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USER\Documents\Programas\python\energia\"/>
    </mc:Choice>
  </mc:AlternateContent>
  <xr:revisionPtr revIDLastSave="0" documentId="13_ncr:1_{8BFF3C68-B788-4F11-B49B-F06B46AECDCD}" xr6:coauthVersionLast="47" xr6:coauthVersionMax="47" xr10:uidLastSave="{00000000-0000-0000-0000-000000000000}"/>
  <bookViews>
    <workbookView xWindow="2220" yWindow="885" windowWidth="17115" windowHeight="11490" tabRatio="760" xr2:uid="{00000000-000D-0000-FFFF-FFFF00000000}"/>
  </bookViews>
  <sheets>
    <sheet name="DATOS" sheetId="1" r:id="rId1"/>
    <sheet name="REPORTE" sheetId="4" r:id="rId2"/>
    <sheet name="REINSCRIPCION" sheetId="27" r:id="rId3"/>
    <sheet name="reinscripcion2" sheetId="32" state="hidden" r:id="rId4"/>
    <sheet name="CHECKLIST" sheetId="3" r:id="rId5"/>
    <sheet name="padron cfe" sheetId="23" state="hidden" r:id="rId6"/>
    <sheet name="bombas" sheetId="28" state="hidden" r:id="rId7"/>
  </sheets>
  <externalReferences>
    <externalReference r:id="rId8"/>
  </externalReferences>
  <definedNames>
    <definedName name="_xlnm._FilterDatabase" localSheetId="4" hidden="1">CHECKLIST!$B$13:$Q$1821</definedName>
    <definedName name="_xlnm._FilterDatabase" localSheetId="0" hidden="1">DATOS!$B$1:$CA$1412</definedName>
    <definedName name="_xlnm._FilterDatabase" localSheetId="5" hidden="1">'padron cfe'!$A$1:$G$3857</definedName>
    <definedName name="ABRIR">REPORTE!$AM$12</definedName>
    <definedName name="actualizarpy">REPORTE!$AN$6</definedName>
    <definedName name="_xlnm.Print_Area" localSheetId="0">DATOS!$B$1:$AE$387</definedName>
    <definedName name="_xlnm.Print_Area" localSheetId="2">REINSCRIPCION!$D$2:$S$52</definedName>
    <definedName name="_xlnm.Print_Area" localSheetId="3">reinscripcion2!$A$1:$P$50</definedName>
    <definedName name="_xlnm.Print_Area" localSheetId="1">REPORTE!$A$1:$L$44</definedName>
    <definedName name="carp">REINSCRIPCION!$U$28</definedName>
    <definedName name="CARPETA">REPORTE!$C$12</definedName>
    <definedName name="COPI">CHECKLIST!$E$12</definedName>
    <definedName name="COPIAR">CHECKLIST!$E$12</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editarpy">REPORTE!$AN$10</definedName>
    <definedName name="emitirpy">REPORTE!$AN$11</definedName>
    <definedName name="ERR">REPORTE!$AO$30</definedName>
    <definedName name="ERROR">REPORTE!$AN$30</definedName>
    <definedName name="ESS" localSheetId="5">[1]DATOS!$BM$2:$BM$310</definedName>
    <definedName name="ESS">DATOS!$CA$2:$CA$310</definedName>
    <definedName name="EXPEDIENTE">REPORTE!$AN$7</definedName>
    <definedName name="FOLIOH">REPORTE!$AN$20</definedName>
    <definedName name="INDEX">REPORTE!$AN$5</definedName>
    <definedName name="integrarpy">REPORTE!$AN$8</definedName>
    <definedName name="LISTA">DATOS!$CD$2:$CD$1078</definedName>
    <definedName name="LISTA2" localSheetId="5">[1]DATOS!$BM$2:$BM$1078</definedName>
    <definedName name="LISTA2">DATOS!$CA$2:$CA$1078</definedName>
    <definedName name="mapapy">REPORTE!$AN$12</definedName>
    <definedName name="meta">#REF!</definedName>
    <definedName name="NOMBRE">DATOS!$I$2:$I$1757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TH">REPORTE!$AN$9</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OLICITUD">[1]DATOS!$CR$3:$CR$6</definedName>
    <definedName name="_xlnm.Print_Titles" localSheetId="4">CHECKLIST!$1:$13</definedName>
    <definedName name="_xlnm.Print_Titles" localSheetId="2">REINSCRIPCION!$2:$7</definedName>
    <definedName name="WEWEWE">REPORTE!$AN$3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147" i="1" l="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3" i="1"/>
  <c r="AM4" i="1"/>
  <c r="AM5" i="1"/>
  <c r="AM6" i="1"/>
  <c r="AM7" i="1"/>
  <c r="AM8" i="1"/>
  <c r="AM9" i="1"/>
  <c r="AM10" i="1"/>
  <c r="AM11" i="1"/>
  <c r="AM12" i="1"/>
  <c r="AM13" i="1"/>
  <c r="AM14" i="1"/>
  <c r="AM15" i="1"/>
  <c r="AM16" i="1"/>
  <c r="AM17" i="1"/>
  <c r="AM18" i="1"/>
  <c r="AM19" i="1"/>
  <c r="AM20" i="1"/>
  <c r="AM21" i="1"/>
  <c r="AM22" i="1"/>
  <c r="AM23" i="1"/>
  <c r="AM24" i="1"/>
  <c r="AM25" i="1"/>
  <c r="AM26" i="1"/>
  <c r="AM27" i="1"/>
  <c r="AM28" i="1"/>
  <c r="AM29" i="1"/>
  <c r="AM30" i="1"/>
  <c r="AM31" i="1"/>
  <c r="AM32" i="1"/>
  <c r="AM33" i="1"/>
  <c r="AM34" i="1"/>
  <c r="AM35" i="1"/>
  <c r="AM36" i="1"/>
  <c r="AM37" i="1"/>
  <c r="AM38" i="1"/>
  <c r="AM39" i="1"/>
  <c r="AM40" i="1"/>
  <c r="AM41" i="1"/>
  <c r="AM42" i="1"/>
  <c r="AM43" i="1"/>
  <c r="AM44" i="1"/>
  <c r="AM45" i="1"/>
  <c r="AM46" i="1"/>
  <c r="AM47" i="1"/>
  <c r="AM48" i="1"/>
  <c r="AM49" i="1"/>
  <c r="AM50" i="1"/>
  <c r="AM51" i="1"/>
  <c r="AM52" i="1"/>
  <c r="AM53" i="1"/>
  <c r="AM54" i="1"/>
  <c r="AM55" i="1"/>
  <c r="AM56" i="1"/>
  <c r="AM57" i="1"/>
  <c r="AM58" i="1"/>
  <c r="AM59" i="1"/>
  <c r="AM60" i="1"/>
  <c r="AM61" i="1"/>
  <c r="AM62" i="1"/>
  <c r="AM63" i="1"/>
  <c r="AM64" i="1"/>
  <c r="AM65" i="1"/>
  <c r="AM66" i="1"/>
  <c r="AM67" i="1"/>
  <c r="AM68" i="1"/>
  <c r="AM69" i="1"/>
  <c r="AM70" i="1"/>
  <c r="AM71" i="1"/>
  <c r="AM72" i="1"/>
  <c r="AM73" i="1"/>
  <c r="AM74" i="1"/>
  <c r="AM75" i="1"/>
  <c r="AM76" i="1"/>
  <c r="AM77" i="1"/>
  <c r="AM78" i="1"/>
  <c r="AM79" i="1"/>
  <c r="AM80" i="1"/>
  <c r="AM81" i="1"/>
  <c r="AM82" i="1"/>
  <c r="AM83" i="1"/>
  <c r="AM84" i="1"/>
  <c r="AM85" i="1"/>
  <c r="AM86" i="1"/>
  <c r="AM87" i="1"/>
  <c r="AM88" i="1"/>
  <c r="AM89" i="1"/>
  <c r="AM90" i="1"/>
  <c r="AM91" i="1"/>
  <c r="AM92" i="1"/>
  <c r="AM93" i="1"/>
  <c r="AM94" i="1"/>
  <c r="AM95" i="1"/>
  <c r="AM96" i="1"/>
  <c r="AM97" i="1"/>
  <c r="AM98" i="1"/>
  <c r="AM99" i="1"/>
  <c r="AM100" i="1"/>
  <c r="AM101" i="1"/>
  <c r="AM102" i="1"/>
  <c r="AM103" i="1"/>
  <c r="AM104" i="1"/>
  <c r="AM105" i="1"/>
  <c r="AM106" i="1"/>
  <c r="AM107" i="1"/>
  <c r="AM108" i="1"/>
  <c r="AM109" i="1"/>
  <c r="AM110" i="1"/>
  <c r="AM111" i="1"/>
  <c r="AM112" i="1"/>
  <c r="AM113" i="1"/>
  <c r="AM114" i="1"/>
  <c r="AM115" i="1"/>
  <c r="AM116" i="1"/>
  <c r="AM117" i="1"/>
  <c r="AM118" i="1"/>
  <c r="AM119" i="1"/>
  <c r="AM120" i="1"/>
  <c r="AM121" i="1"/>
  <c r="AM122" i="1"/>
  <c r="AM123" i="1"/>
  <c r="AM124" i="1"/>
  <c r="AM125" i="1"/>
  <c r="AM126" i="1"/>
  <c r="AM127" i="1"/>
  <c r="AM128" i="1"/>
  <c r="AM129" i="1"/>
  <c r="AM130" i="1"/>
  <c r="AM131" i="1"/>
  <c r="AM132" i="1"/>
  <c r="AM133" i="1"/>
  <c r="AM134" i="1"/>
  <c r="AM135" i="1"/>
  <c r="AM136" i="1"/>
  <c r="AM137" i="1"/>
  <c r="AM138" i="1"/>
  <c r="AM139" i="1"/>
  <c r="AM140" i="1"/>
  <c r="AM141" i="1"/>
  <c r="AM142" i="1"/>
  <c r="AM143" i="1"/>
  <c r="AM144" i="1"/>
  <c r="AM145" i="1"/>
  <c r="AM146" i="1"/>
  <c r="AM147" i="1"/>
  <c r="AM148" i="1"/>
  <c r="AM149" i="1"/>
  <c r="AM150" i="1"/>
  <c r="AM151" i="1"/>
  <c r="AM152" i="1"/>
  <c r="AM153" i="1"/>
  <c r="AM154" i="1"/>
  <c r="AM155" i="1"/>
  <c r="AM156" i="1"/>
  <c r="AM157" i="1"/>
  <c r="AM158" i="1"/>
  <c r="AM159" i="1"/>
  <c r="AM160" i="1"/>
  <c r="AM161" i="1"/>
  <c r="AM162" i="1"/>
  <c r="AM163" i="1"/>
  <c r="AM164" i="1"/>
  <c r="AM165" i="1"/>
  <c r="AM166" i="1"/>
  <c r="AM167" i="1"/>
  <c r="AM168" i="1"/>
  <c r="AM169" i="1"/>
  <c r="AM170" i="1"/>
  <c r="AM171" i="1"/>
  <c r="AM172" i="1"/>
  <c r="AM173" i="1"/>
  <c r="AM174" i="1"/>
  <c r="AM175" i="1"/>
  <c r="AM176" i="1"/>
  <c r="AM177" i="1"/>
  <c r="AM178" i="1"/>
  <c r="AM179" i="1"/>
  <c r="AM180" i="1"/>
  <c r="AM181" i="1"/>
  <c r="AM182" i="1"/>
  <c r="AM183" i="1"/>
  <c r="AM184" i="1"/>
  <c r="AM185" i="1"/>
  <c r="AM186" i="1"/>
  <c r="AM187" i="1"/>
  <c r="AM188" i="1"/>
  <c r="AM189" i="1"/>
  <c r="AM190" i="1"/>
  <c r="AM191" i="1"/>
  <c r="AM192" i="1"/>
  <c r="AM193" i="1"/>
  <c r="AM194" i="1"/>
  <c r="AM195" i="1"/>
  <c r="AM196" i="1"/>
  <c r="AM197" i="1"/>
  <c r="AM198" i="1"/>
  <c r="AM199" i="1"/>
  <c r="AM200" i="1"/>
  <c r="AM201" i="1"/>
  <c r="AM202"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236" i="1"/>
  <c r="AM237" i="1"/>
  <c r="AM238" i="1"/>
  <c r="AM239" i="1"/>
  <c r="AM240" i="1"/>
  <c r="AM241" i="1"/>
  <c r="AM242" i="1"/>
  <c r="AM243" i="1"/>
  <c r="AM244" i="1"/>
  <c r="AM245" i="1"/>
  <c r="AM246" i="1"/>
  <c r="AM247" i="1"/>
  <c r="AM248" i="1"/>
  <c r="AM249" i="1"/>
  <c r="AM250" i="1"/>
  <c r="AM251" i="1"/>
  <c r="AM252" i="1"/>
  <c r="AM253" i="1"/>
  <c r="AM254" i="1"/>
  <c r="AM255" i="1"/>
  <c r="AM256" i="1"/>
  <c r="AM257" i="1"/>
  <c r="AM258" i="1"/>
  <c r="AM259" i="1"/>
  <c r="AM260" i="1"/>
  <c r="AM261" i="1"/>
  <c r="AM262" i="1"/>
  <c r="AM263" i="1"/>
  <c r="AM264" i="1"/>
  <c r="AM265" i="1"/>
  <c r="AM266" i="1"/>
  <c r="AM267" i="1"/>
  <c r="AM268" i="1"/>
  <c r="AM269" i="1"/>
  <c r="AM270" i="1"/>
  <c r="AM271" i="1"/>
  <c r="AM272" i="1"/>
  <c r="AM273" i="1"/>
  <c r="AM274" i="1"/>
  <c r="AM275" i="1"/>
  <c r="AM276" i="1"/>
  <c r="AM277" i="1"/>
  <c r="AM278" i="1"/>
  <c r="AM279" i="1"/>
  <c r="AM280" i="1"/>
  <c r="AM281" i="1"/>
  <c r="AM282" i="1"/>
  <c r="AM283" i="1"/>
  <c r="AM284" i="1"/>
  <c r="AM285" i="1"/>
  <c r="AM286" i="1"/>
  <c r="AM287" i="1"/>
  <c r="AM288" i="1"/>
  <c r="AM289" i="1"/>
  <c r="AM290" i="1"/>
  <c r="AM291" i="1"/>
  <c r="AM292" i="1"/>
  <c r="AM293" i="1"/>
  <c r="AM294" i="1"/>
  <c r="AM295" i="1"/>
  <c r="AM296" i="1"/>
  <c r="AM297" i="1"/>
  <c r="AM298" i="1"/>
  <c r="AM299" i="1"/>
  <c r="AM300" i="1"/>
  <c r="AM301" i="1"/>
  <c r="AM302" i="1"/>
  <c r="AM303" i="1"/>
  <c r="AM304" i="1"/>
  <c r="AM305" i="1"/>
  <c r="AM306" i="1"/>
  <c r="AM307" i="1"/>
  <c r="AM308" i="1"/>
  <c r="AM309" i="1"/>
  <c r="AM310" i="1"/>
  <c r="AM311" i="1"/>
  <c r="AM312" i="1"/>
  <c r="AM313" i="1"/>
  <c r="AM314" i="1"/>
  <c r="AM315" i="1"/>
  <c r="AM316" i="1"/>
  <c r="AM317" i="1"/>
  <c r="AM318" i="1"/>
  <c r="AM319" i="1"/>
  <c r="AM320" i="1"/>
  <c r="AM321" i="1"/>
  <c r="AM322" i="1"/>
  <c r="AM323" i="1"/>
  <c r="AM324" i="1"/>
  <c r="AM325" i="1"/>
  <c r="AM326" i="1"/>
  <c r="AM327" i="1"/>
  <c r="AM328" i="1"/>
  <c r="AM329" i="1"/>
  <c r="AM330" i="1"/>
  <c r="AM331" i="1"/>
  <c r="AM332" i="1"/>
  <c r="AM333" i="1"/>
  <c r="AM334" i="1"/>
  <c r="AM335" i="1"/>
  <c r="AM336" i="1"/>
  <c r="AM337" i="1"/>
  <c r="AM338" i="1"/>
  <c r="AM339" i="1"/>
  <c r="AM340" i="1"/>
  <c r="AM341" i="1"/>
  <c r="AM342" i="1"/>
  <c r="AM343" i="1"/>
  <c r="AM344" i="1"/>
  <c r="AM345" i="1"/>
  <c r="AM346" i="1"/>
  <c r="AM347" i="1"/>
  <c r="AM348" i="1"/>
  <c r="AM349" i="1"/>
  <c r="AM350" i="1"/>
  <c r="AM351" i="1"/>
  <c r="AM352" i="1"/>
  <c r="AM353" i="1"/>
  <c r="AM354" i="1"/>
  <c r="AM355" i="1"/>
  <c r="AM356" i="1"/>
  <c r="AM357" i="1"/>
  <c r="AM358" i="1"/>
  <c r="AM359" i="1"/>
  <c r="AM360" i="1"/>
  <c r="AM361" i="1"/>
  <c r="AM362" i="1"/>
  <c r="AM363" i="1"/>
  <c r="AM364" i="1"/>
  <c r="AM365" i="1"/>
  <c r="AM366" i="1"/>
  <c r="AM367" i="1"/>
  <c r="AM368" i="1"/>
  <c r="AM369" i="1"/>
  <c r="AM370" i="1"/>
  <c r="AM371" i="1"/>
  <c r="AM372" i="1"/>
  <c r="AM373" i="1"/>
  <c r="AM374" i="1"/>
  <c r="AM375" i="1"/>
  <c r="AM376" i="1"/>
  <c r="AM377" i="1"/>
  <c r="AM378" i="1"/>
  <c r="AM379" i="1"/>
  <c r="AM380" i="1"/>
  <c r="AM381" i="1"/>
  <c r="AM382" i="1"/>
  <c r="AM383" i="1"/>
  <c r="AM384" i="1"/>
  <c r="AM385" i="1"/>
  <c r="AM386" i="1"/>
  <c r="AM387" i="1"/>
  <c r="AM388" i="1"/>
  <c r="AM389" i="1"/>
  <c r="AM390" i="1"/>
  <c r="AM391" i="1"/>
  <c r="AM392" i="1"/>
  <c r="AM393" i="1"/>
  <c r="AM394" i="1"/>
  <c r="AM395" i="1"/>
  <c r="AM396" i="1"/>
  <c r="AM397" i="1"/>
  <c r="AM398" i="1"/>
  <c r="AM399" i="1"/>
  <c r="AM400" i="1"/>
  <c r="AM401" i="1"/>
  <c r="AM402" i="1"/>
  <c r="AM403" i="1"/>
  <c r="AM404" i="1"/>
  <c r="AM405" i="1"/>
  <c r="AM406" i="1"/>
  <c r="AM407" i="1"/>
  <c r="AM408" i="1"/>
  <c r="AM409" i="1"/>
  <c r="AM410" i="1"/>
  <c r="AM411" i="1"/>
  <c r="AM412" i="1"/>
  <c r="AM413" i="1"/>
  <c r="AM414" i="1"/>
  <c r="AM415" i="1"/>
  <c r="AM416" i="1"/>
  <c r="AM417" i="1"/>
  <c r="AM418" i="1"/>
  <c r="AM419" i="1"/>
  <c r="AM420" i="1"/>
  <c r="AM421" i="1"/>
  <c r="AM422" i="1"/>
  <c r="AM423" i="1"/>
  <c r="AM424" i="1"/>
  <c r="AM425" i="1"/>
  <c r="AM426" i="1"/>
  <c r="AM427" i="1"/>
  <c r="AM428" i="1"/>
  <c r="AM429" i="1"/>
  <c r="AM430" i="1"/>
  <c r="AM431" i="1"/>
  <c r="AM432" i="1"/>
  <c r="AM433" i="1"/>
  <c r="AM434" i="1"/>
  <c r="AM435" i="1"/>
  <c r="AM436" i="1"/>
  <c r="AM437" i="1"/>
  <c r="AM438" i="1"/>
  <c r="AM439" i="1"/>
  <c r="AM440" i="1"/>
  <c r="AM441" i="1"/>
  <c r="AM442" i="1"/>
  <c r="AM443" i="1"/>
  <c r="AM444" i="1"/>
  <c r="AM445" i="1"/>
  <c r="AM446" i="1"/>
  <c r="AM447" i="1"/>
  <c r="AM448" i="1"/>
  <c r="AM449" i="1"/>
  <c r="AM450" i="1"/>
  <c r="AM451" i="1"/>
  <c r="AM452" i="1"/>
  <c r="AM453" i="1"/>
  <c r="AM454" i="1"/>
  <c r="AM455" i="1"/>
  <c r="AM456" i="1"/>
  <c r="AM457" i="1"/>
  <c r="AM458" i="1"/>
  <c r="AM459" i="1"/>
  <c r="AM460" i="1"/>
  <c r="AM461" i="1"/>
  <c r="AM462" i="1"/>
  <c r="AM463" i="1"/>
  <c r="AM464" i="1"/>
  <c r="AM465" i="1"/>
  <c r="AM466" i="1"/>
  <c r="AM467" i="1"/>
  <c r="AM468" i="1"/>
  <c r="AM469" i="1"/>
  <c r="AM470" i="1"/>
  <c r="AM471" i="1"/>
  <c r="AM472" i="1"/>
  <c r="AM473" i="1"/>
  <c r="AM474" i="1"/>
  <c r="AM475" i="1"/>
  <c r="AM476" i="1"/>
  <c r="AM477" i="1"/>
  <c r="AM478" i="1"/>
  <c r="AM479" i="1"/>
  <c r="AM480" i="1"/>
  <c r="AM481" i="1"/>
  <c r="AM482" i="1"/>
  <c r="AM483" i="1"/>
  <c r="AM484" i="1"/>
  <c r="AM485" i="1"/>
  <c r="AM486" i="1"/>
  <c r="AM487" i="1"/>
  <c r="AM488" i="1"/>
  <c r="AM489" i="1"/>
  <c r="AM490" i="1"/>
  <c r="AM491" i="1"/>
  <c r="AM492" i="1"/>
  <c r="AM493" i="1"/>
  <c r="AM494" i="1"/>
  <c r="AM495" i="1"/>
  <c r="AM496" i="1"/>
  <c r="AM497" i="1"/>
  <c r="AM498" i="1"/>
  <c r="AM499" i="1"/>
  <c r="AM500" i="1"/>
  <c r="AM501" i="1"/>
  <c r="AM502" i="1"/>
  <c r="AM503" i="1"/>
  <c r="AM504" i="1"/>
  <c r="AM505" i="1"/>
  <c r="AM506" i="1"/>
  <c r="AM507" i="1"/>
  <c r="AM508" i="1"/>
  <c r="AM509" i="1"/>
  <c r="AM510" i="1"/>
  <c r="AM511" i="1"/>
  <c r="AM512" i="1"/>
  <c r="AM513" i="1"/>
  <c r="AM514" i="1"/>
  <c r="AM515" i="1"/>
  <c r="AM516" i="1"/>
  <c r="AM517" i="1"/>
  <c r="AM518" i="1"/>
  <c r="AM519" i="1"/>
  <c r="AM520" i="1"/>
  <c r="AM521" i="1"/>
  <c r="AM522" i="1"/>
  <c r="AM523" i="1"/>
  <c r="AM524" i="1"/>
  <c r="AM525" i="1"/>
  <c r="AM526" i="1"/>
  <c r="AM527" i="1"/>
  <c r="AM528" i="1"/>
  <c r="AM529" i="1"/>
  <c r="AM530" i="1"/>
  <c r="AM531" i="1"/>
  <c r="AM532" i="1"/>
  <c r="AM533" i="1"/>
  <c r="AM534" i="1"/>
  <c r="AM535" i="1"/>
  <c r="AM536" i="1"/>
  <c r="AM537" i="1"/>
  <c r="AM538" i="1"/>
  <c r="AM539" i="1"/>
  <c r="AM540" i="1"/>
  <c r="AM541" i="1"/>
  <c r="AM542" i="1"/>
  <c r="AM543" i="1"/>
  <c r="AM544" i="1"/>
  <c r="AM545" i="1"/>
  <c r="AM546" i="1"/>
  <c r="AM547" i="1"/>
  <c r="AM548" i="1"/>
  <c r="AM549" i="1"/>
  <c r="AM550" i="1"/>
  <c r="AM551" i="1"/>
  <c r="AM552" i="1"/>
  <c r="AM553" i="1"/>
  <c r="AM554" i="1"/>
  <c r="AM555" i="1"/>
  <c r="AM556" i="1"/>
  <c r="AM557" i="1"/>
  <c r="AM558" i="1"/>
  <c r="AM559" i="1"/>
  <c r="AM560" i="1"/>
  <c r="AM561" i="1"/>
  <c r="AM562" i="1"/>
  <c r="AM563" i="1"/>
  <c r="AM564" i="1"/>
  <c r="AM565" i="1"/>
  <c r="AM566" i="1"/>
  <c r="AM567" i="1"/>
  <c r="AM568" i="1"/>
  <c r="AM569" i="1"/>
  <c r="AM570" i="1"/>
  <c r="AM571" i="1"/>
  <c r="AM572" i="1"/>
  <c r="AM573" i="1"/>
  <c r="AM574" i="1"/>
  <c r="AM575" i="1"/>
  <c r="AM576" i="1"/>
  <c r="AM577" i="1"/>
  <c r="AM578" i="1"/>
  <c r="AM579" i="1"/>
  <c r="AM580" i="1"/>
  <c r="AM581" i="1"/>
  <c r="AM582" i="1"/>
  <c r="AM583" i="1"/>
  <c r="AM584" i="1"/>
  <c r="AM585" i="1"/>
  <c r="AM586" i="1"/>
  <c r="AM587" i="1"/>
  <c r="AM588" i="1"/>
  <c r="AM589" i="1"/>
  <c r="AM590" i="1"/>
  <c r="AM591" i="1"/>
  <c r="AM592" i="1"/>
  <c r="AM593" i="1"/>
  <c r="AM594" i="1"/>
  <c r="AM595" i="1"/>
  <c r="AM596" i="1"/>
  <c r="AM597" i="1"/>
  <c r="AM598" i="1"/>
  <c r="AM599" i="1"/>
  <c r="AM600" i="1"/>
  <c r="AM601" i="1"/>
  <c r="AM602" i="1"/>
  <c r="AM603" i="1"/>
  <c r="AM604" i="1"/>
  <c r="AM605" i="1"/>
  <c r="AM606" i="1"/>
  <c r="AM607" i="1"/>
  <c r="AM608" i="1"/>
  <c r="AM609" i="1"/>
  <c r="AM610" i="1"/>
  <c r="AM611" i="1"/>
  <c r="AM612" i="1"/>
  <c r="AM613" i="1"/>
  <c r="AM614" i="1"/>
  <c r="AM615" i="1"/>
  <c r="AM616" i="1"/>
  <c r="AM617" i="1"/>
  <c r="AM618" i="1"/>
  <c r="AM619" i="1"/>
  <c r="AM620" i="1"/>
  <c r="AM621" i="1"/>
  <c r="AM622" i="1"/>
  <c r="AM623" i="1"/>
  <c r="AM624" i="1"/>
  <c r="AM625" i="1"/>
  <c r="AM626" i="1"/>
  <c r="AM627" i="1"/>
  <c r="AM628" i="1"/>
  <c r="AM629" i="1"/>
  <c r="AM630" i="1"/>
  <c r="AM631" i="1"/>
  <c r="AM632" i="1"/>
  <c r="AM633" i="1"/>
  <c r="AM634" i="1"/>
  <c r="AM635" i="1"/>
  <c r="AM636" i="1"/>
  <c r="AM637" i="1"/>
  <c r="AM638" i="1"/>
  <c r="AM639" i="1"/>
  <c r="AM640" i="1"/>
  <c r="AM641" i="1"/>
  <c r="AM642" i="1"/>
  <c r="AM643" i="1"/>
  <c r="AM644" i="1"/>
  <c r="AM645" i="1"/>
  <c r="AM646" i="1"/>
  <c r="AM647" i="1"/>
  <c r="AM648" i="1"/>
  <c r="AM649" i="1"/>
  <c r="AM650" i="1"/>
  <c r="AM651" i="1"/>
  <c r="AM652" i="1"/>
  <c r="AM653" i="1"/>
  <c r="AM654" i="1"/>
  <c r="AM655" i="1"/>
  <c r="AM656" i="1"/>
  <c r="AM657" i="1"/>
  <c r="AM658" i="1"/>
  <c r="AM659" i="1"/>
  <c r="AM660" i="1"/>
  <c r="AM661" i="1"/>
  <c r="AM662" i="1"/>
  <c r="AM663" i="1"/>
  <c r="AM664" i="1"/>
  <c r="AM665" i="1"/>
  <c r="AM666" i="1"/>
  <c r="AM667" i="1"/>
  <c r="AM668" i="1"/>
  <c r="AM669" i="1"/>
  <c r="AM670" i="1"/>
  <c r="AM671" i="1"/>
  <c r="AM672" i="1"/>
  <c r="AM673" i="1"/>
  <c r="AM674" i="1"/>
  <c r="AM675" i="1"/>
  <c r="AM676" i="1"/>
  <c r="AM677" i="1"/>
  <c r="AM678" i="1"/>
  <c r="AM679" i="1"/>
  <c r="AM680" i="1"/>
  <c r="AM681" i="1"/>
  <c r="AM682" i="1"/>
  <c r="AM683" i="1"/>
  <c r="AM684" i="1"/>
  <c r="AM685" i="1"/>
  <c r="AM686" i="1"/>
  <c r="AM687" i="1"/>
  <c r="AM688" i="1"/>
  <c r="AM689" i="1"/>
  <c r="AM690" i="1"/>
  <c r="AM691" i="1"/>
  <c r="AM692" i="1"/>
  <c r="AM693" i="1"/>
  <c r="AM694" i="1"/>
  <c r="AM695" i="1"/>
  <c r="AM696" i="1"/>
  <c r="AM697" i="1"/>
  <c r="AM698" i="1"/>
  <c r="AM699" i="1"/>
  <c r="AM700" i="1"/>
  <c r="AM701" i="1"/>
  <c r="AM702" i="1"/>
  <c r="AM703" i="1"/>
  <c r="AM704" i="1"/>
  <c r="AM705" i="1"/>
  <c r="AM706" i="1"/>
  <c r="AM707" i="1"/>
  <c r="AM708" i="1"/>
  <c r="AM709" i="1"/>
  <c r="AM710" i="1"/>
  <c r="AM711" i="1"/>
  <c r="AM712" i="1"/>
  <c r="AM713" i="1"/>
  <c r="AM714" i="1"/>
  <c r="AM715" i="1"/>
  <c r="AM716" i="1"/>
  <c r="AM717" i="1"/>
  <c r="AM718" i="1"/>
  <c r="AM719" i="1"/>
  <c r="AM720" i="1"/>
  <c r="AM721" i="1"/>
  <c r="AM722" i="1"/>
  <c r="AM723" i="1"/>
  <c r="AM724" i="1"/>
  <c r="AM725" i="1"/>
  <c r="AM726" i="1"/>
  <c r="AM727" i="1"/>
  <c r="AM728" i="1"/>
  <c r="AM729" i="1"/>
  <c r="AM730" i="1"/>
  <c r="AM731" i="1"/>
  <c r="AM732" i="1"/>
  <c r="AM733" i="1"/>
  <c r="AM734" i="1"/>
  <c r="AM735" i="1"/>
  <c r="AM736" i="1"/>
  <c r="AM737" i="1"/>
  <c r="AM738" i="1"/>
  <c r="AM739" i="1"/>
  <c r="AM740" i="1"/>
  <c r="AM741" i="1"/>
  <c r="AM742" i="1"/>
  <c r="AM743" i="1"/>
  <c r="AM744" i="1"/>
  <c r="AM745" i="1"/>
  <c r="AM746" i="1"/>
  <c r="AM747" i="1"/>
  <c r="AM748" i="1"/>
  <c r="AM749" i="1"/>
  <c r="AM750" i="1"/>
  <c r="AM751" i="1"/>
  <c r="AM752" i="1"/>
  <c r="AM753" i="1"/>
  <c r="AM754" i="1"/>
  <c r="AM755" i="1"/>
  <c r="AM756" i="1"/>
  <c r="AM757" i="1"/>
  <c r="AM758" i="1"/>
  <c r="AM759" i="1"/>
  <c r="AM760" i="1"/>
  <c r="AM761" i="1"/>
  <c r="AM762" i="1"/>
  <c r="AM763" i="1"/>
  <c r="AM764" i="1"/>
  <c r="AM765" i="1"/>
  <c r="AM766" i="1"/>
  <c r="AM767" i="1"/>
  <c r="AM768" i="1"/>
  <c r="AM769" i="1"/>
  <c r="AM770" i="1"/>
  <c r="AM771" i="1"/>
  <c r="AM772" i="1"/>
  <c r="AM773" i="1"/>
  <c r="AM774" i="1"/>
  <c r="AM775" i="1"/>
  <c r="AM776" i="1"/>
  <c r="AM777" i="1"/>
  <c r="AM778" i="1"/>
  <c r="AM779" i="1"/>
  <c r="AM780" i="1"/>
  <c r="AM781" i="1"/>
  <c r="AM782" i="1"/>
  <c r="AM783" i="1"/>
  <c r="AM784" i="1"/>
  <c r="AM785" i="1"/>
  <c r="AM786" i="1"/>
  <c r="AM787" i="1"/>
  <c r="AM788" i="1"/>
  <c r="AM789" i="1"/>
  <c r="AM790" i="1"/>
  <c r="AM791" i="1"/>
  <c r="AM792" i="1"/>
  <c r="AM793" i="1"/>
  <c r="AM794" i="1"/>
  <c r="AM795" i="1"/>
  <c r="AM796" i="1"/>
  <c r="AM797" i="1"/>
  <c r="AM798" i="1"/>
  <c r="AM799" i="1"/>
  <c r="AM800" i="1"/>
  <c r="AM801" i="1"/>
  <c r="AM802" i="1"/>
  <c r="AM803" i="1"/>
  <c r="AM804" i="1"/>
  <c r="AM805" i="1"/>
  <c r="AM806" i="1"/>
  <c r="AM807" i="1"/>
  <c r="AM808" i="1"/>
  <c r="AM809" i="1"/>
  <c r="AM810" i="1"/>
  <c r="AM811" i="1"/>
  <c r="AM812" i="1"/>
  <c r="AM813" i="1"/>
  <c r="AM814" i="1"/>
  <c r="AM815" i="1"/>
  <c r="AM816" i="1"/>
  <c r="AM817" i="1"/>
  <c r="AM818" i="1"/>
  <c r="AM819" i="1"/>
  <c r="AM820" i="1"/>
  <c r="AM821" i="1"/>
  <c r="AM822" i="1"/>
  <c r="AM823" i="1"/>
  <c r="AM824" i="1"/>
  <c r="AM825" i="1"/>
  <c r="AM826" i="1"/>
  <c r="AM827" i="1"/>
  <c r="AM828" i="1"/>
  <c r="AM829" i="1"/>
  <c r="AM830" i="1"/>
  <c r="AM831" i="1"/>
  <c r="AM832" i="1"/>
  <c r="AM833" i="1"/>
  <c r="AM834" i="1"/>
  <c r="AM835" i="1"/>
  <c r="AM836" i="1"/>
  <c r="AM837" i="1"/>
  <c r="AM838" i="1"/>
  <c r="AM839" i="1"/>
  <c r="AM840" i="1"/>
  <c r="AM841" i="1"/>
  <c r="AM842" i="1"/>
  <c r="AM843" i="1"/>
  <c r="AM844" i="1"/>
  <c r="AM845" i="1"/>
  <c r="AM846" i="1"/>
  <c r="AM847" i="1"/>
  <c r="AM848" i="1"/>
  <c r="AM849" i="1"/>
  <c r="AM850" i="1"/>
  <c r="AM851" i="1"/>
  <c r="AM852" i="1"/>
  <c r="AM853" i="1"/>
  <c r="AM854" i="1"/>
  <c r="AM855" i="1"/>
  <c r="AM856" i="1"/>
  <c r="AM857" i="1"/>
  <c r="AM858" i="1"/>
  <c r="AM859" i="1"/>
  <c r="AM860" i="1"/>
  <c r="AM861" i="1"/>
  <c r="AM862" i="1"/>
  <c r="AM863" i="1"/>
  <c r="AM864" i="1"/>
  <c r="AM865" i="1"/>
  <c r="AM866" i="1"/>
  <c r="AM867" i="1"/>
  <c r="AM868" i="1"/>
  <c r="AM869" i="1"/>
  <c r="AM870" i="1"/>
  <c r="AM871" i="1"/>
  <c r="AM872" i="1"/>
  <c r="AM873" i="1"/>
  <c r="AM874" i="1"/>
  <c r="AM875" i="1"/>
  <c r="AM876" i="1"/>
  <c r="AM877" i="1"/>
  <c r="AM878" i="1"/>
  <c r="AM879" i="1"/>
  <c r="AM880" i="1"/>
  <c r="AM881" i="1"/>
  <c r="AM882" i="1"/>
  <c r="AM883" i="1"/>
  <c r="AM884" i="1"/>
  <c r="AM885" i="1"/>
  <c r="AM886" i="1"/>
  <c r="AM887" i="1"/>
  <c r="AM888" i="1"/>
  <c r="AM889" i="1"/>
  <c r="AM890" i="1"/>
  <c r="AM891" i="1"/>
  <c r="AM892" i="1"/>
  <c r="AM893" i="1"/>
  <c r="AM894" i="1"/>
  <c r="AM895" i="1"/>
  <c r="AM896" i="1"/>
  <c r="AM897" i="1"/>
  <c r="AM898" i="1"/>
  <c r="AM899" i="1"/>
  <c r="AM900" i="1"/>
  <c r="AM901" i="1"/>
  <c r="AM902" i="1"/>
  <c r="AM903" i="1"/>
  <c r="AM904" i="1"/>
  <c r="AM905" i="1"/>
  <c r="AM906" i="1"/>
  <c r="AM907" i="1"/>
  <c r="AM908" i="1"/>
  <c r="AM909" i="1"/>
  <c r="AM910" i="1"/>
  <c r="AM911" i="1"/>
  <c r="AM912" i="1"/>
  <c r="AM913" i="1"/>
  <c r="AM914" i="1"/>
  <c r="AM915" i="1"/>
  <c r="AM916" i="1"/>
  <c r="AM917" i="1"/>
  <c r="AM918" i="1"/>
  <c r="AM919" i="1"/>
  <c r="AM920" i="1"/>
  <c r="AM921" i="1"/>
  <c r="AM922" i="1"/>
  <c r="AM923" i="1"/>
  <c r="AM924" i="1"/>
  <c r="AM925" i="1"/>
  <c r="AM926" i="1"/>
  <c r="AM927" i="1"/>
  <c r="AM928" i="1"/>
  <c r="AM929" i="1"/>
  <c r="AM930" i="1"/>
  <c r="AM931" i="1"/>
  <c r="AM932" i="1"/>
  <c r="AM933" i="1"/>
  <c r="AM934" i="1"/>
  <c r="AM935" i="1"/>
  <c r="AM936" i="1"/>
  <c r="AM937" i="1"/>
  <c r="AM938" i="1"/>
  <c r="AM939" i="1"/>
  <c r="AM940" i="1"/>
  <c r="AM941" i="1"/>
  <c r="AM942" i="1"/>
  <c r="AM943" i="1"/>
  <c r="AM944" i="1"/>
  <c r="AM945" i="1"/>
  <c r="AM946" i="1"/>
  <c r="AM947" i="1"/>
  <c r="AM948" i="1"/>
  <c r="AM949" i="1"/>
  <c r="AM950" i="1"/>
  <c r="AM951" i="1"/>
  <c r="AM952" i="1"/>
  <c r="AM953" i="1"/>
  <c r="AM954" i="1"/>
  <c r="AM955" i="1"/>
  <c r="AM956" i="1"/>
  <c r="AM957" i="1"/>
  <c r="AM958" i="1"/>
  <c r="AM959" i="1"/>
  <c r="AM960" i="1"/>
  <c r="AM961" i="1"/>
  <c r="AM962" i="1"/>
  <c r="AM963" i="1"/>
  <c r="AM964" i="1"/>
  <c r="AM965" i="1"/>
  <c r="AM966" i="1"/>
  <c r="AM967" i="1"/>
  <c r="AM968" i="1"/>
  <c r="AM969" i="1"/>
  <c r="AM970" i="1"/>
  <c r="AM971" i="1"/>
  <c r="AM972" i="1"/>
  <c r="AM973" i="1"/>
  <c r="AM974" i="1"/>
  <c r="AM975" i="1"/>
  <c r="AM976" i="1"/>
  <c r="AM977" i="1"/>
  <c r="AM978" i="1"/>
  <c r="AM979" i="1"/>
  <c r="AM980" i="1"/>
  <c r="AM981" i="1"/>
  <c r="AM982" i="1"/>
  <c r="AM983" i="1"/>
  <c r="AM984" i="1"/>
  <c r="AM985" i="1"/>
  <c r="AM986" i="1"/>
  <c r="AM987" i="1"/>
  <c r="AM988" i="1"/>
  <c r="AM989" i="1"/>
  <c r="AM990" i="1"/>
  <c r="AM991" i="1"/>
  <c r="AM992" i="1"/>
  <c r="AM993" i="1"/>
  <c r="AM994" i="1"/>
  <c r="AM995" i="1"/>
  <c r="AM996" i="1"/>
  <c r="AM997" i="1"/>
  <c r="AM998" i="1"/>
  <c r="AM999" i="1"/>
  <c r="AM1000" i="1"/>
  <c r="AM1001" i="1"/>
  <c r="AM1002" i="1"/>
  <c r="AM1003" i="1"/>
  <c r="AM1004" i="1"/>
  <c r="AM1005" i="1"/>
  <c r="AM1006" i="1"/>
  <c r="AM1007" i="1"/>
  <c r="AM1008" i="1"/>
  <c r="AM1009" i="1"/>
  <c r="AM1010" i="1"/>
  <c r="AM1011" i="1"/>
  <c r="AM1012" i="1"/>
  <c r="AM1013" i="1"/>
  <c r="AM1014" i="1"/>
  <c r="AM1015" i="1"/>
  <c r="AM1016" i="1"/>
  <c r="AM1017" i="1"/>
  <c r="AM1018" i="1"/>
  <c r="AM1019" i="1"/>
  <c r="AM1020" i="1"/>
  <c r="AM1021" i="1"/>
  <c r="AM1022" i="1"/>
  <c r="AM1023" i="1"/>
  <c r="AM1024" i="1"/>
  <c r="AM1025" i="1"/>
  <c r="AM1026" i="1"/>
  <c r="AM1027" i="1"/>
  <c r="AM1028" i="1"/>
  <c r="AM1029" i="1"/>
  <c r="AM1030" i="1"/>
  <c r="AM1031" i="1"/>
  <c r="AM1032" i="1"/>
  <c r="AM1033" i="1"/>
  <c r="AM1034" i="1"/>
  <c r="AM1035" i="1"/>
  <c r="AM1036" i="1"/>
  <c r="AM1037" i="1"/>
  <c r="AM1038" i="1"/>
  <c r="AM1039" i="1"/>
  <c r="AM1040" i="1"/>
  <c r="AM1041" i="1"/>
  <c r="AM1042" i="1"/>
  <c r="AM1043" i="1"/>
  <c r="AM1044" i="1"/>
  <c r="AM1045" i="1"/>
  <c r="AM1046" i="1"/>
  <c r="AM1047" i="1"/>
  <c r="AM1048" i="1"/>
  <c r="AM1049" i="1"/>
  <c r="AM1050" i="1"/>
  <c r="AM1051" i="1"/>
  <c r="AM1052" i="1"/>
  <c r="AM1053" i="1"/>
  <c r="AM1054" i="1"/>
  <c r="AM1055" i="1"/>
  <c r="AM1056" i="1"/>
  <c r="AM1057" i="1"/>
  <c r="AM1058" i="1"/>
  <c r="AM1059" i="1"/>
  <c r="AM1060" i="1"/>
  <c r="AM1061" i="1"/>
  <c r="AM1062" i="1"/>
  <c r="AM1063" i="1"/>
  <c r="AM1064" i="1"/>
  <c r="AM1065" i="1"/>
  <c r="AM1066" i="1"/>
  <c r="AM1067" i="1"/>
  <c r="AM1068" i="1"/>
  <c r="AM1069" i="1"/>
  <c r="AM1070" i="1"/>
  <c r="AM1071" i="1"/>
  <c r="AM1072" i="1"/>
  <c r="AM1073" i="1"/>
  <c r="AM1074" i="1"/>
  <c r="AM1075" i="1"/>
  <c r="AM1076" i="1"/>
  <c r="AM1077" i="1"/>
  <c r="AM1078" i="1"/>
  <c r="AM1079" i="1"/>
  <c r="AM1080" i="1"/>
  <c r="AM1081" i="1"/>
  <c r="AM1082" i="1"/>
  <c r="AM1083" i="1"/>
  <c r="AM1084" i="1"/>
  <c r="AM1085" i="1"/>
  <c r="AM1086" i="1"/>
  <c r="AM1087" i="1"/>
  <c r="AM1088" i="1"/>
  <c r="AM1089" i="1"/>
  <c r="AM1090" i="1"/>
  <c r="AM1091" i="1"/>
  <c r="AM1092" i="1"/>
  <c r="AM1093" i="1"/>
  <c r="AM1094" i="1"/>
  <c r="AM1095" i="1"/>
  <c r="AM1096" i="1"/>
  <c r="AM1097" i="1"/>
  <c r="AM1098" i="1"/>
  <c r="AM1099" i="1"/>
  <c r="AM1100" i="1"/>
  <c r="AM1101" i="1"/>
  <c r="AM1102" i="1"/>
  <c r="AM1103" i="1"/>
  <c r="AM1104" i="1"/>
  <c r="AM1105" i="1"/>
  <c r="AM1106" i="1"/>
  <c r="AM1107" i="1"/>
  <c r="AM1108" i="1"/>
  <c r="AM1109" i="1"/>
  <c r="AM1110" i="1"/>
  <c r="AM1111" i="1"/>
  <c r="AM1112" i="1"/>
  <c r="AM1113" i="1"/>
  <c r="AM1114" i="1"/>
  <c r="AM1115" i="1"/>
  <c r="AM1116" i="1"/>
  <c r="AM1117" i="1"/>
  <c r="AM1118" i="1"/>
  <c r="AM1119" i="1"/>
  <c r="AM1120" i="1"/>
  <c r="AM1121" i="1"/>
  <c r="AM1122" i="1"/>
  <c r="AM1123" i="1"/>
  <c r="AM1124" i="1"/>
  <c r="AM1125" i="1"/>
  <c r="AM1126" i="1"/>
  <c r="AM1127" i="1"/>
  <c r="AM1128" i="1"/>
  <c r="AM1129" i="1"/>
  <c r="AM1130" i="1"/>
  <c r="AM1131" i="1"/>
  <c r="AM1132" i="1"/>
  <c r="AM1133" i="1"/>
  <c r="AM1134" i="1"/>
  <c r="AM1135" i="1"/>
  <c r="AM1136" i="1"/>
  <c r="AM1137" i="1"/>
  <c r="AM1138" i="1"/>
  <c r="AM1139" i="1"/>
  <c r="AM1140" i="1"/>
  <c r="AM1141" i="1"/>
  <c r="AM1142" i="1"/>
  <c r="AM1143" i="1"/>
  <c r="AM1144" i="1"/>
  <c r="AM1145" i="1"/>
  <c r="AM1146" i="1"/>
  <c r="AM1147" i="1"/>
  <c r="AM1148" i="1"/>
  <c r="AM1149" i="1"/>
  <c r="AM1150" i="1"/>
  <c r="AM1151" i="1"/>
  <c r="AM1152" i="1"/>
  <c r="AM1153" i="1"/>
  <c r="AM1154" i="1"/>
  <c r="AM1155" i="1"/>
  <c r="AM1156" i="1"/>
  <c r="AM1157" i="1"/>
  <c r="AM1158" i="1"/>
  <c r="AM1159" i="1"/>
  <c r="AM1160" i="1"/>
  <c r="AM1161" i="1"/>
  <c r="AM1162" i="1"/>
  <c r="AM1163" i="1"/>
  <c r="AM1164" i="1"/>
  <c r="AM1165" i="1"/>
  <c r="AM1166" i="1"/>
  <c r="AM1167" i="1"/>
  <c r="AM1168" i="1"/>
  <c r="AM1169" i="1"/>
  <c r="AM1170" i="1"/>
  <c r="AM1171" i="1"/>
  <c r="AM1172" i="1"/>
  <c r="AM1173" i="1"/>
  <c r="AM1174" i="1"/>
  <c r="AM1175" i="1"/>
  <c r="AM1176" i="1"/>
  <c r="AM1177" i="1"/>
  <c r="AM1178" i="1"/>
  <c r="AM1179" i="1"/>
  <c r="AM1180" i="1"/>
  <c r="AM1181" i="1"/>
  <c r="AM1182" i="1"/>
  <c r="AM1183" i="1"/>
  <c r="AM1184" i="1"/>
  <c r="AM1185" i="1"/>
  <c r="AM1186" i="1"/>
  <c r="AM1187" i="1"/>
  <c r="AM1188" i="1"/>
  <c r="AM1189" i="1"/>
  <c r="AM1190" i="1"/>
  <c r="AM1191" i="1"/>
  <c r="AM1192" i="1"/>
  <c r="AM1193" i="1"/>
  <c r="AM1194" i="1"/>
  <c r="AM1195" i="1"/>
  <c r="AM1196" i="1"/>
  <c r="AM1197" i="1"/>
  <c r="AM1198" i="1"/>
  <c r="AM1199" i="1"/>
  <c r="AM1200" i="1"/>
  <c r="AM1201" i="1"/>
  <c r="AM1202" i="1"/>
  <c r="AM1203" i="1"/>
  <c r="AM1204" i="1"/>
  <c r="AM1205" i="1"/>
  <c r="AM1206" i="1"/>
  <c r="AM1207" i="1"/>
  <c r="AM1208" i="1"/>
  <c r="AM1209" i="1"/>
  <c r="AM1210" i="1"/>
  <c r="AM1211" i="1"/>
  <c r="AM1212" i="1"/>
  <c r="AM1213" i="1"/>
  <c r="AM1214" i="1"/>
  <c r="AM1215" i="1"/>
  <c r="AM1216" i="1"/>
  <c r="AM1217" i="1"/>
  <c r="AM1218" i="1"/>
  <c r="AM1219" i="1"/>
  <c r="AM1220" i="1"/>
  <c r="AM1221" i="1"/>
  <c r="AM1222" i="1"/>
  <c r="AM1223" i="1"/>
  <c r="AM1224" i="1"/>
  <c r="AM1225" i="1"/>
  <c r="AM1226" i="1"/>
  <c r="AM1227" i="1"/>
  <c r="AM1228" i="1"/>
  <c r="AM1229" i="1"/>
  <c r="AM1230" i="1"/>
  <c r="AM1231" i="1"/>
  <c r="AM1232" i="1"/>
  <c r="AM1233" i="1"/>
  <c r="AM1234" i="1"/>
  <c r="AM1235" i="1"/>
  <c r="AM1236" i="1"/>
  <c r="AM1237" i="1"/>
  <c r="AM1238" i="1"/>
  <c r="AM1239" i="1"/>
  <c r="AM1240" i="1"/>
  <c r="AM1241" i="1"/>
  <c r="AM1242" i="1"/>
  <c r="AM1243" i="1"/>
  <c r="AM1244" i="1"/>
  <c r="AM1245" i="1"/>
  <c r="AM1246" i="1"/>
  <c r="AM1247" i="1"/>
  <c r="AM1248" i="1"/>
  <c r="AM1249" i="1"/>
  <c r="AM1250" i="1"/>
  <c r="AM1251" i="1"/>
  <c r="AM1252" i="1"/>
  <c r="AM1253" i="1"/>
  <c r="AM1254" i="1"/>
  <c r="AM1255" i="1"/>
  <c r="AM1256" i="1"/>
  <c r="AM1257" i="1"/>
  <c r="AM1258" i="1"/>
  <c r="AM1259" i="1"/>
  <c r="AM1260" i="1"/>
  <c r="AM1261" i="1"/>
  <c r="AM1262" i="1"/>
  <c r="AM1263" i="1"/>
  <c r="AM1264" i="1"/>
  <c r="AM1265" i="1"/>
  <c r="AM1266" i="1"/>
  <c r="AM1267" i="1"/>
  <c r="AM1268" i="1"/>
  <c r="AM1269" i="1"/>
  <c r="AM1270" i="1"/>
  <c r="AM1271" i="1"/>
  <c r="AM1272" i="1"/>
  <c r="AM1273" i="1"/>
  <c r="AM1274" i="1"/>
  <c r="AM1275" i="1"/>
  <c r="AM1276" i="1"/>
  <c r="AM1277" i="1"/>
  <c r="AM1278" i="1"/>
  <c r="AM1279" i="1"/>
  <c r="AM1280" i="1"/>
  <c r="AM1281" i="1"/>
  <c r="AM1282" i="1"/>
  <c r="AM1283" i="1"/>
  <c r="AM1284" i="1"/>
  <c r="AM1285" i="1"/>
  <c r="AM1286" i="1"/>
  <c r="AM1287" i="1"/>
  <c r="AM1288" i="1"/>
  <c r="AM1289" i="1"/>
  <c r="AM1290" i="1"/>
  <c r="AM1291" i="1"/>
  <c r="AM1292" i="1"/>
  <c r="AM1293" i="1"/>
  <c r="AM1294" i="1"/>
  <c r="AM1295" i="1"/>
  <c r="AM1296" i="1"/>
  <c r="AM1297" i="1"/>
  <c r="AM1298" i="1"/>
  <c r="AM1299" i="1"/>
  <c r="AM1300" i="1"/>
  <c r="AM1301" i="1"/>
  <c r="AM1302" i="1"/>
  <c r="AM1303" i="1"/>
  <c r="AM1304" i="1"/>
  <c r="AM1305" i="1"/>
  <c r="AM1306" i="1"/>
  <c r="AM1307" i="1"/>
  <c r="AM1308" i="1"/>
  <c r="AM1309" i="1"/>
  <c r="AM1310" i="1"/>
  <c r="AM1311" i="1"/>
  <c r="AM1312" i="1"/>
  <c r="AM1313" i="1"/>
  <c r="AM1314" i="1"/>
  <c r="AM1315" i="1"/>
  <c r="AM1316" i="1"/>
  <c r="AM1317" i="1"/>
  <c r="AM1318" i="1"/>
  <c r="AM1319" i="1"/>
  <c r="AM1320" i="1"/>
  <c r="AM1321" i="1"/>
  <c r="AM1322" i="1"/>
  <c r="AM1323" i="1"/>
  <c r="AM1324" i="1"/>
  <c r="AM1325" i="1"/>
  <c r="AM1326" i="1"/>
  <c r="AM1327" i="1"/>
  <c r="AM1328" i="1"/>
  <c r="AM1329" i="1"/>
  <c r="AM1330" i="1"/>
  <c r="AM1331" i="1"/>
  <c r="AM1332" i="1"/>
  <c r="AM1333" i="1"/>
  <c r="AM1334" i="1"/>
  <c r="AM1335" i="1"/>
  <c r="AM1336" i="1"/>
  <c r="AM1337" i="1"/>
  <c r="AM1338" i="1"/>
  <c r="AM1339" i="1"/>
  <c r="AM1340" i="1"/>
  <c r="AM1341" i="1"/>
  <c r="AM1342" i="1"/>
  <c r="AM1343" i="1"/>
  <c r="AM1344" i="1"/>
  <c r="AM1345" i="1"/>
  <c r="AM1346" i="1"/>
  <c r="AM1347" i="1"/>
  <c r="AM1348" i="1"/>
  <c r="AM1349" i="1"/>
  <c r="AM1350" i="1"/>
  <c r="AM1351" i="1"/>
  <c r="AM1352" i="1"/>
  <c r="AM1353" i="1"/>
  <c r="AM1354" i="1"/>
  <c r="AM1355" i="1"/>
  <c r="AM1356" i="1"/>
  <c r="AM1357" i="1"/>
  <c r="AM1358" i="1"/>
  <c r="AM1359" i="1"/>
  <c r="AM1360" i="1"/>
  <c r="AM1361" i="1"/>
  <c r="AM1362" i="1"/>
  <c r="AM1363" i="1"/>
  <c r="AM1364" i="1"/>
  <c r="AM1365" i="1"/>
  <c r="AM1366" i="1"/>
  <c r="AM1367" i="1"/>
  <c r="AM1368" i="1"/>
  <c r="AM1369" i="1"/>
  <c r="AM1370" i="1"/>
  <c r="AM1371" i="1"/>
  <c r="AM1372" i="1"/>
  <c r="AM1373" i="1"/>
  <c r="AM1374" i="1"/>
  <c r="AM1375" i="1"/>
  <c r="AM1376" i="1"/>
  <c r="AM1377" i="1"/>
  <c r="AM1378" i="1"/>
  <c r="AM1379" i="1"/>
  <c r="AM1380" i="1"/>
  <c r="AM1381" i="1"/>
  <c r="AM1382" i="1"/>
  <c r="AM1383" i="1"/>
  <c r="AM1384" i="1"/>
  <c r="AM1385" i="1"/>
  <c r="AM1386" i="1"/>
  <c r="AM1387" i="1"/>
  <c r="AM1388" i="1"/>
  <c r="AM1389" i="1"/>
  <c r="AM1390" i="1"/>
  <c r="AM1391" i="1"/>
  <c r="AM1392" i="1"/>
  <c r="AM1393" i="1"/>
  <c r="AM1394" i="1"/>
  <c r="AM1395" i="1"/>
  <c r="AM1396" i="1"/>
  <c r="AM1397" i="1"/>
  <c r="AM1398" i="1"/>
  <c r="AM1399" i="1"/>
  <c r="AM1400" i="1"/>
  <c r="AM1401" i="1"/>
  <c r="AM1402" i="1"/>
  <c r="AM1403" i="1"/>
  <c r="AM1404" i="1"/>
  <c r="AM1405" i="1"/>
  <c r="AM1406" i="1"/>
  <c r="AM1407" i="1"/>
  <c r="AM1408" i="1"/>
  <c r="AM1409" i="1"/>
  <c r="AM1410" i="1"/>
  <c r="AM1411" i="1"/>
  <c r="AM1412" i="1"/>
  <c r="AM1413" i="1"/>
  <c r="AM1414" i="1"/>
  <c r="AM1415" i="1"/>
  <c r="AM1416" i="1"/>
  <c r="AM1417" i="1"/>
  <c r="AM1418" i="1"/>
  <c r="AM1419" i="1"/>
  <c r="AM1420" i="1"/>
  <c r="AM1421" i="1"/>
  <c r="AM1422" i="1"/>
  <c r="AM1423" i="1"/>
  <c r="AM1424" i="1"/>
  <c r="AM1425" i="1"/>
  <c r="AM1426" i="1"/>
  <c r="AM1427" i="1"/>
  <c r="AM1428" i="1"/>
  <c r="AM1429" i="1"/>
  <c r="AM1430" i="1"/>
  <c r="AM1431" i="1"/>
  <c r="AM1432" i="1"/>
  <c r="AM1433" i="1"/>
  <c r="AM1434" i="1"/>
  <c r="AM1435" i="1"/>
  <c r="AM1436" i="1"/>
  <c r="AM1437" i="1"/>
  <c r="AM1438" i="1"/>
  <c r="AM1439" i="1"/>
  <c r="AM1440" i="1"/>
  <c r="AM1441" i="1"/>
  <c r="AM1442" i="1"/>
  <c r="AM1443" i="1"/>
  <c r="AM1444" i="1"/>
  <c r="AM1445" i="1"/>
  <c r="AM1446" i="1"/>
  <c r="AM1447" i="1"/>
  <c r="AM1448" i="1"/>
  <c r="AM1449" i="1"/>
  <c r="AM1450" i="1"/>
  <c r="AM1451" i="1"/>
  <c r="AM1452" i="1"/>
  <c r="AM1453" i="1"/>
  <c r="AM1454" i="1"/>
  <c r="AM1455" i="1"/>
  <c r="AM1456" i="1"/>
  <c r="AM1457" i="1"/>
  <c r="AM1458" i="1"/>
  <c r="AM1459" i="1"/>
  <c r="AM1460" i="1"/>
  <c r="AM1461" i="1"/>
  <c r="AM1462" i="1"/>
  <c r="AM1463" i="1"/>
  <c r="AM1464" i="1"/>
  <c r="AM1465" i="1"/>
  <c r="AM1466" i="1"/>
  <c r="AM1467" i="1"/>
  <c r="AM1468" i="1"/>
  <c r="AM1469" i="1"/>
  <c r="AM1470" i="1"/>
  <c r="AM1471" i="1"/>
  <c r="AM1472" i="1"/>
  <c r="AM1473" i="1"/>
  <c r="AM1474" i="1"/>
  <c r="AM1475" i="1"/>
  <c r="AM1476" i="1"/>
  <c r="AM1477" i="1"/>
  <c r="AM1478" i="1"/>
  <c r="AM1479" i="1"/>
  <c r="AM1480" i="1"/>
  <c r="AM1481" i="1"/>
  <c r="AM1482" i="1"/>
  <c r="AM1483" i="1"/>
  <c r="AM1484" i="1"/>
  <c r="AM1485" i="1"/>
  <c r="AM1486" i="1"/>
  <c r="AM1487" i="1"/>
  <c r="AM1488" i="1"/>
  <c r="AM1489" i="1"/>
  <c r="AM1490" i="1"/>
  <c r="AM1491" i="1"/>
  <c r="AM1492" i="1"/>
  <c r="AM1493" i="1"/>
  <c r="AM1494" i="1"/>
  <c r="AM1495" i="1"/>
  <c r="AM1496" i="1"/>
  <c r="AM1497" i="1"/>
  <c r="AM1498" i="1"/>
  <c r="AM1499" i="1"/>
  <c r="AM1500" i="1"/>
  <c r="AM1501" i="1"/>
  <c r="AM1502" i="1"/>
  <c r="AM1503" i="1"/>
  <c r="AM1504" i="1"/>
  <c r="AM1505" i="1"/>
  <c r="AM1506" i="1"/>
  <c r="AM1507" i="1"/>
  <c r="AM1508" i="1"/>
  <c r="AM1509" i="1"/>
  <c r="AM1510" i="1"/>
  <c r="AM1511" i="1"/>
  <c r="AM1512" i="1"/>
  <c r="AM1513" i="1"/>
  <c r="AM1514" i="1"/>
  <c r="AM1515" i="1"/>
  <c r="AM1516" i="1"/>
  <c r="AM1517" i="1"/>
  <c r="AM1518" i="1"/>
  <c r="AM1519" i="1"/>
  <c r="AM1520" i="1"/>
  <c r="AM1521" i="1"/>
  <c r="AM1522" i="1"/>
  <c r="AM1523" i="1"/>
  <c r="AM1524" i="1"/>
  <c r="AM1525" i="1"/>
  <c r="AM1526" i="1"/>
  <c r="AM1527" i="1"/>
  <c r="AM1528" i="1"/>
  <c r="AM1529" i="1"/>
  <c r="AM1530" i="1"/>
  <c r="AM1531" i="1"/>
  <c r="AM1532" i="1"/>
  <c r="AM1533" i="1"/>
  <c r="AM1534" i="1"/>
  <c r="AM1535" i="1"/>
  <c r="AM1536" i="1"/>
  <c r="AM1537" i="1"/>
  <c r="AM1538" i="1"/>
  <c r="AM1539" i="1"/>
  <c r="AM1540" i="1"/>
  <c r="AM1541" i="1"/>
  <c r="AM1542" i="1"/>
  <c r="AM1543" i="1"/>
  <c r="AM1544" i="1"/>
  <c r="AM1545" i="1"/>
  <c r="AM1546" i="1"/>
  <c r="AM1547" i="1"/>
  <c r="AM1548" i="1"/>
  <c r="AM1549" i="1"/>
  <c r="AM1550" i="1"/>
  <c r="AM1551" i="1"/>
  <c r="AM1552" i="1"/>
  <c r="AM1553" i="1"/>
  <c r="AM1554" i="1"/>
  <c r="AM1555" i="1"/>
  <c r="AM1556" i="1"/>
  <c r="AM1557" i="1"/>
  <c r="AM1558" i="1"/>
  <c r="AM1559" i="1"/>
  <c r="AM1560" i="1"/>
  <c r="AM1561" i="1"/>
  <c r="AM1562" i="1"/>
  <c r="AM1563" i="1"/>
  <c r="AM1564" i="1"/>
  <c r="AM1565" i="1"/>
  <c r="AM1566" i="1"/>
  <c r="AM1567" i="1"/>
  <c r="AM1568" i="1"/>
  <c r="AM1569" i="1"/>
  <c r="AM1570" i="1"/>
  <c r="AM1571" i="1"/>
  <c r="AM1572" i="1"/>
  <c r="AM1573" i="1"/>
  <c r="AM1574" i="1"/>
  <c r="AM1575" i="1"/>
  <c r="AM1576" i="1"/>
  <c r="AM1577" i="1"/>
  <c r="AM1578" i="1"/>
  <c r="AM1579" i="1"/>
  <c r="AM1580" i="1"/>
  <c r="AM1581" i="1"/>
  <c r="AM1582" i="1"/>
  <c r="AM1583" i="1"/>
  <c r="AM1584" i="1"/>
  <c r="AM1585" i="1"/>
  <c r="AM1586" i="1"/>
  <c r="AM1587" i="1"/>
  <c r="AM1588" i="1"/>
  <c r="AM1589" i="1"/>
  <c r="AM1590" i="1"/>
  <c r="AM1591" i="1"/>
  <c r="AM1592" i="1"/>
  <c r="AM1593" i="1"/>
  <c r="AM1594" i="1"/>
  <c r="AM1595" i="1"/>
  <c r="AM1596" i="1"/>
  <c r="AM1597" i="1"/>
  <c r="AM1598" i="1"/>
  <c r="AM1599" i="1"/>
  <c r="AM1600" i="1"/>
  <c r="AM1601" i="1"/>
  <c r="AM1602" i="1"/>
  <c r="AM1603" i="1"/>
  <c r="AM1604" i="1"/>
  <c r="AM1605" i="1"/>
  <c r="AM1606" i="1"/>
  <c r="AM1607" i="1"/>
  <c r="AM1608" i="1"/>
  <c r="AM1609" i="1"/>
  <c r="AM1610" i="1"/>
  <c r="AM1611" i="1"/>
  <c r="AM1612" i="1"/>
  <c r="AM1613" i="1"/>
  <c r="AM1614" i="1"/>
  <c r="AM1615" i="1"/>
  <c r="AM1616" i="1"/>
  <c r="AM1617" i="1"/>
  <c r="AM1618" i="1"/>
  <c r="AM1619" i="1"/>
  <c r="AM1620" i="1"/>
  <c r="AM1621" i="1"/>
  <c r="AM1622" i="1"/>
  <c r="AM1623" i="1"/>
  <c r="AM1624" i="1"/>
  <c r="AM1625" i="1"/>
  <c r="AM1626" i="1"/>
  <c r="AM1627" i="1"/>
  <c r="AM1628" i="1"/>
  <c r="AM1629" i="1"/>
  <c r="AM1630" i="1"/>
  <c r="AM1631" i="1"/>
  <c r="AM1632" i="1"/>
  <c r="AM1633" i="1"/>
  <c r="AM1634" i="1"/>
  <c r="AM1635" i="1"/>
  <c r="AM1636"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68" i="1"/>
  <c r="AM1669" i="1"/>
  <c r="AM1670" i="1"/>
  <c r="AM1671" i="1"/>
  <c r="AM1672" i="1"/>
  <c r="AM1673" i="1"/>
  <c r="AM1674"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06" i="1"/>
  <c r="AM1707" i="1"/>
  <c r="AM1708" i="1"/>
  <c r="AM1709" i="1"/>
  <c r="AM1710" i="1"/>
  <c r="AM1711" i="1"/>
  <c r="AM1712"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AM1744" i="1"/>
  <c r="AM1745" i="1"/>
  <c r="AM1746" i="1"/>
  <c r="AM1747" i="1"/>
  <c r="AM1748" i="1"/>
  <c r="AM1749" i="1"/>
  <c r="AM1750" i="1"/>
  <c r="AM1751" i="1"/>
  <c r="AM1752" i="1"/>
  <c r="AM1753" i="1"/>
  <c r="AM1754" i="1"/>
  <c r="AM1755" i="1"/>
  <c r="AM1756" i="1"/>
  <c r="AM1757" i="1"/>
  <c r="AM1758" i="1"/>
  <c r="AM1759" i="1"/>
  <c r="AM1760" i="1"/>
  <c r="AM1761" i="1"/>
  <c r="AM1762" i="1"/>
  <c r="AM1763" i="1"/>
  <c r="AM1764" i="1"/>
  <c r="AM1765" i="1"/>
  <c r="AM1766" i="1"/>
  <c r="AM1767" i="1"/>
  <c r="AM1768" i="1"/>
  <c r="AM1769" i="1"/>
  <c r="AM1770" i="1"/>
  <c r="AM1771" i="1"/>
  <c r="AM1772" i="1"/>
  <c r="AM1773" i="1"/>
  <c r="AM1774" i="1"/>
  <c r="AM1775" i="1"/>
  <c r="AM1776" i="1"/>
  <c r="AM1777" i="1"/>
  <c r="AM1778" i="1"/>
  <c r="AM1779" i="1"/>
  <c r="AM1780" i="1"/>
  <c r="AM1781" i="1"/>
  <c r="AM1782" i="1"/>
  <c r="AM1783" i="1"/>
  <c r="AM1784" i="1"/>
  <c r="AM1785" i="1"/>
  <c r="AM1786" i="1"/>
  <c r="AM1787" i="1"/>
  <c r="AM1788" i="1"/>
  <c r="AM1789" i="1"/>
  <c r="AM1790" i="1"/>
  <c r="AM1791" i="1"/>
  <c r="AM1792" i="1"/>
  <c r="AM1793" i="1"/>
  <c r="AM1794" i="1"/>
  <c r="AM1795" i="1"/>
  <c r="AM1796" i="1"/>
  <c r="AM1797" i="1"/>
  <c r="AM1798" i="1"/>
  <c r="AM1799" i="1"/>
  <c r="AM1800" i="1"/>
  <c r="AM1801" i="1"/>
  <c r="AM1802" i="1"/>
  <c r="AM1803" i="1"/>
  <c r="AM1804" i="1"/>
  <c r="AM1805" i="1"/>
  <c r="AM1806" i="1"/>
  <c r="AM1807" i="1"/>
  <c r="AM1808" i="1"/>
  <c r="AM1809" i="1"/>
  <c r="AM1810" i="1"/>
  <c r="AM1811" i="1"/>
  <c r="AM1812" i="1"/>
  <c r="AM1813" i="1"/>
  <c r="AM1814" i="1"/>
  <c r="AM1815" i="1"/>
  <c r="AM1816" i="1"/>
  <c r="AM1817" i="1"/>
  <c r="AM1818" i="1"/>
  <c r="AM1819" i="1"/>
  <c r="AM1820" i="1"/>
  <c r="AM1821" i="1"/>
  <c r="AM1822" i="1"/>
  <c r="AM1823" i="1"/>
  <c r="AM1824" i="1"/>
  <c r="AM1825" i="1"/>
  <c r="AM1826" i="1"/>
  <c r="AM1827" i="1"/>
  <c r="AM1828" i="1"/>
  <c r="AM1829" i="1"/>
  <c r="AM1830" i="1"/>
  <c r="AM1831" i="1"/>
  <c r="AM1832" i="1"/>
  <c r="AM1833" i="1"/>
  <c r="AM1834" i="1"/>
  <c r="AM1835" i="1"/>
  <c r="AM1836" i="1"/>
  <c r="AM1837" i="1"/>
  <c r="AM1838" i="1"/>
  <c r="AM1839" i="1"/>
  <c r="AM1840" i="1"/>
  <c r="AM1841" i="1"/>
  <c r="AM1842" i="1"/>
  <c r="AM1843" i="1"/>
  <c r="AM1844" i="1"/>
  <c r="AM1845" i="1"/>
  <c r="AM1846" i="1"/>
  <c r="AM1847" i="1"/>
  <c r="AM1848" i="1"/>
  <c r="AM1849" i="1"/>
  <c r="AM1850" i="1"/>
  <c r="AM1851" i="1"/>
  <c r="AM1852" i="1"/>
  <c r="AM1853" i="1"/>
  <c r="AM1854" i="1"/>
  <c r="AM1855" i="1"/>
  <c r="AM1856" i="1"/>
  <c r="AM1857" i="1"/>
  <c r="AM1858" i="1"/>
  <c r="AM1859" i="1"/>
  <c r="AM1860" i="1"/>
  <c r="AM1861" i="1"/>
  <c r="AM1862" i="1"/>
  <c r="AM1863" i="1"/>
  <c r="AM1864" i="1"/>
  <c r="AM1865" i="1"/>
  <c r="AM1866" i="1"/>
  <c r="AM1867" i="1"/>
  <c r="AM1868" i="1"/>
  <c r="AM1869" i="1"/>
  <c r="AM1870" i="1"/>
  <c r="AM1871" i="1"/>
  <c r="AM1872" i="1"/>
  <c r="AM1873" i="1"/>
  <c r="AM1874" i="1"/>
  <c r="AM1875" i="1"/>
  <c r="AM1876" i="1"/>
  <c r="AM1877" i="1"/>
  <c r="AM1878" i="1"/>
  <c r="AM1879" i="1"/>
  <c r="AM1880" i="1"/>
  <c r="AM1881" i="1"/>
  <c r="AM1882" i="1"/>
  <c r="AM1883" i="1"/>
  <c r="AM1884" i="1"/>
  <c r="AM1885" i="1"/>
  <c r="AM1886" i="1"/>
  <c r="AM1887" i="1"/>
  <c r="AM1888" i="1"/>
  <c r="AM1889" i="1"/>
  <c r="AM1890" i="1"/>
  <c r="AM1891" i="1"/>
  <c r="AM1892" i="1"/>
  <c r="AM1893" i="1"/>
  <c r="AM1894" i="1"/>
  <c r="AM1895" i="1"/>
  <c r="AM1896" i="1"/>
  <c r="AM1897" i="1"/>
  <c r="AM1898" i="1"/>
  <c r="AM1899" i="1"/>
  <c r="AM1900" i="1"/>
  <c r="AM1901" i="1"/>
  <c r="AM1902" i="1"/>
  <c r="AM1903" i="1"/>
  <c r="AM1904" i="1"/>
  <c r="AM1905" i="1"/>
  <c r="AM1906" i="1"/>
  <c r="AM1907" i="1"/>
  <c r="AM1908" i="1"/>
  <c r="AM1909" i="1"/>
  <c r="AM1910" i="1"/>
  <c r="AM1911" i="1"/>
  <c r="AM1912" i="1"/>
  <c r="AM1913" i="1"/>
  <c r="AM1914" i="1"/>
  <c r="AM1915" i="1"/>
  <c r="AM1916" i="1"/>
  <c r="AM1917" i="1"/>
  <c r="AM1918" i="1"/>
  <c r="AM1919" i="1"/>
  <c r="AM1920" i="1"/>
  <c r="AM1921" i="1"/>
  <c r="AM1922" i="1"/>
  <c r="AM1923" i="1"/>
  <c r="AM1924" i="1"/>
  <c r="AM1925" i="1"/>
  <c r="AM1926" i="1"/>
  <c r="AM1927" i="1"/>
  <c r="AM1928" i="1"/>
  <c r="AM1929" i="1"/>
  <c r="AM1930" i="1"/>
  <c r="AM1931" i="1"/>
  <c r="AM1932" i="1"/>
  <c r="AM1933" i="1"/>
  <c r="AM1934" i="1"/>
  <c r="AM1935" i="1"/>
  <c r="AM1936" i="1"/>
  <c r="AM1937" i="1"/>
  <c r="AM1938" i="1"/>
  <c r="AM1939" i="1"/>
  <c r="AM1940" i="1"/>
  <c r="AM1941" i="1"/>
  <c r="AM1942" i="1"/>
  <c r="AM1943" i="1"/>
  <c r="AM1944" i="1"/>
  <c r="AM1945" i="1"/>
  <c r="AM1946" i="1"/>
  <c r="AM1947" i="1"/>
  <c r="AM1948" i="1"/>
  <c r="AM1949" i="1"/>
  <c r="AM1950" i="1"/>
  <c r="AM1951" i="1"/>
  <c r="AM1952" i="1"/>
  <c r="AM1953" i="1"/>
  <c r="AM1954" i="1"/>
  <c r="AM1955" i="1"/>
  <c r="AM1956" i="1"/>
  <c r="AM1957" i="1"/>
  <c r="AM1958" i="1"/>
  <c r="AM1959" i="1"/>
  <c r="AM1960" i="1"/>
  <c r="AM1961" i="1"/>
  <c r="AM1962" i="1"/>
  <c r="AM1963" i="1"/>
  <c r="AM1964" i="1"/>
  <c r="AM1965" i="1"/>
  <c r="AM1966" i="1"/>
  <c r="AM1967" i="1"/>
  <c r="AM1968" i="1"/>
  <c r="AM1969" i="1"/>
  <c r="AM1970" i="1"/>
  <c r="AM1971" i="1"/>
  <c r="AM1972" i="1"/>
  <c r="AM1973" i="1"/>
  <c r="AM1974" i="1"/>
  <c r="AM1975" i="1"/>
  <c r="AM1976" i="1"/>
  <c r="AM1977" i="1"/>
  <c r="AM1978" i="1"/>
  <c r="AM1979" i="1"/>
  <c r="AM1980" i="1"/>
  <c r="AM1981" i="1"/>
  <c r="AM1982" i="1"/>
  <c r="AM1983" i="1"/>
  <c r="AM1984" i="1"/>
  <c r="AM1985" i="1"/>
  <c r="AM1986" i="1"/>
  <c r="AM1987" i="1"/>
  <c r="AM1988" i="1"/>
  <c r="AM1989" i="1"/>
  <c r="AM1990" i="1"/>
  <c r="AM1991" i="1"/>
  <c r="AM1992" i="1"/>
  <c r="AM1993" i="1"/>
  <c r="AM1994" i="1"/>
  <c r="AM1995" i="1"/>
  <c r="AM1996" i="1"/>
  <c r="AM1997" i="1"/>
  <c r="AM1998" i="1"/>
  <c r="AM1999" i="1"/>
  <c r="AM2000" i="1"/>
  <c r="AM2001" i="1"/>
  <c r="AM2002" i="1"/>
  <c r="AM2003" i="1"/>
  <c r="AM2004" i="1"/>
  <c r="AM2005" i="1"/>
  <c r="AM2006" i="1"/>
  <c r="AM2007" i="1"/>
  <c r="AM2008" i="1"/>
  <c r="AM2009" i="1"/>
  <c r="AM2010" i="1"/>
  <c r="AM2011" i="1"/>
  <c r="AM2012" i="1"/>
  <c r="AM2013" i="1"/>
  <c r="AM2014" i="1"/>
  <c r="AM2015" i="1"/>
  <c r="AM2016" i="1"/>
  <c r="AM2017" i="1"/>
  <c r="AM2018" i="1"/>
  <c r="AM2019" i="1"/>
  <c r="AM2020" i="1"/>
  <c r="AM2021" i="1"/>
  <c r="AM2022" i="1"/>
  <c r="AM2023" i="1"/>
  <c r="AM2024" i="1"/>
  <c r="AM2025" i="1"/>
  <c r="AM2026" i="1"/>
  <c r="AM2027" i="1"/>
  <c r="AM2028" i="1"/>
  <c r="AM2029" i="1"/>
  <c r="AM2030" i="1"/>
  <c r="AM2031" i="1"/>
  <c r="AM2032" i="1"/>
  <c r="AM2033" i="1"/>
  <c r="AM2034" i="1"/>
  <c r="AM2035" i="1"/>
  <c r="AM2036" i="1"/>
  <c r="AM2037" i="1"/>
  <c r="AM2038" i="1"/>
  <c r="AM2039" i="1"/>
  <c r="AM2040" i="1"/>
  <c r="AM2041" i="1"/>
  <c r="AM2042" i="1"/>
  <c r="AM2043" i="1"/>
  <c r="AM2044" i="1"/>
  <c r="AM2045" i="1"/>
  <c r="AM2046" i="1"/>
  <c r="AM2047" i="1"/>
  <c r="AM2048" i="1"/>
  <c r="AM2049" i="1"/>
  <c r="AM2050" i="1"/>
  <c r="AM2051" i="1"/>
  <c r="AM2052" i="1"/>
  <c r="AM2053" i="1"/>
  <c r="AM2054" i="1"/>
  <c r="AM2055" i="1"/>
  <c r="AM2056" i="1"/>
  <c r="AM2057" i="1"/>
  <c r="AM2058" i="1"/>
  <c r="AM2059" i="1"/>
  <c r="AM2060" i="1"/>
  <c r="AM2061" i="1"/>
  <c r="AM2062" i="1"/>
  <c r="AM2063" i="1"/>
  <c r="AM2064" i="1"/>
  <c r="AM2065" i="1"/>
  <c r="AM2066" i="1"/>
  <c r="AM2067" i="1"/>
  <c r="AM2068" i="1"/>
  <c r="AM2069" i="1"/>
  <c r="AM2070" i="1"/>
  <c r="AM2071" i="1"/>
  <c r="AM2072" i="1"/>
  <c r="AM2073" i="1"/>
  <c r="AM2074" i="1"/>
  <c r="AM2075" i="1"/>
  <c r="AM2076" i="1"/>
  <c r="AM2077" i="1"/>
  <c r="AM2078" i="1"/>
  <c r="AM2079" i="1"/>
  <c r="AM2080" i="1"/>
  <c r="AM2081" i="1"/>
  <c r="AM2082" i="1"/>
  <c r="AM2083" i="1"/>
  <c r="AM2084" i="1"/>
  <c r="AM2085" i="1"/>
  <c r="AM2086" i="1"/>
  <c r="AM2087" i="1"/>
  <c r="AM2088" i="1"/>
  <c r="AM2089" i="1"/>
  <c r="AM2090" i="1"/>
  <c r="AM2091" i="1"/>
  <c r="AM2092" i="1"/>
  <c r="AM2093" i="1"/>
  <c r="AM2094" i="1"/>
  <c r="AM2095" i="1"/>
  <c r="AM2096" i="1"/>
  <c r="AM2097" i="1"/>
  <c r="AM2098" i="1"/>
  <c r="AM2099" i="1"/>
  <c r="AM2100" i="1"/>
  <c r="AM2101" i="1"/>
  <c r="AM2102" i="1"/>
  <c r="AM2103" i="1"/>
  <c r="AM2104" i="1"/>
  <c r="AM2105" i="1"/>
  <c r="AM2106" i="1"/>
  <c r="AM2107" i="1"/>
  <c r="AM2108" i="1"/>
  <c r="AM2109" i="1"/>
  <c r="AM2110" i="1"/>
  <c r="AM2111" i="1"/>
  <c r="AM2112" i="1"/>
  <c r="AM2113" i="1"/>
  <c r="AM2114" i="1"/>
  <c r="AM2115" i="1"/>
  <c r="AM2116" i="1"/>
  <c r="AM2117" i="1"/>
  <c r="AM3" i="1"/>
  <c r="AN4" i="1"/>
  <c r="AN5" i="1"/>
  <c r="AN6" i="1"/>
  <c r="AN7" i="1"/>
  <c r="AN8" i="1"/>
  <c r="AN9" i="1"/>
  <c r="AN10" i="1"/>
  <c r="AN11" i="1"/>
  <c r="AN12" i="1"/>
  <c r="AN13" i="1"/>
  <c r="AN14" i="1"/>
  <c r="AN15" i="1"/>
  <c r="AN16" i="1"/>
  <c r="AN17" i="1"/>
  <c r="AN18" i="1"/>
  <c r="AN19" i="1"/>
  <c r="AN20" i="1"/>
  <c r="AN21" i="1"/>
  <c r="AN22" i="1"/>
  <c r="AN23" i="1"/>
  <c r="AN24" i="1"/>
  <c r="AN25" i="1"/>
  <c r="AN26" i="1"/>
  <c r="AN27" i="1"/>
  <c r="AN28" i="1"/>
  <c r="AN29" i="1"/>
  <c r="AN30" i="1"/>
  <c r="AN31" i="1"/>
  <c r="AN32" i="1"/>
  <c r="AN33" i="1"/>
  <c r="AN34" i="1"/>
  <c r="AN35" i="1"/>
  <c r="AN36" i="1"/>
  <c r="AN37" i="1"/>
  <c r="AN38" i="1"/>
  <c r="AN39" i="1"/>
  <c r="AN40" i="1"/>
  <c r="AN41" i="1"/>
  <c r="AN42" i="1"/>
  <c r="AN43" i="1"/>
  <c r="AN44" i="1"/>
  <c r="AN45" i="1"/>
  <c r="AN46" i="1"/>
  <c r="AN47" i="1"/>
  <c r="AN48" i="1"/>
  <c r="AN49" i="1"/>
  <c r="AN50" i="1"/>
  <c r="AN51" i="1"/>
  <c r="AN52" i="1"/>
  <c r="AN53" i="1"/>
  <c r="AN54" i="1"/>
  <c r="AN55" i="1"/>
  <c r="AN56" i="1"/>
  <c r="AN57" i="1"/>
  <c r="AN58" i="1"/>
  <c r="AN59" i="1"/>
  <c r="AN60" i="1"/>
  <c r="AN61" i="1"/>
  <c r="AN62" i="1"/>
  <c r="AN63" i="1"/>
  <c r="AN64" i="1"/>
  <c r="AN65" i="1"/>
  <c r="AN66" i="1"/>
  <c r="AN67" i="1"/>
  <c r="AN68" i="1"/>
  <c r="AN69" i="1"/>
  <c r="AN70" i="1"/>
  <c r="AN71"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N1352" i="1"/>
  <c r="AN1353" i="1"/>
  <c r="AN1354" i="1"/>
  <c r="AN1355" i="1"/>
  <c r="AN1356" i="1"/>
  <c r="AN1357" i="1"/>
  <c r="AN1358" i="1"/>
  <c r="AN1359" i="1"/>
  <c r="AN1360" i="1"/>
  <c r="AN1361" i="1"/>
  <c r="AN1362" i="1"/>
  <c r="AN1363" i="1"/>
  <c r="AN1364" i="1"/>
  <c r="AN1365" i="1"/>
  <c r="AN1366" i="1"/>
  <c r="AN1367" i="1"/>
  <c r="AN1368" i="1"/>
  <c r="AN1369" i="1"/>
  <c r="AN1370" i="1"/>
  <c r="AN1371" i="1"/>
  <c r="AN1372" i="1"/>
  <c r="AN1373" i="1"/>
  <c r="AN1374" i="1"/>
  <c r="AN1375" i="1"/>
  <c r="AN1376" i="1"/>
  <c r="AN1377" i="1"/>
  <c r="AN1378" i="1"/>
  <c r="AN1379" i="1"/>
  <c r="AN1380" i="1"/>
  <c r="AN1381" i="1"/>
  <c r="AN1382" i="1"/>
  <c r="AN1383" i="1"/>
  <c r="AN1384" i="1"/>
  <c r="AN1385" i="1"/>
  <c r="AN1386" i="1"/>
  <c r="AN1387" i="1"/>
  <c r="AN1388" i="1"/>
  <c r="AN1389" i="1"/>
  <c r="AN1390" i="1"/>
  <c r="AN1391" i="1"/>
  <c r="AN1392" i="1"/>
  <c r="AN1393" i="1"/>
  <c r="AN1394" i="1"/>
  <c r="AN1395" i="1"/>
  <c r="AN1396" i="1"/>
  <c r="AN1397" i="1"/>
  <c r="AN1398" i="1"/>
  <c r="AN1399" i="1"/>
  <c r="AN1400" i="1"/>
  <c r="AN1401" i="1"/>
  <c r="AN1402" i="1"/>
  <c r="AN1403" i="1"/>
  <c r="AN1404" i="1"/>
  <c r="AN1405" i="1"/>
  <c r="AN1406" i="1"/>
  <c r="AN1407" i="1"/>
  <c r="AN1408" i="1"/>
  <c r="AN1409" i="1"/>
  <c r="AN1410" i="1"/>
  <c r="AN1411" i="1"/>
  <c r="AN1412" i="1"/>
  <c r="AN1413" i="1"/>
  <c r="AN1414" i="1"/>
  <c r="AN1415" i="1"/>
  <c r="AN1416" i="1"/>
  <c r="AN1417" i="1"/>
  <c r="AN1418" i="1"/>
  <c r="AN1419" i="1"/>
  <c r="AN1420" i="1"/>
  <c r="AN1421" i="1"/>
  <c r="AN1422" i="1"/>
  <c r="AN1423" i="1"/>
  <c r="AN1424" i="1"/>
  <c r="AN1425" i="1"/>
  <c r="AN1426" i="1"/>
  <c r="AN1427" i="1"/>
  <c r="AN1428" i="1"/>
  <c r="AN1429" i="1"/>
  <c r="AN1430" i="1"/>
  <c r="AN1431" i="1"/>
  <c r="AN1432" i="1"/>
  <c r="AN1433" i="1"/>
  <c r="AN1434" i="1"/>
  <c r="AN1435" i="1"/>
  <c r="AN1436" i="1"/>
  <c r="AN1437" i="1"/>
  <c r="AN1438" i="1"/>
  <c r="AN1439" i="1"/>
  <c r="AN1440" i="1"/>
  <c r="AN1441" i="1"/>
  <c r="AN1442" i="1"/>
  <c r="AN1443" i="1"/>
  <c r="AN1444" i="1"/>
  <c r="AN1445" i="1"/>
  <c r="AN1446" i="1"/>
  <c r="AN1447" i="1"/>
  <c r="AN1448" i="1"/>
  <c r="AN1449" i="1"/>
  <c r="AN1450" i="1"/>
  <c r="AN1451" i="1"/>
  <c r="AN1452" i="1"/>
  <c r="AN1453" i="1"/>
  <c r="AN1454" i="1"/>
  <c r="AN1455" i="1"/>
  <c r="AN1456" i="1"/>
  <c r="AN1457" i="1"/>
  <c r="AN1458" i="1"/>
  <c r="AN1459" i="1"/>
  <c r="AN1460" i="1"/>
  <c r="AN1461" i="1"/>
  <c r="AN1462" i="1"/>
  <c r="AN1463" i="1"/>
  <c r="AN1464" i="1"/>
  <c r="AN1465" i="1"/>
  <c r="AN1466" i="1"/>
  <c r="AN1467" i="1"/>
  <c r="AN1468" i="1"/>
  <c r="AN1469" i="1"/>
  <c r="AN1470" i="1"/>
  <c r="AN1471" i="1"/>
  <c r="AN1472" i="1"/>
  <c r="AN1473" i="1"/>
  <c r="AN1474" i="1"/>
  <c r="AN1475" i="1"/>
  <c r="AN1476" i="1"/>
  <c r="AN1477" i="1"/>
  <c r="AN1478" i="1"/>
  <c r="AN1479" i="1"/>
  <c r="AN1480" i="1"/>
  <c r="AN1481" i="1"/>
  <c r="AN1482" i="1"/>
  <c r="AN1483" i="1"/>
  <c r="AN1484" i="1"/>
  <c r="AN1485" i="1"/>
  <c r="AN1486" i="1"/>
  <c r="AN1487" i="1"/>
  <c r="AN1488" i="1"/>
  <c r="AN1489" i="1"/>
  <c r="AN1490" i="1"/>
  <c r="AN1491" i="1"/>
  <c r="AN1492" i="1"/>
  <c r="AN1493" i="1"/>
  <c r="AN1494" i="1"/>
  <c r="AN1495" i="1"/>
  <c r="AN1496" i="1"/>
  <c r="AN1497" i="1"/>
  <c r="AN1498" i="1"/>
  <c r="AN1499" i="1"/>
  <c r="AN1500" i="1"/>
  <c r="AN1501" i="1"/>
  <c r="AN1502" i="1"/>
  <c r="AN1503" i="1"/>
  <c r="AN1504" i="1"/>
  <c r="AN1505" i="1"/>
  <c r="AN1506" i="1"/>
  <c r="AN1507" i="1"/>
  <c r="AN1508" i="1"/>
  <c r="AN1509" i="1"/>
  <c r="AN1510" i="1"/>
  <c r="AN1511" i="1"/>
  <c r="AN1512" i="1"/>
  <c r="AN1513" i="1"/>
  <c r="AN1514" i="1"/>
  <c r="AN1515" i="1"/>
  <c r="AN1516" i="1"/>
  <c r="AN1517" i="1"/>
  <c r="AN1518" i="1"/>
  <c r="AN1519" i="1"/>
  <c r="AN1520" i="1"/>
  <c r="AN1521" i="1"/>
  <c r="AN1522" i="1"/>
  <c r="AN1523" i="1"/>
  <c r="AN1524" i="1"/>
  <c r="AN1525" i="1"/>
  <c r="AN1526" i="1"/>
  <c r="AN1527" i="1"/>
  <c r="AN1528" i="1"/>
  <c r="AN1529" i="1"/>
  <c r="AN1530" i="1"/>
  <c r="AN1531" i="1"/>
  <c r="AN1532" i="1"/>
  <c r="AN1533" i="1"/>
  <c r="AN1534" i="1"/>
  <c r="AN1535" i="1"/>
  <c r="AN1536" i="1"/>
  <c r="AN1537" i="1"/>
  <c r="AN1538" i="1"/>
  <c r="AN1539" i="1"/>
  <c r="AN1540" i="1"/>
  <c r="AN1541" i="1"/>
  <c r="AN1542" i="1"/>
  <c r="AN1543" i="1"/>
  <c r="AN1544" i="1"/>
  <c r="AN1545" i="1"/>
  <c r="AN1546" i="1"/>
  <c r="AN1547" i="1"/>
  <c r="AN1548" i="1"/>
  <c r="AN1549" i="1"/>
  <c r="AN1550" i="1"/>
  <c r="AN1551" i="1"/>
  <c r="AN1552" i="1"/>
  <c r="AN1553" i="1"/>
  <c r="AN1554" i="1"/>
  <c r="AN1555" i="1"/>
  <c r="AN1556" i="1"/>
  <c r="AN1557" i="1"/>
  <c r="AN1558" i="1"/>
  <c r="AN1559" i="1"/>
  <c r="AN1560" i="1"/>
  <c r="AN1561" i="1"/>
  <c r="AN1562" i="1"/>
  <c r="AN1563" i="1"/>
  <c r="AN1564" i="1"/>
  <c r="AN1565" i="1"/>
  <c r="AN1566" i="1"/>
  <c r="AN1567" i="1"/>
  <c r="AN1568" i="1"/>
  <c r="AN1569" i="1"/>
  <c r="AN1570" i="1"/>
  <c r="AN1571" i="1"/>
  <c r="AN1572" i="1"/>
  <c r="AN1573" i="1"/>
  <c r="AN1574" i="1"/>
  <c r="AN1575" i="1"/>
  <c r="AN1576" i="1"/>
  <c r="AN1577" i="1"/>
  <c r="AN1578" i="1"/>
  <c r="AN1579" i="1"/>
  <c r="AN1580" i="1"/>
  <c r="AN1581" i="1"/>
  <c r="AN1582" i="1"/>
  <c r="AN1583" i="1"/>
  <c r="AN1584" i="1"/>
  <c r="AN1585" i="1"/>
  <c r="AN1586" i="1"/>
  <c r="AN1587" i="1"/>
  <c r="AN1588" i="1"/>
  <c r="AN1589" i="1"/>
  <c r="AN1590" i="1"/>
  <c r="AN1591" i="1"/>
  <c r="AN1592" i="1"/>
  <c r="AN1593" i="1"/>
  <c r="AN1594" i="1"/>
  <c r="AN1595" i="1"/>
  <c r="AN1596" i="1"/>
  <c r="AN1597" i="1"/>
  <c r="AN1598" i="1"/>
  <c r="AN1599" i="1"/>
  <c r="AN1600" i="1"/>
  <c r="AN1601" i="1"/>
  <c r="AN1602" i="1"/>
  <c r="AN1603" i="1"/>
  <c r="AN1604" i="1"/>
  <c r="AN1605" i="1"/>
  <c r="AN1606" i="1"/>
  <c r="AN1607" i="1"/>
  <c r="AN1608" i="1"/>
  <c r="AN1609" i="1"/>
  <c r="AN1610" i="1"/>
  <c r="AN1611" i="1"/>
  <c r="AN1612" i="1"/>
  <c r="AN1613" i="1"/>
  <c r="AN1614" i="1"/>
  <c r="AN1615" i="1"/>
  <c r="AN1616" i="1"/>
  <c r="AN1617" i="1"/>
  <c r="AN1618" i="1"/>
  <c r="AN1619" i="1"/>
  <c r="AN1620" i="1"/>
  <c r="AN1621" i="1"/>
  <c r="AN1622" i="1"/>
  <c r="AN1623" i="1"/>
  <c r="AN1624" i="1"/>
  <c r="AN1625" i="1"/>
  <c r="AN1626" i="1"/>
  <c r="AN1627" i="1"/>
  <c r="AN1628" i="1"/>
  <c r="AN1629" i="1"/>
  <c r="AN1630" i="1"/>
  <c r="AN1631" i="1"/>
  <c r="AN1632" i="1"/>
  <c r="AN1633" i="1"/>
  <c r="AN1634" i="1"/>
  <c r="AN1635" i="1"/>
  <c r="AN1636" i="1"/>
  <c r="AN1637" i="1"/>
  <c r="AN1638" i="1"/>
  <c r="AN1639" i="1"/>
  <c r="AN1640" i="1"/>
  <c r="AN1641" i="1"/>
  <c r="AN1642" i="1"/>
  <c r="AN1643" i="1"/>
  <c r="AN1644" i="1"/>
  <c r="AN1645" i="1"/>
  <c r="AN1646" i="1"/>
  <c r="AN1647" i="1"/>
  <c r="AN1648" i="1"/>
  <c r="AN1649" i="1"/>
  <c r="AN1650" i="1"/>
  <c r="AN1651" i="1"/>
  <c r="AN1652" i="1"/>
  <c r="AN1653" i="1"/>
  <c r="AN1654" i="1"/>
  <c r="AN1655" i="1"/>
  <c r="AN1656" i="1"/>
  <c r="AN1657" i="1"/>
  <c r="AN1658" i="1"/>
  <c r="AN1659" i="1"/>
  <c r="AN1660" i="1"/>
  <c r="AN1661" i="1"/>
  <c r="AN1662" i="1"/>
  <c r="AN1663" i="1"/>
  <c r="AN1664" i="1"/>
  <c r="AN1665" i="1"/>
  <c r="AN1666" i="1"/>
  <c r="AN1667" i="1"/>
  <c r="AN1668" i="1"/>
  <c r="AN1669" i="1"/>
  <c r="AN1670" i="1"/>
  <c r="AN1671" i="1"/>
  <c r="AN1672" i="1"/>
  <c r="AN1673" i="1"/>
  <c r="AN1674" i="1"/>
  <c r="AN1675" i="1"/>
  <c r="AN1676" i="1"/>
  <c r="AN1677" i="1"/>
  <c r="AN1678" i="1"/>
  <c r="AN1679" i="1"/>
  <c r="AN1680" i="1"/>
  <c r="AN1681" i="1"/>
  <c r="AN1682" i="1"/>
  <c r="AN1683" i="1"/>
  <c r="AN1684" i="1"/>
  <c r="AN1685" i="1"/>
  <c r="AN1686" i="1"/>
  <c r="AN1687" i="1"/>
  <c r="AN1688" i="1"/>
  <c r="AN1689" i="1"/>
  <c r="AN1690" i="1"/>
  <c r="AN1691" i="1"/>
  <c r="AN1692" i="1"/>
  <c r="AN1693" i="1"/>
  <c r="AN1694" i="1"/>
  <c r="AN1695" i="1"/>
  <c r="AN1696" i="1"/>
  <c r="AN1697" i="1"/>
  <c r="AN1698" i="1"/>
  <c r="AN1699" i="1"/>
  <c r="AN1700" i="1"/>
  <c r="AN1701" i="1"/>
  <c r="AN1702" i="1"/>
  <c r="AN1703" i="1"/>
  <c r="AN1704" i="1"/>
  <c r="AN1705" i="1"/>
  <c r="AN1706" i="1"/>
  <c r="AN1707" i="1"/>
  <c r="AN1708" i="1"/>
  <c r="AN1709" i="1"/>
  <c r="AN1710" i="1"/>
  <c r="AN1711" i="1"/>
  <c r="AN1712" i="1"/>
  <c r="AN1713" i="1"/>
  <c r="AN1714" i="1"/>
  <c r="AN1715" i="1"/>
  <c r="AN1716" i="1"/>
  <c r="AN1717" i="1"/>
  <c r="AN1718" i="1"/>
  <c r="AN1719" i="1"/>
  <c r="AN1720" i="1"/>
  <c r="AN1721" i="1"/>
  <c r="AN1722" i="1"/>
  <c r="AN1723" i="1"/>
  <c r="AN1724" i="1"/>
  <c r="AN1725" i="1"/>
  <c r="AN1726" i="1"/>
  <c r="AN1727" i="1"/>
  <c r="AN1728" i="1"/>
  <c r="AN1729" i="1"/>
  <c r="AN1730" i="1"/>
  <c r="AN1731" i="1"/>
  <c r="AN1732" i="1"/>
  <c r="AN1733" i="1"/>
  <c r="AN1734" i="1"/>
  <c r="AN1735" i="1"/>
  <c r="AN1736" i="1"/>
  <c r="AN1737" i="1"/>
  <c r="AN1738" i="1"/>
  <c r="AN1739" i="1"/>
  <c r="AN1740" i="1"/>
  <c r="AN1741" i="1"/>
  <c r="AN1742" i="1"/>
  <c r="AN1743" i="1"/>
  <c r="AN1744" i="1"/>
  <c r="AN1745" i="1"/>
  <c r="AN1746" i="1"/>
  <c r="AN1747" i="1"/>
  <c r="AN1748" i="1"/>
  <c r="AN1749" i="1"/>
  <c r="AN1750" i="1"/>
  <c r="AN1751" i="1"/>
  <c r="AN1752" i="1"/>
  <c r="AN1753" i="1"/>
  <c r="AN1754" i="1"/>
  <c r="AN1755" i="1"/>
  <c r="AN1756" i="1"/>
  <c r="AN1757" i="1"/>
  <c r="AN1758" i="1"/>
  <c r="AN1759" i="1"/>
  <c r="AN1760" i="1"/>
  <c r="AN1761" i="1"/>
  <c r="AN1762" i="1"/>
  <c r="AN1763" i="1"/>
  <c r="AN1764" i="1"/>
  <c r="AN1765" i="1"/>
  <c r="AN1766" i="1"/>
  <c r="AN1767" i="1"/>
  <c r="AN1768" i="1"/>
  <c r="AN1769" i="1"/>
  <c r="AN1770" i="1"/>
  <c r="AN1771" i="1"/>
  <c r="AN1772" i="1"/>
  <c r="AN1773" i="1"/>
  <c r="AN1774" i="1"/>
  <c r="AN1775" i="1"/>
  <c r="AN1776" i="1"/>
  <c r="AN1777" i="1"/>
  <c r="AN1778" i="1"/>
  <c r="AN1779" i="1"/>
  <c r="AN1780" i="1"/>
  <c r="AN1781" i="1"/>
  <c r="AN1782" i="1"/>
  <c r="AN1783" i="1"/>
  <c r="AN1784" i="1"/>
  <c r="AN1785" i="1"/>
  <c r="AN1786" i="1"/>
  <c r="AN1787" i="1"/>
  <c r="AN1788" i="1"/>
  <c r="AN1789" i="1"/>
  <c r="AN1790" i="1"/>
  <c r="AN1791" i="1"/>
  <c r="AN1792" i="1"/>
  <c r="AN1793" i="1"/>
  <c r="AN1794" i="1"/>
  <c r="AN1795" i="1"/>
  <c r="AN1796" i="1"/>
  <c r="AN1797" i="1"/>
  <c r="AN1798" i="1"/>
  <c r="AN1799" i="1"/>
  <c r="AN1800" i="1"/>
  <c r="AN1801" i="1"/>
  <c r="AN1802" i="1"/>
  <c r="AN1803" i="1"/>
  <c r="AN1804" i="1"/>
  <c r="AN1805" i="1"/>
  <c r="AN1806" i="1"/>
  <c r="AN1807" i="1"/>
  <c r="AN1808" i="1"/>
  <c r="AN1809" i="1"/>
  <c r="AN1810" i="1"/>
  <c r="AN1811" i="1"/>
  <c r="AN1812" i="1"/>
  <c r="AN1813" i="1"/>
  <c r="AN1814" i="1"/>
  <c r="AN1815" i="1"/>
  <c r="AN1816" i="1"/>
  <c r="AN1817" i="1"/>
  <c r="AN1818" i="1"/>
  <c r="AN1819" i="1"/>
  <c r="AN1820" i="1"/>
  <c r="AN1821" i="1"/>
  <c r="AN1822" i="1"/>
  <c r="AN1823" i="1"/>
  <c r="AN1824" i="1"/>
  <c r="AN1825" i="1"/>
  <c r="AN1826" i="1"/>
  <c r="AN1827" i="1"/>
  <c r="AN1828" i="1"/>
  <c r="AN1829" i="1"/>
  <c r="AN1830" i="1"/>
  <c r="AN1831" i="1"/>
  <c r="AN1832" i="1"/>
  <c r="AN1833" i="1"/>
  <c r="AN1834" i="1"/>
  <c r="AN1835" i="1"/>
  <c r="AN1836" i="1"/>
  <c r="AN1837" i="1"/>
  <c r="AN1838" i="1"/>
  <c r="AN1839" i="1"/>
  <c r="AN1840" i="1"/>
  <c r="AN1841" i="1"/>
  <c r="AN1842" i="1"/>
  <c r="AN1843" i="1"/>
  <c r="AN1844" i="1"/>
  <c r="AN1845" i="1"/>
  <c r="AN1846" i="1"/>
  <c r="AN1847" i="1"/>
  <c r="AN1848" i="1"/>
  <c r="AN1849" i="1"/>
  <c r="AN1850" i="1"/>
  <c r="AN1851" i="1"/>
  <c r="AN1852" i="1"/>
  <c r="AN1853" i="1"/>
  <c r="AN1854" i="1"/>
  <c r="AN1855" i="1"/>
  <c r="AN1856" i="1"/>
  <c r="AN1857" i="1"/>
  <c r="AN1858" i="1"/>
  <c r="AN1859" i="1"/>
  <c r="AN1860" i="1"/>
  <c r="AN1861" i="1"/>
  <c r="AN1862" i="1"/>
  <c r="AN1863" i="1"/>
  <c r="AN1864" i="1"/>
  <c r="AN1865" i="1"/>
  <c r="AN1866" i="1"/>
  <c r="AN1867" i="1"/>
  <c r="AN1868" i="1"/>
  <c r="AN1869" i="1"/>
  <c r="AN1870" i="1"/>
  <c r="AN1871" i="1"/>
  <c r="AN1872" i="1"/>
  <c r="AN1873" i="1"/>
  <c r="AN1874" i="1"/>
  <c r="AN1875" i="1"/>
  <c r="AN1876" i="1"/>
  <c r="AN1877" i="1"/>
  <c r="AN1878" i="1"/>
  <c r="AN1879" i="1"/>
  <c r="AN1880" i="1"/>
  <c r="AN1881" i="1"/>
  <c r="AN1882" i="1"/>
  <c r="AN1883" i="1"/>
  <c r="AN1884" i="1"/>
  <c r="AN1885" i="1"/>
  <c r="AN1886" i="1"/>
  <c r="AN1887" i="1"/>
  <c r="AN1888" i="1"/>
  <c r="AN1889" i="1"/>
  <c r="AN1890" i="1"/>
  <c r="AN1891" i="1"/>
  <c r="AN1892" i="1"/>
  <c r="AN1893" i="1"/>
  <c r="AN1894" i="1"/>
  <c r="AN1895" i="1"/>
  <c r="AN1896" i="1"/>
  <c r="AN1897" i="1"/>
  <c r="AN1898" i="1"/>
  <c r="AN1899" i="1"/>
  <c r="AN1900" i="1"/>
  <c r="AN1901" i="1"/>
  <c r="AN1902" i="1"/>
  <c r="AN1903" i="1"/>
  <c r="AN1904" i="1"/>
  <c r="AN1905" i="1"/>
  <c r="AN1906" i="1"/>
  <c r="AN1907" i="1"/>
  <c r="AN1908" i="1"/>
  <c r="AN1909" i="1"/>
  <c r="AN1910" i="1"/>
  <c r="AN1911" i="1"/>
  <c r="AN1912" i="1"/>
  <c r="AN1913" i="1"/>
  <c r="AN1914" i="1"/>
  <c r="AN1915" i="1"/>
  <c r="AN1916" i="1"/>
  <c r="AN1917" i="1"/>
  <c r="AN1918" i="1"/>
  <c r="AN1919" i="1"/>
  <c r="AN1920" i="1"/>
  <c r="AN1921" i="1"/>
  <c r="AN1922" i="1"/>
  <c r="AN1923" i="1"/>
  <c r="AN1924" i="1"/>
  <c r="AN1925" i="1"/>
  <c r="AN1926" i="1"/>
  <c r="AN1927" i="1"/>
  <c r="AN1928" i="1"/>
  <c r="AN1929" i="1"/>
  <c r="AN1930" i="1"/>
  <c r="AN1931" i="1"/>
  <c r="AN1932" i="1"/>
  <c r="AN1933" i="1"/>
  <c r="AN1934" i="1"/>
  <c r="AN1935" i="1"/>
  <c r="AN1936" i="1"/>
  <c r="AN1937" i="1"/>
  <c r="AN1938" i="1"/>
  <c r="AN1939" i="1"/>
  <c r="AN1940" i="1"/>
  <c r="AN1941" i="1"/>
  <c r="AN1942" i="1"/>
  <c r="AN1943" i="1"/>
  <c r="AN1944" i="1"/>
  <c r="AN1945" i="1"/>
  <c r="AN1946" i="1"/>
  <c r="AN1947" i="1"/>
  <c r="AN1948" i="1"/>
  <c r="AN1949" i="1"/>
  <c r="AN1950" i="1"/>
  <c r="AN1951" i="1"/>
  <c r="AN1952" i="1"/>
  <c r="AN1953" i="1"/>
  <c r="AN1954" i="1"/>
  <c r="AN1955" i="1"/>
  <c r="AN1956" i="1"/>
  <c r="AN1957" i="1"/>
  <c r="AN1958" i="1"/>
  <c r="AN1959" i="1"/>
  <c r="AN1960" i="1"/>
  <c r="AN1961" i="1"/>
  <c r="AN1962" i="1"/>
  <c r="AN1963" i="1"/>
  <c r="AN1964" i="1"/>
  <c r="AN1965" i="1"/>
  <c r="AN1966" i="1"/>
  <c r="AN1967" i="1"/>
  <c r="AN1968" i="1"/>
  <c r="AN1969" i="1"/>
  <c r="AN1970" i="1"/>
  <c r="AN1971" i="1"/>
  <c r="AN1972" i="1"/>
  <c r="AN1973" i="1"/>
  <c r="AN1974" i="1"/>
  <c r="AN1975" i="1"/>
  <c r="AN1976" i="1"/>
  <c r="AN1977" i="1"/>
  <c r="AN1978" i="1"/>
  <c r="AN1979" i="1"/>
  <c r="AN1980" i="1"/>
  <c r="AN1981" i="1"/>
  <c r="AN1982" i="1"/>
  <c r="AN1983" i="1"/>
  <c r="AN1984" i="1"/>
  <c r="AN1985" i="1"/>
  <c r="AN1986" i="1"/>
  <c r="AN1987" i="1"/>
  <c r="AN1988" i="1"/>
  <c r="AN1989" i="1"/>
  <c r="AN1990" i="1"/>
  <c r="AN1991" i="1"/>
  <c r="AN1992" i="1"/>
  <c r="AN1993" i="1"/>
  <c r="AN1994" i="1"/>
  <c r="AN1995" i="1"/>
  <c r="AN1996" i="1"/>
  <c r="AN1997" i="1"/>
  <c r="AN1998" i="1"/>
  <c r="AN1999" i="1"/>
  <c r="AN2000" i="1"/>
  <c r="AN2001" i="1"/>
  <c r="AN2002" i="1"/>
  <c r="AN2003" i="1"/>
  <c r="AN2004" i="1"/>
  <c r="AN2005" i="1"/>
  <c r="AN2006" i="1"/>
  <c r="AN2007" i="1"/>
  <c r="AN2008" i="1"/>
  <c r="AN2009" i="1"/>
  <c r="AN2010" i="1"/>
  <c r="AN2011" i="1"/>
  <c r="AN2012" i="1"/>
  <c r="AN2013" i="1"/>
  <c r="AN2014" i="1"/>
  <c r="AN2015" i="1"/>
  <c r="AN2016" i="1"/>
  <c r="AN2017" i="1"/>
  <c r="AN2018" i="1"/>
  <c r="AN2019" i="1"/>
  <c r="AN2020" i="1"/>
  <c r="AN2021" i="1"/>
  <c r="AN2022" i="1"/>
  <c r="AN2023" i="1"/>
  <c r="AN2024" i="1"/>
  <c r="AN2025" i="1"/>
  <c r="AN2026" i="1"/>
  <c r="AN2027" i="1"/>
  <c r="AN2028" i="1"/>
  <c r="AN2029" i="1"/>
  <c r="AN2030" i="1"/>
  <c r="AN2031" i="1"/>
  <c r="AN2032" i="1"/>
  <c r="AN2033" i="1"/>
  <c r="AN2034" i="1"/>
  <c r="AN2035" i="1"/>
  <c r="AN2036" i="1"/>
  <c r="AN2037" i="1"/>
  <c r="AN2038" i="1"/>
  <c r="AN2039" i="1"/>
  <c r="AN2040" i="1"/>
  <c r="AN2041" i="1"/>
  <c r="AN2042" i="1"/>
  <c r="AN2043" i="1"/>
  <c r="AN2044" i="1"/>
  <c r="AN2045" i="1"/>
  <c r="AN2046" i="1"/>
  <c r="AN2047" i="1"/>
  <c r="AN2048" i="1"/>
  <c r="AN2049" i="1"/>
  <c r="AN2050" i="1"/>
  <c r="AN2051" i="1"/>
  <c r="AN2052" i="1"/>
  <c r="AN2053" i="1"/>
  <c r="AN2054" i="1"/>
  <c r="AN2055" i="1"/>
  <c r="AN2056" i="1"/>
  <c r="AN2057" i="1"/>
  <c r="AN2058" i="1"/>
  <c r="AN2059" i="1"/>
  <c r="AN2060" i="1"/>
  <c r="AN2061" i="1"/>
  <c r="AN2062" i="1"/>
  <c r="AN2063" i="1"/>
  <c r="AN2064" i="1"/>
  <c r="AN2065" i="1"/>
  <c r="AN2066" i="1"/>
  <c r="AN2067" i="1"/>
  <c r="AN2068" i="1"/>
  <c r="AN2069" i="1"/>
  <c r="AN2070" i="1"/>
  <c r="AN2071" i="1"/>
  <c r="AN2072" i="1"/>
  <c r="AN2073" i="1"/>
  <c r="AN2074" i="1"/>
  <c r="AN2075" i="1"/>
  <c r="AN2076" i="1"/>
  <c r="AN2077" i="1"/>
  <c r="AN2078" i="1"/>
  <c r="AN2079" i="1"/>
  <c r="AN2080" i="1"/>
  <c r="AN2081" i="1"/>
  <c r="AN2082" i="1"/>
  <c r="AN2083" i="1"/>
  <c r="AN2084" i="1"/>
  <c r="AN2085" i="1"/>
  <c r="AN2086" i="1"/>
  <c r="AN2087" i="1"/>
  <c r="AN2088" i="1"/>
  <c r="AN2089" i="1"/>
  <c r="AN2090" i="1"/>
  <c r="AN2091" i="1"/>
  <c r="AN2092" i="1"/>
  <c r="AN2093" i="1"/>
  <c r="AN2094" i="1"/>
  <c r="AN2095" i="1"/>
  <c r="AN2096" i="1"/>
  <c r="AN2097" i="1"/>
  <c r="AN2098" i="1"/>
  <c r="AN2099" i="1"/>
  <c r="AN2100" i="1"/>
  <c r="AN2101" i="1"/>
  <c r="AN2102" i="1"/>
  <c r="AN2103" i="1"/>
  <c r="AN2104" i="1"/>
  <c r="AN2105" i="1"/>
  <c r="AN2106" i="1"/>
  <c r="AN2107" i="1"/>
  <c r="AN2108" i="1"/>
  <c r="AN2109" i="1"/>
  <c r="AN2110" i="1"/>
  <c r="AN2111" i="1"/>
  <c r="AN2112" i="1"/>
  <c r="AN2113" i="1"/>
  <c r="AN2114" i="1"/>
  <c r="AN2115" i="1"/>
  <c r="AN2116" i="1"/>
  <c r="AN2117" i="1"/>
  <c r="AN2118" i="1"/>
  <c r="AN2119" i="1"/>
  <c r="AN2120" i="1"/>
  <c r="AN2121" i="1"/>
  <c r="AN2122" i="1"/>
  <c r="AN3" i="1"/>
  <c r="AL5" i="1"/>
  <c r="AL6" i="1"/>
  <c r="AL7" i="1"/>
  <c r="AL8" i="1"/>
  <c r="AL9" i="1"/>
  <c r="AL10" i="1"/>
  <c r="AL11" i="1"/>
  <c r="AL12" i="1"/>
  <c r="AL13" i="1"/>
  <c r="AL14" i="1"/>
  <c r="AL15" i="1"/>
  <c r="AL16" i="1"/>
  <c r="AL17" i="1"/>
  <c r="AL18" i="1"/>
  <c r="AL19" i="1"/>
  <c r="AL20" i="1"/>
  <c r="AL21" i="1"/>
  <c r="AL22" i="1"/>
  <c r="AL23" i="1"/>
  <c r="AL24" i="1"/>
  <c r="AL25" i="1"/>
  <c r="AL26" i="1"/>
  <c r="AL27" i="1"/>
  <c r="AL28" i="1"/>
  <c r="AL29" i="1"/>
  <c r="AL30" i="1"/>
  <c r="AL31" i="1"/>
  <c r="AL32" i="1"/>
  <c r="AL33" i="1"/>
  <c r="AL34" i="1"/>
  <c r="AL35" i="1"/>
  <c r="AL36" i="1"/>
  <c r="AL37" i="1"/>
  <c r="AL38" i="1"/>
  <c r="AL39" i="1"/>
  <c r="AL40" i="1"/>
  <c r="AL41" i="1"/>
  <c r="AL42" i="1"/>
  <c r="AL43" i="1"/>
  <c r="AL44" i="1"/>
  <c r="AL45" i="1"/>
  <c r="AL46" i="1"/>
  <c r="AL47" i="1"/>
  <c r="AL48" i="1"/>
  <c r="AL49" i="1"/>
  <c r="AL50" i="1"/>
  <c r="AL51" i="1"/>
  <c r="AL52" i="1"/>
  <c r="AL53" i="1"/>
  <c r="AL54" i="1"/>
  <c r="AL55" i="1"/>
  <c r="AL56" i="1"/>
  <c r="AL57" i="1"/>
  <c r="AL58" i="1"/>
  <c r="AL59"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3" i="1"/>
  <c r="AL4"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2" i="1"/>
  <c r="E2" i="1"/>
  <c r="J2" i="1"/>
  <c r="T2" i="1"/>
  <c r="AB2" i="1"/>
  <c r="AC2" i="1"/>
  <c r="AF2" i="1"/>
  <c r="AG2" i="1"/>
  <c r="AI2" i="1"/>
  <c r="AK2" i="1"/>
  <c r="E3" i="1"/>
  <c r="J3" i="1"/>
  <c r="T3" i="1"/>
  <c r="AB3" i="1"/>
  <c r="AC3" i="1"/>
  <c r="AF3" i="1"/>
  <c r="AG3" i="1"/>
  <c r="AI3" i="1"/>
  <c r="AK3" i="1"/>
  <c r="E4" i="1"/>
  <c r="J4" i="1"/>
  <c r="T4" i="1"/>
  <c r="AB4" i="1"/>
  <c r="AC4" i="1"/>
  <c r="AF4" i="1"/>
  <c r="AG4" i="1"/>
  <c r="AI4" i="1"/>
  <c r="AK4" i="1"/>
  <c r="E5" i="1"/>
  <c r="J5" i="1"/>
  <c r="T5" i="1"/>
  <c r="AB5" i="1"/>
  <c r="AC5" i="1"/>
  <c r="AF5" i="1"/>
  <c r="AG5" i="1"/>
  <c r="AI5" i="1"/>
  <c r="AK5" i="1"/>
  <c r="E6" i="1"/>
  <c r="J6" i="1"/>
  <c r="T6" i="1"/>
  <c r="AB6" i="1"/>
  <c r="AC6" i="1"/>
  <c r="AF6" i="1"/>
  <c r="AG6" i="1"/>
  <c r="AI6" i="1"/>
  <c r="AK6" i="1"/>
  <c r="E7" i="1"/>
  <c r="J7" i="1"/>
  <c r="T7" i="1"/>
  <c r="AB7" i="1"/>
  <c r="AC7" i="1"/>
  <c r="AF7" i="1"/>
  <c r="AG7" i="1"/>
  <c r="AI7" i="1"/>
  <c r="AK7" i="1"/>
  <c r="E8" i="1"/>
  <c r="J8" i="1"/>
  <c r="T8" i="1"/>
  <c r="AB8" i="1"/>
  <c r="AC8" i="1"/>
  <c r="AF8" i="1"/>
  <c r="AG8" i="1"/>
  <c r="AI8" i="1"/>
  <c r="AK8" i="1"/>
  <c r="E9" i="1"/>
  <c r="J9" i="1"/>
  <c r="T9" i="1"/>
  <c r="AB9" i="1"/>
  <c r="AC9" i="1"/>
  <c r="AF9" i="1"/>
  <c r="AG9" i="1"/>
  <c r="AI9" i="1"/>
  <c r="AK9" i="1"/>
  <c r="E10" i="1"/>
  <c r="J10" i="1"/>
  <c r="T10" i="1"/>
  <c r="AB10" i="1"/>
  <c r="AC10" i="1"/>
  <c r="AF10" i="1"/>
  <c r="AG10" i="1"/>
  <c r="AI10" i="1"/>
  <c r="AK10" i="1"/>
  <c r="E11" i="1"/>
  <c r="J11" i="1"/>
  <c r="T11" i="1"/>
  <c r="AB11" i="1"/>
  <c r="AC11" i="1"/>
  <c r="AF11" i="1"/>
  <c r="AG11" i="1"/>
  <c r="AI11" i="1"/>
  <c r="AK11" i="1"/>
  <c r="E12" i="1"/>
  <c r="J12" i="1"/>
  <c r="T12" i="1"/>
  <c r="AB12" i="1"/>
  <c r="AC12" i="1"/>
  <c r="AF12" i="1"/>
  <c r="AG12" i="1"/>
  <c r="AI12" i="1"/>
  <c r="AK12" i="1"/>
  <c r="E13" i="1"/>
  <c r="J13" i="1"/>
  <c r="T13" i="1"/>
  <c r="AB13" i="1"/>
  <c r="AC13" i="1"/>
  <c r="AF13" i="1"/>
  <c r="AG13" i="1"/>
  <c r="AI13" i="1"/>
  <c r="AK13" i="1"/>
  <c r="E14" i="1"/>
  <c r="J14" i="1"/>
  <c r="T14" i="1"/>
  <c r="AB14" i="1"/>
  <c r="AC14" i="1"/>
  <c r="AF14" i="1"/>
  <c r="AG14" i="1"/>
  <c r="AI14" i="1"/>
  <c r="AK14" i="1"/>
  <c r="E15" i="1"/>
  <c r="J15" i="1"/>
  <c r="T15" i="1"/>
  <c r="AB15" i="1"/>
  <c r="AC15" i="1"/>
  <c r="AF15" i="1"/>
  <c r="AG15" i="1"/>
  <c r="AI15" i="1"/>
  <c r="AK15" i="1"/>
  <c r="E16" i="1"/>
  <c r="J16" i="1"/>
  <c r="T16" i="1"/>
  <c r="AB16" i="1"/>
  <c r="AC16" i="1"/>
  <c r="AF16" i="1"/>
  <c r="AG16" i="1"/>
  <c r="AI16" i="1"/>
  <c r="AK16" i="1"/>
  <c r="E17" i="1"/>
  <c r="J17" i="1"/>
  <c r="T17" i="1"/>
  <c r="AB17" i="1"/>
  <c r="AC17" i="1"/>
  <c r="AF17" i="1"/>
  <c r="AG17" i="1"/>
  <c r="AI17" i="1"/>
  <c r="AK17" i="1"/>
  <c r="E18" i="1"/>
  <c r="J18" i="1"/>
  <c r="T18" i="1"/>
  <c r="AB18" i="1"/>
  <c r="AC18" i="1"/>
  <c r="AF18" i="1"/>
  <c r="AG18" i="1"/>
  <c r="AI18" i="1"/>
  <c r="AK18" i="1"/>
  <c r="E19" i="1"/>
  <c r="J19" i="1"/>
  <c r="T19" i="1"/>
  <c r="AB19" i="1"/>
  <c r="AC19" i="1"/>
  <c r="AF19" i="1"/>
  <c r="AG19" i="1"/>
  <c r="AI19" i="1"/>
  <c r="AK19" i="1"/>
  <c r="E20" i="1"/>
  <c r="J20" i="1"/>
  <c r="T20" i="1"/>
  <c r="AB20" i="1"/>
  <c r="AC20" i="1"/>
  <c r="AF20" i="1"/>
  <c r="AG20" i="1"/>
  <c r="AI20" i="1"/>
  <c r="AK20" i="1"/>
  <c r="E21" i="1"/>
  <c r="J21" i="1"/>
  <c r="T21" i="1"/>
  <c r="AB21" i="1"/>
  <c r="AC21" i="1"/>
  <c r="AF21" i="1"/>
  <c r="AG21" i="1"/>
  <c r="AI21" i="1"/>
  <c r="AK21" i="1"/>
  <c r="E22" i="1"/>
  <c r="J22" i="1"/>
  <c r="T22" i="1"/>
  <c r="AB22" i="1"/>
  <c r="AC22" i="1"/>
  <c r="AF22" i="1"/>
  <c r="AG22" i="1"/>
  <c r="AI22" i="1"/>
  <c r="AK22" i="1"/>
  <c r="E23" i="1"/>
  <c r="J23" i="1"/>
  <c r="T23" i="1"/>
  <c r="AB23" i="1"/>
  <c r="AC23" i="1"/>
  <c r="AF23" i="1"/>
  <c r="AG23" i="1"/>
  <c r="AI23" i="1"/>
  <c r="AK23" i="1"/>
  <c r="E24" i="1"/>
  <c r="J24" i="1"/>
  <c r="T24" i="1"/>
  <c r="AB24" i="1"/>
  <c r="AC24" i="1"/>
  <c r="AF24" i="1"/>
  <c r="AG24" i="1"/>
  <c r="AI24" i="1"/>
  <c r="AK24" i="1"/>
  <c r="E25" i="1"/>
  <c r="J25" i="1"/>
  <c r="T25" i="1"/>
  <c r="AB25" i="1"/>
  <c r="AC25" i="1"/>
  <c r="AF25" i="1"/>
  <c r="AG25" i="1"/>
  <c r="AI25" i="1"/>
  <c r="AK25" i="1"/>
  <c r="E26" i="1"/>
  <c r="J26" i="1"/>
  <c r="T26" i="1"/>
  <c r="AB26" i="1"/>
  <c r="AC26" i="1"/>
  <c r="AF26" i="1"/>
  <c r="AG26" i="1"/>
  <c r="AI26" i="1"/>
  <c r="AK26" i="1"/>
  <c r="E27" i="1"/>
  <c r="J27" i="1"/>
  <c r="T27" i="1"/>
  <c r="AB27" i="1"/>
  <c r="AC27" i="1"/>
  <c r="AF27" i="1"/>
  <c r="AG27" i="1"/>
  <c r="AI27" i="1"/>
  <c r="AK27" i="1"/>
  <c r="E28" i="1"/>
  <c r="J28" i="1"/>
  <c r="T28" i="1"/>
  <c r="AB28" i="1"/>
  <c r="AC28" i="1"/>
  <c r="AF28" i="1"/>
  <c r="AG28" i="1"/>
  <c r="AI28" i="1"/>
  <c r="AK28" i="1"/>
  <c r="E29" i="1"/>
  <c r="J29" i="1"/>
  <c r="T29" i="1"/>
  <c r="AB29" i="1"/>
  <c r="AC29" i="1"/>
  <c r="AF29" i="1"/>
  <c r="AG29" i="1"/>
  <c r="AI29" i="1"/>
  <c r="AK29" i="1"/>
  <c r="E30" i="1"/>
  <c r="J30" i="1"/>
  <c r="T30" i="1"/>
  <c r="AB30" i="1"/>
  <c r="AC30" i="1"/>
  <c r="AF30" i="1"/>
  <c r="AG30" i="1"/>
  <c r="AI30" i="1"/>
  <c r="AK30" i="1"/>
  <c r="E31" i="1"/>
  <c r="J31" i="1"/>
  <c r="T31" i="1"/>
  <c r="AB31" i="1"/>
  <c r="AC31" i="1"/>
  <c r="AF31" i="1"/>
  <c r="AG31" i="1"/>
  <c r="AI31" i="1"/>
  <c r="AK31" i="1"/>
  <c r="E32" i="1"/>
  <c r="J32" i="1"/>
  <c r="T32" i="1"/>
  <c r="AB32" i="1"/>
  <c r="AC32" i="1"/>
  <c r="AF32" i="1"/>
  <c r="AG32" i="1"/>
  <c r="AI32" i="1"/>
  <c r="AK32" i="1"/>
  <c r="E33" i="1"/>
  <c r="J33" i="1"/>
  <c r="T33" i="1"/>
  <c r="AB33" i="1"/>
  <c r="AC33" i="1"/>
  <c r="AF33" i="1"/>
  <c r="AG33" i="1"/>
  <c r="AI33" i="1"/>
  <c r="AK33" i="1"/>
  <c r="E34" i="1"/>
  <c r="J34" i="1"/>
  <c r="T34" i="1"/>
  <c r="AB34" i="1"/>
  <c r="AC34" i="1"/>
  <c r="AF34" i="1"/>
  <c r="AG34" i="1"/>
  <c r="AI34" i="1"/>
  <c r="AK34" i="1"/>
  <c r="E35" i="1"/>
  <c r="J35" i="1"/>
  <c r="T35" i="1"/>
  <c r="AB35" i="1"/>
  <c r="AC35" i="1"/>
  <c r="AF35" i="1"/>
  <c r="AG35" i="1"/>
  <c r="AI35" i="1"/>
  <c r="AK35" i="1"/>
  <c r="E36" i="1"/>
  <c r="J36" i="1"/>
  <c r="T36" i="1"/>
  <c r="AB36" i="1"/>
  <c r="AC36" i="1"/>
  <c r="AF36" i="1"/>
  <c r="AG36" i="1"/>
  <c r="AI36" i="1"/>
  <c r="AK36" i="1"/>
  <c r="E37" i="1"/>
  <c r="J37" i="1"/>
  <c r="T37" i="1"/>
  <c r="AB37" i="1"/>
  <c r="AC37" i="1"/>
  <c r="AF37" i="1"/>
  <c r="AG37" i="1"/>
  <c r="AI37" i="1"/>
  <c r="AK37" i="1"/>
  <c r="E38" i="1"/>
  <c r="J38" i="1"/>
  <c r="T38" i="1"/>
  <c r="AB38" i="1"/>
  <c r="AC38" i="1"/>
  <c r="AF38" i="1"/>
  <c r="AG38" i="1"/>
  <c r="AI38" i="1"/>
  <c r="AK38" i="1"/>
  <c r="E39" i="1"/>
  <c r="J39" i="1"/>
  <c r="T39" i="1"/>
  <c r="AB39" i="1"/>
  <c r="AC39" i="1"/>
  <c r="AF39" i="1"/>
  <c r="AG39" i="1"/>
  <c r="AI39" i="1"/>
  <c r="AK39" i="1"/>
  <c r="E40" i="1"/>
  <c r="J40" i="1"/>
  <c r="T40" i="1"/>
  <c r="AB40" i="1"/>
  <c r="AC40" i="1"/>
  <c r="AF40" i="1"/>
  <c r="AG40" i="1"/>
  <c r="AI40" i="1"/>
  <c r="AK40" i="1"/>
  <c r="E41" i="1"/>
  <c r="J41" i="1"/>
  <c r="T41" i="1"/>
  <c r="AB41" i="1"/>
  <c r="AC41" i="1"/>
  <c r="AF41" i="1"/>
  <c r="AG41" i="1"/>
  <c r="AI41" i="1"/>
  <c r="AK41" i="1"/>
  <c r="E42" i="1"/>
  <c r="J42" i="1"/>
  <c r="T42" i="1"/>
  <c r="AB42" i="1"/>
  <c r="AC42" i="1"/>
  <c r="AF42" i="1"/>
  <c r="AG42" i="1"/>
  <c r="AI42" i="1"/>
  <c r="AK42" i="1"/>
  <c r="E43" i="1"/>
  <c r="J43" i="1"/>
  <c r="T43" i="1"/>
  <c r="AB43" i="1"/>
  <c r="AC43" i="1"/>
  <c r="AF43" i="1"/>
  <c r="AG43" i="1"/>
  <c r="AI43" i="1"/>
  <c r="AK43" i="1"/>
  <c r="E44" i="1"/>
  <c r="J44" i="1"/>
  <c r="T44" i="1"/>
  <c r="AB44" i="1"/>
  <c r="AC44" i="1"/>
  <c r="AF44" i="1"/>
  <c r="AG44" i="1"/>
  <c r="AI44" i="1"/>
  <c r="AK44" i="1"/>
  <c r="E45" i="1"/>
  <c r="J45" i="1"/>
  <c r="T45" i="1"/>
  <c r="AB45" i="1"/>
  <c r="AC45" i="1"/>
  <c r="AF45" i="1"/>
  <c r="AG45" i="1"/>
  <c r="AI45" i="1"/>
  <c r="AK45" i="1"/>
  <c r="E46" i="1"/>
  <c r="J46" i="1"/>
  <c r="T46" i="1"/>
  <c r="AB46" i="1"/>
  <c r="AC46" i="1"/>
  <c r="AF46" i="1"/>
  <c r="AG46" i="1"/>
  <c r="AI46" i="1"/>
  <c r="AK46" i="1"/>
  <c r="E47" i="1"/>
  <c r="J47" i="1"/>
  <c r="T47" i="1"/>
  <c r="AB47" i="1"/>
  <c r="AC47" i="1"/>
  <c r="AF47" i="1"/>
  <c r="AG47" i="1"/>
  <c r="AI47" i="1"/>
  <c r="AK47" i="1"/>
  <c r="E48" i="1"/>
  <c r="J48" i="1"/>
  <c r="T48" i="1"/>
  <c r="AB48" i="1"/>
  <c r="AC48" i="1"/>
  <c r="AF48" i="1"/>
  <c r="AG48" i="1"/>
  <c r="AI48" i="1"/>
  <c r="AK48" i="1"/>
  <c r="E49" i="1"/>
  <c r="J49" i="1"/>
  <c r="T49" i="1"/>
  <c r="AB49" i="1"/>
  <c r="AC49" i="1"/>
  <c r="AF49" i="1"/>
  <c r="AG49" i="1"/>
  <c r="AI49" i="1"/>
  <c r="AK49" i="1"/>
  <c r="E50" i="1"/>
  <c r="J50" i="1"/>
  <c r="T50" i="1"/>
  <c r="AB50" i="1"/>
  <c r="AC50" i="1"/>
  <c r="AF50" i="1"/>
  <c r="AG50" i="1"/>
  <c r="AI50" i="1"/>
  <c r="AK50" i="1"/>
  <c r="E51" i="1"/>
  <c r="J51" i="1"/>
  <c r="T51" i="1"/>
  <c r="AB51" i="1"/>
  <c r="AC51" i="1"/>
  <c r="AF51" i="1"/>
  <c r="AG51" i="1"/>
  <c r="AI51" i="1"/>
  <c r="AK51" i="1"/>
  <c r="E52" i="1"/>
  <c r="J52" i="1"/>
  <c r="T52" i="1"/>
  <c r="AB52" i="1"/>
  <c r="AC52" i="1"/>
  <c r="AF52" i="1"/>
  <c r="AG52" i="1"/>
  <c r="AI52" i="1"/>
  <c r="AK52" i="1"/>
  <c r="E53" i="1"/>
  <c r="J53" i="1"/>
  <c r="T53" i="1"/>
  <c r="AB53" i="1"/>
  <c r="AC53" i="1"/>
  <c r="AF53" i="1"/>
  <c r="AG53" i="1"/>
  <c r="AI53" i="1"/>
  <c r="AK53" i="1"/>
  <c r="E54" i="1"/>
  <c r="J54" i="1"/>
  <c r="T54" i="1"/>
  <c r="AB54" i="1"/>
  <c r="AC54" i="1"/>
  <c r="AF54" i="1"/>
  <c r="AG54" i="1"/>
  <c r="AI54" i="1"/>
  <c r="AK54" i="1"/>
  <c r="E55" i="1"/>
  <c r="J55" i="1"/>
  <c r="T55" i="1"/>
  <c r="AB55" i="1"/>
  <c r="AC55" i="1"/>
  <c r="AF55" i="1"/>
  <c r="AG55" i="1"/>
  <c r="AI55" i="1"/>
  <c r="AK55" i="1"/>
  <c r="E56" i="1"/>
  <c r="J56" i="1"/>
  <c r="T56" i="1"/>
  <c r="AB56" i="1"/>
  <c r="AC56" i="1"/>
  <c r="AF56" i="1"/>
  <c r="AG56" i="1"/>
  <c r="AI56" i="1"/>
  <c r="AK56" i="1"/>
  <c r="E57" i="1"/>
  <c r="J57" i="1"/>
  <c r="T57" i="1"/>
  <c r="AB57" i="1"/>
  <c r="AC57" i="1"/>
  <c r="AF57" i="1"/>
  <c r="AG57" i="1"/>
  <c r="AI57" i="1"/>
  <c r="AK57" i="1"/>
  <c r="E58" i="1"/>
  <c r="J58" i="1"/>
  <c r="T58" i="1"/>
  <c r="AB58" i="1"/>
  <c r="AC58" i="1"/>
  <c r="AF58" i="1"/>
  <c r="AG58" i="1"/>
  <c r="AI58" i="1"/>
  <c r="AK58" i="1"/>
  <c r="E59" i="1"/>
  <c r="J59" i="1"/>
  <c r="T59" i="1"/>
  <c r="AB59" i="1"/>
  <c r="AC59" i="1"/>
  <c r="AF59" i="1"/>
  <c r="AG59" i="1"/>
  <c r="AI59" i="1"/>
  <c r="AK59" i="1"/>
  <c r="E60" i="1"/>
  <c r="J60" i="1"/>
  <c r="T60" i="1"/>
  <c r="AB60" i="1"/>
  <c r="AC60" i="1"/>
  <c r="AF60" i="1"/>
  <c r="AG60" i="1"/>
  <c r="AI60" i="1"/>
  <c r="AK60" i="1"/>
  <c r="E61" i="1"/>
  <c r="J61" i="1"/>
  <c r="T61" i="1"/>
  <c r="AB61" i="1"/>
  <c r="AC61" i="1"/>
  <c r="AF61" i="1"/>
  <c r="AG61" i="1"/>
  <c r="AI61" i="1"/>
  <c r="AK61" i="1"/>
  <c r="E62" i="1"/>
  <c r="J62" i="1"/>
  <c r="T62" i="1"/>
  <c r="AB62" i="1"/>
  <c r="AC62" i="1"/>
  <c r="AF62" i="1"/>
  <c r="AG62" i="1"/>
  <c r="AI62" i="1"/>
  <c r="AK62" i="1"/>
  <c r="E63" i="1"/>
  <c r="J63" i="1"/>
  <c r="T63" i="1"/>
  <c r="AB63" i="1"/>
  <c r="AC63" i="1"/>
  <c r="AF63" i="1"/>
  <c r="AG63" i="1"/>
  <c r="AI63" i="1"/>
  <c r="AK63" i="1"/>
  <c r="E64" i="1"/>
  <c r="J64" i="1"/>
  <c r="T64" i="1"/>
  <c r="AB64" i="1"/>
  <c r="AC64" i="1"/>
  <c r="AF64" i="1"/>
  <c r="AG64" i="1"/>
  <c r="AI64" i="1"/>
  <c r="AK64" i="1"/>
  <c r="E65" i="1"/>
  <c r="J65" i="1"/>
  <c r="T65" i="1"/>
  <c r="AB65" i="1"/>
  <c r="AC65" i="1"/>
  <c r="AF65" i="1"/>
  <c r="AG65" i="1"/>
  <c r="AI65" i="1"/>
  <c r="AK65" i="1"/>
  <c r="E66" i="1"/>
  <c r="J66" i="1"/>
  <c r="T66" i="1"/>
  <c r="AB66" i="1"/>
  <c r="AC66" i="1"/>
  <c r="AF66" i="1"/>
  <c r="AG66" i="1"/>
  <c r="AI66" i="1"/>
  <c r="AK66" i="1"/>
  <c r="E67" i="1"/>
  <c r="J67" i="1"/>
  <c r="T67" i="1"/>
  <c r="AB67" i="1"/>
  <c r="AC67" i="1"/>
  <c r="AF67" i="1"/>
  <c r="AG67" i="1"/>
  <c r="AI67" i="1"/>
  <c r="AK67" i="1"/>
  <c r="E68" i="1"/>
  <c r="J68" i="1"/>
  <c r="T68" i="1"/>
  <c r="AB68" i="1"/>
  <c r="AC68" i="1"/>
  <c r="AF68" i="1"/>
  <c r="AG68" i="1"/>
  <c r="AI68" i="1"/>
  <c r="AK68" i="1"/>
  <c r="E69" i="1"/>
  <c r="J69" i="1"/>
  <c r="T69" i="1"/>
  <c r="AB69" i="1"/>
  <c r="AC69" i="1"/>
  <c r="AF69" i="1"/>
  <c r="AG69" i="1"/>
  <c r="AI69" i="1"/>
  <c r="AK69" i="1"/>
  <c r="E70" i="1"/>
  <c r="J70" i="1"/>
  <c r="T70" i="1"/>
  <c r="AB70" i="1"/>
  <c r="AC70" i="1"/>
  <c r="AF70" i="1"/>
  <c r="AG70" i="1"/>
  <c r="AI70" i="1"/>
  <c r="AK70" i="1"/>
  <c r="E71" i="1"/>
  <c r="J71" i="1"/>
  <c r="T71" i="1"/>
  <c r="AB71" i="1"/>
  <c r="AC71" i="1"/>
  <c r="AF71" i="1"/>
  <c r="AG71" i="1"/>
  <c r="AI71" i="1"/>
  <c r="AK71" i="1"/>
  <c r="E72" i="1"/>
  <c r="J72" i="1"/>
  <c r="T72" i="1"/>
  <c r="AB72" i="1"/>
  <c r="AC72" i="1"/>
  <c r="AF72" i="1"/>
  <c r="AG72" i="1"/>
  <c r="AI72" i="1"/>
  <c r="AK72" i="1"/>
  <c r="E73" i="1"/>
  <c r="J73" i="1"/>
  <c r="T73" i="1"/>
  <c r="AB73" i="1"/>
  <c r="AC73" i="1"/>
  <c r="AF73" i="1"/>
  <c r="AG73" i="1"/>
  <c r="AI73" i="1"/>
  <c r="AK73" i="1"/>
  <c r="E74" i="1"/>
  <c r="J74" i="1"/>
  <c r="T74" i="1"/>
  <c r="AB74" i="1"/>
  <c r="AC74" i="1"/>
  <c r="AF74" i="1"/>
  <c r="AG74" i="1"/>
  <c r="AI74" i="1"/>
  <c r="AK74" i="1"/>
  <c r="E75" i="1"/>
  <c r="J75" i="1"/>
  <c r="T75" i="1"/>
  <c r="AB75" i="1"/>
  <c r="AC75" i="1"/>
  <c r="AF75" i="1"/>
  <c r="AG75" i="1"/>
  <c r="AI75" i="1"/>
  <c r="AK75" i="1"/>
  <c r="E76" i="1"/>
  <c r="J76" i="1"/>
  <c r="T76" i="1"/>
  <c r="AB76" i="1"/>
  <c r="AC76" i="1"/>
  <c r="AF76" i="1"/>
  <c r="AG76" i="1"/>
  <c r="AI76" i="1"/>
  <c r="AK76" i="1"/>
  <c r="E77" i="1"/>
  <c r="J77" i="1"/>
  <c r="T77" i="1"/>
  <c r="AB77" i="1"/>
  <c r="AC77" i="1"/>
  <c r="AF77" i="1"/>
  <c r="AG77" i="1"/>
  <c r="AI77" i="1"/>
  <c r="AK77" i="1"/>
  <c r="E78" i="1"/>
  <c r="J78" i="1"/>
  <c r="T78" i="1"/>
  <c r="AB78" i="1"/>
  <c r="AC78" i="1"/>
  <c r="AF78" i="1"/>
  <c r="AG78" i="1"/>
  <c r="AI78" i="1"/>
  <c r="AK78" i="1"/>
  <c r="E79" i="1"/>
  <c r="J79" i="1"/>
  <c r="T79" i="1"/>
  <c r="AB79" i="1"/>
  <c r="AC79" i="1"/>
  <c r="AF79" i="1"/>
  <c r="AG79" i="1"/>
  <c r="AI79" i="1"/>
  <c r="AK79" i="1"/>
  <c r="E80" i="1"/>
  <c r="J80" i="1"/>
  <c r="T80" i="1"/>
  <c r="AB80" i="1"/>
  <c r="AC80" i="1"/>
  <c r="AF80" i="1"/>
  <c r="AG80" i="1"/>
  <c r="AI80" i="1"/>
  <c r="AK80" i="1"/>
  <c r="E81" i="1"/>
  <c r="J81" i="1"/>
  <c r="T81" i="1"/>
  <c r="AB81" i="1"/>
  <c r="AC81" i="1"/>
  <c r="AF81" i="1"/>
  <c r="AG81" i="1"/>
  <c r="AI81" i="1"/>
  <c r="AK81" i="1"/>
  <c r="E82" i="1"/>
  <c r="J82" i="1"/>
  <c r="T82" i="1"/>
  <c r="AB82" i="1"/>
  <c r="AC82" i="1"/>
  <c r="AF82" i="1"/>
  <c r="AG82" i="1"/>
  <c r="AI82" i="1"/>
  <c r="AK82" i="1"/>
  <c r="E83" i="1"/>
  <c r="J83" i="1"/>
  <c r="T83" i="1"/>
  <c r="AB83" i="1"/>
  <c r="AC83" i="1"/>
  <c r="AF83" i="1"/>
  <c r="AG83" i="1"/>
  <c r="AI83" i="1"/>
  <c r="AK83" i="1"/>
  <c r="E84" i="1"/>
  <c r="J84" i="1"/>
  <c r="T84" i="1"/>
  <c r="AB84" i="1"/>
  <c r="AC84" i="1"/>
  <c r="AF84" i="1"/>
  <c r="AG84" i="1"/>
  <c r="AI84" i="1"/>
  <c r="AK84" i="1"/>
  <c r="E85" i="1"/>
  <c r="J85" i="1"/>
  <c r="T85" i="1"/>
  <c r="AB85" i="1"/>
  <c r="AC85" i="1"/>
  <c r="AF85" i="1"/>
  <c r="AG85" i="1"/>
  <c r="AI85" i="1"/>
  <c r="AK85" i="1"/>
  <c r="E86" i="1"/>
  <c r="J86" i="1"/>
  <c r="T86" i="1"/>
  <c r="AB86" i="1"/>
  <c r="AC86" i="1"/>
  <c r="AF86" i="1"/>
  <c r="AG86" i="1"/>
  <c r="AI86" i="1"/>
  <c r="AK86" i="1"/>
  <c r="E87" i="1"/>
  <c r="J87" i="1"/>
  <c r="T87" i="1"/>
  <c r="AB87" i="1"/>
  <c r="AC87" i="1"/>
  <c r="AF87" i="1"/>
  <c r="AG87" i="1"/>
  <c r="AI87" i="1"/>
  <c r="AK87" i="1"/>
  <c r="E88" i="1"/>
  <c r="J88" i="1"/>
  <c r="T88" i="1"/>
  <c r="AB88" i="1"/>
  <c r="AC88" i="1"/>
  <c r="AF88" i="1"/>
  <c r="AG88" i="1"/>
  <c r="AI88" i="1"/>
  <c r="AK88" i="1"/>
  <c r="E89" i="1"/>
  <c r="J89" i="1"/>
  <c r="T89" i="1"/>
  <c r="AB89" i="1"/>
  <c r="AC89" i="1"/>
  <c r="AF89" i="1"/>
  <c r="AG89" i="1"/>
  <c r="AI89" i="1"/>
  <c r="AK89" i="1"/>
  <c r="E90" i="1"/>
  <c r="J90" i="1"/>
  <c r="T90" i="1"/>
  <c r="AB90" i="1"/>
  <c r="AC90" i="1"/>
  <c r="AF90" i="1"/>
  <c r="AG90" i="1"/>
  <c r="AI90" i="1"/>
  <c r="AK90" i="1"/>
  <c r="E91" i="1"/>
  <c r="J91" i="1"/>
  <c r="T91" i="1"/>
  <c r="AB91" i="1"/>
  <c r="AC91" i="1"/>
  <c r="AF91" i="1"/>
  <c r="AG91" i="1"/>
  <c r="AI91" i="1"/>
  <c r="AK91" i="1"/>
  <c r="E92" i="1"/>
  <c r="J92" i="1"/>
  <c r="T92" i="1"/>
  <c r="AB92" i="1"/>
  <c r="AC92" i="1"/>
  <c r="AF92" i="1"/>
  <c r="AG92" i="1"/>
  <c r="AI92" i="1"/>
  <c r="AK92" i="1"/>
  <c r="E93" i="1"/>
  <c r="J93" i="1"/>
  <c r="T93" i="1"/>
  <c r="AB93" i="1"/>
  <c r="AC93" i="1"/>
  <c r="AF93" i="1"/>
  <c r="AG93" i="1"/>
  <c r="AI93" i="1"/>
  <c r="AK93" i="1"/>
  <c r="E94" i="1"/>
  <c r="J94" i="1"/>
  <c r="T94" i="1"/>
  <c r="AB94" i="1"/>
  <c r="AC94" i="1"/>
  <c r="AF94" i="1"/>
  <c r="AG94" i="1"/>
  <c r="AI94" i="1"/>
  <c r="AK94" i="1"/>
  <c r="E95" i="1"/>
  <c r="J95" i="1"/>
  <c r="T95" i="1"/>
  <c r="AB95" i="1"/>
  <c r="AC95" i="1"/>
  <c r="AF95" i="1"/>
  <c r="AG95" i="1"/>
  <c r="AI95" i="1"/>
  <c r="AK95" i="1"/>
  <c r="E96" i="1"/>
  <c r="J96" i="1"/>
  <c r="T96" i="1"/>
  <c r="AB96" i="1"/>
  <c r="AC96" i="1"/>
  <c r="AF96" i="1"/>
  <c r="AG96" i="1"/>
  <c r="AI96" i="1"/>
  <c r="AK96" i="1"/>
  <c r="E97" i="1"/>
  <c r="J97" i="1"/>
  <c r="T97" i="1"/>
  <c r="AB97" i="1"/>
  <c r="AC97" i="1"/>
  <c r="AF97" i="1"/>
  <c r="AG97" i="1"/>
  <c r="AI97" i="1"/>
  <c r="AK97" i="1"/>
  <c r="E98" i="1"/>
  <c r="J98" i="1"/>
  <c r="T98" i="1"/>
  <c r="AB98" i="1"/>
  <c r="AC98" i="1"/>
  <c r="AF98" i="1"/>
  <c r="AG98" i="1"/>
  <c r="AI98" i="1"/>
  <c r="AK98" i="1"/>
  <c r="E99" i="1"/>
  <c r="J99" i="1"/>
  <c r="T99" i="1"/>
  <c r="AB99" i="1"/>
  <c r="AC99" i="1"/>
  <c r="AF99" i="1"/>
  <c r="AG99" i="1"/>
  <c r="AI99" i="1"/>
  <c r="AK99" i="1"/>
  <c r="E100" i="1"/>
  <c r="J100" i="1"/>
  <c r="T100" i="1"/>
  <c r="AB100" i="1"/>
  <c r="AC100" i="1"/>
  <c r="AF100" i="1"/>
  <c r="AG100" i="1"/>
  <c r="AI100" i="1"/>
  <c r="AK100" i="1"/>
  <c r="E101" i="1"/>
  <c r="J101" i="1"/>
  <c r="T101" i="1"/>
  <c r="AB101" i="1"/>
  <c r="AC101" i="1"/>
  <c r="AF101" i="1"/>
  <c r="AG101" i="1"/>
  <c r="AI101" i="1"/>
  <c r="AK101" i="1"/>
  <c r="E102" i="1"/>
  <c r="J102" i="1"/>
  <c r="T102" i="1"/>
  <c r="AB102" i="1"/>
  <c r="AC102" i="1"/>
  <c r="AF102" i="1"/>
  <c r="AG102" i="1"/>
  <c r="AI102" i="1"/>
  <c r="AK102" i="1"/>
  <c r="E103" i="1"/>
  <c r="J103" i="1"/>
  <c r="T103" i="1"/>
  <c r="AB103" i="1"/>
  <c r="AC103" i="1"/>
  <c r="AF103" i="1"/>
  <c r="AG103" i="1"/>
  <c r="AI103" i="1"/>
  <c r="AK103" i="1"/>
  <c r="E104" i="1"/>
  <c r="J104" i="1"/>
  <c r="T104" i="1"/>
  <c r="AB104" i="1"/>
  <c r="AC104" i="1"/>
  <c r="AF104" i="1"/>
  <c r="AG104" i="1"/>
  <c r="AI104" i="1"/>
  <c r="AK104" i="1"/>
  <c r="E105" i="1"/>
  <c r="J105" i="1"/>
  <c r="T105" i="1"/>
  <c r="AB105" i="1"/>
  <c r="AC105" i="1"/>
  <c r="AF105" i="1"/>
  <c r="AG105" i="1"/>
  <c r="AI105" i="1"/>
  <c r="AK105" i="1"/>
  <c r="E106" i="1"/>
  <c r="J106" i="1"/>
  <c r="T106" i="1"/>
  <c r="AB106" i="1"/>
  <c r="AC106" i="1"/>
  <c r="AF106" i="1"/>
  <c r="AG106" i="1"/>
  <c r="AI106" i="1"/>
  <c r="AK106" i="1"/>
  <c r="E107" i="1"/>
  <c r="J107" i="1"/>
  <c r="T107" i="1"/>
  <c r="AB107" i="1"/>
  <c r="AC107" i="1"/>
  <c r="AF107" i="1"/>
  <c r="AG107" i="1"/>
  <c r="AI107" i="1"/>
  <c r="AK107" i="1"/>
  <c r="E108" i="1"/>
  <c r="J108" i="1"/>
  <c r="T108" i="1"/>
  <c r="AB108" i="1"/>
  <c r="AC108" i="1"/>
  <c r="AF108" i="1"/>
  <c r="AG108" i="1"/>
  <c r="AI108" i="1"/>
  <c r="AK108" i="1"/>
  <c r="E109" i="1"/>
  <c r="J109" i="1"/>
  <c r="T109" i="1"/>
  <c r="AB109" i="1"/>
  <c r="AC109" i="1"/>
  <c r="AF109" i="1"/>
  <c r="AG109" i="1"/>
  <c r="AI109" i="1"/>
  <c r="AK109" i="1"/>
  <c r="E110" i="1"/>
  <c r="J110" i="1"/>
  <c r="T110" i="1"/>
  <c r="AB110" i="1"/>
  <c r="AC110" i="1"/>
  <c r="AF110" i="1"/>
  <c r="AG110" i="1"/>
  <c r="AI110" i="1"/>
  <c r="AK110" i="1"/>
  <c r="E111" i="1"/>
  <c r="J111" i="1"/>
  <c r="T111" i="1"/>
  <c r="AB111" i="1"/>
  <c r="AC111" i="1"/>
  <c r="AF111" i="1"/>
  <c r="AG111" i="1"/>
  <c r="AI111" i="1"/>
  <c r="AK111" i="1"/>
  <c r="E112" i="1"/>
  <c r="J112" i="1"/>
  <c r="T112" i="1"/>
  <c r="AB112" i="1"/>
  <c r="AC112" i="1"/>
  <c r="AF112" i="1"/>
  <c r="AG112" i="1"/>
  <c r="AI112" i="1"/>
  <c r="AK112" i="1"/>
  <c r="E113" i="1"/>
  <c r="J113" i="1"/>
  <c r="T113" i="1"/>
  <c r="AB113" i="1"/>
  <c r="AC113" i="1"/>
  <c r="AF113" i="1"/>
  <c r="AG113" i="1"/>
  <c r="AI113" i="1"/>
  <c r="AK113" i="1"/>
  <c r="E114" i="1"/>
  <c r="J114" i="1"/>
  <c r="T114" i="1"/>
  <c r="AB114" i="1"/>
  <c r="AC114" i="1"/>
  <c r="AF114" i="1"/>
  <c r="AG114" i="1"/>
  <c r="AI114" i="1"/>
  <c r="AK114" i="1"/>
  <c r="E115" i="1"/>
  <c r="J115" i="1"/>
  <c r="T115" i="1"/>
  <c r="AB115" i="1"/>
  <c r="AC115" i="1"/>
  <c r="AF115" i="1"/>
  <c r="AG115" i="1"/>
  <c r="AI115" i="1"/>
  <c r="AK115" i="1"/>
  <c r="E116" i="1"/>
  <c r="J116" i="1"/>
  <c r="T116" i="1"/>
  <c r="AB116" i="1"/>
  <c r="AC116" i="1"/>
  <c r="AF116" i="1"/>
  <c r="AG116" i="1"/>
  <c r="AI116" i="1"/>
  <c r="AK116" i="1"/>
  <c r="E117" i="1"/>
  <c r="J117" i="1"/>
  <c r="T117" i="1"/>
  <c r="AB117" i="1"/>
  <c r="AC117" i="1"/>
  <c r="AF117" i="1"/>
  <c r="AG117" i="1"/>
  <c r="AI117" i="1"/>
  <c r="AK117" i="1"/>
  <c r="E118" i="1"/>
  <c r="J118" i="1"/>
  <c r="T118" i="1"/>
  <c r="AB118" i="1"/>
  <c r="AC118" i="1"/>
  <c r="AF118" i="1"/>
  <c r="AG118" i="1"/>
  <c r="AI118" i="1"/>
  <c r="AK118" i="1"/>
  <c r="E119" i="1"/>
  <c r="J119" i="1"/>
  <c r="T119" i="1"/>
  <c r="AB119" i="1"/>
  <c r="AC119" i="1"/>
  <c r="AF119" i="1"/>
  <c r="AG119" i="1"/>
  <c r="AI119" i="1"/>
  <c r="AK119" i="1"/>
  <c r="E120" i="1"/>
  <c r="J120" i="1"/>
  <c r="T120" i="1"/>
  <c r="AB120" i="1"/>
  <c r="AC120" i="1"/>
  <c r="AF120" i="1"/>
  <c r="AG120" i="1"/>
  <c r="AI120" i="1"/>
  <c r="AK120" i="1"/>
  <c r="E121" i="1"/>
  <c r="J121" i="1"/>
  <c r="T121" i="1"/>
  <c r="AB121" i="1"/>
  <c r="AC121" i="1"/>
  <c r="AF121" i="1"/>
  <c r="AG121" i="1"/>
  <c r="AI121" i="1"/>
  <c r="AK121" i="1"/>
  <c r="E122" i="1"/>
  <c r="J122" i="1"/>
  <c r="T122" i="1"/>
  <c r="AB122" i="1"/>
  <c r="AC122" i="1"/>
  <c r="AF122" i="1"/>
  <c r="AG122" i="1"/>
  <c r="AI122" i="1"/>
  <c r="AK122" i="1"/>
  <c r="E123" i="1"/>
  <c r="J123" i="1"/>
  <c r="T123" i="1"/>
  <c r="AB123" i="1"/>
  <c r="AC123" i="1"/>
  <c r="AF123" i="1"/>
  <c r="AG123" i="1"/>
  <c r="AI123" i="1"/>
  <c r="AK123" i="1"/>
  <c r="E124" i="1"/>
  <c r="J124" i="1"/>
  <c r="T124" i="1"/>
  <c r="AB124" i="1"/>
  <c r="AC124" i="1"/>
  <c r="AF124" i="1"/>
  <c r="AG124" i="1"/>
  <c r="AI124" i="1"/>
  <c r="AK124" i="1"/>
  <c r="E125" i="1"/>
  <c r="J125" i="1"/>
  <c r="T125" i="1"/>
  <c r="AB125" i="1"/>
  <c r="AC125" i="1"/>
  <c r="AF125" i="1"/>
  <c r="AG125" i="1"/>
  <c r="AI125" i="1"/>
  <c r="AK125" i="1"/>
  <c r="E126" i="1"/>
  <c r="J126" i="1"/>
  <c r="T126" i="1"/>
  <c r="AB126" i="1"/>
  <c r="AC126" i="1"/>
  <c r="AF126" i="1"/>
  <c r="AG126" i="1"/>
  <c r="AI126" i="1"/>
  <c r="AK126" i="1"/>
  <c r="E127" i="1"/>
  <c r="J127" i="1"/>
  <c r="T127" i="1"/>
  <c r="AB127" i="1"/>
  <c r="AC127" i="1"/>
  <c r="AF127" i="1"/>
  <c r="AG127" i="1"/>
  <c r="AI127" i="1"/>
  <c r="AK127" i="1"/>
  <c r="E128" i="1"/>
  <c r="J128" i="1"/>
  <c r="T128" i="1"/>
  <c r="AB128" i="1"/>
  <c r="AC128" i="1"/>
  <c r="AF128" i="1"/>
  <c r="AG128" i="1"/>
  <c r="AI128" i="1"/>
  <c r="AK128" i="1"/>
  <c r="E129" i="1"/>
  <c r="J129" i="1"/>
  <c r="T129" i="1"/>
  <c r="AB129" i="1"/>
  <c r="AC129" i="1"/>
  <c r="AF129" i="1"/>
  <c r="AG129" i="1"/>
  <c r="AI129" i="1"/>
  <c r="AK129" i="1"/>
  <c r="E130" i="1"/>
  <c r="J130" i="1"/>
  <c r="T130" i="1"/>
  <c r="AB130" i="1"/>
  <c r="AC130" i="1"/>
  <c r="AF130" i="1"/>
  <c r="AG130" i="1"/>
  <c r="AI130" i="1"/>
  <c r="AK130" i="1"/>
  <c r="E131" i="1"/>
  <c r="J131" i="1"/>
  <c r="T131" i="1"/>
  <c r="AB131" i="1"/>
  <c r="AC131" i="1"/>
  <c r="AF131" i="1"/>
  <c r="AG131" i="1"/>
  <c r="AI131" i="1"/>
  <c r="AK131" i="1"/>
  <c r="E132" i="1"/>
  <c r="J132" i="1"/>
  <c r="T132" i="1"/>
  <c r="AB132" i="1"/>
  <c r="AC132" i="1"/>
  <c r="AF132" i="1"/>
  <c r="AG132" i="1"/>
  <c r="AI132" i="1"/>
  <c r="AK132" i="1"/>
  <c r="E133" i="1"/>
  <c r="J133" i="1"/>
  <c r="T133" i="1"/>
  <c r="AB133" i="1"/>
  <c r="AC133" i="1"/>
  <c r="AF133" i="1"/>
  <c r="AG133" i="1"/>
  <c r="AI133" i="1"/>
  <c r="AK133" i="1"/>
  <c r="E134" i="1"/>
  <c r="J134" i="1"/>
  <c r="T134" i="1"/>
  <c r="AB134" i="1"/>
  <c r="AC134" i="1"/>
  <c r="AF134" i="1"/>
  <c r="AG134" i="1"/>
  <c r="AI134" i="1"/>
  <c r="AK134" i="1"/>
  <c r="E135" i="1"/>
  <c r="J135" i="1"/>
  <c r="T135" i="1"/>
  <c r="AB135" i="1"/>
  <c r="AC135" i="1"/>
  <c r="AF135" i="1"/>
  <c r="AG135" i="1"/>
  <c r="AI135" i="1"/>
  <c r="AK135" i="1"/>
  <c r="E136" i="1"/>
  <c r="J136" i="1"/>
  <c r="T136" i="1"/>
  <c r="AB136" i="1"/>
  <c r="AC136" i="1"/>
  <c r="AF136" i="1"/>
  <c r="AG136" i="1"/>
  <c r="AI136" i="1"/>
  <c r="AK136" i="1"/>
  <c r="E137" i="1"/>
  <c r="J137" i="1"/>
  <c r="T137" i="1"/>
  <c r="AB137" i="1"/>
  <c r="AC137" i="1"/>
  <c r="AF137" i="1"/>
  <c r="AG137" i="1"/>
  <c r="AI137" i="1"/>
  <c r="AK137" i="1"/>
  <c r="E138" i="1"/>
  <c r="J138" i="1"/>
  <c r="T138" i="1"/>
  <c r="AB138" i="1"/>
  <c r="AC138" i="1"/>
  <c r="AF138" i="1"/>
  <c r="AG138" i="1"/>
  <c r="AI138" i="1"/>
  <c r="AK138" i="1"/>
  <c r="E139" i="1"/>
  <c r="J139" i="1"/>
  <c r="T139" i="1"/>
  <c r="AB139" i="1"/>
  <c r="AC139" i="1"/>
  <c r="AF139" i="1"/>
  <c r="AG139" i="1"/>
  <c r="AI139" i="1"/>
  <c r="AK139" i="1"/>
  <c r="E140" i="1"/>
  <c r="J140" i="1"/>
  <c r="T140" i="1"/>
  <c r="AB140" i="1"/>
  <c r="AC140" i="1"/>
  <c r="AF140" i="1"/>
  <c r="AG140" i="1"/>
  <c r="AI140" i="1"/>
  <c r="AK140" i="1"/>
  <c r="E141" i="1"/>
  <c r="J141" i="1"/>
  <c r="T141" i="1"/>
  <c r="AB141" i="1"/>
  <c r="AC141" i="1"/>
  <c r="AF141" i="1"/>
  <c r="AG141" i="1"/>
  <c r="AI141" i="1"/>
  <c r="AK141" i="1"/>
  <c r="E142" i="1"/>
  <c r="J142" i="1"/>
  <c r="T142" i="1"/>
  <c r="AB142" i="1"/>
  <c r="AC142" i="1"/>
  <c r="AF142" i="1"/>
  <c r="AG142" i="1"/>
  <c r="AI142" i="1"/>
  <c r="AK142" i="1"/>
  <c r="E143" i="1"/>
  <c r="J143" i="1"/>
  <c r="T143" i="1"/>
  <c r="AB143" i="1"/>
  <c r="AC143" i="1"/>
  <c r="AF143" i="1"/>
  <c r="AG143" i="1"/>
  <c r="AI143" i="1"/>
  <c r="AK143" i="1"/>
  <c r="E144" i="1"/>
  <c r="J144" i="1"/>
  <c r="T144" i="1"/>
  <c r="AB144" i="1"/>
  <c r="AC144" i="1"/>
  <c r="AF144" i="1"/>
  <c r="AG144" i="1"/>
  <c r="AI144" i="1"/>
  <c r="AK144" i="1"/>
  <c r="E145" i="1"/>
  <c r="J145" i="1"/>
  <c r="T145" i="1"/>
  <c r="AB145" i="1"/>
  <c r="AC145" i="1"/>
  <c r="AF145" i="1"/>
  <c r="AG145" i="1"/>
  <c r="AI145" i="1"/>
  <c r="AK145" i="1"/>
  <c r="E146" i="1"/>
  <c r="J146" i="1"/>
  <c r="T146" i="1"/>
  <c r="AB146" i="1"/>
  <c r="AC146" i="1"/>
  <c r="AF146" i="1"/>
  <c r="AG146" i="1"/>
  <c r="AI146" i="1"/>
  <c r="AK146" i="1"/>
  <c r="E147" i="1"/>
  <c r="J147" i="1"/>
  <c r="T147" i="1"/>
  <c r="AB147" i="1"/>
  <c r="AC147" i="1"/>
  <c r="AF147" i="1"/>
  <c r="AG147" i="1"/>
  <c r="AI147" i="1"/>
  <c r="AK147" i="1"/>
  <c r="E148" i="1"/>
  <c r="J148" i="1"/>
  <c r="T148" i="1"/>
  <c r="AB148" i="1"/>
  <c r="AC148" i="1"/>
  <c r="AF148" i="1"/>
  <c r="AG148" i="1"/>
  <c r="AI148" i="1"/>
  <c r="AK148" i="1"/>
  <c r="E149" i="1"/>
  <c r="J149" i="1"/>
  <c r="T149" i="1"/>
  <c r="AB149" i="1"/>
  <c r="AC149" i="1"/>
  <c r="AF149" i="1"/>
  <c r="AG149" i="1"/>
  <c r="AI149" i="1"/>
  <c r="AK149" i="1"/>
  <c r="E150" i="1"/>
  <c r="J150" i="1"/>
  <c r="T150" i="1"/>
  <c r="AB150" i="1"/>
  <c r="AC150" i="1"/>
  <c r="AF150" i="1"/>
  <c r="AG150" i="1"/>
  <c r="AI150" i="1"/>
  <c r="AK150" i="1"/>
  <c r="E151" i="1"/>
  <c r="J151" i="1"/>
  <c r="T151" i="1"/>
  <c r="AB151" i="1"/>
  <c r="AC151" i="1"/>
  <c r="AF151" i="1"/>
  <c r="AG151" i="1"/>
  <c r="AI151" i="1"/>
  <c r="AK151" i="1"/>
  <c r="E152" i="1"/>
  <c r="J152" i="1"/>
  <c r="T152" i="1"/>
  <c r="AB152" i="1"/>
  <c r="AC152" i="1"/>
  <c r="AF152" i="1"/>
  <c r="AG152" i="1"/>
  <c r="AI152" i="1"/>
  <c r="AK152" i="1"/>
  <c r="E153" i="1"/>
  <c r="J153" i="1"/>
  <c r="T153" i="1"/>
  <c r="AB153" i="1"/>
  <c r="AC153" i="1"/>
  <c r="AF153" i="1"/>
  <c r="AG153" i="1"/>
  <c r="AI153" i="1"/>
  <c r="AK153" i="1"/>
  <c r="E154" i="1"/>
  <c r="J154" i="1"/>
  <c r="T154" i="1"/>
  <c r="AB154" i="1"/>
  <c r="AC154" i="1"/>
  <c r="AF154" i="1"/>
  <c r="AG154" i="1"/>
  <c r="AI154" i="1"/>
  <c r="AK154" i="1"/>
  <c r="E155" i="1"/>
  <c r="J155" i="1"/>
  <c r="T155" i="1"/>
  <c r="AB155" i="1"/>
  <c r="AC155" i="1"/>
  <c r="AF155" i="1"/>
  <c r="AG155" i="1"/>
  <c r="AI155" i="1"/>
  <c r="AK155" i="1"/>
  <c r="E156" i="1"/>
  <c r="J156" i="1"/>
  <c r="T156" i="1"/>
  <c r="AB156" i="1"/>
  <c r="AC156" i="1"/>
  <c r="AF156" i="1"/>
  <c r="AG156" i="1"/>
  <c r="AI156" i="1"/>
  <c r="AK156" i="1"/>
  <c r="E157" i="1"/>
  <c r="J157" i="1"/>
  <c r="T157" i="1"/>
  <c r="AB157" i="1"/>
  <c r="AC157" i="1"/>
  <c r="AF157" i="1"/>
  <c r="AG157" i="1"/>
  <c r="AI157" i="1"/>
  <c r="AK157" i="1"/>
  <c r="E158" i="1"/>
  <c r="J158" i="1"/>
  <c r="T158" i="1"/>
  <c r="AB158" i="1"/>
  <c r="AC158" i="1"/>
  <c r="AF158" i="1"/>
  <c r="AG158" i="1"/>
  <c r="AI158" i="1"/>
  <c r="AK158" i="1"/>
  <c r="E159" i="1"/>
  <c r="J159" i="1"/>
  <c r="T159" i="1"/>
  <c r="AB159" i="1"/>
  <c r="AC159" i="1"/>
  <c r="AF159" i="1"/>
  <c r="AG159" i="1"/>
  <c r="AI159" i="1"/>
  <c r="AK159" i="1"/>
  <c r="E160" i="1"/>
  <c r="J160" i="1"/>
  <c r="T160" i="1"/>
  <c r="AB160" i="1"/>
  <c r="AC160" i="1"/>
  <c r="AF160" i="1"/>
  <c r="AG160" i="1"/>
  <c r="AI160" i="1"/>
  <c r="AK160" i="1"/>
  <c r="E161" i="1"/>
  <c r="J161" i="1"/>
  <c r="T161" i="1"/>
  <c r="AB161" i="1"/>
  <c r="AC161" i="1"/>
  <c r="AF161" i="1"/>
  <c r="AG161" i="1"/>
  <c r="AI161" i="1"/>
  <c r="AK161" i="1"/>
  <c r="E162" i="1"/>
  <c r="J162" i="1"/>
  <c r="T162" i="1"/>
  <c r="AB162" i="1"/>
  <c r="AC162" i="1"/>
  <c r="AF162" i="1"/>
  <c r="AG162" i="1"/>
  <c r="AI162" i="1"/>
  <c r="AK162" i="1"/>
  <c r="E163" i="1"/>
  <c r="J163" i="1"/>
  <c r="T163" i="1"/>
  <c r="AB163" i="1"/>
  <c r="AC163" i="1"/>
  <c r="AF163" i="1"/>
  <c r="AG163" i="1"/>
  <c r="AI163" i="1"/>
  <c r="AK163" i="1"/>
  <c r="E164" i="1"/>
  <c r="J164" i="1"/>
  <c r="T164" i="1"/>
  <c r="AB164" i="1"/>
  <c r="AC164" i="1"/>
  <c r="AF164" i="1"/>
  <c r="AG164" i="1"/>
  <c r="AI164" i="1"/>
  <c r="AK164" i="1"/>
  <c r="E165" i="1"/>
  <c r="J165" i="1"/>
  <c r="T165" i="1"/>
  <c r="AB165" i="1"/>
  <c r="AC165" i="1"/>
  <c r="AF165" i="1"/>
  <c r="AG165" i="1"/>
  <c r="AI165" i="1"/>
  <c r="AK165" i="1"/>
  <c r="E166" i="1"/>
  <c r="J166" i="1"/>
  <c r="T166" i="1"/>
  <c r="AB166" i="1"/>
  <c r="AC166" i="1"/>
  <c r="AF166" i="1"/>
  <c r="AG166" i="1"/>
  <c r="AI166" i="1"/>
  <c r="AK166" i="1"/>
  <c r="E167" i="1"/>
  <c r="J167" i="1"/>
  <c r="T167" i="1"/>
  <c r="AB167" i="1"/>
  <c r="AC167" i="1"/>
  <c r="AF167" i="1"/>
  <c r="AG167" i="1"/>
  <c r="AI167" i="1"/>
  <c r="AK167" i="1"/>
  <c r="E168" i="1"/>
  <c r="J168" i="1"/>
  <c r="T168" i="1"/>
  <c r="AB168" i="1"/>
  <c r="AC168" i="1"/>
  <c r="AF168" i="1"/>
  <c r="AG168" i="1"/>
  <c r="AI168" i="1"/>
  <c r="AK168" i="1"/>
  <c r="E169" i="1"/>
  <c r="J169" i="1"/>
  <c r="T169" i="1"/>
  <c r="AB169" i="1"/>
  <c r="AC169" i="1"/>
  <c r="AF169" i="1"/>
  <c r="AG169" i="1"/>
  <c r="AI169" i="1"/>
  <c r="AK169" i="1"/>
  <c r="E170" i="1"/>
  <c r="J170" i="1"/>
  <c r="T170" i="1"/>
  <c r="AB170" i="1"/>
  <c r="AC170" i="1"/>
  <c r="AF170" i="1"/>
  <c r="AG170" i="1"/>
  <c r="AI170" i="1"/>
  <c r="AK170" i="1"/>
  <c r="E171" i="1"/>
  <c r="J171" i="1"/>
  <c r="T171" i="1"/>
  <c r="AB171" i="1"/>
  <c r="AC171" i="1"/>
  <c r="AF171" i="1"/>
  <c r="AG171" i="1"/>
  <c r="AI171" i="1"/>
  <c r="AK171" i="1"/>
  <c r="E172" i="1"/>
  <c r="J172" i="1"/>
  <c r="T172" i="1"/>
  <c r="AB172" i="1"/>
  <c r="AC172" i="1"/>
  <c r="AF172" i="1"/>
  <c r="AG172" i="1"/>
  <c r="AI172" i="1"/>
  <c r="AK172" i="1"/>
  <c r="E173" i="1"/>
  <c r="J173" i="1"/>
  <c r="T173" i="1"/>
  <c r="AB173" i="1"/>
  <c r="AC173" i="1"/>
  <c r="AF173" i="1"/>
  <c r="AG173" i="1"/>
  <c r="AI173" i="1"/>
  <c r="AK173" i="1"/>
  <c r="E174" i="1"/>
  <c r="J174" i="1"/>
  <c r="T174" i="1"/>
  <c r="AB174" i="1"/>
  <c r="AC174" i="1"/>
  <c r="AF174" i="1"/>
  <c r="AG174" i="1"/>
  <c r="AI174" i="1"/>
  <c r="AK174" i="1"/>
  <c r="E175" i="1"/>
  <c r="J175" i="1"/>
  <c r="T175" i="1"/>
  <c r="AB175" i="1"/>
  <c r="AC175" i="1"/>
  <c r="AF175" i="1"/>
  <c r="AG175" i="1"/>
  <c r="AI175" i="1"/>
  <c r="AK175" i="1"/>
  <c r="E176" i="1"/>
  <c r="J176" i="1"/>
  <c r="T176" i="1"/>
  <c r="AB176" i="1"/>
  <c r="AC176" i="1"/>
  <c r="AF176" i="1"/>
  <c r="AG176" i="1"/>
  <c r="AI176" i="1"/>
  <c r="AK176" i="1"/>
  <c r="E177" i="1"/>
  <c r="J177" i="1"/>
  <c r="T177" i="1"/>
  <c r="AB177" i="1"/>
  <c r="AC177" i="1"/>
  <c r="AF177" i="1"/>
  <c r="AG177" i="1"/>
  <c r="AI177" i="1"/>
  <c r="AK177" i="1"/>
  <c r="E178" i="1"/>
  <c r="J178" i="1"/>
  <c r="T178" i="1"/>
  <c r="AB178" i="1"/>
  <c r="AC178" i="1"/>
  <c r="AF178" i="1"/>
  <c r="AG178" i="1"/>
  <c r="AI178" i="1"/>
  <c r="AK178" i="1"/>
  <c r="E179" i="1"/>
  <c r="J179" i="1"/>
  <c r="T179" i="1"/>
  <c r="AB179" i="1"/>
  <c r="AC179" i="1"/>
  <c r="AF179" i="1"/>
  <c r="AG179" i="1"/>
  <c r="AI179" i="1"/>
  <c r="AK179" i="1"/>
  <c r="E180" i="1"/>
  <c r="J180" i="1"/>
  <c r="T180" i="1"/>
  <c r="AB180" i="1"/>
  <c r="AC180" i="1"/>
  <c r="AF180" i="1"/>
  <c r="AG180" i="1"/>
  <c r="AI180" i="1"/>
  <c r="AK180" i="1"/>
  <c r="E181" i="1"/>
  <c r="J181" i="1"/>
  <c r="T181" i="1"/>
  <c r="AB181" i="1"/>
  <c r="AC181" i="1"/>
  <c r="AF181" i="1"/>
  <c r="AG181" i="1"/>
  <c r="AI181" i="1"/>
  <c r="AK181" i="1"/>
  <c r="E182" i="1"/>
  <c r="J182" i="1"/>
  <c r="T182" i="1"/>
  <c r="AB182" i="1"/>
  <c r="AC182" i="1"/>
  <c r="AF182" i="1"/>
  <c r="AG182" i="1"/>
  <c r="AI182" i="1"/>
  <c r="AK182" i="1"/>
  <c r="E183" i="1"/>
  <c r="J183" i="1"/>
  <c r="T183" i="1"/>
  <c r="AB183" i="1"/>
  <c r="AC183" i="1"/>
  <c r="AF183" i="1"/>
  <c r="AG183" i="1"/>
  <c r="AI183" i="1"/>
  <c r="AK183" i="1"/>
  <c r="E184" i="1"/>
  <c r="J184" i="1"/>
  <c r="T184" i="1"/>
  <c r="AB184" i="1"/>
  <c r="AC184" i="1"/>
  <c r="AF184" i="1"/>
  <c r="AG184" i="1"/>
  <c r="AI184" i="1"/>
  <c r="AK184" i="1"/>
  <c r="E185" i="1"/>
  <c r="J185" i="1"/>
  <c r="T185" i="1"/>
  <c r="AB185" i="1"/>
  <c r="AC185" i="1"/>
  <c r="AF185" i="1"/>
  <c r="AG185" i="1"/>
  <c r="AI185" i="1"/>
  <c r="AK185" i="1"/>
  <c r="E186" i="1"/>
  <c r="J186" i="1"/>
  <c r="T186" i="1"/>
  <c r="AB186" i="1"/>
  <c r="AC186" i="1"/>
  <c r="AF186" i="1"/>
  <c r="AG186" i="1"/>
  <c r="AI186" i="1"/>
  <c r="AK186" i="1"/>
  <c r="E187" i="1"/>
  <c r="J187" i="1"/>
  <c r="T187" i="1"/>
  <c r="AB187" i="1"/>
  <c r="AC187" i="1"/>
  <c r="AF187" i="1"/>
  <c r="AG187" i="1"/>
  <c r="AI187" i="1"/>
  <c r="AK187" i="1"/>
  <c r="E188" i="1"/>
  <c r="J188" i="1"/>
  <c r="T188" i="1"/>
  <c r="AB188" i="1"/>
  <c r="AC188" i="1"/>
  <c r="AF188" i="1"/>
  <c r="AG188" i="1"/>
  <c r="AI188" i="1"/>
  <c r="AK188" i="1"/>
  <c r="E189" i="1"/>
  <c r="J189" i="1"/>
  <c r="T189" i="1"/>
  <c r="AB189" i="1"/>
  <c r="AC189" i="1"/>
  <c r="AF189" i="1"/>
  <c r="AG189" i="1"/>
  <c r="AI189" i="1"/>
  <c r="AK189" i="1"/>
  <c r="E190" i="1"/>
  <c r="J190" i="1"/>
  <c r="T190" i="1"/>
  <c r="AB190" i="1"/>
  <c r="AC190" i="1"/>
  <c r="AF190" i="1"/>
  <c r="AG190" i="1"/>
  <c r="AI190" i="1"/>
  <c r="AK190" i="1"/>
  <c r="E191" i="1"/>
  <c r="J191" i="1"/>
  <c r="T191" i="1"/>
  <c r="AB191" i="1"/>
  <c r="AC191" i="1"/>
  <c r="AF191" i="1"/>
  <c r="AG191" i="1"/>
  <c r="AI191" i="1"/>
  <c r="AK191" i="1"/>
  <c r="E192" i="1"/>
  <c r="J192" i="1"/>
  <c r="T192" i="1"/>
  <c r="AB192" i="1"/>
  <c r="AC192" i="1"/>
  <c r="AF192" i="1"/>
  <c r="AG192" i="1"/>
  <c r="AI192" i="1"/>
  <c r="AK192" i="1"/>
  <c r="E193" i="1"/>
  <c r="J193" i="1"/>
  <c r="T193" i="1"/>
  <c r="AB193" i="1"/>
  <c r="AC193" i="1"/>
  <c r="AF193" i="1"/>
  <c r="AG193" i="1"/>
  <c r="AI193" i="1"/>
  <c r="AK193" i="1"/>
  <c r="E194" i="1"/>
  <c r="J194" i="1"/>
  <c r="T194" i="1"/>
  <c r="AB194" i="1"/>
  <c r="AC194" i="1"/>
  <c r="AF194" i="1"/>
  <c r="AG194" i="1"/>
  <c r="AI194" i="1"/>
  <c r="AK194" i="1"/>
  <c r="E195" i="1"/>
  <c r="J195" i="1"/>
  <c r="T195" i="1"/>
  <c r="AB195" i="1"/>
  <c r="AC195" i="1"/>
  <c r="AF195" i="1"/>
  <c r="AG195" i="1"/>
  <c r="AI195" i="1"/>
  <c r="AK195" i="1"/>
  <c r="E196" i="1"/>
  <c r="J196" i="1"/>
  <c r="T196" i="1"/>
  <c r="AB196" i="1"/>
  <c r="AC196" i="1"/>
  <c r="AF196" i="1"/>
  <c r="AG196" i="1"/>
  <c r="AI196" i="1"/>
  <c r="AK196" i="1"/>
  <c r="E197" i="1"/>
  <c r="J197" i="1"/>
  <c r="T197" i="1"/>
  <c r="AB197" i="1"/>
  <c r="AC197" i="1"/>
  <c r="AF197" i="1"/>
  <c r="AG197" i="1"/>
  <c r="AI197" i="1"/>
  <c r="AK197" i="1"/>
  <c r="E198" i="1"/>
  <c r="J198" i="1"/>
  <c r="T198" i="1"/>
  <c r="AB198" i="1"/>
  <c r="AC198" i="1"/>
  <c r="AF198" i="1"/>
  <c r="AG198" i="1"/>
  <c r="AI198" i="1"/>
  <c r="AK198" i="1"/>
  <c r="E199" i="1"/>
  <c r="J199" i="1"/>
  <c r="T199" i="1"/>
  <c r="AB199" i="1"/>
  <c r="AC199" i="1"/>
  <c r="AF199" i="1"/>
  <c r="AG199" i="1"/>
  <c r="AI199" i="1"/>
  <c r="AK199" i="1"/>
  <c r="E200" i="1"/>
  <c r="J200" i="1"/>
  <c r="T200" i="1"/>
  <c r="AB200" i="1"/>
  <c r="AC200" i="1"/>
  <c r="AF200" i="1"/>
  <c r="AG200" i="1"/>
  <c r="AI200" i="1"/>
  <c r="AK200" i="1"/>
  <c r="E201" i="1"/>
  <c r="J201" i="1"/>
  <c r="T201" i="1"/>
  <c r="AB201" i="1"/>
  <c r="AC201" i="1"/>
  <c r="AF201" i="1"/>
  <c r="AG201" i="1"/>
  <c r="AI201" i="1"/>
  <c r="AK201" i="1"/>
  <c r="E202" i="1"/>
  <c r="J202" i="1"/>
  <c r="T202" i="1"/>
  <c r="AB202" i="1"/>
  <c r="AC202" i="1"/>
  <c r="AF202" i="1"/>
  <c r="AG202" i="1"/>
  <c r="AI202" i="1"/>
  <c r="AK202" i="1"/>
  <c r="E203" i="1"/>
  <c r="J203" i="1"/>
  <c r="T203" i="1"/>
  <c r="AB203" i="1"/>
  <c r="AC203" i="1"/>
  <c r="AF203" i="1"/>
  <c r="AG203" i="1"/>
  <c r="AI203" i="1"/>
  <c r="AK203" i="1"/>
  <c r="E204" i="1"/>
  <c r="J204" i="1"/>
  <c r="T204" i="1"/>
  <c r="AB204" i="1"/>
  <c r="AC204" i="1"/>
  <c r="AF204" i="1"/>
  <c r="AG204" i="1"/>
  <c r="AI204" i="1"/>
  <c r="AK204" i="1"/>
  <c r="E205" i="1"/>
  <c r="J205" i="1"/>
  <c r="T205" i="1"/>
  <c r="AB205" i="1"/>
  <c r="AC205" i="1"/>
  <c r="AF205" i="1"/>
  <c r="AG205" i="1"/>
  <c r="AI205" i="1"/>
  <c r="AK205" i="1"/>
  <c r="E206" i="1"/>
  <c r="J206" i="1"/>
  <c r="T206" i="1"/>
  <c r="AB206" i="1"/>
  <c r="AC206" i="1"/>
  <c r="AF206" i="1"/>
  <c r="AG206" i="1"/>
  <c r="AI206" i="1"/>
  <c r="AK206" i="1"/>
  <c r="E207" i="1"/>
  <c r="J207" i="1"/>
  <c r="T207" i="1"/>
  <c r="AB207" i="1"/>
  <c r="AC207" i="1"/>
  <c r="AF207" i="1"/>
  <c r="AG207" i="1"/>
  <c r="AI207" i="1"/>
  <c r="AK207" i="1"/>
  <c r="E208" i="1"/>
  <c r="J208" i="1"/>
  <c r="T208" i="1"/>
  <c r="AB208" i="1"/>
  <c r="AC208" i="1"/>
  <c r="AF208" i="1"/>
  <c r="AG208" i="1"/>
  <c r="AI208" i="1"/>
  <c r="AK208" i="1"/>
  <c r="E209" i="1"/>
  <c r="J209" i="1"/>
  <c r="T209" i="1"/>
  <c r="AB209" i="1"/>
  <c r="AC209" i="1"/>
  <c r="AF209" i="1"/>
  <c r="AG209" i="1"/>
  <c r="AI209" i="1"/>
  <c r="AK209" i="1"/>
  <c r="E210" i="1"/>
  <c r="J210" i="1"/>
  <c r="T210" i="1"/>
  <c r="AB210" i="1"/>
  <c r="AC210" i="1"/>
  <c r="AF210" i="1"/>
  <c r="AG210" i="1"/>
  <c r="AI210" i="1"/>
  <c r="AK210" i="1"/>
  <c r="E211" i="1"/>
  <c r="J211" i="1"/>
  <c r="T211" i="1"/>
  <c r="AB211" i="1"/>
  <c r="AC211" i="1"/>
  <c r="AF211" i="1"/>
  <c r="AG211" i="1"/>
  <c r="AI211" i="1"/>
  <c r="AK211" i="1"/>
  <c r="E212" i="1"/>
  <c r="J212" i="1"/>
  <c r="T212" i="1"/>
  <c r="AB212" i="1"/>
  <c r="AC212" i="1"/>
  <c r="AF212" i="1"/>
  <c r="AG212" i="1"/>
  <c r="AI212" i="1"/>
  <c r="AK212" i="1"/>
  <c r="E213" i="1"/>
  <c r="J213" i="1"/>
  <c r="T213" i="1"/>
  <c r="AB213" i="1"/>
  <c r="AC213" i="1"/>
  <c r="AF213" i="1"/>
  <c r="AG213" i="1"/>
  <c r="AI213" i="1"/>
  <c r="AK213" i="1"/>
  <c r="E214" i="1"/>
  <c r="J214" i="1"/>
  <c r="T214" i="1"/>
  <c r="AB214" i="1"/>
  <c r="AC214" i="1"/>
  <c r="AF214" i="1"/>
  <c r="AG214" i="1"/>
  <c r="AI214" i="1"/>
  <c r="AK214" i="1"/>
  <c r="E215" i="1"/>
  <c r="J215" i="1"/>
  <c r="T215" i="1"/>
  <c r="AB215" i="1"/>
  <c r="AC215" i="1"/>
  <c r="AF215" i="1"/>
  <c r="AG215" i="1"/>
  <c r="AI215" i="1"/>
  <c r="AK215" i="1"/>
  <c r="E216" i="1"/>
  <c r="J216" i="1"/>
  <c r="T216" i="1"/>
  <c r="AB216" i="1"/>
  <c r="AC216" i="1"/>
  <c r="AF216" i="1"/>
  <c r="AG216" i="1"/>
  <c r="AI216" i="1"/>
  <c r="AK216" i="1"/>
  <c r="E217" i="1"/>
  <c r="J217" i="1"/>
  <c r="T217" i="1"/>
  <c r="AB217" i="1"/>
  <c r="AC217" i="1"/>
  <c r="AF217" i="1"/>
  <c r="AG217" i="1"/>
  <c r="AI217" i="1"/>
  <c r="AK217" i="1"/>
  <c r="E218" i="1"/>
  <c r="J218" i="1"/>
  <c r="T218" i="1"/>
  <c r="AB218" i="1"/>
  <c r="AC218" i="1"/>
  <c r="AF218" i="1"/>
  <c r="AG218" i="1"/>
  <c r="AI218" i="1"/>
  <c r="AK218" i="1"/>
  <c r="E219" i="1"/>
  <c r="J219" i="1"/>
  <c r="T219" i="1"/>
  <c r="AB219" i="1"/>
  <c r="AC219" i="1"/>
  <c r="AF219" i="1"/>
  <c r="AG219" i="1"/>
  <c r="AI219" i="1"/>
  <c r="AK219" i="1"/>
  <c r="E220" i="1"/>
  <c r="J220" i="1"/>
  <c r="T220" i="1"/>
  <c r="AB220" i="1"/>
  <c r="AC220" i="1"/>
  <c r="AF220" i="1"/>
  <c r="AG220" i="1"/>
  <c r="AI220" i="1"/>
  <c r="AK220" i="1"/>
  <c r="E221" i="1"/>
  <c r="J221" i="1"/>
  <c r="T221" i="1"/>
  <c r="AB221" i="1"/>
  <c r="AC221" i="1"/>
  <c r="AF221" i="1"/>
  <c r="AG221" i="1"/>
  <c r="AI221" i="1"/>
  <c r="AK221" i="1"/>
  <c r="E222" i="1"/>
  <c r="J222" i="1"/>
  <c r="T222" i="1"/>
  <c r="AB222" i="1"/>
  <c r="AC222" i="1"/>
  <c r="AF222" i="1"/>
  <c r="AG222" i="1"/>
  <c r="AI222" i="1"/>
  <c r="AK222" i="1"/>
  <c r="E223" i="1"/>
  <c r="J223" i="1"/>
  <c r="T223" i="1"/>
  <c r="AB223" i="1"/>
  <c r="AC223" i="1"/>
  <c r="AF223" i="1"/>
  <c r="AG223" i="1"/>
  <c r="AI223" i="1"/>
  <c r="AK223" i="1"/>
  <c r="E224" i="1"/>
  <c r="J224" i="1"/>
  <c r="T224" i="1"/>
  <c r="AB224" i="1"/>
  <c r="AC224" i="1"/>
  <c r="AF224" i="1"/>
  <c r="AG224" i="1"/>
  <c r="AI224" i="1"/>
  <c r="AK224" i="1"/>
  <c r="E225" i="1"/>
  <c r="J225" i="1"/>
  <c r="T225" i="1"/>
  <c r="AB225" i="1"/>
  <c r="AC225" i="1"/>
  <c r="AF225" i="1"/>
  <c r="AG225" i="1"/>
  <c r="AI225" i="1"/>
  <c r="AK225" i="1"/>
  <c r="E226" i="1"/>
  <c r="J226" i="1"/>
  <c r="T226" i="1"/>
  <c r="AB226" i="1"/>
  <c r="AC226" i="1"/>
  <c r="AF226" i="1"/>
  <c r="AG226" i="1"/>
  <c r="AI226" i="1"/>
  <c r="AK226" i="1"/>
  <c r="E227" i="1"/>
  <c r="J227" i="1"/>
  <c r="T227" i="1"/>
  <c r="AB227" i="1"/>
  <c r="AC227" i="1"/>
  <c r="AF227" i="1"/>
  <c r="AG227" i="1"/>
  <c r="AI227" i="1"/>
  <c r="AK227" i="1"/>
  <c r="E228" i="1"/>
  <c r="J228" i="1"/>
  <c r="T228" i="1"/>
  <c r="AB228" i="1"/>
  <c r="AC228" i="1"/>
  <c r="AF228" i="1"/>
  <c r="AG228" i="1"/>
  <c r="AI228" i="1"/>
  <c r="AK228" i="1"/>
  <c r="E229" i="1"/>
  <c r="J229" i="1"/>
  <c r="T229" i="1"/>
  <c r="AB229" i="1"/>
  <c r="AC229" i="1"/>
  <c r="AF229" i="1"/>
  <c r="AG229" i="1"/>
  <c r="AI229" i="1"/>
  <c r="AK229" i="1"/>
  <c r="E230" i="1"/>
  <c r="J230" i="1"/>
  <c r="T230" i="1"/>
  <c r="AB230" i="1"/>
  <c r="AC230" i="1"/>
  <c r="AF230" i="1"/>
  <c r="AG230" i="1"/>
  <c r="AI230" i="1"/>
  <c r="AK230" i="1"/>
  <c r="E231" i="1"/>
  <c r="J231" i="1"/>
  <c r="T231" i="1"/>
  <c r="AB231" i="1"/>
  <c r="AC231" i="1"/>
  <c r="AF231" i="1"/>
  <c r="AG231" i="1"/>
  <c r="AI231" i="1"/>
  <c r="AK231" i="1"/>
  <c r="E232" i="1"/>
  <c r="J232" i="1"/>
  <c r="T232" i="1"/>
  <c r="AB232" i="1"/>
  <c r="AC232" i="1"/>
  <c r="AF232" i="1"/>
  <c r="AG232" i="1"/>
  <c r="AI232" i="1"/>
  <c r="AK232" i="1"/>
  <c r="E233" i="1"/>
  <c r="J233" i="1"/>
  <c r="T233" i="1"/>
  <c r="AB233" i="1"/>
  <c r="AC233" i="1"/>
  <c r="AF233" i="1"/>
  <c r="AG233" i="1"/>
  <c r="AI233" i="1"/>
  <c r="AK233" i="1"/>
  <c r="E234" i="1"/>
  <c r="J234" i="1"/>
  <c r="T234" i="1"/>
  <c r="AB234" i="1"/>
  <c r="AC234" i="1"/>
  <c r="AF234" i="1"/>
  <c r="AG234" i="1"/>
  <c r="AI234" i="1"/>
  <c r="AK234" i="1"/>
  <c r="E235" i="1"/>
  <c r="J235" i="1"/>
  <c r="T235" i="1"/>
  <c r="AB235" i="1"/>
  <c r="AC235" i="1"/>
  <c r="AF235" i="1"/>
  <c r="AG235" i="1"/>
  <c r="AI235" i="1"/>
  <c r="AK235" i="1"/>
  <c r="E236" i="1"/>
  <c r="J236" i="1"/>
  <c r="T236" i="1"/>
  <c r="AB236" i="1"/>
  <c r="AC236" i="1"/>
  <c r="AF236" i="1"/>
  <c r="AG236" i="1"/>
  <c r="AI236" i="1"/>
  <c r="AK236" i="1"/>
  <c r="E237" i="1"/>
  <c r="J237" i="1"/>
  <c r="T237" i="1"/>
  <c r="AB237" i="1"/>
  <c r="AC237" i="1"/>
  <c r="AF237" i="1"/>
  <c r="AG237" i="1"/>
  <c r="AI237" i="1"/>
  <c r="AK237" i="1"/>
  <c r="E238" i="1"/>
  <c r="J238" i="1"/>
  <c r="T238" i="1"/>
  <c r="AB238" i="1"/>
  <c r="AC238" i="1"/>
  <c r="AF238" i="1"/>
  <c r="AG238" i="1"/>
  <c r="AI238" i="1"/>
  <c r="AK238" i="1"/>
  <c r="E239" i="1"/>
  <c r="J239" i="1"/>
  <c r="T239" i="1"/>
  <c r="AB239" i="1"/>
  <c r="AC239" i="1"/>
  <c r="AF239" i="1"/>
  <c r="AG239" i="1"/>
  <c r="AI239" i="1"/>
  <c r="AK239" i="1"/>
  <c r="E240" i="1"/>
  <c r="J240" i="1"/>
  <c r="T240" i="1"/>
  <c r="AB240" i="1"/>
  <c r="AC240" i="1"/>
  <c r="AF240" i="1"/>
  <c r="AG240" i="1"/>
  <c r="AI240" i="1"/>
  <c r="AK240" i="1"/>
  <c r="E241" i="1"/>
  <c r="J241" i="1"/>
  <c r="T241" i="1"/>
  <c r="AB241" i="1"/>
  <c r="AC241" i="1"/>
  <c r="AF241" i="1"/>
  <c r="AG241" i="1"/>
  <c r="AI241" i="1"/>
  <c r="AK241" i="1"/>
  <c r="E242" i="1"/>
  <c r="J242" i="1"/>
  <c r="T242" i="1"/>
  <c r="AB242" i="1"/>
  <c r="AC242" i="1"/>
  <c r="AF242" i="1"/>
  <c r="AG242" i="1"/>
  <c r="AI242" i="1"/>
  <c r="AK242" i="1"/>
  <c r="E243" i="1"/>
  <c r="J243" i="1"/>
  <c r="T243" i="1"/>
  <c r="AB243" i="1"/>
  <c r="AC243" i="1"/>
  <c r="AF243" i="1"/>
  <c r="AG243" i="1"/>
  <c r="AI243" i="1"/>
  <c r="AK243" i="1"/>
  <c r="E244" i="1"/>
  <c r="J244" i="1"/>
  <c r="T244" i="1"/>
  <c r="AB244" i="1"/>
  <c r="AC244" i="1"/>
  <c r="AF244" i="1"/>
  <c r="AG244" i="1"/>
  <c r="AI244" i="1"/>
  <c r="AK244" i="1"/>
  <c r="E245" i="1"/>
  <c r="J245" i="1"/>
  <c r="T245" i="1"/>
  <c r="AB245" i="1"/>
  <c r="AC245" i="1"/>
  <c r="AF245" i="1"/>
  <c r="AG245" i="1"/>
  <c r="AI245" i="1"/>
  <c r="AK245" i="1"/>
  <c r="E246" i="1"/>
  <c r="J246" i="1"/>
  <c r="T246" i="1"/>
  <c r="AB246" i="1"/>
  <c r="AC246" i="1"/>
  <c r="AF246" i="1"/>
  <c r="AG246" i="1"/>
  <c r="AI246" i="1"/>
  <c r="AK246" i="1"/>
  <c r="E247" i="1"/>
  <c r="J247" i="1"/>
  <c r="T247" i="1"/>
  <c r="AB247" i="1"/>
  <c r="AC247" i="1"/>
  <c r="AF247" i="1"/>
  <c r="AG247" i="1"/>
  <c r="AI247" i="1"/>
  <c r="AK247" i="1"/>
  <c r="E248" i="1"/>
  <c r="J248" i="1"/>
  <c r="T248" i="1"/>
  <c r="AB248" i="1"/>
  <c r="AC248" i="1"/>
  <c r="AF248" i="1"/>
  <c r="AG248" i="1"/>
  <c r="AI248" i="1"/>
  <c r="AK248" i="1"/>
  <c r="E249" i="1"/>
  <c r="J249" i="1"/>
  <c r="T249" i="1"/>
  <c r="AB249" i="1"/>
  <c r="AC249" i="1"/>
  <c r="AF249" i="1"/>
  <c r="AG249" i="1"/>
  <c r="AI249" i="1"/>
  <c r="AK249" i="1"/>
  <c r="E250" i="1"/>
  <c r="J250" i="1"/>
  <c r="T250" i="1"/>
  <c r="AB250" i="1"/>
  <c r="AC250" i="1"/>
  <c r="AF250" i="1"/>
  <c r="AG250" i="1"/>
  <c r="AI250" i="1"/>
  <c r="AK250" i="1"/>
  <c r="E251" i="1"/>
  <c r="J251" i="1"/>
  <c r="T251" i="1"/>
  <c r="AB251" i="1"/>
  <c r="AC251" i="1"/>
  <c r="AF251" i="1"/>
  <c r="AG251" i="1"/>
  <c r="AI251" i="1"/>
  <c r="AK251" i="1"/>
  <c r="E252" i="1"/>
  <c r="J252" i="1"/>
  <c r="T252" i="1"/>
  <c r="AB252" i="1"/>
  <c r="AC252" i="1"/>
  <c r="AF252" i="1"/>
  <c r="AG252" i="1"/>
  <c r="AI252" i="1"/>
  <c r="AK252" i="1"/>
  <c r="E253" i="1"/>
  <c r="J253" i="1"/>
  <c r="T253" i="1"/>
  <c r="AB253" i="1"/>
  <c r="AC253" i="1"/>
  <c r="AF253" i="1"/>
  <c r="AG253" i="1"/>
  <c r="AI253" i="1"/>
  <c r="AK253" i="1"/>
  <c r="E254" i="1"/>
  <c r="J254" i="1"/>
  <c r="T254" i="1"/>
  <c r="AB254" i="1"/>
  <c r="AC254" i="1"/>
  <c r="AF254" i="1"/>
  <c r="AG254" i="1"/>
  <c r="AI254" i="1"/>
  <c r="AK254" i="1"/>
  <c r="E255" i="1"/>
  <c r="J255" i="1"/>
  <c r="T255" i="1"/>
  <c r="AB255" i="1"/>
  <c r="AC255" i="1"/>
  <c r="AF255" i="1"/>
  <c r="AG255" i="1"/>
  <c r="AI255" i="1"/>
  <c r="AK255" i="1"/>
  <c r="E256" i="1"/>
  <c r="J256" i="1"/>
  <c r="T256" i="1"/>
  <c r="AB256" i="1"/>
  <c r="AC256" i="1"/>
  <c r="AF256" i="1"/>
  <c r="AG256" i="1"/>
  <c r="AI256" i="1"/>
  <c r="AK256" i="1"/>
  <c r="E257" i="1"/>
  <c r="J257" i="1"/>
  <c r="T257" i="1"/>
  <c r="AB257" i="1"/>
  <c r="AC257" i="1"/>
  <c r="AF257" i="1"/>
  <c r="AG257" i="1"/>
  <c r="AI257" i="1"/>
  <c r="AK257" i="1"/>
  <c r="E258" i="1"/>
  <c r="J258" i="1"/>
  <c r="T258" i="1"/>
  <c r="AB258" i="1"/>
  <c r="AC258" i="1"/>
  <c r="AF258" i="1"/>
  <c r="AG258" i="1"/>
  <c r="AI258" i="1"/>
  <c r="AK258" i="1"/>
  <c r="E259" i="1"/>
  <c r="J259" i="1"/>
  <c r="T259" i="1"/>
  <c r="AB259" i="1"/>
  <c r="AC259" i="1"/>
  <c r="AF259" i="1"/>
  <c r="AG259" i="1"/>
  <c r="AI259" i="1"/>
  <c r="AK259" i="1"/>
  <c r="E260" i="1"/>
  <c r="J260" i="1"/>
  <c r="T260" i="1"/>
  <c r="AB260" i="1"/>
  <c r="AC260" i="1"/>
  <c r="AF260" i="1"/>
  <c r="AG260" i="1"/>
  <c r="AI260" i="1"/>
  <c r="AK260" i="1"/>
  <c r="E261" i="1"/>
  <c r="J261" i="1"/>
  <c r="T261" i="1"/>
  <c r="AB261" i="1"/>
  <c r="AC261" i="1"/>
  <c r="AF261" i="1"/>
  <c r="AG261" i="1"/>
  <c r="AI261" i="1"/>
  <c r="AK261" i="1"/>
  <c r="E262" i="1"/>
  <c r="J262" i="1"/>
  <c r="T262" i="1"/>
  <c r="AB262" i="1"/>
  <c r="AC262" i="1"/>
  <c r="AF262" i="1"/>
  <c r="AG262" i="1"/>
  <c r="AI262" i="1"/>
  <c r="AK262" i="1"/>
  <c r="E263" i="1"/>
  <c r="J263" i="1"/>
  <c r="T263" i="1"/>
  <c r="AB263" i="1"/>
  <c r="AC263" i="1"/>
  <c r="AF263" i="1"/>
  <c r="AG263" i="1"/>
  <c r="AI263" i="1"/>
  <c r="AK263" i="1"/>
  <c r="E264" i="1"/>
  <c r="J264" i="1"/>
  <c r="T264" i="1"/>
  <c r="AB264" i="1"/>
  <c r="AC264" i="1"/>
  <c r="AF264" i="1"/>
  <c r="AG264" i="1"/>
  <c r="AI264" i="1"/>
  <c r="AK264" i="1"/>
  <c r="E265" i="1"/>
  <c r="J265" i="1"/>
  <c r="T265" i="1"/>
  <c r="AB265" i="1"/>
  <c r="AC265" i="1"/>
  <c r="AF265" i="1"/>
  <c r="AG265" i="1"/>
  <c r="AI265" i="1"/>
  <c r="AK265" i="1"/>
  <c r="E266" i="1"/>
  <c r="J266" i="1"/>
  <c r="T266" i="1"/>
  <c r="AB266" i="1"/>
  <c r="AC266" i="1"/>
  <c r="AF266" i="1"/>
  <c r="AG266" i="1"/>
  <c r="AI266" i="1"/>
  <c r="AK266" i="1"/>
  <c r="E267" i="1"/>
  <c r="J267" i="1"/>
  <c r="T267" i="1"/>
  <c r="AB267" i="1"/>
  <c r="AC267" i="1"/>
  <c r="AF267" i="1"/>
  <c r="AG267" i="1"/>
  <c r="AI267" i="1"/>
  <c r="AK267" i="1"/>
  <c r="E268" i="1"/>
  <c r="J268" i="1"/>
  <c r="T268" i="1"/>
  <c r="AB268" i="1"/>
  <c r="AC268" i="1"/>
  <c r="AF268" i="1"/>
  <c r="AG268" i="1"/>
  <c r="AI268" i="1"/>
  <c r="AK268" i="1"/>
  <c r="E269" i="1"/>
  <c r="J269" i="1"/>
  <c r="T269" i="1"/>
  <c r="AB269" i="1"/>
  <c r="AC269" i="1"/>
  <c r="AF269" i="1"/>
  <c r="AG269" i="1"/>
  <c r="AI269" i="1"/>
  <c r="AK269" i="1"/>
  <c r="E270" i="1"/>
  <c r="J270" i="1"/>
  <c r="T270" i="1"/>
  <c r="AB270" i="1"/>
  <c r="AC270" i="1"/>
  <c r="AF270" i="1"/>
  <c r="AG270" i="1"/>
  <c r="AI270" i="1"/>
  <c r="AK270" i="1"/>
  <c r="E271" i="1"/>
  <c r="J271" i="1"/>
  <c r="T271" i="1"/>
  <c r="AB271" i="1"/>
  <c r="AC271" i="1"/>
  <c r="AF271" i="1"/>
  <c r="AG271" i="1"/>
  <c r="AI271" i="1"/>
  <c r="AK271" i="1"/>
  <c r="E272" i="1"/>
  <c r="J272" i="1"/>
  <c r="T272" i="1"/>
  <c r="AB272" i="1"/>
  <c r="AC272" i="1"/>
  <c r="AF272" i="1"/>
  <c r="AG272" i="1"/>
  <c r="AI272" i="1"/>
  <c r="AK272" i="1"/>
  <c r="E273" i="1"/>
  <c r="J273" i="1"/>
  <c r="T273" i="1"/>
  <c r="AB273" i="1"/>
  <c r="AC273" i="1"/>
  <c r="AF273" i="1"/>
  <c r="AG273" i="1"/>
  <c r="AI273" i="1"/>
  <c r="AK273" i="1"/>
  <c r="E274" i="1"/>
  <c r="J274" i="1"/>
  <c r="T274" i="1"/>
  <c r="AB274" i="1"/>
  <c r="AC274" i="1"/>
  <c r="AF274" i="1"/>
  <c r="AG274" i="1"/>
  <c r="AI274" i="1"/>
  <c r="AK274" i="1"/>
  <c r="E275" i="1"/>
  <c r="J275" i="1"/>
  <c r="T275" i="1"/>
  <c r="AB275" i="1"/>
  <c r="AC275" i="1"/>
  <c r="AF275" i="1"/>
  <c r="AG275" i="1"/>
  <c r="AI275" i="1"/>
  <c r="AK275" i="1"/>
  <c r="E276" i="1"/>
  <c r="J276" i="1"/>
  <c r="T276" i="1"/>
  <c r="AB276" i="1"/>
  <c r="AC276" i="1"/>
  <c r="AF276" i="1"/>
  <c r="AG276" i="1"/>
  <c r="AI276" i="1"/>
  <c r="AK276" i="1"/>
  <c r="E277" i="1"/>
  <c r="J277" i="1"/>
  <c r="T277" i="1"/>
  <c r="AB277" i="1"/>
  <c r="AC277" i="1"/>
  <c r="AF277" i="1"/>
  <c r="AG277" i="1"/>
  <c r="AI277" i="1"/>
  <c r="AK277" i="1"/>
  <c r="E278" i="1"/>
  <c r="J278" i="1"/>
  <c r="T278" i="1"/>
  <c r="AB278" i="1"/>
  <c r="AC278" i="1"/>
  <c r="AF278" i="1"/>
  <c r="AG278" i="1"/>
  <c r="AI278" i="1"/>
  <c r="AK278" i="1"/>
  <c r="E279" i="1"/>
  <c r="J279" i="1"/>
  <c r="T279" i="1"/>
  <c r="AB279" i="1"/>
  <c r="AC279" i="1"/>
  <c r="AF279" i="1"/>
  <c r="AG279" i="1"/>
  <c r="AI279" i="1"/>
  <c r="AK279" i="1"/>
  <c r="E280" i="1"/>
  <c r="J280" i="1"/>
  <c r="T280" i="1"/>
  <c r="AB280" i="1"/>
  <c r="AC280" i="1"/>
  <c r="AF280" i="1"/>
  <c r="AG280" i="1"/>
  <c r="AI280" i="1"/>
  <c r="AK280" i="1"/>
  <c r="E281" i="1"/>
  <c r="J281" i="1"/>
  <c r="T281" i="1"/>
  <c r="AB281" i="1"/>
  <c r="AC281" i="1"/>
  <c r="AF281" i="1"/>
  <c r="AG281" i="1"/>
  <c r="AI281" i="1"/>
  <c r="AK281" i="1"/>
  <c r="E282" i="1"/>
  <c r="J282" i="1"/>
  <c r="T282" i="1"/>
  <c r="AB282" i="1"/>
  <c r="AC282" i="1"/>
  <c r="AF282" i="1"/>
  <c r="AG282" i="1"/>
  <c r="AI282" i="1"/>
  <c r="AK282" i="1"/>
  <c r="E283" i="1"/>
  <c r="J283" i="1"/>
  <c r="T283" i="1"/>
  <c r="AB283" i="1"/>
  <c r="AC283" i="1"/>
  <c r="AF283" i="1"/>
  <c r="AG283" i="1"/>
  <c r="AI283" i="1"/>
  <c r="AK283" i="1"/>
  <c r="E284" i="1"/>
  <c r="J284" i="1"/>
  <c r="T284" i="1"/>
  <c r="AB284" i="1"/>
  <c r="AC284" i="1"/>
  <c r="AF284" i="1"/>
  <c r="AG284" i="1"/>
  <c r="AI284" i="1"/>
  <c r="AK284" i="1"/>
  <c r="E285" i="1"/>
  <c r="J285" i="1"/>
  <c r="T285" i="1"/>
  <c r="AB285" i="1"/>
  <c r="AC285" i="1"/>
  <c r="AF285" i="1"/>
  <c r="AG285" i="1"/>
  <c r="AI285" i="1"/>
  <c r="AK285" i="1"/>
  <c r="E286" i="1"/>
  <c r="J286" i="1"/>
  <c r="T286" i="1"/>
  <c r="AB286" i="1"/>
  <c r="AC286" i="1"/>
  <c r="AF286" i="1"/>
  <c r="AG286" i="1"/>
  <c r="AI286" i="1"/>
  <c r="AK286" i="1"/>
  <c r="E287" i="1"/>
  <c r="J287" i="1"/>
  <c r="T287" i="1"/>
  <c r="AB287" i="1"/>
  <c r="AC287" i="1"/>
  <c r="AF287" i="1"/>
  <c r="AG287" i="1"/>
  <c r="AI287" i="1"/>
  <c r="AK287" i="1"/>
  <c r="E288" i="1"/>
  <c r="J288" i="1"/>
  <c r="T288" i="1"/>
  <c r="AB288" i="1"/>
  <c r="AC288" i="1"/>
  <c r="AF288" i="1"/>
  <c r="AG288" i="1"/>
  <c r="AI288" i="1"/>
  <c r="AK288" i="1"/>
  <c r="E289" i="1"/>
  <c r="J289" i="1"/>
  <c r="T289" i="1"/>
  <c r="AB289" i="1"/>
  <c r="AC289" i="1"/>
  <c r="AF289" i="1"/>
  <c r="AG289" i="1"/>
  <c r="AI289" i="1"/>
  <c r="AK289" i="1"/>
  <c r="E290" i="1"/>
  <c r="J290" i="1"/>
  <c r="T290" i="1"/>
  <c r="AB290" i="1"/>
  <c r="AC290" i="1"/>
  <c r="AF290" i="1"/>
  <c r="AG290" i="1"/>
  <c r="AI290" i="1"/>
  <c r="AK290" i="1"/>
  <c r="E291" i="1"/>
  <c r="J291" i="1"/>
  <c r="T291" i="1"/>
  <c r="AB291" i="1"/>
  <c r="AC291" i="1"/>
  <c r="AF291" i="1"/>
  <c r="AG291" i="1"/>
  <c r="AI291" i="1"/>
  <c r="AK291" i="1"/>
  <c r="E292" i="1"/>
  <c r="J292" i="1"/>
  <c r="T292" i="1"/>
  <c r="AB292" i="1"/>
  <c r="AC292" i="1"/>
  <c r="AF292" i="1"/>
  <c r="AG292" i="1"/>
  <c r="AI292" i="1"/>
  <c r="AK292" i="1"/>
  <c r="E293" i="1"/>
  <c r="J293" i="1"/>
  <c r="T293" i="1"/>
  <c r="AB293" i="1"/>
  <c r="AC293" i="1"/>
  <c r="AF293" i="1"/>
  <c r="AG293" i="1"/>
  <c r="AI293" i="1"/>
  <c r="AK293" i="1"/>
  <c r="E294" i="1"/>
  <c r="J294" i="1"/>
  <c r="T294" i="1"/>
  <c r="AB294" i="1"/>
  <c r="AC294" i="1"/>
  <c r="AF294" i="1"/>
  <c r="AG294" i="1"/>
  <c r="AI294" i="1"/>
  <c r="AK294" i="1"/>
  <c r="E295" i="1"/>
  <c r="J295" i="1"/>
  <c r="T295" i="1"/>
  <c r="AB295" i="1"/>
  <c r="AC295" i="1"/>
  <c r="AF295" i="1"/>
  <c r="AG295" i="1"/>
  <c r="AI295" i="1"/>
  <c r="AK295" i="1"/>
  <c r="E296" i="1"/>
  <c r="J296" i="1"/>
  <c r="T296" i="1"/>
  <c r="AB296" i="1"/>
  <c r="AC296" i="1"/>
  <c r="AF296" i="1"/>
  <c r="AG296" i="1"/>
  <c r="AI296" i="1"/>
  <c r="AK296" i="1"/>
  <c r="E297" i="1"/>
  <c r="J297" i="1"/>
  <c r="T297" i="1"/>
  <c r="AB297" i="1"/>
  <c r="AC297" i="1"/>
  <c r="AF297" i="1"/>
  <c r="AG297" i="1"/>
  <c r="AI297" i="1"/>
  <c r="AK297" i="1"/>
  <c r="E298" i="1"/>
  <c r="J298" i="1"/>
  <c r="T298" i="1"/>
  <c r="AB298" i="1"/>
  <c r="AC298" i="1"/>
  <c r="AF298" i="1"/>
  <c r="AG298" i="1"/>
  <c r="AI298" i="1"/>
  <c r="AK298" i="1"/>
  <c r="E299" i="1"/>
  <c r="J299" i="1"/>
  <c r="T299" i="1"/>
  <c r="AB299" i="1"/>
  <c r="AC299" i="1"/>
  <c r="AF299" i="1"/>
  <c r="AG299" i="1"/>
  <c r="AI299" i="1"/>
  <c r="AK299" i="1"/>
  <c r="E300" i="1"/>
  <c r="J300" i="1"/>
  <c r="T300" i="1"/>
  <c r="AB300" i="1"/>
  <c r="AC300" i="1"/>
  <c r="AF300" i="1"/>
  <c r="AG300" i="1"/>
  <c r="AI300" i="1"/>
  <c r="AK300" i="1"/>
  <c r="E301" i="1"/>
  <c r="J301" i="1"/>
  <c r="T301" i="1"/>
  <c r="AB301" i="1"/>
  <c r="AC301" i="1"/>
  <c r="AF301" i="1"/>
  <c r="AG301" i="1"/>
  <c r="AI301" i="1"/>
  <c r="AK301" i="1"/>
  <c r="E302" i="1"/>
  <c r="J302" i="1"/>
  <c r="T302" i="1"/>
  <c r="AB302" i="1"/>
  <c r="AC302" i="1"/>
  <c r="AF302" i="1"/>
  <c r="AG302" i="1"/>
  <c r="AI302" i="1"/>
  <c r="AK302" i="1"/>
  <c r="E303" i="1"/>
  <c r="J303" i="1"/>
  <c r="T303" i="1"/>
  <c r="AB303" i="1"/>
  <c r="AC303" i="1"/>
  <c r="AF303" i="1"/>
  <c r="AG303" i="1"/>
  <c r="AI303" i="1"/>
  <c r="AK303" i="1"/>
  <c r="E304" i="1"/>
  <c r="J304" i="1"/>
  <c r="T304" i="1"/>
  <c r="AB304" i="1"/>
  <c r="AC304" i="1"/>
  <c r="AF304" i="1"/>
  <c r="AG304" i="1"/>
  <c r="AI304" i="1"/>
  <c r="AK304" i="1"/>
  <c r="E305" i="1"/>
  <c r="J305" i="1"/>
  <c r="T305" i="1"/>
  <c r="AB305" i="1"/>
  <c r="AC305" i="1"/>
  <c r="AF305" i="1"/>
  <c r="AG305" i="1"/>
  <c r="AI305" i="1"/>
  <c r="AK305" i="1"/>
  <c r="E306" i="1"/>
  <c r="J306" i="1"/>
  <c r="T306" i="1"/>
  <c r="AB306" i="1"/>
  <c r="AC306" i="1"/>
  <c r="AF306" i="1"/>
  <c r="AG306" i="1"/>
  <c r="AI306" i="1"/>
  <c r="AK306" i="1"/>
  <c r="E307" i="1"/>
  <c r="J307" i="1"/>
  <c r="T307" i="1"/>
  <c r="AB307" i="1"/>
  <c r="AC307" i="1"/>
  <c r="AF307" i="1"/>
  <c r="AG307" i="1"/>
  <c r="AI307" i="1"/>
  <c r="AK307" i="1"/>
  <c r="E308" i="1"/>
  <c r="J308" i="1"/>
  <c r="T308" i="1"/>
  <c r="AB308" i="1"/>
  <c r="AC308" i="1"/>
  <c r="AF308" i="1"/>
  <c r="AG308" i="1"/>
  <c r="AI308" i="1"/>
  <c r="AK308" i="1"/>
  <c r="E309" i="1"/>
  <c r="J309" i="1"/>
  <c r="T309" i="1"/>
  <c r="AB309" i="1"/>
  <c r="AC309" i="1"/>
  <c r="AF309" i="1"/>
  <c r="AG309" i="1"/>
  <c r="AI309" i="1"/>
  <c r="AK309" i="1"/>
  <c r="E310" i="1"/>
  <c r="J310" i="1"/>
  <c r="T310" i="1"/>
  <c r="AB310" i="1"/>
  <c r="AC310" i="1"/>
  <c r="AF310" i="1"/>
  <c r="AG310" i="1"/>
  <c r="AI310" i="1"/>
  <c r="AK310" i="1"/>
  <c r="E311" i="1"/>
  <c r="J311" i="1"/>
  <c r="T311" i="1"/>
  <c r="AB311" i="1"/>
  <c r="AC311" i="1"/>
  <c r="AF311" i="1"/>
  <c r="AG311" i="1"/>
  <c r="AI311" i="1"/>
  <c r="AK311" i="1"/>
  <c r="E312" i="1"/>
  <c r="J312" i="1"/>
  <c r="T312" i="1"/>
  <c r="AB312" i="1"/>
  <c r="AC312" i="1"/>
  <c r="AF312" i="1"/>
  <c r="AG312" i="1"/>
  <c r="AI312" i="1"/>
  <c r="AK312" i="1"/>
  <c r="E313" i="1"/>
  <c r="J313" i="1"/>
  <c r="T313" i="1"/>
  <c r="AB313" i="1"/>
  <c r="AC313" i="1"/>
  <c r="AF313" i="1"/>
  <c r="AG313" i="1"/>
  <c r="AI313" i="1"/>
  <c r="AK313" i="1"/>
  <c r="E314" i="1"/>
  <c r="J314" i="1"/>
  <c r="T314" i="1"/>
  <c r="AB314" i="1"/>
  <c r="AC314" i="1"/>
  <c r="AF314" i="1"/>
  <c r="AG314" i="1"/>
  <c r="AI314" i="1"/>
  <c r="AK314" i="1"/>
  <c r="E315" i="1"/>
  <c r="J315" i="1"/>
  <c r="T315" i="1"/>
  <c r="AB315" i="1"/>
  <c r="AC315" i="1"/>
  <c r="AF315" i="1"/>
  <c r="AG315" i="1"/>
  <c r="AI315" i="1"/>
  <c r="AK315" i="1"/>
  <c r="E316" i="1"/>
  <c r="J316" i="1"/>
  <c r="T316" i="1"/>
  <c r="AB316" i="1"/>
  <c r="AC316" i="1"/>
  <c r="AF316" i="1"/>
  <c r="AG316" i="1"/>
  <c r="AI316" i="1"/>
  <c r="AK316" i="1"/>
  <c r="E317" i="1"/>
  <c r="J317" i="1"/>
  <c r="T317" i="1"/>
  <c r="AB317" i="1"/>
  <c r="AC317" i="1"/>
  <c r="AF317" i="1"/>
  <c r="AG317" i="1"/>
  <c r="AI317" i="1"/>
  <c r="AK317" i="1"/>
  <c r="E318" i="1"/>
  <c r="J318" i="1"/>
  <c r="T318" i="1"/>
  <c r="AB318" i="1"/>
  <c r="AC318" i="1"/>
  <c r="AF318" i="1"/>
  <c r="AG318" i="1"/>
  <c r="AI318" i="1"/>
  <c r="AK318" i="1"/>
  <c r="E319" i="1"/>
  <c r="J319" i="1"/>
  <c r="T319" i="1"/>
  <c r="AB319" i="1"/>
  <c r="AC319" i="1"/>
  <c r="AF319" i="1"/>
  <c r="AG319" i="1"/>
  <c r="AI319" i="1"/>
  <c r="AK319" i="1"/>
  <c r="E320" i="1"/>
  <c r="J320" i="1"/>
  <c r="T320" i="1"/>
  <c r="AB320" i="1"/>
  <c r="AC320" i="1"/>
  <c r="AF320" i="1"/>
  <c r="AG320" i="1"/>
  <c r="AI320" i="1"/>
  <c r="AK320" i="1"/>
  <c r="E321" i="1"/>
  <c r="J321" i="1"/>
  <c r="T321" i="1"/>
  <c r="AB321" i="1"/>
  <c r="AC321" i="1"/>
  <c r="AF321" i="1"/>
  <c r="AG321" i="1"/>
  <c r="AI321" i="1"/>
  <c r="AK321" i="1"/>
  <c r="E322" i="1"/>
  <c r="J322" i="1"/>
  <c r="T322" i="1"/>
  <c r="AB322" i="1"/>
  <c r="AC322" i="1"/>
  <c r="AF322" i="1"/>
  <c r="AG322" i="1"/>
  <c r="AI322" i="1"/>
  <c r="AK322" i="1"/>
  <c r="E323" i="1"/>
  <c r="J323" i="1"/>
  <c r="T323" i="1"/>
  <c r="AB323" i="1"/>
  <c r="AC323" i="1"/>
  <c r="AF323" i="1"/>
  <c r="AG323" i="1"/>
  <c r="AI323" i="1"/>
  <c r="AK323" i="1"/>
  <c r="E324" i="1"/>
  <c r="J324" i="1"/>
  <c r="T324" i="1"/>
  <c r="AB324" i="1"/>
  <c r="AC324" i="1"/>
  <c r="AF324" i="1"/>
  <c r="AG324" i="1"/>
  <c r="AI324" i="1"/>
  <c r="AK324" i="1"/>
  <c r="E325" i="1"/>
  <c r="J325" i="1"/>
  <c r="T325" i="1"/>
  <c r="AB325" i="1"/>
  <c r="AC325" i="1"/>
  <c r="AF325" i="1"/>
  <c r="AG325" i="1"/>
  <c r="AI325" i="1"/>
  <c r="AK325" i="1"/>
  <c r="E326" i="1"/>
  <c r="J326" i="1"/>
  <c r="T326" i="1"/>
  <c r="AB326" i="1"/>
  <c r="AC326" i="1"/>
  <c r="AF326" i="1"/>
  <c r="AG326" i="1"/>
  <c r="AI326" i="1"/>
  <c r="AK326" i="1"/>
  <c r="E327" i="1"/>
  <c r="J327" i="1"/>
  <c r="T327" i="1"/>
  <c r="AB327" i="1"/>
  <c r="AC327" i="1"/>
  <c r="AF327" i="1"/>
  <c r="AG327" i="1"/>
  <c r="AI327" i="1"/>
  <c r="AK327" i="1"/>
  <c r="E328" i="1"/>
  <c r="J328" i="1"/>
  <c r="T328" i="1"/>
  <c r="AB328" i="1"/>
  <c r="AC328" i="1"/>
  <c r="AF328" i="1"/>
  <c r="AG328" i="1"/>
  <c r="AI328" i="1"/>
  <c r="AK328" i="1"/>
  <c r="E329" i="1"/>
  <c r="J329" i="1"/>
  <c r="T329" i="1"/>
  <c r="AB329" i="1"/>
  <c r="AC329" i="1"/>
  <c r="AF329" i="1"/>
  <c r="AG329" i="1"/>
  <c r="AI329" i="1"/>
  <c r="AK329" i="1"/>
  <c r="E330" i="1"/>
  <c r="J330" i="1"/>
  <c r="T330" i="1"/>
  <c r="AB330" i="1"/>
  <c r="AC330" i="1"/>
  <c r="AF330" i="1"/>
  <c r="AG330" i="1"/>
  <c r="AI330" i="1"/>
  <c r="AK330" i="1"/>
  <c r="E331" i="1"/>
  <c r="J331" i="1"/>
  <c r="T331" i="1"/>
  <c r="AB331" i="1"/>
  <c r="AC331" i="1"/>
  <c r="AF331" i="1"/>
  <c r="AG331" i="1"/>
  <c r="AI331" i="1"/>
  <c r="AK331" i="1"/>
  <c r="E332" i="1"/>
  <c r="J332" i="1"/>
  <c r="T332" i="1"/>
  <c r="AB332" i="1"/>
  <c r="AC332" i="1"/>
  <c r="AF332" i="1"/>
  <c r="AG332" i="1"/>
  <c r="AI332" i="1"/>
  <c r="AK332" i="1"/>
  <c r="E333" i="1"/>
  <c r="J333" i="1"/>
  <c r="T333" i="1"/>
  <c r="AB333" i="1"/>
  <c r="AC333" i="1"/>
  <c r="AF333" i="1"/>
  <c r="AG333" i="1"/>
  <c r="AI333" i="1"/>
  <c r="AK333" i="1"/>
  <c r="E334" i="1"/>
  <c r="J334" i="1"/>
  <c r="T334" i="1"/>
  <c r="AB334" i="1"/>
  <c r="AC334" i="1"/>
  <c r="AF334" i="1"/>
  <c r="AG334" i="1"/>
  <c r="AI334" i="1"/>
  <c r="AK334" i="1"/>
  <c r="E335" i="1"/>
  <c r="J335" i="1"/>
  <c r="T335" i="1"/>
  <c r="AB335" i="1"/>
  <c r="AC335" i="1"/>
  <c r="AF335" i="1"/>
  <c r="AG335" i="1"/>
  <c r="AI335" i="1"/>
  <c r="AK335" i="1"/>
  <c r="E336" i="1"/>
  <c r="J336" i="1"/>
  <c r="T336" i="1"/>
  <c r="AB336" i="1"/>
  <c r="AC336" i="1"/>
  <c r="AF336" i="1"/>
  <c r="AG336" i="1"/>
  <c r="AI336" i="1"/>
  <c r="AK336" i="1"/>
  <c r="E337" i="1"/>
  <c r="J337" i="1"/>
  <c r="T337" i="1"/>
  <c r="AB337" i="1"/>
  <c r="AC337" i="1"/>
  <c r="AF337" i="1"/>
  <c r="AG337" i="1"/>
  <c r="AI337" i="1"/>
  <c r="AK337" i="1"/>
  <c r="E338" i="1"/>
  <c r="J338" i="1"/>
  <c r="T338" i="1"/>
  <c r="AB338" i="1"/>
  <c r="AC338" i="1"/>
  <c r="AF338" i="1"/>
  <c r="AG338" i="1"/>
  <c r="AI338" i="1"/>
  <c r="AK338" i="1"/>
  <c r="E339" i="1"/>
  <c r="J339" i="1"/>
  <c r="T339" i="1"/>
  <c r="AB339" i="1"/>
  <c r="AC339" i="1"/>
  <c r="AF339" i="1"/>
  <c r="AG339" i="1"/>
  <c r="AI339" i="1"/>
  <c r="AK339" i="1"/>
  <c r="E340" i="1"/>
  <c r="J340" i="1"/>
  <c r="T340" i="1"/>
  <c r="AB340" i="1"/>
  <c r="AC340" i="1"/>
  <c r="AF340" i="1"/>
  <c r="AG340" i="1"/>
  <c r="AI340" i="1"/>
  <c r="AK340" i="1"/>
  <c r="E341" i="1"/>
  <c r="J341" i="1"/>
  <c r="T341" i="1"/>
  <c r="AB341" i="1"/>
  <c r="AC341" i="1"/>
  <c r="AF341" i="1"/>
  <c r="AG341" i="1"/>
  <c r="AI341" i="1"/>
  <c r="AK341" i="1"/>
  <c r="E342" i="1"/>
  <c r="J342" i="1"/>
  <c r="T342" i="1"/>
  <c r="AB342" i="1"/>
  <c r="AC342" i="1"/>
  <c r="AF342" i="1"/>
  <c r="AG342" i="1"/>
  <c r="AI342" i="1"/>
  <c r="AK342" i="1"/>
  <c r="E343" i="1"/>
  <c r="J343" i="1"/>
  <c r="T343" i="1"/>
  <c r="AB343" i="1"/>
  <c r="AC343" i="1"/>
  <c r="AF343" i="1"/>
  <c r="AG343" i="1"/>
  <c r="AI343" i="1"/>
  <c r="AK343" i="1"/>
  <c r="E344" i="1"/>
  <c r="J344" i="1"/>
  <c r="T344" i="1"/>
  <c r="AB344" i="1"/>
  <c r="AC344" i="1"/>
  <c r="AF344" i="1"/>
  <c r="AG344" i="1"/>
  <c r="AI344" i="1"/>
  <c r="AK344" i="1"/>
  <c r="E345" i="1"/>
  <c r="J345" i="1"/>
  <c r="T345" i="1"/>
  <c r="AB345" i="1"/>
  <c r="AC345" i="1"/>
  <c r="AF345" i="1"/>
  <c r="AG345" i="1"/>
  <c r="AI345" i="1"/>
  <c r="AK345" i="1"/>
  <c r="E346" i="1"/>
  <c r="J346" i="1"/>
  <c r="T346" i="1"/>
  <c r="AB346" i="1"/>
  <c r="AC346" i="1"/>
  <c r="AF346" i="1"/>
  <c r="AG346" i="1"/>
  <c r="AI346" i="1"/>
  <c r="AK346" i="1"/>
  <c r="E347" i="1"/>
  <c r="J347" i="1"/>
  <c r="T347" i="1"/>
  <c r="AB347" i="1"/>
  <c r="AC347" i="1"/>
  <c r="AF347" i="1"/>
  <c r="AG347" i="1"/>
  <c r="AI347" i="1"/>
  <c r="AK347" i="1"/>
  <c r="E348" i="1"/>
  <c r="J348" i="1"/>
  <c r="T348" i="1"/>
  <c r="AB348" i="1"/>
  <c r="AC348" i="1"/>
  <c r="AF348" i="1"/>
  <c r="AG348" i="1"/>
  <c r="AI348" i="1"/>
  <c r="AK348" i="1"/>
  <c r="E349" i="1"/>
  <c r="J349" i="1"/>
  <c r="T349" i="1"/>
  <c r="AB349" i="1"/>
  <c r="AC349" i="1"/>
  <c r="AF349" i="1"/>
  <c r="AG349" i="1"/>
  <c r="AI349" i="1"/>
  <c r="AK349" i="1"/>
  <c r="E350" i="1"/>
  <c r="J350" i="1"/>
  <c r="T350" i="1"/>
  <c r="AB350" i="1"/>
  <c r="AC350" i="1"/>
  <c r="AF350" i="1"/>
  <c r="AG350" i="1"/>
  <c r="AI350" i="1"/>
  <c r="AK350" i="1"/>
  <c r="E351" i="1"/>
  <c r="J351" i="1"/>
  <c r="T351" i="1"/>
  <c r="AB351" i="1"/>
  <c r="AC351" i="1"/>
  <c r="AF351" i="1"/>
  <c r="AG351" i="1"/>
  <c r="AI351" i="1"/>
  <c r="AK351" i="1"/>
  <c r="E352" i="1"/>
  <c r="J352" i="1"/>
  <c r="T352" i="1"/>
  <c r="AB352" i="1"/>
  <c r="AC352" i="1"/>
  <c r="AF352" i="1"/>
  <c r="AG352" i="1"/>
  <c r="AI352" i="1"/>
  <c r="AK352" i="1"/>
  <c r="E353" i="1"/>
  <c r="J353" i="1"/>
  <c r="T353" i="1"/>
  <c r="AB353" i="1"/>
  <c r="AC353" i="1"/>
  <c r="AF353" i="1"/>
  <c r="AG353" i="1"/>
  <c r="AI353" i="1"/>
  <c r="AK353" i="1"/>
  <c r="E354" i="1"/>
  <c r="J354" i="1"/>
  <c r="T354" i="1"/>
  <c r="AB354" i="1"/>
  <c r="AC354" i="1"/>
  <c r="AF354" i="1"/>
  <c r="AG354" i="1"/>
  <c r="AI354" i="1"/>
  <c r="AK354" i="1"/>
  <c r="E355" i="1"/>
  <c r="J355" i="1"/>
  <c r="T355" i="1"/>
  <c r="AB355" i="1"/>
  <c r="AC355" i="1"/>
  <c r="AF355" i="1"/>
  <c r="AG355" i="1"/>
  <c r="AI355" i="1"/>
  <c r="AK355" i="1"/>
  <c r="E356" i="1"/>
  <c r="J356" i="1"/>
  <c r="T356" i="1"/>
  <c r="AB356" i="1"/>
  <c r="AC356" i="1"/>
  <c r="AF356" i="1"/>
  <c r="AG356" i="1"/>
  <c r="AI356" i="1"/>
  <c r="AK356" i="1"/>
  <c r="E357" i="1"/>
  <c r="J357" i="1"/>
  <c r="T357" i="1"/>
  <c r="AB357" i="1"/>
  <c r="AC357" i="1"/>
  <c r="AF357" i="1"/>
  <c r="AG357" i="1"/>
  <c r="AI357" i="1"/>
  <c r="AK357" i="1"/>
  <c r="E358" i="1"/>
  <c r="J358" i="1"/>
  <c r="T358" i="1"/>
  <c r="AB358" i="1"/>
  <c r="AC358" i="1"/>
  <c r="AF358" i="1"/>
  <c r="AG358" i="1"/>
  <c r="AI358" i="1"/>
  <c r="AK358" i="1"/>
  <c r="E359" i="1"/>
  <c r="J359" i="1"/>
  <c r="T359" i="1"/>
  <c r="AB359" i="1"/>
  <c r="AC359" i="1"/>
  <c r="AF359" i="1"/>
  <c r="AG359" i="1"/>
  <c r="AI359" i="1"/>
  <c r="AK359" i="1"/>
  <c r="E360" i="1"/>
  <c r="J360" i="1"/>
  <c r="T360" i="1"/>
  <c r="AB360" i="1"/>
  <c r="AC360" i="1"/>
  <c r="AF360" i="1"/>
  <c r="AG360" i="1"/>
  <c r="AI360" i="1"/>
  <c r="AK360" i="1"/>
  <c r="E361" i="1"/>
  <c r="J361" i="1"/>
  <c r="T361" i="1"/>
  <c r="AB361" i="1"/>
  <c r="AC361" i="1"/>
  <c r="AF361" i="1"/>
  <c r="AG361" i="1"/>
  <c r="AI361" i="1"/>
  <c r="AK361" i="1"/>
  <c r="E362" i="1"/>
  <c r="J362" i="1"/>
  <c r="T362" i="1"/>
  <c r="AB362" i="1"/>
  <c r="AC362" i="1"/>
  <c r="AF362" i="1"/>
  <c r="AG362" i="1"/>
  <c r="AI362" i="1"/>
  <c r="AK362" i="1"/>
  <c r="E363" i="1"/>
  <c r="J363" i="1"/>
  <c r="T363" i="1"/>
  <c r="AB363" i="1"/>
  <c r="AC363" i="1"/>
  <c r="AF363" i="1"/>
  <c r="AG363" i="1"/>
  <c r="AI363" i="1"/>
  <c r="AK363" i="1"/>
  <c r="E364" i="1"/>
  <c r="J364" i="1"/>
  <c r="T364" i="1"/>
  <c r="AB364" i="1"/>
  <c r="AC364" i="1"/>
  <c r="AF364" i="1"/>
  <c r="AG364" i="1"/>
  <c r="AI364" i="1"/>
  <c r="AK364" i="1"/>
  <c r="E365" i="1"/>
  <c r="J365" i="1"/>
  <c r="T365" i="1"/>
  <c r="AB365" i="1"/>
  <c r="AC365" i="1"/>
  <c r="AF365" i="1"/>
  <c r="AG365" i="1"/>
  <c r="AI365" i="1"/>
  <c r="AK365" i="1"/>
  <c r="E366" i="1"/>
  <c r="J366" i="1"/>
  <c r="T366" i="1"/>
  <c r="AB366" i="1"/>
  <c r="AC366" i="1"/>
  <c r="AF366" i="1"/>
  <c r="AG366" i="1"/>
  <c r="AI366" i="1"/>
  <c r="AK366" i="1"/>
  <c r="E367" i="1"/>
  <c r="J367" i="1"/>
  <c r="T367" i="1"/>
  <c r="AB367" i="1"/>
  <c r="AC367" i="1"/>
  <c r="AF367" i="1"/>
  <c r="AG367" i="1"/>
  <c r="AI367" i="1"/>
  <c r="AK367" i="1"/>
  <c r="E368" i="1"/>
  <c r="J368" i="1"/>
  <c r="T368" i="1"/>
  <c r="AB368" i="1"/>
  <c r="AC368" i="1"/>
  <c r="AF368" i="1"/>
  <c r="AG368" i="1"/>
  <c r="AI368" i="1"/>
  <c r="AK368" i="1"/>
  <c r="E369" i="1"/>
  <c r="J369" i="1"/>
  <c r="T369" i="1"/>
  <c r="AB369" i="1"/>
  <c r="AC369" i="1"/>
  <c r="AF369" i="1"/>
  <c r="AG369" i="1"/>
  <c r="AI369" i="1"/>
  <c r="AK369" i="1"/>
  <c r="E370" i="1"/>
  <c r="J370" i="1"/>
  <c r="T370" i="1"/>
  <c r="AB370" i="1"/>
  <c r="AC370" i="1"/>
  <c r="AF370" i="1"/>
  <c r="AG370" i="1"/>
  <c r="AI370" i="1"/>
  <c r="AK370" i="1"/>
  <c r="E371" i="1"/>
  <c r="J371" i="1"/>
  <c r="T371" i="1"/>
  <c r="AB371" i="1"/>
  <c r="AC371" i="1"/>
  <c r="AF371" i="1"/>
  <c r="AG371" i="1"/>
  <c r="AI371" i="1"/>
  <c r="AK371" i="1"/>
  <c r="E372" i="1"/>
  <c r="J372" i="1"/>
  <c r="T372" i="1"/>
  <c r="AB372" i="1"/>
  <c r="AC372" i="1"/>
  <c r="AF372" i="1"/>
  <c r="AG372" i="1"/>
  <c r="AI372" i="1"/>
  <c r="AK372" i="1"/>
  <c r="E373" i="1"/>
  <c r="J373" i="1"/>
  <c r="T373" i="1"/>
  <c r="AB373" i="1"/>
  <c r="AC373" i="1"/>
  <c r="AF373" i="1"/>
  <c r="AG373" i="1"/>
  <c r="AI373" i="1"/>
  <c r="AK373" i="1"/>
  <c r="E374" i="1"/>
  <c r="J374" i="1"/>
  <c r="T374" i="1"/>
  <c r="AB374" i="1"/>
  <c r="AC374" i="1"/>
  <c r="AF374" i="1"/>
  <c r="AG374" i="1"/>
  <c r="AI374" i="1"/>
  <c r="AK374" i="1"/>
  <c r="E375" i="1"/>
  <c r="J375" i="1"/>
  <c r="T375" i="1"/>
  <c r="AB375" i="1"/>
  <c r="AC375" i="1"/>
  <c r="AF375" i="1"/>
  <c r="AG375" i="1"/>
  <c r="AI375" i="1"/>
  <c r="AK375" i="1"/>
  <c r="E376" i="1"/>
  <c r="J376" i="1"/>
  <c r="T376" i="1"/>
  <c r="AB376" i="1"/>
  <c r="AC376" i="1"/>
  <c r="AF376" i="1"/>
  <c r="AG376" i="1"/>
  <c r="AI376" i="1"/>
  <c r="AK376" i="1"/>
  <c r="E377" i="1"/>
  <c r="J377" i="1"/>
  <c r="T377" i="1"/>
  <c r="AB377" i="1"/>
  <c r="AC377" i="1"/>
  <c r="AF377" i="1"/>
  <c r="AG377" i="1"/>
  <c r="AI377" i="1"/>
  <c r="AK377" i="1"/>
  <c r="E378" i="1"/>
  <c r="J378" i="1"/>
  <c r="T378" i="1"/>
  <c r="AB378" i="1"/>
  <c r="AC378" i="1"/>
  <c r="AF378" i="1"/>
  <c r="AG378" i="1"/>
  <c r="AI378" i="1"/>
  <c r="AK378" i="1"/>
  <c r="E379" i="1"/>
  <c r="J379" i="1"/>
  <c r="T379" i="1"/>
  <c r="AB379" i="1"/>
  <c r="AC379" i="1"/>
  <c r="AF379" i="1"/>
  <c r="AG379" i="1"/>
  <c r="AI379" i="1"/>
  <c r="AK379" i="1"/>
  <c r="E380" i="1"/>
  <c r="J380" i="1"/>
  <c r="T380" i="1"/>
  <c r="AB380" i="1"/>
  <c r="AC380" i="1"/>
  <c r="AF380" i="1"/>
  <c r="AG380" i="1"/>
  <c r="AI380" i="1"/>
  <c r="AK380" i="1"/>
  <c r="E381" i="1"/>
  <c r="J381" i="1"/>
  <c r="T381" i="1"/>
  <c r="AB381" i="1"/>
  <c r="AC381" i="1"/>
  <c r="AF381" i="1"/>
  <c r="AG381" i="1"/>
  <c r="AI381" i="1"/>
  <c r="AK381" i="1"/>
  <c r="E382" i="1"/>
  <c r="J382" i="1"/>
  <c r="T382" i="1"/>
  <c r="AB382" i="1"/>
  <c r="AC382" i="1"/>
  <c r="AF382" i="1"/>
  <c r="AG382" i="1"/>
  <c r="AI382" i="1"/>
  <c r="AK382" i="1"/>
  <c r="E383" i="1"/>
  <c r="J383" i="1"/>
  <c r="T383" i="1"/>
  <c r="AB383" i="1"/>
  <c r="AC383" i="1"/>
  <c r="AF383" i="1"/>
  <c r="AG383" i="1"/>
  <c r="AI383" i="1"/>
  <c r="AK383" i="1"/>
  <c r="E384" i="1"/>
  <c r="J384" i="1"/>
  <c r="T384" i="1"/>
  <c r="AB384" i="1"/>
  <c r="AC384" i="1"/>
  <c r="AF384" i="1"/>
  <c r="AG384" i="1"/>
  <c r="AI384" i="1"/>
  <c r="AK384" i="1"/>
  <c r="E385" i="1"/>
  <c r="J385" i="1"/>
  <c r="T385" i="1"/>
  <c r="AB385" i="1"/>
  <c r="AC385" i="1"/>
  <c r="AF385" i="1"/>
  <c r="AG385" i="1"/>
  <c r="AI385" i="1"/>
  <c r="AK385" i="1"/>
  <c r="E386" i="1"/>
  <c r="J386" i="1"/>
  <c r="T386" i="1"/>
  <c r="AB386" i="1"/>
  <c r="AC386" i="1"/>
  <c r="AF386" i="1"/>
  <c r="AG386" i="1"/>
  <c r="AI386" i="1"/>
  <c r="AK386" i="1"/>
  <c r="E387" i="1"/>
  <c r="J387" i="1"/>
  <c r="T387" i="1"/>
  <c r="AB387" i="1"/>
  <c r="AC387" i="1"/>
  <c r="AF387" i="1"/>
  <c r="AG387" i="1"/>
  <c r="AI387" i="1"/>
  <c r="AK387" i="1"/>
  <c r="E388" i="1"/>
  <c r="J388" i="1"/>
  <c r="T388" i="1"/>
  <c r="AB388" i="1"/>
  <c r="AC388" i="1"/>
  <c r="AF388" i="1"/>
  <c r="AG388" i="1"/>
  <c r="AI388" i="1"/>
  <c r="AK388" i="1"/>
  <c r="E389" i="1"/>
  <c r="J389" i="1"/>
  <c r="T389" i="1"/>
  <c r="AB389" i="1"/>
  <c r="AC389" i="1"/>
  <c r="AF389" i="1"/>
  <c r="AG389" i="1"/>
  <c r="AI389" i="1"/>
  <c r="AK389" i="1"/>
  <c r="E390" i="1"/>
  <c r="J390" i="1"/>
  <c r="T390" i="1"/>
  <c r="AB390" i="1"/>
  <c r="AC390" i="1"/>
  <c r="AF390" i="1"/>
  <c r="AG390" i="1"/>
  <c r="AI390" i="1"/>
  <c r="AK390" i="1"/>
  <c r="E391" i="1"/>
  <c r="J391" i="1"/>
  <c r="T391" i="1"/>
  <c r="AB391" i="1"/>
  <c r="AC391" i="1"/>
  <c r="AF391" i="1"/>
  <c r="AG391" i="1"/>
  <c r="AI391" i="1"/>
  <c r="AK391" i="1"/>
  <c r="AN12" i="4" l="1"/>
  <c r="AN8" i="4"/>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O19" i="27" l="1"/>
  <c r="A18" i="32"/>
  <c r="A39" i="32"/>
  <c r="AK860" i="1" l="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11" i="4" l="1"/>
  <c r="AN6" i="4" l="1"/>
  <c r="AN10" i="4"/>
  <c r="AN4" i="4" l="1"/>
  <c r="A2" i="1" l="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I1" i="4" l="1"/>
  <c r="BH386" i="1" l="1"/>
  <c r="BS386" i="1"/>
  <c r="BW386" i="1"/>
  <c r="BX386" i="1" s="1"/>
  <c r="BV386" i="1" s="1"/>
  <c r="BW387" i="1"/>
  <c r="AB392" i="1" l="1"/>
  <c r="AB393" i="1"/>
  <c r="AB394" i="1"/>
  <c r="AR63" i="27" l="1"/>
  <c r="AR62" i="27"/>
  <c r="AR89" i="27"/>
  <c r="AR65" i="27"/>
  <c r="AR67" i="27"/>
  <c r="AR68" i="27"/>
  <c r="AR69" i="27"/>
  <c r="AR70" i="27"/>
  <c r="AR71" i="27"/>
  <c r="AR72" i="27"/>
  <c r="AR73" i="27"/>
  <c r="AR74" i="27"/>
  <c r="AR75" i="27"/>
  <c r="AR76" i="27"/>
  <c r="AR77" i="27"/>
  <c r="AR78" i="27"/>
  <c r="AR79" i="27"/>
  <c r="AR80" i="27"/>
  <c r="AR81" i="27"/>
  <c r="AR82" i="27"/>
  <c r="AR83" i="27"/>
  <c r="AR84" i="27"/>
  <c r="AR85" i="27"/>
  <c r="AR86" i="27"/>
  <c r="AR87" i="27"/>
  <c r="AR88" i="27"/>
  <c r="AF392" i="1"/>
  <c r="AG392" i="1"/>
  <c r="AF393" i="1"/>
  <c r="AG393" i="1"/>
  <c r="AF394" i="1"/>
  <c r="AG394" i="1"/>
  <c r="AF395" i="1"/>
  <c r="AG395" i="1"/>
  <c r="AF396" i="1"/>
  <c r="AG396" i="1"/>
  <c r="AF397" i="1"/>
  <c r="AG397" i="1"/>
  <c r="AF398" i="1"/>
  <c r="AG398" i="1"/>
  <c r="AF399" i="1"/>
  <c r="AG399" i="1"/>
  <c r="AF400" i="1"/>
  <c r="AG400" i="1"/>
  <c r="AF401" i="1"/>
  <c r="AG401" i="1"/>
  <c r="AF402" i="1"/>
  <c r="AG402" i="1"/>
  <c r="AF403" i="1"/>
  <c r="AG403" i="1"/>
  <c r="AF404" i="1"/>
  <c r="AG404" i="1"/>
  <c r="AF405" i="1"/>
  <c r="AG405" i="1"/>
  <c r="AF406" i="1"/>
  <c r="AG406" i="1"/>
  <c r="AF407" i="1"/>
  <c r="AG407" i="1"/>
  <c r="AF408" i="1"/>
  <c r="AG408" i="1"/>
  <c r="AF409" i="1"/>
  <c r="AG409" i="1"/>
  <c r="AF410" i="1"/>
  <c r="AG410" i="1"/>
  <c r="AF411" i="1"/>
  <c r="AG411" i="1"/>
  <c r="AF412" i="1"/>
  <c r="AG412" i="1"/>
  <c r="AF413" i="1"/>
  <c r="AG413" i="1"/>
  <c r="AF414" i="1"/>
  <c r="AG414" i="1"/>
  <c r="AF415" i="1"/>
  <c r="AG415" i="1"/>
  <c r="AF416" i="1"/>
  <c r="AG416" i="1"/>
  <c r="AF417" i="1"/>
  <c r="AG417" i="1"/>
  <c r="AF418" i="1"/>
  <c r="AG418" i="1"/>
  <c r="AF419" i="1"/>
  <c r="AG419" i="1"/>
  <c r="AF420" i="1"/>
  <c r="AG420" i="1"/>
  <c r="AF421" i="1"/>
  <c r="AG421" i="1"/>
  <c r="AF422" i="1"/>
  <c r="AG422" i="1"/>
  <c r="AF423" i="1"/>
  <c r="AG423" i="1"/>
  <c r="AF424" i="1"/>
  <c r="AG424" i="1"/>
  <c r="AF425" i="1"/>
  <c r="AG425" i="1"/>
  <c r="AF426" i="1"/>
  <c r="AG426" i="1"/>
  <c r="AF427" i="1"/>
  <c r="AG427" i="1"/>
  <c r="AF428" i="1"/>
  <c r="AG428" i="1"/>
  <c r="AF429" i="1"/>
  <c r="AG429" i="1"/>
  <c r="AF430" i="1"/>
  <c r="AG430" i="1"/>
  <c r="AF431" i="1"/>
  <c r="AG431" i="1"/>
  <c r="AF432" i="1"/>
  <c r="AG432" i="1"/>
  <c r="AF433" i="1"/>
  <c r="AG433" i="1"/>
  <c r="AF434" i="1"/>
  <c r="AG434" i="1"/>
  <c r="AF435" i="1"/>
  <c r="AG435" i="1"/>
  <c r="AF436" i="1"/>
  <c r="AG436" i="1"/>
  <c r="AF437" i="1"/>
  <c r="AG437" i="1"/>
  <c r="AF438" i="1"/>
  <c r="AG438" i="1"/>
  <c r="AF439" i="1"/>
  <c r="AG439" i="1"/>
  <c r="AF440" i="1"/>
  <c r="AG440" i="1"/>
  <c r="AF441" i="1"/>
  <c r="AG441" i="1"/>
  <c r="AF442" i="1"/>
  <c r="AG442" i="1"/>
  <c r="AF443" i="1"/>
  <c r="AG443" i="1"/>
  <c r="AF444" i="1"/>
  <c r="AG444" i="1"/>
  <c r="AF445" i="1"/>
  <c r="AG445" i="1"/>
  <c r="AF446" i="1"/>
  <c r="AG446" i="1"/>
  <c r="AF447" i="1"/>
  <c r="AG447" i="1"/>
  <c r="AF448" i="1"/>
  <c r="AG448" i="1"/>
  <c r="AF449" i="1"/>
  <c r="AG449" i="1"/>
  <c r="AF450" i="1"/>
  <c r="AG450" i="1"/>
  <c r="AF451" i="1"/>
  <c r="AG451" i="1"/>
  <c r="AF452" i="1"/>
  <c r="AG452" i="1"/>
  <c r="AF453" i="1"/>
  <c r="AG453" i="1"/>
  <c r="AF454" i="1"/>
  <c r="AG454" i="1"/>
  <c r="AF455" i="1"/>
  <c r="AG455" i="1"/>
  <c r="AF456" i="1"/>
  <c r="AG456" i="1"/>
  <c r="AF457" i="1"/>
  <c r="AG457" i="1"/>
  <c r="AF458" i="1"/>
  <c r="AG458" i="1"/>
  <c r="AF459" i="1"/>
  <c r="AG459" i="1"/>
  <c r="AF460" i="1"/>
  <c r="AG460" i="1"/>
  <c r="AF461" i="1"/>
  <c r="AG461" i="1"/>
  <c r="AF462" i="1"/>
  <c r="AG462" i="1"/>
  <c r="AF463" i="1"/>
  <c r="AG463" i="1"/>
  <c r="AF464" i="1"/>
  <c r="AG464" i="1"/>
  <c r="AF465" i="1"/>
  <c r="AG465" i="1"/>
  <c r="AF466" i="1"/>
  <c r="AG466" i="1"/>
  <c r="AF467" i="1"/>
  <c r="AG467" i="1"/>
  <c r="AF468" i="1"/>
  <c r="AG468" i="1"/>
  <c r="AF469" i="1"/>
  <c r="AG469" i="1"/>
  <c r="AF470" i="1"/>
  <c r="AG470" i="1"/>
  <c r="AF471" i="1"/>
  <c r="AG471" i="1"/>
  <c r="AF472" i="1"/>
  <c r="AG472" i="1"/>
  <c r="AF473" i="1"/>
  <c r="AG473" i="1"/>
  <c r="AF474" i="1"/>
  <c r="AG474" i="1"/>
  <c r="AF475" i="1"/>
  <c r="AG475" i="1"/>
  <c r="AF476" i="1"/>
  <c r="AG476" i="1"/>
  <c r="AF477" i="1"/>
  <c r="AG477" i="1"/>
  <c r="AF478" i="1"/>
  <c r="AG478" i="1"/>
  <c r="AF479" i="1"/>
  <c r="AG479" i="1"/>
  <c r="AF480" i="1"/>
  <c r="AG480" i="1"/>
  <c r="AF481" i="1"/>
  <c r="AG481" i="1"/>
  <c r="AF482" i="1"/>
  <c r="AG482" i="1"/>
  <c r="AF483" i="1"/>
  <c r="AG483" i="1"/>
  <c r="AF484" i="1"/>
  <c r="AG484" i="1"/>
  <c r="AF485" i="1"/>
  <c r="AG485" i="1"/>
  <c r="AF486" i="1"/>
  <c r="AG486" i="1"/>
  <c r="AF487" i="1"/>
  <c r="AG487" i="1"/>
  <c r="AF488" i="1"/>
  <c r="AG488" i="1"/>
  <c r="AF489" i="1"/>
  <c r="AG489" i="1"/>
  <c r="AF490" i="1"/>
  <c r="AG490" i="1"/>
  <c r="AF491" i="1"/>
  <c r="AG491" i="1"/>
  <c r="AF492" i="1"/>
  <c r="AG492" i="1"/>
  <c r="AF493" i="1"/>
  <c r="AG493" i="1"/>
  <c r="AF494" i="1"/>
  <c r="AG494" i="1"/>
  <c r="AF495" i="1"/>
  <c r="AG495" i="1"/>
  <c r="AF496" i="1"/>
  <c r="AG496" i="1"/>
  <c r="AF497" i="1"/>
  <c r="AG497" i="1"/>
  <c r="AF498" i="1"/>
  <c r="AG498" i="1"/>
  <c r="AF499" i="1"/>
  <c r="AG499" i="1"/>
  <c r="AF500" i="1"/>
  <c r="AG500" i="1"/>
  <c r="AF501" i="1"/>
  <c r="AG501" i="1"/>
  <c r="AF502" i="1"/>
  <c r="AG502" i="1"/>
  <c r="AF503" i="1"/>
  <c r="AG503" i="1"/>
  <c r="AF504" i="1"/>
  <c r="AG504" i="1"/>
  <c r="AF505" i="1"/>
  <c r="AG505" i="1"/>
  <c r="AF506" i="1"/>
  <c r="AG506" i="1"/>
  <c r="AF507" i="1"/>
  <c r="AG507" i="1"/>
  <c r="AF508" i="1"/>
  <c r="AG508" i="1"/>
  <c r="AF509" i="1"/>
  <c r="AG509" i="1"/>
  <c r="AF510" i="1"/>
  <c r="AG510" i="1"/>
  <c r="AF511" i="1"/>
  <c r="AG511" i="1"/>
  <c r="AF512" i="1"/>
  <c r="AG512" i="1"/>
  <c r="AF513" i="1"/>
  <c r="AG513" i="1"/>
  <c r="AF514" i="1"/>
  <c r="AG514" i="1"/>
  <c r="AF515" i="1"/>
  <c r="AG515" i="1"/>
  <c r="AF516" i="1"/>
  <c r="AG516" i="1"/>
  <c r="AF517" i="1"/>
  <c r="AG517" i="1"/>
  <c r="AF518" i="1"/>
  <c r="AG518" i="1"/>
  <c r="AF519" i="1"/>
  <c r="AG519" i="1"/>
  <c r="AF520" i="1"/>
  <c r="AG520" i="1"/>
  <c r="AF521" i="1"/>
  <c r="AG521" i="1"/>
  <c r="AF522" i="1"/>
  <c r="AG522" i="1"/>
  <c r="AF523" i="1"/>
  <c r="AG523" i="1"/>
  <c r="AF524" i="1"/>
  <c r="AG524" i="1"/>
  <c r="AF525" i="1"/>
  <c r="AG525" i="1"/>
  <c r="AF526" i="1"/>
  <c r="AG526" i="1"/>
  <c r="AF527" i="1"/>
  <c r="AG527" i="1"/>
  <c r="AF528" i="1"/>
  <c r="AG528" i="1"/>
  <c r="AF529" i="1"/>
  <c r="AG529" i="1"/>
  <c r="AF530" i="1"/>
  <c r="AG530" i="1"/>
  <c r="AF531" i="1"/>
  <c r="AG531" i="1"/>
  <c r="AF532" i="1"/>
  <c r="AG532" i="1"/>
  <c r="AF533" i="1"/>
  <c r="AG533" i="1"/>
  <c r="AF534" i="1"/>
  <c r="AG534" i="1"/>
  <c r="AF535" i="1"/>
  <c r="AG535" i="1"/>
  <c r="AF536" i="1"/>
  <c r="AG536" i="1"/>
  <c r="AF537" i="1"/>
  <c r="AG537" i="1"/>
  <c r="AF538" i="1"/>
  <c r="AG538" i="1"/>
  <c r="AF539" i="1"/>
  <c r="AG539" i="1"/>
  <c r="AF540" i="1"/>
  <c r="AG540" i="1"/>
  <c r="AF541" i="1"/>
  <c r="AG541" i="1"/>
  <c r="AF542" i="1"/>
  <c r="AG542" i="1"/>
  <c r="AF543" i="1"/>
  <c r="AG543" i="1"/>
  <c r="AF544" i="1"/>
  <c r="AG544" i="1"/>
  <c r="AF545" i="1"/>
  <c r="AG545" i="1"/>
  <c r="AF546" i="1"/>
  <c r="AG546" i="1"/>
  <c r="AF547" i="1"/>
  <c r="AG547" i="1"/>
  <c r="AF548" i="1"/>
  <c r="AG548" i="1"/>
  <c r="AF549" i="1"/>
  <c r="AG549" i="1"/>
  <c r="AF550" i="1"/>
  <c r="AG550" i="1"/>
  <c r="AF551" i="1"/>
  <c r="AG551" i="1"/>
  <c r="AF552" i="1"/>
  <c r="AG552" i="1"/>
  <c r="AF553" i="1"/>
  <c r="AG553" i="1"/>
  <c r="AF554" i="1"/>
  <c r="AG554" i="1"/>
  <c r="AF555" i="1"/>
  <c r="AG555" i="1"/>
  <c r="AF556" i="1"/>
  <c r="AG556" i="1"/>
  <c r="AF557" i="1"/>
  <c r="AG557" i="1"/>
  <c r="AF558" i="1"/>
  <c r="AG558" i="1"/>
  <c r="AF559" i="1"/>
  <c r="AG559" i="1"/>
  <c r="AF560" i="1"/>
  <c r="AG560" i="1"/>
  <c r="AF561" i="1"/>
  <c r="AG561" i="1"/>
  <c r="AF562" i="1"/>
  <c r="AG562" i="1"/>
  <c r="AF563" i="1"/>
  <c r="AG563" i="1"/>
  <c r="AF564" i="1"/>
  <c r="AG564" i="1"/>
  <c r="AF565" i="1"/>
  <c r="AG565" i="1"/>
  <c r="AF566" i="1"/>
  <c r="AG566" i="1"/>
  <c r="AF567" i="1"/>
  <c r="AG567" i="1"/>
  <c r="AF568" i="1"/>
  <c r="AG568" i="1"/>
  <c r="AF569" i="1"/>
  <c r="AG569" i="1"/>
  <c r="AF570" i="1"/>
  <c r="AG570" i="1"/>
  <c r="AF571" i="1"/>
  <c r="AG571" i="1"/>
  <c r="AF572" i="1"/>
  <c r="AG572" i="1"/>
  <c r="AF573" i="1"/>
  <c r="AG573" i="1"/>
  <c r="AF574" i="1"/>
  <c r="AG574" i="1"/>
  <c r="AF575" i="1"/>
  <c r="AG575" i="1"/>
  <c r="AF576" i="1"/>
  <c r="AG576" i="1"/>
  <c r="AF577" i="1"/>
  <c r="AG577" i="1"/>
  <c r="AF578" i="1"/>
  <c r="AG578" i="1"/>
  <c r="AF579" i="1"/>
  <c r="AG579" i="1"/>
  <c r="AF580" i="1"/>
  <c r="AG580" i="1"/>
  <c r="AF581" i="1"/>
  <c r="AG581" i="1"/>
  <c r="AF582" i="1"/>
  <c r="AG582" i="1"/>
  <c r="AF583" i="1"/>
  <c r="AG583" i="1"/>
  <c r="AF584" i="1"/>
  <c r="AG584" i="1"/>
  <c r="AF585" i="1"/>
  <c r="AG585" i="1"/>
  <c r="AF586" i="1"/>
  <c r="AG586" i="1"/>
  <c r="AF587" i="1"/>
  <c r="AG587" i="1"/>
  <c r="AF588" i="1"/>
  <c r="AG588" i="1"/>
  <c r="AF589" i="1"/>
  <c r="AG589" i="1"/>
  <c r="AF590" i="1"/>
  <c r="AG590" i="1"/>
  <c r="AF591" i="1"/>
  <c r="AG591" i="1"/>
  <c r="AF592" i="1"/>
  <c r="AG592" i="1"/>
  <c r="AF593" i="1"/>
  <c r="AG593" i="1"/>
  <c r="AF594" i="1"/>
  <c r="AG594" i="1"/>
  <c r="AF595" i="1"/>
  <c r="AG595" i="1"/>
  <c r="AF596" i="1"/>
  <c r="AG596" i="1"/>
  <c r="AF597" i="1"/>
  <c r="AG597" i="1"/>
  <c r="AF598" i="1"/>
  <c r="AG598" i="1"/>
  <c r="AF599" i="1"/>
  <c r="AG599" i="1"/>
  <c r="AF600" i="1"/>
  <c r="AG600" i="1"/>
  <c r="AF601" i="1"/>
  <c r="AG601" i="1"/>
  <c r="AF602" i="1"/>
  <c r="AG602" i="1"/>
  <c r="AF603" i="1"/>
  <c r="AG603" i="1"/>
  <c r="AF604" i="1"/>
  <c r="AG604" i="1"/>
  <c r="AF605" i="1"/>
  <c r="AG605" i="1"/>
  <c r="AF606" i="1"/>
  <c r="AG606" i="1"/>
  <c r="AF607" i="1"/>
  <c r="AG607" i="1"/>
  <c r="AF608" i="1"/>
  <c r="AG608" i="1"/>
  <c r="AF609" i="1"/>
  <c r="AG609" i="1"/>
  <c r="AF610" i="1"/>
  <c r="AG610" i="1"/>
  <c r="AF611" i="1"/>
  <c r="AG611" i="1"/>
  <c r="AF612" i="1"/>
  <c r="AG612" i="1"/>
  <c r="AF613" i="1"/>
  <c r="AG613" i="1"/>
  <c r="AF614" i="1"/>
  <c r="AG614" i="1"/>
  <c r="AF615" i="1"/>
  <c r="AG615" i="1"/>
  <c r="AF616" i="1"/>
  <c r="AG616" i="1"/>
  <c r="AF617" i="1"/>
  <c r="AG617" i="1"/>
  <c r="AF618" i="1"/>
  <c r="AG618" i="1"/>
  <c r="AF619" i="1"/>
  <c r="AG619" i="1"/>
  <c r="AF620" i="1"/>
  <c r="AG620" i="1"/>
  <c r="AF621" i="1"/>
  <c r="AG621" i="1"/>
  <c r="AF622" i="1"/>
  <c r="AG622" i="1"/>
  <c r="AF623" i="1"/>
  <c r="AG623" i="1"/>
  <c r="AF624" i="1"/>
  <c r="AG624" i="1"/>
  <c r="AF625" i="1"/>
  <c r="AG625" i="1"/>
  <c r="AF626" i="1"/>
  <c r="AG626" i="1"/>
  <c r="AF627" i="1"/>
  <c r="AG627" i="1"/>
  <c r="AF628" i="1"/>
  <c r="AG628" i="1"/>
  <c r="AF629" i="1"/>
  <c r="AG629" i="1"/>
  <c r="AF630" i="1"/>
  <c r="AG630" i="1"/>
  <c r="AF631" i="1"/>
  <c r="AG631" i="1"/>
  <c r="AF632" i="1"/>
  <c r="AG632" i="1"/>
  <c r="AF633" i="1"/>
  <c r="AG633" i="1"/>
  <c r="AF634" i="1"/>
  <c r="AG634" i="1"/>
  <c r="AF635" i="1"/>
  <c r="AG635" i="1"/>
  <c r="AF636" i="1"/>
  <c r="AG636" i="1"/>
  <c r="AF637" i="1"/>
  <c r="AG637" i="1"/>
  <c r="AF638" i="1"/>
  <c r="AG638" i="1"/>
  <c r="AF639" i="1"/>
  <c r="AG639" i="1"/>
  <c r="AF640" i="1"/>
  <c r="AG640" i="1"/>
  <c r="AF641" i="1"/>
  <c r="AG641" i="1"/>
  <c r="AF642" i="1"/>
  <c r="AG642" i="1"/>
  <c r="AF643" i="1"/>
  <c r="AG643" i="1"/>
  <c r="AF644" i="1"/>
  <c r="AG644" i="1"/>
  <c r="AF645" i="1"/>
  <c r="AG645" i="1"/>
  <c r="AF646" i="1"/>
  <c r="AG646" i="1"/>
  <c r="AF647" i="1"/>
  <c r="AG647" i="1"/>
  <c r="AF648" i="1"/>
  <c r="AG648" i="1"/>
  <c r="AF649" i="1"/>
  <c r="AG649" i="1"/>
  <c r="AF650" i="1"/>
  <c r="AG650" i="1"/>
  <c r="AF651" i="1"/>
  <c r="AG651" i="1"/>
  <c r="AF652" i="1"/>
  <c r="AG652" i="1"/>
  <c r="AF653" i="1"/>
  <c r="AG653" i="1"/>
  <c r="AF654" i="1"/>
  <c r="AG654" i="1"/>
  <c r="AF655" i="1"/>
  <c r="AG655" i="1"/>
  <c r="AF656" i="1"/>
  <c r="AG656" i="1"/>
  <c r="AF657" i="1"/>
  <c r="AG657" i="1"/>
  <c r="AF658" i="1"/>
  <c r="AG658" i="1"/>
  <c r="AF659" i="1"/>
  <c r="AG659" i="1"/>
  <c r="AF660" i="1"/>
  <c r="AG660" i="1"/>
  <c r="AF661" i="1"/>
  <c r="AG661" i="1"/>
  <c r="AF662" i="1"/>
  <c r="AG662" i="1"/>
  <c r="AF663" i="1"/>
  <c r="AG663" i="1"/>
  <c r="AF664" i="1"/>
  <c r="AG664" i="1"/>
  <c r="AF665" i="1"/>
  <c r="AG665" i="1"/>
  <c r="AF666" i="1"/>
  <c r="AG666" i="1"/>
  <c r="AF667" i="1"/>
  <c r="AG667" i="1"/>
  <c r="AF668" i="1"/>
  <c r="AG668" i="1"/>
  <c r="AF669" i="1"/>
  <c r="AG669" i="1"/>
  <c r="AF670" i="1"/>
  <c r="AG670" i="1"/>
  <c r="AF671" i="1"/>
  <c r="AG671" i="1"/>
  <c r="AF672" i="1"/>
  <c r="AG672" i="1"/>
  <c r="AF673" i="1"/>
  <c r="AG673" i="1"/>
  <c r="AF674" i="1"/>
  <c r="AG674" i="1"/>
  <c r="AF675" i="1"/>
  <c r="AG675" i="1"/>
  <c r="AF676" i="1"/>
  <c r="AG676" i="1"/>
  <c r="AF677" i="1"/>
  <c r="AG677" i="1"/>
  <c r="AF678" i="1"/>
  <c r="AG678" i="1"/>
  <c r="AF679" i="1"/>
  <c r="AG679" i="1"/>
  <c r="AF680" i="1"/>
  <c r="AG680" i="1"/>
  <c r="AF681" i="1"/>
  <c r="AG681" i="1"/>
  <c r="AF682" i="1"/>
  <c r="AG682" i="1"/>
  <c r="AF683" i="1"/>
  <c r="AG683" i="1"/>
  <c r="AF684" i="1"/>
  <c r="AG684" i="1"/>
  <c r="AF685" i="1"/>
  <c r="AG685" i="1"/>
  <c r="AF686" i="1"/>
  <c r="AG686" i="1"/>
  <c r="AF687" i="1"/>
  <c r="AG687" i="1"/>
  <c r="AF688" i="1"/>
  <c r="AG688" i="1"/>
  <c r="AF689" i="1"/>
  <c r="AG689" i="1"/>
  <c r="AF690" i="1"/>
  <c r="AG690" i="1"/>
  <c r="AF691" i="1"/>
  <c r="AG691" i="1"/>
  <c r="AF692" i="1"/>
  <c r="AG692" i="1"/>
  <c r="AF693" i="1"/>
  <c r="AG693" i="1"/>
  <c r="AF694" i="1"/>
  <c r="AG694" i="1"/>
  <c r="AF695" i="1"/>
  <c r="AG695" i="1"/>
  <c r="AF696" i="1"/>
  <c r="AG696" i="1"/>
  <c r="AF697" i="1"/>
  <c r="AG697" i="1"/>
  <c r="AF698" i="1"/>
  <c r="AG698" i="1"/>
  <c r="AF699" i="1"/>
  <c r="AG699" i="1"/>
  <c r="AF700" i="1"/>
  <c r="AG700" i="1"/>
  <c r="AF701" i="1"/>
  <c r="AG701" i="1"/>
  <c r="AF702" i="1"/>
  <c r="AG702" i="1"/>
  <c r="AF703" i="1"/>
  <c r="AG703" i="1"/>
  <c r="AF704" i="1"/>
  <c r="AG704" i="1"/>
  <c r="AF705" i="1"/>
  <c r="AG705" i="1"/>
  <c r="AF706" i="1"/>
  <c r="AG706" i="1"/>
  <c r="AF707" i="1"/>
  <c r="AG707" i="1"/>
  <c r="AF708" i="1"/>
  <c r="AG708" i="1"/>
  <c r="AF709" i="1"/>
  <c r="AG709" i="1"/>
  <c r="AF710" i="1"/>
  <c r="AG710" i="1"/>
  <c r="AF711" i="1"/>
  <c r="AG711" i="1"/>
  <c r="AF712" i="1"/>
  <c r="AG712" i="1"/>
  <c r="AF713" i="1"/>
  <c r="AG713" i="1"/>
  <c r="AF714" i="1"/>
  <c r="AG714" i="1"/>
  <c r="AF715" i="1"/>
  <c r="AG715" i="1"/>
  <c r="AF716" i="1"/>
  <c r="AG716" i="1"/>
  <c r="AF717" i="1"/>
  <c r="AG717" i="1"/>
  <c r="AF718" i="1"/>
  <c r="AG718" i="1"/>
  <c r="AF719" i="1"/>
  <c r="AG719" i="1"/>
  <c r="AF720" i="1"/>
  <c r="AG720" i="1"/>
  <c r="AF721" i="1"/>
  <c r="AG721" i="1"/>
  <c r="AF722" i="1"/>
  <c r="AG722" i="1"/>
  <c r="AF723" i="1"/>
  <c r="AG723" i="1"/>
  <c r="AF724" i="1"/>
  <c r="AG724" i="1"/>
  <c r="AF725" i="1"/>
  <c r="AG725" i="1"/>
  <c r="AF726" i="1"/>
  <c r="AG726" i="1"/>
  <c r="AF727" i="1"/>
  <c r="AG727" i="1"/>
  <c r="AF728" i="1"/>
  <c r="AG728" i="1"/>
  <c r="AF729" i="1"/>
  <c r="AG729" i="1"/>
  <c r="AF730" i="1"/>
  <c r="AG730" i="1"/>
  <c r="AF731" i="1"/>
  <c r="AG731" i="1"/>
  <c r="AF732" i="1"/>
  <c r="AG732" i="1"/>
  <c r="AF733" i="1"/>
  <c r="AG733" i="1"/>
  <c r="AF734" i="1"/>
  <c r="AG734" i="1"/>
  <c r="AF735" i="1"/>
  <c r="AG735" i="1"/>
  <c r="AF736" i="1"/>
  <c r="AG736" i="1"/>
  <c r="AF737" i="1"/>
  <c r="AG737" i="1"/>
  <c r="AF738" i="1"/>
  <c r="AG738" i="1"/>
  <c r="AF739" i="1"/>
  <c r="AG739" i="1"/>
  <c r="AF740" i="1"/>
  <c r="AG740" i="1"/>
  <c r="AF741" i="1"/>
  <c r="AG741" i="1"/>
  <c r="AF742" i="1"/>
  <c r="AG742" i="1"/>
  <c r="D3544" i="27" l="1"/>
  <c r="AH34" i="27" l="1"/>
  <c r="AI34" i="27"/>
  <c r="E3544" i="27" s="1"/>
  <c r="S87" i="27"/>
  <c r="S88" i="27"/>
  <c r="O87" i="27"/>
  <c r="O88" i="27"/>
  <c r="J87" i="27"/>
  <c r="J88" i="27"/>
  <c r="E60" i="27" l="1"/>
  <c r="E63" i="27"/>
  <c r="E65" i="27"/>
  <c r="E68" i="27"/>
  <c r="N68" i="27" s="1"/>
  <c r="E71" i="27"/>
  <c r="R71" i="27" s="1"/>
  <c r="E73" i="27"/>
  <c r="R73" i="27" s="1"/>
  <c r="E76" i="27"/>
  <c r="R76" i="27" s="1"/>
  <c r="E80" i="27"/>
  <c r="N80" i="27" s="1"/>
  <c r="E81" i="27"/>
  <c r="E83" i="27"/>
  <c r="N83" i="27" s="1"/>
  <c r="E84" i="27"/>
  <c r="E85" i="27"/>
  <c r="E87" i="27"/>
  <c r="E62" i="27"/>
  <c r="E66" i="27"/>
  <c r="E67" i="27"/>
  <c r="E70" i="27"/>
  <c r="E74" i="27"/>
  <c r="R74" i="27" s="1"/>
  <c r="E82" i="27"/>
  <c r="N82" i="27" s="1"/>
  <c r="E86" i="27"/>
  <c r="E89" i="27"/>
  <c r="AS90" i="27"/>
  <c r="AR59" i="27"/>
  <c r="AS59" i="27" s="1"/>
  <c r="E88" i="27"/>
  <c r="AS87" i="27"/>
  <c r="AS88" i="27"/>
  <c r="J89" i="27"/>
  <c r="O89" i="27"/>
  <c r="S89" i="27"/>
  <c r="AS89" i="27"/>
  <c r="AS80" i="27"/>
  <c r="AS81" i="27"/>
  <c r="AS82" i="27"/>
  <c r="AS83" i="27"/>
  <c r="AS84" i="27"/>
  <c r="AS85" i="27"/>
  <c r="AS79" i="27"/>
  <c r="E61" i="27"/>
  <c r="E64" i="27"/>
  <c r="AS68" i="27"/>
  <c r="E72" i="27"/>
  <c r="R72" i="27" s="1"/>
  <c r="AS76" i="27"/>
  <c r="E78" i="27"/>
  <c r="R78" i="27" s="1"/>
  <c r="AS78" i="27"/>
  <c r="AS65" i="27"/>
  <c r="AS67" i="27"/>
  <c r="AS70" i="27"/>
  <c r="AS73" i="27"/>
  <c r="AS77" i="27"/>
  <c r="R60" i="27" l="1"/>
  <c r="N60" i="27"/>
  <c r="R61" i="27"/>
  <c r="I61" i="27"/>
  <c r="N89" i="27"/>
  <c r="R89" i="27"/>
  <c r="I89" i="27"/>
  <c r="N85" i="27"/>
  <c r="R85" i="27"/>
  <c r="N81" i="27"/>
  <c r="I81" i="27"/>
  <c r="R81" i="27"/>
  <c r="R83" i="27"/>
  <c r="I83" i="27"/>
  <c r="I85" i="27"/>
  <c r="N67" i="27"/>
  <c r="I67" i="27"/>
  <c r="R62" i="27"/>
  <c r="N62" i="27"/>
  <c r="I62" i="27"/>
  <c r="N88" i="27"/>
  <c r="I88" i="27"/>
  <c r="R88" i="27"/>
  <c r="N84" i="27"/>
  <c r="I84" i="27"/>
  <c r="R84" i="27"/>
  <c r="I87" i="27"/>
  <c r="R87" i="27"/>
  <c r="N87" i="27"/>
  <c r="N86" i="27"/>
  <c r="I86" i="27"/>
  <c r="AS86" i="27" s="1"/>
  <c r="R86" i="27"/>
  <c r="R82" i="27"/>
  <c r="I82" i="27"/>
  <c r="R80" i="27"/>
  <c r="I80" i="27"/>
  <c r="E79" i="27"/>
  <c r="I78" i="27"/>
  <c r="N78" i="27"/>
  <c r="E77" i="27"/>
  <c r="AS74" i="27"/>
  <c r="N76" i="27"/>
  <c r="I76" i="27"/>
  <c r="AS75" i="27"/>
  <c r="E75" i="27"/>
  <c r="R75" i="27" s="1"/>
  <c r="N74" i="27"/>
  <c r="I74" i="27"/>
  <c r="I73" i="27"/>
  <c r="N73" i="27"/>
  <c r="AS72" i="27"/>
  <c r="N72" i="27"/>
  <c r="I72" i="27"/>
  <c r="I71" i="27"/>
  <c r="N71" i="27"/>
  <c r="N70" i="27"/>
  <c r="I70" i="27"/>
  <c r="R70" i="27"/>
  <c r="AS69" i="27"/>
  <c r="E69" i="27"/>
  <c r="I68" i="27"/>
  <c r="R68" i="27"/>
  <c r="R67" i="27"/>
  <c r="R66" i="27"/>
  <c r="I66" i="27"/>
  <c r="AR66" i="27" s="1"/>
  <c r="AS66" i="27" s="1"/>
  <c r="N66" i="27"/>
  <c r="N65" i="27"/>
  <c r="I65" i="27"/>
  <c r="R65" i="27"/>
  <c r="R64" i="27"/>
  <c r="N64" i="27"/>
  <c r="I64" i="27"/>
  <c r="AR64" i="27" s="1"/>
  <c r="AS64" i="27" s="1"/>
  <c r="N63" i="27"/>
  <c r="R63" i="27"/>
  <c r="I63" i="27"/>
  <c r="AS63" i="27" s="1"/>
  <c r="N61" i="27"/>
  <c r="I60" i="27"/>
  <c r="AR61" i="27" l="1"/>
  <c r="AS61" i="27" s="1"/>
  <c r="AR60" i="27"/>
  <c r="AS60" i="27" s="1"/>
  <c r="AS62" i="27"/>
  <c r="AS71" i="27"/>
  <c r="N79" i="27"/>
  <c r="R79" i="27"/>
  <c r="I79" i="27"/>
  <c r="I77" i="27"/>
  <c r="R77" i="27"/>
  <c r="N77" i="27"/>
  <c r="N75" i="27"/>
  <c r="I75" i="27"/>
  <c r="R69" i="27"/>
  <c r="N69" i="27"/>
  <c r="I69" i="27"/>
  <c r="T452" i="1"/>
  <c r="J452" i="1"/>
  <c r="T453" i="1"/>
  <c r="J453" i="1"/>
  <c r="T454" i="1"/>
  <c r="J454" i="1"/>
  <c r="T455" i="1"/>
  <c r="J455" i="1"/>
  <c r="T456" i="1"/>
  <c r="J456" i="1"/>
  <c r="T457" i="1"/>
  <c r="J457" i="1"/>
  <c r="T458" i="1"/>
  <c r="J458" i="1"/>
  <c r="T459" i="1"/>
  <c r="J459" i="1"/>
  <c r="T460" i="1"/>
  <c r="J460" i="1"/>
  <c r="T461" i="1"/>
  <c r="J461" i="1"/>
  <c r="T462" i="1"/>
  <c r="J462" i="1"/>
  <c r="T463" i="1"/>
  <c r="J463" i="1"/>
  <c r="T464" i="1"/>
  <c r="J464" i="1"/>
  <c r="T465" i="1"/>
  <c r="J465" i="1"/>
  <c r="T466" i="1"/>
  <c r="J466" i="1"/>
  <c r="T467" i="1"/>
  <c r="J467" i="1"/>
  <c r="T468" i="1"/>
  <c r="J468" i="1"/>
  <c r="T469" i="1"/>
  <c r="J469" i="1"/>
  <c r="T470" i="1"/>
  <c r="J470" i="1"/>
  <c r="T471" i="1"/>
  <c r="J471" i="1"/>
  <c r="T472" i="1"/>
  <c r="J472" i="1"/>
  <c r="T473" i="1"/>
  <c r="J473" i="1"/>
  <c r="T474" i="1"/>
  <c r="J474" i="1"/>
  <c r="T475" i="1"/>
  <c r="J475" i="1"/>
  <c r="T476" i="1"/>
  <c r="J476" i="1"/>
  <c r="T477" i="1"/>
  <c r="J477" i="1"/>
  <c r="T478" i="1"/>
  <c r="J478" i="1"/>
  <c r="T479" i="1"/>
  <c r="J479" i="1"/>
  <c r="T480" i="1"/>
  <c r="J480" i="1"/>
  <c r="T481" i="1"/>
  <c r="J481" i="1"/>
  <c r="T482" i="1"/>
  <c r="J482" i="1"/>
  <c r="T483" i="1"/>
  <c r="J483" i="1"/>
  <c r="T484" i="1"/>
  <c r="J484" i="1"/>
  <c r="T485" i="1"/>
  <c r="J485" i="1"/>
  <c r="T486" i="1"/>
  <c r="J486" i="1"/>
  <c r="T487" i="1"/>
  <c r="J487" i="1"/>
  <c r="T488" i="1"/>
  <c r="J488" i="1"/>
  <c r="T489" i="1"/>
  <c r="J489" i="1"/>
  <c r="T490" i="1"/>
  <c r="J490" i="1"/>
  <c r="T491" i="1"/>
  <c r="J491" i="1"/>
  <c r="T492" i="1"/>
  <c r="J492" i="1"/>
  <c r="T493" i="1"/>
  <c r="J493" i="1"/>
  <c r="T494" i="1"/>
  <c r="J494" i="1"/>
  <c r="T495" i="1"/>
  <c r="J495" i="1"/>
  <c r="T496" i="1"/>
  <c r="J496" i="1"/>
  <c r="T497" i="1"/>
  <c r="J497" i="1"/>
  <c r="T498" i="1"/>
  <c r="J498" i="1"/>
  <c r="T499" i="1"/>
  <c r="J499" i="1"/>
  <c r="T500" i="1"/>
  <c r="J500" i="1"/>
  <c r="T501" i="1"/>
  <c r="J501" i="1"/>
  <c r="T502" i="1"/>
  <c r="J502" i="1"/>
  <c r="T503" i="1"/>
  <c r="J503" i="1"/>
  <c r="T504" i="1"/>
  <c r="J504" i="1"/>
  <c r="T505" i="1"/>
  <c r="J505" i="1"/>
  <c r="T506" i="1"/>
  <c r="J506" i="1"/>
  <c r="T507" i="1"/>
  <c r="J507" i="1"/>
  <c r="T508" i="1"/>
  <c r="J508" i="1"/>
  <c r="T509" i="1"/>
  <c r="J509" i="1"/>
  <c r="T510" i="1"/>
  <c r="J510" i="1"/>
  <c r="T511" i="1"/>
  <c r="J511" i="1"/>
  <c r="T512" i="1"/>
  <c r="J512" i="1"/>
  <c r="T513" i="1"/>
  <c r="J513" i="1"/>
  <c r="T514" i="1"/>
  <c r="J514" i="1"/>
  <c r="T515" i="1"/>
  <c r="J515" i="1"/>
  <c r="T516" i="1"/>
  <c r="J516" i="1"/>
  <c r="T517" i="1"/>
  <c r="J517" i="1"/>
  <c r="T518" i="1"/>
  <c r="J518" i="1"/>
  <c r="T519" i="1"/>
  <c r="J519" i="1"/>
  <c r="T520" i="1"/>
  <c r="J520" i="1"/>
  <c r="T521" i="1"/>
  <c r="J521" i="1"/>
  <c r="T522" i="1"/>
  <c r="J522" i="1"/>
  <c r="T523" i="1"/>
  <c r="J523" i="1"/>
  <c r="T524" i="1"/>
  <c r="J524" i="1"/>
  <c r="T525" i="1"/>
  <c r="J525" i="1"/>
  <c r="T526" i="1"/>
  <c r="J526" i="1"/>
  <c r="T527" i="1"/>
  <c r="J527" i="1"/>
  <c r="T528" i="1"/>
  <c r="J528" i="1"/>
  <c r="T529" i="1"/>
  <c r="J529" i="1"/>
  <c r="T530" i="1"/>
  <c r="J530" i="1"/>
  <c r="T531" i="1"/>
  <c r="J531" i="1"/>
  <c r="T532" i="1"/>
  <c r="J532" i="1"/>
  <c r="T533" i="1"/>
  <c r="J533" i="1"/>
  <c r="T534" i="1"/>
  <c r="J534" i="1"/>
  <c r="T535" i="1"/>
  <c r="J535" i="1"/>
  <c r="T536" i="1"/>
  <c r="J536" i="1"/>
  <c r="T537" i="1"/>
  <c r="J537" i="1"/>
  <c r="T538" i="1"/>
  <c r="J538" i="1"/>
  <c r="T539" i="1"/>
  <c r="J539" i="1"/>
  <c r="T540" i="1"/>
  <c r="J540" i="1"/>
  <c r="T541" i="1"/>
  <c r="J541" i="1"/>
  <c r="T542" i="1"/>
  <c r="J542" i="1"/>
  <c r="T543" i="1"/>
  <c r="J543" i="1"/>
  <c r="T544" i="1"/>
  <c r="J544" i="1"/>
  <c r="T545" i="1"/>
  <c r="J545" i="1"/>
  <c r="T546" i="1"/>
  <c r="J546" i="1"/>
  <c r="T547" i="1"/>
  <c r="J547" i="1"/>
  <c r="T548" i="1"/>
  <c r="J548" i="1"/>
  <c r="T549" i="1"/>
  <c r="J549" i="1"/>
  <c r="T550" i="1"/>
  <c r="J550" i="1"/>
  <c r="T551" i="1"/>
  <c r="J551" i="1"/>
  <c r="T552" i="1"/>
  <c r="J552" i="1"/>
  <c r="T553" i="1"/>
  <c r="J553" i="1"/>
  <c r="T554" i="1"/>
  <c r="J554" i="1"/>
  <c r="T555" i="1"/>
  <c r="J555" i="1"/>
  <c r="T556" i="1"/>
  <c r="J556" i="1"/>
  <c r="T557" i="1"/>
  <c r="J557" i="1"/>
  <c r="T558" i="1"/>
  <c r="J558" i="1"/>
  <c r="T559" i="1"/>
  <c r="J559" i="1"/>
  <c r="T560" i="1"/>
  <c r="J560" i="1"/>
  <c r="T561" i="1"/>
  <c r="J561" i="1"/>
  <c r="T562" i="1"/>
  <c r="J562" i="1"/>
  <c r="T563" i="1"/>
  <c r="J563" i="1"/>
  <c r="T564" i="1"/>
  <c r="J564" i="1"/>
  <c r="T565" i="1"/>
  <c r="J565" i="1"/>
  <c r="T566" i="1"/>
  <c r="J566" i="1"/>
  <c r="T567" i="1"/>
  <c r="J567" i="1"/>
  <c r="T568" i="1"/>
  <c r="J568" i="1"/>
  <c r="T569" i="1"/>
  <c r="J569" i="1"/>
  <c r="T570" i="1"/>
  <c r="J570" i="1"/>
  <c r="T571" i="1"/>
  <c r="J571" i="1"/>
  <c r="T572" i="1"/>
  <c r="J572" i="1"/>
  <c r="T573" i="1"/>
  <c r="J573" i="1"/>
  <c r="T574" i="1"/>
  <c r="J574" i="1"/>
  <c r="T575" i="1"/>
  <c r="J575" i="1"/>
  <c r="T576" i="1"/>
  <c r="J576" i="1"/>
  <c r="T577" i="1"/>
  <c r="J577" i="1"/>
  <c r="T578" i="1"/>
  <c r="J578" i="1"/>
  <c r="T579" i="1"/>
  <c r="J579" i="1"/>
  <c r="T580" i="1"/>
  <c r="J580" i="1"/>
  <c r="T581" i="1"/>
  <c r="J581" i="1"/>
  <c r="T582" i="1"/>
  <c r="J582" i="1"/>
  <c r="T583" i="1"/>
  <c r="J583" i="1"/>
  <c r="T584" i="1"/>
  <c r="J584" i="1"/>
  <c r="T585" i="1"/>
  <c r="J585" i="1"/>
  <c r="T586" i="1"/>
  <c r="J586" i="1"/>
  <c r="T587" i="1"/>
  <c r="J587" i="1"/>
  <c r="T588" i="1"/>
  <c r="J588" i="1"/>
  <c r="T589" i="1"/>
  <c r="J589" i="1"/>
  <c r="T590" i="1"/>
  <c r="J590" i="1"/>
  <c r="T591" i="1"/>
  <c r="J591" i="1"/>
  <c r="T592" i="1"/>
  <c r="J592" i="1"/>
  <c r="T593" i="1"/>
  <c r="J593" i="1"/>
  <c r="T594" i="1"/>
  <c r="J594" i="1"/>
  <c r="T595" i="1"/>
  <c r="J595" i="1"/>
  <c r="T596" i="1"/>
  <c r="J596" i="1"/>
  <c r="T597" i="1"/>
  <c r="J597" i="1"/>
  <c r="T598" i="1"/>
  <c r="J598" i="1"/>
  <c r="T599" i="1"/>
  <c r="J599" i="1"/>
  <c r="T600" i="1"/>
  <c r="J600" i="1"/>
  <c r="T601" i="1"/>
  <c r="J601" i="1"/>
  <c r="T602" i="1"/>
  <c r="J602" i="1"/>
  <c r="T603" i="1"/>
  <c r="J603" i="1"/>
  <c r="T604" i="1"/>
  <c r="J604" i="1"/>
  <c r="T605" i="1"/>
  <c r="J605" i="1"/>
  <c r="T606" i="1"/>
  <c r="J606" i="1"/>
  <c r="T607" i="1"/>
  <c r="J607" i="1"/>
  <c r="T608" i="1"/>
  <c r="J608" i="1"/>
  <c r="T609" i="1"/>
  <c r="J609" i="1"/>
  <c r="T610" i="1"/>
  <c r="J610" i="1"/>
  <c r="T611" i="1"/>
  <c r="J611" i="1"/>
  <c r="T612" i="1"/>
  <c r="J612" i="1"/>
  <c r="T613" i="1"/>
  <c r="J613" i="1"/>
  <c r="T614" i="1"/>
  <c r="J614" i="1"/>
  <c r="T615" i="1"/>
  <c r="J615" i="1"/>
  <c r="T616" i="1"/>
  <c r="J616" i="1"/>
  <c r="T617" i="1"/>
  <c r="J617" i="1"/>
  <c r="T618" i="1"/>
  <c r="J618" i="1"/>
  <c r="T619" i="1"/>
  <c r="J619" i="1"/>
  <c r="T620" i="1"/>
  <c r="J620" i="1"/>
  <c r="T621" i="1"/>
  <c r="J621" i="1"/>
  <c r="T622" i="1"/>
  <c r="J622" i="1"/>
  <c r="T623" i="1"/>
  <c r="J623" i="1"/>
  <c r="T624" i="1"/>
  <c r="J624" i="1"/>
  <c r="T625" i="1"/>
  <c r="J625" i="1"/>
  <c r="T626" i="1"/>
  <c r="J626" i="1"/>
  <c r="T627" i="1"/>
  <c r="J627" i="1"/>
  <c r="T628" i="1"/>
  <c r="J628" i="1"/>
  <c r="T629" i="1"/>
  <c r="J629" i="1"/>
  <c r="T630" i="1"/>
  <c r="J630" i="1"/>
  <c r="T631" i="1"/>
  <c r="J631" i="1"/>
  <c r="T632" i="1"/>
  <c r="J632" i="1"/>
  <c r="T633" i="1"/>
  <c r="J633" i="1"/>
  <c r="T634" i="1"/>
  <c r="J634" i="1"/>
  <c r="T635" i="1"/>
  <c r="J635" i="1"/>
  <c r="T636" i="1"/>
  <c r="J636" i="1"/>
  <c r="T637" i="1"/>
  <c r="J637" i="1"/>
  <c r="T638" i="1"/>
  <c r="J638" i="1"/>
  <c r="T639" i="1"/>
  <c r="J639" i="1"/>
  <c r="T640" i="1"/>
  <c r="J640" i="1"/>
  <c r="T641" i="1"/>
  <c r="J641" i="1"/>
  <c r="T642" i="1"/>
  <c r="J642" i="1"/>
  <c r="T643" i="1"/>
  <c r="J643" i="1"/>
  <c r="T644" i="1"/>
  <c r="J644" i="1"/>
  <c r="T645" i="1"/>
  <c r="J645" i="1"/>
  <c r="T646" i="1"/>
  <c r="J646" i="1"/>
  <c r="T647" i="1"/>
  <c r="J647" i="1"/>
  <c r="T648" i="1"/>
  <c r="J648" i="1"/>
  <c r="T649" i="1"/>
  <c r="J649" i="1"/>
  <c r="T650" i="1"/>
  <c r="J650" i="1"/>
  <c r="T651" i="1"/>
  <c r="J651" i="1"/>
  <c r="T652" i="1"/>
  <c r="J652" i="1"/>
  <c r="T653" i="1"/>
  <c r="J653" i="1"/>
  <c r="T654" i="1"/>
  <c r="J654" i="1"/>
  <c r="T655" i="1"/>
  <c r="J655" i="1"/>
  <c r="T656" i="1"/>
  <c r="J656" i="1"/>
  <c r="T657" i="1"/>
  <c r="J657" i="1"/>
  <c r="T658" i="1"/>
  <c r="J658" i="1"/>
  <c r="T659" i="1"/>
  <c r="J659" i="1"/>
  <c r="T660" i="1"/>
  <c r="J660" i="1"/>
  <c r="T661" i="1"/>
  <c r="J661" i="1"/>
  <c r="T662" i="1"/>
  <c r="J662" i="1"/>
  <c r="T663" i="1"/>
  <c r="J663" i="1"/>
  <c r="T664" i="1"/>
  <c r="J664" i="1"/>
  <c r="T665" i="1"/>
  <c r="J665" i="1"/>
  <c r="T666" i="1"/>
  <c r="J666" i="1"/>
  <c r="T667" i="1"/>
  <c r="J667" i="1"/>
  <c r="T668" i="1"/>
  <c r="J668" i="1"/>
  <c r="T669" i="1"/>
  <c r="J669" i="1"/>
  <c r="T670" i="1"/>
  <c r="J670" i="1"/>
  <c r="T671" i="1"/>
  <c r="J671" i="1"/>
  <c r="T672" i="1"/>
  <c r="J672" i="1"/>
  <c r="T673" i="1"/>
  <c r="J673" i="1"/>
  <c r="T674" i="1"/>
  <c r="J674" i="1"/>
  <c r="T675" i="1"/>
  <c r="J675" i="1"/>
  <c r="T676" i="1"/>
  <c r="J676" i="1"/>
  <c r="T677" i="1"/>
  <c r="J677" i="1"/>
  <c r="T678" i="1"/>
  <c r="J678" i="1"/>
  <c r="T679" i="1"/>
  <c r="J679" i="1"/>
  <c r="T680" i="1"/>
  <c r="J680" i="1"/>
  <c r="T681" i="1"/>
  <c r="J681" i="1"/>
  <c r="T682" i="1"/>
  <c r="J682" i="1"/>
  <c r="T683" i="1"/>
  <c r="J683" i="1"/>
  <c r="T684" i="1"/>
  <c r="J684" i="1"/>
  <c r="T685" i="1"/>
  <c r="J685" i="1"/>
  <c r="T686" i="1"/>
  <c r="J686" i="1"/>
  <c r="T687" i="1"/>
  <c r="J687" i="1"/>
  <c r="T688" i="1"/>
  <c r="J688" i="1"/>
  <c r="T689" i="1"/>
  <c r="J689" i="1"/>
  <c r="T690" i="1"/>
  <c r="J690" i="1"/>
  <c r="T691" i="1"/>
  <c r="J691" i="1"/>
  <c r="T692" i="1"/>
  <c r="J692" i="1"/>
  <c r="T693" i="1"/>
  <c r="J693" i="1"/>
  <c r="T694" i="1"/>
  <c r="J694" i="1"/>
  <c r="T695" i="1"/>
  <c r="J695" i="1"/>
  <c r="T696" i="1"/>
  <c r="J696" i="1"/>
  <c r="T697" i="1"/>
  <c r="J697" i="1"/>
  <c r="T698" i="1"/>
  <c r="J698" i="1"/>
  <c r="T699" i="1"/>
  <c r="J699" i="1"/>
  <c r="T700" i="1"/>
  <c r="J700" i="1"/>
  <c r="T701" i="1"/>
  <c r="J701" i="1"/>
  <c r="T702" i="1"/>
  <c r="J702" i="1"/>
  <c r="T703" i="1"/>
  <c r="J703" i="1"/>
  <c r="T704" i="1"/>
  <c r="J704" i="1"/>
  <c r="T705" i="1"/>
  <c r="J705" i="1"/>
  <c r="T706" i="1"/>
  <c r="J706" i="1"/>
  <c r="T707" i="1"/>
  <c r="J707" i="1"/>
  <c r="T708" i="1"/>
  <c r="J708" i="1"/>
  <c r="T709" i="1"/>
  <c r="J709" i="1"/>
  <c r="T710" i="1"/>
  <c r="J710" i="1"/>
  <c r="T711" i="1"/>
  <c r="J711" i="1"/>
  <c r="T712" i="1"/>
  <c r="J712" i="1"/>
  <c r="T713" i="1"/>
  <c r="J713" i="1"/>
  <c r="T714" i="1"/>
  <c r="J714" i="1"/>
  <c r="T715" i="1"/>
  <c r="J715" i="1"/>
  <c r="T716" i="1"/>
  <c r="J716" i="1"/>
  <c r="T717" i="1"/>
  <c r="J717" i="1"/>
  <c r="T718" i="1"/>
  <c r="J718" i="1"/>
  <c r="T719" i="1"/>
  <c r="J719" i="1"/>
  <c r="T720" i="1"/>
  <c r="J720" i="1"/>
  <c r="T721" i="1"/>
  <c r="J721" i="1"/>
  <c r="T722" i="1"/>
  <c r="J722" i="1"/>
  <c r="T723" i="1"/>
  <c r="J723" i="1"/>
  <c r="T724" i="1"/>
  <c r="J724" i="1"/>
  <c r="T725" i="1"/>
  <c r="J725" i="1"/>
  <c r="T726" i="1"/>
  <c r="J726" i="1"/>
  <c r="T727" i="1"/>
  <c r="J727" i="1"/>
  <c r="T728" i="1"/>
  <c r="J728" i="1"/>
  <c r="T729" i="1"/>
  <c r="J729" i="1"/>
  <c r="T730" i="1"/>
  <c r="J730" i="1"/>
  <c r="T731" i="1"/>
  <c r="J731" i="1"/>
  <c r="T392" i="1"/>
  <c r="J392" i="1"/>
  <c r="T393" i="1"/>
  <c r="J393" i="1"/>
  <c r="T394" i="1"/>
  <c r="J394" i="1"/>
  <c r="T395" i="1"/>
  <c r="J395" i="1"/>
  <c r="T396" i="1"/>
  <c r="J396" i="1"/>
  <c r="T397" i="1"/>
  <c r="J397" i="1"/>
  <c r="T398" i="1"/>
  <c r="J398" i="1"/>
  <c r="T399" i="1"/>
  <c r="J399" i="1"/>
  <c r="T400" i="1"/>
  <c r="J400" i="1"/>
  <c r="T401" i="1"/>
  <c r="J401" i="1"/>
  <c r="T402" i="1"/>
  <c r="J402" i="1"/>
  <c r="T403" i="1"/>
  <c r="J403" i="1"/>
  <c r="T404" i="1"/>
  <c r="J404" i="1"/>
  <c r="T405" i="1"/>
  <c r="J405" i="1"/>
  <c r="T406" i="1"/>
  <c r="J406" i="1"/>
  <c r="T407" i="1"/>
  <c r="J407" i="1"/>
  <c r="T408" i="1"/>
  <c r="J408" i="1"/>
  <c r="T409" i="1"/>
  <c r="J409" i="1"/>
  <c r="T410" i="1"/>
  <c r="J410" i="1"/>
  <c r="T411" i="1"/>
  <c r="J411" i="1"/>
  <c r="T412" i="1"/>
  <c r="J412" i="1"/>
  <c r="T413" i="1"/>
  <c r="J413" i="1"/>
  <c r="T414" i="1"/>
  <c r="J414" i="1"/>
  <c r="T415" i="1"/>
  <c r="J415" i="1"/>
  <c r="T416" i="1"/>
  <c r="J416" i="1"/>
  <c r="T417" i="1"/>
  <c r="J417" i="1"/>
  <c r="T418" i="1"/>
  <c r="J418" i="1"/>
  <c r="T419" i="1"/>
  <c r="J419" i="1"/>
  <c r="T420" i="1"/>
  <c r="J420" i="1"/>
  <c r="T421" i="1"/>
  <c r="J421" i="1"/>
  <c r="T422" i="1"/>
  <c r="J422" i="1"/>
  <c r="T423" i="1"/>
  <c r="J423" i="1"/>
  <c r="T424" i="1"/>
  <c r="J424" i="1"/>
  <c r="T425" i="1"/>
  <c r="J425" i="1"/>
  <c r="T426" i="1"/>
  <c r="J426" i="1"/>
  <c r="T427" i="1"/>
  <c r="J427" i="1"/>
  <c r="T428" i="1"/>
  <c r="J428" i="1"/>
  <c r="T429" i="1"/>
  <c r="J429" i="1"/>
  <c r="T430" i="1"/>
  <c r="J430" i="1"/>
  <c r="T431" i="1"/>
  <c r="J431" i="1"/>
  <c r="T432" i="1"/>
  <c r="J432" i="1"/>
  <c r="T433" i="1"/>
  <c r="J433" i="1"/>
  <c r="T434" i="1"/>
  <c r="J434" i="1"/>
  <c r="T435" i="1"/>
  <c r="J435" i="1"/>
  <c r="T436" i="1"/>
  <c r="J436" i="1"/>
  <c r="T437" i="1"/>
  <c r="J437" i="1"/>
  <c r="T438" i="1"/>
  <c r="J438" i="1"/>
  <c r="T439" i="1"/>
  <c r="J439" i="1"/>
  <c r="T440" i="1"/>
  <c r="J440" i="1"/>
  <c r="T441" i="1"/>
  <c r="J441" i="1"/>
  <c r="T442" i="1"/>
  <c r="J442" i="1"/>
  <c r="T443" i="1"/>
  <c r="J443" i="1"/>
  <c r="T444" i="1"/>
  <c r="J444" i="1"/>
  <c r="T445" i="1"/>
  <c r="J445" i="1"/>
  <c r="T446" i="1"/>
  <c r="J446" i="1"/>
  <c r="T447" i="1"/>
  <c r="J447" i="1"/>
  <c r="T448" i="1"/>
  <c r="J448" i="1"/>
  <c r="T449" i="1"/>
  <c r="J449" i="1"/>
  <c r="T450" i="1"/>
  <c r="J450" i="1"/>
  <c r="T451" i="1"/>
  <c r="J451" i="1"/>
  <c r="AR93" i="27" l="1"/>
  <c r="X39" i="27"/>
  <c r="AB88" i="27" l="1"/>
  <c r="AB87" i="27"/>
  <c r="AB82" i="27"/>
  <c r="AB84" i="27"/>
  <c r="AB85" i="27"/>
  <c r="AB86" i="27"/>
  <c r="AB89" i="27"/>
  <c r="AB80" i="27"/>
  <c r="AB81" i="27"/>
  <c r="AB83" i="27"/>
  <c r="AK14" i="27"/>
  <c r="AK15" i="27"/>
  <c r="D53" i="27"/>
  <c r="B55" i="27"/>
  <c r="A55" i="27"/>
  <c r="AR49" i="27"/>
  <c r="AM49" i="27" s="1"/>
  <c r="T54" i="27" s="1"/>
  <c r="AR48" i="27"/>
  <c r="AM48" i="27" s="1"/>
  <c r="AB425" i="27"/>
  <c r="W22" i="27"/>
  <c r="V14" i="27"/>
  <c r="AK13" i="27"/>
  <c r="AP8" i="27"/>
  <c r="D7" i="27" l="1"/>
  <c r="A6" i="32"/>
  <c r="AB130" i="27"/>
  <c r="AB301" i="27"/>
  <c r="AA301" i="27" s="1"/>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A350" i="27" s="1"/>
  <c r="AB342" i="27"/>
  <c r="AB334" i="27"/>
  <c r="AB326" i="27"/>
  <c r="AB318" i="27"/>
  <c r="AB310" i="27"/>
  <c r="AB302" i="27"/>
  <c r="AB294" i="27"/>
  <c r="AB286" i="27"/>
  <c r="AB278" i="27"/>
  <c r="AB270" i="27"/>
  <c r="AB262" i="27"/>
  <c r="AB254" i="27"/>
  <c r="AB246" i="27"/>
  <c r="AB238" i="27"/>
  <c r="AB230" i="27"/>
  <c r="AB222" i="27"/>
  <c r="AA222" i="27" s="1"/>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A346" i="27" s="1"/>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A325" i="27" s="1"/>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A330" i="27" s="1"/>
  <c r="AB321" i="27"/>
  <c r="AB309" i="27"/>
  <c r="AB298" i="27"/>
  <c r="AA298" i="27" s="1"/>
  <c r="AB289" i="27"/>
  <c r="AB277" i="27"/>
  <c r="AB266" i="27"/>
  <c r="AB257" i="27"/>
  <c r="AA257" i="27" s="1"/>
  <c r="AB245" i="27"/>
  <c r="AB234" i="27"/>
  <c r="AB225" i="27"/>
  <c r="AB213" i="27"/>
  <c r="AA213" i="27" s="1"/>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A329" i="27" s="1"/>
  <c r="AB317" i="27"/>
  <c r="AB306" i="27"/>
  <c r="AA306" i="27" s="1"/>
  <c r="AB297" i="27"/>
  <c r="AB285" i="27"/>
  <c r="AB274" i="27"/>
  <c r="AB265" i="27"/>
  <c r="AB253" i="27"/>
  <c r="AB242" i="27"/>
  <c r="AB233" i="27"/>
  <c r="AB221" i="27"/>
  <c r="AA221" i="27" s="1"/>
  <c r="AB210" i="27"/>
  <c r="AB201" i="27"/>
  <c r="AB189" i="27"/>
  <c r="AB178" i="27"/>
  <c r="AA178" i="27" s="1"/>
  <c r="AB169" i="27"/>
  <c r="AB157" i="27"/>
  <c r="AB146" i="27"/>
  <c r="AB137" i="27"/>
  <c r="AA137" i="27" s="1"/>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A322" i="27" s="1"/>
  <c r="AB377" i="27"/>
  <c r="AB72" i="27"/>
  <c r="AB162" i="27"/>
  <c r="AB205" i="27"/>
  <c r="AB249" i="27"/>
  <c r="AB290" i="27"/>
  <c r="AA290" i="27" s="1"/>
  <c r="AB333" i="27"/>
  <c r="AB393" i="27"/>
  <c r="AA393" i="27" s="1"/>
  <c r="AB2735" i="27"/>
  <c r="AB2815" i="27"/>
  <c r="AB2919" i="27"/>
  <c r="AB3026" i="27"/>
  <c r="AB38" i="27"/>
  <c r="AB39" i="27"/>
  <c r="AB40" i="27"/>
  <c r="AB41" i="27"/>
  <c r="AB42" i="27"/>
  <c r="AB43" i="27"/>
  <c r="AA43" i="27" s="1"/>
  <c r="AB44" i="27"/>
  <c r="AB58" i="27"/>
  <c r="AB62" i="27"/>
  <c r="AB66" i="27"/>
  <c r="AB70" i="27"/>
  <c r="AB74" i="27"/>
  <c r="AB75" i="27"/>
  <c r="AB76" i="27"/>
  <c r="AB77" i="27"/>
  <c r="AB78" i="27"/>
  <c r="AB79" i="27"/>
  <c r="AB90" i="27"/>
  <c r="AB91" i="27"/>
  <c r="AB92" i="27"/>
  <c r="AB93" i="27"/>
  <c r="AB94" i="27"/>
  <c r="AB95" i="27"/>
  <c r="AB96" i="27"/>
  <c r="AB97" i="27"/>
  <c r="AB98" i="27"/>
  <c r="AB99" i="27"/>
  <c r="AA99" i="27" s="1"/>
  <c r="AB100" i="27"/>
  <c r="AB101" i="27"/>
  <c r="AB102" i="27"/>
  <c r="AB103" i="27"/>
  <c r="AB104" i="27"/>
  <c r="AB105" i="27"/>
  <c r="AB106" i="27"/>
  <c r="AA106" i="27" s="1"/>
  <c r="AB107" i="27"/>
  <c r="AB108" i="27"/>
  <c r="AB109" i="27"/>
  <c r="AB110" i="27"/>
  <c r="AB111" i="27"/>
  <c r="AB112" i="27"/>
  <c r="AB113" i="27"/>
  <c r="AB114" i="27"/>
  <c r="AB115" i="27"/>
  <c r="AB116" i="27"/>
  <c r="AB117" i="27"/>
  <c r="AB118" i="27"/>
  <c r="AB119" i="27"/>
  <c r="AB120" i="27"/>
  <c r="AB121" i="27"/>
  <c r="AB122" i="27"/>
  <c r="AB123" i="27"/>
  <c r="AB124" i="27"/>
  <c r="AB128" i="27"/>
  <c r="AA128" i="27" s="1"/>
  <c r="AB132" i="27"/>
  <c r="AB136" i="27"/>
  <c r="AB140" i="27"/>
  <c r="AB144" i="27"/>
  <c r="AB148" i="27"/>
  <c r="AB152" i="27"/>
  <c r="AB156" i="27"/>
  <c r="AB160" i="27"/>
  <c r="AB164" i="27"/>
  <c r="AB168" i="27"/>
  <c r="AB172" i="27"/>
  <c r="AB176" i="27"/>
  <c r="AB180" i="27"/>
  <c r="AA180" i="27" s="1"/>
  <c r="AB184" i="27"/>
  <c r="AA184" i="27" s="1"/>
  <c r="AB188" i="27"/>
  <c r="AB192" i="27"/>
  <c r="AB196" i="27"/>
  <c r="AB200" i="27"/>
  <c r="AB204" i="27"/>
  <c r="AB208" i="27"/>
  <c r="AB212" i="27"/>
  <c r="AB216" i="27"/>
  <c r="AB220" i="27"/>
  <c r="AA220" i="27" s="1"/>
  <c r="AB224" i="27"/>
  <c r="AB228" i="27"/>
  <c r="AB232" i="27"/>
  <c r="AA232" i="27" s="1"/>
  <c r="AB236" i="27"/>
  <c r="AB240" i="27"/>
  <c r="AB244" i="27"/>
  <c r="AB248" i="27"/>
  <c r="AB252" i="27"/>
  <c r="AB256" i="27"/>
  <c r="AB260" i="27"/>
  <c r="AB264" i="27"/>
  <c r="AB268" i="27"/>
  <c r="AB272" i="27"/>
  <c r="AB276" i="27"/>
  <c r="AA276" i="27" s="1"/>
  <c r="AB280" i="27"/>
  <c r="AB284" i="27"/>
  <c r="AB288" i="27"/>
  <c r="AB292" i="27"/>
  <c r="AB296" i="27"/>
  <c r="AB300" i="27"/>
  <c r="AB304" i="27"/>
  <c r="AB308" i="27"/>
  <c r="AB312" i="27"/>
  <c r="AB316" i="27"/>
  <c r="AB320" i="27"/>
  <c r="AB324" i="27"/>
  <c r="AB328" i="27"/>
  <c r="AB332" i="27"/>
  <c r="AB336" i="27"/>
  <c r="AB340" i="27"/>
  <c r="AA340" i="27" s="1"/>
  <c r="AB344" i="27"/>
  <c r="AB348" i="27"/>
  <c r="AA348" i="27" s="1"/>
  <c r="AB352" i="27"/>
  <c r="AA352" i="27" s="1"/>
  <c r="AB356" i="27"/>
  <c r="AB360" i="27"/>
  <c r="AB364" i="27"/>
  <c r="AB368" i="27"/>
  <c r="AB372" i="27"/>
  <c r="AA372" i="27" s="1"/>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C55"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155" i="27" l="1"/>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D67" i="27"/>
  <c r="AD71" i="27"/>
  <c r="AD66" i="27"/>
  <c r="AA103" i="27"/>
  <c r="AD73" i="27"/>
  <c r="AA75" i="27"/>
  <c r="AD60" i="27"/>
  <c r="AA62" i="27"/>
  <c r="AD62" i="27"/>
  <c r="AA71" i="27"/>
  <c r="AD69" i="27"/>
  <c r="AA74" i="27"/>
  <c r="AD72" i="27"/>
  <c r="AA58" i="27"/>
  <c r="AD56" i="27"/>
  <c r="AD70" i="27"/>
  <c r="AD58" i="27"/>
  <c r="AD63" i="27"/>
  <c r="AA63" i="27"/>
  <c r="AD61" i="27"/>
  <c r="AA66" i="27"/>
  <c r="AD64" i="27"/>
  <c r="AA59" i="27"/>
  <c r="AD57" i="27"/>
  <c r="AA67" i="27"/>
  <c r="AD65" i="27"/>
  <c r="AD68" i="27"/>
  <c r="AA70" i="27"/>
  <c r="AD59"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BS114" i="1"/>
  <c r="Z90" i="27" l="1"/>
  <c r="BS129" i="1"/>
  <c r="BS130" i="1"/>
  <c r="BS131" i="1"/>
  <c r="BS132" i="1"/>
  <c r="BS133" i="1"/>
  <c r="BS134" i="1"/>
  <c r="BS135" i="1"/>
  <c r="BS136" i="1"/>
  <c r="BS137" i="1"/>
  <c r="BS138" i="1"/>
  <c r="BS139" i="1"/>
  <c r="BS140" i="1"/>
  <c r="BS141" i="1"/>
  <c r="BS142" i="1"/>
  <c r="BS143" i="1"/>
  <c r="BS144" i="1"/>
  <c r="BS145" i="1"/>
  <c r="BS146" i="1"/>
  <c r="BS239" i="1"/>
  <c r="BS240" i="1"/>
  <c r="BS241" i="1"/>
  <c r="BS242" i="1"/>
  <c r="BS243" i="1"/>
  <c r="BS244" i="1"/>
  <c r="BS245" i="1"/>
  <c r="BS246" i="1"/>
  <c r="BS247" i="1"/>
  <c r="BS248" i="1"/>
  <c r="BS249" i="1"/>
  <c r="BS250" i="1"/>
  <c r="BS251" i="1"/>
  <c r="BS252" i="1"/>
  <c r="BS253" i="1"/>
  <c r="BS254" i="1"/>
  <c r="BS255" i="1"/>
  <c r="BS256" i="1"/>
  <c r="BS257" i="1"/>
  <c r="BS258" i="1"/>
  <c r="BS259" i="1"/>
  <c r="BS260" i="1"/>
  <c r="BS261" i="1"/>
  <c r="BS262" i="1"/>
  <c r="BS263" i="1"/>
  <c r="BS264" i="1"/>
  <c r="BS265" i="1"/>
  <c r="BS266" i="1"/>
  <c r="BS267" i="1"/>
  <c r="BS268" i="1"/>
  <c r="BS269" i="1"/>
  <c r="BS270" i="1"/>
  <c r="BS271" i="1"/>
  <c r="BS272" i="1"/>
  <c r="BS273" i="1"/>
  <c r="BS274" i="1"/>
  <c r="BS275" i="1"/>
  <c r="BS276" i="1"/>
  <c r="BS277" i="1"/>
  <c r="BS278" i="1"/>
  <c r="BS279" i="1"/>
  <c r="BS280" i="1"/>
  <c r="BS281" i="1"/>
  <c r="BS282" i="1"/>
  <c r="BS283" i="1"/>
  <c r="BS284" i="1"/>
  <c r="BS285" i="1"/>
  <c r="BS286" i="1"/>
  <c r="BS287" i="1"/>
  <c r="BS288" i="1"/>
  <c r="BS289" i="1"/>
  <c r="BS290" i="1"/>
  <c r="BS291" i="1"/>
  <c r="BS292" i="1"/>
  <c r="BS293" i="1"/>
  <c r="BS294" i="1"/>
  <c r="BS295" i="1"/>
  <c r="BS296" i="1"/>
  <c r="BS297" i="1"/>
  <c r="BS298" i="1"/>
  <c r="BS299" i="1"/>
  <c r="BS300" i="1"/>
  <c r="BS301" i="1"/>
  <c r="BS302" i="1"/>
  <c r="BS303" i="1"/>
  <c r="BS304" i="1"/>
  <c r="BS305" i="1"/>
  <c r="BS306" i="1"/>
  <c r="BS307" i="1"/>
  <c r="BS308" i="1"/>
  <c r="BS309" i="1"/>
  <c r="BS310" i="1"/>
  <c r="BS311" i="1"/>
  <c r="BS312" i="1"/>
  <c r="BS313" i="1"/>
  <c r="BS314" i="1"/>
  <c r="BS315" i="1"/>
  <c r="BS316" i="1"/>
  <c r="BS317" i="1"/>
  <c r="BS318" i="1"/>
  <c r="BS319" i="1"/>
  <c r="BS320" i="1"/>
  <c r="BS321" i="1"/>
  <c r="BS322" i="1"/>
  <c r="BS323" i="1"/>
  <c r="BS324" i="1"/>
  <c r="BS325" i="1"/>
  <c r="BS326" i="1"/>
  <c r="BS327" i="1"/>
  <c r="BS328" i="1"/>
  <c r="BS329" i="1"/>
  <c r="BS330" i="1"/>
  <c r="BS331" i="1"/>
  <c r="BS332" i="1"/>
  <c r="BS333" i="1"/>
  <c r="BS334" i="1"/>
  <c r="BS335" i="1"/>
  <c r="BS336" i="1"/>
  <c r="BS337" i="1"/>
  <c r="BS338" i="1"/>
  <c r="BS339" i="1"/>
  <c r="BS340" i="1"/>
  <c r="BS341" i="1"/>
  <c r="BS342" i="1"/>
  <c r="BS343" i="1"/>
  <c r="BS344" i="1"/>
  <c r="BS345" i="1"/>
  <c r="BS346" i="1"/>
  <c r="BS347" i="1"/>
  <c r="BS348" i="1"/>
  <c r="BS349" i="1"/>
  <c r="BS350" i="1"/>
  <c r="BS351" i="1"/>
  <c r="BS352" i="1"/>
  <c r="BS353" i="1"/>
  <c r="BS354" i="1"/>
  <c r="BS355" i="1"/>
  <c r="BS356" i="1"/>
  <c r="BS357" i="1"/>
  <c r="BS358" i="1"/>
  <c r="BS359" i="1"/>
  <c r="BS360" i="1"/>
  <c r="BS361" i="1"/>
  <c r="BS362" i="1"/>
  <c r="BS363" i="1"/>
  <c r="BS364" i="1"/>
  <c r="BS365" i="1"/>
  <c r="BS366" i="1"/>
  <c r="BS367" i="1"/>
  <c r="BS368" i="1"/>
  <c r="BS369" i="1"/>
  <c r="BS370" i="1"/>
  <c r="BS371" i="1"/>
  <c r="BS372" i="1"/>
  <c r="BS373" i="1"/>
  <c r="BS374" i="1"/>
  <c r="BS375" i="1"/>
  <c r="BS376" i="1"/>
  <c r="BS377" i="1"/>
  <c r="BS378" i="1"/>
  <c r="BS379" i="1"/>
  <c r="BS380" i="1"/>
  <c r="BS381" i="1"/>
  <c r="BS382" i="1"/>
  <c r="BS383" i="1"/>
  <c r="BS384" i="1"/>
  <c r="BS385" i="1"/>
  <c r="BS387" i="1"/>
  <c r="BS388" i="1"/>
  <c r="BS389" i="1"/>
  <c r="BS390" i="1"/>
  <c r="BS391" i="1"/>
  <c r="BS392" i="1"/>
  <c r="BS393" i="1"/>
  <c r="BS394" i="1"/>
  <c r="BS395" i="1"/>
  <c r="BS396" i="1"/>
  <c r="BS397" i="1"/>
  <c r="BS398" i="1"/>
  <c r="BS399" i="1"/>
  <c r="BS400" i="1"/>
  <c r="BS401" i="1"/>
  <c r="BS402" i="1"/>
  <c r="BS403" i="1"/>
  <c r="BS404" i="1"/>
  <c r="BS405" i="1"/>
  <c r="BS226" i="1"/>
  <c r="BS222" i="1"/>
  <c r="BS223" i="1"/>
  <c r="BS224" i="1"/>
  <c r="BS201" i="1"/>
  <c r="BS156" i="1"/>
  <c r="BS121" i="1"/>
  <c r="Z91" i="27" l="1"/>
  <c r="BM761" i="1"/>
  <c r="Z92" i="27" l="1"/>
  <c r="Z93" i="27" l="1"/>
  <c r="Z94" i="27" l="1"/>
  <c r="Z95" i="27" l="1"/>
  <c r="Z96" i="27" l="1"/>
  <c r="Z97" i="27" l="1"/>
  <c r="Z98" i="27" l="1"/>
  <c r="Z99" i="27" l="1"/>
  <c r="AC392" i="1"/>
  <c r="AC393" i="1"/>
  <c r="AC394" i="1"/>
  <c r="AC395" i="1"/>
  <c r="AC396" i="1"/>
  <c r="AC397" i="1"/>
  <c r="AC398" i="1"/>
  <c r="AC399" i="1"/>
  <c r="AC400" i="1"/>
  <c r="AC401" i="1"/>
  <c r="AC402" i="1"/>
  <c r="AC403" i="1"/>
  <c r="AC404" i="1"/>
  <c r="AC405" i="1"/>
  <c r="AC406" i="1"/>
  <c r="AC407" i="1"/>
  <c r="AC408" i="1"/>
  <c r="AC409" i="1"/>
  <c r="AC410" i="1"/>
  <c r="AC411" i="1"/>
  <c r="AC412" i="1"/>
  <c r="AC413" i="1"/>
  <c r="AC414" i="1"/>
  <c r="AC415" i="1"/>
  <c r="AC416" i="1"/>
  <c r="AC417" i="1"/>
  <c r="AC418" i="1"/>
  <c r="AC419" i="1"/>
  <c r="AC420" i="1"/>
  <c r="AC421" i="1"/>
  <c r="AC422" i="1"/>
  <c r="AC423" i="1"/>
  <c r="AC424" i="1"/>
  <c r="AC425" i="1"/>
  <c r="AC426" i="1"/>
  <c r="AC427" i="1"/>
  <c r="AC428" i="1"/>
  <c r="AC429" i="1"/>
  <c r="AC430" i="1"/>
  <c r="AC431" i="1"/>
  <c r="AC432" i="1"/>
  <c r="AC433" i="1"/>
  <c r="AC434" i="1"/>
  <c r="AC435" i="1"/>
  <c r="AC436" i="1"/>
  <c r="AC437" i="1"/>
  <c r="AC438" i="1"/>
  <c r="AC439" i="1"/>
  <c r="AC440" i="1"/>
  <c r="AC441" i="1"/>
  <c r="AC442" i="1"/>
  <c r="AC443" i="1"/>
  <c r="AC444" i="1"/>
  <c r="AC445" i="1"/>
  <c r="AC446" i="1"/>
  <c r="AC447" i="1"/>
  <c r="AC448" i="1"/>
  <c r="AC449" i="1"/>
  <c r="AC450" i="1"/>
  <c r="AC451" i="1"/>
  <c r="AC452" i="1"/>
  <c r="AC453" i="1"/>
  <c r="AC454" i="1"/>
  <c r="AC455" i="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CY3" i="1" l="1"/>
  <c r="CY4" i="1"/>
  <c r="CY5" i="1"/>
  <c r="CY6" i="1"/>
  <c r="CY7" i="1"/>
  <c r="CY8" i="1"/>
  <c r="CY9" i="1"/>
  <c r="CY10" i="1"/>
  <c r="CY11" i="1"/>
  <c r="CY12" i="1"/>
  <c r="CY13" i="1"/>
  <c r="CY14" i="1"/>
  <c r="CY15" i="1"/>
  <c r="CY16" i="1"/>
  <c r="CY17" i="1"/>
  <c r="CY18" i="1"/>
  <c r="CY19" i="1"/>
  <c r="CY20" i="1"/>
  <c r="CY21" i="1"/>
  <c r="CY22" i="1"/>
  <c r="CY23" i="1"/>
  <c r="CY24" i="1"/>
  <c r="CY25" i="1"/>
  <c r="CY26" i="1"/>
  <c r="CY27" i="1"/>
  <c r="CY28" i="1"/>
  <c r="CY29" i="1"/>
  <c r="CY30" i="1"/>
  <c r="CY31" i="1"/>
  <c r="CY32" i="1"/>
  <c r="CY33" i="1"/>
  <c r="CY2" i="1"/>
  <c r="E392" i="1" l="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AI392" i="1"/>
  <c r="AI393" i="1"/>
  <c r="AI394" i="1"/>
  <c r="AI395" i="1"/>
  <c r="AI396" i="1"/>
  <c r="AI397" i="1"/>
  <c r="AI398" i="1"/>
  <c r="AI399" i="1"/>
  <c r="AI400" i="1"/>
  <c r="AI401" i="1"/>
  <c r="AI402" i="1"/>
  <c r="AI403" i="1"/>
  <c r="AI404" i="1"/>
  <c r="AI405" i="1"/>
  <c r="AI406" i="1"/>
  <c r="Q13" i="3" l="1"/>
  <c r="BW129" i="1"/>
  <c r="BH25" i="1" l="1"/>
  <c r="AI407" i="1" l="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BM405" i="1" l="1"/>
  <c r="BP405" i="1" s="1"/>
  <c r="BM406" i="1"/>
  <c r="BP406" i="1" s="1"/>
  <c r="BM407" i="1"/>
  <c r="BP407" i="1" s="1"/>
  <c r="BM408" i="1"/>
  <c r="BP408" i="1" s="1"/>
  <c r="BM409" i="1"/>
  <c r="BP409" i="1" s="1"/>
  <c r="BM410" i="1"/>
  <c r="BP410" i="1" s="1"/>
  <c r="BM411" i="1"/>
  <c r="BP411" i="1" s="1"/>
  <c r="BM412" i="1"/>
  <c r="BP412" i="1" s="1"/>
  <c r="BM413" i="1"/>
  <c r="BP413" i="1" s="1"/>
  <c r="BM414" i="1"/>
  <c r="BP414" i="1" s="1"/>
  <c r="BM415" i="1"/>
  <c r="BP415" i="1" s="1"/>
  <c r="BM416" i="1"/>
  <c r="BP416" i="1" s="1"/>
  <c r="BM417" i="1"/>
  <c r="BP417" i="1" s="1"/>
  <c r="BM418" i="1"/>
  <c r="BP418" i="1" s="1"/>
  <c r="BM419" i="1"/>
  <c r="BP419" i="1" s="1"/>
  <c r="BM420" i="1"/>
  <c r="BP420" i="1" s="1"/>
  <c r="BM421" i="1"/>
  <c r="BP421" i="1" s="1"/>
  <c r="BM422" i="1"/>
  <c r="BP422" i="1" s="1"/>
  <c r="BM423" i="1"/>
  <c r="BP423" i="1" s="1"/>
  <c r="BM424" i="1"/>
  <c r="BP424" i="1" s="1"/>
  <c r="BM425" i="1"/>
  <c r="BP425" i="1" s="1"/>
  <c r="BM426" i="1"/>
  <c r="BP426" i="1" s="1"/>
  <c r="BM427" i="1"/>
  <c r="BP427" i="1" s="1"/>
  <c r="BM428" i="1"/>
  <c r="BP428" i="1" s="1"/>
  <c r="BM429" i="1"/>
  <c r="BP429" i="1" s="1"/>
  <c r="BM430" i="1"/>
  <c r="BP430" i="1" s="1"/>
  <c r="BM431" i="1"/>
  <c r="BP431" i="1" s="1"/>
  <c r="BM432" i="1"/>
  <c r="BP432" i="1" s="1"/>
  <c r="BM433" i="1"/>
  <c r="BP433" i="1" s="1"/>
  <c r="BM434" i="1"/>
  <c r="BP434" i="1" s="1"/>
  <c r="BM435" i="1"/>
  <c r="BP435" i="1" s="1"/>
  <c r="BM436" i="1"/>
  <c r="BP436" i="1" s="1"/>
  <c r="BM437" i="1"/>
  <c r="BP437" i="1" s="1"/>
  <c r="BM438" i="1"/>
  <c r="BP438" i="1" s="1"/>
  <c r="BM439" i="1"/>
  <c r="BP439" i="1" s="1"/>
  <c r="BM440" i="1"/>
  <c r="BP440" i="1" s="1"/>
  <c r="BM441" i="1"/>
  <c r="BP441" i="1" s="1"/>
  <c r="BM442" i="1"/>
  <c r="BP442" i="1" s="1"/>
  <c r="BM443" i="1"/>
  <c r="BP443" i="1" s="1"/>
  <c r="BM444" i="1"/>
  <c r="BP444" i="1" s="1"/>
  <c r="BM445" i="1"/>
  <c r="BP445" i="1" s="1"/>
  <c r="BM446" i="1"/>
  <c r="BP446" i="1" s="1"/>
  <c r="BM447" i="1"/>
  <c r="BP447" i="1" s="1"/>
  <c r="BM448" i="1"/>
  <c r="BP448" i="1" s="1"/>
  <c r="BM449" i="1"/>
  <c r="BP449" i="1" s="1"/>
  <c r="BM450" i="1"/>
  <c r="BP450" i="1" s="1"/>
  <c r="BM451" i="1"/>
  <c r="BP451" i="1" s="1"/>
  <c r="BM452" i="1"/>
  <c r="BP452" i="1" s="1"/>
  <c r="BM453" i="1"/>
  <c r="BP453" i="1" s="1"/>
  <c r="BM454" i="1"/>
  <c r="BP454" i="1" s="1"/>
  <c r="BM455" i="1"/>
  <c r="BP455" i="1" s="1"/>
  <c r="BM456" i="1"/>
  <c r="BP456" i="1" s="1"/>
  <c r="BM457" i="1"/>
  <c r="BP457" i="1" s="1"/>
  <c r="BM458" i="1"/>
  <c r="BP458" i="1" s="1"/>
  <c r="BM459" i="1"/>
  <c r="BP459" i="1" s="1"/>
  <c r="BM460" i="1"/>
  <c r="BP460" i="1" s="1"/>
  <c r="BM461" i="1"/>
  <c r="BP461" i="1" s="1"/>
  <c r="BM462" i="1"/>
  <c r="BP462" i="1" s="1"/>
  <c r="BM463" i="1"/>
  <c r="BP463" i="1" s="1"/>
  <c r="BM464" i="1"/>
  <c r="BP464" i="1" s="1"/>
  <c r="BM465" i="1"/>
  <c r="BP465" i="1" s="1"/>
  <c r="BM466" i="1"/>
  <c r="BP466" i="1" s="1"/>
  <c r="BM467" i="1"/>
  <c r="BP467" i="1" s="1"/>
  <c r="BM468" i="1"/>
  <c r="BP468" i="1" s="1"/>
  <c r="BM469" i="1"/>
  <c r="BP469" i="1" s="1"/>
  <c r="BM470" i="1"/>
  <c r="BP470" i="1" s="1"/>
  <c r="BM471" i="1"/>
  <c r="BP471" i="1" s="1"/>
  <c r="BM472" i="1"/>
  <c r="BP472" i="1" s="1"/>
  <c r="BM473" i="1"/>
  <c r="BP473" i="1" s="1"/>
  <c r="BM474" i="1"/>
  <c r="BP474" i="1" s="1"/>
  <c r="BM475" i="1"/>
  <c r="BP475" i="1" s="1"/>
  <c r="BM476" i="1"/>
  <c r="BP476" i="1" s="1"/>
  <c r="BM477" i="1"/>
  <c r="BP477" i="1" s="1"/>
  <c r="BM478" i="1"/>
  <c r="BP478" i="1" s="1"/>
  <c r="BM479" i="1"/>
  <c r="BP479" i="1" s="1"/>
  <c r="BM480" i="1"/>
  <c r="BP480" i="1" s="1"/>
  <c r="BM481" i="1"/>
  <c r="BP481" i="1" s="1"/>
  <c r="BM482" i="1"/>
  <c r="BP482" i="1" s="1"/>
  <c r="BM483" i="1"/>
  <c r="BP483" i="1" s="1"/>
  <c r="BM484" i="1"/>
  <c r="BP484" i="1" s="1"/>
  <c r="BM485" i="1"/>
  <c r="BP485" i="1" s="1"/>
  <c r="BM486" i="1"/>
  <c r="BP486" i="1" s="1"/>
  <c r="BM487" i="1"/>
  <c r="BP487" i="1" s="1"/>
  <c r="BM488" i="1"/>
  <c r="BP488" i="1" s="1"/>
  <c r="BM489" i="1"/>
  <c r="BP489" i="1" s="1"/>
  <c r="BM490" i="1"/>
  <c r="BP490" i="1" s="1"/>
  <c r="BM491" i="1"/>
  <c r="BP491" i="1" s="1"/>
  <c r="BM492" i="1"/>
  <c r="BP492" i="1" s="1"/>
  <c r="BM493" i="1"/>
  <c r="BP493" i="1" s="1"/>
  <c r="BM494" i="1"/>
  <c r="BP494" i="1" s="1"/>
  <c r="BM495" i="1"/>
  <c r="BP495" i="1" s="1"/>
  <c r="BM496" i="1"/>
  <c r="BP496" i="1" s="1"/>
  <c r="BM497" i="1"/>
  <c r="BP497" i="1" s="1"/>
  <c r="BM498" i="1"/>
  <c r="BP498" i="1" s="1"/>
  <c r="BM499" i="1"/>
  <c r="BP499" i="1" s="1"/>
  <c r="BM500" i="1"/>
  <c r="BP500" i="1" s="1"/>
  <c r="BM501" i="1"/>
  <c r="BP501" i="1" s="1"/>
  <c r="BM502" i="1"/>
  <c r="BP502" i="1" s="1"/>
  <c r="BM503" i="1"/>
  <c r="BP503" i="1" s="1"/>
  <c r="BM504" i="1"/>
  <c r="BP504" i="1" s="1"/>
  <c r="BM505" i="1"/>
  <c r="BP505" i="1" s="1"/>
  <c r="BM506" i="1"/>
  <c r="BP506" i="1" s="1"/>
  <c r="BM507" i="1"/>
  <c r="BP507" i="1" s="1"/>
  <c r="BM508" i="1"/>
  <c r="BP508" i="1" s="1"/>
  <c r="BM509" i="1"/>
  <c r="BP509" i="1" s="1"/>
  <c r="BM510" i="1"/>
  <c r="BP510" i="1" s="1"/>
  <c r="BM511" i="1"/>
  <c r="BP511" i="1" s="1"/>
  <c r="BM512" i="1"/>
  <c r="BP512" i="1" s="1"/>
  <c r="BM513" i="1"/>
  <c r="BP513" i="1" s="1"/>
  <c r="BM514" i="1"/>
  <c r="BP514" i="1" s="1"/>
  <c r="BM515" i="1"/>
  <c r="BP515" i="1" s="1"/>
  <c r="BM516" i="1"/>
  <c r="BP516" i="1" s="1"/>
  <c r="BM517" i="1"/>
  <c r="BP517" i="1" s="1"/>
  <c r="BM518" i="1"/>
  <c r="BP518" i="1" s="1"/>
  <c r="BM519" i="1"/>
  <c r="BP519" i="1" s="1"/>
  <c r="BM520" i="1"/>
  <c r="BP520" i="1" s="1"/>
  <c r="BM521" i="1"/>
  <c r="BP521" i="1" s="1"/>
  <c r="BM522" i="1"/>
  <c r="BP522" i="1" s="1"/>
  <c r="BM523" i="1"/>
  <c r="BP523" i="1" s="1"/>
  <c r="BM524" i="1"/>
  <c r="BP524" i="1" s="1"/>
  <c r="BM525" i="1"/>
  <c r="BP525" i="1" s="1"/>
  <c r="BM526" i="1"/>
  <c r="BP526" i="1" s="1"/>
  <c r="BM527" i="1"/>
  <c r="BP527" i="1" s="1"/>
  <c r="BM528" i="1"/>
  <c r="BP528" i="1" s="1"/>
  <c r="BM529" i="1"/>
  <c r="BP529" i="1" s="1"/>
  <c r="BM530" i="1"/>
  <c r="BP530" i="1" s="1"/>
  <c r="BM531" i="1"/>
  <c r="BP531" i="1" s="1"/>
  <c r="BM532" i="1"/>
  <c r="BP532" i="1" s="1"/>
  <c r="BM533" i="1"/>
  <c r="BP533" i="1" s="1"/>
  <c r="BM534" i="1"/>
  <c r="BP534" i="1" s="1"/>
  <c r="BM535" i="1"/>
  <c r="BP535" i="1" s="1"/>
  <c r="BM536" i="1"/>
  <c r="BP536" i="1" s="1"/>
  <c r="BM537" i="1"/>
  <c r="BP537" i="1" s="1"/>
  <c r="BM538" i="1"/>
  <c r="BP538" i="1" s="1"/>
  <c r="BM539" i="1"/>
  <c r="BP539" i="1" s="1"/>
  <c r="BM540" i="1"/>
  <c r="BP540" i="1" s="1"/>
  <c r="BM541" i="1"/>
  <c r="BP541" i="1" s="1"/>
  <c r="BM542" i="1"/>
  <c r="BP542" i="1" s="1"/>
  <c r="BM543" i="1"/>
  <c r="BP543" i="1" s="1"/>
  <c r="BM544" i="1"/>
  <c r="BP544" i="1" s="1"/>
  <c r="BM545" i="1"/>
  <c r="BP545" i="1" s="1"/>
  <c r="BM546" i="1"/>
  <c r="BP546" i="1" s="1"/>
  <c r="BM547" i="1"/>
  <c r="BP547" i="1" s="1"/>
  <c r="BM548" i="1"/>
  <c r="BP548" i="1" s="1"/>
  <c r="BM549" i="1"/>
  <c r="BP549" i="1" s="1"/>
  <c r="BM550" i="1"/>
  <c r="BP550" i="1" s="1"/>
  <c r="BM551" i="1"/>
  <c r="BP551" i="1" s="1"/>
  <c r="BM552" i="1"/>
  <c r="BP552" i="1" s="1"/>
  <c r="BM553" i="1"/>
  <c r="BP553" i="1" s="1"/>
  <c r="BM554" i="1"/>
  <c r="BP554" i="1" s="1"/>
  <c r="BM555" i="1"/>
  <c r="BP555" i="1" s="1"/>
  <c r="BM556" i="1"/>
  <c r="BP556" i="1" s="1"/>
  <c r="BM557" i="1"/>
  <c r="BP557" i="1" s="1"/>
  <c r="BM558" i="1"/>
  <c r="BP558" i="1" s="1"/>
  <c r="BM559" i="1"/>
  <c r="BP559" i="1" s="1"/>
  <c r="BM560" i="1"/>
  <c r="BP560" i="1" s="1"/>
  <c r="BM561" i="1"/>
  <c r="BP561" i="1" s="1"/>
  <c r="BM562" i="1"/>
  <c r="BP562" i="1" s="1"/>
  <c r="BM563" i="1"/>
  <c r="BP563" i="1" s="1"/>
  <c r="BM564" i="1"/>
  <c r="BP564" i="1" s="1"/>
  <c r="BM565" i="1"/>
  <c r="BP565" i="1" s="1"/>
  <c r="BM566" i="1"/>
  <c r="BP566" i="1" s="1"/>
  <c r="BM567" i="1"/>
  <c r="BP567" i="1" s="1"/>
  <c r="BM568" i="1"/>
  <c r="BP568" i="1" s="1"/>
  <c r="BM569" i="1"/>
  <c r="BP569" i="1" s="1"/>
  <c r="BM570" i="1"/>
  <c r="BP570" i="1" s="1"/>
  <c r="BM571" i="1"/>
  <c r="BP571" i="1" s="1"/>
  <c r="BM572" i="1"/>
  <c r="BP572" i="1" s="1"/>
  <c r="BM573" i="1"/>
  <c r="BP573" i="1" s="1"/>
  <c r="BM574" i="1"/>
  <c r="BP574" i="1" s="1"/>
  <c r="BM575" i="1"/>
  <c r="BP575" i="1" s="1"/>
  <c r="BM576" i="1"/>
  <c r="BP576" i="1" s="1"/>
  <c r="BM577" i="1"/>
  <c r="BP577" i="1" s="1"/>
  <c r="BM578" i="1"/>
  <c r="BP578" i="1" s="1"/>
  <c r="BM579" i="1"/>
  <c r="BP579" i="1" s="1"/>
  <c r="BM580" i="1"/>
  <c r="BP580" i="1" s="1"/>
  <c r="BM581" i="1"/>
  <c r="BP581" i="1" s="1"/>
  <c r="BM582" i="1"/>
  <c r="BP582" i="1" s="1"/>
  <c r="BM583" i="1"/>
  <c r="BP583" i="1" s="1"/>
  <c r="BM584" i="1"/>
  <c r="BP584" i="1" s="1"/>
  <c r="BM585" i="1"/>
  <c r="BP585" i="1" s="1"/>
  <c r="BM586" i="1"/>
  <c r="BP586" i="1" s="1"/>
  <c r="BM587" i="1"/>
  <c r="BP587" i="1" s="1"/>
  <c r="BM588" i="1"/>
  <c r="BP588" i="1" s="1"/>
  <c r="BM589" i="1"/>
  <c r="BP589" i="1" s="1"/>
  <c r="BM590" i="1"/>
  <c r="BP590" i="1" s="1"/>
  <c r="BM591" i="1"/>
  <c r="BP591" i="1" s="1"/>
  <c r="BM592" i="1"/>
  <c r="BP592" i="1" s="1"/>
  <c r="BM593" i="1"/>
  <c r="BP593" i="1" s="1"/>
  <c r="BM594" i="1"/>
  <c r="BP594" i="1" s="1"/>
  <c r="BM595" i="1"/>
  <c r="BP595" i="1" s="1"/>
  <c r="BM596" i="1"/>
  <c r="BP596" i="1" s="1"/>
  <c r="BM597" i="1"/>
  <c r="BP597" i="1" s="1"/>
  <c r="BM598" i="1"/>
  <c r="BP598" i="1" s="1"/>
  <c r="BM599" i="1"/>
  <c r="BP599" i="1" s="1"/>
  <c r="BM600" i="1"/>
  <c r="BP600" i="1" s="1"/>
  <c r="BM601" i="1"/>
  <c r="BP601" i="1" s="1"/>
  <c r="BM602" i="1"/>
  <c r="BP602" i="1" s="1"/>
  <c r="BM603" i="1"/>
  <c r="BP603" i="1" s="1"/>
  <c r="BM604" i="1"/>
  <c r="BP604" i="1" s="1"/>
  <c r="BM605" i="1"/>
  <c r="BP605" i="1" s="1"/>
  <c r="BM606" i="1"/>
  <c r="BP606" i="1" s="1"/>
  <c r="BM607" i="1"/>
  <c r="BP607" i="1" s="1"/>
  <c r="BM608" i="1"/>
  <c r="BP608" i="1" s="1"/>
  <c r="BM609" i="1"/>
  <c r="BP609" i="1" s="1"/>
  <c r="BM610" i="1"/>
  <c r="BP610" i="1" s="1"/>
  <c r="BM611" i="1"/>
  <c r="BP611" i="1" s="1"/>
  <c r="BM612" i="1"/>
  <c r="BP612" i="1" s="1"/>
  <c r="BM613" i="1"/>
  <c r="BP613" i="1" s="1"/>
  <c r="BM614" i="1"/>
  <c r="BP614" i="1" s="1"/>
  <c r="BM615" i="1"/>
  <c r="BP615" i="1" s="1"/>
  <c r="BM616" i="1"/>
  <c r="BP616" i="1" s="1"/>
  <c r="BM617" i="1"/>
  <c r="BP617" i="1" s="1"/>
  <c r="BM618" i="1"/>
  <c r="BP618" i="1" s="1"/>
  <c r="BM619" i="1"/>
  <c r="BP619" i="1" s="1"/>
  <c r="BM620" i="1"/>
  <c r="BP620" i="1" s="1"/>
  <c r="BM621" i="1"/>
  <c r="BP621" i="1" s="1"/>
  <c r="BM622" i="1"/>
  <c r="BP622" i="1" s="1"/>
  <c r="BM623" i="1"/>
  <c r="BP623" i="1" s="1"/>
  <c r="BM624" i="1"/>
  <c r="BP624" i="1" s="1"/>
  <c r="BM625" i="1"/>
  <c r="BP625" i="1" s="1"/>
  <c r="BM626" i="1"/>
  <c r="BP626" i="1" s="1"/>
  <c r="BM627" i="1"/>
  <c r="BP627" i="1" s="1"/>
  <c r="BM628" i="1"/>
  <c r="BP628" i="1" s="1"/>
  <c r="BM629" i="1"/>
  <c r="BP629" i="1" s="1"/>
  <c r="BM630" i="1"/>
  <c r="BP630" i="1" s="1"/>
  <c r="BM631" i="1"/>
  <c r="BP631" i="1" s="1"/>
  <c r="BM632" i="1"/>
  <c r="BP632" i="1" s="1"/>
  <c r="BM633" i="1"/>
  <c r="BP633" i="1" s="1"/>
  <c r="BM634" i="1"/>
  <c r="BP634" i="1" s="1"/>
  <c r="BM635" i="1"/>
  <c r="BP635" i="1" s="1"/>
  <c r="BM636" i="1"/>
  <c r="BP636" i="1" s="1"/>
  <c r="BM637" i="1"/>
  <c r="BP637" i="1" s="1"/>
  <c r="BM638" i="1"/>
  <c r="BP638" i="1" s="1"/>
  <c r="BM639" i="1"/>
  <c r="BP639" i="1" s="1"/>
  <c r="BM640" i="1"/>
  <c r="BP640" i="1" s="1"/>
  <c r="BM641" i="1"/>
  <c r="BP641" i="1" s="1"/>
  <c r="BM642" i="1"/>
  <c r="BP642" i="1" s="1"/>
  <c r="BM643" i="1"/>
  <c r="BP643" i="1" s="1"/>
  <c r="BM644" i="1"/>
  <c r="BP644" i="1" s="1"/>
  <c r="BM645" i="1"/>
  <c r="BP645" i="1" s="1"/>
  <c r="BM646" i="1"/>
  <c r="BP646" i="1" s="1"/>
  <c r="BM647" i="1"/>
  <c r="BP647" i="1" s="1"/>
  <c r="BM648" i="1"/>
  <c r="BP648" i="1" s="1"/>
  <c r="BM649" i="1"/>
  <c r="BP649" i="1" s="1"/>
  <c r="BM650" i="1"/>
  <c r="BP650" i="1" s="1"/>
  <c r="BM651" i="1"/>
  <c r="BP651" i="1" s="1"/>
  <c r="BM652" i="1"/>
  <c r="BP652" i="1" s="1"/>
  <c r="BM653" i="1"/>
  <c r="BP653" i="1" s="1"/>
  <c r="BM654" i="1"/>
  <c r="BP654" i="1" s="1"/>
  <c r="BM655" i="1"/>
  <c r="BP655" i="1" s="1"/>
  <c r="BM656" i="1"/>
  <c r="BP656" i="1" s="1"/>
  <c r="BM657" i="1"/>
  <c r="BP657" i="1" s="1"/>
  <c r="BM658" i="1"/>
  <c r="BP658" i="1" s="1"/>
  <c r="BM659" i="1"/>
  <c r="BP659" i="1" s="1"/>
  <c r="BM660" i="1"/>
  <c r="BP660" i="1" s="1"/>
  <c r="BM661" i="1"/>
  <c r="BP661" i="1" s="1"/>
  <c r="BM662" i="1"/>
  <c r="BP662" i="1" s="1"/>
  <c r="BM663" i="1"/>
  <c r="BP663" i="1" s="1"/>
  <c r="BM664" i="1"/>
  <c r="BP664" i="1" s="1"/>
  <c r="BM665" i="1"/>
  <c r="BP665" i="1" s="1"/>
  <c r="BM666" i="1"/>
  <c r="BP666" i="1" s="1"/>
  <c r="BM667" i="1"/>
  <c r="BP667" i="1" s="1"/>
  <c r="BM668" i="1"/>
  <c r="BP668" i="1" s="1"/>
  <c r="BM669" i="1"/>
  <c r="BP669" i="1" s="1"/>
  <c r="BM670" i="1"/>
  <c r="BP670" i="1" s="1"/>
  <c r="BM671" i="1"/>
  <c r="BP671" i="1" s="1"/>
  <c r="BM672" i="1"/>
  <c r="BP672" i="1" s="1"/>
  <c r="BM673" i="1"/>
  <c r="BP673" i="1" s="1"/>
  <c r="BM674" i="1"/>
  <c r="BP674" i="1" s="1"/>
  <c r="BM675" i="1"/>
  <c r="BP675" i="1" s="1"/>
  <c r="BM676" i="1"/>
  <c r="BP676" i="1" s="1"/>
  <c r="BM677" i="1"/>
  <c r="BP677" i="1" s="1"/>
  <c r="BM678" i="1"/>
  <c r="BP678" i="1" s="1"/>
  <c r="BM679" i="1"/>
  <c r="BP679" i="1" s="1"/>
  <c r="BM680" i="1"/>
  <c r="BP680" i="1" s="1"/>
  <c r="BM681" i="1"/>
  <c r="BP681" i="1" s="1"/>
  <c r="BM682" i="1"/>
  <c r="BP682" i="1" s="1"/>
  <c r="BM683" i="1"/>
  <c r="BP683" i="1" s="1"/>
  <c r="BM684" i="1"/>
  <c r="BP684" i="1" s="1"/>
  <c r="BM685" i="1"/>
  <c r="BP685" i="1" s="1"/>
  <c r="BM686" i="1"/>
  <c r="BP686" i="1" s="1"/>
  <c r="BM687" i="1"/>
  <c r="BP687" i="1" s="1"/>
  <c r="BM688" i="1"/>
  <c r="BP688" i="1" s="1"/>
  <c r="BM689" i="1"/>
  <c r="BP689" i="1" s="1"/>
  <c r="BM690" i="1"/>
  <c r="BP690" i="1" s="1"/>
  <c r="BM691" i="1"/>
  <c r="BP691" i="1" s="1"/>
  <c r="BM692" i="1"/>
  <c r="BP692" i="1" s="1"/>
  <c r="BM693" i="1"/>
  <c r="BP693" i="1" s="1"/>
  <c r="BM694" i="1"/>
  <c r="BP694" i="1" s="1"/>
  <c r="BM695" i="1"/>
  <c r="BP695" i="1" s="1"/>
  <c r="BM696" i="1"/>
  <c r="BP696" i="1" s="1"/>
  <c r="BM697" i="1"/>
  <c r="BP697" i="1" s="1"/>
  <c r="BM698" i="1"/>
  <c r="BP698" i="1" s="1"/>
  <c r="BM699" i="1"/>
  <c r="BP699" i="1" s="1"/>
  <c r="BM700" i="1"/>
  <c r="BP700" i="1" s="1"/>
  <c r="BM701" i="1"/>
  <c r="BP701" i="1" s="1"/>
  <c r="BM702" i="1"/>
  <c r="BP702" i="1" s="1"/>
  <c r="BM703" i="1"/>
  <c r="BP703" i="1" s="1"/>
  <c r="BM704" i="1"/>
  <c r="BP704" i="1" s="1"/>
  <c r="BM705" i="1"/>
  <c r="BP705" i="1" s="1"/>
  <c r="BM706" i="1"/>
  <c r="BP706" i="1" s="1"/>
  <c r="BM707" i="1"/>
  <c r="BP707" i="1" s="1"/>
  <c r="BM708" i="1"/>
  <c r="BP708" i="1" s="1"/>
  <c r="BM709" i="1"/>
  <c r="BP709" i="1" s="1"/>
  <c r="BM710" i="1"/>
  <c r="BP710" i="1" s="1"/>
  <c r="BM711" i="1"/>
  <c r="BP711" i="1" s="1"/>
  <c r="BM712" i="1"/>
  <c r="BP712" i="1" s="1"/>
  <c r="BM713" i="1"/>
  <c r="BP713" i="1" s="1"/>
  <c r="BM714" i="1"/>
  <c r="BP714" i="1" s="1"/>
  <c r="BM715" i="1"/>
  <c r="BP715" i="1" s="1"/>
  <c r="BM716" i="1"/>
  <c r="BP716" i="1" s="1"/>
  <c r="BM717" i="1"/>
  <c r="BP717" i="1" s="1"/>
  <c r="BM718" i="1"/>
  <c r="BP718" i="1" s="1"/>
  <c r="BM719" i="1"/>
  <c r="BP719" i="1" s="1"/>
  <c r="BM720" i="1"/>
  <c r="BP720" i="1" s="1"/>
  <c r="BM721" i="1"/>
  <c r="BP721" i="1" s="1"/>
  <c r="BM722" i="1"/>
  <c r="BP722" i="1" s="1"/>
  <c r="BM723" i="1"/>
  <c r="BP723" i="1" s="1"/>
  <c r="BM724" i="1"/>
  <c r="BP724" i="1" s="1"/>
  <c r="BM725" i="1"/>
  <c r="BP725" i="1" s="1"/>
  <c r="BM726" i="1"/>
  <c r="BP726" i="1" s="1"/>
  <c r="BM727" i="1"/>
  <c r="BP727" i="1" s="1"/>
  <c r="BM728" i="1"/>
  <c r="BP728" i="1" s="1"/>
  <c r="BM729" i="1"/>
  <c r="BP729" i="1" s="1"/>
  <c r="BM730" i="1"/>
  <c r="BP730" i="1" s="1"/>
  <c r="BM731" i="1"/>
  <c r="BP731" i="1" s="1"/>
  <c r="BM732" i="1"/>
  <c r="BP732" i="1" s="1"/>
  <c r="BM733" i="1"/>
  <c r="BP733" i="1" s="1"/>
  <c r="BM734" i="1"/>
  <c r="BP734" i="1" s="1"/>
  <c r="BM735" i="1"/>
  <c r="BP735" i="1" s="1"/>
  <c r="BM736" i="1"/>
  <c r="BP736" i="1" s="1"/>
  <c r="BM737" i="1"/>
  <c r="BP737" i="1" s="1"/>
  <c r="BM738" i="1"/>
  <c r="BP738" i="1" s="1"/>
  <c r="BM739" i="1"/>
  <c r="BP739" i="1" s="1"/>
  <c r="BM740" i="1"/>
  <c r="BP740" i="1" s="1"/>
  <c r="BM741" i="1"/>
  <c r="BP741" i="1" s="1"/>
  <c r="BM742" i="1"/>
  <c r="BP742" i="1" s="1"/>
  <c r="BM743" i="1"/>
  <c r="BP743" i="1" s="1"/>
  <c r="BM744" i="1"/>
  <c r="BP744" i="1" s="1"/>
  <c r="BM745" i="1"/>
  <c r="BP745" i="1" s="1"/>
  <c r="BM746" i="1"/>
  <c r="BP746" i="1" s="1"/>
  <c r="BM747" i="1"/>
  <c r="BP747" i="1" s="1"/>
  <c r="BM748" i="1"/>
  <c r="BP748" i="1" s="1"/>
  <c r="BM749" i="1"/>
  <c r="BP749" i="1" s="1"/>
  <c r="BM750" i="1"/>
  <c r="BP750" i="1" s="1"/>
  <c r="BM751" i="1"/>
  <c r="BP751" i="1" s="1"/>
  <c r="BM752" i="1"/>
  <c r="BP752" i="1" s="1"/>
  <c r="BM753" i="1"/>
  <c r="BP753" i="1" s="1"/>
  <c r="BM754" i="1"/>
  <c r="BP754" i="1" s="1"/>
  <c r="BM755" i="1"/>
  <c r="BP755" i="1" s="1"/>
  <c r="BM756" i="1"/>
  <c r="BP756" i="1" s="1"/>
  <c r="BM757" i="1"/>
  <c r="BP757" i="1" s="1"/>
  <c r="BM758" i="1"/>
  <c r="BP758" i="1" s="1"/>
  <c r="BM759" i="1"/>
  <c r="BP759" i="1" s="1"/>
  <c r="BM760" i="1"/>
  <c r="BP760" i="1" s="1"/>
  <c r="BP761" i="1"/>
  <c r="BM762" i="1"/>
  <c r="BP762" i="1" s="1"/>
  <c r="BM763" i="1"/>
  <c r="BP763" i="1" s="1"/>
  <c r="BM764" i="1"/>
  <c r="BP764" i="1" s="1"/>
  <c r="BM765" i="1"/>
  <c r="BP765" i="1" s="1"/>
  <c r="BM766" i="1"/>
  <c r="BP766" i="1" s="1"/>
  <c r="BM767" i="1"/>
  <c r="BP767" i="1" s="1"/>
  <c r="BM768" i="1"/>
  <c r="BP768" i="1" s="1"/>
  <c r="BM769" i="1"/>
  <c r="BP769" i="1" s="1"/>
  <c r="BM770" i="1"/>
  <c r="BP770" i="1" s="1"/>
  <c r="BM771" i="1"/>
  <c r="BP771" i="1" s="1"/>
  <c r="BM772" i="1"/>
  <c r="BP772" i="1" s="1"/>
  <c r="BM773" i="1"/>
  <c r="BP773" i="1" s="1"/>
  <c r="BM774" i="1"/>
  <c r="BP774" i="1" s="1"/>
  <c r="BM775" i="1"/>
  <c r="BP775" i="1" s="1"/>
  <c r="BM776" i="1"/>
  <c r="BP776" i="1" s="1"/>
  <c r="BM777" i="1"/>
  <c r="BP777" i="1" s="1"/>
  <c r="BM778" i="1"/>
  <c r="BP778" i="1" s="1"/>
  <c r="BM779" i="1"/>
  <c r="BP779" i="1" s="1"/>
  <c r="BM780" i="1"/>
  <c r="BP780" i="1" s="1"/>
  <c r="BM781" i="1"/>
  <c r="BP781" i="1" s="1"/>
  <c r="BM782" i="1"/>
  <c r="BP782" i="1" s="1"/>
  <c r="BM783" i="1"/>
  <c r="BP783" i="1" s="1"/>
  <c r="BM784" i="1"/>
  <c r="BP784" i="1" s="1"/>
  <c r="BM785" i="1"/>
  <c r="BP785" i="1" s="1"/>
  <c r="BM786" i="1"/>
  <c r="BP786" i="1" s="1"/>
  <c r="BM787" i="1"/>
  <c r="BP787" i="1" s="1"/>
  <c r="BM788" i="1"/>
  <c r="BP788" i="1" s="1"/>
  <c r="BM789" i="1"/>
  <c r="BP789" i="1" s="1"/>
  <c r="BM790" i="1"/>
  <c r="BP790" i="1" s="1"/>
  <c r="BM791" i="1"/>
  <c r="BP791" i="1" s="1"/>
  <c r="BM792" i="1"/>
  <c r="BP792" i="1" s="1"/>
  <c r="BM793" i="1"/>
  <c r="BP793" i="1" s="1"/>
  <c r="BM794" i="1"/>
  <c r="BP794" i="1" s="1"/>
  <c r="BM795" i="1"/>
  <c r="BP795" i="1" s="1"/>
  <c r="BM796" i="1"/>
  <c r="BP796" i="1" s="1"/>
  <c r="BM797" i="1"/>
  <c r="BP797" i="1" s="1"/>
  <c r="BM798" i="1"/>
  <c r="BP798" i="1" s="1"/>
  <c r="BM799" i="1"/>
  <c r="BP799" i="1" s="1"/>
  <c r="BM800" i="1"/>
  <c r="BP800" i="1" s="1"/>
  <c r="BM801" i="1"/>
  <c r="BP801" i="1" s="1"/>
  <c r="BM802" i="1"/>
  <c r="BP802" i="1" s="1"/>
  <c r="BM803" i="1"/>
  <c r="BP803" i="1" s="1"/>
  <c r="BM804" i="1"/>
  <c r="BP804" i="1" s="1"/>
  <c r="BM805" i="1"/>
  <c r="BP805" i="1" s="1"/>
  <c r="BM806" i="1"/>
  <c r="BP806" i="1" s="1"/>
  <c r="BM807" i="1"/>
  <c r="BP807" i="1" s="1"/>
  <c r="BM808" i="1"/>
  <c r="BP808" i="1" s="1"/>
  <c r="BM809" i="1"/>
  <c r="BP809" i="1" s="1"/>
  <c r="BM810" i="1"/>
  <c r="BP810" i="1" s="1"/>
  <c r="BM811" i="1"/>
  <c r="BP811" i="1" s="1"/>
  <c r="BM812" i="1"/>
  <c r="BP812" i="1" s="1"/>
  <c r="BM813" i="1"/>
  <c r="BP813" i="1" s="1"/>
  <c r="BM814" i="1"/>
  <c r="BP814" i="1" s="1"/>
  <c r="BM815" i="1"/>
  <c r="BP815" i="1" s="1"/>
  <c r="BM816" i="1"/>
  <c r="BP816" i="1" s="1"/>
  <c r="BM817" i="1"/>
  <c r="BP817" i="1" s="1"/>
  <c r="BM818" i="1"/>
  <c r="BP818" i="1" s="1"/>
  <c r="BM819" i="1"/>
  <c r="BP819" i="1" s="1"/>
  <c r="BM820" i="1"/>
  <c r="BP820" i="1" s="1"/>
  <c r="BM821" i="1"/>
  <c r="BP821" i="1" s="1"/>
  <c r="BM822" i="1"/>
  <c r="BP822" i="1" s="1"/>
  <c r="BM823" i="1"/>
  <c r="BP823" i="1" s="1"/>
  <c r="BM824" i="1"/>
  <c r="BP824" i="1" s="1"/>
  <c r="BM825" i="1"/>
  <c r="BP825" i="1" s="1"/>
  <c r="BM826" i="1"/>
  <c r="BP826" i="1" s="1"/>
  <c r="BM827" i="1"/>
  <c r="BP827" i="1" s="1"/>
  <c r="BM828" i="1"/>
  <c r="BP828" i="1" s="1"/>
  <c r="BM829" i="1"/>
  <c r="BP829" i="1" s="1"/>
  <c r="BM830" i="1"/>
  <c r="BP830" i="1" s="1"/>
  <c r="BM831" i="1"/>
  <c r="BP831" i="1" s="1"/>
  <c r="BM832" i="1"/>
  <c r="BP832" i="1" s="1"/>
  <c r="BM833" i="1"/>
  <c r="BP833" i="1" s="1"/>
  <c r="BM834" i="1"/>
  <c r="BP834" i="1" s="1"/>
  <c r="BM835" i="1"/>
  <c r="BP835" i="1" s="1"/>
  <c r="BM836" i="1"/>
  <c r="BP836" i="1" s="1"/>
  <c r="BM837" i="1"/>
  <c r="BP837" i="1" s="1"/>
  <c r="BM838" i="1"/>
  <c r="BP838" i="1" s="1"/>
  <c r="BM839" i="1"/>
  <c r="BP839" i="1" s="1"/>
  <c r="BM840" i="1"/>
  <c r="BP840" i="1" s="1"/>
  <c r="BM841" i="1"/>
  <c r="BP841" i="1" s="1"/>
  <c r="BM842" i="1"/>
  <c r="BP842" i="1" s="1"/>
  <c r="BM843" i="1"/>
  <c r="BP843" i="1" s="1"/>
  <c r="BM844" i="1"/>
  <c r="BP844" i="1" s="1"/>
  <c r="BM845" i="1"/>
  <c r="BP845" i="1" s="1"/>
  <c r="BM846" i="1"/>
  <c r="BP846" i="1" s="1"/>
  <c r="BM847" i="1"/>
  <c r="BP847" i="1" s="1"/>
  <c r="BM848" i="1"/>
  <c r="BP848" i="1" s="1"/>
  <c r="BM849" i="1"/>
  <c r="BP849" i="1" s="1"/>
  <c r="BM850" i="1"/>
  <c r="BP850" i="1" s="1"/>
  <c r="BM851" i="1"/>
  <c r="BP851" i="1" s="1"/>
  <c r="BM852" i="1"/>
  <c r="BP852" i="1" s="1"/>
  <c r="BM853" i="1"/>
  <c r="BP853" i="1" s="1"/>
  <c r="BM854" i="1"/>
  <c r="BP854" i="1" s="1"/>
  <c r="BM855" i="1"/>
  <c r="BP855" i="1" s="1"/>
  <c r="BM856" i="1"/>
  <c r="BP856" i="1" s="1"/>
  <c r="BM857" i="1"/>
  <c r="BP857" i="1" s="1"/>
  <c r="BM858" i="1"/>
  <c r="BP858" i="1" s="1"/>
  <c r="BM859" i="1"/>
  <c r="BP859" i="1" s="1"/>
  <c r="BM860" i="1"/>
  <c r="BP860" i="1" s="1"/>
  <c r="BM861" i="1"/>
  <c r="BP861" i="1" s="1"/>
  <c r="BM862" i="1"/>
  <c r="BP862" i="1" s="1"/>
  <c r="BM863" i="1"/>
  <c r="BP863" i="1" s="1"/>
  <c r="BM864" i="1"/>
  <c r="BP864" i="1" s="1"/>
  <c r="BM865" i="1"/>
  <c r="BP865" i="1" s="1"/>
  <c r="BM866" i="1"/>
  <c r="BP866" i="1" s="1"/>
  <c r="BM867" i="1"/>
  <c r="BP867" i="1" s="1"/>
  <c r="BM868" i="1"/>
  <c r="BP868" i="1" s="1"/>
  <c r="BM869" i="1"/>
  <c r="BP869" i="1" s="1"/>
  <c r="BM870" i="1"/>
  <c r="BP870" i="1" s="1"/>
  <c r="BM871" i="1"/>
  <c r="BP871" i="1" s="1"/>
  <c r="BM872" i="1"/>
  <c r="BP872" i="1" s="1"/>
  <c r="BM873" i="1"/>
  <c r="BP873" i="1" s="1"/>
  <c r="BM874" i="1"/>
  <c r="BP874" i="1" s="1"/>
  <c r="BM875" i="1"/>
  <c r="BP875" i="1" s="1"/>
  <c r="BM876" i="1"/>
  <c r="BP876" i="1" s="1"/>
  <c r="BM877" i="1"/>
  <c r="BP877" i="1" s="1"/>
  <c r="BM878" i="1"/>
  <c r="BP878" i="1" s="1"/>
  <c r="BM879" i="1"/>
  <c r="BP879" i="1" s="1"/>
  <c r="BM880" i="1"/>
  <c r="BP880" i="1" s="1"/>
  <c r="BM881" i="1"/>
  <c r="BP881" i="1" s="1"/>
  <c r="BM882" i="1"/>
  <c r="BP882" i="1" s="1"/>
  <c r="BM883" i="1"/>
  <c r="BP883" i="1" s="1"/>
  <c r="BM884" i="1"/>
  <c r="BP884" i="1" s="1"/>
  <c r="BM885" i="1"/>
  <c r="BP885" i="1" s="1"/>
  <c r="BM886" i="1"/>
  <c r="BP886" i="1" s="1"/>
  <c r="BM887" i="1"/>
  <c r="BP887" i="1" s="1"/>
  <c r="BM888" i="1"/>
  <c r="BP888" i="1" s="1"/>
  <c r="BM889" i="1"/>
  <c r="BP889" i="1" s="1"/>
  <c r="BM890" i="1"/>
  <c r="BP890" i="1" s="1"/>
  <c r="BM891" i="1"/>
  <c r="BP891" i="1" s="1"/>
  <c r="BM892" i="1"/>
  <c r="BP892" i="1" s="1"/>
  <c r="BM893" i="1"/>
  <c r="BP893" i="1" s="1"/>
  <c r="BM894" i="1"/>
  <c r="BP894" i="1" s="1"/>
  <c r="BM895" i="1"/>
  <c r="BP895" i="1" s="1"/>
  <c r="BM896" i="1"/>
  <c r="BP896" i="1" s="1"/>
  <c r="BM897" i="1"/>
  <c r="BP897" i="1" s="1"/>
  <c r="BM898" i="1"/>
  <c r="BP898" i="1" s="1"/>
  <c r="BM899" i="1"/>
  <c r="BP899" i="1" s="1"/>
  <c r="BM900" i="1"/>
  <c r="BP900" i="1" s="1"/>
  <c r="BM901" i="1"/>
  <c r="BP901" i="1" s="1"/>
  <c r="BM902" i="1"/>
  <c r="BP902" i="1" s="1"/>
  <c r="BM903" i="1"/>
  <c r="BP903" i="1" s="1"/>
  <c r="BM904" i="1"/>
  <c r="BP904" i="1" s="1"/>
  <c r="BM905" i="1"/>
  <c r="BP905" i="1" s="1"/>
  <c r="BM906" i="1"/>
  <c r="BP906" i="1" s="1"/>
  <c r="BM907" i="1"/>
  <c r="BP907" i="1" s="1"/>
  <c r="BM908" i="1"/>
  <c r="BP908" i="1" s="1"/>
  <c r="BM909" i="1"/>
  <c r="BP909" i="1" s="1"/>
  <c r="BM910" i="1"/>
  <c r="BP910" i="1" s="1"/>
  <c r="BM911" i="1"/>
  <c r="BP911" i="1" s="1"/>
  <c r="BM912" i="1"/>
  <c r="BP912" i="1" s="1"/>
  <c r="BM913" i="1"/>
  <c r="BP913" i="1" s="1"/>
  <c r="BM914" i="1"/>
  <c r="BP914" i="1" s="1"/>
  <c r="BM915" i="1"/>
  <c r="BP915" i="1" s="1"/>
  <c r="BM916" i="1"/>
  <c r="BP916" i="1" s="1"/>
  <c r="BM917" i="1"/>
  <c r="BP917" i="1" s="1"/>
  <c r="BM918" i="1"/>
  <c r="BP918" i="1" s="1"/>
  <c r="BM919" i="1"/>
  <c r="BP919" i="1" s="1"/>
  <c r="BM920" i="1"/>
  <c r="BP920" i="1" s="1"/>
  <c r="BM921" i="1"/>
  <c r="BP921" i="1" s="1"/>
  <c r="BM922" i="1"/>
  <c r="BP922" i="1" s="1"/>
  <c r="BM923" i="1"/>
  <c r="BP923" i="1" s="1"/>
  <c r="BM924" i="1"/>
  <c r="BP924" i="1" s="1"/>
  <c r="BM925" i="1"/>
  <c r="BP925" i="1" s="1"/>
  <c r="BM926" i="1"/>
  <c r="BP926" i="1" s="1"/>
  <c r="BM927" i="1"/>
  <c r="BP927" i="1" s="1"/>
  <c r="BM928" i="1"/>
  <c r="BP928" i="1" s="1"/>
  <c r="BM929" i="1"/>
  <c r="BP929" i="1" s="1"/>
  <c r="BM930" i="1"/>
  <c r="BP930" i="1" s="1"/>
  <c r="BM931" i="1"/>
  <c r="BP931" i="1" s="1"/>
  <c r="BM932" i="1"/>
  <c r="BP932" i="1" s="1"/>
  <c r="BM933" i="1"/>
  <c r="BP933" i="1" s="1"/>
  <c r="BM934" i="1"/>
  <c r="BP934" i="1" s="1"/>
  <c r="BM935" i="1"/>
  <c r="BP935" i="1" s="1"/>
  <c r="BM936" i="1"/>
  <c r="BP936" i="1" s="1"/>
  <c r="BM937" i="1"/>
  <c r="BP937" i="1" s="1"/>
  <c r="BM938" i="1"/>
  <c r="BP938" i="1" s="1"/>
  <c r="BM939" i="1"/>
  <c r="BP939" i="1" s="1"/>
  <c r="BM940" i="1"/>
  <c r="BP940" i="1" s="1"/>
  <c r="BM941" i="1"/>
  <c r="BP941" i="1" s="1"/>
  <c r="BM942" i="1"/>
  <c r="BP942" i="1" s="1"/>
  <c r="BM943" i="1"/>
  <c r="BP943" i="1" s="1"/>
  <c r="BM944" i="1"/>
  <c r="BP944" i="1" s="1"/>
  <c r="BM945" i="1"/>
  <c r="BP945" i="1" s="1"/>
  <c r="BM946" i="1"/>
  <c r="BP946" i="1" s="1"/>
  <c r="BM947" i="1"/>
  <c r="BP947" i="1" s="1"/>
  <c r="BM948" i="1"/>
  <c r="BP948" i="1" s="1"/>
  <c r="BM949" i="1"/>
  <c r="BP949" i="1" s="1"/>
  <c r="BM950" i="1"/>
  <c r="BP950" i="1" s="1"/>
  <c r="BM951" i="1"/>
  <c r="BP951" i="1" s="1"/>
  <c r="BM952" i="1"/>
  <c r="BP952" i="1" s="1"/>
  <c r="BM953" i="1"/>
  <c r="BP953" i="1" s="1"/>
  <c r="BM954" i="1"/>
  <c r="BP954" i="1" s="1"/>
  <c r="BM955" i="1"/>
  <c r="BP955" i="1" s="1"/>
  <c r="BM956" i="1"/>
  <c r="BP956" i="1" s="1"/>
  <c r="BM957" i="1"/>
  <c r="BP957" i="1" s="1"/>
  <c r="BM958" i="1"/>
  <c r="BP958" i="1" s="1"/>
  <c r="BM959" i="1"/>
  <c r="BP959" i="1" s="1"/>
  <c r="BM960" i="1"/>
  <c r="BP960" i="1" s="1"/>
  <c r="BM961" i="1"/>
  <c r="BP961" i="1" s="1"/>
  <c r="BM962" i="1"/>
  <c r="BP962" i="1" s="1"/>
  <c r="BM963" i="1"/>
  <c r="BP963" i="1" s="1"/>
  <c r="BM964" i="1"/>
  <c r="BP964" i="1" s="1"/>
  <c r="BM965" i="1"/>
  <c r="BP965" i="1" s="1"/>
  <c r="BM966" i="1"/>
  <c r="BP966" i="1" s="1"/>
  <c r="BM967" i="1"/>
  <c r="BP967" i="1" s="1"/>
  <c r="BM968" i="1"/>
  <c r="BP968" i="1" s="1"/>
  <c r="BM969" i="1"/>
  <c r="BP969" i="1" s="1"/>
  <c r="BM970" i="1"/>
  <c r="BP970" i="1" s="1"/>
  <c r="BM971" i="1"/>
  <c r="BP971" i="1" s="1"/>
  <c r="BM972" i="1"/>
  <c r="BP972" i="1" s="1"/>
  <c r="BM973" i="1"/>
  <c r="BP973" i="1" s="1"/>
  <c r="BM974" i="1"/>
  <c r="BP974" i="1" s="1"/>
  <c r="BM975" i="1"/>
  <c r="BP975" i="1" s="1"/>
  <c r="BM976" i="1"/>
  <c r="BP976" i="1" s="1"/>
  <c r="BM977" i="1"/>
  <c r="BP977" i="1" s="1"/>
  <c r="BM978" i="1"/>
  <c r="BP978" i="1" s="1"/>
  <c r="BM979" i="1"/>
  <c r="BP979" i="1" s="1"/>
  <c r="BM980" i="1"/>
  <c r="BP980" i="1" s="1"/>
  <c r="BM981" i="1"/>
  <c r="BP981" i="1" s="1"/>
  <c r="BM982" i="1"/>
  <c r="BP982" i="1" s="1"/>
  <c r="BM983" i="1"/>
  <c r="BP983" i="1" s="1"/>
  <c r="BM984" i="1"/>
  <c r="BP984" i="1" s="1"/>
  <c r="BM985" i="1"/>
  <c r="BP985" i="1" s="1"/>
  <c r="BM986" i="1"/>
  <c r="BP986" i="1" s="1"/>
  <c r="BM987" i="1"/>
  <c r="BP987" i="1" s="1"/>
  <c r="BM988" i="1"/>
  <c r="BP988" i="1" s="1"/>
  <c r="BM989" i="1"/>
  <c r="BP989" i="1" s="1"/>
  <c r="BM990" i="1"/>
  <c r="BP990" i="1" s="1"/>
  <c r="BM991" i="1"/>
  <c r="BP991" i="1" s="1"/>
  <c r="BM992" i="1"/>
  <c r="BP992" i="1" s="1"/>
  <c r="BM993" i="1"/>
  <c r="BP993" i="1" s="1"/>
  <c r="BM994" i="1"/>
  <c r="BP994" i="1" s="1"/>
  <c r="BM995" i="1"/>
  <c r="BP995" i="1" s="1"/>
  <c r="BM996" i="1"/>
  <c r="BP996" i="1" s="1"/>
  <c r="BM997" i="1"/>
  <c r="BP997" i="1" s="1"/>
  <c r="BM998" i="1"/>
  <c r="BP998" i="1" s="1"/>
  <c r="BM999" i="1"/>
  <c r="BP999" i="1" s="1"/>
  <c r="BM1000" i="1"/>
  <c r="BP1000" i="1" s="1"/>
  <c r="BM1001" i="1"/>
  <c r="BP1001" i="1" s="1"/>
  <c r="BM1002" i="1"/>
  <c r="BP1002" i="1" s="1"/>
  <c r="BM1003" i="1"/>
  <c r="BP1003" i="1" s="1"/>
  <c r="BM1004" i="1"/>
  <c r="BP1004" i="1" s="1"/>
  <c r="BM1005" i="1"/>
  <c r="BP1005" i="1" s="1"/>
  <c r="BM1006" i="1"/>
  <c r="BP1006" i="1" s="1"/>
  <c r="BM1007" i="1"/>
  <c r="BP1007" i="1" s="1"/>
  <c r="BM1008" i="1"/>
  <c r="BP1008" i="1" s="1"/>
  <c r="BM1009" i="1"/>
  <c r="BP1009" i="1" s="1"/>
  <c r="BM1010" i="1"/>
  <c r="BP1010" i="1" s="1"/>
  <c r="BM1011" i="1"/>
  <c r="BP1011" i="1" s="1"/>
  <c r="BM1012" i="1"/>
  <c r="BP1012" i="1" s="1"/>
  <c r="BM1013" i="1"/>
  <c r="BP1013" i="1" s="1"/>
  <c r="BM1014" i="1"/>
  <c r="BP1014" i="1" s="1"/>
  <c r="BM1015" i="1"/>
  <c r="BP1015" i="1" s="1"/>
  <c r="BM1016" i="1"/>
  <c r="BP1016" i="1" s="1"/>
  <c r="BM1017" i="1"/>
  <c r="BP1017" i="1" s="1"/>
  <c r="BM1018" i="1"/>
  <c r="BP1018" i="1" s="1"/>
  <c r="BM1019" i="1"/>
  <c r="BP1019" i="1" s="1"/>
  <c r="BM1020" i="1"/>
  <c r="BP1020" i="1" s="1"/>
  <c r="BM1021" i="1"/>
  <c r="BP1021" i="1" s="1"/>
  <c r="BM1022" i="1"/>
  <c r="BP1022" i="1" s="1"/>
  <c r="BM1023" i="1"/>
  <c r="BP1023" i="1" s="1"/>
  <c r="BM1024" i="1"/>
  <c r="BP1024" i="1" s="1"/>
  <c r="BM1025" i="1"/>
  <c r="BP1025" i="1" s="1"/>
  <c r="BM1026" i="1"/>
  <c r="BP1026" i="1" s="1"/>
  <c r="BM1027" i="1"/>
  <c r="BP1027" i="1" s="1"/>
  <c r="BM1028" i="1"/>
  <c r="BP1028" i="1" s="1"/>
  <c r="BM1029" i="1"/>
  <c r="BP1029" i="1" s="1"/>
  <c r="BM1030" i="1"/>
  <c r="BP1030" i="1" s="1"/>
  <c r="BM1031" i="1"/>
  <c r="BP1031" i="1" s="1"/>
  <c r="BM1032" i="1"/>
  <c r="BP1032" i="1" s="1"/>
  <c r="BM1033" i="1"/>
  <c r="BP1033" i="1" s="1"/>
  <c r="BM1034" i="1"/>
  <c r="BP1034" i="1" s="1"/>
  <c r="BM1035" i="1"/>
  <c r="BP1035" i="1" s="1"/>
  <c r="BM1036" i="1"/>
  <c r="BP1036" i="1" s="1"/>
  <c r="BM1037" i="1"/>
  <c r="BP1037" i="1" s="1"/>
  <c r="BM1038" i="1"/>
  <c r="BP1038" i="1" s="1"/>
  <c r="BM1039" i="1"/>
  <c r="BP1039" i="1" s="1"/>
  <c r="BM1040" i="1"/>
  <c r="BP1040" i="1" s="1"/>
  <c r="BM1041" i="1"/>
  <c r="BP1041" i="1" s="1"/>
  <c r="BM1042" i="1"/>
  <c r="BP1042" i="1" s="1"/>
  <c r="BM1043" i="1"/>
  <c r="BP1043" i="1" s="1"/>
  <c r="BM1044" i="1"/>
  <c r="BP1044" i="1" s="1"/>
  <c r="BM1045" i="1"/>
  <c r="BP1045" i="1" s="1"/>
  <c r="BM1046" i="1"/>
  <c r="BP1046" i="1" s="1"/>
  <c r="BM1047" i="1"/>
  <c r="BP1047" i="1" s="1"/>
  <c r="BM1048" i="1"/>
  <c r="BP1048" i="1" s="1"/>
  <c r="BM1049" i="1"/>
  <c r="BP1049" i="1" s="1"/>
  <c r="BM1050" i="1"/>
  <c r="BP1050" i="1" s="1"/>
  <c r="BM1051" i="1"/>
  <c r="BP1051" i="1" s="1"/>
  <c r="BM1052" i="1"/>
  <c r="BP1052" i="1" s="1"/>
  <c r="BM1053" i="1"/>
  <c r="BP1053" i="1" s="1"/>
  <c r="BM1054" i="1"/>
  <c r="BP1054" i="1" s="1"/>
  <c r="BM1055" i="1"/>
  <c r="BP1055" i="1" s="1"/>
  <c r="BM1056" i="1"/>
  <c r="BP1056" i="1" s="1"/>
  <c r="BM1057" i="1"/>
  <c r="BP1057" i="1" s="1"/>
  <c r="BM1058" i="1"/>
  <c r="BP1058" i="1" s="1"/>
  <c r="BM1059" i="1"/>
  <c r="BP1059" i="1" s="1"/>
  <c r="BM1060" i="1"/>
  <c r="BP1060" i="1" s="1"/>
  <c r="BM1061" i="1"/>
  <c r="BP1061" i="1" s="1"/>
  <c r="BM1062" i="1"/>
  <c r="BP1062" i="1" s="1"/>
  <c r="BM1063" i="1"/>
  <c r="BP1063" i="1" s="1"/>
  <c r="BM1064" i="1"/>
  <c r="BP1064" i="1" s="1"/>
  <c r="BM1065" i="1"/>
  <c r="BP1065" i="1" s="1"/>
  <c r="BM1066" i="1"/>
  <c r="BP1066" i="1" s="1"/>
  <c r="BM1067" i="1"/>
  <c r="BP1067" i="1" s="1"/>
  <c r="BM1068" i="1"/>
  <c r="BP1068" i="1" s="1"/>
  <c r="BM1069" i="1"/>
  <c r="BP1069" i="1" s="1"/>
  <c r="BM1070" i="1"/>
  <c r="BP1070" i="1" s="1"/>
  <c r="BM1071" i="1"/>
  <c r="BP1071" i="1" s="1"/>
  <c r="BM1072" i="1"/>
  <c r="BP1072" i="1" s="1"/>
  <c r="BM1073" i="1"/>
  <c r="BP1073" i="1" s="1"/>
  <c r="BM1074" i="1"/>
  <c r="BP1074" i="1" s="1"/>
  <c r="BM1075" i="1"/>
  <c r="BP1075" i="1" s="1"/>
  <c r="BM1076" i="1"/>
  <c r="BP1076" i="1" s="1"/>
  <c r="BM1077" i="1"/>
  <c r="BP1077" i="1" s="1"/>
  <c r="BM1078" i="1"/>
  <c r="BP1078" i="1" s="1"/>
  <c r="BM1079" i="1"/>
  <c r="BP1079" i="1" s="1"/>
  <c r="BM1080" i="1"/>
  <c r="BP1080" i="1" s="1"/>
  <c r="BM1081" i="1"/>
  <c r="BP1081" i="1" s="1"/>
  <c r="BM1082" i="1"/>
  <c r="BP1082" i="1" s="1"/>
  <c r="BM1083" i="1"/>
  <c r="BP1083" i="1" s="1"/>
  <c r="BM1084" i="1"/>
  <c r="BP1084" i="1" s="1"/>
  <c r="BM1085" i="1"/>
  <c r="BP1085" i="1" s="1"/>
  <c r="BM1086" i="1"/>
  <c r="BP1086" i="1" s="1"/>
  <c r="BM1087" i="1"/>
  <c r="BP1087" i="1" s="1"/>
  <c r="BM1088" i="1"/>
  <c r="BP1088" i="1" s="1"/>
  <c r="BM1089" i="1"/>
  <c r="BP1089" i="1" s="1"/>
  <c r="BM1090" i="1"/>
  <c r="BP1090" i="1" s="1"/>
  <c r="BM1091" i="1"/>
  <c r="BP1091" i="1" s="1"/>
  <c r="BM1092" i="1"/>
  <c r="BP1092" i="1" s="1"/>
  <c r="BM1093" i="1"/>
  <c r="BP1093" i="1" s="1"/>
  <c r="BM1094" i="1"/>
  <c r="BP1094" i="1" s="1"/>
  <c r="BM1095" i="1"/>
  <c r="BP1095" i="1" s="1"/>
  <c r="BM1096" i="1"/>
  <c r="BP1096" i="1" s="1"/>
  <c r="BM1097" i="1"/>
  <c r="BP1097" i="1" s="1"/>
  <c r="BM1098" i="1"/>
  <c r="BP1098" i="1" s="1"/>
  <c r="BM1099" i="1"/>
  <c r="BP1099" i="1" s="1"/>
  <c r="BM1100" i="1"/>
  <c r="BP1100" i="1" s="1"/>
  <c r="BM1101" i="1"/>
  <c r="BP1101" i="1" s="1"/>
  <c r="BM1102" i="1"/>
  <c r="BP1102" i="1" s="1"/>
  <c r="BM1103" i="1"/>
  <c r="BP1103" i="1" s="1"/>
  <c r="BM1104" i="1"/>
  <c r="BP1104" i="1" s="1"/>
  <c r="BM1105" i="1"/>
  <c r="BP1105" i="1" s="1"/>
  <c r="BM1106" i="1"/>
  <c r="BP1106" i="1" s="1"/>
  <c r="BM1107" i="1"/>
  <c r="BP1107" i="1" s="1"/>
  <c r="BM1108" i="1"/>
  <c r="BP1108" i="1" s="1"/>
  <c r="BM1109" i="1"/>
  <c r="BP1109" i="1" s="1"/>
  <c r="BM1110" i="1"/>
  <c r="BP1110" i="1" s="1"/>
  <c r="BM1111" i="1"/>
  <c r="BP1111" i="1" s="1"/>
  <c r="BM1112" i="1"/>
  <c r="BP1112" i="1" s="1"/>
  <c r="BM1113" i="1"/>
  <c r="BP1113" i="1" s="1"/>
  <c r="BM1114" i="1"/>
  <c r="BP1114" i="1" s="1"/>
  <c r="BM1115" i="1"/>
  <c r="BP1115" i="1" s="1"/>
  <c r="BM1116" i="1"/>
  <c r="BP1116" i="1" s="1"/>
  <c r="BM1117" i="1"/>
  <c r="BP1117" i="1" s="1"/>
  <c r="BM1118" i="1"/>
  <c r="BP1118" i="1" s="1"/>
  <c r="BM1119" i="1"/>
  <c r="BP1119" i="1" s="1"/>
  <c r="BM1120" i="1"/>
  <c r="BP1120" i="1" s="1"/>
  <c r="BM1121" i="1"/>
  <c r="BP1121" i="1" s="1"/>
  <c r="BM1122" i="1"/>
  <c r="BP1122" i="1" s="1"/>
  <c r="BM1123" i="1"/>
  <c r="BP1123" i="1" s="1"/>
  <c r="BM1124" i="1"/>
  <c r="BP1124" i="1" s="1"/>
  <c r="BM1125" i="1"/>
  <c r="BP1125" i="1" s="1"/>
  <c r="BM1126" i="1"/>
  <c r="BP1126" i="1" s="1"/>
  <c r="BM1127" i="1"/>
  <c r="BP1127" i="1" s="1"/>
  <c r="BM1128" i="1"/>
  <c r="BP1128" i="1" s="1"/>
  <c r="BM1129" i="1"/>
  <c r="BP1129" i="1" s="1"/>
  <c r="BM1130" i="1"/>
  <c r="BP1130" i="1" s="1"/>
  <c r="BM1131" i="1"/>
  <c r="BP1131" i="1" s="1"/>
  <c r="BM1132" i="1"/>
  <c r="BP1132" i="1" s="1"/>
  <c r="BM1133" i="1"/>
  <c r="BP1133" i="1" s="1"/>
  <c r="BM1134" i="1"/>
  <c r="BP1134" i="1" s="1"/>
  <c r="BM1135" i="1"/>
  <c r="BP1135" i="1" s="1"/>
  <c r="BM1136" i="1"/>
  <c r="BP1136" i="1" s="1"/>
  <c r="BM1137" i="1"/>
  <c r="BP1137" i="1" s="1"/>
  <c r="BM1138" i="1"/>
  <c r="BP1138" i="1" s="1"/>
  <c r="BM1139" i="1"/>
  <c r="BP1139" i="1" s="1"/>
  <c r="BM1140" i="1"/>
  <c r="BP1140" i="1" s="1"/>
  <c r="BM1141" i="1"/>
  <c r="BP1141" i="1" s="1"/>
  <c r="BM1142" i="1"/>
  <c r="BP1142" i="1" s="1"/>
  <c r="BM1143" i="1"/>
  <c r="BP1143" i="1" s="1"/>
  <c r="BM1144" i="1"/>
  <c r="BP1144" i="1" s="1"/>
  <c r="BM1145" i="1"/>
  <c r="BP1145" i="1" s="1"/>
  <c r="BM1146" i="1"/>
  <c r="BP1146" i="1" s="1"/>
  <c r="BM1147" i="1"/>
  <c r="BP1147" i="1" s="1"/>
  <c r="BM1148" i="1"/>
  <c r="BP1148" i="1" s="1"/>
  <c r="BM1149" i="1"/>
  <c r="BP1149" i="1" s="1"/>
  <c r="BM1150" i="1"/>
  <c r="BP1150" i="1" s="1"/>
  <c r="BM1151" i="1"/>
  <c r="BP1151" i="1" s="1"/>
  <c r="BM1152" i="1"/>
  <c r="BP1152" i="1" s="1"/>
  <c r="BM1153" i="1"/>
  <c r="BP1153" i="1" s="1"/>
  <c r="BM1154" i="1"/>
  <c r="BP1154" i="1" s="1"/>
  <c r="BM1155" i="1"/>
  <c r="BP1155" i="1" s="1"/>
  <c r="BM1156" i="1"/>
  <c r="BP1156" i="1" s="1"/>
  <c r="BM1157" i="1"/>
  <c r="BP1157" i="1" s="1"/>
  <c r="BM1158" i="1"/>
  <c r="BP1158" i="1" s="1"/>
  <c r="BM1159" i="1"/>
  <c r="BP1159" i="1" s="1"/>
  <c r="BM1160" i="1"/>
  <c r="BP1160" i="1" s="1"/>
  <c r="BM1161" i="1"/>
  <c r="BP1161" i="1" s="1"/>
  <c r="BM1162" i="1"/>
  <c r="BP1162" i="1" s="1"/>
  <c r="BM1163" i="1"/>
  <c r="BP1163" i="1" s="1"/>
  <c r="BM1164" i="1"/>
  <c r="BP1164" i="1" s="1"/>
  <c r="BM1165" i="1"/>
  <c r="BP1165" i="1" s="1"/>
  <c r="BM1166" i="1"/>
  <c r="BP1166" i="1" s="1"/>
  <c r="BM1167" i="1"/>
  <c r="BP1167" i="1" s="1"/>
  <c r="BM1168" i="1"/>
  <c r="BP1168" i="1" s="1"/>
  <c r="BM1169" i="1"/>
  <c r="BP1169" i="1" s="1"/>
  <c r="BM1170" i="1"/>
  <c r="BP1170" i="1" s="1"/>
  <c r="BM1171" i="1"/>
  <c r="BP1171" i="1" s="1"/>
  <c r="BM1172" i="1"/>
  <c r="BP1172" i="1" s="1"/>
  <c r="BM1173" i="1"/>
  <c r="BP1173" i="1" s="1"/>
  <c r="BM1174" i="1"/>
  <c r="BP1174" i="1" s="1"/>
  <c r="BM1175" i="1"/>
  <c r="BP1175" i="1" s="1"/>
  <c r="BM1176" i="1"/>
  <c r="BP1176" i="1" s="1"/>
  <c r="BM1177" i="1"/>
  <c r="BP1177" i="1" s="1"/>
  <c r="BM1178" i="1"/>
  <c r="BP1178" i="1" s="1"/>
  <c r="BM1179" i="1"/>
  <c r="BP1179" i="1" s="1"/>
  <c r="BM1180" i="1"/>
  <c r="BP1180" i="1" s="1"/>
  <c r="BM1181" i="1"/>
  <c r="BP1181" i="1" s="1"/>
  <c r="BM1182" i="1"/>
  <c r="BP1182" i="1" s="1"/>
  <c r="BM1183" i="1"/>
  <c r="BP1183" i="1" s="1"/>
  <c r="BM1184" i="1"/>
  <c r="BP1184" i="1" s="1"/>
  <c r="BM1185" i="1"/>
  <c r="BP1185" i="1" s="1"/>
  <c r="BM1186" i="1"/>
  <c r="BP1186" i="1" s="1"/>
  <c r="BM1187" i="1"/>
  <c r="BP1187" i="1" s="1"/>
  <c r="BM1188" i="1"/>
  <c r="BP1188" i="1" s="1"/>
  <c r="BM1189" i="1"/>
  <c r="BP1189" i="1" s="1"/>
  <c r="BM1190" i="1"/>
  <c r="BP1190" i="1" s="1"/>
  <c r="BM1191" i="1"/>
  <c r="BP1191" i="1" s="1"/>
  <c r="BM1192" i="1"/>
  <c r="BP1192" i="1" s="1"/>
  <c r="BM1193" i="1"/>
  <c r="BP1193" i="1" s="1"/>
  <c r="BM1194" i="1"/>
  <c r="BP1194" i="1" s="1"/>
  <c r="BM1195" i="1"/>
  <c r="BP1195" i="1" s="1"/>
  <c r="BM1196" i="1"/>
  <c r="BP1196" i="1" s="1"/>
  <c r="BM1197" i="1"/>
  <c r="BP1197" i="1" s="1"/>
  <c r="BM1198" i="1"/>
  <c r="BP1198" i="1" s="1"/>
  <c r="BM1199" i="1"/>
  <c r="BP1199" i="1" s="1"/>
  <c r="BM1200" i="1"/>
  <c r="BP1200" i="1" s="1"/>
  <c r="BM1201" i="1"/>
  <c r="BP1201" i="1" s="1"/>
  <c r="BM1202" i="1"/>
  <c r="BP1202" i="1" s="1"/>
  <c r="BM1203" i="1"/>
  <c r="BP1203" i="1" s="1"/>
  <c r="BM1204" i="1"/>
  <c r="BP1204" i="1" s="1"/>
  <c r="BM1205" i="1"/>
  <c r="BP1205" i="1" s="1"/>
  <c r="BM1206" i="1"/>
  <c r="BP1206" i="1" s="1"/>
  <c r="BM1207" i="1"/>
  <c r="BP1207" i="1" s="1"/>
  <c r="BM1208" i="1"/>
  <c r="BP1208" i="1" s="1"/>
  <c r="BM1209" i="1"/>
  <c r="BP1209" i="1" s="1"/>
  <c r="BM1210" i="1"/>
  <c r="BP1210" i="1" s="1"/>
  <c r="BM1211" i="1"/>
  <c r="BP1211" i="1" s="1"/>
  <c r="BM1212" i="1"/>
  <c r="BP1212" i="1" s="1"/>
  <c r="BM1213" i="1"/>
  <c r="BP1213" i="1" s="1"/>
  <c r="BM1214" i="1"/>
  <c r="BP1214" i="1" s="1"/>
  <c r="BM1215" i="1"/>
  <c r="BP1215" i="1" s="1"/>
  <c r="BM1216" i="1"/>
  <c r="BP1216" i="1" s="1"/>
  <c r="BM1217" i="1"/>
  <c r="BP1217" i="1" s="1"/>
  <c r="BM1218" i="1"/>
  <c r="BP1218" i="1" s="1"/>
  <c r="BM1219" i="1"/>
  <c r="BP1219" i="1" s="1"/>
  <c r="BM1220" i="1"/>
  <c r="BP1220" i="1" s="1"/>
  <c r="BM1221" i="1"/>
  <c r="BP1221" i="1" s="1"/>
  <c r="BM1222" i="1"/>
  <c r="BP1222" i="1" s="1"/>
  <c r="BM1223" i="1"/>
  <c r="BP1223" i="1" s="1"/>
  <c r="BM1224" i="1"/>
  <c r="BP1224" i="1" s="1"/>
  <c r="BM1225" i="1"/>
  <c r="BP1225" i="1" s="1"/>
  <c r="BM1226" i="1"/>
  <c r="BP1226" i="1" s="1"/>
  <c r="BM1227" i="1"/>
  <c r="BP1227" i="1" s="1"/>
  <c r="BM1228" i="1"/>
  <c r="BP1228" i="1" s="1"/>
  <c r="BM1229" i="1"/>
  <c r="BP1229" i="1" s="1"/>
  <c r="BM1230" i="1"/>
  <c r="BP1230" i="1" s="1"/>
  <c r="BM1231" i="1"/>
  <c r="BP1231" i="1" s="1"/>
  <c r="BM1232" i="1"/>
  <c r="BP1232" i="1" s="1"/>
  <c r="BM1233" i="1"/>
  <c r="BP1233" i="1" s="1"/>
  <c r="BM1234" i="1"/>
  <c r="BP1234" i="1" s="1"/>
  <c r="BM1235" i="1"/>
  <c r="BP1235" i="1" s="1"/>
  <c r="BM1236" i="1"/>
  <c r="BP1236" i="1" s="1"/>
  <c r="BM1237" i="1"/>
  <c r="BP1237" i="1" s="1"/>
  <c r="BM1238" i="1"/>
  <c r="BP1238" i="1" s="1"/>
  <c r="BM1239" i="1"/>
  <c r="BP1239" i="1" s="1"/>
  <c r="BM1240" i="1"/>
  <c r="BP1240" i="1" s="1"/>
  <c r="BM1241" i="1"/>
  <c r="BP1241" i="1" s="1"/>
  <c r="BM1242" i="1"/>
  <c r="BP1242" i="1" s="1"/>
  <c r="BM1243" i="1"/>
  <c r="BP1243" i="1" s="1"/>
  <c r="BM1244" i="1"/>
  <c r="BP1244" i="1" s="1"/>
  <c r="BM1245" i="1"/>
  <c r="BP1245" i="1" s="1"/>
  <c r="BM1246" i="1"/>
  <c r="BP1246" i="1" s="1"/>
  <c r="BM1247" i="1"/>
  <c r="BP1247" i="1" s="1"/>
  <c r="BM1248" i="1"/>
  <c r="BP1248" i="1" s="1"/>
  <c r="BM1249" i="1"/>
  <c r="BP1249" i="1" s="1"/>
  <c r="BM1250" i="1"/>
  <c r="BP1250" i="1" s="1"/>
  <c r="BM1251" i="1"/>
  <c r="BP1251" i="1" s="1"/>
  <c r="BM1252" i="1"/>
  <c r="BP1252" i="1" s="1"/>
  <c r="BM1253" i="1"/>
  <c r="BP1253" i="1" s="1"/>
  <c r="BM1254" i="1"/>
  <c r="BP1254" i="1" s="1"/>
  <c r="BM1255" i="1"/>
  <c r="BP1255" i="1" s="1"/>
  <c r="BM1256" i="1"/>
  <c r="BP1256" i="1" s="1"/>
  <c r="BM1257" i="1"/>
  <c r="BP1257" i="1" s="1"/>
  <c r="BM1258" i="1"/>
  <c r="BP1258" i="1" s="1"/>
  <c r="BM1259" i="1"/>
  <c r="BP1259" i="1" s="1"/>
  <c r="BM1260" i="1"/>
  <c r="BP1260" i="1" s="1"/>
  <c r="BM1261" i="1"/>
  <c r="BP1261" i="1" s="1"/>
  <c r="BM1262" i="1"/>
  <c r="BP1262" i="1" s="1"/>
  <c r="BM1263" i="1"/>
  <c r="BP1263" i="1" s="1"/>
  <c r="BM1264" i="1"/>
  <c r="BP1264" i="1" s="1"/>
  <c r="BM1265" i="1"/>
  <c r="BP1265" i="1" s="1"/>
  <c r="BM1266" i="1"/>
  <c r="BP1266" i="1" s="1"/>
  <c r="BM1267" i="1"/>
  <c r="BP1267" i="1" s="1"/>
  <c r="BM1268" i="1"/>
  <c r="BP1268" i="1" s="1"/>
  <c r="BM1269" i="1"/>
  <c r="BP1269" i="1" s="1"/>
  <c r="BM1270" i="1"/>
  <c r="BP1270" i="1" s="1"/>
  <c r="BM1271" i="1"/>
  <c r="BP1271" i="1" s="1"/>
  <c r="BM1272" i="1"/>
  <c r="BP1272" i="1" s="1"/>
  <c r="BM1273" i="1"/>
  <c r="BP1273" i="1" s="1"/>
  <c r="BM1274" i="1"/>
  <c r="BP1274" i="1" s="1"/>
  <c r="BM1275" i="1"/>
  <c r="BP1275" i="1" s="1"/>
  <c r="BM1276" i="1"/>
  <c r="BP1276" i="1" s="1"/>
  <c r="BM1277" i="1"/>
  <c r="BP1277" i="1" s="1"/>
  <c r="BM1278" i="1"/>
  <c r="BP1278" i="1" s="1"/>
  <c r="BM1279" i="1"/>
  <c r="BP1279" i="1" s="1"/>
  <c r="BM1280" i="1"/>
  <c r="BP1280" i="1" s="1"/>
  <c r="BM1281" i="1"/>
  <c r="BP1281" i="1" s="1"/>
  <c r="BM1282" i="1"/>
  <c r="BP1282" i="1" s="1"/>
  <c r="BM1283" i="1"/>
  <c r="BP1283" i="1" s="1"/>
  <c r="BM1284" i="1"/>
  <c r="BP1284" i="1" s="1"/>
  <c r="BM1285" i="1"/>
  <c r="BP1285" i="1" s="1"/>
  <c r="BM1286" i="1"/>
  <c r="BP1286" i="1" s="1"/>
  <c r="BM1287" i="1"/>
  <c r="BP1287" i="1" s="1"/>
  <c r="BM1288" i="1"/>
  <c r="BP1288" i="1" s="1"/>
  <c r="BM1289" i="1"/>
  <c r="BP1289" i="1" s="1"/>
  <c r="BM1290" i="1"/>
  <c r="BP1290" i="1" s="1"/>
  <c r="BM1291" i="1"/>
  <c r="BP1291" i="1" s="1"/>
  <c r="BM1292" i="1"/>
  <c r="BP1292" i="1" s="1"/>
  <c r="BM1293" i="1"/>
  <c r="BP1293" i="1" s="1"/>
  <c r="BM1294" i="1"/>
  <c r="BP1294" i="1" s="1"/>
  <c r="BM1295" i="1"/>
  <c r="BP1295" i="1" s="1"/>
  <c r="BM1296" i="1"/>
  <c r="BP1296" i="1" s="1"/>
  <c r="BM1297" i="1"/>
  <c r="BP1297" i="1" s="1"/>
  <c r="BM1298" i="1"/>
  <c r="BP1298" i="1" s="1"/>
  <c r="BM1299" i="1"/>
  <c r="BP1299" i="1" s="1"/>
  <c r="BM1300" i="1"/>
  <c r="BP1300" i="1" s="1"/>
  <c r="BM1301" i="1"/>
  <c r="BP1301" i="1" s="1"/>
  <c r="BM1302" i="1"/>
  <c r="BP1302" i="1" s="1"/>
  <c r="BM1303" i="1"/>
  <c r="BP1303" i="1" s="1"/>
  <c r="BM1304" i="1"/>
  <c r="BP1304" i="1" s="1"/>
  <c r="BM1305" i="1"/>
  <c r="BP1305" i="1" s="1"/>
  <c r="BM1306" i="1"/>
  <c r="BP1306" i="1" s="1"/>
  <c r="BM1307" i="1"/>
  <c r="BP1307" i="1" s="1"/>
  <c r="BM1308" i="1"/>
  <c r="BP1308" i="1" s="1"/>
  <c r="BM1309" i="1"/>
  <c r="BP1309" i="1" s="1"/>
  <c r="BM1310" i="1"/>
  <c r="BP1310" i="1" s="1"/>
  <c r="BM1311" i="1"/>
  <c r="BP1311" i="1" s="1"/>
  <c r="BM1312" i="1"/>
  <c r="BP1312" i="1" s="1"/>
  <c r="BM1313" i="1"/>
  <c r="BP1313" i="1" s="1"/>
  <c r="BM1314" i="1"/>
  <c r="BP1314" i="1" s="1"/>
  <c r="BM1315" i="1"/>
  <c r="BP1315" i="1" s="1"/>
  <c r="BM1316" i="1"/>
  <c r="BP1316" i="1" s="1"/>
  <c r="BM1317" i="1"/>
  <c r="BP1317" i="1" s="1"/>
  <c r="BM1318" i="1"/>
  <c r="BP1318" i="1" s="1"/>
  <c r="BM1319" i="1"/>
  <c r="BP1319" i="1" s="1"/>
  <c r="BM1320" i="1"/>
  <c r="BP1320" i="1" s="1"/>
  <c r="BM1321" i="1"/>
  <c r="BP1321" i="1" s="1"/>
  <c r="BM1322" i="1"/>
  <c r="BP1322" i="1" s="1"/>
  <c r="BM1323" i="1"/>
  <c r="BP1323" i="1" s="1"/>
  <c r="BM1324" i="1"/>
  <c r="BP1324" i="1" s="1"/>
  <c r="BM1325" i="1"/>
  <c r="BP1325" i="1" s="1"/>
  <c r="BM1326" i="1"/>
  <c r="BP1326" i="1" s="1"/>
  <c r="BM1327" i="1"/>
  <c r="BP1327" i="1" s="1"/>
  <c r="BM1328" i="1"/>
  <c r="BP1328" i="1" s="1"/>
  <c r="BM1329" i="1"/>
  <c r="BP1329" i="1" s="1"/>
  <c r="BM1330" i="1"/>
  <c r="BP1330" i="1" s="1"/>
  <c r="BM1331" i="1"/>
  <c r="BP1331" i="1" s="1"/>
  <c r="BM1332" i="1"/>
  <c r="BP1332" i="1" s="1"/>
  <c r="BM1333" i="1"/>
  <c r="BP1333" i="1" s="1"/>
  <c r="BM1334" i="1"/>
  <c r="BP1334" i="1" s="1"/>
  <c r="BM1335" i="1"/>
  <c r="BP1335" i="1" s="1"/>
  <c r="BM1336" i="1"/>
  <c r="BP1336" i="1" s="1"/>
  <c r="BM1337" i="1"/>
  <c r="BP1337" i="1" s="1"/>
  <c r="BM1338" i="1"/>
  <c r="BP1338" i="1" s="1"/>
  <c r="BM1339" i="1"/>
  <c r="BP1339" i="1" s="1"/>
  <c r="BM1340" i="1"/>
  <c r="BP1340" i="1" s="1"/>
  <c r="BM1341" i="1"/>
  <c r="BP1341" i="1" s="1"/>
  <c r="BM1342" i="1"/>
  <c r="BP1342" i="1" s="1"/>
  <c r="BM1343" i="1"/>
  <c r="BP1343" i="1" s="1"/>
  <c r="BM1344" i="1"/>
  <c r="BP1344" i="1" s="1"/>
  <c r="BM1345" i="1"/>
  <c r="BP1345" i="1" s="1"/>
  <c r="BM1346" i="1"/>
  <c r="BP1346" i="1" s="1"/>
  <c r="BM1347" i="1"/>
  <c r="BP1347" i="1" s="1"/>
  <c r="BM1348" i="1"/>
  <c r="BP1348" i="1" s="1"/>
  <c r="BM1349" i="1"/>
  <c r="BP1349" i="1" s="1"/>
  <c r="BM1350" i="1"/>
  <c r="BP1350" i="1" s="1"/>
  <c r="BM1351" i="1"/>
  <c r="BP1351" i="1" s="1"/>
  <c r="BM1352" i="1"/>
  <c r="BP1352" i="1" s="1"/>
  <c r="BM1353" i="1"/>
  <c r="BP1353" i="1" s="1"/>
  <c r="BM1354" i="1"/>
  <c r="BP1354" i="1" s="1"/>
  <c r="BM1355" i="1"/>
  <c r="BP1355" i="1" s="1"/>
  <c r="BM1356" i="1"/>
  <c r="BP1356" i="1" s="1"/>
  <c r="BM1357" i="1"/>
  <c r="BP1357" i="1" s="1"/>
  <c r="BM1358" i="1"/>
  <c r="BP1358" i="1" s="1"/>
  <c r="BM1359" i="1"/>
  <c r="BP1359" i="1" s="1"/>
  <c r="BM1360" i="1"/>
  <c r="BP1360" i="1" s="1"/>
  <c r="BM1361" i="1"/>
  <c r="BP1361" i="1" s="1"/>
  <c r="BM1362" i="1"/>
  <c r="BP1362" i="1" s="1"/>
  <c r="BM1363" i="1"/>
  <c r="BP1363" i="1" s="1"/>
  <c r="BM1364" i="1"/>
  <c r="BP1364" i="1" s="1"/>
  <c r="BM1365" i="1"/>
  <c r="BP1365" i="1" s="1"/>
  <c r="BM1366" i="1"/>
  <c r="BP1366" i="1" s="1"/>
  <c r="BM1367" i="1"/>
  <c r="BP1367" i="1" s="1"/>
  <c r="BM1368" i="1"/>
  <c r="BP1368" i="1" s="1"/>
  <c r="BM1369" i="1"/>
  <c r="BP1369" i="1" s="1"/>
  <c r="BM1370" i="1"/>
  <c r="BP1370" i="1" s="1"/>
  <c r="BM1371" i="1"/>
  <c r="BP1371" i="1" s="1"/>
  <c r="BM1372" i="1"/>
  <c r="BP1372" i="1" s="1"/>
  <c r="BM1373" i="1"/>
  <c r="BP1373" i="1" s="1"/>
  <c r="BM1374" i="1"/>
  <c r="BP1374" i="1" s="1"/>
  <c r="BM1375" i="1"/>
  <c r="BP1375" i="1" s="1"/>
  <c r="BM1376" i="1"/>
  <c r="BP1376" i="1" s="1"/>
  <c r="BM1377" i="1"/>
  <c r="BP1377" i="1" s="1"/>
  <c r="BM1378" i="1"/>
  <c r="BP1378" i="1" s="1"/>
  <c r="BM1379" i="1"/>
  <c r="BP1379" i="1" s="1"/>
  <c r="BM1380" i="1"/>
  <c r="BP1380" i="1" s="1"/>
  <c r="BM1381" i="1"/>
  <c r="BP1381" i="1" s="1"/>
  <c r="BM1382" i="1"/>
  <c r="BP1382" i="1" s="1"/>
  <c r="BM1383" i="1"/>
  <c r="BP1383" i="1" s="1"/>
  <c r="BM1384" i="1"/>
  <c r="BP1384" i="1" s="1"/>
  <c r="BM1385" i="1"/>
  <c r="BP1385" i="1" s="1"/>
  <c r="BM1386" i="1"/>
  <c r="BP1386" i="1" s="1"/>
  <c r="BM1387" i="1"/>
  <c r="BP1387" i="1" s="1"/>
  <c r="BM1388" i="1"/>
  <c r="BP1388" i="1" s="1"/>
  <c r="BM1389" i="1"/>
  <c r="BP1389" i="1" s="1"/>
  <c r="BM1390" i="1"/>
  <c r="BP1390" i="1" s="1"/>
  <c r="BM1391" i="1"/>
  <c r="BP1391" i="1" s="1"/>
  <c r="BM1392" i="1"/>
  <c r="BP1392" i="1" s="1"/>
  <c r="BM1393" i="1"/>
  <c r="BP1393" i="1" s="1"/>
  <c r="BM1394" i="1"/>
  <c r="BP1394" i="1" s="1"/>
  <c r="BM1395" i="1"/>
  <c r="BP1395" i="1" s="1"/>
  <c r="BM1396" i="1"/>
  <c r="BP1396" i="1" s="1"/>
  <c r="BM1397" i="1"/>
  <c r="BP1397" i="1" s="1"/>
  <c r="BM1398" i="1"/>
  <c r="BP1398" i="1" s="1"/>
  <c r="BM1399" i="1"/>
  <c r="BP1399" i="1" s="1"/>
  <c r="BM1400" i="1"/>
  <c r="BP1400" i="1" s="1"/>
  <c r="BM1401" i="1"/>
  <c r="BP1401" i="1" s="1"/>
  <c r="BM1402" i="1"/>
  <c r="BP1402" i="1" s="1"/>
  <c r="BM1403" i="1"/>
  <c r="BP1403" i="1" s="1"/>
  <c r="BM1404" i="1"/>
  <c r="BP1404" i="1" s="1"/>
  <c r="BM1405" i="1"/>
  <c r="BP1405" i="1" s="1"/>
  <c r="BM1406" i="1"/>
  <c r="BP1406" i="1" s="1"/>
  <c r="BM1407" i="1"/>
  <c r="BP1407" i="1" s="1"/>
  <c r="BM1408" i="1"/>
  <c r="BP1408" i="1" s="1"/>
  <c r="BM1409" i="1"/>
  <c r="BP1409" i="1" s="1"/>
  <c r="BM1410" i="1"/>
  <c r="BP1410" i="1" s="1"/>
  <c r="BM1411" i="1"/>
  <c r="BP1411" i="1" s="1"/>
  <c r="BM1413" i="1"/>
  <c r="BP1413" i="1" s="1"/>
  <c r="BM1414" i="1"/>
  <c r="BP1414" i="1" s="1"/>
  <c r="BM1415" i="1"/>
  <c r="BP1415" i="1" s="1"/>
  <c r="BM1416" i="1"/>
  <c r="BP1416" i="1" s="1"/>
  <c r="BM1417" i="1"/>
  <c r="BP1417" i="1" s="1"/>
  <c r="BM1418" i="1"/>
  <c r="BP1418" i="1" s="1"/>
  <c r="BM1419" i="1"/>
  <c r="BP1419" i="1" s="1"/>
  <c r="BM1420" i="1"/>
  <c r="BP1420" i="1" s="1"/>
  <c r="BM1421" i="1"/>
  <c r="BP1421" i="1" s="1"/>
  <c r="BM1422" i="1"/>
  <c r="BP1422" i="1" s="1"/>
  <c r="BM1423" i="1"/>
  <c r="BP1423" i="1" s="1"/>
  <c r="BM1424" i="1"/>
  <c r="BP1424" i="1" s="1"/>
  <c r="BM1425" i="1"/>
  <c r="BP1425" i="1" s="1"/>
  <c r="BM1426" i="1"/>
  <c r="BP1426" i="1" s="1"/>
  <c r="BM1427" i="1"/>
  <c r="BP1427" i="1" s="1"/>
  <c r="BM1428" i="1"/>
  <c r="BP1428" i="1" s="1"/>
  <c r="BM1429" i="1"/>
  <c r="BP1429" i="1" s="1"/>
  <c r="BM1430" i="1"/>
  <c r="BP1430" i="1" s="1"/>
  <c r="BM1431" i="1"/>
  <c r="BP1431" i="1" s="1"/>
  <c r="BM1432" i="1"/>
  <c r="BP1432" i="1" s="1"/>
  <c r="BM1433" i="1"/>
  <c r="BP1433" i="1" s="1"/>
  <c r="BM1434" i="1"/>
  <c r="BP1434" i="1" s="1"/>
  <c r="BM1435" i="1"/>
  <c r="BP1435" i="1" s="1"/>
  <c r="BM1436" i="1"/>
  <c r="BP1436" i="1" s="1"/>
  <c r="BM1437" i="1"/>
  <c r="BP1437" i="1" s="1"/>
  <c r="BM1438" i="1"/>
  <c r="BP1438" i="1" s="1"/>
  <c r="BM1439" i="1"/>
  <c r="BP1439" i="1" s="1"/>
  <c r="BM1440" i="1"/>
  <c r="BP1440" i="1" s="1"/>
  <c r="BM1441" i="1"/>
  <c r="BP1441" i="1" s="1"/>
  <c r="BM1442" i="1"/>
  <c r="BP1442" i="1" s="1"/>
  <c r="BM1443" i="1"/>
  <c r="BP1443" i="1" s="1"/>
  <c r="BM1444" i="1"/>
  <c r="BP1444" i="1" s="1"/>
  <c r="BM1445" i="1"/>
  <c r="BP1445" i="1" s="1"/>
  <c r="BM1446" i="1"/>
  <c r="BP1446" i="1" s="1"/>
  <c r="BM1447" i="1"/>
  <c r="BP1447" i="1" s="1"/>
  <c r="BM1448" i="1"/>
  <c r="BP1448" i="1" s="1"/>
  <c r="BM1449" i="1"/>
  <c r="BP1449" i="1" s="1"/>
  <c r="BM1450" i="1"/>
  <c r="BP1450" i="1" s="1"/>
  <c r="BM1451" i="1"/>
  <c r="BP1451" i="1" s="1"/>
  <c r="BM1452" i="1"/>
  <c r="BP1452" i="1" s="1"/>
  <c r="BM1453" i="1"/>
  <c r="BP1453" i="1" s="1"/>
  <c r="BM1454" i="1"/>
  <c r="BP1454" i="1" s="1"/>
  <c r="BM1455" i="1"/>
  <c r="BP1455" i="1" s="1"/>
  <c r="BM1456" i="1"/>
  <c r="BP1456" i="1" s="1"/>
  <c r="BM1457" i="1"/>
  <c r="BP1457" i="1" s="1"/>
  <c r="BM1458" i="1"/>
  <c r="BP1458" i="1" s="1"/>
  <c r="BM1459" i="1"/>
  <c r="BP1459" i="1" s="1"/>
  <c r="BM1460" i="1"/>
  <c r="BP1460" i="1" s="1"/>
  <c r="BM1461" i="1"/>
  <c r="BP1461" i="1" s="1"/>
  <c r="BM1462" i="1"/>
  <c r="BP1462" i="1" s="1"/>
  <c r="BM1463" i="1"/>
  <c r="BP1463" i="1" s="1"/>
  <c r="BM1464" i="1"/>
  <c r="BP1464" i="1" s="1"/>
  <c r="BM1465" i="1"/>
  <c r="BP1465" i="1" s="1"/>
  <c r="BM1466" i="1"/>
  <c r="BP1466" i="1" s="1"/>
  <c r="BM1467" i="1"/>
  <c r="BP1467" i="1" s="1"/>
  <c r="BM1468" i="1"/>
  <c r="BP1468" i="1" s="1"/>
  <c r="BM1469" i="1"/>
  <c r="BP1469" i="1" s="1"/>
  <c r="BM1470" i="1"/>
  <c r="BP1470" i="1" s="1"/>
  <c r="BM1471" i="1"/>
  <c r="BP1471" i="1" s="1"/>
  <c r="BM1472" i="1"/>
  <c r="BP1472" i="1" s="1"/>
  <c r="BM1473" i="1"/>
  <c r="BP1473" i="1" s="1"/>
  <c r="BM1474" i="1"/>
  <c r="BP1474" i="1" s="1"/>
  <c r="BM1475" i="1"/>
  <c r="BP1475" i="1" s="1"/>
  <c r="BM1476" i="1"/>
  <c r="BP1476" i="1" s="1"/>
  <c r="BM1477" i="1"/>
  <c r="BP1477" i="1" s="1"/>
  <c r="BM1478" i="1"/>
  <c r="BP1478" i="1" s="1"/>
  <c r="BM1479" i="1"/>
  <c r="BP1479" i="1" s="1"/>
  <c r="BM1480" i="1"/>
  <c r="BP1480" i="1" s="1"/>
  <c r="BM1481" i="1"/>
  <c r="BP1481" i="1" s="1"/>
  <c r="BM1482" i="1"/>
  <c r="BP1482" i="1" s="1"/>
  <c r="BM1483" i="1"/>
  <c r="BP1483" i="1" s="1"/>
  <c r="BM1484" i="1"/>
  <c r="BP1484" i="1" s="1"/>
  <c r="BM1485" i="1"/>
  <c r="BP1485" i="1" s="1"/>
  <c r="BM1486" i="1"/>
  <c r="BP1486" i="1" s="1"/>
  <c r="BM1487" i="1"/>
  <c r="BP1487" i="1" s="1"/>
  <c r="BM1488" i="1"/>
  <c r="BP1488" i="1" s="1"/>
  <c r="BM1489" i="1"/>
  <c r="BP1489" i="1" s="1"/>
  <c r="BM1490" i="1"/>
  <c r="BP1490" i="1" s="1"/>
  <c r="BM1491" i="1"/>
  <c r="BP1491" i="1" s="1"/>
  <c r="BM1492" i="1"/>
  <c r="BP1492" i="1" s="1"/>
  <c r="BM1493" i="1"/>
  <c r="BP1493" i="1" s="1"/>
  <c r="BM1494" i="1"/>
  <c r="BP1494" i="1" s="1"/>
  <c r="BM1495" i="1"/>
  <c r="BP1495" i="1" s="1"/>
  <c r="BM1496" i="1"/>
  <c r="BP1496" i="1" s="1"/>
  <c r="BM1497" i="1"/>
  <c r="BP1497" i="1" s="1"/>
  <c r="BM1498" i="1"/>
  <c r="BP1498" i="1" s="1"/>
  <c r="BM1499" i="1"/>
  <c r="BP1499" i="1" s="1"/>
  <c r="BM1500" i="1"/>
  <c r="BP1500" i="1" s="1"/>
  <c r="BM1501" i="1"/>
  <c r="BP1501" i="1" s="1"/>
  <c r="BM1502" i="1"/>
  <c r="BP1502" i="1" s="1"/>
  <c r="BM1503" i="1"/>
  <c r="BP1503" i="1" s="1"/>
  <c r="BM1504" i="1"/>
  <c r="BP1504" i="1" s="1"/>
  <c r="BM1505" i="1"/>
  <c r="BP1505" i="1" s="1"/>
  <c r="BM1506" i="1"/>
  <c r="BP1506" i="1" s="1"/>
  <c r="BM1507" i="1"/>
  <c r="BP1507" i="1" s="1"/>
  <c r="BM1508" i="1"/>
  <c r="BP1508" i="1" s="1"/>
  <c r="BM1509" i="1"/>
  <c r="BP1509" i="1" s="1"/>
  <c r="BM1510" i="1"/>
  <c r="BP1510" i="1" s="1"/>
  <c r="BM1511" i="1"/>
  <c r="BP1511" i="1" s="1"/>
  <c r="BM1512" i="1"/>
  <c r="BP1512" i="1" s="1"/>
  <c r="BM1513" i="1"/>
  <c r="BP1513" i="1" s="1"/>
  <c r="BM1514" i="1"/>
  <c r="BP1514" i="1" s="1"/>
  <c r="BM1515" i="1"/>
  <c r="BP1515" i="1" s="1"/>
  <c r="BM1516" i="1"/>
  <c r="BP1516" i="1" s="1"/>
  <c r="BM1517" i="1"/>
  <c r="BP1517" i="1" s="1"/>
  <c r="BM1518" i="1"/>
  <c r="BP1518" i="1" s="1"/>
  <c r="BM1519" i="1"/>
  <c r="BP1519" i="1" s="1"/>
  <c r="BM1520" i="1"/>
  <c r="BP1520" i="1" s="1"/>
  <c r="BM1521" i="1"/>
  <c r="BP1521" i="1" s="1"/>
  <c r="BM1522" i="1"/>
  <c r="BP1522" i="1" s="1"/>
  <c r="BM1523" i="1"/>
  <c r="BP1523" i="1" s="1"/>
  <c r="BM1524" i="1"/>
  <c r="BP1524" i="1" s="1"/>
  <c r="BM1525" i="1"/>
  <c r="BP1525" i="1" s="1"/>
  <c r="BM1526" i="1"/>
  <c r="BP1526" i="1" s="1"/>
  <c r="BM1527" i="1"/>
  <c r="BP1527" i="1" s="1"/>
  <c r="BM1528" i="1"/>
  <c r="BP1528" i="1" s="1"/>
  <c r="BM1529" i="1"/>
  <c r="BP1529" i="1" s="1"/>
  <c r="BM1530" i="1"/>
  <c r="BP1530" i="1" s="1"/>
  <c r="BM1531" i="1"/>
  <c r="BP1531" i="1" s="1"/>
  <c r="BM1532" i="1"/>
  <c r="BP1532" i="1" s="1"/>
  <c r="BM1533" i="1"/>
  <c r="BP1533" i="1" s="1"/>
  <c r="BM1534" i="1"/>
  <c r="BP1534" i="1" s="1"/>
  <c r="BM1535" i="1"/>
  <c r="BP1535" i="1" s="1"/>
  <c r="BM1536" i="1"/>
  <c r="BP1536" i="1" s="1"/>
  <c r="BM1537" i="1"/>
  <c r="BP1537" i="1" s="1"/>
  <c r="BM1538" i="1"/>
  <c r="BP1538" i="1" s="1"/>
  <c r="BM1539" i="1"/>
  <c r="BP1539" i="1" s="1"/>
  <c r="BM1540" i="1"/>
  <c r="BP1540" i="1" s="1"/>
  <c r="BM1541" i="1"/>
  <c r="BP1541" i="1" s="1"/>
  <c r="BM1542" i="1"/>
  <c r="BP1542" i="1" s="1"/>
  <c r="BM1543" i="1"/>
  <c r="BP1543" i="1" s="1"/>
  <c r="BM1544" i="1"/>
  <c r="BP1544" i="1" s="1"/>
  <c r="BM1545" i="1"/>
  <c r="BP1545" i="1" s="1"/>
  <c r="BM1546" i="1"/>
  <c r="BP1546" i="1" s="1"/>
  <c r="BM1547" i="1"/>
  <c r="BP1547" i="1" s="1"/>
  <c r="BM1548" i="1"/>
  <c r="BP1548" i="1" s="1"/>
  <c r="BM1549" i="1"/>
  <c r="BP1549" i="1" s="1"/>
  <c r="BM1550" i="1"/>
  <c r="BP1550" i="1" s="1"/>
  <c r="BM1551" i="1"/>
  <c r="BP1551" i="1" s="1"/>
  <c r="BM1552" i="1"/>
  <c r="BP1552" i="1" s="1"/>
  <c r="BM1553" i="1"/>
  <c r="BP1553" i="1" s="1"/>
  <c r="BM1554" i="1"/>
  <c r="BP1554" i="1" s="1"/>
  <c r="BM1555" i="1"/>
  <c r="BP1555" i="1" s="1"/>
  <c r="BM1556" i="1"/>
  <c r="BP1556" i="1" s="1"/>
  <c r="BM1557" i="1"/>
  <c r="BP1557" i="1" s="1"/>
  <c r="BM1558" i="1"/>
  <c r="BP1558" i="1" s="1"/>
  <c r="BM1559" i="1"/>
  <c r="BP1559" i="1" s="1"/>
  <c r="BM1560" i="1"/>
  <c r="BP1560" i="1" s="1"/>
  <c r="BM1561" i="1"/>
  <c r="BP1561" i="1" s="1"/>
  <c r="BM1562" i="1"/>
  <c r="BP1562" i="1" s="1"/>
  <c r="BM1563" i="1"/>
  <c r="BP1563" i="1" s="1"/>
  <c r="BM1564" i="1"/>
  <c r="BP1564" i="1" s="1"/>
  <c r="BM1565" i="1"/>
  <c r="BP1565" i="1" s="1"/>
  <c r="BM1566" i="1"/>
  <c r="BP1566" i="1" s="1"/>
  <c r="BM1567" i="1"/>
  <c r="BP1567" i="1" s="1"/>
  <c r="BM1568" i="1"/>
  <c r="BP1568" i="1" s="1"/>
  <c r="BM1569" i="1"/>
  <c r="BP1569" i="1" s="1"/>
  <c r="BM1570" i="1"/>
  <c r="BP1570" i="1" s="1"/>
  <c r="BM1571" i="1"/>
  <c r="BP1571" i="1" s="1"/>
  <c r="BM1572" i="1"/>
  <c r="BP1572" i="1" s="1"/>
  <c r="BM1573" i="1"/>
  <c r="BP1573" i="1" s="1"/>
  <c r="BM1574" i="1"/>
  <c r="BP1574" i="1" s="1"/>
  <c r="BM1575" i="1"/>
  <c r="BP1575" i="1" s="1"/>
  <c r="BM1576" i="1"/>
  <c r="BP1576" i="1" s="1"/>
  <c r="BM1577" i="1"/>
  <c r="BP1577" i="1" s="1"/>
  <c r="BM1578" i="1"/>
  <c r="BP1578" i="1" s="1"/>
  <c r="BM1579" i="1"/>
  <c r="BP1579" i="1" s="1"/>
  <c r="BM1580" i="1"/>
  <c r="BP1580" i="1" s="1"/>
  <c r="BM1581" i="1"/>
  <c r="BP1581" i="1" s="1"/>
  <c r="BM1582" i="1"/>
  <c r="BP1582" i="1" s="1"/>
  <c r="BM1583" i="1"/>
  <c r="BP1583" i="1" s="1"/>
  <c r="BM1584" i="1"/>
  <c r="BP1584" i="1" s="1"/>
  <c r="BM1585" i="1"/>
  <c r="BP1585" i="1" s="1"/>
  <c r="BM1586" i="1"/>
  <c r="BP1586" i="1" s="1"/>
  <c r="BM1587" i="1"/>
  <c r="BP1587" i="1" s="1"/>
  <c r="BM1588" i="1"/>
  <c r="BP1588" i="1" s="1"/>
  <c r="BM1589" i="1"/>
  <c r="BP1589" i="1" s="1"/>
  <c r="BM1590" i="1"/>
  <c r="BP1590" i="1" s="1"/>
  <c r="BM1591" i="1"/>
  <c r="BP1591" i="1" s="1"/>
  <c r="BM1592" i="1"/>
  <c r="BP1592" i="1" s="1"/>
  <c r="BM1593" i="1"/>
  <c r="BP1593" i="1" s="1"/>
  <c r="BM1594" i="1"/>
  <c r="BP1594" i="1" s="1"/>
  <c r="BM1595" i="1"/>
  <c r="BP1595" i="1" s="1"/>
  <c r="BM1596" i="1"/>
  <c r="BP1596" i="1" s="1"/>
  <c r="BM1597" i="1"/>
  <c r="BP1597" i="1" s="1"/>
  <c r="BM1598" i="1"/>
  <c r="BP1598" i="1" s="1"/>
  <c r="BM1599" i="1"/>
  <c r="BP1599" i="1" s="1"/>
  <c r="BM1600" i="1"/>
  <c r="BP1600" i="1" s="1"/>
  <c r="BM1601" i="1"/>
  <c r="BP1601" i="1" s="1"/>
  <c r="BM1602" i="1"/>
  <c r="BP1602" i="1" s="1"/>
  <c r="BM1603" i="1"/>
  <c r="BP1603" i="1" s="1"/>
  <c r="BM1604" i="1"/>
  <c r="BP1604" i="1" s="1"/>
  <c r="BM1605" i="1"/>
  <c r="BP1605" i="1" s="1"/>
  <c r="BM1606" i="1"/>
  <c r="BP1606" i="1" s="1"/>
  <c r="BM1607" i="1"/>
  <c r="BP1607" i="1" s="1"/>
  <c r="BM1608" i="1"/>
  <c r="BP1608" i="1" s="1"/>
  <c r="BM1609" i="1"/>
  <c r="BP1609" i="1" s="1"/>
  <c r="BM1610" i="1"/>
  <c r="BP1610" i="1" s="1"/>
  <c r="BM1611" i="1"/>
  <c r="BP1611" i="1" s="1"/>
  <c r="BM1612" i="1"/>
  <c r="BP1612" i="1" s="1"/>
  <c r="BM1613" i="1"/>
  <c r="BP1613" i="1" s="1"/>
  <c r="BM1614" i="1"/>
  <c r="BP1614" i="1" s="1"/>
  <c r="BM1615" i="1"/>
  <c r="BP1615" i="1" s="1"/>
  <c r="BM1616" i="1"/>
  <c r="BP1616" i="1" s="1"/>
  <c r="BM1617" i="1"/>
  <c r="BP1617" i="1" s="1"/>
  <c r="BM1618" i="1"/>
  <c r="BP1618" i="1" s="1"/>
  <c r="BM1619" i="1"/>
  <c r="BP1619" i="1" s="1"/>
  <c r="BM1620" i="1"/>
  <c r="BP1620" i="1" s="1"/>
  <c r="BM1621" i="1"/>
  <c r="BP1621" i="1" s="1"/>
  <c r="BM1622" i="1"/>
  <c r="BP1622" i="1" s="1"/>
  <c r="BM1623" i="1"/>
  <c r="BP1623" i="1" s="1"/>
  <c r="BM1624" i="1"/>
  <c r="BP1624" i="1" s="1"/>
  <c r="BM1625" i="1"/>
  <c r="BP1625" i="1" s="1"/>
  <c r="BM1626" i="1"/>
  <c r="BP1626" i="1" s="1"/>
  <c r="BM1627" i="1"/>
  <c r="BP1627" i="1" s="1"/>
  <c r="BM1628" i="1"/>
  <c r="BP1628" i="1" s="1"/>
  <c r="BM1629" i="1"/>
  <c r="BP1629" i="1" s="1"/>
  <c r="BM1630" i="1"/>
  <c r="BP1630" i="1" s="1"/>
  <c r="BM1631" i="1"/>
  <c r="BP1631" i="1" s="1"/>
  <c r="BM1632" i="1"/>
  <c r="BP1632" i="1" s="1"/>
  <c r="BM1633" i="1"/>
  <c r="BP1633" i="1" s="1"/>
  <c r="BM1634" i="1"/>
  <c r="BP1634" i="1" s="1"/>
  <c r="BM1635" i="1"/>
  <c r="BP1635" i="1" s="1"/>
  <c r="BM1636" i="1"/>
  <c r="BP1636" i="1" s="1"/>
  <c r="BM1637" i="1"/>
  <c r="BP1637" i="1" s="1"/>
  <c r="BM1638" i="1"/>
  <c r="BP1638" i="1" s="1"/>
  <c r="BM1639" i="1"/>
  <c r="BP1639" i="1" s="1"/>
  <c r="BM1640" i="1"/>
  <c r="BP1640" i="1" s="1"/>
  <c r="BM1641" i="1"/>
  <c r="BP1641" i="1" s="1"/>
  <c r="BM1642" i="1"/>
  <c r="BP1642" i="1" s="1"/>
  <c r="BM1643" i="1"/>
  <c r="BP1643" i="1" s="1"/>
  <c r="BM1644" i="1"/>
  <c r="BP1644" i="1" s="1"/>
  <c r="BM1645" i="1"/>
  <c r="BP1645" i="1" s="1"/>
  <c r="BM1646" i="1"/>
  <c r="BP1646" i="1" s="1"/>
  <c r="BM1647" i="1"/>
  <c r="BP1647" i="1" s="1"/>
  <c r="BM1648" i="1"/>
  <c r="BP1648" i="1" s="1"/>
  <c r="BM1649" i="1"/>
  <c r="BP1649" i="1" s="1"/>
  <c r="BM1650" i="1"/>
  <c r="BP1650" i="1" s="1"/>
  <c r="BM1651" i="1"/>
  <c r="BP1651" i="1" s="1"/>
  <c r="BM1652" i="1"/>
  <c r="BP1652" i="1" s="1"/>
  <c r="BM1653" i="1"/>
  <c r="BP1653" i="1" s="1"/>
  <c r="BM1654" i="1"/>
  <c r="BP1654" i="1" s="1"/>
  <c r="BM1655" i="1"/>
  <c r="BP1655" i="1" s="1"/>
  <c r="BM1656" i="1"/>
  <c r="BP1656" i="1" s="1"/>
  <c r="BM1657" i="1"/>
  <c r="BP1657" i="1" s="1"/>
  <c r="BM1658" i="1"/>
  <c r="BP1658" i="1" s="1"/>
  <c r="BM1659" i="1"/>
  <c r="BM1660" i="1"/>
  <c r="BM1661" i="1"/>
  <c r="BM1662" i="1"/>
  <c r="BM1663" i="1"/>
  <c r="BM1664" i="1"/>
  <c r="BM1665" i="1"/>
  <c r="BM1666" i="1"/>
  <c r="BM1667" i="1"/>
  <c r="BM1668" i="1"/>
  <c r="BM1669" i="1"/>
  <c r="BM1670" i="1"/>
  <c r="BM1671" i="1"/>
  <c r="BM1672" i="1"/>
  <c r="BM1673" i="1"/>
  <c r="BM1674" i="1"/>
  <c r="BM1675" i="1"/>
  <c r="BM1676" i="1"/>
  <c r="BM1677" i="1"/>
  <c r="BM1678" i="1"/>
  <c r="BM1679" i="1"/>
  <c r="BM1680" i="1"/>
  <c r="BM1681" i="1"/>
  <c r="BM1682" i="1"/>
  <c r="BM1683" i="1"/>
  <c r="BM1684" i="1"/>
  <c r="BM1685" i="1"/>
  <c r="BM1686" i="1"/>
  <c r="BM1687" i="1"/>
  <c r="BM1688" i="1"/>
  <c r="BM1689" i="1"/>
  <c r="BM1690" i="1"/>
  <c r="BM1691" i="1"/>
  <c r="BM1692" i="1"/>
  <c r="BM1693" i="1"/>
  <c r="BM1694" i="1"/>
  <c r="BM1695" i="1"/>
  <c r="BM1696" i="1"/>
  <c r="BM1697" i="1"/>
  <c r="BM1698" i="1"/>
  <c r="BM1699" i="1"/>
  <c r="BM1700" i="1"/>
  <c r="BM1701" i="1"/>
  <c r="BM1702" i="1"/>
  <c r="BM1703" i="1"/>
  <c r="BM1704" i="1"/>
  <c r="BM1705" i="1"/>
  <c r="BM1706" i="1"/>
  <c r="BM1707" i="1"/>
  <c r="BM1708" i="1"/>
  <c r="BM1709" i="1"/>
  <c r="BM1710" i="1"/>
  <c r="BM1711" i="1"/>
  <c r="BM1712" i="1"/>
  <c r="BM1713" i="1"/>
  <c r="BM1714" i="1"/>
  <c r="BM1715" i="1"/>
  <c r="BM1716" i="1"/>
  <c r="BM1717" i="1"/>
  <c r="BM1718" i="1"/>
  <c r="BM1719" i="1"/>
  <c r="BM1720" i="1"/>
  <c r="BM1721" i="1"/>
  <c r="BM1722" i="1"/>
  <c r="BM1723" i="1"/>
  <c r="BM1724" i="1"/>
  <c r="BM1725" i="1"/>
  <c r="BM1726" i="1"/>
  <c r="BM1727" i="1"/>
  <c r="BM1728" i="1"/>
  <c r="BM1729" i="1"/>
  <c r="BM1730" i="1"/>
  <c r="BM1731" i="1"/>
  <c r="BM1732" i="1"/>
  <c r="BM1733" i="1"/>
  <c r="BM1734" i="1"/>
  <c r="BM1735" i="1"/>
  <c r="BM1736" i="1"/>
  <c r="BM1737" i="1"/>
  <c r="BM1738" i="1"/>
  <c r="BM1739" i="1"/>
  <c r="BM1740" i="1"/>
  <c r="BM1741" i="1"/>
  <c r="BM1742" i="1"/>
  <c r="BM1743" i="1"/>
  <c r="BM1744" i="1"/>
  <c r="BM1745" i="1"/>
  <c r="BM1746" i="1"/>
  <c r="BM1747" i="1"/>
  <c r="BM1748" i="1"/>
  <c r="BM1749" i="1"/>
  <c r="BM1750" i="1"/>
  <c r="BM1751" i="1"/>
  <c r="BM1752" i="1"/>
  <c r="BM1753" i="1"/>
  <c r="BM1754" i="1"/>
  <c r="BM1755" i="1"/>
  <c r="BM1756" i="1"/>
  <c r="BM1757" i="1"/>
  <c r="BM1758" i="1"/>
  <c r="BM1759" i="1"/>
  <c r="BM1760" i="1"/>
  <c r="BM1761" i="1"/>
  <c r="BM1762" i="1"/>
  <c r="BM1763" i="1"/>
  <c r="BM1764" i="1"/>
  <c r="BM1765" i="1"/>
  <c r="BM1766" i="1"/>
  <c r="BM1767" i="1"/>
  <c r="BM1768" i="1"/>
  <c r="BM1769" i="1"/>
  <c r="BM1770" i="1"/>
  <c r="BM1771" i="1"/>
  <c r="BM1772" i="1"/>
  <c r="BM1773" i="1"/>
  <c r="BM1774" i="1"/>
  <c r="BM1775" i="1"/>
  <c r="BM1776" i="1"/>
  <c r="BM1777" i="1"/>
  <c r="BM1778" i="1"/>
  <c r="BM1779" i="1"/>
  <c r="BM1780" i="1"/>
  <c r="BM1781" i="1"/>
  <c r="BM1782" i="1"/>
  <c r="BM1783" i="1"/>
  <c r="BM1784" i="1"/>
  <c r="BM1785" i="1"/>
  <c r="BM1786" i="1"/>
  <c r="BM1787" i="1"/>
  <c r="BM1788" i="1"/>
  <c r="BM1789" i="1"/>
  <c r="BM1790" i="1"/>
  <c r="BM1791" i="1"/>
  <c r="BM1792" i="1"/>
  <c r="BM1793" i="1"/>
  <c r="BM1794" i="1"/>
  <c r="BM1795" i="1"/>
  <c r="BM1796" i="1"/>
  <c r="BM1797" i="1"/>
  <c r="BM1798" i="1"/>
  <c r="BM1799" i="1"/>
  <c r="BM1800" i="1"/>
  <c r="BM1801" i="1"/>
  <c r="BM1802" i="1"/>
  <c r="BM1803" i="1"/>
  <c r="BM1804" i="1"/>
  <c r="BM1805" i="1"/>
  <c r="BM1806" i="1"/>
  <c r="BM1807" i="1"/>
  <c r="BM1808" i="1"/>
  <c r="BM1809" i="1"/>
  <c r="BM1810" i="1"/>
  <c r="BM1811" i="1"/>
  <c r="BM1812" i="1"/>
  <c r="BM1813" i="1"/>
  <c r="BM1814" i="1"/>
  <c r="BM1815" i="1"/>
  <c r="BM1816" i="1"/>
  <c r="BM1817" i="1"/>
  <c r="BM1818" i="1"/>
  <c r="BM1819" i="1"/>
  <c r="BM1820" i="1"/>
  <c r="BM1821" i="1"/>
  <c r="BM1822" i="1"/>
  <c r="BM1823" i="1"/>
  <c r="BM1824" i="1"/>
  <c r="BM1825" i="1"/>
  <c r="BM1826" i="1"/>
  <c r="BM1827" i="1"/>
  <c r="BM1828" i="1"/>
  <c r="BM1829" i="1"/>
  <c r="BM1830" i="1"/>
  <c r="BM1831" i="1"/>
  <c r="BM1832" i="1"/>
  <c r="BM1833" i="1"/>
  <c r="BM1834" i="1"/>
  <c r="BM1835" i="1"/>
  <c r="BM1836" i="1"/>
  <c r="BM1837" i="1"/>
  <c r="BM1838" i="1"/>
  <c r="BM1839" i="1"/>
  <c r="BM1840" i="1"/>
  <c r="BM1841" i="1"/>
  <c r="BM1842" i="1"/>
  <c r="BM1843" i="1"/>
  <c r="BM1844" i="1"/>
  <c r="BM1845" i="1"/>
  <c r="BM1846" i="1"/>
  <c r="BM1847" i="1"/>
  <c r="BM1848" i="1"/>
  <c r="BM1849" i="1"/>
  <c r="BM1850" i="1"/>
  <c r="BM1851" i="1"/>
  <c r="BM1852" i="1"/>
  <c r="BM1853" i="1"/>
  <c r="BM1854" i="1"/>
  <c r="BM1855" i="1"/>
  <c r="BM1856" i="1"/>
  <c r="BM1857" i="1"/>
  <c r="BM1858" i="1"/>
  <c r="BM1859" i="1"/>
  <c r="BM1860" i="1"/>
  <c r="BM1861" i="1"/>
  <c r="BM1862" i="1"/>
  <c r="BM1863" i="1"/>
  <c r="BM1864" i="1"/>
  <c r="BM1865" i="1"/>
  <c r="BM1866" i="1"/>
  <c r="BM1867" i="1"/>
  <c r="BM1868" i="1"/>
  <c r="BM1869" i="1"/>
  <c r="BM1870" i="1"/>
  <c r="BM1871" i="1"/>
  <c r="BM1872" i="1"/>
  <c r="BM1873" i="1"/>
  <c r="BM1874" i="1"/>
  <c r="BM1875" i="1"/>
  <c r="BM1876" i="1"/>
  <c r="BM1877" i="1"/>
  <c r="BM1878" i="1"/>
  <c r="BM1879" i="1"/>
  <c r="BM1880" i="1"/>
  <c r="BM1881" i="1"/>
  <c r="BM1882" i="1"/>
  <c r="BM1883" i="1"/>
  <c r="BM1884" i="1"/>
  <c r="BM1885" i="1"/>
  <c r="BM1886" i="1"/>
  <c r="BM1887" i="1"/>
  <c r="BM1888" i="1"/>
  <c r="BM1889" i="1"/>
  <c r="BM1890" i="1"/>
  <c r="BM1891" i="1"/>
  <c r="BM1892" i="1"/>
  <c r="BM1893" i="1"/>
  <c r="BM1894" i="1"/>
  <c r="BM1895" i="1"/>
  <c r="BM1896" i="1"/>
  <c r="BM1897" i="1"/>
  <c r="BM1898" i="1"/>
  <c r="BM1899" i="1"/>
  <c r="BM1900" i="1"/>
  <c r="BM1901" i="1"/>
  <c r="BM1902" i="1"/>
  <c r="BM1903" i="1"/>
  <c r="BM1904" i="1"/>
  <c r="BM1905" i="1"/>
  <c r="BM1906" i="1"/>
  <c r="BM1907" i="1"/>
  <c r="BM1908" i="1"/>
  <c r="BM1909" i="1"/>
  <c r="BM1910" i="1"/>
  <c r="BM1911" i="1"/>
  <c r="BM1912" i="1"/>
  <c r="BM1913" i="1"/>
  <c r="BM1914" i="1"/>
  <c r="BM1915" i="1"/>
  <c r="BM1916" i="1"/>
  <c r="BM1917" i="1"/>
  <c r="BM1918" i="1"/>
  <c r="BM1919" i="1"/>
  <c r="BM1920" i="1"/>
  <c r="BM1921" i="1"/>
  <c r="BM1922" i="1"/>
  <c r="BM1923" i="1"/>
  <c r="BM1924" i="1"/>
  <c r="BM1925" i="1"/>
  <c r="BM1926" i="1"/>
  <c r="BM1927" i="1"/>
  <c r="BM1928" i="1"/>
  <c r="BM1929" i="1"/>
  <c r="BM1930" i="1"/>
  <c r="BM1931" i="1"/>
  <c r="BM1932" i="1"/>
  <c r="BM1933" i="1"/>
  <c r="BM1934" i="1"/>
  <c r="BM1935" i="1"/>
  <c r="BM1936" i="1"/>
  <c r="BM1937" i="1"/>
  <c r="BM1938" i="1"/>
  <c r="BM1939" i="1"/>
  <c r="BM1940" i="1"/>
  <c r="BM1941" i="1"/>
  <c r="BM1942" i="1"/>
  <c r="BM1943" i="1"/>
  <c r="BM1944" i="1"/>
  <c r="BM1945" i="1"/>
  <c r="BM1946" i="1"/>
  <c r="BM1947" i="1"/>
  <c r="BM1948" i="1"/>
  <c r="BM1949" i="1"/>
  <c r="BM1950" i="1"/>
  <c r="BM1951" i="1"/>
  <c r="BM1952" i="1"/>
  <c r="BM1953" i="1"/>
  <c r="BM1954" i="1"/>
  <c r="BM1955" i="1"/>
  <c r="BM1956" i="1"/>
  <c r="BM1957" i="1"/>
  <c r="BM1958" i="1"/>
  <c r="BM1959" i="1"/>
  <c r="BM1960" i="1"/>
  <c r="BM1961" i="1"/>
  <c r="BM1962" i="1"/>
  <c r="BM1963" i="1"/>
  <c r="BM1964" i="1"/>
  <c r="BM1965" i="1"/>
  <c r="BM1966" i="1"/>
  <c r="BM1967" i="1"/>
  <c r="BM1968" i="1"/>
  <c r="BM1969" i="1"/>
  <c r="BM1970" i="1"/>
  <c r="BM1971" i="1"/>
  <c r="BM1972" i="1"/>
  <c r="BM1973" i="1"/>
  <c r="BM1974" i="1"/>
  <c r="BM1975" i="1"/>
  <c r="BM1976" i="1"/>
  <c r="BM1977" i="1"/>
  <c r="BM1978" i="1"/>
  <c r="BM1979" i="1"/>
  <c r="BM1980" i="1"/>
  <c r="BM1981" i="1"/>
  <c r="BM1982" i="1"/>
  <c r="BM1983" i="1"/>
  <c r="BM1984" i="1"/>
  <c r="BM1985" i="1"/>
  <c r="BM1986" i="1"/>
  <c r="BM1987" i="1"/>
  <c r="BM1988" i="1"/>
  <c r="BM1989" i="1"/>
  <c r="BM1990" i="1"/>
  <c r="BM1991" i="1"/>
  <c r="BM1992" i="1"/>
  <c r="BM1993" i="1"/>
  <c r="BM1994" i="1"/>
  <c r="BM1995" i="1"/>
  <c r="BM1996" i="1"/>
  <c r="BM1997" i="1"/>
  <c r="BM1998" i="1"/>
  <c r="BM1999" i="1"/>
  <c r="BM2000" i="1"/>
  <c r="BM2001" i="1"/>
  <c r="BM2002" i="1"/>
  <c r="BM2003" i="1"/>
  <c r="BM2004" i="1"/>
  <c r="BM2005" i="1"/>
  <c r="BM2006" i="1"/>
  <c r="BM2007" i="1"/>
  <c r="BM2008" i="1"/>
  <c r="BM2009" i="1"/>
  <c r="BM2010" i="1"/>
  <c r="BM2011" i="1"/>
  <c r="BM2012" i="1"/>
  <c r="BM2013" i="1"/>
  <c r="BM2014" i="1"/>
  <c r="BM2015" i="1"/>
  <c r="BM2016" i="1"/>
  <c r="BM2017" i="1"/>
  <c r="BM2018" i="1"/>
  <c r="BM2019" i="1"/>
  <c r="BM2020" i="1"/>
  <c r="BM2021" i="1"/>
  <c r="BM2022" i="1"/>
  <c r="BM2023" i="1"/>
  <c r="BM2024" i="1"/>
  <c r="BM2025" i="1"/>
  <c r="BM2026" i="1"/>
  <c r="BM2027" i="1"/>
  <c r="BM2028" i="1"/>
  <c r="BM2029" i="1"/>
  <c r="BM2030" i="1"/>
  <c r="BM2031" i="1"/>
  <c r="BM2032" i="1"/>
  <c r="BM2033" i="1"/>
  <c r="BM2034" i="1"/>
  <c r="BM2035" i="1"/>
  <c r="BM2036" i="1"/>
  <c r="BM2037" i="1"/>
  <c r="BM2038" i="1"/>
  <c r="BM2039" i="1"/>
  <c r="BM2040" i="1"/>
  <c r="BM2041" i="1"/>
  <c r="BM2042" i="1"/>
  <c r="BM2043" i="1"/>
  <c r="BM2044" i="1"/>
  <c r="BM2045" i="1"/>
  <c r="BM2046" i="1"/>
  <c r="BM2047" i="1"/>
  <c r="BM2048" i="1"/>
  <c r="BM2049" i="1"/>
  <c r="BM2050" i="1"/>
  <c r="BM2051" i="1"/>
  <c r="BM2052" i="1"/>
  <c r="BM2053" i="1"/>
  <c r="BM2054" i="1"/>
  <c r="BP2054" i="1" s="1"/>
  <c r="BM2055" i="1"/>
  <c r="BP2055" i="1" s="1"/>
  <c r="BM2056" i="1"/>
  <c r="BP2056" i="1" s="1"/>
  <c r="BM2057" i="1"/>
  <c r="BP2057" i="1" s="1"/>
  <c r="BM2058" i="1"/>
  <c r="BP2058" i="1" s="1"/>
  <c r="BM2059" i="1"/>
  <c r="BP2059" i="1" s="1"/>
  <c r="BM2060" i="1"/>
  <c r="BP2060" i="1" s="1"/>
  <c r="BM2061" i="1"/>
  <c r="BP2061" i="1" s="1"/>
  <c r="BM2062" i="1"/>
  <c r="BP2062" i="1" s="1"/>
  <c r="BM2063" i="1"/>
  <c r="BP2063" i="1" s="1"/>
  <c r="BM2064" i="1"/>
  <c r="BP2064" i="1" s="1"/>
  <c r="BM2065" i="1"/>
  <c r="BP2065" i="1" s="1"/>
  <c r="BM2066" i="1"/>
  <c r="BP2066" i="1" s="1"/>
  <c r="BM2067" i="1"/>
  <c r="BP2067" i="1" s="1"/>
  <c r="BM2068" i="1"/>
  <c r="BP2068" i="1" s="1"/>
  <c r="BM2069" i="1"/>
  <c r="BP2069" i="1" s="1"/>
  <c r="BM2070" i="1"/>
  <c r="BP2070" i="1" s="1"/>
  <c r="BM2071" i="1"/>
  <c r="BP2071" i="1" s="1"/>
  <c r="BM2072" i="1"/>
  <c r="BP2072" i="1" s="1"/>
  <c r="BM2073" i="1"/>
  <c r="BP2073" i="1" s="1"/>
  <c r="BM2074" i="1"/>
  <c r="BP2074" i="1" s="1"/>
  <c r="BM2075" i="1"/>
  <c r="BP2075" i="1" s="1"/>
  <c r="BM2076" i="1"/>
  <c r="BP2076" i="1" s="1"/>
  <c r="BM2077" i="1"/>
  <c r="BP2077" i="1" s="1"/>
  <c r="BM2078" i="1"/>
  <c r="BP2078" i="1" s="1"/>
  <c r="BM2079" i="1"/>
  <c r="BP2079" i="1" s="1"/>
  <c r="BM2080" i="1"/>
  <c r="BP2080" i="1" s="1"/>
  <c r="BM2081" i="1"/>
  <c r="BP2081" i="1" s="1"/>
  <c r="BM2082" i="1"/>
  <c r="BP2082" i="1" s="1"/>
  <c r="BM2083" i="1"/>
  <c r="BP2083" i="1" s="1"/>
  <c r="BM2084" i="1"/>
  <c r="BP2084" i="1" s="1"/>
  <c r="BM2085" i="1"/>
  <c r="BP2085" i="1" s="1"/>
  <c r="BM2086" i="1"/>
  <c r="BP2086" i="1" s="1"/>
  <c r="BM2087" i="1"/>
  <c r="BP2087" i="1" s="1"/>
  <c r="BM2088" i="1"/>
  <c r="BP2088" i="1" s="1"/>
  <c r="BM2089" i="1"/>
  <c r="BP2089" i="1" s="1"/>
  <c r="BM2090" i="1"/>
  <c r="BP2090" i="1" s="1"/>
  <c r="BM2091" i="1"/>
  <c r="BP2091" i="1" s="1"/>
  <c r="BM2092" i="1"/>
  <c r="BP2092" i="1" s="1"/>
  <c r="BM2093" i="1"/>
  <c r="BP2093" i="1" s="1"/>
  <c r="BM2094" i="1"/>
  <c r="BP2094" i="1" s="1"/>
  <c r="BM2095" i="1"/>
  <c r="BP2095" i="1" s="1"/>
  <c r="BM2096" i="1"/>
  <c r="BP2096" i="1" s="1"/>
  <c r="BM2097" i="1"/>
  <c r="BP2097" i="1" s="1"/>
  <c r="BM2098" i="1"/>
  <c r="BP2098" i="1" s="1"/>
  <c r="BM2099" i="1"/>
  <c r="BP2099" i="1" s="1"/>
  <c r="BM2100" i="1"/>
  <c r="BP2100" i="1" s="1"/>
  <c r="BM2101" i="1"/>
  <c r="BP2101" i="1" s="1"/>
  <c r="BM2102" i="1"/>
  <c r="BP2102" i="1" s="1"/>
  <c r="BM2103" i="1"/>
  <c r="BP2103" i="1" s="1"/>
  <c r="BM2104" i="1"/>
  <c r="BP2104" i="1" s="1"/>
  <c r="BM2105" i="1"/>
  <c r="BP2105" i="1" s="1"/>
  <c r="BM2106" i="1"/>
  <c r="BP2106" i="1" s="1"/>
  <c r="BM2107" i="1"/>
  <c r="BP2107" i="1" s="1"/>
  <c r="BM2108" i="1"/>
  <c r="BP2108" i="1" s="1"/>
  <c r="BM2109" i="1"/>
  <c r="BP2109" i="1" s="1"/>
  <c r="BM2110" i="1"/>
  <c r="BP2110" i="1" s="1"/>
  <c r="BM2111" i="1"/>
  <c r="BP2111" i="1" s="1"/>
  <c r="BM2112" i="1"/>
  <c r="BP2112" i="1" s="1"/>
  <c r="BM2113" i="1"/>
  <c r="BP2113" i="1" s="1"/>
  <c r="BM2114" i="1"/>
  <c r="BP2114" i="1" s="1"/>
  <c r="BM2115" i="1"/>
  <c r="BP2115" i="1" s="1"/>
  <c r="BM2116" i="1"/>
  <c r="BP2116" i="1" s="1"/>
  <c r="BM2117" i="1"/>
  <c r="BP2117" i="1" s="1"/>
  <c r="BM2118" i="1"/>
  <c r="BM2119" i="1"/>
  <c r="BM2120" i="1"/>
  <c r="BM2121" i="1"/>
  <c r="BN2053" i="1" l="1"/>
  <c r="BP2053" i="1"/>
  <c r="BN2045" i="1"/>
  <c r="BP2045" i="1"/>
  <c r="BN2033" i="1"/>
  <c r="BP2033" i="1"/>
  <c r="BN2009" i="1"/>
  <c r="BP2009" i="1"/>
  <c r="BN1861" i="1"/>
  <c r="BP1861" i="1"/>
  <c r="BN1857" i="1"/>
  <c r="BP1857" i="1"/>
  <c r="BN1849" i="1"/>
  <c r="BP1849" i="1"/>
  <c r="BN1841" i="1"/>
  <c r="BP1841" i="1"/>
  <c r="BN1833" i="1"/>
  <c r="BP1833" i="1"/>
  <c r="BN1825" i="1"/>
  <c r="BP1825" i="1"/>
  <c r="BN1817" i="1"/>
  <c r="BP1817" i="1"/>
  <c r="BN1809" i="1"/>
  <c r="BP1809" i="1"/>
  <c r="BN1801" i="1"/>
  <c r="BP1801" i="1"/>
  <c r="BN1793" i="1"/>
  <c r="BP1793" i="1"/>
  <c r="BN1785" i="1"/>
  <c r="BP1785" i="1"/>
  <c r="BN1777" i="1"/>
  <c r="BP1777" i="1"/>
  <c r="BN1769" i="1"/>
  <c r="BP1769" i="1"/>
  <c r="BN1761" i="1"/>
  <c r="BP1761" i="1"/>
  <c r="BN1753" i="1"/>
  <c r="BP1753" i="1"/>
  <c r="BN1745" i="1"/>
  <c r="BP1745" i="1"/>
  <c r="BN1737" i="1"/>
  <c r="BP1737" i="1"/>
  <c r="BN1729" i="1"/>
  <c r="BP1729" i="1"/>
  <c r="BN1721" i="1"/>
  <c r="BP1721" i="1"/>
  <c r="BN1713" i="1"/>
  <c r="BP1713" i="1"/>
  <c r="BN1705" i="1"/>
  <c r="BP1705" i="1"/>
  <c r="BN1697" i="1"/>
  <c r="BP1697" i="1"/>
  <c r="BN1689" i="1"/>
  <c r="BP1689" i="1"/>
  <c r="BN1681" i="1"/>
  <c r="BP1681" i="1"/>
  <c r="BN1673" i="1"/>
  <c r="BP1673" i="1"/>
  <c r="BN1665" i="1"/>
  <c r="BP1665" i="1"/>
  <c r="BN1661" i="1"/>
  <c r="BP1661" i="1"/>
  <c r="BN2052" i="1"/>
  <c r="BP2052" i="1"/>
  <c r="BN2048" i="1"/>
  <c r="BP2048" i="1"/>
  <c r="BN2044" i="1"/>
  <c r="BP2044" i="1"/>
  <c r="BN2040" i="1"/>
  <c r="BP2040" i="1"/>
  <c r="BN2036" i="1"/>
  <c r="BP2036" i="1"/>
  <c r="BN2032" i="1"/>
  <c r="BP2032" i="1"/>
  <c r="BN2028" i="1"/>
  <c r="BP2028" i="1"/>
  <c r="BN2024" i="1"/>
  <c r="BP2024" i="1"/>
  <c r="BN2020" i="1"/>
  <c r="BP2020" i="1"/>
  <c r="BN2016" i="1"/>
  <c r="BP2016" i="1"/>
  <c r="BN2012" i="1"/>
  <c r="BP2012" i="1"/>
  <c r="BN2008" i="1"/>
  <c r="BP2008" i="1"/>
  <c r="BN2004" i="1"/>
  <c r="BP2004" i="1"/>
  <c r="BN2000" i="1"/>
  <c r="BP2000" i="1"/>
  <c r="BN1996" i="1"/>
  <c r="BP1996" i="1"/>
  <c r="BN1992" i="1"/>
  <c r="BP1992" i="1"/>
  <c r="BN1988" i="1"/>
  <c r="BP1988" i="1"/>
  <c r="BN1984" i="1"/>
  <c r="BP1984" i="1"/>
  <c r="BN1980" i="1"/>
  <c r="BP1980" i="1"/>
  <c r="BN1976" i="1"/>
  <c r="BP1976" i="1"/>
  <c r="BN1972" i="1"/>
  <c r="BP1972" i="1"/>
  <c r="BN1968" i="1"/>
  <c r="BP1968" i="1"/>
  <c r="BN1964" i="1"/>
  <c r="BP1964" i="1"/>
  <c r="BN1960" i="1"/>
  <c r="BP1960" i="1"/>
  <c r="BN1956" i="1"/>
  <c r="BP1956" i="1"/>
  <c r="BN1952" i="1"/>
  <c r="BP1952" i="1"/>
  <c r="BN1948" i="1"/>
  <c r="BP1948" i="1"/>
  <c r="BN1944" i="1"/>
  <c r="BP1944" i="1"/>
  <c r="BN1940" i="1"/>
  <c r="BP1940" i="1"/>
  <c r="BN1936" i="1"/>
  <c r="BP1936" i="1"/>
  <c r="BN1932" i="1"/>
  <c r="BP1932" i="1"/>
  <c r="BN1928" i="1"/>
  <c r="BP1928" i="1"/>
  <c r="BN1924" i="1"/>
  <c r="BP1924" i="1"/>
  <c r="BN1920" i="1"/>
  <c r="BP1920" i="1"/>
  <c r="BN1916" i="1"/>
  <c r="BP1916" i="1"/>
  <c r="BN1912" i="1"/>
  <c r="BP1912" i="1"/>
  <c r="BN1908" i="1"/>
  <c r="BP1908" i="1"/>
  <c r="BN1904" i="1"/>
  <c r="BP1904" i="1"/>
  <c r="BN1900" i="1"/>
  <c r="BP1900" i="1"/>
  <c r="BN1896" i="1"/>
  <c r="BP1896" i="1"/>
  <c r="BN1892" i="1"/>
  <c r="BP1892" i="1"/>
  <c r="BN1888" i="1"/>
  <c r="BP1888" i="1"/>
  <c r="BN1884" i="1"/>
  <c r="BP1884" i="1"/>
  <c r="BN1880" i="1"/>
  <c r="BP1880" i="1"/>
  <c r="BN1876" i="1"/>
  <c r="BP1876" i="1"/>
  <c r="BN1872" i="1"/>
  <c r="BP1872" i="1"/>
  <c r="BN1868" i="1"/>
  <c r="BP1868" i="1"/>
  <c r="BN1864" i="1"/>
  <c r="BP1864" i="1"/>
  <c r="BN1860" i="1"/>
  <c r="BP1860" i="1"/>
  <c r="BN1856" i="1"/>
  <c r="BP1856" i="1"/>
  <c r="BN1852" i="1"/>
  <c r="BP1852" i="1"/>
  <c r="BN1848" i="1"/>
  <c r="BP1848" i="1"/>
  <c r="BN1844" i="1"/>
  <c r="BP1844" i="1"/>
  <c r="BN1840" i="1"/>
  <c r="BP1840" i="1"/>
  <c r="BN1836" i="1"/>
  <c r="BP1836" i="1"/>
  <c r="BN1832" i="1"/>
  <c r="BP1832" i="1"/>
  <c r="BN1828" i="1"/>
  <c r="BP1828" i="1"/>
  <c r="BN1824" i="1"/>
  <c r="BP1824" i="1"/>
  <c r="BN1820" i="1"/>
  <c r="BP1820" i="1"/>
  <c r="BN1816" i="1"/>
  <c r="BP1816" i="1"/>
  <c r="BN1812" i="1"/>
  <c r="BP1812" i="1"/>
  <c r="BN1808" i="1"/>
  <c r="BP1808" i="1"/>
  <c r="BN1804" i="1"/>
  <c r="BP1804" i="1"/>
  <c r="BN1800" i="1"/>
  <c r="BP1800" i="1"/>
  <c r="BN1796" i="1"/>
  <c r="BP1796" i="1"/>
  <c r="BN1792" i="1"/>
  <c r="BP1792" i="1"/>
  <c r="BN1788" i="1"/>
  <c r="BP1788" i="1"/>
  <c r="BN1784" i="1"/>
  <c r="BP1784" i="1"/>
  <c r="BN1780" i="1"/>
  <c r="BP1780" i="1"/>
  <c r="BN1776" i="1"/>
  <c r="BP1776" i="1"/>
  <c r="BN1772" i="1"/>
  <c r="BP1772" i="1"/>
  <c r="BN1768" i="1"/>
  <c r="BP1768" i="1"/>
  <c r="BN1764" i="1"/>
  <c r="BP1764" i="1"/>
  <c r="BN1760" i="1"/>
  <c r="BP1760" i="1"/>
  <c r="BN1756" i="1"/>
  <c r="BP1756" i="1"/>
  <c r="BN1752" i="1"/>
  <c r="BP1752" i="1"/>
  <c r="BN1748" i="1"/>
  <c r="BP1748" i="1"/>
  <c r="BN1744" i="1"/>
  <c r="BP1744" i="1"/>
  <c r="BN1740" i="1"/>
  <c r="BP1740" i="1"/>
  <c r="BN1736" i="1"/>
  <c r="BP1736" i="1"/>
  <c r="BN1732" i="1"/>
  <c r="BP1732" i="1"/>
  <c r="BN1728" i="1"/>
  <c r="BP1728" i="1"/>
  <c r="BN1724" i="1"/>
  <c r="BP1724" i="1"/>
  <c r="BN1720" i="1"/>
  <c r="BP1720" i="1"/>
  <c r="BN1716" i="1"/>
  <c r="BP1716" i="1"/>
  <c r="BN1712" i="1"/>
  <c r="BP1712" i="1"/>
  <c r="BN1708" i="1"/>
  <c r="BP1708" i="1"/>
  <c r="BN1704" i="1"/>
  <c r="BP1704" i="1"/>
  <c r="BN1700" i="1"/>
  <c r="BP1700" i="1"/>
  <c r="BN1696" i="1"/>
  <c r="BP1696" i="1"/>
  <c r="BN1692" i="1"/>
  <c r="BP1692" i="1"/>
  <c r="BN1688" i="1"/>
  <c r="BP1688" i="1"/>
  <c r="BN1684" i="1"/>
  <c r="BP1684" i="1"/>
  <c r="BN1680" i="1"/>
  <c r="BP1680" i="1"/>
  <c r="BN1676" i="1"/>
  <c r="BP1676" i="1"/>
  <c r="BN1672" i="1"/>
  <c r="BP1672" i="1"/>
  <c r="BN1668" i="1"/>
  <c r="BP1668" i="1"/>
  <c r="BN1664" i="1"/>
  <c r="BP1664" i="1"/>
  <c r="BN1660" i="1"/>
  <c r="BP1660" i="1"/>
  <c r="BN2049" i="1"/>
  <c r="BP2049" i="1"/>
  <c r="BN2041" i="1"/>
  <c r="BP2041" i="1"/>
  <c r="BN2037" i="1"/>
  <c r="BP2037" i="1"/>
  <c r="BN2029" i="1"/>
  <c r="BP2029" i="1"/>
  <c r="BN2025" i="1"/>
  <c r="BP2025" i="1"/>
  <c r="BN2021" i="1"/>
  <c r="BP2021" i="1"/>
  <c r="BN2017" i="1"/>
  <c r="BP2017" i="1"/>
  <c r="BN2013" i="1"/>
  <c r="BP2013" i="1"/>
  <c r="BN2005" i="1"/>
  <c r="BP2005" i="1"/>
  <c r="BN2001" i="1"/>
  <c r="BP2001" i="1"/>
  <c r="BN1997" i="1"/>
  <c r="BP1997" i="1"/>
  <c r="BN1993" i="1"/>
  <c r="BP1993" i="1"/>
  <c r="BN1989" i="1"/>
  <c r="BP1989" i="1"/>
  <c r="BN1985" i="1"/>
  <c r="BP1985" i="1"/>
  <c r="BN1981" i="1"/>
  <c r="BP1981" i="1"/>
  <c r="BN1977" i="1"/>
  <c r="BP1977" i="1"/>
  <c r="BN1973" i="1"/>
  <c r="BP1973" i="1"/>
  <c r="BN1969" i="1"/>
  <c r="BP1969" i="1"/>
  <c r="BN1965" i="1"/>
  <c r="BP1965" i="1"/>
  <c r="BN1961" i="1"/>
  <c r="BP1961" i="1"/>
  <c r="BN1957" i="1"/>
  <c r="BP1957" i="1"/>
  <c r="BN1953" i="1"/>
  <c r="BP1953" i="1"/>
  <c r="BN1949" i="1"/>
  <c r="BP1949" i="1"/>
  <c r="BN1945" i="1"/>
  <c r="BP1945" i="1"/>
  <c r="BN1941" i="1"/>
  <c r="BP1941" i="1"/>
  <c r="BN1937" i="1"/>
  <c r="BP1937" i="1"/>
  <c r="BN1933" i="1"/>
  <c r="BP1933" i="1"/>
  <c r="BN1929" i="1"/>
  <c r="BP1929" i="1"/>
  <c r="BN1925" i="1"/>
  <c r="BP1925" i="1"/>
  <c r="BN1921" i="1"/>
  <c r="BP1921" i="1"/>
  <c r="BN1917" i="1"/>
  <c r="BP1917" i="1"/>
  <c r="BN1913" i="1"/>
  <c r="BP1913" i="1"/>
  <c r="BN1909" i="1"/>
  <c r="BP1909" i="1"/>
  <c r="BN1905" i="1"/>
  <c r="BP1905" i="1"/>
  <c r="BN1901" i="1"/>
  <c r="BP1901" i="1"/>
  <c r="BN1897" i="1"/>
  <c r="BP1897" i="1"/>
  <c r="BN1893" i="1"/>
  <c r="BP1893" i="1"/>
  <c r="BN1889" i="1"/>
  <c r="BP1889" i="1"/>
  <c r="BN1885" i="1"/>
  <c r="BP1885" i="1"/>
  <c r="BN1881" i="1"/>
  <c r="BP1881" i="1"/>
  <c r="BN1877" i="1"/>
  <c r="BP1877" i="1"/>
  <c r="BN1873" i="1"/>
  <c r="BP1873" i="1"/>
  <c r="BN1869" i="1"/>
  <c r="BP1869" i="1"/>
  <c r="BN1865" i="1"/>
  <c r="BP1865" i="1"/>
  <c r="BN1853" i="1"/>
  <c r="BP1853" i="1"/>
  <c r="BN1845" i="1"/>
  <c r="BP1845" i="1"/>
  <c r="BN1837" i="1"/>
  <c r="BP1837" i="1"/>
  <c r="BN1829" i="1"/>
  <c r="BP1829" i="1"/>
  <c r="BN1821" i="1"/>
  <c r="BP1821" i="1"/>
  <c r="BN1813" i="1"/>
  <c r="BP1813" i="1"/>
  <c r="BN1805" i="1"/>
  <c r="BP1805" i="1"/>
  <c r="BN1797" i="1"/>
  <c r="BP1797" i="1"/>
  <c r="BN1789" i="1"/>
  <c r="BP1789" i="1"/>
  <c r="BN1781" i="1"/>
  <c r="BP1781" i="1"/>
  <c r="BN1773" i="1"/>
  <c r="BP1773" i="1"/>
  <c r="BN1765" i="1"/>
  <c r="BP1765" i="1"/>
  <c r="BN1757" i="1"/>
  <c r="BP1757" i="1"/>
  <c r="BN1749" i="1"/>
  <c r="BP1749" i="1"/>
  <c r="BN1741" i="1"/>
  <c r="BP1741" i="1"/>
  <c r="BN1733" i="1"/>
  <c r="BP1733" i="1"/>
  <c r="BN1725" i="1"/>
  <c r="BP1725" i="1"/>
  <c r="BN1717" i="1"/>
  <c r="BP1717" i="1"/>
  <c r="BN1709" i="1"/>
  <c r="BP1709" i="1"/>
  <c r="BN1701" i="1"/>
  <c r="BP1701" i="1"/>
  <c r="BN1693" i="1"/>
  <c r="BP1693" i="1"/>
  <c r="BN1685" i="1"/>
  <c r="BP1685" i="1"/>
  <c r="BN1677" i="1"/>
  <c r="BP1677" i="1"/>
  <c r="BN1669" i="1"/>
  <c r="BP1669" i="1"/>
  <c r="BN2051" i="1"/>
  <c r="BP2051" i="1"/>
  <c r="BN2047" i="1"/>
  <c r="BP2047" i="1"/>
  <c r="BN2043" i="1"/>
  <c r="BP2043" i="1"/>
  <c r="BN2039" i="1"/>
  <c r="BP2039" i="1"/>
  <c r="BN2035" i="1"/>
  <c r="BP2035" i="1"/>
  <c r="BN2031" i="1"/>
  <c r="BP2031" i="1"/>
  <c r="BN2027" i="1"/>
  <c r="BP2027" i="1"/>
  <c r="BN2023" i="1"/>
  <c r="BP2023" i="1"/>
  <c r="BN2019" i="1"/>
  <c r="BP2019" i="1"/>
  <c r="BN2015" i="1"/>
  <c r="BP2015" i="1"/>
  <c r="BN2011" i="1"/>
  <c r="BP2011" i="1"/>
  <c r="BN2007" i="1"/>
  <c r="BP2007" i="1"/>
  <c r="BN2003" i="1"/>
  <c r="BP2003" i="1"/>
  <c r="BN1999" i="1"/>
  <c r="BP1999" i="1"/>
  <c r="BN1995" i="1"/>
  <c r="BP1995" i="1"/>
  <c r="BN1991" i="1"/>
  <c r="BP1991" i="1"/>
  <c r="BN1987" i="1"/>
  <c r="BP1987" i="1"/>
  <c r="BN1983" i="1"/>
  <c r="BP1983" i="1"/>
  <c r="BN1979" i="1"/>
  <c r="BP1979" i="1"/>
  <c r="BN1975" i="1"/>
  <c r="BP1975" i="1"/>
  <c r="BN1971" i="1"/>
  <c r="BP1971" i="1"/>
  <c r="BN1967" i="1"/>
  <c r="BP1967" i="1"/>
  <c r="BN1963" i="1"/>
  <c r="BP1963" i="1"/>
  <c r="BN1959" i="1"/>
  <c r="BP1959" i="1"/>
  <c r="BN1955" i="1"/>
  <c r="BP1955" i="1"/>
  <c r="BN1951" i="1"/>
  <c r="BP1951" i="1"/>
  <c r="BN1947" i="1"/>
  <c r="BP1947" i="1"/>
  <c r="BN1943" i="1"/>
  <c r="BP1943" i="1"/>
  <c r="BN1939" i="1"/>
  <c r="BP1939" i="1"/>
  <c r="BN1935" i="1"/>
  <c r="BP1935" i="1"/>
  <c r="BN1931" i="1"/>
  <c r="BP1931" i="1"/>
  <c r="BN1927" i="1"/>
  <c r="BP1927" i="1"/>
  <c r="BN1923" i="1"/>
  <c r="BP1923" i="1"/>
  <c r="BN1919" i="1"/>
  <c r="BP1919" i="1"/>
  <c r="BN1915" i="1"/>
  <c r="BP1915" i="1"/>
  <c r="BN1911" i="1"/>
  <c r="BP1911" i="1"/>
  <c r="BN1907" i="1"/>
  <c r="BP1907" i="1"/>
  <c r="BN1903" i="1"/>
  <c r="BP1903" i="1"/>
  <c r="BN1899" i="1"/>
  <c r="BP1899" i="1"/>
  <c r="BN1895" i="1"/>
  <c r="BP1895" i="1"/>
  <c r="BN1891" i="1"/>
  <c r="BP1891" i="1"/>
  <c r="BN1887" i="1"/>
  <c r="BP1887" i="1"/>
  <c r="BN1883" i="1"/>
  <c r="BP1883" i="1"/>
  <c r="BN1879" i="1"/>
  <c r="BP1879" i="1"/>
  <c r="BN1875" i="1"/>
  <c r="BP1875" i="1"/>
  <c r="BN1871" i="1"/>
  <c r="BP1871" i="1"/>
  <c r="BN1867" i="1"/>
  <c r="BP1867" i="1"/>
  <c r="BN1863" i="1"/>
  <c r="BP1863" i="1"/>
  <c r="BN1859" i="1"/>
  <c r="BP1859" i="1"/>
  <c r="BN1855" i="1"/>
  <c r="BP1855" i="1"/>
  <c r="BN1851" i="1"/>
  <c r="BP1851" i="1"/>
  <c r="BN1847" i="1"/>
  <c r="BP1847" i="1"/>
  <c r="BN1843" i="1"/>
  <c r="BP1843" i="1"/>
  <c r="BN1839" i="1"/>
  <c r="BP1839" i="1"/>
  <c r="BN1835" i="1"/>
  <c r="BP1835" i="1"/>
  <c r="BN1831" i="1"/>
  <c r="BP1831" i="1"/>
  <c r="BN1827" i="1"/>
  <c r="BP1827" i="1"/>
  <c r="BN1823" i="1"/>
  <c r="BP1823" i="1"/>
  <c r="BN1819" i="1"/>
  <c r="BP1819" i="1"/>
  <c r="BN1815" i="1"/>
  <c r="BP1815" i="1"/>
  <c r="BN1811" i="1"/>
  <c r="BP1811" i="1"/>
  <c r="BN1807" i="1"/>
  <c r="BP1807" i="1"/>
  <c r="BN1803" i="1"/>
  <c r="BP1803" i="1"/>
  <c r="BN1799" i="1"/>
  <c r="BP1799" i="1"/>
  <c r="BN1795" i="1"/>
  <c r="BP1795" i="1"/>
  <c r="BN1791" i="1"/>
  <c r="BP1791" i="1"/>
  <c r="BN1787" i="1"/>
  <c r="BP1787" i="1"/>
  <c r="BN1783" i="1"/>
  <c r="BP1783" i="1"/>
  <c r="BN1779" i="1"/>
  <c r="BP1779" i="1"/>
  <c r="BN1775" i="1"/>
  <c r="BP1775" i="1"/>
  <c r="BN1771" i="1"/>
  <c r="BP1771" i="1"/>
  <c r="BN1767" i="1"/>
  <c r="BP1767" i="1"/>
  <c r="BN1763" i="1"/>
  <c r="BP1763" i="1"/>
  <c r="BN1759" i="1"/>
  <c r="BP1759" i="1"/>
  <c r="BN1755" i="1"/>
  <c r="BP1755" i="1"/>
  <c r="BN1751" i="1"/>
  <c r="BP1751" i="1"/>
  <c r="BN1747" i="1"/>
  <c r="BP1747" i="1"/>
  <c r="BN1743" i="1"/>
  <c r="BP1743" i="1"/>
  <c r="BN1739" i="1"/>
  <c r="BP1739" i="1"/>
  <c r="BN1735" i="1"/>
  <c r="BP1735" i="1"/>
  <c r="BN1731" i="1"/>
  <c r="BP1731" i="1"/>
  <c r="BN1727" i="1"/>
  <c r="BP1727" i="1"/>
  <c r="BN1723" i="1"/>
  <c r="BP1723" i="1"/>
  <c r="BN1719" i="1"/>
  <c r="BP1719" i="1"/>
  <c r="BN1715" i="1"/>
  <c r="BP1715" i="1"/>
  <c r="BN1711" i="1"/>
  <c r="BP1711" i="1"/>
  <c r="BN1707" i="1"/>
  <c r="BP1707" i="1"/>
  <c r="BN1703" i="1"/>
  <c r="BP1703" i="1"/>
  <c r="BN1699" i="1"/>
  <c r="BP1699" i="1"/>
  <c r="BN1695" i="1"/>
  <c r="BP1695" i="1"/>
  <c r="BN1691" i="1"/>
  <c r="BP1691" i="1"/>
  <c r="BN1687" i="1"/>
  <c r="BP1687" i="1"/>
  <c r="BN1683" i="1"/>
  <c r="BP1683" i="1"/>
  <c r="BN1679" i="1"/>
  <c r="BP1679" i="1"/>
  <c r="BN1675" i="1"/>
  <c r="BP1675" i="1"/>
  <c r="BN1671" i="1"/>
  <c r="BP1671" i="1"/>
  <c r="BN1667" i="1"/>
  <c r="BP1667" i="1"/>
  <c r="BN1663" i="1"/>
  <c r="BP1663" i="1"/>
  <c r="BN1659" i="1"/>
  <c r="BP1659" i="1"/>
  <c r="BN2050" i="1"/>
  <c r="BP2050" i="1"/>
  <c r="BN2046" i="1"/>
  <c r="BP2046" i="1"/>
  <c r="BN2042" i="1"/>
  <c r="BP2042" i="1"/>
  <c r="BN2038" i="1"/>
  <c r="BP2038" i="1"/>
  <c r="BN2034" i="1"/>
  <c r="BP2034" i="1"/>
  <c r="BN2030" i="1"/>
  <c r="BP2030" i="1"/>
  <c r="BN2026" i="1"/>
  <c r="BP2026" i="1"/>
  <c r="BN2022" i="1"/>
  <c r="BP2022" i="1"/>
  <c r="BN2018" i="1"/>
  <c r="BP2018" i="1"/>
  <c r="BN2014" i="1"/>
  <c r="BP2014" i="1"/>
  <c r="BN2010" i="1"/>
  <c r="BP2010" i="1"/>
  <c r="BN2006" i="1"/>
  <c r="BP2006" i="1"/>
  <c r="BN2002" i="1"/>
  <c r="BP2002" i="1"/>
  <c r="BN1998" i="1"/>
  <c r="BP1998" i="1"/>
  <c r="BN1994" i="1"/>
  <c r="BP1994" i="1"/>
  <c r="BN1990" i="1"/>
  <c r="BP1990" i="1"/>
  <c r="BN1986" i="1"/>
  <c r="BP1986" i="1"/>
  <c r="BN1982" i="1"/>
  <c r="BP1982" i="1"/>
  <c r="BN1978" i="1"/>
  <c r="BP1978" i="1"/>
  <c r="BN1974" i="1"/>
  <c r="BP1974" i="1"/>
  <c r="BN1970" i="1"/>
  <c r="BP1970" i="1"/>
  <c r="BN1966" i="1"/>
  <c r="BP1966" i="1"/>
  <c r="BN1962" i="1"/>
  <c r="BP1962" i="1"/>
  <c r="BN1958" i="1"/>
  <c r="BP1958" i="1"/>
  <c r="BN1954" i="1"/>
  <c r="BP1954" i="1"/>
  <c r="BN1950" i="1"/>
  <c r="BP1950" i="1"/>
  <c r="BN1946" i="1"/>
  <c r="BP1946" i="1"/>
  <c r="BN1942" i="1"/>
  <c r="BP1942" i="1"/>
  <c r="BN1938" i="1"/>
  <c r="BP1938" i="1"/>
  <c r="BN1934" i="1"/>
  <c r="BP1934" i="1"/>
  <c r="BN1930" i="1"/>
  <c r="BP1930" i="1"/>
  <c r="BN1926" i="1"/>
  <c r="BP1926" i="1"/>
  <c r="BN1922" i="1"/>
  <c r="BP1922" i="1"/>
  <c r="BN1918" i="1"/>
  <c r="BP1918" i="1"/>
  <c r="BN1914" i="1"/>
  <c r="BP1914" i="1"/>
  <c r="BN1910" i="1"/>
  <c r="BP1910" i="1"/>
  <c r="BN1906" i="1"/>
  <c r="BP1906" i="1"/>
  <c r="BN1902" i="1"/>
  <c r="BP1902" i="1"/>
  <c r="BN1898" i="1"/>
  <c r="BP1898" i="1"/>
  <c r="BN1894" i="1"/>
  <c r="BP1894" i="1"/>
  <c r="BN1890" i="1"/>
  <c r="BP1890" i="1"/>
  <c r="BN1886" i="1"/>
  <c r="BP1886" i="1"/>
  <c r="BN1882" i="1"/>
  <c r="BP1882" i="1"/>
  <c r="BN1878" i="1"/>
  <c r="BP1878" i="1"/>
  <c r="BN1874" i="1"/>
  <c r="BP1874" i="1"/>
  <c r="BN1870" i="1"/>
  <c r="BP1870" i="1"/>
  <c r="BN1866" i="1"/>
  <c r="BP1866" i="1"/>
  <c r="BN1862" i="1"/>
  <c r="BP1862" i="1"/>
  <c r="BN1858" i="1"/>
  <c r="BP1858" i="1"/>
  <c r="BN1854" i="1"/>
  <c r="BP1854" i="1"/>
  <c r="BN1850" i="1"/>
  <c r="BP1850" i="1"/>
  <c r="BN1846" i="1"/>
  <c r="BP1846" i="1"/>
  <c r="BN1842" i="1"/>
  <c r="BP1842" i="1"/>
  <c r="BN1838" i="1"/>
  <c r="BP1838" i="1"/>
  <c r="BN1834" i="1"/>
  <c r="BP1834" i="1"/>
  <c r="BN1830" i="1"/>
  <c r="BP1830" i="1"/>
  <c r="BN1826" i="1"/>
  <c r="BP1826" i="1"/>
  <c r="BN1822" i="1"/>
  <c r="BP1822" i="1"/>
  <c r="BN1818" i="1"/>
  <c r="BP1818" i="1"/>
  <c r="BN1814" i="1"/>
  <c r="BP1814" i="1"/>
  <c r="BN1810" i="1"/>
  <c r="BP1810" i="1"/>
  <c r="BN1806" i="1"/>
  <c r="BP1806" i="1"/>
  <c r="BN1802" i="1"/>
  <c r="BP1802" i="1"/>
  <c r="BN1798" i="1"/>
  <c r="BP1798" i="1"/>
  <c r="BN1794" i="1"/>
  <c r="BP1794" i="1"/>
  <c r="BN1790" i="1"/>
  <c r="BP1790" i="1"/>
  <c r="BN1786" i="1"/>
  <c r="BP1786" i="1"/>
  <c r="BN1782" i="1"/>
  <c r="BP1782" i="1"/>
  <c r="BN1778" i="1"/>
  <c r="BP1778" i="1"/>
  <c r="BN1774" i="1"/>
  <c r="BP1774" i="1"/>
  <c r="BN1770" i="1"/>
  <c r="BP1770" i="1"/>
  <c r="BN1766" i="1"/>
  <c r="BP1766" i="1"/>
  <c r="BN1762" i="1"/>
  <c r="BP1762" i="1"/>
  <c r="BN1758" i="1"/>
  <c r="BP1758" i="1"/>
  <c r="BN1754" i="1"/>
  <c r="BP1754" i="1"/>
  <c r="BN1750" i="1"/>
  <c r="BP1750" i="1"/>
  <c r="BN1746" i="1"/>
  <c r="BP1746" i="1"/>
  <c r="BN1742" i="1"/>
  <c r="BP1742" i="1"/>
  <c r="BN1738" i="1"/>
  <c r="BP1738" i="1"/>
  <c r="BN1734" i="1"/>
  <c r="BP1734" i="1"/>
  <c r="BN1730" i="1"/>
  <c r="BP1730" i="1"/>
  <c r="BN1726" i="1"/>
  <c r="BP1726" i="1"/>
  <c r="BN1722" i="1"/>
  <c r="BP1722" i="1"/>
  <c r="BN1718" i="1"/>
  <c r="BP1718" i="1"/>
  <c r="BN1714" i="1"/>
  <c r="BP1714" i="1"/>
  <c r="BN1710" i="1"/>
  <c r="BP1710" i="1"/>
  <c r="BN1706" i="1"/>
  <c r="BP1706" i="1"/>
  <c r="BN1702" i="1"/>
  <c r="BP1702" i="1"/>
  <c r="BN1698" i="1"/>
  <c r="BP1698" i="1"/>
  <c r="BN1694" i="1"/>
  <c r="BP1694" i="1"/>
  <c r="BN1690" i="1"/>
  <c r="BP1690" i="1"/>
  <c r="BN1686" i="1"/>
  <c r="BP1686" i="1"/>
  <c r="BN1682" i="1"/>
  <c r="BP1682" i="1"/>
  <c r="BN1678" i="1"/>
  <c r="BP1678" i="1"/>
  <c r="BN1674" i="1"/>
  <c r="BP1674" i="1"/>
  <c r="BN1670" i="1"/>
  <c r="BP1670" i="1"/>
  <c r="BN1666" i="1"/>
  <c r="BP1666" i="1"/>
  <c r="BN1662" i="1"/>
  <c r="BP1662" i="1"/>
  <c r="BO405" i="1"/>
  <c r="BN405" i="1"/>
  <c r="BO1657" i="1"/>
  <c r="BN1657" i="1"/>
  <c r="BO1653" i="1"/>
  <c r="BN1653" i="1"/>
  <c r="BO1649" i="1"/>
  <c r="BN1649" i="1"/>
  <c r="BO1645" i="1"/>
  <c r="BN1645" i="1"/>
  <c r="BO1641" i="1"/>
  <c r="BN1641" i="1"/>
  <c r="BO1637" i="1"/>
  <c r="BN1637" i="1"/>
  <c r="BO1633" i="1"/>
  <c r="BN1633" i="1"/>
  <c r="BO1629" i="1"/>
  <c r="BN1629" i="1"/>
  <c r="BO1625" i="1"/>
  <c r="BN1625" i="1"/>
  <c r="BO1621" i="1"/>
  <c r="BN1621" i="1"/>
  <c r="BO1617" i="1"/>
  <c r="BN1617" i="1"/>
  <c r="BO1613" i="1"/>
  <c r="BN1613" i="1"/>
  <c r="BO1609" i="1"/>
  <c r="BN1609" i="1"/>
  <c r="BO1605" i="1"/>
  <c r="BN1605" i="1"/>
  <c r="BO1601" i="1"/>
  <c r="BN1601" i="1"/>
  <c r="BO1597" i="1"/>
  <c r="BN1597" i="1"/>
  <c r="BO1593" i="1"/>
  <c r="BN1593" i="1"/>
  <c r="BO1589" i="1"/>
  <c r="BN1589" i="1"/>
  <c r="BO1585" i="1"/>
  <c r="BN1585" i="1"/>
  <c r="BO1581" i="1"/>
  <c r="BN1581" i="1"/>
  <c r="BO1577" i="1"/>
  <c r="BN1577" i="1"/>
  <c r="BO1573" i="1"/>
  <c r="BN1573" i="1"/>
  <c r="BO1569" i="1"/>
  <c r="BN1569" i="1"/>
  <c r="BO1565" i="1"/>
  <c r="BN1565" i="1"/>
  <c r="BO1561" i="1"/>
  <c r="BN1561" i="1"/>
  <c r="BO1557" i="1"/>
  <c r="BN1557" i="1"/>
  <c r="BO1553" i="1"/>
  <c r="BN1553" i="1"/>
  <c r="BO1549" i="1"/>
  <c r="BN1549" i="1"/>
  <c r="BO1545" i="1"/>
  <c r="BN1545" i="1"/>
  <c r="BO1541" i="1"/>
  <c r="BN1541" i="1"/>
  <c r="BO1537" i="1"/>
  <c r="BN1537" i="1"/>
  <c r="BO1533" i="1"/>
  <c r="BN1533" i="1"/>
  <c r="BO1529" i="1"/>
  <c r="BN1529" i="1"/>
  <c r="BO1525" i="1"/>
  <c r="BN1525" i="1"/>
  <c r="BO1521" i="1"/>
  <c r="BN1521" i="1"/>
  <c r="BO1517" i="1"/>
  <c r="BN1517" i="1"/>
  <c r="BO1513" i="1"/>
  <c r="BN1513" i="1"/>
  <c r="BO1509" i="1"/>
  <c r="BN1509" i="1"/>
  <c r="BO1505" i="1"/>
  <c r="BN1505" i="1"/>
  <c r="BO1501" i="1"/>
  <c r="BN1501" i="1"/>
  <c r="BO1497" i="1"/>
  <c r="BN1497" i="1"/>
  <c r="BO1493" i="1"/>
  <c r="BN1493" i="1"/>
  <c r="BO1489" i="1"/>
  <c r="BN1489" i="1"/>
  <c r="BO1485" i="1"/>
  <c r="BN1485" i="1"/>
  <c r="BO1481" i="1"/>
  <c r="BN1481" i="1"/>
  <c r="BO1477" i="1"/>
  <c r="BN1477" i="1"/>
  <c r="BO1473" i="1"/>
  <c r="BN1473" i="1"/>
  <c r="BO1469" i="1"/>
  <c r="BN1469" i="1"/>
  <c r="BO1465" i="1"/>
  <c r="BN1465" i="1"/>
  <c r="BO1461" i="1"/>
  <c r="BN1461" i="1"/>
  <c r="BO1457" i="1"/>
  <c r="BN1457" i="1"/>
  <c r="BO1453" i="1"/>
  <c r="BN1453" i="1"/>
  <c r="BO1449" i="1"/>
  <c r="BN1449" i="1"/>
  <c r="BO1445" i="1"/>
  <c r="BN1445" i="1"/>
  <c r="BO1441" i="1"/>
  <c r="BN1441" i="1"/>
  <c r="BO1437" i="1"/>
  <c r="BN1437" i="1"/>
  <c r="BO1433" i="1"/>
  <c r="BN1433" i="1"/>
  <c r="BO1429" i="1"/>
  <c r="BN1429" i="1"/>
  <c r="BO1425" i="1"/>
  <c r="BN1425" i="1"/>
  <c r="BO1421" i="1"/>
  <c r="BN1421" i="1"/>
  <c r="BO1417" i="1"/>
  <c r="BN1417" i="1"/>
  <c r="BO1413" i="1"/>
  <c r="BN1413" i="1"/>
  <c r="BO1409" i="1"/>
  <c r="BN1409" i="1"/>
  <c r="BO1405" i="1"/>
  <c r="BN1405" i="1"/>
  <c r="BO1401" i="1"/>
  <c r="BN1401" i="1"/>
  <c r="BO1397" i="1"/>
  <c r="BN1397" i="1"/>
  <c r="BO1393" i="1"/>
  <c r="BN1393" i="1"/>
  <c r="BO1389" i="1"/>
  <c r="BN1389" i="1"/>
  <c r="BO1385" i="1"/>
  <c r="BN1385" i="1"/>
  <c r="BO1381" i="1"/>
  <c r="BN1381" i="1"/>
  <c r="BO1377" i="1"/>
  <c r="BN1377" i="1"/>
  <c r="BO1373" i="1"/>
  <c r="BN1373" i="1"/>
  <c r="BO1369" i="1"/>
  <c r="BN1369" i="1"/>
  <c r="BO1365" i="1"/>
  <c r="BN1365" i="1"/>
  <c r="BO1361" i="1"/>
  <c r="BN1361" i="1"/>
  <c r="BO1357" i="1"/>
  <c r="BN1357" i="1"/>
  <c r="BO1353" i="1"/>
  <c r="BN1353" i="1"/>
  <c r="BO1349" i="1"/>
  <c r="BN1349" i="1"/>
  <c r="BO1345" i="1"/>
  <c r="BN1345" i="1"/>
  <c r="BO1341" i="1"/>
  <c r="BN1341" i="1"/>
  <c r="BO1337" i="1"/>
  <c r="BN1337" i="1"/>
  <c r="BO1333" i="1"/>
  <c r="BN1333" i="1"/>
  <c r="BO1329" i="1"/>
  <c r="BN1329" i="1"/>
  <c r="BO1325" i="1"/>
  <c r="BN1325" i="1"/>
  <c r="BO1321" i="1"/>
  <c r="BN1321" i="1"/>
  <c r="BO1317" i="1"/>
  <c r="BN1317" i="1"/>
  <c r="BO1313" i="1"/>
  <c r="BN1313" i="1"/>
  <c r="BO1309" i="1"/>
  <c r="BN1309" i="1"/>
  <c r="BO1305" i="1"/>
  <c r="BN1305" i="1"/>
  <c r="BO1301" i="1"/>
  <c r="BN1301" i="1"/>
  <c r="BO1297" i="1"/>
  <c r="BN1297" i="1"/>
  <c r="BO1293" i="1"/>
  <c r="BN1293" i="1"/>
  <c r="BO1289" i="1"/>
  <c r="BN1289" i="1"/>
  <c r="BO1285" i="1"/>
  <c r="BN1285" i="1"/>
  <c r="BO1281" i="1"/>
  <c r="BN1281" i="1"/>
  <c r="BO1277" i="1"/>
  <c r="BN1277" i="1"/>
  <c r="BO1273" i="1"/>
  <c r="BN1273" i="1"/>
  <c r="BO1269" i="1"/>
  <c r="BN1269" i="1"/>
  <c r="BO1265" i="1"/>
  <c r="BN1265" i="1"/>
  <c r="BO1261" i="1"/>
  <c r="BN1261" i="1"/>
  <c r="BO1257" i="1"/>
  <c r="BN1257" i="1"/>
  <c r="BO1253" i="1"/>
  <c r="BN1253" i="1"/>
  <c r="BO1249" i="1"/>
  <c r="BN1249" i="1"/>
  <c r="BO1245" i="1"/>
  <c r="BN1245" i="1"/>
  <c r="BO1241" i="1"/>
  <c r="BN1241" i="1"/>
  <c r="BO1237" i="1"/>
  <c r="BN1237" i="1"/>
  <c r="BO1233" i="1"/>
  <c r="BN1233" i="1"/>
  <c r="BO1229" i="1"/>
  <c r="BN1229" i="1"/>
  <c r="BO1225" i="1"/>
  <c r="BN1225" i="1"/>
  <c r="BO1221" i="1"/>
  <c r="BN1221" i="1"/>
  <c r="BO1217" i="1"/>
  <c r="BN1217" i="1"/>
  <c r="BO1213" i="1"/>
  <c r="BN1213" i="1"/>
  <c r="BO1209" i="1"/>
  <c r="BN1209" i="1"/>
  <c r="BO1205" i="1"/>
  <c r="BN1205" i="1"/>
  <c r="BO1201" i="1"/>
  <c r="BN1201" i="1"/>
  <c r="BO1197" i="1"/>
  <c r="BN1197" i="1"/>
  <c r="BO1193" i="1"/>
  <c r="BN1193" i="1"/>
  <c r="BO1189" i="1"/>
  <c r="BN1189" i="1"/>
  <c r="BO1185" i="1"/>
  <c r="BN1185" i="1"/>
  <c r="BO1181" i="1"/>
  <c r="BN1181" i="1"/>
  <c r="BO1177" i="1"/>
  <c r="BN1177" i="1"/>
  <c r="BO1173" i="1"/>
  <c r="BN1173" i="1"/>
  <c r="BO1169" i="1"/>
  <c r="BN1169" i="1"/>
  <c r="BO1165" i="1"/>
  <c r="BN1165" i="1"/>
  <c r="BO1161" i="1"/>
  <c r="BN1161" i="1"/>
  <c r="BO1157" i="1"/>
  <c r="BN1157" i="1"/>
  <c r="BO1153" i="1"/>
  <c r="BN1153" i="1"/>
  <c r="BO1149" i="1"/>
  <c r="BN1149" i="1"/>
  <c r="BO1145" i="1"/>
  <c r="BN1145" i="1"/>
  <c r="BO1141" i="1"/>
  <c r="BN1141" i="1"/>
  <c r="BO1137" i="1"/>
  <c r="BN1137" i="1"/>
  <c r="BO1133" i="1"/>
  <c r="BN1133" i="1"/>
  <c r="BO1129" i="1"/>
  <c r="BN1129" i="1"/>
  <c r="BO1125" i="1"/>
  <c r="BN1125" i="1"/>
  <c r="BO1121" i="1"/>
  <c r="BN1121" i="1"/>
  <c r="BO1117" i="1"/>
  <c r="BN1117" i="1"/>
  <c r="BO1113" i="1"/>
  <c r="BN1113" i="1"/>
  <c r="BO1109" i="1"/>
  <c r="BN1109" i="1"/>
  <c r="BO1105" i="1"/>
  <c r="BN1105" i="1"/>
  <c r="BO1101" i="1"/>
  <c r="BN1101" i="1"/>
  <c r="BO1097" i="1"/>
  <c r="BN1097" i="1"/>
  <c r="BO1093" i="1"/>
  <c r="BN1093" i="1"/>
  <c r="BO1089" i="1"/>
  <c r="BN1089" i="1"/>
  <c r="BO1085" i="1"/>
  <c r="BN1085" i="1"/>
  <c r="BO1081" i="1"/>
  <c r="BN1081" i="1"/>
  <c r="BO1077" i="1"/>
  <c r="BN1077" i="1"/>
  <c r="BO1073" i="1"/>
  <c r="BN1073" i="1"/>
  <c r="BO1069" i="1"/>
  <c r="BN1069" i="1"/>
  <c r="BO1065" i="1"/>
  <c r="BN1065" i="1"/>
  <c r="BO1061" i="1"/>
  <c r="BN1061" i="1"/>
  <c r="BO1057" i="1"/>
  <c r="BN1057" i="1"/>
  <c r="BO1053" i="1"/>
  <c r="BN1053" i="1"/>
  <c r="BO1049" i="1"/>
  <c r="BN1049" i="1"/>
  <c r="BO1045" i="1"/>
  <c r="BN1045" i="1"/>
  <c r="BO1041" i="1"/>
  <c r="BN1041" i="1"/>
  <c r="BO1037" i="1"/>
  <c r="BN1037" i="1"/>
  <c r="BO1033" i="1"/>
  <c r="BN1033" i="1"/>
  <c r="BO1029" i="1"/>
  <c r="BN1029" i="1"/>
  <c r="BO1025" i="1"/>
  <c r="BN1025" i="1"/>
  <c r="BO1021" i="1"/>
  <c r="BN1021" i="1"/>
  <c r="BO1017" i="1"/>
  <c r="BN1017" i="1"/>
  <c r="BO1013" i="1"/>
  <c r="BN1013" i="1"/>
  <c r="BO1009" i="1"/>
  <c r="BN1009" i="1"/>
  <c r="BO1005" i="1"/>
  <c r="BN1005" i="1"/>
  <c r="BO1001" i="1"/>
  <c r="BN1001" i="1"/>
  <c r="BO997" i="1"/>
  <c r="BN997" i="1"/>
  <c r="BO993" i="1"/>
  <c r="BN993" i="1"/>
  <c r="BO989" i="1"/>
  <c r="BN989" i="1"/>
  <c r="BO985" i="1"/>
  <c r="BN985" i="1"/>
  <c r="BO981" i="1"/>
  <c r="BN981" i="1"/>
  <c r="BO977" i="1"/>
  <c r="BN977" i="1"/>
  <c r="BO973" i="1"/>
  <c r="BN973" i="1"/>
  <c r="BO969" i="1"/>
  <c r="BN969" i="1"/>
  <c r="BO965" i="1"/>
  <c r="BN965" i="1"/>
  <c r="BO961" i="1"/>
  <c r="BN961" i="1"/>
  <c r="BO957" i="1"/>
  <c r="BN957" i="1"/>
  <c r="BO953" i="1"/>
  <c r="BN953" i="1"/>
  <c r="BO949" i="1"/>
  <c r="BN949" i="1"/>
  <c r="BO945" i="1"/>
  <c r="BN945" i="1"/>
  <c r="BO941" i="1"/>
  <c r="BN941" i="1"/>
  <c r="BO937" i="1"/>
  <c r="BN937" i="1"/>
  <c r="BO933" i="1"/>
  <c r="BN933" i="1"/>
  <c r="BO929" i="1"/>
  <c r="BN929" i="1"/>
  <c r="BO925" i="1"/>
  <c r="BN925" i="1"/>
  <c r="BO921" i="1"/>
  <c r="BN921" i="1"/>
  <c r="BO917" i="1"/>
  <c r="BN917" i="1"/>
  <c r="BO913" i="1"/>
  <c r="BN913" i="1"/>
  <c r="BO909" i="1"/>
  <c r="BN909" i="1"/>
  <c r="BO905" i="1"/>
  <c r="BN905" i="1"/>
  <c r="BO901" i="1"/>
  <c r="BN901" i="1"/>
  <c r="BO897" i="1"/>
  <c r="BN897" i="1"/>
  <c r="BO893" i="1"/>
  <c r="BN893" i="1"/>
  <c r="BO889" i="1"/>
  <c r="BN889" i="1"/>
  <c r="BO885" i="1"/>
  <c r="BN885" i="1"/>
  <c r="BO881" i="1"/>
  <c r="BN881" i="1"/>
  <c r="BO877" i="1"/>
  <c r="BN877" i="1"/>
  <c r="BO873" i="1"/>
  <c r="BN873" i="1"/>
  <c r="BO869" i="1"/>
  <c r="BN869" i="1"/>
  <c r="BO865" i="1"/>
  <c r="BN865" i="1"/>
  <c r="BO861" i="1"/>
  <c r="BN861" i="1"/>
  <c r="BO857" i="1"/>
  <c r="BN857" i="1"/>
  <c r="BO853" i="1"/>
  <c r="BN853" i="1"/>
  <c r="BO849" i="1"/>
  <c r="BN849" i="1"/>
  <c r="BO845" i="1"/>
  <c r="BN845" i="1"/>
  <c r="BO841" i="1"/>
  <c r="BN841" i="1"/>
  <c r="BO837" i="1"/>
  <c r="BN837" i="1"/>
  <c r="BO833" i="1"/>
  <c r="BN833" i="1"/>
  <c r="BN829" i="1"/>
  <c r="BO829" i="1"/>
  <c r="BO825" i="1"/>
  <c r="BN825" i="1"/>
  <c r="BO821" i="1"/>
  <c r="BN821" i="1"/>
  <c r="BO817" i="1"/>
  <c r="BN817" i="1"/>
  <c r="BO813" i="1"/>
  <c r="BN813" i="1"/>
  <c r="BO809" i="1"/>
  <c r="BN809" i="1"/>
  <c r="BO805" i="1"/>
  <c r="BN805" i="1"/>
  <c r="BN801" i="1"/>
  <c r="BO801" i="1"/>
  <c r="BO797" i="1"/>
  <c r="BN797" i="1"/>
  <c r="BO793" i="1"/>
  <c r="BN793" i="1"/>
  <c r="BO789" i="1"/>
  <c r="BN789" i="1"/>
  <c r="BO785" i="1"/>
  <c r="BN785" i="1"/>
  <c r="BO781" i="1"/>
  <c r="BN781" i="1"/>
  <c r="BO777" i="1"/>
  <c r="BN777" i="1"/>
  <c r="BO773" i="1"/>
  <c r="BN773" i="1"/>
  <c r="BO769" i="1"/>
  <c r="BN769" i="1"/>
  <c r="BO765" i="1"/>
  <c r="BN765" i="1"/>
  <c r="BO761" i="1"/>
  <c r="BN761" i="1"/>
  <c r="BO757" i="1"/>
  <c r="BN757" i="1"/>
  <c r="BO753" i="1"/>
  <c r="BN753" i="1"/>
  <c r="BO749" i="1"/>
  <c r="BN749" i="1"/>
  <c r="BO745" i="1"/>
  <c r="BN745" i="1"/>
  <c r="BO741" i="1"/>
  <c r="BN741" i="1"/>
  <c r="BO737" i="1"/>
  <c r="BN737" i="1"/>
  <c r="BO733" i="1"/>
  <c r="BN733" i="1"/>
  <c r="BO729" i="1"/>
  <c r="BN729" i="1"/>
  <c r="BO725" i="1"/>
  <c r="BN725" i="1"/>
  <c r="BO721" i="1"/>
  <c r="BN721" i="1"/>
  <c r="BO717" i="1"/>
  <c r="BN717" i="1"/>
  <c r="BO713" i="1"/>
  <c r="BN713" i="1"/>
  <c r="BO709" i="1"/>
  <c r="BN709" i="1"/>
  <c r="BO705" i="1"/>
  <c r="BN705" i="1"/>
  <c r="BO701" i="1"/>
  <c r="BN701" i="1"/>
  <c r="BO697" i="1"/>
  <c r="BN697" i="1"/>
  <c r="BO693" i="1"/>
  <c r="BN693" i="1"/>
  <c r="BO689" i="1"/>
  <c r="BN689" i="1"/>
  <c r="BO685" i="1"/>
  <c r="BN685" i="1"/>
  <c r="BO681" i="1"/>
  <c r="BN681" i="1"/>
  <c r="BO677" i="1"/>
  <c r="BN677" i="1"/>
  <c r="BO673" i="1"/>
  <c r="BN673" i="1"/>
  <c r="BO669" i="1"/>
  <c r="BN669" i="1"/>
  <c r="BO665" i="1"/>
  <c r="BN665" i="1"/>
  <c r="BO661" i="1"/>
  <c r="BN661" i="1"/>
  <c r="BN657" i="1"/>
  <c r="BO657" i="1"/>
  <c r="BO653" i="1"/>
  <c r="BN653" i="1"/>
  <c r="BO649" i="1"/>
  <c r="BN649" i="1"/>
  <c r="BO645" i="1"/>
  <c r="BN645" i="1"/>
  <c r="BO641" i="1"/>
  <c r="BN641" i="1"/>
  <c r="BO637" i="1"/>
  <c r="BN637" i="1"/>
  <c r="BO633" i="1"/>
  <c r="BN633" i="1"/>
  <c r="BO629" i="1"/>
  <c r="BN629" i="1"/>
  <c r="BO625" i="1"/>
  <c r="BN625" i="1"/>
  <c r="BO621" i="1"/>
  <c r="BN621" i="1"/>
  <c r="BO617" i="1"/>
  <c r="BN617" i="1"/>
  <c r="BO613" i="1"/>
  <c r="BN613" i="1"/>
  <c r="BO609" i="1"/>
  <c r="BN609" i="1"/>
  <c r="BO605" i="1"/>
  <c r="BN605" i="1"/>
  <c r="BO601" i="1"/>
  <c r="BN601" i="1"/>
  <c r="BO597" i="1"/>
  <c r="BN597" i="1"/>
  <c r="BO593" i="1"/>
  <c r="BN593" i="1"/>
  <c r="BO589" i="1"/>
  <c r="BN589" i="1"/>
  <c r="BO585" i="1"/>
  <c r="BN585" i="1"/>
  <c r="BO581" i="1"/>
  <c r="BN581" i="1"/>
  <c r="BO577" i="1"/>
  <c r="BN577" i="1"/>
  <c r="BO573" i="1"/>
  <c r="BN573" i="1"/>
  <c r="BO569" i="1"/>
  <c r="BN569" i="1"/>
  <c r="BO565" i="1"/>
  <c r="BN565" i="1"/>
  <c r="BN561" i="1"/>
  <c r="BO561" i="1"/>
  <c r="BO557" i="1"/>
  <c r="BN557" i="1"/>
  <c r="BO553" i="1"/>
  <c r="BN553" i="1"/>
  <c r="BO549" i="1"/>
  <c r="BN549" i="1"/>
  <c r="BO545" i="1"/>
  <c r="BN545" i="1"/>
  <c r="BO541" i="1"/>
  <c r="BN541" i="1"/>
  <c r="BO537" i="1"/>
  <c r="BN537" i="1"/>
  <c r="BO533" i="1"/>
  <c r="BN533" i="1"/>
  <c r="BN529" i="1"/>
  <c r="BO529" i="1"/>
  <c r="BO525" i="1"/>
  <c r="BN525" i="1"/>
  <c r="BO521" i="1"/>
  <c r="BN521" i="1"/>
  <c r="BO517" i="1"/>
  <c r="BN517" i="1"/>
  <c r="BO513" i="1"/>
  <c r="BN513" i="1"/>
  <c r="BO509" i="1"/>
  <c r="BN509" i="1"/>
  <c r="BO505" i="1"/>
  <c r="BN505" i="1"/>
  <c r="BO501" i="1"/>
  <c r="BN501" i="1"/>
  <c r="BO497" i="1"/>
  <c r="BN497" i="1"/>
  <c r="BO493" i="1"/>
  <c r="BN493" i="1"/>
  <c r="BO489" i="1"/>
  <c r="BN489" i="1"/>
  <c r="BO485" i="1"/>
  <c r="BN485" i="1"/>
  <c r="BO481" i="1"/>
  <c r="BN481" i="1"/>
  <c r="BO477" i="1"/>
  <c r="BN477" i="1"/>
  <c r="BO473" i="1"/>
  <c r="BN473" i="1"/>
  <c r="BO469" i="1"/>
  <c r="BN469" i="1"/>
  <c r="BO465" i="1"/>
  <c r="BN465" i="1"/>
  <c r="BO461" i="1"/>
  <c r="BN461" i="1"/>
  <c r="BO457" i="1"/>
  <c r="BN457" i="1"/>
  <c r="BO453" i="1"/>
  <c r="BN453" i="1"/>
  <c r="BO449" i="1"/>
  <c r="BN449" i="1"/>
  <c r="BO445" i="1"/>
  <c r="BN445" i="1"/>
  <c r="BO441" i="1"/>
  <c r="BN441" i="1"/>
  <c r="BO437" i="1"/>
  <c r="BN437" i="1"/>
  <c r="BN433" i="1"/>
  <c r="BO433" i="1"/>
  <c r="BO429" i="1"/>
  <c r="BN429" i="1"/>
  <c r="BO425" i="1"/>
  <c r="BN425" i="1"/>
  <c r="BO421" i="1"/>
  <c r="BN421" i="1"/>
  <c r="BO417" i="1"/>
  <c r="BN417" i="1"/>
  <c r="BO413" i="1"/>
  <c r="BN413" i="1"/>
  <c r="BO409" i="1"/>
  <c r="BN409" i="1"/>
  <c r="BO1656" i="1"/>
  <c r="BN1656" i="1"/>
  <c r="BO1652" i="1"/>
  <c r="BN1652" i="1"/>
  <c r="BO1648" i="1"/>
  <c r="BN1648" i="1"/>
  <c r="BO1644" i="1"/>
  <c r="BN1644" i="1"/>
  <c r="BO1640" i="1"/>
  <c r="BN1640" i="1"/>
  <c r="BO1636" i="1"/>
  <c r="BN1636" i="1"/>
  <c r="BO1632" i="1"/>
  <c r="BN1632" i="1"/>
  <c r="BO1628" i="1"/>
  <c r="BN1628" i="1"/>
  <c r="BO1624" i="1"/>
  <c r="BN1624" i="1"/>
  <c r="BO1620" i="1"/>
  <c r="BN1620" i="1"/>
  <c r="BO1616" i="1"/>
  <c r="BN1616" i="1"/>
  <c r="BO1612" i="1"/>
  <c r="BN1612" i="1"/>
  <c r="BO1608" i="1"/>
  <c r="BN1608" i="1"/>
  <c r="BO1604" i="1"/>
  <c r="BN1604" i="1"/>
  <c r="BN1600" i="1"/>
  <c r="BO1600" i="1"/>
  <c r="BO1596" i="1"/>
  <c r="BN1596" i="1"/>
  <c r="BO1592" i="1"/>
  <c r="BN1592" i="1"/>
  <c r="BO1588" i="1"/>
  <c r="BN1588" i="1"/>
  <c r="BO1584" i="1"/>
  <c r="BN1584" i="1"/>
  <c r="BO1580" i="1"/>
  <c r="BN1580" i="1"/>
  <c r="BO1576" i="1"/>
  <c r="BN1576" i="1"/>
  <c r="BN1572" i="1"/>
  <c r="BO1572" i="1"/>
  <c r="BO1568" i="1"/>
  <c r="BN1568" i="1"/>
  <c r="BO1564" i="1"/>
  <c r="BN1564" i="1"/>
  <c r="BO1560" i="1"/>
  <c r="BN1560" i="1"/>
  <c r="BO1556" i="1"/>
  <c r="BN1556" i="1"/>
  <c r="BO1552" i="1"/>
  <c r="BN1552" i="1"/>
  <c r="BO1548" i="1"/>
  <c r="BN1548" i="1"/>
  <c r="BN1544" i="1"/>
  <c r="BO1544" i="1"/>
  <c r="BO1540" i="1"/>
  <c r="BN1540" i="1"/>
  <c r="BN1536" i="1"/>
  <c r="BO1536" i="1"/>
  <c r="BO1532" i="1"/>
  <c r="BN1532" i="1"/>
  <c r="BO1528" i="1"/>
  <c r="BN1528" i="1"/>
  <c r="BO1524" i="1"/>
  <c r="BN1524" i="1"/>
  <c r="BO1520" i="1"/>
  <c r="BN1520" i="1"/>
  <c r="BO1516" i="1"/>
  <c r="BN1516" i="1"/>
  <c r="BO1512" i="1"/>
  <c r="BN1512" i="1"/>
  <c r="BN1508" i="1"/>
  <c r="BO1508" i="1"/>
  <c r="BO1504" i="1"/>
  <c r="BN1504" i="1"/>
  <c r="BO1500" i="1"/>
  <c r="BN1500" i="1"/>
  <c r="BO1496" i="1"/>
  <c r="BN1496" i="1"/>
  <c r="BO1492" i="1"/>
  <c r="BN1492" i="1"/>
  <c r="BO1488" i="1"/>
  <c r="BN1488" i="1"/>
  <c r="BO1484" i="1"/>
  <c r="BN1484" i="1"/>
  <c r="BO1480" i="1"/>
  <c r="BN1480" i="1"/>
  <c r="BO1476" i="1"/>
  <c r="BN1476" i="1"/>
  <c r="BO1472" i="1"/>
  <c r="BN1472" i="1"/>
  <c r="BO1468" i="1"/>
  <c r="BN1468" i="1"/>
  <c r="BO1464" i="1"/>
  <c r="BN1464" i="1"/>
  <c r="BO1460" i="1"/>
  <c r="BN1460" i="1"/>
  <c r="BO1456" i="1"/>
  <c r="BN1456" i="1"/>
  <c r="BO1452" i="1"/>
  <c r="BN1452" i="1"/>
  <c r="BO1448" i="1"/>
  <c r="BN1448" i="1"/>
  <c r="BN1444" i="1"/>
  <c r="BO1444" i="1"/>
  <c r="BO1440" i="1"/>
  <c r="BN1440" i="1"/>
  <c r="BO1436" i="1"/>
  <c r="BN1436" i="1"/>
  <c r="BO1432" i="1"/>
  <c r="BN1432" i="1"/>
  <c r="BO1428" i="1"/>
  <c r="BN1428" i="1"/>
  <c r="BO1424" i="1"/>
  <c r="BN1424" i="1"/>
  <c r="BO1420" i="1"/>
  <c r="BN1420" i="1"/>
  <c r="BO1416" i="1"/>
  <c r="BN1416" i="1"/>
  <c r="BO1408" i="1"/>
  <c r="BN1408" i="1"/>
  <c r="BO1404" i="1"/>
  <c r="BN1404" i="1"/>
  <c r="BO1400" i="1"/>
  <c r="BN1400" i="1"/>
  <c r="BO1396" i="1"/>
  <c r="BN1396" i="1"/>
  <c r="BO1392" i="1"/>
  <c r="BN1392" i="1"/>
  <c r="BO1388" i="1"/>
  <c r="BN1388" i="1"/>
  <c r="BO1384" i="1"/>
  <c r="BN1384" i="1"/>
  <c r="BO1380" i="1"/>
  <c r="BN1380" i="1"/>
  <c r="BO1376" i="1"/>
  <c r="BN1376" i="1"/>
  <c r="BO1372" i="1"/>
  <c r="BN1372" i="1"/>
  <c r="BO1368" i="1"/>
  <c r="BN1368" i="1"/>
  <c r="BO1364" i="1"/>
  <c r="BN1364" i="1"/>
  <c r="BO1360" i="1"/>
  <c r="BN1360" i="1"/>
  <c r="BO1356" i="1"/>
  <c r="BN1356" i="1"/>
  <c r="BO1352" i="1"/>
  <c r="BN1352" i="1"/>
  <c r="BO1348" i="1"/>
  <c r="BN1348" i="1"/>
  <c r="BO1344" i="1"/>
  <c r="BN1344" i="1"/>
  <c r="BO1340" i="1"/>
  <c r="BN1340" i="1"/>
  <c r="BO1336" i="1"/>
  <c r="BN1336" i="1"/>
  <c r="BO1332" i="1"/>
  <c r="BN1332" i="1"/>
  <c r="BO1328" i="1"/>
  <c r="BN1328" i="1"/>
  <c r="BO1324" i="1"/>
  <c r="BN1324" i="1"/>
  <c r="BO1320" i="1"/>
  <c r="BN1320" i="1"/>
  <c r="BN1316" i="1"/>
  <c r="BO1316" i="1"/>
  <c r="BO1312" i="1"/>
  <c r="BN1312" i="1"/>
  <c r="BO1308" i="1"/>
  <c r="BN1308" i="1"/>
  <c r="BO1304" i="1"/>
  <c r="BN1304" i="1"/>
  <c r="BO1300" i="1"/>
  <c r="BN1300" i="1"/>
  <c r="BO1296" i="1"/>
  <c r="BN1296" i="1"/>
  <c r="BO1292" i="1"/>
  <c r="BN1292" i="1"/>
  <c r="BO1288" i="1"/>
  <c r="BN1288" i="1"/>
  <c r="BO1284" i="1"/>
  <c r="BN1284" i="1"/>
  <c r="BO1280" i="1"/>
  <c r="BN1280" i="1"/>
  <c r="BO1276" i="1"/>
  <c r="BN1276" i="1"/>
  <c r="BO1272" i="1"/>
  <c r="BN1272" i="1"/>
  <c r="BO1268" i="1"/>
  <c r="BN1268" i="1"/>
  <c r="BO1264" i="1"/>
  <c r="BN1264" i="1"/>
  <c r="BO1260" i="1"/>
  <c r="BN1260" i="1"/>
  <c r="BO1256" i="1"/>
  <c r="BN1256" i="1"/>
  <c r="BO1252" i="1"/>
  <c r="BN1252" i="1"/>
  <c r="BO1248" i="1"/>
  <c r="BN1248" i="1"/>
  <c r="BO1244" i="1"/>
  <c r="BN1244" i="1"/>
  <c r="BO1240" i="1"/>
  <c r="BN1240" i="1"/>
  <c r="BO1236" i="1"/>
  <c r="BN1236" i="1"/>
  <c r="BO1232" i="1"/>
  <c r="BN1232" i="1"/>
  <c r="BO1228" i="1"/>
  <c r="BN1228" i="1"/>
  <c r="BO1224" i="1"/>
  <c r="BN1224" i="1"/>
  <c r="BO1220" i="1"/>
  <c r="BN1220" i="1"/>
  <c r="BO1216" i="1"/>
  <c r="BN1216" i="1"/>
  <c r="BO1212" i="1"/>
  <c r="BN1212" i="1"/>
  <c r="BO1208" i="1"/>
  <c r="BN1208" i="1"/>
  <c r="BO1204" i="1"/>
  <c r="BN1204" i="1"/>
  <c r="BO1200" i="1"/>
  <c r="BN1200" i="1"/>
  <c r="BO1196" i="1"/>
  <c r="BN1196" i="1"/>
  <c r="BO1192" i="1"/>
  <c r="BN1192" i="1"/>
  <c r="BO1188" i="1"/>
  <c r="BN1188" i="1"/>
  <c r="BO1184" i="1"/>
  <c r="BN1184" i="1"/>
  <c r="BO1180" i="1"/>
  <c r="BN1180" i="1"/>
  <c r="BO1176" i="1"/>
  <c r="BN1176" i="1"/>
  <c r="BO1172" i="1"/>
  <c r="BN1172" i="1"/>
  <c r="BO1168" i="1"/>
  <c r="BN1168" i="1"/>
  <c r="BO1164" i="1"/>
  <c r="BN1164" i="1"/>
  <c r="BO1160" i="1"/>
  <c r="BN1160" i="1"/>
  <c r="BO1156" i="1"/>
  <c r="BN1156" i="1"/>
  <c r="BO1152" i="1"/>
  <c r="BN1152" i="1"/>
  <c r="BO1148" i="1"/>
  <c r="BN1148" i="1"/>
  <c r="BO1144" i="1"/>
  <c r="BN1144" i="1"/>
  <c r="BO1140" i="1"/>
  <c r="BN1140" i="1"/>
  <c r="BO1136" i="1"/>
  <c r="BN1136" i="1"/>
  <c r="BO1132" i="1"/>
  <c r="BN1132" i="1"/>
  <c r="BO1128" i="1"/>
  <c r="BN1128" i="1"/>
  <c r="BO1124" i="1"/>
  <c r="BN1124" i="1"/>
  <c r="BO1120" i="1"/>
  <c r="BN1120" i="1"/>
  <c r="BO1116" i="1"/>
  <c r="BN1116" i="1"/>
  <c r="BO1112" i="1"/>
  <c r="BN1112" i="1"/>
  <c r="BO1108" i="1"/>
  <c r="BN1108" i="1"/>
  <c r="BO1104" i="1"/>
  <c r="BN1104" i="1"/>
  <c r="BO1100" i="1"/>
  <c r="BN1100" i="1"/>
  <c r="BO1096" i="1"/>
  <c r="BN1096" i="1"/>
  <c r="BO1092" i="1"/>
  <c r="BN1092" i="1"/>
  <c r="BO1088" i="1"/>
  <c r="BN1088" i="1"/>
  <c r="BO1084" i="1"/>
  <c r="BN1084" i="1"/>
  <c r="BO1080" i="1"/>
  <c r="BN1080" i="1"/>
  <c r="BO1076" i="1"/>
  <c r="BN1076" i="1"/>
  <c r="BO1072" i="1"/>
  <c r="BN1072" i="1"/>
  <c r="BO1068" i="1"/>
  <c r="BN1068" i="1"/>
  <c r="BO1064" i="1"/>
  <c r="BN1064" i="1"/>
  <c r="BO1060" i="1"/>
  <c r="BN1060" i="1"/>
  <c r="BO1056" i="1"/>
  <c r="BN1056" i="1"/>
  <c r="BO1052" i="1"/>
  <c r="BN1052" i="1"/>
  <c r="BO1048" i="1"/>
  <c r="BN1048" i="1"/>
  <c r="BO1044" i="1"/>
  <c r="BN1044" i="1"/>
  <c r="BO1040" i="1"/>
  <c r="BN1040" i="1"/>
  <c r="BO1036" i="1"/>
  <c r="BN1036" i="1"/>
  <c r="BO1032" i="1"/>
  <c r="BN1032" i="1"/>
  <c r="BO1028" i="1"/>
  <c r="BN1028" i="1"/>
  <c r="BO1024" i="1"/>
  <c r="BN1024" i="1"/>
  <c r="BO1020" i="1"/>
  <c r="BN1020" i="1"/>
  <c r="BO1016" i="1"/>
  <c r="BN1016" i="1"/>
  <c r="BO1012" i="1"/>
  <c r="BN1012" i="1"/>
  <c r="BO1008" i="1"/>
  <c r="BN1008" i="1"/>
  <c r="BO1004" i="1"/>
  <c r="BN1004" i="1"/>
  <c r="BO1000" i="1"/>
  <c r="BN1000" i="1"/>
  <c r="BO996" i="1"/>
  <c r="BN996" i="1"/>
  <c r="BO992" i="1"/>
  <c r="BN992" i="1"/>
  <c r="BO988" i="1"/>
  <c r="BN988" i="1"/>
  <c r="BO984" i="1"/>
  <c r="BN984" i="1"/>
  <c r="BO980" i="1"/>
  <c r="BN980" i="1"/>
  <c r="BO976" i="1"/>
  <c r="BN976" i="1"/>
  <c r="BO972" i="1"/>
  <c r="BN972" i="1"/>
  <c r="BO968" i="1"/>
  <c r="BN968" i="1"/>
  <c r="BO964" i="1"/>
  <c r="BN964" i="1"/>
  <c r="BO960" i="1"/>
  <c r="BN960" i="1"/>
  <c r="BO956" i="1"/>
  <c r="BN956" i="1"/>
  <c r="BO952" i="1"/>
  <c r="BN952" i="1"/>
  <c r="BO948" i="1"/>
  <c r="BN948" i="1"/>
  <c r="BO944" i="1"/>
  <c r="BN944" i="1"/>
  <c r="BO940" i="1"/>
  <c r="BN940" i="1"/>
  <c r="BO936" i="1"/>
  <c r="BN936" i="1"/>
  <c r="BO932" i="1"/>
  <c r="BN932" i="1"/>
  <c r="BO928" i="1"/>
  <c r="BN928" i="1"/>
  <c r="BO924" i="1"/>
  <c r="BN924" i="1"/>
  <c r="BO920" i="1"/>
  <c r="BN920" i="1"/>
  <c r="BO916" i="1"/>
  <c r="BN916" i="1"/>
  <c r="BO912" i="1"/>
  <c r="BN912" i="1"/>
  <c r="BO908" i="1"/>
  <c r="BN908" i="1"/>
  <c r="BO904" i="1"/>
  <c r="BN904" i="1"/>
  <c r="BO900" i="1"/>
  <c r="BN900" i="1"/>
  <c r="BO896" i="1"/>
  <c r="BN896" i="1"/>
  <c r="BO892" i="1"/>
  <c r="BN892" i="1"/>
  <c r="BO888" i="1"/>
  <c r="BN888" i="1"/>
  <c r="BO884" i="1"/>
  <c r="BN884" i="1"/>
  <c r="BO880" i="1"/>
  <c r="BN880" i="1"/>
  <c r="BO876" i="1"/>
  <c r="BN876" i="1"/>
  <c r="BO872" i="1"/>
  <c r="BN872" i="1"/>
  <c r="BO868" i="1"/>
  <c r="BN868" i="1"/>
  <c r="BO864" i="1"/>
  <c r="BN864" i="1"/>
  <c r="BO860" i="1"/>
  <c r="BN860" i="1"/>
  <c r="BO856" i="1"/>
  <c r="BN856" i="1"/>
  <c r="BO852" i="1"/>
  <c r="BN852" i="1"/>
  <c r="BO848" i="1"/>
  <c r="BN848" i="1"/>
  <c r="BO844" i="1"/>
  <c r="BN844" i="1"/>
  <c r="BO840" i="1"/>
  <c r="BN840" i="1"/>
  <c r="BN836" i="1"/>
  <c r="BO836" i="1"/>
  <c r="BO832" i="1"/>
  <c r="BN832" i="1"/>
  <c r="BO828" i="1"/>
  <c r="BN828" i="1"/>
  <c r="BO824" i="1"/>
  <c r="BN824" i="1"/>
  <c r="BO820" i="1"/>
  <c r="BN820" i="1"/>
  <c r="BO816" i="1"/>
  <c r="BN816" i="1"/>
  <c r="BO812" i="1"/>
  <c r="BN812" i="1"/>
  <c r="BN808" i="1"/>
  <c r="BO808" i="1"/>
  <c r="BO804" i="1"/>
  <c r="BN804" i="1"/>
  <c r="BO800" i="1"/>
  <c r="BN800" i="1"/>
  <c r="BO796" i="1"/>
  <c r="BN796" i="1"/>
  <c r="BO792" i="1"/>
  <c r="BN792" i="1"/>
  <c r="BO788" i="1"/>
  <c r="BN788" i="1"/>
  <c r="BO784" i="1"/>
  <c r="BN784" i="1"/>
  <c r="BN780" i="1"/>
  <c r="BO780" i="1"/>
  <c r="BO776" i="1"/>
  <c r="BN776" i="1"/>
  <c r="BN772" i="1"/>
  <c r="BO772" i="1"/>
  <c r="BO768" i="1"/>
  <c r="BN768" i="1"/>
  <c r="BO764" i="1"/>
  <c r="BN764" i="1"/>
  <c r="BO760" i="1"/>
  <c r="BN760" i="1"/>
  <c r="BO756" i="1"/>
  <c r="BN756" i="1"/>
  <c r="BO752" i="1"/>
  <c r="BN752" i="1"/>
  <c r="BO748" i="1"/>
  <c r="BN748" i="1"/>
  <c r="BO744" i="1"/>
  <c r="BN744" i="1"/>
  <c r="BO740" i="1"/>
  <c r="BN740" i="1"/>
  <c r="BO736" i="1"/>
  <c r="BN736" i="1"/>
  <c r="BO732" i="1"/>
  <c r="BN732" i="1"/>
  <c r="BO728" i="1"/>
  <c r="BN728" i="1"/>
  <c r="BO724" i="1"/>
  <c r="BN724" i="1"/>
  <c r="BO720" i="1"/>
  <c r="BN720" i="1"/>
  <c r="BO716" i="1"/>
  <c r="BN716" i="1"/>
  <c r="BO712" i="1"/>
  <c r="BN712" i="1"/>
  <c r="BO708" i="1"/>
  <c r="BN708" i="1"/>
  <c r="BO704" i="1"/>
  <c r="BN704" i="1"/>
  <c r="BO700" i="1"/>
  <c r="BN700" i="1"/>
  <c r="BO696" i="1"/>
  <c r="BN696" i="1"/>
  <c r="BO692" i="1"/>
  <c r="BN692" i="1"/>
  <c r="BO688" i="1"/>
  <c r="BN688" i="1"/>
  <c r="BO684" i="1"/>
  <c r="BN684" i="1"/>
  <c r="BO680" i="1"/>
  <c r="BN680" i="1"/>
  <c r="BO676" i="1"/>
  <c r="BN676" i="1"/>
  <c r="BO672" i="1"/>
  <c r="BN672" i="1"/>
  <c r="BO668" i="1"/>
  <c r="BN668" i="1"/>
  <c r="BO664" i="1"/>
  <c r="BN664" i="1"/>
  <c r="BO660" i="1"/>
  <c r="BN660" i="1"/>
  <c r="BO656" i="1"/>
  <c r="BN656" i="1"/>
  <c r="BO652" i="1"/>
  <c r="BN652" i="1"/>
  <c r="BO648" i="1"/>
  <c r="BN648" i="1"/>
  <c r="BO644" i="1"/>
  <c r="BN644" i="1"/>
  <c r="BO640" i="1"/>
  <c r="BN640" i="1"/>
  <c r="BO636" i="1"/>
  <c r="BN636" i="1"/>
  <c r="BO632" i="1"/>
  <c r="BN632" i="1"/>
  <c r="BO628" i="1"/>
  <c r="BN628" i="1"/>
  <c r="BO624" i="1"/>
  <c r="BN624" i="1"/>
  <c r="BO620" i="1"/>
  <c r="BN620" i="1"/>
  <c r="BO616" i="1"/>
  <c r="BN616" i="1"/>
  <c r="BO612" i="1"/>
  <c r="BN612" i="1"/>
  <c r="BO608" i="1"/>
  <c r="BN608" i="1"/>
  <c r="BO604" i="1"/>
  <c r="BN604" i="1"/>
  <c r="BO600" i="1"/>
  <c r="BN600" i="1"/>
  <c r="BO596" i="1"/>
  <c r="BN596" i="1"/>
  <c r="BO592" i="1"/>
  <c r="BN592" i="1"/>
  <c r="BO588" i="1"/>
  <c r="BN588" i="1"/>
  <c r="BO584" i="1"/>
  <c r="BN584" i="1"/>
  <c r="BO580" i="1"/>
  <c r="BN580" i="1"/>
  <c r="BO576" i="1"/>
  <c r="BN576" i="1"/>
  <c r="BN572" i="1"/>
  <c r="BO572" i="1"/>
  <c r="BO568" i="1"/>
  <c r="BN568" i="1"/>
  <c r="BO564" i="1"/>
  <c r="BN564" i="1"/>
  <c r="BO560" i="1"/>
  <c r="BN560" i="1"/>
  <c r="BO556" i="1"/>
  <c r="BN556" i="1"/>
  <c r="BO552" i="1"/>
  <c r="BN552" i="1"/>
  <c r="BO548" i="1"/>
  <c r="BN548" i="1"/>
  <c r="BO544" i="1"/>
  <c r="BN544" i="1"/>
  <c r="BO540" i="1"/>
  <c r="BN540" i="1"/>
  <c r="BO536" i="1"/>
  <c r="BN536" i="1"/>
  <c r="BO532" i="1"/>
  <c r="BN532" i="1"/>
  <c r="BO528" i="1"/>
  <c r="BN528" i="1"/>
  <c r="BO524" i="1"/>
  <c r="BN524" i="1"/>
  <c r="BO520" i="1"/>
  <c r="BN520" i="1"/>
  <c r="BO516" i="1"/>
  <c r="BN516" i="1"/>
  <c r="BO512" i="1"/>
  <c r="BN512" i="1"/>
  <c r="BO508" i="1"/>
  <c r="BN508" i="1"/>
  <c r="BO504" i="1"/>
  <c r="BN504" i="1"/>
  <c r="BO500" i="1"/>
  <c r="BN500" i="1"/>
  <c r="BO496" i="1"/>
  <c r="BN496" i="1"/>
  <c r="BO492" i="1"/>
  <c r="BN492" i="1"/>
  <c r="BO488" i="1"/>
  <c r="BN488" i="1"/>
  <c r="BO484" i="1"/>
  <c r="BN484" i="1"/>
  <c r="BO480" i="1"/>
  <c r="BN480" i="1"/>
  <c r="BO476" i="1"/>
  <c r="BN476" i="1"/>
  <c r="BO472" i="1"/>
  <c r="BN472" i="1"/>
  <c r="BO468" i="1"/>
  <c r="BN468" i="1"/>
  <c r="BO464" i="1"/>
  <c r="BN464" i="1"/>
  <c r="BO460" i="1"/>
  <c r="BN460" i="1"/>
  <c r="BO456" i="1"/>
  <c r="BN456" i="1"/>
  <c r="BO452" i="1"/>
  <c r="BN452" i="1"/>
  <c r="BO448" i="1"/>
  <c r="BN448" i="1"/>
  <c r="BN444" i="1"/>
  <c r="BO444" i="1"/>
  <c r="BO440" i="1"/>
  <c r="BN440" i="1"/>
  <c r="BO436" i="1"/>
  <c r="BN436" i="1"/>
  <c r="BO432" i="1"/>
  <c r="BN432" i="1"/>
  <c r="BO428" i="1"/>
  <c r="BN428" i="1"/>
  <c r="BO424" i="1"/>
  <c r="BN424" i="1"/>
  <c r="BO420" i="1"/>
  <c r="BN420" i="1"/>
  <c r="BO416" i="1"/>
  <c r="BN416" i="1"/>
  <c r="BO412" i="1"/>
  <c r="BN412" i="1"/>
  <c r="BO408" i="1"/>
  <c r="BN408" i="1"/>
  <c r="BO1655" i="1"/>
  <c r="BN1655" i="1"/>
  <c r="BO1651" i="1"/>
  <c r="BN1651" i="1"/>
  <c r="BO1647" i="1"/>
  <c r="BN1647" i="1"/>
  <c r="BO1643" i="1"/>
  <c r="BN1643" i="1"/>
  <c r="BO1639" i="1"/>
  <c r="BN1639" i="1"/>
  <c r="BO1635" i="1"/>
  <c r="BN1635" i="1"/>
  <c r="BO1631" i="1"/>
  <c r="BN1631" i="1"/>
  <c r="BO1627" i="1"/>
  <c r="BN1627" i="1"/>
  <c r="BO1623" i="1"/>
  <c r="BN1623" i="1"/>
  <c r="BO1619" i="1"/>
  <c r="BN1619" i="1"/>
  <c r="BN1615" i="1"/>
  <c r="BO1615" i="1"/>
  <c r="BO1611" i="1"/>
  <c r="BN1611" i="1"/>
  <c r="BO1607" i="1"/>
  <c r="BN1607" i="1"/>
  <c r="BO1603" i="1"/>
  <c r="BN1603" i="1"/>
  <c r="BO1599" i="1"/>
  <c r="BN1599" i="1"/>
  <c r="BO1595" i="1"/>
  <c r="BN1595" i="1"/>
  <c r="BO1591" i="1"/>
  <c r="BN1591" i="1"/>
  <c r="BO1587" i="1"/>
  <c r="BN1587" i="1"/>
  <c r="BO1583" i="1"/>
  <c r="BN1583" i="1"/>
  <c r="BO1579" i="1"/>
  <c r="BN1579" i="1"/>
  <c r="BO1575" i="1"/>
  <c r="BN1575" i="1"/>
  <c r="BO1571" i="1"/>
  <c r="BN1571" i="1"/>
  <c r="BO1567" i="1"/>
  <c r="BN1567" i="1"/>
  <c r="BO1563" i="1"/>
  <c r="BN1563" i="1"/>
  <c r="BO1559" i="1"/>
  <c r="BN1559" i="1"/>
  <c r="BO1555" i="1"/>
  <c r="BN1555" i="1"/>
  <c r="BO1551" i="1"/>
  <c r="BN1551" i="1"/>
  <c r="BO1547" i="1"/>
  <c r="BN1547" i="1"/>
  <c r="BO1543" i="1"/>
  <c r="BN1543" i="1"/>
  <c r="BO1539" i="1"/>
  <c r="BN1539" i="1"/>
  <c r="BO1535" i="1"/>
  <c r="BN1535" i="1"/>
  <c r="BO1531" i="1"/>
  <c r="BN1531" i="1"/>
  <c r="BO1527" i="1"/>
  <c r="BN1527" i="1"/>
  <c r="BO1523" i="1"/>
  <c r="BN1523" i="1"/>
  <c r="BO1519" i="1"/>
  <c r="BN1519" i="1"/>
  <c r="BN1515" i="1"/>
  <c r="BO1515" i="1"/>
  <c r="BO1511" i="1"/>
  <c r="BN1511" i="1"/>
  <c r="BO1507" i="1"/>
  <c r="BN1507" i="1"/>
  <c r="BO1503" i="1"/>
  <c r="BN1503" i="1"/>
  <c r="BO1499" i="1"/>
  <c r="BN1499" i="1"/>
  <c r="BO1495" i="1"/>
  <c r="BN1495" i="1"/>
  <c r="BO1491" i="1"/>
  <c r="BN1491" i="1"/>
  <c r="BN1487" i="1"/>
  <c r="BO1487" i="1"/>
  <c r="BO1483" i="1"/>
  <c r="BN1483" i="1"/>
  <c r="BO1479" i="1"/>
  <c r="BN1479" i="1"/>
  <c r="BO1475" i="1"/>
  <c r="BN1475" i="1"/>
  <c r="BO1471" i="1"/>
  <c r="BN1471" i="1"/>
  <c r="BO1467" i="1"/>
  <c r="BN1467" i="1"/>
  <c r="BO1463" i="1"/>
  <c r="BN1463" i="1"/>
  <c r="BO1459" i="1"/>
  <c r="BN1459" i="1"/>
  <c r="BO1455" i="1"/>
  <c r="BN1455" i="1"/>
  <c r="BN1451" i="1"/>
  <c r="BO1451" i="1"/>
  <c r="BO1447" i="1"/>
  <c r="BN1447" i="1"/>
  <c r="BO1443" i="1"/>
  <c r="BN1443" i="1"/>
  <c r="BO1439" i="1"/>
  <c r="BN1439" i="1"/>
  <c r="BO1435" i="1"/>
  <c r="BN1435" i="1"/>
  <c r="BO1431" i="1"/>
  <c r="BN1431" i="1"/>
  <c r="BO1427" i="1"/>
  <c r="BN1427" i="1"/>
  <c r="BN1423" i="1"/>
  <c r="BO1423" i="1"/>
  <c r="BO1419" i="1"/>
  <c r="BN1419" i="1"/>
  <c r="BO1415" i="1"/>
  <c r="BN1415" i="1"/>
  <c r="BO1411" i="1"/>
  <c r="BN1411" i="1"/>
  <c r="BO1407" i="1"/>
  <c r="BN1407" i="1"/>
  <c r="BO1403" i="1"/>
  <c r="BN1403" i="1"/>
  <c r="BO1399" i="1"/>
  <c r="BN1399" i="1"/>
  <c r="BO1395" i="1"/>
  <c r="BN1395" i="1"/>
  <c r="BO1391" i="1"/>
  <c r="BN1391" i="1"/>
  <c r="BO1387" i="1"/>
  <c r="BN1387" i="1"/>
  <c r="BO1383" i="1"/>
  <c r="BN1383" i="1"/>
  <c r="BO1379" i="1"/>
  <c r="BN1379" i="1"/>
  <c r="BO1375" i="1"/>
  <c r="BN1375" i="1"/>
  <c r="BO1371" i="1"/>
  <c r="BN1371" i="1"/>
  <c r="BO1367" i="1"/>
  <c r="BN1367" i="1"/>
  <c r="BO1363" i="1"/>
  <c r="BN1363" i="1"/>
  <c r="BO1359" i="1"/>
  <c r="BN1359" i="1"/>
  <c r="BO1355" i="1"/>
  <c r="BN1355" i="1"/>
  <c r="BO1351" i="1"/>
  <c r="BN1351" i="1"/>
  <c r="BO1347" i="1"/>
  <c r="BN1347" i="1"/>
  <c r="BO1343" i="1"/>
  <c r="BN1343" i="1"/>
  <c r="BO1339" i="1"/>
  <c r="BN1339" i="1"/>
  <c r="BO1335" i="1"/>
  <c r="BN1335" i="1"/>
  <c r="BO1331" i="1"/>
  <c r="BN1331" i="1"/>
  <c r="BO1327" i="1"/>
  <c r="BN1327" i="1"/>
  <c r="BO1323" i="1"/>
  <c r="BN1323" i="1"/>
  <c r="BO1319" i="1"/>
  <c r="BN1319" i="1"/>
  <c r="BO1315" i="1"/>
  <c r="BN1315" i="1"/>
  <c r="BO1311" i="1"/>
  <c r="BN1311" i="1"/>
  <c r="BO1307" i="1"/>
  <c r="BN1307" i="1"/>
  <c r="BO1303" i="1"/>
  <c r="BN1303" i="1"/>
  <c r="BO1299" i="1"/>
  <c r="BN1299" i="1"/>
  <c r="BO1295" i="1"/>
  <c r="BN1295" i="1"/>
  <c r="BO1291" i="1"/>
  <c r="BN1291" i="1"/>
  <c r="BN1287" i="1"/>
  <c r="BO1287" i="1"/>
  <c r="BO1283" i="1"/>
  <c r="BN1283" i="1"/>
  <c r="BO1279" i="1"/>
  <c r="BN1279" i="1"/>
  <c r="BN1275" i="1"/>
  <c r="BO1275" i="1"/>
  <c r="BO1271" i="1"/>
  <c r="BN1271" i="1"/>
  <c r="BO1267" i="1"/>
  <c r="BN1267" i="1"/>
  <c r="BO1263" i="1"/>
  <c r="BN1263" i="1"/>
  <c r="BO1259" i="1"/>
  <c r="BN1259" i="1"/>
  <c r="BN1255" i="1"/>
  <c r="BO1255" i="1"/>
  <c r="BO1251" i="1"/>
  <c r="BN1251" i="1"/>
  <c r="BO1247" i="1"/>
  <c r="BN1247" i="1"/>
  <c r="BN1243" i="1"/>
  <c r="BO1243" i="1"/>
  <c r="BO1239" i="1"/>
  <c r="BN1239" i="1"/>
  <c r="BO1235" i="1"/>
  <c r="BN1235" i="1"/>
  <c r="BO1231" i="1"/>
  <c r="BN1231" i="1"/>
  <c r="BO1227" i="1"/>
  <c r="BN1227" i="1"/>
  <c r="BN1223" i="1"/>
  <c r="BO1223" i="1"/>
  <c r="BO1219" i="1"/>
  <c r="BN1219" i="1"/>
  <c r="BO1215" i="1"/>
  <c r="BN1215" i="1"/>
  <c r="BO1211" i="1"/>
  <c r="BN1211" i="1"/>
  <c r="BO1207" i="1"/>
  <c r="BN1207" i="1"/>
  <c r="BO1203" i="1"/>
  <c r="BN1203" i="1"/>
  <c r="BO1199" i="1"/>
  <c r="BN1199" i="1"/>
  <c r="BO1195" i="1"/>
  <c r="BN1195" i="1"/>
  <c r="BN1191" i="1"/>
  <c r="BO1191" i="1"/>
  <c r="BO1187" i="1"/>
  <c r="BN1187" i="1"/>
  <c r="BO1183" i="1"/>
  <c r="BN1183" i="1"/>
  <c r="BO1179" i="1"/>
  <c r="BN1179" i="1"/>
  <c r="BO1175" i="1"/>
  <c r="BN1175" i="1"/>
  <c r="BO1171" i="1"/>
  <c r="BN1171" i="1"/>
  <c r="BO1167" i="1"/>
  <c r="BN1167" i="1"/>
  <c r="BO1163" i="1"/>
  <c r="BN1163" i="1"/>
  <c r="BO1159" i="1"/>
  <c r="BN1159" i="1"/>
  <c r="BO1155" i="1"/>
  <c r="BN1155" i="1"/>
  <c r="BN1151" i="1"/>
  <c r="BO1151" i="1"/>
  <c r="BO1147" i="1"/>
  <c r="BN1147" i="1"/>
  <c r="BO1143" i="1"/>
  <c r="BN1143" i="1"/>
  <c r="BO1139" i="1"/>
  <c r="BN1139" i="1"/>
  <c r="BN1135" i="1"/>
  <c r="BO1135" i="1"/>
  <c r="BO1131" i="1"/>
  <c r="BN1131" i="1"/>
  <c r="BO1127" i="1"/>
  <c r="BN1127" i="1"/>
  <c r="BO1123" i="1"/>
  <c r="BN1123" i="1"/>
  <c r="BN1119" i="1"/>
  <c r="BO1119" i="1"/>
  <c r="BO1115" i="1"/>
  <c r="BN1115" i="1"/>
  <c r="BO1111" i="1"/>
  <c r="BN1111" i="1"/>
  <c r="BO1107" i="1"/>
  <c r="BN1107" i="1"/>
  <c r="BO1103" i="1"/>
  <c r="BN1103" i="1"/>
  <c r="BO1099" i="1"/>
  <c r="BN1099" i="1"/>
  <c r="BO1095" i="1"/>
  <c r="BN1095" i="1"/>
  <c r="BO1091" i="1"/>
  <c r="BN1091" i="1"/>
  <c r="BN1087" i="1"/>
  <c r="BO1087" i="1"/>
  <c r="BO1083" i="1"/>
  <c r="BN1083" i="1"/>
  <c r="BO1079" i="1"/>
  <c r="BN1079" i="1"/>
  <c r="BO1075" i="1"/>
  <c r="BN1075" i="1"/>
  <c r="BN1071" i="1"/>
  <c r="BO1071" i="1"/>
  <c r="BO1067" i="1"/>
  <c r="BN1067" i="1"/>
  <c r="BO1063" i="1"/>
  <c r="BN1063" i="1"/>
  <c r="BO1059" i="1"/>
  <c r="BN1059" i="1"/>
  <c r="BO1055" i="1"/>
  <c r="BN1055" i="1"/>
  <c r="BO1051" i="1"/>
  <c r="BN1051" i="1"/>
  <c r="BO1047" i="1"/>
  <c r="BN1047" i="1"/>
  <c r="BO1043" i="1"/>
  <c r="BN1043" i="1"/>
  <c r="BO1039" i="1"/>
  <c r="BN1039" i="1"/>
  <c r="BO1035" i="1"/>
  <c r="BN1035" i="1"/>
  <c r="BO1031" i="1"/>
  <c r="BN1031" i="1"/>
  <c r="BO1027" i="1"/>
  <c r="BN1027" i="1"/>
  <c r="BO1023" i="1"/>
  <c r="BN1023" i="1"/>
  <c r="BO1019" i="1"/>
  <c r="BN1019" i="1"/>
  <c r="BO1015" i="1"/>
  <c r="BN1015" i="1"/>
  <c r="BO1011" i="1"/>
  <c r="BN1011" i="1"/>
  <c r="BO1007" i="1"/>
  <c r="BN1007" i="1"/>
  <c r="BO1003" i="1"/>
  <c r="BN1003" i="1"/>
  <c r="BO999" i="1"/>
  <c r="BN999" i="1"/>
  <c r="BO995" i="1"/>
  <c r="BN995" i="1"/>
  <c r="BO991" i="1"/>
  <c r="BN991" i="1"/>
  <c r="BO987" i="1"/>
  <c r="BN987" i="1"/>
  <c r="BO983" i="1"/>
  <c r="BN983" i="1"/>
  <c r="BO979" i="1"/>
  <c r="BN979" i="1"/>
  <c r="BO975" i="1"/>
  <c r="BN975" i="1"/>
  <c r="BO971" i="1"/>
  <c r="BN971" i="1"/>
  <c r="BO967" i="1"/>
  <c r="BN967" i="1"/>
  <c r="BO963" i="1"/>
  <c r="BN963" i="1"/>
  <c r="BO959" i="1"/>
  <c r="BN959" i="1"/>
  <c r="BO955" i="1"/>
  <c r="BN955" i="1"/>
  <c r="BO951" i="1"/>
  <c r="BN951" i="1"/>
  <c r="BO947" i="1"/>
  <c r="BN947" i="1"/>
  <c r="BO943" i="1"/>
  <c r="BN943" i="1"/>
  <c r="BO939" i="1"/>
  <c r="BN939" i="1"/>
  <c r="BO935" i="1"/>
  <c r="BN935" i="1"/>
  <c r="BO931" i="1"/>
  <c r="BN931" i="1"/>
  <c r="BO927" i="1"/>
  <c r="BN927" i="1"/>
  <c r="BO923" i="1"/>
  <c r="BN923" i="1"/>
  <c r="BO919" i="1"/>
  <c r="BN919" i="1"/>
  <c r="BO915" i="1"/>
  <c r="BN915" i="1"/>
  <c r="BO911" i="1"/>
  <c r="BN911" i="1"/>
  <c r="BO907" i="1"/>
  <c r="BN907" i="1"/>
  <c r="BO903" i="1"/>
  <c r="BN903" i="1"/>
  <c r="BO899" i="1"/>
  <c r="BN899" i="1"/>
  <c r="BO895" i="1"/>
  <c r="BN895" i="1"/>
  <c r="BO891" i="1"/>
  <c r="BN891" i="1"/>
  <c r="BO887" i="1"/>
  <c r="BN887" i="1"/>
  <c r="BO883" i="1"/>
  <c r="BN883" i="1"/>
  <c r="BO879" i="1"/>
  <c r="BN879" i="1"/>
  <c r="BO875" i="1"/>
  <c r="BN875" i="1"/>
  <c r="BO871" i="1"/>
  <c r="BN871" i="1"/>
  <c r="BO867" i="1"/>
  <c r="BN867" i="1"/>
  <c r="BO863" i="1"/>
  <c r="BN863" i="1"/>
  <c r="BO859" i="1"/>
  <c r="BN859" i="1"/>
  <c r="BO855" i="1"/>
  <c r="BN855" i="1"/>
  <c r="BO851" i="1"/>
  <c r="BN851" i="1"/>
  <c r="BO847" i="1"/>
  <c r="BN847" i="1"/>
  <c r="BO843" i="1"/>
  <c r="BN843" i="1"/>
  <c r="BO839" i="1"/>
  <c r="BN839" i="1"/>
  <c r="BO835" i="1"/>
  <c r="BN835" i="1"/>
  <c r="BO831" i="1"/>
  <c r="BN831" i="1"/>
  <c r="BO827" i="1"/>
  <c r="BN827" i="1"/>
  <c r="BO823" i="1"/>
  <c r="BN823" i="1"/>
  <c r="BO819" i="1"/>
  <c r="BN819" i="1"/>
  <c r="BO815" i="1"/>
  <c r="BN815" i="1"/>
  <c r="BO811" i="1"/>
  <c r="BN811" i="1"/>
  <c r="BO807" i="1"/>
  <c r="BN807" i="1"/>
  <c r="BO803" i="1"/>
  <c r="BN803" i="1"/>
  <c r="BO799" i="1"/>
  <c r="BN799" i="1"/>
  <c r="BO795" i="1"/>
  <c r="BN795" i="1"/>
  <c r="BO791" i="1"/>
  <c r="BN791" i="1"/>
  <c r="BO787" i="1"/>
  <c r="BN787" i="1"/>
  <c r="BO783" i="1"/>
  <c r="BN783" i="1"/>
  <c r="BO779" i="1"/>
  <c r="BN779" i="1"/>
  <c r="BO775" i="1"/>
  <c r="BN775" i="1"/>
  <c r="BO771" i="1"/>
  <c r="BN771" i="1"/>
  <c r="BO767" i="1"/>
  <c r="BN767" i="1"/>
  <c r="BO763" i="1"/>
  <c r="BN763" i="1"/>
  <c r="BO759" i="1"/>
  <c r="BN759" i="1"/>
  <c r="BO755" i="1"/>
  <c r="BN755" i="1"/>
  <c r="BN751" i="1"/>
  <c r="BO751" i="1"/>
  <c r="BO747" i="1"/>
  <c r="BN747" i="1"/>
  <c r="BO743" i="1"/>
  <c r="BN743" i="1"/>
  <c r="BO739" i="1"/>
  <c r="BN739" i="1"/>
  <c r="BO735" i="1"/>
  <c r="BN735" i="1"/>
  <c r="BO731" i="1"/>
  <c r="BN731" i="1"/>
  <c r="BO727" i="1"/>
  <c r="BN727" i="1"/>
  <c r="BN723" i="1"/>
  <c r="BO723" i="1"/>
  <c r="BO719" i="1"/>
  <c r="BN719" i="1"/>
  <c r="BO715" i="1"/>
  <c r="BN715" i="1"/>
  <c r="BO711" i="1"/>
  <c r="BN711" i="1"/>
  <c r="BO707" i="1"/>
  <c r="BN707" i="1"/>
  <c r="BO703" i="1"/>
  <c r="BN703" i="1"/>
  <c r="BO699" i="1"/>
  <c r="BN699" i="1"/>
  <c r="BN695" i="1"/>
  <c r="BO695" i="1"/>
  <c r="BO691" i="1"/>
  <c r="BN691" i="1"/>
  <c r="BO687" i="1"/>
  <c r="BN687" i="1"/>
  <c r="BO683" i="1"/>
  <c r="BN683" i="1"/>
  <c r="BO679" i="1"/>
  <c r="BN679" i="1"/>
  <c r="BO675" i="1"/>
  <c r="BN675" i="1"/>
  <c r="BO671" i="1"/>
  <c r="BN671" i="1"/>
  <c r="BO667" i="1"/>
  <c r="BN667" i="1"/>
  <c r="BO663" i="1"/>
  <c r="BN663" i="1"/>
  <c r="BO659" i="1"/>
  <c r="BN659" i="1"/>
  <c r="BO655" i="1"/>
  <c r="BN655" i="1"/>
  <c r="BO651" i="1"/>
  <c r="BN651" i="1"/>
  <c r="BO647" i="1"/>
  <c r="BN647" i="1"/>
  <c r="BO643" i="1"/>
  <c r="BN643" i="1"/>
  <c r="BO639" i="1"/>
  <c r="BN639" i="1"/>
  <c r="BO635" i="1"/>
  <c r="BN635" i="1"/>
  <c r="BO631" i="1"/>
  <c r="BN631" i="1"/>
  <c r="BO627" i="1"/>
  <c r="BN627" i="1"/>
  <c r="BO623" i="1"/>
  <c r="BN623" i="1"/>
  <c r="BO619" i="1"/>
  <c r="BN619" i="1"/>
  <c r="BN615" i="1"/>
  <c r="BO615" i="1"/>
  <c r="BO611" i="1"/>
  <c r="BN611" i="1"/>
  <c r="BO607" i="1"/>
  <c r="BN607" i="1"/>
  <c r="BO603" i="1"/>
  <c r="BN603" i="1"/>
  <c r="BO599" i="1"/>
  <c r="BN599" i="1"/>
  <c r="BO595" i="1"/>
  <c r="BN595" i="1"/>
  <c r="BO591" i="1"/>
  <c r="BN591" i="1"/>
  <c r="BO587" i="1"/>
  <c r="BN587" i="1"/>
  <c r="BO583" i="1"/>
  <c r="BN583" i="1"/>
  <c r="BO579" i="1"/>
  <c r="BN579" i="1"/>
  <c r="BO575" i="1"/>
  <c r="BN575" i="1"/>
  <c r="BO571" i="1"/>
  <c r="BN571" i="1"/>
  <c r="BO567" i="1"/>
  <c r="BN567" i="1"/>
  <c r="BO563" i="1"/>
  <c r="BN563" i="1"/>
  <c r="BO559" i="1"/>
  <c r="BN559" i="1"/>
  <c r="BO555" i="1"/>
  <c r="BN555" i="1"/>
  <c r="BO551" i="1"/>
  <c r="BN551" i="1"/>
  <c r="BO547" i="1"/>
  <c r="BN547" i="1"/>
  <c r="BO543" i="1"/>
  <c r="BN543" i="1"/>
  <c r="BO539" i="1"/>
  <c r="BN539" i="1"/>
  <c r="BO535" i="1"/>
  <c r="BN535" i="1"/>
  <c r="BO531" i="1"/>
  <c r="BN531" i="1"/>
  <c r="BO527" i="1"/>
  <c r="BN527" i="1"/>
  <c r="BO523" i="1"/>
  <c r="BN523" i="1"/>
  <c r="BO519" i="1"/>
  <c r="BN519" i="1"/>
  <c r="BO515" i="1"/>
  <c r="BN515" i="1"/>
  <c r="BO511" i="1"/>
  <c r="BN511" i="1"/>
  <c r="BO507" i="1"/>
  <c r="BN507" i="1"/>
  <c r="BO503" i="1"/>
  <c r="BN503" i="1"/>
  <c r="BO499" i="1"/>
  <c r="BN499" i="1"/>
  <c r="BO495" i="1"/>
  <c r="BN495" i="1"/>
  <c r="BO491" i="1"/>
  <c r="BN491" i="1"/>
  <c r="BN487" i="1"/>
  <c r="BO487" i="1"/>
  <c r="BO483" i="1"/>
  <c r="BN483" i="1"/>
  <c r="BO479" i="1"/>
  <c r="BN479" i="1"/>
  <c r="BO475" i="1"/>
  <c r="BN475" i="1"/>
  <c r="BO471" i="1"/>
  <c r="BN471" i="1"/>
  <c r="BO467" i="1"/>
  <c r="BN467" i="1"/>
  <c r="BO463" i="1"/>
  <c r="BN463" i="1"/>
  <c r="BO459" i="1"/>
  <c r="BN459" i="1"/>
  <c r="BO455" i="1"/>
  <c r="BN455" i="1"/>
  <c r="BO451" i="1"/>
  <c r="BN451" i="1"/>
  <c r="BO447" i="1"/>
  <c r="BN447" i="1"/>
  <c r="BO443" i="1"/>
  <c r="BN443" i="1"/>
  <c r="BO439" i="1"/>
  <c r="BN439" i="1"/>
  <c r="BO435" i="1"/>
  <c r="BN435" i="1"/>
  <c r="BO431" i="1"/>
  <c r="BN431" i="1"/>
  <c r="BO427" i="1"/>
  <c r="BN427" i="1"/>
  <c r="BO423" i="1"/>
  <c r="BN423" i="1"/>
  <c r="BO419" i="1"/>
  <c r="BN419" i="1"/>
  <c r="BO415" i="1"/>
  <c r="BN415" i="1"/>
  <c r="BO411" i="1"/>
  <c r="BN411" i="1"/>
  <c r="BO407" i="1"/>
  <c r="BN407" i="1"/>
  <c r="BN1658" i="1"/>
  <c r="BO1658" i="1"/>
  <c r="BO1654" i="1"/>
  <c r="BN1654" i="1"/>
  <c r="BO1650" i="1"/>
  <c r="BN1650" i="1"/>
  <c r="BO1646" i="1"/>
  <c r="BN1646" i="1"/>
  <c r="BO1642" i="1"/>
  <c r="BN1642" i="1"/>
  <c r="BO1638" i="1"/>
  <c r="BN1638" i="1"/>
  <c r="BO1634" i="1"/>
  <c r="BN1634" i="1"/>
  <c r="BN1630" i="1"/>
  <c r="BO1630" i="1"/>
  <c r="BO1626" i="1"/>
  <c r="BN1626" i="1"/>
  <c r="BN1622" i="1"/>
  <c r="BO1622" i="1"/>
  <c r="BO1618" i="1"/>
  <c r="BN1618" i="1"/>
  <c r="BO1614" i="1"/>
  <c r="BN1614" i="1"/>
  <c r="BO1610" i="1"/>
  <c r="BN1610" i="1"/>
  <c r="BO1606" i="1"/>
  <c r="BN1606" i="1"/>
  <c r="BO1602" i="1"/>
  <c r="BN1602" i="1"/>
  <c r="BO1598" i="1"/>
  <c r="BN1598" i="1"/>
  <c r="BN1594" i="1"/>
  <c r="BO1594" i="1"/>
  <c r="BO1590" i="1"/>
  <c r="BN1590" i="1"/>
  <c r="BO1586" i="1"/>
  <c r="BN1586" i="1"/>
  <c r="BO1582" i="1"/>
  <c r="BN1582" i="1"/>
  <c r="BO1578" i="1"/>
  <c r="BN1578" i="1"/>
  <c r="BO1574" i="1"/>
  <c r="BN1574" i="1"/>
  <c r="BO1570" i="1"/>
  <c r="BN1570" i="1"/>
  <c r="BN1566" i="1"/>
  <c r="BO1566" i="1"/>
  <c r="BO1562" i="1"/>
  <c r="BN1562" i="1"/>
  <c r="BN1558" i="1"/>
  <c r="BO1558" i="1"/>
  <c r="BO1554" i="1"/>
  <c r="BN1554" i="1"/>
  <c r="BO1550" i="1"/>
  <c r="BN1550" i="1"/>
  <c r="BO1546" i="1"/>
  <c r="BN1546" i="1"/>
  <c r="BO1542" i="1"/>
  <c r="BN1542" i="1"/>
  <c r="BO1538" i="1"/>
  <c r="BN1538" i="1"/>
  <c r="BO1534" i="1"/>
  <c r="BN1534" i="1"/>
  <c r="BN1530" i="1"/>
  <c r="BO1530" i="1"/>
  <c r="BO1526" i="1"/>
  <c r="BN1526" i="1"/>
  <c r="BO1522" i="1"/>
  <c r="BN1522" i="1"/>
  <c r="BO1518" i="1"/>
  <c r="BN1518" i="1"/>
  <c r="BO1514" i="1"/>
  <c r="BN1514" i="1"/>
  <c r="BO1510" i="1"/>
  <c r="BN1510" i="1"/>
  <c r="BO1506" i="1"/>
  <c r="BN1506" i="1"/>
  <c r="BN1502" i="1"/>
  <c r="BO1502" i="1"/>
  <c r="BO1498" i="1"/>
  <c r="BN1498" i="1"/>
  <c r="BN1494" i="1"/>
  <c r="BO1494" i="1"/>
  <c r="BO1490" i="1"/>
  <c r="BN1490" i="1"/>
  <c r="BO1486" i="1"/>
  <c r="BN1486" i="1"/>
  <c r="BO1482" i="1"/>
  <c r="BN1482" i="1"/>
  <c r="BO1478" i="1"/>
  <c r="BN1478" i="1"/>
  <c r="BO1474" i="1"/>
  <c r="BN1474" i="1"/>
  <c r="BO1470" i="1"/>
  <c r="BN1470" i="1"/>
  <c r="BN1466" i="1"/>
  <c r="BO1466" i="1"/>
  <c r="BO1462" i="1"/>
  <c r="BN1462" i="1"/>
  <c r="BO1458" i="1"/>
  <c r="BN1458" i="1"/>
  <c r="BO1454" i="1"/>
  <c r="BN1454" i="1"/>
  <c r="BO1450" i="1"/>
  <c r="BN1450" i="1"/>
  <c r="BO1446" i="1"/>
  <c r="BN1446" i="1"/>
  <c r="BO1442" i="1"/>
  <c r="BN1442" i="1"/>
  <c r="BN1438" i="1"/>
  <c r="BO1438" i="1"/>
  <c r="BO1434" i="1"/>
  <c r="BN1434" i="1"/>
  <c r="BN1430" i="1"/>
  <c r="BO1430" i="1"/>
  <c r="BO1426" i="1"/>
  <c r="BN1426" i="1"/>
  <c r="BO1422" i="1"/>
  <c r="BN1422" i="1"/>
  <c r="BO1418" i="1"/>
  <c r="BN1418" i="1"/>
  <c r="BO1414" i="1"/>
  <c r="BN1414" i="1"/>
  <c r="BO1410" i="1"/>
  <c r="BN1410" i="1"/>
  <c r="BO1406" i="1"/>
  <c r="BN1406" i="1"/>
  <c r="BN1402" i="1"/>
  <c r="BO1402" i="1"/>
  <c r="BO1398" i="1"/>
  <c r="BN1398" i="1"/>
  <c r="BO1394" i="1"/>
  <c r="BN1394" i="1"/>
  <c r="BO1390" i="1"/>
  <c r="BN1390" i="1"/>
  <c r="BO1386" i="1"/>
  <c r="BN1386" i="1"/>
  <c r="BO1382" i="1"/>
  <c r="BN1382" i="1"/>
  <c r="BO1378" i="1"/>
  <c r="BN1378" i="1"/>
  <c r="BO1374" i="1"/>
  <c r="BN1374" i="1"/>
  <c r="BO1370" i="1"/>
  <c r="BN1370" i="1"/>
  <c r="BO1366" i="1"/>
  <c r="BN1366" i="1"/>
  <c r="BO1362" i="1"/>
  <c r="BN1362" i="1"/>
  <c r="BO1358" i="1"/>
  <c r="BN1358" i="1"/>
  <c r="BO1354" i="1"/>
  <c r="BN1354" i="1"/>
  <c r="BO1350" i="1"/>
  <c r="BN1350" i="1"/>
  <c r="BO1346" i="1"/>
  <c r="BN1346" i="1"/>
  <c r="BO1342" i="1"/>
  <c r="BN1342" i="1"/>
  <c r="BO1338" i="1"/>
  <c r="BN1338" i="1"/>
  <c r="BO1334" i="1"/>
  <c r="BN1334" i="1"/>
  <c r="BO1330" i="1"/>
  <c r="BN1330" i="1"/>
  <c r="BO1326" i="1"/>
  <c r="BN1326" i="1"/>
  <c r="BO1322" i="1"/>
  <c r="BN1322" i="1"/>
  <c r="BO1318" i="1"/>
  <c r="BN1318" i="1"/>
  <c r="BO1314" i="1"/>
  <c r="BN1314" i="1"/>
  <c r="BO1310" i="1"/>
  <c r="BN1310" i="1"/>
  <c r="BO1306" i="1"/>
  <c r="BN1306" i="1"/>
  <c r="BO1302" i="1"/>
  <c r="BN1302" i="1"/>
  <c r="BO1298" i="1"/>
  <c r="BN1298" i="1"/>
  <c r="BO1294" i="1"/>
  <c r="BN1294" i="1"/>
  <c r="BO1290" i="1"/>
  <c r="BN1290" i="1"/>
  <c r="BO1286" i="1"/>
  <c r="BN1286" i="1"/>
  <c r="BO1282" i="1"/>
  <c r="BN1282" i="1"/>
  <c r="BO1278" i="1"/>
  <c r="BN1278" i="1"/>
  <c r="BO1274" i="1"/>
  <c r="BN1274" i="1"/>
  <c r="BO1270" i="1"/>
  <c r="BN1270" i="1"/>
  <c r="BN1266" i="1"/>
  <c r="BO1266" i="1"/>
  <c r="BO1262" i="1"/>
  <c r="BN1262" i="1"/>
  <c r="BO1258" i="1"/>
  <c r="BN1258" i="1"/>
  <c r="BO1254" i="1"/>
  <c r="BN1254" i="1"/>
  <c r="BO1250" i="1"/>
  <c r="BN1250" i="1"/>
  <c r="BO1246" i="1"/>
  <c r="BN1246" i="1"/>
  <c r="BO1242" i="1"/>
  <c r="BN1242" i="1"/>
  <c r="BO1238" i="1"/>
  <c r="BN1238" i="1"/>
  <c r="BN1234" i="1"/>
  <c r="BO1234" i="1"/>
  <c r="BO1230" i="1"/>
  <c r="BN1230" i="1"/>
  <c r="BO1226" i="1"/>
  <c r="BN1226" i="1"/>
  <c r="BO1222" i="1"/>
  <c r="BN1222" i="1"/>
  <c r="BO1218" i="1"/>
  <c r="BN1218" i="1"/>
  <c r="BO1214" i="1"/>
  <c r="BN1214" i="1"/>
  <c r="BO1210" i="1"/>
  <c r="BN1210" i="1"/>
  <c r="BO1206" i="1"/>
  <c r="BN1206" i="1"/>
  <c r="BN1202" i="1"/>
  <c r="BO1202" i="1"/>
  <c r="BO1198" i="1"/>
  <c r="BN1198" i="1"/>
  <c r="BO1194" i="1"/>
  <c r="BN1194" i="1"/>
  <c r="BO1190" i="1"/>
  <c r="BN1190" i="1"/>
  <c r="BO1186" i="1"/>
  <c r="BN1186" i="1"/>
  <c r="BO1182" i="1"/>
  <c r="BN1182" i="1"/>
  <c r="BO1178" i="1"/>
  <c r="BN1178" i="1"/>
  <c r="BO1174" i="1"/>
  <c r="BN1174" i="1"/>
  <c r="BO1170" i="1"/>
  <c r="BN1170" i="1"/>
  <c r="BO1166" i="1"/>
  <c r="BN1166" i="1"/>
  <c r="BO1162" i="1"/>
  <c r="BN1162" i="1"/>
  <c r="BO1158" i="1"/>
  <c r="BN1158" i="1"/>
  <c r="BO1154" i="1"/>
  <c r="BN1154" i="1"/>
  <c r="BO1150" i="1"/>
  <c r="BN1150" i="1"/>
  <c r="BO1146" i="1"/>
  <c r="BN1146" i="1"/>
  <c r="BO1142" i="1"/>
  <c r="BN1142" i="1"/>
  <c r="BO1138" i="1"/>
  <c r="BN1138" i="1"/>
  <c r="BO1134" i="1"/>
  <c r="BN1134" i="1"/>
  <c r="BO1130" i="1"/>
  <c r="BN1130" i="1"/>
  <c r="BO1126" i="1"/>
  <c r="BN1126" i="1"/>
  <c r="BO1122" i="1"/>
  <c r="BN1122" i="1"/>
  <c r="BO1118" i="1"/>
  <c r="BN1118" i="1"/>
  <c r="BO1114" i="1"/>
  <c r="BN1114" i="1"/>
  <c r="BO1110" i="1"/>
  <c r="BN1110" i="1"/>
  <c r="BO1106" i="1"/>
  <c r="BN1106" i="1"/>
  <c r="BO1102" i="1"/>
  <c r="BN1102" i="1"/>
  <c r="BO1098" i="1"/>
  <c r="BN1098" i="1"/>
  <c r="BO1094" i="1"/>
  <c r="BN1094" i="1"/>
  <c r="BO1090" i="1"/>
  <c r="BN1090" i="1"/>
  <c r="BO1086" i="1"/>
  <c r="BN1086" i="1"/>
  <c r="BO1082" i="1"/>
  <c r="BN1082" i="1"/>
  <c r="BO1078" i="1"/>
  <c r="BN1078" i="1"/>
  <c r="BO1074" i="1"/>
  <c r="BN1074" i="1"/>
  <c r="BO1070" i="1"/>
  <c r="BN1070" i="1"/>
  <c r="BO1066" i="1"/>
  <c r="BN1066" i="1"/>
  <c r="BO1062" i="1"/>
  <c r="BN1062" i="1"/>
  <c r="BO1058" i="1"/>
  <c r="BN1058" i="1"/>
  <c r="BO1054" i="1"/>
  <c r="BN1054" i="1"/>
  <c r="BO1050" i="1"/>
  <c r="BN1050" i="1"/>
  <c r="BO1046" i="1"/>
  <c r="BN1046" i="1"/>
  <c r="BO1042" i="1"/>
  <c r="BN1042" i="1"/>
  <c r="BO1038" i="1"/>
  <c r="BN1038" i="1"/>
  <c r="BO1034" i="1"/>
  <c r="BN1034" i="1"/>
  <c r="BO1030" i="1"/>
  <c r="BN1030" i="1"/>
  <c r="BO1026" i="1"/>
  <c r="BN1026" i="1"/>
  <c r="BO1022" i="1"/>
  <c r="BN1022" i="1"/>
  <c r="BO1018" i="1"/>
  <c r="BN1018" i="1"/>
  <c r="BO1014" i="1"/>
  <c r="BN1014" i="1"/>
  <c r="BO1010" i="1"/>
  <c r="BN1010" i="1"/>
  <c r="BO1006" i="1"/>
  <c r="BN1006" i="1"/>
  <c r="BO1002" i="1"/>
  <c r="BN1002" i="1"/>
  <c r="BO998" i="1"/>
  <c r="BN998" i="1"/>
  <c r="BO994" i="1"/>
  <c r="BN994" i="1"/>
  <c r="BO990" i="1"/>
  <c r="BN990" i="1"/>
  <c r="BO986" i="1"/>
  <c r="BN986" i="1"/>
  <c r="BO982" i="1"/>
  <c r="BN982" i="1"/>
  <c r="BO978" i="1"/>
  <c r="BN978" i="1"/>
  <c r="BO974" i="1"/>
  <c r="BN974" i="1"/>
  <c r="BO970" i="1"/>
  <c r="BN970" i="1"/>
  <c r="BO966" i="1"/>
  <c r="BN966" i="1"/>
  <c r="BO962" i="1"/>
  <c r="BN962" i="1"/>
  <c r="BO958" i="1"/>
  <c r="BN958" i="1"/>
  <c r="BO954" i="1"/>
  <c r="BN954" i="1"/>
  <c r="BO950" i="1"/>
  <c r="BN950" i="1"/>
  <c r="BO946" i="1"/>
  <c r="BN946" i="1"/>
  <c r="BO942" i="1"/>
  <c r="BN942" i="1"/>
  <c r="BO938" i="1"/>
  <c r="BN938" i="1"/>
  <c r="BO934" i="1"/>
  <c r="BN934" i="1"/>
  <c r="BO930" i="1"/>
  <c r="BN930" i="1"/>
  <c r="BO926" i="1"/>
  <c r="BN926" i="1"/>
  <c r="BO922" i="1"/>
  <c r="BN922" i="1"/>
  <c r="BO918" i="1"/>
  <c r="BN918" i="1"/>
  <c r="BO914" i="1"/>
  <c r="BN914" i="1"/>
  <c r="BO910" i="1"/>
  <c r="BN910" i="1"/>
  <c r="BO906" i="1"/>
  <c r="BN906" i="1"/>
  <c r="BO902" i="1"/>
  <c r="BN902" i="1"/>
  <c r="BO898" i="1"/>
  <c r="BN898" i="1"/>
  <c r="BO894" i="1"/>
  <c r="BN894" i="1"/>
  <c r="BO890" i="1"/>
  <c r="BN890" i="1"/>
  <c r="BO886" i="1"/>
  <c r="BN886" i="1"/>
  <c r="BO882" i="1"/>
  <c r="BN882" i="1"/>
  <c r="BO878" i="1"/>
  <c r="BN878" i="1"/>
  <c r="BO874" i="1"/>
  <c r="BN874" i="1"/>
  <c r="BO870" i="1"/>
  <c r="BN870" i="1"/>
  <c r="BO866" i="1"/>
  <c r="BN866" i="1"/>
  <c r="BO862" i="1"/>
  <c r="BN862" i="1"/>
  <c r="BO858" i="1"/>
  <c r="BN858" i="1"/>
  <c r="BO854" i="1"/>
  <c r="BN854" i="1"/>
  <c r="BO850" i="1"/>
  <c r="BN850" i="1"/>
  <c r="BO846" i="1"/>
  <c r="BN846" i="1"/>
  <c r="BO842" i="1"/>
  <c r="BN842" i="1"/>
  <c r="BO838" i="1"/>
  <c r="BN838" i="1"/>
  <c r="BO834" i="1"/>
  <c r="BN834" i="1"/>
  <c r="BO830" i="1"/>
  <c r="BN830" i="1"/>
  <c r="BO826" i="1"/>
  <c r="BN826" i="1"/>
  <c r="BO822" i="1"/>
  <c r="BN822" i="1"/>
  <c r="BO818" i="1"/>
  <c r="BN818" i="1"/>
  <c r="BO814" i="1"/>
  <c r="BN814" i="1"/>
  <c r="BO810" i="1"/>
  <c r="BN810" i="1"/>
  <c r="BO806" i="1"/>
  <c r="BN806" i="1"/>
  <c r="BO802" i="1"/>
  <c r="BN802" i="1"/>
  <c r="BO798" i="1"/>
  <c r="BN798" i="1"/>
  <c r="BO794" i="1"/>
  <c r="BN794" i="1"/>
  <c r="BO790" i="1"/>
  <c r="BN790" i="1"/>
  <c r="BO786" i="1"/>
  <c r="BN786" i="1"/>
  <c r="BO782" i="1"/>
  <c r="BN782" i="1"/>
  <c r="BO778" i="1"/>
  <c r="BN778" i="1"/>
  <c r="BO774" i="1"/>
  <c r="BN774" i="1"/>
  <c r="BO770" i="1"/>
  <c r="BN770" i="1"/>
  <c r="BO766" i="1"/>
  <c r="BN766" i="1"/>
  <c r="BO762" i="1"/>
  <c r="BN762" i="1"/>
  <c r="BO758" i="1"/>
  <c r="BN758" i="1"/>
  <c r="BO754" i="1"/>
  <c r="BN754" i="1"/>
  <c r="BO750" i="1"/>
  <c r="BN750" i="1"/>
  <c r="BO746" i="1"/>
  <c r="BN746" i="1"/>
  <c r="BO742" i="1"/>
  <c r="BN742" i="1"/>
  <c r="BO738" i="1"/>
  <c r="BN738" i="1"/>
  <c r="BO734" i="1"/>
  <c r="BN734" i="1"/>
  <c r="BO730" i="1"/>
  <c r="BN730" i="1"/>
  <c r="BO726" i="1"/>
  <c r="BN726" i="1"/>
  <c r="BO722" i="1"/>
  <c r="BN722" i="1"/>
  <c r="BO718" i="1"/>
  <c r="BN718" i="1"/>
  <c r="BO714" i="1"/>
  <c r="BN714" i="1"/>
  <c r="BO710" i="1"/>
  <c r="BN710" i="1"/>
  <c r="BO706" i="1"/>
  <c r="BN706" i="1"/>
  <c r="BO702" i="1"/>
  <c r="BN702" i="1"/>
  <c r="BO698" i="1"/>
  <c r="BN698" i="1"/>
  <c r="BO694" i="1"/>
  <c r="BN694" i="1"/>
  <c r="BO690" i="1"/>
  <c r="BN690" i="1"/>
  <c r="BO686" i="1"/>
  <c r="BN686" i="1"/>
  <c r="BO682" i="1"/>
  <c r="BN682" i="1"/>
  <c r="BO678" i="1"/>
  <c r="BN678" i="1"/>
  <c r="BO674" i="1"/>
  <c r="BN674" i="1"/>
  <c r="BO670" i="1"/>
  <c r="BN670" i="1"/>
  <c r="BO666" i="1"/>
  <c r="BN666" i="1"/>
  <c r="BO662" i="1"/>
  <c r="BN662" i="1"/>
  <c r="BO658" i="1"/>
  <c r="BN658" i="1"/>
  <c r="BO654" i="1"/>
  <c r="BN654" i="1"/>
  <c r="BO650" i="1"/>
  <c r="BN650" i="1"/>
  <c r="BO646" i="1"/>
  <c r="BN646" i="1"/>
  <c r="BO642" i="1"/>
  <c r="BN642" i="1"/>
  <c r="BO638" i="1"/>
  <c r="BN638" i="1"/>
  <c r="BO634" i="1"/>
  <c r="BN634" i="1"/>
  <c r="BO630" i="1"/>
  <c r="BN630" i="1"/>
  <c r="BO626" i="1"/>
  <c r="BN626" i="1"/>
  <c r="BO622" i="1"/>
  <c r="BN622" i="1"/>
  <c r="BO618" i="1"/>
  <c r="BN618" i="1"/>
  <c r="BO614" i="1"/>
  <c r="BN614" i="1"/>
  <c r="BO610" i="1"/>
  <c r="BN610" i="1"/>
  <c r="BO606" i="1"/>
  <c r="BN606" i="1"/>
  <c r="BO602" i="1"/>
  <c r="BN602" i="1"/>
  <c r="BO598" i="1"/>
  <c r="BN598" i="1"/>
  <c r="BO594" i="1"/>
  <c r="BN594" i="1"/>
  <c r="BO590" i="1"/>
  <c r="BN590" i="1"/>
  <c r="BO586" i="1"/>
  <c r="BN586" i="1"/>
  <c r="BO582" i="1"/>
  <c r="BN582" i="1"/>
  <c r="BO578" i="1"/>
  <c r="BN578" i="1"/>
  <c r="BO574" i="1"/>
  <c r="BN574" i="1"/>
  <c r="BO570" i="1"/>
  <c r="BN570" i="1"/>
  <c r="BO566" i="1"/>
  <c r="BN566" i="1"/>
  <c r="BO562" i="1"/>
  <c r="BN562" i="1"/>
  <c r="BO558" i="1"/>
  <c r="BN558" i="1"/>
  <c r="BO554" i="1"/>
  <c r="BN554" i="1"/>
  <c r="BO550" i="1"/>
  <c r="BN550" i="1"/>
  <c r="BO546" i="1"/>
  <c r="BN546" i="1"/>
  <c r="BO542" i="1"/>
  <c r="BN542" i="1"/>
  <c r="BO538" i="1"/>
  <c r="BN538" i="1"/>
  <c r="BO534" i="1"/>
  <c r="BN534" i="1"/>
  <c r="BO530" i="1"/>
  <c r="BN530" i="1"/>
  <c r="BO526" i="1"/>
  <c r="BN526" i="1"/>
  <c r="BO522" i="1"/>
  <c r="BN522" i="1"/>
  <c r="BO518" i="1"/>
  <c r="BN518" i="1"/>
  <c r="BO514" i="1"/>
  <c r="BN514" i="1"/>
  <c r="BO510" i="1"/>
  <c r="BN510" i="1"/>
  <c r="BO506" i="1"/>
  <c r="BN506" i="1"/>
  <c r="BO502" i="1"/>
  <c r="BN502" i="1"/>
  <c r="BO498" i="1"/>
  <c r="BN498" i="1"/>
  <c r="BO494" i="1"/>
  <c r="BN494" i="1"/>
  <c r="BO490" i="1"/>
  <c r="BN490" i="1"/>
  <c r="BO486" i="1"/>
  <c r="BN486" i="1"/>
  <c r="BO482" i="1"/>
  <c r="BN482" i="1"/>
  <c r="BO478" i="1"/>
  <c r="BN478" i="1"/>
  <c r="BO474" i="1"/>
  <c r="BN474" i="1"/>
  <c r="BO470" i="1"/>
  <c r="BN470" i="1"/>
  <c r="BO466" i="1"/>
  <c r="BN466" i="1"/>
  <c r="BO462" i="1"/>
  <c r="BN462" i="1"/>
  <c r="BO458" i="1"/>
  <c r="BN458" i="1"/>
  <c r="BO454" i="1"/>
  <c r="BN454" i="1"/>
  <c r="BO450" i="1"/>
  <c r="BN450" i="1"/>
  <c r="BO446" i="1"/>
  <c r="BN446" i="1"/>
  <c r="BO442" i="1"/>
  <c r="BN442" i="1"/>
  <c r="BO438" i="1"/>
  <c r="BN438" i="1"/>
  <c r="BO434" i="1"/>
  <c r="BN434" i="1"/>
  <c r="BO430" i="1"/>
  <c r="BN430" i="1"/>
  <c r="BO426" i="1"/>
  <c r="BN426" i="1"/>
  <c r="BO422" i="1"/>
  <c r="BN422" i="1"/>
  <c r="BO418" i="1"/>
  <c r="BN418" i="1"/>
  <c r="BO414" i="1"/>
  <c r="BN414" i="1"/>
  <c r="BO410" i="1"/>
  <c r="BN410" i="1"/>
  <c r="BO406" i="1"/>
  <c r="BN406" i="1"/>
  <c r="BY2" i="1"/>
  <c r="CQ1" i="1"/>
  <c r="CR1" i="1" s="1"/>
  <c r="P39" i="4"/>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0" i="1"/>
  <c r="BW71" i="1"/>
  <c r="BW72" i="1"/>
  <c r="BW73" i="1"/>
  <c r="BW74" i="1"/>
  <c r="BW75" i="1"/>
  <c r="BW76" i="1"/>
  <c r="BW77" i="1"/>
  <c r="BW78" i="1"/>
  <c r="BW79" i="1"/>
  <c r="BW80" i="1"/>
  <c r="BW81" i="1"/>
  <c r="BW82" i="1"/>
  <c r="BW83" i="1"/>
  <c r="BW84" i="1"/>
  <c r="BW85" i="1"/>
  <c r="BW86" i="1"/>
  <c r="BW87" i="1"/>
  <c r="BW88" i="1"/>
  <c r="BW89" i="1"/>
  <c r="BW90" i="1"/>
  <c r="BW91" i="1"/>
  <c r="BW92" i="1"/>
  <c r="BW93" i="1"/>
  <c r="BW94" i="1"/>
  <c r="BW95" i="1"/>
  <c r="BW96" i="1"/>
  <c r="BW97" i="1"/>
  <c r="BW98" i="1"/>
  <c r="BW99" i="1"/>
  <c r="BW100" i="1"/>
  <c r="BW101" i="1"/>
  <c r="BW102" i="1"/>
  <c r="BW103" i="1"/>
  <c r="BW104" i="1"/>
  <c r="BW105" i="1"/>
  <c r="BW106" i="1"/>
  <c r="BW107" i="1"/>
  <c r="BW108" i="1"/>
  <c r="BW109" i="1"/>
  <c r="BW110" i="1"/>
  <c r="BW111" i="1"/>
  <c r="BW112" i="1"/>
  <c r="BW113" i="1"/>
  <c r="BW114" i="1"/>
  <c r="BW115" i="1"/>
  <c r="BW116" i="1"/>
  <c r="BW117" i="1"/>
  <c r="BW118" i="1"/>
  <c r="BW119" i="1"/>
  <c r="BW120" i="1"/>
  <c r="BW121" i="1"/>
  <c r="BW122" i="1"/>
  <c r="BW123" i="1"/>
  <c r="BW124" i="1"/>
  <c r="BW125" i="1"/>
  <c r="BW126" i="1"/>
  <c r="BW127" i="1"/>
  <c r="BW128"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X163" i="1" s="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0" i="1"/>
  <c r="BW241" i="1"/>
  <c r="BX241" i="1" s="1"/>
  <c r="BW242" i="1"/>
  <c r="BW243" i="1"/>
  <c r="BW244" i="1"/>
  <c r="BW245" i="1"/>
  <c r="BW246" i="1"/>
  <c r="BW247" i="1"/>
  <c r="BW248" i="1"/>
  <c r="BW249" i="1"/>
  <c r="BW250" i="1"/>
  <c r="BW251" i="1"/>
  <c r="BW252" i="1"/>
  <c r="BW253" i="1"/>
  <c r="BW254" i="1"/>
  <c r="BW255" i="1"/>
  <c r="BW256" i="1"/>
  <c r="BW257" i="1"/>
  <c r="BW258" i="1"/>
  <c r="BW259" i="1"/>
  <c r="BW260" i="1"/>
  <c r="BW261" i="1"/>
  <c r="BW262" i="1"/>
  <c r="BW263" i="1"/>
  <c r="BW264" i="1"/>
  <c r="BW265" i="1"/>
  <c r="BW266" i="1"/>
  <c r="BW267" i="1"/>
  <c r="BW268" i="1"/>
  <c r="BW269" i="1"/>
  <c r="BW270" i="1"/>
  <c r="BW271" i="1"/>
  <c r="BW272" i="1"/>
  <c r="BW273" i="1"/>
  <c r="BW274" i="1"/>
  <c r="BW275" i="1"/>
  <c r="BW276" i="1"/>
  <c r="BW277" i="1"/>
  <c r="BW278" i="1"/>
  <c r="BW279" i="1"/>
  <c r="BX279" i="1" s="1"/>
  <c r="BW280" i="1"/>
  <c r="BW281" i="1"/>
  <c r="BW282" i="1"/>
  <c r="BW283" i="1"/>
  <c r="BW284" i="1"/>
  <c r="BW285" i="1"/>
  <c r="BW286" i="1"/>
  <c r="BW287" i="1"/>
  <c r="BW288" i="1"/>
  <c r="BW289" i="1"/>
  <c r="BW290" i="1"/>
  <c r="BW291" i="1"/>
  <c r="BW292" i="1"/>
  <c r="BW293" i="1"/>
  <c r="BW294" i="1"/>
  <c r="BW295" i="1"/>
  <c r="BW296" i="1"/>
  <c r="BW297" i="1"/>
  <c r="BW298" i="1"/>
  <c r="BW299" i="1"/>
  <c r="BW300" i="1"/>
  <c r="BW301" i="1"/>
  <c r="BW302" i="1"/>
  <c r="BW303" i="1"/>
  <c r="BW304" i="1"/>
  <c r="BW305" i="1"/>
  <c r="BW306" i="1"/>
  <c r="BW307" i="1"/>
  <c r="BW308" i="1"/>
  <c r="BW309" i="1"/>
  <c r="BW310" i="1"/>
  <c r="BW311" i="1"/>
  <c r="BW312" i="1"/>
  <c r="BW313" i="1"/>
  <c r="BW314" i="1"/>
  <c r="BW315" i="1"/>
  <c r="BW316" i="1"/>
  <c r="BW317" i="1"/>
  <c r="BW318" i="1"/>
  <c r="BW319" i="1"/>
  <c r="BW320" i="1"/>
  <c r="BW321" i="1"/>
  <c r="BW322" i="1"/>
  <c r="BW323" i="1"/>
  <c r="BW324" i="1"/>
  <c r="BW325" i="1"/>
  <c r="BW326" i="1"/>
  <c r="BW327" i="1"/>
  <c r="BW328" i="1"/>
  <c r="BW329" i="1"/>
  <c r="BW330" i="1"/>
  <c r="BW331" i="1"/>
  <c r="BW332" i="1"/>
  <c r="BW333" i="1"/>
  <c r="BW334" i="1"/>
  <c r="BW335" i="1"/>
  <c r="BW336" i="1"/>
  <c r="BW337" i="1"/>
  <c r="BW338" i="1"/>
  <c r="BW339" i="1"/>
  <c r="BW340" i="1"/>
  <c r="BW341" i="1"/>
  <c r="BW342" i="1"/>
  <c r="BW343" i="1"/>
  <c r="BW344" i="1"/>
  <c r="BW345" i="1"/>
  <c r="BW346" i="1"/>
  <c r="BW347" i="1"/>
  <c r="BW348" i="1"/>
  <c r="BW349" i="1"/>
  <c r="BW350" i="1"/>
  <c r="BW351" i="1"/>
  <c r="BW352" i="1"/>
  <c r="BW353" i="1"/>
  <c r="BW354" i="1"/>
  <c r="BW355" i="1"/>
  <c r="BW356" i="1"/>
  <c r="BW357" i="1"/>
  <c r="BW358" i="1"/>
  <c r="BW359" i="1"/>
  <c r="BW360" i="1"/>
  <c r="BW361" i="1"/>
  <c r="BW362" i="1"/>
  <c r="BW363" i="1"/>
  <c r="BX363" i="1" s="1"/>
  <c r="BW364" i="1"/>
  <c r="BW365" i="1"/>
  <c r="BW366" i="1"/>
  <c r="BW367" i="1"/>
  <c r="BW368" i="1"/>
  <c r="BW369" i="1"/>
  <c r="BW370" i="1"/>
  <c r="BW371" i="1"/>
  <c r="BW372" i="1"/>
  <c r="BW373" i="1"/>
  <c r="BW374" i="1"/>
  <c r="BW375" i="1"/>
  <c r="BW376" i="1"/>
  <c r="BW377" i="1"/>
  <c r="BW378" i="1"/>
  <c r="BW379" i="1"/>
  <c r="BW380" i="1"/>
  <c r="BW381" i="1"/>
  <c r="BW382" i="1"/>
  <c r="BW383" i="1"/>
  <c r="BW384" i="1"/>
  <c r="BW385" i="1"/>
  <c r="BW388" i="1"/>
  <c r="BW389" i="1"/>
  <c r="BW390" i="1"/>
  <c r="BW391" i="1"/>
  <c r="BW392" i="1"/>
  <c r="BW393" i="1"/>
  <c r="BX393" i="1" s="1"/>
  <c r="BW394" i="1"/>
  <c r="BX394" i="1" s="1"/>
  <c r="BW395" i="1"/>
  <c r="BW396" i="1"/>
  <c r="BW397" i="1"/>
  <c r="BX397" i="1" s="1"/>
  <c r="BW398" i="1"/>
  <c r="BW399" i="1"/>
  <c r="BX399" i="1" s="1"/>
  <c r="BW400" i="1"/>
  <c r="BX400" i="1" s="1"/>
  <c r="BW401" i="1"/>
  <c r="BX401" i="1" s="1"/>
  <c r="BW402" i="1"/>
  <c r="BX402" i="1" s="1"/>
  <c r="BW403" i="1"/>
  <c r="BX403" i="1" s="1"/>
  <c r="BW404" i="1"/>
  <c r="BX404" i="1" s="1"/>
  <c r="BW405" i="1"/>
  <c r="BX405" i="1" s="1"/>
  <c r="BW406" i="1"/>
  <c r="BW407" i="1"/>
  <c r="BX407" i="1" s="1"/>
  <c r="BW408" i="1"/>
  <c r="BX408" i="1" s="1"/>
  <c r="BW409" i="1"/>
  <c r="BX409" i="1" s="1"/>
  <c r="BW410" i="1"/>
  <c r="BX410" i="1" s="1"/>
  <c r="BW411" i="1"/>
  <c r="BX411" i="1" s="1"/>
  <c r="BW412" i="1"/>
  <c r="BX412" i="1" s="1"/>
  <c r="BW413" i="1"/>
  <c r="BX413" i="1" s="1"/>
  <c r="BW414" i="1"/>
  <c r="BX414" i="1" s="1"/>
  <c r="BW415" i="1"/>
  <c r="BX415" i="1" s="1"/>
  <c r="BW416" i="1"/>
  <c r="BX416" i="1" s="1"/>
  <c r="BW417" i="1"/>
  <c r="BX417" i="1" s="1"/>
  <c r="BW418" i="1"/>
  <c r="BX418" i="1" s="1"/>
  <c r="BW419" i="1"/>
  <c r="BX419" i="1" s="1"/>
  <c r="BW420" i="1"/>
  <c r="BX420" i="1" s="1"/>
  <c r="BW421" i="1"/>
  <c r="BX421" i="1" s="1"/>
  <c r="BW422" i="1"/>
  <c r="BX422" i="1" s="1"/>
  <c r="BW423" i="1"/>
  <c r="BX423" i="1" s="1"/>
  <c r="BW424" i="1"/>
  <c r="BX424" i="1" s="1"/>
  <c r="BW425" i="1"/>
  <c r="BX425" i="1" s="1"/>
  <c r="BW426" i="1"/>
  <c r="BX426" i="1" s="1"/>
  <c r="BW427" i="1"/>
  <c r="BX427" i="1" s="1"/>
  <c r="BW428" i="1"/>
  <c r="BX428" i="1" s="1"/>
  <c r="BW429" i="1"/>
  <c r="BX429" i="1" s="1"/>
  <c r="BW430" i="1"/>
  <c r="BX430" i="1" s="1"/>
  <c r="BW431" i="1"/>
  <c r="BX431" i="1" s="1"/>
  <c r="BW432" i="1"/>
  <c r="BX432" i="1" s="1"/>
  <c r="BW433" i="1"/>
  <c r="BX433" i="1" s="1"/>
  <c r="BW434" i="1"/>
  <c r="BX434" i="1" s="1"/>
  <c r="BW435" i="1"/>
  <c r="BX435" i="1" s="1"/>
  <c r="BW436" i="1"/>
  <c r="BX436" i="1" s="1"/>
  <c r="BW437" i="1"/>
  <c r="BX437" i="1" s="1"/>
  <c r="BW438" i="1"/>
  <c r="BX438" i="1" s="1"/>
  <c r="BW439" i="1"/>
  <c r="BX439" i="1" s="1"/>
  <c r="BW440" i="1"/>
  <c r="BX440" i="1" s="1"/>
  <c r="BW441" i="1"/>
  <c r="BX441" i="1" s="1"/>
  <c r="BW442" i="1"/>
  <c r="BX442" i="1" s="1"/>
  <c r="BW443" i="1"/>
  <c r="BX443" i="1" s="1"/>
  <c r="BW444" i="1"/>
  <c r="BX444" i="1" s="1"/>
  <c r="BW445" i="1"/>
  <c r="BX445" i="1" s="1"/>
  <c r="BW446" i="1"/>
  <c r="BX446" i="1" s="1"/>
  <c r="BW447" i="1"/>
  <c r="BX447" i="1" s="1"/>
  <c r="BW448" i="1"/>
  <c r="BX448" i="1" s="1"/>
  <c r="BW449" i="1"/>
  <c r="BX449" i="1" s="1"/>
  <c r="BW450" i="1"/>
  <c r="BX450" i="1" s="1"/>
  <c r="BW451" i="1"/>
  <c r="BX451" i="1" s="1"/>
  <c r="BW452" i="1"/>
  <c r="BX452" i="1" s="1"/>
  <c r="BW453" i="1"/>
  <c r="BX453" i="1" s="1"/>
  <c r="BW454" i="1"/>
  <c r="BX454" i="1" s="1"/>
  <c r="BW455" i="1"/>
  <c r="BX455" i="1" s="1"/>
  <c r="BW456" i="1"/>
  <c r="BX456" i="1" s="1"/>
  <c r="BW457" i="1"/>
  <c r="BX457" i="1" s="1"/>
  <c r="BW458" i="1"/>
  <c r="BX458" i="1" s="1"/>
  <c r="BW459" i="1"/>
  <c r="BX459" i="1" s="1"/>
  <c r="BW460" i="1"/>
  <c r="BX460" i="1" s="1"/>
  <c r="BW461" i="1"/>
  <c r="BX461" i="1" s="1"/>
  <c r="BW462" i="1"/>
  <c r="BX462" i="1" s="1"/>
  <c r="BW463" i="1"/>
  <c r="BX463" i="1" s="1"/>
  <c r="BW464" i="1"/>
  <c r="BX464" i="1" s="1"/>
  <c r="BW465" i="1"/>
  <c r="BX465" i="1" s="1"/>
  <c r="BW466" i="1"/>
  <c r="BX466" i="1" s="1"/>
  <c r="BW467" i="1"/>
  <c r="BX467" i="1" s="1"/>
  <c r="BW468" i="1"/>
  <c r="BX468" i="1" s="1"/>
  <c r="BW469" i="1"/>
  <c r="BX469" i="1" s="1"/>
  <c r="BW470" i="1"/>
  <c r="BX470" i="1" s="1"/>
  <c r="BW471" i="1"/>
  <c r="BX471" i="1" s="1"/>
  <c r="BW472" i="1"/>
  <c r="BX472" i="1" s="1"/>
  <c r="BW473" i="1"/>
  <c r="BX473" i="1" s="1"/>
  <c r="BW474" i="1"/>
  <c r="BX474" i="1" s="1"/>
  <c r="BW475" i="1"/>
  <c r="BX475" i="1" s="1"/>
  <c r="BW476" i="1"/>
  <c r="BX476" i="1" s="1"/>
  <c r="BW477" i="1"/>
  <c r="BX477" i="1" s="1"/>
  <c r="BW478" i="1"/>
  <c r="BX478" i="1" s="1"/>
  <c r="BW479" i="1"/>
  <c r="BX479" i="1" s="1"/>
  <c r="BW480" i="1"/>
  <c r="BX480" i="1" s="1"/>
  <c r="BW481" i="1"/>
  <c r="BX481" i="1" s="1"/>
  <c r="BW482" i="1"/>
  <c r="BX482" i="1" s="1"/>
  <c r="BW483" i="1"/>
  <c r="BX483" i="1" s="1"/>
  <c r="BW484" i="1"/>
  <c r="BX484" i="1" s="1"/>
  <c r="BW485" i="1"/>
  <c r="BX485" i="1" s="1"/>
  <c r="BW486" i="1"/>
  <c r="BX486" i="1" s="1"/>
  <c r="BW487" i="1"/>
  <c r="BX487" i="1" s="1"/>
  <c r="BW488" i="1"/>
  <c r="BX488" i="1" s="1"/>
  <c r="BW489" i="1"/>
  <c r="BX489" i="1" s="1"/>
  <c r="BW490" i="1"/>
  <c r="BX490" i="1" s="1"/>
  <c r="BW491" i="1"/>
  <c r="BX491" i="1" s="1"/>
  <c r="BW492" i="1"/>
  <c r="BX492" i="1" s="1"/>
  <c r="BW493" i="1"/>
  <c r="BX493" i="1" s="1"/>
  <c r="BW494" i="1"/>
  <c r="BX494" i="1" s="1"/>
  <c r="BW495" i="1"/>
  <c r="BX495" i="1" s="1"/>
  <c r="BW496" i="1"/>
  <c r="BX496" i="1" s="1"/>
  <c r="BW497" i="1"/>
  <c r="BX497" i="1" s="1"/>
  <c r="BW498" i="1"/>
  <c r="BW499" i="1"/>
  <c r="BX499" i="1" s="1"/>
  <c r="BW500" i="1"/>
  <c r="BX500" i="1" s="1"/>
  <c r="BW501" i="1"/>
  <c r="BX501" i="1" s="1"/>
  <c r="BW502" i="1"/>
  <c r="BX502" i="1" s="1"/>
  <c r="BW503" i="1"/>
  <c r="BX503" i="1" s="1"/>
  <c r="BW504" i="1"/>
  <c r="BX504" i="1" s="1"/>
  <c r="BW505" i="1"/>
  <c r="BX505" i="1" s="1"/>
  <c r="BW506" i="1"/>
  <c r="BX506" i="1" s="1"/>
  <c r="BW507" i="1"/>
  <c r="BX507" i="1" s="1"/>
  <c r="BW508" i="1"/>
  <c r="BX508" i="1" s="1"/>
  <c r="BW509" i="1"/>
  <c r="BX509" i="1" s="1"/>
  <c r="BW510" i="1"/>
  <c r="BX510" i="1" s="1"/>
  <c r="BW511" i="1"/>
  <c r="BX511" i="1" s="1"/>
  <c r="BW512" i="1"/>
  <c r="BX512" i="1" s="1"/>
  <c r="BW513" i="1"/>
  <c r="BX513" i="1" s="1"/>
  <c r="BW514" i="1"/>
  <c r="BX514" i="1" s="1"/>
  <c r="BW515" i="1"/>
  <c r="BX515" i="1" s="1"/>
  <c r="BW516" i="1"/>
  <c r="BX516" i="1" s="1"/>
  <c r="BW517" i="1"/>
  <c r="BX517" i="1" s="1"/>
  <c r="BW518" i="1"/>
  <c r="BX518" i="1" s="1"/>
  <c r="BW519" i="1"/>
  <c r="BX519" i="1" s="1"/>
  <c r="BW520" i="1"/>
  <c r="BX520" i="1" s="1"/>
  <c r="BW521" i="1"/>
  <c r="BX521" i="1" s="1"/>
  <c r="BW522" i="1"/>
  <c r="BX522" i="1" s="1"/>
  <c r="BW523" i="1"/>
  <c r="BX523" i="1" s="1"/>
  <c r="BW524" i="1"/>
  <c r="BX524" i="1" s="1"/>
  <c r="BW525" i="1"/>
  <c r="BX525" i="1" s="1"/>
  <c r="BW526" i="1"/>
  <c r="BX526" i="1" s="1"/>
  <c r="BW527" i="1"/>
  <c r="BX527" i="1" s="1"/>
  <c r="BW528" i="1"/>
  <c r="BX528" i="1" s="1"/>
  <c r="BW529" i="1"/>
  <c r="BX529" i="1" s="1"/>
  <c r="BW530" i="1"/>
  <c r="BX530" i="1" s="1"/>
  <c r="BW531" i="1"/>
  <c r="BX531" i="1" s="1"/>
  <c r="BW532" i="1"/>
  <c r="BX532" i="1" s="1"/>
  <c r="BW533" i="1"/>
  <c r="BX533" i="1" s="1"/>
  <c r="BW534" i="1"/>
  <c r="BX534" i="1" s="1"/>
  <c r="BW535" i="1"/>
  <c r="BX535" i="1" s="1"/>
  <c r="BW536" i="1"/>
  <c r="BX536" i="1" s="1"/>
  <c r="BW537" i="1"/>
  <c r="BX537" i="1" s="1"/>
  <c r="BW538" i="1"/>
  <c r="BX538" i="1" s="1"/>
  <c r="BW539" i="1"/>
  <c r="BX539" i="1" s="1"/>
  <c r="BW540" i="1"/>
  <c r="BX540" i="1" s="1"/>
  <c r="BW541" i="1"/>
  <c r="BX541" i="1" s="1"/>
  <c r="BW542" i="1"/>
  <c r="BX542" i="1" s="1"/>
  <c r="BW543" i="1"/>
  <c r="BX543" i="1" s="1"/>
  <c r="BW544" i="1"/>
  <c r="BX544" i="1" s="1"/>
  <c r="BW545" i="1"/>
  <c r="BX545" i="1" s="1"/>
  <c r="BW546" i="1"/>
  <c r="BX546" i="1" s="1"/>
  <c r="BW547" i="1"/>
  <c r="BX547" i="1" s="1"/>
  <c r="BW548" i="1"/>
  <c r="BX548" i="1" s="1"/>
  <c r="BW549" i="1"/>
  <c r="BX549" i="1" s="1"/>
  <c r="BW550" i="1"/>
  <c r="BX550" i="1" s="1"/>
  <c r="BW551" i="1"/>
  <c r="BX551" i="1" s="1"/>
  <c r="BW552" i="1"/>
  <c r="BX552" i="1" s="1"/>
  <c r="BW553" i="1"/>
  <c r="BX553" i="1" s="1"/>
  <c r="BW554" i="1"/>
  <c r="BX554" i="1" s="1"/>
  <c r="BW555" i="1"/>
  <c r="BX555" i="1" s="1"/>
  <c r="BW556" i="1"/>
  <c r="BX556" i="1" s="1"/>
  <c r="BW557" i="1"/>
  <c r="BX557" i="1" s="1"/>
  <c r="BW558" i="1"/>
  <c r="BX558" i="1" s="1"/>
  <c r="BW559" i="1"/>
  <c r="BX559" i="1" s="1"/>
  <c r="BW560" i="1"/>
  <c r="BX560" i="1" s="1"/>
  <c r="BW561" i="1"/>
  <c r="BX561" i="1" s="1"/>
  <c r="BW562" i="1"/>
  <c r="BX562" i="1" s="1"/>
  <c r="BW563" i="1"/>
  <c r="BX563" i="1" s="1"/>
  <c r="BW564" i="1"/>
  <c r="BX564" i="1" s="1"/>
  <c r="BW565" i="1"/>
  <c r="BX565" i="1" s="1"/>
  <c r="BW566" i="1"/>
  <c r="BX566" i="1" s="1"/>
  <c r="BW567" i="1"/>
  <c r="BX567" i="1" s="1"/>
  <c r="BW568" i="1"/>
  <c r="BX568" i="1" s="1"/>
  <c r="BW569" i="1"/>
  <c r="BX569" i="1" s="1"/>
  <c r="BW570" i="1"/>
  <c r="BX570" i="1" s="1"/>
  <c r="BW571" i="1"/>
  <c r="BX571" i="1" s="1"/>
  <c r="BW572" i="1"/>
  <c r="BX572" i="1" s="1"/>
  <c r="BW573" i="1"/>
  <c r="BX573" i="1" s="1"/>
  <c r="BW574" i="1"/>
  <c r="BX574" i="1" s="1"/>
  <c r="BW575" i="1"/>
  <c r="BX575" i="1" s="1"/>
  <c r="BW576" i="1"/>
  <c r="BX576" i="1" s="1"/>
  <c r="BW577" i="1"/>
  <c r="BX577" i="1" s="1"/>
  <c r="BW578" i="1"/>
  <c r="BX578" i="1" s="1"/>
  <c r="BW579" i="1"/>
  <c r="BX579" i="1" s="1"/>
  <c r="BW580" i="1"/>
  <c r="BX580" i="1" s="1"/>
  <c r="BW581" i="1"/>
  <c r="BX581" i="1" s="1"/>
  <c r="BW582" i="1"/>
  <c r="BW583" i="1"/>
  <c r="BX583" i="1" s="1"/>
  <c r="BW584" i="1"/>
  <c r="BX584" i="1" s="1"/>
  <c r="BW585" i="1"/>
  <c r="BX585" i="1" s="1"/>
  <c r="BW586" i="1"/>
  <c r="BX586" i="1" s="1"/>
  <c r="BW587" i="1"/>
  <c r="BX587" i="1" s="1"/>
  <c r="BW588" i="1"/>
  <c r="BX588" i="1" s="1"/>
  <c r="BW589" i="1"/>
  <c r="BX589" i="1" s="1"/>
  <c r="BW590" i="1"/>
  <c r="BX590" i="1" s="1"/>
  <c r="BW591" i="1"/>
  <c r="BX591" i="1" s="1"/>
  <c r="BW592" i="1"/>
  <c r="BX592" i="1" s="1"/>
  <c r="BW593" i="1"/>
  <c r="BX593" i="1" s="1"/>
  <c r="BW594" i="1"/>
  <c r="BX594" i="1" s="1"/>
  <c r="BW595" i="1"/>
  <c r="BX595" i="1" s="1"/>
  <c r="BW596" i="1"/>
  <c r="BX596" i="1" s="1"/>
  <c r="BW597" i="1"/>
  <c r="BX597" i="1" s="1"/>
  <c r="BW598" i="1"/>
  <c r="BX598" i="1" s="1"/>
  <c r="BW599" i="1"/>
  <c r="BX599" i="1" s="1"/>
  <c r="BW600" i="1"/>
  <c r="BX600" i="1" s="1"/>
  <c r="BW601" i="1"/>
  <c r="BX601" i="1" s="1"/>
  <c r="BW602" i="1"/>
  <c r="BX602" i="1" s="1"/>
  <c r="BW603" i="1"/>
  <c r="BX603" i="1" s="1"/>
  <c r="BW604" i="1"/>
  <c r="BX604" i="1" s="1"/>
  <c r="BW605" i="1"/>
  <c r="BX605" i="1" s="1"/>
  <c r="BW606" i="1"/>
  <c r="BX606" i="1" s="1"/>
  <c r="BW607" i="1"/>
  <c r="BX607" i="1" s="1"/>
  <c r="BW608" i="1"/>
  <c r="BX608" i="1" s="1"/>
  <c r="BW609" i="1"/>
  <c r="BX609" i="1" s="1"/>
  <c r="BW610" i="1"/>
  <c r="BX610" i="1" s="1"/>
  <c r="BW611" i="1"/>
  <c r="BX611" i="1" s="1"/>
  <c r="BW612" i="1"/>
  <c r="BX612" i="1" s="1"/>
  <c r="BW613" i="1"/>
  <c r="BX613" i="1" s="1"/>
  <c r="BW614" i="1"/>
  <c r="BX614" i="1" s="1"/>
  <c r="BW615" i="1"/>
  <c r="BX615" i="1" s="1"/>
  <c r="BW616" i="1"/>
  <c r="BX616" i="1" s="1"/>
  <c r="BW617" i="1"/>
  <c r="BX617" i="1" s="1"/>
  <c r="BW618" i="1"/>
  <c r="BX618" i="1" s="1"/>
  <c r="BW619" i="1"/>
  <c r="BX619" i="1" s="1"/>
  <c r="BW620" i="1"/>
  <c r="BX620" i="1" s="1"/>
  <c r="BW621" i="1"/>
  <c r="BX621" i="1" s="1"/>
  <c r="BW622" i="1"/>
  <c r="BX622" i="1" s="1"/>
  <c r="BW623" i="1"/>
  <c r="BX623" i="1" s="1"/>
  <c r="BW624" i="1"/>
  <c r="BX624" i="1" s="1"/>
  <c r="BW625" i="1"/>
  <c r="BX625" i="1" s="1"/>
  <c r="BW626" i="1"/>
  <c r="BX626" i="1" s="1"/>
  <c r="BW627" i="1"/>
  <c r="BX627" i="1" s="1"/>
  <c r="BW628" i="1"/>
  <c r="BX628" i="1" s="1"/>
  <c r="BW629" i="1"/>
  <c r="BX629" i="1" s="1"/>
  <c r="BW630" i="1"/>
  <c r="BX630" i="1" s="1"/>
  <c r="BW631" i="1"/>
  <c r="BX631" i="1" s="1"/>
  <c r="BW632" i="1"/>
  <c r="BX632" i="1" s="1"/>
  <c r="BW633" i="1"/>
  <c r="BX633" i="1" s="1"/>
  <c r="BW634" i="1"/>
  <c r="BX634" i="1" s="1"/>
  <c r="BW635" i="1"/>
  <c r="BX635" i="1" s="1"/>
  <c r="BW636" i="1"/>
  <c r="BX636" i="1" s="1"/>
  <c r="BW637" i="1"/>
  <c r="BX637" i="1" s="1"/>
  <c r="BW638" i="1"/>
  <c r="BX638" i="1" s="1"/>
  <c r="BW639" i="1"/>
  <c r="BX639" i="1" s="1"/>
  <c r="BW640" i="1"/>
  <c r="BX640" i="1" s="1"/>
  <c r="BW641" i="1"/>
  <c r="BX641" i="1" s="1"/>
  <c r="BW642" i="1"/>
  <c r="BX642" i="1" s="1"/>
  <c r="BW643" i="1"/>
  <c r="BX643" i="1" s="1"/>
  <c r="BW644" i="1"/>
  <c r="BX644" i="1" s="1"/>
  <c r="BW645" i="1"/>
  <c r="BX645" i="1" s="1"/>
  <c r="BW646" i="1"/>
  <c r="BX646" i="1" s="1"/>
  <c r="BW647" i="1"/>
  <c r="BX647" i="1" s="1"/>
  <c r="BW648" i="1"/>
  <c r="BX648" i="1" s="1"/>
  <c r="BW649" i="1"/>
  <c r="BX649" i="1" s="1"/>
  <c r="BW650" i="1"/>
  <c r="BX650" i="1" s="1"/>
  <c r="BW651" i="1"/>
  <c r="BX651" i="1" s="1"/>
  <c r="BW652" i="1"/>
  <c r="BX652" i="1" s="1"/>
  <c r="BW653" i="1"/>
  <c r="BX653" i="1" s="1"/>
  <c r="BW654" i="1"/>
  <c r="BX654" i="1" s="1"/>
  <c r="BW655" i="1"/>
  <c r="BX655" i="1" s="1"/>
  <c r="BW656" i="1"/>
  <c r="BX656" i="1" s="1"/>
  <c r="BW657" i="1"/>
  <c r="BX657" i="1" s="1"/>
  <c r="BW658" i="1"/>
  <c r="BX658" i="1" s="1"/>
  <c r="BW659" i="1"/>
  <c r="BX659" i="1" s="1"/>
  <c r="BW660" i="1"/>
  <c r="BX660" i="1" s="1"/>
  <c r="BW661" i="1"/>
  <c r="BX661" i="1" s="1"/>
  <c r="BW662" i="1"/>
  <c r="BX662" i="1" s="1"/>
  <c r="BW663" i="1"/>
  <c r="BX663" i="1" s="1"/>
  <c r="BW664" i="1"/>
  <c r="BX664" i="1" s="1"/>
  <c r="BW665" i="1"/>
  <c r="BX665" i="1" s="1"/>
  <c r="BW666" i="1"/>
  <c r="BX666" i="1" s="1"/>
  <c r="BW667" i="1"/>
  <c r="BX667" i="1" s="1"/>
  <c r="BW668" i="1"/>
  <c r="BX668" i="1" s="1"/>
  <c r="BW669" i="1"/>
  <c r="BX669" i="1" s="1"/>
  <c r="BW670" i="1"/>
  <c r="BX670" i="1" s="1"/>
  <c r="BW671" i="1"/>
  <c r="BX671" i="1" s="1"/>
  <c r="BW672" i="1"/>
  <c r="BX672" i="1" s="1"/>
  <c r="BW673" i="1"/>
  <c r="BX673" i="1" s="1"/>
  <c r="BW674" i="1"/>
  <c r="BX674" i="1" s="1"/>
  <c r="BW675" i="1"/>
  <c r="BX675" i="1" s="1"/>
  <c r="BW676" i="1"/>
  <c r="BX676" i="1" s="1"/>
  <c r="BW677" i="1"/>
  <c r="BX677" i="1" s="1"/>
  <c r="BW678" i="1"/>
  <c r="BX678" i="1" s="1"/>
  <c r="BW679" i="1"/>
  <c r="BX679" i="1" s="1"/>
  <c r="BW680" i="1"/>
  <c r="BX680" i="1" s="1"/>
  <c r="BW681" i="1"/>
  <c r="BX681" i="1" s="1"/>
  <c r="BW682" i="1"/>
  <c r="BX682" i="1" s="1"/>
  <c r="BW683" i="1"/>
  <c r="BX683" i="1" s="1"/>
  <c r="BW684" i="1"/>
  <c r="BX684" i="1" s="1"/>
  <c r="BW685" i="1"/>
  <c r="BX685" i="1" s="1"/>
  <c r="BW686" i="1"/>
  <c r="BX686" i="1" s="1"/>
  <c r="BW687" i="1"/>
  <c r="BX687" i="1" s="1"/>
  <c r="BW688" i="1"/>
  <c r="BX688" i="1" s="1"/>
  <c r="BW689" i="1"/>
  <c r="BX689" i="1" s="1"/>
  <c r="BW690" i="1"/>
  <c r="BX690" i="1" s="1"/>
  <c r="BW691" i="1"/>
  <c r="BX691" i="1" s="1"/>
  <c r="BW692" i="1"/>
  <c r="BX692" i="1" s="1"/>
  <c r="BW693" i="1"/>
  <c r="BX693" i="1" s="1"/>
  <c r="BW694" i="1"/>
  <c r="BX694" i="1" s="1"/>
  <c r="BW695" i="1"/>
  <c r="BX695" i="1" s="1"/>
  <c r="BW696" i="1"/>
  <c r="BX696" i="1" s="1"/>
  <c r="BW697" i="1"/>
  <c r="BX697" i="1" s="1"/>
  <c r="BW698" i="1"/>
  <c r="BX698" i="1" s="1"/>
  <c r="BW699" i="1"/>
  <c r="BX699" i="1" s="1"/>
  <c r="BW700" i="1"/>
  <c r="BX700" i="1" s="1"/>
  <c r="BW701" i="1"/>
  <c r="BX701" i="1" s="1"/>
  <c r="BW702" i="1"/>
  <c r="BX702" i="1" s="1"/>
  <c r="BW703" i="1"/>
  <c r="BX703" i="1" s="1"/>
  <c r="BW704" i="1"/>
  <c r="BX704" i="1" s="1"/>
  <c r="BW705" i="1"/>
  <c r="BX705" i="1" s="1"/>
  <c r="BW706" i="1"/>
  <c r="BX706" i="1" s="1"/>
  <c r="BW707" i="1"/>
  <c r="BX707" i="1" s="1"/>
  <c r="BW708" i="1"/>
  <c r="BX708" i="1" s="1"/>
  <c r="BW709" i="1"/>
  <c r="BX709" i="1" s="1"/>
  <c r="BW710" i="1"/>
  <c r="BX710" i="1" s="1"/>
  <c r="BW711" i="1"/>
  <c r="BX711" i="1" s="1"/>
  <c r="BW712" i="1"/>
  <c r="BX712" i="1" s="1"/>
  <c r="BW713" i="1"/>
  <c r="BX713" i="1" s="1"/>
  <c r="BW714" i="1"/>
  <c r="BX714" i="1" s="1"/>
  <c r="BW715" i="1"/>
  <c r="BX715" i="1" s="1"/>
  <c r="BW716" i="1"/>
  <c r="BX716" i="1" s="1"/>
  <c r="BW717" i="1"/>
  <c r="BX717" i="1" s="1"/>
  <c r="BW718" i="1"/>
  <c r="BX718" i="1" s="1"/>
  <c r="BW719" i="1"/>
  <c r="BX719" i="1" s="1"/>
  <c r="BW720" i="1"/>
  <c r="BX720" i="1" s="1"/>
  <c r="BW721" i="1"/>
  <c r="BX721" i="1" s="1"/>
  <c r="BW722" i="1"/>
  <c r="BX722" i="1" s="1"/>
  <c r="BW723" i="1"/>
  <c r="BX723" i="1" s="1"/>
  <c r="BW724" i="1"/>
  <c r="BX724" i="1" s="1"/>
  <c r="BW725" i="1"/>
  <c r="BX725" i="1" s="1"/>
  <c r="BW726" i="1"/>
  <c r="BX726" i="1" s="1"/>
  <c r="BW727" i="1"/>
  <c r="BX727" i="1" s="1"/>
  <c r="BW728" i="1"/>
  <c r="BX728" i="1" s="1"/>
  <c r="BW729" i="1"/>
  <c r="BX729" i="1" s="1"/>
  <c r="BW730" i="1"/>
  <c r="BX730" i="1" s="1"/>
  <c r="BW731" i="1"/>
  <c r="BX731" i="1" s="1"/>
  <c r="BW732" i="1"/>
  <c r="BX732" i="1" s="1"/>
  <c r="BW733" i="1"/>
  <c r="BX733" i="1" s="1"/>
  <c r="BW734" i="1"/>
  <c r="BX734" i="1" s="1"/>
  <c r="BW735" i="1"/>
  <c r="BX735" i="1" s="1"/>
  <c r="BW736" i="1"/>
  <c r="BX736" i="1" s="1"/>
  <c r="BW737" i="1"/>
  <c r="BX737" i="1" s="1"/>
  <c r="BW738" i="1"/>
  <c r="BX738" i="1" s="1"/>
  <c r="BW739" i="1"/>
  <c r="BX739" i="1" s="1"/>
  <c r="BW740" i="1"/>
  <c r="BX740" i="1" s="1"/>
  <c r="BW741" i="1"/>
  <c r="BX741" i="1" s="1"/>
  <c r="BW742" i="1"/>
  <c r="BX742" i="1" s="1"/>
  <c r="BW743" i="1"/>
  <c r="BX743" i="1" s="1"/>
  <c r="BW744" i="1"/>
  <c r="BX744" i="1" s="1"/>
  <c r="BW745" i="1"/>
  <c r="BX745" i="1" s="1"/>
  <c r="BW746" i="1"/>
  <c r="BX746" i="1" s="1"/>
  <c r="BW747" i="1"/>
  <c r="BX747" i="1" s="1"/>
  <c r="BW748" i="1"/>
  <c r="BX748" i="1" s="1"/>
  <c r="BW749" i="1"/>
  <c r="BX749" i="1" s="1"/>
  <c r="BW750" i="1"/>
  <c r="BX750" i="1" s="1"/>
  <c r="BW751" i="1"/>
  <c r="BX751" i="1" s="1"/>
  <c r="BW752" i="1"/>
  <c r="BX752" i="1" s="1"/>
  <c r="BW753" i="1"/>
  <c r="BX753" i="1" s="1"/>
  <c r="BW754" i="1"/>
  <c r="BX754" i="1" s="1"/>
  <c r="BW755" i="1"/>
  <c r="BX755" i="1" s="1"/>
  <c r="BW756" i="1"/>
  <c r="BX756" i="1" s="1"/>
  <c r="BW757" i="1"/>
  <c r="BX757" i="1" s="1"/>
  <c r="BW758" i="1"/>
  <c r="BX758" i="1" s="1"/>
  <c r="BW759" i="1"/>
  <c r="BX759" i="1" s="1"/>
  <c r="BW760" i="1"/>
  <c r="BX760" i="1" s="1"/>
  <c r="BW761" i="1"/>
  <c r="BX761" i="1" s="1"/>
  <c r="BW762" i="1"/>
  <c r="BX762" i="1" s="1"/>
  <c r="BW763" i="1"/>
  <c r="BX763" i="1" s="1"/>
  <c r="BW764" i="1"/>
  <c r="BX764" i="1" s="1"/>
  <c r="BW765" i="1"/>
  <c r="BX765" i="1" s="1"/>
  <c r="BW766" i="1"/>
  <c r="BX766" i="1" s="1"/>
  <c r="BW767" i="1"/>
  <c r="BX767" i="1" s="1"/>
  <c r="BW768" i="1"/>
  <c r="BX768" i="1" s="1"/>
  <c r="BW769" i="1"/>
  <c r="BX769" i="1" s="1"/>
  <c r="BW770" i="1"/>
  <c r="BX770" i="1" s="1"/>
  <c r="BW771" i="1"/>
  <c r="BX771" i="1" s="1"/>
  <c r="BW772" i="1"/>
  <c r="BX772" i="1" s="1"/>
  <c r="BW773" i="1"/>
  <c r="BX773" i="1" s="1"/>
  <c r="BW774" i="1"/>
  <c r="BX774" i="1" s="1"/>
  <c r="BW775" i="1"/>
  <c r="BX775" i="1" s="1"/>
  <c r="BW776" i="1"/>
  <c r="BX776" i="1" s="1"/>
  <c r="BW777" i="1"/>
  <c r="BX777" i="1" s="1"/>
  <c r="BW778" i="1"/>
  <c r="BX778" i="1" s="1"/>
  <c r="BW779" i="1"/>
  <c r="BX779" i="1" s="1"/>
  <c r="BW780" i="1"/>
  <c r="BX780" i="1" s="1"/>
  <c r="BW781" i="1"/>
  <c r="BX781" i="1" s="1"/>
  <c r="BW782" i="1"/>
  <c r="BX782" i="1" s="1"/>
  <c r="BW783" i="1"/>
  <c r="BX783" i="1" s="1"/>
  <c r="BW784" i="1"/>
  <c r="BX784" i="1" s="1"/>
  <c r="BW785" i="1"/>
  <c r="BX785" i="1" s="1"/>
  <c r="BW786" i="1"/>
  <c r="BX786" i="1" s="1"/>
  <c r="BW787" i="1"/>
  <c r="BX787" i="1" s="1"/>
  <c r="BW788" i="1"/>
  <c r="BX788" i="1" s="1"/>
  <c r="BW789" i="1"/>
  <c r="BX789" i="1" s="1"/>
  <c r="BW790" i="1"/>
  <c r="BX790" i="1" s="1"/>
  <c r="BW791" i="1"/>
  <c r="BX791" i="1" s="1"/>
  <c r="BW792" i="1"/>
  <c r="BX792" i="1" s="1"/>
  <c r="BW793" i="1"/>
  <c r="BX793" i="1" s="1"/>
  <c r="BW794" i="1"/>
  <c r="BX794" i="1" s="1"/>
  <c r="BW795" i="1"/>
  <c r="BX795" i="1" s="1"/>
  <c r="BW796" i="1"/>
  <c r="BX796" i="1" s="1"/>
  <c r="BW797" i="1"/>
  <c r="BX797" i="1" s="1"/>
  <c r="BW798" i="1"/>
  <c r="BX798" i="1" s="1"/>
  <c r="BW799" i="1"/>
  <c r="BX799" i="1" s="1"/>
  <c r="BW800" i="1"/>
  <c r="BX800" i="1" s="1"/>
  <c r="BW801" i="1"/>
  <c r="BX801" i="1" s="1"/>
  <c r="BW802" i="1"/>
  <c r="BX802" i="1" s="1"/>
  <c r="BW803" i="1"/>
  <c r="BX803" i="1" s="1"/>
  <c r="BW804" i="1"/>
  <c r="BX804" i="1" s="1"/>
  <c r="BW805" i="1"/>
  <c r="BX805" i="1" s="1"/>
  <c r="BW806" i="1"/>
  <c r="BX806" i="1" s="1"/>
  <c r="BW807" i="1"/>
  <c r="BX807" i="1" s="1"/>
  <c r="BW808" i="1"/>
  <c r="BX808" i="1" s="1"/>
  <c r="BW809" i="1"/>
  <c r="BX809" i="1" s="1"/>
  <c r="BW810" i="1"/>
  <c r="BX810" i="1" s="1"/>
  <c r="BW811" i="1"/>
  <c r="BX811" i="1" s="1"/>
  <c r="BW812" i="1"/>
  <c r="BX812" i="1" s="1"/>
  <c r="BW813" i="1"/>
  <c r="BX813" i="1" s="1"/>
  <c r="BW814" i="1"/>
  <c r="BX814" i="1" s="1"/>
  <c r="BW815" i="1"/>
  <c r="BX815" i="1" s="1"/>
  <c r="BW816" i="1"/>
  <c r="BX816" i="1" s="1"/>
  <c r="BW817" i="1"/>
  <c r="BX817" i="1" s="1"/>
  <c r="BW818" i="1"/>
  <c r="BX818" i="1" s="1"/>
  <c r="BW819" i="1"/>
  <c r="BX819" i="1" s="1"/>
  <c r="BW820" i="1"/>
  <c r="BX820" i="1" s="1"/>
  <c r="BW821" i="1"/>
  <c r="BX821" i="1" s="1"/>
  <c r="BW822" i="1"/>
  <c r="BX822" i="1" s="1"/>
  <c r="BW823" i="1"/>
  <c r="BX823" i="1" s="1"/>
  <c r="BW824" i="1"/>
  <c r="BX824" i="1" s="1"/>
  <c r="BW825" i="1"/>
  <c r="BX825" i="1" s="1"/>
  <c r="BW826" i="1"/>
  <c r="BX826" i="1" s="1"/>
  <c r="BW827" i="1"/>
  <c r="BX827" i="1" s="1"/>
  <c r="BW828" i="1"/>
  <c r="BX828" i="1" s="1"/>
  <c r="BW829" i="1"/>
  <c r="BX829" i="1" s="1"/>
  <c r="BW830" i="1"/>
  <c r="BX830" i="1" s="1"/>
  <c r="BW831" i="1"/>
  <c r="BX831" i="1" s="1"/>
  <c r="BW832" i="1"/>
  <c r="BX832" i="1" s="1"/>
  <c r="BW833" i="1"/>
  <c r="BX833" i="1" s="1"/>
  <c r="BW834" i="1"/>
  <c r="BX834" i="1" s="1"/>
  <c r="BW835" i="1"/>
  <c r="BX835" i="1" s="1"/>
  <c r="BW836" i="1"/>
  <c r="BX836" i="1" s="1"/>
  <c r="BW837" i="1"/>
  <c r="BX837" i="1" s="1"/>
  <c r="BW838" i="1"/>
  <c r="BX838" i="1" s="1"/>
  <c r="BW839" i="1"/>
  <c r="BX839" i="1" s="1"/>
  <c r="BW840" i="1"/>
  <c r="BX840" i="1" s="1"/>
  <c r="BW841" i="1"/>
  <c r="BX841" i="1" s="1"/>
  <c r="BW842" i="1"/>
  <c r="BX842" i="1" s="1"/>
  <c r="BW843" i="1"/>
  <c r="BX843" i="1" s="1"/>
  <c r="BW844" i="1"/>
  <c r="BX844" i="1" s="1"/>
  <c r="BW845" i="1"/>
  <c r="BX845" i="1" s="1"/>
  <c r="BW846" i="1"/>
  <c r="BX846" i="1" s="1"/>
  <c r="BW847" i="1"/>
  <c r="BX847" i="1" s="1"/>
  <c r="BW848" i="1"/>
  <c r="BX848" i="1" s="1"/>
  <c r="BW849" i="1"/>
  <c r="BX849" i="1" s="1"/>
  <c r="BW850" i="1"/>
  <c r="BX850" i="1" s="1"/>
  <c r="BW851" i="1"/>
  <c r="BX851" i="1" s="1"/>
  <c r="BW852" i="1"/>
  <c r="BX852" i="1" s="1"/>
  <c r="BW853" i="1"/>
  <c r="BX853" i="1" s="1"/>
  <c r="BW854" i="1"/>
  <c r="BX854" i="1" s="1"/>
  <c r="BW855" i="1"/>
  <c r="BX855" i="1" s="1"/>
  <c r="BW856" i="1"/>
  <c r="BX856" i="1" s="1"/>
  <c r="BW857" i="1"/>
  <c r="BX857" i="1" s="1"/>
  <c r="BW858" i="1"/>
  <c r="BX858" i="1" s="1"/>
  <c r="BW859" i="1"/>
  <c r="BX859" i="1" s="1"/>
  <c r="BW860" i="1"/>
  <c r="BX860" i="1" s="1"/>
  <c r="BW861" i="1"/>
  <c r="BX861" i="1" s="1"/>
  <c r="BW862" i="1"/>
  <c r="BX862" i="1" s="1"/>
  <c r="BW863" i="1"/>
  <c r="BX863" i="1" s="1"/>
  <c r="BW864" i="1"/>
  <c r="BX864" i="1" s="1"/>
  <c r="BW865" i="1"/>
  <c r="BX865" i="1" s="1"/>
  <c r="BW866" i="1"/>
  <c r="BX866" i="1" s="1"/>
  <c r="BW867" i="1"/>
  <c r="BX867" i="1" s="1"/>
  <c r="BW868" i="1"/>
  <c r="BX868" i="1" s="1"/>
  <c r="BW869" i="1"/>
  <c r="BX869" i="1" s="1"/>
  <c r="BW870" i="1"/>
  <c r="BX870" i="1" s="1"/>
  <c r="BW871" i="1"/>
  <c r="BX871" i="1" s="1"/>
  <c r="BW872" i="1"/>
  <c r="BX872" i="1" s="1"/>
  <c r="BW873" i="1"/>
  <c r="BX873" i="1" s="1"/>
  <c r="BW874" i="1"/>
  <c r="BX874" i="1" s="1"/>
  <c r="BW875" i="1"/>
  <c r="BX875" i="1" s="1"/>
  <c r="BW876" i="1"/>
  <c r="BX876" i="1" s="1"/>
  <c r="BW877" i="1"/>
  <c r="BX877" i="1" s="1"/>
  <c r="BW878" i="1"/>
  <c r="BX878" i="1" s="1"/>
  <c r="BW879" i="1"/>
  <c r="BX879" i="1" s="1"/>
  <c r="BW880" i="1"/>
  <c r="BX880" i="1" s="1"/>
  <c r="BW881" i="1"/>
  <c r="BX881" i="1" s="1"/>
  <c r="BW882" i="1"/>
  <c r="BX882" i="1" s="1"/>
  <c r="BW883" i="1"/>
  <c r="BX883" i="1" s="1"/>
  <c r="BW884" i="1"/>
  <c r="BX884" i="1" s="1"/>
  <c r="BW885" i="1"/>
  <c r="BX885" i="1" s="1"/>
  <c r="BW886" i="1"/>
  <c r="BX886" i="1" s="1"/>
  <c r="BW887" i="1"/>
  <c r="BX887" i="1" s="1"/>
  <c r="BW888" i="1"/>
  <c r="BX888" i="1" s="1"/>
  <c r="BW889" i="1"/>
  <c r="BX889" i="1" s="1"/>
  <c r="BW890" i="1"/>
  <c r="BX890" i="1" s="1"/>
  <c r="BW891" i="1"/>
  <c r="BX891" i="1" s="1"/>
  <c r="BW892" i="1"/>
  <c r="BX892" i="1" s="1"/>
  <c r="BW893" i="1"/>
  <c r="BX893" i="1" s="1"/>
  <c r="BW894" i="1"/>
  <c r="BX894" i="1" s="1"/>
  <c r="BW895" i="1"/>
  <c r="BX895" i="1" s="1"/>
  <c r="BW896" i="1"/>
  <c r="BX896" i="1" s="1"/>
  <c r="BW897" i="1"/>
  <c r="BX897" i="1" s="1"/>
  <c r="BW898" i="1"/>
  <c r="BX898" i="1" s="1"/>
  <c r="BW899" i="1"/>
  <c r="BX899" i="1" s="1"/>
  <c r="BW900" i="1"/>
  <c r="BX900" i="1" s="1"/>
  <c r="BW901" i="1"/>
  <c r="BX901" i="1" s="1"/>
  <c r="BW902" i="1"/>
  <c r="BX902" i="1" s="1"/>
  <c r="BW903" i="1"/>
  <c r="BX903" i="1" s="1"/>
  <c r="BW904" i="1"/>
  <c r="BX904" i="1" s="1"/>
  <c r="BW905" i="1"/>
  <c r="BX905" i="1" s="1"/>
  <c r="BW906" i="1"/>
  <c r="BX906" i="1" s="1"/>
  <c r="BW907" i="1"/>
  <c r="BX907" i="1" s="1"/>
  <c r="BW908" i="1"/>
  <c r="BX908" i="1" s="1"/>
  <c r="BW909" i="1"/>
  <c r="BX909" i="1" s="1"/>
  <c r="BW910" i="1"/>
  <c r="BX910" i="1" s="1"/>
  <c r="BW911" i="1"/>
  <c r="BX911" i="1" s="1"/>
  <c r="BW912" i="1"/>
  <c r="BX912" i="1" s="1"/>
  <c r="BW913" i="1"/>
  <c r="BX913" i="1" s="1"/>
  <c r="BW914" i="1"/>
  <c r="BX914" i="1" s="1"/>
  <c r="BW915" i="1"/>
  <c r="BX915" i="1" s="1"/>
  <c r="BW916" i="1"/>
  <c r="BX916" i="1" s="1"/>
  <c r="BW917" i="1"/>
  <c r="BX917" i="1" s="1"/>
  <c r="BW918" i="1"/>
  <c r="BX918" i="1" s="1"/>
  <c r="BW919" i="1"/>
  <c r="BX919" i="1" s="1"/>
  <c r="BW920" i="1"/>
  <c r="BX920" i="1" s="1"/>
  <c r="BW921" i="1"/>
  <c r="BX921" i="1" s="1"/>
  <c r="BW922" i="1"/>
  <c r="BX922" i="1" s="1"/>
  <c r="BW923" i="1"/>
  <c r="BX923" i="1" s="1"/>
  <c r="BW924" i="1"/>
  <c r="BX924" i="1" s="1"/>
  <c r="BW925" i="1"/>
  <c r="BX925" i="1" s="1"/>
  <c r="BW926" i="1"/>
  <c r="BX926" i="1" s="1"/>
  <c r="BW927" i="1"/>
  <c r="BX927" i="1" s="1"/>
  <c r="BW928" i="1"/>
  <c r="BX928" i="1" s="1"/>
  <c r="BW929" i="1"/>
  <c r="BX929" i="1" s="1"/>
  <c r="BW930" i="1"/>
  <c r="BX930" i="1" s="1"/>
  <c r="BW931" i="1"/>
  <c r="BX931" i="1" s="1"/>
  <c r="BW932" i="1"/>
  <c r="BX932" i="1" s="1"/>
  <c r="BW933" i="1"/>
  <c r="BX933" i="1" s="1"/>
  <c r="BW934" i="1"/>
  <c r="BX934" i="1" s="1"/>
  <c r="BW935" i="1"/>
  <c r="BX935" i="1" s="1"/>
  <c r="BW936" i="1"/>
  <c r="BX936" i="1" s="1"/>
  <c r="BW937" i="1"/>
  <c r="BX937" i="1" s="1"/>
  <c r="BW938" i="1"/>
  <c r="BX938" i="1" s="1"/>
  <c r="BW939" i="1"/>
  <c r="BX939" i="1" s="1"/>
  <c r="BW940" i="1"/>
  <c r="BX940" i="1" s="1"/>
  <c r="BW941" i="1"/>
  <c r="BX941" i="1" s="1"/>
  <c r="BW942" i="1"/>
  <c r="BX942" i="1" s="1"/>
  <c r="BW943" i="1"/>
  <c r="BX943" i="1" s="1"/>
  <c r="BW944" i="1"/>
  <c r="BX944" i="1" s="1"/>
  <c r="BW945" i="1"/>
  <c r="BX945" i="1" s="1"/>
  <c r="BW946" i="1"/>
  <c r="BX946" i="1" s="1"/>
  <c r="BW947" i="1"/>
  <c r="BX947" i="1" s="1"/>
  <c r="BW948" i="1"/>
  <c r="BX948" i="1" s="1"/>
  <c r="BW949" i="1"/>
  <c r="BX949" i="1" s="1"/>
  <c r="BW950" i="1"/>
  <c r="BX950" i="1" s="1"/>
  <c r="BW951" i="1"/>
  <c r="BX951" i="1" s="1"/>
  <c r="BW952" i="1"/>
  <c r="BX952" i="1" s="1"/>
  <c r="BW953" i="1"/>
  <c r="BX953" i="1" s="1"/>
  <c r="BW954" i="1"/>
  <c r="BX954" i="1" s="1"/>
  <c r="BW955" i="1"/>
  <c r="BX955" i="1" s="1"/>
  <c r="BW956" i="1"/>
  <c r="BX956" i="1" s="1"/>
  <c r="BW957" i="1"/>
  <c r="BX957" i="1" s="1"/>
  <c r="BW958" i="1"/>
  <c r="BX958" i="1" s="1"/>
  <c r="BW959" i="1"/>
  <c r="BX959" i="1" s="1"/>
  <c r="BW960" i="1"/>
  <c r="BX960" i="1" s="1"/>
  <c r="BW961" i="1"/>
  <c r="BX961" i="1" s="1"/>
  <c r="BW962" i="1"/>
  <c r="BX962" i="1" s="1"/>
  <c r="BW963" i="1"/>
  <c r="BX963" i="1" s="1"/>
  <c r="BW964" i="1"/>
  <c r="BX964" i="1" s="1"/>
  <c r="BW965" i="1"/>
  <c r="BX965" i="1" s="1"/>
  <c r="BW966" i="1"/>
  <c r="BX966" i="1" s="1"/>
  <c r="BW967" i="1"/>
  <c r="BX967" i="1" s="1"/>
  <c r="BW968" i="1"/>
  <c r="BX968" i="1" s="1"/>
  <c r="BW969" i="1"/>
  <c r="BX969" i="1" s="1"/>
  <c r="BW970" i="1"/>
  <c r="BX970" i="1" s="1"/>
  <c r="BW971" i="1"/>
  <c r="BX971" i="1" s="1"/>
  <c r="BW972" i="1"/>
  <c r="BX972" i="1" s="1"/>
  <c r="BW973" i="1"/>
  <c r="BX973" i="1" s="1"/>
  <c r="BW974" i="1"/>
  <c r="BX974" i="1" s="1"/>
  <c r="BW975" i="1"/>
  <c r="BX975" i="1" s="1"/>
  <c r="BW976" i="1"/>
  <c r="BX976" i="1" s="1"/>
  <c r="BW977" i="1"/>
  <c r="BX977" i="1" s="1"/>
  <c r="BW978" i="1"/>
  <c r="BX978" i="1" s="1"/>
  <c r="BW979" i="1"/>
  <c r="BX979" i="1" s="1"/>
  <c r="BW980" i="1"/>
  <c r="BX980" i="1" s="1"/>
  <c r="BW981" i="1"/>
  <c r="BX981" i="1" s="1"/>
  <c r="BW982" i="1"/>
  <c r="BX982" i="1" s="1"/>
  <c r="BW983" i="1"/>
  <c r="BX983" i="1" s="1"/>
  <c r="BW984" i="1"/>
  <c r="BX984" i="1" s="1"/>
  <c r="BW985" i="1"/>
  <c r="BX985" i="1" s="1"/>
  <c r="BW986" i="1"/>
  <c r="BX986" i="1" s="1"/>
  <c r="BW987" i="1"/>
  <c r="BX987" i="1" s="1"/>
  <c r="BW988" i="1"/>
  <c r="BX988" i="1" s="1"/>
  <c r="BW989" i="1"/>
  <c r="BX989" i="1" s="1"/>
  <c r="BW990" i="1"/>
  <c r="BX990" i="1" s="1"/>
  <c r="BW991" i="1"/>
  <c r="BX991" i="1" s="1"/>
  <c r="BW992" i="1"/>
  <c r="BX992" i="1" s="1"/>
  <c r="BW993" i="1"/>
  <c r="BX993" i="1" s="1"/>
  <c r="BW994" i="1"/>
  <c r="BX994" i="1" s="1"/>
  <c r="BW995" i="1"/>
  <c r="BX995" i="1" s="1"/>
  <c r="BW996" i="1"/>
  <c r="BX996" i="1" s="1"/>
  <c r="BW997" i="1"/>
  <c r="BX997" i="1" s="1"/>
  <c r="BW998" i="1"/>
  <c r="BX998" i="1" s="1"/>
  <c r="BW999" i="1"/>
  <c r="BX999" i="1" s="1"/>
  <c r="BW1000" i="1"/>
  <c r="BX1000" i="1" s="1"/>
  <c r="BW1001" i="1"/>
  <c r="BX1001" i="1" s="1"/>
  <c r="BW1002" i="1"/>
  <c r="BX1002" i="1" s="1"/>
  <c r="BW1003" i="1"/>
  <c r="BX1003" i="1" s="1"/>
  <c r="BW1004" i="1"/>
  <c r="BX1004" i="1" s="1"/>
  <c r="BW1005" i="1"/>
  <c r="BX1005" i="1" s="1"/>
  <c r="BW1006" i="1"/>
  <c r="BX1006" i="1" s="1"/>
  <c r="BW1007" i="1"/>
  <c r="BX1007" i="1" s="1"/>
  <c r="BW1008" i="1"/>
  <c r="BX1008" i="1" s="1"/>
  <c r="BW1009" i="1"/>
  <c r="BX1009" i="1" s="1"/>
  <c r="BW1010" i="1"/>
  <c r="BX1010" i="1" s="1"/>
  <c r="BW1011" i="1"/>
  <c r="BX1011" i="1" s="1"/>
  <c r="BW1012" i="1"/>
  <c r="BX1012" i="1" s="1"/>
  <c r="BW1013" i="1"/>
  <c r="BX1013" i="1" s="1"/>
  <c r="BW1014" i="1"/>
  <c r="BX1014" i="1" s="1"/>
  <c r="BW1015" i="1"/>
  <c r="BX1015" i="1" s="1"/>
  <c r="BW1016" i="1"/>
  <c r="BX1016" i="1" s="1"/>
  <c r="BW1017" i="1"/>
  <c r="BX1017" i="1" s="1"/>
  <c r="BW1018" i="1"/>
  <c r="BX1018" i="1" s="1"/>
  <c r="BW1019" i="1"/>
  <c r="BX1019" i="1" s="1"/>
  <c r="BW1020" i="1"/>
  <c r="BX1020" i="1" s="1"/>
  <c r="BW1021" i="1"/>
  <c r="BX1021" i="1" s="1"/>
  <c r="BW1022" i="1"/>
  <c r="BX1022" i="1" s="1"/>
  <c r="BW1023" i="1"/>
  <c r="BX1023" i="1" s="1"/>
  <c r="BW1024" i="1"/>
  <c r="BX1024" i="1" s="1"/>
  <c r="BW1025" i="1"/>
  <c r="BX1025" i="1" s="1"/>
  <c r="BW1026" i="1"/>
  <c r="BX1026" i="1" s="1"/>
  <c r="BW1027" i="1"/>
  <c r="BX1027" i="1" s="1"/>
  <c r="BW1028" i="1"/>
  <c r="BX1028" i="1" s="1"/>
  <c r="BW1029" i="1"/>
  <c r="BX1029" i="1" s="1"/>
  <c r="BW1030" i="1"/>
  <c r="BX1030" i="1" s="1"/>
  <c r="BW1031" i="1"/>
  <c r="BX1031" i="1" s="1"/>
  <c r="BW1032" i="1"/>
  <c r="BX1032" i="1" s="1"/>
  <c r="BW1033" i="1"/>
  <c r="BX1033" i="1" s="1"/>
  <c r="BW1034" i="1"/>
  <c r="BX1034" i="1" s="1"/>
  <c r="BW1035" i="1"/>
  <c r="BX1035" i="1" s="1"/>
  <c r="BW1036" i="1"/>
  <c r="BX1036" i="1" s="1"/>
  <c r="BW1037" i="1"/>
  <c r="BX1037" i="1" s="1"/>
  <c r="BW1038" i="1"/>
  <c r="BX1038" i="1" s="1"/>
  <c r="BW1039" i="1"/>
  <c r="BX1039" i="1" s="1"/>
  <c r="BW1040" i="1"/>
  <c r="BX1040" i="1" s="1"/>
  <c r="BW1041" i="1"/>
  <c r="BX1041" i="1" s="1"/>
  <c r="BW1042" i="1"/>
  <c r="BX1042" i="1" s="1"/>
  <c r="BW1043" i="1"/>
  <c r="BX1043" i="1" s="1"/>
  <c r="BW1044" i="1"/>
  <c r="BX1044" i="1" s="1"/>
  <c r="BW1045" i="1"/>
  <c r="BX1045" i="1" s="1"/>
  <c r="BW1046" i="1"/>
  <c r="BX1046" i="1" s="1"/>
  <c r="BW1047" i="1"/>
  <c r="BX1047" i="1" s="1"/>
  <c r="BW1048" i="1"/>
  <c r="BX1048" i="1" s="1"/>
  <c r="BW1049" i="1"/>
  <c r="BX1049" i="1" s="1"/>
  <c r="BW1050" i="1"/>
  <c r="BX1050" i="1" s="1"/>
  <c r="BW1051" i="1"/>
  <c r="BX1051" i="1" s="1"/>
  <c r="BW1052" i="1"/>
  <c r="BX1052" i="1" s="1"/>
  <c r="BW1053" i="1"/>
  <c r="BX1053" i="1" s="1"/>
  <c r="BW1054" i="1"/>
  <c r="BX1054" i="1" s="1"/>
  <c r="BW1055" i="1"/>
  <c r="BX1055" i="1" s="1"/>
  <c r="BW1056" i="1"/>
  <c r="BX1056" i="1" s="1"/>
  <c r="BW1057" i="1"/>
  <c r="BX1057" i="1" s="1"/>
  <c r="BW1058" i="1"/>
  <c r="BX1058" i="1" s="1"/>
  <c r="BW1059" i="1"/>
  <c r="BX1059" i="1" s="1"/>
  <c r="BW1060" i="1"/>
  <c r="BX1060" i="1" s="1"/>
  <c r="BW1061" i="1"/>
  <c r="BX1061" i="1" s="1"/>
  <c r="BW1062" i="1"/>
  <c r="BX1062" i="1" s="1"/>
  <c r="BW1063" i="1"/>
  <c r="BX1063" i="1" s="1"/>
  <c r="BW1064" i="1"/>
  <c r="BX1064" i="1" s="1"/>
  <c r="BW1065" i="1"/>
  <c r="BX1065" i="1" s="1"/>
  <c r="BW1066" i="1"/>
  <c r="BX1066" i="1" s="1"/>
  <c r="BW1067" i="1"/>
  <c r="BX1067" i="1" s="1"/>
  <c r="BW1068" i="1"/>
  <c r="BX1068" i="1" s="1"/>
  <c r="BW1069" i="1"/>
  <c r="BX1069" i="1" s="1"/>
  <c r="BW1070" i="1"/>
  <c r="BX1070" i="1" s="1"/>
  <c r="BW1071" i="1"/>
  <c r="BX1071" i="1" s="1"/>
  <c r="BW1072" i="1"/>
  <c r="BX1072" i="1" s="1"/>
  <c r="BW1073" i="1"/>
  <c r="BX1073" i="1" s="1"/>
  <c r="BW1074" i="1"/>
  <c r="BX1074" i="1" s="1"/>
  <c r="BW1075" i="1"/>
  <c r="BX1075" i="1" s="1"/>
  <c r="BW1076" i="1"/>
  <c r="BX1076" i="1" s="1"/>
  <c r="BW1077" i="1"/>
  <c r="BX1077" i="1" s="1"/>
  <c r="BW1078" i="1"/>
  <c r="BX1078" i="1" s="1"/>
  <c r="BW25" i="1"/>
  <c r="BX25" i="1" s="1"/>
  <c r="BW26" i="1"/>
  <c r="BW27" i="1"/>
  <c r="BW28" i="1"/>
  <c r="BW21" i="1"/>
  <c r="BW22" i="1"/>
  <c r="BW23" i="1"/>
  <c r="BW24" i="1"/>
  <c r="BW4" i="1"/>
  <c r="BW5" i="1"/>
  <c r="BW6" i="1"/>
  <c r="BW7" i="1"/>
  <c r="BW8" i="1"/>
  <c r="BX8" i="1" s="1"/>
  <c r="BW9" i="1"/>
  <c r="BW10" i="1"/>
  <c r="BW11" i="1"/>
  <c r="BW12" i="1"/>
  <c r="BW13" i="1"/>
  <c r="BW14" i="1"/>
  <c r="BW15" i="1"/>
  <c r="BW16" i="1"/>
  <c r="BW17" i="1"/>
  <c r="BW18" i="1"/>
  <c r="BW19" i="1"/>
  <c r="BW20" i="1"/>
  <c r="BW3" i="1"/>
  <c r="BW2" i="1"/>
  <c r="CQ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CR3" i="1"/>
  <c r="CR5" i="1"/>
  <c r="CR7" i="1"/>
  <c r="CR9" i="1"/>
  <c r="CR11" i="1"/>
  <c r="CR13" i="1"/>
  <c r="CR15" i="1"/>
  <c r="CR17" i="1"/>
  <c r="CR19" i="1"/>
  <c r="CR21" i="1"/>
  <c r="CR23" i="1"/>
  <c r="CR25" i="1"/>
  <c r="CR27" i="1"/>
  <c r="CR2" i="1"/>
  <c r="CR4" i="1"/>
  <c r="CR6" i="1"/>
  <c r="CR8" i="1"/>
  <c r="CR10" i="1"/>
  <c r="CR12" i="1"/>
  <c r="CR14" i="1"/>
  <c r="CR16" i="1"/>
  <c r="CR18" i="1"/>
  <c r="CR20" i="1"/>
  <c r="CR22" i="1"/>
  <c r="CR24" i="1"/>
  <c r="CR26" i="1"/>
  <c r="CR28" i="1"/>
  <c r="CS1" i="1"/>
  <c r="BX498" i="1"/>
  <c r="BV498" i="1" s="1"/>
  <c r="BX582" i="1"/>
  <c r="BV582" i="1" s="1"/>
  <c r="BX406" i="1"/>
  <c r="BV406" i="1" s="1"/>
  <c r="BV1037" i="1"/>
  <c r="BV1013" i="1"/>
  <c r="BV949" i="1"/>
  <c r="BV909" i="1"/>
  <c r="BV829" i="1"/>
  <c r="BV813" i="1"/>
  <c r="BV749" i="1"/>
  <c r="BV693" i="1"/>
  <c r="BV677" i="1"/>
  <c r="BV645" i="1"/>
  <c r="BV637" i="1"/>
  <c r="BV1053" i="1"/>
  <c r="BV965" i="1"/>
  <c r="BV941" i="1"/>
  <c r="BV933" i="1"/>
  <c r="BV805" i="1"/>
  <c r="BV765" i="1"/>
  <c r="BV709" i="1"/>
  <c r="BV701" i="1"/>
  <c r="BV685" i="1"/>
  <c r="BV669" i="1"/>
  <c r="BV614" i="1"/>
  <c r="BV610" i="1"/>
  <c r="BV598" i="1"/>
  <c r="BV594" i="1"/>
  <c r="BV578" i="1"/>
  <c r="BV566" i="1"/>
  <c r="BV562" i="1"/>
  <c r="BV550" i="1"/>
  <c r="BV546" i="1"/>
  <c r="BV534" i="1"/>
  <c r="BV530" i="1"/>
  <c r="BV518" i="1"/>
  <c r="BV514" i="1"/>
  <c r="BV502" i="1"/>
  <c r="BV486" i="1"/>
  <c r="BV482" i="1"/>
  <c r="BV470" i="1"/>
  <c r="BV466" i="1"/>
  <c r="BV454" i="1"/>
  <c r="BV450" i="1"/>
  <c r="BV438" i="1"/>
  <c r="BV434" i="1"/>
  <c r="BV422" i="1"/>
  <c r="BV418" i="1"/>
  <c r="BV402" i="1"/>
  <c r="BV1064" i="1"/>
  <c r="BV1060" i="1"/>
  <c r="BV1056" i="1"/>
  <c r="BV1052" i="1"/>
  <c r="BV1048" i="1"/>
  <c r="BV1044" i="1"/>
  <c r="BV1040" i="1"/>
  <c r="BV1036" i="1"/>
  <c r="BV1032" i="1"/>
  <c r="BV1020" i="1"/>
  <c r="BV1016" i="1"/>
  <c r="BV1012" i="1"/>
  <c r="BV1008" i="1"/>
  <c r="BV1004" i="1"/>
  <c r="BV1000" i="1"/>
  <c r="BV996" i="1"/>
  <c r="BV992" i="1"/>
  <c r="BV988" i="1"/>
  <c r="BV984" i="1"/>
  <c r="BV980" i="1"/>
  <c r="BV976" i="1"/>
  <c r="BV972" i="1"/>
  <c r="BV968" i="1"/>
  <c r="BV960" i="1"/>
  <c r="BV956" i="1"/>
  <c r="BV952" i="1"/>
  <c r="BV948" i="1"/>
  <c r="BV944" i="1"/>
  <c r="BV940" i="1"/>
  <c r="BV936" i="1"/>
  <c r="BV932" i="1"/>
  <c r="BV928" i="1"/>
  <c r="BV924" i="1"/>
  <c r="BV576" i="1"/>
  <c r="BV920" i="1"/>
  <c r="BV916" i="1"/>
  <c r="BV912" i="1"/>
  <c r="BV908" i="1"/>
  <c r="BV904" i="1"/>
  <c r="BV900" i="1"/>
  <c r="BV896" i="1"/>
  <c r="BV892" i="1"/>
  <c r="BV888" i="1"/>
  <c r="BV884" i="1"/>
  <c r="BV880" i="1"/>
  <c r="BV876" i="1"/>
  <c r="BV872" i="1"/>
  <c r="BV868" i="1"/>
  <c r="BV864" i="1"/>
  <c r="BV860" i="1"/>
  <c r="BV856" i="1"/>
  <c r="BV852" i="1"/>
  <c r="BV848" i="1"/>
  <c r="BV844" i="1"/>
  <c r="BV836" i="1"/>
  <c r="BV832" i="1"/>
  <c r="BV828" i="1"/>
  <c r="BV824" i="1"/>
  <c r="BV820" i="1"/>
  <c r="BV816" i="1"/>
  <c r="BV812" i="1"/>
  <c r="BV808" i="1"/>
  <c r="BV804" i="1"/>
  <c r="BV800" i="1"/>
  <c r="BV796" i="1"/>
  <c r="BV792" i="1"/>
  <c r="BV788" i="1"/>
  <c r="BV784" i="1"/>
  <c r="BV780" i="1"/>
  <c r="BV776" i="1"/>
  <c r="BV772" i="1"/>
  <c r="BV768" i="1"/>
  <c r="BV764" i="1"/>
  <c r="BV760" i="1"/>
  <c r="BV756" i="1"/>
  <c r="BV752" i="1"/>
  <c r="BV748" i="1"/>
  <c r="BV744" i="1"/>
  <c r="BV740" i="1"/>
  <c r="BV736" i="1"/>
  <c r="BV732" i="1"/>
  <c r="BV728" i="1"/>
  <c r="BV724" i="1"/>
  <c r="BV720" i="1"/>
  <c r="BV716" i="1"/>
  <c r="BV712" i="1"/>
  <c r="BV708" i="1"/>
  <c r="BV704" i="1"/>
  <c r="BV700" i="1"/>
  <c r="BV696" i="1"/>
  <c r="BV692" i="1"/>
  <c r="BV688" i="1"/>
  <c r="BV684" i="1"/>
  <c r="BV680" i="1"/>
  <c r="BV676" i="1"/>
  <c r="BV672" i="1"/>
  <c r="BV668" i="1"/>
  <c r="BV664" i="1"/>
  <c r="BV660" i="1"/>
  <c r="BV656" i="1"/>
  <c r="BV652" i="1"/>
  <c r="BV648" i="1"/>
  <c r="BV644" i="1"/>
  <c r="BV640" i="1"/>
  <c r="BV636" i="1"/>
  <c r="BV632" i="1"/>
  <c r="BV628" i="1"/>
  <c r="BV624" i="1"/>
  <c r="BV620" i="1"/>
  <c r="BV616" i="1"/>
  <c r="BV612" i="1"/>
  <c r="BV608" i="1"/>
  <c r="BV604" i="1"/>
  <c r="BV600" i="1"/>
  <c r="BV596" i="1"/>
  <c r="BV592" i="1"/>
  <c r="BV588" i="1"/>
  <c r="BV584" i="1"/>
  <c r="BV580" i="1"/>
  <c r="BV572" i="1"/>
  <c r="BV568" i="1"/>
  <c r="BV560" i="1"/>
  <c r="BV556" i="1"/>
  <c r="BV552" i="1"/>
  <c r="BV548" i="1"/>
  <c r="BV544" i="1"/>
  <c r="BV540" i="1"/>
  <c r="BV536" i="1"/>
  <c r="BV532" i="1"/>
  <c r="BV528" i="1"/>
  <c r="BV524" i="1"/>
  <c r="BV520" i="1"/>
  <c r="BV512" i="1"/>
  <c r="BV508" i="1"/>
  <c r="BV504" i="1"/>
  <c r="BV500" i="1"/>
  <c r="BV496" i="1"/>
  <c r="BV492" i="1"/>
  <c r="BV488" i="1"/>
  <c r="BV484" i="1"/>
  <c r="BV480" i="1"/>
  <c r="BV476" i="1"/>
  <c r="BV472" i="1"/>
  <c r="BV468" i="1"/>
  <c r="BV464" i="1"/>
  <c r="BV460" i="1"/>
  <c r="BV456" i="1"/>
  <c r="BV452" i="1"/>
  <c r="BV448" i="1"/>
  <c r="BV444" i="1"/>
  <c r="BV440" i="1"/>
  <c r="BV436" i="1"/>
  <c r="BV432" i="1"/>
  <c r="BV428" i="1"/>
  <c r="BV424" i="1"/>
  <c r="BV420" i="1"/>
  <c r="BV416" i="1"/>
  <c r="BV412" i="1"/>
  <c r="BV408" i="1"/>
  <c r="BV404" i="1"/>
  <c r="BV400" i="1"/>
  <c r="BV840" i="1"/>
  <c r="BV1028" i="1"/>
  <c r="BV1024" i="1"/>
  <c r="BV964" i="1"/>
  <c r="BV516" i="1"/>
  <c r="BV564" i="1"/>
  <c r="BV1061" i="1"/>
  <c r="BV1045" i="1"/>
  <c r="BV1029" i="1"/>
  <c r="BV1021" i="1"/>
  <c r="BV1005" i="1"/>
  <c r="BV997" i="1"/>
  <c r="BV989" i="1"/>
  <c r="BV981" i="1"/>
  <c r="BV973" i="1"/>
  <c r="BV957" i="1"/>
  <c r="BV925" i="1"/>
  <c r="BV917" i="1"/>
  <c r="BV901" i="1"/>
  <c r="BV893" i="1"/>
  <c r="BV885" i="1"/>
  <c r="BV877" i="1"/>
  <c r="BV869" i="1"/>
  <c r="BV861" i="1"/>
  <c r="BV853" i="1"/>
  <c r="BV845" i="1"/>
  <c r="BV837" i="1"/>
  <c r="BV821" i="1"/>
  <c r="BV797" i="1"/>
  <c r="BV789" i="1"/>
  <c r="BV781" i="1"/>
  <c r="BV773" i="1"/>
  <c r="BV757" i="1"/>
  <c r="BV741" i="1"/>
  <c r="BV733" i="1"/>
  <c r="BV725" i="1"/>
  <c r="BV717" i="1"/>
  <c r="BV661" i="1"/>
  <c r="BV653" i="1"/>
  <c r="BV629" i="1"/>
  <c r="BV1059" i="1"/>
  <c r="BV1051" i="1"/>
  <c r="BV1043" i="1"/>
  <c r="BV1035" i="1"/>
  <c r="BV1027" i="1"/>
  <c r="BV1015" i="1"/>
  <c r="BV1011" i="1"/>
  <c r="BV1003" i="1"/>
  <c r="BV991" i="1"/>
  <c r="BV983" i="1"/>
  <c r="BV979" i="1"/>
  <c r="BV971" i="1"/>
  <c r="BV959" i="1"/>
  <c r="BV951" i="1"/>
  <c r="BV943" i="1"/>
  <c r="BV935" i="1"/>
  <c r="BV927" i="1"/>
  <c r="BV919" i="1"/>
  <c r="BV907" i="1"/>
  <c r="BV899" i="1"/>
  <c r="BV891" i="1"/>
  <c r="BV883" i="1"/>
  <c r="BV875" i="1"/>
  <c r="BV867" i="1"/>
  <c r="BV859" i="1"/>
  <c r="BV851" i="1"/>
  <c r="BV843" i="1"/>
  <c r="BV839" i="1"/>
  <c r="BV827" i="1"/>
  <c r="BV819" i="1"/>
  <c r="BV811" i="1"/>
  <c r="BV799" i="1"/>
  <c r="BV791" i="1"/>
  <c r="BV783" i="1"/>
  <c r="BV775" i="1"/>
  <c r="BV767" i="1"/>
  <c r="BV763" i="1"/>
  <c r="BV755" i="1"/>
  <c r="BV747" i="1"/>
  <c r="BV739" i="1"/>
  <c r="BV731" i="1"/>
  <c r="BV723" i="1"/>
  <c r="BV715" i="1"/>
  <c r="BV711" i="1"/>
  <c r="BV703" i="1"/>
  <c r="BV695" i="1"/>
  <c r="BV687" i="1"/>
  <c r="BV683" i="1"/>
  <c r="BV675" i="1"/>
  <c r="BV671" i="1"/>
  <c r="BV663" i="1"/>
  <c r="BV655" i="1"/>
  <c r="BV643" i="1"/>
  <c r="BV635" i="1"/>
  <c r="BV623" i="1"/>
  <c r="BV615" i="1"/>
  <c r="BV607" i="1"/>
  <c r="BV599" i="1"/>
  <c r="BV587" i="1"/>
  <c r="BV579" i="1"/>
  <c r="BV571" i="1"/>
  <c r="BV559" i="1"/>
  <c r="BV551" i="1"/>
  <c r="BV547" i="1"/>
  <c r="BV539" i="1"/>
  <c r="BV531" i="1"/>
  <c r="BV523" i="1"/>
  <c r="BV519" i="1"/>
  <c r="BV511" i="1"/>
  <c r="BV503" i="1"/>
  <c r="BV495" i="1"/>
  <c r="BV487" i="1"/>
  <c r="BV479" i="1"/>
  <c r="BV471" i="1"/>
  <c r="BV463" i="1"/>
  <c r="BV455" i="1"/>
  <c r="BV447" i="1"/>
  <c r="BV439" i="1"/>
  <c r="BV427" i="1"/>
  <c r="BV415" i="1"/>
  <c r="BV411" i="1"/>
  <c r="BV403" i="1"/>
  <c r="BV399" i="1"/>
  <c r="BV1067" i="1"/>
  <c r="BV1063" i="1"/>
  <c r="BV1055" i="1"/>
  <c r="BV1047" i="1"/>
  <c r="BV1039" i="1"/>
  <c r="BV1031" i="1"/>
  <c r="BV1023" i="1"/>
  <c r="BV1019" i="1"/>
  <c r="BV1007" i="1"/>
  <c r="BV999" i="1"/>
  <c r="BV995" i="1"/>
  <c r="BV987" i="1"/>
  <c r="BV975" i="1"/>
  <c r="BV967" i="1"/>
  <c r="BV963" i="1"/>
  <c r="BV955" i="1"/>
  <c r="BV947" i="1"/>
  <c r="BV939" i="1"/>
  <c r="BV931" i="1"/>
  <c r="BV923" i="1"/>
  <c r="BV915" i="1"/>
  <c r="BV911" i="1"/>
  <c r="BV903" i="1"/>
  <c r="BV895" i="1"/>
  <c r="BV887" i="1"/>
  <c r="BV879" i="1"/>
  <c r="BV871" i="1"/>
  <c r="BV863" i="1"/>
  <c r="BV855" i="1"/>
  <c r="BV847" i="1"/>
  <c r="BV835" i="1"/>
  <c r="BV831" i="1"/>
  <c r="BV823" i="1"/>
  <c r="BV815" i="1"/>
  <c r="BV807" i="1"/>
  <c r="BV803" i="1"/>
  <c r="BV795" i="1"/>
  <c r="BV787" i="1"/>
  <c r="BV779" i="1"/>
  <c r="BV771" i="1"/>
  <c r="BV759" i="1"/>
  <c r="BV751" i="1"/>
  <c r="BV743" i="1"/>
  <c r="BV735" i="1"/>
  <c r="BV727" i="1"/>
  <c r="BV719" i="1"/>
  <c r="BV707" i="1"/>
  <c r="BV699" i="1"/>
  <c r="BV691" i="1"/>
  <c r="BV679" i="1"/>
  <c r="BV667" i="1"/>
  <c r="BV659" i="1"/>
  <c r="BV651" i="1"/>
  <c r="BV647" i="1"/>
  <c r="BV639" i="1"/>
  <c r="BV631" i="1"/>
  <c r="BV627" i="1"/>
  <c r="BV619" i="1"/>
  <c r="BV611" i="1"/>
  <c r="BV603" i="1"/>
  <c r="BV595" i="1"/>
  <c r="BV591" i="1"/>
  <c r="BV583" i="1"/>
  <c r="BV575" i="1"/>
  <c r="BV567" i="1"/>
  <c r="BV563" i="1"/>
  <c r="BV555" i="1"/>
  <c r="BV543" i="1"/>
  <c r="BV535" i="1"/>
  <c r="BV527" i="1"/>
  <c r="BV515" i="1"/>
  <c r="BV507" i="1"/>
  <c r="BV499" i="1"/>
  <c r="BV491" i="1"/>
  <c r="BV483" i="1"/>
  <c r="BV475" i="1"/>
  <c r="BV467" i="1"/>
  <c r="BV459" i="1"/>
  <c r="BV451" i="1"/>
  <c r="BV443" i="1"/>
  <c r="BV435" i="1"/>
  <c r="BV431" i="1"/>
  <c r="BV423" i="1"/>
  <c r="BV419" i="1"/>
  <c r="BV407" i="1"/>
  <c r="BV1062" i="1"/>
  <c r="BV1050" i="1"/>
  <c r="BV1042" i="1"/>
  <c r="BV1030" i="1"/>
  <c r="BV1022" i="1"/>
  <c r="BV1014" i="1"/>
  <c r="BV1006" i="1"/>
  <c r="BV994" i="1"/>
  <c r="BV982" i="1"/>
  <c r="BV970" i="1"/>
  <c r="BV962" i="1"/>
  <c r="BV954" i="1"/>
  <c r="BV942" i="1"/>
  <c r="BV1066" i="1"/>
  <c r="BV1058" i="1"/>
  <c r="BV1054" i="1"/>
  <c r="BV1046" i="1"/>
  <c r="BV1038" i="1"/>
  <c r="BV1034" i="1"/>
  <c r="BV1026" i="1"/>
  <c r="BV1018" i="1"/>
  <c r="BV1010" i="1"/>
  <c r="BV1002" i="1"/>
  <c r="BV998" i="1"/>
  <c r="BV990" i="1"/>
  <c r="BV974" i="1"/>
  <c r="BV966" i="1"/>
  <c r="BV958" i="1"/>
  <c r="BV950" i="1"/>
  <c r="BV946" i="1"/>
  <c r="BV1065" i="1"/>
  <c r="BV1057" i="1"/>
  <c r="BV1049" i="1"/>
  <c r="BV1041" i="1"/>
  <c r="BV1033" i="1"/>
  <c r="BV986" i="1"/>
  <c r="BV978" i="1"/>
  <c r="BV1025" i="1"/>
  <c r="BV1017" i="1"/>
  <c r="BV1009" i="1"/>
  <c r="BV1001" i="1"/>
  <c r="BV993" i="1"/>
  <c r="BV985" i="1"/>
  <c r="BV977" i="1"/>
  <c r="BV969" i="1"/>
  <c r="BV961" i="1"/>
  <c r="BV953" i="1"/>
  <c r="BV945" i="1"/>
  <c r="BV937" i="1"/>
  <c r="BV929" i="1"/>
  <c r="BV921" i="1"/>
  <c r="BV913" i="1"/>
  <c r="BV905" i="1"/>
  <c r="BV897" i="1"/>
  <c r="BV889" i="1"/>
  <c r="BV881" i="1"/>
  <c r="BV873" i="1"/>
  <c r="BV865" i="1"/>
  <c r="BV857" i="1"/>
  <c r="BV849" i="1"/>
  <c r="BV841" i="1"/>
  <c r="BV833" i="1"/>
  <c r="BV825" i="1"/>
  <c r="BV817" i="1"/>
  <c r="BV809" i="1"/>
  <c r="BV801" i="1"/>
  <c r="BV793" i="1"/>
  <c r="BV785" i="1"/>
  <c r="BV777" i="1"/>
  <c r="BV769" i="1"/>
  <c r="BV761" i="1"/>
  <c r="BV753" i="1"/>
  <c r="BV745" i="1"/>
  <c r="BV737" i="1"/>
  <c r="BV729" i="1"/>
  <c r="BV721" i="1"/>
  <c r="BV713" i="1"/>
  <c r="BV705" i="1"/>
  <c r="BV697" i="1"/>
  <c r="BV689" i="1"/>
  <c r="BV681" i="1"/>
  <c r="BV673" i="1"/>
  <c r="BV665" i="1"/>
  <c r="BV657" i="1"/>
  <c r="BV649" i="1"/>
  <c r="BV641" i="1"/>
  <c r="BV633" i="1"/>
  <c r="BV625" i="1"/>
  <c r="BV621" i="1"/>
  <c r="BV617" i="1"/>
  <c r="BV613" i="1"/>
  <c r="BV609" i="1"/>
  <c r="BV605" i="1"/>
  <c r="BV601" i="1"/>
  <c r="BV597" i="1"/>
  <c r="BV593" i="1"/>
  <c r="BV589" i="1"/>
  <c r="BV585" i="1"/>
  <c r="BV581" i="1"/>
  <c r="BV577" i="1"/>
  <c r="BV573" i="1"/>
  <c r="BV569" i="1"/>
  <c r="BV565" i="1"/>
  <c r="BV561" i="1"/>
  <c r="BV557" i="1"/>
  <c r="BV553" i="1"/>
  <c r="BV549" i="1"/>
  <c r="BV545" i="1"/>
  <c r="BV541" i="1"/>
  <c r="BV537" i="1"/>
  <c r="BV533" i="1"/>
  <c r="BV529" i="1"/>
  <c r="BV525" i="1"/>
  <c r="BV521" i="1"/>
  <c r="BV517" i="1"/>
  <c r="BV513" i="1"/>
  <c r="BV509" i="1"/>
  <c r="BV505" i="1"/>
  <c r="BV501" i="1"/>
  <c r="BV497" i="1"/>
  <c r="BV493" i="1"/>
  <c r="BV489" i="1"/>
  <c r="BV485" i="1"/>
  <c r="BV481" i="1"/>
  <c r="BV477" i="1"/>
  <c r="BV473" i="1"/>
  <c r="BV469" i="1"/>
  <c r="BV465" i="1"/>
  <c r="BV461" i="1"/>
  <c r="BV457" i="1"/>
  <c r="BV453" i="1"/>
  <c r="BV449" i="1"/>
  <c r="BV445" i="1"/>
  <c r="BV441" i="1"/>
  <c r="BV437" i="1"/>
  <c r="BV433" i="1"/>
  <c r="BV429" i="1"/>
  <c r="BV425" i="1"/>
  <c r="BV421" i="1"/>
  <c r="BV417" i="1"/>
  <c r="BV413" i="1"/>
  <c r="BV409" i="1"/>
  <c r="BV405" i="1"/>
  <c r="BV401" i="1"/>
  <c r="BV397" i="1"/>
  <c r="BV938" i="1"/>
  <c r="BV934" i="1"/>
  <c r="BV930" i="1"/>
  <c r="BV926" i="1"/>
  <c r="BV922" i="1"/>
  <c r="BV918" i="1"/>
  <c r="BV914" i="1"/>
  <c r="BV910" i="1"/>
  <c r="BV906" i="1"/>
  <c r="BV902" i="1"/>
  <c r="BV898" i="1"/>
  <c r="BV894" i="1"/>
  <c r="BV890" i="1"/>
  <c r="BV886" i="1"/>
  <c r="BV882" i="1"/>
  <c r="BV878" i="1"/>
  <c r="BV874" i="1"/>
  <c r="BV870" i="1"/>
  <c r="BV866" i="1"/>
  <c r="BV862" i="1"/>
  <c r="BV858" i="1"/>
  <c r="BV854" i="1"/>
  <c r="BV850" i="1"/>
  <c r="BV846" i="1"/>
  <c r="BV842" i="1"/>
  <c r="BV838" i="1"/>
  <c r="BV834" i="1"/>
  <c r="BV830" i="1"/>
  <c r="BV826" i="1"/>
  <c r="BV822" i="1"/>
  <c r="BV818" i="1"/>
  <c r="BV814" i="1"/>
  <c r="BV810" i="1"/>
  <c r="BV806" i="1"/>
  <c r="BV802" i="1"/>
  <c r="BV798" i="1"/>
  <c r="BV794" i="1"/>
  <c r="BV790" i="1"/>
  <c r="BV786" i="1"/>
  <c r="BV782" i="1"/>
  <c r="BV778" i="1"/>
  <c r="BV774" i="1"/>
  <c r="BV770" i="1"/>
  <c r="BV766" i="1"/>
  <c r="BV762" i="1"/>
  <c r="BV758" i="1"/>
  <c r="BV754" i="1"/>
  <c r="BV750" i="1"/>
  <c r="BV746" i="1"/>
  <c r="BV742" i="1"/>
  <c r="BV738" i="1"/>
  <c r="BV734" i="1"/>
  <c r="BV730" i="1"/>
  <c r="BV726" i="1"/>
  <c r="BV722" i="1"/>
  <c r="BV718" i="1"/>
  <c r="BV714" i="1"/>
  <c r="BV710" i="1"/>
  <c r="BV706" i="1"/>
  <c r="BV702" i="1"/>
  <c r="BV698" i="1"/>
  <c r="BV694" i="1"/>
  <c r="BV690" i="1"/>
  <c r="BV686" i="1"/>
  <c r="BV682" i="1"/>
  <c r="BV678" i="1"/>
  <c r="BV674" i="1"/>
  <c r="BV670" i="1"/>
  <c r="BV666" i="1"/>
  <c r="BV662" i="1"/>
  <c r="BV658" i="1"/>
  <c r="BV654" i="1"/>
  <c r="BV650" i="1"/>
  <c r="BV646" i="1"/>
  <c r="BV642" i="1"/>
  <c r="BV638" i="1"/>
  <c r="BV634" i="1"/>
  <c r="BV630" i="1"/>
  <c r="BV626" i="1"/>
  <c r="BV622" i="1"/>
  <c r="BV618" i="1"/>
  <c r="BV606" i="1"/>
  <c r="BV602" i="1"/>
  <c r="BV590" i="1"/>
  <c r="BV586" i="1"/>
  <c r="BV574" i="1"/>
  <c r="BV570" i="1"/>
  <c r="BV558" i="1"/>
  <c r="BV554" i="1"/>
  <c r="BV542" i="1"/>
  <c r="BV538" i="1"/>
  <c r="BV526" i="1"/>
  <c r="BV522" i="1"/>
  <c r="BV510" i="1"/>
  <c r="BV506" i="1"/>
  <c r="BV494" i="1"/>
  <c r="BV490" i="1"/>
  <c r="BV478" i="1"/>
  <c r="BV474" i="1"/>
  <c r="BV462" i="1"/>
  <c r="BV458" i="1"/>
  <c r="BV446" i="1"/>
  <c r="BV442" i="1"/>
  <c r="BV430" i="1"/>
  <c r="BV426" i="1"/>
  <c r="BV414" i="1"/>
  <c r="BV410" i="1"/>
  <c r="BV394" i="1"/>
  <c r="CQ21" i="1"/>
  <c r="CQ3" i="1"/>
  <c r="CQ7" i="1"/>
  <c r="CQ11" i="1"/>
  <c r="CQ15" i="1"/>
  <c r="CQ19" i="1"/>
  <c r="CQ23" i="1"/>
  <c r="CQ27" i="1"/>
  <c r="CQ4" i="1"/>
  <c r="CQ8" i="1"/>
  <c r="CQ12" i="1"/>
  <c r="CQ16" i="1"/>
  <c r="CQ20" i="1"/>
  <c r="CQ24" i="1"/>
  <c r="CQ28" i="1"/>
  <c r="CQ13" i="1"/>
  <c r="CQ26" i="1"/>
  <c r="CQ18" i="1"/>
  <c r="CQ10" i="1"/>
  <c r="CQ25" i="1"/>
  <c r="CQ17" i="1"/>
  <c r="CQ9" i="1"/>
  <c r="CQ2" i="1"/>
  <c r="CQ22" i="1"/>
  <c r="CQ14" i="1"/>
  <c r="CQ6" i="1"/>
  <c r="BX6" i="1" l="1"/>
  <c r="BX281" i="1"/>
  <c r="BX5" i="1"/>
  <c r="CS2" i="1"/>
  <c r="CS3" i="1"/>
  <c r="CS5" i="1"/>
  <c r="BX387" i="1" s="1"/>
  <c r="CS7" i="1"/>
  <c r="CS9" i="1"/>
  <c r="CS11" i="1"/>
  <c r="CS13" i="1"/>
  <c r="BX10" i="1" s="1"/>
  <c r="CS15" i="1"/>
  <c r="BX280" i="1" s="1"/>
  <c r="CS17" i="1"/>
  <c r="BX26" i="1" s="1"/>
  <c r="CS19" i="1"/>
  <c r="CS21" i="1"/>
  <c r="CS23" i="1"/>
  <c r="BX358" i="1" s="1"/>
  <c r="CS25" i="1"/>
  <c r="CS27" i="1"/>
  <c r="CS8" i="1"/>
  <c r="BX35" i="1" s="1"/>
  <c r="CS16" i="1"/>
  <c r="BX219" i="1" s="1"/>
  <c r="CS24" i="1"/>
  <c r="CS6" i="1"/>
  <c r="CS14" i="1"/>
  <c r="BX4" i="1" s="1"/>
  <c r="CS22" i="1"/>
  <c r="CS10" i="1"/>
  <c r="BX24" i="1" s="1"/>
  <c r="CS18" i="1"/>
  <c r="BX34" i="1" s="1"/>
  <c r="CS26" i="1"/>
  <c r="CS4" i="1"/>
  <c r="CS12" i="1"/>
  <c r="CS20" i="1"/>
  <c r="BX249" i="1" s="1"/>
  <c r="CS28" i="1"/>
  <c r="T3375" i="4"/>
  <c r="T3378" i="4"/>
  <c r="T3372" i="4"/>
  <c r="T3376" i="4"/>
  <c r="T3373" i="4"/>
  <c r="T3377" i="4"/>
  <c r="T3374" i="4"/>
  <c r="T3379" i="4"/>
  <c r="R1" i="3"/>
  <c r="BX23" i="1" l="1"/>
  <c r="BX82" i="1"/>
  <c r="BX28" i="1"/>
  <c r="BX14" i="1"/>
  <c r="BX296" i="1"/>
  <c r="BX178" i="1"/>
  <c r="BX2" i="1"/>
  <c r="BX86" i="1"/>
  <c r="BX61" i="1"/>
  <c r="BX225" i="1"/>
  <c r="BX30" i="1"/>
  <c r="BX195" i="1"/>
  <c r="BX22" i="1"/>
  <c r="BX27" i="1"/>
  <c r="BX45" i="1"/>
  <c r="BX33" i="1"/>
  <c r="BX12" i="1"/>
  <c r="BX31" i="1"/>
  <c r="BX58" i="1"/>
  <c r="BX19" i="1"/>
  <c r="BX36" i="1"/>
  <c r="BX17" i="1"/>
  <c r="BX37" i="1"/>
  <c r="BX7" i="1"/>
  <c r="BX32" i="1"/>
  <c r="BX63" i="1"/>
  <c r="BX238" i="1"/>
  <c r="BX220" i="1"/>
  <c r="BX81" i="1"/>
  <c r="BX18" i="1"/>
  <c r="BX108" i="1"/>
  <c r="BX165" i="1"/>
  <c r="BX29" i="1"/>
  <c r="BX364" i="1"/>
  <c r="BX239" i="1"/>
  <c r="BX226" i="1"/>
  <c r="BX176" i="1"/>
  <c r="BX64" i="1"/>
  <c r="BX124" i="1"/>
  <c r="BX392" i="1"/>
  <c r="BX70" i="1"/>
  <c r="BX216" i="1"/>
  <c r="BX133" i="1"/>
  <c r="BX291" i="1"/>
  <c r="BX391" i="1"/>
  <c r="BX56" i="1"/>
  <c r="BX269" i="1"/>
  <c r="BX278" i="1"/>
  <c r="BX40" i="1"/>
  <c r="BX398" i="1"/>
  <c r="BX159" i="1"/>
  <c r="BX84" i="1"/>
  <c r="BX156" i="1"/>
  <c r="BX145" i="1"/>
  <c r="BX277" i="1"/>
  <c r="BX114" i="1"/>
  <c r="BX50" i="1"/>
  <c r="BX41" i="1"/>
  <c r="BX55" i="1"/>
  <c r="BX46" i="1"/>
  <c r="BX158" i="1"/>
  <c r="BX107" i="1"/>
  <c r="BX59" i="1"/>
  <c r="BX123" i="1"/>
  <c r="BX111" i="1"/>
  <c r="BX173" i="1"/>
  <c r="BX83" i="1"/>
  <c r="BX203" i="1"/>
  <c r="BX199" i="1"/>
  <c r="BX162" i="1"/>
  <c r="BX191" i="1"/>
  <c r="BX372" i="1"/>
  <c r="AH2" i="4"/>
  <c r="BX248" i="1"/>
  <c r="BX396" i="1"/>
  <c r="BX13" i="1"/>
  <c r="BX342" i="1"/>
  <c r="BX183" i="1"/>
  <c r="BX232" i="1"/>
  <c r="BX362" i="1"/>
  <c r="BX360" i="1"/>
  <c r="BX222" i="1"/>
  <c r="BX293" i="1"/>
  <c r="BX390" i="1"/>
  <c r="BX186" i="1"/>
  <c r="BX235" i="1"/>
  <c r="BX276" i="1"/>
  <c r="BX382" i="1"/>
  <c r="BX290" i="1"/>
  <c r="BX237" i="1"/>
  <c r="BX354" i="1"/>
  <c r="BX311" i="1"/>
  <c r="BX326" i="1"/>
  <c r="BX202" i="1"/>
  <c r="BX109" i="1"/>
  <c r="BX184" i="1"/>
  <c r="BX287" i="1"/>
  <c r="BX207" i="1"/>
  <c r="BX300" i="1"/>
  <c r="BX137" i="1"/>
  <c r="BX223" i="1"/>
  <c r="BX221" i="1"/>
  <c r="BX313" i="1"/>
  <c r="BX312" i="1"/>
  <c r="BX72" i="1"/>
  <c r="BX77" i="1"/>
  <c r="BX213" i="1"/>
  <c r="BX318" i="1"/>
  <c r="BX103" i="1"/>
  <c r="BX215" i="1"/>
  <c r="BX381" i="1"/>
  <c r="BX175" i="1"/>
  <c r="BX389" i="1"/>
  <c r="BX308" i="1"/>
  <c r="BX331" i="1"/>
  <c r="BX274" i="1"/>
  <c r="BX353" i="1"/>
  <c r="BX200" i="1"/>
  <c r="BX365" i="1"/>
  <c r="BX266" i="1"/>
  <c r="BX254" i="1"/>
  <c r="BX370" i="1"/>
  <c r="BX99" i="1"/>
  <c r="BX306" i="1"/>
  <c r="BX166" i="1"/>
  <c r="BX374" i="1"/>
  <c r="BX170" i="1"/>
  <c r="BX149" i="1"/>
  <c r="BX236" i="1"/>
  <c r="BX383" i="1"/>
  <c r="BX378" i="1"/>
  <c r="BX357" i="1"/>
  <c r="BX93" i="1"/>
  <c r="BX369" i="1"/>
  <c r="BX259" i="1"/>
  <c r="BX234" i="1"/>
  <c r="BX245" i="1"/>
  <c r="BX380" i="1"/>
  <c r="BX160" i="1"/>
  <c r="BX375" i="1"/>
  <c r="BX135" i="1"/>
  <c r="BX190" i="1"/>
  <c r="BX229" i="1"/>
  <c r="BX324" i="1"/>
  <c r="BX112" i="1"/>
  <c r="BX104" i="1"/>
  <c r="BX95" i="1"/>
  <c r="BX385" i="1"/>
  <c r="BX260" i="1"/>
  <c r="BX267" i="1"/>
  <c r="BX258" i="1"/>
  <c r="BX139" i="1"/>
  <c r="BX88" i="1"/>
  <c r="BX345" i="1"/>
  <c r="BX227" i="1"/>
  <c r="BX361" i="1"/>
  <c r="BX388" i="1"/>
  <c r="BX192" i="1"/>
  <c r="BX367" i="1"/>
  <c r="BX265" i="1"/>
  <c r="BX384" i="1"/>
  <c r="BX180" i="1"/>
  <c r="BX379" i="1"/>
  <c r="BX155" i="1"/>
  <c r="BX130" i="1"/>
  <c r="BX185" i="1"/>
  <c r="BX352" i="1"/>
  <c r="BX116" i="1"/>
  <c r="BX355" i="1"/>
  <c r="BX91" i="1"/>
  <c r="BX122" i="1"/>
  <c r="BX169" i="1"/>
  <c r="BX288" i="1"/>
  <c r="BX246" i="1"/>
  <c r="BX343" i="1"/>
  <c r="BX78" i="1"/>
  <c r="BX376" i="1"/>
  <c r="BX338" i="1"/>
  <c r="BX273" i="1"/>
  <c r="BX368" i="1"/>
  <c r="BX144" i="1"/>
  <c r="BX275" i="1"/>
  <c r="BX142" i="1"/>
  <c r="BX209" i="1"/>
  <c r="BX356" i="1"/>
  <c r="BX120" i="1"/>
  <c r="BX359" i="1"/>
  <c r="BX366" i="1"/>
  <c r="BX377" i="1"/>
  <c r="BX129" i="1"/>
  <c r="BX292" i="1"/>
  <c r="BX68" i="1"/>
  <c r="BX323" i="1"/>
  <c r="BX350" i="1"/>
  <c r="BX373" i="1"/>
  <c r="BX121" i="1"/>
  <c r="BX196" i="1"/>
  <c r="BX395" i="1"/>
  <c r="BX351" i="1"/>
  <c r="BX371" i="1"/>
  <c r="BX105" i="1"/>
  <c r="BX349" i="1"/>
  <c r="BX344" i="1"/>
  <c r="BX346" i="1"/>
  <c r="BX341" i="1"/>
  <c r="BX347" i="1"/>
  <c r="BX348" i="1"/>
  <c r="BX302" i="1"/>
  <c r="BX336" i="1"/>
  <c r="BX150" i="1"/>
  <c r="BX79" i="1"/>
  <c r="BX57" i="1"/>
  <c r="BX182" i="1"/>
  <c r="BX340" i="1"/>
  <c r="BX118" i="1"/>
  <c r="BX106" i="1"/>
  <c r="BX21" i="1"/>
  <c r="BX315" i="1"/>
  <c r="BX321" i="1"/>
  <c r="BX66" i="1"/>
  <c r="BX330" i="1"/>
  <c r="BX320" i="1"/>
  <c r="BX285" i="1"/>
  <c r="BX297" i="1"/>
  <c r="BX339" i="1"/>
  <c r="BX314" i="1"/>
  <c r="BX328" i="1"/>
  <c r="BX286" i="1"/>
  <c r="BX282" i="1"/>
  <c r="BX301" i="1"/>
  <c r="BX316" i="1"/>
  <c r="BX337" i="1"/>
  <c r="BX332" i="1"/>
  <c r="BX299" i="1"/>
  <c r="BX333" i="1"/>
  <c r="BX134" i="1"/>
  <c r="BX151" i="1"/>
  <c r="BX15" i="1"/>
  <c r="BX206" i="1"/>
  <c r="BX228" i="1"/>
  <c r="BX51" i="1"/>
  <c r="BX100" i="1"/>
  <c r="BX309" i="1"/>
  <c r="BX325" i="1"/>
  <c r="BX284" i="1"/>
  <c r="BX327" i="1"/>
  <c r="BX283" i="1"/>
  <c r="BX298" i="1"/>
  <c r="BX295" i="1"/>
  <c r="BX307" i="1"/>
  <c r="BX76" i="1"/>
  <c r="BX310" i="1"/>
  <c r="BX53" i="1"/>
  <c r="BX38" i="1"/>
  <c r="BX39" i="1"/>
  <c r="BX214" i="1"/>
  <c r="BX110" i="1"/>
  <c r="BX60" i="1"/>
  <c r="BX90" i="1"/>
  <c r="BX44" i="1"/>
  <c r="BX317" i="1"/>
  <c r="BX289" i="1"/>
  <c r="BX319" i="1"/>
  <c r="BX305" i="1"/>
  <c r="BX322" i="1"/>
  <c r="BX334" i="1"/>
  <c r="BX294" i="1"/>
  <c r="BX303" i="1"/>
  <c r="BX329" i="1"/>
  <c r="BX304" i="1"/>
  <c r="BX335" i="1"/>
  <c r="BX147" i="1"/>
  <c r="BX80" i="1"/>
  <c r="BX198" i="1"/>
  <c r="BX65" i="1"/>
  <c r="BX172" i="1"/>
  <c r="BX141" i="1"/>
  <c r="BX251" i="1"/>
  <c r="BX268" i="1"/>
  <c r="BX270" i="1"/>
  <c r="BX161" i="1"/>
  <c r="BX212" i="1"/>
  <c r="BX131" i="1"/>
  <c r="BX113" i="1"/>
  <c r="BX127" i="1"/>
  <c r="BX102" i="1"/>
  <c r="BX119" i="1"/>
  <c r="BX230" i="1"/>
  <c r="BX271" i="1"/>
  <c r="BX272" i="1"/>
  <c r="BX205" i="1"/>
  <c r="BX218" i="1"/>
  <c r="BX157" i="1"/>
  <c r="BX101" i="1"/>
  <c r="BX98" i="1"/>
  <c r="BX89" i="1"/>
  <c r="S129" i="4"/>
  <c r="S224" i="4"/>
  <c r="S171" i="4"/>
  <c r="BX177" i="1"/>
  <c r="BX264" i="1"/>
  <c r="BX188" i="1"/>
  <c r="BX136" i="1"/>
  <c r="BX20" i="1"/>
  <c r="BX231" i="1"/>
  <c r="BX115" i="1"/>
  <c r="BX242" i="1"/>
  <c r="BX125" i="1"/>
  <c r="BX126" i="1"/>
  <c r="BX255" i="1"/>
  <c r="BX243" i="1"/>
  <c r="BX174" i="1"/>
  <c r="BX189" i="1"/>
  <c r="BX224" i="1"/>
  <c r="BX9" i="1"/>
  <c r="BX143" i="1"/>
  <c r="BX197" i="1"/>
  <c r="BX152" i="1"/>
  <c r="BX87" i="1"/>
  <c r="BX262" i="1"/>
  <c r="BX148" i="1"/>
  <c r="BX73" i="1"/>
  <c r="BX96" i="1"/>
  <c r="BX167" i="1"/>
  <c r="BX43" i="1"/>
  <c r="BX3" i="1"/>
  <c r="BX94" i="1"/>
  <c r="BX181" i="1"/>
  <c r="BX164" i="1"/>
  <c r="BX48" i="1"/>
  <c r="BX69" i="1"/>
  <c r="BX193" i="1"/>
  <c r="BX97" i="1"/>
  <c r="BX204" i="1"/>
  <c r="BX263" i="1"/>
  <c r="BX256" i="1"/>
  <c r="BX117" i="1"/>
  <c r="BX132" i="1"/>
  <c r="BX187" i="1"/>
  <c r="BX67" i="1"/>
  <c r="BX261" i="1"/>
  <c r="BX257" i="1"/>
  <c r="BX247" i="1"/>
  <c r="BX42" i="1"/>
  <c r="BX62" i="1"/>
  <c r="BX250" i="1"/>
  <c r="BX54" i="1"/>
  <c r="BX49" i="1"/>
  <c r="BX168" i="1"/>
  <c r="BX52" i="1"/>
  <c r="BX211" i="1"/>
  <c r="BX75" i="1"/>
  <c r="BX74" i="1"/>
  <c r="BX217" i="1"/>
  <c r="BX138" i="1"/>
  <c r="BX16" i="1"/>
  <c r="BX11" i="1"/>
  <c r="BX240" i="1"/>
  <c r="BX92" i="1"/>
  <c r="BX153" i="1"/>
  <c r="BX146" i="1"/>
  <c r="BX201" i="1"/>
  <c r="BX208" i="1"/>
  <c r="BX179" i="1"/>
  <c r="BX244" i="1"/>
  <c r="BX71" i="1"/>
  <c r="BX210" i="1"/>
  <c r="BX253" i="1"/>
  <c r="BX233" i="1"/>
  <c r="BX252" i="1"/>
  <c r="BX140" i="1"/>
  <c r="BX85" i="1"/>
  <c r="BX171" i="1"/>
  <c r="BX47" i="1"/>
  <c r="BX154" i="1"/>
  <c r="BX194" i="1"/>
  <c r="BX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BS3" i="1"/>
  <c r="BS4" i="1"/>
  <c r="BS5" i="1"/>
  <c r="BS6" i="1"/>
  <c r="BS7" i="1"/>
  <c r="BS8" i="1"/>
  <c r="BS9" i="1"/>
  <c r="BS10" i="1"/>
  <c r="BS11" i="1"/>
  <c r="BS12" i="1"/>
  <c r="BS13" i="1"/>
  <c r="BS14" i="1"/>
  <c r="BS15" i="1"/>
  <c r="BS16" i="1"/>
  <c r="BS17" i="1"/>
  <c r="BS18" i="1"/>
  <c r="BS19" i="1"/>
  <c r="BS20" i="1"/>
  <c r="BS21" i="1"/>
  <c r="BS22" i="1"/>
  <c r="BS23" i="1"/>
  <c r="BS24" i="1"/>
  <c r="BS25" i="1"/>
  <c r="BS26" i="1"/>
  <c r="BS27" i="1"/>
  <c r="BS28" i="1"/>
  <c r="BS29" i="1"/>
  <c r="BS30" i="1"/>
  <c r="BS31" i="1"/>
  <c r="BS32" i="1"/>
  <c r="BS33" i="1"/>
  <c r="BS34" i="1"/>
  <c r="BS35" i="1"/>
  <c r="BS36" i="1"/>
  <c r="BS37" i="1"/>
  <c r="BS38" i="1"/>
  <c r="BS39" i="1"/>
  <c r="BS40" i="1"/>
  <c r="BS41" i="1"/>
  <c r="BS42" i="1"/>
  <c r="BS43" i="1"/>
  <c r="BS44" i="1"/>
  <c r="BS45" i="1"/>
  <c r="BS46" i="1"/>
  <c r="BS47" i="1"/>
  <c r="BS48" i="1"/>
  <c r="BS49" i="1"/>
  <c r="BS50" i="1"/>
  <c r="BS51" i="1"/>
  <c r="BS52" i="1"/>
  <c r="BS53" i="1"/>
  <c r="BS54" i="1"/>
  <c r="BS55" i="1"/>
  <c r="BS56" i="1"/>
  <c r="BS57" i="1"/>
  <c r="BS58" i="1"/>
  <c r="BS59" i="1"/>
  <c r="BS60" i="1"/>
  <c r="BS61" i="1"/>
  <c r="BS62" i="1"/>
  <c r="BS63" i="1"/>
  <c r="BS64" i="1"/>
  <c r="BS65" i="1"/>
  <c r="BS66" i="1"/>
  <c r="BS67" i="1"/>
  <c r="BS68" i="1"/>
  <c r="BS69" i="1"/>
  <c r="BS70" i="1"/>
  <c r="BS71" i="1"/>
  <c r="BS72" i="1"/>
  <c r="BS73" i="1"/>
  <c r="BS74" i="1"/>
  <c r="BS75" i="1"/>
  <c r="BS76" i="1"/>
  <c r="BS77" i="1"/>
  <c r="BS78" i="1"/>
  <c r="BS79" i="1"/>
  <c r="BS80" i="1"/>
  <c r="BS81" i="1"/>
  <c r="BS82" i="1"/>
  <c r="BS83" i="1"/>
  <c r="BS84" i="1"/>
  <c r="BS85" i="1"/>
  <c r="BS86" i="1"/>
  <c r="BS87" i="1"/>
  <c r="BS88" i="1"/>
  <c r="BS89" i="1"/>
  <c r="BS90" i="1"/>
  <c r="BS91" i="1"/>
  <c r="BS92" i="1"/>
  <c r="BS93" i="1"/>
  <c r="BS94" i="1"/>
  <c r="BS95" i="1"/>
  <c r="BS96" i="1"/>
  <c r="BS97" i="1"/>
  <c r="BS98" i="1"/>
  <c r="BS99" i="1"/>
  <c r="BS100" i="1"/>
  <c r="BS101" i="1"/>
  <c r="BS102" i="1"/>
  <c r="BS103" i="1"/>
  <c r="BS104" i="1"/>
  <c r="BS105" i="1"/>
  <c r="BS106" i="1"/>
  <c r="BS107" i="1"/>
  <c r="BS108" i="1"/>
  <c r="BS109" i="1"/>
  <c r="BS110" i="1"/>
  <c r="BS111" i="1"/>
  <c r="BS112" i="1"/>
  <c r="BS113" i="1"/>
  <c r="BS115" i="1"/>
  <c r="BS116" i="1"/>
  <c r="BS117" i="1"/>
  <c r="BS118" i="1"/>
  <c r="BS119" i="1"/>
  <c r="BS120" i="1"/>
  <c r="BS122" i="1"/>
  <c r="BS123" i="1"/>
  <c r="BS124" i="1"/>
  <c r="BS125" i="1"/>
  <c r="BS126" i="1"/>
  <c r="BS127" i="1"/>
  <c r="BS128" i="1"/>
  <c r="BS147" i="1"/>
  <c r="BS148" i="1"/>
  <c r="BS149" i="1"/>
  <c r="BS150" i="1"/>
  <c r="BS151" i="1"/>
  <c r="BS152" i="1"/>
  <c r="BS153" i="1"/>
  <c r="BS154" i="1"/>
  <c r="BS155" i="1"/>
  <c r="BS157" i="1"/>
  <c r="BS158" i="1"/>
  <c r="BS159" i="1"/>
  <c r="BS160" i="1"/>
  <c r="BS161" i="1"/>
  <c r="BS162" i="1"/>
  <c r="BS163" i="1"/>
  <c r="BS164" i="1"/>
  <c r="BS165" i="1"/>
  <c r="BS166" i="1"/>
  <c r="BS167" i="1"/>
  <c r="BS168" i="1"/>
  <c r="BS169" i="1"/>
  <c r="BS170" i="1"/>
  <c r="BS171" i="1"/>
  <c r="BS172" i="1"/>
  <c r="BS173" i="1"/>
  <c r="BS174" i="1"/>
  <c r="BS175" i="1"/>
  <c r="BS176" i="1"/>
  <c r="BS177" i="1"/>
  <c r="BS178" i="1"/>
  <c r="BS179" i="1"/>
  <c r="BS180" i="1"/>
  <c r="BS181" i="1"/>
  <c r="BS182" i="1"/>
  <c r="BS183" i="1"/>
  <c r="BS184" i="1"/>
  <c r="BS185" i="1"/>
  <c r="BS186" i="1"/>
  <c r="BS187" i="1"/>
  <c r="BS188" i="1"/>
  <c r="BS189" i="1"/>
  <c r="BS190" i="1"/>
  <c r="BS191" i="1"/>
  <c r="BS192" i="1"/>
  <c r="BS193" i="1"/>
  <c r="BS194" i="1"/>
  <c r="BS195" i="1"/>
  <c r="BS196" i="1"/>
  <c r="BS197" i="1"/>
  <c r="BS198" i="1"/>
  <c r="BS199" i="1"/>
  <c r="BS200" i="1"/>
  <c r="BS202" i="1"/>
  <c r="BS203" i="1"/>
  <c r="BS204" i="1"/>
  <c r="BS205" i="1"/>
  <c r="BS206" i="1"/>
  <c r="BS207" i="1"/>
  <c r="BS208" i="1"/>
  <c r="BS209" i="1"/>
  <c r="BS210" i="1"/>
  <c r="BS211" i="1"/>
  <c r="BS212" i="1"/>
  <c r="BS213" i="1"/>
  <c r="BS214" i="1"/>
  <c r="BS215" i="1"/>
  <c r="BS216" i="1"/>
  <c r="BS217" i="1"/>
  <c r="BS218" i="1"/>
  <c r="BS219" i="1"/>
  <c r="BS220" i="1"/>
  <c r="BS221" i="1"/>
  <c r="BS225" i="1"/>
  <c r="BS227" i="1"/>
  <c r="BS228" i="1"/>
  <c r="BS229" i="1"/>
  <c r="BS230" i="1"/>
  <c r="BS231" i="1"/>
  <c r="BS232" i="1"/>
  <c r="BS233" i="1"/>
  <c r="BS234" i="1"/>
  <c r="BS235" i="1"/>
  <c r="BS236" i="1"/>
  <c r="BS237" i="1"/>
  <c r="BS238" i="1"/>
  <c r="BS406" i="1"/>
  <c r="BS407" i="1"/>
  <c r="BS408" i="1"/>
  <c r="BS409" i="1"/>
  <c r="BS410" i="1"/>
  <c r="BS411" i="1"/>
  <c r="BS412" i="1"/>
  <c r="BS413" i="1"/>
  <c r="BS414" i="1"/>
  <c r="BS415" i="1"/>
  <c r="BS416" i="1"/>
  <c r="BS417" i="1"/>
  <c r="BS418" i="1"/>
  <c r="BS419" i="1"/>
  <c r="BS420" i="1"/>
  <c r="BS421" i="1"/>
  <c r="BS422" i="1"/>
  <c r="BS423" i="1"/>
  <c r="BS424" i="1"/>
  <c r="BS425" i="1"/>
  <c r="BS426" i="1"/>
  <c r="BS427" i="1"/>
  <c r="BS428" i="1"/>
  <c r="BS429" i="1"/>
  <c r="BS430" i="1"/>
  <c r="BS431" i="1"/>
  <c r="BS432" i="1"/>
  <c r="BS433" i="1"/>
  <c r="BS434" i="1"/>
  <c r="BS435" i="1"/>
  <c r="BS436" i="1"/>
  <c r="BS437" i="1"/>
  <c r="BS438" i="1"/>
  <c r="BS439" i="1"/>
  <c r="BS440" i="1"/>
  <c r="BS441" i="1"/>
  <c r="BS442" i="1"/>
  <c r="BS443" i="1"/>
  <c r="BS444" i="1"/>
  <c r="BS445" i="1"/>
  <c r="BS446" i="1"/>
  <c r="BS447" i="1"/>
  <c r="BS448" i="1"/>
  <c r="BS449" i="1"/>
  <c r="BS450" i="1"/>
  <c r="BS451" i="1"/>
  <c r="BS452" i="1"/>
  <c r="BS453" i="1"/>
  <c r="BS454" i="1"/>
  <c r="BS455" i="1"/>
  <c r="BS456" i="1"/>
  <c r="BS457" i="1"/>
  <c r="BS458" i="1"/>
  <c r="BS459" i="1"/>
  <c r="BS460" i="1"/>
  <c r="BS461" i="1"/>
  <c r="BS462" i="1"/>
  <c r="BS463" i="1"/>
  <c r="BS464" i="1"/>
  <c r="BS465" i="1"/>
  <c r="BS466" i="1"/>
  <c r="BS467" i="1"/>
  <c r="BS468" i="1"/>
  <c r="BS469" i="1"/>
  <c r="BS470" i="1"/>
  <c r="BS471" i="1"/>
  <c r="BS472" i="1"/>
  <c r="BS473" i="1"/>
  <c r="BS474" i="1"/>
  <c r="BS475" i="1"/>
  <c r="BS476" i="1"/>
  <c r="BS477" i="1"/>
  <c r="BS478" i="1"/>
  <c r="BS479" i="1"/>
  <c r="BS480" i="1"/>
  <c r="BS481" i="1"/>
  <c r="BS482" i="1"/>
  <c r="BS483" i="1"/>
  <c r="BS484" i="1"/>
  <c r="BS485" i="1"/>
  <c r="BS486" i="1"/>
  <c r="BS487" i="1"/>
  <c r="BS488" i="1"/>
  <c r="BS489" i="1"/>
  <c r="BS490" i="1"/>
  <c r="BS491" i="1"/>
  <c r="BS492" i="1"/>
  <c r="BS493" i="1"/>
  <c r="BS494" i="1"/>
  <c r="BS495" i="1"/>
  <c r="BS496" i="1"/>
  <c r="BS497" i="1"/>
  <c r="BS498" i="1"/>
  <c r="BS499" i="1"/>
  <c r="BS500" i="1"/>
  <c r="BS501" i="1"/>
  <c r="BS502" i="1"/>
  <c r="BS503" i="1"/>
  <c r="BS504" i="1"/>
  <c r="BS505" i="1"/>
  <c r="BS506" i="1"/>
  <c r="BS507" i="1"/>
  <c r="BS508" i="1"/>
  <c r="BS509" i="1"/>
  <c r="BS510" i="1"/>
  <c r="BS511" i="1"/>
  <c r="BS512" i="1"/>
  <c r="BS513" i="1"/>
  <c r="BS514" i="1"/>
  <c r="BS515" i="1"/>
  <c r="BS516" i="1"/>
  <c r="BS517" i="1"/>
  <c r="BS518" i="1"/>
  <c r="BS519" i="1"/>
  <c r="BS520" i="1"/>
  <c r="BS521" i="1"/>
  <c r="BS522" i="1"/>
  <c r="BS523" i="1"/>
  <c r="BS524" i="1"/>
  <c r="BS525" i="1"/>
  <c r="BS526" i="1"/>
  <c r="BS527" i="1"/>
  <c r="BS528" i="1"/>
  <c r="BS529" i="1"/>
  <c r="BS530" i="1"/>
  <c r="BS531" i="1"/>
  <c r="BS532" i="1"/>
  <c r="BS533" i="1"/>
  <c r="BS534" i="1"/>
  <c r="BS535" i="1"/>
  <c r="BS536" i="1"/>
  <c r="BS537" i="1"/>
  <c r="BS538" i="1"/>
  <c r="BS539" i="1"/>
  <c r="BS540" i="1"/>
  <c r="BS541" i="1"/>
  <c r="BS542" i="1"/>
  <c r="BS543" i="1"/>
  <c r="BS544" i="1"/>
  <c r="BS545" i="1"/>
  <c r="BS546" i="1"/>
  <c r="BS547" i="1"/>
  <c r="BS548" i="1"/>
  <c r="BS549" i="1"/>
  <c r="BS550" i="1"/>
  <c r="BS551" i="1"/>
  <c r="BS552" i="1"/>
  <c r="BS553" i="1"/>
  <c r="BS554" i="1"/>
  <c r="BS555" i="1"/>
  <c r="BS556" i="1"/>
  <c r="BS557" i="1"/>
  <c r="BS558" i="1"/>
  <c r="BS559" i="1"/>
  <c r="BS560" i="1"/>
  <c r="BS561" i="1"/>
  <c r="BS562" i="1"/>
  <c r="BS563" i="1"/>
  <c r="BS564" i="1"/>
  <c r="BS565" i="1"/>
  <c r="BS566" i="1"/>
  <c r="BS567" i="1"/>
  <c r="BS568" i="1"/>
  <c r="BS569" i="1"/>
  <c r="BS570" i="1"/>
  <c r="BS571" i="1"/>
  <c r="BS572" i="1"/>
  <c r="BS573" i="1"/>
  <c r="BS574" i="1"/>
  <c r="BS575" i="1"/>
  <c r="BS576" i="1"/>
  <c r="BS577" i="1"/>
  <c r="BS578" i="1"/>
  <c r="BS579" i="1"/>
  <c r="BS580" i="1"/>
  <c r="BS581" i="1"/>
  <c r="BS582" i="1"/>
  <c r="BS583" i="1"/>
  <c r="BS584" i="1"/>
  <c r="BS585" i="1"/>
  <c r="BS586" i="1"/>
  <c r="BS587" i="1"/>
  <c r="BS588" i="1"/>
  <c r="BS589" i="1"/>
  <c r="BS590" i="1"/>
  <c r="BS591" i="1"/>
  <c r="BS592" i="1"/>
  <c r="BS593" i="1"/>
  <c r="BS594" i="1"/>
  <c r="BS595" i="1"/>
  <c r="BS596" i="1"/>
  <c r="BS597" i="1"/>
  <c r="BS598" i="1"/>
  <c r="BS599" i="1"/>
  <c r="BS600" i="1"/>
  <c r="BS601" i="1"/>
  <c r="BS602" i="1"/>
  <c r="BS603" i="1"/>
  <c r="BS604" i="1"/>
  <c r="BS605" i="1"/>
  <c r="BS606" i="1"/>
  <c r="BS607" i="1"/>
  <c r="BS608" i="1"/>
  <c r="BS609" i="1"/>
  <c r="BS610" i="1"/>
  <c r="BS611" i="1"/>
  <c r="BS612" i="1"/>
  <c r="BS613" i="1"/>
  <c r="BS614" i="1"/>
  <c r="BS615" i="1"/>
  <c r="BS616" i="1"/>
  <c r="BS617" i="1"/>
  <c r="BS618" i="1"/>
  <c r="BS619" i="1"/>
  <c r="BS620" i="1"/>
  <c r="BS621" i="1"/>
  <c r="BS622" i="1"/>
  <c r="BS623" i="1"/>
  <c r="BS624" i="1"/>
  <c r="BS625" i="1"/>
  <c r="BS626" i="1"/>
  <c r="BS627" i="1"/>
  <c r="BS628" i="1"/>
  <c r="BS629" i="1"/>
  <c r="BS630" i="1"/>
  <c r="BS631" i="1"/>
  <c r="BS632" i="1"/>
  <c r="BS633" i="1"/>
  <c r="BS634" i="1"/>
  <c r="BS635" i="1"/>
  <c r="BS636" i="1"/>
  <c r="BS637" i="1"/>
  <c r="BS638" i="1"/>
  <c r="BS639" i="1"/>
  <c r="BS640" i="1"/>
  <c r="BS641" i="1"/>
  <c r="BS642" i="1"/>
  <c r="BS643" i="1"/>
  <c r="BS644" i="1"/>
  <c r="BS645" i="1"/>
  <c r="BS646" i="1"/>
  <c r="BS647" i="1"/>
  <c r="BS648" i="1"/>
  <c r="BS649" i="1"/>
  <c r="BS650" i="1"/>
  <c r="BS651" i="1"/>
  <c r="BS652" i="1"/>
  <c r="BS653" i="1"/>
  <c r="BS654" i="1"/>
  <c r="BS655" i="1"/>
  <c r="BS656" i="1"/>
  <c r="BS657" i="1"/>
  <c r="BS658" i="1"/>
  <c r="BS659" i="1"/>
  <c r="BS660" i="1"/>
  <c r="BS661" i="1"/>
  <c r="BS662" i="1"/>
  <c r="BS663" i="1"/>
  <c r="BS664" i="1"/>
  <c r="BS665" i="1"/>
  <c r="BS666" i="1"/>
  <c r="BS667" i="1"/>
  <c r="BS668" i="1"/>
  <c r="BS669" i="1"/>
  <c r="BS670" i="1"/>
  <c r="BS671" i="1"/>
  <c r="BS672" i="1"/>
  <c r="BS673" i="1"/>
  <c r="BS674" i="1"/>
  <c r="BS675" i="1"/>
  <c r="BS676" i="1"/>
  <c r="BS677" i="1"/>
  <c r="BS678" i="1"/>
  <c r="BS679" i="1"/>
  <c r="BS680" i="1"/>
  <c r="BS681" i="1"/>
  <c r="BS682" i="1"/>
  <c r="BS683" i="1"/>
  <c r="BS684" i="1"/>
  <c r="BS685" i="1"/>
  <c r="BS686" i="1"/>
  <c r="BS687" i="1"/>
  <c r="BS688" i="1"/>
  <c r="BS689" i="1"/>
  <c r="BS690" i="1"/>
  <c r="BS691" i="1"/>
  <c r="BS692" i="1"/>
  <c r="BS693" i="1"/>
  <c r="BS694" i="1"/>
  <c r="BS695" i="1"/>
  <c r="BS696" i="1"/>
  <c r="BS697" i="1"/>
  <c r="BS698" i="1"/>
  <c r="BS699" i="1"/>
  <c r="BS700" i="1"/>
  <c r="BS701" i="1"/>
  <c r="BS702" i="1"/>
  <c r="BS703" i="1"/>
  <c r="BS704" i="1"/>
  <c r="BS705" i="1"/>
  <c r="BS706" i="1"/>
  <c r="BS707" i="1"/>
  <c r="BS708" i="1"/>
  <c r="BS709" i="1"/>
  <c r="BS710" i="1"/>
  <c r="BS711" i="1"/>
  <c r="BS712" i="1"/>
  <c r="BS713" i="1"/>
  <c r="BS714" i="1"/>
  <c r="BS715" i="1"/>
  <c r="BS716" i="1"/>
  <c r="BS717" i="1"/>
  <c r="BS718" i="1"/>
  <c r="BS719" i="1"/>
  <c r="BS720" i="1"/>
  <c r="BS721" i="1"/>
  <c r="BS722" i="1"/>
  <c r="BS723" i="1"/>
  <c r="BS724" i="1"/>
  <c r="BS725" i="1"/>
  <c r="BS726" i="1"/>
  <c r="BS727" i="1"/>
  <c r="BS728" i="1"/>
  <c r="BS729" i="1"/>
  <c r="BS730" i="1"/>
  <c r="BS731" i="1"/>
  <c r="BS732" i="1"/>
  <c r="BS733" i="1"/>
  <c r="BS734" i="1"/>
  <c r="BS735" i="1"/>
  <c r="BS736" i="1"/>
  <c r="BS737" i="1"/>
  <c r="BS738" i="1"/>
  <c r="BS739" i="1"/>
  <c r="BS740" i="1"/>
  <c r="BS741" i="1"/>
  <c r="BS742" i="1"/>
  <c r="BS743" i="1"/>
  <c r="BS744" i="1"/>
  <c r="BS745" i="1"/>
  <c r="BS746" i="1"/>
  <c r="BS747" i="1"/>
  <c r="BS748" i="1"/>
  <c r="BS749" i="1"/>
  <c r="BS750" i="1"/>
  <c r="BS751" i="1"/>
  <c r="BS752" i="1"/>
  <c r="BS753" i="1"/>
  <c r="BS754" i="1"/>
  <c r="BS755" i="1"/>
  <c r="BS756" i="1"/>
  <c r="BS757" i="1"/>
  <c r="BS758" i="1"/>
  <c r="BS759" i="1"/>
  <c r="BS760" i="1"/>
  <c r="BS761" i="1"/>
  <c r="BS762" i="1"/>
  <c r="BS763" i="1"/>
  <c r="BS764" i="1"/>
  <c r="BS765" i="1"/>
  <c r="BS766" i="1"/>
  <c r="BS767" i="1"/>
  <c r="BS768" i="1"/>
  <c r="BS769" i="1"/>
  <c r="BS770" i="1"/>
  <c r="BS771" i="1"/>
  <c r="BS772" i="1"/>
  <c r="BS773" i="1"/>
  <c r="BS774" i="1"/>
  <c r="BS775" i="1"/>
  <c r="BS776" i="1"/>
  <c r="BS777" i="1"/>
  <c r="BS778" i="1"/>
  <c r="BS779" i="1"/>
  <c r="BS780" i="1"/>
  <c r="BS781" i="1"/>
  <c r="BS782" i="1"/>
  <c r="BS783" i="1"/>
  <c r="BS784" i="1"/>
  <c r="BS785" i="1"/>
  <c r="BS786" i="1"/>
  <c r="BS787" i="1"/>
  <c r="BS788" i="1"/>
  <c r="BS789" i="1"/>
  <c r="BS790" i="1"/>
  <c r="BS791" i="1"/>
  <c r="BS792" i="1"/>
  <c r="BS793" i="1"/>
  <c r="BS794" i="1"/>
  <c r="BS795" i="1"/>
  <c r="BS796" i="1"/>
  <c r="BS797" i="1"/>
  <c r="BS798" i="1"/>
  <c r="BS799" i="1"/>
  <c r="BS800" i="1"/>
  <c r="BS801" i="1"/>
  <c r="BS802" i="1"/>
  <c r="BS803" i="1"/>
  <c r="BS804" i="1"/>
  <c r="BS805" i="1"/>
  <c r="BS806" i="1"/>
  <c r="BS807" i="1"/>
  <c r="BS808" i="1"/>
  <c r="BS809" i="1"/>
  <c r="BS810" i="1"/>
  <c r="BS811" i="1"/>
  <c r="BS812" i="1"/>
  <c r="BS813" i="1"/>
  <c r="BS814" i="1"/>
  <c r="BS815" i="1"/>
  <c r="BS816" i="1"/>
  <c r="BS817" i="1"/>
  <c r="BS818" i="1"/>
  <c r="BS819" i="1"/>
  <c r="BS820" i="1"/>
  <c r="BS821" i="1"/>
  <c r="BS822" i="1"/>
  <c r="BS823" i="1"/>
  <c r="BS824" i="1"/>
  <c r="BS825" i="1"/>
  <c r="BS826" i="1"/>
  <c r="BS827" i="1"/>
  <c r="BS828" i="1"/>
  <c r="BS829" i="1"/>
  <c r="BS830" i="1"/>
  <c r="BS831" i="1"/>
  <c r="BS832" i="1"/>
  <c r="BS833" i="1"/>
  <c r="BS834" i="1"/>
  <c r="BS835" i="1"/>
  <c r="BS836" i="1"/>
  <c r="BS837" i="1"/>
  <c r="BS838" i="1"/>
  <c r="BS839" i="1"/>
  <c r="BS840" i="1"/>
  <c r="BS841" i="1"/>
  <c r="BS842" i="1"/>
  <c r="BS843" i="1"/>
  <c r="BS844" i="1"/>
  <c r="BS845" i="1"/>
  <c r="BS846" i="1"/>
  <c r="BS847" i="1"/>
  <c r="BS848" i="1"/>
  <c r="BS849" i="1"/>
  <c r="BS850" i="1"/>
  <c r="BS851" i="1"/>
  <c r="BS852" i="1"/>
  <c r="BS853" i="1"/>
  <c r="BS854" i="1"/>
  <c r="BS855" i="1"/>
  <c r="BS856" i="1"/>
  <c r="BS857" i="1"/>
  <c r="BS858" i="1"/>
  <c r="BS859" i="1"/>
  <c r="BS860" i="1"/>
  <c r="BS861" i="1"/>
  <c r="BS862" i="1"/>
  <c r="BS863" i="1"/>
  <c r="BS864" i="1"/>
  <c r="BS865" i="1"/>
  <c r="BS866" i="1"/>
  <c r="BS867" i="1"/>
  <c r="BS868" i="1"/>
  <c r="BS869" i="1"/>
  <c r="BS870" i="1"/>
  <c r="BS871" i="1"/>
  <c r="BS872" i="1"/>
  <c r="BS873" i="1"/>
  <c r="BS874" i="1"/>
  <c r="BS875" i="1"/>
  <c r="BS876" i="1"/>
  <c r="BS877" i="1"/>
  <c r="BS878" i="1"/>
  <c r="BS879" i="1"/>
  <c r="BS880" i="1"/>
  <c r="BS881" i="1"/>
  <c r="BS882" i="1"/>
  <c r="BS883" i="1"/>
  <c r="BS884" i="1"/>
  <c r="BS885" i="1"/>
  <c r="BS886" i="1"/>
  <c r="BS887" i="1"/>
  <c r="BS888" i="1"/>
  <c r="BS889" i="1"/>
  <c r="BS890" i="1"/>
  <c r="BS891" i="1"/>
  <c r="BS892" i="1"/>
  <c r="BS893" i="1"/>
  <c r="BS894" i="1"/>
  <c r="BS895" i="1"/>
  <c r="BS896" i="1"/>
  <c r="BS897" i="1"/>
  <c r="BS898" i="1"/>
  <c r="BS899" i="1"/>
  <c r="BS900" i="1"/>
  <c r="BS901" i="1"/>
  <c r="BS902" i="1"/>
  <c r="BS903" i="1"/>
  <c r="BS904" i="1"/>
  <c r="BS905" i="1"/>
  <c r="BS906" i="1"/>
  <c r="BS907" i="1"/>
  <c r="BS908" i="1"/>
  <c r="BS909" i="1"/>
  <c r="BS910" i="1"/>
  <c r="BS911" i="1"/>
  <c r="BS912" i="1"/>
  <c r="BS913" i="1"/>
  <c r="BS914" i="1"/>
  <c r="BS915" i="1"/>
  <c r="BS916" i="1"/>
  <c r="BS917" i="1"/>
  <c r="BS918" i="1"/>
  <c r="BS919" i="1"/>
  <c r="BS920" i="1"/>
  <c r="BS921" i="1"/>
  <c r="BS922" i="1"/>
  <c r="BS923" i="1"/>
  <c r="BS924" i="1"/>
  <c r="BS925" i="1"/>
  <c r="BS926" i="1"/>
  <c r="BS927" i="1"/>
  <c r="BS928" i="1"/>
  <c r="BS929" i="1"/>
  <c r="BS930" i="1"/>
  <c r="BS931" i="1"/>
  <c r="BS932" i="1"/>
  <c r="BS933" i="1"/>
  <c r="BS934" i="1"/>
  <c r="BS935" i="1"/>
  <c r="BS936" i="1"/>
  <c r="BS937" i="1"/>
  <c r="BS938" i="1"/>
  <c r="BS939" i="1"/>
  <c r="BS940" i="1"/>
  <c r="BS941" i="1"/>
  <c r="BS942" i="1"/>
  <c r="BS943" i="1"/>
  <c r="BS944" i="1"/>
  <c r="BS945" i="1"/>
  <c r="BS946" i="1"/>
  <c r="BS947" i="1"/>
  <c r="BS948" i="1"/>
  <c r="BS949" i="1"/>
  <c r="BS950" i="1"/>
  <c r="BS951" i="1"/>
  <c r="BS952" i="1"/>
  <c r="BS953" i="1"/>
  <c r="BS954" i="1"/>
  <c r="BS955" i="1"/>
  <c r="BS956" i="1"/>
  <c r="BS957" i="1"/>
  <c r="BS958" i="1"/>
  <c r="BS959" i="1"/>
  <c r="BS960" i="1"/>
  <c r="BS961" i="1"/>
  <c r="BS962" i="1"/>
  <c r="BS963" i="1"/>
  <c r="BS964" i="1"/>
  <c r="BS965" i="1"/>
  <c r="BS966" i="1"/>
  <c r="BS967" i="1"/>
  <c r="BS968" i="1"/>
  <c r="BS969" i="1"/>
  <c r="BS970" i="1"/>
  <c r="BS971" i="1"/>
  <c r="BS972" i="1"/>
  <c r="BS973" i="1"/>
  <c r="BS974" i="1"/>
  <c r="BS975" i="1"/>
  <c r="BS976" i="1"/>
  <c r="BS977" i="1"/>
  <c r="BS978" i="1"/>
  <c r="BS979" i="1"/>
  <c r="BS980" i="1"/>
  <c r="BS981" i="1"/>
  <c r="BS982" i="1"/>
  <c r="BS983" i="1"/>
  <c r="BS984" i="1"/>
  <c r="BS985" i="1"/>
  <c r="BS986" i="1"/>
  <c r="BS987" i="1"/>
  <c r="BS988" i="1"/>
  <c r="BS989" i="1"/>
  <c r="BS990" i="1"/>
  <c r="BS991" i="1"/>
  <c r="BS992" i="1"/>
  <c r="BS993" i="1"/>
  <c r="BS994" i="1"/>
  <c r="BS995" i="1"/>
  <c r="BS996" i="1"/>
  <c r="BS997" i="1"/>
  <c r="BS998" i="1"/>
  <c r="BS999" i="1"/>
  <c r="BS1000" i="1"/>
  <c r="BS1001" i="1"/>
  <c r="BS1002" i="1"/>
  <c r="BS1003" i="1"/>
  <c r="BS1004" i="1"/>
  <c r="BS1005" i="1"/>
  <c r="BS1006" i="1"/>
  <c r="BS1007" i="1"/>
  <c r="BS1008" i="1"/>
  <c r="BS1009" i="1"/>
  <c r="BS1010" i="1"/>
  <c r="BS1011" i="1"/>
  <c r="BS1012" i="1"/>
  <c r="BS1013" i="1"/>
  <c r="BS1014" i="1"/>
  <c r="BS1015" i="1"/>
  <c r="BS1016" i="1"/>
  <c r="BS1017" i="1"/>
  <c r="BS1018" i="1"/>
  <c r="BS1019" i="1"/>
  <c r="BS1020" i="1"/>
  <c r="BS1021" i="1"/>
  <c r="BS1022" i="1"/>
  <c r="BS1023" i="1"/>
  <c r="BS1024" i="1"/>
  <c r="BS1025" i="1"/>
  <c r="BS1026" i="1"/>
  <c r="BS1027" i="1"/>
  <c r="BS1028" i="1"/>
  <c r="BS1029" i="1"/>
  <c r="BS1030" i="1"/>
  <c r="BS1031" i="1"/>
  <c r="BS1032" i="1"/>
  <c r="BS1033" i="1"/>
  <c r="BS1034" i="1"/>
  <c r="BS1035" i="1"/>
  <c r="BS1036" i="1"/>
  <c r="BS1037" i="1"/>
  <c r="BS1038" i="1"/>
  <c r="BS1039" i="1"/>
  <c r="BS1040" i="1"/>
  <c r="BS1041" i="1"/>
  <c r="BS1042" i="1"/>
  <c r="BS1043" i="1"/>
  <c r="BS1044" i="1"/>
  <c r="BS1045" i="1"/>
  <c r="BS1046" i="1"/>
  <c r="BS1047" i="1"/>
  <c r="BS1048" i="1"/>
  <c r="BS1049" i="1"/>
  <c r="BS1050" i="1"/>
  <c r="BS1051" i="1"/>
  <c r="BS1052" i="1"/>
  <c r="BS1053" i="1"/>
  <c r="BS1054" i="1"/>
  <c r="BS1055" i="1"/>
  <c r="BS1056" i="1"/>
  <c r="BS1057" i="1"/>
  <c r="BS1058" i="1"/>
  <c r="BS1059" i="1"/>
  <c r="BS1060" i="1"/>
  <c r="BS1061" i="1"/>
  <c r="BS1062" i="1"/>
  <c r="BS1063" i="1"/>
  <c r="BS1064" i="1"/>
  <c r="BS1065" i="1"/>
  <c r="BS1066" i="1"/>
  <c r="BS1067" i="1"/>
  <c r="BS1068" i="1"/>
  <c r="BS2" i="1"/>
  <c r="R39" i="4" l="1"/>
  <c r="BV387" i="1"/>
  <c r="BV8" i="1"/>
  <c r="BV6" i="1"/>
  <c r="BV25" i="1"/>
  <c r="BV26" i="1"/>
  <c r="BV296" i="1"/>
  <c r="BV281" i="1"/>
  <c r="BV61" i="1"/>
  <c r="BV5" i="1"/>
  <c r="BV63" i="1"/>
  <c r="BV29" i="1"/>
  <c r="BV58" i="1"/>
  <c r="BV28" i="1"/>
  <c r="BV17" i="1"/>
  <c r="BV37" i="1"/>
  <c r="BV124" i="1"/>
  <c r="BV159" i="1"/>
  <c r="BV398" i="1"/>
  <c r="BV158" i="1"/>
  <c r="BV392" i="1"/>
  <c r="BV277" i="1"/>
  <c r="BV364" i="1"/>
  <c r="BV391" i="1"/>
  <c r="BV291" i="1"/>
  <c r="BV111" i="1"/>
  <c r="BV56" i="1"/>
  <c r="BV239" i="1"/>
  <c r="BV114" i="1"/>
  <c r="BV46" i="1"/>
  <c r="BV278" i="1"/>
  <c r="BV311" i="1"/>
  <c r="BV237" i="1"/>
  <c r="BV396" i="1"/>
  <c r="BV276" i="1"/>
  <c r="BV358" i="1"/>
  <c r="BV342" i="1"/>
  <c r="BV290" i="1"/>
  <c r="BV45" i="1"/>
  <c r="BV293" i="1"/>
  <c r="BV107" i="1"/>
  <c r="BV24" i="1"/>
  <c r="BV33" i="1"/>
  <c r="BV12" i="1"/>
  <c r="BV10" i="1"/>
  <c r="BV279" i="1"/>
  <c r="BV30" i="1"/>
  <c r="BV183" i="1"/>
  <c r="BV31" i="1"/>
  <c r="BV19" i="1"/>
  <c r="BV34" i="1"/>
  <c r="BV35" i="1"/>
  <c r="BV382" i="1"/>
  <c r="BV393" i="1"/>
  <c r="BV4" i="1"/>
  <c r="BV354" i="1"/>
  <c r="BV32" i="1"/>
  <c r="BV22" i="1"/>
  <c r="BV108" i="1"/>
  <c r="BV362" i="1"/>
  <c r="BV203" i="1"/>
  <c r="BV173" i="1"/>
  <c r="BV41" i="1"/>
  <c r="BV36" i="1"/>
  <c r="BV326" i="1"/>
  <c r="BV133" i="1"/>
  <c r="BV162" i="1"/>
  <c r="BV40" i="1"/>
  <c r="BV360" i="1"/>
  <c r="BV165" i="1"/>
  <c r="BV363" i="1"/>
  <c r="BV372" i="1"/>
  <c r="BV163" i="1"/>
  <c r="BV395" i="1"/>
  <c r="BV390" i="1"/>
  <c r="BV379" i="1"/>
  <c r="BV376" i="1"/>
  <c r="BV371" i="1"/>
  <c r="BV389" i="1"/>
  <c r="BV385" i="1"/>
  <c r="BV380" i="1"/>
  <c r="BV375" i="1"/>
  <c r="BV370" i="1"/>
  <c r="BV388" i="1"/>
  <c r="BV383" i="1"/>
  <c r="BV378" i="1"/>
  <c r="BV374" i="1"/>
  <c r="BV384" i="1"/>
  <c r="BV381" i="1"/>
  <c r="BV377" i="1"/>
  <c r="BV373" i="1"/>
  <c r="BV369" i="1"/>
  <c r="BV368" i="1"/>
  <c r="BV367" i="1"/>
  <c r="BV175" i="1"/>
  <c r="BV355" i="1"/>
  <c r="BV258" i="1"/>
  <c r="BV350" i="1"/>
  <c r="BV361" i="1"/>
  <c r="BV99" i="1"/>
  <c r="BV308" i="1"/>
  <c r="BV137" i="1"/>
  <c r="BV359" i="1"/>
  <c r="BV288" i="1"/>
  <c r="BV200" i="1"/>
  <c r="BV149" i="1"/>
  <c r="BV331" i="1"/>
  <c r="BV236" i="1"/>
  <c r="BV265" i="1"/>
  <c r="BV156" i="1"/>
  <c r="BV129" i="1"/>
  <c r="BV323" i="1"/>
  <c r="BV366" i="1"/>
  <c r="BV313" i="1"/>
  <c r="BV169" i="1"/>
  <c r="BV324" i="1"/>
  <c r="BV68" i="1"/>
  <c r="BV274" i="1"/>
  <c r="BV95" i="1"/>
  <c r="BV78" i="1"/>
  <c r="BV104" i="1"/>
  <c r="BV357" i="1"/>
  <c r="BV275" i="1"/>
  <c r="BV191" i="1"/>
  <c r="BV112" i="1"/>
  <c r="BV121" i="1"/>
  <c r="BV155" i="1"/>
  <c r="BV120" i="1"/>
  <c r="BV266" i="1"/>
  <c r="BV287" i="1"/>
  <c r="BV190" i="1"/>
  <c r="BV273" i="1"/>
  <c r="BV103" i="1"/>
  <c r="BV122" i="1"/>
  <c r="BV292" i="1"/>
  <c r="BV185" i="1"/>
  <c r="BV246" i="1"/>
  <c r="BV356" i="1"/>
  <c r="BV343" i="1"/>
  <c r="BV312" i="1"/>
  <c r="BV365" i="1"/>
  <c r="BV338" i="1"/>
  <c r="BV353" i="1"/>
  <c r="BV318" i="1"/>
  <c r="BV351" i="1"/>
  <c r="BV352" i="1"/>
  <c r="BV345" i="1"/>
  <c r="BV348" i="1"/>
  <c r="BV344" i="1"/>
  <c r="BV347" i="1"/>
  <c r="BV349" i="1"/>
  <c r="BV346" i="1"/>
  <c r="BV341" i="1"/>
  <c r="BV340" i="1"/>
  <c r="BV330" i="1"/>
  <c r="BV280" i="1"/>
  <c r="BV305" i="1"/>
  <c r="BV298" i="1"/>
  <c r="BV337" i="1"/>
  <c r="BV297" i="1"/>
  <c r="BV335" i="1"/>
  <c r="BV294" i="1"/>
  <c r="BV319" i="1"/>
  <c r="BV283" i="1"/>
  <c r="BV309" i="1"/>
  <c r="BV333" i="1"/>
  <c r="BV316" i="1"/>
  <c r="BV328" i="1"/>
  <c r="BV285" i="1"/>
  <c r="BV336" i="1"/>
  <c r="BV320" i="1"/>
  <c r="BV302" i="1"/>
  <c r="BV304" i="1"/>
  <c r="BV334" i="1"/>
  <c r="BV289" i="1"/>
  <c r="BV307" i="1"/>
  <c r="BV327" i="1"/>
  <c r="BV299" i="1"/>
  <c r="BV301" i="1"/>
  <c r="BV314" i="1"/>
  <c r="BV306" i="1"/>
  <c r="BV300" i="1"/>
  <c r="BV303" i="1"/>
  <c r="BV310" i="1"/>
  <c r="BV325" i="1"/>
  <c r="BV286" i="1"/>
  <c r="BV329" i="1"/>
  <c r="BV322" i="1"/>
  <c r="BV317" i="1"/>
  <c r="BV295" i="1"/>
  <c r="BV284" i="1"/>
  <c r="BV332" i="1"/>
  <c r="BV282" i="1"/>
  <c r="BV339" i="1"/>
  <c r="BV315" i="1"/>
  <c r="BV321" i="1"/>
  <c r="BV268" i="1"/>
  <c r="BV267" i="1"/>
  <c r="BV270" i="1"/>
  <c r="BV271" i="1"/>
  <c r="BV272" i="1"/>
  <c r="BV269" i="1"/>
  <c r="BV264" i="1"/>
  <c r="R41" i="4"/>
  <c r="BH2" i="1"/>
  <c r="BH8" i="1"/>
  <c r="BH9" i="1"/>
  <c r="BH10" i="1"/>
  <c r="BH11" i="1"/>
  <c r="BH12" i="1"/>
  <c r="BH13" i="1"/>
  <c r="BH14" i="1"/>
  <c r="BH15" i="1"/>
  <c r="BH16" i="1"/>
  <c r="BH17" i="1"/>
  <c r="BH18" i="1"/>
  <c r="BH19" i="1"/>
  <c r="BH20" i="1"/>
  <c r="BH22" i="1"/>
  <c r="BH23" i="1"/>
  <c r="BH24" i="1"/>
  <c r="BH27" i="1"/>
  <c r="BH29" i="1"/>
  <c r="BH32" i="1"/>
  <c r="BH33" i="1"/>
  <c r="BH36" i="1"/>
  <c r="BH37" i="1"/>
  <c r="BH38"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8" i="1"/>
  <c r="BH79" i="1"/>
  <c r="BH80" i="1"/>
  <c r="BH81" i="1"/>
  <c r="BH82" i="1"/>
  <c r="BH83" i="1"/>
  <c r="BH84" i="1"/>
  <c r="BH85" i="1"/>
  <c r="BH86" i="1"/>
  <c r="BH87"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3" i="1"/>
  <c r="BH174" i="1"/>
  <c r="BH175" i="1"/>
  <c r="BH176" i="1"/>
  <c r="BH177" i="1"/>
  <c r="BH178" i="1"/>
  <c r="BH179" i="1"/>
  <c r="BH180" i="1"/>
  <c r="BH182" i="1"/>
  <c r="BH183" i="1"/>
  <c r="BH184" i="1"/>
  <c r="BH185" i="1"/>
  <c r="BH186" i="1"/>
  <c r="BH187" i="1"/>
  <c r="BH188" i="1"/>
  <c r="BH189" i="1"/>
  <c r="BH190" i="1"/>
  <c r="BH191" i="1"/>
  <c r="BH192" i="1"/>
  <c r="BH193" i="1"/>
  <c r="BH194" i="1"/>
  <c r="BH195" i="1"/>
  <c r="BH196" i="1"/>
  <c r="BH197" i="1"/>
  <c r="BH199" i="1"/>
  <c r="BH200" i="1"/>
  <c r="BH201" i="1"/>
  <c r="BH202" i="1"/>
  <c r="BH203" i="1"/>
  <c r="BH204"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6" i="1"/>
  <c r="BH237" i="1"/>
  <c r="BH238" i="1"/>
  <c r="BH239" i="1"/>
  <c r="BH240" i="1"/>
  <c r="BH241" i="1"/>
  <c r="BH242" i="1"/>
  <c r="BH243" i="1"/>
  <c r="BH244" i="1"/>
  <c r="BH245" i="1"/>
  <c r="BH246"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504" i="1"/>
  <c r="BH505" i="1"/>
  <c r="BH506" i="1"/>
  <c r="BH507" i="1"/>
  <c r="BH508" i="1"/>
  <c r="BH509" i="1"/>
  <c r="BH510" i="1"/>
  <c r="BH511" i="1"/>
  <c r="BH512" i="1"/>
  <c r="BH513" i="1"/>
  <c r="BH514" i="1"/>
  <c r="BH515" i="1"/>
  <c r="BH516" i="1"/>
  <c r="BH517" i="1"/>
  <c r="BH518" i="1"/>
  <c r="BH519" i="1"/>
  <c r="BH520" i="1"/>
  <c r="BH521" i="1"/>
  <c r="BH522" i="1"/>
  <c r="BH523" i="1"/>
  <c r="BH524" i="1"/>
  <c r="BH525" i="1"/>
  <c r="BH526" i="1"/>
  <c r="BH527" i="1"/>
  <c r="BH528" i="1"/>
  <c r="BH529" i="1"/>
  <c r="BH530" i="1"/>
  <c r="BH531" i="1"/>
  <c r="BH532" i="1"/>
  <c r="BH533" i="1"/>
  <c r="BH534" i="1"/>
  <c r="BH535" i="1"/>
  <c r="BH536" i="1"/>
  <c r="BH537" i="1"/>
  <c r="BH538" i="1"/>
  <c r="BH539" i="1"/>
  <c r="BH540" i="1"/>
  <c r="BH541" i="1"/>
  <c r="BH542" i="1"/>
  <c r="BH543" i="1"/>
  <c r="BH544" i="1"/>
  <c r="BH545" i="1"/>
  <c r="BH546" i="1"/>
  <c r="BH547" i="1"/>
  <c r="BH548" i="1"/>
  <c r="BH549" i="1"/>
  <c r="BH550" i="1"/>
  <c r="BH551" i="1"/>
  <c r="BH552" i="1"/>
  <c r="BH553" i="1"/>
  <c r="BH554" i="1"/>
  <c r="BH555" i="1"/>
  <c r="BH556" i="1"/>
  <c r="BH557" i="1"/>
  <c r="BH558" i="1"/>
  <c r="BH559" i="1"/>
  <c r="BH560" i="1"/>
  <c r="BH561" i="1"/>
  <c r="BH562" i="1"/>
  <c r="BH563" i="1"/>
  <c r="BH564" i="1"/>
  <c r="BH565" i="1"/>
  <c r="BH566" i="1"/>
  <c r="BH567" i="1"/>
  <c r="BH568" i="1"/>
  <c r="BH569" i="1"/>
  <c r="BH570" i="1"/>
  <c r="BH571" i="1"/>
  <c r="BH572" i="1"/>
  <c r="BH573" i="1"/>
  <c r="BH574" i="1"/>
  <c r="BH575" i="1"/>
  <c r="BH576" i="1"/>
  <c r="BH577" i="1"/>
  <c r="BH578" i="1"/>
  <c r="BH579" i="1"/>
  <c r="BH580" i="1"/>
  <c r="BH581" i="1"/>
  <c r="BH582" i="1"/>
  <c r="BH583" i="1"/>
  <c r="BH584" i="1"/>
  <c r="BH585" i="1"/>
  <c r="BH586" i="1"/>
  <c r="BH587" i="1"/>
  <c r="BH588" i="1"/>
  <c r="BH589" i="1"/>
  <c r="BH590" i="1"/>
  <c r="BH591" i="1"/>
  <c r="BH592" i="1"/>
  <c r="BH593" i="1"/>
  <c r="BH594" i="1"/>
  <c r="BH595" i="1"/>
  <c r="BH596" i="1"/>
  <c r="BH597" i="1"/>
  <c r="BH598" i="1"/>
  <c r="BH599" i="1"/>
  <c r="BH600" i="1"/>
  <c r="BH601" i="1"/>
  <c r="BH602" i="1"/>
  <c r="BH603" i="1"/>
  <c r="BH604" i="1"/>
  <c r="BH605" i="1"/>
  <c r="BH606" i="1"/>
  <c r="BH607" i="1"/>
  <c r="BH608" i="1"/>
  <c r="BH609" i="1"/>
  <c r="BH610" i="1"/>
  <c r="BH611" i="1"/>
  <c r="BH612" i="1"/>
  <c r="BH613" i="1"/>
  <c r="BH614" i="1"/>
  <c r="BH615" i="1"/>
  <c r="BH616" i="1"/>
  <c r="BH617" i="1"/>
  <c r="BH618" i="1"/>
  <c r="BH619" i="1"/>
  <c r="BH620" i="1"/>
  <c r="BH621" i="1"/>
  <c r="BH622" i="1"/>
  <c r="BH623" i="1"/>
  <c r="BH624" i="1"/>
  <c r="BH625" i="1"/>
  <c r="BH626" i="1"/>
  <c r="BH627" i="1"/>
  <c r="BH628" i="1"/>
  <c r="BH629" i="1"/>
  <c r="BH630" i="1"/>
  <c r="BH631" i="1"/>
  <c r="BH632" i="1"/>
  <c r="BH633" i="1"/>
  <c r="BH634" i="1"/>
  <c r="BH635" i="1"/>
  <c r="BH636" i="1"/>
  <c r="BH637" i="1"/>
  <c r="BH638" i="1"/>
  <c r="BH639" i="1"/>
  <c r="BH640" i="1"/>
  <c r="BH641" i="1"/>
  <c r="BH642" i="1"/>
  <c r="BH643" i="1"/>
  <c r="BH644" i="1"/>
  <c r="BH645" i="1"/>
  <c r="BH646" i="1"/>
  <c r="BH647" i="1"/>
  <c r="BH648" i="1"/>
  <c r="BH649" i="1"/>
  <c r="BH650" i="1"/>
  <c r="BH651" i="1"/>
  <c r="BH652" i="1"/>
  <c r="BH653" i="1"/>
  <c r="BH654" i="1"/>
  <c r="BH655" i="1"/>
  <c r="BH656" i="1"/>
  <c r="BH657" i="1"/>
  <c r="BH658" i="1"/>
  <c r="BH659" i="1"/>
  <c r="BH660" i="1"/>
  <c r="BH661" i="1"/>
  <c r="BH662" i="1"/>
  <c r="BH663" i="1"/>
  <c r="BH664" i="1"/>
  <c r="BH665" i="1"/>
  <c r="BH666" i="1"/>
  <c r="BH667" i="1"/>
  <c r="BH668" i="1"/>
  <c r="BH669" i="1"/>
  <c r="BH670" i="1"/>
  <c r="BH671" i="1"/>
  <c r="BH672" i="1"/>
  <c r="BH673" i="1"/>
  <c r="BH674" i="1"/>
  <c r="BH675" i="1"/>
  <c r="BH676" i="1"/>
  <c r="BH677" i="1"/>
  <c r="BH678" i="1"/>
  <c r="BH679" i="1"/>
  <c r="BH680" i="1"/>
  <c r="BH681" i="1"/>
  <c r="BH682" i="1"/>
  <c r="BH683" i="1"/>
  <c r="BH684" i="1"/>
  <c r="BH685" i="1"/>
  <c r="BH686" i="1"/>
  <c r="BH687" i="1"/>
  <c r="BH688" i="1"/>
  <c r="BH689" i="1"/>
  <c r="BH690" i="1"/>
  <c r="BH691" i="1"/>
  <c r="BH692" i="1"/>
  <c r="BH693" i="1"/>
  <c r="BH694" i="1"/>
  <c r="BH695" i="1"/>
  <c r="BH696" i="1"/>
  <c r="BH697" i="1"/>
  <c r="BH698" i="1"/>
  <c r="BH699" i="1"/>
  <c r="BH700" i="1"/>
  <c r="BH701" i="1"/>
  <c r="BH702" i="1"/>
  <c r="BH703" i="1"/>
  <c r="BH704" i="1"/>
  <c r="BH705" i="1"/>
  <c r="BH706" i="1"/>
  <c r="BH707" i="1"/>
  <c r="BH708" i="1"/>
  <c r="BH709" i="1"/>
  <c r="BH710" i="1"/>
  <c r="BH711" i="1"/>
  <c r="BH712" i="1"/>
  <c r="BH713" i="1"/>
  <c r="BH714" i="1"/>
  <c r="BH715" i="1"/>
  <c r="BH716" i="1"/>
  <c r="BH717" i="1"/>
  <c r="BH718" i="1"/>
  <c r="BH719" i="1"/>
  <c r="BH720" i="1"/>
  <c r="BH721" i="1"/>
  <c r="BH722" i="1"/>
  <c r="BH723" i="1"/>
  <c r="BH724" i="1"/>
  <c r="BH725" i="1"/>
  <c r="BH726" i="1"/>
  <c r="BH727" i="1"/>
  <c r="BH728" i="1"/>
  <c r="BH729" i="1"/>
  <c r="BH730" i="1"/>
  <c r="BH731" i="1"/>
  <c r="BH732" i="1"/>
  <c r="BH733" i="1"/>
  <c r="BH734" i="1"/>
  <c r="BH735" i="1"/>
  <c r="BH736" i="1"/>
  <c r="BH737" i="1"/>
  <c r="BH738" i="1"/>
  <c r="BH4" i="1"/>
  <c r="BH6" i="1"/>
  <c r="BH7" i="1"/>
  <c r="BH739" i="1"/>
  <c r="BH740" i="1"/>
  <c r="BH741" i="1"/>
  <c r="BH742" i="1"/>
  <c r="BH743" i="1"/>
  <c r="BH744" i="1"/>
  <c r="BH745" i="1"/>
  <c r="BH746" i="1"/>
  <c r="P13" i="3"/>
  <c r="BM2" i="1" l="1"/>
  <c r="BV128" i="1"/>
  <c r="BV100" i="1"/>
  <c r="BV166" i="1"/>
  <c r="BV97" i="1"/>
  <c r="BV43" i="1"/>
  <c r="BV59" i="1"/>
  <c r="BV187" i="1"/>
  <c r="BV147" i="1"/>
  <c r="BV72" i="1"/>
  <c r="BV62" i="1"/>
  <c r="BV70" i="1"/>
  <c r="BV215" i="1"/>
  <c r="BV9" i="1"/>
  <c r="BV119" i="1"/>
  <c r="BV256" i="1"/>
  <c r="BV39" i="1"/>
  <c r="BV42" i="1"/>
  <c r="BV27" i="1"/>
  <c r="BV92" i="1"/>
  <c r="BV184" i="1"/>
  <c r="BV193" i="1"/>
  <c r="BV52" i="1"/>
  <c r="BV208" i="1"/>
  <c r="BV223" i="1"/>
  <c r="BV234" i="1"/>
  <c r="BV88" i="1"/>
  <c r="BV242" i="1"/>
  <c r="BV144" i="1"/>
  <c r="BV257" i="1"/>
  <c r="BV225" i="1"/>
  <c r="BV196" i="1"/>
  <c r="BV252" i="1"/>
  <c r="BV198" i="1"/>
  <c r="BV212" i="1"/>
  <c r="BV146" i="1"/>
  <c r="BV20" i="1"/>
  <c r="BV113" i="1"/>
  <c r="BV126" i="1"/>
  <c r="BV93" i="1"/>
  <c r="BV213" i="1"/>
  <c r="BV209" i="1"/>
  <c r="BV188" i="1"/>
  <c r="BV74" i="1"/>
  <c r="BV176" i="1"/>
  <c r="BV123" i="1"/>
  <c r="BV65" i="1"/>
  <c r="BV207" i="1"/>
  <c r="BV127" i="1"/>
  <c r="BV3" i="1"/>
  <c r="BV170" i="1"/>
  <c r="BV11" i="1"/>
  <c r="BV79" i="1"/>
  <c r="BV102" i="1"/>
  <c r="BV145" i="1"/>
  <c r="BV259" i="1"/>
  <c r="BV206" i="1"/>
  <c r="BV164" i="1"/>
  <c r="BV182" i="1"/>
  <c r="BV138" i="1"/>
  <c r="BV216" i="1"/>
  <c r="BV115" i="1"/>
  <c r="BV57" i="1"/>
  <c r="BV218" i="1"/>
  <c r="BV141" i="1"/>
  <c r="BV143" i="1"/>
  <c r="BV118" i="1"/>
  <c r="BV60" i="1"/>
  <c r="BV253" i="1"/>
  <c r="BV177" i="1"/>
  <c r="BV240" i="1"/>
  <c r="BV83" i="1"/>
  <c r="BV153" i="1"/>
  <c r="BV117" i="1"/>
  <c r="BV249" i="1"/>
  <c r="BV13" i="1"/>
  <c r="BV226" i="1"/>
  <c r="BV85" i="1"/>
  <c r="BV172" i="1"/>
  <c r="BV161" i="1"/>
  <c r="BV241" i="1"/>
  <c r="BV150" i="1"/>
  <c r="BV235" i="1"/>
  <c r="BV247" i="1"/>
  <c r="BV148" i="1"/>
  <c r="BV186" i="1"/>
  <c r="BV125" i="1"/>
  <c r="BV66" i="1"/>
  <c r="BV251" i="1"/>
  <c r="BV180" i="1"/>
  <c r="BV71" i="1"/>
  <c r="BV49" i="1"/>
  <c r="BV228" i="1"/>
  <c r="BV76" i="1"/>
  <c r="BV171" i="1"/>
  <c r="BV174" i="1"/>
  <c r="BV84" i="1"/>
  <c r="BV168" i="1"/>
  <c r="BV254" i="1"/>
  <c r="BV16" i="1"/>
  <c r="BV136" i="1"/>
  <c r="BV67" i="1"/>
  <c r="BV130" i="1"/>
  <c r="BV154" i="1"/>
  <c r="BV219" i="1"/>
  <c r="BV64" i="1"/>
  <c r="BV90" i="1"/>
  <c r="BV69" i="1"/>
  <c r="BV134" i="1"/>
  <c r="BV229" i="1"/>
  <c r="BV109" i="1"/>
  <c r="BV81" i="1"/>
  <c r="BV105" i="1"/>
  <c r="BV47" i="1"/>
  <c r="BV205" i="1"/>
  <c r="BV135" i="1"/>
  <c r="BV160" i="1"/>
  <c r="BV54" i="1"/>
  <c r="BV116" i="1"/>
  <c r="BV230" i="1"/>
  <c r="BV197" i="1"/>
  <c r="BV50" i="1"/>
  <c r="BV232" i="1"/>
  <c r="BV101" i="1"/>
  <c r="BV77" i="1"/>
  <c r="BV106" i="1"/>
  <c r="BV224" i="1"/>
  <c r="BV23" i="1"/>
  <c r="BV179" i="1"/>
  <c r="BV110" i="1"/>
  <c r="BV44" i="1"/>
  <c r="BV262" i="1"/>
  <c r="BV151" i="1"/>
  <c r="BV260" i="1"/>
  <c r="BV178" i="1"/>
  <c r="BV238" i="1"/>
  <c r="BV1071" i="1"/>
  <c r="BV1075" i="1"/>
  <c r="BV1072" i="1"/>
  <c r="BV1068" i="1"/>
  <c r="BV1073" i="1"/>
  <c r="BV1069" i="1"/>
  <c r="BV2" i="1"/>
  <c r="BV1070" i="1"/>
  <c r="BV1074" i="1"/>
  <c r="BV1076" i="1"/>
  <c r="BV181" i="1"/>
  <c r="BV263" i="1"/>
  <c r="BV227" i="1"/>
  <c r="BV152" i="1"/>
  <c r="BV131" i="1"/>
  <c r="BV201" i="1"/>
  <c r="BV231" i="1"/>
  <c r="BV21" i="1"/>
  <c r="BV189" i="1"/>
  <c r="BV202" i="1"/>
  <c r="BV250" i="1"/>
  <c r="BV139" i="1"/>
  <c r="BV157" i="1"/>
  <c r="BV80" i="1"/>
  <c r="BV140" i="1"/>
  <c r="BV75" i="1"/>
  <c r="BV244" i="1"/>
  <c r="BV18" i="1"/>
  <c r="BV15" i="1"/>
  <c r="BV132" i="1"/>
  <c r="BV98" i="1"/>
  <c r="BV14" i="1"/>
  <c r="BV167" i="1"/>
  <c r="BV38" i="1"/>
  <c r="BV82" i="1"/>
  <c r="BV51" i="1"/>
  <c r="BV199" i="1"/>
  <c r="BV195" i="1"/>
  <c r="BV233" i="1"/>
  <c r="BV192" i="1"/>
  <c r="BV248" i="1"/>
  <c r="BV142" i="1"/>
  <c r="BV255" i="1"/>
  <c r="BV91" i="1"/>
  <c r="BV243" i="1"/>
  <c r="BV48" i="1"/>
  <c r="BV94" i="1"/>
  <c r="BV220" i="1"/>
  <c r="BV55" i="1"/>
  <c r="BV73" i="1"/>
  <c r="BV53" i="1"/>
  <c r="BV96" i="1"/>
  <c r="BV221" i="1"/>
  <c r="BV194" i="1"/>
  <c r="BV89" i="1"/>
  <c r="BV204" i="1"/>
  <c r="BV211" i="1"/>
  <c r="BV87" i="1"/>
  <c r="BV7" i="1"/>
  <c r="BV86" i="1"/>
  <c r="BV245" i="1"/>
  <c r="BV261" i="1"/>
  <c r="BV210" i="1"/>
  <c r="BV214" i="1"/>
  <c r="BV222" i="1"/>
  <c r="BV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A386" i="1" l="1"/>
  <c r="CA7" i="1"/>
  <c r="CA11" i="1"/>
  <c r="CA15" i="1"/>
  <c r="CA19" i="1"/>
  <c r="CA23" i="1"/>
  <c r="CA27" i="1"/>
  <c r="CA31" i="1"/>
  <c r="CA35" i="1"/>
  <c r="CA39" i="1"/>
  <c r="CA43" i="1"/>
  <c r="CA47" i="1"/>
  <c r="CA51" i="1"/>
  <c r="CA55" i="1"/>
  <c r="CA59" i="1"/>
  <c r="CA63" i="1"/>
  <c r="CA67" i="1"/>
  <c r="CA71" i="1"/>
  <c r="CA75" i="1"/>
  <c r="CA79" i="1"/>
  <c r="CA83" i="1"/>
  <c r="CA87" i="1"/>
  <c r="CA9" i="1"/>
  <c r="CA13" i="1"/>
  <c r="CA17" i="1"/>
  <c r="CA21" i="1"/>
  <c r="CA25" i="1"/>
  <c r="CA29" i="1"/>
  <c r="CA33" i="1"/>
  <c r="CA37" i="1"/>
  <c r="CA41" i="1"/>
  <c r="CA45" i="1"/>
  <c r="CA49" i="1"/>
  <c r="CA53" i="1"/>
  <c r="CA57" i="1"/>
  <c r="CA61" i="1"/>
  <c r="CA65" i="1"/>
  <c r="CA69" i="1"/>
  <c r="CA73" i="1"/>
  <c r="CA77" i="1"/>
  <c r="CA81" i="1"/>
  <c r="CA85" i="1"/>
  <c r="CA89" i="1"/>
  <c r="CA93" i="1"/>
  <c r="CA97" i="1"/>
  <c r="CA101" i="1"/>
  <c r="CA105" i="1"/>
  <c r="CA109" i="1"/>
  <c r="CA113" i="1"/>
  <c r="CA117" i="1"/>
  <c r="CA121" i="1"/>
  <c r="CA125" i="1"/>
  <c r="CA129" i="1"/>
  <c r="CA133" i="1"/>
  <c r="CA137" i="1"/>
  <c r="CA141" i="1"/>
  <c r="CA145" i="1"/>
  <c r="CA149" i="1"/>
  <c r="CA153" i="1"/>
  <c r="CA157" i="1"/>
  <c r="CA161" i="1"/>
  <c r="CA165" i="1"/>
  <c r="CA169" i="1"/>
  <c r="CA173" i="1"/>
  <c r="CA177" i="1"/>
  <c r="CA181" i="1"/>
  <c r="CA185" i="1"/>
  <c r="CA189" i="1"/>
  <c r="CA193" i="1"/>
  <c r="CA197" i="1"/>
  <c r="CA201" i="1"/>
  <c r="CA205" i="1"/>
  <c r="CA209" i="1"/>
  <c r="CA213" i="1"/>
  <c r="CA217" i="1"/>
  <c r="CA221" i="1"/>
  <c r="CA225" i="1"/>
  <c r="CA229" i="1"/>
  <c r="CA233" i="1"/>
  <c r="CA237" i="1"/>
  <c r="CA241" i="1"/>
  <c r="CA245" i="1"/>
  <c r="CA249" i="1"/>
  <c r="CA253" i="1"/>
  <c r="CA257" i="1"/>
  <c r="CA10" i="1"/>
  <c r="CA14" i="1"/>
  <c r="CA18" i="1"/>
  <c r="CA22" i="1"/>
  <c r="CA26" i="1"/>
  <c r="CA30" i="1"/>
  <c r="CA34" i="1"/>
  <c r="CA38" i="1"/>
  <c r="CA42" i="1"/>
  <c r="CA46" i="1"/>
  <c r="CA50" i="1"/>
  <c r="CA54" i="1"/>
  <c r="CA58" i="1"/>
  <c r="CA62" i="1"/>
  <c r="CA66" i="1"/>
  <c r="CA70" i="1"/>
  <c r="CA74" i="1"/>
  <c r="CA78" i="1"/>
  <c r="CA82" i="1"/>
  <c r="CA86" i="1"/>
  <c r="CA90" i="1"/>
  <c r="CA231" i="1"/>
  <c r="CA52" i="1"/>
  <c r="CA94" i="1"/>
  <c r="CA104" i="1"/>
  <c r="CA120" i="1"/>
  <c r="CA131" i="1"/>
  <c r="CA142" i="1"/>
  <c r="CA152" i="1"/>
  <c r="CA163" i="1"/>
  <c r="CA174" i="1"/>
  <c r="CA184" i="1"/>
  <c r="CA195" i="1"/>
  <c r="CA206" i="1"/>
  <c r="CA216" i="1"/>
  <c r="CA227" i="1"/>
  <c r="CA238" i="1"/>
  <c r="CA248" i="1"/>
  <c r="CA8" i="1"/>
  <c r="CA24" i="1"/>
  <c r="CA40" i="1"/>
  <c r="CA56" i="1"/>
  <c r="CA72" i="1"/>
  <c r="CA88" i="1"/>
  <c r="CA95" i="1"/>
  <c r="CA100" i="1"/>
  <c r="CA106" i="1"/>
  <c r="CA111" i="1"/>
  <c r="CA116" i="1"/>
  <c r="CA122" i="1"/>
  <c r="CA127" i="1"/>
  <c r="CA132" i="1"/>
  <c r="CA138" i="1"/>
  <c r="CA143" i="1"/>
  <c r="CA148" i="1"/>
  <c r="CA154" i="1"/>
  <c r="CA159" i="1"/>
  <c r="CA164" i="1"/>
  <c r="CA170" i="1"/>
  <c r="CA175" i="1"/>
  <c r="CA180" i="1"/>
  <c r="CA186" i="1"/>
  <c r="CA191" i="1"/>
  <c r="CA196" i="1"/>
  <c r="CA202" i="1"/>
  <c r="CA207" i="1"/>
  <c r="CA212" i="1"/>
  <c r="CA218" i="1"/>
  <c r="CA223" i="1"/>
  <c r="CA228" i="1"/>
  <c r="CA234" i="1"/>
  <c r="CA239" i="1"/>
  <c r="CA244" i="1"/>
  <c r="CA250" i="1"/>
  <c r="CA255" i="1"/>
  <c r="CA12" i="1"/>
  <c r="CA28" i="1"/>
  <c r="CA44" i="1"/>
  <c r="CA60" i="1"/>
  <c r="CA76" i="1"/>
  <c r="CA91" i="1"/>
  <c r="CA96" i="1"/>
  <c r="CA102" i="1"/>
  <c r="CA107" i="1"/>
  <c r="CA112" i="1"/>
  <c r="CA118" i="1"/>
  <c r="CA123" i="1"/>
  <c r="CA128" i="1"/>
  <c r="CA134" i="1"/>
  <c r="CA139" i="1"/>
  <c r="CA144" i="1"/>
  <c r="CA150" i="1"/>
  <c r="CA155" i="1"/>
  <c r="CA160" i="1"/>
  <c r="CA166" i="1"/>
  <c r="CA171" i="1"/>
  <c r="CA176" i="1"/>
  <c r="CA182" i="1"/>
  <c r="CA187" i="1"/>
  <c r="CA192" i="1"/>
  <c r="CA198" i="1"/>
  <c r="CA203" i="1"/>
  <c r="CA208" i="1"/>
  <c r="CA214" i="1"/>
  <c r="CA219" i="1"/>
  <c r="CA224" i="1"/>
  <c r="CA230" i="1"/>
  <c r="CA235" i="1"/>
  <c r="CA240" i="1"/>
  <c r="CA246" i="1"/>
  <c r="CA251" i="1"/>
  <c r="CA256" i="1"/>
  <c r="CA16" i="1"/>
  <c r="CA32" i="1"/>
  <c r="CA48" i="1"/>
  <c r="CA64" i="1"/>
  <c r="CA80" i="1"/>
  <c r="CA92" i="1"/>
  <c r="CA98" i="1"/>
  <c r="CA103" i="1"/>
  <c r="CA108" i="1"/>
  <c r="CA114" i="1"/>
  <c r="CA119" i="1"/>
  <c r="CA124" i="1"/>
  <c r="CA130" i="1"/>
  <c r="CA135" i="1"/>
  <c r="CA140" i="1"/>
  <c r="CA146" i="1"/>
  <c r="CA151" i="1"/>
  <c r="CA156" i="1"/>
  <c r="CA162" i="1"/>
  <c r="CA167" i="1"/>
  <c r="CA172" i="1"/>
  <c r="CA178" i="1"/>
  <c r="CA183" i="1"/>
  <c r="CA188" i="1"/>
  <c r="CA194" i="1"/>
  <c r="CA199" i="1"/>
  <c r="CA204" i="1"/>
  <c r="CA210" i="1"/>
  <c r="CA215" i="1"/>
  <c r="CA220" i="1"/>
  <c r="CA226" i="1"/>
  <c r="CA236" i="1"/>
  <c r="CA242" i="1"/>
  <c r="CA247" i="1"/>
  <c r="CA252" i="1"/>
  <c r="CA258" i="1"/>
  <c r="CA20" i="1"/>
  <c r="CA36" i="1"/>
  <c r="CA68" i="1"/>
  <c r="CA84" i="1"/>
  <c r="CA99" i="1"/>
  <c r="CA110" i="1"/>
  <c r="CA115" i="1"/>
  <c r="CA126" i="1"/>
  <c r="CA136" i="1"/>
  <c r="CA147" i="1"/>
  <c r="CA158" i="1"/>
  <c r="CA168" i="1"/>
  <c r="CA179" i="1"/>
  <c r="CA190" i="1"/>
  <c r="CA200" i="1"/>
  <c r="CA211" i="1"/>
  <c r="CA222" i="1"/>
  <c r="CA232" i="1"/>
  <c r="CA243" i="1"/>
  <c r="CA254" i="1"/>
  <c r="BP2" i="1"/>
  <c r="BO2" i="1"/>
  <c r="BN2" i="1"/>
  <c r="CA3" i="1"/>
  <c r="CA259" i="1"/>
  <c r="CA263" i="1"/>
  <c r="CA267" i="1"/>
  <c r="CA271" i="1"/>
  <c r="CA275" i="1"/>
  <c r="CA279" i="1"/>
  <c r="CA283" i="1"/>
  <c r="CA287" i="1"/>
  <c r="CA291" i="1"/>
  <c r="CA295" i="1"/>
  <c r="CA4" i="1"/>
  <c r="CA260" i="1"/>
  <c r="CA264" i="1"/>
  <c r="CA268" i="1"/>
  <c r="CA272" i="1"/>
  <c r="CA276" i="1"/>
  <c r="CA280" i="1"/>
  <c r="CA284" i="1"/>
  <c r="CA288" i="1"/>
  <c r="CA292" i="1"/>
  <c r="CA296" i="1"/>
  <c r="CA300" i="1"/>
  <c r="CA304" i="1"/>
  <c r="CA308" i="1"/>
  <c r="CA312" i="1"/>
  <c r="CA316" i="1"/>
  <c r="CA320" i="1"/>
  <c r="CA324" i="1"/>
  <c r="CA328" i="1"/>
  <c r="CA332" i="1"/>
  <c r="CA336" i="1"/>
  <c r="CA340" i="1"/>
  <c r="CA5" i="1"/>
  <c r="CA261" i="1"/>
  <c r="CA269" i="1"/>
  <c r="CA277" i="1"/>
  <c r="CA285" i="1"/>
  <c r="CA293" i="1"/>
  <c r="CA299" i="1"/>
  <c r="CA305" i="1"/>
  <c r="CA310" i="1"/>
  <c r="CA315" i="1"/>
  <c r="CA321" i="1"/>
  <c r="CA326" i="1"/>
  <c r="CA331" i="1"/>
  <c r="CA337" i="1"/>
  <c r="CA342" i="1"/>
  <c r="CA346" i="1"/>
  <c r="CA350" i="1"/>
  <c r="CA354" i="1"/>
  <c r="CA358" i="1"/>
  <c r="CA362" i="1"/>
  <c r="CA366" i="1"/>
  <c r="CA370" i="1"/>
  <c r="CA374" i="1"/>
  <c r="CA378" i="1"/>
  <c r="CA382" i="1"/>
  <c r="CA390" i="1"/>
  <c r="CA394" i="1"/>
  <c r="CA398" i="1"/>
  <c r="CA402" i="1"/>
  <c r="CA406" i="1"/>
  <c r="CA410" i="1"/>
  <c r="CA414" i="1"/>
  <c r="CA418" i="1"/>
  <c r="CA422" i="1"/>
  <c r="CA426" i="1"/>
  <c r="CA430" i="1"/>
  <c r="CA434" i="1"/>
  <c r="CA438" i="1"/>
  <c r="CA442" i="1"/>
  <c r="CA446" i="1"/>
  <c r="CA450" i="1"/>
  <c r="CA454" i="1"/>
  <c r="CA458" i="1"/>
  <c r="CA462" i="1"/>
  <c r="CA466" i="1"/>
  <c r="CA470" i="1"/>
  <c r="CA474" i="1"/>
  <c r="CA478" i="1"/>
  <c r="CA482" i="1"/>
  <c r="CA486" i="1"/>
  <c r="CA490" i="1"/>
  <c r="CA494" i="1"/>
  <c r="CA498" i="1"/>
  <c r="CA6" i="1"/>
  <c r="CA262" i="1"/>
  <c r="CA270" i="1"/>
  <c r="CA278" i="1"/>
  <c r="CA286" i="1"/>
  <c r="CA294" i="1"/>
  <c r="CA301" i="1"/>
  <c r="CA306" i="1"/>
  <c r="CA311" i="1"/>
  <c r="CA317" i="1"/>
  <c r="CA322" i="1"/>
  <c r="CA327" i="1"/>
  <c r="CA333" i="1"/>
  <c r="CA338" i="1"/>
  <c r="CA343" i="1"/>
  <c r="CA347" i="1"/>
  <c r="CA351" i="1"/>
  <c r="CA355" i="1"/>
  <c r="CA359" i="1"/>
  <c r="CA363" i="1"/>
  <c r="CA367" i="1"/>
  <c r="CA371" i="1"/>
  <c r="CA375" i="1"/>
  <c r="CA379" i="1"/>
  <c r="CA383" i="1"/>
  <c r="CA387" i="1"/>
  <c r="CA391" i="1"/>
  <c r="CA395" i="1"/>
  <c r="CA399" i="1"/>
  <c r="CA403" i="1"/>
  <c r="CA407" i="1"/>
  <c r="CA411" i="1"/>
  <c r="CA415" i="1"/>
  <c r="CA419" i="1"/>
  <c r="CA423" i="1"/>
  <c r="CA427" i="1"/>
  <c r="CA431" i="1"/>
  <c r="CA435" i="1"/>
  <c r="CA439" i="1"/>
  <c r="CA443" i="1"/>
  <c r="CA447" i="1"/>
  <c r="CA451" i="1"/>
  <c r="CA455" i="1"/>
  <c r="CA459" i="1"/>
  <c r="CA463" i="1"/>
  <c r="CA467" i="1"/>
  <c r="CA471" i="1"/>
  <c r="CA475" i="1"/>
  <c r="CA479" i="1"/>
  <c r="CA483" i="1"/>
  <c r="CA487" i="1"/>
  <c r="CA491" i="1"/>
  <c r="CA495" i="1"/>
  <c r="CA499" i="1"/>
  <c r="CA503" i="1"/>
  <c r="CA507" i="1"/>
  <c r="CA511" i="1"/>
  <c r="CA515" i="1"/>
  <c r="CA519" i="1"/>
  <c r="CA523" i="1"/>
  <c r="CA527" i="1"/>
  <c r="CA531" i="1"/>
  <c r="CA535" i="1"/>
  <c r="CA539" i="1"/>
  <c r="CA543" i="1"/>
  <c r="CA547" i="1"/>
  <c r="CA551" i="1"/>
  <c r="CA555" i="1"/>
  <c r="CA559" i="1"/>
  <c r="CA563" i="1"/>
  <c r="CA567" i="1"/>
  <c r="CA571" i="1"/>
  <c r="CA575" i="1"/>
  <c r="CA579" i="1"/>
  <c r="CA583" i="1"/>
  <c r="CA587" i="1"/>
  <c r="CA591" i="1"/>
  <c r="CA595" i="1"/>
  <c r="CA599" i="1"/>
  <c r="CA603" i="1"/>
  <c r="CA607" i="1"/>
  <c r="CA611" i="1"/>
  <c r="CA615" i="1"/>
  <c r="CA619" i="1"/>
  <c r="CA623" i="1"/>
  <c r="CA627" i="1"/>
  <c r="CA631" i="1"/>
  <c r="CA635" i="1"/>
  <c r="CA639" i="1"/>
  <c r="CA643" i="1"/>
  <c r="CA647" i="1"/>
  <c r="CA651" i="1"/>
  <c r="CA265" i="1"/>
  <c r="CA281" i="1"/>
  <c r="CA297" i="1"/>
  <c r="CA307" i="1"/>
  <c r="CA318" i="1"/>
  <c r="CA329" i="1"/>
  <c r="CA339" i="1"/>
  <c r="CA348" i="1"/>
  <c r="CA356" i="1"/>
  <c r="CA364" i="1"/>
  <c r="CA372" i="1"/>
  <c r="CA380" i="1"/>
  <c r="CA388" i="1"/>
  <c r="CA396" i="1"/>
  <c r="CA404" i="1"/>
  <c r="CA412" i="1"/>
  <c r="CA420" i="1"/>
  <c r="CA428" i="1"/>
  <c r="CA436" i="1"/>
  <c r="CA444" i="1"/>
  <c r="CA452" i="1"/>
  <c r="CA460" i="1"/>
  <c r="CA468" i="1"/>
  <c r="CA476" i="1"/>
  <c r="CA484" i="1"/>
  <c r="CA492" i="1"/>
  <c r="CA500" i="1"/>
  <c r="CA505" i="1"/>
  <c r="CA510" i="1"/>
  <c r="CA516" i="1"/>
  <c r="CA521" i="1"/>
  <c r="CA526" i="1"/>
  <c r="CA532" i="1"/>
  <c r="CA537" i="1"/>
  <c r="CA542" i="1"/>
  <c r="CA548" i="1"/>
  <c r="CA553" i="1"/>
  <c r="CA558" i="1"/>
  <c r="CA564" i="1"/>
  <c r="CA569" i="1"/>
  <c r="CA574" i="1"/>
  <c r="CA580" i="1"/>
  <c r="CA585" i="1"/>
  <c r="CA590" i="1"/>
  <c r="CA596" i="1"/>
  <c r="CA601" i="1"/>
  <c r="CA606" i="1"/>
  <c r="CA612" i="1"/>
  <c r="CA617" i="1"/>
  <c r="CA622" i="1"/>
  <c r="CA628" i="1"/>
  <c r="CA633" i="1"/>
  <c r="CA638" i="1"/>
  <c r="CA644" i="1"/>
  <c r="CA649" i="1"/>
  <c r="CA654" i="1"/>
  <c r="CA658" i="1"/>
  <c r="CA662" i="1"/>
  <c r="CA666" i="1"/>
  <c r="CA670" i="1"/>
  <c r="CA674" i="1"/>
  <c r="CA678" i="1"/>
  <c r="CA682" i="1"/>
  <c r="CA686" i="1"/>
  <c r="CA690" i="1"/>
  <c r="CA694" i="1"/>
  <c r="CA698" i="1"/>
  <c r="CA702" i="1"/>
  <c r="CA706" i="1"/>
  <c r="CA710" i="1"/>
  <c r="CA714" i="1"/>
  <c r="CA718" i="1"/>
  <c r="CA722" i="1"/>
  <c r="CA726" i="1"/>
  <c r="CA730" i="1"/>
  <c r="CA734" i="1"/>
  <c r="CA738" i="1"/>
  <c r="CA742" i="1"/>
  <c r="CA746" i="1"/>
  <c r="CA750" i="1"/>
  <c r="CA754" i="1"/>
  <c r="CA758" i="1"/>
  <c r="CA762" i="1"/>
  <c r="CA766" i="1"/>
  <c r="CA770" i="1"/>
  <c r="CA774" i="1"/>
  <c r="CA778" i="1"/>
  <c r="CA782" i="1"/>
  <c r="CA786" i="1"/>
  <c r="CA790" i="1"/>
  <c r="CA794" i="1"/>
  <c r="CA798" i="1"/>
  <c r="CA802" i="1"/>
  <c r="CA806" i="1"/>
  <c r="CA810" i="1"/>
  <c r="CA814" i="1"/>
  <c r="CA818" i="1"/>
  <c r="CA822" i="1"/>
  <c r="CA826" i="1"/>
  <c r="CA830" i="1"/>
  <c r="CA834" i="1"/>
  <c r="CA838" i="1"/>
  <c r="CA842" i="1"/>
  <c r="CA846" i="1"/>
  <c r="CA850" i="1"/>
  <c r="CA854" i="1"/>
  <c r="CA858" i="1"/>
  <c r="CA862" i="1"/>
  <c r="CA866" i="1"/>
  <c r="CA870" i="1"/>
  <c r="CA874" i="1"/>
  <c r="CA878" i="1"/>
  <c r="CA266" i="1"/>
  <c r="CA282" i="1"/>
  <c r="CA298" i="1"/>
  <c r="CA309" i="1"/>
  <c r="CA319" i="1"/>
  <c r="CA330" i="1"/>
  <c r="CA341" i="1"/>
  <c r="CA349" i="1"/>
  <c r="CA357" i="1"/>
  <c r="CA365" i="1"/>
  <c r="CA373" i="1"/>
  <c r="CA381" i="1"/>
  <c r="CA389" i="1"/>
  <c r="CA397" i="1"/>
  <c r="CA405" i="1"/>
  <c r="CA413" i="1"/>
  <c r="CA421" i="1"/>
  <c r="CA429" i="1"/>
  <c r="CA437" i="1"/>
  <c r="CA445" i="1"/>
  <c r="CA453" i="1"/>
  <c r="CA461" i="1"/>
  <c r="CA469" i="1"/>
  <c r="CA477" i="1"/>
  <c r="CA485" i="1"/>
  <c r="CA493" i="1"/>
  <c r="CA501" i="1"/>
  <c r="CA506" i="1"/>
  <c r="CA512" i="1"/>
  <c r="CA517" i="1"/>
  <c r="CA522" i="1"/>
  <c r="CA528" i="1"/>
  <c r="CA533" i="1"/>
  <c r="CA538" i="1"/>
  <c r="CA544" i="1"/>
  <c r="CA549" i="1"/>
  <c r="CA554" i="1"/>
  <c r="CA560" i="1"/>
  <c r="CA565" i="1"/>
  <c r="CA570" i="1"/>
  <c r="CA576" i="1"/>
  <c r="CA581" i="1"/>
  <c r="CA586" i="1"/>
  <c r="CA592" i="1"/>
  <c r="CA597" i="1"/>
  <c r="CA602" i="1"/>
  <c r="CA608" i="1"/>
  <c r="CA613" i="1"/>
  <c r="CA618" i="1"/>
  <c r="CA624" i="1"/>
  <c r="CA629" i="1"/>
  <c r="CA634" i="1"/>
  <c r="CA640" i="1"/>
  <c r="CA645" i="1"/>
  <c r="CA650" i="1"/>
  <c r="CA655" i="1"/>
  <c r="CA659" i="1"/>
  <c r="CA663" i="1"/>
  <c r="CA667" i="1"/>
  <c r="CA671" i="1"/>
  <c r="CA675" i="1"/>
  <c r="CA679" i="1"/>
  <c r="CA683" i="1"/>
  <c r="CA687" i="1"/>
  <c r="CA691" i="1"/>
  <c r="CA695" i="1"/>
  <c r="CA699" i="1"/>
  <c r="CA703" i="1"/>
  <c r="CA707" i="1"/>
  <c r="CA711" i="1"/>
  <c r="CA715" i="1"/>
  <c r="CA719" i="1"/>
  <c r="CA723" i="1"/>
  <c r="CA727" i="1"/>
  <c r="CA731" i="1"/>
  <c r="CA735" i="1"/>
  <c r="CA739" i="1"/>
  <c r="CA743" i="1"/>
  <c r="CA747" i="1"/>
  <c r="CA751" i="1"/>
  <c r="CA755" i="1"/>
  <c r="CA759" i="1"/>
  <c r="CA763" i="1"/>
  <c r="CA767" i="1"/>
  <c r="CA771" i="1"/>
  <c r="CA775" i="1"/>
  <c r="CA779" i="1"/>
  <c r="CA783" i="1"/>
  <c r="CA787" i="1"/>
  <c r="CA791" i="1"/>
  <c r="CA795" i="1"/>
  <c r="CA799" i="1"/>
  <c r="CA803" i="1"/>
  <c r="CA807" i="1"/>
  <c r="CA811" i="1"/>
  <c r="CA815" i="1"/>
  <c r="CA819" i="1"/>
  <c r="CA823" i="1"/>
  <c r="CA827" i="1"/>
  <c r="CA831" i="1"/>
  <c r="CA835" i="1"/>
  <c r="CA839" i="1"/>
  <c r="CA843" i="1"/>
  <c r="CA847" i="1"/>
  <c r="CA851" i="1"/>
  <c r="CA855" i="1"/>
  <c r="CA859" i="1"/>
  <c r="CA863" i="1"/>
  <c r="CA867" i="1"/>
  <c r="CA871" i="1"/>
  <c r="CA875" i="1"/>
  <c r="CA879" i="1"/>
  <c r="CA883" i="1"/>
  <c r="CA887" i="1"/>
  <c r="CA891" i="1"/>
  <c r="CA895" i="1"/>
  <c r="CA899" i="1"/>
  <c r="CA903" i="1"/>
  <c r="CA907" i="1"/>
  <c r="CA911" i="1"/>
  <c r="CA915" i="1"/>
  <c r="CA919" i="1"/>
  <c r="CA923" i="1"/>
  <c r="CA927" i="1"/>
  <c r="CA931" i="1"/>
  <c r="CA935" i="1"/>
  <c r="CA939" i="1"/>
  <c r="CA943" i="1"/>
  <c r="CA947" i="1"/>
  <c r="CA951" i="1"/>
  <c r="CA955" i="1"/>
  <c r="CA959" i="1"/>
  <c r="CA963" i="1"/>
  <c r="CA967" i="1"/>
  <c r="CA971" i="1"/>
  <c r="CA975" i="1"/>
  <c r="CA979" i="1"/>
  <c r="CA983" i="1"/>
  <c r="CA987" i="1"/>
  <c r="CA991" i="1"/>
  <c r="CA995" i="1"/>
  <c r="CA999" i="1"/>
  <c r="CA1003" i="1"/>
  <c r="CA1007" i="1"/>
  <c r="CA1011" i="1"/>
  <c r="CA1015" i="1"/>
  <c r="CA1019" i="1"/>
  <c r="CA1023" i="1"/>
  <c r="CA1027" i="1"/>
  <c r="CA1031" i="1"/>
  <c r="CA1035" i="1"/>
  <c r="CA1039" i="1"/>
  <c r="CA1043" i="1"/>
  <c r="CA1047" i="1"/>
  <c r="CA273" i="1"/>
  <c r="CA302" i="1"/>
  <c r="CA323" i="1"/>
  <c r="CA344" i="1"/>
  <c r="CA360" i="1"/>
  <c r="CA376" i="1"/>
  <c r="CA392" i="1"/>
  <c r="CA408" i="1"/>
  <c r="CA424" i="1"/>
  <c r="CA440" i="1"/>
  <c r="CA456" i="1"/>
  <c r="CA472" i="1"/>
  <c r="CA488" i="1"/>
  <c r="CA502" i="1"/>
  <c r="CA513" i="1"/>
  <c r="CA524" i="1"/>
  <c r="CA534" i="1"/>
  <c r="CA545" i="1"/>
  <c r="CA556" i="1"/>
  <c r="CA566" i="1"/>
  <c r="CA577" i="1"/>
  <c r="CA588" i="1"/>
  <c r="CA598" i="1"/>
  <c r="CA609" i="1"/>
  <c r="CA620" i="1"/>
  <c r="CA630" i="1"/>
  <c r="CA641" i="1"/>
  <c r="CA652" i="1"/>
  <c r="CA660" i="1"/>
  <c r="CA668" i="1"/>
  <c r="CA676" i="1"/>
  <c r="CA684" i="1"/>
  <c r="CA692" i="1"/>
  <c r="CA700" i="1"/>
  <c r="CA708" i="1"/>
  <c r="CA716" i="1"/>
  <c r="CA724" i="1"/>
  <c r="CA732" i="1"/>
  <c r="CA740" i="1"/>
  <c r="CA748" i="1"/>
  <c r="CA756" i="1"/>
  <c r="CA764" i="1"/>
  <c r="CA772" i="1"/>
  <c r="CA780" i="1"/>
  <c r="CA788" i="1"/>
  <c r="CA796" i="1"/>
  <c r="CA804" i="1"/>
  <c r="CA812" i="1"/>
  <c r="CA820" i="1"/>
  <c r="CA828" i="1"/>
  <c r="CA836" i="1"/>
  <c r="CA844" i="1"/>
  <c r="CA852" i="1"/>
  <c r="CA860" i="1"/>
  <c r="CA868" i="1"/>
  <c r="CA876" i="1"/>
  <c r="CA882" i="1"/>
  <c r="CA888" i="1"/>
  <c r="CA893" i="1"/>
  <c r="CA898" i="1"/>
  <c r="CA904" i="1"/>
  <c r="CA909" i="1"/>
  <c r="CA914" i="1"/>
  <c r="CA920" i="1"/>
  <c r="CA925" i="1"/>
  <c r="CA930" i="1"/>
  <c r="CA936" i="1"/>
  <c r="CA941" i="1"/>
  <c r="CA946" i="1"/>
  <c r="CA952" i="1"/>
  <c r="CA957" i="1"/>
  <c r="CA962" i="1"/>
  <c r="CA968" i="1"/>
  <c r="CA973" i="1"/>
  <c r="CA978" i="1"/>
  <c r="CA984" i="1"/>
  <c r="CA989" i="1"/>
  <c r="CA994" i="1"/>
  <c r="CA1000" i="1"/>
  <c r="CA1005" i="1"/>
  <c r="CA1010" i="1"/>
  <c r="CA1016" i="1"/>
  <c r="CA1021" i="1"/>
  <c r="CA1026" i="1"/>
  <c r="CA1032" i="1"/>
  <c r="CA1037" i="1"/>
  <c r="CA1042" i="1"/>
  <c r="CA1048" i="1"/>
  <c r="CA1052" i="1"/>
  <c r="CA1056" i="1"/>
  <c r="CA1060" i="1"/>
  <c r="CA1064" i="1"/>
  <c r="CA1068" i="1"/>
  <c r="CA1072" i="1"/>
  <c r="CA1076" i="1"/>
  <c r="CA274" i="1"/>
  <c r="CA303" i="1"/>
  <c r="CA325" i="1"/>
  <c r="CA345" i="1"/>
  <c r="CA361" i="1"/>
  <c r="CA377" i="1"/>
  <c r="CA393" i="1"/>
  <c r="CA409" i="1"/>
  <c r="CA425" i="1"/>
  <c r="CA441" i="1"/>
  <c r="CA457" i="1"/>
  <c r="CA473" i="1"/>
  <c r="CA489" i="1"/>
  <c r="CA504" i="1"/>
  <c r="CA514" i="1"/>
  <c r="CA525" i="1"/>
  <c r="CA536" i="1"/>
  <c r="CA546" i="1"/>
  <c r="CA557" i="1"/>
  <c r="CA568" i="1"/>
  <c r="CA578" i="1"/>
  <c r="CA589" i="1"/>
  <c r="CA600" i="1"/>
  <c r="CA610" i="1"/>
  <c r="CA621" i="1"/>
  <c r="CA632" i="1"/>
  <c r="CA642" i="1"/>
  <c r="CA653" i="1"/>
  <c r="CA661" i="1"/>
  <c r="CA669" i="1"/>
  <c r="CA677" i="1"/>
  <c r="CA685" i="1"/>
  <c r="CA693" i="1"/>
  <c r="CA701" i="1"/>
  <c r="CA709" i="1"/>
  <c r="CA717" i="1"/>
  <c r="CA725" i="1"/>
  <c r="CA733" i="1"/>
  <c r="CA741" i="1"/>
  <c r="CA749" i="1"/>
  <c r="CA757" i="1"/>
  <c r="CA765" i="1"/>
  <c r="CA773" i="1"/>
  <c r="CA781" i="1"/>
  <c r="CA789" i="1"/>
  <c r="CA797" i="1"/>
  <c r="CA805" i="1"/>
  <c r="CA813" i="1"/>
  <c r="CA821" i="1"/>
  <c r="CA829" i="1"/>
  <c r="CA837" i="1"/>
  <c r="CA845" i="1"/>
  <c r="CA853" i="1"/>
  <c r="CA861" i="1"/>
  <c r="CA869" i="1"/>
  <c r="CA877" i="1"/>
  <c r="CA884" i="1"/>
  <c r="CA889" i="1"/>
  <c r="CA894" i="1"/>
  <c r="CA900" i="1"/>
  <c r="CA905" i="1"/>
  <c r="CA910" i="1"/>
  <c r="CA916" i="1"/>
  <c r="CA921" i="1"/>
  <c r="CA926" i="1"/>
  <c r="CA932" i="1"/>
  <c r="CA937" i="1"/>
  <c r="CA942" i="1"/>
  <c r="CA948" i="1"/>
  <c r="CA953" i="1"/>
  <c r="CA958" i="1"/>
  <c r="CA964" i="1"/>
  <c r="CA969" i="1"/>
  <c r="CA974" i="1"/>
  <c r="CA980" i="1"/>
  <c r="CA985" i="1"/>
  <c r="CA990" i="1"/>
  <c r="CA996" i="1"/>
  <c r="CA1001" i="1"/>
  <c r="CA1006" i="1"/>
  <c r="CA1012" i="1"/>
  <c r="CA1017" i="1"/>
  <c r="CA1022" i="1"/>
  <c r="CA1028" i="1"/>
  <c r="CA1033" i="1"/>
  <c r="CA1038" i="1"/>
  <c r="CA1044" i="1"/>
  <c r="CA1049" i="1"/>
  <c r="CA1053" i="1"/>
  <c r="CA1057" i="1"/>
  <c r="CA1061" i="1"/>
  <c r="CA1065" i="1"/>
  <c r="CA1069" i="1"/>
  <c r="CA1073" i="1"/>
  <c r="CA1077" i="1"/>
  <c r="CA289" i="1"/>
  <c r="CA334" i="1"/>
  <c r="CA368" i="1"/>
  <c r="CA400" i="1"/>
  <c r="CA432" i="1"/>
  <c r="CA464" i="1"/>
  <c r="CA496" i="1"/>
  <c r="CA518" i="1"/>
  <c r="CA540" i="1"/>
  <c r="CA561" i="1"/>
  <c r="CA582" i="1"/>
  <c r="CA604" i="1"/>
  <c r="CA625" i="1"/>
  <c r="CA646" i="1"/>
  <c r="CA664" i="1"/>
  <c r="CA680" i="1"/>
  <c r="CA696" i="1"/>
  <c r="CA712" i="1"/>
  <c r="CA728" i="1"/>
  <c r="CA744" i="1"/>
  <c r="CA760" i="1"/>
  <c r="CA776" i="1"/>
  <c r="CA792" i="1"/>
  <c r="CA808" i="1"/>
  <c r="CA824" i="1"/>
  <c r="CA840" i="1"/>
  <c r="CA856" i="1"/>
  <c r="CA872" i="1"/>
  <c r="CA885" i="1"/>
  <c r="CA896" i="1"/>
  <c r="CA906" i="1"/>
  <c r="CA917" i="1"/>
  <c r="CA928" i="1"/>
  <c r="CA938" i="1"/>
  <c r="CA949" i="1"/>
  <c r="CA960" i="1"/>
  <c r="CA970" i="1"/>
  <c r="CA981" i="1"/>
  <c r="CA992" i="1"/>
  <c r="CA1002" i="1"/>
  <c r="CA1013" i="1"/>
  <c r="CA1024" i="1"/>
  <c r="CA1034" i="1"/>
  <c r="CA1045" i="1"/>
  <c r="CA1054" i="1"/>
  <c r="CA1062" i="1"/>
  <c r="CA1070" i="1"/>
  <c r="CA1078" i="1"/>
  <c r="CA290" i="1"/>
  <c r="CA335" i="1"/>
  <c r="CA369" i="1"/>
  <c r="CA401" i="1"/>
  <c r="CA433" i="1"/>
  <c r="CA465" i="1"/>
  <c r="CA497" i="1"/>
  <c r="CA520" i="1"/>
  <c r="CA541" i="1"/>
  <c r="CA562" i="1"/>
  <c r="CA584" i="1"/>
  <c r="CA605" i="1"/>
  <c r="CA626" i="1"/>
  <c r="CA648" i="1"/>
  <c r="CA665" i="1"/>
  <c r="CA681" i="1"/>
  <c r="CA697" i="1"/>
  <c r="CA713" i="1"/>
  <c r="CA729" i="1"/>
  <c r="CA745" i="1"/>
  <c r="CA761" i="1"/>
  <c r="CA777" i="1"/>
  <c r="CA793" i="1"/>
  <c r="CA809" i="1"/>
  <c r="CA825" i="1"/>
  <c r="CA841" i="1"/>
  <c r="CA857" i="1"/>
  <c r="CA873" i="1"/>
  <c r="CA886" i="1"/>
  <c r="CA897" i="1"/>
  <c r="CA908" i="1"/>
  <c r="CA918" i="1"/>
  <c r="CA929" i="1"/>
  <c r="CA940" i="1"/>
  <c r="CA950" i="1"/>
  <c r="CA961" i="1"/>
  <c r="CA972" i="1"/>
  <c r="CA982" i="1"/>
  <c r="CA993" i="1"/>
  <c r="CA1004" i="1"/>
  <c r="CA1014" i="1"/>
  <c r="CA1025" i="1"/>
  <c r="CA1036" i="1"/>
  <c r="CA1046" i="1"/>
  <c r="CA1055" i="1"/>
  <c r="CA1063" i="1"/>
  <c r="CA1071" i="1"/>
  <c r="CA2" i="1"/>
  <c r="CA313" i="1"/>
  <c r="CA352" i="1"/>
  <c r="CA384" i="1"/>
  <c r="CA416" i="1"/>
  <c r="CA448" i="1"/>
  <c r="CA480" i="1"/>
  <c r="CA508" i="1"/>
  <c r="CA529" i="1"/>
  <c r="CA550" i="1"/>
  <c r="CA572" i="1"/>
  <c r="CA593" i="1"/>
  <c r="CA614" i="1"/>
  <c r="CA636" i="1"/>
  <c r="CA656" i="1"/>
  <c r="CA672" i="1"/>
  <c r="CA688" i="1"/>
  <c r="CA704" i="1"/>
  <c r="CA720" i="1"/>
  <c r="CA736" i="1"/>
  <c r="CA752" i="1"/>
  <c r="CA768" i="1"/>
  <c r="CA784" i="1"/>
  <c r="CA800" i="1"/>
  <c r="CA816" i="1"/>
  <c r="CA832" i="1"/>
  <c r="CA848" i="1"/>
  <c r="CA864" i="1"/>
  <c r="CA880" i="1"/>
  <c r="CA890" i="1"/>
  <c r="CA901" i="1"/>
  <c r="CA912" i="1"/>
  <c r="CA922" i="1"/>
  <c r="CA933" i="1"/>
  <c r="CA944" i="1"/>
  <c r="CA954" i="1"/>
  <c r="CA965" i="1"/>
  <c r="CA976" i="1"/>
  <c r="CA986" i="1"/>
  <c r="CA997" i="1"/>
  <c r="CA1008" i="1"/>
  <c r="CA1018" i="1"/>
  <c r="CA1029" i="1"/>
  <c r="CA1040" i="1"/>
  <c r="CA1050" i="1"/>
  <c r="CA1058" i="1"/>
  <c r="CA1066" i="1"/>
  <c r="CA1074" i="1"/>
  <c r="CA314" i="1"/>
  <c r="CA449" i="1"/>
  <c r="CA552" i="1"/>
  <c r="CA637" i="1"/>
  <c r="CA705" i="1"/>
  <c r="CA769" i="1"/>
  <c r="CA833" i="1"/>
  <c r="CA892" i="1"/>
  <c r="CA934" i="1"/>
  <c r="CA977" i="1"/>
  <c r="CA1020" i="1"/>
  <c r="CA1059" i="1"/>
  <c r="CA385" i="1"/>
  <c r="CA1041" i="1"/>
  <c r="CA530" i="1"/>
  <c r="CA616" i="1"/>
  <c r="CA689" i="1"/>
  <c r="CA817" i="1"/>
  <c r="CA924" i="1"/>
  <c r="CA1009" i="1"/>
  <c r="CA1051" i="1"/>
  <c r="CA353" i="1"/>
  <c r="CA481" i="1"/>
  <c r="CA573" i="1"/>
  <c r="CA657" i="1"/>
  <c r="CA721" i="1"/>
  <c r="CA785" i="1"/>
  <c r="CA849" i="1"/>
  <c r="CA902" i="1"/>
  <c r="CA945" i="1"/>
  <c r="CA988" i="1"/>
  <c r="CA1030" i="1"/>
  <c r="CA1067" i="1"/>
  <c r="CA509" i="1"/>
  <c r="CA594" i="1"/>
  <c r="CA673" i="1"/>
  <c r="CA737" i="1"/>
  <c r="CA801" i="1"/>
  <c r="CA865" i="1"/>
  <c r="CA913" i="1"/>
  <c r="CA956" i="1"/>
  <c r="CA998" i="1"/>
  <c r="CA1075" i="1"/>
  <c r="CA417" i="1"/>
  <c r="CA753" i="1"/>
  <c r="CA881" i="1"/>
  <c r="CA966" i="1"/>
  <c r="N406" i="1" l="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E434" i="1" l="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AC456" i="1" l="1"/>
  <c r="AC457" i="1"/>
  <c r="AC458" i="1"/>
  <c r="AC459" i="1"/>
  <c r="AC460" i="1"/>
  <c r="AC461" i="1"/>
  <c r="AC462" i="1"/>
  <c r="AC463" i="1"/>
  <c r="AC464" i="1"/>
  <c r="AC465" i="1"/>
  <c r="AC466" i="1"/>
  <c r="AC467" i="1"/>
  <c r="AC468" i="1"/>
  <c r="AC469" i="1"/>
  <c r="AC470" i="1"/>
  <c r="AC471"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N466" i="1"/>
  <c r="N467" i="1"/>
  <c r="N468" i="1"/>
  <c r="N469" i="1"/>
  <c r="N470" i="1"/>
  <c r="N471" i="1"/>
  <c r="N472" i="1"/>
  <c r="AC472" i="1"/>
  <c r="AC473" i="1"/>
  <c r="A20" i="32" l="1"/>
  <c r="A21" i="32"/>
  <c r="AK11" i="27" s="1"/>
  <c r="AJ35" i="27"/>
  <c r="H31" i="27" s="1"/>
  <c r="AK46" i="27"/>
  <c r="U22" i="27" s="1"/>
  <c r="M22" i="27" s="1"/>
  <c r="AM44" i="27"/>
  <c r="AK44" i="27"/>
  <c r="J26" i="27" s="1"/>
  <c r="AJ34" i="27"/>
  <c r="D33" i="27" s="1"/>
  <c r="U28" i="27"/>
  <c r="AK31" i="27"/>
  <c r="Q18" i="27" s="1"/>
  <c r="AJ37" i="27"/>
  <c r="O43" i="27" s="1"/>
  <c r="AK42" i="27"/>
  <c r="K27" i="27" s="1"/>
  <c r="AJ36" i="27"/>
  <c r="D43" i="27" s="1"/>
  <c r="AK41" i="27"/>
  <c r="E27" i="27" s="1"/>
  <c r="AK33" i="27"/>
  <c r="Q19" i="27" s="1"/>
  <c r="AK39" i="27"/>
  <c r="I25" i="27" s="1"/>
  <c r="AK32" i="27"/>
  <c r="BJ35" i="27" s="1"/>
  <c r="AK43" i="27"/>
  <c r="R27" i="27" s="1"/>
  <c r="AK45" i="27"/>
  <c r="U26" i="27" s="1"/>
  <c r="S26" i="27" s="1"/>
  <c r="AK38" i="27"/>
  <c r="AK37" i="27"/>
  <c r="U25" i="27" s="1"/>
  <c r="P24" i="27" s="1"/>
  <c r="AK36" i="27"/>
  <c r="U23" i="27" s="1"/>
  <c r="H23" i="27" s="1"/>
  <c r="AK35" i="27"/>
  <c r="U21" i="27" s="1"/>
  <c r="L21" i="27" s="1"/>
  <c r="AK40" i="27"/>
  <c r="P25" i="27" s="1"/>
  <c r="AK29" i="27"/>
  <c r="H19" i="27" s="1"/>
  <c r="AK34" i="27"/>
  <c r="AK30" i="27"/>
  <c r="AR50" i="27"/>
  <c r="AL50" i="27" s="1"/>
  <c r="AO20" i="4"/>
  <c r="BH28" i="1"/>
  <c r="BH88" i="1"/>
  <c r="BH148" i="1"/>
  <c r="BH172" i="1"/>
  <c r="BH5" i="1"/>
  <c r="BH235" i="1"/>
  <c r="BH247" i="1"/>
  <c r="BH3" i="1"/>
  <c r="BH21" i="1"/>
  <c r="BH77" i="1"/>
  <c r="BH181" i="1"/>
  <c r="BH205" i="1"/>
  <c r="BH198" i="1"/>
  <c r="BH26" i="1"/>
  <c r="BH30" i="1"/>
  <c r="BH34" i="1"/>
  <c r="BH146" i="1"/>
  <c r="BH31" i="1"/>
  <c r="BH35" i="1"/>
  <c r="BH39" i="1"/>
  <c r="BH147" i="1"/>
  <c r="I3544" i="27" l="1"/>
  <c r="O18" i="27"/>
  <c r="A19" i="32"/>
  <c r="A17" i="32"/>
  <c r="A22" i="32"/>
  <c r="O53" i="27"/>
  <c r="H3544" i="27"/>
  <c r="BJ33" i="27"/>
  <c r="H53" i="27"/>
  <c r="G3544" i="27"/>
  <c r="T53" i="27"/>
  <c r="S53" i="27"/>
  <c r="Q53" i="27"/>
  <c r="M53" i="27"/>
  <c r="U53" i="27"/>
  <c r="P53" i="27"/>
  <c r="E53" i="27"/>
  <c r="F3544" i="27"/>
  <c r="O27" i="27"/>
  <c r="D38" i="27"/>
  <c r="D31" i="27"/>
  <c r="U27" i="27"/>
  <c r="G38" i="27" s="1"/>
  <c r="AL32" i="27"/>
  <c r="G53" i="27" s="1"/>
  <c r="F53" i="27"/>
  <c r="L53" i="27"/>
  <c r="U24" i="27"/>
  <c r="F24" i="27" s="1"/>
  <c r="R53" i="27" l="1"/>
  <c r="D39" i="27"/>
  <c r="AO2" i="27"/>
  <c r="N53" i="27"/>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CU262" i="1" l="1"/>
  <c r="N8" i="4"/>
  <c r="B11" i="4" l="1"/>
  <c r="Q5" i="4"/>
  <c r="B10" i="4"/>
  <c r="CU351" i="1" l="1"/>
  <c r="CU293" i="1"/>
  <c r="CU254" i="1" l="1"/>
  <c r="CU312" i="1" l="1"/>
  <c r="CU304" i="1" l="1"/>
  <c r="CU286" i="1"/>
  <c r="CU310" i="1" l="1"/>
  <c r="CU303" i="1"/>
  <c r="CU295" i="1" l="1"/>
  <c r="CU289" i="1"/>
  <c r="CU190" i="1"/>
  <c r="CU191" i="1" l="1"/>
  <c r="CU186" i="1"/>
  <c r="CU185" i="1" s="1"/>
  <c r="CU91" i="1" l="1"/>
  <c r="CU267" i="1" l="1"/>
  <c r="CU270" i="1"/>
  <c r="CU266" i="1"/>
  <c r="CU211" i="1"/>
  <c r="CU119" i="1" l="1"/>
  <c r="CU240" i="1" l="1"/>
  <c r="CU227" i="1" l="1"/>
  <c r="CU146" i="1"/>
  <c r="CU144" i="1"/>
  <c r="CU59" i="1" l="1"/>
  <c r="CU104" i="1" l="1"/>
  <c r="CU120" i="1"/>
  <c r="CU103" i="1" l="1"/>
  <c r="CU102" i="1" l="1"/>
  <c r="CU142" i="1" l="1"/>
  <c r="CU143" i="1"/>
  <c r="BM392" i="1" l="1"/>
  <c r="BP392" i="1" s="1"/>
  <c r="BN392" i="1" l="1"/>
  <c r="BO392" i="1"/>
  <c r="BM393" i="1"/>
  <c r="BP393" i="1" s="1"/>
  <c r="BO393" i="1" l="1"/>
  <c r="BN393" i="1"/>
  <c r="BM394" i="1"/>
  <c r="BP394" i="1" s="1"/>
  <c r="CU92" i="1" l="1"/>
  <c r="BM395" i="1"/>
  <c r="BP395" i="1" s="1"/>
  <c r="BO394" i="1"/>
  <c r="BN394" i="1"/>
  <c r="BM396" i="1" l="1"/>
  <c r="BP396" i="1" s="1"/>
  <c r="BO395" i="1"/>
  <c r="BN395" i="1"/>
  <c r="CU101" i="1" l="1"/>
  <c r="BM397" i="1"/>
  <c r="BP397" i="1" s="1"/>
  <c r="BO396" i="1"/>
  <c r="BN396" i="1"/>
  <c r="BO397" i="1" l="1"/>
  <c r="BN397" i="1"/>
  <c r="BM398" i="1"/>
  <c r="BP398" i="1" s="1"/>
  <c r="CU70" i="1" l="1"/>
  <c r="BO398" i="1"/>
  <c r="BN398" i="1"/>
  <c r="BM399" i="1"/>
  <c r="BP399" i="1" s="1"/>
  <c r="BO399" i="1" l="1"/>
  <c r="BN399" i="1"/>
  <c r="BM400" i="1"/>
  <c r="BP400" i="1" s="1"/>
  <c r="BM401" i="1" l="1"/>
  <c r="BO400" i="1"/>
  <c r="BN400" i="1"/>
  <c r="BP401" i="1" l="1"/>
  <c r="BM402" i="1"/>
  <c r="BO401" i="1"/>
  <c r="BN401" i="1"/>
  <c r="BP402" i="1" l="1"/>
  <c r="BO402" i="1"/>
  <c r="BN402" i="1"/>
  <c r="BM403" i="1"/>
  <c r="BM404" i="1" s="1"/>
  <c r="BP404" i="1" l="1"/>
  <c r="BN404" i="1"/>
  <c r="BO404" i="1"/>
  <c r="BP403" i="1"/>
  <c r="BO403" i="1"/>
  <c r="BN403" i="1"/>
  <c r="BM3" i="1"/>
  <c r="BP3" i="1" l="1"/>
  <c r="BO3" i="1"/>
  <c r="BN3" i="1"/>
  <c r="BM4" i="1"/>
  <c r="BO4" i="1" l="1"/>
  <c r="BN4" i="1"/>
  <c r="BM5" i="1"/>
  <c r="BP4" i="1"/>
  <c r="BN5" i="1" l="1"/>
  <c r="BP5" i="1"/>
  <c r="BO5" i="1"/>
  <c r="BM6" i="1"/>
  <c r="BM7" i="1" l="1"/>
  <c r="BO6" i="1"/>
  <c r="BP6" i="1"/>
  <c r="BN6" i="1"/>
  <c r="BM8" i="1" l="1"/>
  <c r="BO7" i="1"/>
  <c r="BP7" i="1"/>
  <c r="BN7" i="1"/>
  <c r="BM9" i="1" l="1"/>
  <c r="BN8" i="1"/>
  <c r="BO8" i="1"/>
  <c r="BP8" i="1"/>
  <c r="BP9" i="1" l="1"/>
  <c r="BN9" i="1"/>
  <c r="BM10" i="1"/>
  <c r="BO9" i="1"/>
  <c r="BP10" i="1" l="1"/>
  <c r="BO10" i="1"/>
  <c r="BN10" i="1"/>
  <c r="BM11" i="1"/>
  <c r="BN11" i="1" s="1"/>
  <c r="BM12" i="1" l="1"/>
  <c r="BO11" i="1"/>
  <c r="BP11" i="1"/>
  <c r="BP12" i="1" l="1"/>
  <c r="BM13" i="1"/>
  <c r="BN12" i="1"/>
  <c r="BO12" i="1"/>
  <c r="BN13" i="1" l="1"/>
  <c r="BO13" i="1"/>
  <c r="BP13" i="1"/>
  <c r="BM14" i="1"/>
  <c r="BP14" i="1" l="1"/>
  <c r="BO14" i="1"/>
  <c r="BM15" i="1"/>
  <c r="BN14" i="1"/>
  <c r="BM16" i="1" l="1"/>
  <c r="BO16" i="1" s="1"/>
  <c r="BP15" i="1"/>
  <c r="BO15" i="1"/>
  <c r="BN15" i="1"/>
  <c r="BM17" i="1"/>
  <c r="BP16" i="1" l="1"/>
  <c r="BN16" i="1"/>
  <c r="BP17" i="1"/>
  <c r="BO17" i="1"/>
  <c r="BN17" i="1"/>
  <c r="BM18" i="1"/>
  <c r="BM19" i="1" l="1"/>
  <c r="BP18" i="1"/>
  <c r="BN18" i="1"/>
  <c r="BO18" i="1"/>
  <c r="BP19" i="1" l="1"/>
  <c r="BO19" i="1"/>
  <c r="BM20" i="1"/>
  <c r="BN19" i="1"/>
  <c r="BM21" i="1" l="1"/>
  <c r="BP21" i="1" s="1"/>
  <c r="BN20" i="1"/>
  <c r="BM22" i="1"/>
  <c r="BO20" i="1"/>
  <c r="BO21" i="1"/>
  <c r="BP20" i="1"/>
  <c r="BN21" i="1"/>
  <c r="BN22" i="1" l="1"/>
  <c r="BM23" i="1"/>
  <c r="BP22" i="1"/>
  <c r="BO22" i="1"/>
  <c r="BP23" i="1" l="1"/>
  <c r="BO23" i="1"/>
  <c r="BM24" i="1"/>
  <c r="BN23" i="1"/>
  <c r="BM25" i="1" l="1"/>
  <c r="BO25" i="1" s="1"/>
  <c r="BM26" i="1"/>
  <c r="BO26" i="1" s="1"/>
  <c r="BP24" i="1"/>
  <c r="BO24" i="1"/>
  <c r="BN24" i="1"/>
  <c r="BN25" i="1"/>
  <c r="BP25" i="1" l="1"/>
  <c r="BN26" i="1"/>
  <c r="BP26" i="1"/>
  <c r="BM27" i="1"/>
  <c r="BP27" i="1" s="1"/>
  <c r="BM28" i="1" l="1"/>
  <c r="BO27" i="1"/>
  <c r="BN27" i="1"/>
  <c r="BP28" i="1" l="1"/>
  <c r="BM29" i="1"/>
  <c r="BP29" i="1" s="1"/>
  <c r="BO28" i="1"/>
  <c r="BN28" i="1"/>
  <c r="BO29" i="1" l="1"/>
  <c r="BM30" i="1"/>
  <c r="BN30" i="1" s="1"/>
  <c r="BN29" i="1"/>
  <c r="BM31" i="1" l="1"/>
  <c r="BN31" i="1" s="1"/>
  <c r="BP30" i="1"/>
  <c r="BO30" i="1"/>
  <c r="BO31" i="1" l="1"/>
  <c r="BP31" i="1"/>
  <c r="BM32" i="1"/>
  <c r="BN32" i="1" s="1"/>
  <c r="BO32" i="1" l="1"/>
  <c r="BP32" i="1"/>
  <c r="BM33" i="1"/>
  <c r="BP33" i="1" l="1"/>
  <c r="BO33" i="1"/>
  <c r="BN33" i="1"/>
  <c r="BM34" i="1"/>
  <c r="BP34" i="1" l="1"/>
  <c r="BN34" i="1"/>
  <c r="BO34" i="1"/>
  <c r="BM35" i="1"/>
  <c r="BP35" i="1" l="1"/>
  <c r="BN35" i="1"/>
  <c r="BO35" i="1"/>
  <c r="BM36" i="1"/>
  <c r="BP36" i="1" l="1"/>
  <c r="BO36" i="1"/>
  <c r="BN36" i="1"/>
  <c r="BM37" i="1"/>
  <c r="BN37" i="1" l="1"/>
  <c r="BP37" i="1"/>
  <c r="BO37" i="1"/>
  <c r="BM38" i="1" l="1"/>
  <c r="BM39" i="1" l="1"/>
  <c r="BM40" i="1" s="1"/>
  <c r="BM41" i="1" s="1"/>
  <c r="BO38" i="1"/>
  <c r="BP38" i="1"/>
  <c r="BN38" i="1"/>
  <c r="BO41" i="1" l="1"/>
  <c r="BP41" i="1"/>
  <c r="BN41" i="1"/>
  <c r="BO40" i="1"/>
  <c r="BP40" i="1"/>
  <c r="BN40" i="1"/>
  <c r="BO39" i="1"/>
  <c r="BN39" i="1"/>
  <c r="BP39" i="1"/>
  <c r="BM42" i="1"/>
  <c r="BP42" i="1" l="1"/>
  <c r="BN42" i="1"/>
  <c r="BO42" i="1"/>
  <c r="BM43" i="1"/>
  <c r="BO43" i="1" l="1"/>
  <c r="BN43" i="1"/>
  <c r="BP43" i="1"/>
  <c r="BM44" i="1"/>
  <c r="BN44" i="1" l="1"/>
  <c r="BO44" i="1"/>
  <c r="BP44" i="1"/>
  <c r="BM45" i="1"/>
  <c r="BP45" i="1" l="1"/>
  <c r="BN45" i="1"/>
  <c r="BO45" i="1"/>
  <c r="BM46" i="1"/>
  <c r="BP46" i="1" l="1"/>
  <c r="BN46" i="1"/>
  <c r="BO46" i="1"/>
  <c r="BM47" i="1"/>
  <c r="BP47" i="1" l="1"/>
  <c r="BO47" i="1"/>
  <c r="BN47" i="1"/>
  <c r="BM48" i="1"/>
  <c r="BP48" i="1" l="1"/>
  <c r="BN48" i="1"/>
  <c r="BO48" i="1"/>
  <c r="BM49" i="1"/>
  <c r="BP49" i="1" l="1"/>
  <c r="BO49" i="1"/>
  <c r="BN49" i="1"/>
  <c r="BM50" i="1"/>
  <c r="BN50" i="1" l="1"/>
  <c r="BO50" i="1"/>
  <c r="BP50" i="1"/>
  <c r="BM51" i="1"/>
  <c r="BO51" i="1" l="1"/>
  <c r="BP51" i="1"/>
  <c r="BN51" i="1"/>
  <c r="BM52" i="1"/>
  <c r="BO52" i="1" l="1"/>
  <c r="BP52" i="1"/>
  <c r="BN52" i="1"/>
  <c r="BM53" i="1"/>
  <c r="BP53" i="1" l="1"/>
  <c r="BN53" i="1"/>
  <c r="BO53" i="1"/>
  <c r="BM54" i="1"/>
  <c r="BM55" i="1" l="1"/>
  <c r="BO54" i="1"/>
  <c r="BP54" i="1"/>
  <c r="BN54" i="1"/>
  <c r="BP55" i="1" l="1"/>
  <c r="BN55" i="1"/>
  <c r="BO55" i="1"/>
  <c r="BM56" i="1"/>
  <c r="BP56" i="1" l="1"/>
  <c r="BO56" i="1"/>
  <c r="BN56" i="1"/>
  <c r="BM57" i="1"/>
  <c r="BN57" i="1" l="1"/>
  <c r="BO57" i="1"/>
  <c r="BP57" i="1"/>
  <c r="BM58" i="1"/>
  <c r="BN58" i="1" l="1"/>
  <c r="BO58" i="1"/>
  <c r="BP58" i="1"/>
  <c r="BM59" i="1"/>
  <c r="BN59" i="1" l="1"/>
  <c r="BO59" i="1"/>
  <c r="BP59" i="1"/>
  <c r="BM60" i="1"/>
  <c r="BN60" i="1" l="1"/>
  <c r="BO60" i="1"/>
  <c r="BP60" i="1"/>
  <c r="BM61" i="1"/>
  <c r="BP61" i="1" l="1"/>
  <c r="BO61" i="1"/>
  <c r="BN61" i="1"/>
  <c r="BM62" i="1"/>
  <c r="BN62" i="1" l="1"/>
  <c r="BP62" i="1"/>
  <c r="BO62" i="1"/>
  <c r="BM63" i="1"/>
  <c r="BO63" i="1" l="1"/>
  <c r="BP63" i="1"/>
  <c r="BN63" i="1"/>
  <c r="BM64" i="1" l="1"/>
  <c r="BM65" i="1" l="1"/>
  <c r="BO64" i="1"/>
  <c r="BP64" i="1"/>
  <c r="BN64" i="1"/>
  <c r="BP65" i="1" l="1"/>
  <c r="BO65" i="1"/>
  <c r="BN65" i="1"/>
  <c r="BM66" i="1"/>
  <c r="BN66" i="1" l="1"/>
  <c r="BP66" i="1"/>
  <c r="BO66" i="1"/>
  <c r="BM67" i="1"/>
  <c r="BO67" i="1" l="1"/>
  <c r="BP67" i="1"/>
  <c r="BN67" i="1"/>
  <c r="BM68" i="1"/>
  <c r="BO68" i="1" l="1"/>
  <c r="BP68" i="1"/>
  <c r="BN68" i="1"/>
  <c r="BM69" i="1"/>
  <c r="BN69" i="1" l="1"/>
  <c r="BO69" i="1"/>
  <c r="BP69" i="1"/>
  <c r="BM70" i="1"/>
  <c r="BN70" i="1" l="1"/>
  <c r="BO70" i="1"/>
  <c r="BP70" i="1"/>
  <c r="BM71" i="1"/>
  <c r="BP71" i="1" l="1"/>
  <c r="BO71" i="1"/>
  <c r="BN71" i="1"/>
  <c r="BM72" i="1"/>
  <c r="BO72" i="1" l="1"/>
  <c r="BN72" i="1"/>
  <c r="BP72" i="1"/>
  <c r="BM73" i="1"/>
  <c r="BO73" i="1" l="1"/>
  <c r="BN73" i="1"/>
  <c r="BP73" i="1"/>
  <c r="BM74" i="1"/>
  <c r="BP74" i="1" l="1"/>
  <c r="BN74" i="1"/>
  <c r="BO74" i="1"/>
  <c r="BM75" i="1"/>
  <c r="BP75" i="1" l="1"/>
  <c r="BO75" i="1"/>
  <c r="BN75" i="1"/>
  <c r="BM76" i="1"/>
  <c r="BN76" i="1" l="1"/>
  <c r="BP76" i="1"/>
  <c r="BO76" i="1"/>
  <c r="BM77" i="1"/>
  <c r="BP77" i="1" l="1"/>
  <c r="BO77" i="1"/>
  <c r="BN77" i="1"/>
  <c r="BM78" i="1"/>
  <c r="BN78" i="1" l="1"/>
  <c r="BO78" i="1"/>
  <c r="BP78" i="1"/>
  <c r="BM79" i="1" l="1"/>
  <c r="BM80" i="1" l="1"/>
  <c r="BO79" i="1"/>
  <c r="BN79" i="1"/>
  <c r="BP79" i="1"/>
  <c r="BM81" i="1" l="1"/>
  <c r="BO80" i="1"/>
  <c r="BN80" i="1"/>
  <c r="BP80" i="1"/>
  <c r="BP81" i="1" l="1"/>
  <c r="BM82" i="1"/>
  <c r="BM83" i="1" s="1"/>
  <c r="BO81" i="1"/>
  <c r="BN81" i="1"/>
  <c r="BN82" i="1" l="1"/>
  <c r="BP82" i="1"/>
  <c r="BO82" i="1"/>
  <c r="BN83" i="1"/>
  <c r="BP83" i="1"/>
  <c r="BO83" i="1"/>
  <c r="BM84" i="1"/>
  <c r="BM85" i="1" l="1"/>
  <c r="BN84" i="1"/>
  <c r="BP84" i="1"/>
  <c r="BO84" i="1"/>
  <c r="BN85" i="1" l="1"/>
  <c r="BO85" i="1"/>
  <c r="BP85" i="1"/>
  <c r="BM86" i="1"/>
  <c r="BP86" i="1" l="1"/>
  <c r="BN86" i="1"/>
  <c r="BO86" i="1"/>
  <c r="BM87" i="1"/>
  <c r="BM88" i="1" l="1"/>
  <c r="BP87" i="1"/>
  <c r="BN87" i="1"/>
  <c r="BO87" i="1"/>
  <c r="BN88" i="1" l="1"/>
  <c r="BO88" i="1"/>
  <c r="BP88" i="1"/>
  <c r="BM89" i="1"/>
  <c r="BP89" i="1" l="1"/>
  <c r="BO89" i="1"/>
  <c r="BN89" i="1"/>
  <c r="BM90" i="1"/>
  <c r="BN90" i="1" l="1"/>
  <c r="BP90" i="1"/>
  <c r="BO90" i="1"/>
  <c r="BM91" i="1"/>
  <c r="BN91" i="1" l="1"/>
  <c r="BP91" i="1"/>
  <c r="BO91" i="1"/>
  <c r="BM92" i="1"/>
  <c r="BP92" i="1" l="1"/>
  <c r="BO92" i="1"/>
  <c r="BN92" i="1"/>
  <c r="BM93" i="1"/>
  <c r="BP93" i="1" l="1"/>
  <c r="BN93" i="1"/>
  <c r="BO93" i="1"/>
  <c r="BM94" i="1"/>
  <c r="BO94" i="1" l="1"/>
  <c r="BP94" i="1"/>
  <c r="BN94" i="1"/>
  <c r="BM95" i="1"/>
  <c r="BO95" i="1" l="1"/>
  <c r="BN95" i="1"/>
  <c r="BP95" i="1"/>
  <c r="BM96" i="1"/>
  <c r="BO96" i="1" l="1"/>
  <c r="BN96" i="1"/>
  <c r="BP96" i="1"/>
  <c r="BM97" i="1"/>
  <c r="BO97" i="1" l="1"/>
  <c r="BP97" i="1"/>
  <c r="BN97" i="1"/>
  <c r="BM98" i="1"/>
  <c r="BO98" i="1" l="1"/>
  <c r="BP98" i="1"/>
  <c r="BN98" i="1"/>
  <c r="BM99" i="1"/>
  <c r="BP99" i="1" l="1"/>
  <c r="BO99" i="1"/>
  <c r="BN99" i="1"/>
  <c r="BM100" i="1"/>
  <c r="BO100" i="1" l="1"/>
  <c r="BN100" i="1"/>
  <c r="BP100" i="1"/>
  <c r="BM101" i="1"/>
  <c r="BO101" i="1" l="1"/>
  <c r="BN101" i="1"/>
  <c r="BP101" i="1"/>
  <c r="BM102" i="1"/>
  <c r="BO102" i="1" l="1"/>
  <c r="BP102" i="1"/>
  <c r="BN102" i="1"/>
  <c r="BM103" i="1"/>
  <c r="BO103" i="1" l="1"/>
  <c r="BP103" i="1"/>
  <c r="BN103" i="1"/>
  <c r="BM104" i="1"/>
  <c r="BP104" i="1" l="1"/>
  <c r="BN104" i="1"/>
  <c r="BO104" i="1"/>
  <c r="BM105" i="1"/>
  <c r="BO105" i="1" l="1"/>
  <c r="BP105" i="1"/>
  <c r="BN105" i="1"/>
  <c r="BM106" i="1"/>
  <c r="BO106" i="1" l="1"/>
  <c r="BN106" i="1"/>
  <c r="BP106" i="1"/>
  <c r="BM107" i="1"/>
  <c r="BP107" i="1" l="1"/>
  <c r="BO107" i="1"/>
  <c r="BN107" i="1"/>
  <c r="BM108" i="1"/>
  <c r="BO108" i="1" l="1"/>
  <c r="BN108" i="1"/>
  <c r="BP108" i="1"/>
  <c r="BM109" i="1"/>
  <c r="BN109" i="1" l="1"/>
  <c r="BP109" i="1"/>
  <c r="BO109" i="1"/>
  <c r="BM110" i="1"/>
  <c r="BN110" i="1" l="1"/>
  <c r="BP110" i="1"/>
  <c r="BO110" i="1"/>
  <c r="BM111" i="1"/>
  <c r="BO111" i="1" l="1"/>
  <c r="BN111" i="1"/>
  <c r="BP111" i="1"/>
  <c r="BM112" i="1"/>
  <c r="BP112" i="1" l="1"/>
  <c r="BO112" i="1"/>
  <c r="BN112" i="1"/>
  <c r="BM113" i="1"/>
  <c r="BN113" i="1" l="1"/>
  <c r="BO113" i="1"/>
  <c r="BP113" i="1"/>
  <c r="BM114" i="1"/>
  <c r="BO114" i="1" l="1"/>
  <c r="BN114" i="1"/>
  <c r="BP114" i="1"/>
  <c r="BM115" i="1"/>
  <c r="BP115" i="1" l="1"/>
  <c r="BO115" i="1"/>
  <c r="BN115" i="1"/>
  <c r="BM116" i="1"/>
  <c r="BN116" i="1" l="1"/>
  <c r="BO116" i="1"/>
  <c r="BP116" i="1"/>
  <c r="BM117" i="1"/>
  <c r="BN117" i="1" l="1"/>
  <c r="BO117" i="1"/>
  <c r="BP117" i="1"/>
  <c r="BM118" i="1"/>
  <c r="BM119" i="1" l="1"/>
  <c r="BN118" i="1"/>
  <c r="BP118" i="1"/>
  <c r="BO118" i="1"/>
  <c r="BP119" i="1" l="1"/>
  <c r="BO119" i="1"/>
  <c r="BN119" i="1"/>
  <c r="BM120" i="1"/>
  <c r="BN120" i="1" l="1"/>
  <c r="BP120" i="1"/>
  <c r="BO120" i="1"/>
  <c r="BM121" i="1"/>
  <c r="BN121" i="1" l="1"/>
  <c r="BO121" i="1"/>
  <c r="BP121" i="1"/>
  <c r="BM122" i="1"/>
  <c r="BN122" i="1" l="1"/>
  <c r="BO122" i="1"/>
  <c r="BP122" i="1"/>
  <c r="BM123" i="1"/>
  <c r="BN123" i="1" l="1"/>
  <c r="BP123" i="1"/>
  <c r="BO123" i="1"/>
  <c r="BM124" i="1"/>
  <c r="BP124" i="1" l="1"/>
  <c r="BO124" i="1"/>
  <c r="BN124" i="1"/>
  <c r="BM125" i="1"/>
  <c r="BO125" i="1" l="1"/>
  <c r="BN125" i="1"/>
  <c r="BP125" i="1"/>
  <c r="BM126" i="1"/>
  <c r="BM127" i="1" l="1"/>
  <c r="BN126" i="1"/>
  <c r="BP126" i="1"/>
  <c r="BO126" i="1"/>
  <c r="BN127" i="1" l="1"/>
  <c r="BP127" i="1"/>
  <c r="BO127" i="1"/>
  <c r="BM128" i="1"/>
  <c r="BP128" i="1" l="1"/>
  <c r="BN128" i="1"/>
  <c r="BO128" i="1"/>
  <c r="BM129" i="1"/>
  <c r="BP129" i="1" l="1"/>
  <c r="BN129" i="1"/>
  <c r="BO129" i="1"/>
  <c r="BM130" i="1"/>
  <c r="BO130" i="1" l="1"/>
  <c r="BP130" i="1"/>
  <c r="BN130" i="1"/>
  <c r="BM131" i="1"/>
  <c r="BN131" i="1" l="1"/>
  <c r="BP131" i="1"/>
  <c r="BO131" i="1"/>
  <c r="BM132" i="1"/>
  <c r="BN132" i="1" l="1"/>
  <c r="BO132" i="1"/>
  <c r="BP132" i="1"/>
  <c r="BM133" i="1"/>
  <c r="BO133" i="1" l="1"/>
  <c r="BP133" i="1"/>
  <c r="BN133" i="1"/>
  <c r="BM134" i="1" l="1"/>
  <c r="BM135" i="1" l="1"/>
  <c r="BP134" i="1"/>
  <c r="BO134" i="1"/>
  <c r="BN134" i="1"/>
  <c r="BO135" i="1" l="1"/>
  <c r="BP135" i="1"/>
  <c r="BN135" i="1"/>
  <c r="BM136" i="1"/>
  <c r="BO136" i="1" l="1"/>
  <c r="BP136" i="1"/>
  <c r="BN136" i="1"/>
  <c r="BM137" i="1"/>
  <c r="BP137" i="1" l="1"/>
  <c r="BO137" i="1"/>
  <c r="BN137" i="1"/>
  <c r="BM138" i="1"/>
  <c r="BN138" i="1" l="1"/>
  <c r="BO138" i="1"/>
  <c r="BP138" i="1"/>
  <c r="BM139" i="1"/>
  <c r="BO139" i="1" l="1"/>
  <c r="BN139" i="1"/>
  <c r="BP139" i="1"/>
  <c r="BM140" i="1"/>
  <c r="BO140" i="1" l="1"/>
  <c r="BN140" i="1"/>
  <c r="BP140" i="1"/>
  <c r="BM141" i="1"/>
  <c r="BN141" i="1" l="1"/>
  <c r="BO141" i="1"/>
  <c r="BP141" i="1"/>
  <c r="BM142" i="1"/>
  <c r="BP142" i="1" l="1"/>
  <c r="BN142" i="1"/>
  <c r="BO142" i="1"/>
  <c r="BM143" i="1"/>
  <c r="BO143" i="1" l="1"/>
  <c r="BP143" i="1"/>
  <c r="BN143" i="1"/>
  <c r="BM144" i="1"/>
  <c r="BP144" i="1" l="1"/>
  <c r="BN144" i="1"/>
  <c r="BO144" i="1"/>
  <c r="BM145" i="1"/>
  <c r="BP145" i="1" l="1"/>
  <c r="BN145" i="1"/>
  <c r="BO145" i="1"/>
  <c r="BM146" i="1"/>
  <c r="BO146" i="1" l="1"/>
  <c r="BN146" i="1"/>
  <c r="BP146" i="1"/>
  <c r="BM147" i="1"/>
  <c r="BP147" i="1" l="1"/>
  <c r="BN147" i="1"/>
  <c r="BO147" i="1"/>
  <c r="BM148" i="1"/>
  <c r="BP148" i="1" l="1"/>
  <c r="BO148" i="1"/>
  <c r="BN148" i="1"/>
  <c r="BM149" i="1"/>
  <c r="BN149" i="1" l="1"/>
  <c r="BP149" i="1"/>
  <c r="BO149" i="1"/>
  <c r="BM150" i="1"/>
  <c r="BN150" i="1" l="1"/>
  <c r="BO150" i="1"/>
  <c r="BP150" i="1"/>
  <c r="BM151" i="1"/>
  <c r="BP151" i="1" l="1"/>
  <c r="BN151" i="1"/>
  <c r="BO151" i="1"/>
  <c r="BM152" i="1"/>
  <c r="BN152" i="1" l="1"/>
  <c r="BP152" i="1"/>
  <c r="BO152" i="1"/>
  <c r="BM153" i="1"/>
  <c r="BP153" i="1" l="1"/>
  <c r="BO153" i="1"/>
  <c r="BN153" i="1"/>
  <c r="BM154" i="1"/>
  <c r="BO154" i="1" l="1"/>
  <c r="BN154" i="1"/>
  <c r="BP154" i="1"/>
  <c r="BM155" i="1"/>
  <c r="BN155" i="1" l="1"/>
  <c r="BO155" i="1"/>
  <c r="BP155" i="1"/>
  <c r="BM156" i="1"/>
  <c r="BN156" i="1" l="1"/>
  <c r="BP156" i="1"/>
  <c r="BO156" i="1"/>
  <c r="BM157" i="1"/>
  <c r="BM158" i="1" l="1"/>
  <c r="BN157" i="1"/>
  <c r="BP157" i="1"/>
  <c r="BO157" i="1"/>
  <c r="BP158" i="1" l="1"/>
  <c r="BO158" i="1"/>
  <c r="BN158" i="1"/>
  <c r="BM159" i="1"/>
  <c r="BN159" i="1" l="1"/>
  <c r="BO159" i="1"/>
  <c r="BP159" i="1"/>
  <c r="BM160" i="1"/>
  <c r="BO160" i="1" l="1"/>
  <c r="BP160" i="1"/>
  <c r="BN160" i="1"/>
  <c r="BM161" i="1"/>
  <c r="BN161" i="1" l="1"/>
  <c r="BP161" i="1"/>
  <c r="BO161" i="1"/>
  <c r="BM162" i="1"/>
  <c r="BO162" i="1" l="1"/>
  <c r="BP162" i="1"/>
  <c r="BN162" i="1"/>
  <c r="BM163" i="1"/>
  <c r="BP163" i="1" l="1"/>
  <c r="BO163" i="1"/>
  <c r="BN163" i="1"/>
  <c r="BM164" i="1"/>
  <c r="BN164" i="1" l="1"/>
  <c r="BP164" i="1"/>
  <c r="BO164" i="1"/>
  <c r="BM165" i="1"/>
  <c r="BO165" i="1" l="1"/>
  <c r="BP165" i="1"/>
  <c r="BN165" i="1"/>
  <c r="BM166" i="1"/>
  <c r="BP166" i="1" l="1"/>
  <c r="BN166" i="1"/>
  <c r="BO166" i="1"/>
  <c r="BM167" i="1"/>
  <c r="BO167" i="1" l="1"/>
  <c r="BP167" i="1"/>
  <c r="BN167" i="1"/>
  <c r="BM168" i="1"/>
  <c r="BN168" i="1" l="1"/>
  <c r="BP168" i="1"/>
  <c r="BO168" i="1"/>
  <c r="BM169" i="1"/>
  <c r="BP169" i="1" l="1"/>
  <c r="BO169" i="1"/>
  <c r="BN169" i="1"/>
  <c r="BM170" i="1"/>
  <c r="BN170" i="1" l="1"/>
  <c r="BO170" i="1"/>
  <c r="BP170" i="1"/>
  <c r="BM171" i="1"/>
  <c r="BO171" i="1" l="1"/>
  <c r="BP171" i="1"/>
  <c r="BN171" i="1"/>
  <c r="BM172" i="1"/>
  <c r="BP172" i="1" l="1"/>
  <c r="BN172" i="1"/>
  <c r="BO172" i="1"/>
  <c r="BM173" i="1"/>
  <c r="BO173" i="1" l="1"/>
  <c r="BN173" i="1"/>
  <c r="BP173" i="1"/>
  <c r="BM174" i="1"/>
  <c r="BN174" i="1" l="1"/>
  <c r="BO174" i="1"/>
  <c r="BP174" i="1"/>
  <c r="BM175" i="1"/>
  <c r="BN175" i="1" l="1"/>
  <c r="BO175" i="1"/>
  <c r="BP175" i="1"/>
  <c r="BM176" i="1"/>
  <c r="BP176" i="1" l="1"/>
  <c r="BN176" i="1"/>
  <c r="BO176" i="1"/>
  <c r="BM177" i="1"/>
  <c r="BP177" i="1" l="1"/>
  <c r="BO177" i="1"/>
  <c r="BN177" i="1"/>
  <c r="BM178" i="1"/>
  <c r="BO178" i="1" l="1"/>
  <c r="BN178" i="1"/>
  <c r="BP178" i="1"/>
  <c r="BM179" i="1"/>
  <c r="BO179" i="1" l="1"/>
  <c r="BP179" i="1"/>
  <c r="BN179" i="1"/>
  <c r="BM180" i="1"/>
  <c r="BP180" i="1" l="1"/>
  <c r="BN180" i="1"/>
  <c r="BO180" i="1"/>
  <c r="BM181" i="1"/>
  <c r="BM182" i="1" l="1"/>
  <c r="BP181" i="1"/>
  <c r="BO181" i="1"/>
  <c r="BN181" i="1"/>
  <c r="BN182" i="1" l="1"/>
  <c r="BP182" i="1"/>
  <c r="BO182" i="1"/>
  <c r="BM183" i="1"/>
  <c r="BO183" i="1" l="1"/>
  <c r="BN183" i="1"/>
  <c r="BP183" i="1"/>
  <c r="BM184" i="1"/>
  <c r="BO184" i="1" l="1"/>
  <c r="BN184" i="1"/>
  <c r="BP184" i="1"/>
  <c r="BM185" i="1"/>
  <c r="BN185" i="1" l="1"/>
  <c r="BP185" i="1"/>
  <c r="BO185" i="1"/>
  <c r="BM186" i="1"/>
  <c r="BO186" i="1" l="1"/>
  <c r="BP186" i="1"/>
  <c r="BN186" i="1"/>
  <c r="BM187" i="1"/>
  <c r="BN187" i="1" l="1"/>
  <c r="BO187" i="1"/>
  <c r="BP187" i="1"/>
  <c r="BM188" i="1"/>
  <c r="BN188" i="1" l="1"/>
  <c r="BO188" i="1"/>
  <c r="BP188" i="1"/>
  <c r="BM189" i="1"/>
  <c r="BP189" i="1" l="1"/>
  <c r="BO189" i="1"/>
  <c r="BN189" i="1"/>
  <c r="BM190" i="1"/>
  <c r="CU1997" i="1"/>
  <c r="CU2105" i="1"/>
  <c r="CU2028" i="1"/>
  <c r="CU2110" i="1"/>
  <c r="CU2054" i="1"/>
  <c r="CU2084" i="1"/>
  <c r="CU2096" i="1"/>
  <c r="CU2072" i="1"/>
  <c r="CU2057" i="1"/>
  <c r="CU2016" i="1"/>
  <c r="CU2108" i="1"/>
  <c r="CU2017" i="1"/>
  <c r="CU2082" i="1"/>
  <c r="CU2088" i="1"/>
  <c r="CU2063" i="1"/>
  <c r="CU2035" i="1"/>
  <c r="CU2075" i="1"/>
  <c r="CU2114" i="1"/>
  <c r="CU2038" i="1"/>
  <c r="CU2012" i="1"/>
  <c r="CU2083" i="1"/>
  <c r="CU2004" i="1"/>
  <c r="CU2051" i="1"/>
  <c r="CU2037" i="1"/>
  <c r="CU2103" i="1"/>
  <c r="CU2053" i="1"/>
  <c r="CU2047" i="1"/>
  <c r="CU2049" i="1"/>
  <c r="CU2021" i="1"/>
  <c r="CU2090" i="1"/>
  <c r="CU2092" i="1"/>
  <c r="CU2091" i="1"/>
  <c r="CU2068" i="1"/>
  <c r="CU2081" i="1"/>
  <c r="CU2093" i="1"/>
  <c r="CU2062" i="1"/>
  <c r="CU2029" i="1"/>
  <c r="CU2052" i="1"/>
  <c r="CU2040" i="1"/>
  <c r="CU2019" i="1"/>
  <c r="CU2025" i="1"/>
  <c r="CU1994" i="1"/>
  <c r="CU2064" i="1"/>
  <c r="CU1998" i="1"/>
  <c r="CU2078" i="1"/>
  <c r="CU2039" i="1"/>
  <c r="CU2101" i="1"/>
  <c r="CU2069" i="1"/>
  <c r="CU2065" i="1"/>
  <c r="CU2046" i="1"/>
  <c r="CU2014" i="1"/>
  <c r="CU2020" i="1"/>
  <c r="CU2045" i="1"/>
  <c r="CU2098" i="1"/>
  <c r="CU2000" i="1"/>
  <c r="CU1996" i="1"/>
  <c r="CU2058" i="1"/>
  <c r="CU2066" i="1"/>
  <c r="CU2006" i="1"/>
  <c r="CU2107" i="1"/>
  <c r="CU2089" i="1"/>
  <c r="CU2059" i="1"/>
  <c r="CU2080" i="1"/>
  <c r="CU2050" i="1"/>
  <c r="CU2024" i="1"/>
  <c r="CU2015" i="1"/>
  <c r="CU2013" i="1"/>
  <c r="CU2097" i="1"/>
  <c r="CU2001" i="1"/>
  <c r="CU1995" i="1"/>
  <c r="CU1999" i="1"/>
  <c r="CU2073" i="1"/>
  <c r="CU2076" i="1"/>
  <c r="CU2099" i="1"/>
  <c r="CU2113" i="1"/>
  <c r="CU2010" i="1"/>
  <c r="CU2056" i="1"/>
  <c r="CU2031" i="1"/>
  <c r="CU2086" i="1"/>
  <c r="CU2077" i="1"/>
  <c r="CU2011" i="1"/>
  <c r="CU2030" i="1"/>
  <c r="CU2102" i="1"/>
  <c r="CU2087" i="1"/>
  <c r="CU2074" i="1"/>
  <c r="CU2112" i="1"/>
  <c r="CU2002" i="1"/>
  <c r="CU2043" i="1"/>
  <c r="CU2048" i="1"/>
  <c r="CU2032" i="1"/>
  <c r="CU2061" i="1"/>
  <c r="CU2079" i="1"/>
  <c r="CU2042" i="1"/>
  <c r="CU2109" i="1"/>
  <c r="CU2100" i="1"/>
  <c r="CU2027" i="1"/>
  <c r="CU2060" i="1"/>
  <c r="CU2036" i="1"/>
  <c r="CU2070" i="1"/>
  <c r="CU2095" i="1"/>
  <c r="CU2026" i="1"/>
  <c r="CU2022" i="1"/>
  <c r="CU2111" i="1"/>
  <c r="CU2094" i="1"/>
  <c r="CU2007" i="1"/>
  <c r="CU2044" i="1"/>
  <c r="CU2085" i="1"/>
  <c r="CU2003" i="1"/>
  <c r="CU2067" i="1"/>
  <c r="CU2009" i="1"/>
  <c r="CU2023" i="1"/>
  <c r="CU2008" i="1"/>
  <c r="CU2034" i="1"/>
  <c r="CU2041" i="1"/>
  <c r="CU2005" i="1"/>
  <c r="CU2033" i="1"/>
  <c r="CU2104" i="1"/>
  <c r="CU2106" i="1"/>
  <c r="CU2071" i="1"/>
  <c r="CU2055" i="1"/>
  <c r="CU2018" i="1"/>
  <c r="CU392" i="1"/>
  <c r="CU1993" i="1"/>
  <c r="CU1992" i="1"/>
  <c r="CU1991" i="1"/>
  <c r="CU1990" i="1"/>
  <c r="CU1989" i="1"/>
  <c r="CU1988" i="1"/>
  <c r="CU1987" i="1"/>
  <c r="CU1986" i="1"/>
  <c r="CU1985" i="1"/>
  <c r="CU1984" i="1"/>
  <c r="CU1983" i="1"/>
  <c r="CU1982" i="1"/>
  <c r="CU1981" i="1"/>
  <c r="CU1980" i="1"/>
  <c r="CU1979" i="1"/>
  <c r="CU1978" i="1"/>
  <c r="CU1977" i="1"/>
  <c r="CU1976" i="1"/>
  <c r="CU1975" i="1"/>
  <c r="CU1974" i="1"/>
  <c r="CU1973" i="1"/>
  <c r="CU1972" i="1"/>
  <c r="CU1971" i="1"/>
  <c r="CU1970" i="1"/>
  <c r="CU1969" i="1"/>
  <c r="CU1968" i="1"/>
  <c r="CU1967" i="1"/>
  <c r="CU1966" i="1"/>
  <c r="CU1965" i="1"/>
  <c r="CU1964" i="1"/>
  <c r="CU1963" i="1"/>
  <c r="CU1962" i="1"/>
  <c r="CU1961" i="1"/>
  <c r="CU1960" i="1"/>
  <c r="CU1959" i="1"/>
  <c r="CU1958" i="1"/>
  <c r="CU1957" i="1"/>
  <c r="CU1956" i="1"/>
  <c r="CU1955" i="1"/>
  <c r="CU1954" i="1"/>
  <c r="CU1953" i="1"/>
  <c r="CU1952" i="1"/>
  <c r="CU1951" i="1"/>
  <c r="CU1950" i="1"/>
  <c r="CU1949" i="1"/>
  <c r="CU1948" i="1"/>
  <c r="CU1947" i="1"/>
  <c r="CU1946" i="1"/>
  <c r="CU1945" i="1"/>
  <c r="CU1944" i="1"/>
  <c r="CU1943" i="1"/>
  <c r="CU1942" i="1"/>
  <c r="CU1941" i="1"/>
  <c r="CU1940" i="1"/>
  <c r="CU1939" i="1"/>
  <c r="CU1938" i="1"/>
  <c r="CU1937" i="1"/>
  <c r="CU1936" i="1"/>
  <c r="CU1935" i="1"/>
  <c r="CU1934" i="1"/>
  <c r="CU1933" i="1"/>
  <c r="CU1932" i="1"/>
  <c r="CU1931" i="1"/>
  <c r="CU1930" i="1"/>
  <c r="CU1929" i="1"/>
  <c r="CU1928" i="1"/>
  <c r="CU1927" i="1"/>
  <c r="CU1926" i="1"/>
  <c r="CU1925" i="1"/>
  <c r="CU1924" i="1"/>
  <c r="CU1923" i="1"/>
  <c r="CU1922" i="1"/>
  <c r="CU1921" i="1"/>
  <c r="CU1920" i="1"/>
  <c r="CU1919" i="1"/>
  <c r="CU1918" i="1"/>
  <c r="CU1917" i="1"/>
  <c r="CU1916" i="1"/>
  <c r="CU1915" i="1"/>
  <c r="CU1914" i="1"/>
  <c r="CU1913" i="1"/>
  <c r="CU1912" i="1"/>
  <c r="CU1911" i="1"/>
  <c r="CU1910" i="1"/>
  <c r="CU1909" i="1"/>
  <c r="CU1908" i="1"/>
  <c r="CU1907" i="1"/>
  <c r="CU1906" i="1"/>
  <c r="CU1905" i="1"/>
  <c r="CU1904" i="1"/>
  <c r="CU1903" i="1"/>
  <c r="CU1902" i="1"/>
  <c r="CU1901" i="1"/>
  <c r="CU1900" i="1"/>
  <c r="CU1899" i="1"/>
  <c r="CU1898" i="1"/>
  <c r="CU1897" i="1"/>
  <c r="CU1896" i="1"/>
  <c r="CU1895" i="1"/>
  <c r="CU1894" i="1"/>
  <c r="CU1893" i="1"/>
  <c r="CU1892" i="1"/>
  <c r="CU1891" i="1"/>
  <c r="CU1890" i="1"/>
  <c r="CU1889" i="1"/>
  <c r="CU1888" i="1"/>
  <c r="CU1887" i="1"/>
  <c r="CU1886" i="1"/>
  <c r="CU1885" i="1"/>
  <c r="CU1884" i="1"/>
  <c r="CU1883" i="1"/>
  <c r="CU1882" i="1"/>
  <c r="CU1881" i="1"/>
  <c r="CU1880" i="1"/>
  <c r="CU1879" i="1"/>
  <c r="CU1878" i="1"/>
  <c r="CU1877" i="1"/>
  <c r="CU1876" i="1"/>
  <c r="CU1875" i="1"/>
  <c r="CU1874" i="1"/>
  <c r="CU1873" i="1"/>
  <c r="CU1872" i="1"/>
  <c r="CU1871" i="1"/>
  <c r="CU1870" i="1"/>
  <c r="CU1869" i="1"/>
  <c r="CU1868" i="1"/>
  <c r="CU1867" i="1"/>
  <c r="CU1866" i="1"/>
  <c r="CU1865" i="1"/>
  <c r="CU1864" i="1"/>
  <c r="CU1863" i="1"/>
  <c r="CU1862" i="1"/>
  <c r="CU1861" i="1"/>
  <c r="CU1860" i="1"/>
  <c r="CU1859" i="1"/>
  <c r="CU1858" i="1"/>
  <c r="CU1857" i="1"/>
  <c r="CU1856" i="1"/>
  <c r="CU1855" i="1"/>
  <c r="CU1854" i="1"/>
  <c r="CU1853" i="1"/>
  <c r="CU1852" i="1"/>
  <c r="CU1851" i="1"/>
  <c r="CU1850" i="1"/>
  <c r="CU1849" i="1"/>
  <c r="CU1848" i="1"/>
  <c r="CU1847" i="1"/>
  <c r="CU1846" i="1"/>
  <c r="CU1845" i="1"/>
  <c r="CU1844" i="1"/>
  <c r="CU1843" i="1"/>
  <c r="CU1842" i="1"/>
  <c r="CU1841" i="1"/>
  <c r="CU1840" i="1"/>
  <c r="CU1839" i="1"/>
  <c r="CU1838" i="1"/>
  <c r="CU1837" i="1"/>
  <c r="CU1836" i="1"/>
  <c r="CU1835" i="1"/>
  <c r="CU1834" i="1"/>
  <c r="CU1833" i="1"/>
  <c r="CU1832" i="1"/>
  <c r="CU1831" i="1"/>
  <c r="CU1830" i="1"/>
  <c r="CU1829" i="1"/>
  <c r="CU1828" i="1"/>
  <c r="CU1827" i="1"/>
  <c r="CU1826" i="1"/>
  <c r="CU1825" i="1"/>
  <c r="CU1824" i="1"/>
  <c r="CU1823" i="1"/>
  <c r="CU1822" i="1"/>
  <c r="CU1821" i="1"/>
  <c r="CU1820" i="1"/>
  <c r="CU1819" i="1"/>
  <c r="CU1818" i="1"/>
  <c r="CU1817" i="1"/>
  <c r="CU1816" i="1"/>
  <c r="CU1815" i="1"/>
  <c r="CU1814" i="1"/>
  <c r="CU1813" i="1"/>
  <c r="CU1812" i="1"/>
  <c r="CU1811" i="1"/>
  <c r="CU1810" i="1"/>
  <c r="CU1809" i="1"/>
  <c r="CU1808" i="1"/>
  <c r="CU1807" i="1"/>
  <c r="CU1806" i="1"/>
  <c r="CU1805" i="1"/>
  <c r="CU1804" i="1"/>
  <c r="CU1803" i="1"/>
  <c r="CU1802" i="1"/>
  <c r="CU1801" i="1"/>
  <c r="CU1800" i="1"/>
  <c r="CU1799" i="1"/>
  <c r="CU1798" i="1"/>
  <c r="CU1797" i="1"/>
  <c r="CU1796" i="1"/>
  <c r="CU1795" i="1"/>
  <c r="CU1794" i="1"/>
  <c r="CU1793" i="1"/>
  <c r="CU1792" i="1"/>
  <c r="CU1791" i="1"/>
  <c r="CU1790" i="1"/>
  <c r="CU1789" i="1"/>
  <c r="CU1788" i="1"/>
  <c r="CU1787" i="1"/>
  <c r="CU1786" i="1"/>
  <c r="CU1785" i="1"/>
  <c r="CU1784" i="1"/>
  <c r="CU1783" i="1"/>
  <c r="CU1782" i="1"/>
  <c r="CU1781" i="1"/>
  <c r="CU1780" i="1"/>
  <c r="CU1779" i="1"/>
  <c r="CU1778" i="1"/>
  <c r="CU1777" i="1"/>
  <c r="CU1776" i="1"/>
  <c r="CU1775" i="1"/>
  <c r="CU1774" i="1"/>
  <c r="CU1773" i="1"/>
  <c r="CU1772" i="1"/>
  <c r="CU1771" i="1"/>
  <c r="CU1770" i="1"/>
  <c r="CU1769" i="1"/>
  <c r="CU1768" i="1"/>
  <c r="CU1767" i="1"/>
  <c r="CU1766" i="1"/>
  <c r="CU1765" i="1"/>
  <c r="CU1764" i="1"/>
  <c r="CU1763" i="1"/>
  <c r="CU1762" i="1"/>
  <c r="CU1761" i="1"/>
  <c r="CU1760" i="1"/>
  <c r="CU1759" i="1"/>
  <c r="CU1758" i="1"/>
  <c r="CU1757" i="1"/>
  <c r="CU1756" i="1"/>
  <c r="CU1755" i="1"/>
  <c r="CU1754" i="1"/>
  <c r="CU1753" i="1"/>
  <c r="CU1752" i="1"/>
  <c r="CU1751" i="1"/>
  <c r="CU1750" i="1"/>
  <c r="CU1749" i="1"/>
  <c r="CU1748" i="1"/>
  <c r="CU1747" i="1"/>
  <c r="CU1746" i="1"/>
  <c r="CU1745" i="1"/>
  <c r="CU1744" i="1"/>
  <c r="CU1743" i="1"/>
  <c r="CU1742" i="1"/>
  <c r="CU1741" i="1"/>
  <c r="CU1740" i="1"/>
  <c r="CU1739" i="1"/>
  <c r="CU1738" i="1"/>
  <c r="CU1737" i="1"/>
  <c r="CU1736" i="1"/>
  <c r="CU1735" i="1"/>
  <c r="CU1734" i="1"/>
  <c r="CU1733" i="1"/>
  <c r="CU1732" i="1"/>
  <c r="CU1731" i="1"/>
  <c r="CU1730" i="1"/>
  <c r="CU1729" i="1"/>
  <c r="CU1728" i="1"/>
  <c r="CU1727" i="1"/>
  <c r="CU1726" i="1"/>
  <c r="CU1725" i="1"/>
  <c r="CU1724" i="1"/>
  <c r="CU1723" i="1"/>
  <c r="CU1722" i="1"/>
  <c r="CU1721" i="1"/>
  <c r="CU1720" i="1"/>
  <c r="CU1719" i="1"/>
  <c r="CU1718" i="1"/>
  <c r="CU1717" i="1"/>
  <c r="CU1716" i="1"/>
  <c r="CU1715" i="1"/>
  <c r="CU1714" i="1"/>
  <c r="CU1713" i="1"/>
  <c r="CU1712" i="1"/>
  <c r="CU1711" i="1"/>
  <c r="CU1710" i="1"/>
  <c r="CU1709" i="1"/>
  <c r="CU1708" i="1"/>
  <c r="CU1707" i="1"/>
  <c r="CU1706" i="1"/>
  <c r="CU1705" i="1"/>
  <c r="CU1704" i="1"/>
  <c r="CU1703" i="1"/>
  <c r="CU1702" i="1"/>
  <c r="CU1701" i="1"/>
  <c r="CU1700" i="1"/>
  <c r="CU1699" i="1"/>
  <c r="CU1698" i="1"/>
  <c r="CU1697" i="1"/>
  <c r="CU1696" i="1"/>
  <c r="CU1695" i="1"/>
  <c r="CU1694" i="1"/>
  <c r="CU1693" i="1"/>
  <c r="CU1692" i="1"/>
  <c r="CU1691" i="1"/>
  <c r="CU1690" i="1"/>
  <c r="CU1689" i="1"/>
  <c r="CU1688" i="1"/>
  <c r="CU1687" i="1"/>
  <c r="CU1686" i="1"/>
  <c r="CU1685" i="1"/>
  <c r="CU1684" i="1"/>
  <c r="CU1683" i="1"/>
  <c r="CU1682" i="1"/>
  <c r="CU1681" i="1"/>
  <c r="CU1680" i="1"/>
  <c r="CU1679" i="1"/>
  <c r="CU1678" i="1"/>
  <c r="CU1677" i="1"/>
  <c r="CU1676" i="1"/>
  <c r="CU1675" i="1"/>
  <c r="CU1674" i="1"/>
  <c r="CU1673" i="1"/>
  <c r="CU1672" i="1"/>
  <c r="CU1671" i="1"/>
  <c r="CU1670" i="1"/>
  <c r="CU1669" i="1"/>
  <c r="CU1668" i="1"/>
  <c r="CU1667" i="1"/>
  <c r="CU1666" i="1"/>
  <c r="CU1665" i="1"/>
  <c r="CU1664" i="1"/>
  <c r="CU1663" i="1"/>
  <c r="CU1662" i="1"/>
  <c r="CU1661" i="1"/>
  <c r="CU1660" i="1"/>
  <c r="CU1659" i="1"/>
  <c r="CU1658" i="1"/>
  <c r="CU1657" i="1"/>
  <c r="CU1656" i="1"/>
  <c r="CU1655" i="1"/>
  <c r="CU1654" i="1"/>
  <c r="CU1653" i="1"/>
  <c r="CU1652" i="1"/>
  <c r="CU1651" i="1"/>
  <c r="CU1650" i="1"/>
  <c r="CU1649" i="1"/>
  <c r="CU1648" i="1"/>
  <c r="CU1647" i="1"/>
  <c r="CU1646" i="1"/>
  <c r="CU1645" i="1"/>
  <c r="CU1644" i="1"/>
  <c r="CU1643" i="1"/>
  <c r="CU1642" i="1"/>
  <c r="CU1641" i="1"/>
  <c r="CU1640" i="1"/>
  <c r="CU1639" i="1"/>
  <c r="CU1638" i="1"/>
  <c r="CU1637" i="1"/>
  <c r="CU1636" i="1"/>
  <c r="CU1635" i="1"/>
  <c r="CU1634" i="1"/>
  <c r="CU1633" i="1"/>
  <c r="CU1632" i="1"/>
  <c r="CU1631" i="1"/>
  <c r="CU1630" i="1"/>
  <c r="CU1629" i="1"/>
  <c r="CU1628" i="1"/>
  <c r="CU1627" i="1"/>
  <c r="CU1626" i="1"/>
  <c r="CU1625" i="1"/>
  <c r="CU1624" i="1"/>
  <c r="CU1623" i="1"/>
  <c r="CU1622" i="1"/>
  <c r="CU1621" i="1"/>
  <c r="CU1620" i="1"/>
  <c r="CU1619" i="1"/>
  <c r="CU1618" i="1"/>
  <c r="CU1617" i="1"/>
  <c r="CU1616" i="1"/>
  <c r="CU1615" i="1"/>
  <c r="CU1614" i="1"/>
  <c r="CU1613" i="1"/>
  <c r="CU1612" i="1"/>
  <c r="CU1611" i="1"/>
  <c r="CU1610" i="1"/>
  <c r="CU1609" i="1"/>
  <c r="CU1608" i="1"/>
  <c r="CU1607" i="1"/>
  <c r="CU1606" i="1"/>
  <c r="CU1605" i="1"/>
  <c r="CU1604" i="1"/>
  <c r="CU1603" i="1"/>
  <c r="CU1602" i="1"/>
  <c r="CU1601" i="1"/>
  <c r="CU1600" i="1"/>
  <c r="CU1599" i="1"/>
  <c r="CU1598" i="1"/>
  <c r="CU1597" i="1"/>
  <c r="CU1596" i="1"/>
  <c r="CU1595" i="1"/>
  <c r="CU1594" i="1"/>
  <c r="CU1593" i="1"/>
  <c r="CU1592" i="1"/>
  <c r="CU1591" i="1"/>
  <c r="CU1590" i="1"/>
  <c r="CU1589" i="1"/>
  <c r="CU1588" i="1"/>
  <c r="CU1587" i="1"/>
  <c r="CU1586" i="1"/>
  <c r="CU1585" i="1"/>
  <c r="CU1584" i="1"/>
  <c r="CU1583" i="1"/>
  <c r="CU1582" i="1"/>
  <c r="CU1581" i="1"/>
  <c r="CU1580" i="1"/>
  <c r="CU1579" i="1"/>
  <c r="CU1578" i="1"/>
  <c r="CU1577" i="1"/>
  <c r="CU1576" i="1"/>
  <c r="CU1575" i="1"/>
  <c r="CU1574" i="1"/>
  <c r="CU1573" i="1"/>
  <c r="CU1572" i="1"/>
  <c r="CU1571" i="1"/>
  <c r="CU1570" i="1"/>
  <c r="CU1569" i="1"/>
  <c r="CU1568" i="1"/>
  <c r="CU1567" i="1"/>
  <c r="CU1566" i="1"/>
  <c r="CU1565" i="1"/>
  <c r="CU1564" i="1"/>
  <c r="CU1563" i="1"/>
  <c r="CU1562" i="1"/>
  <c r="CU1561" i="1"/>
  <c r="CU1560" i="1"/>
  <c r="CU1559" i="1"/>
  <c r="CU1558" i="1"/>
  <c r="CU1557" i="1"/>
  <c r="CU1556" i="1"/>
  <c r="CU1555" i="1"/>
  <c r="CU1554" i="1"/>
  <c r="CU1553" i="1"/>
  <c r="CU1552" i="1"/>
  <c r="CU1551" i="1"/>
  <c r="CU1550" i="1"/>
  <c r="CU1549" i="1"/>
  <c r="CU1548" i="1"/>
  <c r="CU1547" i="1"/>
  <c r="CU1546" i="1"/>
  <c r="CU1545" i="1"/>
  <c r="CU1544" i="1"/>
  <c r="CU1543" i="1"/>
  <c r="CU1542" i="1"/>
  <c r="CU1541" i="1"/>
  <c r="CU1540" i="1"/>
  <c r="CU1539" i="1"/>
  <c r="CU1538" i="1"/>
  <c r="CU1537" i="1"/>
  <c r="CU1536" i="1"/>
  <c r="CU1535" i="1"/>
  <c r="CU1534" i="1"/>
  <c r="CU1533" i="1"/>
  <c r="CU1532" i="1"/>
  <c r="CU1531" i="1"/>
  <c r="CU1530" i="1"/>
  <c r="CU1529" i="1"/>
  <c r="CU1528" i="1"/>
  <c r="CU1527" i="1"/>
  <c r="CU1526" i="1"/>
  <c r="CU1525" i="1"/>
  <c r="CU1524" i="1"/>
  <c r="CU1523" i="1"/>
  <c r="CU1522" i="1"/>
  <c r="CU1521" i="1"/>
  <c r="CU1520" i="1"/>
  <c r="CU1519" i="1"/>
  <c r="CU1518" i="1"/>
  <c r="CU1517" i="1"/>
  <c r="CU1516" i="1"/>
  <c r="CU1515" i="1"/>
  <c r="CU1514" i="1"/>
  <c r="CU1513" i="1"/>
  <c r="CU1512" i="1"/>
  <c r="CU1511" i="1"/>
  <c r="CU1510" i="1"/>
  <c r="CU1509" i="1"/>
  <c r="CU1508" i="1"/>
  <c r="CU1507" i="1"/>
  <c r="CU1506" i="1"/>
  <c r="CU1505" i="1"/>
  <c r="CU1504" i="1"/>
  <c r="CU1503" i="1"/>
  <c r="CU1502" i="1"/>
  <c r="CU1501" i="1"/>
  <c r="CU1500" i="1"/>
  <c r="CU1499" i="1"/>
  <c r="CU1498" i="1"/>
  <c r="CU1497" i="1"/>
  <c r="CU1496" i="1"/>
  <c r="CU1495" i="1"/>
  <c r="CU1494" i="1"/>
  <c r="CU1493" i="1"/>
  <c r="CU1492" i="1"/>
  <c r="CU1491" i="1"/>
  <c r="CU1490" i="1"/>
  <c r="CU1489" i="1"/>
  <c r="CU1488" i="1"/>
  <c r="CU1487" i="1"/>
  <c r="CU1486" i="1"/>
  <c r="CU1485" i="1"/>
  <c r="CU1484" i="1"/>
  <c r="CU1483" i="1"/>
  <c r="CU1482" i="1"/>
  <c r="CU1481" i="1"/>
  <c r="CU1480" i="1"/>
  <c r="CU1479" i="1"/>
  <c r="CU1478" i="1"/>
  <c r="CU1477" i="1"/>
  <c r="CU1476" i="1"/>
  <c r="CU1475" i="1"/>
  <c r="CU1474" i="1"/>
  <c r="CU1473" i="1"/>
  <c r="CU1472" i="1"/>
  <c r="CU1471" i="1"/>
  <c r="CU1470" i="1"/>
  <c r="CU1469" i="1"/>
  <c r="CU1468" i="1"/>
  <c r="CU1467" i="1"/>
  <c r="CU1466" i="1"/>
  <c r="CU1465" i="1"/>
  <c r="CU1464" i="1"/>
  <c r="CU1463" i="1"/>
  <c r="CU1462" i="1"/>
  <c r="CU1461" i="1"/>
  <c r="CU1460" i="1"/>
  <c r="CU1459" i="1"/>
  <c r="CU1458" i="1"/>
  <c r="CU1457" i="1"/>
  <c r="CU1456" i="1"/>
  <c r="CU1455" i="1"/>
  <c r="CU1454" i="1"/>
  <c r="CU1453" i="1"/>
  <c r="CU1452" i="1"/>
  <c r="CU1451" i="1"/>
  <c r="CU1450" i="1"/>
  <c r="CU1449" i="1"/>
  <c r="CU1448" i="1"/>
  <c r="CU1447" i="1"/>
  <c r="CU1446" i="1"/>
  <c r="CU1445" i="1"/>
  <c r="CU1444" i="1"/>
  <c r="CU1443" i="1"/>
  <c r="CU1442" i="1"/>
  <c r="CU1441" i="1"/>
  <c r="CU1440" i="1"/>
  <c r="CU1439" i="1"/>
  <c r="CU1438" i="1"/>
  <c r="CU1437" i="1"/>
  <c r="CU1436" i="1"/>
  <c r="CU1435" i="1"/>
  <c r="CU1434" i="1"/>
  <c r="CU1433" i="1"/>
  <c r="CU1432" i="1"/>
  <c r="CU1431" i="1"/>
  <c r="CU1430" i="1"/>
  <c r="CU1429" i="1"/>
  <c r="CU1428" i="1"/>
  <c r="CU1427" i="1"/>
  <c r="CU1426" i="1"/>
  <c r="CU1425" i="1"/>
  <c r="CU1424" i="1"/>
  <c r="CU1423" i="1"/>
  <c r="CU1422" i="1"/>
  <c r="CU1421" i="1"/>
  <c r="CU1420" i="1"/>
  <c r="CU1419" i="1"/>
  <c r="CU1418" i="1"/>
  <c r="CU1417" i="1"/>
  <c r="CU1416" i="1"/>
  <c r="CU1415" i="1"/>
  <c r="CU1414" i="1"/>
  <c r="CU1413" i="1"/>
  <c r="CU1412" i="1"/>
  <c r="CU1411" i="1"/>
  <c r="CU1410" i="1"/>
  <c r="CU1409" i="1"/>
  <c r="CU1408" i="1"/>
  <c r="CU1407" i="1"/>
  <c r="CU1406" i="1"/>
  <c r="CU1405" i="1"/>
  <c r="CU1404" i="1"/>
  <c r="CU1403" i="1"/>
  <c r="CU1402" i="1"/>
  <c r="CU1401" i="1"/>
  <c r="CU1400" i="1"/>
  <c r="CU1399" i="1"/>
  <c r="CU1398" i="1"/>
  <c r="CU1397" i="1"/>
  <c r="CU1396" i="1"/>
  <c r="CU1395" i="1"/>
  <c r="CU1394" i="1"/>
  <c r="CU1393" i="1"/>
  <c r="CU1392" i="1"/>
  <c r="CU1391" i="1"/>
  <c r="CU1390" i="1"/>
  <c r="CU1389" i="1"/>
  <c r="CU1388" i="1"/>
  <c r="CU1387" i="1"/>
  <c r="CU1386" i="1"/>
  <c r="CU1385" i="1"/>
  <c r="CU1384" i="1"/>
  <c r="CU1383" i="1"/>
  <c r="CU1382" i="1"/>
  <c r="CU1381" i="1"/>
  <c r="CU1380" i="1"/>
  <c r="CU1379" i="1"/>
  <c r="CU1378" i="1"/>
  <c r="CU1377" i="1"/>
  <c r="CU1376" i="1"/>
  <c r="CU1375" i="1"/>
  <c r="CU1374" i="1"/>
  <c r="CU1373" i="1"/>
  <c r="CU1372" i="1"/>
  <c r="CU1371" i="1"/>
  <c r="CU1370" i="1"/>
  <c r="CU1369" i="1"/>
  <c r="CU1368" i="1"/>
  <c r="CU1367" i="1"/>
  <c r="CU1366" i="1"/>
  <c r="CU1365" i="1"/>
  <c r="CU1364" i="1"/>
  <c r="CU1363" i="1"/>
  <c r="CU1362" i="1"/>
  <c r="CU1361" i="1"/>
  <c r="CU1360" i="1"/>
  <c r="CU1359" i="1"/>
  <c r="CU1358" i="1"/>
  <c r="CU1357" i="1"/>
  <c r="CU1356" i="1"/>
  <c r="CU1355" i="1"/>
  <c r="CU1354" i="1"/>
  <c r="CU1353" i="1"/>
  <c r="CU1352" i="1"/>
  <c r="CU1351" i="1"/>
  <c r="CU1350" i="1"/>
  <c r="CU1349" i="1"/>
  <c r="CU1348" i="1"/>
  <c r="CU1347" i="1"/>
  <c r="CU1346" i="1"/>
  <c r="CU1345" i="1"/>
  <c r="CU1344" i="1"/>
  <c r="CU1343" i="1"/>
  <c r="CU1342" i="1"/>
  <c r="CU1341" i="1"/>
  <c r="CU1340" i="1"/>
  <c r="CU1339" i="1"/>
  <c r="CU1338" i="1"/>
  <c r="CU1337" i="1"/>
  <c r="CU1336" i="1"/>
  <c r="CU1335" i="1"/>
  <c r="CU1334" i="1"/>
  <c r="CU1333" i="1"/>
  <c r="CU1332" i="1"/>
  <c r="CU1331" i="1"/>
  <c r="CU1330" i="1"/>
  <c r="CU1329" i="1"/>
  <c r="CU1328" i="1"/>
  <c r="CU1327" i="1"/>
  <c r="CU1326" i="1"/>
  <c r="CU1325" i="1"/>
  <c r="CU1324" i="1"/>
  <c r="CU1323" i="1"/>
  <c r="CU1322" i="1"/>
  <c r="CU1321" i="1"/>
  <c r="CU1320" i="1"/>
  <c r="CU1319" i="1"/>
  <c r="CU1318" i="1"/>
  <c r="CU1317" i="1"/>
  <c r="CU1316" i="1"/>
  <c r="CU1315" i="1"/>
  <c r="CU1314" i="1"/>
  <c r="CU1313" i="1"/>
  <c r="CU1312" i="1"/>
  <c r="CU1311" i="1"/>
  <c r="CU1310" i="1"/>
  <c r="CU1309" i="1"/>
  <c r="CU1308" i="1"/>
  <c r="CU1307" i="1"/>
  <c r="CU1306" i="1"/>
  <c r="CU1305" i="1"/>
  <c r="CU1304" i="1"/>
  <c r="CU1303" i="1"/>
  <c r="CU1302" i="1"/>
  <c r="CU1301" i="1"/>
  <c r="CU1300" i="1"/>
  <c r="CU1299" i="1"/>
  <c r="CU1298" i="1"/>
  <c r="CU1297" i="1"/>
  <c r="CU1296" i="1"/>
  <c r="CU1295" i="1"/>
  <c r="CU1294" i="1"/>
  <c r="CU1293" i="1"/>
  <c r="CU1292" i="1"/>
  <c r="CU1291" i="1"/>
  <c r="CU1290" i="1"/>
  <c r="CU1289" i="1"/>
  <c r="CU1288" i="1"/>
  <c r="CU1287" i="1"/>
  <c r="CU1286" i="1"/>
  <c r="CU1285" i="1"/>
  <c r="CU1284" i="1"/>
  <c r="CU1283" i="1"/>
  <c r="CU1282" i="1"/>
  <c r="CU1281" i="1"/>
  <c r="CU1280" i="1"/>
  <c r="CU1279" i="1"/>
  <c r="CU1278" i="1"/>
  <c r="CU1277" i="1"/>
  <c r="CU1276" i="1"/>
  <c r="CU1275" i="1"/>
  <c r="CU1274" i="1"/>
  <c r="CU1273" i="1"/>
  <c r="CU1272" i="1"/>
  <c r="CU1271" i="1"/>
  <c r="CU1270" i="1"/>
  <c r="CU1269" i="1"/>
  <c r="CU1268" i="1"/>
  <c r="CU1267" i="1"/>
  <c r="CU1266" i="1"/>
  <c r="CU1265" i="1"/>
  <c r="CU1264" i="1"/>
  <c r="CU1263" i="1"/>
  <c r="CU1262" i="1"/>
  <c r="CU1261" i="1"/>
  <c r="CU1260" i="1"/>
  <c r="CU1259" i="1"/>
  <c r="CU1258" i="1"/>
  <c r="CU1257" i="1"/>
  <c r="CU1256" i="1"/>
  <c r="CU1255" i="1"/>
  <c r="CU1254" i="1"/>
  <c r="CU1253" i="1"/>
  <c r="CU1252" i="1"/>
  <c r="CU1251" i="1"/>
  <c r="CU1250" i="1"/>
  <c r="CU1249" i="1"/>
  <c r="CU1248" i="1"/>
  <c r="CU1247" i="1"/>
  <c r="CU1246" i="1"/>
  <c r="CU1245" i="1"/>
  <c r="CU1244" i="1"/>
  <c r="CU1243" i="1"/>
  <c r="CU1242" i="1"/>
  <c r="CU1241" i="1"/>
  <c r="CU1240" i="1"/>
  <c r="CU1239" i="1"/>
  <c r="CU1238" i="1"/>
  <c r="CU1237" i="1"/>
  <c r="CU1236" i="1"/>
  <c r="CU1235" i="1"/>
  <c r="CU1234" i="1"/>
  <c r="CU1233" i="1"/>
  <c r="CU1232" i="1"/>
  <c r="CU1231" i="1"/>
  <c r="CU1230" i="1"/>
  <c r="CU1229" i="1"/>
  <c r="CU1228" i="1"/>
  <c r="CU1227" i="1"/>
  <c r="CU1226" i="1"/>
  <c r="CU1225" i="1"/>
  <c r="CU1224" i="1"/>
  <c r="CU1223" i="1"/>
  <c r="CU1222" i="1"/>
  <c r="CU1221" i="1"/>
  <c r="CU1220" i="1"/>
  <c r="CU1219" i="1"/>
  <c r="CU1218" i="1"/>
  <c r="CU1217" i="1"/>
  <c r="CU1216" i="1"/>
  <c r="CU1215" i="1"/>
  <c r="CU1214" i="1"/>
  <c r="CU1213" i="1"/>
  <c r="CU1212" i="1"/>
  <c r="CU1211" i="1"/>
  <c r="CU1210" i="1"/>
  <c r="CU1209" i="1"/>
  <c r="CU1208" i="1"/>
  <c r="CU1207" i="1"/>
  <c r="CU1206" i="1"/>
  <c r="CU1205" i="1"/>
  <c r="CU1204" i="1"/>
  <c r="CU1203" i="1"/>
  <c r="CU1202" i="1"/>
  <c r="CU1201" i="1"/>
  <c r="CU1200" i="1"/>
  <c r="CU1199" i="1"/>
  <c r="CU1198" i="1"/>
  <c r="CU1197" i="1"/>
  <c r="CU1196" i="1"/>
  <c r="CU1195" i="1"/>
  <c r="CU1194" i="1"/>
  <c r="CU1193" i="1"/>
  <c r="CU1192" i="1"/>
  <c r="CU1191" i="1"/>
  <c r="CU1190" i="1"/>
  <c r="CU1189" i="1"/>
  <c r="CU1188" i="1"/>
  <c r="CU1187" i="1"/>
  <c r="CU1186" i="1"/>
  <c r="CU1185" i="1"/>
  <c r="CU1184" i="1"/>
  <c r="CU1183" i="1"/>
  <c r="CU1182" i="1"/>
  <c r="CU1181" i="1"/>
  <c r="CU1180" i="1"/>
  <c r="CU1179" i="1"/>
  <c r="CU1178" i="1"/>
  <c r="CU1177" i="1"/>
  <c r="CU1176" i="1"/>
  <c r="CU1175" i="1"/>
  <c r="CU1174" i="1"/>
  <c r="CU1173" i="1"/>
  <c r="CU1172" i="1"/>
  <c r="CU1171" i="1"/>
  <c r="CU1170" i="1"/>
  <c r="CU1169" i="1"/>
  <c r="CU1168" i="1"/>
  <c r="CU1167" i="1"/>
  <c r="CU1166" i="1"/>
  <c r="CU1165" i="1"/>
  <c r="CU1164" i="1"/>
  <c r="CU1163" i="1"/>
  <c r="CU1162" i="1"/>
  <c r="CU1161" i="1"/>
  <c r="CU1160" i="1"/>
  <c r="CU1159" i="1"/>
  <c r="CU1158" i="1"/>
  <c r="CU1157" i="1"/>
  <c r="CU1156" i="1"/>
  <c r="CU1155" i="1"/>
  <c r="CU1154" i="1"/>
  <c r="CU1153" i="1"/>
  <c r="CU1152" i="1"/>
  <c r="CU1151" i="1"/>
  <c r="CU1150" i="1"/>
  <c r="CU1149" i="1"/>
  <c r="CU1148" i="1"/>
  <c r="CU1147" i="1"/>
  <c r="CU1146" i="1"/>
  <c r="CU1145" i="1"/>
  <c r="CU1144" i="1"/>
  <c r="CU1143" i="1"/>
  <c r="CU1142" i="1"/>
  <c r="CU1141" i="1"/>
  <c r="CU1140" i="1"/>
  <c r="CU1139" i="1"/>
  <c r="CU1138" i="1"/>
  <c r="CU1137" i="1"/>
  <c r="CU1136" i="1"/>
  <c r="CU1135" i="1"/>
  <c r="CU1134" i="1"/>
  <c r="CU1133" i="1"/>
  <c r="CU1132" i="1"/>
  <c r="CU1131" i="1"/>
  <c r="CU1130" i="1"/>
  <c r="CU1129" i="1"/>
  <c r="CU1128" i="1"/>
  <c r="CU1127" i="1"/>
  <c r="CU1126" i="1"/>
  <c r="CU1125" i="1"/>
  <c r="CU1124" i="1"/>
  <c r="CU1123" i="1"/>
  <c r="CU1122" i="1"/>
  <c r="CU1121" i="1"/>
  <c r="CU1120" i="1"/>
  <c r="CU1119" i="1"/>
  <c r="CU1118" i="1"/>
  <c r="CU1117" i="1"/>
  <c r="CU1116" i="1"/>
  <c r="CU1115" i="1"/>
  <c r="CU1114" i="1"/>
  <c r="CU1113" i="1"/>
  <c r="CU1112" i="1"/>
  <c r="CU1111" i="1"/>
  <c r="CU1110" i="1"/>
  <c r="CU1109" i="1"/>
  <c r="CU1108" i="1"/>
  <c r="CU1107" i="1"/>
  <c r="CU1106" i="1"/>
  <c r="CU1105" i="1"/>
  <c r="CU1104" i="1"/>
  <c r="CU1103" i="1"/>
  <c r="CU1102" i="1"/>
  <c r="CU1101" i="1"/>
  <c r="CU1100" i="1"/>
  <c r="CU1099" i="1"/>
  <c r="CU1098" i="1"/>
  <c r="CU1097" i="1"/>
  <c r="CU1096" i="1"/>
  <c r="CU1095" i="1"/>
  <c r="CU1094" i="1"/>
  <c r="CU1093" i="1"/>
  <c r="CU1092" i="1"/>
  <c r="CU1091" i="1"/>
  <c r="CU1090" i="1"/>
  <c r="CU1089" i="1"/>
  <c r="CU1088" i="1"/>
  <c r="CU1087" i="1"/>
  <c r="CU1086" i="1"/>
  <c r="CU1085" i="1"/>
  <c r="CU1084" i="1"/>
  <c r="CU1083" i="1"/>
  <c r="CU1082" i="1"/>
  <c r="CU1081" i="1"/>
  <c r="CU1080" i="1"/>
  <c r="CU1079" i="1"/>
  <c r="CU1078" i="1"/>
  <c r="CU1077" i="1"/>
  <c r="CU1076" i="1"/>
  <c r="CU1075" i="1"/>
  <c r="CU1074" i="1"/>
  <c r="CU1073" i="1"/>
  <c r="CU1072" i="1"/>
  <c r="CU1071" i="1"/>
  <c r="CU1070" i="1"/>
  <c r="CU1069" i="1"/>
  <c r="CU1068" i="1"/>
  <c r="CU1067" i="1"/>
  <c r="CU1066" i="1"/>
  <c r="CU1065" i="1"/>
  <c r="CU1064" i="1"/>
  <c r="CU1063" i="1"/>
  <c r="CU1062" i="1"/>
  <c r="CU1061" i="1"/>
  <c r="CU1060" i="1"/>
  <c r="CU1059" i="1"/>
  <c r="CU1058" i="1"/>
  <c r="CU1057" i="1"/>
  <c r="CU1056" i="1"/>
  <c r="CU1055" i="1"/>
  <c r="CU1054" i="1"/>
  <c r="CU1053" i="1"/>
  <c r="CU1052" i="1"/>
  <c r="CU1051" i="1"/>
  <c r="CU1050" i="1"/>
  <c r="CU1049" i="1"/>
  <c r="CU1048" i="1"/>
  <c r="CU1047" i="1"/>
  <c r="CU1046" i="1"/>
  <c r="CU1045" i="1"/>
  <c r="CU1044" i="1"/>
  <c r="CU1043" i="1"/>
  <c r="CU1042" i="1"/>
  <c r="CU1041" i="1"/>
  <c r="CU1040" i="1"/>
  <c r="CU1039" i="1"/>
  <c r="CU1038" i="1"/>
  <c r="CU1037" i="1"/>
  <c r="CU1036" i="1"/>
  <c r="CU1035" i="1"/>
  <c r="CU1034" i="1"/>
  <c r="CU1033" i="1"/>
  <c r="CU1032" i="1"/>
  <c r="CU1031" i="1"/>
  <c r="CU1030" i="1"/>
  <c r="CU1029" i="1"/>
  <c r="CU1028" i="1"/>
  <c r="CU1027" i="1"/>
  <c r="CU1026" i="1"/>
  <c r="CU1025" i="1"/>
  <c r="CU1024" i="1"/>
  <c r="CU1023" i="1"/>
  <c r="CU1022" i="1"/>
  <c r="CU1021" i="1"/>
  <c r="CU1020" i="1"/>
  <c r="CU1019" i="1"/>
  <c r="CU1018" i="1"/>
  <c r="CU1017" i="1"/>
  <c r="CU1016" i="1"/>
  <c r="CU1015" i="1"/>
  <c r="CU1014" i="1"/>
  <c r="CU1013" i="1"/>
  <c r="CU1012" i="1"/>
  <c r="CU1011" i="1"/>
  <c r="CU1010" i="1"/>
  <c r="CU1009" i="1"/>
  <c r="CU1008" i="1"/>
  <c r="CU1007" i="1"/>
  <c r="CU1006" i="1"/>
  <c r="CU1005" i="1"/>
  <c r="CU1004" i="1"/>
  <c r="CU1003" i="1"/>
  <c r="CU1002" i="1"/>
  <c r="CU1001" i="1"/>
  <c r="CU1000" i="1"/>
  <c r="CU999" i="1"/>
  <c r="CU998" i="1"/>
  <c r="CU997" i="1"/>
  <c r="CU996" i="1"/>
  <c r="CU995" i="1"/>
  <c r="CU994" i="1"/>
  <c r="CU993" i="1"/>
  <c r="CU992" i="1"/>
  <c r="CU991" i="1"/>
  <c r="CU990" i="1"/>
  <c r="CU989" i="1"/>
  <c r="CU988" i="1"/>
  <c r="CU987" i="1"/>
  <c r="CU986" i="1"/>
  <c r="CU985" i="1"/>
  <c r="CU984" i="1"/>
  <c r="CU983" i="1"/>
  <c r="CU982" i="1"/>
  <c r="CU981" i="1"/>
  <c r="CU980" i="1"/>
  <c r="CU979" i="1"/>
  <c r="CU978" i="1"/>
  <c r="CU977" i="1"/>
  <c r="CU976" i="1"/>
  <c r="CU975" i="1"/>
  <c r="CU974" i="1"/>
  <c r="CU973" i="1"/>
  <c r="CU972" i="1"/>
  <c r="CU971" i="1"/>
  <c r="CU970" i="1"/>
  <c r="CU969" i="1"/>
  <c r="CU968" i="1"/>
  <c r="CU967" i="1"/>
  <c r="CU966" i="1"/>
  <c r="CU965" i="1"/>
  <c r="CU964" i="1"/>
  <c r="CU963" i="1"/>
  <c r="CU962" i="1"/>
  <c r="CU961" i="1"/>
  <c r="CU960" i="1"/>
  <c r="CU959" i="1"/>
  <c r="CU958" i="1"/>
  <c r="CU957" i="1"/>
  <c r="CU956" i="1"/>
  <c r="CU955" i="1"/>
  <c r="CU954" i="1"/>
  <c r="CU953" i="1"/>
  <c r="CU952" i="1"/>
  <c r="CU951" i="1"/>
  <c r="CU950" i="1"/>
  <c r="CU949" i="1"/>
  <c r="CU948" i="1"/>
  <c r="CU947" i="1"/>
  <c r="CU946" i="1"/>
  <c r="CU945" i="1"/>
  <c r="CU944" i="1"/>
  <c r="CU943" i="1"/>
  <c r="CU942" i="1"/>
  <c r="CU941" i="1"/>
  <c r="CU940" i="1"/>
  <c r="CU939" i="1"/>
  <c r="CU938" i="1"/>
  <c r="CU937" i="1"/>
  <c r="CU936" i="1"/>
  <c r="CU935" i="1"/>
  <c r="CU934" i="1"/>
  <c r="CU933" i="1"/>
  <c r="CU932" i="1"/>
  <c r="CU931" i="1"/>
  <c r="CU930" i="1"/>
  <c r="CU929" i="1"/>
  <c r="CU928" i="1"/>
  <c r="CU927" i="1"/>
  <c r="CU926" i="1"/>
  <c r="CU925" i="1"/>
  <c r="CU924" i="1"/>
  <c r="CU923" i="1"/>
  <c r="CU922" i="1"/>
  <c r="CU921" i="1"/>
  <c r="CU920" i="1"/>
  <c r="CU919" i="1"/>
  <c r="CU918" i="1"/>
  <c r="CU917" i="1"/>
  <c r="CU916" i="1"/>
  <c r="CU915" i="1"/>
  <c r="CU914" i="1"/>
  <c r="CU913" i="1"/>
  <c r="CU912" i="1"/>
  <c r="CU911" i="1"/>
  <c r="CU910" i="1"/>
  <c r="CU909" i="1"/>
  <c r="CU908" i="1"/>
  <c r="CU907" i="1"/>
  <c r="CU906" i="1"/>
  <c r="CU905" i="1"/>
  <c r="CU904" i="1"/>
  <c r="CU903" i="1"/>
  <c r="CU902" i="1"/>
  <c r="CU901" i="1"/>
  <c r="CU900" i="1"/>
  <c r="CU899" i="1"/>
  <c r="CU898" i="1"/>
  <c r="CU897" i="1"/>
  <c r="CU896" i="1"/>
  <c r="CU895" i="1"/>
  <c r="CU894" i="1"/>
  <c r="CU893" i="1"/>
  <c r="CU892" i="1"/>
  <c r="CU891" i="1"/>
  <c r="CU890" i="1"/>
  <c r="CU889" i="1"/>
  <c r="CU888" i="1"/>
  <c r="CU887" i="1"/>
  <c r="CU886" i="1"/>
  <c r="CU885" i="1"/>
  <c r="CU884" i="1"/>
  <c r="CU883" i="1"/>
  <c r="CU882" i="1"/>
  <c r="CU881" i="1"/>
  <c r="CU880" i="1"/>
  <c r="CU879" i="1"/>
  <c r="CU878" i="1"/>
  <c r="CU877" i="1"/>
  <c r="CU876" i="1"/>
  <c r="CU875" i="1"/>
  <c r="CU874" i="1"/>
  <c r="CU873" i="1"/>
  <c r="CU872" i="1"/>
  <c r="CU871" i="1"/>
  <c r="CU870" i="1"/>
  <c r="CU869" i="1"/>
  <c r="CU868" i="1"/>
  <c r="CU867" i="1"/>
  <c r="CU866" i="1"/>
  <c r="CU865" i="1"/>
  <c r="CU864" i="1"/>
  <c r="CU863" i="1"/>
  <c r="CU862" i="1"/>
  <c r="CU861" i="1"/>
  <c r="CU860" i="1"/>
  <c r="CU859" i="1"/>
  <c r="CU858" i="1"/>
  <c r="CU857" i="1"/>
  <c r="CU856" i="1"/>
  <c r="CU855" i="1"/>
  <c r="CU854" i="1"/>
  <c r="CU853" i="1"/>
  <c r="CU852" i="1"/>
  <c r="CU851" i="1"/>
  <c r="CU850" i="1"/>
  <c r="CU849" i="1"/>
  <c r="CU848" i="1"/>
  <c r="CU847" i="1"/>
  <c r="CU846" i="1"/>
  <c r="CU845" i="1"/>
  <c r="CU844" i="1"/>
  <c r="CU843" i="1"/>
  <c r="CU842" i="1"/>
  <c r="CU841" i="1"/>
  <c r="CU840" i="1"/>
  <c r="CU839" i="1"/>
  <c r="CU838" i="1"/>
  <c r="CU837" i="1"/>
  <c r="CU836" i="1"/>
  <c r="CU835" i="1"/>
  <c r="CU834" i="1"/>
  <c r="CU833" i="1"/>
  <c r="CU832" i="1"/>
  <c r="CU831" i="1"/>
  <c r="CU830" i="1"/>
  <c r="CU829" i="1"/>
  <c r="CU828" i="1"/>
  <c r="CU827" i="1"/>
  <c r="CU826" i="1"/>
  <c r="CU825" i="1"/>
  <c r="CU824" i="1"/>
  <c r="CU823" i="1"/>
  <c r="CU822" i="1"/>
  <c r="CU821" i="1"/>
  <c r="CU820" i="1"/>
  <c r="CU819" i="1"/>
  <c r="CU818" i="1"/>
  <c r="CU817" i="1"/>
  <c r="CU816" i="1"/>
  <c r="CU815" i="1"/>
  <c r="CU814" i="1"/>
  <c r="CU813" i="1"/>
  <c r="CU812" i="1"/>
  <c r="CU811" i="1"/>
  <c r="CU810" i="1"/>
  <c r="CU809" i="1"/>
  <c r="CU808" i="1"/>
  <c r="CU807" i="1"/>
  <c r="CU806" i="1"/>
  <c r="CU805" i="1"/>
  <c r="CU804" i="1"/>
  <c r="CU803" i="1"/>
  <c r="CU802" i="1"/>
  <c r="CU801" i="1"/>
  <c r="CU800" i="1"/>
  <c r="CU799" i="1"/>
  <c r="CU798" i="1"/>
  <c r="CU797" i="1"/>
  <c r="CU796" i="1"/>
  <c r="CU795" i="1"/>
  <c r="CU794" i="1"/>
  <c r="CU793" i="1"/>
  <c r="CU792" i="1"/>
  <c r="CU791" i="1"/>
  <c r="CU790" i="1"/>
  <c r="CU789" i="1"/>
  <c r="CU788" i="1"/>
  <c r="CU787" i="1"/>
  <c r="CU786" i="1"/>
  <c r="CU785" i="1"/>
  <c r="CU784" i="1"/>
  <c r="CU783" i="1"/>
  <c r="CU782" i="1"/>
  <c r="CU781" i="1"/>
  <c r="CU780" i="1"/>
  <c r="CU779" i="1"/>
  <c r="CU778" i="1"/>
  <c r="CU777" i="1"/>
  <c r="CU776" i="1"/>
  <c r="CU775" i="1"/>
  <c r="CU774" i="1"/>
  <c r="CU773" i="1"/>
  <c r="CU772" i="1"/>
  <c r="CU771" i="1"/>
  <c r="CU770" i="1"/>
  <c r="CU769" i="1"/>
  <c r="CU768" i="1"/>
  <c r="CU767" i="1"/>
  <c r="CU766" i="1"/>
  <c r="CU765" i="1"/>
  <c r="CU764" i="1"/>
  <c r="CU763" i="1"/>
  <c r="CU762" i="1"/>
  <c r="CU761" i="1"/>
  <c r="CU760" i="1"/>
  <c r="CU759" i="1"/>
  <c r="CU758" i="1"/>
  <c r="CU757" i="1"/>
  <c r="CU756" i="1"/>
  <c r="CU755" i="1"/>
  <c r="CU754" i="1"/>
  <c r="CU753" i="1"/>
  <c r="CU752" i="1"/>
  <c r="CU751" i="1"/>
  <c r="CU750" i="1"/>
  <c r="CU749" i="1"/>
  <c r="CU748" i="1"/>
  <c r="CU747" i="1"/>
  <c r="CU746" i="1"/>
  <c r="CU745" i="1"/>
  <c r="CU744" i="1"/>
  <c r="CU743" i="1"/>
  <c r="CU742" i="1"/>
  <c r="CU741" i="1"/>
  <c r="CU740" i="1"/>
  <c r="CU739" i="1"/>
  <c r="CU738" i="1"/>
  <c r="CU737" i="1"/>
  <c r="CU736" i="1"/>
  <c r="CU735" i="1"/>
  <c r="CU734" i="1"/>
  <c r="CU733" i="1"/>
  <c r="CU732" i="1"/>
  <c r="CU731" i="1"/>
  <c r="CU730" i="1"/>
  <c r="CU729" i="1"/>
  <c r="CU728" i="1"/>
  <c r="CU727" i="1"/>
  <c r="CU726" i="1"/>
  <c r="CU725" i="1"/>
  <c r="CU724" i="1"/>
  <c r="CU723" i="1"/>
  <c r="CU722" i="1"/>
  <c r="CU721" i="1"/>
  <c r="CU720" i="1"/>
  <c r="CU719" i="1"/>
  <c r="CU718" i="1"/>
  <c r="CU717" i="1"/>
  <c r="CU716" i="1"/>
  <c r="CU715" i="1"/>
  <c r="CU714" i="1"/>
  <c r="CU713" i="1"/>
  <c r="CU712" i="1"/>
  <c r="CU711" i="1"/>
  <c r="CU710" i="1"/>
  <c r="CU709" i="1"/>
  <c r="CU708" i="1"/>
  <c r="CU707" i="1"/>
  <c r="CU706" i="1"/>
  <c r="CU705" i="1"/>
  <c r="CU704" i="1"/>
  <c r="CU703" i="1"/>
  <c r="CU702" i="1"/>
  <c r="CU701" i="1"/>
  <c r="CU700" i="1"/>
  <c r="CU699" i="1"/>
  <c r="CU698" i="1"/>
  <c r="CU697" i="1"/>
  <c r="CU696" i="1"/>
  <c r="CU695" i="1"/>
  <c r="CU694" i="1"/>
  <c r="CU693" i="1"/>
  <c r="CU692" i="1"/>
  <c r="CU691" i="1"/>
  <c r="CU690" i="1"/>
  <c r="CU689" i="1"/>
  <c r="CU688" i="1"/>
  <c r="CU687" i="1"/>
  <c r="CU686" i="1"/>
  <c r="CU685" i="1"/>
  <c r="CU684" i="1"/>
  <c r="CU683" i="1"/>
  <c r="CU682" i="1"/>
  <c r="CU681" i="1"/>
  <c r="CU680" i="1"/>
  <c r="CU679" i="1"/>
  <c r="CU678" i="1"/>
  <c r="CU677" i="1"/>
  <c r="CU676" i="1"/>
  <c r="CU675" i="1"/>
  <c r="CU674" i="1"/>
  <c r="CU673" i="1"/>
  <c r="CU672" i="1"/>
  <c r="CU671" i="1"/>
  <c r="CU670" i="1"/>
  <c r="CU669" i="1"/>
  <c r="CU668" i="1"/>
  <c r="CU667" i="1"/>
  <c r="CU666" i="1"/>
  <c r="CU665" i="1"/>
  <c r="CU664" i="1"/>
  <c r="CU663" i="1"/>
  <c r="CU662" i="1"/>
  <c r="CU661" i="1"/>
  <c r="CU660" i="1"/>
  <c r="CU659" i="1"/>
  <c r="CU658" i="1"/>
  <c r="CU657" i="1"/>
  <c r="CU656" i="1"/>
  <c r="CU655" i="1"/>
  <c r="CU654" i="1"/>
  <c r="CU653" i="1"/>
  <c r="CU652" i="1"/>
  <c r="CU651" i="1"/>
  <c r="CU650" i="1"/>
  <c r="CU649" i="1"/>
  <c r="CU648" i="1"/>
  <c r="CU647" i="1"/>
  <c r="CU646" i="1"/>
  <c r="CU645" i="1"/>
  <c r="CU644" i="1"/>
  <c r="CU643" i="1"/>
  <c r="CU642" i="1"/>
  <c r="CU641" i="1"/>
  <c r="CU640" i="1"/>
  <c r="CU639" i="1"/>
  <c r="CU638" i="1"/>
  <c r="CU637" i="1"/>
  <c r="CU636" i="1"/>
  <c r="CU635" i="1"/>
  <c r="CU634" i="1"/>
  <c r="CU633" i="1"/>
  <c r="CU632" i="1"/>
  <c r="CU631" i="1"/>
  <c r="CU630" i="1"/>
  <c r="CU629" i="1"/>
  <c r="CU628" i="1"/>
  <c r="CU627" i="1"/>
  <c r="CU626" i="1"/>
  <c r="CU625" i="1"/>
  <c r="CU624" i="1"/>
  <c r="CU623" i="1"/>
  <c r="CU622" i="1"/>
  <c r="CU621" i="1"/>
  <c r="CU620" i="1"/>
  <c r="CU619" i="1"/>
  <c r="CU618" i="1"/>
  <c r="CU617" i="1"/>
  <c r="CU616" i="1"/>
  <c r="CU615" i="1"/>
  <c r="CU614" i="1"/>
  <c r="CU613" i="1"/>
  <c r="CU612" i="1"/>
  <c r="CU611" i="1"/>
  <c r="CU610" i="1"/>
  <c r="CU609" i="1"/>
  <c r="CU608" i="1"/>
  <c r="CU607" i="1"/>
  <c r="CU606" i="1"/>
  <c r="CU605" i="1"/>
  <c r="CU604" i="1"/>
  <c r="CU603" i="1"/>
  <c r="CU602" i="1"/>
  <c r="CU601" i="1"/>
  <c r="CU600" i="1"/>
  <c r="CU599" i="1"/>
  <c r="CU598" i="1"/>
  <c r="CU597" i="1"/>
  <c r="CU596" i="1"/>
  <c r="CU595" i="1"/>
  <c r="CU594" i="1"/>
  <c r="CU593" i="1"/>
  <c r="CU592" i="1"/>
  <c r="CU591" i="1"/>
  <c r="CU590" i="1"/>
  <c r="CU589" i="1"/>
  <c r="CU588" i="1"/>
  <c r="CU587" i="1"/>
  <c r="CU586" i="1"/>
  <c r="CU585" i="1"/>
  <c r="CU584" i="1"/>
  <c r="CU583" i="1"/>
  <c r="CU582" i="1"/>
  <c r="CU581" i="1"/>
  <c r="CU580" i="1"/>
  <c r="CU579" i="1"/>
  <c r="CU578" i="1"/>
  <c r="CU577" i="1"/>
  <c r="CU576" i="1"/>
  <c r="CU575" i="1"/>
  <c r="CU574" i="1"/>
  <c r="CU573" i="1"/>
  <c r="CU572" i="1"/>
  <c r="CU571" i="1"/>
  <c r="CU570" i="1"/>
  <c r="CU569" i="1"/>
  <c r="CU568" i="1"/>
  <c r="CU567" i="1"/>
  <c r="CU566" i="1"/>
  <c r="CU565" i="1"/>
  <c r="CU564" i="1"/>
  <c r="CU563" i="1"/>
  <c r="CU562" i="1"/>
  <c r="CU561" i="1"/>
  <c r="CU560" i="1"/>
  <c r="CU559" i="1"/>
  <c r="CU558" i="1"/>
  <c r="CU557" i="1"/>
  <c r="CU556" i="1"/>
  <c r="CU555" i="1"/>
  <c r="CU554" i="1"/>
  <c r="CU553" i="1"/>
  <c r="CU552" i="1"/>
  <c r="CU551" i="1"/>
  <c r="CU550" i="1"/>
  <c r="CU549" i="1"/>
  <c r="CU548" i="1"/>
  <c r="CU547" i="1"/>
  <c r="CU546" i="1"/>
  <c r="CU545" i="1"/>
  <c r="CU544" i="1"/>
  <c r="CU543" i="1"/>
  <c r="CU542" i="1"/>
  <c r="CU541" i="1"/>
  <c r="CU540" i="1"/>
  <c r="CU539" i="1"/>
  <c r="CU538" i="1"/>
  <c r="CU537" i="1"/>
  <c r="CU536" i="1"/>
  <c r="CU535" i="1"/>
  <c r="CU534" i="1"/>
  <c r="CU533" i="1"/>
  <c r="CU532" i="1"/>
  <c r="CU531" i="1"/>
  <c r="CU530" i="1"/>
  <c r="CU529" i="1"/>
  <c r="CU528" i="1"/>
  <c r="CU527" i="1"/>
  <c r="CU526" i="1"/>
  <c r="CU525" i="1"/>
  <c r="CU524" i="1"/>
  <c r="CU523" i="1"/>
  <c r="CU522" i="1"/>
  <c r="CU521" i="1"/>
  <c r="CU520" i="1"/>
  <c r="CU519" i="1"/>
  <c r="CU518" i="1"/>
  <c r="CU517" i="1"/>
  <c r="CU516" i="1"/>
  <c r="CU515" i="1"/>
  <c r="CU514" i="1"/>
  <c r="CU513" i="1"/>
  <c r="CU512" i="1"/>
  <c r="CU511" i="1"/>
  <c r="CU510" i="1"/>
  <c r="CU509" i="1"/>
  <c r="CU508" i="1"/>
  <c r="CU507" i="1"/>
  <c r="CU506" i="1"/>
  <c r="CU505" i="1"/>
  <c r="CU504" i="1"/>
  <c r="CU503" i="1"/>
  <c r="CU502" i="1"/>
  <c r="CU501" i="1"/>
  <c r="CU500" i="1"/>
  <c r="CU499" i="1"/>
  <c r="CU498" i="1"/>
  <c r="CU497" i="1"/>
  <c r="CU496" i="1"/>
  <c r="CU495" i="1"/>
  <c r="CU494" i="1"/>
  <c r="CU493" i="1"/>
  <c r="CU492" i="1"/>
  <c r="CU491" i="1"/>
  <c r="CU490" i="1"/>
  <c r="CU489" i="1"/>
  <c r="CU488" i="1"/>
  <c r="CU487" i="1"/>
  <c r="CU486" i="1"/>
  <c r="CU485" i="1"/>
  <c r="CU484" i="1"/>
  <c r="CU483" i="1"/>
  <c r="CU482" i="1"/>
  <c r="CU481" i="1"/>
  <c r="CU480" i="1"/>
  <c r="CU479" i="1"/>
  <c r="CU478" i="1"/>
  <c r="CU477" i="1"/>
  <c r="CU476" i="1"/>
  <c r="CU475" i="1"/>
  <c r="CU474" i="1"/>
  <c r="CU473" i="1"/>
  <c r="CU472" i="1"/>
  <c r="CU471" i="1"/>
  <c r="CU470" i="1"/>
  <c r="CU469" i="1"/>
  <c r="CU468" i="1"/>
  <c r="CU467" i="1"/>
  <c r="CU466" i="1"/>
  <c r="CU465" i="1"/>
  <c r="CU464" i="1"/>
  <c r="CU463" i="1"/>
  <c r="CU462" i="1"/>
  <c r="CU461" i="1"/>
  <c r="CU460" i="1"/>
  <c r="CU459" i="1"/>
  <c r="CU458" i="1"/>
  <c r="CU457" i="1"/>
  <c r="CU456" i="1"/>
  <c r="CU455" i="1"/>
  <c r="CU454" i="1"/>
  <c r="CU453" i="1"/>
  <c r="CU452" i="1"/>
  <c r="CU451" i="1"/>
  <c r="CU450" i="1"/>
  <c r="CU449" i="1"/>
  <c r="CU448" i="1"/>
  <c r="CU447" i="1"/>
  <c r="CU446" i="1"/>
  <c r="CU445" i="1"/>
  <c r="CU444" i="1"/>
  <c r="CU443" i="1"/>
  <c r="CU442" i="1"/>
  <c r="CU441" i="1"/>
  <c r="CU440" i="1"/>
  <c r="CU439" i="1"/>
  <c r="CU438" i="1"/>
  <c r="CU437" i="1"/>
  <c r="CU436" i="1"/>
  <c r="CU435" i="1"/>
  <c r="CU434" i="1"/>
  <c r="CU433" i="1"/>
  <c r="CU432" i="1"/>
  <c r="CU431" i="1"/>
  <c r="CU430" i="1"/>
  <c r="CU429" i="1"/>
  <c r="CU428" i="1"/>
  <c r="CU427" i="1"/>
  <c r="CU426" i="1"/>
  <c r="CU425" i="1"/>
  <c r="CU424" i="1"/>
  <c r="CU423" i="1"/>
  <c r="CU422" i="1"/>
  <c r="CU421" i="1"/>
  <c r="CU420" i="1"/>
  <c r="CU419" i="1"/>
  <c r="CU418" i="1"/>
  <c r="CU417" i="1"/>
  <c r="CU416" i="1"/>
  <c r="CU415" i="1"/>
  <c r="CU414" i="1"/>
  <c r="CU413" i="1"/>
  <c r="CU412" i="1"/>
  <c r="CU411" i="1"/>
  <c r="CU410" i="1"/>
  <c r="CU409" i="1"/>
  <c r="CU408" i="1"/>
  <c r="CU407" i="1"/>
  <c r="CU406" i="1"/>
  <c r="CU405" i="1"/>
  <c r="CU404" i="1"/>
  <c r="CU403" i="1"/>
  <c r="CU402" i="1"/>
  <c r="CU401" i="1"/>
  <c r="CU400" i="1"/>
  <c r="CU399" i="1"/>
  <c r="CU398" i="1"/>
  <c r="CU397" i="1"/>
  <c r="CU396" i="1"/>
  <c r="CU395" i="1"/>
  <c r="CU394" i="1"/>
  <c r="CU393" i="1"/>
  <c r="CU391" i="1" l="1"/>
  <c r="CU390" i="1" s="1"/>
  <c r="BP190" i="1"/>
  <c r="BN190" i="1"/>
  <c r="BO190" i="1"/>
  <c r="BM191" i="1"/>
  <c r="CU389" i="1"/>
  <c r="CV2018" i="1"/>
  <c r="CV464" i="1"/>
  <c r="CV548" i="1"/>
  <c r="CV632" i="1"/>
  <c r="CV716" i="1"/>
  <c r="CV800" i="1"/>
  <c r="CV884" i="1"/>
  <c r="CV968" i="1"/>
  <c r="CV1052" i="1"/>
  <c r="CV1136" i="1"/>
  <c r="CV1220" i="1"/>
  <c r="CV1304" i="1"/>
  <c r="CV1388" i="1"/>
  <c r="CV1472" i="1"/>
  <c r="CV1556" i="1"/>
  <c r="CV1640" i="1"/>
  <c r="CV1724" i="1"/>
  <c r="CV1808" i="1"/>
  <c r="CV1892" i="1"/>
  <c r="CV1976" i="1"/>
  <c r="CV422" i="1"/>
  <c r="CV506" i="1"/>
  <c r="CV590" i="1"/>
  <c r="CV674" i="1"/>
  <c r="CV758" i="1"/>
  <c r="CV842" i="1"/>
  <c r="CV926" i="1"/>
  <c r="CV1010" i="1"/>
  <c r="CV1094" i="1"/>
  <c r="CV1178" i="1"/>
  <c r="CV1262" i="1"/>
  <c r="CV1346" i="1"/>
  <c r="CV1430" i="1"/>
  <c r="CV1514" i="1"/>
  <c r="CV1598" i="1"/>
  <c r="CV1682" i="1"/>
  <c r="CV1766" i="1"/>
  <c r="CV1850" i="1"/>
  <c r="CV1934" i="1"/>
  <c r="CU388" i="1" l="1"/>
  <c r="CU387" i="1" s="1"/>
  <c r="BP191" i="1"/>
  <c r="BO191" i="1"/>
  <c r="BN191" i="1"/>
  <c r="BM192" i="1"/>
  <c r="CU386" i="1" l="1"/>
  <c r="CU385" i="1" s="1"/>
  <c r="BP192" i="1"/>
  <c r="BN192" i="1"/>
  <c r="BO192" i="1"/>
  <c r="BM193" i="1"/>
  <c r="CU384" i="1"/>
  <c r="CU383" i="1" s="1"/>
  <c r="CU381" i="1" l="1"/>
  <c r="CU380" i="1" s="1"/>
  <c r="CU382" i="1"/>
  <c r="BP193" i="1"/>
  <c r="BO193" i="1"/>
  <c r="BN193" i="1"/>
  <c r="BM194" i="1"/>
  <c r="CU379" i="1"/>
  <c r="CU378" i="1" s="1"/>
  <c r="CU41" i="1"/>
  <c r="CV380" i="1" l="1"/>
  <c r="BM195" i="1"/>
  <c r="BO194" i="1"/>
  <c r="BP194" i="1"/>
  <c r="BN194" i="1"/>
  <c r="CU377" i="1"/>
  <c r="CU376" i="1" s="1"/>
  <c r="BN195" i="1" l="1"/>
  <c r="BO195" i="1"/>
  <c r="BP195" i="1"/>
  <c r="BM196" i="1"/>
  <c r="CU375" i="1"/>
  <c r="CU374" i="1" s="1"/>
  <c r="CU373" i="1" s="1"/>
  <c r="CU372" i="1" s="1"/>
  <c r="CU336" i="1"/>
  <c r="CU335" i="1" s="1"/>
  <c r="BP196" i="1" l="1"/>
  <c r="BN196" i="1"/>
  <c r="BO196" i="1"/>
  <c r="BM197" i="1"/>
  <c r="CU371" i="1"/>
  <c r="CU370" i="1" s="1"/>
  <c r="CU369" i="1" s="1"/>
  <c r="CU368" i="1" s="1"/>
  <c r="CU345" i="1"/>
  <c r="CU265" i="1"/>
  <c r="CU367" i="1" l="1"/>
  <c r="CU366" i="1" s="1"/>
  <c r="CU365" i="1" s="1"/>
  <c r="CU364" i="1" s="1"/>
  <c r="CU363" i="1" s="1"/>
  <c r="CU362" i="1" s="1"/>
  <c r="CU361" i="1" s="1"/>
  <c r="CU360" i="1" s="1"/>
  <c r="CU359" i="1" s="1"/>
  <c r="BN197" i="1"/>
  <c r="BO197" i="1"/>
  <c r="BP197" i="1"/>
  <c r="BM198" i="1"/>
  <c r="CU358" i="1"/>
  <c r="CU357" i="1" s="1"/>
  <c r="CU314" i="1"/>
  <c r="CU223" i="1"/>
  <c r="CU355" i="1" l="1"/>
  <c r="CU354" i="1" s="1"/>
  <c r="CU356" i="1"/>
  <c r="BO198" i="1"/>
  <c r="BP198" i="1"/>
  <c r="BN198" i="1"/>
  <c r="BM199" i="1"/>
  <c r="CU346" i="1"/>
  <c r="CU297" i="1"/>
  <c r="CU196" i="1"/>
  <c r="CU353" i="1" l="1"/>
  <c r="CU352" i="1" s="1"/>
  <c r="BP199" i="1"/>
  <c r="BN199" i="1"/>
  <c r="BO199" i="1"/>
  <c r="BM200" i="1"/>
  <c r="CU294" i="1"/>
  <c r="CU324" i="1"/>
  <c r="CU323" i="1"/>
  <c r="CU177" i="1"/>
  <c r="CU349" i="1" l="1"/>
  <c r="CU348" i="1" s="1"/>
  <c r="CU350" i="1"/>
  <c r="CU347" i="1"/>
  <c r="CU344" i="1" s="1"/>
  <c r="CU343" i="1"/>
  <c r="CU332" i="1"/>
  <c r="BO200" i="1"/>
  <c r="BP200" i="1"/>
  <c r="BN200" i="1"/>
  <c r="BM201" i="1"/>
  <c r="CU342" i="1" l="1"/>
  <c r="CU341" i="1" s="1"/>
  <c r="CU334" i="1"/>
  <c r="CU329" i="1"/>
  <c r="BP201" i="1"/>
  <c r="BO201" i="1"/>
  <c r="BN201" i="1"/>
  <c r="BM202" i="1"/>
  <c r="CU340" i="1" l="1"/>
  <c r="CU339" i="1" s="1"/>
  <c r="CU333" i="1"/>
  <c r="BO202" i="1"/>
  <c r="BN202" i="1"/>
  <c r="BP202" i="1"/>
  <c r="BM203" i="1"/>
  <c r="CU328" i="1" l="1"/>
  <c r="CU327" i="1" s="1"/>
  <c r="CU338" i="1"/>
  <c r="CU311" i="1"/>
  <c r="CU309" i="1" s="1"/>
  <c r="CU308" i="1" s="1"/>
  <c r="CU320" i="1"/>
  <c r="BP203" i="1"/>
  <c r="BO203" i="1"/>
  <c r="BN203" i="1"/>
  <c r="BM204" i="1"/>
  <c r="CU306" i="1" l="1"/>
  <c r="CU305" i="1" s="1"/>
  <c r="CV338" i="1"/>
  <c r="CU337" i="1"/>
  <c r="CU299" i="1"/>
  <c r="BN204" i="1"/>
  <c r="BO204" i="1"/>
  <c r="BP204" i="1"/>
  <c r="BM205" i="1"/>
  <c r="CU280" i="1"/>
  <c r="CU253" i="1"/>
  <c r="CU331" i="1" l="1"/>
  <c r="CU330" i="1" s="1"/>
  <c r="CU292" i="1"/>
  <c r="CU291" i="1"/>
  <c r="BO205" i="1"/>
  <c r="BN205" i="1"/>
  <c r="BP205" i="1"/>
  <c r="BM206" i="1"/>
  <c r="CU326" i="1" l="1"/>
  <c r="CU325" i="1"/>
  <c r="CU322" i="1" s="1"/>
  <c r="CU321" i="1" s="1"/>
  <c r="CU319" i="1" s="1"/>
  <c r="CU282" i="1"/>
  <c r="CU281" i="1" s="1"/>
  <c r="CU277" i="1"/>
  <c r="CU273" i="1"/>
  <c r="BO206" i="1"/>
  <c r="BN206" i="1"/>
  <c r="BP206" i="1"/>
  <c r="BM207" i="1"/>
  <c r="CU317" i="1" l="1"/>
  <c r="CU316" i="1" s="1"/>
  <c r="CU315" i="1" s="1"/>
  <c r="CU313" i="1" s="1"/>
  <c r="CU318" i="1"/>
  <c r="CU302" i="1"/>
  <c r="CU301" i="1" s="1"/>
  <c r="CU276" i="1"/>
  <c r="CU275" i="1" s="1"/>
  <c r="CU272" i="1"/>
  <c r="CU271" i="1" s="1"/>
  <c r="BO207" i="1"/>
  <c r="BP207" i="1"/>
  <c r="BN207" i="1"/>
  <c r="BM208" i="1"/>
  <c r="CU307" i="1" l="1"/>
  <c r="CU298" i="1" s="1"/>
  <c r="BN208" i="1"/>
  <c r="BP208" i="1"/>
  <c r="BO208" i="1"/>
  <c r="BM209" i="1"/>
  <c r="CU251" i="1"/>
  <c r="CU300" i="1" l="1"/>
  <c r="CU296" i="1"/>
  <c r="CU290" i="1" s="1"/>
  <c r="BM210" i="1"/>
  <c r="BO209" i="1"/>
  <c r="BN209" i="1"/>
  <c r="BP209" i="1"/>
  <c r="CU148" i="1"/>
  <c r="CV296" i="1" l="1"/>
  <c r="CU288" i="1"/>
  <c r="CU248" i="1"/>
  <c r="CU247" i="1" s="1"/>
  <c r="CU246" i="1" s="1"/>
  <c r="CU245" i="1" s="1"/>
  <c r="CU244" i="1" s="1"/>
  <c r="CU241" i="1"/>
  <c r="CU239" i="1"/>
  <c r="CU238" i="1"/>
  <c r="BN210" i="1"/>
  <c r="BO210" i="1"/>
  <c r="BP210" i="1"/>
  <c r="BM211" i="1"/>
  <c r="CU287" i="1" l="1"/>
  <c r="CU285" i="1" s="1"/>
  <c r="CU284" i="1" s="1"/>
  <c r="CU283" i="1" s="1"/>
  <c r="CU279" i="1"/>
  <c r="CU278" i="1" s="1"/>
  <c r="CU268" i="1"/>
  <c r="CU264" i="1" s="1"/>
  <c r="CU263" i="1" s="1"/>
  <c r="CU274" i="1"/>
  <c r="CU261" i="1"/>
  <c r="CU260" i="1" s="1"/>
  <c r="CU259" i="1"/>
  <c r="CU258" i="1" s="1"/>
  <c r="CU257" i="1" s="1"/>
  <c r="CU237" i="1"/>
  <c r="CU235" i="1"/>
  <c r="BO211" i="1"/>
  <c r="BN211" i="1"/>
  <c r="BP211" i="1"/>
  <c r="BM212" i="1"/>
  <c r="CU226" i="1"/>
  <c r="CU269" i="1" l="1"/>
  <c r="CU256" i="1"/>
  <c r="CU255" i="1" s="1"/>
  <c r="BO212" i="1"/>
  <c r="BP212" i="1"/>
  <c r="BN212" i="1"/>
  <c r="BM213" i="1"/>
  <c r="CV254" i="1" l="1"/>
  <c r="CU252" i="1"/>
  <c r="CU250" i="1" s="1"/>
  <c r="CU249" i="1" s="1"/>
  <c r="CU233" i="1"/>
  <c r="CU232" i="1" s="1"/>
  <c r="CU231" i="1" s="1"/>
  <c r="CU224" i="1"/>
  <c r="CU228" i="1"/>
  <c r="CU225" i="1" s="1"/>
  <c r="CU215" i="1"/>
  <c r="CU214" i="1" s="1"/>
  <c r="BO213" i="1"/>
  <c r="BN213" i="1"/>
  <c r="BP213" i="1"/>
  <c r="BM214" i="1"/>
  <c r="CU242" i="1" l="1"/>
  <c r="CU243" i="1"/>
  <c r="CU230" i="1"/>
  <c r="CU229" i="1" s="1"/>
  <c r="CU219" i="1"/>
  <c r="CU220" i="1"/>
  <c r="BO214" i="1"/>
  <c r="BP214" i="1"/>
  <c r="BN214" i="1"/>
  <c r="BM215" i="1"/>
  <c r="CU236" i="1" l="1"/>
  <c r="CU234" i="1" s="1"/>
  <c r="CU222" i="1" s="1"/>
  <c r="CU221" i="1" s="1"/>
  <c r="CU218" i="1" s="1"/>
  <c r="CU217" i="1" s="1"/>
  <c r="CU216" i="1" s="1"/>
  <c r="CU208" i="1"/>
  <c r="CU197" i="1"/>
  <c r="BO215" i="1"/>
  <c r="BP215" i="1"/>
  <c r="BN215" i="1"/>
  <c r="BM216" i="1"/>
  <c r="CU213" i="1" l="1"/>
  <c r="CU212" i="1" s="1"/>
  <c r="CU210" i="1"/>
  <c r="CU209" i="1" s="1"/>
  <c r="CU204" i="1"/>
  <c r="CU193" i="1"/>
  <c r="BN216" i="1"/>
  <c r="BO216" i="1"/>
  <c r="BP216" i="1"/>
  <c r="BM217" i="1"/>
  <c r="CV212" i="1" l="1"/>
  <c r="CU207" i="1"/>
  <c r="CU206" i="1" s="1"/>
  <c r="CU205" i="1" s="1"/>
  <c r="CU203" i="1" s="1"/>
  <c r="CU202" i="1" s="1"/>
  <c r="CU201" i="1" s="1"/>
  <c r="CU183" i="1"/>
  <c r="BO217" i="1"/>
  <c r="BP217" i="1"/>
  <c r="BN217" i="1"/>
  <c r="BM218" i="1"/>
  <c r="CU200" i="1" l="1"/>
  <c r="CU199" i="1" s="1"/>
  <c r="CU198" i="1" s="1"/>
  <c r="BP218" i="1"/>
  <c r="BO218" i="1"/>
  <c r="BN218" i="1"/>
  <c r="BM219" i="1"/>
  <c r="CU195" i="1" l="1"/>
  <c r="CU194" i="1" s="1"/>
  <c r="CU192" i="1" s="1"/>
  <c r="CU189" i="1" s="1"/>
  <c r="CU188" i="1" s="1"/>
  <c r="CU187" i="1" s="1"/>
  <c r="CU184" i="1" s="1"/>
  <c r="CU168" i="1"/>
  <c r="CU171" i="1"/>
  <c r="CU167" i="1"/>
  <c r="BO219" i="1"/>
  <c r="BN219" i="1"/>
  <c r="BP219" i="1"/>
  <c r="BM220" i="1"/>
  <c r="CU182" i="1" l="1"/>
  <c r="CU181" i="1" s="1"/>
  <c r="CU172" i="1"/>
  <c r="CU169" i="1"/>
  <c r="CU166" i="1"/>
  <c r="CU162" i="1"/>
  <c r="BN220" i="1"/>
  <c r="BP220" i="1"/>
  <c r="BO220" i="1"/>
  <c r="BM221" i="1"/>
  <c r="CU180" i="1" l="1"/>
  <c r="CU179" i="1"/>
  <c r="CU178" i="1" s="1"/>
  <c r="CU176" i="1" s="1"/>
  <c r="CU175" i="1" s="1"/>
  <c r="CU165" i="1"/>
  <c r="CU164" i="1" s="1"/>
  <c r="CU161" i="1"/>
  <c r="CU156" i="1"/>
  <c r="CU131" i="1"/>
  <c r="BO221" i="1"/>
  <c r="BP221" i="1"/>
  <c r="BN221" i="1"/>
  <c r="BM222" i="1"/>
  <c r="CU174" i="1" l="1"/>
  <c r="CU173" i="1" s="1"/>
  <c r="CU170" i="1" s="1"/>
  <c r="CU163" i="1"/>
  <c r="CU160" i="1"/>
  <c r="CU159" i="1" s="1"/>
  <c r="BM223" i="1"/>
  <c r="BO222" i="1"/>
  <c r="BN222" i="1"/>
  <c r="BP222" i="1"/>
  <c r="CV170" i="1" l="1"/>
  <c r="CU158" i="1"/>
  <c r="CU157" i="1" s="1"/>
  <c r="CU155" i="1" s="1"/>
  <c r="CU154" i="1"/>
  <c r="CU153" i="1" s="1"/>
  <c r="BP223" i="1"/>
  <c r="BO223" i="1"/>
  <c r="BN223" i="1"/>
  <c r="BM224" i="1"/>
  <c r="CU152" i="1" l="1"/>
  <c r="CU151" i="1" s="1"/>
  <c r="CU150" i="1"/>
  <c r="CU147" i="1"/>
  <c r="BN224" i="1"/>
  <c r="BP224" i="1"/>
  <c r="BO224" i="1"/>
  <c r="BM225" i="1"/>
  <c r="CU149" i="1" l="1"/>
  <c r="CU145" i="1" s="1"/>
  <c r="CU141" i="1" s="1"/>
  <c r="CU140" i="1" s="1"/>
  <c r="BN225" i="1"/>
  <c r="BP225" i="1"/>
  <c r="BO225" i="1"/>
  <c r="BM226" i="1"/>
  <c r="CU139" i="1" l="1"/>
  <c r="CU138" i="1" s="1"/>
  <c r="CU137" i="1" s="1"/>
  <c r="CU136" i="1" s="1"/>
  <c r="CU135" i="1" s="1"/>
  <c r="CU134" i="1" s="1"/>
  <c r="CU133" i="1"/>
  <c r="CU132" i="1" s="1"/>
  <c r="BO226" i="1"/>
  <c r="BP226" i="1"/>
  <c r="BN226" i="1"/>
  <c r="BM227" i="1"/>
  <c r="CU16" i="1"/>
  <c r="CU130" i="1" l="1"/>
  <c r="CU90" i="1"/>
  <c r="CU129" i="1"/>
  <c r="CU124" i="1"/>
  <c r="CU105" i="1"/>
  <c r="CU88" i="1"/>
  <c r="CU89" i="1"/>
  <c r="CU81" i="1"/>
  <c r="BP227" i="1"/>
  <c r="BO227" i="1"/>
  <c r="BN227" i="1"/>
  <c r="BM228" i="1"/>
  <c r="CU128" i="1" l="1"/>
  <c r="CV128" i="1" s="1"/>
  <c r="CU127" i="1"/>
  <c r="CU126" i="1" s="1"/>
  <c r="CU82" i="1"/>
  <c r="CU69" i="1"/>
  <c r="CU68" i="1"/>
  <c r="BN228" i="1"/>
  <c r="BO228" i="1"/>
  <c r="BP228" i="1"/>
  <c r="BM229" i="1"/>
  <c r="CU12" i="1"/>
  <c r="CU11" i="1" s="1"/>
  <c r="CU123" i="1" l="1"/>
  <c r="CU122" i="1" s="1"/>
  <c r="CU125" i="1"/>
  <c r="CU116" i="1"/>
  <c r="CU99" i="1"/>
  <c r="CU97" i="1"/>
  <c r="CU96" i="1" s="1"/>
  <c r="CU95" i="1" s="1"/>
  <c r="CU78" i="1"/>
  <c r="CU57" i="1"/>
  <c r="CU58" i="1"/>
  <c r="CU44" i="1"/>
  <c r="CU45" i="1"/>
  <c r="BP229" i="1"/>
  <c r="BN229" i="1"/>
  <c r="BO229" i="1"/>
  <c r="BM230" i="1"/>
  <c r="CU118" i="1" l="1"/>
  <c r="CU117" i="1" s="1"/>
  <c r="CU115" i="1" s="1"/>
  <c r="CU114" i="1" s="1"/>
  <c r="CU121" i="1"/>
  <c r="CU113" i="1"/>
  <c r="CU107" i="1"/>
  <c r="CU94" i="1"/>
  <c r="CU37" i="1"/>
  <c r="CU15" i="1"/>
  <c r="BO230" i="1"/>
  <c r="BN230" i="1"/>
  <c r="BP230" i="1"/>
  <c r="BM231" i="1"/>
  <c r="CU112" i="1" l="1"/>
  <c r="CU111" i="1" s="1"/>
  <c r="CU108" i="1"/>
  <c r="CU110" i="1"/>
  <c r="CU93" i="1"/>
  <c r="CU87" i="1" s="1"/>
  <c r="CU35" i="1"/>
  <c r="CU31" i="1"/>
  <c r="CU9" i="1"/>
  <c r="CU10" i="1"/>
  <c r="CU7" i="1"/>
  <c r="CU8" i="1"/>
  <c r="BP231" i="1"/>
  <c r="BO231" i="1"/>
  <c r="BN231" i="1"/>
  <c r="BM232" i="1"/>
  <c r="CU109" i="1" l="1"/>
  <c r="CU106" i="1" s="1"/>
  <c r="CU100" i="1" s="1"/>
  <c r="CU98" i="1" s="1"/>
  <c r="CU33" i="1"/>
  <c r="CU86" i="1"/>
  <c r="CU80" i="1"/>
  <c r="CU40" i="1"/>
  <c r="CU39" i="1"/>
  <c r="BM233" i="1"/>
  <c r="BP232" i="1"/>
  <c r="BN232" i="1"/>
  <c r="BO232" i="1"/>
  <c r="CV86" i="1" l="1"/>
  <c r="CU85" i="1"/>
  <c r="CU84" i="1" s="1"/>
  <c r="CU71" i="1"/>
  <c r="BN233" i="1"/>
  <c r="BP233" i="1"/>
  <c r="BO233" i="1"/>
  <c r="BM234" i="1"/>
  <c r="CU77" i="1" l="1"/>
  <c r="CU83" i="1"/>
  <c r="CU79" i="1"/>
  <c r="CU65" i="1"/>
  <c r="CU4" i="1"/>
  <c r="CU26" i="1"/>
  <c r="CU3" i="1"/>
  <c r="BN234" i="1"/>
  <c r="BO234" i="1"/>
  <c r="BP234" i="1"/>
  <c r="BM235" i="1"/>
  <c r="CU76" i="1" l="1"/>
  <c r="CU75" i="1"/>
  <c r="CU48" i="1"/>
  <c r="CU14" i="1"/>
  <c r="BP235" i="1"/>
  <c r="BO235" i="1"/>
  <c r="BN235" i="1"/>
  <c r="BM236" i="1"/>
  <c r="CU73" i="1" l="1"/>
  <c r="CU72" i="1" s="1"/>
  <c r="CU67" i="1" s="1"/>
  <c r="CU74" i="1"/>
  <c r="CU61" i="1"/>
  <c r="CU60" i="1" s="1"/>
  <c r="CU47" i="1"/>
  <c r="CU46" i="1" s="1"/>
  <c r="CU43" i="1" s="1"/>
  <c r="BP236" i="1"/>
  <c r="BN236" i="1"/>
  <c r="BO236" i="1"/>
  <c r="BM237" i="1"/>
  <c r="CU66" i="1" l="1"/>
  <c r="CU64" i="1" s="1"/>
  <c r="CU63" i="1" s="1"/>
  <c r="CU62" i="1" s="1"/>
  <c r="CU55" i="1"/>
  <c r="CU30" i="1"/>
  <c r="CU29" i="1" s="1"/>
  <c r="CU27" i="1" s="1"/>
  <c r="BO237" i="1"/>
  <c r="BN237" i="1"/>
  <c r="BP237" i="1"/>
  <c r="BM238" i="1"/>
  <c r="CU56" i="1" l="1"/>
  <c r="CU54" i="1"/>
  <c r="CU34" i="1"/>
  <c r="CU32" i="1" s="1"/>
  <c r="CU24" i="1"/>
  <c r="CU25" i="1"/>
  <c r="BP238" i="1"/>
  <c r="BN238" i="1"/>
  <c r="BO238" i="1"/>
  <c r="BM239" i="1"/>
  <c r="CU52" i="1" l="1"/>
  <c r="CU53" i="1"/>
  <c r="CU51" i="1"/>
  <c r="CU50" i="1" s="1"/>
  <c r="CU23" i="1"/>
  <c r="BO239" i="1"/>
  <c r="BP239" i="1"/>
  <c r="BN239" i="1"/>
  <c r="BM240" i="1"/>
  <c r="CU49" i="1" l="1"/>
  <c r="BP240" i="1"/>
  <c r="BO240" i="1"/>
  <c r="BN240" i="1"/>
  <c r="BM241" i="1"/>
  <c r="CV44" i="1" l="1"/>
  <c r="CU42" i="1"/>
  <c r="BN241" i="1"/>
  <c r="BP241" i="1"/>
  <c r="BO241" i="1"/>
  <c r="BM242" i="1"/>
  <c r="CU38" i="1" l="1"/>
  <c r="BO242" i="1"/>
  <c r="BP242" i="1"/>
  <c r="BN242" i="1"/>
  <c r="BM243" i="1"/>
  <c r="CU22" i="1" l="1"/>
  <c r="CU36" i="1"/>
  <c r="CU28" i="1" s="1"/>
  <c r="CU21" i="1" s="1"/>
  <c r="CU20" i="1" s="1"/>
  <c r="CU19" i="1" s="1"/>
  <c r="CU6" i="1" s="1"/>
  <c r="CU5" i="1" s="1"/>
  <c r="CU2" i="1" s="1"/>
  <c r="CU18" i="1"/>
  <c r="CU17" i="1" s="1"/>
  <c r="CU13" i="1" s="1"/>
  <c r="BO243" i="1"/>
  <c r="BN243" i="1"/>
  <c r="BP243" i="1"/>
  <c r="BM244" i="1"/>
  <c r="CV2" i="1" l="1"/>
  <c r="CW2" i="1" s="1"/>
  <c r="BO244" i="1"/>
  <c r="BN244" i="1"/>
  <c r="BP244" i="1"/>
  <c r="BM245" i="1"/>
  <c r="C12" i="4" l="1"/>
  <c r="J26" i="4" s="1"/>
  <c r="BP245" i="1"/>
  <c r="BO245" i="1"/>
  <c r="BN245" i="1"/>
  <c r="BM246" i="1"/>
  <c r="AQ7" i="4" l="1"/>
  <c r="AN7" i="4" s="1"/>
  <c r="AN13" i="4" s="1"/>
  <c r="AN1" i="4" s="1"/>
  <c r="B6" i="4"/>
  <c r="B12" i="4"/>
  <c r="B13" i="4" s="1"/>
  <c r="BN246" i="1"/>
  <c r="BP246" i="1"/>
  <c r="BO246" i="1"/>
  <c r="BM247" i="1"/>
  <c r="I11" i="4" l="1"/>
  <c r="I9" i="4"/>
  <c r="I12" i="4"/>
  <c r="I10" i="4"/>
  <c r="B32" i="4" s="1"/>
  <c r="I13" i="4"/>
  <c r="BO247" i="1"/>
  <c r="BN247" i="1"/>
  <c r="BP247" i="1"/>
  <c r="BM248" i="1"/>
  <c r="BN248" i="1" l="1"/>
  <c r="BP248" i="1"/>
  <c r="BO248" i="1"/>
  <c r="BM249" i="1"/>
  <c r="BP249" i="1" l="1"/>
  <c r="BO249" i="1"/>
  <c r="BN249" i="1"/>
  <c r="BM250" i="1"/>
  <c r="BM251" i="1" l="1"/>
  <c r="BO250" i="1"/>
  <c r="BN250" i="1"/>
  <c r="BP250" i="1"/>
  <c r="BN251" i="1" l="1"/>
  <c r="BP251" i="1"/>
  <c r="BO251" i="1"/>
  <c r="BM252" i="1"/>
  <c r="BN252" i="1" l="1"/>
  <c r="BO252" i="1"/>
  <c r="BP252" i="1"/>
  <c r="BM253" i="1"/>
  <c r="BP253" i="1" l="1"/>
  <c r="BO253" i="1"/>
  <c r="BN253" i="1"/>
  <c r="BM254" i="1"/>
  <c r="BO254" i="1" l="1"/>
  <c r="BN254" i="1"/>
  <c r="BP254" i="1"/>
  <c r="BM255" i="1"/>
  <c r="BO255" i="1" l="1"/>
  <c r="BN255" i="1"/>
  <c r="BP255" i="1"/>
  <c r="BM256" i="1"/>
  <c r="BP256" i="1" l="1"/>
  <c r="BO256" i="1"/>
  <c r="BN256" i="1"/>
  <c r="BM257" i="1"/>
  <c r="BN257" i="1" l="1"/>
  <c r="BO257" i="1"/>
  <c r="BP257" i="1"/>
  <c r="BM258" i="1"/>
  <c r="BN258" i="1" l="1"/>
  <c r="BP258" i="1"/>
  <c r="BO258" i="1"/>
  <c r="BM259" i="1"/>
  <c r="BN259" i="1" l="1"/>
  <c r="BP259" i="1"/>
  <c r="BO259" i="1"/>
  <c r="BM260" i="1"/>
  <c r="BN260" i="1" l="1"/>
  <c r="BO260" i="1"/>
  <c r="BP260" i="1"/>
  <c r="BM261" i="1"/>
  <c r="BN261" i="1" l="1"/>
  <c r="BO261" i="1"/>
  <c r="BP261" i="1"/>
  <c r="BM262" i="1"/>
  <c r="BO262" i="1" l="1"/>
  <c r="BN262" i="1"/>
  <c r="BP262" i="1"/>
  <c r="BM263" i="1"/>
  <c r="BN263" i="1" l="1"/>
  <c r="BP263" i="1"/>
  <c r="BO263" i="1"/>
  <c r="BM264" i="1"/>
  <c r="BN264" i="1" l="1"/>
  <c r="BP264" i="1"/>
  <c r="BO264" i="1"/>
  <c r="BM265" i="1"/>
  <c r="BO265" i="1" l="1"/>
  <c r="BP265" i="1"/>
  <c r="BN265" i="1"/>
  <c r="BM266" i="1"/>
  <c r="BP266" i="1" l="1"/>
  <c r="BN266" i="1"/>
  <c r="BO266" i="1"/>
  <c r="BM267" i="1"/>
  <c r="BP267" i="1" l="1"/>
  <c r="BO267" i="1"/>
  <c r="BN267" i="1"/>
  <c r="BM268" i="1"/>
  <c r="BM269" i="1" l="1"/>
  <c r="BN268" i="1"/>
  <c r="BO268" i="1"/>
  <c r="BP268" i="1"/>
  <c r="BN269" i="1" l="1"/>
  <c r="BO269" i="1"/>
  <c r="BP269" i="1"/>
  <c r="BM270" i="1"/>
  <c r="BP270" i="1" l="1"/>
  <c r="BO270" i="1"/>
  <c r="BN270" i="1"/>
  <c r="BM271" i="1"/>
  <c r="BO271" i="1" l="1"/>
  <c r="BN271" i="1"/>
  <c r="BP271" i="1"/>
  <c r="BM272" i="1"/>
  <c r="BP272" i="1" l="1"/>
  <c r="BO272" i="1"/>
  <c r="BN272" i="1"/>
  <c r="BM273" i="1"/>
  <c r="BP273" i="1" l="1"/>
  <c r="BO273" i="1"/>
  <c r="BN273" i="1"/>
  <c r="BM274" i="1"/>
  <c r="BN274" i="1" l="1"/>
  <c r="BO274" i="1"/>
  <c r="BP274" i="1"/>
  <c r="BM275" i="1"/>
  <c r="BP275" i="1" l="1"/>
  <c r="BO275" i="1"/>
  <c r="BN275" i="1"/>
  <c r="BM276" i="1"/>
  <c r="BN276" i="1" l="1"/>
  <c r="BO276" i="1"/>
  <c r="BP276" i="1"/>
  <c r="BM277" i="1"/>
  <c r="BP277" i="1" l="1"/>
  <c r="BO277" i="1"/>
  <c r="BN277" i="1"/>
  <c r="BM278" i="1"/>
  <c r="BO278" i="1" l="1"/>
  <c r="BP278" i="1"/>
  <c r="BN278" i="1"/>
  <c r="BM279" i="1"/>
  <c r="BP279" i="1" l="1"/>
  <c r="BO279" i="1"/>
  <c r="BN279" i="1"/>
  <c r="BM280" i="1"/>
  <c r="BO280" i="1" l="1"/>
  <c r="BP280" i="1"/>
  <c r="BN280" i="1"/>
  <c r="BM281" i="1"/>
  <c r="BN281" i="1" l="1"/>
  <c r="BO281" i="1"/>
  <c r="BP281" i="1"/>
  <c r="BM282" i="1"/>
  <c r="BO282" i="1" l="1"/>
  <c r="BN282" i="1"/>
  <c r="BP282" i="1"/>
  <c r="BM283" i="1"/>
  <c r="BN283" i="1" l="1"/>
  <c r="BO283" i="1"/>
  <c r="BP283" i="1"/>
  <c r="BM284" i="1"/>
  <c r="BO284" i="1" l="1"/>
  <c r="BN284" i="1"/>
  <c r="BP284" i="1"/>
  <c r="BM285" i="1"/>
  <c r="BP285" i="1" l="1"/>
  <c r="BN285" i="1"/>
  <c r="BO285" i="1"/>
  <c r="BM286" i="1"/>
  <c r="BP286" i="1" l="1"/>
  <c r="BO286" i="1"/>
  <c r="BN286" i="1"/>
  <c r="BM287" i="1"/>
  <c r="BO287" i="1" l="1"/>
  <c r="BN287" i="1"/>
  <c r="BP287" i="1"/>
  <c r="BM288" i="1"/>
  <c r="BO288" i="1" l="1"/>
  <c r="BP288" i="1"/>
  <c r="BN288" i="1"/>
  <c r="BM289" i="1"/>
  <c r="BN289" i="1" l="1"/>
  <c r="BP289" i="1"/>
  <c r="BO289" i="1"/>
  <c r="BM290" i="1"/>
  <c r="BO290" i="1" l="1"/>
  <c r="BN290" i="1"/>
  <c r="BP290" i="1"/>
  <c r="BM291" i="1"/>
  <c r="BO291" i="1" l="1"/>
  <c r="BP291" i="1"/>
  <c r="BN291" i="1"/>
  <c r="BM292" i="1"/>
  <c r="BP292" i="1" l="1"/>
  <c r="BO292" i="1"/>
  <c r="BN292" i="1"/>
  <c r="BM293" i="1"/>
  <c r="BO293" i="1" l="1"/>
  <c r="BP293" i="1"/>
  <c r="BN293" i="1"/>
  <c r="BM294" i="1"/>
  <c r="BN294" i="1" l="1"/>
  <c r="BO294" i="1"/>
  <c r="BP294" i="1"/>
  <c r="BM295" i="1"/>
  <c r="BN295" i="1" l="1"/>
  <c r="BP295" i="1"/>
  <c r="BO295" i="1"/>
  <c r="BM296" i="1"/>
  <c r="BN296" i="1" l="1"/>
  <c r="BO296" i="1"/>
  <c r="BP296" i="1"/>
  <c r="BM297" i="1"/>
  <c r="BP297" i="1" l="1"/>
  <c r="BO297" i="1"/>
  <c r="BN297" i="1"/>
  <c r="BM298" i="1"/>
  <c r="BN298" i="1" l="1"/>
  <c r="BP298" i="1"/>
  <c r="BO298" i="1"/>
  <c r="BM299" i="1"/>
  <c r="BO299" i="1" l="1"/>
  <c r="BN299" i="1"/>
  <c r="BP299" i="1"/>
  <c r="BM300" i="1"/>
  <c r="BN300" i="1" l="1"/>
  <c r="BP300" i="1"/>
  <c r="BO300" i="1"/>
  <c r="BM301" i="1"/>
  <c r="BP301" i="1" l="1"/>
  <c r="BN301" i="1"/>
  <c r="BO301" i="1"/>
  <c r="BM302" i="1"/>
  <c r="BO302" i="1" l="1"/>
  <c r="BP302" i="1"/>
  <c r="BN302" i="1"/>
  <c r="BM303" i="1"/>
  <c r="BO303" i="1" l="1"/>
  <c r="BN303" i="1"/>
  <c r="BP303" i="1"/>
  <c r="BM304" i="1"/>
  <c r="BN304" i="1" l="1"/>
  <c r="BO304" i="1"/>
  <c r="BP304" i="1"/>
  <c r="BM305" i="1"/>
  <c r="BO305" i="1" l="1"/>
  <c r="BN305" i="1"/>
  <c r="BP305" i="1"/>
  <c r="BM306" i="1"/>
  <c r="BN306" i="1" l="1"/>
  <c r="BP306" i="1"/>
  <c r="BO306" i="1"/>
  <c r="BM307" i="1"/>
  <c r="BN307" i="1" l="1"/>
  <c r="BP307" i="1"/>
  <c r="BO307" i="1"/>
  <c r="BM308" i="1"/>
  <c r="BP308" i="1" l="1"/>
  <c r="BO308" i="1"/>
  <c r="BN308" i="1"/>
  <c r="BM309" i="1"/>
  <c r="BP309" i="1" l="1"/>
  <c r="BO309" i="1"/>
  <c r="BN309" i="1"/>
  <c r="BM310" i="1"/>
  <c r="BP310" i="1" l="1"/>
  <c r="BO310" i="1"/>
  <c r="BN310" i="1"/>
  <c r="BM311" i="1"/>
  <c r="BO311" i="1" l="1"/>
  <c r="BP311" i="1"/>
  <c r="BN311" i="1"/>
  <c r="BM312" i="1"/>
  <c r="BO312" i="1" l="1"/>
  <c r="BP312" i="1"/>
  <c r="BN312" i="1"/>
  <c r="BM313" i="1"/>
  <c r="BN313" i="1" l="1"/>
  <c r="BP313" i="1"/>
  <c r="BO313" i="1"/>
  <c r="BM314" i="1"/>
  <c r="BO314" i="1" l="1"/>
  <c r="BP314" i="1"/>
  <c r="BN314" i="1"/>
  <c r="BM315" i="1"/>
  <c r="BP315" i="1" l="1"/>
  <c r="BO315" i="1"/>
  <c r="BN315" i="1"/>
  <c r="BM316" i="1"/>
  <c r="BN316" i="1" l="1"/>
  <c r="BO316" i="1"/>
  <c r="BP316" i="1"/>
  <c r="BM317" i="1"/>
  <c r="BO317" i="1" l="1"/>
  <c r="BN317" i="1"/>
  <c r="BP317" i="1"/>
  <c r="BM318" i="1"/>
  <c r="BO318" i="1" l="1"/>
  <c r="BP318" i="1"/>
  <c r="BN318" i="1"/>
  <c r="BM319" i="1"/>
  <c r="BP319" i="1" l="1"/>
  <c r="BN319" i="1"/>
  <c r="BO319" i="1"/>
  <c r="BM320" i="1"/>
  <c r="BN320" i="1" l="1"/>
  <c r="BO320" i="1"/>
  <c r="BP320" i="1"/>
  <c r="BM321" i="1"/>
  <c r="BO321" i="1" l="1"/>
  <c r="BN321" i="1"/>
  <c r="BP321" i="1"/>
  <c r="BM322" i="1"/>
  <c r="BO322" i="1" l="1"/>
  <c r="BN322" i="1"/>
  <c r="BP322" i="1"/>
  <c r="BM323" i="1"/>
  <c r="BO323" i="1" l="1"/>
  <c r="BN323" i="1"/>
  <c r="BP323" i="1"/>
  <c r="BM324" i="1"/>
  <c r="BO324" i="1" l="1"/>
  <c r="BN324" i="1"/>
  <c r="BP324" i="1"/>
  <c r="BM325" i="1"/>
  <c r="BP325" i="1" l="1"/>
  <c r="BN325" i="1"/>
  <c r="BO325" i="1"/>
  <c r="BM326" i="1"/>
  <c r="BN326" i="1" l="1"/>
  <c r="BO326" i="1"/>
  <c r="BP326" i="1"/>
  <c r="BM327" i="1"/>
  <c r="BN327" i="1" l="1"/>
  <c r="BO327" i="1"/>
  <c r="BP327" i="1"/>
  <c r="BM328" i="1"/>
  <c r="BO328" i="1" l="1"/>
  <c r="BP328" i="1"/>
  <c r="BN328" i="1"/>
  <c r="BM329" i="1"/>
  <c r="BP329" i="1" l="1"/>
  <c r="BN329" i="1"/>
  <c r="BO329" i="1"/>
  <c r="BM330" i="1"/>
  <c r="BO330" i="1" l="1"/>
  <c r="BP330" i="1"/>
  <c r="BN330" i="1"/>
  <c r="BM331" i="1"/>
  <c r="BN331" i="1" l="1"/>
  <c r="BO331" i="1"/>
  <c r="BP331" i="1"/>
  <c r="BM332" i="1"/>
  <c r="BN332" i="1" l="1"/>
  <c r="BP332" i="1"/>
  <c r="BO332" i="1"/>
  <c r="BM333" i="1"/>
  <c r="BN333" i="1" l="1"/>
  <c r="BO333" i="1"/>
  <c r="BP333" i="1"/>
  <c r="BM334" i="1"/>
  <c r="BN334" i="1" l="1"/>
  <c r="BO334" i="1"/>
  <c r="BP334" i="1"/>
  <c r="BM335" i="1"/>
  <c r="BO335" i="1" l="1"/>
  <c r="BN335" i="1"/>
  <c r="BP335" i="1"/>
  <c r="BM336" i="1"/>
  <c r="BO336" i="1" l="1"/>
  <c r="BP336" i="1"/>
  <c r="BN336" i="1"/>
  <c r="BM337" i="1"/>
  <c r="BO337" i="1" l="1"/>
  <c r="BN337" i="1"/>
  <c r="BP337" i="1"/>
  <c r="BM338" i="1"/>
  <c r="BN338" i="1" l="1"/>
  <c r="BP338" i="1"/>
  <c r="BO338" i="1"/>
  <c r="BM339" i="1"/>
  <c r="BN339" i="1" l="1"/>
  <c r="BP339" i="1"/>
  <c r="BO339" i="1"/>
  <c r="BM340" i="1"/>
  <c r="BP340" i="1" l="1"/>
  <c r="BN340" i="1"/>
  <c r="BO340" i="1"/>
  <c r="BM341" i="1"/>
  <c r="BO341" i="1" l="1"/>
  <c r="BN341" i="1"/>
  <c r="BP341" i="1"/>
  <c r="BM342" i="1"/>
  <c r="BO342" i="1" l="1"/>
  <c r="BP342" i="1"/>
  <c r="BN342" i="1"/>
  <c r="BM343" i="1"/>
  <c r="BN343" i="1" l="1"/>
  <c r="BO343" i="1"/>
  <c r="BP343" i="1"/>
  <c r="BM344" i="1"/>
  <c r="BN344" i="1" l="1"/>
  <c r="BO344" i="1"/>
  <c r="BP344" i="1"/>
  <c r="BM345" i="1"/>
  <c r="BO345" i="1" l="1"/>
  <c r="BP345" i="1"/>
  <c r="BN345" i="1"/>
  <c r="BM346" i="1"/>
  <c r="BO346" i="1" l="1"/>
  <c r="BP346" i="1"/>
  <c r="BN346" i="1"/>
  <c r="BM347" i="1"/>
  <c r="BP347" i="1" l="1"/>
  <c r="BO347" i="1"/>
  <c r="BN347" i="1"/>
  <c r="BM348" i="1"/>
  <c r="BP348" i="1" l="1"/>
  <c r="BO348" i="1"/>
  <c r="BN348" i="1"/>
  <c r="BM349" i="1"/>
  <c r="BN349" i="1" l="1"/>
  <c r="BO349" i="1"/>
  <c r="BP349" i="1"/>
  <c r="BM350" i="1"/>
  <c r="BN350" i="1" l="1"/>
  <c r="BO350" i="1"/>
  <c r="BP350" i="1"/>
  <c r="BM351" i="1"/>
  <c r="BP351" i="1" l="1"/>
  <c r="BN351" i="1"/>
  <c r="BO351" i="1"/>
  <c r="BM352" i="1"/>
  <c r="BP352" i="1" l="1"/>
  <c r="BO352" i="1"/>
  <c r="BN352" i="1"/>
  <c r="BM353" i="1"/>
  <c r="BP353" i="1" l="1"/>
  <c r="BO353" i="1"/>
  <c r="BN353" i="1"/>
  <c r="BM354" i="1"/>
  <c r="BP354" i="1" l="1"/>
  <c r="BN354" i="1"/>
  <c r="BO354" i="1"/>
  <c r="BM355" i="1"/>
  <c r="BO355" i="1" l="1"/>
  <c r="BP355" i="1"/>
  <c r="BN355" i="1"/>
  <c r="BM356" i="1"/>
  <c r="BP356" i="1" l="1"/>
  <c r="BO356" i="1"/>
  <c r="BN356" i="1"/>
  <c r="BM357" i="1"/>
  <c r="BP357" i="1" l="1"/>
  <c r="BN357" i="1"/>
  <c r="BO357" i="1"/>
  <c r="BM358" i="1"/>
  <c r="BP358" i="1" l="1"/>
  <c r="BO358" i="1"/>
  <c r="BN358" i="1"/>
  <c r="BM359" i="1"/>
  <c r="BP359" i="1" l="1"/>
  <c r="BO359" i="1"/>
  <c r="BN359" i="1"/>
  <c r="BM360" i="1"/>
  <c r="BN360" i="1" l="1"/>
  <c r="BP360" i="1"/>
  <c r="BO360" i="1"/>
  <c r="BM361" i="1"/>
  <c r="BO361" i="1" l="1"/>
  <c r="BP361" i="1"/>
  <c r="BN361" i="1"/>
  <c r="BM362" i="1"/>
  <c r="BP362" i="1" l="1"/>
  <c r="BN362" i="1"/>
  <c r="BO362" i="1"/>
  <c r="BM363" i="1"/>
  <c r="BP363" i="1" l="1"/>
  <c r="BN363" i="1"/>
  <c r="BO363" i="1"/>
  <c r="BM364" i="1"/>
  <c r="BO364" i="1" l="1"/>
  <c r="BP364" i="1"/>
  <c r="BN364" i="1"/>
  <c r="BM365" i="1"/>
  <c r="BN365" i="1" l="1"/>
  <c r="BP365" i="1"/>
  <c r="BO365" i="1"/>
  <c r="BM366" i="1"/>
  <c r="BN366" i="1" l="1"/>
  <c r="BO366" i="1"/>
  <c r="BP366" i="1"/>
  <c r="BM367" i="1"/>
  <c r="BN367" i="1" l="1"/>
  <c r="BO367" i="1"/>
  <c r="BP367" i="1"/>
  <c r="BM368" i="1"/>
  <c r="BO368" i="1" l="1"/>
  <c r="BP368" i="1"/>
  <c r="BN368" i="1"/>
  <c r="BM369" i="1"/>
  <c r="BO369" i="1" l="1"/>
  <c r="BP369" i="1"/>
  <c r="BN369" i="1"/>
  <c r="BM370" i="1"/>
  <c r="BN370" i="1" l="1"/>
  <c r="BP370" i="1"/>
  <c r="BO370" i="1"/>
  <c r="BM371" i="1"/>
  <c r="BO371" i="1" l="1"/>
  <c r="BN371" i="1"/>
  <c r="BP371" i="1"/>
  <c r="BM372" i="1"/>
  <c r="BN372" i="1" l="1"/>
  <c r="BO372" i="1"/>
  <c r="BP372" i="1"/>
  <c r="BM373" i="1"/>
  <c r="BP373" i="1" l="1"/>
  <c r="BO373" i="1"/>
  <c r="BN373" i="1"/>
  <c r="BM374" i="1"/>
  <c r="BN374" i="1" l="1"/>
  <c r="BO374" i="1"/>
  <c r="BP374" i="1"/>
  <c r="BM375" i="1"/>
  <c r="BP375" i="1" l="1"/>
  <c r="BN375" i="1"/>
  <c r="BO375" i="1"/>
  <c r="BM376" i="1"/>
  <c r="BO376" i="1" l="1"/>
  <c r="BP376" i="1"/>
  <c r="BN376" i="1"/>
  <c r="BM377" i="1"/>
  <c r="BP377" i="1" l="1"/>
  <c r="BN377" i="1"/>
  <c r="BO377" i="1"/>
  <c r="BM378" i="1"/>
  <c r="BN378" i="1" l="1"/>
  <c r="BP378" i="1"/>
  <c r="BO378" i="1"/>
  <c r="BM379" i="1"/>
  <c r="BP379" i="1" l="1"/>
  <c r="BO379" i="1"/>
  <c r="BN379" i="1"/>
  <c r="BM380" i="1"/>
  <c r="BP380" i="1" l="1"/>
  <c r="BN380" i="1"/>
  <c r="BO380" i="1"/>
  <c r="BM381" i="1"/>
  <c r="BP381" i="1" l="1"/>
  <c r="BN381" i="1"/>
  <c r="BO381" i="1"/>
  <c r="BM382" i="1"/>
  <c r="BP382" i="1" l="1"/>
  <c r="BO382" i="1"/>
  <c r="BN382" i="1"/>
  <c r="BM383" i="1"/>
  <c r="BN383" i="1" l="1"/>
  <c r="BO383" i="1"/>
  <c r="BP383" i="1"/>
  <c r="BM384" i="1"/>
  <c r="BO384" i="1" l="1"/>
  <c r="BN384" i="1"/>
  <c r="BP384" i="1"/>
  <c r="BM385" i="1"/>
  <c r="BP385" i="1" l="1"/>
  <c r="BN385" i="1"/>
  <c r="BO385" i="1"/>
  <c r="BM386" i="1"/>
  <c r="BP386" i="1" l="1"/>
  <c r="BO386" i="1"/>
  <c r="BN386" i="1"/>
  <c r="BM387" i="1"/>
  <c r="BN387" i="1" l="1"/>
  <c r="BO387" i="1"/>
  <c r="BP387" i="1"/>
  <c r="BM388" i="1"/>
  <c r="BN388" i="1" l="1"/>
  <c r="BP388" i="1"/>
  <c r="BO388" i="1"/>
  <c r="BM389" i="1"/>
  <c r="BM390" i="1" s="1"/>
  <c r="BM1412" i="1" l="1"/>
  <c r="BM391" i="1"/>
  <c r="BP390" i="1"/>
  <c r="BO390" i="1"/>
  <c r="BN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O389" i="1"/>
  <c r="BN389" i="1"/>
  <c r="BP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E609" i="3" l="1"/>
  <c r="D609" i="3" s="1"/>
  <c r="C99" i="3"/>
  <c r="U99" i="3" s="1"/>
  <c r="C222" i="3"/>
  <c r="U222" i="3" s="1"/>
  <c r="E218" i="3"/>
  <c r="D218" i="3" s="1"/>
  <c r="E234" i="3"/>
  <c r="D234" i="3" s="1"/>
  <c r="C219" i="3"/>
  <c r="U219" i="3" s="1"/>
  <c r="B233" i="3"/>
  <c r="E215" i="3"/>
  <c r="D215" i="3" s="1"/>
  <c r="B239" i="3"/>
  <c r="C216" i="3"/>
  <c r="U216" i="3" s="1"/>
  <c r="C239" i="3"/>
  <c r="U239" i="3" s="1"/>
  <c r="B224" i="3"/>
  <c r="C226" i="3"/>
  <c r="U226" i="3" s="1"/>
  <c r="B220" i="3"/>
  <c r="C205" i="3"/>
  <c r="U205" i="3" s="1"/>
  <c r="B205" i="3"/>
  <c r="C215" i="3"/>
  <c r="U215" i="3" s="1"/>
  <c r="E211" i="3"/>
  <c r="D211" i="3" s="1"/>
  <c r="B219" i="3"/>
  <c r="C207" i="3"/>
  <c r="U207" i="3" s="1"/>
  <c r="E235" i="3"/>
  <c r="D235" i="3" s="1"/>
  <c r="E204" i="3"/>
  <c r="D204" i="3" s="1"/>
  <c r="C228" i="3"/>
  <c r="U228" i="3" s="1"/>
  <c r="B209" i="3"/>
  <c r="C210" i="3"/>
  <c r="U210" i="3" s="1"/>
  <c r="B232" i="3"/>
  <c r="E233" i="3"/>
  <c r="D233" i="3" s="1"/>
  <c r="E222" i="3"/>
  <c r="D222" i="3" s="1"/>
  <c r="B217" i="3"/>
  <c r="B242" i="3"/>
  <c r="E243" i="3"/>
  <c r="D243" i="3" s="1"/>
  <c r="E245" i="3"/>
  <c r="D245" i="3" s="1"/>
  <c r="E246" i="3"/>
  <c r="D246" i="3" s="1"/>
  <c r="B246" i="3"/>
  <c r="B249" i="3"/>
  <c r="E250" i="3"/>
  <c r="D250" i="3" s="1"/>
  <c r="E251" i="3"/>
  <c r="D251" i="3" s="1"/>
  <c r="C395" i="3"/>
  <c r="U395" i="3" s="1"/>
  <c r="C608" i="3"/>
  <c r="U608" i="3" s="1"/>
  <c r="C771" i="3"/>
  <c r="U771" i="3" s="1"/>
  <c r="C896" i="3"/>
  <c r="U896" i="3" s="1"/>
  <c r="B884" i="3"/>
  <c r="B870" i="3"/>
  <c r="C696" i="3"/>
  <c r="U696" i="3" s="1"/>
  <c r="E718" i="3"/>
  <c r="D718" i="3" s="1"/>
  <c r="B612" i="3"/>
  <c r="C774" i="3"/>
  <c r="U774" i="3" s="1"/>
  <c r="C816" i="3"/>
  <c r="U816" i="3" s="1"/>
  <c r="E377" i="3"/>
  <c r="D377" i="3" s="1"/>
  <c r="B412" i="3"/>
  <c r="B927" i="3"/>
  <c r="B367" i="3"/>
  <c r="C634" i="3"/>
  <c r="U634" i="3" s="1"/>
  <c r="B968" i="3"/>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E775" i="3"/>
  <c r="D775" i="3" s="1"/>
  <c r="E555" i="3"/>
  <c r="D555" i="3" s="1"/>
  <c r="B914" i="3"/>
  <c r="C699" i="3"/>
  <c r="U699" i="3" s="1"/>
  <c r="B669" i="3"/>
  <c r="C996" i="3"/>
  <c r="U996" i="3" s="1"/>
  <c r="B945" i="3"/>
  <c r="C564" i="3"/>
  <c r="U564" i="3" s="1"/>
  <c r="E436" i="3"/>
  <c r="D436" i="3" s="1"/>
  <c r="B787" i="3"/>
  <c r="E745" i="3"/>
  <c r="D745" i="3" s="1"/>
  <c r="B891" i="3"/>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B206" i="3"/>
  <c r="E238" i="3"/>
  <c r="D238" i="3" s="1"/>
  <c r="B213" i="3"/>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B770" i="3"/>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B434" i="3"/>
  <c r="C805" i="3"/>
  <c r="U805" i="3" s="1"/>
  <c r="B702" i="3"/>
  <c r="C499" i="3"/>
  <c r="U499" i="3" s="1"/>
  <c r="E450" i="3"/>
  <c r="D450" i="3" s="1"/>
  <c r="E853" i="3"/>
  <c r="D853" i="3" s="1"/>
  <c r="E565" i="3"/>
  <c r="D565" i="3" s="1"/>
  <c r="C941" i="3"/>
  <c r="U941" i="3" s="1"/>
  <c r="C540" i="3"/>
  <c r="U540" i="3" s="1"/>
  <c r="B678" i="3"/>
  <c r="B899" i="3"/>
  <c r="B480" i="3"/>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C208" i="3"/>
  <c r="U208" i="3" s="1"/>
  <c r="E232" i="3"/>
  <c r="D232" i="3" s="1"/>
  <c r="E229" i="3"/>
  <c r="D229" i="3" s="1"/>
  <c r="C214" i="3"/>
  <c r="U214" i="3" s="1"/>
  <c r="C225" i="3"/>
  <c r="U225" i="3" s="1"/>
  <c r="C232" i="3"/>
  <c r="U232" i="3" s="1"/>
  <c r="E237" i="3"/>
  <c r="D237" i="3" s="1"/>
  <c r="B235" i="3"/>
  <c r="E207" i="3"/>
  <c r="D207" i="3" s="1"/>
  <c r="C221" i="3"/>
  <c r="U221" i="3" s="1"/>
  <c r="B243" i="3"/>
  <c r="B245" i="3"/>
  <c r="C245" i="3"/>
  <c r="U245" i="3" s="1"/>
  <c r="B247" i="3"/>
  <c r="B248" i="3"/>
  <c r="C248" i="3"/>
  <c r="U248" i="3" s="1"/>
  <c r="C251" i="3"/>
  <c r="U251" i="3" s="1"/>
  <c r="E585" i="3"/>
  <c r="D585" i="3" s="1"/>
  <c r="B693" i="3"/>
  <c r="E996" i="3"/>
  <c r="D996" i="3" s="1"/>
  <c r="B993" i="3"/>
  <c r="E440" i="3"/>
  <c r="D440" i="3" s="1"/>
  <c r="B962" i="3"/>
  <c r="B797" i="3"/>
  <c r="C371" i="3"/>
  <c r="U371" i="3" s="1"/>
  <c r="E381" i="3"/>
  <c r="D381" i="3" s="1"/>
  <c r="B847" i="3"/>
  <c r="E951" i="3"/>
  <c r="D951" i="3" s="1"/>
  <c r="B830" i="3"/>
  <c r="C830" i="3"/>
  <c r="U830" i="3" s="1"/>
  <c r="C537" i="3"/>
  <c r="U537" i="3" s="1"/>
  <c r="B523" i="3"/>
  <c r="E666" i="3"/>
  <c r="D666" i="3" s="1"/>
  <c r="C425" i="3"/>
  <c r="U425" i="3" s="1"/>
  <c r="B715" i="3"/>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E103" i="3"/>
  <c r="D103" i="3" s="1"/>
  <c r="C100" i="3"/>
  <c r="U100" i="3" s="1"/>
  <c r="B226" i="3"/>
  <c r="E220" i="3"/>
  <c r="D220" i="3" s="1"/>
  <c r="E105" i="3"/>
  <c r="D105" i="3" s="1"/>
  <c r="E101" i="3"/>
  <c r="D101" i="3" s="1"/>
  <c r="C103" i="3"/>
  <c r="U103" i="3" s="1"/>
  <c r="E15" i="3"/>
  <c r="D15" i="3" s="1"/>
  <c r="B14" i="3"/>
  <c r="E14" i="3"/>
  <c r="D14" i="3" s="1"/>
  <c r="C14" i="3"/>
  <c r="U14" i="3" s="1"/>
  <c r="B15" i="3"/>
  <c r="C15" i="3"/>
  <c r="U15" i="3" s="1"/>
  <c r="BP1412" i="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N1412" i="1"/>
  <c r="BO1412" i="1"/>
  <c r="BP391" i="1"/>
  <c r="BO391" i="1"/>
  <c r="BN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G26" i="4" s="1"/>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N891" i="3"/>
  <c r="H891" i="3"/>
  <c r="L891" i="3"/>
  <c r="P891" i="3"/>
  <c r="J891" i="3"/>
  <c r="G891" i="3"/>
  <c r="Q891" i="3"/>
  <c r="K891" i="3"/>
  <c r="M891" i="3"/>
  <c r="V891" i="3"/>
  <c r="F891" i="3"/>
  <c r="R891" i="3"/>
  <c r="S891" i="3" s="1"/>
  <c r="I891" i="3"/>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J914" i="3"/>
  <c r="H914" i="3"/>
  <c r="Q914" i="3"/>
  <c r="I914" i="3"/>
  <c r="L914" i="3"/>
  <c r="P914" i="3"/>
  <c r="N914" i="3"/>
  <c r="F914" i="3"/>
  <c r="K914" i="3"/>
  <c r="M914" i="3"/>
  <c r="V914" i="3"/>
  <c r="G914" i="3"/>
  <c r="K545" i="3"/>
  <c r="G545" i="3"/>
  <c r="I545" i="3"/>
  <c r="H545" i="3"/>
  <c r="L545" i="3"/>
  <c r="P545" i="3"/>
  <c r="R545" i="3"/>
  <c r="S545" i="3" s="1"/>
  <c r="N545" i="3"/>
  <c r="F545" i="3"/>
  <c r="J545" i="3"/>
  <c r="Q545" i="3"/>
  <c r="V545" i="3"/>
  <c r="M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P968" i="3"/>
  <c r="G968" i="3"/>
  <c r="V968" i="3"/>
  <c r="H968" i="3"/>
  <c r="Q968" i="3"/>
  <c r="I968" i="3"/>
  <c r="M968" i="3"/>
  <c r="K968" i="3"/>
  <c r="J968" i="3"/>
  <c r="L968" i="3"/>
  <c r="F968" i="3"/>
  <c r="N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N612" i="3"/>
  <c r="J612" i="3"/>
  <c r="H612" i="3"/>
  <c r="I612" i="3"/>
  <c r="M612" i="3"/>
  <c r="G612" i="3"/>
  <c r="F612" i="3"/>
  <c r="P612" i="3"/>
  <c r="L612" i="3"/>
  <c r="K612" i="3"/>
  <c r="V612" i="3"/>
  <c r="Q612" i="3"/>
  <c r="P870" i="3"/>
  <c r="K870" i="3"/>
  <c r="N870" i="3"/>
  <c r="Q870" i="3"/>
  <c r="V870" i="3"/>
  <c r="G870" i="3"/>
  <c r="H870" i="3"/>
  <c r="F870" i="3"/>
  <c r="M870" i="3"/>
  <c r="L870" i="3"/>
  <c r="J870" i="3"/>
  <c r="I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F248" i="3"/>
  <c r="J248" i="3"/>
  <c r="O248" i="3"/>
  <c r="H248" i="3"/>
  <c r="M248" i="3"/>
  <c r="K248" i="3"/>
  <c r="Q248" i="3"/>
  <c r="V248" i="3"/>
  <c r="G248" i="3"/>
  <c r="I248" i="3"/>
  <c r="L248" i="3"/>
  <c r="P248" i="3"/>
  <c r="N248" i="3"/>
  <c r="P247" i="3"/>
  <c r="L247" i="3"/>
  <c r="F247" i="3"/>
  <c r="O247" i="3"/>
  <c r="R247" i="3"/>
  <c r="S247" i="3" s="1"/>
  <c r="V247" i="3"/>
  <c r="K247" i="3"/>
  <c r="M247" i="3"/>
  <c r="H247" i="3"/>
  <c r="G247" i="3"/>
  <c r="N247" i="3"/>
  <c r="J247" i="3"/>
  <c r="Q247" i="3"/>
  <c r="I247" i="3"/>
  <c r="F245" i="3"/>
  <c r="G245" i="3"/>
  <c r="I245" i="3"/>
  <c r="M245" i="3"/>
  <c r="P245" i="3"/>
  <c r="V245" i="3"/>
  <c r="O245" i="3"/>
  <c r="R245" i="3"/>
  <c r="S245" i="3" s="1"/>
  <c r="N245" i="3"/>
  <c r="K245" i="3"/>
  <c r="Q245" i="3"/>
  <c r="L245" i="3"/>
  <c r="J245" i="3"/>
  <c r="H245" i="3"/>
  <c r="H243" i="3"/>
  <c r="V243" i="3"/>
  <c r="K243" i="3"/>
  <c r="P243" i="3"/>
  <c r="J243" i="3"/>
  <c r="N243" i="3"/>
  <c r="F243" i="3"/>
  <c r="R243" i="3"/>
  <c r="S243" i="3" s="1"/>
  <c r="G243" i="3"/>
  <c r="O243" i="3"/>
  <c r="M243" i="3"/>
  <c r="I243" i="3"/>
  <c r="L243" i="3"/>
  <c r="Q243" i="3"/>
  <c r="J235" i="3"/>
  <c r="F235" i="3"/>
  <c r="N235" i="3"/>
  <c r="R235" i="3"/>
  <c r="S235" i="3" s="1"/>
  <c r="P235" i="3"/>
  <c r="G235" i="3"/>
  <c r="Q235" i="3"/>
  <c r="L235" i="3"/>
  <c r="V235" i="3"/>
  <c r="I235" i="3"/>
  <c r="H235" i="3"/>
  <c r="M235" i="3"/>
  <c r="O235" i="3"/>
  <c r="K235" i="3"/>
  <c r="H216" i="3"/>
  <c r="F216" i="3"/>
  <c r="P216" i="3"/>
  <c r="M216" i="3"/>
  <c r="O216" i="3"/>
  <c r="Q216" i="3"/>
  <c r="N216" i="3"/>
  <c r="I216" i="3"/>
  <c r="V216" i="3"/>
  <c r="G216" i="3"/>
  <c r="K216" i="3"/>
  <c r="L216" i="3"/>
  <c r="J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N226" i="3"/>
  <c r="Q226" i="3"/>
  <c r="H226" i="3"/>
  <c r="K226" i="3"/>
  <c r="L226" i="3"/>
  <c r="G226" i="3"/>
  <c r="J226" i="3"/>
  <c r="P226" i="3"/>
  <c r="F226" i="3"/>
  <c r="O226" i="3"/>
  <c r="I226" i="3"/>
  <c r="M226" i="3"/>
  <c r="V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J657" i="3"/>
  <c r="R657" i="3"/>
  <c r="S657" i="3" s="1"/>
  <c r="I657" i="3"/>
  <c r="M657" i="3"/>
  <c r="K657" i="3"/>
  <c r="L657" i="3"/>
  <c r="V657" i="3"/>
  <c r="H657" i="3"/>
  <c r="Q657" i="3"/>
  <c r="N657" i="3"/>
  <c r="G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V715" i="3"/>
  <c r="R715" i="3"/>
  <c r="S715" i="3" s="1"/>
  <c r="I715" i="3"/>
  <c r="J715" i="3"/>
  <c r="Q715" i="3"/>
  <c r="N715" i="3"/>
  <c r="F715" i="3"/>
  <c r="K715" i="3"/>
  <c r="P715" i="3"/>
  <c r="H715" i="3"/>
  <c r="M715" i="3"/>
  <c r="G715" i="3"/>
  <c r="L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L847" i="3"/>
  <c r="G847" i="3"/>
  <c r="K847" i="3"/>
  <c r="J847" i="3"/>
  <c r="I847" i="3"/>
  <c r="V847" i="3"/>
  <c r="H847" i="3"/>
  <c r="M847" i="3"/>
  <c r="P847" i="3"/>
  <c r="Q847" i="3"/>
  <c r="N847" i="3"/>
  <c r="F847" i="3"/>
  <c r="R847" i="3"/>
  <c r="S847" i="3" s="1"/>
  <c r="M797" i="3"/>
  <c r="I797" i="3"/>
  <c r="H797" i="3"/>
  <c r="F797" i="3"/>
  <c r="K797" i="3"/>
  <c r="V797" i="3"/>
  <c r="J797" i="3"/>
  <c r="Q797" i="3"/>
  <c r="R797" i="3"/>
  <c r="S797" i="3" s="1"/>
  <c r="G797" i="3"/>
  <c r="L797" i="3"/>
  <c r="N797" i="3"/>
  <c r="P797" i="3"/>
  <c r="G962" i="3"/>
  <c r="P962" i="3"/>
  <c r="H962" i="3"/>
  <c r="J962" i="3"/>
  <c r="I962" i="3"/>
  <c r="F962" i="3"/>
  <c r="N962" i="3"/>
  <c r="Q962" i="3"/>
  <c r="L962" i="3"/>
  <c r="M962" i="3"/>
  <c r="K962" i="3"/>
  <c r="V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L213" i="3"/>
  <c r="O213" i="3"/>
  <c r="V213" i="3"/>
  <c r="P213" i="3"/>
  <c r="I213" i="3"/>
  <c r="F213" i="3"/>
  <c r="M213" i="3"/>
  <c r="G213" i="3"/>
  <c r="H213" i="3"/>
  <c r="J213" i="3"/>
  <c r="N213" i="3"/>
  <c r="R213" i="3"/>
  <c r="S213" i="3" s="1"/>
  <c r="Q213" i="3"/>
  <c r="K213" i="3"/>
  <c r="L206" i="3"/>
  <c r="Q206" i="3"/>
  <c r="M206" i="3"/>
  <c r="N206" i="3"/>
  <c r="O206" i="3"/>
  <c r="G206" i="3"/>
  <c r="I206" i="3"/>
  <c r="J206" i="3"/>
  <c r="V206" i="3"/>
  <c r="K206" i="3"/>
  <c r="F206" i="3"/>
  <c r="P206" i="3"/>
  <c r="H206" i="3"/>
  <c r="L237" i="3"/>
  <c r="P237" i="3"/>
  <c r="O237" i="3"/>
  <c r="N237" i="3"/>
  <c r="R237" i="3"/>
  <c r="S237" i="3" s="1"/>
  <c r="G237" i="3"/>
  <c r="V237" i="3"/>
  <c r="H237" i="3"/>
  <c r="J237" i="3"/>
  <c r="M237" i="3"/>
  <c r="Q237" i="3"/>
  <c r="F237" i="3"/>
  <c r="K237" i="3"/>
  <c r="I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L480" i="3"/>
  <c r="J480" i="3"/>
  <c r="N480" i="3"/>
  <c r="I480" i="3"/>
  <c r="K480" i="3"/>
  <c r="F480" i="3"/>
  <c r="Q480" i="3"/>
  <c r="M480" i="3"/>
  <c r="V480" i="3"/>
  <c r="H480" i="3"/>
  <c r="G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F418" i="3"/>
  <c r="G418" i="3"/>
  <c r="M418" i="3"/>
  <c r="K418" i="3"/>
  <c r="L418" i="3"/>
  <c r="Q418" i="3"/>
  <c r="H418" i="3"/>
  <c r="N418" i="3"/>
  <c r="V418" i="3"/>
  <c r="P418" i="3"/>
  <c r="J418" i="3"/>
  <c r="I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V770" i="3"/>
  <c r="I770" i="3"/>
  <c r="N770" i="3"/>
  <c r="H770" i="3"/>
  <c r="F770" i="3"/>
  <c r="Q770" i="3"/>
  <c r="J770" i="3"/>
  <c r="P770" i="3"/>
  <c r="M770" i="3"/>
  <c r="L770" i="3"/>
  <c r="G770" i="3"/>
  <c r="I394" i="3"/>
  <c r="N394" i="3"/>
  <c r="F394" i="3"/>
  <c r="V394" i="3"/>
  <c r="K394" i="3"/>
  <c r="L394" i="3"/>
  <c r="J394" i="3"/>
  <c r="Q394" i="3"/>
  <c r="G394" i="3"/>
  <c r="H394" i="3"/>
  <c r="O394" i="3"/>
  <c r="M394" i="3"/>
  <c r="P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M884" i="3"/>
  <c r="Q884" i="3"/>
  <c r="V884" i="3"/>
  <c r="G884" i="3"/>
  <c r="N884" i="3"/>
  <c r="J884" i="3"/>
  <c r="L884" i="3"/>
  <c r="I884" i="3"/>
  <c r="P884" i="3"/>
  <c r="K884" i="3"/>
  <c r="H884" i="3"/>
  <c r="F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Q102" i="3"/>
  <c r="J102" i="3"/>
  <c r="L102" i="3"/>
  <c r="K102" i="3"/>
  <c r="O102" i="3"/>
  <c r="V102" i="3"/>
  <c r="N102" i="3"/>
  <c r="I102" i="3"/>
  <c r="M102" i="3"/>
  <c r="G102" i="3"/>
  <c r="P102" i="3"/>
  <c r="H102" i="3"/>
  <c r="F102"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J246" i="3"/>
  <c r="I246" i="3"/>
  <c r="L246" i="3"/>
  <c r="K246" i="3"/>
  <c r="O246" i="3"/>
  <c r="P246" i="3"/>
  <c r="F246" i="3"/>
  <c r="Q246" i="3"/>
  <c r="V246" i="3"/>
  <c r="G246" i="3"/>
  <c r="M246" i="3"/>
  <c r="H246" i="3"/>
  <c r="N246" i="3"/>
  <c r="P242" i="3"/>
  <c r="M242" i="3"/>
  <c r="O242" i="3"/>
  <c r="F242" i="3"/>
  <c r="V242" i="3"/>
  <c r="J242" i="3"/>
  <c r="Q242" i="3"/>
  <c r="H242" i="3"/>
  <c r="K242" i="3"/>
  <c r="G242" i="3"/>
  <c r="I242" i="3"/>
  <c r="L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H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F233" i="3"/>
  <c r="O233" i="3"/>
  <c r="M233" i="3"/>
  <c r="J233" i="3"/>
  <c r="H233" i="3"/>
  <c r="D99" i="3"/>
  <c r="W10" i="27"/>
  <c r="W14" i="27"/>
  <c r="O8" i="4"/>
  <c r="O4" i="4"/>
  <c r="V14" i="3" l="1"/>
  <c r="F14" i="3"/>
  <c r="K14" i="3"/>
  <c r="L14" i="3"/>
  <c r="J14" i="3"/>
  <c r="P14" i="3"/>
  <c r="M14" i="3"/>
  <c r="Q14" i="3"/>
  <c r="H14" i="3"/>
  <c r="O14" i="3"/>
  <c r="I14" i="3"/>
  <c r="N14" i="3"/>
  <c r="J17" i="4" s="1"/>
  <c r="K17" i="4" s="1"/>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J20" i="4"/>
  <c r="K20" i="4" s="1"/>
  <c r="J23" i="4"/>
  <c r="K23" i="4" s="1"/>
  <c r="B20" i="4"/>
  <c r="C20" i="4" s="1"/>
  <c r="G17" i="4"/>
  <c r="B26" i="4"/>
  <c r="C26" i="4" s="1"/>
  <c r="G23" i="4"/>
  <c r="H23" i="4" s="1"/>
  <c r="G20" i="4"/>
  <c r="H20" i="4" s="1"/>
  <c r="B17" i="4"/>
  <c r="C17" i="4" s="1"/>
  <c r="H26" i="4"/>
  <c r="B44" i="4"/>
  <c r="B23" i="4"/>
  <c r="C23" i="4" s="1"/>
  <c r="J28" i="4"/>
  <c r="O16" i="4" s="1"/>
  <c r="E13" i="4"/>
  <c r="J9" i="4"/>
  <c r="J12" i="4"/>
  <c r="J11" i="4"/>
  <c r="L13" i="4"/>
  <c r="J10" i="4"/>
  <c r="H17" i="4" l="1"/>
  <c r="AG1" i="4"/>
</calcChain>
</file>

<file path=xl/sharedStrings.xml><?xml version="1.0" encoding="utf-8"?>
<sst xmlns="http://schemas.openxmlformats.org/spreadsheetml/2006/main" count="19544" uniqueCount="10530">
  <si>
    <t>NO.</t>
  </si>
  <si>
    <t>ESTADO</t>
  </si>
  <si>
    <t>MUNICIPIO</t>
  </si>
  <si>
    <t>CLAVE DE REGISTRO (PEUA)</t>
  </si>
  <si>
    <t>CURP</t>
  </si>
  <si>
    <t>RFC</t>
  </si>
  <si>
    <t>TIPO DE PERSONA</t>
  </si>
  <si>
    <t>RPU</t>
  </si>
  <si>
    <t>NUMERO DE CUENTA</t>
  </si>
  <si>
    <t>TIPO DE DOCUMENTO QUE ACREDITA EL USO Y APROVECHAMIENTO DE AGUA</t>
  </si>
  <si>
    <t>NUMERO DE FOLIO DEL DOCUMENTO PRESENTADO</t>
  </si>
  <si>
    <t>HP DEL EQUIPO REGISTRADO</t>
  </si>
  <si>
    <t>NOMBRE</t>
  </si>
  <si>
    <t>FECHA</t>
  </si>
  <si>
    <t>VIGENCIA DEL TITULO DE CONCECION (AÑOS)</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</si>
  <si>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</si>
  <si>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</si>
  <si>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</si>
  <si>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</si>
  <si>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</si>
  <si>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</si>
  <si>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</si>
  <si>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</si>
  <si>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</si>
  <si>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</si>
  <si>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</si>
  <si>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</si>
  <si>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</si>
  <si>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</si>
  <si>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</si>
  <si>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</si>
  <si>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</si>
  <si>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</si>
  <si>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</si>
  <si>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</si>
  <si>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</si>
  <si>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</si>
  <si>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</si>
  <si>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</si>
  <si>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</si>
  <si>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</si>
  <si>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</si>
  <si>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</si>
  <si>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</si>
  <si>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</si>
  <si>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</si>
  <si>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</si>
  <si>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</si>
  <si>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</si>
  <si>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</si>
  <si>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</si>
  <si>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</si>
  <si>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</si>
  <si>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</si>
  <si>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</si>
  <si>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</si>
  <si>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</si>
  <si>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</si>
  <si>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</si>
  <si>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</si>
  <si>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</si>
  <si>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</si>
  <si>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</si>
  <si>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</si>
  <si>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</si>
  <si>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</si>
  <si>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</si>
  <si>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</si>
  <si>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</si>
  <si>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</si>
  <si>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</si>
  <si>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</si>
  <si>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</si>
  <si>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</si>
  <si>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</si>
  <si>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</si>
  <si>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</si>
  <si>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</si>
  <si>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</si>
  <si>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</si>
  <si>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</si>
  <si>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</si>
  <si>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</si>
  <si>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</si>
  <si>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</si>
  <si>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</si>
  <si>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</si>
  <si>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</si>
  <si>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</si>
  <si>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</si>
  <si>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</si>
  <si>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</si>
  <si>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</si>
  <si>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</si>
  <si>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</si>
  <si>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</si>
  <si>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</si>
  <si>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</si>
  <si>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</si>
  <si>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</si>
  <si>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</si>
  <si>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</si>
  <si>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</si>
  <si>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</si>
  <si>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DELEGACION ESTATAL EN NUEVO LEÓN</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</si>
  <si>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</si>
  <si>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</si>
  <si>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</si>
  <si>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</si>
  <si>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</si>
  <si>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</si>
  <si>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</si>
  <si>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</si>
  <si>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</si>
  <si>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</si>
  <si>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</si>
  <si>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</si>
  <si>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</si>
  <si>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</si>
  <si>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</si>
  <si>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</si>
  <si>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</si>
  <si>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</si>
  <si>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</si>
  <si>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</si>
  <si>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</si>
  <si>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</si>
  <si>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</si>
  <si>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</si>
  <si>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</si>
  <si>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</si>
  <si>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</si>
  <si>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</si>
  <si>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</si>
  <si>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</si>
  <si>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</si>
  <si>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</si>
  <si>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</si>
  <si>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</si>
  <si>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</si>
  <si>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</si>
  <si>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</si>
  <si>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</si>
  <si>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</si>
  <si>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</si>
  <si>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</si>
  <si>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</si>
  <si>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</si>
  <si>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</si>
  <si>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</si>
  <si>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</si>
  <si>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</si>
  <si>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</si>
  <si>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</si>
  <si>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</si>
  <si>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</si>
  <si>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</si>
  <si>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</si>
  <si>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</si>
  <si>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</si>
  <si>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</si>
  <si>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</si>
  <si>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</si>
  <si>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</si>
  <si>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</si>
  <si>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</si>
  <si>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</si>
  <si>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</si>
  <si>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</si>
  <si>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</si>
  <si>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</si>
  <si>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</si>
  <si>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</si>
  <si>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</si>
  <si>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</si>
  <si>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</si>
  <si>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</si>
  <si>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</si>
  <si>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</si>
  <si>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</si>
  <si>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</si>
  <si>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</si>
  <si>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</si>
  <si>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</si>
  <si>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</si>
  <si>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</si>
  <si>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</si>
  <si>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DIRECCIÓN</t>
  </si>
  <si>
    <t xml:space="preserve">TELÉFONO </t>
  </si>
  <si>
    <t>enero</t>
  </si>
  <si>
    <t>febrero</t>
  </si>
  <si>
    <t>marzo</t>
  </si>
  <si>
    <t>abril</t>
  </si>
  <si>
    <t>mayo</t>
  </si>
  <si>
    <t>junio</t>
  </si>
  <si>
    <t>julio</t>
  </si>
  <si>
    <t>agosto</t>
  </si>
  <si>
    <t>octubre</t>
  </si>
  <si>
    <t>septiembre</t>
  </si>
  <si>
    <t>noviembre</t>
  </si>
  <si>
    <t>diciembre</t>
  </si>
  <si>
    <t>DIA</t>
  </si>
  <si>
    <t>MES</t>
  </si>
  <si>
    <t>HP</t>
  </si>
  <si>
    <t>SUPERFICIE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</si>
  <si>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</si>
  <si>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</si>
  <si>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</si>
  <si>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</si>
  <si>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</si>
  <si>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</si>
  <si>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</si>
  <si>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</si>
  <si>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</si>
  <si>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</si>
  <si>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</si>
  <si>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</si>
  <si>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</si>
  <si>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</si>
  <si>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</si>
  <si>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</si>
  <si>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</si>
  <si>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</si>
  <si>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</si>
  <si>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</si>
  <si>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</si>
  <si>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</si>
  <si>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</si>
  <si>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</si>
  <si>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</si>
  <si>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</si>
  <si>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</si>
  <si>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</si>
  <si>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</si>
  <si>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</si>
  <si>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</si>
  <si>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</si>
  <si>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</si>
  <si>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</si>
  <si>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</si>
  <si>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</si>
  <si>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</si>
  <si>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</si>
  <si>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</si>
  <si>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</si>
  <si>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</si>
  <si>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</si>
  <si>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</si>
  <si>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</si>
  <si>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</si>
  <si>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</si>
  <si>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</si>
  <si>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</si>
  <si>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</si>
  <si>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</si>
  <si>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</si>
  <si>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</si>
  <si>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</si>
  <si>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</si>
  <si>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</si>
  <si>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</si>
  <si>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</si>
  <si>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</si>
  <si>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</si>
  <si>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</si>
  <si>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</si>
  <si>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</si>
  <si>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</si>
  <si>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</si>
  <si>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</si>
  <si>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</si>
  <si>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</si>
  <si>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</si>
  <si>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</si>
  <si>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</si>
  <si>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</si>
  <si>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</si>
  <si>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</si>
  <si>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</si>
  <si>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</si>
  <si>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</si>
  <si>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</si>
  <si>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</si>
  <si>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</si>
  <si>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</si>
  <si>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</si>
  <si>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</si>
  <si>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</si>
  <si>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</si>
  <si>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</si>
  <si>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</si>
  <si>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</si>
  <si>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</si>
  <si>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</si>
  <si>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</si>
  <si>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</si>
  <si>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</si>
  <si>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</si>
  <si>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</si>
  <si>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</si>
  <si>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</si>
  <si>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</si>
  <si>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</si>
  <si>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</si>
  <si>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</si>
  <si>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</si>
  <si>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</si>
  <si>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</si>
  <si>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</si>
  <si>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</si>
  <si>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</si>
  <si>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</si>
  <si>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</si>
  <si>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</si>
  <si>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</si>
  <si>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</si>
  <si>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</si>
  <si>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</si>
  <si>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</si>
  <si>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</si>
  <si>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</si>
  <si>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</si>
  <si>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</si>
  <si>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</si>
  <si>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</si>
  <si>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</si>
  <si>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</si>
  <si>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</si>
  <si>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</si>
  <si>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</si>
  <si>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</si>
  <si>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</si>
  <si>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</si>
  <si>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</si>
  <si>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</si>
  <si>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</si>
  <si>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</si>
  <si>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</si>
  <si>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</si>
  <si>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</si>
  <si>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</si>
  <si>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</si>
  <si>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</si>
  <si>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</si>
  <si>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</si>
  <si>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</si>
  <si>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</si>
  <si>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</si>
  <si>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</si>
  <si>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</si>
  <si>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</si>
  <si>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</si>
  <si>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</si>
  <si>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</si>
  <si>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</si>
  <si>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</si>
  <si>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</si>
  <si>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</si>
  <si>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</si>
  <si>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</si>
  <si>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</si>
  <si>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</si>
  <si>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</si>
  <si>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</si>
  <si>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</si>
  <si>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</si>
  <si>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</si>
  <si>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</si>
  <si>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</si>
  <si>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</si>
  <si>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</si>
  <si>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</si>
  <si>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</si>
  <si>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</si>
  <si>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</si>
  <si>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</si>
  <si>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</si>
  <si>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</si>
  <si>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</si>
  <si>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</si>
  <si>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</si>
  <si>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</si>
  <si>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</si>
  <si>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</si>
  <si>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</si>
  <si>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</si>
  <si>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</si>
  <si>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</si>
  <si>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</si>
  <si>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</si>
  <si>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</si>
  <si>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</si>
  <si>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</si>
  <si>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</si>
  <si>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</si>
  <si>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</si>
  <si>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</si>
  <si>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</si>
  <si>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</si>
  <si>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</si>
  <si>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</si>
  <si>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</si>
  <si>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</si>
  <si>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</si>
  <si>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</si>
  <si>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</si>
  <si>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</si>
  <si>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</si>
  <si>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</si>
  <si>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</si>
  <si>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</si>
  <si>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</si>
  <si>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</si>
  <si>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</si>
  <si>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</si>
  <si>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</si>
  <si>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</si>
  <si>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</si>
  <si>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</si>
  <si>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</si>
  <si>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</si>
  <si>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</si>
  <si>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</si>
  <si>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</si>
  <si>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</si>
  <si>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</si>
  <si>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</si>
  <si>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</si>
  <si>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</si>
  <si>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</si>
  <si>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</si>
  <si>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</si>
  <si>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</si>
  <si>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</si>
  <si>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</si>
  <si>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</si>
  <si>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</si>
  <si>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</si>
  <si>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</si>
  <si>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</si>
  <si>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</si>
  <si>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</si>
  <si>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</si>
  <si>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</si>
  <si>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</si>
  <si>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</si>
  <si>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</si>
  <si>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</si>
  <si>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</si>
  <si>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</si>
  <si>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</si>
  <si>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</si>
  <si>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</si>
  <si>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</si>
  <si>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</si>
  <si>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</si>
  <si>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</si>
  <si>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</si>
  <si>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</si>
  <si>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</si>
  <si>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</si>
  <si>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</si>
  <si>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</si>
  <si>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</si>
  <si>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</si>
  <si>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</si>
  <si>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</si>
  <si>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</si>
  <si>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</si>
  <si>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</si>
  <si>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</si>
  <si>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</si>
  <si>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</si>
  <si>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</si>
  <si>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</si>
  <si>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</si>
  <si>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</si>
  <si>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</si>
  <si>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</si>
  <si>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</si>
  <si>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</si>
  <si>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</si>
  <si>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</si>
  <si>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</si>
  <si>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</si>
  <si>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</si>
  <si>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</si>
  <si>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</si>
  <si>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</si>
  <si>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</si>
  <si>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</si>
  <si>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</si>
  <si>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</si>
  <si>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</si>
  <si>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</si>
  <si>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</si>
  <si>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</si>
  <si>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</si>
  <si>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</si>
  <si>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</si>
  <si>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</si>
  <si>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</si>
  <si>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</si>
  <si>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</si>
  <si>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</si>
  <si>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</si>
  <si>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</si>
  <si>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</si>
  <si>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</si>
  <si>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</si>
  <si>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</si>
  <si>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</si>
  <si>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</si>
  <si>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</si>
  <si>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</si>
  <si>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</si>
  <si>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</si>
  <si>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</si>
  <si>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</si>
  <si>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</si>
  <si>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</si>
  <si>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</si>
  <si>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</si>
  <si>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</si>
  <si>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</si>
  <si>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</si>
  <si>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</si>
  <si>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</si>
  <si>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</si>
  <si>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</si>
  <si>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</si>
  <si>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</si>
  <si>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</si>
  <si>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</si>
  <si>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</si>
  <si>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</si>
  <si>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</si>
  <si>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</si>
  <si>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</si>
  <si>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</si>
  <si>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</si>
  <si>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</si>
  <si>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</si>
  <si>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</si>
  <si>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</si>
  <si>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</si>
  <si>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</si>
  <si>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</si>
  <si>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</si>
  <si>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</si>
  <si>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</si>
  <si>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</si>
  <si>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</si>
  <si>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</si>
  <si>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</si>
  <si>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</si>
  <si>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</si>
  <si>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</si>
  <si>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</si>
  <si>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</si>
  <si>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</si>
  <si>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</si>
  <si>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</si>
  <si>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</si>
  <si>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</si>
  <si>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</si>
  <si>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</si>
  <si>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</si>
  <si>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</si>
  <si>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</si>
  <si>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</si>
  <si>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</si>
  <si>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</si>
  <si>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</si>
  <si>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</si>
  <si>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</si>
  <si>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</si>
  <si>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</si>
  <si>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</si>
  <si>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</si>
  <si>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</si>
  <si>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</si>
  <si>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</si>
  <si>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</si>
  <si>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</si>
  <si>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</si>
  <si>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</si>
  <si>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</si>
  <si>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</si>
  <si>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</si>
  <si>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</si>
  <si>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</si>
  <si>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</si>
  <si>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</si>
  <si>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</si>
  <si>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</si>
  <si>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</si>
  <si>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</si>
  <si>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</si>
  <si>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</si>
  <si>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</si>
  <si>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</si>
  <si>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</si>
  <si>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</si>
  <si>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</si>
  <si>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</si>
  <si>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</si>
  <si>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</si>
  <si>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</si>
  <si>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</si>
  <si>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</si>
  <si>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</si>
  <si>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</si>
  <si>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</si>
  <si>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</si>
  <si>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</si>
  <si>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</si>
  <si>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</si>
  <si>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</si>
  <si>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</si>
  <si>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</si>
  <si>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</si>
  <si>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</si>
  <si>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</si>
  <si>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</si>
  <si>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</si>
  <si>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</si>
  <si>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</si>
  <si>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</si>
  <si>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</si>
  <si>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</si>
  <si>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</si>
  <si>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</si>
  <si>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</si>
  <si>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</si>
  <si>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</si>
  <si>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</si>
  <si>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</si>
  <si>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</si>
  <si>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</si>
  <si>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</si>
  <si>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</si>
  <si>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</si>
  <si>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</si>
  <si>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</si>
  <si>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</si>
  <si>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</si>
  <si>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</si>
  <si>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</si>
  <si>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</si>
  <si>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</si>
  <si>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</si>
  <si>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</si>
  <si>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</si>
  <si>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</si>
  <si>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</si>
  <si>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</si>
  <si>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</si>
  <si>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</si>
  <si>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</si>
  <si>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</si>
  <si>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</si>
  <si>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</si>
  <si>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</si>
  <si>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</si>
  <si>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</si>
  <si>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</si>
  <si>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</si>
  <si>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</si>
  <si>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</si>
  <si>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</si>
  <si>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</si>
  <si>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</si>
  <si>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</si>
  <si>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</si>
  <si>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</si>
  <si>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</si>
  <si>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</si>
  <si>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</si>
  <si>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</si>
  <si>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</si>
  <si>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</si>
  <si>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</si>
  <si>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</si>
  <si>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</si>
  <si>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</si>
  <si>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</si>
  <si>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</si>
  <si>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</si>
  <si>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</si>
  <si>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</si>
  <si>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</si>
  <si>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</si>
  <si>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</si>
  <si>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</si>
  <si>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</si>
  <si>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</si>
  <si>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</si>
  <si>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</si>
  <si>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</si>
  <si>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</si>
  <si>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</si>
  <si>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</si>
  <si>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</si>
  <si>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</si>
  <si>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</si>
  <si>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</si>
  <si>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</si>
  <si>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</si>
  <si>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</si>
  <si>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</si>
  <si>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</si>
  <si>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</si>
  <si>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</si>
  <si>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</si>
  <si>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</si>
  <si>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</si>
  <si>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</si>
  <si>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</si>
  <si>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</si>
  <si>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</si>
  <si>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</si>
  <si>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</si>
  <si>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</si>
  <si>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</si>
  <si>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</si>
  <si>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</si>
  <si>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</si>
  <si>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</si>
  <si>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</si>
  <si>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</si>
  <si>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</si>
  <si>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</si>
  <si>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</si>
  <si>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</si>
  <si>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</si>
  <si>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</si>
  <si>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</si>
  <si>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</si>
  <si>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</si>
  <si>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</si>
  <si>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</si>
  <si>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</si>
  <si>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</si>
  <si>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</si>
  <si>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</si>
  <si>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</si>
  <si>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</si>
  <si>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</si>
  <si>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</si>
  <si>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</si>
  <si>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</si>
  <si>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</si>
  <si>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</si>
  <si>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</si>
  <si>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</si>
  <si>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</si>
  <si>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</si>
  <si>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</si>
  <si>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</si>
  <si>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</si>
  <si>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</si>
  <si>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</si>
  <si>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</si>
  <si>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</si>
  <si>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</si>
  <si>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</si>
  <si>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</si>
  <si>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</si>
  <si>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</si>
  <si>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</si>
  <si>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</si>
  <si>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</si>
  <si>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</si>
  <si>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</si>
  <si>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</si>
  <si>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</si>
  <si>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</si>
  <si>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</si>
  <si>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</si>
  <si>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</si>
  <si>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</si>
  <si>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</si>
  <si>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</si>
  <si>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</si>
  <si>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</si>
  <si>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</si>
  <si>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</si>
  <si>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</si>
  <si>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</si>
  <si>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</si>
  <si>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</si>
  <si>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</si>
  <si>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</si>
  <si>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</si>
  <si>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</si>
  <si>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</si>
  <si>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</si>
  <si>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</si>
  <si>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</si>
  <si>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</si>
  <si>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</si>
  <si>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</si>
  <si>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</si>
  <si>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</si>
  <si>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</si>
  <si>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</si>
  <si>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</si>
  <si>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</si>
  <si>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</si>
  <si>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</si>
  <si>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</si>
  <si>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</si>
  <si>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</si>
  <si>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</si>
  <si>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</si>
  <si>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</si>
  <si>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</si>
  <si>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</si>
  <si>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</si>
  <si>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</si>
  <si>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</si>
  <si>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</si>
  <si>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</si>
  <si>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</si>
  <si>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</si>
  <si>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</si>
  <si>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</si>
  <si>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</si>
  <si>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</si>
  <si>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</si>
  <si>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</si>
  <si>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</si>
  <si>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</si>
  <si>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</si>
  <si>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</si>
  <si>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</si>
  <si>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</si>
  <si>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</si>
  <si>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</si>
  <si>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</si>
  <si>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</si>
  <si>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</si>
  <si>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</si>
  <si>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</si>
  <si>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</si>
  <si>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</si>
  <si>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</si>
  <si>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</si>
  <si>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</si>
  <si>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</si>
  <si>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</si>
  <si>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</si>
  <si>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</si>
  <si>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</si>
  <si>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</si>
  <si>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</si>
  <si>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</si>
  <si>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</si>
  <si>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</si>
  <si>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</si>
  <si>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</si>
  <si>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</si>
  <si>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</si>
  <si>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</si>
  <si>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</si>
  <si>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</si>
  <si>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</si>
  <si>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</si>
  <si>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</si>
  <si>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</si>
  <si>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</si>
  <si>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</si>
  <si>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</si>
  <si>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</si>
  <si>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</si>
  <si>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</si>
  <si>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</si>
  <si>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</si>
  <si>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</si>
  <si>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</si>
  <si>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</si>
  <si>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</si>
  <si>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</si>
  <si>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</si>
  <si>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</si>
  <si>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</si>
  <si>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</si>
  <si>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</si>
  <si>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</si>
  <si>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</si>
  <si>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</si>
  <si>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</si>
  <si>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</si>
  <si>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</si>
  <si>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</si>
  <si>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</si>
  <si>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</si>
  <si>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</si>
  <si>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</si>
  <si>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</si>
  <si>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</si>
  <si>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</si>
  <si>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</si>
  <si>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</si>
  <si>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</si>
  <si>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</si>
  <si>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</si>
  <si>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</si>
  <si>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</si>
  <si>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</si>
  <si>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</si>
  <si>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</si>
  <si>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</si>
  <si>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</si>
  <si>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</si>
  <si>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</si>
  <si>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</si>
  <si>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</si>
  <si>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</si>
  <si>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</si>
  <si>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</si>
  <si>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</si>
  <si>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</si>
  <si>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</si>
  <si>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</si>
  <si>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</si>
  <si>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</si>
  <si>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</si>
  <si>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</si>
  <si>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</si>
  <si>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</si>
  <si>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</si>
  <si>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</si>
  <si>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</si>
  <si>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</si>
  <si>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</si>
  <si>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</si>
  <si>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</si>
  <si>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</si>
  <si>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</si>
  <si>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</si>
  <si>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</si>
  <si>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</si>
  <si>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</si>
  <si>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</si>
  <si>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</si>
  <si>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</si>
  <si>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</si>
  <si>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</si>
  <si>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</si>
  <si>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</si>
  <si>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</si>
  <si>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</si>
  <si>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</si>
  <si>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</si>
  <si>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</si>
  <si>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</si>
  <si>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</si>
  <si>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</si>
  <si>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</si>
  <si>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</si>
  <si>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</si>
  <si>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</si>
  <si>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</si>
  <si>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</si>
  <si>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</si>
  <si>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</si>
  <si>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</si>
  <si>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</si>
  <si>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</si>
  <si>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</si>
  <si>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</si>
  <si>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</si>
  <si>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</si>
  <si>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</si>
  <si>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</si>
  <si>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</si>
  <si>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</si>
  <si>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</si>
  <si>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</si>
  <si>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</si>
  <si>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</si>
  <si>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</si>
  <si>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</si>
  <si>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</si>
  <si>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</si>
  <si>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</si>
  <si>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</si>
  <si>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</si>
  <si>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</si>
  <si>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</si>
  <si>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</si>
  <si>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</si>
  <si>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</si>
  <si>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</si>
  <si>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</si>
  <si>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</si>
  <si>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</si>
  <si>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</si>
  <si>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</si>
  <si>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</si>
  <si>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</si>
  <si>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</si>
  <si>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</si>
  <si>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</si>
  <si>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</si>
  <si>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</si>
  <si>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</si>
  <si>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</si>
  <si>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</si>
  <si>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</si>
  <si>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</si>
  <si>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</si>
  <si>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</si>
  <si>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</si>
  <si>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</si>
  <si>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</si>
  <si>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</si>
  <si>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</si>
  <si>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</si>
  <si>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</si>
  <si>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</si>
  <si>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</si>
  <si>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</si>
  <si>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</si>
  <si>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</si>
  <si>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</si>
  <si>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</si>
  <si>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</si>
  <si>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</si>
  <si>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</si>
  <si>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</si>
  <si>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</si>
  <si>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</si>
  <si>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</si>
  <si>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</si>
  <si>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</si>
  <si>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</si>
  <si>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</si>
  <si>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</si>
  <si>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</si>
  <si>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</si>
  <si>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</si>
  <si>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</si>
  <si>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</si>
  <si>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</si>
  <si>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</si>
  <si>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</si>
  <si>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</si>
  <si>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</si>
  <si>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</si>
  <si>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</si>
  <si>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</si>
  <si>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</si>
  <si>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</si>
  <si>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</si>
  <si>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</si>
  <si>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</si>
  <si>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</si>
  <si>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</si>
  <si>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</si>
  <si>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</si>
  <si>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</si>
  <si>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</si>
  <si>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</si>
  <si>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</si>
  <si>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</si>
  <si>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</si>
  <si>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</si>
  <si>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</si>
  <si>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</si>
  <si>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</si>
  <si>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</si>
  <si>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</si>
  <si>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</si>
  <si>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</si>
  <si>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</si>
  <si>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</si>
  <si>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</si>
  <si>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</si>
  <si>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</si>
  <si>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</si>
  <si>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</si>
  <si>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</si>
  <si>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</si>
  <si>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</si>
  <si>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</si>
  <si>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</si>
  <si>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</si>
  <si>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</si>
  <si>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</si>
  <si>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</si>
  <si>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</si>
  <si>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</si>
  <si>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</si>
  <si>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</si>
  <si>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</si>
  <si>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</si>
  <si>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</si>
  <si>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</si>
  <si>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</si>
  <si>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</si>
  <si>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</si>
  <si>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</si>
  <si>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</si>
  <si>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</si>
  <si>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</si>
  <si>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</si>
  <si>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</si>
  <si>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</si>
  <si>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</si>
  <si>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</si>
  <si>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</si>
  <si>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</si>
  <si>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</si>
  <si>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</si>
  <si>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</si>
  <si>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</si>
  <si>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</si>
  <si>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</si>
  <si>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</si>
  <si>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</si>
  <si>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</si>
  <si>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</si>
  <si>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</si>
  <si>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</si>
  <si>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</si>
  <si>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</si>
  <si>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</si>
  <si>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</si>
  <si>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</si>
  <si>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</si>
  <si>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</si>
  <si>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</si>
  <si>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</si>
  <si>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</si>
  <si>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</si>
  <si>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</si>
  <si>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</si>
  <si>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</si>
  <si>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</si>
  <si>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</si>
  <si>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</si>
  <si>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</si>
  <si>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</si>
  <si>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</si>
  <si>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</si>
  <si>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</si>
  <si>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</si>
  <si>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</si>
  <si>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</si>
  <si>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</si>
  <si>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</si>
  <si>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</si>
  <si>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</si>
  <si>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</si>
  <si>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</si>
  <si>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</si>
  <si>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</si>
  <si>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</si>
  <si>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</si>
  <si>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</si>
  <si>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</si>
  <si>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</si>
  <si>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</si>
  <si>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</si>
  <si>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</si>
  <si>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</si>
  <si>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</si>
  <si>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</si>
  <si>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</si>
  <si>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</si>
  <si>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</si>
  <si>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</si>
  <si>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</si>
  <si>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</si>
  <si>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</si>
  <si>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</si>
  <si>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</si>
  <si>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</si>
  <si>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</si>
  <si>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</si>
  <si>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</si>
  <si>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</si>
  <si>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</si>
  <si>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</si>
  <si>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</si>
  <si>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</si>
  <si>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</si>
  <si>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</si>
  <si>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</si>
  <si>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</si>
  <si>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</si>
  <si>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</si>
  <si>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</si>
  <si>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</si>
  <si>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</si>
  <si>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</si>
  <si>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</si>
  <si>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</si>
  <si>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</si>
  <si>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</si>
  <si>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</si>
  <si>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</si>
  <si>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</si>
  <si>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</si>
  <si>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</si>
  <si>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</si>
  <si>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</si>
  <si>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</si>
  <si>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</si>
  <si>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</si>
  <si>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</si>
  <si>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</si>
  <si>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</si>
  <si>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</si>
  <si>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</si>
  <si>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</si>
  <si>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</si>
  <si>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</si>
  <si>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</si>
  <si>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</si>
  <si>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</si>
  <si>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</si>
  <si>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</si>
  <si>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</si>
  <si>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</si>
  <si>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</si>
  <si>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</si>
  <si>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</si>
  <si>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</si>
  <si>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</si>
  <si>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</si>
  <si>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</si>
  <si>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</si>
  <si>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</si>
  <si>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</si>
  <si>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</si>
  <si>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</si>
  <si>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</si>
  <si>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</si>
  <si>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</si>
  <si>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</si>
  <si>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</si>
  <si>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</si>
  <si>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</si>
  <si>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</si>
  <si>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</si>
  <si>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</si>
  <si>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</si>
  <si>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</si>
  <si>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</si>
  <si>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</si>
  <si>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</si>
  <si>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</si>
  <si>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</si>
  <si>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</si>
  <si>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</si>
  <si>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</si>
  <si>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</si>
  <si>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</si>
  <si>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</si>
  <si>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</si>
  <si>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</si>
  <si>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</si>
  <si>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</si>
  <si>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</si>
  <si>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</si>
  <si>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</si>
  <si>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</si>
  <si>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</si>
  <si>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</si>
  <si>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</si>
  <si>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</si>
  <si>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</si>
  <si>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</si>
  <si>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</si>
  <si>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</si>
  <si>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</si>
  <si>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</si>
  <si>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</si>
  <si>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</si>
  <si>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</si>
  <si>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</si>
  <si>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</si>
  <si>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</si>
  <si>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</si>
  <si>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</si>
  <si>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</si>
  <si>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</si>
  <si>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</si>
  <si>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</si>
  <si>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</si>
  <si>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</si>
  <si>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</si>
  <si>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</si>
  <si>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</si>
  <si>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</si>
  <si>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</si>
  <si>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</si>
  <si>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</si>
  <si>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</si>
  <si>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</si>
  <si>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</si>
  <si>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</si>
  <si>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</si>
  <si>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</si>
  <si>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</si>
  <si>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</si>
  <si>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</si>
  <si>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</si>
  <si>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</si>
  <si>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</si>
  <si>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</si>
  <si>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</si>
  <si>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</si>
  <si>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</si>
  <si>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</si>
  <si>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</si>
  <si>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</si>
  <si>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</si>
  <si>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</si>
  <si>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</si>
  <si>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</si>
  <si>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</si>
  <si>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</si>
  <si>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</si>
  <si>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</si>
  <si>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</si>
  <si>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</si>
  <si>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</si>
  <si>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</si>
  <si>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</si>
  <si>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</si>
  <si>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</si>
  <si>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</si>
  <si>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</si>
  <si>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</si>
  <si>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</si>
  <si>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</si>
  <si>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</si>
  <si>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</si>
  <si>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</si>
  <si>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</si>
  <si>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</si>
  <si>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</si>
  <si>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</si>
  <si>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</si>
  <si>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</si>
  <si>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</si>
  <si>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</si>
  <si>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</si>
  <si>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</si>
  <si>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</si>
  <si>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</si>
  <si>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</si>
  <si>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</si>
  <si>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</si>
  <si>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</si>
  <si>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</si>
  <si>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</si>
  <si>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</si>
  <si>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</si>
  <si>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</si>
  <si>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</si>
  <si>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</si>
  <si>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</si>
  <si>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</si>
  <si>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</si>
  <si>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</si>
  <si>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</si>
  <si>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</si>
  <si>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</si>
  <si>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</si>
  <si>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</si>
  <si>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</si>
  <si>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</si>
  <si>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</si>
  <si>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</si>
  <si>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</si>
  <si>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</si>
  <si>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</si>
  <si>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</si>
  <si>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</si>
  <si>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</si>
  <si>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</si>
  <si>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</si>
  <si>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</si>
  <si>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</si>
  <si>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</si>
  <si>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</si>
  <si>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</si>
  <si>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</si>
  <si>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</si>
  <si>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</si>
  <si>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</si>
  <si>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</si>
  <si>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</si>
  <si>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</si>
  <si>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</si>
  <si>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</si>
  <si>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</si>
  <si>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</si>
  <si>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</si>
  <si>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</si>
  <si>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</si>
  <si>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</si>
  <si>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</si>
  <si>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</si>
  <si>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</si>
  <si>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</si>
  <si>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</si>
  <si>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</si>
  <si>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</si>
  <si>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</si>
  <si>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</si>
  <si>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</si>
  <si>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</si>
  <si>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</si>
  <si>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</si>
  <si>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</si>
  <si>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</si>
  <si>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</si>
  <si>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</si>
  <si>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</si>
  <si>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</si>
  <si>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</si>
  <si>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</si>
  <si>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</si>
  <si>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</si>
  <si>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</si>
  <si>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</si>
  <si>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</si>
  <si>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</si>
  <si>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</si>
  <si>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</si>
  <si>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</si>
  <si>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</si>
  <si>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</si>
  <si>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</si>
  <si>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</si>
  <si>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</si>
  <si>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</si>
  <si>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</si>
  <si>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</si>
  <si>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</si>
  <si>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</si>
  <si>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</si>
  <si>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</si>
  <si>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</si>
  <si>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</si>
  <si>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</si>
  <si>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</si>
  <si>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</si>
  <si>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</si>
  <si>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</si>
  <si>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</si>
  <si>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</si>
  <si>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</si>
  <si>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</si>
  <si>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</si>
  <si>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</si>
  <si>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</si>
  <si>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</si>
  <si>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</si>
  <si>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</si>
  <si>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</si>
  <si>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</si>
  <si>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</si>
  <si>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</si>
  <si>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</si>
  <si>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</si>
  <si>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</si>
  <si>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</si>
  <si>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</si>
  <si>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</si>
  <si>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</si>
  <si>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</si>
  <si>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</si>
  <si>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</si>
  <si>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</si>
  <si>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</si>
  <si>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</si>
  <si>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</si>
  <si>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</si>
  <si>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</si>
  <si>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</si>
  <si>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</si>
  <si>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</si>
  <si>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</si>
  <si>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</si>
  <si>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</si>
  <si>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</si>
  <si>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</si>
  <si>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</si>
  <si>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</si>
  <si>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</si>
  <si>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</si>
  <si>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</si>
  <si>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</si>
  <si>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</si>
  <si>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</si>
  <si>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</si>
  <si>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</si>
  <si>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</si>
  <si>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</si>
  <si>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</si>
  <si>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</si>
  <si>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</si>
  <si>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</si>
  <si>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</si>
  <si>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</si>
  <si>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</si>
  <si>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</si>
  <si>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</si>
  <si>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</si>
  <si>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</si>
  <si>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</si>
  <si>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</si>
  <si>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</si>
  <si>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</si>
  <si>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</si>
  <si>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</si>
  <si>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</si>
  <si>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</si>
  <si>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</si>
  <si>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</si>
  <si>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</si>
  <si>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</si>
  <si>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</si>
  <si>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</si>
  <si>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</si>
  <si>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</si>
  <si>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</si>
  <si>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</si>
  <si>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</si>
  <si>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</si>
  <si>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</si>
  <si>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</si>
  <si>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</si>
  <si>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</si>
  <si>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</si>
  <si>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</si>
  <si>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</si>
  <si>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</si>
  <si>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</si>
  <si>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</si>
  <si>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</si>
  <si>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</si>
  <si>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</si>
  <si>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</si>
  <si>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</si>
  <si>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</si>
  <si>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</si>
  <si>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</si>
  <si>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</si>
  <si>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</si>
  <si>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</si>
  <si>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</si>
  <si>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</si>
  <si>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</si>
  <si>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</si>
  <si>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</si>
  <si>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</si>
  <si>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</si>
  <si>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</si>
  <si>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</si>
  <si>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</si>
  <si>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</si>
  <si>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</si>
  <si>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</si>
  <si>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</si>
  <si>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</si>
  <si>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</si>
  <si>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</si>
  <si>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</si>
  <si>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</si>
  <si>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</si>
  <si>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</si>
  <si>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</si>
  <si>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</si>
  <si>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</si>
  <si>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</si>
  <si>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</si>
  <si>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</si>
  <si>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</si>
  <si>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</si>
  <si>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</si>
  <si>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</si>
  <si>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</si>
  <si>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</si>
  <si>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</si>
  <si>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</si>
  <si>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</si>
  <si>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</si>
  <si>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</si>
  <si>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</si>
  <si>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</si>
  <si>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</si>
  <si>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</si>
  <si>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</si>
  <si>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</si>
  <si>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</si>
  <si>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</si>
  <si>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</si>
  <si>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</si>
  <si>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</si>
  <si>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</si>
  <si>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</si>
  <si>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</si>
  <si>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</si>
  <si>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</si>
  <si>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</si>
  <si>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</si>
  <si>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</si>
  <si>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</si>
  <si>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</si>
  <si>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</si>
  <si>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</si>
  <si>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</si>
  <si>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</si>
  <si>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</si>
  <si>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</si>
  <si>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</si>
  <si>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</si>
  <si>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</si>
  <si>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</si>
  <si>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</si>
  <si>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</si>
  <si>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</si>
  <si>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</si>
  <si>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</si>
  <si>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</si>
  <si>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</si>
  <si>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</si>
  <si>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</si>
  <si>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</si>
  <si>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</si>
  <si>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</si>
  <si>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</si>
  <si>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</si>
  <si>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</si>
  <si>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</si>
  <si>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</si>
  <si>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</si>
  <si>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</si>
  <si>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</si>
  <si>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</si>
  <si>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</si>
  <si>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</si>
  <si>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</si>
  <si>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</si>
  <si>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</si>
  <si>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</si>
  <si>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</si>
  <si>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</si>
  <si>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</si>
  <si>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</si>
  <si>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</si>
  <si>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</si>
  <si>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</si>
  <si>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</si>
  <si>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</si>
  <si>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</si>
  <si>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</si>
  <si>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</si>
  <si>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</si>
  <si>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</si>
  <si>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</si>
  <si>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</si>
  <si>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</si>
  <si>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</si>
  <si>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</si>
  <si>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</si>
  <si>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</si>
  <si>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</si>
  <si>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</si>
  <si>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</si>
  <si>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</si>
  <si>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</si>
  <si>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</si>
  <si>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</si>
  <si>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</si>
  <si>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</si>
  <si>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</si>
  <si>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</si>
  <si>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</si>
  <si>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</si>
  <si>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</si>
  <si>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</si>
  <si>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</si>
  <si>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</si>
  <si>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</si>
  <si>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</si>
  <si>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</si>
  <si>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</si>
  <si>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</si>
  <si>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</si>
  <si>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</si>
  <si>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</si>
  <si>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</si>
  <si>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</si>
  <si>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</si>
  <si>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</si>
  <si>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</si>
  <si>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</si>
  <si>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</si>
  <si>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</si>
  <si>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</si>
  <si>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</si>
  <si>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</si>
  <si>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</si>
  <si>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</si>
  <si>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</si>
  <si>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</si>
  <si>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</si>
  <si>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</si>
  <si>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</si>
  <si>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</si>
  <si>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</si>
  <si>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</si>
  <si>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</si>
  <si>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</si>
  <si>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</si>
  <si>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</si>
  <si>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</si>
  <si>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</si>
  <si>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</si>
  <si>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</si>
  <si>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</si>
  <si>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</si>
  <si>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</si>
  <si>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</si>
  <si>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</si>
  <si>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</si>
  <si>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</si>
  <si>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</si>
  <si>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</si>
  <si>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</si>
  <si>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</si>
  <si>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</si>
  <si>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</si>
  <si>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</si>
  <si>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</si>
  <si>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</si>
  <si>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</si>
  <si>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</si>
  <si>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</si>
  <si>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</si>
  <si>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</si>
  <si>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</si>
  <si>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</si>
  <si>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</si>
  <si>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</si>
  <si>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</si>
  <si>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</si>
  <si>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</si>
  <si>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</si>
  <si>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</si>
  <si>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</si>
  <si>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</si>
  <si>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</si>
  <si>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</si>
  <si>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</si>
  <si>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</si>
  <si>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</si>
  <si>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</si>
  <si>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</si>
  <si>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</si>
  <si>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</si>
  <si>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</si>
  <si>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</si>
  <si>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</si>
  <si>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</si>
  <si>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</si>
  <si>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</si>
  <si>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</si>
  <si>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</si>
  <si>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</si>
  <si>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</si>
  <si>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</si>
  <si>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</si>
  <si>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</si>
  <si>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</si>
  <si>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</si>
  <si>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</si>
  <si>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</si>
  <si>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</si>
  <si>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</si>
  <si>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</si>
  <si>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</si>
  <si>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</si>
  <si>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</si>
  <si>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</si>
  <si>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</si>
  <si>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</si>
  <si>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</si>
  <si>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</si>
  <si>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</si>
  <si>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</si>
  <si>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</si>
  <si>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</si>
  <si>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</si>
  <si>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</si>
  <si>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</si>
  <si>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</si>
  <si>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</si>
  <si>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</si>
  <si>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</si>
  <si>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</si>
  <si>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</si>
  <si>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</si>
  <si>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</si>
  <si>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</si>
  <si>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</si>
  <si>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</si>
  <si>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</si>
  <si>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</si>
  <si>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</si>
  <si>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</si>
  <si>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</si>
  <si>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</si>
  <si>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</si>
  <si>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</si>
  <si>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</si>
  <si>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</si>
  <si>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</si>
  <si>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</si>
  <si>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</si>
  <si>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</si>
  <si>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</si>
  <si>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</si>
  <si>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</si>
  <si>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</si>
  <si>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</si>
  <si>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</si>
  <si>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</si>
  <si>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</si>
  <si>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</si>
  <si>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</si>
  <si>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</si>
  <si>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</si>
  <si>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</si>
  <si>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</si>
  <si>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</si>
  <si>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</si>
  <si>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</si>
  <si>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</si>
  <si>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</si>
  <si>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</si>
  <si>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</si>
  <si>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</si>
  <si>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</si>
  <si>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</si>
  <si>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</si>
  <si>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</si>
  <si>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</si>
  <si>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</si>
  <si>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</si>
  <si>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</si>
  <si>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</si>
  <si>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</si>
  <si>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</si>
  <si>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</si>
  <si>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</si>
  <si>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</si>
  <si>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</si>
  <si>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</si>
  <si>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</si>
  <si>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</si>
  <si>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</si>
  <si>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</si>
  <si>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</si>
  <si>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</si>
  <si>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</si>
  <si>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</si>
  <si>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</si>
  <si>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</si>
  <si>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</si>
  <si>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</si>
  <si>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</si>
  <si>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</si>
  <si>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</si>
  <si>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</si>
  <si>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</si>
  <si>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</si>
  <si>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</si>
  <si>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</si>
  <si>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</si>
  <si>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</si>
  <si>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</si>
  <si>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</si>
  <si>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</si>
  <si>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</si>
  <si>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</si>
  <si>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</si>
  <si>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</si>
  <si>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</si>
  <si>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</si>
  <si>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</si>
  <si>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</si>
  <si>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</si>
  <si>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</si>
  <si>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</si>
  <si>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</si>
  <si>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</si>
  <si>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</si>
  <si>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</si>
  <si>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</si>
  <si>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</si>
  <si>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</si>
  <si>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</si>
  <si>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</si>
  <si>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</si>
  <si>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</si>
  <si>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</si>
  <si>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</si>
  <si>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</si>
  <si>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</si>
  <si>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</si>
  <si>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</si>
  <si>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</si>
  <si>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</si>
  <si>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</si>
  <si>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</si>
  <si>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</si>
  <si>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</si>
  <si>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</si>
  <si>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</si>
  <si>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</si>
  <si>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</si>
  <si>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</si>
  <si>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</si>
  <si>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</si>
  <si>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</si>
  <si>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</si>
  <si>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</si>
  <si>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</si>
  <si>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</si>
  <si>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</si>
  <si>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</si>
  <si>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</si>
  <si>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</si>
  <si>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</si>
  <si>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</si>
  <si>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</si>
  <si>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</si>
  <si>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</si>
  <si>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</si>
  <si>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</si>
  <si>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</si>
  <si>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</si>
  <si>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</si>
  <si>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</si>
  <si>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</si>
  <si>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</si>
  <si>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</si>
  <si>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</si>
  <si>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</si>
  <si>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</si>
  <si>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</si>
  <si>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</si>
  <si>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</si>
  <si>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</si>
  <si>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</si>
  <si>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</si>
  <si>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</si>
  <si>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</si>
  <si>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</si>
  <si>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</si>
  <si>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</si>
  <si>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</si>
  <si>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</si>
  <si>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</si>
  <si>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</si>
  <si>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</si>
  <si>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</si>
  <si>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</si>
  <si>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</si>
  <si>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</si>
  <si>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</si>
  <si>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</si>
  <si>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</si>
  <si>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</si>
  <si>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</si>
  <si>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</si>
  <si>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</si>
  <si>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</si>
  <si>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</si>
  <si>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</si>
  <si>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</si>
  <si>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</si>
  <si>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</si>
  <si>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</si>
  <si>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</si>
  <si>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</si>
  <si>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</si>
  <si>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</si>
  <si>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</si>
  <si>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</si>
  <si>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</si>
  <si>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</si>
  <si>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</si>
  <si>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</si>
  <si>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</si>
  <si>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</si>
  <si>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</si>
  <si>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</si>
  <si>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</si>
  <si>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</si>
  <si>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</si>
  <si>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</si>
  <si>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</si>
  <si>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</si>
  <si>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</si>
  <si>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</si>
  <si>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</si>
  <si>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</si>
  <si>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</si>
  <si>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</si>
  <si>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</si>
  <si>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</si>
  <si>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</si>
  <si>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</si>
  <si>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</si>
  <si>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</si>
  <si>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</si>
  <si>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</si>
  <si>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</si>
  <si>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</si>
  <si>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</si>
  <si>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</si>
  <si>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</si>
  <si>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</si>
  <si>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</si>
  <si>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</si>
  <si>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</si>
  <si>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</si>
  <si>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</si>
  <si>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</si>
  <si>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</si>
  <si>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</si>
  <si>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</si>
  <si>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</si>
  <si>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</si>
  <si>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</si>
  <si>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</si>
  <si>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</si>
  <si>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</si>
  <si>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</si>
  <si>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</si>
  <si>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</si>
  <si>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</si>
  <si>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</si>
  <si>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</si>
  <si>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</si>
  <si>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</si>
  <si>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</si>
  <si>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</si>
  <si>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</si>
  <si>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</si>
  <si>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</si>
  <si>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</si>
  <si>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</si>
  <si>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</si>
  <si>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</si>
  <si>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</si>
  <si>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</si>
  <si>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</si>
  <si>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</si>
  <si>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</si>
  <si>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</si>
  <si>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</si>
  <si>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</si>
  <si>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</si>
  <si>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</si>
  <si>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</si>
  <si>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</si>
  <si>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</si>
  <si>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</si>
  <si>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</si>
  <si>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</si>
  <si>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</si>
  <si>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</si>
  <si>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</si>
  <si>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</si>
  <si>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</si>
  <si>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</si>
  <si>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</si>
  <si>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</si>
  <si>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</si>
  <si>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</si>
  <si>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</si>
  <si>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</si>
  <si>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</si>
  <si>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</si>
  <si>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</si>
  <si>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</si>
  <si>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</si>
  <si>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</si>
  <si>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</si>
  <si>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</si>
  <si>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</si>
  <si>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</si>
  <si>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</si>
  <si>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</si>
  <si>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</si>
  <si>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</si>
  <si>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</si>
  <si>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</si>
  <si>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</si>
  <si>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</si>
  <si>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</si>
  <si>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</si>
  <si>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</si>
  <si>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</si>
  <si>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</si>
  <si>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</si>
  <si>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</si>
  <si>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</si>
  <si>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</si>
  <si>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</si>
  <si>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</si>
  <si>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</si>
  <si>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</si>
  <si>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</si>
  <si>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</si>
  <si>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</si>
  <si>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</si>
  <si>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</si>
  <si>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</si>
  <si>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</si>
  <si>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</si>
  <si>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</si>
  <si>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</si>
  <si>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</si>
  <si>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</si>
  <si>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</si>
  <si>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</si>
  <si>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</si>
  <si>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</si>
  <si>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</si>
  <si>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</si>
  <si>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</si>
  <si>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</si>
  <si>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</si>
  <si>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</si>
  <si>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</si>
  <si>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</si>
  <si>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</si>
  <si>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</si>
  <si>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</si>
  <si>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</si>
  <si>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</si>
  <si>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</si>
  <si>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</si>
  <si>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</si>
  <si>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</si>
  <si>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</si>
  <si>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</si>
  <si>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</si>
  <si>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</si>
  <si>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</si>
  <si>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</si>
  <si>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</si>
  <si>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</si>
  <si>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</si>
  <si>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</si>
  <si>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</si>
  <si>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</si>
  <si>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</si>
  <si>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</si>
  <si>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</si>
  <si>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</si>
  <si>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</si>
  <si>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</si>
  <si>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</si>
  <si>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</si>
  <si>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</si>
  <si>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</si>
  <si>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</si>
  <si>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</si>
  <si>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</si>
  <si>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</si>
  <si>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</si>
  <si>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</si>
  <si>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</si>
  <si>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</si>
  <si>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</si>
  <si>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</si>
  <si>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</si>
  <si>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</si>
  <si>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</si>
  <si>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</si>
  <si>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</si>
  <si>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</si>
  <si>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</si>
  <si>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</si>
  <si>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</si>
  <si>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</si>
  <si>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</si>
  <si>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</si>
  <si>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</si>
  <si>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</si>
  <si>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</si>
  <si>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</si>
  <si>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</si>
  <si>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</si>
  <si>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</si>
  <si>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</si>
  <si>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</si>
  <si>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</si>
  <si>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</si>
  <si>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</si>
  <si>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</si>
  <si>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</si>
  <si>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</si>
  <si>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</si>
  <si>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</si>
  <si>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</si>
  <si>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</si>
  <si>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</si>
  <si>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</si>
  <si>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</si>
  <si>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</si>
  <si>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</si>
  <si>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</si>
  <si>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</si>
  <si>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</si>
  <si>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</si>
  <si>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</si>
  <si>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</si>
  <si>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</si>
  <si>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</si>
  <si>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</si>
  <si>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</si>
  <si>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</si>
  <si>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</si>
  <si>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</si>
  <si>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</si>
  <si>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</si>
  <si>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</si>
  <si>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</si>
  <si>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</si>
  <si>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</si>
  <si>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</si>
  <si>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</si>
  <si>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</si>
  <si>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</si>
  <si>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</si>
  <si>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</si>
  <si>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</si>
  <si>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</si>
  <si>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</si>
  <si>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</si>
  <si>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</si>
  <si>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</si>
  <si>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</si>
  <si>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</si>
  <si>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</si>
  <si>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</si>
  <si>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</si>
  <si>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</si>
  <si>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</si>
  <si>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</si>
  <si>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</si>
  <si>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</si>
  <si>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</si>
  <si>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</si>
  <si>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</si>
  <si>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</si>
  <si>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</si>
  <si>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</si>
  <si>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</si>
  <si>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</si>
  <si>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</si>
  <si>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</si>
  <si>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</si>
  <si>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</si>
  <si>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</si>
  <si>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</si>
  <si>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</si>
  <si>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</si>
  <si>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</si>
  <si>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</si>
  <si>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</si>
  <si>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</si>
  <si>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</si>
  <si>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</si>
  <si>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</si>
  <si>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</si>
  <si>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</si>
  <si>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</si>
  <si>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</si>
  <si>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</si>
  <si>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</si>
  <si>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</si>
  <si>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</si>
  <si>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</si>
  <si>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</si>
  <si>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</si>
  <si>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</si>
  <si>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</si>
  <si>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</si>
  <si>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</si>
  <si>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</si>
  <si>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</si>
  <si>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</si>
  <si>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</si>
  <si>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</si>
  <si>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</si>
  <si>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</si>
  <si>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</si>
  <si>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</si>
  <si>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</si>
  <si>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</si>
  <si>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</si>
  <si>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</si>
  <si>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</si>
  <si>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</si>
  <si>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</si>
  <si>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</si>
  <si>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</si>
  <si>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</si>
  <si>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</si>
  <si>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</si>
  <si>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</si>
  <si>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</si>
  <si>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</si>
  <si>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</si>
  <si>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</si>
  <si>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</si>
  <si>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</si>
  <si>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</si>
  <si>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</si>
  <si>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</si>
  <si>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</si>
  <si>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</si>
  <si>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</si>
  <si>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</si>
  <si>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</si>
  <si>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</si>
  <si>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</si>
  <si>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</si>
  <si>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</si>
  <si>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</si>
  <si>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</si>
  <si>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</si>
  <si>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</si>
  <si>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</si>
  <si>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</si>
  <si>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</si>
  <si>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</si>
  <si>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</si>
  <si>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</si>
  <si>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</si>
  <si>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</si>
  <si>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</si>
  <si>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</si>
  <si>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</si>
  <si>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</si>
  <si>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</si>
  <si>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</si>
  <si>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</si>
  <si>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</si>
  <si>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</si>
  <si>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</si>
  <si>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</si>
  <si>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</si>
  <si>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</si>
  <si>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</si>
  <si>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</si>
  <si>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</si>
  <si>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</si>
  <si>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</si>
  <si>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</si>
  <si>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</si>
  <si>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</si>
  <si>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</si>
  <si>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</si>
  <si>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</si>
  <si>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</si>
  <si>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</si>
  <si>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</si>
  <si>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</si>
  <si>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</si>
  <si>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</si>
  <si>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</si>
  <si>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</si>
  <si>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</si>
  <si>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</si>
  <si>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</si>
  <si>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</si>
  <si>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</si>
  <si>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</si>
  <si>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</si>
  <si>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</si>
  <si>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</si>
  <si>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</si>
  <si>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</si>
  <si>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</si>
  <si>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</si>
  <si>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</si>
  <si>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</si>
  <si>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</si>
  <si>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</si>
  <si>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</si>
  <si>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</si>
  <si>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</si>
  <si>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</si>
  <si>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</si>
  <si>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</si>
  <si>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</si>
  <si>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</si>
  <si>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</si>
  <si>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</si>
  <si>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</si>
  <si>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</si>
  <si>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</si>
  <si>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</si>
  <si>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</si>
  <si>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</si>
  <si>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</si>
  <si>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</si>
  <si>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</si>
  <si>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</si>
  <si>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</si>
  <si>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</si>
  <si>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</si>
  <si>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</si>
  <si>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</si>
  <si>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</si>
  <si>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</si>
  <si>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</si>
  <si>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</si>
  <si>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</si>
  <si>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</si>
  <si>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</si>
  <si>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</si>
  <si>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</si>
  <si>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</si>
  <si>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</si>
  <si>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</si>
  <si>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</si>
  <si>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</si>
  <si>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</si>
  <si>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</si>
  <si>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</si>
  <si>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</si>
  <si>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</si>
  <si>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</si>
  <si>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</si>
  <si>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</si>
  <si>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</si>
  <si>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</si>
  <si>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</si>
  <si>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</si>
  <si>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</si>
  <si>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</si>
  <si>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</si>
  <si>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</si>
  <si>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</si>
  <si>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</si>
  <si>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</si>
  <si>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</si>
  <si>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</si>
  <si>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</si>
  <si>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</si>
  <si>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</si>
  <si>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</si>
  <si>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</si>
  <si>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</si>
  <si>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</si>
  <si>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</si>
  <si>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</si>
  <si>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</si>
  <si>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</si>
  <si>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</si>
  <si>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</si>
  <si>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</si>
  <si>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</si>
  <si>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</si>
  <si>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</si>
  <si>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</si>
  <si>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</si>
  <si>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</si>
  <si>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</si>
  <si>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</si>
  <si>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</si>
  <si>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</si>
  <si>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</si>
  <si>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</si>
  <si>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</si>
  <si>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</si>
  <si>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</si>
  <si>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</si>
  <si>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</si>
  <si>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</si>
  <si>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</si>
  <si>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</si>
  <si>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</si>
  <si>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</si>
  <si>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</si>
  <si>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</si>
  <si>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</si>
  <si>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</si>
  <si>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</si>
  <si>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</si>
  <si>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</si>
  <si>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</si>
  <si>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</si>
  <si>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</si>
  <si>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</si>
  <si>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</si>
  <si>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</si>
  <si>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</si>
  <si>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</si>
  <si>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</si>
  <si>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</si>
  <si>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</si>
  <si>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</si>
  <si>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</si>
  <si>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</si>
  <si>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</si>
  <si>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</si>
  <si>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</si>
  <si>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</si>
  <si>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</si>
  <si>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</si>
  <si>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</si>
  <si>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</si>
  <si>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</si>
  <si>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</si>
  <si>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</si>
  <si>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</si>
  <si>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</si>
  <si>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</si>
  <si>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</si>
  <si>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</si>
  <si>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</si>
  <si>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</si>
  <si>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</si>
  <si>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</si>
  <si>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</si>
  <si>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</si>
  <si>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</si>
  <si>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</si>
  <si>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</si>
  <si>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</si>
  <si>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</si>
  <si>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</si>
  <si>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</si>
  <si>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</si>
  <si>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</si>
  <si>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</si>
  <si>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</si>
  <si>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</si>
  <si>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</si>
  <si>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</si>
  <si>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</si>
  <si>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</si>
  <si>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</si>
  <si>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</si>
  <si>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</si>
  <si>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</si>
  <si>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</si>
  <si>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</si>
  <si>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</si>
  <si>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</si>
  <si>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</si>
  <si>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</si>
  <si>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</si>
  <si>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</si>
  <si>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</si>
  <si>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</si>
  <si>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</si>
  <si>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</si>
  <si>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</si>
  <si>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</si>
  <si>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</si>
  <si>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</si>
  <si>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</si>
  <si>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</si>
  <si>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</si>
  <si>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</si>
  <si>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</si>
  <si>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</si>
  <si>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</si>
  <si>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</si>
  <si>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</si>
  <si>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</si>
  <si>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</si>
  <si>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</si>
  <si>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</si>
  <si>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</si>
  <si>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</si>
  <si>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</si>
  <si>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</si>
  <si>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</si>
  <si>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</si>
  <si>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</si>
  <si>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</si>
  <si>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</si>
  <si>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</si>
  <si>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</si>
  <si>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</si>
  <si>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</si>
  <si>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</si>
  <si>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</si>
  <si>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</si>
  <si>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</si>
  <si>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</si>
  <si>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</si>
  <si>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</si>
  <si>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</si>
  <si>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</si>
  <si>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</si>
  <si>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</si>
  <si>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</si>
  <si>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</si>
  <si>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</si>
  <si>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</si>
  <si>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</si>
  <si>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</si>
  <si>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</si>
  <si>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</si>
  <si>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</si>
  <si>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</si>
  <si>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</si>
  <si>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</si>
  <si>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</si>
  <si>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</si>
  <si>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</si>
  <si>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</si>
  <si>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</si>
  <si>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</si>
  <si>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</si>
  <si>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</si>
  <si>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</si>
  <si>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</si>
  <si>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</si>
  <si>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</si>
  <si>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</si>
  <si>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</si>
  <si>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</si>
  <si>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</si>
  <si>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</si>
  <si>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</si>
  <si>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</si>
  <si>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</si>
  <si>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</si>
  <si>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</si>
  <si>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</si>
  <si>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</si>
  <si>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</si>
  <si>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</si>
  <si>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</si>
  <si>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</si>
  <si>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</si>
  <si>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</si>
  <si>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</si>
  <si>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</si>
  <si>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</si>
  <si>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</si>
  <si>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</si>
  <si>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</si>
  <si>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</si>
  <si>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</si>
  <si>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</si>
  <si>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</si>
  <si>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</si>
  <si>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</si>
  <si>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</si>
  <si>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</si>
  <si>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</si>
  <si>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</si>
  <si>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</si>
  <si>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</si>
  <si>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</si>
  <si>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</si>
  <si>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</si>
  <si>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</si>
  <si>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</si>
  <si>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</si>
  <si>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</si>
  <si>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</si>
  <si>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</si>
  <si>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</si>
  <si>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</si>
  <si>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</si>
  <si>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</si>
  <si>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</si>
  <si>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</si>
  <si>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</si>
  <si>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</si>
  <si>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</si>
  <si>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</si>
  <si>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</si>
  <si>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</si>
  <si>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</si>
  <si>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</si>
  <si>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</si>
  <si>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</si>
  <si>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</si>
  <si>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</si>
  <si>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</si>
  <si>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</si>
  <si>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</si>
  <si>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</si>
  <si>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</si>
  <si>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</si>
  <si>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</si>
  <si>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</si>
  <si>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</si>
  <si>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</si>
  <si>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</si>
  <si>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</si>
  <si>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</si>
  <si>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</si>
  <si>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</si>
  <si>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</si>
  <si>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</si>
  <si>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</si>
  <si>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</si>
  <si>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</si>
  <si>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</si>
  <si>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</si>
  <si>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</si>
  <si>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</si>
  <si>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</si>
  <si>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</si>
  <si>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</si>
  <si>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</si>
  <si>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</si>
  <si>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</si>
  <si>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</si>
  <si>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</si>
  <si>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</si>
  <si>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</si>
  <si>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</si>
  <si>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</si>
  <si>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</si>
  <si>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</si>
  <si>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</si>
  <si>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</si>
  <si>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</si>
  <si>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</si>
  <si>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</si>
  <si>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</si>
  <si>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</si>
  <si>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</si>
  <si>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</si>
  <si>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</si>
  <si>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</si>
  <si>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</si>
  <si>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</si>
  <si>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</si>
  <si>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</si>
  <si>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</si>
  <si>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</si>
  <si>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</si>
  <si>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</si>
  <si>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</si>
  <si>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</si>
  <si>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</si>
  <si>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</si>
  <si>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</si>
  <si>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</si>
  <si>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</si>
  <si>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</si>
  <si>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</si>
  <si>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</si>
  <si>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</si>
  <si>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</si>
  <si>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</si>
  <si>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</si>
  <si>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</si>
  <si>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</si>
  <si>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</si>
  <si>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</si>
  <si>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</si>
  <si>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</si>
  <si>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</si>
  <si>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</si>
  <si>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</si>
  <si>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</si>
  <si>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</si>
  <si>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</si>
  <si>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</si>
  <si>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</si>
  <si>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</si>
  <si>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</si>
  <si>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</si>
  <si>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</si>
  <si>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</si>
  <si>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</si>
  <si>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</si>
  <si>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</si>
  <si>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</si>
  <si>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</si>
  <si>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</si>
  <si>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</si>
  <si>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</si>
  <si>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</si>
  <si>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</si>
  <si>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</si>
  <si>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</si>
  <si>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</si>
  <si>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</si>
  <si>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</si>
  <si>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</si>
  <si>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</si>
  <si>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</si>
  <si>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</si>
  <si>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</si>
  <si>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</si>
  <si>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</si>
  <si>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</si>
  <si>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</si>
  <si>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</si>
  <si>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</si>
  <si>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</si>
  <si>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</si>
  <si>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</si>
  <si>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</si>
  <si>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</si>
  <si>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</si>
  <si>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</si>
  <si>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</si>
  <si>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</si>
  <si>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</si>
  <si>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</si>
  <si>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</si>
  <si>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</si>
  <si>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</si>
  <si>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</si>
  <si>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</si>
  <si>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</si>
  <si>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</si>
  <si>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</si>
  <si>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</si>
  <si>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</si>
  <si>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</si>
  <si>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</si>
  <si>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</si>
  <si>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</si>
  <si>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</si>
  <si>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</si>
  <si>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</si>
  <si>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</si>
  <si>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</si>
  <si>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</si>
  <si>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</si>
  <si>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</si>
  <si>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</si>
  <si>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</si>
  <si>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</si>
  <si>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</si>
  <si>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</si>
  <si>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</si>
  <si>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</si>
  <si>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</si>
  <si>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</si>
  <si>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</si>
  <si>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</si>
  <si>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</si>
  <si>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</si>
  <si>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</si>
  <si>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</si>
  <si>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</si>
  <si>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</si>
  <si>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</si>
  <si>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</si>
  <si>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</si>
  <si>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</si>
  <si>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</si>
  <si>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</si>
  <si>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</si>
  <si>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</si>
  <si>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</si>
  <si>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</si>
  <si>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</si>
  <si>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</si>
  <si>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</si>
  <si>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</si>
  <si>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</si>
  <si>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</si>
  <si>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</si>
  <si>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</si>
  <si>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</si>
  <si>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</si>
  <si>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</si>
  <si>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</si>
  <si>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</si>
  <si>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</si>
  <si>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</si>
  <si>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</si>
  <si>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</si>
  <si>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</si>
  <si>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</si>
  <si>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</si>
  <si>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</si>
  <si>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</si>
  <si>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</si>
  <si>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</si>
  <si>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</si>
  <si>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</si>
  <si>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</si>
  <si>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</si>
  <si>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</si>
  <si>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</si>
  <si>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</si>
  <si>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</si>
  <si>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</si>
  <si>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</si>
  <si>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</si>
  <si>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</si>
  <si>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</si>
  <si>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</si>
  <si>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</si>
  <si>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</si>
  <si>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</si>
  <si>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</si>
  <si>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</si>
  <si>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</si>
  <si>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</si>
  <si>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</si>
  <si>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</si>
  <si>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</si>
  <si>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</si>
  <si>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</si>
  <si>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</si>
  <si>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</si>
  <si>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</si>
  <si>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</si>
  <si>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</si>
  <si>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</si>
  <si>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</si>
  <si>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</si>
  <si>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</si>
  <si>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</si>
  <si>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</si>
  <si>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</si>
  <si>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</si>
  <si>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</si>
  <si>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</si>
  <si>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</si>
  <si>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</si>
  <si>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</si>
  <si>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</si>
  <si>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</si>
  <si>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</si>
  <si>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</si>
  <si>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</si>
  <si>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</si>
  <si>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</si>
  <si>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</si>
  <si>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</si>
  <si>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</si>
  <si>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</si>
  <si>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</si>
  <si>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</si>
  <si>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</si>
  <si>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</si>
  <si>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</si>
  <si>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</si>
  <si>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</si>
  <si>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</si>
  <si>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</si>
  <si>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</si>
  <si>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</si>
  <si>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</si>
  <si>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</si>
  <si>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</si>
  <si>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</si>
  <si>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</si>
  <si>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</si>
  <si>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</si>
  <si>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</si>
  <si>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</si>
  <si>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</si>
  <si>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</si>
  <si>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</si>
  <si>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</si>
  <si>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</si>
  <si>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</si>
  <si>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</si>
  <si>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</si>
  <si>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</si>
  <si>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</si>
  <si>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</si>
  <si>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</si>
  <si>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</si>
  <si>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</si>
  <si>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</si>
  <si>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</si>
  <si>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</si>
  <si>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</si>
  <si>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</si>
  <si>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</si>
  <si>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</si>
  <si>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</si>
  <si>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</si>
  <si>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</si>
  <si>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</si>
  <si>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</si>
  <si>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</si>
  <si>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</si>
  <si>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</si>
  <si>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</si>
  <si>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</si>
  <si>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</si>
  <si>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</si>
  <si>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</si>
  <si>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</si>
  <si>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</si>
  <si>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</si>
  <si>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</si>
  <si>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</si>
  <si>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</si>
  <si>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</si>
  <si>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</si>
  <si>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</si>
  <si>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</si>
  <si>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</si>
  <si>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</si>
  <si>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</si>
  <si>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</si>
  <si>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</si>
  <si>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</si>
  <si>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</si>
  <si>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</si>
  <si>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</si>
  <si>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</si>
  <si>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</si>
  <si>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</si>
  <si>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</si>
  <si>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</si>
  <si>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</si>
  <si>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</si>
  <si>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</si>
  <si>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</si>
  <si>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</si>
  <si>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</si>
  <si>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</si>
  <si>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</si>
  <si>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</si>
  <si>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</si>
  <si>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</si>
  <si>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</si>
  <si>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</si>
  <si>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</si>
  <si>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</si>
  <si>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</si>
  <si>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</si>
  <si>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</si>
  <si>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</si>
  <si>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</si>
  <si>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</si>
  <si>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</si>
  <si>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</si>
  <si>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</si>
  <si>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</si>
  <si>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</si>
  <si>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</si>
  <si>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</si>
  <si>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</si>
  <si>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</si>
  <si>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</si>
  <si>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</si>
  <si>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</si>
  <si>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</si>
  <si>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</si>
  <si>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</si>
  <si>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</si>
  <si>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</si>
  <si>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</si>
  <si>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</si>
  <si>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</si>
  <si>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</si>
  <si>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</si>
  <si>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</si>
  <si>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</si>
  <si>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</si>
  <si>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</si>
  <si>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</si>
  <si>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</si>
  <si>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</si>
  <si>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</si>
  <si>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</si>
  <si>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</si>
  <si>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</si>
  <si>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</si>
  <si>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</si>
  <si>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</si>
  <si>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</si>
  <si>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</si>
  <si>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</si>
  <si>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</si>
  <si>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</si>
  <si>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</si>
  <si>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</si>
  <si>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</si>
  <si>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</si>
  <si>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</si>
  <si>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</si>
  <si>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</si>
  <si>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</si>
  <si>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</si>
  <si>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</si>
  <si>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</si>
  <si>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</si>
  <si>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</si>
  <si>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</si>
  <si>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</si>
  <si>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</si>
  <si>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</si>
  <si>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</si>
  <si>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</si>
  <si>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</si>
  <si>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</si>
  <si>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</si>
  <si>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</si>
  <si>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</si>
  <si>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</si>
  <si>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</si>
  <si>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</si>
  <si>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</si>
  <si>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</si>
  <si>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</si>
  <si>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</si>
  <si>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</si>
  <si>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</si>
  <si>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</si>
  <si>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</si>
  <si>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</si>
  <si>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</si>
  <si>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</si>
  <si>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</si>
  <si>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</si>
  <si>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</si>
  <si>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</si>
  <si>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</si>
  <si>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</si>
  <si>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</si>
  <si>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</si>
  <si>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</si>
  <si>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</si>
  <si>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</si>
  <si>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</si>
  <si>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</si>
  <si>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</si>
  <si>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</si>
  <si>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</si>
  <si>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</si>
  <si>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</si>
  <si>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</si>
  <si>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</si>
  <si>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</si>
  <si>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</si>
  <si>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</si>
  <si>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</si>
  <si>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</si>
  <si>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</si>
  <si>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</si>
  <si>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</si>
  <si>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</si>
  <si>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</si>
  <si>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</si>
  <si>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</si>
  <si>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</si>
  <si>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</si>
  <si>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</si>
  <si>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</si>
  <si>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</si>
  <si>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</si>
  <si>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</si>
  <si>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</si>
  <si>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</si>
  <si>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</si>
  <si>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</si>
  <si>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</si>
  <si>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</si>
  <si>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</si>
  <si>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</si>
  <si>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</si>
  <si>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</si>
  <si>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</si>
  <si>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</si>
  <si>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</si>
  <si>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</si>
  <si>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</si>
  <si>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</si>
  <si>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</si>
  <si>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</si>
  <si>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</si>
  <si>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</si>
  <si>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</si>
  <si>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</si>
  <si>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</si>
  <si>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</si>
  <si>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</si>
  <si>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</si>
  <si>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</si>
  <si>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</si>
  <si>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</si>
  <si>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</si>
  <si>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</si>
  <si>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</si>
  <si>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</si>
  <si>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</si>
  <si>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</si>
  <si>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</si>
  <si>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</si>
  <si>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</si>
  <si>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</si>
  <si>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</si>
  <si>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</si>
  <si>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</si>
  <si>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</si>
  <si>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</si>
  <si>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</si>
  <si>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</si>
  <si>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</si>
  <si>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</si>
  <si>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</si>
  <si>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</si>
  <si>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</si>
  <si>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</si>
  <si>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</si>
  <si>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</si>
  <si>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</si>
  <si>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</si>
  <si>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</si>
  <si>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</si>
  <si>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</si>
  <si>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</si>
  <si>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</si>
  <si>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</si>
  <si>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</si>
  <si>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</si>
  <si>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</si>
  <si>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</si>
  <si>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</si>
  <si>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</si>
  <si>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</si>
  <si>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</si>
  <si>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</si>
  <si>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</si>
  <si>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</si>
  <si>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</si>
  <si>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</si>
  <si>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</si>
  <si>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</si>
  <si>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</si>
  <si>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</si>
  <si>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</si>
  <si>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</si>
  <si>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</si>
  <si>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</si>
  <si>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</si>
  <si>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</si>
  <si>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</si>
  <si>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</si>
  <si>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</si>
  <si>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</si>
  <si>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</si>
  <si>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</si>
  <si>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</si>
  <si>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</si>
  <si>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</si>
  <si>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</si>
  <si>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</si>
  <si>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</si>
  <si>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</si>
  <si>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</si>
  <si>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</si>
  <si>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</si>
  <si>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</si>
  <si>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</si>
  <si>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</si>
  <si>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</si>
  <si>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</si>
  <si>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</si>
  <si>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</si>
  <si>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</si>
  <si>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</si>
  <si>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</si>
  <si>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</si>
  <si>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</si>
  <si>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</si>
  <si>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</si>
  <si>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</si>
  <si>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</si>
  <si>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</si>
  <si>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</si>
  <si>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</si>
  <si>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</si>
  <si>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</si>
  <si>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</si>
  <si>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</si>
  <si>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</si>
  <si>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</si>
  <si>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</si>
  <si>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</si>
  <si>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</si>
  <si>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</si>
  <si>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</si>
  <si>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</si>
  <si>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</si>
  <si>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</si>
  <si>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</si>
  <si>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</si>
  <si>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</si>
  <si>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</si>
  <si>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</si>
  <si>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</si>
  <si>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</si>
  <si>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</si>
  <si>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</si>
  <si>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</si>
  <si>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</si>
  <si>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</si>
  <si>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</si>
  <si>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</si>
  <si>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</si>
  <si>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</si>
  <si>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</si>
  <si>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</si>
  <si>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</si>
  <si>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</si>
  <si>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</si>
  <si>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</si>
  <si>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</si>
  <si>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</si>
  <si>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</si>
  <si>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</si>
  <si>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</si>
  <si>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</si>
  <si>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</si>
  <si>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</si>
  <si>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</si>
  <si>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</si>
  <si>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</si>
  <si>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</si>
  <si>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</si>
  <si>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</si>
  <si>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</si>
  <si>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</si>
  <si>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</si>
  <si>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</si>
  <si>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</si>
  <si>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</si>
  <si>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</si>
  <si>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</si>
  <si>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</si>
  <si>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</si>
  <si>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</si>
  <si>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</si>
  <si>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</si>
  <si>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</si>
  <si>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</si>
  <si>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</si>
  <si>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</si>
  <si>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</si>
  <si>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</si>
  <si>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</si>
  <si>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</si>
  <si>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</si>
  <si>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</si>
  <si>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</si>
  <si>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</si>
  <si>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</si>
  <si>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</si>
  <si>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</si>
  <si>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</si>
  <si>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</si>
  <si>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</si>
  <si>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</si>
  <si>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</si>
  <si>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</si>
  <si>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</si>
  <si>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</si>
  <si>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</si>
  <si>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</si>
  <si>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</si>
  <si>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</si>
  <si>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</si>
  <si>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</si>
  <si>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</si>
  <si>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</si>
  <si>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</si>
  <si>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</si>
  <si>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</si>
  <si>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</si>
  <si>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</si>
  <si>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</si>
  <si>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</si>
  <si>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</si>
  <si>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</si>
  <si>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</si>
  <si>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</si>
  <si>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</si>
  <si>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</si>
  <si>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</si>
  <si>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</si>
  <si>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</si>
  <si>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</si>
  <si>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</si>
  <si>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</si>
  <si>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</si>
  <si>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</si>
  <si>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</si>
  <si>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</si>
  <si>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</si>
  <si>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</si>
  <si>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</si>
  <si>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</si>
  <si>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</si>
  <si>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</si>
  <si>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</si>
  <si>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</si>
  <si>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</si>
  <si>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</si>
  <si>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</si>
  <si>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</si>
  <si>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</si>
  <si>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</si>
  <si>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</si>
  <si>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</si>
  <si>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</si>
  <si>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</si>
  <si>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</si>
  <si>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</si>
  <si>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</si>
  <si>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</si>
  <si>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</si>
  <si>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</si>
  <si>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</si>
  <si>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</si>
  <si>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</si>
  <si>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</si>
  <si>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</si>
  <si>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</si>
  <si>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</si>
  <si>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</si>
  <si>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</si>
  <si>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</si>
  <si>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</si>
  <si>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</si>
  <si>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</si>
  <si>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</si>
  <si>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</si>
  <si>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</si>
  <si>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</si>
  <si>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</si>
  <si>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</si>
  <si>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</si>
  <si>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</si>
  <si>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</si>
  <si>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</si>
  <si>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</si>
  <si>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</si>
  <si>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</si>
  <si>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</si>
  <si>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</si>
  <si>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</si>
  <si>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</si>
  <si>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</si>
  <si>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</si>
  <si>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</si>
  <si>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</si>
  <si>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</si>
  <si>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</si>
  <si>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</si>
  <si>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</si>
  <si>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</si>
  <si>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</si>
  <si>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</si>
  <si>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</si>
  <si>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</si>
  <si>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</si>
  <si>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</si>
  <si>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</si>
  <si>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</si>
  <si>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</si>
  <si>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</si>
  <si>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</si>
  <si>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</si>
  <si>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</si>
  <si>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</si>
  <si>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</si>
  <si>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</si>
  <si>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</si>
  <si>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</si>
  <si>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</si>
  <si>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</si>
  <si>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</si>
  <si>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</si>
  <si>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</si>
  <si>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</si>
  <si>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</si>
  <si>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</si>
  <si>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</si>
  <si>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</si>
  <si>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</si>
  <si>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</si>
  <si>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</si>
  <si>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</si>
  <si>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</si>
  <si>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</si>
  <si>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</si>
  <si>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</si>
  <si>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</si>
  <si>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</si>
  <si>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</si>
  <si>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</si>
  <si>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</si>
  <si>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</si>
  <si>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</si>
  <si>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</si>
  <si>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</si>
  <si>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</si>
  <si>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</si>
  <si>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</si>
  <si>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</si>
  <si>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</si>
  <si>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</si>
  <si>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</si>
  <si>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</si>
  <si>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</si>
  <si>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</si>
  <si>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</si>
  <si>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</si>
  <si>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</si>
  <si>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</si>
  <si>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</si>
  <si>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</si>
  <si>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</si>
  <si>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</si>
  <si>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</si>
  <si>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</si>
  <si>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</si>
  <si>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</si>
  <si>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</si>
  <si>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</si>
  <si>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</si>
  <si>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</si>
  <si>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</si>
  <si>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</si>
  <si>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</si>
  <si>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</si>
  <si>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</si>
  <si>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</si>
  <si>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</si>
  <si>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</si>
  <si>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</si>
  <si>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</si>
  <si>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</si>
  <si>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</si>
  <si>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</si>
  <si>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</si>
  <si>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</si>
  <si>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</si>
  <si>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</si>
  <si>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</si>
  <si>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</si>
  <si>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</si>
  <si>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</si>
  <si>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</si>
  <si>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</si>
  <si>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</si>
  <si>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</si>
  <si>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</si>
  <si>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</si>
  <si>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</si>
  <si>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</si>
  <si>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</si>
  <si>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</si>
  <si>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</si>
  <si>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</si>
  <si>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</si>
  <si>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</si>
  <si>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</si>
  <si>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</si>
  <si>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</si>
  <si>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</si>
  <si>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</si>
  <si>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</si>
  <si>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</si>
  <si>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</si>
  <si>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</si>
  <si>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</si>
  <si>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</si>
  <si>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</si>
  <si>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</si>
  <si>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</si>
  <si>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</si>
  <si>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</si>
  <si>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</si>
  <si>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</si>
  <si>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</si>
  <si>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</si>
  <si>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</si>
  <si>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</si>
  <si>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</si>
  <si>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</si>
  <si>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</si>
  <si>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</si>
  <si>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</si>
  <si>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</si>
  <si>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</si>
  <si>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</si>
  <si>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</si>
  <si>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</si>
  <si>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</si>
  <si>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</si>
  <si>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</si>
  <si>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</si>
  <si>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</si>
  <si>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</si>
  <si>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</si>
  <si>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</si>
  <si>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</si>
  <si>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</si>
  <si>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</si>
  <si>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</si>
  <si>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</si>
  <si>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</si>
  <si>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</si>
  <si>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</si>
  <si>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</si>
  <si>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</si>
  <si>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</si>
  <si>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</si>
  <si>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</si>
  <si>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</si>
  <si>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</si>
  <si>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</si>
  <si>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</si>
  <si>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</si>
  <si>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</si>
  <si>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</si>
  <si>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</si>
  <si>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</si>
  <si>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</si>
  <si>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</si>
  <si>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</si>
  <si>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</si>
  <si>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</si>
  <si>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</si>
  <si>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</si>
  <si>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</si>
  <si>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</si>
  <si>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</si>
  <si>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</si>
  <si>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</si>
  <si>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</si>
  <si>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</si>
  <si>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</si>
  <si>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</si>
  <si>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</si>
  <si>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</si>
  <si>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</si>
  <si>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</si>
  <si>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</si>
  <si>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</si>
  <si>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</si>
  <si>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</si>
  <si>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</si>
  <si>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</si>
  <si>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</si>
  <si>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</si>
  <si>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</si>
  <si>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</si>
  <si>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</si>
  <si>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</si>
  <si>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</si>
  <si>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</si>
  <si>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</si>
  <si>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</si>
  <si>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</si>
  <si>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</si>
  <si>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</si>
  <si>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</si>
  <si>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</si>
  <si>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</si>
  <si>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</si>
  <si>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</si>
  <si>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</si>
  <si>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</si>
  <si>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</si>
  <si>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</si>
  <si>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</si>
  <si>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</si>
  <si>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</si>
  <si>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</si>
  <si>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</si>
  <si>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</si>
  <si>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</si>
  <si>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</si>
  <si>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</si>
  <si>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</si>
  <si>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</si>
  <si>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</si>
  <si>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</si>
  <si>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</si>
  <si>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</si>
  <si>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</si>
  <si>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</si>
  <si>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</si>
  <si>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</si>
  <si>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</si>
  <si>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</si>
  <si>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</si>
  <si>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</si>
  <si>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</si>
  <si>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</si>
  <si>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</si>
  <si>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</si>
  <si>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</si>
  <si>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</si>
  <si>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</si>
  <si>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</si>
  <si>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</si>
  <si>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</si>
  <si>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</si>
  <si>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</si>
  <si>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</si>
  <si>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</si>
  <si>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</si>
  <si>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</si>
  <si>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</si>
  <si>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</si>
  <si>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</si>
  <si>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</si>
  <si>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</si>
  <si>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</si>
  <si>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</si>
  <si>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</si>
  <si>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</si>
  <si>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</si>
  <si>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</si>
  <si>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</si>
  <si>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</si>
  <si>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</si>
  <si>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</si>
  <si>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</si>
  <si>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</si>
  <si>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</si>
  <si>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</si>
  <si>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</si>
  <si>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</si>
  <si>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</si>
  <si>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</si>
  <si>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</si>
  <si>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</si>
  <si>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</si>
  <si>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</si>
  <si>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</si>
  <si>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</si>
  <si>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</si>
  <si>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</si>
  <si>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</si>
  <si>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</si>
  <si>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</si>
  <si>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</si>
  <si>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</si>
  <si>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</si>
  <si>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</si>
  <si>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</si>
  <si>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</si>
  <si>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</si>
  <si>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</si>
  <si>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</si>
  <si>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</si>
  <si>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</si>
  <si>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</si>
  <si>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</si>
  <si>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</si>
  <si>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</si>
  <si>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</si>
  <si>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</si>
  <si>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</si>
  <si>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</si>
  <si>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</si>
  <si>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</si>
  <si>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</si>
  <si>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</si>
  <si>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</si>
  <si>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</si>
  <si>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</si>
  <si>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</si>
  <si>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</si>
  <si>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</si>
  <si>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</si>
  <si>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</si>
  <si>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</si>
  <si>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</si>
  <si>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</si>
  <si>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</si>
  <si>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</si>
  <si>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</si>
  <si>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</si>
  <si>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</si>
  <si>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</si>
  <si>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</si>
  <si>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</si>
  <si>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</si>
  <si>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</si>
  <si>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</si>
  <si>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</si>
  <si>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</si>
  <si>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</si>
  <si>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</si>
  <si>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</si>
  <si>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</si>
  <si>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</si>
  <si>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</si>
  <si>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</si>
  <si>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</si>
  <si>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</si>
  <si>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</si>
  <si>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</si>
  <si>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</si>
  <si>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</si>
  <si>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</si>
  <si>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</si>
  <si>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</si>
  <si>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</si>
  <si>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</si>
  <si>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</si>
  <si>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</si>
  <si>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</si>
  <si>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</si>
  <si>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</si>
  <si>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</si>
  <si>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</si>
  <si>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</si>
  <si>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</si>
  <si>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</si>
  <si>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</si>
  <si>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</si>
  <si>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</si>
  <si>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</si>
  <si>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</si>
  <si>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</si>
  <si>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</si>
  <si>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</si>
  <si>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</si>
  <si>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</si>
  <si>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</si>
  <si>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</si>
  <si>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</si>
  <si>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</si>
  <si>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</si>
  <si>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</si>
  <si>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</si>
  <si>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</si>
  <si>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</si>
  <si>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</si>
  <si>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</si>
  <si>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</si>
  <si>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</si>
  <si>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</si>
  <si>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</si>
  <si>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</si>
  <si>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</si>
  <si>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</si>
  <si>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</si>
  <si>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</si>
  <si>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</si>
  <si>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</si>
  <si>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</si>
  <si>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</si>
  <si>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</si>
  <si>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</si>
  <si>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</si>
  <si>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</si>
  <si>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</si>
  <si>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</si>
  <si>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</si>
  <si>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</si>
  <si>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</si>
  <si>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</si>
  <si>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</si>
  <si>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</si>
  <si>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</si>
  <si>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</si>
  <si>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</si>
  <si>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</si>
  <si>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</si>
  <si>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</si>
  <si>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</si>
  <si>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</si>
  <si>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</si>
  <si>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</si>
  <si>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</si>
  <si>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</si>
  <si>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</si>
  <si>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</si>
  <si>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</si>
  <si>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</si>
  <si>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</si>
  <si>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</si>
  <si>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</si>
  <si>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</si>
  <si>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</si>
  <si>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</si>
  <si>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</si>
  <si>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</si>
  <si>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</si>
  <si>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</si>
  <si>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</si>
  <si>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</si>
  <si>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</si>
  <si>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</si>
  <si>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</si>
  <si>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</si>
  <si>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</si>
  <si>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</si>
  <si>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</si>
  <si>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</si>
  <si>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</si>
  <si>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</si>
  <si>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</si>
  <si>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</si>
  <si>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</si>
  <si>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</si>
  <si>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</si>
  <si>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</si>
  <si>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</si>
  <si>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</si>
  <si>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</si>
  <si>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</si>
  <si>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</si>
  <si>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</si>
  <si>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</si>
  <si>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</si>
  <si>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</si>
  <si>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</si>
  <si>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</si>
  <si>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</si>
  <si>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</si>
  <si>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</si>
  <si>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</si>
  <si>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</si>
  <si>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</si>
  <si>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</si>
  <si>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</si>
  <si>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</si>
  <si>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</si>
  <si>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</si>
  <si>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</si>
  <si>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</si>
  <si>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</si>
  <si>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</si>
  <si>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</si>
  <si>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</si>
  <si>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</si>
  <si>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</si>
  <si>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</si>
  <si>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</si>
  <si>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</si>
  <si>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</si>
  <si>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</si>
  <si>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</si>
  <si>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</si>
  <si>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</si>
  <si>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</si>
  <si>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</si>
  <si>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</si>
  <si>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</si>
  <si>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</si>
  <si>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</si>
  <si>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</si>
  <si>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</si>
  <si>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</si>
  <si>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</si>
  <si>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</si>
  <si>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</si>
  <si>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</si>
  <si>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</si>
  <si>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</si>
  <si>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</si>
  <si>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</si>
  <si>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</si>
  <si>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</si>
  <si>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</si>
  <si>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</si>
  <si>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</si>
  <si>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</si>
  <si>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</si>
  <si>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</si>
  <si>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</si>
  <si>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</si>
  <si>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</si>
  <si>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</si>
  <si>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</si>
  <si>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</si>
  <si>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</si>
  <si>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</si>
  <si>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</si>
  <si>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</si>
  <si>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</si>
  <si>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</si>
  <si>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</si>
  <si>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</si>
  <si>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</si>
  <si>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</si>
  <si>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</si>
  <si>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</si>
  <si>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</si>
  <si>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</si>
  <si>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</si>
  <si>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</si>
  <si>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</si>
  <si>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</si>
  <si>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</si>
  <si>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</si>
  <si>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</si>
  <si>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</si>
  <si>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</si>
  <si>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</si>
  <si>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</si>
  <si>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</si>
  <si>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</si>
  <si>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</si>
  <si>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</si>
  <si>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</si>
  <si>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</si>
  <si>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</si>
  <si>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</si>
  <si>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</si>
  <si>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</si>
  <si>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</si>
  <si>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</si>
  <si>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</si>
  <si>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</si>
  <si>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</si>
  <si>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</si>
  <si>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</si>
  <si>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</si>
  <si>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</si>
  <si>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</si>
  <si>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</si>
  <si>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</si>
  <si>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</si>
  <si>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</si>
  <si>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</si>
  <si>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</si>
  <si>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</si>
  <si>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</si>
  <si>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</si>
  <si>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</si>
  <si>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</si>
  <si>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</si>
  <si>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</si>
  <si>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</si>
  <si>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</si>
  <si>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</si>
  <si>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</si>
  <si>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</si>
  <si>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</si>
  <si>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</si>
  <si>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</si>
  <si>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</si>
  <si>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</si>
  <si>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</si>
  <si>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</si>
  <si>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</si>
  <si>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</si>
  <si>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</si>
  <si>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</si>
  <si>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</si>
  <si>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</si>
  <si>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</si>
  <si>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</si>
  <si>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</si>
  <si>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</si>
  <si>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</si>
  <si>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</si>
  <si>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</si>
  <si>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</si>
  <si>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</si>
  <si>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</si>
  <si>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</si>
  <si>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</si>
  <si>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</si>
  <si>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</si>
  <si>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</si>
  <si>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</si>
  <si>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</si>
  <si>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</si>
  <si>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</si>
  <si>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</si>
  <si>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</si>
  <si>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</si>
  <si>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</si>
  <si>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</si>
  <si>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</si>
  <si>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</si>
  <si>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</si>
  <si>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</si>
  <si>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</si>
  <si>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</si>
  <si>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</si>
  <si>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</si>
  <si>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</si>
  <si>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</si>
  <si>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</si>
  <si>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</si>
  <si>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</si>
  <si>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</si>
  <si>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</si>
  <si>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</si>
  <si>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</si>
  <si>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</si>
  <si>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</si>
  <si>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</si>
  <si>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</si>
  <si>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</si>
  <si>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</si>
  <si>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</si>
  <si>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</si>
  <si>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</si>
  <si>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</si>
  <si>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</si>
  <si>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</si>
  <si>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</si>
  <si>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</si>
  <si>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</si>
  <si>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</si>
  <si>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</si>
  <si>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</si>
  <si>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</si>
  <si>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</si>
  <si>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</si>
  <si>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</si>
  <si>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</si>
  <si>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</si>
  <si>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</si>
  <si>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</si>
  <si>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</si>
  <si>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</si>
  <si>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</si>
  <si>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</si>
  <si>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</si>
  <si>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</si>
  <si>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</si>
  <si>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</si>
  <si>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</si>
  <si>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</si>
  <si>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</si>
  <si>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</si>
  <si>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</si>
  <si>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</si>
  <si>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</si>
  <si>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</si>
  <si>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</si>
  <si>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</si>
  <si>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</si>
  <si>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</si>
  <si>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</si>
  <si>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</si>
  <si>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</si>
  <si>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</si>
  <si>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</si>
  <si>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</si>
  <si>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</si>
  <si>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</si>
  <si>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</si>
  <si>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</si>
  <si>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</si>
  <si>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</si>
  <si>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</si>
  <si>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</si>
  <si>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</si>
  <si>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</si>
  <si>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</si>
  <si>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</si>
  <si>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</si>
  <si>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</si>
  <si>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</si>
  <si>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</si>
  <si>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</si>
  <si>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</si>
  <si>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</si>
  <si>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</si>
  <si>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</si>
  <si>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</si>
  <si>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</si>
  <si>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</si>
  <si>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</si>
  <si>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</si>
  <si>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</si>
  <si>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</si>
  <si>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</si>
  <si>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</si>
  <si>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</si>
  <si>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</si>
  <si>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</si>
  <si>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</si>
  <si>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</si>
  <si>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</si>
  <si>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</si>
  <si>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</si>
  <si>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</si>
  <si>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</si>
  <si>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</si>
  <si>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</si>
  <si>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</si>
  <si>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</si>
  <si>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</si>
  <si>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</si>
  <si>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</si>
  <si>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</si>
  <si>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</si>
  <si>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</si>
  <si>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</si>
  <si>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</si>
  <si>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</si>
  <si>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</si>
  <si>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</si>
  <si>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</si>
  <si>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</si>
  <si>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</si>
  <si>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</si>
  <si>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</si>
  <si>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</si>
  <si>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</si>
  <si>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</si>
  <si>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</si>
  <si>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</si>
  <si>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</si>
  <si>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</si>
  <si>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</si>
  <si>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</si>
  <si>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</si>
  <si>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</si>
  <si>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</si>
  <si>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</si>
  <si>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</si>
  <si>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</si>
  <si>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</si>
  <si>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</si>
  <si>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</si>
  <si>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</si>
  <si>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</si>
  <si>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</si>
  <si>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</si>
  <si>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</si>
  <si>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</si>
  <si>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</si>
  <si>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</si>
  <si>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</si>
  <si>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</si>
  <si>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</si>
  <si>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</si>
  <si>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</si>
  <si>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</si>
  <si>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</si>
  <si>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</si>
  <si>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</si>
  <si>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</si>
  <si>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</si>
  <si>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</si>
  <si>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</si>
  <si>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</si>
  <si>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</si>
  <si>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</si>
  <si>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</si>
  <si>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</si>
  <si>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</si>
  <si>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</si>
  <si>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</si>
  <si>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</si>
  <si>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</si>
  <si>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</si>
  <si>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</si>
  <si>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</si>
  <si>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</si>
  <si>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</si>
  <si>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</si>
  <si>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</si>
  <si>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</si>
  <si>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</si>
  <si>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</si>
  <si>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</si>
  <si>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</si>
  <si>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</si>
  <si>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</si>
  <si>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</si>
  <si>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</si>
  <si>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</si>
  <si>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</si>
  <si>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</si>
  <si>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</si>
  <si>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</si>
  <si>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</si>
  <si>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</si>
  <si>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</si>
  <si>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</si>
  <si>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</si>
  <si>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</si>
  <si>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</si>
  <si>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</si>
  <si>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</si>
  <si>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</si>
  <si>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</si>
  <si>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</si>
  <si>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</si>
  <si>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</si>
  <si>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</si>
  <si>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</si>
  <si>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</si>
  <si>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</si>
  <si>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</si>
  <si>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</si>
  <si>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</si>
  <si>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</si>
  <si>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</si>
  <si>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</si>
  <si>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</si>
  <si>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</si>
  <si>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</si>
  <si>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</si>
  <si>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</si>
  <si>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</si>
  <si>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</si>
  <si>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</si>
  <si>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</si>
  <si>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</si>
  <si>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</si>
  <si>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</si>
  <si>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</si>
  <si>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</si>
  <si>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</si>
  <si>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</si>
  <si>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</si>
  <si>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</si>
  <si>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</si>
  <si>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</si>
  <si>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</si>
  <si>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</si>
  <si>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</si>
  <si>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</si>
  <si>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</si>
  <si>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</si>
  <si>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</si>
  <si>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</si>
  <si>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</si>
  <si>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</si>
  <si>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</si>
  <si>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</si>
  <si>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</si>
  <si>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</si>
  <si>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</si>
  <si>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</si>
  <si>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</si>
  <si>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</si>
  <si>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</si>
  <si>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</si>
  <si>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</si>
  <si>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</si>
  <si>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</si>
  <si>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</si>
  <si>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</si>
  <si>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</si>
  <si>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</si>
  <si>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</si>
  <si>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</si>
  <si>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</si>
  <si>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</si>
  <si>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</si>
  <si>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</si>
  <si>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</si>
  <si>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</si>
  <si>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</si>
  <si>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</si>
  <si>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</si>
  <si>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</si>
  <si>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</si>
  <si>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</si>
  <si>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</si>
  <si>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</si>
  <si>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</si>
  <si>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</si>
  <si>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</si>
  <si>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</si>
  <si>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</si>
  <si>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</si>
  <si>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</si>
  <si>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</si>
  <si>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</si>
  <si>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</si>
  <si>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</si>
  <si>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</si>
  <si>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</si>
  <si>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</si>
  <si>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</si>
  <si>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</si>
  <si>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</si>
  <si>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</si>
  <si>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</si>
  <si>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</si>
  <si>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</si>
  <si>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</si>
  <si>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</si>
  <si>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</si>
  <si>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</si>
  <si>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</si>
  <si>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</si>
  <si>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</si>
  <si>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</si>
  <si>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</si>
  <si>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</si>
  <si>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</si>
  <si>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</si>
  <si>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</si>
  <si>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</si>
  <si>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</si>
  <si>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</si>
  <si>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</si>
  <si>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</si>
  <si>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</si>
  <si>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</si>
  <si>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</si>
  <si>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</si>
  <si>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</si>
  <si>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</si>
  <si>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</si>
  <si>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</si>
  <si>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</si>
  <si>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</si>
  <si>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</si>
  <si>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</si>
  <si>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</si>
  <si>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</si>
  <si>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</si>
  <si>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</si>
  <si>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</si>
  <si>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</si>
  <si>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</si>
  <si>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</si>
  <si>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</si>
  <si>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</si>
  <si>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</si>
  <si>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</si>
  <si>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</si>
  <si>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</si>
  <si>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</si>
  <si>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</si>
  <si>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</si>
  <si>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</si>
  <si>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</si>
  <si>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</si>
  <si>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</si>
  <si>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</si>
  <si>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</si>
  <si>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</si>
  <si>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</si>
  <si>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</si>
  <si>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</si>
  <si>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</si>
  <si>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</si>
  <si>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</si>
  <si>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</si>
  <si>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</si>
  <si>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</si>
  <si>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</si>
  <si>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</si>
  <si>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</si>
  <si>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</si>
  <si>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</si>
  <si>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</si>
  <si>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</si>
  <si>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</si>
  <si>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</si>
  <si>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</si>
  <si>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</si>
  <si>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</si>
  <si>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</si>
  <si>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</si>
  <si>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</si>
  <si>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</si>
  <si>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</si>
  <si>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</si>
  <si>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</si>
  <si>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</si>
  <si>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</si>
  <si>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</si>
  <si>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</si>
  <si>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</si>
  <si>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</si>
  <si>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</si>
  <si>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</si>
  <si>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</si>
  <si>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</si>
  <si>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</si>
  <si>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</si>
  <si>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</si>
  <si>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</si>
  <si>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</si>
  <si>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</si>
  <si>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</si>
  <si>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</si>
  <si>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</si>
  <si>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</si>
  <si>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</si>
  <si>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</si>
  <si>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</si>
  <si>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</si>
  <si>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</si>
  <si>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</si>
  <si>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</si>
  <si>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</si>
  <si>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</si>
  <si>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</si>
  <si>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</si>
  <si>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</si>
  <si>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</si>
  <si>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</si>
  <si>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</si>
  <si>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</si>
  <si>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</si>
  <si>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</si>
  <si>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</si>
  <si>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</si>
  <si>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</si>
  <si>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</si>
  <si>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</si>
  <si>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</si>
  <si>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</si>
  <si>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</si>
  <si>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</si>
  <si>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</si>
  <si>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</si>
  <si>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</si>
  <si>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</si>
  <si>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</si>
  <si>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</si>
  <si>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</si>
  <si>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</si>
  <si>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</si>
  <si>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</si>
  <si>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</si>
  <si>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</si>
  <si>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</si>
  <si>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</si>
  <si>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</si>
  <si>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</si>
  <si>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</si>
  <si>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</si>
  <si>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</si>
  <si>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</si>
  <si>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</si>
  <si>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</si>
  <si>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</si>
  <si>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</si>
  <si>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</si>
  <si>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</si>
  <si>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</si>
  <si>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</si>
  <si>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</si>
  <si>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</si>
  <si>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</si>
  <si>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</si>
  <si>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</si>
  <si>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</si>
  <si>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</si>
  <si>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</si>
  <si>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</si>
  <si>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</si>
  <si>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</si>
  <si>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</si>
  <si>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</si>
  <si>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</si>
  <si>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</si>
  <si>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</si>
  <si>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</si>
  <si>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</si>
  <si>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</si>
  <si>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</si>
  <si>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</si>
  <si>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</si>
  <si>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</si>
  <si>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</si>
  <si>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</si>
  <si>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</si>
  <si>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</si>
  <si>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</si>
  <si>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</si>
  <si>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</si>
  <si>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</si>
  <si>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</si>
  <si>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</si>
  <si>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</si>
  <si>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</si>
  <si>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</si>
  <si>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</si>
  <si>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</si>
  <si>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</si>
  <si>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</si>
  <si>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</si>
  <si>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</si>
  <si>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</si>
  <si>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</si>
  <si>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</si>
  <si>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</si>
  <si>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</si>
  <si>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</si>
  <si>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</si>
  <si>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</si>
  <si>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</si>
  <si>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</si>
  <si>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</si>
  <si>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</si>
  <si>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</si>
  <si>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</si>
  <si>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</si>
  <si>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</si>
  <si>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</si>
  <si>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</si>
  <si>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</si>
  <si>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</si>
  <si>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</si>
  <si>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</si>
  <si>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</si>
  <si>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</si>
  <si>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</si>
  <si>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</si>
  <si>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</si>
  <si>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</si>
  <si>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</si>
  <si>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</si>
  <si>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</si>
  <si>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</si>
  <si>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</si>
  <si>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</si>
  <si>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</si>
  <si>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</si>
  <si>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</si>
  <si>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</si>
  <si>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</si>
  <si>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</si>
  <si>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</si>
  <si>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</si>
  <si>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</si>
  <si>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</si>
  <si>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</si>
  <si>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</si>
  <si>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</si>
  <si>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</si>
  <si>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</si>
  <si>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</si>
  <si>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</si>
  <si>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</si>
  <si>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</si>
  <si>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</si>
  <si>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</si>
  <si>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</si>
  <si>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</si>
  <si>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</si>
  <si>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</si>
  <si>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</si>
  <si>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</si>
  <si>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</si>
  <si>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</si>
  <si>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</si>
  <si>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</si>
  <si>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</si>
  <si>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</si>
  <si>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</si>
  <si>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</si>
  <si>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</si>
  <si>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</si>
  <si>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</si>
  <si>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</si>
  <si>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</si>
  <si>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</si>
  <si>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</si>
  <si>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</si>
  <si>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</si>
  <si>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</si>
  <si>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</si>
  <si>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</si>
  <si>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</si>
  <si>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</si>
  <si>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</si>
  <si>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</si>
  <si>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</si>
  <si>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</si>
  <si>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</si>
  <si>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</si>
  <si>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</si>
  <si>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</si>
  <si>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</si>
  <si>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</si>
  <si>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</si>
  <si>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</si>
  <si>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</si>
  <si>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</si>
  <si>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</si>
  <si>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</si>
  <si>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</si>
  <si>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</si>
  <si>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</si>
  <si>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</si>
  <si>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</si>
  <si>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</si>
  <si>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</si>
  <si>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</si>
  <si>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</si>
  <si>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</si>
  <si>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</si>
  <si>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</si>
  <si>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</si>
  <si>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</si>
  <si>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</si>
  <si>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</si>
  <si>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</si>
  <si>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</si>
  <si>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</si>
  <si>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</si>
  <si>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</si>
  <si>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</si>
  <si>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</si>
  <si>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</si>
  <si>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</si>
  <si>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</si>
  <si>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</si>
  <si>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</si>
  <si>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</si>
  <si>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</si>
  <si>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</si>
  <si>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</si>
  <si>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</si>
  <si>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</si>
  <si>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</si>
  <si>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</si>
  <si>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</si>
  <si>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</si>
  <si>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</si>
  <si>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</si>
  <si>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</si>
  <si>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</si>
  <si>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</si>
  <si>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</si>
  <si>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</si>
  <si>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</si>
  <si>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</si>
  <si>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</si>
  <si>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</si>
  <si>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</si>
  <si>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</si>
  <si>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</si>
  <si>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</si>
  <si>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</si>
  <si>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</si>
  <si>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</si>
  <si>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</si>
  <si>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</si>
  <si>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</si>
  <si>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</si>
  <si>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</si>
  <si>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</si>
  <si>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</si>
  <si>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</si>
  <si>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</si>
  <si>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</si>
  <si>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</si>
  <si>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</si>
  <si>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</si>
  <si>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</si>
  <si>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</si>
  <si>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</si>
  <si>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</si>
  <si>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</si>
  <si>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</si>
  <si>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</si>
  <si>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</si>
  <si>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</si>
  <si>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</si>
  <si>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</si>
  <si>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</si>
  <si>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</si>
  <si>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</si>
  <si>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</si>
  <si>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</si>
  <si>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</si>
  <si>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</si>
  <si>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</si>
  <si>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</si>
  <si>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</si>
  <si>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</si>
  <si>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</si>
  <si>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</si>
  <si>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</si>
  <si>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</si>
  <si>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</si>
  <si>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</si>
  <si>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</si>
  <si>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</si>
  <si>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</si>
  <si>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</si>
  <si>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</si>
  <si>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</si>
  <si>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</si>
  <si>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</si>
  <si>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</si>
  <si>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</si>
  <si>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</si>
  <si>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</si>
  <si>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</si>
  <si>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</si>
  <si>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</si>
  <si>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</si>
  <si>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</si>
  <si>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</si>
  <si>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</si>
  <si>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</si>
  <si>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</si>
  <si>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</si>
  <si>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</si>
  <si>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</si>
  <si>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</si>
  <si>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</si>
  <si>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</si>
  <si>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</si>
  <si>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</si>
  <si>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</si>
  <si>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</si>
  <si>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</si>
  <si>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</si>
  <si>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</si>
  <si>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</si>
  <si>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</si>
  <si>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</si>
  <si>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</si>
  <si>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</si>
  <si>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</si>
  <si>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</si>
  <si>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</si>
  <si>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</si>
  <si>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</si>
  <si>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</si>
  <si>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</si>
  <si>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</si>
  <si>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</si>
  <si>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</si>
  <si>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</si>
  <si>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</si>
  <si>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</si>
  <si>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</si>
  <si>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</si>
  <si>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</si>
  <si>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</si>
  <si>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</si>
  <si>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</si>
  <si>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</si>
  <si>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</si>
  <si>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</si>
  <si>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</si>
  <si>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</si>
  <si>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</si>
  <si>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</si>
  <si>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</si>
  <si>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</si>
  <si>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</si>
  <si>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</si>
  <si>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</si>
  <si>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</si>
  <si>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</si>
  <si>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</si>
  <si>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</si>
  <si>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</si>
  <si>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</si>
  <si>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</si>
  <si>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</si>
  <si>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</si>
  <si>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</si>
  <si>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</si>
  <si>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</si>
  <si>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</si>
  <si>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</si>
  <si>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</si>
  <si>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</si>
  <si>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</si>
  <si>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</si>
  <si>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</si>
  <si>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</si>
  <si>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</si>
  <si>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</si>
  <si>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</si>
  <si>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</si>
  <si>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</si>
  <si>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</si>
  <si>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</si>
  <si>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</si>
  <si>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</si>
  <si>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</si>
  <si>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</si>
  <si>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</si>
  <si>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</si>
  <si>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</si>
  <si>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</si>
  <si>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</si>
  <si>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</si>
  <si>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</si>
  <si>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</si>
  <si>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</si>
  <si>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</si>
  <si>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</si>
  <si>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</si>
  <si>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</si>
  <si>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</si>
  <si>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</si>
  <si>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</si>
  <si>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</si>
  <si>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</si>
  <si>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</si>
  <si>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</si>
  <si>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</si>
  <si>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</si>
  <si>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</si>
  <si>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</si>
  <si>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</si>
  <si>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</si>
  <si>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</si>
  <si>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</si>
  <si>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</si>
  <si>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</si>
  <si>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</si>
  <si>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</si>
  <si>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</si>
  <si>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</si>
  <si>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</si>
  <si>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</si>
  <si>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</si>
  <si>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</si>
  <si>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</si>
  <si>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</si>
  <si>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</si>
  <si>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</si>
  <si>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</si>
  <si>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</si>
  <si>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</si>
  <si>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</si>
  <si>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</si>
  <si>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</si>
  <si>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</si>
  <si>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</si>
  <si>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</si>
  <si>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</si>
  <si>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</si>
  <si>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</si>
  <si>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</si>
  <si>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</si>
  <si>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</si>
  <si>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</si>
  <si>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</si>
  <si>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</si>
  <si>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</si>
  <si>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</si>
  <si>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</si>
  <si>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</si>
  <si>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</si>
  <si>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</si>
  <si>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</si>
  <si>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</si>
  <si>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</si>
  <si>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</si>
  <si>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</si>
  <si>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</si>
  <si>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</si>
  <si>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</si>
  <si>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</si>
  <si>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</si>
  <si>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</si>
  <si>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</si>
  <si>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</si>
  <si>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</si>
  <si>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</si>
  <si>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</si>
  <si>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</si>
  <si>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</si>
  <si>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</si>
  <si>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</si>
  <si>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</si>
  <si>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</si>
  <si>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</si>
  <si>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</si>
  <si>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</si>
  <si>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</si>
  <si>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</si>
  <si>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</si>
  <si>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</si>
  <si>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</si>
  <si>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</si>
  <si>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</si>
  <si>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</si>
  <si>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</si>
  <si>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</si>
  <si>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</si>
  <si>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</si>
  <si>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</si>
  <si>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</si>
  <si>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</si>
  <si>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</si>
  <si>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</si>
  <si>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</si>
  <si>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</si>
  <si>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</si>
  <si>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</si>
  <si>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</si>
  <si>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</si>
  <si>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</si>
  <si>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</si>
  <si>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</si>
  <si>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</si>
  <si>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</si>
  <si>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</si>
  <si>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</si>
  <si>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</si>
  <si>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</si>
  <si>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</si>
  <si>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</si>
  <si>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</si>
  <si>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</si>
  <si>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</si>
  <si>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</si>
  <si>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</si>
  <si>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</si>
  <si>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</si>
  <si>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</si>
  <si>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</si>
  <si>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</si>
  <si>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</si>
  <si>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</si>
  <si>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</si>
  <si>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</si>
  <si>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</si>
  <si>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</si>
  <si>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</si>
  <si>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</si>
  <si>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</si>
  <si>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</si>
  <si>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</si>
  <si>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</si>
  <si>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</si>
  <si>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</si>
  <si>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</si>
  <si>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</si>
  <si>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</si>
  <si>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</si>
  <si>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</si>
  <si>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</si>
  <si>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</si>
  <si>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</si>
  <si>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</si>
  <si>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</si>
  <si>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</si>
  <si>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</si>
  <si>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</si>
  <si>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</si>
  <si>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</si>
  <si>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</si>
  <si>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</si>
  <si>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</si>
  <si>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</si>
  <si>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</si>
  <si>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</si>
  <si>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</si>
  <si>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</si>
  <si>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</si>
  <si>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</si>
  <si>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</si>
  <si>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</si>
  <si>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</si>
  <si>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</si>
  <si>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</si>
  <si>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</si>
  <si>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</si>
  <si>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</si>
  <si>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</si>
  <si>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</si>
  <si>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</si>
  <si>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</si>
  <si>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</si>
  <si>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</si>
  <si>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</si>
  <si>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</si>
  <si>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</si>
  <si>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</si>
  <si>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</si>
  <si>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</si>
  <si>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</si>
  <si>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</si>
  <si>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</si>
  <si>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</si>
  <si>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</si>
  <si>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</si>
  <si>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</si>
  <si>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</si>
  <si>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</si>
  <si>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</si>
  <si>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</si>
  <si>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</si>
  <si>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</si>
  <si>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</si>
  <si>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</si>
  <si>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</si>
  <si>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</si>
  <si>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</si>
  <si>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</si>
  <si>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</si>
  <si>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</si>
  <si>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</si>
  <si>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</si>
  <si>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</si>
  <si>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</si>
  <si>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</si>
  <si>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</si>
  <si>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</si>
  <si>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</si>
  <si>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</si>
  <si>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</si>
  <si>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</si>
  <si>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</si>
  <si>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</si>
  <si>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</si>
  <si>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</si>
  <si>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</si>
  <si>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</si>
  <si>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</si>
  <si>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</si>
  <si>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</si>
  <si>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</si>
  <si>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</si>
  <si>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</si>
  <si>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</si>
  <si>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</si>
  <si>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</si>
  <si>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</si>
  <si>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</si>
  <si>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</si>
  <si>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</si>
  <si>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</si>
  <si>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</si>
  <si>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</si>
  <si>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</si>
  <si>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</si>
  <si>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</si>
  <si>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</si>
  <si>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</si>
  <si>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</si>
  <si>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</si>
  <si>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</si>
  <si>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</si>
  <si>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</si>
  <si>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</si>
  <si>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</si>
  <si>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</si>
  <si>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</si>
  <si>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</si>
  <si>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</si>
  <si>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</si>
  <si>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</si>
  <si>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</si>
  <si>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</si>
  <si>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</si>
  <si>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</si>
  <si>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</si>
  <si>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</si>
  <si>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</si>
  <si>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</si>
  <si>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</si>
  <si>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</si>
  <si>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</si>
  <si>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</si>
  <si>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</si>
  <si>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</si>
  <si>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</si>
  <si>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</si>
  <si>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</si>
  <si>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</si>
  <si>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</si>
  <si>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</si>
  <si>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</si>
  <si>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</si>
  <si>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</si>
  <si>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</si>
  <si>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</si>
  <si>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</si>
  <si>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</si>
  <si>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</si>
  <si>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</si>
  <si>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</si>
  <si>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</si>
  <si>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</si>
  <si>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</si>
  <si>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</si>
  <si>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</si>
  <si>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</si>
  <si>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</si>
  <si>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</si>
  <si>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</si>
  <si>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</si>
  <si>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</si>
  <si>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</si>
  <si>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</si>
  <si>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</si>
  <si>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</si>
  <si>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</si>
  <si>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</si>
  <si>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</si>
  <si>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</si>
  <si>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</si>
  <si>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</si>
  <si>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</si>
  <si>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</si>
  <si>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</si>
  <si>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</si>
  <si>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</si>
  <si>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</si>
  <si>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</si>
  <si>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</si>
  <si>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</si>
  <si>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</si>
  <si>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</si>
  <si>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</si>
  <si>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</si>
  <si>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</si>
  <si>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</si>
  <si>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</si>
  <si>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</si>
  <si>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</si>
  <si>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</si>
  <si>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</si>
  <si>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</si>
  <si>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</si>
  <si>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</si>
  <si>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</si>
  <si>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</si>
  <si>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</si>
  <si>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</si>
  <si>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</si>
  <si>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</si>
  <si>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</si>
  <si>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</si>
  <si>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</si>
  <si>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</si>
  <si>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</si>
  <si>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</si>
  <si>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</si>
  <si>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</si>
  <si>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</si>
  <si>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</si>
  <si>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</si>
  <si>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</si>
  <si>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</si>
  <si>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</si>
  <si>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</si>
  <si>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</si>
  <si>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</si>
  <si>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</si>
  <si>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</si>
  <si>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</si>
  <si>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</si>
  <si>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</si>
  <si>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</si>
  <si>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</si>
  <si>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</si>
  <si>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</si>
  <si>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</si>
  <si>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</si>
  <si>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</si>
  <si>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</si>
  <si>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</si>
  <si>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</si>
  <si>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</si>
  <si>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</si>
  <si>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</si>
  <si>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</si>
  <si>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</si>
  <si>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</si>
  <si>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</si>
  <si>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</si>
  <si>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</si>
  <si>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</si>
  <si>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</si>
  <si>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</si>
  <si>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</si>
  <si>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</si>
  <si>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</si>
  <si>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</si>
  <si>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</si>
  <si>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</si>
  <si>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</si>
  <si>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</si>
  <si>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</si>
  <si>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</si>
  <si>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</si>
  <si>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</si>
  <si>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</si>
  <si>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</si>
  <si>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</si>
  <si>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</si>
  <si>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</si>
  <si>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</si>
  <si>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</si>
  <si>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</si>
  <si>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</si>
  <si>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</si>
  <si>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</si>
  <si>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</si>
  <si>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</si>
  <si>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</si>
  <si>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</si>
  <si>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</si>
  <si>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</si>
  <si>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</si>
  <si>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</si>
  <si>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</si>
  <si>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</si>
  <si>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</si>
  <si>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</si>
  <si>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</si>
  <si>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</si>
  <si>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</si>
  <si>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</si>
  <si>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</si>
  <si>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</si>
  <si>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</si>
  <si>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</si>
  <si>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</si>
  <si>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</si>
  <si>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</si>
  <si>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</si>
  <si>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</si>
  <si>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</si>
  <si>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</si>
  <si>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</si>
  <si>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</si>
  <si>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</si>
  <si>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</si>
  <si>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</si>
  <si>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</si>
  <si>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</si>
  <si>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</si>
  <si>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</si>
  <si>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</si>
  <si>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</si>
  <si>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</si>
  <si>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</si>
  <si>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</si>
  <si>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</si>
  <si>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</si>
  <si>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</si>
  <si>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</si>
  <si>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</si>
  <si>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</si>
  <si>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</si>
  <si>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</si>
  <si>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</si>
  <si>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</si>
  <si>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</si>
  <si>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</si>
  <si>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</si>
  <si>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</si>
  <si>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</si>
  <si>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</si>
  <si>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</si>
  <si>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</si>
  <si>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</si>
  <si>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</si>
  <si>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</si>
  <si>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</si>
  <si>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</si>
  <si>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</si>
  <si>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</si>
  <si>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</si>
  <si>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</si>
  <si>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</si>
  <si>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</si>
  <si>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</si>
  <si>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</si>
  <si>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</si>
  <si>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</si>
  <si>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</si>
  <si>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</si>
  <si>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</si>
  <si>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</si>
  <si>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</si>
  <si>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</si>
  <si>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</si>
  <si>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</si>
  <si>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</si>
  <si>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</si>
  <si>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</si>
  <si>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</si>
  <si>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</si>
  <si>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</si>
  <si>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</si>
  <si>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</si>
  <si>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</si>
  <si>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</si>
  <si>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</si>
  <si>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</si>
  <si>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</si>
  <si>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</si>
  <si>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</si>
  <si>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</si>
  <si>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</si>
  <si>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</si>
  <si>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</si>
  <si>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</si>
  <si>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</si>
  <si>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</si>
  <si>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</si>
  <si>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</si>
  <si>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</si>
  <si>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</si>
  <si>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</si>
  <si>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</si>
  <si>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</si>
  <si>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</si>
  <si>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</si>
  <si>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</si>
  <si>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</si>
  <si>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</si>
  <si>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</si>
  <si>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</si>
  <si>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</si>
  <si>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</si>
  <si>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</si>
  <si>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</si>
  <si>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</si>
  <si>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</si>
  <si>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</si>
  <si>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</si>
  <si>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</si>
  <si>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</si>
  <si>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</si>
  <si>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</si>
  <si>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</si>
  <si>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</si>
  <si>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</si>
  <si>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</si>
  <si>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</si>
  <si>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</si>
  <si>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</si>
  <si>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</si>
  <si>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</si>
  <si>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</si>
  <si>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</si>
  <si>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</si>
  <si>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</si>
  <si>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</si>
  <si>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</si>
  <si>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</si>
  <si>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</si>
  <si>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</si>
  <si>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</si>
  <si>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</si>
  <si>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</si>
  <si>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</si>
  <si>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</si>
  <si>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</si>
  <si>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</si>
  <si>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</si>
  <si>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</si>
  <si>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</si>
  <si>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</si>
  <si>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</si>
  <si>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</si>
  <si>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</si>
  <si>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</si>
  <si>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</si>
  <si>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</si>
  <si>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</si>
  <si>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</si>
  <si>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</si>
  <si>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</si>
  <si>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</si>
  <si>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</si>
  <si>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</si>
  <si>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</si>
  <si>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</si>
  <si>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</si>
  <si>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</si>
  <si>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</si>
  <si>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</si>
  <si>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</si>
  <si>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</si>
  <si>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</si>
  <si>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</si>
  <si>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</si>
  <si>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</si>
  <si>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</si>
  <si>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</si>
  <si>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</si>
  <si>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</si>
  <si>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</si>
  <si>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</si>
  <si>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</si>
  <si>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</si>
  <si>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</si>
  <si>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</si>
  <si>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</si>
  <si>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</si>
  <si>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</si>
  <si>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</si>
  <si>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</si>
  <si>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</si>
  <si>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</si>
  <si>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</si>
  <si>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</si>
  <si>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</si>
  <si>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</si>
  <si>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</si>
  <si>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</si>
  <si>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</si>
  <si>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</si>
  <si>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</si>
  <si>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</si>
  <si>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</si>
  <si>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</si>
  <si>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</si>
  <si>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</si>
  <si>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</si>
  <si>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</si>
  <si>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</si>
  <si>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</si>
  <si>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</si>
  <si>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</si>
  <si>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</si>
  <si>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</si>
  <si>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</si>
  <si>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</si>
  <si>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</si>
  <si>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</si>
  <si>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</si>
  <si>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</si>
  <si>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</si>
  <si>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</si>
  <si>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</si>
  <si>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</si>
  <si>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</si>
  <si>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</si>
  <si>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</si>
  <si>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</si>
  <si>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</si>
  <si>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</si>
  <si>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</si>
  <si>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</si>
  <si>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</si>
  <si>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</si>
  <si>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</si>
  <si>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</si>
  <si>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</si>
  <si>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</si>
  <si>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</si>
  <si>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</si>
  <si>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</si>
  <si>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</si>
  <si>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</si>
  <si>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</si>
  <si>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</si>
  <si>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</si>
  <si>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</si>
  <si>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</si>
  <si>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</si>
  <si>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</si>
  <si>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</si>
  <si>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</si>
  <si>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</si>
  <si>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</si>
  <si>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</si>
  <si>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</si>
  <si>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</si>
  <si>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</si>
  <si>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</si>
  <si>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</si>
  <si>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</si>
  <si>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</si>
  <si>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</si>
  <si>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</si>
  <si>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</si>
  <si>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</si>
  <si>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</si>
  <si>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</si>
  <si>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</si>
  <si>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</si>
  <si>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</si>
  <si>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</si>
  <si>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</si>
  <si>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</si>
  <si>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</si>
  <si>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</si>
  <si>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</si>
  <si>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</si>
  <si>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</si>
  <si>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</si>
  <si>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</si>
  <si>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</si>
  <si>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</si>
  <si>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</si>
  <si>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</si>
  <si>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</si>
  <si>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</si>
  <si>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</si>
  <si>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</si>
  <si>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</si>
  <si>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</si>
  <si>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</si>
  <si>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</si>
  <si>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</si>
  <si>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</si>
  <si>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</si>
  <si>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</si>
  <si>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</si>
  <si>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</si>
  <si>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</si>
  <si>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</si>
  <si>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</si>
  <si>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</si>
  <si>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</si>
  <si>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</si>
  <si>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</si>
  <si>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</si>
  <si>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</si>
  <si>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</si>
  <si>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</si>
  <si>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</si>
  <si>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</si>
  <si>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</si>
  <si>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</si>
  <si>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</si>
  <si>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</si>
  <si>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</si>
  <si>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</si>
  <si>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</si>
  <si>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</si>
  <si>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</si>
  <si>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</si>
  <si>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</si>
  <si>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</si>
  <si>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</si>
  <si>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</si>
  <si>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</si>
  <si>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</si>
  <si>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</si>
  <si>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</si>
  <si>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</si>
  <si>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</si>
  <si>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</si>
  <si>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</si>
  <si>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</si>
  <si>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</si>
  <si>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</si>
  <si>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</si>
  <si>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</si>
  <si>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</si>
  <si>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</si>
  <si>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</si>
  <si>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</si>
  <si>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</si>
  <si>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</si>
  <si>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</si>
  <si>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</si>
  <si>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</si>
  <si>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</si>
  <si>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</si>
  <si>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</si>
  <si>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</si>
  <si>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</si>
  <si>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</si>
  <si>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</si>
  <si>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</si>
  <si>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</si>
  <si>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</si>
  <si>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</si>
  <si>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</si>
  <si>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</si>
  <si>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</si>
  <si>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</si>
  <si>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</si>
  <si>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</si>
  <si>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</si>
  <si>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</si>
  <si>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</si>
  <si>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</si>
  <si>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</si>
  <si>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</si>
  <si>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</si>
  <si>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</si>
  <si>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</si>
  <si>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</si>
  <si>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</si>
  <si>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</si>
  <si>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</si>
  <si>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</si>
  <si>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</si>
  <si>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</si>
  <si>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</si>
  <si>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</si>
  <si>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</si>
  <si>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</si>
  <si>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</si>
  <si>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</si>
  <si>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</si>
  <si>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</si>
  <si>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</si>
  <si>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</si>
  <si>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</si>
  <si>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</si>
  <si>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</si>
  <si>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</si>
  <si>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</si>
  <si>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</si>
  <si>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</si>
  <si>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</si>
  <si>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</si>
  <si>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</si>
  <si>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</si>
  <si>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</si>
  <si>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</si>
  <si>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</si>
  <si>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</si>
  <si>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</si>
  <si>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</si>
  <si>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</si>
  <si>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</si>
  <si>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</si>
  <si>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</si>
  <si>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</si>
  <si>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</si>
  <si>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</si>
  <si>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</si>
  <si>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</si>
  <si>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</si>
  <si>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</si>
  <si>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</si>
  <si>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</si>
  <si>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</si>
  <si>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</si>
  <si>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</si>
  <si>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</si>
  <si>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</si>
  <si>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</si>
  <si>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</si>
  <si>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</si>
  <si>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</si>
  <si>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</si>
  <si>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</si>
  <si>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</si>
  <si>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</si>
  <si>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</si>
  <si>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</si>
  <si>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</si>
  <si>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</si>
  <si>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</si>
  <si>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</si>
  <si>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</si>
  <si>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</si>
  <si>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</si>
  <si>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</si>
  <si>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</si>
  <si>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</si>
  <si>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</si>
  <si>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</si>
  <si>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</si>
  <si>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</si>
  <si>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</si>
  <si>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</si>
  <si>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</si>
  <si>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</si>
  <si>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</si>
  <si>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</si>
  <si>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</si>
  <si>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</si>
  <si>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</si>
  <si>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</si>
  <si>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</si>
  <si>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</si>
  <si>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</si>
  <si>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</si>
  <si>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</si>
  <si>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</si>
  <si>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</si>
  <si>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</si>
  <si>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</si>
  <si>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</si>
  <si>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</si>
  <si>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</si>
  <si>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</si>
  <si>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</si>
  <si>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</si>
  <si>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</si>
  <si>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</si>
  <si>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</si>
  <si>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</si>
  <si>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</si>
  <si>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</si>
  <si>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</si>
  <si>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</si>
  <si>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</si>
  <si>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</si>
  <si>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</si>
  <si>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</si>
  <si>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</si>
  <si>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</si>
  <si>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</si>
  <si>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</si>
  <si>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</si>
  <si>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</si>
  <si>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</si>
  <si>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</si>
  <si>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</si>
  <si>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</si>
  <si>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</si>
  <si>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</si>
  <si>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</si>
  <si>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</si>
  <si>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</si>
  <si>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</si>
  <si>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</si>
  <si>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</si>
  <si>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</si>
  <si>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</si>
  <si>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</si>
  <si>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</si>
  <si>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</si>
  <si>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</si>
  <si>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</si>
  <si>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</si>
  <si>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</si>
  <si>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</si>
  <si>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</si>
  <si>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</si>
  <si>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</si>
  <si>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</si>
  <si>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</si>
  <si>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</si>
  <si>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</si>
  <si>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</si>
  <si>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</si>
  <si>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</si>
  <si>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</si>
  <si>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</si>
  <si>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</si>
  <si>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</si>
  <si>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</si>
  <si>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</si>
  <si>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</si>
  <si>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</si>
  <si>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</si>
  <si>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</si>
  <si>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</si>
  <si>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</si>
  <si>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</si>
  <si>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</si>
  <si>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</si>
  <si>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</si>
  <si>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</si>
  <si>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</si>
  <si>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</si>
  <si>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</si>
  <si>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</si>
  <si>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</si>
  <si>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</si>
  <si>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</si>
  <si>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</si>
  <si>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</si>
  <si>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</si>
  <si>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</si>
  <si>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</si>
  <si>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</si>
  <si>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</si>
  <si>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</si>
  <si>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</si>
  <si>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</si>
  <si>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</si>
  <si>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</si>
  <si>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</si>
  <si>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</si>
  <si>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</si>
  <si>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</si>
  <si>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</si>
  <si>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</si>
  <si>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</si>
  <si>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</si>
  <si>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</si>
  <si>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</si>
  <si>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</si>
  <si>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</si>
  <si>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</si>
  <si>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</si>
  <si>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</si>
  <si>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</si>
  <si>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</si>
  <si>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</si>
  <si>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</si>
  <si>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</si>
  <si>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</si>
  <si>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</si>
  <si>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</si>
  <si>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</si>
  <si>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</si>
  <si>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</si>
  <si>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</si>
  <si>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</si>
  <si>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</si>
  <si>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</si>
  <si>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</si>
  <si>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</si>
  <si>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</si>
  <si>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</si>
  <si>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</si>
  <si>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</si>
  <si>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</si>
  <si>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</si>
  <si>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</si>
  <si>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</si>
  <si>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</si>
  <si>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</si>
  <si>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</si>
  <si>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</si>
  <si>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</si>
  <si>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</si>
  <si>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</si>
  <si>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</si>
  <si>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</si>
  <si>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</si>
  <si>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</si>
  <si>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</si>
  <si>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</si>
  <si>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</si>
  <si>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</si>
  <si>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</si>
  <si>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</si>
  <si>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</si>
  <si>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</si>
  <si>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</si>
  <si>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</si>
  <si>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</si>
  <si>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</si>
  <si>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</si>
  <si>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</si>
  <si>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</si>
  <si>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</si>
  <si>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</si>
  <si>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</si>
  <si>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</si>
  <si>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</si>
  <si>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</si>
  <si>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</si>
  <si>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</si>
  <si>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</si>
  <si>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</si>
  <si>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</si>
  <si>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</si>
  <si>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</si>
  <si>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</si>
  <si>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</si>
  <si>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</si>
  <si>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</si>
  <si>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</si>
  <si>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</si>
  <si>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</si>
  <si>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</si>
  <si>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</si>
  <si>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</si>
  <si>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</si>
  <si>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</si>
  <si>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</si>
  <si>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</si>
  <si>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</si>
  <si>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</si>
  <si>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</si>
  <si>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</si>
  <si>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</si>
  <si>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</si>
  <si>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</si>
  <si>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</si>
  <si>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</si>
  <si>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</si>
  <si>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</si>
  <si>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</si>
  <si>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</si>
  <si>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</si>
  <si>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</si>
  <si>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</si>
  <si>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</si>
  <si>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</si>
  <si>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</si>
  <si>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</si>
  <si>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</si>
  <si>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</si>
  <si>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</si>
  <si>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</si>
  <si>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</si>
  <si>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</si>
  <si>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</si>
  <si>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</si>
  <si>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</si>
  <si>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</si>
  <si>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</si>
  <si>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</si>
  <si>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</si>
  <si>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</si>
  <si>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</si>
  <si>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</si>
  <si>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</si>
  <si>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</si>
  <si>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</si>
  <si>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</si>
  <si>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</si>
  <si>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</si>
  <si>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</si>
  <si>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</si>
  <si>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</si>
  <si>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</si>
  <si>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</si>
  <si>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</si>
  <si>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</si>
  <si>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</si>
  <si>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</si>
  <si>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</si>
  <si>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</si>
  <si>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</si>
  <si>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</si>
  <si>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</si>
  <si>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</si>
  <si>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</si>
  <si>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</si>
  <si>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</si>
  <si>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</si>
  <si>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</si>
  <si>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</si>
  <si>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</si>
  <si>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</si>
  <si>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</si>
  <si>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</si>
  <si>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</si>
  <si>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</si>
  <si>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</si>
  <si>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</si>
  <si>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</si>
  <si>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</si>
  <si>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</si>
  <si>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</si>
  <si>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</si>
  <si>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</si>
  <si>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</si>
  <si>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</si>
  <si>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</si>
  <si>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</si>
  <si>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</si>
  <si>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</si>
  <si>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</si>
  <si>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</si>
  <si>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</si>
  <si>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</si>
  <si>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</si>
  <si>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</si>
  <si>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</si>
  <si>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</si>
  <si>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</si>
  <si>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</si>
  <si>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</si>
  <si>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</si>
  <si>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</si>
  <si>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</si>
  <si>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</si>
  <si>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</si>
  <si>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</si>
  <si>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</si>
  <si>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</si>
  <si>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</si>
  <si>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</si>
  <si>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</si>
  <si>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</si>
  <si>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</si>
  <si>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</si>
  <si>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</si>
  <si>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</si>
  <si>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</si>
  <si>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</si>
  <si>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</si>
  <si>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</si>
  <si>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</si>
  <si>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</si>
  <si>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</si>
  <si>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</si>
  <si>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</si>
  <si>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</si>
  <si>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</si>
  <si>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</si>
  <si>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</si>
  <si>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</si>
  <si>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</si>
  <si>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</si>
  <si>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</si>
  <si>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</si>
  <si>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</si>
  <si>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</si>
  <si>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</si>
  <si>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</si>
  <si>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</si>
  <si>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</si>
  <si>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</si>
  <si>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</si>
  <si>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</si>
  <si>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</si>
  <si>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</si>
  <si>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</si>
  <si>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</si>
  <si>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</si>
  <si>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</si>
  <si>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</si>
  <si>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</si>
  <si>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</si>
  <si>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</si>
  <si>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</si>
  <si>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</si>
  <si>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</si>
  <si>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</si>
  <si>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</si>
  <si>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</si>
  <si>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</si>
  <si>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</si>
  <si>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</si>
  <si>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</si>
  <si>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</si>
  <si>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</si>
  <si>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</si>
  <si>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</si>
  <si>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</si>
  <si>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</si>
  <si>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</si>
  <si>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</si>
  <si>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</si>
  <si>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</si>
  <si>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</si>
  <si>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</si>
  <si>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</si>
  <si>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</si>
  <si>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</si>
  <si>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</si>
  <si>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</si>
  <si>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</si>
  <si>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</si>
  <si>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</si>
  <si>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</si>
  <si>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</si>
  <si>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</si>
  <si>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</si>
  <si>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</si>
  <si>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</si>
  <si>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</si>
  <si>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</si>
  <si>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</si>
  <si>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</si>
  <si>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</si>
  <si>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</si>
  <si>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</si>
  <si>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</si>
  <si>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</si>
  <si>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</si>
  <si>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</si>
  <si>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</si>
  <si>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</si>
  <si>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</si>
  <si>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</si>
  <si>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</si>
  <si>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</si>
  <si>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</si>
  <si>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</si>
  <si>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</si>
  <si>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</si>
  <si>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</si>
  <si>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</si>
  <si>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</si>
  <si>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</si>
  <si>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</si>
  <si>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</si>
  <si>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</si>
  <si>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</si>
  <si>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</si>
  <si>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</si>
  <si>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</si>
  <si>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</si>
  <si>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</si>
  <si>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</si>
  <si>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</si>
  <si>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</si>
  <si>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</si>
  <si>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</si>
  <si>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</si>
  <si>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</si>
  <si>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</si>
  <si>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</si>
  <si>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</si>
  <si>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</si>
  <si>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</si>
  <si>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</si>
  <si>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</si>
  <si>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</si>
  <si>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</si>
  <si>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</si>
  <si>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</si>
  <si>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</si>
  <si>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</si>
  <si>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</si>
  <si>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</si>
  <si>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</si>
  <si>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</si>
  <si>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</si>
  <si>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</si>
  <si>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</si>
  <si>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</si>
  <si>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</si>
  <si>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</si>
  <si>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</si>
  <si>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</si>
  <si>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</si>
  <si>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</si>
  <si>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</si>
  <si>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</si>
  <si>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</si>
  <si>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</si>
  <si>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</si>
  <si>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</si>
  <si>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</si>
  <si>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</si>
  <si>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</si>
  <si>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</si>
  <si>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</si>
  <si>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</si>
  <si>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</si>
  <si>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</si>
  <si>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</si>
  <si>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</si>
  <si>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</si>
  <si>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</si>
  <si>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</si>
  <si>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</si>
  <si>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</si>
  <si>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</si>
  <si>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</si>
  <si>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</si>
  <si>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</si>
  <si>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</si>
  <si>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</si>
  <si>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</si>
  <si>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</si>
  <si>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</si>
  <si>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</si>
  <si>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</si>
  <si>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</si>
  <si>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</si>
  <si>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</si>
  <si>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</si>
  <si>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</si>
  <si>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</si>
  <si>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</si>
  <si>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</si>
  <si>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</si>
  <si>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</si>
  <si>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</si>
  <si>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</si>
  <si>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</si>
  <si>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</si>
  <si>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</si>
  <si>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</si>
  <si>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</si>
  <si>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</si>
  <si>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</si>
  <si>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</si>
  <si>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</si>
  <si>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</si>
  <si>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</si>
  <si>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</si>
  <si>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</si>
  <si>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</si>
  <si>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</si>
  <si>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</si>
  <si>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</si>
  <si>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</si>
  <si>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</si>
  <si>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</si>
  <si>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</si>
  <si>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</si>
  <si>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</si>
  <si>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</si>
  <si>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</si>
  <si>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</si>
  <si>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</si>
  <si>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</si>
  <si>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</si>
  <si>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</si>
  <si>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</si>
  <si>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</si>
  <si>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</si>
  <si>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</si>
  <si>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</si>
  <si>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</si>
  <si>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</si>
  <si>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</si>
  <si>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</si>
  <si>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</si>
  <si>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</si>
  <si>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</si>
  <si>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</si>
  <si>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</si>
  <si>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</si>
  <si>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</si>
  <si>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</si>
  <si>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</si>
  <si>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</si>
  <si>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</si>
  <si>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</si>
  <si>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</si>
  <si>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</si>
  <si>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</si>
  <si>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</si>
  <si>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</si>
  <si>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</si>
  <si>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</si>
  <si>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</si>
  <si>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</si>
  <si>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</si>
  <si>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</si>
  <si>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</si>
  <si>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</si>
  <si>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</si>
  <si>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</si>
  <si>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</si>
  <si>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</si>
  <si>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</si>
  <si>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</si>
  <si>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</si>
  <si>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</si>
  <si>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</si>
  <si>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</si>
  <si>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</si>
  <si>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</si>
  <si>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</si>
  <si>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</si>
  <si>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</si>
  <si>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</si>
  <si>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</si>
  <si>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</si>
  <si>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</si>
  <si>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</si>
  <si>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</si>
  <si>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</si>
  <si>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</si>
  <si>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</si>
  <si>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</si>
  <si>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</si>
  <si>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</si>
  <si>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</si>
  <si>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</si>
  <si>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</si>
  <si>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</si>
  <si>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</si>
  <si>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</si>
  <si>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</si>
  <si>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</si>
  <si>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</si>
  <si>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</si>
  <si>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</si>
  <si>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</si>
  <si>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</si>
  <si>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</si>
  <si>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</si>
  <si>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</si>
  <si>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</si>
  <si>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</si>
  <si>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</si>
  <si>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</si>
  <si>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</si>
  <si>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</si>
  <si>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</si>
  <si>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</si>
  <si>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</si>
  <si>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</si>
  <si>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</si>
  <si>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</si>
  <si>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</si>
  <si>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</si>
  <si>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</si>
  <si>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</si>
  <si>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</si>
  <si>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</si>
  <si>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</si>
  <si>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</si>
  <si>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</si>
  <si>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</si>
  <si>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</si>
  <si>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</si>
  <si>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</si>
  <si>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</si>
  <si>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</si>
  <si>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</si>
  <si>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</si>
  <si>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</si>
  <si>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</si>
  <si>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</si>
  <si>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</si>
  <si>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</si>
  <si>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</si>
  <si>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</si>
  <si>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</si>
  <si>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</si>
  <si>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</si>
  <si>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</si>
  <si>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</si>
  <si>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</si>
  <si>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</si>
  <si>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</si>
  <si>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</si>
  <si>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</si>
  <si>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</si>
  <si>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</si>
  <si>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</si>
  <si>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</si>
  <si>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</si>
  <si>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</si>
  <si>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</si>
  <si>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</si>
  <si>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</si>
  <si>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</si>
  <si>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</si>
  <si>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</si>
  <si>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</si>
  <si>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</si>
  <si>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</si>
  <si>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</si>
  <si>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</si>
  <si>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</si>
  <si>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</si>
  <si>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</si>
  <si>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</si>
  <si>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</si>
  <si>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</si>
  <si>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</si>
  <si>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</si>
  <si>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</si>
  <si>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</si>
  <si>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</si>
  <si>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</si>
  <si>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</si>
  <si>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</si>
  <si>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</si>
  <si>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</si>
  <si>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</si>
  <si>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</si>
  <si>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</si>
  <si>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</si>
  <si>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</si>
  <si>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</si>
  <si>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</si>
  <si>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</si>
  <si>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</si>
  <si>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</si>
  <si>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</si>
  <si>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</si>
  <si>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</si>
  <si>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</si>
  <si>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</si>
  <si>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</si>
  <si>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</si>
  <si>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</si>
  <si>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</si>
  <si>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</si>
  <si>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</si>
  <si>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</si>
  <si>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</si>
  <si>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</si>
  <si>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</si>
  <si>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</si>
  <si>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</si>
  <si>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</si>
  <si>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</si>
  <si>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</si>
  <si>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</si>
  <si>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</si>
  <si>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</si>
  <si>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</si>
  <si>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</si>
  <si>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</si>
  <si>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</si>
  <si>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</si>
  <si>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</si>
  <si>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</si>
  <si>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</si>
  <si>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</si>
  <si>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</si>
  <si>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</si>
  <si>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</si>
  <si>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</si>
  <si>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</si>
  <si>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</si>
  <si>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</si>
  <si>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</si>
  <si>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</si>
  <si>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</si>
  <si>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</si>
  <si>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</si>
  <si>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</si>
  <si>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</si>
  <si>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</si>
  <si>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</si>
  <si>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</si>
  <si>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</si>
  <si>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</si>
  <si>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</si>
  <si>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</si>
  <si>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</si>
  <si>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</si>
  <si>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</si>
  <si>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</si>
  <si>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</si>
  <si>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</si>
  <si>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</si>
  <si>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</si>
  <si>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</si>
  <si>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</si>
  <si>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</si>
  <si>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</si>
  <si>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</si>
  <si>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</si>
  <si>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</si>
  <si>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</si>
  <si>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</si>
  <si>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</si>
  <si>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</si>
  <si>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</si>
  <si>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</si>
  <si>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</si>
  <si>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</si>
  <si>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</si>
  <si>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</si>
  <si>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</si>
  <si>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</si>
  <si>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</si>
  <si>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</si>
  <si>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</si>
  <si>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</si>
  <si>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</si>
  <si>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</si>
  <si>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</si>
  <si>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</si>
  <si>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</si>
  <si>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</si>
  <si>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</si>
  <si>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</si>
  <si>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</si>
  <si>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</si>
  <si>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</si>
  <si>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</si>
  <si>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</si>
  <si>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</si>
  <si>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</si>
  <si>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</si>
  <si>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</si>
  <si>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</si>
  <si>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</si>
  <si>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</si>
  <si>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</si>
  <si>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</si>
  <si>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</si>
  <si>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</si>
  <si>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</si>
  <si>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</si>
  <si>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</si>
  <si>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</si>
  <si>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</si>
  <si>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</si>
  <si>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</si>
  <si>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</si>
  <si>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</si>
  <si>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</si>
  <si>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</si>
  <si>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</si>
  <si>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</si>
  <si>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</si>
  <si>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</si>
  <si>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</si>
  <si>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</si>
  <si>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</si>
  <si>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</si>
  <si>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</si>
  <si>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</si>
  <si>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</si>
  <si>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</si>
  <si>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</si>
  <si>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</si>
  <si>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</si>
  <si>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</si>
  <si>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</si>
  <si>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</si>
  <si>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</si>
  <si>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</si>
  <si>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</si>
  <si>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</si>
  <si>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</si>
  <si>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</si>
  <si>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</si>
  <si>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</si>
  <si>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</si>
  <si>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</si>
  <si>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</si>
  <si>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</si>
  <si>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</si>
  <si>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</si>
  <si>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</si>
  <si>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</si>
  <si>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</si>
  <si>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</si>
  <si>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</si>
  <si>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</si>
  <si>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</si>
  <si>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</si>
  <si>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</si>
  <si>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</si>
  <si>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</si>
  <si>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</si>
  <si>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</si>
  <si>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</si>
  <si>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</si>
  <si>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</si>
  <si>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</si>
  <si>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</si>
  <si>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</si>
  <si>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</si>
  <si>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</si>
  <si>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</si>
  <si>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</si>
  <si>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</si>
  <si>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</si>
  <si>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</si>
  <si>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</si>
  <si>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</si>
  <si>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</si>
  <si>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</si>
  <si>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</si>
  <si>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</si>
  <si>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</si>
  <si>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</si>
  <si>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</si>
  <si>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</si>
  <si>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</si>
  <si>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</si>
  <si>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</si>
  <si>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</si>
  <si>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</si>
  <si>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</si>
  <si>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</si>
  <si>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</si>
  <si>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</si>
  <si>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</si>
  <si>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</si>
  <si>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</si>
  <si>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</si>
  <si>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</si>
  <si>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</si>
  <si>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</si>
  <si>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</si>
  <si>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</si>
  <si>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</si>
  <si>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</si>
  <si>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</si>
  <si>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</si>
  <si>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</si>
  <si>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</si>
  <si>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</si>
  <si>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</si>
  <si>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</si>
  <si>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</si>
  <si>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</si>
  <si>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</si>
  <si>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</si>
  <si>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</si>
  <si>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</si>
  <si>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</si>
  <si>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</si>
  <si>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</si>
  <si>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</si>
  <si>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</si>
  <si>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</si>
  <si>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</si>
  <si>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</si>
  <si>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</si>
  <si>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</si>
  <si>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</si>
  <si>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</si>
  <si>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</si>
  <si>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</si>
  <si>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</si>
  <si>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</si>
  <si>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</si>
  <si>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</si>
  <si>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</si>
  <si>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</si>
  <si>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</si>
  <si>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</si>
  <si>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</si>
  <si>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</si>
  <si>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</si>
  <si>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</si>
  <si>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</si>
  <si>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</si>
  <si>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</si>
  <si>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</si>
  <si>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</si>
  <si>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</si>
  <si>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</si>
  <si>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</si>
  <si>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</si>
  <si>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</si>
  <si>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</si>
  <si>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</si>
  <si>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</si>
  <si>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</si>
  <si>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</si>
  <si>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</si>
  <si>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</si>
  <si>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</si>
  <si>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</si>
  <si>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</si>
  <si>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</si>
  <si>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</si>
  <si>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</si>
  <si>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</si>
  <si>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</si>
  <si>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</si>
  <si>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</si>
  <si>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</si>
  <si>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</si>
  <si>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</si>
  <si>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</si>
  <si>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</si>
  <si>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</si>
  <si>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</si>
  <si>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</si>
  <si>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</si>
  <si>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</si>
  <si>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</si>
  <si>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</si>
  <si>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</si>
  <si>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</si>
  <si>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</si>
  <si>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</si>
  <si>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</si>
  <si>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</si>
  <si>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</si>
  <si>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</si>
  <si>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</si>
  <si>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</si>
  <si>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</si>
  <si>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</si>
  <si>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</si>
  <si>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</si>
  <si>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</si>
  <si>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</si>
  <si>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</si>
  <si>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</si>
  <si>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</si>
  <si>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</si>
  <si>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</si>
  <si>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</si>
  <si>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</si>
  <si>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</si>
  <si>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</si>
  <si>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</si>
  <si>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</si>
  <si>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</si>
  <si>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</si>
  <si>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</si>
  <si>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</si>
  <si>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</si>
  <si>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</si>
  <si>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</si>
  <si>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</si>
  <si>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</si>
  <si>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</si>
  <si>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</si>
  <si>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</si>
  <si>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</si>
  <si>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</si>
  <si>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</si>
  <si>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</si>
  <si>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</si>
  <si>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</si>
  <si>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</si>
  <si>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</si>
  <si>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</si>
  <si>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</si>
  <si>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</si>
  <si>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</si>
  <si>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</si>
  <si>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</si>
  <si>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</si>
  <si>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</si>
  <si>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</si>
  <si>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</si>
  <si>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</si>
  <si>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</si>
  <si>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</si>
  <si>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</si>
  <si>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</si>
  <si>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</si>
  <si>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</si>
  <si>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</si>
  <si>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</si>
  <si>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</si>
  <si>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</si>
  <si>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</si>
  <si>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</si>
  <si>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</si>
  <si>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</si>
  <si>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</si>
  <si>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</si>
  <si>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</si>
  <si>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</si>
  <si>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</si>
  <si>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</si>
  <si>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</si>
  <si>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</si>
  <si>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</si>
  <si>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</si>
  <si>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</si>
  <si>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</si>
  <si>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</si>
  <si>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</si>
  <si>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</si>
  <si>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</si>
  <si>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</si>
  <si>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</si>
  <si>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</si>
  <si>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</si>
  <si>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</si>
  <si>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</si>
  <si>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</si>
  <si>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</si>
  <si>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</si>
  <si>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</si>
  <si>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</si>
  <si>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</si>
  <si>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</si>
  <si>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</si>
  <si>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</si>
  <si>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</si>
  <si>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</si>
  <si>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</si>
  <si>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</si>
  <si>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</si>
  <si>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</si>
  <si>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</si>
  <si>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</si>
  <si>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</si>
  <si>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</si>
  <si>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</si>
  <si>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</si>
  <si>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</si>
  <si>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</si>
  <si>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</si>
  <si>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</si>
  <si>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</si>
  <si>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</si>
  <si>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</si>
  <si>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</si>
  <si>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</si>
  <si>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</si>
  <si>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</si>
  <si>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</si>
  <si>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</si>
  <si>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</si>
  <si>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</si>
  <si>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</si>
  <si>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</si>
  <si>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</si>
  <si>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</si>
  <si>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</si>
  <si>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</si>
  <si>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</si>
  <si>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</si>
  <si>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</si>
  <si>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</si>
  <si>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</si>
  <si>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</si>
  <si>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</si>
  <si>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</si>
  <si>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</si>
  <si>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</si>
  <si>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</si>
  <si>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</si>
  <si>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</si>
  <si>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</si>
  <si>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</si>
  <si>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</si>
  <si>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</si>
  <si>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</si>
  <si>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</si>
  <si>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</si>
  <si>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</si>
  <si>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</si>
  <si>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</si>
  <si>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</si>
  <si>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</si>
  <si>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</si>
  <si>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</si>
  <si>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</si>
  <si>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</si>
  <si>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</si>
  <si>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</si>
  <si>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</si>
  <si>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</si>
  <si>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</si>
  <si>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</si>
  <si>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</si>
  <si>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</si>
  <si>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</si>
  <si>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</si>
  <si>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</si>
  <si>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</si>
  <si>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</si>
  <si>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</si>
  <si>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</si>
  <si>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</si>
  <si>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</si>
  <si>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</si>
  <si>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</si>
  <si>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</si>
  <si>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</si>
  <si>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</si>
  <si>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</si>
  <si>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</si>
  <si>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</si>
  <si>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</si>
  <si>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</si>
  <si>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</si>
  <si>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</si>
  <si>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</si>
  <si>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</si>
  <si>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</si>
  <si>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</si>
  <si>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</si>
  <si>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</si>
  <si>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</si>
  <si>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</si>
  <si>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</si>
  <si>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</si>
  <si>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</si>
  <si>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</si>
  <si>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</si>
  <si>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</si>
  <si>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</si>
  <si>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</si>
  <si>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</si>
  <si>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</si>
  <si>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</si>
  <si>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</si>
  <si>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</si>
  <si>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</si>
  <si>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</si>
  <si>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</si>
  <si>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</si>
  <si>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</si>
  <si>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</si>
  <si>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</si>
  <si>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</si>
  <si>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</si>
  <si>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</si>
  <si>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</si>
  <si>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</si>
  <si>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</si>
  <si>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</si>
  <si>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</si>
  <si>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</si>
  <si>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</si>
  <si>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</si>
  <si>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</si>
  <si>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</si>
  <si>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</si>
  <si>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</si>
  <si>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</si>
  <si>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</si>
  <si>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</si>
  <si>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</si>
  <si>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</si>
  <si>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</si>
  <si>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</si>
  <si>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</si>
  <si>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</si>
  <si>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</si>
  <si>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</si>
  <si>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</si>
  <si>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</si>
  <si>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</si>
  <si>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</si>
  <si>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</si>
  <si>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</si>
  <si>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</si>
  <si>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</si>
  <si>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</si>
  <si>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</si>
  <si>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</si>
  <si>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</si>
  <si>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</si>
  <si>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</si>
  <si>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</si>
  <si>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</si>
  <si>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</si>
  <si>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</si>
  <si>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</si>
  <si>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</si>
  <si>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</si>
  <si>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</si>
  <si>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</si>
  <si>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</si>
  <si>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</si>
  <si>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</si>
  <si>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</si>
  <si>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</si>
  <si>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</si>
  <si>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</si>
  <si>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</si>
  <si>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</si>
  <si>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</si>
  <si>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</si>
  <si>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</si>
  <si>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</si>
  <si>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</si>
  <si>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</si>
  <si>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</si>
  <si>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</si>
  <si>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</si>
  <si>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</si>
  <si>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</si>
  <si>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</si>
  <si>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</si>
  <si>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</si>
  <si>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</si>
  <si>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</si>
  <si>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</si>
  <si>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</si>
  <si>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</si>
  <si>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</si>
  <si>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</si>
  <si>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</si>
  <si>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</si>
  <si>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</si>
  <si>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</si>
  <si>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</si>
  <si>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</si>
  <si>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</si>
  <si>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</si>
  <si>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</si>
  <si>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</si>
  <si>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</si>
  <si>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</si>
  <si>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</si>
  <si>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</si>
  <si>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</si>
  <si>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</si>
  <si>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</si>
  <si>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</si>
  <si>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</si>
  <si>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</si>
  <si>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</si>
  <si>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</si>
  <si>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</si>
  <si>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</si>
  <si>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</si>
  <si>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</si>
  <si>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</si>
  <si>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</si>
  <si>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</si>
  <si>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</si>
  <si>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</si>
  <si>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</si>
  <si>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</si>
  <si>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</si>
  <si>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</si>
  <si>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</si>
  <si>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</si>
  <si>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</si>
  <si>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</si>
  <si>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</si>
  <si>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</si>
  <si>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</si>
  <si>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</si>
  <si>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</si>
  <si>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</si>
  <si>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</si>
  <si>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</si>
  <si>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</si>
  <si>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</si>
  <si>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</si>
  <si>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</si>
  <si>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</si>
  <si>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</si>
  <si>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</si>
  <si>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</si>
  <si>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</si>
  <si>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</si>
  <si>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</si>
  <si>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</si>
  <si>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</si>
  <si>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</si>
  <si>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</si>
  <si>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</si>
  <si>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</si>
  <si>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</si>
  <si>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</si>
  <si>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</si>
  <si>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</si>
  <si>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</si>
  <si>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</si>
  <si>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</si>
  <si>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</si>
  <si>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</si>
  <si>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</si>
  <si>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</si>
  <si>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</si>
  <si>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</si>
  <si>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</si>
  <si>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</si>
  <si>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</si>
  <si>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</si>
  <si>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</si>
  <si>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</si>
  <si>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</si>
  <si>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</si>
  <si>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</si>
  <si>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</si>
  <si>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</si>
  <si>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</si>
  <si>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</si>
  <si>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</si>
  <si>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</si>
  <si>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</si>
  <si>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</si>
  <si>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</si>
  <si>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</si>
  <si>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</si>
  <si>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</si>
  <si>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</si>
  <si>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</si>
  <si>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</si>
  <si>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</si>
  <si>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</si>
  <si>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</si>
  <si>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</si>
  <si>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</si>
  <si>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</si>
  <si>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</si>
  <si>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</si>
  <si>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</si>
  <si>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</si>
  <si>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</si>
  <si>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</si>
  <si>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</si>
  <si>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</si>
  <si>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</si>
  <si>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</si>
  <si>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</si>
  <si>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</si>
  <si>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</si>
  <si>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</si>
  <si>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</si>
  <si>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</si>
  <si>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</si>
  <si>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</si>
  <si>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</si>
  <si>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</si>
  <si>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</si>
  <si>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</si>
  <si>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</si>
  <si>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</si>
  <si>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</si>
  <si>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</si>
  <si>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</si>
  <si>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</si>
  <si>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</si>
  <si>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</si>
  <si>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</si>
  <si>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</si>
  <si>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</si>
  <si>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</si>
  <si>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</si>
  <si>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</si>
  <si>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</si>
  <si>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</si>
  <si>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</si>
  <si>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</si>
  <si>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</si>
  <si>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</si>
  <si>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</si>
  <si>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</si>
  <si>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</si>
  <si>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</si>
  <si>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</si>
  <si>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</si>
  <si>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</si>
  <si>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</si>
  <si>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</si>
  <si>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</si>
  <si>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</si>
  <si>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</si>
  <si>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</si>
  <si>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</si>
  <si>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</si>
  <si>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</si>
  <si>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</si>
  <si>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</si>
  <si>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</si>
  <si>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</si>
  <si>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</si>
  <si>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</si>
  <si>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</si>
  <si>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</si>
  <si>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</si>
  <si>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</si>
  <si>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</si>
  <si>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</si>
  <si>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</si>
  <si>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</si>
  <si>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</si>
  <si>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</si>
  <si>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</si>
  <si>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</si>
  <si>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</si>
  <si>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</si>
  <si>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</si>
  <si>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</si>
  <si>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</si>
  <si>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</si>
  <si>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</si>
  <si>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</si>
  <si>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</si>
  <si>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</si>
  <si>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</si>
  <si>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</si>
  <si>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</si>
  <si>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</si>
  <si>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</si>
  <si>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</si>
  <si>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</si>
  <si>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</si>
  <si>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</si>
  <si>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</si>
  <si>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</si>
  <si>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</si>
  <si>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</si>
  <si>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</si>
  <si>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</si>
  <si>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</si>
  <si>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</si>
  <si>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</si>
  <si>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</si>
  <si>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</si>
  <si>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</si>
  <si>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</si>
  <si>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</si>
  <si>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</si>
  <si>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</si>
  <si>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</si>
  <si>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</si>
  <si>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</si>
  <si>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</si>
  <si>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</si>
  <si>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</si>
  <si>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</si>
  <si>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</si>
  <si>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</si>
  <si>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</si>
  <si>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</si>
  <si>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</si>
  <si>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</si>
  <si>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</si>
  <si>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</si>
  <si>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</si>
  <si>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</si>
  <si>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</si>
  <si>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</si>
  <si>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</si>
  <si>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</si>
  <si>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</si>
  <si>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</si>
  <si>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</si>
  <si>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</si>
  <si>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</si>
  <si>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</si>
  <si>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</si>
  <si>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</si>
  <si>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</si>
  <si>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</si>
  <si>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</si>
  <si>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</si>
  <si>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</si>
  <si>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</si>
  <si>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</si>
  <si>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</si>
  <si>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</si>
  <si>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</si>
  <si>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</si>
  <si>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</si>
  <si>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</si>
  <si>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</si>
  <si>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</si>
  <si>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</si>
  <si>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</si>
  <si>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</si>
  <si>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</si>
  <si>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</si>
  <si>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</si>
  <si>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</si>
  <si>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</si>
  <si>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</si>
  <si>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</si>
  <si>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</si>
  <si>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</si>
  <si>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</si>
  <si>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</si>
  <si>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</si>
  <si>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</si>
  <si>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</si>
  <si>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</si>
  <si>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</si>
  <si>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</si>
  <si>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</si>
  <si>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</si>
  <si>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</si>
  <si>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</si>
  <si>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</si>
  <si>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</si>
  <si>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</si>
  <si>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</si>
  <si>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</si>
  <si>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</si>
  <si>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</si>
  <si>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</si>
  <si>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</si>
  <si>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</si>
  <si>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</si>
  <si>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</si>
  <si>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</si>
  <si>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</si>
  <si>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</si>
  <si>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</si>
  <si>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</si>
  <si>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</si>
  <si>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</si>
  <si>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</si>
  <si>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</si>
  <si>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</si>
  <si>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</si>
  <si>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</si>
  <si>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</si>
  <si>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</si>
  <si>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</si>
  <si>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</si>
  <si>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</si>
  <si>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</si>
  <si>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</si>
  <si>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</si>
  <si>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</si>
  <si>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</si>
  <si>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</si>
  <si>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</si>
  <si>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</si>
  <si>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</si>
  <si>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</si>
  <si>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</si>
  <si>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</si>
  <si>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</si>
  <si>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</si>
  <si>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</si>
  <si>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</si>
  <si>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</si>
  <si>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</si>
  <si>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</si>
  <si>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</si>
  <si>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</si>
  <si>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</si>
  <si>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</si>
  <si>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</si>
  <si>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</si>
  <si>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</si>
  <si>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</si>
  <si>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</si>
  <si>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</si>
  <si>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</si>
  <si>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</si>
  <si>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</si>
  <si>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</si>
  <si>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</si>
  <si>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</si>
  <si>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</si>
  <si>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</si>
  <si>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</si>
  <si>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</si>
  <si>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</si>
  <si>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</si>
  <si>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</si>
  <si>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</si>
  <si>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</si>
  <si>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</si>
  <si>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</si>
  <si>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</si>
  <si>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</si>
  <si>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</si>
  <si>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</si>
  <si>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</si>
  <si>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</si>
  <si>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</si>
  <si>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</si>
  <si>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</si>
  <si>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</si>
  <si>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</si>
  <si>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</si>
  <si>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</si>
  <si>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</si>
  <si>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</si>
  <si>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</si>
  <si>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</si>
  <si>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</si>
  <si>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</si>
  <si>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</si>
  <si>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</si>
  <si>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</si>
  <si>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</si>
  <si>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</si>
  <si>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</si>
  <si>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</si>
  <si>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</si>
  <si>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</si>
  <si>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</si>
  <si>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</si>
  <si>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</si>
  <si>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</si>
  <si>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</si>
  <si>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</si>
  <si>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</si>
  <si>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</si>
  <si>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</si>
  <si>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</si>
  <si>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</si>
  <si>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</si>
  <si>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</si>
  <si>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</si>
  <si>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</si>
  <si>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</si>
  <si>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</si>
  <si>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</si>
  <si>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</si>
  <si>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</si>
  <si>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</si>
  <si>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</si>
  <si>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</si>
  <si>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</si>
  <si>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</si>
  <si>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</si>
  <si>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</si>
  <si>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</si>
  <si>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</si>
  <si>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</si>
  <si>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</si>
  <si>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</si>
  <si>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</si>
  <si>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</si>
  <si>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</si>
  <si>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</si>
  <si>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</si>
  <si>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</si>
  <si>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</si>
  <si>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</si>
  <si>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</si>
  <si>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</si>
  <si>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</si>
  <si>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</si>
  <si>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</si>
  <si>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</si>
  <si>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</si>
  <si>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</si>
  <si>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</si>
  <si>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</si>
  <si>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</si>
  <si>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</si>
  <si>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</si>
  <si>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</si>
  <si>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</si>
  <si>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</si>
  <si>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</si>
  <si>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</si>
  <si>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</si>
  <si>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</si>
  <si>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</si>
  <si>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</si>
  <si>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</si>
  <si>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</si>
  <si>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</si>
  <si>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</si>
  <si>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</si>
  <si>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</si>
  <si>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</si>
  <si>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</si>
  <si>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</si>
  <si>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</si>
  <si>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</si>
  <si>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</si>
  <si>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</si>
  <si>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</si>
  <si>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</si>
  <si>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</si>
  <si>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</si>
  <si>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</si>
  <si>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</si>
  <si>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</si>
  <si>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</si>
  <si>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</si>
  <si>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</si>
  <si>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</si>
  <si>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</si>
  <si>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</si>
  <si>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</si>
  <si>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</si>
  <si>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</si>
  <si>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</si>
  <si>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</si>
  <si>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</si>
  <si>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</si>
  <si>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</si>
  <si>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</si>
  <si>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</si>
  <si>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</si>
  <si>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</si>
  <si>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</si>
  <si>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</si>
  <si>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</si>
  <si>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</si>
  <si>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</si>
  <si>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</si>
  <si>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</si>
  <si>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</si>
  <si>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</si>
  <si>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</si>
  <si>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</si>
  <si>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</si>
  <si>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</si>
  <si>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</si>
  <si>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</si>
  <si>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</si>
  <si>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</si>
  <si>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</si>
  <si>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</si>
  <si>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</si>
  <si>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</si>
  <si>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</si>
  <si>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</si>
  <si>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</si>
  <si>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</si>
  <si>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</si>
  <si>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</si>
  <si>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</si>
  <si>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</si>
  <si>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</si>
  <si>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</si>
  <si>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</si>
  <si>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</si>
  <si>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</si>
  <si>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</si>
  <si>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</si>
  <si>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</si>
  <si>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</si>
  <si>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</si>
  <si>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</si>
  <si>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</si>
  <si>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</si>
  <si>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</si>
  <si>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</si>
  <si>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</si>
  <si>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</si>
  <si>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</si>
  <si>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</si>
  <si>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</si>
  <si>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</si>
  <si>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</si>
  <si>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</si>
  <si>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</si>
  <si>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</si>
  <si>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</si>
  <si>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</si>
  <si>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</si>
  <si>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</si>
  <si>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</si>
  <si>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</si>
  <si>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</si>
  <si>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</si>
  <si>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</si>
  <si>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</si>
  <si>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</si>
  <si>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</si>
  <si>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</si>
  <si>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</si>
  <si>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</si>
  <si>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</si>
  <si>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</si>
  <si>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</si>
  <si>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</si>
  <si>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</si>
  <si>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</si>
  <si>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</si>
  <si>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</si>
  <si>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</si>
  <si>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</si>
  <si>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</si>
  <si>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</si>
  <si>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</si>
  <si>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</si>
  <si>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</si>
  <si>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</si>
  <si>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</si>
  <si>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</si>
  <si>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</si>
  <si>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</si>
  <si>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</si>
  <si>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</si>
  <si>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</si>
  <si>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</si>
  <si>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</si>
  <si>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</si>
  <si>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</si>
  <si>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</si>
  <si>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</si>
  <si>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</si>
  <si>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</si>
  <si>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</si>
  <si>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</si>
  <si>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</si>
  <si>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</si>
  <si>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</si>
  <si>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</si>
  <si>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</si>
  <si>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</si>
  <si>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</si>
  <si>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</si>
  <si>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</si>
  <si>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</si>
  <si>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</si>
  <si>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</si>
  <si>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</si>
  <si>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</si>
  <si>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</si>
  <si>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</si>
  <si>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</si>
  <si>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</si>
  <si>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</si>
  <si>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</si>
  <si>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</si>
  <si>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</si>
  <si>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</si>
  <si>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</si>
  <si>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</si>
  <si>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</si>
  <si>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</si>
  <si>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</si>
  <si>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</si>
  <si>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</si>
  <si>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</si>
  <si>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</si>
  <si>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</si>
  <si>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</si>
  <si>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</si>
  <si>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</si>
  <si>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</si>
  <si>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</si>
  <si>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</si>
  <si>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</si>
  <si>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</si>
  <si>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</si>
  <si>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</si>
  <si>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</si>
  <si>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</si>
  <si>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</si>
  <si>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</si>
  <si>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</si>
  <si>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</si>
  <si>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</si>
  <si>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</si>
  <si>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</si>
  <si>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</si>
  <si>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</si>
  <si>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</si>
  <si>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</si>
  <si>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</si>
  <si>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</si>
  <si>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</si>
  <si>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</si>
  <si>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</si>
  <si>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</si>
  <si>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</si>
  <si>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</si>
  <si>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</si>
  <si>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</si>
  <si>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</si>
  <si>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</si>
  <si>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</si>
  <si>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</si>
  <si>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</si>
  <si>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</si>
  <si>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</si>
  <si>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</si>
  <si>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</si>
  <si>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</si>
  <si>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</si>
  <si>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</si>
  <si>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</si>
  <si>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</si>
  <si>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</si>
  <si>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</si>
  <si>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</si>
  <si>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</si>
  <si>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</si>
  <si>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</si>
  <si>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</si>
  <si>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</si>
  <si>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</si>
  <si>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</si>
  <si>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</si>
  <si>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</si>
  <si>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</si>
  <si>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</si>
  <si>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</si>
  <si>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</si>
  <si>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</si>
  <si>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</si>
  <si>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</si>
  <si>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</si>
  <si>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</si>
  <si>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</si>
  <si>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</si>
  <si>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</si>
  <si>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</si>
  <si>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</si>
  <si>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</si>
  <si>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</si>
  <si>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</si>
  <si>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</si>
  <si>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</si>
  <si>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</si>
  <si>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</si>
  <si>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</si>
  <si>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</si>
  <si>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</si>
  <si>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</si>
  <si>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</si>
  <si>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</si>
  <si>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</si>
  <si>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</si>
  <si>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</si>
  <si>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</si>
  <si>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</si>
  <si>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</si>
  <si>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</si>
  <si>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</si>
  <si>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</si>
  <si>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</si>
  <si>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</si>
  <si>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</si>
  <si>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</si>
  <si>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</si>
  <si>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</si>
  <si>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</si>
  <si>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</si>
  <si>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</si>
  <si>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</si>
  <si>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</si>
  <si>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</si>
  <si>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</si>
  <si>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</si>
  <si>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</si>
  <si>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</si>
  <si>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</si>
  <si>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</si>
  <si>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</si>
  <si>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</si>
  <si>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</si>
  <si>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</si>
  <si>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</si>
  <si>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</si>
  <si>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</si>
  <si>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</si>
  <si>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</si>
  <si>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</si>
  <si>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</si>
  <si>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</si>
  <si>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</si>
  <si>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</si>
  <si>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</si>
  <si>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</si>
  <si>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</si>
  <si>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</si>
  <si>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</si>
  <si>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</si>
  <si>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</si>
  <si>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</si>
  <si>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</si>
  <si>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</si>
  <si>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</si>
  <si>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</si>
  <si>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</si>
  <si>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</si>
  <si>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</si>
  <si>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</si>
  <si>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</si>
  <si>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</si>
  <si>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</si>
  <si>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</si>
  <si>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</si>
  <si>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</si>
  <si>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</si>
  <si>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</si>
  <si>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</si>
  <si>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</si>
  <si>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</si>
  <si>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</si>
  <si>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</si>
  <si>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</si>
  <si>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</si>
  <si>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</si>
  <si>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</si>
  <si>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</si>
  <si>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</si>
  <si>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</si>
  <si>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</si>
  <si>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</si>
  <si>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</si>
  <si>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</si>
  <si>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</si>
  <si>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</si>
  <si>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</si>
  <si>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</si>
  <si>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</si>
  <si>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</si>
  <si>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</si>
  <si>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</si>
  <si>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</si>
  <si>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</si>
  <si>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</si>
  <si>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</si>
  <si>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</si>
  <si>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</si>
  <si>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</si>
  <si>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</si>
  <si>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</si>
  <si>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</si>
  <si>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</si>
  <si>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</si>
  <si>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</si>
  <si>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</si>
  <si>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</si>
  <si>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</si>
  <si>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</si>
  <si>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</si>
  <si>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</si>
  <si>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</si>
  <si>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</si>
  <si>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</si>
  <si>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</si>
  <si>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</si>
  <si>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</si>
  <si>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</si>
  <si>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</si>
  <si>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</si>
  <si>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</si>
  <si>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</si>
  <si>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</si>
  <si>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</si>
  <si>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</si>
  <si>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</si>
  <si>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</si>
  <si>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</si>
  <si>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</si>
  <si>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</si>
  <si>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</si>
  <si>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</si>
  <si>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</si>
  <si>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</si>
  <si>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</si>
  <si>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</si>
  <si>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</si>
  <si>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</si>
  <si>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</si>
  <si>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</si>
  <si>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</si>
  <si>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</si>
  <si>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</si>
  <si>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</si>
  <si>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</si>
  <si>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</si>
  <si>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</si>
  <si>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</si>
  <si>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</si>
  <si>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</si>
  <si>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</si>
  <si>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</si>
  <si>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</si>
  <si>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</si>
  <si>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</si>
  <si>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</si>
  <si>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</si>
  <si>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</si>
  <si>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</si>
  <si>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</si>
  <si>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</si>
  <si>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</si>
  <si>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</si>
  <si>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</si>
  <si>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</si>
  <si>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</si>
  <si>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</si>
  <si>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</si>
  <si>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</si>
  <si>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</si>
  <si>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</si>
  <si>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</si>
  <si>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</si>
  <si>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</si>
  <si>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</si>
  <si>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</si>
  <si>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</si>
  <si>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</si>
  <si>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</si>
  <si>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</si>
  <si>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</si>
  <si>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</si>
  <si>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</si>
  <si>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</si>
  <si>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</si>
  <si>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</si>
  <si>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</si>
  <si>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</si>
  <si>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</si>
  <si>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</si>
  <si>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</si>
  <si>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</si>
  <si>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</si>
  <si>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</si>
  <si>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</si>
  <si>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</si>
  <si>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</si>
  <si>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</si>
  <si>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</si>
  <si>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</si>
  <si>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</si>
  <si>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</si>
  <si>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</si>
  <si>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</si>
  <si>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</si>
  <si>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</si>
  <si>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</si>
  <si>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</si>
  <si>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</si>
  <si>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</si>
  <si>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</si>
  <si>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</si>
  <si>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</si>
  <si>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</si>
  <si>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</si>
  <si>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</si>
  <si>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</si>
  <si>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</si>
  <si>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</si>
  <si>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</si>
  <si>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</si>
  <si>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</si>
  <si>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</si>
  <si>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</si>
  <si>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</si>
  <si>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</si>
  <si>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</si>
  <si>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</si>
  <si>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</si>
  <si>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</si>
  <si>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</si>
  <si>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</si>
  <si>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</si>
  <si>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</si>
  <si>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</si>
  <si>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</si>
  <si>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</si>
  <si>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</si>
  <si>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</si>
  <si>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</si>
  <si>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</si>
  <si>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</si>
  <si>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</si>
  <si>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</si>
  <si>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</si>
  <si>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</si>
  <si>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</si>
  <si>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</si>
  <si>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</si>
  <si>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</si>
  <si>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</si>
  <si>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</si>
  <si>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</si>
  <si>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</si>
  <si>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</si>
  <si>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</si>
  <si>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</si>
  <si>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</si>
  <si>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</si>
  <si>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</si>
  <si>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</si>
  <si>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</si>
  <si>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</si>
  <si>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</si>
  <si>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</si>
  <si>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</si>
  <si>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</si>
  <si>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</si>
  <si>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</si>
  <si>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</si>
  <si>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</si>
  <si>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</si>
  <si>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</si>
  <si>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</si>
  <si>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</si>
  <si>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</si>
  <si>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</si>
  <si>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</si>
  <si>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</si>
  <si>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</si>
  <si>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</si>
  <si>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</si>
  <si>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</si>
  <si>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</si>
  <si>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</si>
  <si>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</si>
  <si>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</si>
  <si>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</si>
  <si>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</si>
  <si>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</si>
  <si>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</si>
  <si>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</si>
  <si>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</si>
  <si>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</si>
  <si>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</si>
  <si>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</si>
  <si>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</si>
  <si>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</si>
  <si>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</si>
  <si>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</si>
  <si>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</si>
  <si>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</si>
  <si>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</si>
  <si>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</si>
  <si>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</si>
  <si>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</si>
  <si>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</si>
  <si>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</si>
  <si>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</si>
  <si>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</si>
  <si>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</si>
  <si>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</si>
  <si>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</si>
  <si>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</si>
  <si>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</si>
  <si>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</si>
  <si>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</si>
  <si>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</si>
  <si>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</si>
  <si>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</si>
  <si>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</si>
  <si>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</si>
  <si>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</si>
  <si>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</si>
  <si>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</si>
  <si>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</si>
  <si>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</si>
  <si>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</si>
  <si>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</si>
  <si>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</si>
  <si>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</si>
  <si>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</si>
  <si>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</si>
  <si>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</si>
  <si>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</si>
  <si>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</si>
  <si>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</si>
  <si>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</si>
  <si>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</si>
  <si>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</si>
  <si>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</si>
  <si>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</si>
  <si>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</si>
  <si>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</si>
  <si>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</si>
  <si>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</si>
  <si>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</si>
  <si>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</si>
  <si>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</si>
  <si>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</si>
  <si>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</si>
  <si>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</si>
  <si>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</si>
  <si>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</si>
  <si>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</si>
  <si>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</si>
  <si>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</si>
  <si>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</si>
  <si>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</si>
  <si>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</si>
  <si>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</si>
  <si>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</si>
  <si>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</si>
  <si>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</si>
  <si>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</si>
  <si>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</si>
  <si>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</si>
  <si>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</si>
  <si>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</si>
  <si>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</si>
  <si>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</si>
  <si>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</si>
  <si>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</si>
  <si>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</si>
  <si>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</si>
  <si>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</si>
  <si>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</si>
  <si>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</si>
  <si>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</si>
  <si>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</si>
  <si>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</si>
  <si>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</si>
  <si>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</si>
  <si>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</si>
  <si>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</si>
  <si>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</si>
  <si>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</si>
  <si>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</si>
  <si>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</si>
  <si>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</si>
  <si>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</si>
  <si>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</si>
  <si>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</si>
  <si>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</si>
  <si>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</si>
  <si>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</si>
  <si>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</si>
  <si>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</si>
  <si>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</si>
  <si>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</si>
  <si>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</si>
  <si>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</si>
  <si>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</si>
  <si>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</si>
  <si>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</si>
  <si>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</si>
  <si>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</si>
  <si>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</si>
  <si>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</si>
  <si>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</si>
  <si>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</si>
  <si>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</si>
  <si>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</si>
  <si>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</si>
  <si>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</si>
  <si>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</si>
  <si>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</si>
  <si>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</si>
  <si>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</si>
  <si>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</si>
  <si>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</si>
  <si>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</si>
  <si>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</si>
  <si>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</si>
  <si>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</si>
  <si>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</si>
  <si>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</si>
  <si>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</si>
  <si>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</si>
  <si>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</si>
  <si>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</si>
  <si>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</si>
  <si>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</si>
  <si>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</si>
  <si>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</si>
  <si>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</si>
  <si>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</si>
  <si>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</si>
  <si>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</si>
  <si>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</si>
  <si>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</si>
  <si>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</si>
  <si>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</si>
  <si>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</si>
  <si>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</si>
  <si>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</si>
  <si>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</si>
  <si>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</si>
  <si>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</si>
  <si>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</si>
  <si>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</si>
  <si>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</si>
  <si>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</si>
  <si>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</si>
  <si>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</si>
  <si>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</si>
  <si>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</si>
  <si>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</si>
  <si>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</si>
  <si>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</si>
  <si>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</si>
  <si>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</si>
  <si>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</si>
  <si>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</si>
  <si>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</si>
  <si>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</si>
  <si>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</si>
  <si>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</si>
  <si>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</si>
  <si>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</si>
  <si>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</si>
  <si>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</si>
  <si>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</si>
  <si>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</si>
  <si>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</si>
  <si>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</si>
  <si>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</si>
  <si>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</si>
  <si>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</si>
  <si>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</si>
  <si>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</si>
  <si>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</si>
  <si>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</si>
  <si>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</si>
  <si>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</si>
  <si>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</si>
  <si>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</si>
  <si>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</si>
  <si>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</si>
  <si>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</si>
  <si>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</si>
  <si>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</si>
  <si>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</si>
  <si>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</si>
  <si>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</si>
  <si>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</si>
  <si>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</si>
  <si>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</si>
  <si>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</si>
  <si>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</si>
  <si>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</si>
  <si>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</si>
  <si>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</si>
  <si>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</si>
  <si>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</si>
  <si>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</si>
  <si>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</si>
  <si>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</si>
  <si>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</si>
  <si>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</si>
  <si>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</si>
  <si>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</si>
  <si>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</si>
  <si>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</si>
  <si>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</si>
  <si>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</si>
  <si>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</si>
  <si>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</si>
  <si>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</si>
  <si>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</si>
  <si>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</si>
  <si>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</si>
  <si>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</si>
  <si>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</si>
  <si>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</si>
  <si>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</si>
  <si>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</si>
  <si>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</si>
  <si>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</si>
  <si>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</si>
  <si>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</si>
  <si>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</si>
  <si>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</si>
  <si>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</si>
  <si>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</si>
  <si>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</si>
  <si>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</si>
  <si>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</si>
  <si>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</si>
  <si>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</si>
  <si>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</si>
  <si>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</si>
  <si>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</si>
  <si>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</si>
  <si>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</si>
  <si>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</si>
  <si>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</si>
  <si>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</si>
  <si>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</si>
  <si>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</si>
  <si>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</si>
  <si>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</si>
  <si>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</si>
  <si>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</si>
  <si>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</si>
  <si>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</si>
  <si>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</si>
  <si>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</si>
  <si>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</si>
  <si>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</si>
  <si>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</si>
  <si>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</si>
  <si>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</si>
  <si>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</si>
  <si>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</si>
  <si>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</si>
  <si>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</si>
  <si>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</si>
  <si>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</si>
  <si>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</si>
  <si>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</si>
  <si>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</si>
  <si>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</si>
  <si>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</si>
  <si>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</si>
  <si>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</si>
  <si>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</si>
  <si>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</si>
  <si>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</si>
  <si>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</si>
  <si>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</si>
  <si>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</si>
  <si>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</si>
  <si>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</si>
  <si>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</si>
  <si>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</si>
  <si>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</si>
  <si>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</si>
  <si>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</si>
  <si>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</si>
  <si>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</si>
  <si>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</si>
  <si>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</si>
  <si>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</si>
  <si>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</si>
  <si>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</si>
  <si>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</si>
  <si>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</si>
  <si>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</si>
  <si>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</si>
  <si>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</si>
  <si>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</si>
  <si>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</si>
  <si>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</si>
  <si>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</si>
  <si>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</si>
  <si>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</si>
  <si>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</si>
  <si>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</si>
  <si>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</si>
  <si>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</si>
  <si>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</si>
  <si>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</si>
  <si>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</si>
  <si>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</si>
  <si>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</si>
  <si>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</si>
  <si>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</si>
  <si>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</si>
  <si>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</si>
  <si>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</si>
  <si>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</si>
  <si>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</si>
  <si>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</si>
  <si>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</si>
  <si>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</si>
  <si>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</si>
  <si>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</si>
  <si>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</si>
  <si>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</si>
  <si>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</si>
  <si>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</si>
  <si>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</si>
  <si>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</si>
  <si>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</si>
  <si>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</si>
  <si>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</si>
  <si>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</si>
  <si>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</si>
  <si>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</si>
  <si>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</si>
  <si>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</si>
  <si>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</si>
  <si>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</si>
  <si>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</si>
  <si>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</si>
  <si>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</si>
  <si>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</si>
  <si>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</si>
  <si>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</si>
  <si>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</si>
  <si>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</si>
  <si>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</si>
  <si>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</si>
  <si>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</si>
  <si>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</si>
  <si>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</si>
  <si>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</si>
  <si>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</si>
  <si>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</si>
  <si>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</si>
  <si>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</si>
  <si>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</si>
  <si>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</si>
  <si>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</si>
  <si>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</si>
  <si>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</si>
  <si>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</si>
  <si>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</si>
  <si>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</si>
  <si>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</si>
  <si>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</si>
  <si>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</si>
  <si>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</si>
  <si>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</si>
  <si>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</si>
  <si>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</si>
  <si>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</si>
  <si>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</si>
  <si>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</si>
  <si>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</si>
  <si>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</si>
  <si>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</si>
  <si>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</si>
  <si>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</si>
  <si>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</si>
  <si>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</si>
  <si>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</si>
  <si>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</si>
  <si>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</si>
  <si>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</si>
  <si>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</si>
  <si>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</si>
  <si>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</si>
  <si>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</si>
  <si>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</si>
  <si>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</si>
  <si>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</si>
  <si>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</si>
  <si>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</si>
  <si>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</si>
  <si>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</si>
  <si>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</si>
  <si>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</si>
  <si>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</si>
  <si>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</si>
  <si>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</si>
  <si>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</si>
  <si>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</si>
  <si>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</si>
  <si>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</si>
  <si>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</si>
  <si>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</si>
  <si>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</si>
  <si>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</si>
  <si>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</si>
  <si>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</si>
  <si>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</si>
  <si>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</si>
  <si>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</si>
  <si>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</si>
  <si>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</si>
  <si>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</si>
  <si>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</si>
  <si>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</si>
  <si>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</si>
  <si>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</si>
  <si>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</si>
  <si>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</si>
  <si>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</si>
  <si>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</si>
  <si>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</si>
  <si>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</si>
  <si>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</si>
  <si>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</si>
  <si>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</si>
  <si>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</si>
  <si>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</si>
  <si>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</si>
  <si>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</si>
  <si>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</si>
  <si>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</si>
  <si>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</si>
  <si>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</si>
  <si>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</si>
  <si>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</si>
  <si>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</si>
  <si>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</si>
  <si>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</si>
  <si>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</si>
  <si>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</si>
  <si>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</si>
  <si>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</si>
  <si>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</si>
  <si>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</si>
  <si>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</si>
  <si>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</si>
  <si>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</si>
  <si>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</si>
  <si>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</si>
  <si>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</si>
  <si>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</si>
  <si>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</si>
  <si>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</si>
  <si>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</si>
  <si>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</si>
  <si>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</si>
  <si>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</si>
  <si>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</si>
  <si>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</si>
  <si>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</si>
  <si>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</si>
  <si>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</si>
  <si>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</si>
  <si>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</si>
  <si>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</si>
  <si>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</si>
  <si>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</si>
  <si>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</si>
  <si>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</si>
  <si>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</si>
  <si>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</si>
  <si>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</si>
  <si>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</si>
  <si>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</si>
  <si>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</si>
  <si>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</si>
  <si>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</si>
  <si>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</si>
  <si>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</si>
  <si>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</si>
  <si>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</si>
  <si>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</si>
  <si>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</si>
  <si>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</si>
  <si>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</si>
  <si>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</si>
  <si>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</si>
  <si>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</si>
  <si>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</si>
  <si>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</si>
  <si>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</si>
  <si>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</si>
  <si>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</si>
  <si>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</si>
  <si>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</si>
  <si>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</si>
  <si>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</si>
  <si>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</si>
  <si>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</si>
  <si>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</si>
  <si>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</si>
  <si>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</si>
  <si>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</si>
  <si>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</si>
  <si>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</si>
  <si>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</si>
  <si>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</si>
  <si>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</si>
  <si>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</si>
  <si>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</si>
  <si>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</si>
  <si>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</si>
  <si>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</si>
  <si>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</si>
  <si>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</si>
  <si>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</si>
  <si>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</si>
  <si>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</si>
  <si>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</si>
  <si>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</si>
  <si>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</si>
  <si>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</si>
  <si>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</si>
  <si>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</si>
  <si>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</si>
  <si>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</si>
  <si>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</si>
  <si>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</si>
  <si>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</si>
  <si>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</si>
  <si>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</si>
  <si>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</si>
  <si>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</si>
  <si>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</si>
  <si>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</si>
  <si>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</si>
  <si>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</si>
  <si>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</si>
  <si>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</si>
  <si>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</si>
  <si>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</si>
  <si>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</si>
  <si>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</si>
  <si>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</si>
  <si>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</si>
  <si>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</si>
  <si>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</si>
  <si>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</si>
  <si>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</si>
  <si>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</si>
  <si>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</si>
  <si>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</si>
  <si>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</si>
  <si>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</si>
  <si>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</si>
  <si>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</si>
  <si>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</si>
  <si>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</si>
  <si>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</si>
  <si>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</si>
  <si>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</si>
  <si>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</si>
  <si>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</si>
  <si>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</si>
  <si>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</si>
  <si>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</si>
  <si>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</si>
  <si>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</si>
  <si>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</si>
  <si>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</si>
  <si>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</si>
  <si>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</si>
  <si>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</si>
  <si>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</si>
  <si>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</si>
  <si>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</si>
  <si>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</si>
  <si>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</si>
  <si>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</si>
  <si>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</si>
  <si>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</si>
  <si>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</si>
  <si>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</si>
  <si>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</si>
  <si>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</si>
  <si>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</si>
  <si>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</si>
  <si>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</si>
  <si>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</si>
  <si>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</si>
  <si>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</si>
  <si>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</si>
  <si>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</si>
  <si>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</si>
  <si>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</si>
  <si>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</si>
  <si>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</si>
  <si>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</si>
  <si>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</si>
  <si>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</si>
  <si>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</si>
  <si>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</si>
  <si>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</si>
  <si>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</si>
  <si>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</si>
  <si>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</si>
  <si>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</si>
  <si>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</si>
  <si>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</si>
  <si>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</si>
  <si>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</si>
  <si>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</si>
  <si>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</si>
  <si>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</si>
  <si>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</si>
  <si>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</si>
  <si>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</si>
  <si>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</si>
  <si>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</si>
  <si>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</si>
  <si>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</si>
  <si>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</si>
  <si>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</si>
  <si>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</si>
  <si>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</si>
  <si>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</si>
  <si>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</si>
  <si>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</si>
  <si>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</si>
  <si>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</si>
  <si>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</si>
  <si>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</si>
  <si>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</si>
  <si>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</si>
  <si>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</si>
  <si>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</si>
  <si>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</si>
  <si>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</si>
  <si>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</si>
  <si>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</si>
  <si>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</si>
  <si>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</si>
  <si>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</si>
  <si>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</si>
  <si>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</si>
  <si>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</si>
  <si>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</si>
  <si>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</si>
  <si>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</si>
  <si>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</si>
  <si>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</si>
  <si>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</si>
  <si>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</si>
  <si>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</si>
  <si>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</si>
  <si>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</si>
  <si>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</si>
  <si>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</si>
  <si>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</si>
  <si>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</si>
  <si>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</si>
  <si>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</si>
  <si>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</si>
  <si>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</si>
  <si>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</si>
  <si>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</si>
  <si>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</si>
  <si>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</si>
  <si>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</si>
  <si>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</si>
  <si>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</si>
  <si>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</si>
  <si>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</si>
  <si>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</si>
  <si>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</si>
  <si>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</si>
  <si>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</si>
  <si>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</si>
  <si>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</si>
  <si>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</si>
  <si>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</si>
  <si>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</si>
  <si>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</si>
  <si>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</si>
  <si>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</si>
  <si>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</si>
  <si>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</si>
  <si>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</si>
  <si>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</si>
  <si>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</si>
  <si>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</si>
  <si>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</si>
  <si>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</si>
  <si>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</si>
  <si>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</si>
  <si>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</si>
  <si>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</si>
  <si>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</si>
  <si>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</si>
  <si>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</si>
  <si>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</si>
  <si>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</si>
  <si>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</si>
  <si>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</si>
  <si>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</si>
  <si>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</si>
  <si>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</si>
  <si>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</si>
  <si>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</si>
  <si>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</si>
  <si>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</si>
  <si>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</si>
  <si>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</si>
  <si>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</si>
  <si>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</si>
  <si>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</si>
  <si>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</si>
  <si>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</si>
  <si>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</si>
  <si>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</si>
  <si>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</si>
  <si>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</si>
  <si>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</si>
  <si>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</si>
  <si>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</si>
  <si>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</si>
  <si>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</si>
  <si>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</si>
  <si>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</si>
  <si>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</si>
  <si>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</si>
  <si>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</si>
  <si>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</si>
  <si>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</si>
  <si>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</si>
  <si>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</si>
  <si>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</si>
  <si>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</si>
  <si>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</si>
  <si>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</si>
  <si>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</si>
  <si>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</si>
  <si>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</si>
  <si>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</si>
  <si>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</si>
  <si>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</si>
  <si>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</si>
  <si>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</si>
  <si>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</si>
  <si>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</si>
  <si>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</si>
  <si>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</si>
  <si>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</si>
  <si>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</si>
  <si>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</si>
  <si>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</si>
  <si>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</si>
  <si>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</si>
  <si>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</si>
  <si>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</si>
  <si>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</si>
  <si>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</si>
  <si>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</si>
  <si>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</si>
  <si>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</si>
  <si>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</si>
  <si>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</si>
  <si>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</si>
  <si>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</si>
  <si>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</si>
  <si>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</si>
  <si>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</si>
  <si>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</si>
  <si>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</si>
  <si>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</si>
  <si>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</si>
  <si>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</si>
  <si>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</si>
  <si>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</si>
  <si>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</si>
  <si>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</si>
  <si>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</si>
  <si>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</si>
  <si>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</si>
  <si>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</si>
  <si>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</si>
  <si>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</si>
  <si>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</si>
  <si>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</si>
  <si>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</si>
  <si>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</si>
  <si>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</si>
  <si>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</si>
  <si>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</si>
  <si>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</si>
  <si>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</si>
  <si>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</si>
  <si>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</si>
  <si>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</si>
  <si>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</si>
  <si>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</si>
  <si>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</si>
  <si>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</si>
  <si>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</si>
  <si>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</si>
  <si>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</si>
  <si>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</si>
  <si>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</si>
  <si>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</si>
  <si>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</si>
  <si>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</si>
  <si>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</si>
  <si>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</si>
  <si>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</si>
  <si>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</si>
  <si>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</si>
  <si>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</si>
  <si>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</si>
  <si>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</si>
  <si>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</si>
  <si>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</si>
  <si>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</si>
  <si>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</si>
  <si>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</si>
  <si>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</si>
  <si>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</si>
  <si>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</si>
  <si>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</si>
  <si>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</si>
  <si>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</si>
  <si>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</si>
  <si>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</si>
  <si>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</si>
  <si>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</si>
  <si>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</si>
  <si>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</si>
  <si>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</si>
  <si>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</si>
  <si>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</si>
  <si>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</si>
  <si>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</si>
  <si>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</si>
  <si>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</si>
  <si>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</si>
  <si>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</si>
  <si>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</si>
  <si>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</si>
  <si>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</si>
  <si>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</si>
  <si>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</si>
  <si>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</si>
  <si>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</si>
  <si>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</si>
  <si>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</si>
  <si>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</si>
  <si>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</si>
  <si>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</si>
  <si>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</si>
  <si>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</si>
  <si>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</si>
  <si>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</si>
  <si>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</si>
  <si>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</si>
  <si>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</si>
  <si>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</si>
  <si>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</si>
  <si>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</si>
  <si>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</si>
  <si>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</si>
  <si>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</si>
  <si>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</si>
  <si>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</si>
  <si>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</si>
  <si>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</si>
  <si>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</si>
  <si>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</si>
  <si>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</si>
  <si>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</si>
  <si>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</si>
  <si>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</si>
  <si>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</si>
  <si>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</si>
  <si>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</si>
  <si>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</si>
  <si>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</si>
  <si>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</si>
  <si>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</si>
  <si>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</si>
  <si>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</si>
  <si>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</si>
  <si>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</si>
  <si>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</si>
  <si>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</si>
  <si>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</si>
  <si>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</si>
  <si>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</si>
  <si>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</si>
  <si>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</si>
  <si>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</si>
  <si>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</si>
  <si>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</si>
  <si>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</si>
  <si>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</si>
  <si>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</si>
  <si>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</si>
  <si>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</si>
  <si>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</si>
  <si>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</si>
  <si>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</si>
  <si>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</si>
  <si>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</si>
  <si>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</si>
  <si>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</si>
  <si>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</si>
  <si>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</si>
  <si>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</si>
  <si>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</si>
  <si>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</si>
  <si>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</si>
  <si>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</si>
  <si>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</si>
  <si>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</si>
  <si>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</si>
  <si>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</si>
  <si>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</si>
  <si>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</si>
  <si>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</si>
  <si>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</si>
  <si>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</si>
  <si>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</si>
  <si>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</si>
  <si>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</si>
  <si>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</si>
  <si>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</si>
  <si>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</si>
  <si>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</si>
  <si>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</si>
  <si>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</si>
  <si>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</si>
  <si>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</si>
  <si>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</si>
  <si>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</si>
  <si>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</si>
  <si>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</si>
  <si>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</si>
  <si>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</si>
  <si>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</si>
  <si>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</si>
  <si>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</si>
  <si>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</si>
  <si>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</si>
  <si>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</si>
  <si>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</si>
  <si>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</si>
  <si>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</si>
  <si>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</si>
  <si>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</si>
  <si>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</si>
  <si>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</si>
  <si>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</si>
  <si>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</si>
  <si>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</si>
  <si>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</si>
  <si>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</si>
  <si>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</si>
  <si>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</si>
  <si>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</si>
  <si>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</si>
  <si>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</si>
  <si>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</si>
  <si>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</si>
  <si>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</si>
  <si>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</si>
  <si>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</si>
  <si>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</si>
  <si>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</si>
  <si>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</si>
  <si>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</si>
  <si>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</si>
  <si>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</si>
  <si>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</si>
  <si>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</si>
  <si>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</si>
  <si>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</si>
  <si>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</si>
  <si>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</si>
  <si>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</si>
  <si>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</si>
  <si>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</si>
  <si>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</si>
  <si>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</si>
  <si>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</si>
  <si>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</si>
  <si>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</si>
  <si>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</si>
  <si>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</si>
  <si>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</si>
  <si>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</si>
  <si>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</si>
  <si>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</si>
  <si>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</si>
  <si>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</si>
  <si>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</si>
  <si>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</si>
  <si>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</si>
  <si>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</si>
  <si>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</si>
  <si>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</si>
  <si>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</si>
  <si>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</si>
  <si>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</si>
  <si>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</si>
  <si>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</si>
  <si>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</si>
  <si>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</si>
  <si>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</si>
  <si>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</si>
  <si>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</si>
  <si>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</si>
  <si>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</si>
  <si>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</si>
  <si>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</si>
  <si>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</si>
  <si>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</si>
  <si>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</si>
  <si>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</si>
  <si>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</si>
  <si>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</si>
  <si>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</si>
  <si>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</si>
  <si>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</si>
  <si>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</si>
  <si>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</si>
  <si>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</si>
  <si>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</si>
  <si>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</si>
  <si>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</si>
  <si>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</si>
  <si>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</si>
  <si>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</si>
  <si>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</si>
  <si>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</si>
  <si>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</si>
  <si>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</si>
  <si>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</si>
  <si>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</si>
  <si>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</si>
  <si>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</si>
  <si>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</si>
  <si>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</si>
  <si>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</si>
  <si>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</si>
  <si>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</si>
  <si>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</si>
  <si>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</si>
  <si>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</si>
  <si>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</si>
  <si>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</si>
  <si>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</si>
  <si>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</si>
  <si>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</si>
  <si>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</si>
  <si>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</si>
  <si>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</si>
  <si>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</si>
  <si>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</si>
  <si>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</si>
  <si>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</si>
  <si>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</si>
  <si>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</si>
  <si>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</si>
  <si>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</si>
  <si>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</si>
  <si>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</si>
  <si>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</si>
  <si>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</si>
  <si>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</si>
  <si>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</si>
  <si>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</si>
  <si>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</si>
  <si>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</si>
  <si>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</si>
  <si>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</si>
  <si>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</si>
  <si>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</si>
  <si>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</si>
  <si>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</si>
  <si>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</si>
  <si>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</si>
  <si>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</si>
  <si>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</si>
  <si>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</si>
  <si>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</si>
  <si>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</si>
  <si>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</si>
  <si>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</si>
  <si>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</si>
  <si>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</si>
  <si>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</si>
  <si>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</si>
  <si>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</si>
  <si>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</si>
  <si>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</si>
  <si>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</si>
  <si>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</si>
  <si>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</si>
  <si>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</si>
  <si>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</si>
  <si>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</si>
  <si>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</si>
  <si>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</si>
  <si>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</si>
  <si>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</si>
  <si>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</si>
  <si>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</si>
  <si>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</si>
  <si>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</si>
  <si>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</si>
  <si>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</si>
  <si>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</si>
  <si>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</si>
  <si>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</si>
  <si>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</si>
  <si>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</si>
  <si>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</si>
  <si>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</si>
  <si>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</si>
  <si>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</si>
  <si>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</si>
  <si>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</si>
  <si>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</si>
  <si>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</si>
  <si>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</si>
  <si>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</si>
  <si>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</si>
  <si>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</si>
  <si>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</si>
  <si>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</si>
  <si>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</si>
  <si>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</si>
  <si>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</si>
  <si>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</si>
  <si>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</si>
  <si>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</si>
  <si>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</si>
  <si>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</si>
  <si>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</si>
  <si>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</si>
  <si>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</si>
  <si>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</si>
  <si>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</si>
  <si>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</si>
  <si>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</si>
  <si>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</si>
  <si>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</si>
  <si>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</si>
  <si>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</si>
  <si>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</si>
  <si>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</si>
  <si>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</si>
  <si>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</si>
  <si>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</si>
  <si>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</si>
  <si>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</si>
  <si>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</si>
  <si>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</si>
  <si>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</si>
  <si>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</si>
  <si>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</si>
  <si>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</si>
  <si>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</si>
  <si>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</si>
  <si>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</si>
  <si>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</si>
  <si>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</si>
  <si>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</si>
  <si>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</si>
  <si>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</si>
  <si>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</si>
  <si>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</si>
  <si>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</si>
  <si>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</si>
  <si>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</si>
  <si>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</si>
  <si>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</si>
  <si>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</si>
  <si>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</si>
  <si>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</si>
  <si>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</si>
  <si>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</si>
  <si>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</si>
  <si>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</si>
  <si>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</si>
  <si>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</si>
  <si>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</si>
  <si>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</si>
  <si>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</si>
  <si>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</si>
  <si>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</si>
  <si>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</si>
  <si>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</si>
  <si>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</si>
  <si>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</si>
  <si>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</si>
  <si>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</si>
  <si>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</si>
  <si>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</si>
  <si>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</si>
  <si>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</si>
  <si>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</si>
  <si>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</si>
  <si>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</si>
  <si>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</si>
  <si>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</si>
  <si>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</si>
  <si>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</si>
  <si>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</si>
  <si>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</si>
  <si>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</si>
  <si>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</si>
  <si>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</si>
  <si>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</si>
  <si>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</si>
  <si>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</si>
  <si>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</si>
  <si>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</si>
  <si>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</si>
  <si>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</si>
  <si>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</si>
  <si>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</si>
  <si>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</si>
  <si>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</si>
  <si>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</si>
  <si>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</si>
  <si>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</si>
  <si>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</si>
  <si>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</si>
  <si>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</si>
  <si>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</si>
  <si>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</si>
  <si>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</si>
  <si>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</si>
  <si>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</si>
  <si>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</si>
  <si>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</si>
  <si>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</si>
  <si>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</si>
  <si>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</si>
  <si>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</si>
  <si>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</si>
  <si>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</si>
  <si>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</si>
  <si>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</si>
  <si>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</si>
  <si>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</si>
  <si>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</si>
  <si>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</si>
  <si>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</si>
  <si>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</si>
  <si>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</si>
  <si>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</si>
  <si>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</si>
  <si>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</si>
  <si>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</si>
  <si>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</si>
  <si>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</si>
  <si>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</si>
  <si>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</si>
  <si>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</si>
  <si>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</si>
  <si>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</si>
  <si>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</si>
  <si>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</si>
  <si>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</si>
  <si>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</si>
  <si>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</si>
  <si>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</si>
  <si>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</si>
  <si>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</si>
  <si>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</si>
  <si>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</si>
  <si>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</si>
  <si>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</si>
  <si>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</si>
  <si>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</si>
  <si>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</si>
  <si>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</si>
  <si>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</si>
  <si>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</si>
  <si>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</si>
  <si>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</si>
  <si>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</si>
  <si>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</si>
  <si>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</si>
  <si>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</si>
  <si>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</si>
  <si>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</si>
  <si>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</si>
  <si>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</si>
  <si>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</si>
  <si>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</si>
  <si>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</si>
  <si>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</si>
  <si>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</si>
  <si>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</si>
  <si>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</si>
  <si>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</si>
  <si>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</si>
  <si>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</si>
  <si>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</si>
  <si>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</si>
  <si>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</si>
  <si>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</si>
  <si>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</si>
  <si>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</si>
  <si>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</si>
  <si>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</si>
  <si>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</si>
  <si>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</si>
  <si>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</si>
  <si>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</si>
  <si>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</si>
  <si>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</si>
  <si>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</si>
  <si>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</si>
  <si>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</si>
  <si>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</si>
  <si>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</si>
  <si>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</si>
  <si>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</si>
  <si>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</si>
  <si>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</si>
  <si>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</si>
  <si>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</si>
  <si>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</si>
  <si>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</si>
  <si>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</si>
  <si>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</si>
  <si>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</si>
  <si>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</si>
  <si>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</si>
  <si>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</si>
  <si>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</si>
  <si>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</si>
  <si>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</si>
  <si>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</si>
  <si>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</si>
  <si>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</si>
  <si>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</si>
  <si>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</si>
  <si>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</si>
  <si>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</si>
  <si>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</si>
  <si>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</si>
  <si>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</si>
  <si>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</si>
  <si>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</si>
  <si>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</si>
  <si>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</si>
  <si>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</si>
  <si>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</si>
  <si>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</si>
  <si>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</si>
  <si>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</si>
  <si>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</si>
  <si>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</si>
  <si>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</si>
  <si>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</si>
  <si>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</si>
  <si>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</si>
  <si>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</si>
  <si>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</si>
  <si>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</si>
  <si>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</si>
  <si>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</si>
  <si>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</si>
  <si>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</si>
  <si>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</si>
  <si>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</si>
  <si>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</si>
  <si>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</si>
  <si>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</si>
  <si>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</si>
  <si>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</si>
  <si>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</si>
  <si>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</si>
  <si>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</si>
  <si>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</si>
  <si>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</si>
  <si>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</si>
  <si>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</si>
  <si>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</si>
  <si>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</si>
  <si>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</si>
  <si>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</si>
  <si>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</si>
  <si>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</si>
  <si>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</si>
  <si>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</si>
  <si>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</si>
  <si>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</si>
  <si>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</si>
  <si>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</si>
  <si>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</si>
  <si>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</si>
  <si>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</si>
  <si>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</si>
  <si>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</si>
  <si>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</si>
  <si>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</si>
  <si>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</si>
  <si>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</si>
  <si>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</si>
  <si>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</si>
  <si>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</si>
  <si>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</si>
  <si>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</si>
  <si>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</si>
  <si>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</si>
  <si>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</si>
  <si>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</si>
  <si>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</si>
  <si>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</si>
  <si>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</si>
  <si>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</si>
  <si>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</si>
  <si>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</si>
  <si>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</si>
  <si>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</si>
  <si>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</si>
  <si>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</si>
  <si>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</si>
  <si>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</si>
  <si>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</si>
  <si>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</si>
  <si>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</si>
  <si>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</si>
  <si>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</si>
  <si>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</si>
  <si>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</si>
  <si>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</si>
  <si>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</si>
  <si>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</si>
  <si>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</si>
  <si>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</si>
  <si>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</si>
  <si>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</si>
  <si>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</si>
  <si>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</si>
  <si>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</si>
  <si>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</si>
  <si>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</si>
  <si>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</si>
  <si>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</si>
  <si>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</si>
  <si>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</si>
  <si>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</si>
  <si>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</si>
  <si>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</si>
  <si>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</si>
  <si>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</si>
  <si>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</si>
  <si>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</si>
  <si>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</si>
  <si>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</si>
  <si>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</si>
  <si>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</si>
  <si>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</si>
  <si>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</si>
  <si>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</si>
  <si>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</si>
  <si>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</si>
  <si>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</si>
  <si>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</si>
  <si>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</si>
  <si>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</si>
  <si>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</si>
  <si>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</si>
  <si>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</si>
  <si>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</si>
  <si>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</si>
  <si>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</si>
  <si>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</si>
  <si>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</si>
  <si>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</si>
  <si>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</si>
  <si>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</si>
  <si>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</si>
  <si>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</si>
  <si>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</si>
  <si>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</si>
  <si>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</si>
  <si>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</si>
  <si>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</si>
  <si>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</si>
  <si>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</si>
  <si>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</si>
  <si>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</si>
  <si>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</si>
  <si>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</si>
  <si>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</si>
  <si>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</si>
  <si>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</si>
  <si>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</si>
  <si>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</si>
  <si>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</si>
  <si>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</si>
  <si>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</si>
  <si>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</si>
  <si>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</si>
  <si>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</si>
  <si>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</si>
  <si>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</si>
  <si>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</si>
  <si>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</si>
  <si>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</si>
  <si>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</si>
  <si>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</si>
  <si>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</si>
  <si>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</si>
  <si>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</si>
  <si>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</si>
  <si>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</si>
  <si>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</si>
  <si>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</si>
  <si>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</si>
  <si>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</si>
  <si>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</si>
  <si>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</si>
  <si>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</si>
  <si>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</si>
  <si>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</si>
  <si>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</si>
  <si>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</si>
  <si>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</si>
  <si>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</si>
  <si>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</si>
  <si>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</si>
  <si>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</si>
  <si>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</si>
  <si>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</si>
  <si>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</si>
  <si>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</si>
  <si>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</si>
  <si>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</si>
  <si>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</si>
  <si>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</si>
  <si>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</si>
  <si>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</si>
  <si>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</si>
  <si>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</si>
  <si>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</si>
  <si>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</si>
  <si>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</si>
  <si>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</si>
  <si>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</si>
  <si>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</si>
  <si>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</si>
  <si>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</si>
  <si>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</si>
  <si>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</si>
  <si>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</si>
  <si>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</si>
  <si>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</si>
  <si>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</si>
  <si>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</si>
  <si>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</si>
  <si>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</si>
  <si>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</si>
  <si>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</si>
  <si>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</si>
  <si>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</si>
  <si>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</si>
  <si>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</si>
  <si>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</si>
  <si>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</si>
  <si>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</si>
  <si>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</si>
  <si>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</si>
  <si>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</si>
  <si>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</si>
  <si>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</si>
  <si>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</si>
  <si>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</si>
  <si>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</si>
  <si>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</si>
  <si>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</si>
  <si>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</si>
  <si>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</si>
  <si>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</si>
  <si>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</si>
  <si>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</si>
  <si>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</si>
  <si>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</si>
  <si>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</si>
  <si>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</si>
  <si>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</si>
  <si>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</si>
  <si>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</si>
  <si>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</si>
  <si>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</si>
  <si>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</si>
  <si>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</si>
  <si>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</si>
  <si>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</si>
  <si>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</si>
  <si>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</si>
  <si>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</si>
  <si>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</si>
  <si>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</si>
  <si>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</si>
  <si>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</si>
  <si>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</si>
  <si>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</si>
  <si>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</si>
  <si>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</si>
  <si>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</si>
  <si>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</si>
  <si>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</si>
  <si>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</si>
  <si>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</si>
  <si>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</si>
  <si>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</si>
  <si>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</si>
  <si>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</si>
  <si>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</si>
  <si>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</si>
  <si>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</si>
  <si>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</si>
  <si>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</si>
  <si>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</si>
  <si>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</si>
  <si>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</si>
  <si>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</si>
  <si>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</si>
  <si>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</si>
  <si>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</si>
  <si>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</si>
  <si>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</si>
  <si>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</si>
  <si>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</si>
  <si>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</si>
  <si>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</si>
  <si>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</si>
  <si>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</si>
  <si>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</si>
  <si>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</si>
  <si>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</si>
  <si>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</si>
  <si>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</si>
  <si>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</si>
  <si>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</si>
  <si>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</si>
  <si>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</si>
  <si>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</si>
  <si>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</si>
  <si>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</si>
  <si>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</si>
  <si>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</si>
  <si>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</si>
  <si>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</si>
  <si>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</si>
  <si>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</si>
  <si>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</si>
  <si>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</si>
  <si>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</si>
  <si>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</si>
  <si>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</si>
  <si>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</si>
  <si>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</si>
  <si>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</si>
  <si>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</si>
  <si>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</si>
  <si>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</si>
  <si>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</si>
  <si>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</si>
  <si>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</si>
  <si>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</si>
  <si>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</si>
  <si>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</si>
  <si>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</si>
  <si>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</si>
  <si>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</si>
  <si>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</si>
  <si>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</si>
  <si>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</si>
  <si>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</si>
  <si>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</si>
  <si>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</si>
  <si>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</si>
  <si>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</si>
  <si>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</si>
  <si>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</si>
  <si>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</si>
  <si>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</si>
  <si>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</si>
  <si>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</si>
  <si>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</si>
  <si>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</si>
  <si>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</si>
  <si>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</si>
  <si>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</si>
  <si>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</si>
  <si>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</si>
  <si>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</si>
  <si>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</si>
  <si>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</si>
  <si>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</si>
  <si>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</si>
  <si>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</si>
  <si>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</si>
  <si>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</si>
  <si>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</si>
  <si>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</si>
  <si>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</si>
  <si>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</si>
  <si>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</si>
  <si>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</si>
  <si>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</si>
  <si>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</si>
  <si>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</si>
  <si>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</si>
  <si>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</si>
  <si>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</si>
  <si>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</si>
  <si>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</si>
  <si>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</si>
  <si>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</si>
  <si>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</si>
  <si>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</si>
  <si>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</si>
  <si>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</si>
  <si>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</si>
  <si>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</si>
  <si>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</si>
  <si>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</si>
  <si>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</si>
  <si>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</si>
  <si>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</si>
  <si>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</si>
  <si>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</si>
  <si>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</si>
  <si>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</si>
  <si>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</si>
  <si>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</si>
  <si>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</si>
  <si>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</si>
  <si>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</si>
  <si>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</si>
  <si>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</si>
  <si>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</si>
  <si>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</si>
  <si>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</si>
  <si>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</si>
  <si>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</si>
  <si>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</si>
  <si>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</si>
  <si>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</si>
  <si>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</si>
  <si>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</si>
  <si>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</si>
  <si>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</si>
  <si>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</si>
  <si>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</si>
  <si>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</si>
  <si>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</si>
  <si>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</si>
  <si>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</si>
  <si>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</si>
  <si>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</si>
  <si>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</si>
  <si>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</si>
  <si>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</si>
  <si>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</si>
  <si>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</si>
  <si>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</si>
  <si>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</si>
  <si>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</si>
  <si>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</si>
  <si>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</si>
  <si>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</si>
  <si>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</si>
  <si>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</si>
  <si>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</si>
  <si>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</si>
  <si>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</si>
  <si>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</si>
  <si>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</si>
  <si>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</si>
  <si>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</si>
  <si>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</si>
  <si>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</si>
  <si>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</si>
  <si>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</si>
  <si>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</si>
  <si>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</si>
  <si>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</si>
  <si>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</si>
  <si>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</si>
  <si>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</si>
  <si>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</si>
  <si>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</si>
  <si>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</si>
  <si>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</si>
  <si>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</si>
  <si>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</si>
  <si>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</si>
  <si>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</si>
  <si>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</si>
  <si>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</si>
  <si>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</si>
  <si>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</si>
  <si>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</si>
  <si>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</si>
  <si>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</si>
  <si>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</si>
  <si>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</si>
  <si>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</si>
  <si>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</si>
  <si>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</si>
  <si>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</si>
  <si>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</si>
  <si>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</si>
  <si>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</si>
  <si>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</si>
  <si>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</si>
  <si>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</si>
  <si>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</si>
  <si>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</si>
  <si>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</si>
  <si>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</si>
  <si>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</si>
  <si>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</si>
  <si>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</si>
  <si>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</si>
  <si>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</si>
  <si>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</si>
  <si>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</si>
  <si>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</si>
  <si>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</si>
  <si>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</si>
  <si>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</si>
  <si>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</si>
  <si>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</si>
  <si>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</si>
  <si>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</si>
  <si>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</si>
  <si>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</si>
  <si>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</si>
  <si>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</si>
  <si>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</si>
  <si>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</si>
  <si>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</si>
  <si>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</si>
  <si>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</si>
  <si>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</si>
  <si>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</si>
  <si>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</si>
  <si>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</si>
  <si>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</si>
  <si>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</si>
  <si>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</si>
  <si>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</si>
  <si>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</si>
  <si>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</si>
  <si>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</si>
  <si>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</si>
  <si>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</si>
  <si>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</si>
  <si>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</si>
  <si>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</si>
  <si>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</si>
  <si>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</si>
  <si>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</si>
  <si>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</si>
  <si>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</si>
  <si>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</si>
  <si>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</si>
  <si>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</si>
  <si>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</si>
  <si>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</si>
  <si>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</si>
  <si>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</si>
  <si>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</si>
  <si>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</si>
  <si>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</si>
  <si>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</si>
  <si>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</si>
  <si>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</si>
  <si>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</si>
  <si>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</si>
  <si>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</si>
  <si>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</si>
  <si>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</si>
  <si>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</si>
  <si>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</si>
  <si>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</si>
  <si>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</si>
  <si>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</si>
  <si>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</si>
  <si>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</si>
  <si>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</si>
  <si>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</si>
  <si>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</si>
  <si>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</si>
  <si>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</si>
  <si>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</si>
  <si>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</si>
  <si>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</si>
  <si>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</si>
  <si>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</si>
  <si>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</si>
  <si>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</si>
  <si>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</si>
  <si>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</si>
  <si>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</si>
  <si>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</si>
  <si>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</si>
  <si>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</si>
  <si>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</si>
  <si>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</si>
  <si>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</si>
  <si>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</si>
  <si>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</si>
  <si>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</si>
  <si>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</si>
  <si>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</si>
  <si>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</si>
  <si>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</si>
  <si>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</si>
  <si>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</si>
  <si>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</si>
  <si>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</si>
  <si>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</si>
  <si>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</si>
  <si>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</si>
  <si>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</si>
  <si>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</si>
  <si>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</si>
  <si>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</si>
  <si>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</si>
  <si>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</si>
  <si>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</si>
  <si>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</si>
  <si>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</si>
  <si>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</si>
  <si>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</si>
  <si>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</si>
  <si>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</si>
  <si>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</si>
  <si>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</si>
  <si>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</si>
  <si>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</si>
  <si>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</si>
  <si>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</si>
  <si>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</si>
  <si>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</si>
  <si>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</si>
  <si>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</si>
  <si>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</si>
  <si>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</si>
  <si>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</si>
  <si>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</si>
  <si>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</si>
  <si>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</si>
  <si>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</si>
  <si>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</si>
  <si>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</si>
  <si>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</si>
  <si>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</si>
  <si>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</si>
  <si>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</si>
  <si>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</si>
  <si>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</si>
  <si>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</si>
  <si>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</si>
  <si>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</si>
  <si>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</si>
  <si>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</si>
  <si>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</si>
  <si>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</si>
  <si>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</si>
  <si>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</si>
  <si>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</si>
  <si>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</si>
  <si>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</si>
  <si>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</si>
  <si>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</si>
  <si>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</si>
  <si>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</si>
  <si>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</si>
  <si>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</si>
  <si>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</si>
  <si>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</si>
  <si>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</si>
  <si>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</si>
  <si>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</si>
  <si>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</si>
  <si>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</si>
  <si>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</si>
  <si>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</si>
  <si>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</si>
  <si>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</si>
  <si>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</si>
  <si>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</si>
  <si>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</si>
  <si>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</si>
  <si>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</si>
  <si>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</si>
  <si>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</si>
  <si>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</si>
  <si>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</si>
  <si>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</si>
  <si>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</si>
  <si>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</si>
  <si>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</si>
  <si>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</si>
  <si>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</si>
  <si>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</si>
  <si>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</si>
  <si>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</si>
  <si>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</si>
  <si>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</si>
  <si>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</si>
  <si>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</si>
  <si>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</si>
  <si>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</si>
  <si>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</si>
  <si>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</si>
  <si>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</si>
  <si>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</si>
  <si>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</si>
  <si>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</si>
  <si>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</si>
  <si>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</si>
  <si>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</si>
  <si>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</si>
  <si>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</si>
  <si>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</si>
  <si>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</si>
  <si>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</si>
  <si>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</si>
  <si>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</si>
  <si>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</si>
  <si>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</si>
  <si>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</si>
  <si>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</si>
  <si>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</si>
  <si>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</si>
  <si>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</si>
  <si>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</si>
  <si>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</si>
  <si>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</si>
  <si>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</si>
  <si>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</si>
  <si>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</si>
  <si>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</si>
  <si>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</si>
  <si>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</si>
  <si>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</si>
  <si>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</si>
  <si>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</si>
  <si>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</si>
  <si>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</si>
  <si>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</si>
  <si>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</si>
  <si>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</si>
  <si>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</si>
  <si>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</si>
  <si>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</si>
  <si>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</si>
  <si>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</si>
  <si>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</si>
  <si>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</si>
  <si>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</si>
  <si>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</si>
  <si>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</si>
  <si>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</si>
  <si>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</si>
  <si>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</si>
  <si>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</si>
  <si>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</si>
  <si>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</si>
  <si>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</si>
  <si>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</si>
  <si>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</si>
  <si>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</si>
  <si>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</si>
  <si>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</si>
  <si>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</si>
  <si>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</si>
  <si>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</si>
  <si>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</si>
  <si>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</si>
  <si>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</si>
  <si>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</si>
  <si>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</si>
  <si>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</si>
  <si>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</si>
  <si>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</si>
  <si>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</si>
  <si>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</si>
  <si>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</si>
  <si>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</si>
  <si>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</si>
  <si>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</si>
  <si>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</si>
  <si>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</si>
  <si>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</si>
  <si>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</si>
  <si>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</si>
  <si>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</si>
  <si>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</si>
  <si>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</si>
  <si>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</si>
  <si>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</si>
  <si>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</si>
  <si>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</si>
  <si>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</si>
  <si>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</si>
  <si>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</si>
  <si>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</si>
  <si>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</si>
  <si>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</si>
  <si>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</si>
  <si>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</si>
  <si>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</si>
  <si>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</si>
  <si>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</si>
  <si>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</si>
  <si>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</si>
  <si>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</si>
  <si>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</si>
  <si>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</si>
  <si>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</si>
  <si>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</si>
  <si>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</si>
  <si>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</si>
  <si>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</si>
  <si>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</si>
  <si>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</si>
  <si>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</si>
  <si>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</si>
  <si>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</si>
  <si>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</si>
  <si>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</si>
  <si>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</si>
  <si>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</si>
  <si>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</si>
  <si>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</si>
  <si>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</si>
  <si>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</si>
  <si>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</si>
  <si>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</si>
  <si>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</si>
  <si>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</si>
  <si>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</si>
  <si>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</si>
  <si>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</si>
  <si>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</si>
  <si>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</si>
  <si>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</si>
  <si>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</si>
  <si>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</si>
  <si>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</si>
  <si>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</si>
  <si>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</si>
  <si>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</si>
  <si>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</si>
  <si>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</si>
  <si>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</si>
  <si>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</si>
  <si>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</si>
  <si>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</si>
  <si>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</si>
  <si>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</si>
  <si>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</si>
  <si>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</si>
  <si>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</si>
  <si>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</si>
  <si>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</si>
  <si>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</si>
  <si>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</si>
  <si>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</si>
  <si>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</si>
  <si>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</si>
  <si>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</si>
  <si>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</si>
  <si>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</si>
  <si>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</si>
  <si>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</si>
  <si>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</si>
  <si>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</si>
  <si>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</si>
  <si>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</si>
  <si>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</si>
  <si>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</si>
  <si>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</si>
  <si>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</si>
  <si>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</si>
  <si>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</si>
  <si>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</si>
  <si>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</si>
  <si>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</si>
  <si>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</si>
  <si>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</si>
  <si>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</si>
  <si>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</si>
  <si>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</si>
  <si>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</si>
  <si>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</si>
  <si>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</si>
  <si>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</si>
  <si>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</si>
  <si>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</si>
  <si>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</si>
  <si>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</si>
  <si>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</si>
  <si>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</si>
  <si>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</si>
  <si>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</si>
  <si>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</si>
  <si>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</si>
  <si>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</si>
  <si>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</si>
  <si>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</si>
  <si>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</si>
  <si>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</si>
  <si>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</si>
  <si>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</si>
  <si>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</si>
  <si>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</si>
  <si>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</si>
  <si>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</si>
  <si>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</si>
  <si>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</si>
  <si>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</si>
  <si>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</si>
  <si>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</si>
  <si>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</si>
  <si>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</si>
  <si>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</si>
  <si>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</si>
  <si>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</si>
  <si>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</si>
  <si>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</si>
  <si>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</si>
  <si>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</si>
  <si>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</si>
  <si>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</si>
  <si>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</si>
  <si>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</si>
  <si>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</si>
  <si>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</si>
  <si>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</si>
  <si>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</si>
  <si>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</si>
  <si>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</si>
  <si>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</si>
  <si>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</si>
  <si>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</si>
  <si>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</si>
  <si>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</si>
  <si>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</si>
  <si>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</si>
  <si>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</si>
  <si>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</si>
  <si>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</si>
  <si>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</si>
  <si>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</si>
  <si>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</si>
  <si>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</si>
  <si>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</si>
  <si>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</si>
  <si>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</si>
  <si>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</si>
  <si>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</si>
  <si>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</si>
  <si>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</si>
  <si>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</si>
  <si>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</si>
  <si>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</si>
  <si>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</si>
  <si>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</si>
  <si>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</si>
  <si>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</si>
  <si>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</si>
  <si>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</si>
  <si>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</si>
  <si>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</si>
  <si>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</si>
  <si>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</si>
  <si>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</si>
  <si>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</si>
  <si>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</si>
  <si>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</si>
  <si>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</si>
  <si>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</si>
  <si>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</si>
  <si>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</si>
  <si>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</si>
  <si>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</si>
  <si>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</si>
  <si>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</si>
  <si>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</si>
  <si>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</si>
  <si>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</si>
  <si>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</si>
  <si>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</si>
  <si>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</si>
  <si>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</si>
  <si>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</si>
  <si>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</si>
  <si>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</si>
  <si>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</si>
  <si>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</si>
  <si>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</si>
  <si>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</si>
  <si>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</si>
  <si>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</si>
  <si>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</si>
  <si>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</si>
  <si>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</si>
  <si>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</si>
  <si>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</si>
  <si>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</si>
  <si>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</si>
  <si>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</si>
  <si>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</si>
  <si>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</si>
  <si>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</si>
  <si>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</si>
  <si>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</si>
  <si>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</si>
  <si>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</si>
  <si>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</si>
  <si>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</si>
  <si>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</si>
  <si>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</si>
  <si>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</si>
  <si>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</si>
  <si>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</si>
  <si>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</si>
  <si>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</si>
  <si>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</si>
  <si>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</si>
  <si>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</si>
  <si>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</si>
  <si>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</si>
  <si>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</si>
  <si>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</si>
  <si>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</si>
  <si>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</si>
  <si>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</si>
  <si>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</si>
  <si>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</si>
  <si>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</si>
  <si>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</si>
  <si>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</si>
  <si>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</si>
  <si>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</si>
  <si>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</si>
  <si>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</si>
  <si>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</si>
  <si>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</si>
  <si>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</si>
  <si>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</si>
  <si>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</si>
  <si>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</si>
  <si>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</si>
  <si>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</si>
  <si>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REPRESENTACIÓN ESTATAL EN NUEVO LEÓN, CADER LINARES</t>
  </si>
  <si>
    <t>FIRMA DE ENTERADO</t>
  </si>
  <si>
    <t>RMU</t>
  </si>
  <si>
    <t>CULTIVO</t>
  </si>
  <si>
    <t>Programa Especial de Energía para el campo en materia de Energía eléctrica de uso agrícola (PEUA)</t>
  </si>
  <si>
    <t>C ABIEL FERNANDO PERALES MARIN</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</si>
  <si>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</si>
  <si>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</si>
  <si>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</si>
  <si>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</si>
  <si>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</si>
  <si>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</si>
  <si>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</si>
  <si>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</si>
  <si>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</si>
  <si>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</si>
  <si>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</si>
  <si>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BOMBAS</t>
  </si>
  <si>
    <t>NO. DE BOMBAS</t>
  </si>
  <si>
    <t>COMPROMISO 1</t>
  </si>
  <si>
    <t>COMPROMISO 2</t>
  </si>
  <si>
    <t>PRODUCTORES BENEFICIADOS</t>
  </si>
  <si>
    <t>SUPERFICIE DE RIEGO</t>
  </si>
  <si>
    <t>REPRESENTANTE</t>
  </si>
  <si>
    <t>LATITID</t>
  </si>
  <si>
    <t>PRODUCTORES</t>
  </si>
  <si>
    <t>COMPROMISO2</t>
  </si>
  <si>
    <t>Bombas descripcion</t>
  </si>
  <si>
    <t>Modelo:</t>
  </si>
  <si>
    <t>Capacidad:</t>
  </si>
  <si>
    <t>Serie:</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</si>
  <si>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</si>
  <si>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</si>
  <si>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</si>
  <si>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</si>
  <si>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</si>
  <si>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</si>
  <si>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</si>
  <si>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</si>
  <si>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</si>
  <si>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</si>
  <si>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</si>
  <si>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</si>
  <si>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</si>
  <si>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</si>
  <si>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</si>
  <si>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</si>
  <si>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</si>
  <si>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VERIFICACIÓN</t>
  </si>
  <si>
    <t>|</t>
  </si>
  <si>
    <t xml:space="preserve">Marca: Grundfos, Serie: S/N, Modelo: S/N, Capacidad: 5 HP;    </t>
  </si>
  <si>
    <t>1.96 Has.</t>
  </si>
  <si>
    <t>PATH</t>
  </si>
  <si>
    <t>INTGRAR EXP</t>
  </si>
  <si>
    <t>ACTUALIZAR.PY</t>
  </si>
  <si>
    <t>INTEGRAR.PY</t>
  </si>
  <si>
    <t>EDITAR.PY</t>
  </si>
  <si>
    <t>EMITIR.PY</t>
  </si>
  <si>
    <t>APROVECHAMIENTO DE LA CUOTA</t>
  </si>
  <si>
    <t>Marca:</t>
  </si>
  <si>
    <t>PICO DE CONSUMO</t>
  </si>
  <si>
    <t>Anexo último recibo de pago de luz.</t>
  </si>
  <si>
    <t>ATENTAMENTE</t>
  </si>
  <si>
    <t>NOMBRE Y FIRMA DEL SOLICITANTE</t>
  </si>
  <si>
    <t>Asimismo, por este medio acredito que la información que integra mi expediente, que se encuentra en poder del CADER Número 2 Linares, es verídica y vigente.</t>
  </si>
  <si>
    <t>DESARROLLO RURAL NO. 102, MONTEMORELOS</t>
  </si>
  <si>
    <t>ENCARGADO  DEL DESPACHO DEL DISTRITO DE</t>
  </si>
  <si>
    <t>ING. GILDARDO HEREDIA SALDAÑA</t>
  </si>
  <si>
    <t>P R E S E N T E.</t>
  </si>
  <si>
    <t>C.P. ABIEL FERNANDO PERALES MARÍN</t>
  </si>
  <si>
    <t>NOMBRE Y FIRMA DE QUIEN RECIBIÓ Y COTEJÓ LA DOCUMENTACIÓN</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</si>
  <si>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Light"/>
        <family val="2"/>
      </rPr>
      <t>reinscripción</t>
    </r>
    <r>
      <rPr>
        <sz val="11"/>
        <color theme="1"/>
        <rFont val="Calibri Light"/>
        <family val="2"/>
      </rPr>
      <t xml:space="preserve"> al programa en mención, mediante la asignación de la cuota energética calculada para el ejercicio fiscal 2024,</t>
    </r>
    <r>
      <rPr>
        <b/>
        <sz val="11"/>
        <color theme="1"/>
        <rFont val="Calibri Light"/>
        <family val="2"/>
      </rPr>
      <t xml:space="preserve"> LA CUAL HE REVISADO Y VALIDADO</t>
    </r>
    <r>
      <rPr>
        <sz val="11"/>
        <color theme="1"/>
        <rFont val="Calibri Light"/>
        <family val="2"/>
      </rPr>
      <t>, correspondiente al servicio de energía eléctrica que a continuación se describe:</t>
    </r>
  </si>
  <si>
    <t>Representación Estatal en Nuevo León</t>
  </si>
  <si>
    <t>Solicitud de reinscripción al PEUA y asignación de cuota energética para el Ejercicio fiscal 2024</t>
  </si>
  <si>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2024</t>
    </r>
    <r>
      <rPr>
        <sz val="10"/>
        <color theme="1"/>
        <rFont val="Calibri Light"/>
        <family val="2"/>
      </rPr>
      <t>.</t>
    </r>
  </si>
  <si>
    <t>DISTRITO DEL DESARROLLO RURAL NUMERO 102, MONTEMORELOS</t>
  </si>
  <si>
    <t xml:space="preserve"> </t>
  </si>
  <si>
    <t>CORREO ELECTRONICO</t>
  </si>
  <si>
    <t>MAPA.PY</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</si>
  <si>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2024. La fecha límite de recepción de documentos es hasta el 29 de septiembre de 2023, transcurrido este plazo se tomará como no presentada la solicitud de reinscripción.</t>
    </r>
  </si>
  <si>
    <t>Procedimiento de Operación para la Reinscripción de Beneficiarios al PEUA 2024</t>
  </si>
  <si>
    <t>Procedimiento de Operación para la Reinscripción al PEUA 2024</t>
  </si>
  <si>
    <t>0</t>
  </si>
  <si>
    <t>C:\Users\USER\Documents\Programas\python\energia\CUOTA ENERGETICA.xlsm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</si>
</sst>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80A]d&quot; de &quot;mmmm&quot; de &quot;yyyy;@"/>
  </numFmts>
  <fonts count="54"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sz val="11"/>
      <color theme="1"/>
      <name val="Calibri Light"/>
      <family val="2"/>
    </font>
    <font>
      <sz val="12"/>
      <color theme="1"/>
      <name val="Calibri Light"/>
      <family val="2"/>
    </font>
    <font>
      <b/>
      <sz val="12"/>
      <color theme="1" tint="0.249977111117893"/>
      <name val="Calibri Light"/>
      <family val="2"/>
    </font>
    <font>
      <sz val="1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sz val="11"/>
      <color theme="0"/>
      <name val="Calibri Light"/>
      <family val="2"/>
    </font>
    <font>
      <sz val="11"/>
      <color rgb="FF000000"/>
      <name val="Calibri"/>
      <family val="2"/>
    </font>
    <font>
      <sz val="20"/>
      <color rgb="FF000000"/>
      <name val="Calibri"/>
      <family val="2"/>
    </font>
    <font>
      <b/>
      <sz val="11"/>
      <color rgb="FFFF0000"/>
      <name val="Calibri"/>
      <family val="2"/>
      <scheme val="minor"/>
    </font>
  </fonts>
  <fills count="45">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2">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4" fontId="0" fillId="0" borderId="0" xfId="0" applyNumberFormat="1" applyAlignment="1">
      <alignment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1" fontId="1" fillId="0" borderId="0" xfId="0" applyNumberFormat="1" applyFont="1"/>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0" fontId="0" fillId="0" borderId="4" xfId="0" applyBorder="1" applyAlignment="1">
      <alignment horizontal="center"/>
    </xf>
    <xf numFmtId="164" fontId="7" fillId="0" borderId="0" xfId="0" applyNumberFormat="1" applyFont="1"/>
    <xf numFmtId="0" fontId="7" fillId="0" borderId="4" xfId="0" applyFont="1" applyBorder="1" applyAlignment="1">
      <alignment horizontal="center"/>
    </xf>
    <xf numFmtId="1" fontId="0" fillId="0" borderId="5" xfId="0" applyNumberFormat="1" applyBorder="1" applyProtection="1">
      <protection locked="0"/>
    </xf>
    <xf numFmtId="1" fontId="0" fillId="0" borderId="0" xfId="0" applyNumberFormat="1" applyProtection="1">
      <protection locked="0"/>
    </xf>
    <xf numFmtId="0" fontId="0" fillId="0" borderId="4" xfId="0" applyBorder="1"/>
    <xf numFmtId="0" fontId="7" fillId="0" borderId="0" xfId="0" applyFont="1" applyAlignment="1">
      <alignment horizontal="center"/>
    </xf>
    <xf numFmtId="14" fontId="7" fillId="0" borderId="0" xfId="0" applyNumberFormat="1" applyFont="1"/>
    <xf numFmtId="1" fontId="7" fillId="0" borderId="0" xfId="0" applyNumberFormat="1" applyFont="1"/>
    <xf numFmtId="0" fontId="35" fillId="0" borderId="0" xfId="0" applyFont="1"/>
    <xf numFmtId="0" fontId="37" fillId="0" borderId="0" xfId="0" applyFont="1"/>
    <xf numFmtId="0" fontId="38" fillId="0" borderId="0" xfId="0" applyFont="1"/>
    <xf numFmtId="0" fontId="35" fillId="0" borderId="0" xfId="0" applyFont="1" applyAlignment="1">
      <alignment horizontal="center"/>
    </xf>
    <xf numFmtId="0" fontId="39" fillId="0" borderId="0" xfId="0" applyFont="1"/>
    <xf numFmtId="0" fontId="35" fillId="0" borderId="0" xfId="0" applyFont="1" applyProtection="1">
      <protection locked="0"/>
    </xf>
    <xf numFmtId="0" fontId="35" fillId="0" borderId="0" xfId="0" applyFont="1" applyAlignment="1">
      <alignment horizontal="left"/>
    </xf>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0" applyFont="1" applyProtection="1">
      <protection locked="0"/>
    </xf>
    <xf numFmtId="0" fontId="7" fillId="0" borderId="0" xfId="44" applyFont="1" applyAlignment="1"/>
    <xf numFmtId="0" fontId="39" fillId="0" borderId="4" xfId="0" applyFont="1" applyBorder="1" applyAlignment="1">
      <alignment horizontal="center"/>
    </xf>
    <xf numFmtId="0" fontId="7" fillId="0" borderId="4" xfId="44" applyFont="1" applyBorder="1" applyAlignment="1"/>
    <xf numFmtId="0" fontId="39" fillId="0" borderId="4" xfId="0" applyFont="1" applyBorder="1"/>
    <xf numFmtId="14" fontId="0" fillId="0" borderId="0" xfId="0" applyNumberFormat="1" applyAlignment="1">
      <alignment horizontal="left" vertical="center"/>
    </xf>
    <xf numFmtId="0" fontId="39" fillId="0" borderId="0" xfId="0" applyFont="1" applyAlignment="1">
      <alignment horizontal="center"/>
    </xf>
    <xf numFmtId="0" fontId="7" fillId="0" borderId="0" xfId="44" applyFont="1" applyAlignment="1" applyProtection="1"/>
    <xf numFmtId="0" fontId="7" fillId="0" borderId="0" xfId="44" applyFont="1" applyProtection="1"/>
    <xf numFmtId="1" fontId="39" fillId="0" borderId="5" xfId="0" applyNumberFormat="1" applyFont="1" applyBorder="1" applyAlignment="1">
      <alignment horizontal="left"/>
    </xf>
    <xf numFmtId="0" fontId="7" fillId="0" borderId="0" xfId="44" applyFont="1" applyFill="1" applyBorder="1" applyAlignment="1" applyProtection="1"/>
    <xf numFmtId="1" fontId="39" fillId="0" borderId="0" xfId="0" applyNumberFormat="1" applyFont="1"/>
    <xf numFmtId="0" fontId="8" fillId="0" borderId="0" xfId="0" applyFont="1" applyAlignment="1">
      <alignment horizontal="center"/>
    </xf>
    <xf numFmtId="0" fontId="40" fillId="0" borderId="0" xfId="0" applyFont="1"/>
    <xf numFmtId="0" fontId="40" fillId="0" borderId="0" xfId="0" applyFont="1" applyAlignment="1">
      <alignment horizontal="left"/>
    </xf>
    <xf numFmtId="0" fontId="41" fillId="0" borderId="0" xfId="0" applyFont="1"/>
    <xf numFmtId="0" fontId="42"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43"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43" fillId="42" borderId="1" xfId="0" applyFont="1" applyFill="1" applyBorder="1" applyAlignment="1">
      <alignment horizontal="center" vertical="center" wrapText="1"/>
    </xf>
    <xf numFmtId="0" fontId="43" fillId="42" borderId="1" xfId="0" applyFont="1" applyFill="1" applyBorder="1" applyAlignment="1">
      <alignment horizontal="center" wrapText="1"/>
    </xf>
    <xf numFmtId="0" fontId="0" fillId="2" borderId="1" xfId="0" applyFill="1" applyBorder="1" applyAlignment="1">
      <alignment horizontal="center" wrapText="1"/>
    </xf>
    <xf numFmtId="0" fontId="0" fillId="2" borderId="1" xfId="0"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4" fillId="0" borderId="0" xfId="0" applyFont="1"/>
    <xf numFmtId="1" fontId="0" fillId="0" borderId="1" xfId="0" applyNumberFormat="1" applyBorder="1"/>
    <xf numFmtId="3" fontId="0" fillId="0" borderId="3" xfId="0" applyNumberFormat="1" applyBorder="1"/>
    <xf numFmtId="1" fontId="0" fillId="0" borderId="3" xfId="0" applyNumberFormat="1" applyBorder="1"/>
    <xf numFmtId="0" fontId="43" fillId="42" borderId="3" xfId="0" applyFont="1" applyFill="1" applyBorder="1" applyAlignment="1">
      <alignment horizontal="center" vertical="center" wrapText="1"/>
    </xf>
    <xf numFmtId="9" fontId="0" fillId="0" borderId="0" xfId="45" applyFont="1" applyAlignment="1">
      <alignment horizontal="center" vertical="center"/>
    </xf>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8" fillId="0" borderId="0" xfId="0" applyFont="1" applyAlignment="1">
      <alignment horizontal="left"/>
    </xf>
    <xf numFmtId="0" fontId="31" fillId="0" borderId="4" xfId="0" applyFont="1" applyBorder="1"/>
    <xf numFmtId="0" fontId="48" fillId="0" borderId="0" xfId="0" applyFont="1"/>
    <xf numFmtId="0" fontId="45" fillId="0" borderId="4" xfId="0" applyFont="1" applyBorder="1" applyAlignment="1">
      <alignment vertical="center"/>
    </xf>
    <xf numFmtId="0" fontId="48" fillId="0" borderId="16" xfId="0" applyFont="1" applyBorder="1"/>
    <xf numFmtId="0" fontId="49" fillId="0" borderId="0" xfId="0" applyFont="1"/>
    <xf numFmtId="0" fontId="50" fillId="0" borderId="0" xfId="0" applyFont="1"/>
    <xf numFmtId="2" fontId="0" fillId="0" borderId="0" xfId="0" applyNumberFormat="1" applyAlignment="1">
      <alignment horizontal="center"/>
    </xf>
    <xf numFmtId="2" fontId="0" fillId="4" borderId="0" xfId="0" applyNumberFormat="1" applyFill="1"/>
    <xf numFmtId="0" fontId="36" fillId="0" borderId="0" xfId="0" applyFont="1" applyAlignment="1">
      <alignment wrapText="1"/>
    </xf>
    <xf numFmtId="0" fontId="47" fillId="0" borderId="0" xfId="0" applyFont="1" applyAlignment="1">
      <alignment vertical="top" wrapText="1"/>
    </xf>
    <xf numFmtId="0" fontId="0" fillId="6" borderId="1" xfId="0" applyFill="1" applyBorder="1" applyAlignment="1">
      <alignment horizontal="center" wrapText="1"/>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0" fillId="0" borderId="0" xfId="0" applyAlignment="1">
      <alignment horizontal="right"/>
    </xf>
    <xf numFmtId="1" fontId="0" fillId="0" borderId="0" xfId="0" applyNumberFormat="1" applyAlignment="1">
      <alignment horizontal="center"/>
    </xf>
    <xf numFmtId="0" fontId="3" fillId="0" borderId="0" xfId="0" applyFont="1" applyAlignment="1">
      <alignment horizontal="right" vertical="center"/>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40" fillId="0" borderId="0" xfId="0" applyFont="1" applyAlignment="1">
      <alignment horizontal="left"/>
    </xf>
    <xf numFmtId="0" fontId="53" fillId="0" borderId="0" xfId="0" applyFont="1" applyAlignment="1">
      <alignment horizontal="center"/>
    </xf>
    <xf numFmtId="0" fontId="36" fillId="0" borderId="0" xfId="0" applyFont="1" applyAlignment="1">
      <alignment horizontal="right" wrapText="1"/>
    </xf>
    <xf numFmtId="0" fontId="35" fillId="0" borderId="0" xfId="0" applyFont="1" applyAlignment="1">
      <alignment horizontal="right" wrapText="1"/>
    </xf>
    <xf numFmtId="0" fontId="38" fillId="0" borderId="0" xfId="0" applyFont="1" applyAlignment="1">
      <alignment horizontal="left"/>
    </xf>
    <xf numFmtId="0" fontId="36" fillId="0" borderId="0" xfId="0" applyFont="1" applyAlignment="1">
      <alignment horizontal="right"/>
    </xf>
    <xf numFmtId="164" fontId="35" fillId="0" borderId="0" xfId="0" applyNumberFormat="1" applyFont="1" applyAlignment="1">
      <alignment horizontal="right"/>
    </xf>
    <xf numFmtId="0" fontId="35" fillId="0" borderId="0" xfId="0" applyFont="1" applyAlignment="1">
      <alignment horizontal="justify" wrapText="1"/>
    </xf>
    <xf numFmtId="0" fontId="38" fillId="0" borderId="0" xfId="0" applyFont="1" applyAlignment="1">
      <alignment horizontal="center"/>
    </xf>
    <xf numFmtId="1" fontId="39" fillId="0" borderId="4" xfId="0" applyNumberFormat="1" applyFont="1" applyBorder="1" applyAlignment="1">
      <alignment horizontal="center"/>
    </xf>
    <xf numFmtId="0" fontId="39" fillId="0" borderId="4" xfId="0" applyFont="1" applyBorder="1" applyAlignment="1">
      <alignment horizontal="center"/>
    </xf>
    <xf numFmtId="0" fontId="39" fillId="0" borderId="5" xfId="0" applyFont="1" applyBorder="1" applyAlignment="1">
      <alignment horizontal="left"/>
    </xf>
    <xf numFmtId="1" fontId="39" fillId="0" borderId="4" xfId="0" applyNumberFormat="1" applyFont="1" applyBorder="1" applyAlignment="1">
      <alignment horizontal="left"/>
    </xf>
    <xf numFmtId="0" fontId="39" fillId="0" borderId="4" xfId="0" applyFont="1" applyBorder="1" applyAlignment="1">
      <alignment horizontal="left"/>
    </xf>
    <xf numFmtId="0" fontId="38" fillId="0" borderId="16" xfId="0" applyFont="1" applyBorder="1" applyAlignment="1">
      <alignment horizontal="left"/>
    </xf>
    <xf numFmtId="164" fontId="39" fillId="0" borderId="4" xfId="0" applyNumberFormat="1" applyFont="1" applyBorder="1" applyAlignment="1">
      <alignment horizontal="left"/>
    </xf>
    <xf numFmtId="0" fontId="35" fillId="0" borderId="17" xfId="0" applyFont="1" applyBorder="1" applyAlignment="1">
      <alignment horizontal="left"/>
    </xf>
    <xf numFmtId="0" fontId="35" fillId="0" borderId="5" xfId="0" applyFont="1" applyBorder="1" applyAlignment="1">
      <alignment horizontal="left"/>
    </xf>
    <xf numFmtId="0" fontId="35" fillId="0" borderId="18" xfId="0" applyFont="1" applyBorder="1" applyAlignment="1">
      <alignment horizontal="left"/>
    </xf>
    <xf numFmtId="0" fontId="7" fillId="0" borderId="0" xfId="44" applyFont="1" applyFill="1" applyBorder="1" applyAlignment="1" applyProtection="1">
      <alignment horizontal="left"/>
    </xf>
    <xf numFmtId="0" fontId="7" fillId="0" borderId="0" xfId="44" applyFont="1" applyAlignment="1" applyProtection="1">
      <alignment horizontal="left"/>
    </xf>
    <xf numFmtId="0" fontId="7" fillId="0" borderId="0" xfId="44" applyFont="1" applyFill="1" applyBorder="1" applyAlignment="1">
      <alignment horizontal="left"/>
    </xf>
    <xf numFmtId="0" fontId="7" fillId="0" borderId="0" xfId="44" applyFont="1" applyAlignment="1">
      <alignment horizontal="left"/>
    </xf>
    <xf numFmtId="0" fontId="0" fillId="0" borderId="4" xfId="0" applyBorder="1" applyAlignment="1" applyProtection="1">
      <alignment horizontal="right"/>
      <protection locked="0"/>
    </xf>
    <xf numFmtId="0" fontId="35" fillId="0" borderId="0" xfId="0" applyFont="1" applyAlignment="1">
      <alignment horizontal="left" vertical="top" wrapText="1"/>
    </xf>
    <xf numFmtId="0" fontId="0" fillId="0" borderId="5" xfId="0" applyBorder="1" applyAlignment="1" applyProtection="1">
      <alignment horizontal="right"/>
      <protection locked="0"/>
    </xf>
    <xf numFmtId="1" fontId="39" fillId="0" borderId="5" xfId="0" applyNumberFormat="1" applyFont="1" applyBorder="1" applyAlignment="1">
      <alignment horizontal="left"/>
    </xf>
    <xf numFmtId="14" fontId="39" fillId="0" borderId="5" xfId="0" applyNumberFormat="1" applyFont="1" applyBorder="1" applyAlignment="1">
      <alignment horizontal="left"/>
    </xf>
    <xf numFmtId="0" fontId="7" fillId="0" borderId="0" xfId="44" applyFont="1" applyFill="1" applyAlignment="1" applyProtection="1">
      <alignment horizontal="left"/>
    </xf>
    <xf numFmtId="1" fontId="7" fillId="0" borderId="0" xfId="44" applyNumberFormat="1" applyFont="1" applyBorder="1" applyAlignment="1" applyProtection="1">
      <alignment horizontal="left"/>
    </xf>
    <xf numFmtId="0" fontId="7" fillId="0" borderId="0" xfId="44" applyFont="1" applyBorder="1" applyAlignment="1" applyProtection="1">
      <alignment horizontal="left"/>
    </xf>
    <xf numFmtId="0" fontId="7" fillId="0" borderId="0" xfId="0" applyFont="1" applyAlignment="1">
      <alignment horizontal="center"/>
    </xf>
    <xf numFmtId="0" fontId="7" fillId="0" borderId="0" xfId="0" applyFont="1" applyAlignment="1">
      <alignment horizontal="left"/>
    </xf>
    <xf numFmtId="0" fontId="48" fillId="0" borderId="0" xfId="0" applyFont="1" applyAlignment="1">
      <alignment horizontal="left"/>
    </xf>
    <xf numFmtId="164" fontId="46" fillId="0" borderId="0" xfId="0" applyNumberFormat="1" applyFont="1" applyAlignment="1">
      <alignment horizontal="right"/>
    </xf>
    <xf numFmtId="0" fontId="46" fillId="0" borderId="0" xfId="0" applyFont="1" applyAlignment="1">
      <alignment horizontal="justify" wrapText="1"/>
    </xf>
    <xf numFmtId="0" fontId="46" fillId="0" borderId="0" xfId="0" applyFont="1" applyAlignment="1">
      <alignment horizontal="left" vertical="top" wrapText="1"/>
    </xf>
    <xf numFmtId="0" fontId="46" fillId="0" borderId="0" xfId="0" applyFont="1" applyAlignment="1">
      <alignment horizontal="right" wrapText="1"/>
    </xf>
    <xf numFmtId="0" fontId="49" fillId="0" borderId="0" xfId="0" applyFont="1" applyAlignment="1">
      <alignment horizontal="left"/>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xr:uid="{00000000-0005-0000-0000-00001F000000}"/>
    <cellStyle name="Incorrecto" xfId="7" builtinId="27" customBuiltin="1"/>
    <cellStyle name="Neutral" xfId="8" builtinId="28" customBuiltin="1"/>
    <cellStyle name="Normal" xfId="0" builtinId="0"/>
    <cellStyle name="Normal 2" xfId="42" xr:uid="{00000000-0005-0000-0000-000023000000}"/>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71">
    <dxf>
      <fill>
        <patternFill>
          <bgColor theme="5" tint="-0.24994659260841701"/>
        </patternFill>
      </fill>
    </dxf>
    <dxf>
      <fill>
        <patternFill>
          <bgColor rgb="FFC00000"/>
        </patternFill>
      </fill>
    </dxf>
    <dxf>
      <fill>
        <patternFill>
          <bgColor theme="5" tint="0.39994506668294322"/>
        </patternFill>
      </fill>
    </dxf>
    <dxf>
      <fill>
        <patternFill>
          <bgColor theme="5" tint="-0.24994659260841701"/>
        </patternFill>
      </fill>
    </dxf>
    <dxf>
      <fill>
        <patternFill>
          <bgColor rgb="FFC00000"/>
        </patternFill>
      </fill>
    </dxf>
    <dxf>
      <fill>
        <patternFill>
          <bgColor theme="5" tint="0.39994506668294322"/>
        </patternFill>
      </fill>
    </dxf>
    <dxf>
      <fill>
        <patternFill>
          <bgColor rgb="FFC00000"/>
        </patternFill>
      </fill>
    </dxf>
    <dxf>
      <fill>
        <patternFill>
          <bgColor theme="5" tint="0.39994506668294322"/>
        </patternFill>
      </fill>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ont>
        <color auto="1"/>
      </font>
      <fill>
        <patternFill>
          <bgColor theme="6"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5" tint="0.59996337778862885"/>
        </patternFill>
      </fill>
    </dxf>
    <dxf>
      <fill>
        <patternFill patternType="none">
          <bgColor auto="1"/>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8.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8.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29</xdr:col>
          <xdr:colOff>9525</xdr:colOff>
          <xdr:row>0</xdr:row>
          <xdr:rowOff>9525</xdr:rowOff>
        </xdr:from>
        <xdr:to>
          <xdr:col>30</xdr:col>
          <xdr:colOff>952500</xdr:colOff>
          <xdr:row>0</xdr:row>
          <xdr:rowOff>228600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Mapa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17</xdr:row>
          <xdr:rowOff>0</xdr:rowOff>
        </xdr:from>
        <xdr:to>
          <xdr:col>13</xdr:col>
          <xdr:colOff>66675</xdr:colOff>
          <xdr:row>18</xdr:row>
          <xdr:rowOff>66675</xdr:rowOff>
        </xdr:to>
        <xdr:sp macro="" textlink="">
          <xdr:nvSpPr>
            <xdr:cNvPr id="19457" name="TempCombo"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19050</xdr:colOff>
          <xdr:row>5</xdr:row>
          <xdr:rowOff>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6</xdr:row>
          <xdr:rowOff>19050</xdr:rowOff>
        </xdr:from>
        <xdr:to>
          <xdr:col>48</xdr:col>
          <xdr:colOff>19050</xdr:colOff>
          <xdr:row>9</xdr:row>
          <xdr:rowOff>38100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GUARDAR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2" name="imi" descr="Secretaría de Agricultura y Desarrollo Rural (SADER) – Las más innovadoras">
          <a:extLst>
            <a:ext uri="{FF2B5EF4-FFF2-40B4-BE49-F238E27FC236}">
              <a16:creationId xmlns:a16="http://schemas.microsoft.com/office/drawing/2014/main" id="{00000000-0008-0000-0200-000006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6" name="imi" descr="Secretaría de Agricultura y Desarrollo Rural (SADER) – Las más innovadoras">
          <a:extLst>
            <a:ext uri="{FF2B5EF4-FFF2-40B4-BE49-F238E27FC236}">
              <a16:creationId xmlns:a16="http://schemas.microsoft.com/office/drawing/2014/main" id="{00000000-0008-0000-0200-00000A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7" name="imi" descr="Secretaría de Agricultura y Desarrollo Rural (SADER) – Las más innovadoras">
          <a:extLst>
            <a:ext uri="{FF2B5EF4-FFF2-40B4-BE49-F238E27FC236}">
              <a16:creationId xmlns:a16="http://schemas.microsoft.com/office/drawing/2014/main" id="{00000000-0008-0000-0200-00000B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9525</xdr:colOff>
      <xdr:row>1</xdr:row>
      <xdr:rowOff>142874</xdr:rowOff>
    </xdr:from>
    <xdr:to>
      <xdr:col>12</xdr:col>
      <xdr:colOff>132310</xdr:colOff>
      <xdr:row>3</xdr:row>
      <xdr:rowOff>152400</xdr:rowOff>
    </xdr:to>
    <xdr:pic>
      <xdr:nvPicPr>
        <xdr:cNvPr id="7" name="6 Imagen">
          <a:extLst>
            <a:ext uri="{FF2B5EF4-FFF2-40B4-BE49-F238E27FC236}">
              <a16:creationId xmlns:a16="http://schemas.microsoft.com/office/drawing/2014/main" id="{00000000-0008-0000-0200-000007000000}"/>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18763" t="28664" r="18372" b="30106"/>
        <a:stretch/>
      </xdr:blipFill>
      <xdr:spPr>
        <a:xfrm>
          <a:off x="9525" y="142874"/>
          <a:ext cx="2932660" cy="552451"/>
        </a:xfrm>
        <a:prstGeom prst="rect">
          <a:avLst/>
        </a:prstGeom>
      </xdr:spPr>
    </xdr:pic>
    <xdr:clientData/>
  </xdr:twoCellAnchor>
  <xdr:twoCellAnchor>
    <xdr:from>
      <xdr:col>16</xdr:col>
      <xdr:colOff>308861</xdr:colOff>
      <xdr:row>1</xdr:row>
      <xdr:rowOff>219075</xdr:rowOff>
    </xdr:from>
    <xdr:to>
      <xdr:col>18</xdr:col>
      <xdr:colOff>895351</xdr:colOff>
      <xdr:row>3</xdr:row>
      <xdr:rowOff>419100</xdr:rowOff>
    </xdr:to>
    <xdr:pic>
      <xdr:nvPicPr>
        <xdr:cNvPr id="12" name="Imagen 1">
          <a:extLst>
            <a:ext uri="{FF2B5EF4-FFF2-40B4-BE49-F238E27FC236}">
              <a16:creationId xmlns:a16="http://schemas.microsoft.com/office/drawing/2014/main" id="{00000000-0008-0000-0200-00000C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7162" r="8760" b="86567"/>
        <a:stretch/>
      </xdr:blipFill>
      <xdr:spPr bwMode="auto">
        <a:xfrm>
          <a:off x="5471411" y="219075"/>
          <a:ext cx="172949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318386</xdr:colOff>
      <xdr:row>1</xdr:row>
      <xdr:rowOff>9525</xdr:rowOff>
    </xdr:from>
    <xdr:to>
      <xdr:col>18</xdr:col>
      <xdr:colOff>95250</xdr:colOff>
      <xdr:row>3</xdr:row>
      <xdr:rowOff>409575</xdr:rowOff>
    </xdr:to>
    <xdr:pic>
      <xdr:nvPicPr>
        <xdr:cNvPr id="15" name="Imagen 1">
          <a:extLst>
            <a:ext uri="{FF2B5EF4-FFF2-40B4-BE49-F238E27FC236}">
              <a16:creationId xmlns:a16="http://schemas.microsoft.com/office/drawing/2014/main" id="{00000000-0008-0000-0200-00000F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5474" r="17676" b="86567"/>
        <a:stretch/>
      </xdr:blipFill>
      <xdr:spPr bwMode="auto">
        <a:xfrm>
          <a:off x="5480936" y="9525"/>
          <a:ext cx="919864"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5"/>
        <a:srcRect b="12486"/>
        <a:stretch/>
      </xdr:blipFill>
      <xdr:spPr>
        <a:xfrm>
          <a:off x="12481" y="10943898"/>
          <a:ext cx="7193674" cy="22991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439276"/>
          <a:ext cx="6048374" cy="309994"/>
        </a:xfrm>
        <a:prstGeom prst="rect">
          <a:avLst/>
        </a:prstGeom>
      </xdr:spPr>
    </xdr:pic>
    <xdr:clientData/>
  </xdr:twoCellAnchor>
  <xdr:twoCellAnchor editAs="oneCell">
    <xdr:from>
      <xdr:col>0</xdr:col>
      <xdr:colOff>0</xdr:colOff>
      <xdr:row>0</xdr:row>
      <xdr:rowOff>145677</xdr:rowOff>
    </xdr:from>
    <xdr:to>
      <xdr:col>7</xdr:col>
      <xdr:colOff>104775</xdr:colOff>
      <xdr:row>3</xdr:row>
      <xdr:rowOff>99199</xdr:rowOff>
    </xdr:to>
    <xdr:pic>
      <xdr:nvPicPr>
        <xdr:cNvPr id="7" name="6 Imagen">
          <a:extLst>
            <a:ext uri="{FF2B5EF4-FFF2-40B4-BE49-F238E27FC236}">
              <a16:creationId xmlns:a16="http://schemas.microsoft.com/office/drawing/2014/main" id="{00000000-0008-0000-0300-000007000000}"/>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18763" t="28664" r="18372" b="30106"/>
        <a:stretch/>
      </xdr:blipFill>
      <xdr:spPr>
        <a:xfrm>
          <a:off x="0" y="145677"/>
          <a:ext cx="2533650" cy="477397"/>
        </a:xfrm>
        <a:prstGeom prst="rect">
          <a:avLst/>
        </a:prstGeom>
      </xdr:spPr>
    </xdr:pic>
    <xdr:clientData/>
  </xdr:twoCellAnchor>
  <xdr:twoCellAnchor>
    <xdr:from>
      <xdr:col>11</xdr:col>
      <xdr:colOff>305920</xdr:colOff>
      <xdr:row>1</xdr:row>
      <xdr:rowOff>0</xdr:rowOff>
    </xdr:from>
    <xdr:to>
      <xdr:col>15</xdr:col>
      <xdr:colOff>323850</xdr:colOff>
      <xdr:row>3</xdr:row>
      <xdr:rowOff>346552</xdr:rowOff>
    </xdr:to>
    <xdr:pic>
      <xdr:nvPicPr>
        <xdr:cNvPr id="8" name="Imagen 1">
          <a:extLst>
            <a:ext uri="{FF2B5EF4-FFF2-40B4-BE49-F238E27FC236}">
              <a16:creationId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7162" r="9295" b="86567"/>
        <a:stretch/>
      </xdr:blipFill>
      <xdr:spPr bwMode="auto">
        <a:xfrm>
          <a:off x="4535020" y="190500"/>
          <a:ext cx="1532405" cy="6799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a16="http://schemas.microsoft.com/office/drawing/2014/main" id="{00000000-0008-0000-0300-00000A000000}"/>
            </a:ext>
          </a:extLst>
        </xdr:cNvPr>
        <xdr:cNvPicPr>
          <a:picLocks noChangeAspect="1"/>
        </xdr:cNvPicPr>
      </xdr:nvPicPr>
      <xdr:blipFill rotWithShape="1">
        <a:blip xmlns:r="http://schemas.openxmlformats.org/officeDocument/2006/relationships" r:embed="rId5"/>
        <a:srcRect b="12486"/>
        <a:stretch/>
      </xdr:blipFill>
      <xdr:spPr>
        <a:xfrm>
          <a:off x="0" y="9220200"/>
          <a:ext cx="6067425" cy="193935"/>
        </a:xfrm>
        <a:prstGeom prst="rect">
          <a:avLst/>
        </a:prstGeom>
      </xdr:spPr>
    </xdr:pic>
    <xdr:clientData/>
  </xdr:twoCellAnchor>
  <xdr:twoCellAnchor>
    <xdr:from>
      <xdr:col>11</xdr:col>
      <xdr:colOff>296395</xdr:colOff>
      <xdr:row>0</xdr:row>
      <xdr:rowOff>0</xdr:rowOff>
    </xdr:from>
    <xdr:to>
      <xdr:col>14</xdr:col>
      <xdr:colOff>47625</xdr:colOff>
      <xdr:row>3</xdr:row>
      <xdr:rowOff>346553</xdr:rowOff>
    </xdr:to>
    <xdr:pic>
      <xdr:nvPicPr>
        <xdr:cNvPr id="11" name="Imagen 1">
          <a:extLst>
            <a:ext uri="{FF2B5EF4-FFF2-40B4-BE49-F238E27FC236}">
              <a16:creationId xmlns:a16="http://schemas.microsoft.com/office/drawing/2014/main" id="{00000000-0008-0000-0300-00000B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4966" r="17349" b="86567"/>
        <a:stretch/>
      </xdr:blipFill>
      <xdr:spPr bwMode="auto">
        <a:xfrm>
          <a:off x="4525495" y="0"/>
          <a:ext cx="865655" cy="8704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sheetData sheetId="4"/>
      <sheetData sheetId="5"/>
      <sheetData sheetId="6"/>
      <sheetData sheetId="7"/>
      <sheetData sheetId="8"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6.xml"/><Relationship Id="rId4" Type="http://schemas.openxmlformats.org/officeDocument/2006/relationships/control" Target="../activeX/activeX1.x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image" Target="../media/image3.png"/></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DD2123"/>
  <sheetViews>
    <sheetView showGridLines="0" tabSelected="1" topLeftCell="B1" zoomScaleNormal="100" workbookViewId="0">
      <pane xSplit="1" ySplit="1" topLeftCell="C2" activePane="bottomRight" state="frozenSplit"/>
      <selection activeCell="B1" sqref="B1"/>
      <selection pane="topRight" activeCell="H1" sqref="H1"/>
      <selection pane="bottomLeft" activeCell="B12" sqref="B12"/>
      <selection pane="bottomRight" activeCell="E19" sqref="E19"/>
    </sheetView>
  </sheetViews>
  <sheetFormatPr baseColWidth="10" defaultRowHeight="15" x14ac:dyDescent="0.25"/>
  <cols>
    <col min="1" max="1" width="17.7109375" style="138" hidden="1" customWidth="1"/>
    <col min="2" max="2" width="13.5703125" style="2" bestFit="1" customWidth="1"/>
    <col min="3" max="3" width="14.28515625" style="2" customWidth="1"/>
    <col min="4" max="4" width="5.42578125" style="2" customWidth="1"/>
    <col min="5" max="5" width="29.7109375" customWidth="1"/>
    <col min="6" max="6" width="13" style="2" customWidth="1"/>
    <col min="7" max="7" width="18.42578125" style="2" customWidth="1"/>
    <col min="8" max="8" width="34.42578125" style="2" customWidth="1"/>
    <col min="9" max="9" width="41.5703125" customWidth="1"/>
    <col min="10" max="10" width="35.28515625" style="2" customWidth="1"/>
    <col min="11" max="11" width="7.57031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37.42578125" style="2" customWidth="1"/>
    <col min="25" max="25" width="24.85546875" style="2" customWidth="1"/>
    <col min="26" max="26" width="10.7109375" customWidth="1"/>
    <col min="27" max="27" width="21.85546875" style="2" customWidth="1"/>
    <col min="28" max="28" width="27" style="2" customWidth="1"/>
    <col min="29" max="29" width="10.7109375" style="2" customWidth="1"/>
    <col min="30" max="30" width="12.5703125" style="2" customWidth="1"/>
    <col min="31" max="31" width="14.42578125" style="2" customWidth="1"/>
    <col min="32" max="32" width="16.28515625" style="41" customWidth="1"/>
    <col min="33" max="33" width="12.7109375" style="2" customWidth="1"/>
    <col min="34" max="34" width="14.5703125" style="2" customWidth="1"/>
    <col min="35" max="35" width="23" style="2" customWidth="1"/>
    <col min="36" max="36" width="15" style="2" customWidth="1"/>
    <col min="37" max="37" width="21.42578125" style="2" customWidth="1"/>
    <col min="38" max="38" width="25.28515625" style="2" customWidth="1"/>
    <col min="39" max="39" width="18" style="2" customWidth="1"/>
    <col min="40" max="40" width="47.28515625" style="2" customWidth="1"/>
    <col min="41" max="41" width="24.42578125" style="2" customWidth="1"/>
    <col min="42" max="42" width="27.140625" style="2" customWidth="1"/>
    <col min="43" max="43" width="15.140625" style="2" customWidth="1"/>
    <col min="44" max="44" width="17.42578125" style="2" customWidth="1"/>
    <col min="45" max="45" width="16.42578125" style="2" customWidth="1"/>
    <col min="46" max="46" width="13.28515625" style="2" customWidth="1"/>
    <col min="47" max="47" width="15.140625" style="2" customWidth="1"/>
    <col min="48" max="50" width="11.42578125" style="2" customWidth="1"/>
    <col min="51" max="51" width="15.5703125" style="2" customWidth="1"/>
    <col min="52" max="52" width="15.28515625" style="2" customWidth="1"/>
    <col min="53" max="53" width="47.140625" customWidth="1"/>
    <col min="54" max="54" width="23" style="2" customWidth="1"/>
    <col min="55" max="59" width="11.42578125" hidden="1" customWidth="1"/>
    <col min="60" max="61" width="13" style="2" hidden="1" customWidth="1"/>
    <col min="62" max="62" width="11.42578125" hidden="1" customWidth="1"/>
    <col min="63" max="63" width="13.42578125" hidden="1" customWidth="1"/>
    <col min="64" max="65" width="11.42578125" hidden="1" customWidth="1"/>
    <col min="66" max="66" width="20.140625" hidden="1" customWidth="1"/>
    <col min="67" max="67" width="11.42578125" hidden="1" customWidth="1"/>
    <col min="68" max="68" width="13" hidden="1" customWidth="1"/>
    <col min="69" max="69" width="13" style="28" hidden="1" customWidth="1"/>
    <col min="70" max="74" width="11.42578125" hidden="1" customWidth="1"/>
    <col min="75" max="75" width="43.42578125" hidden="1" customWidth="1"/>
    <col min="76" max="76" width="19" hidden="1" customWidth="1"/>
    <col min="77" max="78" width="11.42578125" hidden="1" customWidth="1"/>
    <col min="79" max="79" width="36.5703125" hidden="1" customWidth="1"/>
    <col min="80" max="80" width="11.42578125" customWidth="1"/>
    <col min="81" max="81" width="16.5703125" customWidth="1"/>
    <col min="82" max="91" width="11.42578125" customWidth="1"/>
    <col min="92" max="96" width="11.42578125" hidden="1" customWidth="1"/>
    <col min="97" max="97" width="12" hidden="1" customWidth="1"/>
    <col min="98" max="108" width="11.42578125" hidden="1" customWidth="1"/>
    <col min="109" max="122" width="11.42578125" customWidth="1"/>
    <col min="123" max="123" width="11.85546875" customWidth="1"/>
    <col min="124" max="128" width="11.42578125" customWidth="1"/>
  </cols>
  <sheetData>
    <row r="1" spans="1:105" ht="35.25" customHeight="1" x14ac:dyDescent="0.25">
      <c r="A1" s="139" t="s">
        <v>10499</v>
      </c>
      <c r="B1" s="118" t="s">
        <v>23</v>
      </c>
      <c r="C1" s="117" t="s">
        <v>26</v>
      </c>
      <c r="D1" s="118" t="s">
        <v>0</v>
      </c>
      <c r="E1" s="118" t="s">
        <v>3</v>
      </c>
      <c r="F1" s="118" t="s">
        <v>7</v>
      </c>
      <c r="G1" s="118" t="s">
        <v>8</v>
      </c>
      <c r="H1" s="118" t="s">
        <v>10448</v>
      </c>
      <c r="I1" s="113" t="s">
        <v>12</v>
      </c>
      <c r="J1" s="114" t="s">
        <v>10461</v>
      </c>
      <c r="K1" s="113" t="s">
        <v>10445</v>
      </c>
      <c r="L1" s="113" t="s">
        <v>4</v>
      </c>
      <c r="M1" s="113" t="s">
        <v>5</v>
      </c>
      <c r="N1" s="113" t="s">
        <v>6</v>
      </c>
      <c r="O1" s="114" t="s">
        <v>10467</v>
      </c>
      <c r="P1" s="114" t="s">
        <v>10462</v>
      </c>
      <c r="Q1" s="109" t="s">
        <v>1</v>
      </c>
      <c r="R1" s="109" t="s">
        <v>2</v>
      </c>
      <c r="S1" s="109" t="s">
        <v>17</v>
      </c>
      <c r="T1" s="110" t="s">
        <v>10460</v>
      </c>
      <c r="U1" s="109" t="s">
        <v>19</v>
      </c>
      <c r="V1" s="109" t="s">
        <v>10468</v>
      </c>
      <c r="W1" s="109" t="s">
        <v>10449</v>
      </c>
      <c r="X1" s="111" t="s">
        <v>9</v>
      </c>
      <c r="Y1" s="111" t="s">
        <v>10</v>
      </c>
      <c r="Z1" s="111" t="s">
        <v>13</v>
      </c>
      <c r="AA1" s="111" t="s">
        <v>14</v>
      </c>
      <c r="AB1" s="111" t="s">
        <v>10435</v>
      </c>
      <c r="AC1" s="111" t="s">
        <v>1</v>
      </c>
      <c r="AD1" s="142" t="s">
        <v>183</v>
      </c>
      <c r="AE1" s="142" t="s">
        <v>184</v>
      </c>
      <c r="AF1" s="115" t="s">
        <v>10463</v>
      </c>
      <c r="AG1" s="115" t="s">
        <v>10464</v>
      </c>
      <c r="AH1" s="115" t="s">
        <v>11</v>
      </c>
      <c r="AI1" s="116" t="s">
        <v>15</v>
      </c>
      <c r="AJ1" s="126" t="s">
        <v>10506</v>
      </c>
      <c r="AK1" s="126" t="s">
        <v>10504</v>
      </c>
      <c r="AL1" s="112" t="s">
        <v>182</v>
      </c>
      <c r="AM1" s="112" t="s">
        <v>10523</v>
      </c>
      <c r="AN1" s="112" t="s">
        <v>10459</v>
      </c>
      <c r="AO1" s="112" t="s">
        <v>10465</v>
      </c>
      <c r="AP1" s="112" t="s">
        <v>10466</v>
      </c>
      <c r="AQ1" s="49" t="s">
        <v>87</v>
      </c>
      <c r="AR1" s="48" t="s">
        <v>4</v>
      </c>
      <c r="AS1" s="48" t="s">
        <v>96</v>
      </c>
      <c r="AT1" s="48" t="s">
        <v>97</v>
      </c>
      <c r="AU1" s="48" t="s">
        <v>93</v>
      </c>
      <c r="AV1" s="48" t="s">
        <v>42</v>
      </c>
      <c r="AW1" s="49" t="s">
        <v>5</v>
      </c>
      <c r="AX1" s="49" t="s">
        <v>185</v>
      </c>
      <c r="AY1" s="49" t="s">
        <v>10436</v>
      </c>
      <c r="AZ1" s="49" t="s">
        <v>10494</v>
      </c>
      <c r="BA1" s="49" t="s">
        <v>98</v>
      </c>
      <c r="BB1" s="69" t="s">
        <v>10442</v>
      </c>
      <c r="BC1" s="33"/>
      <c r="BD1" s="33"/>
      <c r="BE1" s="33"/>
      <c r="BF1" s="33"/>
      <c r="BG1" s="33"/>
      <c r="BH1" s="35" t="s">
        <v>7</v>
      </c>
      <c r="BI1" s="33"/>
      <c r="BJ1" s="33"/>
      <c r="BK1" s="119"/>
      <c r="BL1" s="119"/>
      <c r="BM1" s="33" t="s">
        <v>99</v>
      </c>
      <c r="BN1" s="33" t="s">
        <v>178</v>
      </c>
      <c r="BO1" s="33" t="s">
        <v>179</v>
      </c>
      <c r="BP1" s="33" t="s">
        <v>180</v>
      </c>
      <c r="BQ1" s="120"/>
      <c r="BR1" s="33"/>
      <c r="BS1" s="33" t="s">
        <v>103</v>
      </c>
      <c r="BT1" s="33"/>
      <c r="BU1" s="33"/>
      <c r="BV1" s="33" t="s">
        <v>138</v>
      </c>
      <c r="BW1" s="33" t="s">
        <v>111</v>
      </c>
      <c r="BX1" s="33" t="s">
        <v>112</v>
      </c>
      <c r="BY1" s="33"/>
      <c r="BZ1" s="33"/>
      <c r="CA1" s="33"/>
      <c r="CQ1" s="5">
        <f>100/27</f>
        <v>3.7037037037037037</v>
      </c>
      <c r="CR1" s="5">
        <f>CQ1/27</f>
        <v>0.13717421124828533</v>
      </c>
      <c r="CS1" s="5">
        <f>CR1/27</f>
        <v>5.080526342529086E-3</v>
      </c>
      <c r="CU1" s="27" t="s">
        <v>139</v>
      </c>
      <c r="CY1" s="27"/>
      <c r="CZ1" s="27"/>
    </row>
    <row r="2" spans="1:105" s="5" customFormat="1" ht="15" customHeight="1" x14ac:dyDescent="0.25">
      <c r="A2" s="4" t="str">
        <f t="shared" ref="A2:A65" si="0">IF(BB2="",IF(B2="","",IF(LEN(B2)=1,"000"&amp;B2,IF(LEN(B2)=2,"00"&amp;B2,IF(LEN(B2)=3,"0"&amp;B2,B2)))),F2)</f>
        <v>0001</v>
      </c>
      <c r="B2" s="6">
        <v>1</v>
      </c>
      <c r="C2" s="7"/>
      <c r="D2" s="10"/>
      <c r="E2" s="5" t="str">
        <f t="shared" ref="E2:E3" si="1">IF(C2="","",CONCATENATE("PEUA19102012",IFERROR(VLOOKUP(DAY(C2),$BE$3:$BF$11,2,0),DAY(C2)),IFERROR(VLOOKUP(MONTH(C2),$BE$3:$BF$11,2,0),MONTH(C2)),YEAR(C2),D2))</f>
        <v/>
      </c>
      <c r="F2" s="9"/>
      <c r="G2" s="1" t="str">
        <f>IFERROR(INDEX('padron cfe'!B:B,MATCH(DATOS!F2,'padron cfe'!A:A,0),1),"")</f>
        <v/>
      </c>
      <c r="H2" s="1"/>
      <c r="J2" s="2" t="str">
        <f>IFERROR(INDEX('padron cfe'!C:C,MATCH(DATOS!F2,'padron cfe'!A:A,0),1),"")</f>
        <v/>
      </c>
      <c r="K2" s="4"/>
      <c r="L2" s="4"/>
      <c r="M2" s="4"/>
      <c r="N2" s="4"/>
      <c r="O2" s="2"/>
      <c r="P2" s="2"/>
      <c r="T2" s="2" t="str">
        <f>IFERROR(INDEX('padron cfe'!D:D,MATCH(DATOS!F2,'padron cfe'!A:A,0),1),"")</f>
        <v/>
      </c>
      <c r="U2" s="4"/>
      <c r="V2" s="4"/>
      <c r="W2" s="4"/>
      <c r="X2" s="4"/>
      <c r="Y2" s="4"/>
      <c r="Z2" s="8"/>
      <c r="AA2" s="4"/>
      <c r="AB2" s="4" t="str">
        <f t="shared" ref="AB2:AB3" si="2">IF(X2="","",IFERROR(IF(LEN(DAY(Z2))=1,0&amp;DAY(Z2),DAY(Z2))&amp;"/"&amp;IF(LEN(MONTH(Z2))=1,0&amp;MONTH(Z2),MONTH(Z2))&amp;"/"&amp;YEAR(Z2)+AA2,"31/12/2099"))</f>
        <v/>
      </c>
      <c r="AC2" s="7" t="str">
        <f t="shared" ref="AC2:AC3" ca="1" si="3">IF(AA2="","",IF(AA2="N/A","VIGENTE",IF(CONCATENATE(DAY(Z2),"/",MONTH(Z2),"/",YEAR(Z2)+AA2)-TODAY()&gt;0,"VIGENTE","VENCIDO")))</f>
        <v/>
      </c>
      <c r="AD2" s="7"/>
      <c r="AE2" s="7"/>
      <c r="AF2" s="97" t="str">
        <f>IFERROR(INDEX(bombas!F:F,MATCH(B2,bombas!I:I,0),1),"")</f>
        <v/>
      </c>
      <c r="AG2" s="6" t="str">
        <f>IFERROR(INDEX(bombas!H:H,MATCH(B2,bombas!I:I,0),1),"")</f>
        <v/>
      </c>
      <c r="AH2" s="4"/>
      <c r="AI2" s="4" t="str">
        <f t="shared" ref="AI2:AI3" si="4">IF(AH2="","",(AH2*0.746*365*24)*0.75+438)</f>
        <v/>
      </c>
      <c r="AJ2" s="4"/>
      <c r="AK2" s="127" t="str">
        <f t="shared" ref="AK2:AK3" si="5">IF(AJ2="","",AJ2/AI2)</f>
        <v/>
      </c>
      <c r="AL2" s="2"/>
      <c r="AM2" s="2"/>
      <c r="AN2" s="2"/>
      <c r="AO2" s="2"/>
      <c r="AP2" s="2"/>
      <c r="AQ2" s="2"/>
      <c r="AR2" s="4"/>
      <c r="AS2" s="4"/>
      <c r="AT2" s="4"/>
      <c r="AU2" s="4"/>
      <c r="AV2" s="4"/>
      <c r="AW2" s="4"/>
      <c r="AX2" s="4"/>
      <c r="AY2" s="4"/>
      <c r="AZ2" s="4"/>
      <c r="BB2" s="4"/>
      <c r="BC2" s="5" t="s">
        <v>90</v>
      </c>
      <c r="BD2" s="5" t="s">
        <v>101</v>
      </c>
      <c r="BE2"/>
      <c r="BF2"/>
      <c r="BH2" s="4" t="str">
        <f>IF(IFERROR(VLOOKUP(F2,F3:F$1993,1,0),"")="","",COUNTIF(F:F,F2))</f>
        <v/>
      </c>
      <c r="BI2" s="4"/>
      <c r="BM2" s="5">
        <f>IF(B2="","",IF(BH2="",1,""))</f>
        <v>1</v>
      </c>
      <c r="BN2" s="5" t="str">
        <f t="shared" ref="BN2:BN65" si="6">IF(BM2="","",AI2)</f>
        <v/>
      </c>
      <c r="BO2" s="5" t="str">
        <f t="shared" ref="BO2:BO65" si="7">IF(BM2="","",E2)</f>
        <v/>
      </c>
      <c r="BP2" s="15">
        <f t="shared" ref="BP2:BP65" si="8">IF(BM2="","",F2)</f>
        <v>0</v>
      </c>
      <c r="BQ2" s="29"/>
      <c r="BR2" s="16"/>
      <c r="BS2" s="5" t="str">
        <f t="shared" ref="BS2:BS10" si="9">CONCATENATE(AR2,AS2,AT2,AU2,AV2)</f>
        <v/>
      </c>
      <c r="BV2" s="5">
        <f>IFERROR(RANK(BX2,BX$2:BX$1493,1),"")</f>
        <v>1</v>
      </c>
      <c r="BW2" s="5">
        <f>I2</f>
        <v>0</v>
      </c>
      <c r="BX2" s="25">
        <f>IF(BW2="","",(IFERROR(VLOOKUP(MID(BW2,1,1),$CO$2:CS$28,3,0),0)+IFERROR(VLOOKUP(MID(BW2,2,1),CO$2:CS$28,4,0),0)+IFERROR(VLOOKUP(MID(BW2,3,1),CO$2:CS$28,5,0),0)+(ROW(BW2)/1000000000000)))</f>
        <v>2E-12</v>
      </c>
      <c r="BY2" s="5">
        <f>ROW(BW2)/1000000000000</f>
        <v>2E-12</v>
      </c>
      <c r="BZ2" s="5">
        <v>1</v>
      </c>
      <c r="CA2" s="5">
        <f>IFERROR(VLOOKUP(BZ2,BV$2:BW1078,2,0),"")</f>
        <v>0</v>
      </c>
      <c r="CO2" s="5" t="s">
        <v>113</v>
      </c>
      <c r="CP2" s="5">
        <v>1</v>
      </c>
      <c r="CQ2" s="5">
        <f>CQ$1*$CP$2</f>
        <v>3.7037037037037037</v>
      </c>
      <c r="CR2" s="5">
        <f>(CR$1*$CP2)</f>
        <v>0.13717421124828533</v>
      </c>
      <c r="CS2" s="5">
        <f>(CS$1*$CP2)</f>
        <v>5.080526342529086E-3</v>
      </c>
      <c r="CU2" s="5" t="e">
        <f>IF(REPORTE!AH$2="si",IF(F2=VALUE(REPORTE!C$11),IF(SUM(CU3:CU$1993),CONCATENATE(INT(B2),", "),INT(B2)),""),IF(F2=VALUE(REPORTE!C$10),IF(SUM(CU3:CU$1993),CONCATENATE(INT(B2),", "),INT(B2)),""))</f>
        <v>#VALUE!</v>
      </c>
      <c r="CV2" s="5" t="e">
        <f>CONCATENATE(CU2,CU3,CU4,CU5,CU6,CU7,CU8,CU9,CU10,CU11,CU12,CU13,CU14,CU15,CU16,CU17,CU18,CU19,CU20,CU21,CU22,CU23,CU24,CU25,CU26,CU27,CU28,CU29,CU30,CU31,CU32,CU33,CU34,CU35,CU36,CU37,CU38,CU39,CU40,CU41,CU42,CU43)</f>
        <v>#VALUE!</v>
      </c>
      <c r="CW2" s="5" t="e">
        <f>CONCATENATE(CV2,CV44,CV86,CV128,CV170,CV212,CV254,CV296,CV338,CV380,CV422,CV464,CV506,CV548,CV590,CV632,CV674,CV716,CV758,CV800,CV842,CV884,CV926,CV968,CV1010,CV1052,CV1094,CV1136,CV1178,CV1220,CV1262,CV1304,CV1346,CV1388,CV1430,CV1472,CV1514,CV1556,CV1598,CV1640,CV1682,CV1724,CV1766,CV1808,CV1850,CV1892,CV1934,CV1976,CV2018)</f>
        <v>#VALUE!</v>
      </c>
      <c r="CY2" s="5" t="str">
        <f t="shared" ref="CY2:CY33" si="10">IF(AL2="","",1)</f>
        <v/>
      </c>
    </row>
    <row r="3" spans="1:105" s="5" customFormat="1" ht="15" customHeight="1" x14ac:dyDescent="0.25">
      <c r="A3" s="4" t="str">
        <f t="shared" si="0"/>
        <v>0002</v>
      </c>
      <c r="B3" s="6">
        <v>2</v>
      </c>
      <c r="C3" s="7"/>
      <c r="D3" s="10"/>
      <c r="E3" s="5" t="str">
        <f t="shared" si="1"/>
        <v/>
      </c>
      <c r="F3" s="9"/>
      <c r="G3" s="1" t="str">
        <f>IFERROR(INDEX('padron cfe'!B:B,MATCH(DATOS!F3,'padron cfe'!A:A,0),1),"")</f>
        <v/>
      </c>
      <c r="H3" s="1"/>
      <c r="J3" s="2" t="str">
        <f>IFERROR(INDEX('padron cfe'!C:C,MATCH(DATOS!F3,'padron cfe'!A:A,0),1),"")</f>
        <v/>
      </c>
      <c r="K3" s="4"/>
      <c r="L3" s="4" t="str">
        <f>IFERROR(IF(VLOOKUP(I3,I$2:L2,4,0)=0,"",VLOOKUP(I3,I$2:L2,4,0)),"")</f>
        <v/>
      </c>
      <c r="M3" s="4" t="str">
        <f>IFERROR(IF(VLOOKUP(I3,I$2:M2,5,0)=0,"",VLOOKUP(I3,I$2:M2,5,0)),"")</f>
        <v/>
      </c>
      <c r="N3" s="4"/>
      <c r="O3" s="2"/>
      <c r="P3" s="2"/>
      <c r="T3" s="2" t="str">
        <f>IFERROR(INDEX('padron cfe'!D:D,MATCH(DATOS!F3,'padron cfe'!A:A,0),1),"")</f>
        <v/>
      </c>
      <c r="U3" s="4"/>
      <c r="V3" s="4"/>
      <c r="W3" s="4"/>
      <c r="X3" s="4"/>
      <c r="Y3" s="4"/>
      <c r="Z3" s="8"/>
      <c r="AA3" s="4"/>
      <c r="AB3" s="4" t="str">
        <f t="shared" si="2"/>
        <v/>
      </c>
      <c r="AC3" s="7" t="str">
        <f t="shared" ca="1" si="3"/>
        <v/>
      </c>
      <c r="AD3" s="7"/>
      <c r="AE3" s="7"/>
      <c r="AF3" s="97" t="str">
        <f>IFERROR(INDEX(bombas!F:F,MATCH(B3,bombas!I:I,0),1),"")</f>
        <v/>
      </c>
      <c r="AG3" s="6" t="str">
        <f>IFERROR(INDEX(bombas!H:H,MATCH(B3,bombas!I:I,0),1),"")</f>
        <v/>
      </c>
      <c r="AH3" s="4"/>
      <c r="AI3" s="4" t="str">
        <f t="shared" si="4"/>
        <v/>
      </c>
      <c r="AJ3" s="4"/>
      <c r="AK3" s="127" t="str">
        <f t="shared" si="5"/>
        <v/>
      </c>
      <c r="AL3" s="2" t="str">
        <f>IFERROR(IF(INDEX(AL$1:AL2,MATCH(I3,I$1:I2,0),1)=0,"",INDEX(AL$1:AL2,MATCH(I3,I$1:I2,0),1)),"")</f>
        <v/>
      </c>
      <c r="AM3" s="2" t="str">
        <f>IFERROR(IF(INDEX(AM$1:AM2,MATCH(I3,I$1:I2,0),1)=0,"",INDEX(AM$1:AM2,MATCH(I3,I$1:I2,0),1)),"")</f>
        <v/>
      </c>
      <c r="AN3" s="2" t="str">
        <f>IFERROR(IF(INDEX(AN$1:AN2,MATCH(I3,I$1:I2,0),1)=0,"",INDEX(AN$1:AN2,MATCH(I3,I$1:I2,0),1)),"")</f>
        <v/>
      </c>
      <c r="AO3" s="2"/>
      <c r="AP3" s="2"/>
      <c r="AQ3" s="2"/>
      <c r="AR3" s="4"/>
      <c r="AS3" s="4"/>
      <c r="AT3" s="4"/>
      <c r="AU3" s="4"/>
      <c r="AV3" s="4"/>
      <c r="AW3" s="4"/>
      <c r="AX3" s="4"/>
      <c r="AY3" s="4"/>
      <c r="AZ3" s="4"/>
      <c r="BB3" s="4"/>
      <c r="BC3" t="s">
        <v>42</v>
      </c>
      <c r="BE3">
        <v>1</v>
      </c>
      <c r="BF3" s="11" t="s">
        <v>30</v>
      </c>
      <c r="BH3" s="4" t="str">
        <f>IF(IFERROR(VLOOKUP(F3,F4:F$1993,1,0),"")="","",COUNTIF(F:F,F3))</f>
        <v/>
      </c>
      <c r="BI3" s="4"/>
      <c r="BM3" s="5">
        <f>IF(B3="","",IF(BH3="",1+(MAX(BM$2:BM2)),""))</f>
        <v>2</v>
      </c>
      <c r="BN3" s="5" t="str">
        <f t="shared" si="6"/>
        <v/>
      </c>
      <c r="BO3" s="5" t="str">
        <f t="shared" si="7"/>
        <v/>
      </c>
      <c r="BP3" s="15">
        <f t="shared" si="8"/>
        <v>0</v>
      </c>
      <c r="BQ3" s="29"/>
      <c r="BR3" s="16"/>
      <c r="BS3" s="5" t="str">
        <f t="shared" si="9"/>
        <v/>
      </c>
      <c r="BV3" s="5" t="str">
        <f>IFERROR(RANK(BX3,BX$2:BX$1493,1),"")</f>
        <v/>
      </c>
      <c r="BW3" s="5" t="str">
        <f>IF(I3="","",IFERROR(IF(VLOOKUP(I3,I$2:I2,1,0)=0,"",""),I3))</f>
        <v/>
      </c>
      <c r="BX3" s="25" t="str">
        <f>IF(BW3="","",(IFERROR(VLOOKUP(MID(BW3,1,1),$CO$2:CS$28,3,0),0)+IFERROR(VLOOKUP(MID(BW3,2,1),CO$2:CS$28,4,0),0)+IFERROR(VLOOKUP(MID(BW3,3,1),CO$2:CS$28,5,0),0)+(ROW(BW3)/1000000000000)))</f>
        <v/>
      </c>
      <c r="BZ3" s="5">
        <v>2</v>
      </c>
      <c r="CA3" s="5" t="str">
        <f>IFERROR(VLOOKUP(BZ3,BV$2:BW1079,2,0),"")</f>
        <v/>
      </c>
      <c r="CO3" s="5" t="s">
        <v>114</v>
      </c>
      <c r="CP3" s="5">
        <v>2</v>
      </c>
      <c r="CQ3" s="5">
        <f t="shared" ref="CQ3:CQ28" si="11">CQ$1*CP3</f>
        <v>7.4074074074074074</v>
      </c>
      <c r="CR3" s="5">
        <f t="shared" ref="CR3:CS28" si="12">(CR$1*$CP3)</f>
        <v>0.27434842249657065</v>
      </c>
      <c r="CS3" s="5">
        <f t="shared" si="12"/>
        <v>1.0161052685058172E-2</v>
      </c>
      <c r="CU3" s="5" t="e">
        <f>IF(REPORTE!AH$2="si",IF(F3=VALUE(REPORTE!C$11),IF(SUM(CU4:CU$1993),CONCATENATE(INT(B3),", "),INT(B3)),""),IF(F3=VALUE(REPORTE!C$10),IF(SUM(CU4:CU$1993),CONCATENATE(INT(B3),", "),INT(B3)),""))</f>
        <v>#VALUE!</v>
      </c>
      <c r="CY3" s="5" t="str">
        <f t="shared" si="10"/>
        <v/>
      </c>
    </row>
    <row r="4" spans="1:105" s="5" customFormat="1" ht="15" customHeight="1" x14ac:dyDescent="0.25">
      <c r="A4" s="4" t="str">
        <f t="shared" si="0"/>
        <v>0003</v>
      </c>
      <c r="B4" s="6">
        <v>3</v>
      </c>
      <c r="C4" s="7"/>
      <c r="D4" s="10"/>
      <c r="E4" s="5" t="str">
        <f t="shared" ref="E4:E67" si="13">IF(C4="","",CONCATENATE("PEUA19102012",IFERROR(VLOOKUP(DAY(C4),$BE$3:$BF$11,2,0),DAY(C4)),IFERROR(VLOOKUP(MONTH(C4),$BE$3:$BF$11,2,0),MONTH(C4)),YEAR(C4),D4))</f>
        <v/>
      </c>
      <c r="F4" s="9"/>
      <c r="G4" s="1" t="str">
        <f>IFERROR(INDEX('padron cfe'!B:B,MATCH(DATOS!F4,'padron cfe'!A:A,0),1),"")</f>
        <v/>
      </c>
      <c r="H4" s="1"/>
      <c r="J4" s="2" t="str">
        <f>IFERROR(INDEX('padron cfe'!C:C,MATCH(DATOS!F4,'padron cfe'!A:A,0),1),"")</f>
        <v/>
      </c>
      <c r="K4" s="4"/>
      <c r="L4" s="4" t="str">
        <f>IFERROR(IF(VLOOKUP(I4,I$2:L3,4,0)=0,"",VLOOKUP(I4,I$2:L3,4,0)),"")</f>
        <v/>
      </c>
      <c r="M4" s="4" t="str">
        <f>IFERROR(IF(VLOOKUP(I4,I$2:M3,5,0)=0,"",VLOOKUP(I4,I$2:M3,5,0)),"")</f>
        <v/>
      </c>
      <c r="N4" s="4"/>
      <c r="O4" s="2"/>
      <c r="P4" s="2"/>
      <c r="T4" s="2" t="str">
        <f>IFERROR(INDEX('padron cfe'!D:D,MATCH(DATOS!F4,'padron cfe'!A:A,0),1),"")</f>
        <v/>
      </c>
      <c r="U4" s="4"/>
      <c r="V4" s="4"/>
      <c r="W4" s="4"/>
      <c r="X4" s="4"/>
      <c r="Y4" s="4"/>
      <c r="Z4" s="8"/>
      <c r="AA4" s="4"/>
      <c r="AB4" s="4" t="str">
        <f t="shared" ref="AB4:AB67" si="14">IF(X4="","",IFERROR(IF(LEN(DAY(Z4))=1,0&amp;DAY(Z4),DAY(Z4))&amp;"/"&amp;IF(LEN(MONTH(Z4))=1,0&amp;MONTH(Z4),MONTH(Z4))&amp;"/"&amp;YEAR(Z4)+AA4,"31/12/2099"))</f>
        <v/>
      </c>
      <c r="AC4" s="7" t="str">
        <f t="shared" ref="AC4:AC67" ca="1" si="15">IF(AA4="","",IF(AA4="N/A","VIGENTE",IF(CONCATENATE(DAY(Z4),"/",MONTH(Z4),"/",YEAR(Z4)+AA4)-TODAY()&gt;0,"VIGENTE","VENCIDO")))</f>
        <v/>
      </c>
      <c r="AD4" s="7"/>
      <c r="AE4" s="7"/>
      <c r="AF4" s="97" t="str">
        <f>IFERROR(INDEX(bombas!F:F,MATCH(B4,bombas!I:I,0),1),"")</f>
        <v/>
      </c>
      <c r="AG4" s="6" t="str">
        <f>IFERROR(INDEX(bombas!H:H,MATCH(B4,bombas!I:I,0),1),"")</f>
        <v/>
      </c>
      <c r="AH4" s="4"/>
      <c r="AI4" s="4" t="str">
        <f t="shared" ref="AI4:AI67" si="16">IF(AH4="","",(AH4*0.746*365*24)*0.75+438)</f>
        <v/>
      </c>
      <c r="AJ4" s="4"/>
      <c r="AK4" s="127" t="str">
        <f t="shared" ref="AK4:AK67" si="17">IF(AJ4="","",AJ4/AI4)</f>
        <v/>
      </c>
      <c r="AL4" s="2" t="str">
        <f>IFERROR(IF(INDEX(AL$1:AL3,MATCH(I4,I$1:I3,0),1)=0,"",INDEX(AL$1:AL3,MATCH(I4,I$1:I3,0),1)),"")</f>
        <v/>
      </c>
      <c r="AM4" s="2" t="str">
        <f>IFERROR(IF(INDEX(AM$1:AM3,MATCH(I4,I$1:I3,0),1)=0,"",INDEX(AM$1:AM3,MATCH(I4,I$1:I3,0),1)),"")</f>
        <v/>
      </c>
      <c r="AN4" s="2" t="str">
        <f>IFERROR(IF(INDEX(AN$1:AN3,MATCH(I4,I$1:I3,0),1)=0,"",INDEX(AN$1:AN3,MATCH(I4,I$1:I3,0),1)),"")</f>
        <v/>
      </c>
      <c r="AO4" s="2"/>
      <c r="AP4" s="2"/>
      <c r="AQ4" s="2"/>
      <c r="AR4" s="4"/>
      <c r="AS4" s="4"/>
      <c r="AT4" s="4"/>
      <c r="AU4" s="4"/>
      <c r="AV4" s="4"/>
      <c r="AW4" s="4"/>
      <c r="AX4" s="4"/>
      <c r="AY4" s="4"/>
      <c r="AZ4" s="4"/>
      <c r="BB4" s="4"/>
      <c r="BC4" t="s">
        <v>93</v>
      </c>
      <c r="BE4">
        <v>2</v>
      </c>
      <c r="BF4" s="11" t="s">
        <v>31</v>
      </c>
      <c r="BH4" s="4" t="str">
        <f>IF(IFERROR(VLOOKUP(F4,F5:F$1993,1,0),"")="","",COUNTIF(F:F,F4))</f>
        <v/>
      </c>
      <c r="BI4" s="4"/>
      <c r="BM4" s="5">
        <f>IF(B4="","",IF(BH4="",1+(MAX(BM$2:BM3)),""))</f>
        <v>3</v>
      </c>
      <c r="BN4" s="5" t="str">
        <f t="shared" si="6"/>
        <v/>
      </c>
      <c r="BO4" s="5" t="str">
        <f t="shared" si="7"/>
        <v/>
      </c>
      <c r="BP4" s="15">
        <f t="shared" si="8"/>
        <v>0</v>
      </c>
      <c r="BQ4" s="29"/>
      <c r="BR4" s="16"/>
      <c r="BS4" s="5" t="str">
        <f t="shared" si="9"/>
        <v/>
      </c>
      <c r="BV4" s="5" t="str">
        <f>IFERROR(RANK(BX4,BX$2:BX$1493,1),"")</f>
        <v/>
      </c>
      <c r="BW4" s="5" t="str">
        <f>IF(I4="","",IFERROR(IF(VLOOKUP(I4,I$2:I3,1,0)=0,"",""),I4))</f>
        <v/>
      </c>
      <c r="BX4" s="25" t="str">
        <f>IF(BW4="","",(IFERROR(VLOOKUP(MID(BW4,1,1),$CO$2:CS$28,3,0),0)+IFERROR(VLOOKUP(MID(BW4,2,1),CO$2:CS$28,4,0),0)+IFERROR(VLOOKUP(MID(BW4,3,1),CO$2:CS$28,5,0),0)+(ROW(BW4)/1000000000000)))</f>
        <v/>
      </c>
      <c r="BZ4" s="5">
        <v>3</v>
      </c>
      <c r="CA4" s="5" t="str">
        <f>IFERROR(VLOOKUP(BZ4,BV$2:BW1080,2,0),"")</f>
        <v/>
      </c>
      <c r="CO4" s="5" t="s">
        <v>115</v>
      </c>
      <c r="CP4" s="5">
        <v>3</v>
      </c>
      <c r="CQ4" s="5">
        <f t="shared" si="11"/>
        <v>11.111111111111111</v>
      </c>
      <c r="CR4" s="5">
        <f t="shared" si="12"/>
        <v>0.41152263374485598</v>
      </c>
      <c r="CS4" s="5">
        <f t="shared" si="12"/>
        <v>1.5241579027587257E-2</v>
      </c>
      <c r="CU4" s="5" t="e">
        <f>IF(REPORTE!AH$2="si",IF(F4=VALUE(REPORTE!C$11),IF(SUM(CU5:CU$1993),CONCATENATE(INT(B4),", "),INT(B4)),""),IF(F4=VALUE(REPORTE!C$10),IF(SUM(CU5:CU$1993),CONCATENATE(INT(B4),", "),INT(B4)),""))</f>
        <v>#VALUE!</v>
      </c>
      <c r="CY4" s="5" t="str">
        <f t="shared" si="10"/>
        <v/>
      </c>
    </row>
    <row r="5" spans="1:105" s="5" customFormat="1" ht="12.75" customHeight="1" x14ac:dyDescent="0.25">
      <c r="A5" s="4" t="str">
        <f t="shared" si="0"/>
        <v/>
      </c>
      <c r="B5" s="6"/>
      <c r="C5" s="7"/>
      <c r="D5" s="10"/>
      <c r="E5" s="5" t="str">
        <f t="shared" si="13"/>
        <v/>
      </c>
      <c r="F5" s="9"/>
      <c r="G5" s="1" t="str">
        <f>IFERROR(INDEX('padron cfe'!B:B,MATCH(DATOS!F5,'padron cfe'!A:A,0),1),"")</f>
        <v/>
      </c>
      <c r="H5" s="1"/>
      <c r="J5" s="2" t="str">
        <f>IFERROR(INDEX('padron cfe'!C:C,MATCH(DATOS!F5,'padron cfe'!A:A,0),1),"")</f>
        <v/>
      </c>
      <c r="K5" s="4"/>
      <c r="L5" s="4" t="str">
        <f>IFERROR(IF(VLOOKUP(I5,I$2:L4,4,0)=0,"",VLOOKUP(I5,I$2:L4,4,0)),"")</f>
        <v/>
      </c>
      <c r="M5" s="4" t="str">
        <f>IFERROR(IF(VLOOKUP(I5,I$2:M4,5,0)=0,"",VLOOKUP(I5,I$2:M4,5,0)),"")</f>
        <v/>
      </c>
      <c r="N5" s="4"/>
      <c r="O5" s="2"/>
      <c r="P5" s="2"/>
      <c r="T5" s="2" t="str">
        <f>IFERROR(INDEX('padron cfe'!D:D,MATCH(DATOS!F5,'padron cfe'!A:A,0),1),"")</f>
        <v/>
      </c>
      <c r="U5" s="4"/>
      <c r="V5" s="4"/>
      <c r="W5" s="4"/>
      <c r="X5" s="4"/>
      <c r="Y5" s="4"/>
      <c r="Z5" s="8"/>
      <c r="AA5" s="4"/>
      <c r="AB5" s="4" t="str">
        <f t="shared" si="14"/>
        <v/>
      </c>
      <c r="AC5" s="7" t="str">
        <f t="shared" ca="1" si="15"/>
        <v/>
      </c>
      <c r="AD5" s="7"/>
      <c r="AE5" s="7"/>
      <c r="AF5" s="97" t="str">
        <f>IFERROR(INDEX(bombas!F:F,MATCH(B5,bombas!I:I,0),1),"")</f>
        <v/>
      </c>
      <c r="AG5" s="6" t="str">
        <f>IFERROR(INDEX(bombas!H:H,MATCH(B5,bombas!I:I,0),1),"")</f>
        <v/>
      </c>
      <c r="AH5" s="4"/>
      <c r="AI5" s="4" t="str">
        <f t="shared" si="16"/>
        <v/>
      </c>
      <c r="AJ5" s="4"/>
      <c r="AK5" s="127" t="str">
        <f t="shared" si="17"/>
        <v/>
      </c>
      <c r="AL5" s="2" t="str">
        <f>IFERROR(IF(INDEX(AL$1:AL4,MATCH(I5,I$1:I4,0),1)=0,"",INDEX(AL$1:AL4,MATCH(I5,I$1:I4,0),1)),"")</f>
        <v/>
      </c>
      <c r="AM5" s="2" t="str">
        <f>IFERROR(IF(INDEX(AM$1:AM4,MATCH(I5,I$1:I4,0),1)=0,"",INDEX(AM$1:AM4,MATCH(I5,I$1:I4,0),1)),"")</f>
        <v/>
      </c>
      <c r="AN5" s="2" t="str">
        <f>IFERROR(IF(INDEX(AN$1:AN4,MATCH(I5,I$1:I4,0),1)=0,"",INDEX(AN$1:AN4,MATCH(I5,I$1:I4,0),1)),"")</f>
        <v/>
      </c>
      <c r="AO5" s="2"/>
      <c r="AP5" s="2"/>
      <c r="AQ5" s="2"/>
      <c r="AR5" s="4"/>
      <c r="AS5" s="4"/>
      <c r="AT5" s="4"/>
      <c r="AU5" s="4"/>
      <c r="AV5" s="4"/>
      <c r="AW5" s="4"/>
      <c r="AX5" s="4"/>
      <c r="AY5" s="4"/>
      <c r="AZ5" s="4"/>
      <c r="BB5" s="4"/>
      <c r="BC5" t="s">
        <v>97</v>
      </c>
      <c r="BE5">
        <v>3</v>
      </c>
      <c r="BF5" s="11" t="s">
        <v>32</v>
      </c>
      <c r="BH5" s="4" t="str">
        <f>IF(IFERROR(VLOOKUP(F5,F6:F$1993,1,0),"")="","",COUNTIF(F:F,F5))</f>
        <v/>
      </c>
      <c r="BI5" s="4"/>
      <c r="BM5" s="5" t="str">
        <f>IF(B5="","",IF(BH5="",1+(MAX(BM$2:BM4)),""))</f>
        <v/>
      </c>
      <c r="BN5" s="5" t="str">
        <f t="shared" si="6"/>
        <v/>
      </c>
      <c r="BO5" s="5" t="str">
        <f t="shared" si="7"/>
        <v/>
      </c>
      <c r="BP5" s="15" t="str">
        <f t="shared" si="8"/>
        <v/>
      </c>
      <c r="BQ5" s="29"/>
      <c r="BR5" s="16"/>
      <c r="BS5" s="5" t="str">
        <f t="shared" si="9"/>
        <v/>
      </c>
      <c r="BV5" s="5" t="str">
        <f t="shared" ref="BV5:BV10" si="18">IFERROR(RANK(BX5,BX$2:BX$1493,1),"")</f>
        <v/>
      </c>
      <c r="BW5" s="5" t="str">
        <f>IF(I5="","",IFERROR(IF(VLOOKUP(I5,I$2:I4,1,0)=0,"",""),I5))</f>
        <v/>
      </c>
      <c r="BX5" s="25" t="str">
        <f>IF(BW5="","",(IFERROR(VLOOKUP(MID(BW5,1,1),$CO$2:CS$28,3,0),0)+IFERROR(VLOOKUP(MID(BW5,2,1),CO$2:CS$28,4,0),0)+IFERROR(VLOOKUP(MID(BW5,3,1),CO$2:CS$28,5,0),0)+(ROW(BW5)/1000000000000)))</f>
        <v/>
      </c>
      <c r="BZ5" s="5">
        <v>4</v>
      </c>
      <c r="CA5" s="5" t="str">
        <f>IFERROR(VLOOKUP(BZ5,BV$2:BW1081,2,0),"")</f>
        <v/>
      </c>
      <c r="CO5" s="5" t="s">
        <v>116</v>
      </c>
      <c r="CP5" s="5">
        <v>4</v>
      </c>
      <c r="CQ5" s="5">
        <f t="shared" si="11"/>
        <v>14.814814814814815</v>
      </c>
      <c r="CR5" s="5">
        <f t="shared" si="12"/>
        <v>0.54869684499314131</v>
      </c>
      <c r="CS5" s="5">
        <f t="shared" si="12"/>
        <v>2.0322105370116344E-2</v>
      </c>
      <c r="CU5" s="5" t="e">
        <f>IF(REPORTE!AH$2="si",IF(F5=VALUE(REPORTE!C$11),IF(SUM(CU6:CU$1993),CONCATENATE(INT(B5),", "),INT(B5)),""),IF(F5=VALUE(REPORTE!C$10),IF(SUM(CU6:CU$1993),CONCATENATE(INT(B5),", "),INT(B5)),""))</f>
        <v>#VALUE!</v>
      </c>
      <c r="CY5" s="5" t="str">
        <f t="shared" si="10"/>
        <v/>
      </c>
    </row>
    <row r="6" spans="1:105" s="5" customFormat="1" ht="15" customHeight="1" x14ac:dyDescent="0.25">
      <c r="A6" s="4" t="str">
        <f t="shared" si="0"/>
        <v/>
      </c>
      <c r="B6" s="6"/>
      <c r="C6" s="7"/>
      <c r="D6" s="10"/>
      <c r="E6" s="5" t="str">
        <f t="shared" si="13"/>
        <v/>
      </c>
      <c r="F6" s="9"/>
      <c r="G6" s="1" t="str">
        <f>IFERROR(INDEX('padron cfe'!B:B,MATCH(DATOS!F6,'padron cfe'!A:A,0),1),"")</f>
        <v/>
      </c>
      <c r="H6" s="1"/>
      <c r="J6" s="2" t="str">
        <f>IFERROR(INDEX('padron cfe'!C:C,MATCH(DATOS!F6,'padron cfe'!A:A,0),1),"")</f>
        <v/>
      </c>
      <c r="K6" s="4"/>
      <c r="L6" s="4" t="str">
        <f>IFERROR(IF(VLOOKUP(I6,I$2:L5,4,0)=0,"",VLOOKUP(I6,I$2:L5,4,0)),"")</f>
        <v/>
      </c>
      <c r="M6" s="4" t="str">
        <f>IFERROR(IF(VLOOKUP(I6,I$2:M5,5,0)=0,"",VLOOKUP(I6,I$2:M5,5,0)),"")</f>
        <v/>
      </c>
      <c r="N6" s="4"/>
      <c r="O6" s="2"/>
      <c r="P6" s="2"/>
      <c r="T6" s="2" t="str">
        <f>IFERROR(INDEX('padron cfe'!D:D,MATCH(DATOS!F6,'padron cfe'!A:A,0),1),"")</f>
        <v/>
      </c>
      <c r="U6" s="4"/>
      <c r="V6" s="4"/>
      <c r="W6" s="4"/>
      <c r="X6" s="4"/>
      <c r="Y6" s="4"/>
      <c r="Z6" s="8"/>
      <c r="AA6" s="4"/>
      <c r="AB6" s="4" t="str">
        <f t="shared" si="14"/>
        <v/>
      </c>
      <c r="AC6" s="7" t="str">
        <f t="shared" ca="1" si="15"/>
        <v/>
      </c>
      <c r="AD6" s="7"/>
      <c r="AE6" s="7"/>
      <c r="AF6" s="97" t="str">
        <f>IFERROR(INDEX(bombas!F:F,MATCH(B6,bombas!I:I,0),1),"")</f>
        <v/>
      </c>
      <c r="AG6" s="6" t="str">
        <f>IFERROR(INDEX(bombas!H:H,MATCH(B6,bombas!I:I,0),1),"")</f>
        <v/>
      </c>
      <c r="AH6" s="4"/>
      <c r="AI6" s="4" t="str">
        <f t="shared" si="16"/>
        <v/>
      </c>
      <c r="AJ6" s="4"/>
      <c r="AK6" s="127" t="str">
        <f t="shared" si="17"/>
        <v/>
      </c>
      <c r="AL6" s="2" t="str">
        <f>IFERROR(IF(INDEX(AL$1:AL5,MATCH(I6,I$1:I5,0),1)=0,"",INDEX(AL$1:AL5,MATCH(I6,I$1:I5,0),1)),"")</f>
        <v/>
      </c>
      <c r="AM6" s="2" t="str">
        <f>IFERROR(IF(INDEX(AM$1:AM5,MATCH(I6,I$1:I5,0),1)=0,"",INDEX(AM$1:AM5,MATCH(I6,I$1:I5,0),1)),"")</f>
        <v/>
      </c>
      <c r="AN6" s="2" t="str">
        <f>IFERROR(IF(INDEX(AN$1:AN5,MATCH(I6,I$1:I5,0),1)=0,"",INDEX(AN$1:AN5,MATCH(I6,I$1:I5,0),1)),"")</f>
        <v/>
      </c>
      <c r="AO6" s="2"/>
      <c r="AP6" s="2"/>
      <c r="AQ6" s="2"/>
      <c r="AR6" s="4"/>
      <c r="AS6" s="4"/>
      <c r="AT6" s="4"/>
      <c r="AU6" s="4"/>
      <c r="AV6" s="4"/>
      <c r="AW6" s="4"/>
      <c r="AX6" s="4"/>
      <c r="AY6" s="4"/>
      <c r="AZ6" s="4"/>
      <c r="BB6" s="4"/>
      <c r="BC6" t="s">
        <v>39</v>
      </c>
      <c r="BD6" s="5" t="s">
        <v>101</v>
      </c>
      <c r="BE6">
        <v>4</v>
      </c>
      <c r="BF6" s="11" t="s">
        <v>33</v>
      </c>
      <c r="BH6" s="4" t="str">
        <f>IF(IFERROR(VLOOKUP(F6,F7:F$1993,1,0),"")="","",COUNTIF(F:F,F6))</f>
        <v/>
      </c>
      <c r="BI6" s="4"/>
      <c r="BM6" s="5" t="str">
        <f>IF(B6="","",IF(BH6="",1+(MAX(BM$2:BM5)),""))</f>
        <v/>
      </c>
      <c r="BN6" s="5" t="str">
        <f t="shared" si="6"/>
        <v/>
      </c>
      <c r="BO6" s="5" t="str">
        <f t="shared" si="7"/>
        <v/>
      </c>
      <c r="BP6" s="15" t="str">
        <f t="shared" si="8"/>
        <v/>
      </c>
      <c r="BQ6" s="29"/>
      <c r="BR6" s="16"/>
      <c r="BS6" s="5" t="str">
        <f t="shared" si="9"/>
        <v/>
      </c>
      <c r="BV6" s="5" t="str">
        <f t="shared" si="18"/>
        <v/>
      </c>
      <c r="BW6" s="5" t="str">
        <f>IF(I6="","",IFERROR(IF(VLOOKUP(I6,I$2:I5,1,0)=0,"",""),I6))</f>
        <v/>
      </c>
      <c r="BX6" s="25" t="str">
        <f>IF(BW6="","",(IFERROR(VLOOKUP(MID(BW6,1,1),$CO$2:CS$28,3,0),0)+IFERROR(VLOOKUP(MID(BW6,2,1),CO$2:CS$28,4,0),0)+IFERROR(VLOOKUP(MID(BW6,3,1),CO$2:CS$28,5,0),0)+(ROW(BW6)/1000000000000)))</f>
        <v/>
      </c>
      <c r="BZ6" s="5">
        <v>5</v>
      </c>
      <c r="CA6" s="5" t="str">
        <f>IFERROR(VLOOKUP(BZ6,BV$2:BW1082,2,0),"")</f>
        <v/>
      </c>
      <c r="CO6" s="5" t="s">
        <v>117</v>
      </c>
      <c r="CP6" s="5">
        <v>5</v>
      </c>
      <c r="CQ6" s="5">
        <f t="shared" si="11"/>
        <v>18.518518518518519</v>
      </c>
      <c r="CR6" s="5">
        <f t="shared" si="12"/>
        <v>0.68587105624142664</v>
      </c>
      <c r="CS6" s="5">
        <f t="shared" si="12"/>
        <v>2.5402631712645431E-2</v>
      </c>
      <c r="CU6" s="5" t="e">
        <f>IF(REPORTE!AH$2="si",IF(F6=VALUE(REPORTE!C$11),IF(SUM(CU7:CU$1993),CONCATENATE(INT(B6),", "),INT(B6)),""),IF(F6=VALUE(REPORTE!C$10),IF(SUM(CU7:CU$1993),CONCATENATE(INT(B6),", "),INT(B6)),""))</f>
        <v>#VALUE!</v>
      </c>
      <c r="CY6" s="5" t="str">
        <f t="shared" si="10"/>
        <v/>
      </c>
    </row>
    <row r="7" spans="1:105" s="5" customFormat="1" ht="15" customHeight="1" x14ac:dyDescent="0.25">
      <c r="A7" s="4" t="str">
        <f t="shared" si="0"/>
        <v/>
      </c>
      <c r="B7" s="6"/>
      <c r="C7" s="7"/>
      <c r="D7" s="10"/>
      <c r="E7" s="5" t="str">
        <f t="shared" si="13"/>
        <v/>
      </c>
      <c r="F7" s="9"/>
      <c r="G7" s="1" t="str">
        <f>IFERROR(INDEX('padron cfe'!B:B,MATCH(DATOS!F7,'padron cfe'!A:A,0),1),"")</f>
        <v/>
      </c>
      <c r="H7" s="1"/>
      <c r="J7" s="2" t="str">
        <f>IFERROR(INDEX('padron cfe'!C:C,MATCH(DATOS!F7,'padron cfe'!A:A,0),1),"")</f>
        <v/>
      </c>
      <c r="K7" s="4"/>
      <c r="L7" s="4" t="str">
        <f>IFERROR(IF(VLOOKUP(I7,I$2:L6,4,0)=0,"",VLOOKUP(I7,I$2:L6,4,0)),"")</f>
        <v/>
      </c>
      <c r="M7" s="4" t="str">
        <f>IFERROR(IF(VLOOKUP(I7,I$2:M6,5,0)=0,"",VLOOKUP(I7,I$2:M6,5,0)),"")</f>
        <v/>
      </c>
      <c r="N7" s="4"/>
      <c r="O7" s="2"/>
      <c r="P7" s="2"/>
      <c r="T7" s="2" t="str">
        <f>IFERROR(INDEX('padron cfe'!D:D,MATCH(DATOS!F7,'padron cfe'!A:A,0),1),"")</f>
        <v/>
      </c>
      <c r="U7" s="4"/>
      <c r="V7" s="4"/>
      <c r="W7" s="4"/>
      <c r="X7" s="4"/>
      <c r="Y7" s="4"/>
      <c r="Z7" s="8"/>
      <c r="AA7" s="4"/>
      <c r="AB7" s="4" t="str">
        <f t="shared" si="14"/>
        <v/>
      </c>
      <c r="AC7" s="7" t="str">
        <f t="shared" ca="1" si="15"/>
        <v/>
      </c>
      <c r="AD7" s="7"/>
      <c r="AE7" s="7"/>
      <c r="AF7" s="97" t="str">
        <f>IFERROR(INDEX(bombas!F:F,MATCH(B7,bombas!I:I,0),1),"")</f>
        <v/>
      </c>
      <c r="AG7" s="6" t="str">
        <f>IFERROR(INDEX(bombas!H:H,MATCH(B7,bombas!I:I,0),1),"")</f>
        <v/>
      </c>
      <c r="AH7" s="4"/>
      <c r="AI7" s="4" t="str">
        <f t="shared" si="16"/>
        <v/>
      </c>
      <c r="AJ7" s="4"/>
      <c r="AK7" s="127" t="str">
        <f t="shared" si="17"/>
        <v/>
      </c>
      <c r="AL7" s="2" t="str">
        <f>IFERROR(IF(INDEX(AL$1:AL6,MATCH(I7,I$1:I6,0),1)=0,"",INDEX(AL$1:AL6,MATCH(I7,I$1:I6,0),1)),"")</f>
        <v/>
      </c>
      <c r="AM7" s="2" t="str">
        <f>IFERROR(IF(INDEX(AM$1:AM6,MATCH(I7,I$1:I6,0),1)=0,"",INDEX(AM$1:AM6,MATCH(I7,I$1:I6,0),1)),"")</f>
        <v/>
      </c>
      <c r="AN7" s="2" t="str">
        <f>IFERROR(IF(INDEX(AN$1:AN6,MATCH(I7,I$1:I6,0),1)=0,"",INDEX(AN$1:AN6,MATCH(I7,I$1:I6,0),1)),"")</f>
        <v/>
      </c>
      <c r="AO7" s="2"/>
      <c r="AP7" s="2"/>
      <c r="AQ7" s="2"/>
      <c r="AR7" s="4"/>
      <c r="AS7" s="4"/>
      <c r="AT7" s="4"/>
      <c r="AU7" s="4"/>
      <c r="AV7" s="4"/>
      <c r="AW7" s="4"/>
      <c r="AX7" s="4"/>
      <c r="AY7" s="4"/>
      <c r="AZ7" s="4"/>
      <c r="BB7" s="4"/>
      <c r="BC7" s="5" t="s">
        <v>45</v>
      </c>
      <c r="BD7" s="5" t="s">
        <v>101</v>
      </c>
      <c r="BE7">
        <v>5</v>
      </c>
      <c r="BF7" s="11" t="s">
        <v>34</v>
      </c>
      <c r="BH7" s="4" t="str">
        <f>IF(IFERROR(VLOOKUP(F7,F8:F$1993,1,0),"")="","",COUNTIF(F:F,F7))</f>
        <v/>
      </c>
      <c r="BI7" s="4"/>
      <c r="BM7" s="5" t="str">
        <f>IF(B7="","",IF(BH7="",1+(MAX(BM$2:BM6)),""))</f>
        <v/>
      </c>
      <c r="BN7" s="5" t="str">
        <f t="shared" si="6"/>
        <v/>
      </c>
      <c r="BO7" s="5" t="str">
        <f t="shared" si="7"/>
        <v/>
      </c>
      <c r="BP7" s="15" t="str">
        <f t="shared" si="8"/>
        <v/>
      </c>
      <c r="BQ7" s="29"/>
      <c r="BR7" s="16"/>
      <c r="BS7" s="5" t="str">
        <f t="shared" si="9"/>
        <v/>
      </c>
      <c r="BV7" s="5" t="str">
        <f t="shared" si="18"/>
        <v/>
      </c>
      <c r="BW7" s="5" t="str">
        <f>IF(I7="","",IFERROR(IF(VLOOKUP(I7,I$2:I6,1,0)=0,"",""),I7))</f>
        <v/>
      </c>
      <c r="BX7" s="25" t="str">
        <f>IF(BW7="","",(IFERROR(VLOOKUP(MID(BW7,1,1),$CO$2:CS$28,3,0),0)+IFERROR(VLOOKUP(MID(BW7,2,1),CO$2:CS$28,4,0),0)+IFERROR(VLOOKUP(MID(BW7,3,1),CO$2:CS$28,5,0),0)+(ROW(BW7)/1000000000000)))</f>
        <v/>
      </c>
      <c r="BZ7" s="5">
        <v>6</v>
      </c>
      <c r="CA7" s="5" t="str">
        <f>IFERROR(VLOOKUP(BZ7,BV$2:BW1083,2,0),"")</f>
        <v/>
      </c>
      <c r="CO7" s="5" t="s">
        <v>16</v>
      </c>
      <c r="CP7" s="5">
        <v>6</v>
      </c>
      <c r="CQ7" s="5">
        <f t="shared" si="11"/>
        <v>22.222222222222221</v>
      </c>
      <c r="CR7" s="5">
        <f t="shared" si="12"/>
        <v>0.82304526748971196</v>
      </c>
      <c r="CS7" s="5">
        <f t="shared" si="12"/>
        <v>3.0483158055174514E-2</v>
      </c>
      <c r="CU7" s="5" t="e">
        <f>IF(REPORTE!AH$2="si",IF(F7=VALUE(REPORTE!C$11),IF(SUM(CU8:CU$1993),CONCATENATE(INT(B7),", "),INT(B7)),""),IF(F7=VALUE(REPORTE!C$10),IF(SUM(CU8:CU$1993),CONCATENATE(INT(B7),", "),INT(B7)),""))</f>
        <v>#VALUE!</v>
      </c>
      <c r="CY7" s="5" t="str">
        <f t="shared" si="10"/>
        <v/>
      </c>
    </row>
    <row r="8" spans="1:105" s="5" customFormat="1" ht="15" customHeight="1" x14ac:dyDescent="0.25">
      <c r="A8" s="4" t="str">
        <f t="shared" si="0"/>
        <v/>
      </c>
      <c r="B8" s="6"/>
      <c r="C8" s="7"/>
      <c r="D8" s="10"/>
      <c r="E8" s="5" t="str">
        <f t="shared" si="13"/>
        <v/>
      </c>
      <c r="F8" s="9"/>
      <c r="G8" s="1" t="str">
        <f>IFERROR(INDEX('padron cfe'!B:B,MATCH(DATOS!F8,'padron cfe'!A:A,0),1),"")</f>
        <v/>
      </c>
      <c r="H8" s="1"/>
      <c r="J8" s="2" t="str">
        <f>IFERROR(INDEX('padron cfe'!C:C,MATCH(DATOS!F8,'padron cfe'!A:A,0),1),"")</f>
        <v/>
      </c>
      <c r="K8" s="4"/>
      <c r="L8" s="4" t="str">
        <f>IFERROR(IF(VLOOKUP(I8,I$2:L7,4,0)=0,"",VLOOKUP(I8,I$2:L7,4,0)),"")</f>
        <v/>
      </c>
      <c r="M8" s="4" t="str">
        <f>IFERROR(IF(VLOOKUP(I8,I$2:M7,5,0)=0,"",VLOOKUP(I8,I$2:M7,5,0)),"")</f>
        <v/>
      </c>
      <c r="N8" s="4"/>
      <c r="O8" s="2"/>
      <c r="P8" s="2"/>
      <c r="T8" s="2" t="str">
        <f>IFERROR(INDEX('padron cfe'!D:D,MATCH(DATOS!F8,'padron cfe'!A:A,0),1),"")</f>
        <v/>
      </c>
      <c r="U8" s="4"/>
      <c r="V8" s="4"/>
      <c r="W8" s="4"/>
      <c r="X8" s="4"/>
      <c r="Y8" s="4"/>
      <c r="Z8" s="8"/>
      <c r="AA8" s="4"/>
      <c r="AB8" s="4" t="str">
        <f t="shared" si="14"/>
        <v/>
      </c>
      <c r="AC8" s="7" t="str">
        <f t="shared" ca="1" si="15"/>
        <v/>
      </c>
      <c r="AD8" s="7"/>
      <c r="AE8" s="7"/>
      <c r="AF8" s="97" t="str">
        <f>IFERROR(INDEX(bombas!F:F,MATCH(B8,bombas!I:I,0),1),"")</f>
        <v/>
      </c>
      <c r="AG8" s="6" t="str">
        <f>IFERROR(INDEX(bombas!H:H,MATCH(B8,bombas!I:I,0),1),"")</f>
        <v/>
      </c>
      <c r="AH8" s="4"/>
      <c r="AI8" s="4" t="str">
        <f t="shared" si="16"/>
        <v/>
      </c>
      <c r="AJ8" s="4"/>
      <c r="AK8" s="127" t="str">
        <f t="shared" si="17"/>
        <v/>
      </c>
      <c r="AL8" s="2" t="str">
        <f>IFERROR(IF(INDEX(AL$1:AL7,MATCH(I8,I$1:I7,0),1)=0,"",INDEX(AL$1:AL7,MATCH(I8,I$1:I7,0),1)),"")</f>
        <v/>
      </c>
      <c r="AM8" s="2" t="str">
        <f>IFERROR(IF(INDEX(AM$1:AM7,MATCH(I8,I$1:I7,0),1)=0,"",INDEX(AM$1:AM7,MATCH(I8,I$1:I7,0),1)),"")</f>
        <v/>
      </c>
      <c r="AN8" s="2" t="str">
        <f>IFERROR(IF(INDEX(AN$1:AN7,MATCH(I8,I$1:I7,0),1)=0,"",INDEX(AN$1:AN7,MATCH(I8,I$1:I7,0),1)),"")</f>
        <v/>
      </c>
      <c r="AO8" s="2"/>
      <c r="AP8" s="2"/>
      <c r="AQ8" s="2"/>
      <c r="AR8" s="4"/>
      <c r="AS8" s="4"/>
      <c r="AT8" s="4"/>
      <c r="AU8" s="4"/>
      <c r="AV8" s="4"/>
      <c r="AW8" s="4"/>
      <c r="AX8" s="4"/>
      <c r="AY8" s="4"/>
      <c r="AZ8" s="4"/>
      <c r="BB8" s="4"/>
      <c r="BC8" t="s">
        <v>134</v>
      </c>
      <c r="BE8">
        <v>6</v>
      </c>
      <c r="BF8" s="11" t="s">
        <v>35</v>
      </c>
      <c r="BH8" s="4" t="str">
        <f>IF(IFERROR(VLOOKUP(F8,F9:F$1993,1,0),"")="","",COUNTIF(F:F,F8))</f>
        <v/>
      </c>
      <c r="BI8" s="4"/>
      <c r="BM8" s="5" t="str">
        <f>IF(B8="","",IF(BH8="",1+(MAX(BM$2:BM7)),""))</f>
        <v/>
      </c>
      <c r="BN8" s="5" t="str">
        <f t="shared" si="6"/>
        <v/>
      </c>
      <c r="BO8" s="5" t="str">
        <f t="shared" si="7"/>
        <v/>
      </c>
      <c r="BP8" s="15" t="str">
        <f t="shared" si="8"/>
        <v/>
      </c>
      <c r="BQ8" s="29"/>
      <c r="BR8" s="16"/>
      <c r="BS8" s="5" t="str">
        <f t="shared" si="9"/>
        <v/>
      </c>
      <c r="BV8" s="5" t="str">
        <f t="shared" si="18"/>
        <v/>
      </c>
      <c r="BW8" s="5" t="str">
        <f>IF(I8="","",IFERROR(IF(VLOOKUP(I8,I$2:I7,1,0)=0,"",""),I8))</f>
        <v/>
      </c>
      <c r="BX8" s="25" t="str">
        <f>IF(BW8="","",(IFERROR(VLOOKUP(MID(BW8,1,1),$CO$2:CS$28,3,0),0)+IFERROR(VLOOKUP(MID(BW8,2,1),CO$2:CS$28,4,0),0)+IFERROR(VLOOKUP(MID(BW8,3,1),CO$2:CS$28,5,0),0)+(ROW(BW8)/1000000000000)))</f>
        <v/>
      </c>
      <c r="BZ8" s="5">
        <v>7</v>
      </c>
      <c r="CA8" s="5" t="str">
        <f>IFERROR(VLOOKUP(BZ8,BV$2:BW1084,2,0),"")</f>
        <v/>
      </c>
      <c r="CO8" s="5" t="s">
        <v>118</v>
      </c>
      <c r="CP8" s="5">
        <v>7</v>
      </c>
      <c r="CQ8" s="5">
        <f t="shared" si="11"/>
        <v>25.925925925925927</v>
      </c>
      <c r="CR8" s="5">
        <f t="shared" si="12"/>
        <v>0.96021947873799729</v>
      </c>
      <c r="CS8" s="5">
        <f t="shared" si="12"/>
        <v>3.5563684397703604E-2</v>
      </c>
      <c r="CU8" s="5" t="e">
        <f>IF(REPORTE!AH$2="si",IF(F8=VALUE(REPORTE!C$11),IF(SUM(CU9:CU$1993),CONCATENATE(INT(B8),", "),INT(B8)),""),IF(F8=VALUE(REPORTE!C$10),IF(SUM(CU9:CU$1993),CONCATENATE(INT(B8),", "),INT(B8)),""))</f>
        <v>#VALUE!</v>
      </c>
      <c r="CY8" s="5" t="str">
        <f t="shared" si="10"/>
        <v/>
      </c>
    </row>
    <row r="9" spans="1:105" s="5" customFormat="1" ht="15" customHeight="1" x14ac:dyDescent="0.25">
      <c r="A9" s="4" t="str">
        <f t="shared" si="0"/>
        <v/>
      </c>
      <c r="B9" s="6"/>
      <c r="C9" s="7"/>
      <c r="D9" s="10"/>
      <c r="E9" s="5" t="str">
        <f t="shared" si="13"/>
        <v/>
      </c>
      <c r="F9" s="9"/>
      <c r="G9" s="1" t="str">
        <f>IFERROR(INDEX('padron cfe'!B:B,MATCH(DATOS!F9,'padron cfe'!A:A,0),1),"")</f>
        <v/>
      </c>
      <c r="H9" s="1"/>
      <c r="J9" s="2" t="str">
        <f>IFERROR(INDEX('padron cfe'!C:C,MATCH(DATOS!F9,'padron cfe'!A:A,0),1),"")</f>
        <v/>
      </c>
      <c r="K9" s="4"/>
      <c r="L9" s="4" t="str">
        <f>IFERROR(IF(VLOOKUP(I9,I$2:L8,4,0)=0,"",VLOOKUP(I9,I$2:L8,4,0)),"")</f>
        <v/>
      </c>
      <c r="M9" s="4" t="str">
        <f>IFERROR(IF(VLOOKUP(I9,I$2:M8,5,0)=0,"",VLOOKUP(I9,I$2:M8,5,0)),"")</f>
        <v/>
      </c>
      <c r="N9" s="4"/>
      <c r="O9" s="2"/>
      <c r="P9" s="2"/>
      <c r="T9" s="2" t="str">
        <f>IFERROR(INDEX('padron cfe'!D:D,MATCH(DATOS!F9,'padron cfe'!A:A,0),1),"")</f>
        <v/>
      </c>
      <c r="U9" s="4"/>
      <c r="V9" s="4"/>
      <c r="W9" s="4"/>
      <c r="X9" s="4"/>
      <c r="Y9" s="4"/>
      <c r="Z9" s="8"/>
      <c r="AA9" s="4"/>
      <c r="AB9" s="4" t="str">
        <f t="shared" si="14"/>
        <v/>
      </c>
      <c r="AC9" s="7" t="str">
        <f t="shared" ca="1" si="15"/>
        <v/>
      </c>
      <c r="AD9" s="7"/>
      <c r="AE9" s="7"/>
      <c r="AF9" s="97" t="str">
        <f>IFERROR(INDEX(bombas!F:F,MATCH(B9,bombas!I:I,0),1),"")</f>
        <v/>
      </c>
      <c r="AG9" s="6" t="str">
        <f>IFERROR(INDEX(bombas!H:H,MATCH(B9,bombas!I:I,0),1),"")</f>
        <v/>
      </c>
      <c r="AH9" s="4"/>
      <c r="AI9" s="4" t="str">
        <f t="shared" si="16"/>
        <v/>
      </c>
      <c r="AJ9" s="4"/>
      <c r="AK9" s="127" t="str">
        <f t="shared" si="17"/>
        <v/>
      </c>
      <c r="AL9" s="2" t="str">
        <f>IFERROR(IF(INDEX(AL$1:AL8,MATCH(I9,I$1:I8,0),1)=0,"",INDEX(AL$1:AL8,MATCH(I9,I$1:I8,0),1)),"")</f>
        <v/>
      </c>
      <c r="AM9" s="2" t="str">
        <f>IFERROR(IF(INDEX(AM$1:AM8,MATCH(I9,I$1:I8,0),1)=0,"",INDEX(AM$1:AM8,MATCH(I9,I$1:I8,0),1)),"")</f>
        <v/>
      </c>
      <c r="AN9" s="2" t="str">
        <f>IFERROR(IF(INDEX(AN$1:AN8,MATCH(I9,I$1:I8,0),1)=0,"",INDEX(AN$1:AN8,MATCH(I9,I$1:I8,0),1)),"")</f>
        <v/>
      </c>
      <c r="AO9" s="2"/>
      <c r="AP9" s="2"/>
      <c r="AQ9" s="2"/>
      <c r="AR9" s="4"/>
      <c r="AS9" s="4"/>
      <c r="AT9" s="4"/>
      <c r="AU9" s="4"/>
      <c r="AV9" s="4"/>
      <c r="AW9" s="4"/>
      <c r="AX9" s="4"/>
      <c r="AY9" s="4"/>
      <c r="AZ9" s="4"/>
      <c r="BB9" s="4"/>
      <c r="BC9" t="s">
        <v>96</v>
      </c>
      <c r="BE9" s="33">
        <v>7</v>
      </c>
      <c r="BF9" s="34" t="s">
        <v>36</v>
      </c>
      <c r="BH9" s="4" t="str">
        <f>IF(IFERROR(VLOOKUP(F9,F10:F$1993,1,0),"")="","",COUNTIF(F:F,F9))</f>
        <v/>
      </c>
      <c r="BI9" s="4"/>
      <c r="BM9" s="5" t="str">
        <f>IF(B9="","",IF(BH9="",1+(MAX(BM$2:BM8)),""))</f>
        <v/>
      </c>
      <c r="BN9" s="5" t="str">
        <f t="shared" si="6"/>
        <v/>
      </c>
      <c r="BO9" s="5" t="str">
        <f t="shared" si="7"/>
        <v/>
      </c>
      <c r="BP9" s="15" t="str">
        <f t="shared" si="8"/>
        <v/>
      </c>
      <c r="BQ9" s="29"/>
      <c r="BR9" s="16"/>
      <c r="BS9" s="5" t="str">
        <f t="shared" si="9"/>
        <v/>
      </c>
      <c r="BV9" s="5" t="str">
        <f t="shared" si="18"/>
        <v/>
      </c>
      <c r="BW9" s="5" t="str">
        <f>IF(I9="","",IFERROR(IF(VLOOKUP(I9,I$2:I8,1,0)=0,"",""),I9))</f>
        <v/>
      </c>
      <c r="BX9" s="25" t="str">
        <f>IF(BW9="","",(IFERROR(VLOOKUP(MID(BW9,1,1),$CO$2:CS$28,3,0),0)+IFERROR(VLOOKUP(MID(BW9,2,1),CO$2:CS$28,4,0),0)+IFERROR(VLOOKUP(MID(BW9,3,1),CO$2:CS$28,5,0),0)+(ROW(BW9)/1000000000000)))</f>
        <v/>
      </c>
      <c r="BZ9" s="5">
        <v>8</v>
      </c>
      <c r="CA9" s="5" t="str">
        <f>IFERROR(VLOOKUP(BZ9,BV$2:BW1085,2,0),"")</f>
        <v/>
      </c>
      <c r="CO9" s="5" t="s">
        <v>119</v>
      </c>
      <c r="CP9" s="5">
        <v>8</v>
      </c>
      <c r="CQ9" s="5">
        <f t="shared" si="11"/>
        <v>29.62962962962963</v>
      </c>
      <c r="CR9" s="5">
        <f t="shared" si="12"/>
        <v>1.0973936899862826</v>
      </c>
      <c r="CS9" s="5">
        <f t="shared" si="12"/>
        <v>4.0644210740232688E-2</v>
      </c>
      <c r="CU9" s="5" t="e">
        <f>IF(REPORTE!AH$2="si",IF(F9=VALUE(REPORTE!C$11),IF(SUM(CU10:CU$1993),CONCATENATE(INT(B9),", "),INT(B9)),""),IF(F9=VALUE(REPORTE!C$10),IF(SUM(CU10:CU$1993),CONCATENATE(INT(B9),", "),INT(B9)),""))</f>
        <v>#VALUE!</v>
      </c>
      <c r="CY9" s="5" t="str">
        <f t="shared" si="10"/>
        <v/>
      </c>
    </row>
    <row r="10" spans="1:105" s="5" customFormat="1" ht="15" customHeight="1" x14ac:dyDescent="0.25">
      <c r="A10" s="4" t="str">
        <f t="shared" si="0"/>
        <v/>
      </c>
      <c r="B10" s="6"/>
      <c r="C10" s="7"/>
      <c r="D10" s="10"/>
      <c r="E10" s="5" t="str">
        <f t="shared" si="13"/>
        <v/>
      </c>
      <c r="F10" s="9"/>
      <c r="G10" s="1" t="str">
        <f>IFERROR(INDEX('padron cfe'!B:B,MATCH(DATOS!F10,'padron cfe'!A:A,0),1),"")</f>
        <v/>
      </c>
      <c r="H10" s="1"/>
      <c r="J10" s="2" t="str">
        <f>IFERROR(INDEX('padron cfe'!C:C,MATCH(DATOS!F10,'padron cfe'!A:A,0),1),"")</f>
        <v/>
      </c>
      <c r="K10" s="4"/>
      <c r="L10" s="4" t="str">
        <f>IFERROR(IF(VLOOKUP(I10,I$2:L9,4,0)=0,"",VLOOKUP(I10,I$2:L9,4,0)),"")</f>
        <v/>
      </c>
      <c r="M10" s="4" t="str">
        <f>IFERROR(IF(VLOOKUP(I10,I$2:M9,5,0)=0,"",VLOOKUP(I10,I$2:M9,5,0)),"")</f>
        <v/>
      </c>
      <c r="N10" s="4"/>
      <c r="O10" s="2"/>
      <c r="P10" s="2"/>
      <c r="T10" s="2" t="str">
        <f>IFERROR(INDEX('padron cfe'!D:D,MATCH(DATOS!F10,'padron cfe'!A:A,0),1),"")</f>
        <v/>
      </c>
      <c r="U10" s="4"/>
      <c r="V10" s="4"/>
      <c r="W10" s="4"/>
      <c r="X10" s="4"/>
      <c r="Y10" s="4"/>
      <c r="Z10" s="8"/>
      <c r="AA10" s="4"/>
      <c r="AB10" s="4" t="str">
        <f t="shared" si="14"/>
        <v/>
      </c>
      <c r="AC10" s="7" t="str">
        <f t="shared" ca="1" si="15"/>
        <v/>
      </c>
      <c r="AD10" s="7"/>
      <c r="AE10" s="7"/>
      <c r="AF10" s="97" t="str">
        <f>IFERROR(INDEX(bombas!F:F,MATCH(B10,bombas!I:I,0),1),"")</f>
        <v/>
      </c>
      <c r="AG10" s="6" t="str">
        <f>IFERROR(INDEX(bombas!H:H,MATCH(B10,bombas!I:I,0),1),"")</f>
        <v/>
      </c>
      <c r="AH10" s="4"/>
      <c r="AI10" s="4" t="str">
        <f t="shared" si="16"/>
        <v/>
      </c>
      <c r="AJ10" s="4"/>
      <c r="AK10" s="127" t="str">
        <f t="shared" si="17"/>
        <v/>
      </c>
      <c r="AL10" s="2" t="str">
        <f>IFERROR(IF(INDEX(AL$1:AL9,MATCH(I10,I$1:I9,0),1)=0,"",INDEX(AL$1:AL9,MATCH(I10,I$1:I9,0),1)),"")</f>
        <v/>
      </c>
      <c r="AM10" s="2" t="str">
        <f>IFERROR(IF(INDEX(AM$1:AM9,MATCH(I10,I$1:I9,0),1)=0,"",INDEX(AM$1:AM9,MATCH(I10,I$1:I9,0),1)),"")</f>
        <v/>
      </c>
      <c r="AN10" s="2" t="str">
        <f>IFERROR(IF(INDEX(AN$1:AN9,MATCH(I10,I$1:I9,0),1)=0,"",INDEX(AN$1:AN9,MATCH(I10,I$1:I9,0),1)),"")</f>
        <v/>
      </c>
      <c r="AO10" s="2"/>
      <c r="AP10" s="2"/>
      <c r="AQ10" s="2"/>
      <c r="AR10" s="4"/>
      <c r="AS10" s="4"/>
      <c r="AT10" s="4"/>
      <c r="AU10" s="4"/>
      <c r="AV10" s="4"/>
      <c r="AW10" s="4"/>
      <c r="AX10" s="4"/>
      <c r="AY10" s="4"/>
      <c r="AZ10" s="4"/>
      <c r="BB10" s="4"/>
      <c r="BC10" t="s">
        <v>47</v>
      </c>
      <c r="BD10" s="5" t="s">
        <v>102</v>
      </c>
      <c r="BE10" s="5">
        <v>8</v>
      </c>
      <c r="BF10" s="12" t="s">
        <v>37</v>
      </c>
      <c r="BH10" s="4" t="str">
        <f>IF(IFERROR(VLOOKUP(F10,F11:F$1993,1,0),"")="","",COUNTIF(F:F,F10))</f>
        <v/>
      </c>
      <c r="BI10" s="4"/>
      <c r="BM10" s="5" t="str">
        <f>IF(B10="","",IF(BH10="",1+(MAX(BM$2:BM9)),""))</f>
        <v/>
      </c>
      <c r="BN10" s="5" t="str">
        <f t="shared" si="6"/>
        <v/>
      </c>
      <c r="BO10" s="5" t="str">
        <f t="shared" si="7"/>
        <v/>
      </c>
      <c r="BP10" s="15" t="str">
        <f t="shared" si="8"/>
        <v/>
      </c>
      <c r="BQ10" s="29"/>
      <c r="BR10" s="16"/>
      <c r="BS10" s="5" t="str">
        <f t="shared" si="9"/>
        <v/>
      </c>
      <c r="BV10" s="5" t="str">
        <f t="shared" si="18"/>
        <v/>
      </c>
      <c r="BW10" s="5" t="str">
        <f>IF(I10="","",IFERROR(IF(VLOOKUP(I10,I$2:I9,1,0)=0,"",""),I10))</f>
        <v/>
      </c>
      <c r="BX10" s="25" t="str">
        <f>IF(BW10="","",(IFERROR(VLOOKUP(MID(BW10,1,1),$CO$2:CS$28,3,0),0)+IFERROR(VLOOKUP(MID(BW10,2,1),CO$2:CS$28,4,0),0)+IFERROR(VLOOKUP(MID(BW10,3,1),CO$2:CS$28,5,0),0)+(ROW(BW10)/1000000000000)))</f>
        <v/>
      </c>
      <c r="BZ10" s="5">
        <v>9</v>
      </c>
      <c r="CA10" s="5" t="str">
        <f>IFERROR(VLOOKUP(BZ10,BV$2:BW1086,2,0),"")</f>
        <v/>
      </c>
      <c r="CO10" s="5" t="s">
        <v>120</v>
      </c>
      <c r="CP10" s="5">
        <v>9</v>
      </c>
      <c r="CQ10" s="5">
        <f t="shared" si="11"/>
        <v>33.333333333333336</v>
      </c>
      <c r="CR10" s="5">
        <f t="shared" si="12"/>
        <v>1.2345679012345681</v>
      </c>
      <c r="CS10" s="5">
        <f t="shared" si="12"/>
        <v>4.5724737082761771E-2</v>
      </c>
      <c r="CU10" s="5" t="e">
        <f>IF(REPORTE!AH$2="si",IF(F10=VALUE(REPORTE!C$11),IF(SUM(CU11:CU$1993),CONCATENATE(INT(B10),", "),INT(B10)),""),IF(F10=VALUE(REPORTE!C$10),IF(SUM(CU11:CU$1993),CONCATENATE(INT(B10),", "),INT(B10)),""))</f>
        <v>#VALUE!</v>
      </c>
      <c r="CY10" s="5" t="str">
        <f t="shared" si="10"/>
        <v/>
      </c>
    </row>
    <row r="11" spans="1:105" s="5" customFormat="1" ht="15" customHeight="1" x14ac:dyDescent="0.25">
      <c r="A11" s="6" t="str">
        <f t="shared" si="0"/>
        <v/>
      </c>
      <c r="B11" s="6"/>
      <c r="C11" s="7"/>
      <c r="D11" s="10"/>
      <c r="E11" s="5" t="str">
        <f t="shared" si="13"/>
        <v/>
      </c>
      <c r="F11" s="9"/>
      <c r="G11" s="1" t="str">
        <f>IFERROR(INDEX('padron cfe'!B:B,MATCH(DATOS!F11,'padron cfe'!A:A,0),1),"")</f>
        <v/>
      </c>
      <c r="H11" s="1"/>
      <c r="J11" s="2" t="str">
        <f>IFERROR(INDEX('padron cfe'!C:C,MATCH(DATOS!F11,'padron cfe'!A:A,0),1),"")</f>
        <v/>
      </c>
      <c r="K11" s="4"/>
      <c r="L11" s="4" t="str">
        <f>IFERROR(IF(VLOOKUP(I11,I$2:L10,4,0)=0,"",VLOOKUP(I11,I$2:L10,4,0)),"")</f>
        <v/>
      </c>
      <c r="M11" s="4" t="str">
        <f>IFERROR(IF(VLOOKUP(I11,I$2:M10,5,0)=0,"",VLOOKUP(I11,I$2:M10,5,0)),"")</f>
        <v/>
      </c>
      <c r="N11" s="4"/>
      <c r="O11" s="2"/>
      <c r="P11" s="2"/>
      <c r="T11" s="2" t="str">
        <f>IFERROR(INDEX('padron cfe'!D:D,MATCH(DATOS!F11,'padron cfe'!A:A,0),1),"")</f>
        <v/>
      </c>
      <c r="U11" s="4"/>
      <c r="V11" s="4"/>
      <c r="W11" s="4"/>
      <c r="X11" s="4"/>
      <c r="Y11" s="4"/>
      <c r="Z11" s="8"/>
      <c r="AA11" s="4"/>
      <c r="AB11" s="4" t="str">
        <f t="shared" si="14"/>
        <v/>
      </c>
      <c r="AC11" s="7" t="str">
        <f t="shared" ca="1" si="15"/>
        <v/>
      </c>
      <c r="AD11" s="7"/>
      <c r="AE11" s="7"/>
      <c r="AF11" s="97" t="str">
        <f>IFERROR(INDEX(bombas!F:F,MATCH(B11,bombas!I:I,0),1),"")</f>
        <v/>
      </c>
      <c r="AG11" s="6" t="str">
        <f>IFERROR(INDEX(bombas!H:H,MATCH(B11,bombas!I:I,0),1),"")</f>
        <v/>
      </c>
      <c r="AH11" s="4"/>
      <c r="AI11" s="4" t="str">
        <f t="shared" si="16"/>
        <v/>
      </c>
      <c r="AJ11" s="4"/>
      <c r="AK11" s="127" t="str">
        <f t="shared" si="17"/>
        <v/>
      </c>
      <c r="AL11" s="2" t="str">
        <f>IFERROR(IF(INDEX(AL$1:AL10,MATCH(I11,I$1:I10,0),1)=0,"",INDEX(AL$1:AL10,MATCH(I11,I$1:I10,0),1)),"")</f>
        <v/>
      </c>
      <c r="AM11" s="2" t="str">
        <f>IFERROR(IF(INDEX(AM$1:AM10,MATCH(I11,I$1:I10,0),1)=0,"",INDEX(AM$1:AM10,MATCH(I11,I$1:I10,0),1)),"")</f>
        <v/>
      </c>
      <c r="AN11" s="2" t="str">
        <f>IFERROR(IF(INDEX(AN$1:AN10,MATCH(I11,I$1:I10,0),1)=0,"",INDEX(AN$1:AN10,MATCH(I11,I$1:I10,0),1)),"")</f>
        <v/>
      </c>
      <c r="AO11" s="2"/>
      <c r="AP11" s="2"/>
      <c r="AQ11" s="2"/>
      <c r="AR11" s="4"/>
      <c r="AS11" s="4"/>
      <c r="AT11" s="4"/>
      <c r="AU11" s="4"/>
      <c r="AV11" s="4"/>
      <c r="AW11" s="4"/>
      <c r="AX11" s="4"/>
      <c r="AY11" s="4"/>
      <c r="AZ11" s="4"/>
      <c r="BB11" s="4"/>
      <c r="BC11" s="5" t="s">
        <v>87</v>
      </c>
      <c r="BE11" s="5">
        <v>9</v>
      </c>
      <c r="BF11" s="12" t="s">
        <v>38</v>
      </c>
      <c r="BH11" s="4" t="str">
        <f>IF(IFERROR(VLOOKUP(F11,F12:F$1993,1,0),"")="","",COUNTIF(F:F,F11))</f>
        <v/>
      </c>
      <c r="BI11" s="4"/>
      <c r="BM11" s="5" t="str">
        <f>IF(B11="","",IF(BH11="",1+(MAX(BM$2:BM10)),""))</f>
        <v/>
      </c>
      <c r="BN11" s="5" t="str">
        <f t="shared" si="6"/>
        <v/>
      </c>
      <c r="BO11" s="5" t="str">
        <f t="shared" si="7"/>
        <v/>
      </c>
      <c r="BP11" s="15" t="str">
        <f t="shared" si="8"/>
        <v/>
      </c>
      <c r="BQ11" s="29"/>
      <c r="BR11" s="16"/>
      <c r="BS11" s="5" t="str">
        <f t="shared" ref="BS11:BS42" si="19">CONCATENATE(AR11,AS11,AT11,AU11,AV11)</f>
        <v/>
      </c>
      <c r="BV11" s="5" t="str">
        <f t="shared" ref="BV11:BV74" si="20">IFERROR(RANK(BX11,BX$2:BX$1493,1),"")</f>
        <v/>
      </c>
      <c r="BW11" s="5" t="str">
        <f>IF(I11="","",IFERROR(IF(VLOOKUP(I11,I$1:I11,1,0)=0,"",""),I11))</f>
        <v/>
      </c>
      <c r="BX11" s="25" t="str">
        <f>IF(BW11="","",(IFERROR(VLOOKUP(MID(BW11,1,1),$CO$2:CS$28,3,0),0)+IFERROR(VLOOKUP(MID(BW11,2,1),CO$2:CS$28,4,0),0)+IFERROR(VLOOKUP(MID(BW11,3,1),CO$2:CS$28,5,0),0)+(ROW(BW11)/1000000000000)))</f>
        <v/>
      </c>
      <c r="BZ11" s="5">
        <v>10</v>
      </c>
      <c r="CA11" s="5" t="str">
        <f>IFERROR(VLOOKUP(BZ11,BV$2:BW1087,2,0),"")</f>
        <v/>
      </c>
      <c r="CO11" s="5" t="s">
        <v>121</v>
      </c>
      <c r="CP11" s="5">
        <v>10</v>
      </c>
      <c r="CQ11" s="5">
        <f t="shared" si="11"/>
        <v>37.037037037037038</v>
      </c>
      <c r="CR11" s="5">
        <f t="shared" si="12"/>
        <v>1.3717421124828533</v>
      </c>
      <c r="CS11" s="5">
        <f t="shared" si="12"/>
        <v>5.0805263425290861E-2</v>
      </c>
      <c r="CU11" s="5" t="e">
        <f>IF(REPORTE!AH$2="si",IF(F11=VALUE(REPORTE!C$11),IF(SUM(CU12:CU$1993),CONCATENATE(INT(B11),", "),INT(B11)),""),IF(F11=VALUE(REPORTE!C$10),IF(SUM(CU12:CU$1993),CONCATENATE(INT(B11),", "),INT(B11)),""))</f>
        <v>#VALUE!</v>
      </c>
      <c r="CY11" s="5" t="str">
        <f t="shared" si="10"/>
        <v/>
      </c>
      <c r="DA11" s="5" t="s">
        <v>209</v>
      </c>
    </row>
    <row r="12" spans="1:105" s="5" customFormat="1" ht="15" customHeight="1" x14ac:dyDescent="0.25">
      <c r="A12" s="6" t="str">
        <f t="shared" si="0"/>
        <v/>
      </c>
      <c r="B12" s="6"/>
      <c r="C12" s="7"/>
      <c r="D12" s="10"/>
      <c r="E12" s="5" t="str">
        <f t="shared" si="13"/>
        <v/>
      </c>
      <c r="F12" s="9"/>
      <c r="G12" s="1" t="str">
        <f>IFERROR(INDEX('padron cfe'!B:B,MATCH(DATOS!F12,'padron cfe'!A:A,0),1),"")</f>
        <v/>
      </c>
      <c r="H12" s="1"/>
      <c r="J12" s="2" t="str">
        <f>IFERROR(INDEX('padron cfe'!C:C,MATCH(DATOS!F12,'padron cfe'!A:A,0),1),"")</f>
        <v/>
      </c>
      <c r="K12" s="4"/>
      <c r="L12" s="4" t="str">
        <f>IFERROR(IF(VLOOKUP(I12,I$2:L11,4,0)=0,"",VLOOKUP(I12,I$2:L11,4,0)),"")</f>
        <v/>
      </c>
      <c r="M12" s="4" t="str">
        <f>IFERROR(IF(VLOOKUP(I12,I$2:M11,5,0)=0,"",VLOOKUP(I12,I$2:M11,5,0)),"")</f>
        <v/>
      </c>
      <c r="N12" s="4"/>
      <c r="O12" s="2"/>
      <c r="P12" s="2"/>
      <c r="T12" s="2" t="str">
        <f>IFERROR(INDEX('padron cfe'!D:D,MATCH(DATOS!F12,'padron cfe'!A:A,0),1),"")</f>
        <v/>
      </c>
      <c r="U12" s="4"/>
      <c r="V12" s="4"/>
      <c r="W12" s="4"/>
      <c r="X12" s="4"/>
      <c r="Y12" s="4"/>
      <c r="Z12" s="8"/>
      <c r="AA12" s="4"/>
      <c r="AB12" s="4" t="str">
        <f t="shared" si="14"/>
        <v/>
      </c>
      <c r="AC12" s="7" t="str">
        <f t="shared" ca="1" si="15"/>
        <v/>
      </c>
      <c r="AD12" s="7"/>
      <c r="AE12" s="7"/>
      <c r="AF12" s="97" t="str">
        <f>IFERROR(INDEX(bombas!F:F,MATCH(B12,bombas!I:I,0),1),"")</f>
        <v/>
      </c>
      <c r="AG12" s="6" t="str">
        <f>IFERROR(INDEX(bombas!H:H,MATCH(B12,bombas!I:I,0),1),"")</f>
        <v/>
      </c>
      <c r="AH12" s="4"/>
      <c r="AI12" s="4" t="str">
        <f t="shared" si="16"/>
        <v/>
      </c>
      <c r="AJ12" s="4"/>
      <c r="AK12" s="127" t="str">
        <f t="shared" si="17"/>
        <v/>
      </c>
      <c r="AL12" s="2" t="str">
        <f>IFERROR(IF(INDEX(AL$1:AL11,MATCH(I12,I$1:I11,0),1)=0,"",INDEX(AL$1:AL11,MATCH(I12,I$1:I11,0),1)),"")</f>
        <v/>
      </c>
      <c r="AM12" s="2" t="str">
        <f>IFERROR(IF(INDEX(AM$1:AM11,MATCH(I12,I$1:I11,0),1)=0,"",INDEX(AM$1:AM11,MATCH(I12,I$1:I11,0),1)),"")</f>
        <v/>
      </c>
      <c r="AN12" s="2" t="str">
        <f>IFERROR(IF(INDEX(AN$1:AN11,MATCH(I12,I$1:I11,0),1)=0,"",INDEX(AN$1:AN11,MATCH(I12,I$1:I11,0),1)),"")</f>
        <v/>
      </c>
      <c r="AO12" s="2"/>
      <c r="AP12" s="2"/>
      <c r="AQ12" s="2"/>
      <c r="AR12" s="4"/>
      <c r="AS12" s="4"/>
      <c r="AT12" s="4"/>
      <c r="AU12" s="4"/>
      <c r="AV12" s="4"/>
      <c r="AW12" s="4"/>
      <c r="AX12" s="4"/>
      <c r="AY12" s="4"/>
      <c r="AZ12" s="4"/>
      <c r="BB12" s="4"/>
      <c r="BC12" s="5" t="s">
        <v>4</v>
      </c>
      <c r="BH12" s="4" t="str">
        <f>IF(IFERROR(VLOOKUP(F12,F13:F$1993,1,0),"")="","",COUNTIF(F:F,F12))</f>
        <v/>
      </c>
      <c r="BI12" s="4"/>
      <c r="BM12" s="5" t="str">
        <f>IF(B12="","",IF(BH12="",1+(MAX(BM$2:BM11)),""))</f>
        <v/>
      </c>
      <c r="BN12" s="5" t="str">
        <f t="shared" si="6"/>
        <v/>
      </c>
      <c r="BO12" s="5" t="str">
        <f t="shared" si="7"/>
        <v/>
      </c>
      <c r="BP12" s="15" t="str">
        <f t="shared" si="8"/>
        <v/>
      </c>
      <c r="BQ12" s="29"/>
      <c r="BR12" s="16"/>
      <c r="BS12" s="5" t="str">
        <f t="shared" si="19"/>
        <v/>
      </c>
      <c r="BV12" s="5" t="str">
        <f t="shared" si="20"/>
        <v/>
      </c>
      <c r="BW12" s="5" t="str">
        <f>IF(I12="","",IFERROR(IF(VLOOKUP(I12,I$2:I11,1,0)=0,"",""),I12))</f>
        <v/>
      </c>
      <c r="BX12" s="25" t="str">
        <f>IF(BW12="","",(IFERROR(VLOOKUP(MID(BW12,1,1),$CO$2:CS$28,3,0),0)+IFERROR(VLOOKUP(MID(BW12,2,1),CO$2:CS$28,4,0),0)+IFERROR(VLOOKUP(MID(BW12,3,1),CO$2:CS$28,5,0),0)+(ROW(BW12)/1000000000000)))</f>
        <v/>
      </c>
      <c r="BZ12" s="5">
        <v>11</v>
      </c>
      <c r="CA12" s="5" t="str">
        <f>IFERROR(VLOOKUP(BZ12,BV$2:BW1088,2,0),"")</f>
        <v/>
      </c>
      <c r="CO12" s="5" t="s">
        <v>122</v>
      </c>
      <c r="CP12" s="5">
        <v>11</v>
      </c>
      <c r="CQ12" s="5">
        <f t="shared" si="11"/>
        <v>40.74074074074074</v>
      </c>
      <c r="CR12" s="5">
        <f t="shared" si="12"/>
        <v>1.5089163237311385</v>
      </c>
      <c r="CS12" s="5">
        <f t="shared" si="12"/>
        <v>5.5885789767819945E-2</v>
      </c>
      <c r="CU12" s="5" t="e">
        <f>IF(REPORTE!AH$2="si",IF(F12=VALUE(REPORTE!C$11),IF(SUM(CU13:CU$1993),CONCATENATE(INT(B12),", "),INT(B12)),""),IF(F12=VALUE(REPORTE!C$10),IF(SUM(CU13:CU$1993),CONCATENATE(INT(B12),", "),INT(B12)),""))</f>
        <v>#VALUE!</v>
      </c>
      <c r="CY12" s="5" t="str">
        <f t="shared" si="10"/>
        <v/>
      </c>
    </row>
    <row r="13" spans="1:105" s="5" customFormat="1" ht="15" customHeight="1" x14ac:dyDescent="0.25">
      <c r="A13" s="4" t="str">
        <f t="shared" si="0"/>
        <v/>
      </c>
      <c r="B13" s="6"/>
      <c r="C13" s="7"/>
      <c r="D13" s="10"/>
      <c r="E13" s="5" t="str">
        <f t="shared" si="13"/>
        <v/>
      </c>
      <c r="F13" s="9"/>
      <c r="G13" s="1" t="str">
        <f>IFERROR(INDEX('padron cfe'!B:B,MATCH(DATOS!F13,'padron cfe'!A:A,0),1),"")</f>
        <v/>
      </c>
      <c r="H13" s="1"/>
      <c r="J13" s="2" t="str">
        <f>IFERROR(INDEX('padron cfe'!C:C,MATCH(DATOS!F13,'padron cfe'!A:A,0),1),"")</f>
        <v/>
      </c>
      <c r="K13" s="4"/>
      <c r="L13" s="4" t="str">
        <f>IFERROR(IF(VLOOKUP(I13,I$2:L12,4,0)=0,"",VLOOKUP(I13,I$2:L12,4,0)),"")</f>
        <v/>
      </c>
      <c r="M13" s="4" t="str">
        <f>IFERROR(IF(VLOOKUP(I13,I$2:M12,5,0)=0,"",VLOOKUP(I13,I$2:M12,5,0)),"")</f>
        <v/>
      </c>
      <c r="N13" s="4"/>
      <c r="O13" s="2"/>
      <c r="P13" s="2"/>
      <c r="T13" s="2" t="str">
        <f>IFERROR(INDEX('padron cfe'!D:D,MATCH(DATOS!F13,'padron cfe'!A:A,0),1),"")</f>
        <v/>
      </c>
      <c r="U13" s="4"/>
      <c r="V13" s="4"/>
      <c r="W13" s="4"/>
      <c r="X13" s="4"/>
      <c r="Y13" s="4"/>
      <c r="Z13" s="8"/>
      <c r="AA13" s="4"/>
      <c r="AB13" s="4" t="str">
        <f t="shared" si="14"/>
        <v/>
      </c>
      <c r="AC13" s="7" t="str">
        <f t="shared" ca="1" si="15"/>
        <v/>
      </c>
      <c r="AD13" s="7"/>
      <c r="AE13" s="7"/>
      <c r="AF13" s="97" t="str">
        <f>IFERROR(INDEX(bombas!F:F,MATCH(B13,bombas!I:I,0),1),"")</f>
        <v/>
      </c>
      <c r="AG13" s="6" t="str">
        <f>IFERROR(INDEX(bombas!H:H,MATCH(B13,bombas!I:I,0),1),"")</f>
        <v/>
      </c>
      <c r="AH13" s="4"/>
      <c r="AI13" s="4" t="str">
        <f t="shared" si="16"/>
        <v/>
      </c>
      <c r="AJ13" s="4"/>
      <c r="AK13" s="127" t="str">
        <f t="shared" si="17"/>
        <v/>
      </c>
      <c r="AL13" s="2" t="str">
        <f>IFERROR(IF(INDEX(AL$1:AL12,MATCH(I13,I$1:I12,0),1)=0,"",INDEX(AL$1:AL12,MATCH(I13,I$1:I12,0),1)),"")</f>
        <v/>
      </c>
      <c r="AM13" s="2" t="str">
        <f>IFERROR(IF(INDEX(AM$1:AM12,MATCH(I13,I$1:I12,0),1)=0,"",INDEX(AM$1:AM12,MATCH(I13,I$1:I12,0),1)),"")</f>
        <v/>
      </c>
      <c r="AN13" s="2" t="str">
        <f>IFERROR(IF(INDEX(AN$1:AN12,MATCH(I13,I$1:I12,0),1)=0,"",INDEX(AN$1:AN12,MATCH(I13,I$1:I12,0),1)),"")</f>
        <v/>
      </c>
      <c r="AO13" s="2"/>
      <c r="AP13" s="2"/>
      <c r="AQ13" s="2"/>
      <c r="AR13" s="4"/>
      <c r="AS13" s="4"/>
      <c r="AT13" s="4"/>
      <c r="AU13" s="4"/>
      <c r="AV13" s="4"/>
      <c r="AW13" s="4"/>
      <c r="AX13" s="4"/>
      <c r="AY13" s="4"/>
      <c r="AZ13" s="4"/>
      <c r="BB13" s="4"/>
      <c r="BC13" s="5" t="s">
        <v>141</v>
      </c>
      <c r="BH13" s="4" t="str">
        <f>IF(IFERROR(VLOOKUP(F13,F14:F$1993,1,0),"")="","",COUNTIF(F:F,F13))</f>
        <v/>
      </c>
      <c r="BI13" s="4"/>
      <c r="BM13" s="5" t="str">
        <f>IF(B13="","",IF(BH13="",1+(MAX(BM$2:BM12)),""))</f>
        <v/>
      </c>
      <c r="BN13" s="5" t="str">
        <f t="shared" si="6"/>
        <v/>
      </c>
      <c r="BO13" s="5" t="str">
        <f t="shared" si="7"/>
        <v/>
      </c>
      <c r="BP13" s="15" t="str">
        <f t="shared" si="8"/>
        <v/>
      </c>
      <c r="BQ13" s="29"/>
      <c r="BR13" s="16"/>
      <c r="BS13" s="5" t="str">
        <f t="shared" si="19"/>
        <v/>
      </c>
      <c r="BV13" s="5" t="str">
        <f t="shared" si="20"/>
        <v/>
      </c>
      <c r="BW13" s="5" t="str">
        <f>IF(I13="","",IFERROR(IF(VLOOKUP(I13,I$2:I12,1,0)=0,"",""),I13))</f>
        <v/>
      </c>
      <c r="BX13" s="25" t="str">
        <f>IF(BW13="","",(IFERROR(VLOOKUP(MID(BW13,1,1),$CO$2:CS$28,3,0),0)+IFERROR(VLOOKUP(MID(BW13,2,1),CO$2:CS$28,4,0),0)+IFERROR(VLOOKUP(MID(BW13,3,1),CO$2:CS$28,5,0),0)+(ROW(BW13)/1000000000000)))</f>
        <v/>
      </c>
      <c r="BZ13" s="5">
        <v>12</v>
      </c>
      <c r="CA13" s="5" t="str">
        <f>IFERROR(VLOOKUP(BZ13,BV$2:BW1089,2,0),"")</f>
        <v/>
      </c>
      <c r="CO13" s="5" t="s">
        <v>123</v>
      </c>
      <c r="CP13" s="5">
        <v>12</v>
      </c>
      <c r="CQ13" s="5">
        <f t="shared" si="11"/>
        <v>44.444444444444443</v>
      </c>
      <c r="CR13" s="5">
        <f t="shared" si="12"/>
        <v>1.6460905349794239</v>
      </c>
      <c r="CS13" s="5">
        <f t="shared" si="12"/>
        <v>6.0966316110349028E-2</v>
      </c>
      <c r="CU13" s="5" t="e">
        <f>IF(REPORTE!AH$2="si",IF(F13=VALUE(REPORTE!C$11),IF(SUM(CU14:CU$1993),CONCATENATE(INT(B13),", "),INT(B13)),""),IF(F13=VALUE(REPORTE!C$10),IF(SUM(CU14:CU$1993),CONCATENATE(INT(B13),", "),INT(B13)),""))</f>
        <v>#VALUE!</v>
      </c>
      <c r="CY13" s="5" t="str">
        <f t="shared" si="10"/>
        <v/>
      </c>
    </row>
    <row r="14" spans="1:105" s="5" customFormat="1" ht="15" customHeight="1" x14ac:dyDescent="0.25">
      <c r="A14" s="4" t="str">
        <f t="shared" si="0"/>
        <v/>
      </c>
      <c r="B14" s="6"/>
      <c r="C14" s="7"/>
      <c r="D14" s="10"/>
      <c r="E14" s="5" t="str">
        <f t="shared" si="13"/>
        <v/>
      </c>
      <c r="F14" s="9"/>
      <c r="G14" s="1" t="str">
        <f>IFERROR(INDEX('padron cfe'!B:B,MATCH(DATOS!F14,'padron cfe'!A:A,0),1),"")</f>
        <v/>
      </c>
      <c r="H14" s="1"/>
      <c r="J14" s="2" t="str">
        <f>IFERROR(INDEX('padron cfe'!C:C,MATCH(DATOS!F14,'padron cfe'!A:A,0),1),"")</f>
        <v/>
      </c>
      <c r="K14" s="4"/>
      <c r="L14" s="4" t="str">
        <f>IFERROR(IF(VLOOKUP(I14,I$2:L13,4,0)=0,"",VLOOKUP(I14,I$2:L13,4,0)),"")</f>
        <v/>
      </c>
      <c r="M14" s="4" t="str">
        <f>IFERROR(IF(VLOOKUP(I14,I$2:M13,5,0)=0,"",VLOOKUP(I14,I$2:M13,5,0)),"")</f>
        <v/>
      </c>
      <c r="N14" s="4"/>
      <c r="O14" s="2"/>
      <c r="P14" s="2"/>
      <c r="T14" s="2" t="str">
        <f>IFERROR(INDEX('padron cfe'!D:D,MATCH(DATOS!F14,'padron cfe'!A:A,0),1),"")</f>
        <v/>
      </c>
      <c r="U14" s="4"/>
      <c r="V14" s="4"/>
      <c r="W14" s="4"/>
      <c r="X14" s="4"/>
      <c r="Y14" s="4"/>
      <c r="Z14" s="8"/>
      <c r="AA14" s="4"/>
      <c r="AB14" s="4" t="str">
        <f t="shared" si="14"/>
        <v/>
      </c>
      <c r="AC14" s="7" t="str">
        <f t="shared" ca="1" si="15"/>
        <v/>
      </c>
      <c r="AD14" s="7"/>
      <c r="AE14" s="7"/>
      <c r="AF14" s="97" t="str">
        <f>IFERROR(INDEX(bombas!F:F,MATCH(B14,bombas!I:I,0),1),"")</f>
        <v/>
      </c>
      <c r="AG14" s="6" t="str">
        <f>IFERROR(INDEX(bombas!H:H,MATCH(B14,bombas!I:I,0),1),"")</f>
        <v/>
      </c>
      <c r="AH14" s="4"/>
      <c r="AI14" s="4" t="str">
        <f t="shared" si="16"/>
        <v/>
      </c>
      <c r="AJ14" s="4"/>
      <c r="AK14" s="127" t="str">
        <f t="shared" si="17"/>
        <v/>
      </c>
      <c r="AL14" s="2" t="str">
        <f>IFERROR(IF(INDEX(AL$1:AL13,MATCH(I14,I$1:I13,0),1)=0,"",INDEX(AL$1:AL13,MATCH(I14,I$1:I13,0),1)),"")</f>
        <v/>
      </c>
      <c r="AM14" s="2" t="str">
        <f>IFERROR(IF(INDEX(AM$1:AM13,MATCH(I14,I$1:I13,0),1)=0,"",INDEX(AM$1:AM13,MATCH(I14,I$1:I13,0),1)),"")</f>
        <v/>
      </c>
      <c r="AN14" s="2" t="str">
        <f>IFERROR(IF(INDEX(AN$1:AN13,MATCH(I14,I$1:I13,0),1)=0,"",INDEX(AN$1:AN13,MATCH(I14,I$1:I13,0),1)),"")</f>
        <v/>
      </c>
      <c r="AO14" s="2"/>
      <c r="AP14" s="2"/>
      <c r="AQ14" s="2"/>
      <c r="AR14" s="4"/>
      <c r="AS14" s="4"/>
      <c r="AT14" s="4"/>
      <c r="AU14" s="4"/>
      <c r="AV14" s="4"/>
      <c r="AW14" s="4"/>
      <c r="AX14" s="4"/>
      <c r="AY14" s="4"/>
      <c r="AZ14" s="4"/>
      <c r="BB14" s="4"/>
      <c r="BC14" s="5" t="s">
        <v>5</v>
      </c>
      <c r="BH14" s="4" t="str">
        <f>IF(IFERROR(VLOOKUP(F14,F15:F$1993,1,0),"")="","",COUNTIF(F:F,F14))</f>
        <v/>
      </c>
      <c r="BI14" s="4"/>
      <c r="BM14" s="5" t="str">
        <f>IF(B14="","",IF(BH14="",1+(MAX(BM$2:BM13)),""))</f>
        <v/>
      </c>
      <c r="BN14" s="5" t="str">
        <f t="shared" si="6"/>
        <v/>
      </c>
      <c r="BO14" s="5" t="str">
        <f t="shared" si="7"/>
        <v/>
      </c>
      <c r="BP14" s="15" t="str">
        <f t="shared" si="8"/>
        <v/>
      </c>
      <c r="BQ14" s="29"/>
      <c r="BR14" s="16"/>
      <c r="BS14" s="5" t="str">
        <f t="shared" si="19"/>
        <v/>
      </c>
      <c r="BV14" s="5" t="str">
        <f t="shared" si="20"/>
        <v/>
      </c>
      <c r="BW14" s="5" t="str">
        <f>IF(I14="","",IFERROR(IF(VLOOKUP(I14,I$2:I13,1,0)=0,"",""),I14))</f>
        <v/>
      </c>
      <c r="BX14" s="25" t="str">
        <f>IF(BW14="","",(IFERROR(VLOOKUP(MID(BW14,1,1),$CO$2:CS$28,3,0),0)+IFERROR(VLOOKUP(MID(BW14,2,1),CO$2:CS$28,4,0),0)+IFERROR(VLOOKUP(MID(BW14,3,1),CO$2:CS$28,5,0),0)+(ROW(BW14)/1000000000000)))</f>
        <v/>
      </c>
      <c r="BZ14" s="5">
        <v>13</v>
      </c>
      <c r="CA14" s="5" t="str">
        <f>IFERROR(VLOOKUP(BZ14,BV$2:BW1090,2,0),"")</f>
        <v/>
      </c>
      <c r="CO14" s="5" t="s">
        <v>46</v>
      </c>
      <c r="CP14" s="5">
        <v>13</v>
      </c>
      <c r="CQ14" s="5">
        <f t="shared" si="11"/>
        <v>48.148148148148145</v>
      </c>
      <c r="CR14" s="5">
        <f t="shared" si="12"/>
        <v>1.7832647462277094</v>
      </c>
      <c r="CS14" s="5">
        <f t="shared" si="12"/>
        <v>6.6046842452878118E-2</v>
      </c>
      <c r="CU14" s="5" t="e">
        <f>IF(REPORTE!AH$2="si",IF(F14=VALUE(REPORTE!C$11),IF(SUM(CU15:CU$1993),CONCATENATE(INT(B14),", "),INT(B14)),""),IF(F14=VALUE(REPORTE!C$10),IF(SUM(CU15:CU$1993),CONCATENATE(INT(B14),", "),INT(B14)),""))</f>
        <v>#VALUE!</v>
      </c>
      <c r="CY14" s="5" t="str">
        <f t="shared" si="10"/>
        <v/>
      </c>
    </row>
    <row r="15" spans="1:105" s="5" customFormat="1" ht="15" customHeight="1" x14ac:dyDescent="0.25">
      <c r="A15" s="4" t="str">
        <f t="shared" si="0"/>
        <v/>
      </c>
      <c r="B15" s="6"/>
      <c r="C15" s="7"/>
      <c r="D15" s="10"/>
      <c r="E15" s="5" t="str">
        <f t="shared" si="13"/>
        <v/>
      </c>
      <c r="F15" s="9"/>
      <c r="G15" s="1" t="str">
        <f>IFERROR(INDEX('padron cfe'!B:B,MATCH(DATOS!F15,'padron cfe'!A:A,0),1),"")</f>
        <v/>
      </c>
      <c r="H15" s="1"/>
      <c r="J15" s="2" t="str">
        <f>IFERROR(INDEX('padron cfe'!C:C,MATCH(DATOS!F15,'padron cfe'!A:A,0),1),"")</f>
        <v/>
      </c>
      <c r="K15" s="4"/>
      <c r="L15" s="4" t="str">
        <f>IFERROR(IF(VLOOKUP(I15,I$2:L14,4,0)=0,"",VLOOKUP(I15,I$2:L14,4,0)),"")</f>
        <v/>
      </c>
      <c r="M15" s="4" t="str">
        <f>IFERROR(IF(VLOOKUP(I15,I$2:M14,5,0)=0,"",VLOOKUP(I15,I$2:M14,5,0)),"")</f>
        <v/>
      </c>
      <c r="N15" s="4"/>
      <c r="O15" s="2"/>
      <c r="P15" s="2"/>
      <c r="T15" s="2" t="str">
        <f>IFERROR(INDEX('padron cfe'!D:D,MATCH(DATOS!F15,'padron cfe'!A:A,0),1),"")</f>
        <v/>
      </c>
      <c r="U15" s="4"/>
      <c r="V15" s="4"/>
      <c r="W15" s="4"/>
      <c r="X15" s="4"/>
      <c r="Y15" s="4"/>
      <c r="Z15" s="8"/>
      <c r="AA15" s="4"/>
      <c r="AB15" s="4" t="str">
        <f t="shared" si="14"/>
        <v/>
      </c>
      <c r="AC15" s="7" t="str">
        <f t="shared" ca="1" si="15"/>
        <v/>
      </c>
      <c r="AD15" s="7"/>
      <c r="AE15" s="7"/>
      <c r="AF15" s="97" t="str">
        <f>IFERROR(INDEX(bombas!F:F,MATCH(B15,bombas!I:I,0),1),"")</f>
        <v/>
      </c>
      <c r="AG15" s="6" t="str">
        <f>IFERROR(INDEX(bombas!H:H,MATCH(B15,bombas!I:I,0),1),"")</f>
        <v/>
      </c>
      <c r="AH15" s="4"/>
      <c r="AI15" s="4" t="str">
        <f t="shared" si="16"/>
        <v/>
      </c>
      <c r="AJ15" s="4"/>
      <c r="AK15" s="127" t="str">
        <f t="shared" si="17"/>
        <v/>
      </c>
      <c r="AL15" s="2" t="str">
        <f>IFERROR(IF(INDEX(AL$1:AL14,MATCH(I15,I$1:I14,0),1)=0,"",INDEX(AL$1:AL14,MATCH(I15,I$1:I14,0),1)),"")</f>
        <v/>
      </c>
      <c r="AM15" s="2" t="str">
        <f>IFERROR(IF(INDEX(AM$1:AM14,MATCH(I15,I$1:I14,0),1)=0,"",INDEX(AM$1:AM14,MATCH(I15,I$1:I14,0),1)),"")</f>
        <v/>
      </c>
      <c r="AN15" s="2" t="str">
        <f>IFERROR(IF(INDEX(AN$1:AN14,MATCH(I15,I$1:I14,0),1)=0,"",INDEX(AN$1:AN14,MATCH(I15,I$1:I14,0),1)),"")</f>
        <v/>
      </c>
      <c r="AO15" s="2"/>
      <c r="AP15" s="2"/>
      <c r="AQ15" s="2"/>
      <c r="AR15" s="4"/>
      <c r="AS15" s="4"/>
      <c r="AT15" s="4"/>
      <c r="AU15" s="4"/>
      <c r="AV15" s="4"/>
      <c r="AW15" s="4"/>
      <c r="AX15" s="4"/>
      <c r="AY15" s="4"/>
      <c r="AZ15" s="4"/>
      <c r="BB15" s="4"/>
      <c r="BC15" s="5" t="s">
        <v>173</v>
      </c>
      <c r="BH15" s="4" t="str">
        <f>IF(IFERROR(VLOOKUP(F15,F16:F$1993,1,0),"")="","",COUNTIF(F:F,F15))</f>
        <v/>
      </c>
      <c r="BI15" s="4"/>
      <c r="BM15" s="5" t="str">
        <f>IF(B15="","",IF(BH15="",1+(MAX(BM$2:BM14)),""))</f>
        <v/>
      </c>
      <c r="BN15" s="5" t="str">
        <f t="shared" si="6"/>
        <v/>
      </c>
      <c r="BO15" s="5" t="str">
        <f t="shared" si="7"/>
        <v/>
      </c>
      <c r="BP15" s="15" t="str">
        <f t="shared" si="8"/>
        <v/>
      </c>
      <c r="BQ15" s="29"/>
      <c r="BR15" s="16"/>
      <c r="BS15" s="5" t="str">
        <f t="shared" si="19"/>
        <v/>
      </c>
      <c r="BV15" s="5" t="str">
        <f t="shared" si="20"/>
        <v/>
      </c>
      <c r="BW15" s="5" t="str">
        <f>IF(I15="","",IFERROR(IF(VLOOKUP(I15,I$2:I14,1,0)=0,"",""),I15))</f>
        <v/>
      </c>
      <c r="BX15" s="25" t="str">
        <f>IF(BW15="","",(IFERROR(VLOOKUP(MID(BW15,1,1),$CO$2:CS$28,3,0),0)+IFERROR(VLOOKUP(MID(BW15,2,1),CO$2:CS$28,4,0),0)+IFERROR(VLOOKUP(MID(BW15,3,1),CO$2:CS$28,5,0),0)+(ROW(BW15)/1000000000000)))</f>
        <v/>
      </c>
      <c r="BZ15" s="5">
        <v>14</v>
      </c>
      <c r="CA15" s="5" t="str">
        <f>IFERROR(VLOOKUP(BZ15,BV$2:BW1091,2,0),"")</f>
        <v/>
      </c>
      <c r="CO15" s="5" t="s">
        <v>124</v>
      </c>
      <c r="CP15" s="5">
        <v>14</v>
      </c>
      <c r="CQ15" s="5">
        <f t="shared" si="11"/>
        <v>51.851851851851855</v>
      </c>
      <c r="CR15" s="5">
        <f t="shared" si="12"/>
        <v>1.9204389574759946</v>
      </c>
      <c r="CS15" s="5">
        <f t="shared" si="12"/>
        <v>7.1127368795407209E-2</v>
      </c>
      <c r="CU15" s="5" t="e">
        <f>IF(REPORTE!AH$2="si",IF(F15=VALUE(REPORTE!C$11),IF(SUM(CU16:CU$1993),CONCATENATE(INT(B15),", "),INT(B15)),""),IF(F15=VALUE(REPORTE!C$10),IF(SUM(CU16:CU$1993),CONCATENATE(INT(B15),", "),INT(B15)),""))</f>
        <v>#VALUE!</v>
      </c>
      <c r="CY15" s="5" t="str">
        <f t="shared" si="10"/>
        <v/>
      </c>
    </row>
    <row r="16" spans="1:105" s="5" customFormat="1" ht="15" customHeight="1" x14ac:dyDescent="0.25">
      <c r="A16" s="6" t="str">
        <f t="shared" si="0"/>
        <v/>
      </c>
      <c r="B16" s="6"/>
      <c r="C16" s="7"/>
      <c r="D16" s="10"/>
      <c r="E16" s="5" t="str">
        <f t="shared" si="13"/>
        <v/>
      </c>
      <c r="F16" s="9"/>
      <c r="G16" s="1" t="str">
        <f>IFERROR(INDEX('padron cfe'!B:B,MATCH(DATOS!F16,'padron cfe'!A:A,0),1),"")</f>
        <v/>
      </c>
      <c r="H16" s="1"/>
      <c r="J16" s="2" t="str">
        <f>IFERROR(INDEX('padron cfe'!C:C,MATCH(DATOS!F16,'padron cfe'!A:A,0),1),"")</f>
        <v/>
      </c>
      <c r="K16" s="4"/>
      <c r="L16" s="4" t="str">
        <f>IFERROR(IF(VLOOKUP(I16,I$2:L15,4,0)=0,"",VLOOKUP(I16,I$2:L15,4,0)),"")</f>
        <v/>
      </c>
      <c r="M16" s="4" t="str">
        <f>IFERROR(IF(VLOOKUP(I16,I$2:M15,5,0)=0,"",VLOOKUP(I16,I$2:M15,5,0)),"")</f>
        <v/>
      </c>
      <c r="N16" s="4"/>
      <c r="O16" s="2"/>
      <c r="P16" s="2"/>
      <c r="T16" s="2" t="str">
        <f>IFERROR(INDEX('padron cfe'!D:D,MATCH(DATOS!F16,'padron cfe'!A:A,0),1),"")</f>
        <v/>
      </c>
      <c r="U16" s="4"/>
      <c r="V16" s="4"/>
      <c r="W16" s="4"/>
      <c r="X16" s="4"/>
      <c r="Y16" s="4"/>
      <c r="Z16" s="8"/>
      <c r="AA16" s="4"/>
      <c r="AB16" s="4" t="str">
        <f t="shared" si="14"/>
        <v/>
      </c>
      <c r="AC16" s="7" t="str">
        <f t="shared" ca="1" si="15"/>
        <v/>
      </c>
      <c r="AD16" s="7"/>
      <c r="AE16" s="7"/>
      <c r="AF16" s="97" t="str">
        <f>IFERROR(INDEX(bombas!F:F,MATCH(B16,bombas!I:I,0),1),"")</f>
        <v/>
      </c>
      <c r="AG16" s="6" t="str">
        <f>IFERROR(INDEX(bombas!H:H,MATCH(B16,bombas!I:I,0),1),"")</f>
        <v/>
      </c>
      <c r="AH16" s="4"/>
      <c r="AI16" s="4" t="str">
        <f t="shared" si="16"/>
        <v/>
      </c>
      <c r="AJ16" s="4"/>
      <c r="AK16" s="127" t="str">
        <f t="shared" si="17"/>
        <v/>
      </c>
      <c r="AL16" s="2" t="str">
        <f>IFERROR(IF(INDEX(AL$1:AL15,MATCH(I16,I$1:I15,0),1)=0,"",INDEX(AL$1:AL15,MATCH(I16,I$1:I15,0),1)),"")</f>
        <v/>
      </c>
      <c r="AM16" s="2" t="str">
        <f>IFERROR(IF(INDEX(AM$1:AM15,MATCH(I16,I$1:I15,0),1)=0,"",INDEX(AM$1:AM15,MATCH(I16,I$1:I15,0),1)),"")</f>
        <v/>
      </c>
      <c r="AN16" s="2" t="str">
        <f>IFERROR(IF(INDEX(AN$1:AN15,MATCH(I16,I$1:I15,0),1)=0,"",INDEX(AN$1:AN15,MATCH(I16,I$1:I15,0),1)),"")</f>
        <v/>
      </c>
      <c r="AO16" s="2"/>
      <c r="AP16" s="2"/>
      <c r="AQ16" s="2"/>
      <c r="AR16" s="4"/>
      <c r="AS16" s="4"/>
      <c r="AT16" s="4"/>
      <c r="AU16" s="4"/>
      <c r="AV16" s="4"/>
      <c r="AW16" s="4"/>
      <c r="AX16" s="4"/>
      <c r="AY16" s="4"/>
      <c r="AZ16" s="4"/>
      <c r="BB16" s="4"/>
      <c r="BH16" s="4" t="str">
        <f>IF(IFERROR(VLOOKUP(F16,F17:F$1993,1,0),"")="","",COUNTIF(F:F,F16))</f>
        <v/>
      </c>
      <c r="BI16" s="4"/>
      <c r="BM16" s="5" t="str">
        <f>IF(B16="","",IF(BH16="",1+(MAX(BM$2:BM15)),""))</f>
        <v/>
      </c>
      <c r="BN16" s="5" t="str">
        <f t="shared" si="6"/>
        <v/>
      </c>
      <c r="BO16" s="5" t="str">
        <f t="shared" si="7"/>
        <v/>
      </c>
      <c r="BP16" s="15" t="str">
        <f t="shared" si="8"/>
        <v/>
      </c>
      <c r="BQ16" s="29"/>
      <c r="BR16" s="16"/>
      <c r="BS16" s="5" t="str">
        <f t="shared" si="19"/>
        <v/>
      </c>
      <c r="BV16" s="5" t="str">
        <f t="shared" si="20"/>
        <v/>
      </c>
      <c r="BW16" s="5" t="str">
        <f>IF(I16="","",IFERROR(IF(VLOOKUP(I16,I$2:I15,1,0)=0,"",""),I16))</f>
        <v/>
      </c>
      <c r="BX16" s="25" t="str">
        <f>IF(BW16="","",(IFERROR(VLOOKUP(MID(BW16,1,1),$CO$2:CS$28,3,0),0)+IFERROR(VLOOKUP(MID(BW16,2,1),CO$2:CS$28,4,0),0)+IFERROR(VLOOKUP(MID(BW16,3,1),CO$2:CS$28,5,0),0)+(ROW(BW16)/1000000000000)))</f>
        <v/>
      </c>
      <c r="BZ16" s="5">
        <v>15</v>
      </c>
      <c r="CA16" s="5" t="str">
        <f>IFERROR(VLOOKUP(BZ16,BV$2:BW1092,2,0),"")</f>
        <v/>
      </c>
      <c r="CO16" s="5" t="s">
        <v>137</v>
      </c>
      <c r="CP16" s="5">
        <v>15</v>
      </c>
      <c r="CQ16" s="5">
        <f t="shared" si="11"/>
        <v>55.555555555555557</v>
      </c>
      <c r="CR16" s="5">
        <f t="shared" si="12"/>
        <v>2.0576131687242798</v>
      </c>
      <c r="CS16" s="5">
        <f t="shared" si="12"/>
        <v>7.6207895137936285E-2</v>
      </c>
      <c r="CU16" s="5" t="e">
        <f>IF(REPORTE!AH$2="si",IF(F16=VALUE(REPORTE!C$11),IF(SUM(CU17:CU$1993),CONCATENATE(INT(B16),", "),INT(B16)),""),IF(F16=VALUE(REPORTE!C$10),IF(SUM(CU17:CU$1993),CONCATENATE(INT(B16),", "),INT(B16)),""))</f>
        <v>#VALUE!</v>
      </c>
      <c r="CY16" s="5" t="str">
        <f t="shared" si="10"/>
        <v/>
      </c>
      <c r="DA16" s="5" t="s">
        <v>208</v>
      </c>
    </row>
    <row r="17" spans="1:103" s="5" customFormat="1" ht="15" customHeight="1" x14ac:dyDescent="0.25">
      <c r="A17" s="4" t="str">
        <f t="shared" si="0"/>
        <v/>
      </c>
      <c r="B17" s="6"/>
      <c r="C17" s="7"/>
      <c r="D17" s="10"/>
      <c r="E17" s="5" t="str">
        <f t="shared" si="13"/>
        <v/>
      </c>
      <c r="F17" s="9"/>
      <c r="G17" s="1" t="str">
        <f>IFERROR(INDEX('padron cfe'!B:B,MATCH(DATOS!F17,'padron cfe'!A:A,0),1),"")</f>
        <v/>
      </c>
      <c r="H17" s="1"/>
      <c r="J17" s="2" t="str">
        <f>IFERROR(INDEX('padron cfe'!C:C,MATCH(DATOS!F17,'padron cfe'!A:A,0),1),"")</f>
        <v/>
      </c>
      <c r="K17" s="4"/>
      <c r="L17" s="4" t="str">
        <f>IFERROR(IF(VLOOKUP(I17,I$2:L16,4,0)=0,"",VLOOKUP(I17,I$2:L16,4,0)),"")</f>
        <v/>
      </c>
      <c r="M17" s="4" t="str">
        <f>IFERROR(IF(VLOOKUP(I17,I$2:M16,5,0)=0,"",VLOOKUP(I17,I$2:M16,5,0)),"")</f>
        <v/>
      </c>
      <c r="N17" s="4"/>
      <c r="O17" s="2"/>
      <c r="P17" s="2"/>
      <c r="T17" s="2" t="str">
        <f>IFERROR(INDEX('padron cfe'!D:D,MATCH(DATOS!F17,'padron cfe'!A:A,0),1),"")</f>
        <v/>
      </c>
      <c r="U17" s="4"/>
      <c r="V17" s="4"/>
      <c r="W17" s="4"/>
      <c r="X17" s="4"/>
      <c r="Y17" s="4"/>
      <c r="Z17" s="8"/>
      <c r="AA17" s="4"/>
      <c r="AB17" s="4" t="str">
        <f t="shared" si="14"/>
        <v/>
      </c>
      <c r="AC17" s="7" t="str">
        <f t="shared" ca="1" si="15"/>
        <v/>
      </c>
      <c r="AD17" s="7"/>
      <c r="AE17" s="7"/>
      <c r="AF17" s="97" t="str">
        <f>IFERROR(INDEX(bombas!F:F,MATCH(B17,bombas!I:I,0),1),"")</f>
        <v/>
      </c>
      <c r="AG17" s="6" t="str">
        <f>IFERROR(INDEX(bombas!H:H,MATCH(B17,bombas!I:I,0),1),"")</f>
        <v/>
      </c>
      <c r="AH17" s="4"/>
      <c r="AI17" s="4" t="str">
        <f t="shared" si="16"/>
        <v/>
      </c>
      <c r="AJ17" s="4"/>
      <c r="AK17" s="127" t="str">
        <f t="shared" si="17"/>
        <v/>
      </c>
      <c r="AL17" s="2" t="str">
        <f>IFERROR(IF(INDEX(AL$1:AL16,MATCH(I17,I$1:I16,0),1)=0,"",INDEX(AL$1:AL16,MATCH(I17,I$1:I16,0),1)),"")</f>
        <v/>
      </c>
      <c r="AM17" s="2" t="str">
        <f>IFERROR(IF(INDEX(AM$1:AM16,MATCH(I17,I$1:I16,0),1)=0,"",INDEX(AM$1:AM16,MATCH(I17,I$1:I16,0),1)),"")</f>
        <v/>
      </c>
      <c r="AN17" s="2" t="str">
        <f>IFERROR(IF(INDEX(AN$1:AN16,MATCH(I17,I$1:I16,0),1)=0,"",INDEX(AN$1:AN16,MATCH(I17,I$1:I16,0),1)),"")</f>
        <v/>
      </c>
      <c r="AO17" s="2"/>
      <c r="AP17" s="2"/>
      <c r="AQ17" s="2"/>
      <c r="AR17" s="4"/>
      <c r="AS17" s="4"/>
      <c r="AT17" s="4"/>
      <c r="AU17" s="4"/>
      <c r="AV17" s="4"/>
      <c r="AW17" s="4"/>
      <c r="AX17" s="4"/>
      <c r="AY17" s="4"/>
      <c r="AZ17" s="4"/>
      <c r="BB17" s="4"/>
      <c r="BH17" s="4" t="str">
        <f>IF(IFERROR(VLOOKUP(F17,F18:F$1993,1,0),"")="","",COUNTIF(F:F,F17))</f>
        <v/>
      </c>
      <c r="BI17" s="4"/>
      <c r="BM17" s="5" t="str">
        <f>IF(B17="","",IF(BH17="",1+(MAX(BM$2:BM16)),""))</f>
        <v/>
      </c>
      <c r="BN17" s="5" t="str">
        <f t="shared" si="6"/>
        <v/>
      </c>
      <c r="BO17" s="5" t="str">
        <f t="shared" si="7"/>
        <v/>
      </c>
      <c r="BP17" s="15" t="str">
        <f t="shared" si="8"/>
        <v/>
      </c>
      <c r="BQ17" s="29"/>
      <c r="BR17" s="16"/>
      <c r="BS17" s="5" t="str">
        <f t="shared" si="19"/>
        <v/>
      </c>
      <c r="BV17" s="5" t="str">
        <f t="shared" si="20"/>
        <v/>
      </c>
      <c r="BW17" s="5" t="str">
        <f>IF(I17="","",IFERROR(IF(VLOOKUP(I17,I$2:I16,1,0)=0,"",""),I17))</f>
        <v/>
      </c>
      <c r="BX17" s="25" t="str">
        <f>IF(BW17="","",(IFERROR(VLOOKUP(MID(BW17,1,1),$CO$2:CS$28,3,0),0)+IFERROR(VLOOKUP(MID(BW17,2,1),CO$2:CS$28,4,0),0)+IFERROR(VLOOKUP(MID(BW17,3,1),CO$2:CS$28,5,0),0)+(ROW(BW17)/1000000000000)))</f>
        <v/>
      </c>
      <c r="BZ17" s="5">
        <v>16</v>
      </c>
      <c r="CA17" s="5" t="str">
        <f>IFERROR(VLOOKUP(BZ17,BV$2:BW1093,2,0),"")</f>
        <v/>
      </c>
      <c r="CO17" s="5" t="s">
        <v>125</v>
      </c>
      <c r="CP17" s="5">
        <v>16</v>
      </c>
      <c r="CQ17" s="5">
        <f t="shared" si="11"/>
        <v>59.25925925925926</v>
      </c>
      <c r="CR17" s="5">
        <f t="shared" si="12"/>
        <v>2.1947873799725652</v>
      </c>
      <c r="CS17" s="5">
        <f t="shared" si="12"/>
        <v>8.1288421480465375E-2</v>
      </c>
      <c r="CU17" s="5" t="e">
        <f>IF(REPORTE!AH$2="si",IF(F17=VALUE(REPORTE!C$11),IF(SUM(CU18:CU$1993),CONCATENATE(INT(B17),", "),INT(B17)),""),IF(F17=VALUE(REPORTE!C$10),IF(SUM(CU18:CU$1993),CONCATENATE(INT(B17),", "),INT(B17)),""))</f>
        <v>#VALUE!</v>
      </c>
      <c r="CY17" s="5" t="str">
        <f t="shared" si="10"/>
        <v/>
      </c>
    </row>
    <row r="18" spans="1:103" s="5" customFormat="1" ht="15" customHeight="1" x14ac:dyDescent="0.25">
      <c r="A18" s="4" t="str">
        <f t="shared" si="0"/>
        <v/>
      </c>
      <c r="B18" s="6"/>
      <c r="C18" s="7"/>
      <c r="D18" s="10"/>
      <c r="E18" s="5" t="str">
        <f t="shared" si="13"/>
        <v/>
      </c>
      <c r="F18" s="9"/>
      <c r="G18" s="1" t="str">
        <f>IFERROR(INDEX('padron cfe'!B:B,MATCH(DATOS!F18,'padron cfe'!A:A,0),1),"")</f>
        <v/>
      </c>
      <c r="H18" s="1"/>
      <c r="J18" s="2" t="str">
        <f>IFERROR(INDEX('padron cfe'!C:C,MATCH(DATOS!F18,'padron cfe'!A:A,0),1),"")</f>
        <v/>
      </c>
      <c r="K18" s="4"/>
      <c r="L18" s="4" t="str">
        <f>IFERROR(IF(VLOOKUP(I18,I$2:L17,4,0)=0,"",VLOOKUP(I18,I$2:L17,4,0)),"")</f>
        <v/>
      </c>
      <c r="M18" s="4" t="str">
        <f>IFERROR(IF(VLOOKUP(I18,I$2:M17,5,0)=0,"",VLOOKUP(I18,I$2:M17,5,0)),"")</f>
        <v/>
      </c>
      <c r="N18" s="4"/>
      <c r="O18" s="2"/>
      <c r="P18" s="2"/>
      <c r="T18" s="2" t="str">
        <f>IFERROR(INDEX('padron cfe'!D:D,MATCH(DATOS!F18,'padron cfe'!A:A,0),1),"")</f>
        <v/>
      </c>
      <c r="U18" s="4"/>
      <c r="V18" s="4"/>
      <c r="W18" s="4"/>
      <c r="X18" s="4"/>
      <c r="Y18" s="4"/>
      <c r="Z18" s="8"/>
      <c r="AA18" s="4"/>
      <c r="AB18" s="4" t="str">
        <f t="shared" si="14"/>
        <v/>
      </c>
      <c r="AC18" s="7" t="str">
        <f t="shared" ca="1" si="15"/>
        <v/>
      </c>
      <c r="AD18" s="7"/>
      <c r="AE18" s="7"/>
      <c r="AF18" s="97" t="str">
        <f>IFERROR(INDEX(bombas!F:F,MATCH(B18,bombas!I:I,0),1),"")</f>
        <v/>
      </c>
      <c r="AG18" s="6" t="str">
        <f>IFERROR(INDEX(bombas!H:H,MATCH(B18,bombas!I:I,0),1),"")</f>
        <v/>
      </c>
      <c r="AH18" s="4"/>
      <c r="AI18" s="4" t="str">
        <f t="shared" si="16"/>
        <v/>
      </c>
      <c r="AJ18" s="4"/>
      <c r="AK18" s="127" t="str">
        <f t="shared" si="17"/>
        <v/>
      </c>
      <c r="AL18" s="2" t="str">
        <f>IFERROR(IF(INDEX(AL$1:AL17,MATCH(I18,I$1:I17,0),1)=0,"",INDEX(AL$1:AL17,MATCH(I18,I$1:I17,0),1)),"")</f>
        <v/>
      </c>
      <c r="AM18" s="2" t="str">
        <f>IFERROR(IF(INDEX(AM$1:AM17,MATCH(I18,I$1:I17,0),1)=0,"",INDEX(AM$1:AM17,MATCH(I18,I$1:I17,0),1)),"")</f>
        <v/>
      </c>
      <c r="AN18" s="2" t="str">
        <f>IFERROR(IF(INDEX(AN$1:AN17,MATCH(I18,I$1:I17,0),1)=0,"",INDEX(AN$1:AN17,MATCH(I18,I$1:I17,0),1)),"")</f>
        <v/>
      </c>
      <c r="AO18" s="2"/>
      <c r="AP18" s="2"/>
      <c r="AQ18" s="2"/>
      <c r="AR18" s="4"/>
      <c r="AS18" s="4"/>
      <c r="AT18" s="4"/>
      <c r="AU18" s="4"/>
      <c r="AV18" s="4"/>
      <c r="AW18" s="4"/>
      <c r="AX18" s="4"/>
      <c r="AY18" s="4"/>
      <c r="AZ18" s="4"/>
      <c r="BB18" s="4"/>
      <c r="BH18" s="4" t="str">
        <f>IF(IFERROR(VLOOKUP(F18,F19:F$1993,1,0),"")="","",COUNTIF(F:F,F18))</f>
        <v/>
      </c>
      <c r="BI18" s="4"/>
      <c r="BM18" s="5" t="str">
        <f>IF(B18="","",IF(BH18="",1+(MAX(BM$2:BM17)),""))</f>
        <v/>
      </c>
      <c r="BN18" s="5" t="str">
        <f t="shared" si="6"/>
        <v/>
      </c>
      <c r="BO18" s="5" t="str">
        <f t="shared" si="7"/>
        <v/>
      </c>
      <c r="BP18" s="15" t="str">
        <f t="shared" si="8"/>
        <v/>
      </c>
      <c r="BQ18" s="29"/>
      <c r="BR18" s="16"/>
      <c r="BS18" s="5" t="str">
        <f t="shared" si="19"/>
        <v/>
      </c>
      <c r="BV18" s="5" t="str">
        <f t="shared" si="20"/>
        <v/>
      </c>
      <c r="BW18" s="5" t="str">
        <f>IF(I18="","",IFERROR(IF(VLOOKUP(I18,I$2:I17,1,0)=0,"",""),I18))</f>
        <v/>
      </c>
      <c r="BX18" s="25" t="str">
        <f>IF(BW18="","",(IFERROR(VLOOKUP(MID(BW18,1,1),$CO$2:CS$28,3,0),0)+IFERROR(VLOOKUP(MID(BW18,2,1),CO$2:CS$28,4,0),0)+IFERROR(VLOOKUP(MID(BW18,3,1),CO$2:CS$28,5,0),0)+(ROW(BW18)/1000000000000)))</f>
        <v/>
      </c>
      <c r="BZ18" s="5">
        <v>17</v>
      </c>
      <c r="CA18" s="5" t="str">
        <f>IFERROR(VLOOKUP(BZ18,BV$2:BW1094,2,0),"")</f>
        <v/>
      </c>
      <c r="CO18" s="5" t="s">
        <v>126</v>
      </c>
      <c r="CP18" s="5">
        <v>17</v>
      </c>
      <c r="CQ18" s="5">
        <f t="shared" si="11"/>
        <v>62.962962962962962</v>
      </c>
      <c r="CR18" s="5">
        <f t="shared" si="12"/>
        <v>2.3319615912208507</v>
      </c>
      <c r="CS18" s="5">
        <f t="shared" si="12"/>
        <v>8.6368947822994466E-2</v>
      </c>
      <c r="CU18" s="5" t="e">
        <f>IF(REPORTE!AH$2="si",IF(F18=VALUE(REPORTE!C$11),IF(SUM(CU19:CU$1993),CONCATENATE(INT(B18),", "),INT(B18)),""),IF(F18=VALUE(REPORTE!C$10),IF(SUM(CU19:CU$1993),CONCATENATE(INT(B18),", "),INT(B18)),""))</f>
        <v>#VALUE!</v>
      </c>
      <c r="CY18" s="5" t="str">
        <f t="shared" si="10"/>
        <v/>
      </c>
    </row>
    <row r="19" spans="1:103" s="5" customFormat="1" ht="15" customHeight="1" x14ac:dyDescent="0.25">
      <c r="A19" s="4" t="str">
        <f t="shared" si="0"/>
        <v/>
      </c>
      <c r="B19" s="6"/>
      <c r="C19" s="7"/>
      <c r="D19" s="10"/>
      <c r="E19" s="5" t="str">
        <f t="shared" si="13"/>
        <v/>
      </c>
      <c r="F19" s="9"/>
      <c r="G19" s="1" t="str">
        <f>IFERROR(INDEX('padron cfe'!B:B,MATCH(DATOS!F19,'padron cfe'!A:A,0),1),"")</f>
        <v/>
      </c>
      <c r="H19" s="1"/>
      <c r="J19" s="2" t="str">
        <f>IFERROR(INDEX('padron cfe'!C:C,MATCH(DATOS!F19,'padron cfe'!A:A,0),1),"")</f>
        <v/>
      </c>
      <c r="K19" s="4"/>
      <c r="L19" s="4" t="str">
        <f>IFERROR(IF(VLOOKUP(I19,I$2:L18,4,0)=0,"",VLOOKUP(I19,I$2:L18,4,0)),"")</f>
        <v/>
      </c>
      <c r="M19" s="4" t="str">
        <f>IFERROR(IF(VLOOKUP(I19,I$2:M18,5,0)=0,"",VLOOKUP(I19,I$2:M18,5,0)),"")</f>
        <v/>
      </c>
      <c r="N19" s="4"/>
      <c r="O19" s="2"/>
      <c r="P19" s="2"/>
      <c r="T19" s="2" t="str">
        <f>IFERROR(INDEX('padron cfe'!D:D,MATCH(DATOS!F19,'padron cfe'!A:A,0),1),"")</f>
        <v/>
      </c>
      <c r="U19" s="4"/>
      <c r="V19" s="4"/>
      <c r="W19" s="4"/>
      <c r="X19" s="4"/>
      <c r="Y19" s="4"/>
      <c r="Z19" s="8"/>
      <c r="AA19" s="4"/>
      <c r="AB19" s="4" t="str">
        <f t="shared" si="14"/>
        <v/>
      </c>
      <c r="AC19" s="7" t="str">
        <f t="shared" ca="1" si="15"/>
        <v/>
      </c>
      <c r="AD19" s="7"/>
      <c r="AE19" s="7"/>
      <c r="AF19" s="97" t="str">
        <f>IFERROR(INDEX(bombas!F:F,MATCH(B19,bombas!I:I,0),1),"")</f>
        <v/>
      </c>
      <c r="AG19" s="6" t="str">
        <f>IFERROR(INDEX(bombas!H:H,MATCH(B19,bombas!I:I,0),1),"")</f>
        <v/>
      </c>
      <c r="AH19" s="4"/>
      <c r="AI19" s="4" t="str">
        <f t="shared" si="16"/>
        <v/>
      </c>
      <c r="AJ19" s="4"/>
      <c r="AK19" s="127" t="str">
        <f t="shared" si="17"/>
        <v/>
      </c>
      <c r="AL19" s="2" t="str">
        <f>IFERROR(IF(INDEX(AL$1:AL18,MATCH(I19,I$1:I18,0),1)=0,"",INDEX(AL$1:AL18,MATCH(I19,I$1:I18,0),1)),"")</f>
        <v/>
      </c>
      <c r="AM19" s="2" t="str">
        <f>IFERROR(IF(INDEX(AM$1:AM18,MATCH(I19,I$1:I18,0),1)=0,"",INDEX(AM$1:AM18,MATCH(I19,I$1:I18,0),1)),"")</f>
        <v/>
      </c>
      <c r="AN19" s="2" t="str">
        <f>IFERROR(IF(INDEX(AN$1:AN18,MATCH(I19,I$1:I18,0),1)=0,"",INDEX(AN$1:AN18,MATCH(I19,I$1:I18,0),1)),"")</f>
        <v/>
      </c>
      <c r="AO19" s="2"/>
      <c r="AP19" s="2"/>
      <c r="AQ19" s="2"/>
      <c r="AR19" s="4"/>
      <c r="AS19" s="4"/>
      <c r="AT19" s="4"/>
      <c r="AU19" s="4"/>
      <c r="AV19" s="4"/>
      <c r="AW19" s="4"/>
      <c r="AX19" s="4"/>
      <c r="AY19" s="4"/>
      <c r="AZ19" s="4"/>
      <c r="BB19" s="4"/>
      <c r="BH19" s="4" t="str">
        <f>IF(IFERROR(VLOOKUP(F19,F20:F$1993,1,0),"")="","",COUNTIF(F:F,F19))</f>
        <v/>
      </c>
      <c r="BI19" s="4"/>
      <c r="BM19" s="5" t="str">
        <f>IF(B19="","",IF(BH19="",1+(MAX(BM$2:BM18)),""))</f>
        <v/>
      </c>
      <c r="BN19" s="5" t="str">
        <f t="shared" si="6"/>
        <v/>
      </c>
      <c r="BO19" s="5" t="str">
        <f t="shared" si="7"/>
        <v/>
      </c>
      <c r="BP19" s="15" t="str">
        <f t="shared" si="8"/>
        <v/>
      </c>
      <c r="BQ19" s="29"/>
      <c r="BR19" s="16"/>
      <c r="BS19" s="5" t="str">
        <f t="shared" si="19"/>
        <v/>
      </c>
      <c r="BV19" s="5" t="str">
        <f t="shared" si="20"/>
        <v/>
      </c>
      <c r="BW19" s="5" t="str">
        <f>IF(I19="","",IFERROR(IF(VLOOKUP(I19,I$2:I18,1,0)=0,"",""),I19))</f>
        <v/>
      </c>
      <c r="BX19" s="25" t="str">
        <f>IF(BW19="","",(IFERROR(VLOOKUP(MID(BW19,1,1),$CO$2:CS$28,3,0),0)+IFERROR(VLOOKUP(MID(BW19,2,1),CO$2:CS$28,4,0),0)+IFERROR(VLOOKUP(MID(BW19,3,1),CO$2:CS$28,5,0),0)+(ROW(BW19)/1000000000000)))</f>
        <v/>
      </c>
      <c r="BZ19" s="5">
        <v>18</v>
      </c>
      <c r="CA19" s="5" t="str">
        <f>IFERROR(VLOOKUP(BZ19,BV$2:BW1095,2,0),"")</f>
        <v/>
      </c>
      <c r="CO19" s="5" t="s">
        <v>127</v>
      </c>
      <c r="CP19" s="5">
        <v>18</v>
      </c>
      <c r="CQ19" s="5">
        <f t="shared" si="11"/>
        <v>66.666666666666671</v>
      </c>
      <c r="CR19" s="5">
        <f t="shared" si="12"/>
        <v>2.4691358024691361</v>
      </c>
      <c r="CS19" s="5">
        <f t="shared" si="12"/>
        <v>9.1449474165523542E-2</v>
      </c>
      <c r="CU19" s="5" t="e">
        <f>IF(REPORTE!AH$2="si",IF(F19=VALUE(REPORTE!C$11),IF(SUM(CU20:CU$1993),CONCATENATE(INT(B19),", "),INT(B19)),""),IF(F19=VALUE(REPORTE!C$10),IF(SUM(CU20:CU$1993),CONCATENATE(INT(B19),", "),INT(B19)),""))</f>
        <v>#VALUE!</v>
      </c>
      <c r="CY19" s="5" t="str">
        <f t="shared" si="10"/>
        <v/>
      </c>
    </row>
    <row r="20" spans="1:103" s="5" customFormat="1" ht="15" customHeight="1" x14ac:dyDescent="0.25">
      <c r="A20" s="4" t="str">
        <f t="shared" si="0"/>
        <v/>
      </c>
      <c r="B20" s="6"/>
      <c r="C20" s="7"/>
      <c r="D20" s="10"/>
      <c r="E20" s="5" t="str">
        <f t="shared" si="13"/>
        <v/>
      </c>
      <c r="F20" s="9"/>
      <c r="G20" s="1" t="str">
        <f>IFERROR(INDEX('padron cfe'!B:B,MATCH(DATOS!F20,'padron cfe'!A:A,0),1),"")</f>
        <v/>
      </c>
      <c r="H20" s="1"/>
      <c r="J20" s="2" t="str">
        <f>IFERROR(INDEX('padron cfe'!C:C,MATCH(DATOS!F20,'padron cfe'!A:A,0),1),"")</f>
        <v/>
      </c>
      <c r="K20" s="4"/>
      <c r="L20" s="4" t="str">
        <f>IFERROR(IF(VLOOKUP(I20,I$2:L19,4,0)=0,"",VLOOKUP(I20,I$2:L19,4,0)),"")</f>
        <v/>
      </c>
      <c r="M20" s="4" t="str">
        <f>IFERROR(IF(VLOOKUP(I20,I$2:M19,5,0)=0,"",VLOOKUP(I20,I$2:M19,5,0)),"")</f>
        <v/>
      </c>
      <c r="N20" s="4"/>
      <c r="O20" s="2"/>
      <c r="P20" s="2"/>
      <c r="T20" s="2" t="str">
        <f>IFERROR(INDEX('padron cfe'!D:D,MATCH(DATOS!F20,'padron cfe'!A:A,0),1),"")</f>
        <v/>
      </c>
      <c r="U20" s="4"/>
      <c r="V20" s="4"/>
      <c r="W20" s="4"/>
      <c r="X20" s="4"/>
      <c r="Y20" s="4"/>
      <c r="Z20" s="8"/>
      <c r="AA20" s="4"/>
      <c r="AB20" s="4" t="str">
        <f t="shared" si="14"/>
        <v/>
      </c>
      <c r="AC20" s="7" t="str">
        <f t="shared" ca="1" si="15"/>
        <v/>
      </c>
      <c r="AD20" s="7"/>
      <c r="AE20" s="7"/>
      <c r="AF20" s="97" t="str">
        <f>IFERROR(INDEX(bombas!F:F,MATCH(B20,bombas!I:I,0),1),"")</f>
        <v/>
      </c>
      <c r="AG20" s="6" t="str">
        <f>IFERROR(INDEX(bombas!H:H,MATCH(B20,bombas!I:I,0),1),"")</f>
        <v/>
      </c>
      <c r="AH20" s="4"/>
      <c r="AI20" s="4" t="str">
        <f t="shared" si="16"/>
        <v/>
      </c>
      <c r="AJ20" s="4"/>
      <c r="AK20" s="127" t="str">
        <f t="shared" si="17"/>
        <v/>
      </c>
      <c r="AL20" s="2" t="str">
        <f>IFERROR(IF(INDEX(AL$1:AL19,MATCH(I20,I$1:I19,0),1)=0,"",INDEX(AL$1:AL19,MATCH(I20,I$1:I19,0),1)),"")</f>
        <v/>
      </c>
      <c r="AM20" s="2" t="str">
        <f>IFERROR(IF(INDEX(AM$1:AM19,MATCH(I20,I$1:I19,0),1)=0,"",INDEX(AM$1:AM19,MATCH(I20,I$1:I19,0),1)),"")</f>
        <v/>
      </c>
      <c r="AN20" s="2" t="str">
        <f>IFERROR(IF(INDEX(AN$1:AN19,MATCH(I20,I$1:I19,0),1)=0,"",INDEX(AN$1:AN19,MATCH(I20,I$1:I19,0),1)),"")</f>
        <v/>
      </c>
      <c r="AO20" s="2"/>
      <c r="AP20" s="2"/>
      <c r="AQ20" s="2"/>
      <c r="AR20" s="4"/>
      <c r="AS20" s="4"/>
      <c r="AT20" s="4"/>
      <c r="AU20" s="4"/>
      <c r="AV20" s="4"/>
      <c r="AW20" s="4"/>
      <c r="AX20" s="4"/>
      <c r="AY20" s="4"/>
      <c r="AZ20" s="4"/>
      <c r="BB20" s="4"/>
      <c r="BH20" s="4" t="str">
        <f>IF(IFERROR(VLOOKUP(F20,F21:F$1993,1,0),"")="","",COUNTIF(F:F,F20))</f>
        <v/>
      </c>
      <c r="BI20" s="4"/>
      <c r="BM20" s="5" t="str">
        <f>IF(B20="","",IF(BH20="",1+(MAX(BM$2:BM19)),""))</f>
        <v/>
      </c>
      <c r="BN20" s="5" t="str">
        <f t="shared" si="6"/>
        <v/>
      </c>
      <c r="BO20" s="5" t="str">
        <f t="shared" si="7"/>
        <v/>
      </c>
      <c r="BP20" s="15" t="str">
        <f t="shared" si="8"/>
        <v/>
      </c>
      <c r="BQ20" s="29"/>
      <c r="BR20" s="16"/>
      <c r="BS20" s="5" t="str">
        <f t="shared" si="19"/>
        <v/>
      </c>
      <c r="BV20" s="5" t="str">
        <f t="shared" si="20"/>
        <v/>
      </c>
      <c r="BW20" s="5" t="str">
        <f>IF(I20="","",IFERROR(IF(VLOOKUP(I20,I$2:I19,1,0)=0,"",""),I20))</f>
        <v/>
      </c>
      <c r="BX20" s="25" t="str">
        <f>IF(BW20="","",(IFERROR(VLOOKUP(MID(BW20,1,1),$CO$2:CS$28,3,0),0)+IFERROR(VLOOKUP(MID(BW20,2,1),CO$2:CS$28,4,0),0)+IFERROR(VLOOKUP(MID(BW20,3,1),CO$2:CS$28,5,0),0)+(ROW(BW20)/1000000000000)))</f>
        <v/>
      </c>
      <c r="BZ20" s="5">
        <v>19</v>
      </c>
      <c r="CA20" s="5" t="str">
        <f>IFERROR(VLOOKUP(BZ20,BV$2:BW1096,2,0),"")</f>
        <v/>
      </c>
      <c r="CO20" s="5" t="s">
        <v>128</v>
      </c>
      <c r="CP20" s="5">
        <v>19</v>
      </c>
      <c r="CQ20" s="5">
        <f t="shared" si="11"/>
        <v>70.370370370370367</v>
      </c>
      <c r="CR20" s="5">
        <f t="shared" si="12"/>
        <v>2.6063100137174211</v>
      </c>
      <c r="CS20" s="5">
        <f t="shared" si="12"/>
        <v>9.6530000508052632E-2</v>
      </c>
      <c r="CU20" s="5" t="e">
        <f>IF(REPORTE!AH$2="si",IF(F20=VALUE(REPORTE!C$11),IF(SUM(CU21:CU$1993),CONCATENATE(INT(B20),", "),INT(B20)),""),IF(F20=VALUE(REPORTE!C$10),IF(SUM(CU21:CU$1993),CONCATENATE(INT(B20),", "),INT(B20)),""))</f>
        <v>#VALUE!</v>
      </c>
      <c r="CY20" s="5" t="str">
        <f t="shared" si="10"/>
        <v/>
      </c>
    </row>
    <row r="21" spans="1:103" s="5" customFormat="1" ht="15" customHeight="1" x14ac:dyDescent="0.25">
      <c r="A21" s="4" t="str">
        <f t="shared" si="0"/>
        <v/>
      </c>
      <c r="B21" s="6"/>
      <c r="C21" s="7"/>
      <c r="D21" s="10"/>
      <c r="E21" s="5" t="str">
        <f t="shared" si="13"/>
        <v/>
      </c>
      <c r="F21" s="9"/>
      <c r="G21" s="1" t="str">
        <f>IFERROR(INDEX('padron cfe'!B:B,MATCH(DATOS!F21,'padron cfe'!A:A,0),1),"")</f>
        <v/>
      </c>
      <c r="H21" s="1"/>
      <c r="J21" s="2" t="str">
        <f>IFERROR(INDEX('padron cfe'!C:C,MATCH(DATOS!F21,'padron cfe'!A:A,0),1),"")</f>
        <v/>
      </c>
      <c r="K21" s="4"/>
      <c r="L21" s="4" t="str">
        <f>IFERROR(IF(VLOOKUP(I21,I$2:L20,4,0)=0,"",VLOOKUP(I21,I$2:L20,4,0)),"")</f>
        <v/>
      </c>
      <c r="M21" s="4" t="str">
        <f>IFERROR(IF(VLOOKUP(I21,I$2:M20,5,0)=0,"",VLOOKUP(I21,I$2:M20,5,0)),"")</f>
        <v/>
      </c>
      <c r="N21" s="4"/>
      <c r="O21" s="2"/>
      <c r="P21" s="2"/>
      <c r="T21" s="2" t="str">
        <f>IFERROR(INDEX('padron cfe'!D:D,MATCH(DATOS!F21,'padron cfe'!A:A,0),1),"")</f>
        <v/>
      </c>
      <c r="U21" s="4"/>
      <c r="V21" s="4"/>
      <c r="W21" s="4"/>
      <c r="X21" s="4"/>
      <c r="Y21" s="4"/>
      <c r="Z21" s="8"/>
      <c r="AA21" s="4"/>
      <c r="AB21" s="4" t="str">
        <f t="shared" si="14"/>
        <v/>
      </c>
      <c r="AC21" s="7" t="str">
        <f t="shared" ca="1" si="15"/>
        <v/>
      </c>
      <c r="AD21" s="7"/>
      <c r="AE21" s="7"/>
      <c r="AF21" s="97" t="str">
        <f>IFERROR(INDEX(bombas!F:F,MATCH(B21,bombas!I:I,0),1),"")</f>
        <v/>
      </c>
      <c r="AG21" s="6" t="str">
        <f>IFERROR(INDEX(bombas!H:H,MATCH(B21,bombas!I:I,0),1),"")</f>
        <v/>
      </c>
      <c r="AH21" s="4"/>
      <c r="AI21" s="4" t="str">
        <f t="shared" si="16"/>
        <v/>
      </c>
      <c r="AJ21" s="4"/>
      <c r="AK21" s="127" t="str">
        <f t="shared" si="17"/>
        <v/>
      </c>
      <c r="AL21" s="2" t="str">
        <f>IFERROR(IF(INDEX(AL$1:AL20,MATCH(I21,I$1:I20,0),1)=0,"",INDEX(AL$1:AL20,MATCH(I21,I$1:I20,0),1)),"")</f>
        <v/>
      </c>
      <c r="AM21" s="2" t="str">
        <f>IFERROR(IF(INDEX(AM$1:AM20,MATCH(I21,I$1:I20,0),1)=0,"",INDEX(AM$1:AM20,MATCH(I21,I$1:I20,0),1)),"")</f>
        <v/>
      </c>
      <c r="AN21" s="2" t="str">
        <f>IFERROR(IF(INDEX(AN$1:AN20,MATCH(I21,I$1:I20,0),1)=0,"",INDEX(AN$1:AN20,MATCH(I21,I$1:I20,0),1)),"")</f>
        <v/>
      </c>
      <c r="AO21" s="2"/>
      <c r="AP21" s="2"/>
      <c r="AQ21" s="2"/>
      <c r="AR21" s="4"/>
      <c r="AS21" s="4"/>
      <c r="AT21" s="4"/>
      <c r="AU21" s="4"/>
      <c r="AV21" s="4"/>
      <c r="AW21" s="4"/>
      <c r="AX21" s="4"/>
      <c r="AY21" s="4"/>
      <c r="AZ21" s="4"/>
      <c r="BB21" s="4"/>
      <c r="BH21" s="4" t="str">
        <f>IF(IFERROR(VLOOKUP(F21,F22:F$1993,1,0),"")="","",COUNTIF(F:F,F21))</f>
        <v/>
      </c>
      <c r="BI21" s="4"/>
      <c r="BM21" s="5" t="str">
        <f>IF(B21="","",IF(BH21="",1+(MAX(BM$2:BM20)),""))</f>
        <v/>
      </c>
      <c r="BN21" s="5" t="str">
        <f t="shared" si="6"/>
        <v/>
      </c>
      <c r="BO21" s="5" t="str">
        <f t="shared" si="7"/>
        <v/>
      </c>
      <c r="BP21" s="15" t="str">
        <f t="shared" si="8"/>
        <v/>
      </c>
      <c r="BQ21" s="29"/>
      <c r="BR21" s="16"/>
      <c r="BS21" s="5" t="str">
        <f t="shared" si="19"/>
        <v/>
      </c>
      <c r="BV21" s="5" t="str">
        <f t="shared" si="20"/>
        <v/>
      </c>
      <c r="BW21" s="5" t="str">
        <f>IF(I21="","",IFERROR(IF(VLOOKUP(I21,I$2:I20,1,0)=0,"",""),I21))</f>
        <v/>
      </c>
      <c r="BX21" s="25" t="str">
        <f>IF(BW21="","",(IFERROR(VLOOKUP(MID(BW21,1,1),$CO$2:CS$28,3,0),0)+IFERROR(VLOOKUP(MID(BW21,2,1),CO$2:CS$28,4,0),0)+IFERROR(VLOOKUP(MID(BW21,3,1),CO$2:CS$28,5,0),0)+(ROW(BW21)/1000000000000)))</f>
        <v/>
      </c>
      <c r="BZ21" s="5">
        <v>20</v>
      </c>
      <c r="CA21" s="5" t="str">
        <f>IFERROR(VLOOKUP(BZ21,BV$2:BW1097,2,0),"")</f>
        <v/>
      </c>
      <c r="CO21" s="5" t="s">
        <v>129</v>
      </c>
      <c r="CP21" s="5">
        <v>20</v>
      </c>
      <c r="CQ21" s="5">
        <f t="shared" si="11"/>
        <v>74.074074074074076</v>
      </c>
      <c r="CR21" s="5">
        <f t="shared" si="12"/>
        <v>2.7434842249657065</v>
      </c>
      <c r="CS21" s="5">
        <f t="shared" si="12"/>
        <v>0.10161052685058172</v>
      </c>
      <c r="CU21" s="5" t="e">
        <f>IF(REPORTE!AH$2="si",IF(F21=VALUE(REPORTE!C$11),IF(SUM(CU22:CU$1993),CONCATENATE(INT(B21),", "),INT(B21)),""),IF(F21=VALUE(REPORTE!C$10),IF(SUM(CU22:CU$1993),CONCATENATE(INT(B21),", "),INT(B21)),""))</f>
        <v>#VALUE!</v>
      </c>
      <c r="CY21" s="5" t="str">
        <f t="shared" si="10"/>
        <v/>
      </c>
    </row>
    <row r="22" spans="1:103" s="5" customFormat="1" ht="15" customHeight="1" x14ac:dyDescent="0.25">
      <c r="A22" s="4" t="str">
        <f t="shared" si="0"/>
        <v/>
      </c>
      <c r="B22" s="6"/>
      <c r="C22" s="7"/>
      <c r="D22" s="10"/>
      <c r="E22" s="5" t="str">
        <f t="shared" si="13"/>
        <v/>
      </c>
      <c r="F22" s="9"/>
      <c r="G22" s="1" t="str">
        <f>IFERROR(INDEX('padron cfe'!B:B,MATCH(DATOS!F22,'padron cfe'!A:A,0),1),"")</f>
        <v/>
      </c>
      <c r="H22" s="1"/>
      <c r="J22" s="2" t="str">
        <f>IFERROR(INDEX('padron cfe'!C:C,MATCH(DATOS!F22,'padron cfe'!A:A,0),1),"")</f>
        <v/>
      </c>
      <c r="K22" s="4"/>
      <c r="L22" s="4" t="str">
        <f>IFERROR(IF(VLOOKUP(I22,I$2:L21,4,0)=0,"",VLOOKUP(I22,I$2:L21,4,0)),"")</f>
        <v/>
      </c>
      <c r="M22" s="4" t="str">
        <f>IFERROR(IF(VLOOKUP(I22,I$2:M21,5,0)=0,"",VLOOKUP(I22,I$2:M21,5,0)),"")</f>
        <v/>
      </c>
      <c r="N22" s="4"/>
      <c r="O22" s="2"/>
      <c r="P22" s="2"/>
      <c r="T22" s="2" t="str">
        <f>IFERROR(INDEX('padron cfe'!D:D,MATCH(DATOS!F22,'padron cfe'!A:A,0),1),"")</f>
        <v/>
      </c>
      <c r="U22" s="4"/>
      <c r="V22" s="4"/>
      <c r="W22" s="4"/>
      <c r="X22" s="4"/>
      <c r="Y22" s="4"/>
      <c r="Z22" s="8"/>
      <c r="AA22" s="4"/>
      <c r="AB22" s="4" t="str">
        <f t="shared" si="14"/>
        <v/>
      </c>
      <c r="AC22" s="7" t="str">
        <f t="shared" ca="1" si="15"/>
        <v/>
      </c>
      <c r="AD22" s="7"/>
      <c r="AE22" s="7"/>
      <c r="AF22" s="97" t="str">
        <f>IFERROR(INDEX(bombas!F:F,MATCH(B22,bombas!I:I,0),1),"")</f>
        <v/>
      </c>
      <c r="AG22" s="6" t="str">
        <f>IFERROR(INDEX(bombas!H:H,MATCH(B22,bombas!I:I,0),1),"")</f>
        <v/>
      </c>
      <c r="AH22" s="4"/>
      <c r="AI22" s="4" t="str">
        <f t="shared" si="16"/>
        <v/>
      </c>
      <c r="AJ22" s="4"/>
      <c r="AK22" s="127" t="str">
        <f t="shared" si="17"/>
        <v/>
      </c>
      <c r="AL22" s="2" t="str">
        <f>IFERROR(IF(INDEX(AL$1:AL21,MATCH(I22,I$1:I21,0),1)=0,"",INDEX(AL$1:AL21,MATCH(I22,I$1:I21,0),1)),"")</f>
        <v/>
      </c>
      <c r="AM22" s="2" t="str">
        <f>IFERROR(IF(INDEX(AM$1:AM21,MATCH(I22,I$1:I21,0),1)=0,"",INDEX(AM$1:AM21,MATCH(I22,I$1:I21,0),1)),"")</f>
        <v/>
      </c>
      <c r="AN22" s="2" t="str">
        <f>IFERROR(IF(INDEX(AN$1:AN21,MATCH(I22,I$1:I21,0),1)=0,"",INDEX(AN$1:AN21,MATCH(I22,I$1:I21,0),1)),"")</f>
        <v/>
      </c>
      <c r="AO22" s="2"/>
      <c r="AP22" s="2"/>
      <c r="AQ22" s="2"/>
      <c r="AR22" s="4"/>
      <c r="AS22" s="4"/>
      <c r="AT22" s="4"/>
      <c r="AU22" s="4"/>
      <c r="AV22" s="4"/>
      <c r="AW22" s="4"/>
      <c r="AX22" s="4"/>
      <c r="AY22" s="4"/>
      <c r="AZ22" s="4"/>
      <c r="BB22" s="4"/>
      <c r="BH22" s="4" t="str">
        <f>IF(IFERROR(VLOOKUP(F22,F23:F$1993,1,0),"")="","",COUNTIF(F:F,F22))</f>
        <v/>
      </c>
      <c r="BI22" s="4"/>
      <c r="BM22" s="5" t="str">
        <f>IF(B22="","",IF(BH22="",1+(MAX(BM$2:BM21)),""))</f>
        <v/>
      </c>
      <c r="BN22" s="5" t="str">
        <f t="shared" si="6"/>
        <v/>
      </c>
      <c r="BO22" s="5" t="str">
        <f t="shared" si="7"/>
        <v/>
      </c>
      <c r="BP22" s="15" t="str">
        <f t="shared" si="8"/>
        <v/>
      </c>
      <c r="BQ22" s="29"/>
      <c r="BR22" s="16"/>
      <c r="BS22" s="5" t="str">
        <f t="shared" si="19"/>
        <v/>
      </c>
      <c r="BV22" s="5" t="str">
        <f t="shared" si="20"/>
        <v/>
      </c>
      <c r="BW22" s="5" t="str">
        <f>IF(I22="","",IFERROR(IF(VLOOKUP(I22,I$2:I21,1,0)=0,"",""),I22))</f>
        <v/>
      </c>
      <c r="BX22" s="25" t="str">
        <f>IF(BW22="","",(IFERROR(VLOOKUP(MID(BW22,1,1),$CO$2:CS$28,3,0),0)+IFERROR(VLOOKUP(MID(BW22,2,1),CO$2:CS$28,4,0),0)+IFERROR(VLOOKUP(MID(BW22,3,1),CO$2:CS$28,5,0),0)+(ROW(BW22)/1000000000000)))</f>
        <v/>
      </c>
      <c r="BZ22" s="5">
        <v>21</v>
      </c>
      <c r="CA22" s="5" t="str">
        <f>IFERROR(VLOOKUP(BZ22,BV$2:BW1098,2,0),"")</f>
        <v/>
      </c>
      <c r="CO22" s="5" t="s">
        <v>130</v>
      </c>
      <c r="CP22" s="5">
        <v>21</v>
      </c>
      <c r="CQ22" s="5">
        <f t="shared" si="11"/>
        <v>77.777777777777771</v>
      </c>
      <c r="CR22" s="5">
        <f t="shared" si="12"/>
        <v>2.880658436213992</v>
      </c>
      <c r="CS22" s="5">
        <f t="shared" si="12"/>
        <v>0.1066910531931108</v>
      </c>
      <c r="CU22" s="5" t="e">
        <f>IF(REPORTE!AH$2="si",IF(F22=VALUE(REPORTE!C$11),IF(SUM(CU23:CU$1993),CONCATENATE(INT(B22),", "),INT(B22)),""),IF(F22=VALUE(REPORTE!C$10),IF(SUM(CU23:CU$1993),CONCATENATE(INT(B22),", "),INT(B22)),""))</f>
        <v>#VALUE!</v>
      </c>
      <c r="CY22" s="5" t="str">
        <f t="shared" si="10"/>
        <v/>
      </c>
    </row>
    <row r="23" spans="1:103" s="5" customFormat="1" ht="15" customHeight="1" x14ac:dyDescent="0.25">
      <c r="A23" s="4" t="str">
        <f t="shared" si="0"/>
        <v/>
      </c>
      <c r="B23" s="6"/>
      <c r="C23" s="7"/>
      <c r="D23" s="10"/>
      <c r="E23" s="5" t="str">
        <f t="shared" si="13"/>
        <v/>
      </c>
      <c r="F23" s="9"/>
      <c r="G23" s="1" t="str">
        <f>IFERROR(INDEX('padron cfe'!B:B,MATCH(DATOS!F23,'padron cfe'!A:A,0),1),"")</f>
        <v/>
      </c>
      <c r="H23" s="1"/>
      <c r="J23" s="2" t="str">
        <f>IFERROR(INDEX('padron cfe'!C:C,MATCH(DATOS!F23,'padron cfe'!A:A,0),1),"")</f>
        <v/>
      </c>
      <c r="K23" s="4"/>
      <c r="L23" s="4" t="str">
        <f>IFERROR(IF(VLOOKUP(I23,I$2:L22,4,0)=0,"",VLOOKUP(I23,I$2:L22,4,0)),"")</f>
        <v/>
      </c>
      <c r="M23" s="4" t="str">
        <f>IFERROR(IF(VLOOKUP(I23,I$2:M22,5,0)=0,"",VLOOKUP(I23,I$2:M22,5,0)),"")</f>
        <v/>
      </c>
      <c r="N23" s="4"/>
      <c r="O23" s="2"/>
      <c r="P23" s="2"/>
      <c r="T23" s="2" t="str">
        <f>IFERROR(INDEX('padron cfe'!D:D,MATCH(DATOS!F23,'padron cfe'!A:A,0),1),"")</f>
        <v/>
      </c>
      <c r="U23" s="4"/>
      <c r="V23" s="4"/>
      <c r="W23" s="4"/>
      <c r="X23" s="4"/>
      <c r="Y23" s="4"/>
      <c r="Z23" s="8"/>
      <c r="AA23" s="4"/>
      <c r="AB23" s="4" t="str">
        <f t="shared" si="14"/>
        <v/>
      </c>
      <c r="AC23" s="7" t="str">
        <f t="shared" ca="1" si="15"/>
        <v/>
      </c>
      <c r="AD23" s="7"/>
      <c r="AE23" s="7"/>
      <c r="AF23" s="97" t="str">
        <f>IFERROR(INDEX(bombas!F:F,MATCH(B23,bombas!I:I,0),1),"")</f>
        <v/>
      </c>
      <c r="AG23" s="6" t="str">
        <f>IFERROR(INDEX(bombas!H:H,MATCH(B23,bombas!I:I,0),1),"")</f>
        <v/>
      </c>
      <c r="AH23" s="4"/>
      <c r="AI23" s="4" t="str">
        <f t="shared" si="16"/>
        <v/>
      </c>
      <c r="AJ23" s="4"/>
      <c r="AK23" s="127" t="str">
        <f t="shared" si="17"/>
        <v/>
      </c>
      <c r="AL23" s="2" t="str">
        <f>IFERROR(IF(INDEX(AL$1:AL22,MATCH(I23,I$1:I22,0),1)=0,"",INDEX(AL$1:AL22,MATCH(I23,I$1:I22,0),1)),"")</f>
        <v/>
      </c>
      <c r="AM23" s="2" t="str">
        <f>IFERROR(IF(INDEX(AM$1:AM22,MATCH(I23,I$1:I22,0),1)=0,"",INDEX(AM$1:AM22,MATCH(I23,I$1:I22,0),1)),"")</f>
        <v/>
      </c>
      <c r="AN23" s="2" t="str">
        <f>IFERROR(IF(INDEX(AN$1:AN22,MATCH(I23,I$1:I22,0),1)=0,"",INDEX(AN$1:AN22,MATCH(I23,I$1:I22,0),1)),"")</f>
        <v/>
      </c>
      <c r="AO23" s="2"/>
      <c r="AP23" s="2"/>
      <c r="AQ23" s="2"/>
      <c r="AR23" s="4"/>
      <c r="AS23" s="4"/>
      <c r="AT23" s="4"/>
      <c r="AU23" s="4"/>
      <c r="AV23" s="4"/>
      <c r="AW23" s="4"/>
      <c r="AX23" s="4"/>
      <c r="AY23" s="4"/>
      <c r="AZ23" s="4"/>
      <c r="BB23" s="4"/>
      <c r="BH23" s="4" t="str">
        <f>IF(IFERROR(VLOOKUP(F23,F24:F$1993,1,0),"")="","",COUNTIF(F:F,F23))</f>
        <v/>
      </c>
      <c r="BI23" s="4"/>
      <c r="BM23" s="5" t="str">
        <f>IF(B23="","",IF(BH23="",1+(MAX(BM$2:BM22)),""))</f>
        <v/>
      </c>
      <c r="BN23" s="5" t="str">
        <f t="shared" si="6"/>
        <v/>
      </c>
      <c r="BO23" s="5" t="str">
        <f t="shared" si="7"/>
        <v/>
      </c>
      <c r="BP23" s="15" t="str">
        <f t="shared" si="8"/>
        <v/>
      </c>
      <c r="BQ23" s="29"/>
      <c r="BR23" s="16"/>
      <c r="BS23" s="5" t="str">
        <f t="shared" si="19"/>
        <v/>
      </c>
      <c r="BV23" s="5" t="str">
        <f t="shared" si="20"/>
        <v/>
      </c>
      <c r="BW23" s="5" t="str">
        <f>IF(I23="","",IFERROR(IF(VLOOKUP(I23,I$2:I22,1,0)=0,"",""),I23))</f>
        <v/>
      </c>
      <c r="BX23" s="25" t="str">
        <f>IF(BW23="","",(IFERROR(VLOOKUP(MID(BW23,1,1),$CO$2:CS$28,3,0),0)+IFERROR(VLOOKUP(MID(BW23,2,1),CO$2:CS$28,4,0),0)+IFERROR(VLOOKUP(MID(BW23,3,1),CO$2:CS$28,5,0),0)+(ROW(BW23)/1000000000000)))</f>
        <v/>
      </c>
      <c r="BZ23" s="5">
        <v>22</v>
      </c>
      <c r="CA23" s="5" t="str">
        <f>IFERROR(VLOOKUP(BZ23,BV$2:BW1099,2,0),"")</f>
        <v/>
      </c>
      <c r="CO23" s="5" t="s">
        <v>131</v>
      </c>
      <c r="CP23" s="5">
        <v>22</v>
      </c>
      <c r="CQ23" s="5">
        <f t="shared" si="11"/>
        <v>81.481481481481481</v>
      </c>
      <c r="CR23" s="5">
        <f t="shared" si="12"/>
        <v>3.017832647462277</v>
      </c>
      <c r="CS23" s="5">
        <f t="shared" si="12"/>
        <v>0.11177157953563989</v>
      </c>
      <c r="CU23" s="5" t="e">
        <f>IF(REPORTE!AH$2="si",IF(F23=VALUE(REPORTE!C$11),IF(SUM(CU24:CU$1993),CONCATENATE(INT(B23),", "),INT(B23)),""),IF(F23=VALUE(REPORTE!C$10),IF(SUM(CU24:CU$1993),CONCATENATE(INT(B23),", "),INT(B23)),""))</f>
        <v>#VALUE!</v>
      </c>
      <c r="CY23" s="5" t="str">
        <f t="shared" si="10"/>
        <v/>
      </c>
    </row>
    <row r="24" spans="1:103" s="5" customFormat="1" ht="15" customHeight="1" x14ac:dyDescent="0.25">
      <c r="A24" s="4" t="str">
        <f t="shared" si="0"/>
        <v/>
      </c>
      <c r="B24" s="6"/>
      <c r="C24" s="7"/>
      <c r="D24" s="10"/>
      <c r="E24" s="5" t="str">
        <f t="shared" si="13"/>
        <v/>
      </c>
      <c r="F24" s="9"/>
      <c r="G24" s="1" t="str">
        <f>IFERROR(INDEX('padron cfe'!B:B,MATCH(DATOS!F24,'padron cfe'!A:A,0),1),"")</f>
        <v/>
      </c>
      <c r="H24" s="1"/>
      <c r="J24" s="2" t="str">
        <f>IFERROR(INDEX('padron cfe'!C:C,MATCH(DATOS!F24,'padron cfe'!A:A,0),1),"")</f>
        <v/>
      </c>
      <c r="K24" s="4"/>
      <c r="L24" s="4" t="str">
        <f>IFERROR(IF(VLOOKUP(I24,I$2:L23,4,0)=0,"",VLOOKUP(I24,I$2:L23,4,0)),"")</f>
        <v/>
      </c>
      <c r="M24" s="4" t="str">
        <f>IFERROR(IF(VLOOKUP(I24,I$2:M23,5,0)=0,"",VLOOKUP(I24,I$2:M23,5,0)),"")</f>
        <v/>
      </c>
      <c r="N24" s="4"/>
      <c r="O24" s="2"/>
      <c r="P24" s="2"/>
      <c r="T24" s="2" t="str">
        <f>IFERROR(INDEX('padron cfe'!D:D,MATCH(DATOS!F24,'padron cfe'!A:A,0),1),"")</f>
        <v/>
      </c>
      <c r="U24" s="4"/>
      <c r="V24" s="4"/>
      <c r="W24" s="4"/>
      <c r="X24" s="4"/>
      <c r="Y24" s="4"/>
      <c r="Z24" s="8"/>
      <c r="AA24" s="4"/>
      <c r="AB24" s="4" t="str">
        <f t="shared" si="14"/>
        <v/>
      </c>
      <c r="AC24" s="7" t="str">
        <f t="shared" ca="1" si="15"/>
        <v/>
      </c>
      <c r="AD24" s="7"/>
      <c r="AE24" s="7"/>
      <c r="AF24" s="97" t="str">
        <f>IFERROR(INDEX(bombas!F:F,MATCH(B24,bombas!I:I,0),1),"")</f>
        <v/>
      </c>
      <c r="AG24" s="6" t="str">
        <f>IFERROR(INDEX(bombas!H:H,MATCH(B24,bombas!I:I,0),1),"")</f>
        <v/>
      </c>
      <c r="AH24" s="4"/>
      <c r="AI24" s="4" t="str">
        <f t="shared" si="16"/>
        <v/>
      </c>
      <c r="AJ24" s="4"/>
      <c r="AK24" s="127" t="str">
        <f t="shared" si="17"/>
        <v/>
      </c>
      <c r="AL24" s="2" t="str">
        <f>IFERROR(IF(INDEX(AL$1:AL23,MATCH(I24,I$1:I23,0),1)=0,"",INDEX(AL$1:AL23,MATCH(I24,I$1:I23,0),1)),"")</f>
        <v/>
      </c>
      <c r="AM24" s="2" t="str">
        <f>IFERROR(IF(INDEX(AM$1:AM23,MATCH(I24,I$1:I23,0),1)=0,"",INDEX(AM$1:AM23,MATCH(I24,I$1:I23,0),1)),"")</f>
        <v/>
      </c>
      <c r="AN24" s="2" t="str">
        <f>IFERROR(IF(INDEX(AN$1:AN23,MATCH(I24,I$1:I23,0),1)=0,"",INDEX(AN$1:AN23,MATCH(I24,I$1:I23,0),1)),"")</f>
        <v/>
      </c>
      <c r="AO24" s="2"/>
      <c r="AP24" s="2"/>
      <c r="AQ24" s="2"/>
      <c r="AR24" s="4"/>
      <c r="AS24" s="4"/>
      <c r="AT24" s="4"/>
      <c r="AU24" s="4"/>
      <c r="AV24" s="4"/>
      <c r="AW24" s="4"/>
      <c r="AX24" s="4"/>
      <c r="AY24" s="4"/>
      <c r="AZ24" s="4"/>
      <c r="BB24" s="4"/>
      <c r="BH24" s="4" t="str">
        <f>IF(IFERROR(VLOOKUP(F24,F25:F$1993,1,0),"")="","",COUNTIF(F:F,F24))</f>
        <v/>
      </c>
      <c r="BI24" s="4"/>
      <c r="BM24" s="5" t="str">
        <f>IF(B24="","",IF(BH24="",1+(MAX(BM$2:BM23)),""))</f>
        <v/>
      </c>
      <c r="BN24" s="5" t="str">
        <f t="shared" si="6"/>
        <v/>
      </c>
      <c r="BO24" s="5" t="str">
        <f t="shared" si="7"/>
        <v/>
      </c>
      <c r="BP24" s="15" t="str">
        <f t="shared" si="8"/>
        <v/>
      </c>
      <c r="BQ24" s="29"/>
      <c r="BR24" s="16"/>
      <c r="BS24" s="5" t="str">
        <f t="shared" si="19"/>
        <v/>
      </c>
      <c r="BV24" s="5" t="str">
        <f t="shared" si="20"/>
        <v/>
      </c>
      <c r="BW24" s="5" t="str">
        <f>IF(I24="","",IFERROR(IF(VLOOKUP(I24,I$2:I23,1,0)=0,"",""),I24))</f>
        <v/>
      </c>
      <c r="BX24" s="25" t="str">
        <f>IF(BW24="","",(IFERROR(VLOOKUP(MID(BW24,1,1),$CO$2:CS$28,3,0),0)+IFERROR(VLOOKUP(MID(BW24,2,1),CO$2:CS$28,4,0),0)+IFERROR(VLOOKUP(MID(BW24,3,1),CO$2:CS$28,5,0),0)+(ROW(BW24)/1000000000000)))</f>
        <v/>
      </c>
      <c r="BZ24" s="5">
        <v>23</v>
      </c>
      <c r="CA24" s="5" t="str">
        <f>IFERROR(VLOOKUP(BZ24,BV$2:BW1100,2,0),"")</f>
        <v/>
      </c>
      <c r="CO24" s="5" t="s">
        <v>132</v>
      </c>
      <c r="CP24" s="5">
        <v>23</v>
      </c>
      <c r="CQ24" s="5">
        <f t="shared" si="11"/>
        <v>85.18518518518519</v>
      </c>
      <c r="CR24" s="5">
        <f t="shared" si="12"/>
        <v>3.1550068587105624</v>
      </c>
      <c r="CS24" s="5">
        <f t="shared" si="12"/>
        <v>0.11685210587816898</v>
      </c>
      <c r="CU24" s="5" t="e">
        <f>IF(REPORTE!AH$2="si",IF(F24=VALUE(REPORTE!C$11),IF(SUM(CU25:CU$1993),CONCATENATE(INT(B24),", "),INT(B24)),""),IF(F24=VALUE(REPORTE!C$10),IF(SUM(CU25:CU$1993),CONCATENATE(INT(B24),", "),INT(B24)),""))</f>
        <v>#VALUE!</v>
      </c>
      <c r="CY24" s="5" t="str">
        <f t="shared" si="10"/>
        <v/>
      </c>
    </row>
    <row r="25" spans="1:103" s="5" customFormat="1" ht="15" customHeight="1" x14ac:dyDescent="0.25">
      <c r="A25" s="4" t="str">
        <f t="shared" si="0"/>
        <v/>
      </c>
      <c r="B25" s="6"/>
      <c r="C25" s="7"/>
      <c r="D25" s="10"/>
      <c r="E25" s="5" t="str">
        <f t="shared" si="13"/>
        <v/>
      </c>
      <c r="F25" s="9"/>
      <c r="G25" s="1" t="str">
        <f>IFERROR(INDEX('padron cfe'!B:B,MATCH(DATOS!F25,'padron cfe'!A:A,0),1),"")</f>
        <v/>
      </c>
      <c r="H25" s="1"/>
      <c r="J25" s="2" t="str">
        <f>IFERROR(INDEX('padron cfe'!C:C,MATCH(DATOS!F25,'padron cfe'!A:A,0),1),"")</f>
        <v/>
      </c>
      <c r="K25" s="4"/>
      <c r="L25" s="4" t="str">
        <f>IFERROR(IF(VLOOKUP(I25,I$2:L24,4,0)=0,"",VLOOKUP(I25,I$2:L24,4,0)),"")</f>
        <v/>
      </c>
      <c r="M25" s="4" t="str">
        <f>IFERROR(IF(VLOOKUP(I25,I$2:M24,5,0)=0,"",VLOOKUP(I25,I$2:M24,5,0)),"")</f>
        <v/>
      </c>
      <c r="N25" s="4"/>
      <c r="O25" s="2"/>
      <c r="P25" s="2"/>
      <c r="T25" s="2" t="str">
        <f>IFERROR(INDEX('padron cfe'!D:D,MATCH(DATOS!F25,'padron cfe'!A:A,0),1),"")</f>
        <v/>
      </c>
      <c r="U25" s="4"/>
      <c r="V25" s="4"/>
      <c r="W25" s="4"/>
      <c r="X25" s="4"/>
      <c r="Y25" s="4"/>
      <c r="Z25" s="8"/>
      <c r="AA25" s="4"/>
      <c r="AB25" s="4" t="str">
        <f t="shared" si="14"/>
        <v/>
      </c>
      <c r="AC25" s="7" t="str">
        <f t="shared" ca="1" si="15"/>
        <v/>
      </c>
      <c r="AD25" s="7"/>
      <c r="AE25" s="7"/>
      <c r="AF25" s="97" t="str">
        <f>IFERROR(INDEX(bombas!F:F,MATCH(B25,bombas!I:I,0),1),"")</f>
        <v/>
      </c>
      <c r="AG25" s="6" t="str">
        <f>IFERROR(INDEX(bombas!H:H,MATCH(B25,bombas!I:I,0),1),"")</f>
        <v/>
      </c>
      <c r="AH25" s="4"/>
      <c r="AI25" s="4" t="str">
        <f t="shared" si="16"/>
        <v/>
      </c>
      <c r="AJ25" s="4"/>
      <c r="AK25" s="127" t="str">
        <f t="shared" si="17"/>
        <v/>
      </c>
      <c r="AL25" s="2" t="str">
        <f>IFERROR(IF(INDEX(AL$1:AL24,MATCH(I25,I$1:I24,0),1)=0,"",INDEX(AL$1:AL24,MATCH(I25,I$1:I24,0),1)),"")</f>
        <v/>
      </c>
      <c r="AM25" s="2" t="str">
        <f>IFERROR(IF(INDEX(AM$1:AM24,MATCH(I25,I$1:I24,0),1)=0,"",INDEX(AM$1:AM24,MATCH(I25,I$1:I24,0),1)),"")</f>
        <v/>
      </c>
      <c r="AN25" s="2" t="str">
        <f>IFERROR(IF(INDEX(AN$1:AN24,MATCH(I25,I$1:I24,0),1)=0,"",INDEX(AN$1:AN24,MATCH(I25,I$1:I24,0),1)),"")</f>
        <v/>
      </c>
      <c r="AO25" s="2"/>
      <c r="AP25" s="2"/>
      <c r="AQ25" s="2"/>
      <c r="AR25" s="4"/>
      <c r="AS25" s="4"/>
      <c r="AT25" s="4"/>
      <c r="AU25" s="4"/>
      <c r="AV25" s="4"/>
      <c r="AW25" s="4"/>
      <c r="AX25" s="4"/>
      <c r="AY25" s="4"/>
      <c r="AZ25" s="4"/>
      <c r="BB25" s="4"/>
      <c r="BH25" s="4" t="str">
        <f>IF(IFERROR(VLOOKUP(F25,F26:F$1993,1,0),"")="","",COUNTIF(F:F,F25))</f>
        <v/>
      </c>
      <c r="BI25" s="4"/>
      <c r="BM25" s="5" t="str">
        <f>IF(B25="","",IF(BH25="",1+(MAX(BM$2:BM24)),""))</f>
        <v/>
      </c>
      <c r="BN25" s="5" t="str">
        <f t="shared" si="6"/>
        <v/>
      </c>
      <c r="BO25" s="5" t="str">
        <f t="shared" si="7"/>
        <v/>
      </c>
      <c r="BP25" s="15" t="str">
        <f t="shared" si="8"/>
        <v/>
      </c>
      <c r="BQ25" s="29"/>
      <c r="BR25" s="16"/>
      <c r="BS25" s="5" t="str">
        <f t="shared" si="19"/>
        <v/>
      </c>
      <c r="BV25" s="5" t="str">
        <f t="shared" si="20"/>
        <v/>
      </c>
      <c r="BW25" s="5" t="str">
        <f>IF(I25="","",IFERROR(IF(VLOOKUP(I25,I$2:I24,1,0)=0,"",""),I25))</f>
        <v/>
      </c>
      <c r="BX25" s="25" t="str">
        <f>IF(BW25="","",(IFERROR(VLOOKUP(MID(BW25,1,1),$CO$2:CS$28,3,0),0)+IFERROR(VLOOKUP(MID(BW25,2,1),CO$2:CS$28,4,0),0)+IFERROR(VLOOKUP(MID(BW25,3,1),CO$2:CS$28,5,0),0)+(ROW(BW25)/1000000000000)))</f>
        <v/>
      </c>
      <c r="BZ25" s="5">
        <v>24</v>
      </c>
      <c r="CA25" s="5" t="str">
        <f>IFERROR(VLOOKUP(BZ25,BV$2:BW1101,2,0),"")</f>
        <v/>
      </c>
      <c r="CO25" s="5" t="s">
        <v>133</v>
      </c>
      <c r="CP25" s="5">
        <v>24</v>
      </c>
      <c r="CQ25" s="5">
        <f t="shared" si="11"/>
        <v>88.888888888888886</v>
      </c>
      <c r="CR25" s="5">
        <f t="shared" si="12"/>
        <v>3.2921810699588478</v>
      </c>
      <c r="CS25" s="5">
        <f t="shared" si="12"/>
        <v>0.12193263222069806</v>
      </c>
      <c r="CU25" s="5" t="e">
        <f>IF(REPORTE!AH$2="si",IF(F25=VALUE(REPORTE!C$11),IF(SUM(CU26:CU$1993),CONCATENATE(INT(B25),", "),INT(B25)),""),IF(F25=VALUE(REPORTE!C$10),IF(SUM(CU26:CU$1993),CONCATENATE(INT(B25),", "),INT(B25)),""))</f>
        <v>#VALUE!</v>
      </c>
      <c r="CY25" s="5" t="str">
        <f t="shared" si="10"/>
        <v/>
      </c>
    </row>
    <row r="26" spans="1:103" s="5" customFormat="1" ht="15" customHeight="1" x14ac:dyDescent="0.25">
      <c r="A26" s="4" t="str">
        <f t="shared" si="0"/>
        <v/>
      </c>
      <c r="B26" s="6"/>
      <c r="C26" s="7"/>
      <c r="D26" s="10"/>
      <c r="E26" s="5" t="str">
        <f t="shared" si="13"/>
        <v/>
      </c>
      <c r="F26" s="9"/>
      <c r="G26" s="1" t="str">
        <f>IFERROR(INDEX('padron cfe'!B:B,MATCH(DATOS!F26,'padron cfe'!A:A,0),1),"")</f>
        <v/>
      </c>
      <c r="H26" s="1"/>
      <c r="J26" s="2" t="str">
        <f>IFERROR(INDEX('padron cfe'!C:C,MATCH(DATOS!F26,'padron cfe'!A:A,0),1),"")</f>
        <v/>
      </c>
      <c r="K26" s="4"/>
      <c r="L26" s="4" t="str">
        <f>IFERROR(IF(VLOOKUP(I26,I$2:L25,4,0)=0,"",VLOOKUP(I26,I$2:L25,4,0)),"")</f>
        <v/>
      </c>
      <c r="M26" s="4" t="str">
        <f>IFERROR(IF(VLOOKUP(I26,I$2:M25,5,0)=0,"",VLOOKUP(I26,I$2:M25,5,0)),"")</f>
        <v/>
      </c>
      <c r="N26" s="4"/>
      <c r="O26" s="2"/>
      <c r="P26" s="2"/>
      <c r="T26" s="2" t="str">
        <f>IFERROR(INDEX('padron cfe'!D:D,MATCH(DATOS!F26,'padron cfe'!A:A,0),1),"")</f>
        <v/>
      </c>
      <c r="U26" s="4"/>
      <c r="V26" s="4"/>
      <c r="W26" s="4"/>
      <c r="X26" s="4"/>
      <c r="Y26" s="4"/>
      <c r="Z26" s="8"/>
      <c r="AA26" s="4"/>
      <c r="AB26" s="4" t="str">
        <f t="shared" si="14"/>
        <v/>
      </c>
      <c r="AC26" s="7" t="str">
        <f t="shared" ca="1" si="15"/>
        <v/>
      </c>
      <c r="AD26" s="7"/>
      <c r="AE26" s="7"/>
      <c r="AF26" s="97" t="str">
        <f>IFERROR(INDEX(bombas!F:F,MATCH(B26,bombas!I:I,0),1),"")</f>
        <v/>
      </c>
      <c r="AG26" s="6" t="str">
        <f>IFERROR(INDEX(bombas!H:H,MATCH(B26,bombas!I:I,0),1),"")</f>
        <v/>
      </c>
      <c r="AH26" s="4"/>
      <c r="AI26" s="4" t="str">
        <f t="shared" si="16"/>
        <v/>
      </c>
      <c r="AJ26" s="4"/>
      <c r="AK26" s="127" t="str">
        <f t="shared" si="17"/>
        <v/>
      </c>
      <c r="AL26" s="2" t="str">
        <f>IFERROR(IF(INDEX(AL$1:AL25,MATCH(I26,I$1:I25,0),1)=0,"",INDEX(AL$1:AL25,MATCH(I26,I$1:I25,0),1)),"")</f>
        <v/>
      </c>
      <c r="AM26" s="2" t="str">
        <f>IFERROR(IF(INDEX(AM$1:AM25,MATCH(I26,I$1:I25,0),1)=0,"",INDEX(AM$1:AM25,MATCH(I26,I$1:I25,0),1)),"")</f>
        <v/>
      </c>
      <c r="AN26" s="2" t="str">
        <f>IFERROR(IF(INDEX(AN$1:AN25,MATCH(I26,I$1:I25,0),1)=0,"",INDEX(AN$1:AN25,MATCH(I26,I$1:I25,0),1)),"")</f>
        <v/>
      </c>
      <c r="AO26" s="2"/>
      <c r="AP26" s="2"/>
      <c r="AQ26" s="2"/>
      <c r="AR26" s="4"/>
      <c r="AS26" s="4"/>
      <c r="AT26" s="4"/>
      <c r="AU26" s="4"/>
      <c r="AV26" s="4"/>
      <c r="AW26" s="4"/>
      <c r="AX26" s="4"/>
      <c r="AY26" s="4"/>
      <c r="AZ26" s="4"/>
      <c r="BB26" s="4"/>
      <c r="BH26" s="4" t="str">
        <f>IF(IFERROR(VLOOKUP(F26,F27:F$1993,1,0),"")="","",COUNTIF(F:F,F26))</f>
        <v/>
      </c>
      <c r="BI26" s="4"/>
      <c r="BM26" s="5" t="str">
        <f>IF(B26="","",IF(BH26="",1+(MAX(BM$2:BM25)),""))</f>
        <v/>
      </c>
      <c r="BN26" s="5" t="str">
        <f t="shared" si="6"/>
        <v/>
      </c>
      <c r="BO26" s="5" t="str">
        <f t="shared" si="7"/>
        <v/>
      </c>
      <c r="BP26" s="15" t="str">
        <f t="shared" si="8"/>
        <v/>
      </c>
      <c r="BQ26" s="29"/>
      <c r="BR26" s="16"/>
      <c r="BS26" s="5" t="str">
        <f t="shared" si="19"/>
        <v/>
      </c>
      <c r="BV26" s="5" t="str">
        <f t="shared" si="20"/>
        <v/>
      </c>
      <c r="BW26" s="5" t="str">
        <f>IF(I26="","",IFERROR(IF(VLOOKUP(I26,I$2:I25,1,0)=0,"",""),I26))</f>
        <v/>
      </c>
      <c r="BX26" s="25" t="str">
        <f>IF(BW26="","",(IFERROR(VLOOKUP(MID(BW26,1,1),$CO$2:CS$28,3,0),0)+IFERROR(VLOOKUP(MID(BW26,2,1),CO$2:CS$28,4,0),0)+IFERROR(VLOOKUP(MID(BW26,3,1),CO$2:CS$28,5,0),0)+(ROW(BW26)/1000000000000)))</f>
        <v/>
      </c>
      <c r="BZ26" s="5">
        <v>25</v>
      </c>
      <c r="CA26" s="5" t="str">
        <f>IFERROR(VLOOKUP(BZ26,BV$2:BW1102,2,0),"")</f>
        <v/>
      </c>
      <c r="CO26" s="5" t="s">
        <v>134</v>
      </c>
      <c r="CP26" s="5">
        <v>25</v>
      </c>
      <c r="CQ26" s="5">
        <f t="shared" si="11"/>
        <v>92.592592592592595</v>
      </c>
      <c r="CR26" s="5">
        <f t="shared" si="12"/>
        <v>3.4293552812071333</v>
      </c>
      <c r="CS26" s="5">
        <f t="shared" si="12"/>
        <v>0.12701315856322715</v>
      </c>
      <c r="CU26" s="5" t="e">
        <f>IF(REPORTE!AH$2="si",IF(F26=VALUE(REPORTE!C$11),IF(SUM(CU27:CU$1993),CONCATENATE(INT(B26),", "),INT(B26)),""),IF(F26=VALUE(REPORTE!C$10),IF(SUM(CU27:CU$1993),CONCATENATE(INT(B26),", "),INT(B26)),""))</f>
        <v>#VALUE!</v>
      </c>
      <c r="CY26" s="5" t="str">
        <f t="shared" si="10"/>
        <v/>
      </c>
    </row>
    <row r="27" spans="1:103" s="5" customFormat="1" ht="15" customHeight="1" x14ac:dyDescent="0.25">
      <c r="A27" s="4" t="str">
        <f t="shared" si="0"/>
        <v/>
      </c>
      <c r="B27" s="6"/>
      <c r="C27" s="7"/>
      <c r="D27" s="10"/>
      <c r="E27" s="5" t="str">
        <f t="shared" si="13"/>
        <v/>
      </c>
      <c r="F27" s="9"/>
      <c r="G27" s="1" t="str">
        <f>IFERROR(INDEX('padron cfe'!B:B,MATCH(DATOS!F27,'padron cfe'!A:A,0),1),"")</f>
        <v/>
      </c>
      <c r="H27" s="1"/>
      <c r="J27" s="2" t="str">
        <f>IFERROR(INDEX('padron cfe'!C:C,MATCH(DATOS!F27,'padron cfe'!A:A,0),1),"")</f>
        <v/>
      </c>
      <c r="K27" s="4"/>
      <c r="L27" s="4" t="str">
        <f>IFERROR(IF(VLOOKUP(I27,I$2:L26,4,0)=0,"",VLOOKUP(I27,I$2:L26,4,0)),"")</f>
        <v/>
      </c>
      <c r="M27" s="4" t="str">
        <f>IFERROR(IF(VLOOKUP(I27,I$2:M26,5,0)=0,"",VLOOKUP(I27,I$2:M26,5,0)),"")</f>
        <v/>
      </c>
      <c r="N27" s="4"/>
      <c r="O27" s="2"/>
      <c r="P27" s="2"/>
      <c r="T27" s="2" t="str">
        <f>IFERROR(INDEX('padron cfe'!D:D,MATCH(DATOS!F27,'padron cfe'!A:A,0),1),"")</f>
        <v/>
      </c>
      <c r="U27" s="4"/>
      <c r="V27" s="4"/>
      <c r="W27" s="4"/>
      <c r="X27" s="4"/>
      <c r="Y27" s="4"/>
      <c r="Z27" s="8"/>
      <c r="AA27" s="4"/>
      <c r="AB27" s="4" t="str">
        <f t="shared" si="14"/>
        <v/>
      </c>
      <c r="AC27" s="7" t="str">
        <f t="shared" ca="1" si="15"/>
        <v/>
      </c>
      <c r="AD27" s="7"/>
      <c r="AE27" s="7"/>
      <c r="AF27" s="97" t="str">
        <f>IFERROR(INDEX(bombas!F:F,MATCH(B27,bombas!I:I,0),1),"")</f>
        <v/>
      </c>
      <c r="AG27" s="6" t="str">
        <f>IFERROR(INDEX(bombas!H:H,MATCH(B27,bombas!I:I,0),1),"")</f>
        <v/>
      </c>
      <c r="AH27" s="4"/>
      <c r="AI27" s="4" t="str">
        <f t="shared" si="16"/>
        <v/>
      </c>
      <c r="AJ27" s="4"/>
      <c r="AK27" s="127" t="str">
        <f t="shared" si="17"/>
        <v/>
      </c>
      <c r="AL27" s="2" t="str">
        <f>IFERROR(IF(INDEX(AL$1:AL26,MATCH(I27,I$1:I26,0),1)=0,"",INDEX(AL$1:AL26,MATCH(I27,I$1:I26,0),1)),"")</f>
        <v/>
      </c>
      <c r="AM27" s="2" t="str">
        <f>IFERROR(IF(INDEX(AM$1:AM26,MATCH(I27,I$1:I26,0),1)=0,"",INDEX(AM$1:AM26,MATCH(I27,I$1:I26,0),1)),"")</f>
        <v/>
      </c>
      <c r="AN27" s="2" t="str">
        <f>IFERROR(IF(INDEX(AN$1:AN26,MATCH(I27,I$1:I26,0),1)=0,"",INDEX(AN$1:AN26,MATCH(I27,I$1:I26,0),1)),"")</f>
        <v/>
      </c>
      <c r="AO27" s="2"/>
      <c r="AP27" s="2"/>
      <c r="AQ27" s="2"/>
      <c r="AR27" s="4"/>
      <c r="AS27" s="4"/>
      <c r="AT27" s="4"/>
      <c r="AU27" s="4"/>
      <c r="AV27" s="4"/>
      <c r="AW27" s="4"/>
      <c r="AX27" s="4"/>
      <c r="AY27" s="4"/>
      <c r="AZ27" s="4"/>
      <c r="BB27" s="4"/>
      <c r="BH27" s="4" t="str">
        <f>IF(IFERROR(VLOOKUP(F27,F28:F$1993,1,0),"")="","",COUNTIF(F:F,F27))</f>
        <v/>
      </c>
      <c r="BI27" s="4"/>
      <c r="BM27" s="5" t="str">
        <f>IF(B27="","",IF(BH27="",1+(MAX(BM$2:BM26)),""))</f>
        <v/>
      </c>
      <c r="BN27" s="5" t="str">
        <f t="shared" si="6"/>
        <v/>
      </c>
      <c r="BO27" s="5" t="str">
        <f t="shared" si="7"/>
        <v/>
      </c>
      <c r="BP27" s="15" t="str">
        <f t="shared" si="8"/>
        <v/>
      </c>
      <c r="BQ27" s="29"/>
      <c r="BR27" s="16"/>
      <c r="BS27" s="5" t="str">
        <f t="shared" si="19"/>
        <v/>
      </c>
      <c r="BV27" s="5" t="str">
        <f t="shared" si="20"/>
        <v/>
      </c>
      <c r="BW27" s="5" t="str">
        <f>IF(I27="","",IFERROR(IF(VLOOKUP(I27,I$2:I26,1,0)=0,"",""),I27))</f>
        <v/>
      </c>
      <c r="BX27" s="25" t="str">
        <f>IF(BW27="","",(IFERROR(VLOOKUP(MID(BW27,1,1),$CO$2:CS$28,3,0),0)+IFERROR(VLOOKUP(MID(BW27,2,1),CO$2:CS$28,4,0),0)+IFERROR(VLOOKUP(MID(BW27,3,1),CO$2:CS$28,5,0),0)+(ROW(BW27)/1000000000000)))</f>
        <v/>
      </c>
      <c r="BZ27" s="5">
        <v>26</v>
      </c>
      <c r="CA27" s="5" t="str">
        <f>IFERROR(VLOOKUP(BZ27,BV$2:BW1103,2,0),"")</f>
        <v/>
      </c>
      <c r="CO27" s="5" t="s">
        <v>135</v>
      </c>
      <c r="CP27" s="5">
        <v>26</v>
      </c>
      <c r="CQ27" s="5">
        <f t="shared" si="11"/>
        <v>96.296296296296291</v>
      </c>
      <c r="CR27" s="5">
        <f t="shared" si="12"/>
        <v>3.5665294924554187</v>
      </c>
      <c r="CS27" s="5">
        <f t="shared" si="12"/>
        <v>0.13209368490575624</v>
      </c>
      <c r="CU27" s="5" t="e">
        <f>IF(REPORTE!AH$2="si",IF(F27=VALUE(REPORTE!C$11),IF(SUM(CU28:CU$1993),CONCATENATE(INT(B27),", "),INT(B27)),""),IF(F27=VALUE(REPORTE!C$10),IF(SUM(CU28:CU$1993),CONCATENATE(INT(B27),", "),INT(B27)),""))</f>
        <v>#VALUE!</v>
      </c>
      <c r="CY27" s="5" t="str">
        <f t="shared" si="10"/>
        <v/>
      </c>
    </row>
    <row r="28" spans="1:103" s="5" customFormat="1" ht="15" customHeight="1" x14ac:dyDescent="0.25">
      <c r="A28" s="4" t="str">
        <f t="shared" si="0"/>
        <v/>
      </c>
      <c r="B28" s="6"/>
      <c r="C28" s="7"/>
      <c r="D28" s="10"/>
      <c r="E28" s="5" t="str">
        <f t="shared" si="13"/>
        <v/>
      </c>
      <c r="F28" s="9"/>
      <c r="G28" s="1" t="str">
        <f>IFERROR(INDEX('padron cfe'!B:B,MATCH(DATOS!F28,'padron cfe'!A:A,0),1),"")</f>
        <v/>
      </c>
      <c r="H28" s="1"/>
      <c r="J28" s="2" t="str">
        <f>IFERROR(INDEX('padron cfe'!C:C,MATCH(DATOS!F28,'padron cfe'!A:A,0),1),"")</f>
        <v/>
      </c>
      <c r="K28" s="4"/>
      <c r="L28" s="4" t="str">
        <f>IFERROR(IF(VLOOKUP(I28,I$2:L27,4,0)=0,"",VLOOKUP(I28,I$2:L27,4,0)),"")</f>
        <v/>
      </c>
      <c r="M28" s="4" t="str">
        <f>IFERROR(IF(VLOOKUP(I28,I$2:M27,5,0)=0,"",VLOOKUP(I28,I$2:M27,5,0)),"")</f>
        <v/>
      </c>
      <c r="N28" s="4"/>
      <c r="O28" s="2"/>
      <c r="P28" s="2"/>
      <c r="T28" s="2" t="str">
        <f>IFERROR(INDEX('padron cfe'!D:D,MATCH(DATOS!F28,'padron cfe'!A:A,0),1),"")</f>
        <v/>
      </c>
      <c r="U28" s="4"/>
      <c r="V28" s="4"/>
      <c r="W28" s="4"/>
      <c r="X28" s="4"/>
      <c r="Y28" s="4"/>
      <c r="Z28" s="8"/>
      <c r="AA28" s="4"/>
      <c r="AB28" s="4" t="str">
        <f t="shared" si="14"/>
        <v/>
      </c>
      <c r="AC28" s="7" t="str">
        <f t="shared" ca="1" si="15"/>
        <v/>
      </c>
      <c r="AD28" s="7"/>
      <c r="AE28" s="7"/>
      <c r="AF28" s="97" t="str">
        <f>IFERROR(INDEX(bombas!F:F,MATCH(B28,bombas!I:I,0),1),"")</f>
        <v/>
      </c>
      <c r="AG28" s="6" t="str">
        <f>IFERROR(INDEX(bombas!H:H,MATCH(B28,bombas!I:I,0),1),"")</f>
        <v/>
      </c>
      <c r="AH28" s="4"/>
      <c r="AI28" s="4" t="str">
        <f t="shared" si="16"/>
        <v/>
      </c>
      <c r="AJ28" s="4"/>
      <c r="AK28" s="127" t="str">
        <f t="shared" si="17"/>
        <v/>
      </c>
      <c r="AL28" s="2" t="str">
        <f>IFERROR(IF(INDEX(AL$1:AL27,MATCH(I28,I$1:I27,0),1)=0,"",INDEX(AL$1:AL27,MATCH(I28,I$1:I27,0),1)),"")</f>
        <v/>
      </c>
      <c r="AM28" s="2" t="str">
        <f>IFERROR(IF(INDEX(AM$1:AM27,MATCH(I28,I$1:I27,0),1)=0,"",INDEX(AM$1:AM27,MATCH(I28,I$1:I27,0),1)),"")</f>
        <v/>
      </c>
      <c r="AN28" s="2" t="str">
        <f>IFERROR(IF(INDEX(AN$1:AN27,MATCH(I28,I$1:I27,0),1)=0,"",INDEX(AN$1:AN27,MATCH(I28,I$1:I27,0),1)),"")</f>
        <v/>
      </c>
      <c r="AO28" s="2"/>
      <c r="AP28" s="2"/>
      <c r="AQ28" s="2"/>
      <c r="AR28" s="4"/>
      <c r="AS28" s="4"/>
      <c r="AT28" s="4"/>
      <c r="AU28" s="4"/>
      <c r="AV28" s="4"/>
      <c r="AW28" s="4"/>
      <c r="AX28" s="4"/>
      <c r="AY28" s="4"/>
      <c r="AZ28" s="4"/>
      <c r="BB28" s="4"/>
      <c r="BH28" s="4" t="str">
        <f>IF(IFERROR(VLOOKUP(F28,F29:F$1993,1,0),"")="","",COUNTIF(F:F,F28))</f>
        <v/>
      </c>
      <c r="BI28" s="4"/>
      <c r="BM28" s="5" t="str">
        <f>IF(B28="","",IF(BH28="",1+(MAX(BM$2:BM27)),""))</f>
        <v/>
      </c>
      <c r="BN28" s="5" t="str">
        <f t="shared" si="6"/>
        <v/>
      </c>
      <c r="BO28" s="5" t="str">
        <f t="shared" si="7"/>
        <v/>
      </c>
      <c r="BP28" s="15" t="str">
        <f t="shared" si="8"/>
        <v/>
      </c>
      <c r="BQ28" s="29"/>
      <c r="BR28" s="16"/>
      <c r="BS28" s="5" t="str">
        <f t="shared" si="19"/>
        <v/>
      </c>
      <c r="BV28" s="5" t="str">
        <f t="shared" si="20"/>
        <v/>
      </c>
      <c r="BW28" s="5" t="str">
        <f>IF(I28="","",IFERROR(IF(VLOOKUP(I28,I$2:I27,1,0)=0,"",""),I28))</f>
        <v/>
      </c>
      <c r="BX28" s="25" t="str">
        <f>IF(BW28="","",(IFERROR(VLOOKUP(MID(BW28,1,1),$CO$2:CS$28,3,0),0)+IFERROR(VLOOKUP(MID(BW28,2,1),CO$2:CS$28,4,0),0)+IFERROR(VLOOKUP(MID(BW28,3,1),CO$2:CS$28,5,0),0)+(ROW(BW28)/1000000000000)))</f>
        <v/>
      </c>
      <c r="BZ28" s="5">
        <v>27</v>
      </c>
      <c r="CA28" s="5" t="str">
        <f>IFERROR(VLOOKUP(BZ28,BV$2:BW1104,2,0),"")</f>
        <v/>
      </c>
      <c r="CO28" s="5" t="s">
        <v>136</v>
      </c>
      <c r="CP28" s="5">
        <v>27</v>
      </c>
      <c r="CQ28" s="5">
        <f t="shared" si="11"/>
        <v>100</v>
      </c>
      <c r="CR28" s="5">
        <f t="shared" si="12"/>
        <v>3.7037037037037037</v>
      </c>
      <c r="CS28" s="5">
        <f t="shared" si="12"/>
        <v>0.13717421124828533</v>
      </c>
      <c r="CU28" s="5" t="e">
        <f>IF(REPORTE!AH$2="si",IF(F28=VALUE(REPORTE!C$11),IF(SUM(CU29:CU$1993),CONCATENATE(INT(B28),", "),INT(B28)),""),IF(F28=VALUE(REPORTE!C$10),IF(SUM(CU29:CU$1993),CONCATENATE(INT(B28),", "),INT(B28)),""))</f>
        <v>#VALUE!</v>
      </c>
      <c r="CY28" s="5" t="str">
        <f t="shared" si="10"/>
        <v/>
      </c>
    </row>
    <row r="29" spans="1:103" s="5" customFormat="1" ht="15" customHeight="1" x14ac:dyDescent="0.25">
      <c r="A29" s="4" t="str">
        <f t="shared" si="0"/>
        <v/>
      </c>
      <c r="B29" s="6"/>
      <c r="C29" s="7"/>
      <c r="D29" s="10"/>
      <c r="E29" s="5" t="str">
        <f t="shared" si="13"/>
        <v/>
      </c>
      <c r="F29" s="9"/>
      <c r="G29" s="1" t="str">
        <f>IFERROR(INDEX('padron cfe'!B:B,MATCH(DATOS!F29,'padron cfe'!A:A,0),1),"")</f>
        <v/>
      </c>
      <c r="H29" s="1"/>
      <c r="J29" s="2" t="str">
        <f>IFERROR(INDEX('padron cfe'!C:C,MATCH(DATOS!F29,'padron cfe'!A:A,0),1),"")</f>
        <v/>
      </c>
      <c r="K29" s="4"/>
      <c r="L29" s="4" t="str">
        <f>IFERROR(IF(VLOOKUP(I29,I$2:L28,4,0)=0,"",VLOOKUP(I29,I$2:L28,4,0)),"")</f>
        <v/>
      </c>
      <c r="M29" s="4" t="str">
        <f>IFERROR(IF(VLOOKUP(I29,I$2:M28,5,0)=0,"",VLOOKUP(I29,I$2:M28,5,0)),"")</f>
        <v/>
      </c>
      <c r="N29" s="4"/>
      <c r="O29" s="2"/>
      <c r="P29" s="2"/>
      <c r="T29" s="2" t="str">
        <f>IFERROR(INDEX('padron cfe'!D:D,MATCH(DATOS!F29,'padron cfe'!A:A,0),1),"")</f>
        <v/>
      </c>
      <c r="U29" s="4"/>
      <c r="V29" s="4"/>
      <c r="W29" s="4"/>
      <c r="X29" s="4"/>
      <c r="Y29" s="4"/>
      <c r="Z29" s="8"/>
      <c r="AA29" s="4"/>
      <c r="AB29" s="4" t="str">
        <f t="shared" si="14"/>
        <v/>
      </c>
      <c r="AC29" s="7" t="str">
        <f t="shared" ca="1" si="15"/>
        <v/>
      </c>
      <c r="AD29" s="7"/>
      <c r="AE29" s="7"/>
      <c r="AF29" s="97" t="str">
        <f>IFERROR(INDEX(bombas!F:F,MATCH(B29,bombas!I:I,0),1),"")</f>
        <v/>
      </c>
      <c r="AG29" s="6" t="str">
        <f>IFERROR(INDEX(bombas!H:H,MATCH(B29,bombas!I:I,0),1),"")</f>
        <v/>
      </c>
      <c r="AH29" s="4"/>
      <c r="AI29" s="4" t="str">
        <f t="shared" si="16"/>
        <v/>
      </c>
      <c r="AJ29" s="4"/>
      <c r="AK29" s="127" t="str">
        <f t="shared" si="17"/>
        <v/>
      </c>
      <c r="AL29" s="2" t="str">
        <f>IFERROR(IF(INDEX(AL$1:AL28,MATCH(I29,I$1:I28,0),1)=0,"",INDEX(AL$1:AL28,MATCH(I29,I$1:I28,0),1)),"")</f>
        <v/>
      </c>
      <c r="AM29" s="2" t="str">
        <f>IFERROR(IF(INDEX(AM$1:AM28,MATCH(I29,I$1:I28,0),1)=0,"",INDEX(AM$1:AM28,MATCH(I29,I$1:I28,0),1)),"")</f>
        <v/>
      </c>
      <c r="AN29" s="2" t="str">
        <f>IFERROR(IF(INDEX(AN$1:AN28,MATCH(I29,I$1:I28,0),1)=0,"",INDEX(AN$1:AN28,MATCH(I29,I$1:I28,0),1)),"")</f>
        <v/>
      </c>
      <c r="AO29" s="2"/>
      <c r="AP29" s="2"/>
      <c r="AQ29" s="2"/>
      <c r="AR29" s="4"/>
      <c r="AS29" s="4"/>
      <c r="AT29" s="4"/>
      <c r="AU29" s="4"/>
      <c r="AV29" s="4"/>
      <c r="AW29" s="4"/>
      <c r="AX29" s="4"/>
      <c r="AY29" s="4"/>
      <c r="AZ29" s="4"/>
      <c r="BB29" s="4"/>
      <c r="BH29" s="4" t="str">
        <f>IF(IFERROR(VLOOKUP(F29,F30:F$1993,1,0),"")="","",COUNTIF(F:F,F29))</f>
        <v/>
      </c>
      <c r="BI29" s="4"/>
      <c r="BM29" s="5" t="str">
        <f>IF(B29="","",IF(BH29="",1+(MAX(BM$2:BM28)),""))</f>
        <v/>
      </c>
      <c r="BN29" s="5" t="str">
        <f t="shared" si="6"/>
        <v/>
      </c>
      <c r="BO29" s="5" t="str">
        <f t="shared" si="7"/>
        <v/>
      </c>
      <c r="BP29" s="15" t="str">
        <f t="shared" si="8"/>
        <v/>
      </c>
      <c r="BQ29" s="29"/>
      <c r="BR29" s="16"/>
      <c r="BS29" s="5" t="str">
        <f t="shared" si="19"/>
        <v/>
      </c>
      <c r="BV29" s="5" t="str">
        <f t="shared" si="20"/>
        <v/>
      </c>
      <c r="BW29" s="5" t="str">
        <f>IF(I29="","",IFERROR(IF(VLOOKUP(I29,I$2:I28,1,0)=0,"",""),I29))</f>
        <v/>
      </c>
      <c r="BX29" s="25" t="str">
        <f>IF(BW29="","",(IFERROR(VLOOKUP(MID(BW29,1,1),$CO$2:CS$28,3,0),0)+IFERROR(VLOOKUP(MID(BW29,2,1),CO$2:CS$28,4,0),0)+IFERROR(VLOOKUP(MID(BW29,3,1),CO$2:CS$28,5,0),0)+(ROW(BW29)/1000000000000)))</f>
        <v/>
      </c>
      <c r="BZ29" s="5">
        <v>28</v>
      </c>
      <c r="CA29" s="5" t="str">
        <f>IFERROR(VLOOKUP(BZ29,BV$2:BW1105,2,0),"")</f>
        <v/>
      </c>
      <c r="CU29" s="5" t="e">
        <f>IF(REPORTE!AH$2="si",IF(F29=VALUE(REPORTE!C$11),IF(SUM(CU30:CU$1993),CONCATENATE(INT(B29),", "),INT(B29)),""),IF(F29=VALUE(REPORTE!C$10),IF(SUM(CU30:CU$1993),CONCATENATE(INT(B29),", "),INT(B29)),""))</f>
        <v>#VALUE!</v>
      </c>
      <c r="CY29" s="5" t="str">
        <f t="shared" si="10"/>
        <v/>
      </c>
    </row>
    <row r="30" spans="1:103" s="5" customFormat="1" ht="15" customHeight="1" x14ac:dyDescent="0.25">
      <c r="A30" s="4" t="str">
        <f t="shared" si="0"/>
        <v/>
      </c>
      <c r="B30" s="6"/>
      <c r="C30" s="7"/>
      <c r="D30" s="10"/>
      <c r="E30" s="5" t="str">
        <f t="shared" si="13"/>
        <v/>
      </c>
      <c r="F30" s="9"/>
      <c r="G30" s="1" t="str">
        <f>IFERROR(INDEX('padron cfe'!B:B,MATCH(DATOS!F30,'padron cfe'!A:A,0),1),"")</f>
        <v/>
      </c>
      <c r="H30" s="1"/>
      <c r="J30" s="2" t="str">
        <f>IFERROR(INDEX('padron cfe'!C:C,MATCH(DATOS!F30,'padron cfe'!A:A,0),1),"")</f>
        <v/>
      </c>
      <c r="K30" s="4"/>
      <c r="L30" s="4" t="str">
        <f>IFERROR(IF(VLOOKUP(I30,I$2:L29,4,0)=0,"",VLOOKUP(I30,I$2:L29,4,0)),"")</f>
        <v/>
      </c>
      <c r="M30" s="4" t="str">
        <f>IFERROR(IF(VLOOKUP(I30,I$2:M29,5,0)=0,"",VLOOKUP(I30,I$2:M29,5,0)),"")</f>
        <v/>
      </c>
      <c r="N30" s="4"/>
      <c r="O30" s="2"/>
      <c r="P30" s="2"/>
      <c r="T30" s="2" t="str">
        <f>IFERROR(INDEX('padron cfe'!D:D,MATCH(DATOS!F30,'padron cfe'!A:A,0),1),"")</f>
        <v/>
      </c>
      <c r="U30" s="4"/>
      <c r="V30" s="4"/>
      <c r="W30" s="4"/>
      <c r="X30" s="4"/>
      <c r="Y30" s="4"/>
      <c r="Z30" s="8"/>
      <c r="AA30" s="4"/>
      <c r="AB30" s="4" t="str">
        <f t="shared" si="14"/>
        <v/>
      </c>
      <c r="AC30" s="7" t="str">
        <f t="shared" ca="1" si="15"/>
        <v/>
      </c>
      <c r="AD30" s="7"/>
      <c r="AE30" s="7"/>
      <c r="AF30" s="97" t="str">
        <f>IFERROR(INDEX(bombas!F:F,MATCH(B30,bombas!I:I,0),1),"")</f>
        <v/>
      </c>
      <c r="AG30" s="6" t="str">
        <f>IFERROR(INDEX(bombas!H:H,MATCH(B30,bombas!I:I,0),1),"")</f>
        <v/>
      </c>
      <c r="AH30" s="4"/>
      <c r="AI30" s="4" t="str">
        <f t="shared" si="16"/>
        <v/>
      </c>
      <c r="AJ30" s="4"/>
      <c r="AK30" s="127" t="str">
        <f t="shared" si="17"/>
        <v/>
      </c>
      <c r="AL30" s="2" t="str">
        <f>IFERROR(IF(INDEX(AL$1:AL29,MATCH(I30,I$1:I29,0),1)=0,"",INDEX(AL$1:AL29,MATCH(I30,I$1:I29,0),1)),"")</f>
        <v/>
      </c>
      <c r="AM30" s="2" t="str">
        <f>IFERROR(IF(INDEX(AM$1:AM29,MATCH(I30,I$1:I29,0),1)=0,"",INDEX(AM$1:AM29,MATCH(I30,I$1:I29,0),1)),"")</f>
        <v/>
      </c>
      <c r="AN30" s="2" t="str">
        <f>IFERROR(IF(INDEX(AN$1:AN29,MATCH(I30,I$1:I29,0),1)=0,"",INDEX(AN$1:AN29,MATCH(I30,I$1:I29,0),1)),"")</f>
        <v/>
      </c>
      <c r="AO30" s="2"/>
      <c r="AP30" s="2"/>
      <c r="AQ30" s="2"/>
      <c r="AR30" s="4"/>
      <c r="AS30" s="4"/>
      <c r="AT30" s="4"/>
      <c r="AU30" s="4"/>
      <c r="AV30" s="4"/>
      <c r="AW30" s="4"/>
      <c r="AX30" s="4"/>
      <c r="AY30" s="4"/>
      <c r="AZ30" s="4"/>
      <c r="BB30" s="4"/>
      <c r="BH30" s="4" t="str">
        <f>IF(IFERROR(VLOOKUP(F30,F31:F$1993,1,0),"")="","",COUNTIF(F:F,F30))</f>
        <v/>
      </c>
      <c r="BI30" s="4"/>
      <c r="BM30" s="5" t="str">
        <f>IF(B30="","",IF(BH30="",1+(MAX(BM$2:BM29)),""))</f>
        <v/>
      </c>
      <c r="BN30" s="5" t="str">
        <f t="shared" si="6"/>
        <v/>
      </c>
      <c r="BO30" s="5" t="str">
        <f t="shared" si="7"/>
        <v/>
      </c>
      <c r="BP30" s="15" t="str">
        <f t="shared" si="8"/>
        <v/>
      </c>
      <c r="BQ30" s="29"/>
      <c r="BR30" s="16"/>
      <c r="BS30" s="5" t="str">
        <f t="shared" si="19"/>
        <v/>
      </c>
      <c r="BV30" s="5" t="str">
        <f t="shared" si="20"/>
        <v/>
      </c>
      <c r="BW30" s="5" t="str">
        <f>IF(I30="","",IFERROR(IF(VLOOKUP(I30,I$2:I29,1,0)=0,"",""),I30))</f>
        <v/>
      </c>
      <c r="BX30" s="25" t="str">
        <f>IF(BW30="","",(IFERROR(VLOOKUP(MID(BW30,1,1),$CO$2:CS$28,3,0),0)+IFERROR(VLOOKUP(MID(BW30,2,1),CO$2:CS$28,4,0),0)+IFERROR(VLOOKUP(MID(BW30,3,1),CO$2:CS$28,5,0),0)+(ROW(BW30)/1000000000000)))</f>
        <v/>
      </c>
      <c r="BZ30" s="5">
        <v>29</v>
      </c>
      <c r="CA30" s="5" t="str">
        <f>IFERROR(VLOOKUP(BZ30,BV$2:BW1106,2,0),"")</f>
        <v/>
      </c>
      <c r="CU30" s="5" t="e">
        <f>IF(REPORTE!AH$2="si",IF(F30=VALUE(REPORTE!C$11),IF(SUM(CU31:CU$1993),CONCATENATE(INT(B30),", "),INT(B30)),""),IF(F30=VALUE(REPORTE!C$10),IF(SUM(CU31:CU$1993),CONCATENATE(INT(B30),", "),INT(B30)),""))</f>
        <v>#VALUE!</v>
      </c>
      <c r="CY30" s="5" t="str">
        <f t="shared" si="10"/>
        <v/>
      </c>
    </row>
    <row r="31" spans="1:103" s="5" customFormat="1" ht="15" customHeight="1" x14ac:dyDescent="0.25">
      <c r="A31" s="4" t="str">
        <f t="shared" si="0"/>
        <v/>
      </c>
      <c r="B31" s="6"/>
      <c r="C31" s="7"/>
      <c r="D31" s="10"/>
      <c r="E31" s="5" t="str">
        <f t="shared" si="13"/>
        <v/>
      </c>
      <c r="F31" s="9"/>
      <c r="G31" s="1" t="str">
        <f>IFERROR(INDEX('padron cfe'!B:B,MATCH(DATOS!F31,'padron cfe'!A:A,0),1),"")</f>
        <v/>
      </c>
      <c r="H31" s="1"/>
      <c r="J31" s="2" t="str">
        <f>IFERROR(INDEX('padron cfe'!C:C,MATCH(DATOS!F31,'padron cfe'!A:A,0),1),"")</f>
        <v/>
      </c>
      <c r="K31" s="4"/>
      <c r="L31" s="4" t="str">
        <f>IFERROR(IF(VLOOKUP(I31,I$2:L30,4,0)=0,"",VLOOKUP(I31,I$2:L30,4,0)),"")</f>
        <v/>
      </c>
      <c r="M31" s="4" t="str">
        <f>IFERROR(IF(VLOOKUP(I31,I$2:M30,5,0)=0,"",VLOOKUP(I31,I$2:M30,5,0)),"")</f>
        <v/>
      </c>
      <c r="N31" s="4"/>
      <c r="O31" s="2"/>
      <c r="P31" s="2"/>
      <c r="T31" s="2" t="str">
        <f>IFERROR(INDEX('padron cfe'!D:D,MATCH(DATOS!F31,'padron cfe'!A:A,0),1),"")</f>
        <v/>
      </c>
      <c r="U31" s="4"/>
      <c r="V31" s="4"/>
      <c r="W31" s="4"/>
      <c r="X31" s="4"/>
      <c r="Y31" s="4"/>
      <c r="Z31" s="8"/>
      <c r="AA31" s="4"/>
      <c r="AB31" s="4" t="str">
        <f t="shared" si="14"/>
        <v/>
      </c>
      <c r="AC31" s="7" t="str">
        <f t="shared" ca="1" si="15"/>
        <v/>
      </c>
      <c r="AD31" s="7"/>
      <c r="AE31" s="7"/>
      <c r="AF31" s="97" t="str">
        <f>IFERROR(INDEX(bombas!F:F,MATCH(B31,bombas!I:I,0),1),"")</f>
        <v/>
      </c>
      <c r="AG31" s="6" t="str">
        <f>IFERROR(INDEX(bombas!H:H,MATCH(B31,bombas!I:I,0),1),"")</f>
        <v/>
      </c>
      <c r="AH31" s="4"/>
      <c r="AI31" s="4" t="str">
        <f t="shared" si="16"/>
        <v/>
      </c>
      <c r="AJ31" s="4"/>
      <c r="AK31" s="127" t="str">
        <f t="shared" si="17"/>
        <v/>
      </c>
      <c r="AL31" s="2" t="str">
        <f>IFERROR(IF(INDEX(AL$1:AL30,MATCH(I31,I$1:I30,0),1)=0,"",INDEX(AL$1:AL30,MATCH(I31,I$1:I30,0),1)),"")</f>
        <v/>
      </c>
      <c r="AM31" s="2" t="str">
        <f>IFERROR(IF(INDEX(AM$1:AM30,MATCH(I31,I$1:I30,0),1)=0,"",INDEX(AM$1:AM30,MATCH(I31,I$1:I30,0),1)),"")</f>
        <v/>
      </c>
      <c r="AN31" s="2" t="str">
        <f>IFERROR(IF(INDEX(AN$1:AN30,MATCH(I31,I$1:I30,0),1)=0,"",INDEX(AN$1:AN30,MATCH(I31,I$1:I30,0),1)),"")</f>
        <v/>
      </c>
      <c r="AO31" s="2"/>
      <c r="AP31" s="2"/>
      <c r="AQ31" s="2"/>
      <c r="AR31" s="4"/>
      <c r="AS31" s="4"/>
      <c r="AT31" s="4"/>
      <c r="AU31" s="4"/>
      <c r="AV31" s="4"/>
      <c r="AW31" s="4"/>
      <c r="AX31" s="4"/>
      <c r="AY31" s="4"/>
      <c r="AZ31" s="4"/>
      <c r="BB31" s="4"/>
      <c r="BH31" s="4" t="str">
        <f>IF(IFERROR(VLOOKUP(F31,F32:F$1993,1,0),"")="","",COUNTIF(F:F,F31))</f>
        <v/>
      </c>
      <c r="BI31" s="4"/>
      <c r="BM31" s="5" t="str">
        <f>IF(B31="","",IF(BH31="",1+(MAX(BM$2:BM30)),""))</f>
        <v/>
      </c>
      <c r="BN31" s="5" t="str">
        <f t="shared" si="6"/>
        <v/>
      </c>
      <c r="BO31" s="5" t="str">
        <f t="shared" si="7"/>
        <v/>
      </c>
      <c r="BP31" s="15" t="str">
        <f t="shared" si="8"/>
        <v/>
      </c>
      <c r="BQ31" s="29"/>
      <c r="BR31" s="16"/>
      <c r="BS31" s="5" t="str">
        <f t="shared" si="19"/>
        <v/>
      </c>
      <c r="BV31" s="5" t="str">
        <f t="shared" si="20"/>
        <v/>
      </c>
      <c r="BW31" s="5" t="str">
        <f>IF(I31="","",IFERROR(IF(VLOOKUP(I31,I$2:I30,1,0)=0,"",""),I31))</f>
        <v/>
      </c>
      <c r="BX31" s="25" t="str">
        <f>IF(BW31="","",(IFERROR(VLOOKUP(MID(BW31,1,1),$CO$2:CS$28,3,0),0)+IFERROR(VLOOKUP(MID(BW31,2,1),CO$2:CS$28,4,0),0)+IFERROR(VLOOKUP(MID(BW31,3,1),CO$2:CS$28,5,0),0)+(ROW(BW31)/1000000000000)))</f>
        <v/>
      </c>
      <c r="BZ31" s="5">
        <v>30</v>
      </c>
      <c r="CA31" s="5" t="str">
        <f>IFERROR(VLOOKUP(BZ31,BV$2:BW1107,2,0),"")</f>
        <v/>
      </c>
      <c r="CU31" s="5" t="e">
        <f>IF(REPORTE!AH$2="si",IF(F31=VALUE(REPORTE!C$11),IF(SUM(CU32:CU$1993),CONCATENATE(INT(B31),", "),INT(B31)),""),IF(F31=VALUE(REPORTE!C$10),IF(SUM(CU32:CU$1993),CONCATENATE(INT(B31),", "),INT(B31)),""))</f>
        <v>#VALUE!</v>
      </c>
      <c r="CY31" s="5" t="str">
        <f t="shared" si="10"/>
        <v/>
      </c>
    </row>
    <row r="32" spans="1:103" s="5" customFormat="1" ht="15" customHeight="1" x14ac:dyDescent="0.25">
      <c r="A32" s="4" t="str">
        <f t="shared" si="0"/>
        <v/>
      </c>
      <c r="B32" s="6"/>
      <c r="C32" s="7"/>
      <c r="D32" s="10"/>
      <c r="E32" s="5" t="str">
        <f t="shared" si="13"/>
        <v/>
      </c>
      <c r="F32" s="9"/>
      <c r="G32" s="1" t="str">
        <f>IFERROR(INDEX('padron cfe'!B:B,MATCH(DATOS!F32,'padron cfe'!A:A,0),1),"")</f>
        <v/>
      </c>
      <c r="H32" s="1"/>
      <c r="J32" s="2" t="str">
        <f>IFERROR(INDEX('padron cfe'!C:C,MATCH(DATOS!F32,'padron cfe'!A:A,0),1),"")</f>
        <v/>
      </c>
      <c r="K32" s="4"/>
      <c r="L32" s="4" t="str">
        <f>IFERROR(IF(VLOOKUP(I32,I$2:L31,4,0)=0,"",VLOOKUP(I32,I$2:L31,4,0)),"")</f>
        <v/>
      </c>
      <c r="M32" s="4" t="str">
        <f>IFERROR(IF(VLOOKUP(I32,I$2:M31,5,0)=0,"",VLOOKUP(I32,I$2:M31,5,0)),"")</f>
        <v/>
      </c>
      <c r="N32" s="4"/>
      <c r="O32" s="2"/>
      <c r="P32" s="2"/>
      <c r="T32" s="2" t="str">
        <f>IFERROR(INDEX('padron cfe'!D:D,MATCH(DATOS!F32,'padron cfe'!A:A,0),1),"")</f>
        <v/>
      </c>
      <c r="U32" s="4"/>
      <c r="V32" s="4"/>
      <c r="W32" s="4"/>
      <c r="X32" s="4"/>
      <c r="Y32" s="4"/>
      <c r="Z32" s="8"/>
      <c r="AA32" s="4"/>
      <c r="AB32" s="4" t="str">
        <f t="shared" si="14"/>
        <v/>
      </c>
      <c r="AC32" s="7" t="str">
        <f t="shared" ca="1" si="15"/>
        <v/>
      </c>
      <c r="AD32" s="7"/>
      <c r="AE32" s="7"/>
      <c r="AF32" s="97" t="str">
        <f>IFERROR(INDEX(bombas!F:F,MATCH(B32,bombas!I:I,0),1),"")</f>
        <v/>
      </c>
      <c r="AG32" s="6" t="str">
        <f>IFERROR(INDEX(bombas!H:H,MATCH(B32,bombas!I:I,0),1),"")</f>
        <v/>
      </c>
      <c r="AH32" s="4"/>
      <c r="AI32" s="4" t="str">
        <f t="shared" si="16"/>
        <v/>
      </c>
      <c r="AJ32" s="4"/>
      <c r="AK32" s="127" t="str">
        <f t="shared" si="17"/>
        <v/>
      </c>
      <c r="AL32" s="2" t="str">
        <f>IFERROR(IF(INDEX(AL$1:AL31,MATCH(I32,I$1:I31,0),1)=0,"",INDEX(AL$1:AL31,MATCH(I32,I$1:I31,0),1)),"")</f>
        <v/>
      </c>
      <c r="AM32" s="2" t="str">
        <f>IFERROR(IF(INDEX(AM$1:AM31,MATCH(I32,I$1:I31,0),1)=0,"",INDEX(AM$1:AM31,MATCH(I32,I$1:I31,0),1)),"")</f>
        <v/>
      </c>
      <c r="AN32" s="2" t="str">
        <f>IFERROR(IF(INDEX(AN$1:AN31,MATCH(I32,I$1:I31,0),1)=0,"",INDEX(AN$1:AN31,MATCH(I32,I$1:I31,0),1)),"")</f>
        <v/>
      </c>
      <c r="AO32" s="2"/>
      <c r="AP32" s="2"/>
      <c r="AQ32" s="2"/>
      <c r="AR32" s="4"/>
      <c r="AS32" s="4"/>
      <c r="AT32" s="4"/>
      <c r="AU32" s="4"/>
      <c r="AV32" s="4"/>
      <c r="AW32" s="4"/>
      <c r="AX32" s="4"/>
      <c r="AY32" s="4"/>
      <c r="AZ32" s="4"/>
      <c r="BB32" s="4"/>
      <c r="BH32" s="4" t="str">
        <f>IF(IFERROR(VLOOKUP(F32,F33:F$1993,1,0),"")="","",COUNTIF(F:F,F32))</f>
        <v/>
      </c>
      <c r="BI32" s="4"/>
      <c r="BM32" s="5" t="str">
        <f>IF(B32="","",IF(BH32="",1+(MAX(BM$2:BM31)),""))</f>
        <v/>
      </c>
      <c r="BN32" s="5" t="str">
        <f t="shared" si="6"/>
        <v/>
      </c>
      <c r="BO32" s="5" t="str">
        <f t="shared" si="7"/>
        <v/>
      </c>
      <c r="BP32" s="15" t="str">
        <f t="shared" si="8"/>
        <v/>
      </c>
      <c r="BQ32" s="29"/>
      <c r="BR32" s="16"/>
      <c r="BS32" s="5" t="str">
        <f t="shared" si="19"/>
        <v/>
      </c>
      <c r="BV32" s="5" t="str">
        <f t="shared" si="20"/>
        <v/>
      </c>
      <c r="BW32" s="5" t="str">
        <f>IF(I32="","",IFERROR(IF(VLOOKUP(I32,I$2:I31,1,0)=0,"",""),I32))</f>
        <v/>
      </c>
      <c r="BX32" s="25" t="str">
        <f>IF(BW32="","",(IFERROR(VLOOKUP(MID(BW32,1,1),$CO$2:CS$28,3,0),0)+IFERROR(VLOOKUP(MID(BW32,2,1),CO$2:CS$28,4,0),0)+IFERROR(VLOOKUP(MID(BW32,3,1),CO$2:CS$28,5,0),0)+(ROW(BW32)/1000000000000)))</f>
        <v/>
      </c>
      <c r="BZ32" s="5">
        <v>31</v>
      </c>
      <c r="CA32" s="5" t="str">
        <f>IFERROR(VLOOKUP(BZ32,BV$2:BW1108,2,0),"")</f>
        <v/>
      </c>
      <c r="CU32" s="5" t="e">
        <f>IF(REPORTE!AH$2="si",IF(F32=VALUE(REPORTE!C$11),IF(SUM(CU33:CU$1993),CONCATENATE(INT(B32),", "),INT(B32)),""),IF(F32=VALUE(REPORTE!C$10),IF(SUM(CU33:CU$1993),CONCATENATE(INT(B32),", "),INT(B32)),""))</f>
        <v>#VALUE!</v>
      </c>
      <c r="CY32" s="5" t="str">
        <f t="shared" si="10"/>
        <v/>
      </c>
    </row>
    <row r="33" spans="1:103" s="5" customFormat="1" ht="15" customHeight="1" x14ac:dyDescent="0.25">
      <c r="A33" s="4" t="str">
        <f t="shared" si="0"/>
        <v/>
      </c>
      <c r="B33" s="6"/>
      <c r="C33" s="7"/>
      <c r="D33" s="10"/>
      <c r="E33" s="5" t="str">
        <f t="shared" si="13"/>
        <v/>
      </c>
      <c r="F33" s="9"/>
      <c r="G33" s="1" t="str">
        <f>IFERROR(INDEX('padron cfe'!B:B,MATCH(DATOS!F33,'padron cfe'!A:A,0),1),"")</f>
        <v/>
      </c>
      <c r="H33" s="1"/>
      <c r="J33" s="2" t="str">
        <f>IFERROR(INDEX('padron cfe'!C:C,MATCH(DATOS!F33,'padron cfe'!A:A,0),1),"")</f>
        <v/>
      </c>
      <c r="K33" s="4"/>
      <c r="L33" s="4" t="str">
        <f>IFERROR(IF(VLOOKUP(I33,I$2:L32,4,0)=0,"",VLOOKUP(I33,I$2:L32,4,0)),"")</f>
        <v/>
      </c>
      <c r="M33" s="4" t="str">
        <f>IFERROR(IF(VLOOKUP(I33,I$2:M32,5,0)=0,"",VLOOKUP(I33,I$2:M32,5,0)),"")</f>
        <v/>
      </c>
      <c r="N33" s="4"/>
      <c r="O33" s="2"/>
      <c r="P33" s="2"/>
      <c r="T33" s="2" t="str">
        <f>IFERROR(INDEX('padron cfe'!D:D,MATCH(DATOS!F33,'padron cfe'!A:A,0),1),"")</f>
        <v/>
      </c>
      <c r="U33" s="4"/>
      <c r="V33" s="4"/>
      <c r="W33" s="4"/>
      <c r="X33" s="4"/>
      <c r="Y33" s="4"/>
      <c r="Z33" s="8"/>
      <c r="AA33" s="4"/>
      <c r="AB33" s="4" t="str">
        <f t="shared" si="14"/>
        <v/>
      </c>
      <c r="AC33" s="7" t="str">
        <f t="shared" ca="1" si="15"/>
        <v/>
      </c>
      <c r="AD33" s="7"/>
      <c r="AE33" s="7"/>
      <c r="AF33" s="97" t="str">
        <f>IFERROR(INDEX(bombas!F:F,MATCH(B33,bombas!I:I,0),1),"")</f>
        <v/>
      </c>
      <c r="AG33" s="6" t="str">
        <f>IFERROR(INDEX(bombas!H:H,MATCH(B33,bombas!I:I,0),1),"")</f>
        <v/>
      </c>
      <c r="AH33" s="4"/>
      <c r="AI33" s="4" t="str">
        <f t="shared" si="16"/>
        <v/>
      </c>
      <c r="AJ33" s="4"/>
      <c r="AK33" s="127" t="str">
        <f t="shared" si="17"/>
        <v/>
      </c>
      <c r="AL33" s="2" t="str">
        <f>IFERROR(IF(INDEX(AL$1:AL32,MATCH(I33,I$1:I32,0),1)=0,"",INDEX(AL$1:AL32,MATCH(I33,I$1:I32,0),1)),"")</f>
        <v/>
      </c>
      <c r="AM33" s="2" t="str">
        <f>IFERROR(IF(INDEX(AM$1:AM32,MATCH(I33,I$1:I32,0),1)=0,"",INDEX(AM$1:AM32,MATCH(I33,I$1:I32,0),1)),"")</f>
        <v/>
      </c>
      <c r="AN33" s="2" t="str">
        <f>IFERROR(IF(INDEX(AN$1:AN32,MATCH(I33,I$1:I32,0),1)=0,"",INDEX(AN$1:AN32,MATCH(I33,I$1:I32,0),1)),"")</f>
        <v/>
      </c>
      <c r="AO33" s="2"/>
      <c r="AP33" s="2"/>
      <c r="AQ33" s="2"/>
      <c r="AR33" s="4"/>
      <c r="AS33" s="4"/>
      <c r="AT33" s="4"/>
      <c r="AU33" s="4"/>
      <c r="AV33" s="4"/>
      <c r="AW33" s="4"/>
      <c r="AX33" s="4"/>
      <c r="AY33" s="4"/>
      <c r="AZ33" s="4"/>
      <c r="BB33" s="4"/>
      <c r="BH33" s="4" t="str">
        <f>IF(IFERROR(VLOOKUP(F33,F34:F$1993,1,0),"")="","",COUNTIF(F:F,F33))</f>
        <v/>
      </c>
      <c r="BI33" s="4"/>
      <c r="BM33" s="5" t="str">
        <f>IF(B33="","",IF(BH33="",1+(MAX(BM$2:BM32)),""))</f>
        <v/>
      </c>
      <c r="BN33" s="5" t="str">
        <f t="shared" si="6"/>
        <v/>
      </c>
      <c r="BO33" s="5" t="str">
        <f t="shared" si="7"/>
        <v/>
      </c>
      <c r="BP33" s="15" t="str">
        <f t="shared" si="8"/>
        <v/>
      </c>
      <c r="BQ33" s="29"/>
      <c r="BR33" s="16"/>
      <c r="BS33" s="5" t="str">
        <f t="shared" si="19"/>
        <v/>
      </c>
      <c r="BV33" s="5" t="str">
        <f t="shared" si="20"/>
        <v/>
      </c>
      <c r="BW33" s="5" t="str">
        <f>IF(I33="","",IFERROR(IF(VLOOKUP(I33,I$2:I32,1,0)=0,"",""),I33))</f>
        <v/>
      </c>
      <c r="BX33" s="25" t="str">
        <f>IF(BW33="","",(IFERROR(VLOOKUP(MID(BW33,1,1),$CO$2:CS$28,3,0),0)+IFERROR(VLOOKUP(MID(BW33,2,1),CO$2:CS$28,4,0),0)+IFERROR(VLOOKUP(MID(BW33,3,1),CO$2:CS$28,5,0),0)+(ROW(BW33)/1000000000000)))</f>
        <v/>
      </c>
      <c r="BZ33" s="5">
        <v>32</v>
      </c>
      <c r="CA33" s="5" t="str">
        <f>IFERROR(VLOOKUP(BZ33,BV$2:BW1109,2,0),"")</f>
        <v/>
      </c>
      <c r="CU33" s="5" t="e">
        <f>IF(REPORTE!AH$2="si",IF(F33=VALUE(REPORTE!C$11),IF(SUM(CU34:CU$1993),CONCATENATE(INT(B33),", "),INT(B33)),""),IF(F33=VALUE(REPORTE!C$10),IF(SUM(CU34:CU$1993),CONCATENATE(INT(B33),", "),INT(B33)),""))</f>
        <v>#VALUE!</v>
      </c>
      <c r="CY33" s="5" t="str">
        <f t="shared" si="10"/>
        <v/>
      </c>
    </row>
    <row r="34" spans="1:103" s="5" customFormat="1" ht="15" customHeight="1" x14ac:dyDescent="0.25">
      <c r="A34" s="4" t="str">
        <f t="shared" si="0"/>
        <v/>
      </c>
      <c r="B34" s="6"/>
      <c r="C34" s="7"/>
      <c r="D34" s="10"/>
      <c r="E34" s="5" t="str">
        <f t="shared" si="13"/>
        <v/>
      </c>
      <c r="F34" s="9"/>
      <c r="G34" s="1" t="str">
        <f>IFERROR(INDEX('padron cfe'!B:B,MATCH(DATOS!F34,'padron cfe'!A:A,0),1),"")</f>
        <v/>
      </c>
      <c r="H34" s="1"/>
      <c r="J34" s="2" t="str">
        <f>IFERROR(INDEX('padron cfe'!C:C,MATCH(DATOS!F34,'padron cfe'!A:A,0),1),"")</f>
        <v/>
      </c>
      <c r="K34" s="4"/>
      <c r="L34" s="4" t="str">
        <f>IFERROR(IF(VLOOKUP(I34,I$2:L33,4,0)=0,"",VLOOKUP(I34,I$2:L33,4,0)),"")</f>
        <v/>
      </c>
      <c r="M34" s="4" t="str">
        <f>IFERROR(IF(VLOOKUP(I34,I$2:M33,5,0)=0,"",VLOOKUP(I34,I$2:M33,5,0)),"")</f>
        <v/>
      </c>
      <c r="N34" s="4"/>
      <c r="O34" s="2"/>
      <c r="P34" s="2"/>
      <c r="T34" s="2" t="str">
        <f>IFERROR(INDEX('padron cfe'!D:D,MATCH(DATOS!F34,'padron cfe'!A:A,0),1),"")</f>
        <v/>
      </c>
      <c r="U34" s="4"/>
      <c r="V34" s="4"/>
      <c r="W34" s="4"/>
      <c r="X34" s="4"/>
      <c r="Y34" s="4"/>
      <c r="Z34" s="8"/>
      <c r="AA34" s="4"/>
      <c r="AB34" s="4" t="str">
        <f t="shared" si="14"/>
        <v/>
      </c>
      <c r="AC34" s="7" t="str">
        <f t="shared" ca="1" si="15"/>
        <v/>
      </c>
      <c r="AD34" s="7"/>
      <c r="AE34" s="7"/>
      <c r="AF34" s="97" t="str">
        <f>IFERROR(INDEX(bombas!F:F,MATCH(B34,bombas!I:I,0),1),"")</f>
        <v/>
      </c>
      <c r="AG34" s="6" t="str">
        <f>IFERROR(INDEX(bombas!H:H,MATCH(B34,bombas!I:I,0),1),"")</f>
        <v/>
      </c>
      <c r="AH34" s="4"/>
      <c r="AI34" s="4" t="str">
        <f t="shared" si="16"/>
        <v/>
      </c>
      <c r="AJ34" s="4"/>
      <c r="AK34" s="127" t="str">
        <f t="shared" si="17"/>
        <v/>
      </c>
      <c r="AL34" s="2" t="str">
        <f>IFERROR(IF(INDEX(AL$1:AL33,MATCH(I34,I$1:I33,0),1)=0,"",INDEX(AL$1:AL33,MATCH(I34,I$1:I33,0),1)),"")</f>
        <v/>
      </c>
      <c r="AM34" s="2" t="str">
        <f>IFERROR(IF(INDEX(AM$1:AM33,MATCH(I34,I$1:I33,0),1)=0,"",INDEX(AM$1:AM33,MATCH(I34,I$1:I33,0),1)),"")</f>
        <v/>
      </c>
      <c r="AN34" s="2" t="str">
        <f>IFERROR(IF(INDEX(AN$1:AN33,MATCH(I34,I$1:I33,0),1)=0,"",INDEX(AN$1:AN33,MATCH(I34,I$1:I33,0),1)),"")</f>
        <v/>
      </c>
      <c r="AO34" s="2"/>
      <c r="AP34" s="2"/>
      <c r="AQ34" s="2"/>
      <c r="AR34" s="4"/>
      <c r="AS34" s="4"/>
      <c r="AT34" s="4"/>
      <c r="AU34" s="4"/>
      <c r="AV34" s="4"/>
      <c r="AW34" s="4"/>
      <c r="AX34" s="4"/>
      <c r="AY34" s="4"/>
      <c r="AZ34" s="4"/>
      <c r="BB34" s="4"/>
      <c r="BH34" s="4" t="str">
        <f>IF(IFERROR(VLOOKUP(F34,F35:F$1993,1,0),"")="","",COUNTIF(F:F,F34))</f>
        <v/>
      </c>
      <c r="BI34" s="4"/>
      <c r="BM34" s="5" t="str">
        <f>IF(B34="","",IF(BH34="",1+(MAX(BM$2:BM33)),""))</f>
        <v/>
      </c>
      <c r="BN34" s="5" t="str">
        <f t="shared" si="6"/>
        <v/>
      </c>
      <c r="BO34" s="5" t="str">
        <f t="shared" si="7"/>
        <v/>
      </c>
      <c r="BP34" s="15" t="str">
        <f t="shared" si="8"/>
        <v/>
      </c>
      <c r="BQ34" s="29"/>
      <c r="BR34" s="16"/>
      <c r="BS34" s="5" t="str">
        <f t="shared" si="19"/>
        <v/>
      </c>
      <c r="BV34" s="5" t="str">
        <f t="shared" si="20"/>
        <v/>
      </c>
      <c r="BW34" s="5" t="str">
        <f>IF(I34="","",IFERROR(IF(VLOOKUP(I34,I$2:I33,1,0)=0,"",""),I34))</f>
        <v/>
      </c>
      <c r="BX34" s="25" t="str">
        <f>IF(BW34="","",(IFERROR(VLOOKUP(MID(BW34,1,1),$CO$2:CS$28,3,0),0)+IFERROR(VLOOKUP(MID(BW34,2,1),CO$2:CS$28,4,0),0)+IFERROR(VLOOKUP(MID(BW34,3,1),CO$2:CS$28,5,0),0)+(ROW(BW34)/1000000000000)))</f>
        <v/>
      </c>
      <c r="BZ34" s="5">
        <v>33</v>
      </c>
      <c r="CA34" s="5" t="str">
        <f>IFERROR(VLOOKUP(BZ34,BV$2:BW1110,2,0),"")</f>
        <v/>
      </c>
      <c r="CU34" s="5" t="e">
        <f>IF(REPORTE!AH$2="si",IF(F34=VALUE(REPORTE!C$11),IF(SUM(CU35:CU$1993),CONCATENATE(INT(B34),", "),INT(B34)),""),IF(F34=VALUE(REPORTE!C$10),IF(SUM(CU35:CU$1993),CONCATENATE(INT(B34),", "),INT(B34)),""))</f>
        <v>#VALUE!</v>
      </c>
    </row>
    <row r="35" spans="1:103" s="5" customFormat="1" ht="15" customHeight="1" x14ac:dyDescent="0.25">
      <c r="A35" s="4" t="str">
        <f t="shared" si="0"/>
        <v/>
      </c>
      <c r="B35" s="6"/>
      <c r="C35" s="7"/>
      <c r="D35" s="10"/>
      <c r="E35" s="5" t="str">
        <f t="shared" si="13"/>
        <v/>
      </c>
      <c r="F35" s="9"/>
      <c r="G35" s="1" t="str">
        <f>IFERROR(INDEX('padron cfe'!B:B,MATCH(DATOS!F35,'padron cfe'!A:A,0),1),"")</f>
        <v/>
      </c>
      <c r="H35" s="1"/>
      <c r="J35" s="2" t="str">
        <f>IFERROR(INDEX('padron cfe'!C:C,MATCH(DATOS!F35,'padron cfe'!A:A,0),1),"")</f>
        <v/>
      </c>
      <c r="K35" s="4"/>
      <c r="L35" s="4" t="str">
        <f>IFERROR(IF(VLOOKUP(I35,I$2:L34,4,0)=0,"",VLOOKUP(I35,I$2:L34,4,0)),"")</f>
        <v/>
      </c>
      <c r="M35" s="4" t="str">
        <f>IFERROR(IF(VLOOKUP(I35,I$2:M34,5,0)=0,"",VLOOKUP(I35,I$2:M34,5,0)),"")</f>
        <v/>
      </c>
      <c r="N35" s="4"/>
      <c r="O35" s="2"/>
      <c r="P35" s="2"/>
      <c r="T35" s="2" t="str">
        <f>IFERROR(INDEX('padron cfe'!D:D,MATCH(DATOS!F35,'padron cfe'!A:A,0),1),"")</f>
        <v/>
      </c>
      <c r="U35" s="4"/>
      <c r="V35" s="4"/>
      <c r="W35" s="4"/>
      <c r="X35" s="4"/>
      <c r="Y35" s="4"/>
      <c r="Z35" s="8"/>
      <c r="AA35" s="4"/>
      <c r="AB35" s="4" t="str">
        <f t="shared" si="14"/>
        <v/>
      </c>
      <c r="AC35" s="7" t="str">
        <f t="shared" ca="1" si="15"/>
        <v/>
      </c>
      <c r="AD35" s="7"/>
      <c r="AE35" s="7"/>
      <c r="AF35" s="97" t="str">
        <f>IFERROR(INDEX(bombas!F:F,MATCH(B35,bombas!I:I,0),1),"")</f>
        <v/>
      </c>
      <c r="AG35" s="6" t="str">
        <f>IFERROR(INDEX(bombas!H:H,MATCH(B35,bombas!I:I,0),1),"")</f>
        <v/>
      </c>
      <c r="AH35" s="4"/>
      <c r="AI35" s="4" t="str">
        <f t="shared" si="16"/>
        <v/>
      </c>
      <c r="AJ35" s="4"/>
      <c r="AK35" s="127" t="str">
        <f t="shared" si="17"/>
        <v/>
      </c>
      <c r="AL35" s="2" t="str">
        <f>IFERROR(IF(INDEX(AL$1:AL34,MATCH(I35,I$1:I34,0),1)=0,"",INDEX(AL$1:AL34,MATCH(I35,I$1:I34,0),1)),"")</f>
        <v/>
      </c>
      <c r="AM35" s="2" t="str">
        <f>IFERROR(IF(INDEX(AM$1:AM34,MATCH(I35,I$1:I34,0),1)=0,"",INDEX(AM$1:AM34,MATCH(I35,I$1:I34,0),1)),"")</f>
        <v/>
      </c>
      <c r="AN35" s="2" t="str">
        <f>IFERROR(IF(INDEX(AN$1:AN34,MATCH(I35,I$1:I34,0),1)=0,"",INDEX(AN$1:AN34,MATCH(I35,I$1:I34,0),1)),"")</f>
        <v/>
      </c>
      <c r="AO35" s="2"/>
      <c r="AP35" s="2"/>
      <c r="AQ35" s="2"/>
      <c r="AR35" s="4"/>
      <c r="AS35" s="4"/>
      <c r="AT35" s="4"/>
      <c r="AU35" s="4"/>
      <c r="AV35" s="4"/>
      <c r="AW35" s="4"/>
      <c r="AX35" s="4"/>
      <c r="AY35" s="4"/>
      <c r="AZ35" s="4"/>
      <c r="BB35" s="4"/>
      <c r="BH35" s="4" t="str">
        <f>IF(IFERROR(VLOOKUP(F35,F36:F$1993,1,0),"")="","",COUNTIF(F:F,F35))</f>
        <v/>
      </c>
      <c r="BI35" s="4"/>
      <c r="BM35" s="5" t="str">
        <f>IF(B35="","",IF(BH35="",1+(MAX(BM$2:BM34)),""))</f>
        <v/>
      </c>
      <c r="BN35" s="5" t="str">
        <f t="shared" si="6"/>
        <v/>
      </c>
      <c r="BO35" s="5" t="str">
        <f t="shared" si="7"/>
        <v/>
      </c>
      <c r="BP35" s="15" t="str">
        <f t="shared" si="8"/>
        <v/>
      </c>
      <c r="BQ35" s="29"/>
      <c r="BR35" s="16"/>
      <c r="BS35" s="5" t="str">
        <f t="shared" si="19"/>
        <v/>
      </c>
      <c r="BV35" s="5" t="str">
        <f t="shared" si="20"/>
        <v/>
      </c>
      <c r="BW35" s="5" t="str">
        <f>IF(I35="","",IFERROR(IF(VLOOKUP(I35,I$2:I34,1,0)=0,"",""),I35))</f>
        <v/>
      </c>
      <c r="BX35" s="25" t="str">
        <f>IF(BW35="","",(IFERROR(VLOOKUP(MID(BW35,1,1),$CO$2:CS$28,3,0),0)+IFERROR(VLOOKUP(MID(BW35,2,1),CO$2:CS$28,4,0),0)+IFERROR(VLOOKUP(MID(BW35,3,1),CO$2:CS$28,5,0),0)+(ROW(BW35)/1000000000000)))</f>
        <v/>
      </c>
      <c r="BZ35" s="5">
        <v>34</v>
      </c>
      <c r="CA35" s="5" t="str">
        <f>IFERROR(VLOOKUP(BZ35,BV$2:BW1111,2,0),"")</f>
        <v/>
      </c>
      <c r="CU35" s="5" t="e">
        <f>IF(REPORTE!AH$2="si",IF(F35=VALUE(REPORTE!C$11),IF(SUM(CU36:CU$1993),CONCATENATE(INT(B35),", "),INT(B35)),""),IF(F35=VALUE(REPORTE!C$10),IF(SUM(CU36:CU$1993),CONCATENATE(INT(B35),", "),INT(B35)),""))</f>
        <v>#VALUE!</v>
      </c>
    </row>
    <row r="36" spans="1:103" s="5" customFormat="1" ht="15" customHeight="1" x14ac:dyDescent="0.25">
      <c r="A36" s="6" t="str">
        <f t="shared" si="0"/>
        <v/>
      </c>
      <c r="B36" s="6"/>
      <c r="C36" s="7"/>
      <c r="D36" s="10"/>
      <c r="E36" s="5" t="str">
        <f t="shared" si="13"/>
        <v/>
      </c>
      <c r="F36" s="9"/>
      <c r="G36" s="1" t="str">
        <f>IFERROR(INDEX('padron cfe'!B:B,MATCH(DATOS!F36,'padron cfe'!A:A,0),1),"")</f>
        <v/>
      </c>
      <c r="H36" s="1"/>
      <c r="J36" s="2" t="str">
        <f>IFERROR(INDEX('padron cfe'!C:C,MATCH(DATOS!F36,'padron cfe'!A:A,0),1),"")</f>
        <v/>
      </c>
      <c r="K36" s="4"/>
      <c r="L36" s="4" t="str">
        <f>IFERROR(IF(VLOOKUP(I36,I$2:L35,4,0)=0,"",VLOOKUP(I36,I$2:L35,4,0)),"")</f>
        <v/>
      </c>
      <c r="M36" s="4" t="str">
        <f>IFERROR(IF(VLOOKUP(I36,I$2:M35,5,0)=0,"",VLOOKUP(I36,I$2:M35,5,0)),"")</f>
        <v/>
      </c>
      <c r="N36" s="4"/>
      <c r="O36" s="2"/>
      <c r="P36" s="2"/>
      <c r="T36" s="2" t="str">
        <f>IFERROR(INDEX('padron cfe'!D:D,MATCH(DATOS!F36,'padron cfe'!A:A,0),1),"")</f>
        <v/>
      </c>
      <c r="U36" s="4"/>
      <c r="V36" s="4"/>
      <c r="W36" s="4"/>
      <c r="X36" s="4"/>
      <c r="Y36" s="4"/>
      <c r="Z36" s="8"/>
      <c r="AA36" s="4"/>
      <c r="AB36" s="4" t="str">
        <f t="shared" si="14"/>
        <v/>
      </c>
      <c r="AC36" s="7" t="str">
        <f t="shared" ca="1" si="15"/>
        <v/>
      </c>
      <c r="AD36" s="7"/>
      <c r="AE36" s="7"/>
      <c r="AF36" s="97" t="str">
        <f>IFERROR(INDEX(bombas!F:F,MATCH(B36,bombas!I:I,0),1),"")</f>
        <v/>
      </c>
      <c r="AG36" s="6" t="str">
        <f>IFERROR(INDEX(bombas!H:H,MATCH(B36,bombas!I:I,0),1),"")</f>
        <v/>
      </c>
      <c r="AH36" s="4"/>
      <c r="AI36" s="4" t="str">
        <f t="shared" si="16"/>
        <v/>
      </c>
      <c r="AJ36" s="4"/>
      <c r="AK36" s="127" t="str">
        <f t="shared" si="17"/>
        <v/>
      </c>
      <c r="AL36" s="2" t="str">
        <f>IFERROR(IF(INDEX(AL$1:AL35,MATCH(I36,I$1:I35,0),1)=0,"",INDEX(AL$1:AL35,MATCH(I36,I$1:I35,0),1)),"")</f>
        <v/>
      </c>
      <c r="AM36" s="2" t="str">
        <f>IFERROR(IF(INDEX(AM$1:AM35,MATCH(I36,I$1:I35,0),1)=0,"",INDEX(AM$1:AM35,MATCH(I36,I$1:I35,0),1)),"")</f>
        <v/>
      </c>
      <c r="AN36" s="2" t="str">
        <f>IFERROR(IF(INDEX(AN$1:AN35,MATCH(I36,I$1:I35,0),1)=0,"",INDEX(AN$1:AN35,MATCH(I36,I$1:I35,0),1)),"")</f>
        <v/>
      </c>
      <c r="AO36" s="2"/>
      <c r="AP36" s="2"/>
      <c r="AQ36" s="2"/>
      <c r="AR36" s="4"/>
      <c r="AS36" s="4"/>
      <c r="AT36" s="4"/>
      <c r="AU36" s="4"/>
      <c r="AV36" s="4"/>
      <c r="AW36" s="4"/>
      <c r="AX36" s="4"/>
      <c r="AY36" s="4"/>
      <c r="AZ36" s="4"/>
      <c r="BB36" s="4"/>
      <c r="BH36" s="4" t="str">
        <f>IF(IFERROR(VLOOKUP(F36,F37:F$1993,1,0),"")="","",COUNTIF(F:F,F36))</f>
        <v/>
      </c>
      <c r="BI36" s="4"/>
      <c r="BM36" s="5" t="str">
        <f>IF(B36="","",IF(BH36="",1+(MAX(BM$2:BM35)),""))</f>
        <v/>
      </c>
      <c r="BN36" s="5" t="str">
        <f t="shared" si="6"/>
        <v/>
      </c>
      <c r="BO36" s="5" t="str">
        <f t="shared" si="7"/>
        <v/>
      </c>
      <c r="BP36" s="15" t="str">
        <f t="shared" si="8"/>
        <v/>
      </c>
      <c r="BQ36" s="29"/>
      <c r="BR36" s="16"/>
      <c r="BS36" s="5" t="str">
        <f t="shared" si="19"/>
        <v/>
      </c>
      <c r="BV36" s="5" t="str">
        <f t="shared" si="20"/>
        <v/>
      </c>
      <c r="BW36" s="5" t="str">
        <f>IF(I36="","",IFERROR(IF(VLOOKUP(I36,I$2:I35,1,0)=0,"",""),I36))</f>
        <v/>
      </c>
      <c r="BX36" s="25" t="str">
        <f>IF(BW36="","",(IFERROR(VLOOKUP(MID(BW36,1,1),$CO$2:CS$28,3,0),0)+IFERROR(VLOOKUP(MID(BW36,2,1),CO$2:CS$28,4,0),0)+IFERROR(VLOOKUP(MID(BW36,3,1),CO$2:CS$28,5,0),0)+(ROW(BW36)/1000000000000)))</f>
        <v/>
      </c>
      <c r="BZ36" s="5">
        <v>35</v>
      </c>
      <c r="CA36" s="5" t="str">
        <f>IFERROR(VLOOKUP(BZ36,BV$2:BW1112,2,0),"")</f>
        <v/>
      </c>
      <c r="CU36" s="5" t="e">
        <f>IF(REPORTE!AH$2="si",IF(F36=VALUE(REPORTE!C$11),IF(SUM(CU37:CU$1993),CONCATENATE(INT(B36),", "),INT(B36)),""),IF(F36=VALUE(REPORTE!C$10),IF(SUM(CU37:CU$1993),CONCATENATE(INT(B36),", "),INT(B36)),""))</f>
        <v>#VALUE!</v>
      </c>
    </row>
    <row r="37" spans="1:103" s="5" customFormat="1" ht="15" customHeight="1" x14ac:dyDescent="0.25">
      <c r="A37" s="6" t="str">
        <f t="shared" si="0"/>
        <v/>
      </c>
      <c r="B37" s="6"/>
      <c r="C37" s="7"/>
      <c r="D37" s="10"/>
      <c r="E37" s="5" t="str">
        <f t="shared" si="13"/>
        <v/>
      </c>
      <c r="F37" s="9"/>
      <c r="G37" s="1" t="str">
        <f>IFERROR(INDEX('padron cfe'!B:B,MATCH(DATOS!F37,'padron cfe'!A:A,0),1),"")</f>
        <v/>
      </c>
      <c r="H37" s="1"/>
      <c r="J37" s="2" t="str">
        <f>IFERROR(INDEX('padron cfe'!C:C,MATCH(DATOS!F37,'padron cfe'!A:A,0),1),"")</f>
        <v/>
      </c>
      <c r="K37" s="4"/>
      <c r="L37" s="4" t="str">
        <f>IFERROR(IF(VLOOKUP(I37,I$2:L36,4,0)=0,"",VLOOKUP(I37,I$2:L36,4,0)),"")</f>
        <v/>
      </c>
      <c r="M37" s="4" t="str">
        <f>IFERROR(IF(VLOOKUP(I37,I$2:M36,5,0)=0,"",VLOOKUP(I37,I$2:M36,5,0)),"")</f>
        <v/>
      </c>
      <c r="N37" s="4"/>
      <c r="O37" s="2"/>
      <c r="P37" s="2"/>
      <c r="T37" s="2" t="str">
        <f>IFERROR(INDEX('padron cfe'!D:D,MATCH(DATOS!F37,'padron cfe'!A:A,0),1),"")</f>
        <v/>
      </c>
      <c r="U37" s="4"/>
      <c r="V37" s="4"/>
      <c r="W37" s="4"/>
      <c r="X37" s="4"/>
      <c r="Y37" s="4"/>
      <c r="Z37" s="8"/>
      <c r="AA37" s="4"/>
      <c r="AB37" s="4" t="str">
        <f t="shared" si="14"/>
        <v/>
      </c>
      <c r="AC37" s="7" t="str">
        <f t="shared" ca="1" si="15"/>
        <v/>
      </c>
      <c r="AD37" s="7"/>
      <c r="AE37" s="7"/>
      <c r="AF37" s="97" t="str">
        <f>IFERROR(INDEX(bombas!F:F,MATCH(B37,bombas!I:I,0),1),"")</f>
        <v/>
      </c>
      <c r="AG37" s="6" t="str">
        <f>IFERROR(INDEX(bombas!H:H,MATCH(B37,bombas!I:I,0),1),"")</f>
        <v/>
      </c>
      <c r="AH37" s="4"/>
      <c r="AI37" s="4" t="str">
        <f t="shared" si="16"/>
        <v/>
      </c>
      <c r="AJ37" s="4"/>
      <c r="AK37" s="127" t="str">
        <f t="shared" si="17"/>
        <v/>
      </c>
      <c r="AL37" s="2" t="str">
        <f>IFERROR(IF(INDEX(AL$1:AL36,MATCH(I37,I$1:I36,0),1)=0,"",INDEX(AL$1:AL36,MATCH(I37,I$1:I36,0),1)),"")</f>
        <v/>
      </c>
      <c r="AM37" s="2" t="str">
        <f>IFERROR(IF(INDEX(AM$1:AM36,MATCH(I37,I$1:I36,0),1)=0,"",INDEX(AM$1:AM36,MATCH(I37,I$1:I36,0),1)),"")</f>
        <v/>
      </c>
      <c r="AN37" s="2" t="str">
        <f>IFERROR(IF(INDEX(AN$1:AN36,MATCH(I37,I$1:I36,0),1)=0,"",INDEX(AN$1:AN36,MATCH(I37,I$1:I36,0),1)),"")</f>
        <v/>
      </c>
      <c r="AO37" s="2"/>
      <c r="AP37" s="2"/>
      <c r="AQ37" s="2"/>
      <c r="AR37" s="4"/>
      <c r="AS37" s="4"/>
      <c r="AT37" s="4"/>
      <c r="AU37" s="4"/>
      <c r="AV37" s="4"/>
      <c r="AW37" s="4"/>
      <c r="AX37" s="4"/>
      <c r="AY37" s="4"/>
      <c r="AZ37" s="4"/>
      <c r="BB37" s="4"/>
      <c r="BH37" s="4" t="str">
        <f>IF(IFERROR(VLOOKUP(F37,F38:F$1993,1,0),"")="","",COUNTIF(F:F,F37))</f>
        <v/>
      </c>
      <c r="BI37" s="4"/>
      <c r="BM37" s="5" t="str">
        <f>IF(B37="","",IF(BH37="",1+(MAX(BM$2:BM36)),""))</f>
        <v/>
      </c>
      <c r="BN37" s="5" t="str">
        <f t="shared" si="6"/>
        <v/>
      </c>
      <c r="BO37" s="5" t="str">
        <f t="shared" si="7"/>
        <v/>
      </c>
      <c r="BP37" s="15" t="str">
        <f t="shared" si="8"/>
        <v/>
      </c>
      <c r="BQ37" s="29"/>
      <c r="BR37" s="16"/>
      <c r="BS37" s="5" t="str">
        <f t="shared" si="19"/>
        <v/>
      </c>
      <c r="BV37" s="5" t="str">
        <f t="shared" si="20"/>
        <v/>
      </c>
      <c r="BW37" s="5" t="str">
        <f>IF(I37="","",IFERROR(IF(VLOOKUP(I37,I$2:I36,1,0)=0,"",""),I37))</f>
        <v/>
      </c>
      <c r="BX37" s="25" t="str">
        <f>IF(BW37="","",(IFERROR(VLOOKUP(MID(BW37,1,1),$CO$2:CS$28,3,0),0)+IFERROR(VLOOKUP(MID(BW37,2,1),CO$2:CS$28,4,0),0)+IFERROR(VLOOKUP(MID(BW37,3,1),CO$2:CS$28,5,0),0)+(ROW(BW37)/1000000000000)))</f>
        <v/>
      </c>
      <c r="BZ37" s="5">
        <v>36</v>
      </c>
      <c r="CA37" s="5" t="str">
        <f>IFERROR(VLOOKUP(BZ37,BV$2:BW1113,2,0),"")</f>
        <v/>
      </c>
      <c r="CU37" s="5" t="e">
        <f>IF(REPORTE!AH$2="si",IF(F37=VALUE(REPORTE!C$11),IF(SUM(CU38:CU$1993),CONCATENATE(INT(B37),", "),INT(B37)),""),IF(F37=VALUE(REPORTE!C$10),IF(SUM(CU38:CU$1993),CONCATENATE(INT(B37),", "),INT(B37)),""))</f>
        <v>#VALUE!</v>
      </c>
    </row>
    <row r="38" spans="1:103" s="5" customFormat="1" ht="15" customHeight="1" x14ac:dyDescent="0.25">
      <c r="A38" s="4" t="str">
        <f t="shared" si="0"/>
        <v/>
      </c>
      <c r="B38" s="6"/>
      <c r="C38" s="7"/>
      <c r="D38" s="10"/>
      <c r="E38" s="5" t="str">
        <f t="shared" si="13"/>
        <v/>
      </c>
      <c r="F38" s="9"/>
      <c r="G38" s="1" t="str">
        <f>IFERROR(INDEX('padron cfe'!B:B,MATCH(DATOS!F38,'padron cfe'!A:A,0),1),"")</f>
        <v/>
      </c>
      <c r="H38" s="1"/>
      <c r="J38" s="2" t="str">
        <f>IFERROR(INDEX('padron cfe'!C:C,MATCH(DATOS!F38,'padron cfe'!A:A,0),1),"")</f>
        <v/>
      </c>
      <c r="K38" s="4"/>
      <c r="L38" s="4" t="str">
        <f>IFERROR(IF(VLOOKUP(I38,I$2:L37,4,0)=0,"",VLOOKUP(I38,I$2:L37,4,0)),"")</f>
        <v/>
      </c>
      <c r="M38" s="4" t="str">
        <f>IFERROR(IF(VLOOKUP(I38,I$2:M37,5,0)=0,"",VLOOKUP(I38,I$2:M37,5,0)),"")</f>
        <v/>
      </c>
      <c r="N38" s="4"/>
      <c r="O38" s="2"/>
      <c r="P38" s="2"/>
      <c r="T38" s="2" t="str">
        <f>IFERROR(INDEX('padron cfe'!D:D,MATCH(DATOS!F38,'padron cfe'!A:A,0),1),"")</f>
        <v/>
      </c>
      <c r="U38" s="4"/>
      <c r="V38" s="4"/>
      <c r="W38" s="4"/>
      <c r="X38" s="4"/>
      <c r="Y38" s="4"/>
      <c r="Z38" s="8"/>
      <c r="AA38" s="4"/>
      <c r="AB38" s="4" t="str">
        <f t="shared" si="14"/>
        <v/>
      </c>
      <c r="AC38" s="7" t="str">
        <f t="shared" ca="1" si="15"/>
        <v/>
      </c>
      <c r="AD38" s="7"/>
      <c r="AE38" s="7"/>
      <c r="AF38" s="97" t="str">
        <f>IFERROR(INDEX(bombas!F:F,MATCH(B38,bombas!I:I,0),1),"")</f>
        <v/>
      </c>
      <c r="AG38" s="6" t="str">
        <f>IFERROR(INDEX(bombas!H:H,MATCH(B38,bombas!I:I,0),1),"")</f>
        <v/>
      </c>
      <c r="AH38" s="4"/>
      <c r="AI38" s="4" t="str">
        <f t="shared" si="16"/>
        <v/>
      </c>
      <c r="AJ38" s="4"/>
      <c r="AK38" s="127" t="str">
        <f t="shared" si="17"/>
        <v/>
      </c>
      <c r="AL38" s="2" t="str">
        <f>IFERROR(IF(INDEX(AL$1:AL37,MATCH(I38,I$1:I37,0),1)=0,"",INDEX(AL$1:AL37,MATCH(I38,I$1:I37,0),1)),"")</f>
        <v/>
      </c>
      <c r="AM38" s="2" t="str">
        <f>IFERROR(IF(INDEX(AM$1:AM37,MATCH(I38,I$1:I37,0),1)=0,"",INDEX(AM$1:AM37,MATCH(I38,I$1:I37,0),1)),"")</f>
        <v/>
      </c>
      <c r="AN38" s="2" t="str">
        <f>IFERROR(IF(INDEX(AN$1:AN37,MATCH(I38,I$1:I37,0),1)=0,"",INDEX(AN$1:AN37,MATCH(I38,I$1:I37,0),1)),"")</f>
        <v/>
      </c>
      <c r="AO38" s="2"/>
      <c r="AP38" s="2"/>
      <c r="AQ38" s="2"/>
      <c r="AR38" s="4"/>
      <c r="AS38" s="4"/>
      <c r="AT38" s="4"/>
      <c r="AU38" s="4"/>
      <c r="AV38" s="4"/>
      <c r="AW38" s="4"/>
      <c r="AX38" s="4"/>
      <c r="AY38" s="4"/>
      <c r="AZ38" s="4"/>
      <c r="BB38" s="4"/>
      <c r="BH38" s="4" t="str">
        <f>IF(IFERROR(VLOOKUP(F38,F39:F$1993,1,0),"")="","",COUNTIF(F:F,F38))</f>
        <v/>
      </c>
      <c r="BI38" s="4"/>
      <c r="BM38" s="5" t="str">
        <f>IF(B38="","",IF(BH38="",1+(MAX(BM$2:BM37)),""))</f>
        <v/>
      </c>
      <c r="BN38" s="5" t="str">
        <f t="shared" si="6"/>
        <v/>
      </c>
      <c r="BO38" s="5" t="str">
        <f t="shared" si="7"/>
        <v/>
      </c>
      <c r="BP38" s="15" t="str">
        <f t="shared" si="8"/>
        <v/>
      </c>
      <c r="BQ38" s="29"/>
      <c r="BR38" s="16"/>
      <c r="BS38" s="5" t="str">
        <f t="shared" si="19"/>
        <v/>
      </c>
      <c r="BV38" s="5" t="str">
        <f t="shared" si="20"/>
        <v/>
      </c>
      <c r="BW38" s="5" t="str">
        <f>IF(I38="","",IFERROR(IF(VLOOKUP(I38,I$2:I37,1,0)=0,"",""),I38))</f>
        <v/>
      </c>
      <c r="BX38" s="25" t="str">
        <f>IF(BW38="","",(IFERROR(VLOOKUP(MID(BW38,1,1),$CO$2:CS$28,3,0),0)+IFERROR(VLOOKUP(MID(BW38,2,1),CO$2:CS$28,4,0),0)+IFERROR(VLOOKUP(MID(BW38,3,1),CO$2:CS$28,5,0),0)+(ROW(BW38)/1000000000000)))</f>
        <v/>
      </c>
      <c r="BZ38" s="5">
        <v>37</v>
      </c>
      <c r="CA38" s="5" t="str">
        <f>IFERROR(VLOOKUP(BZ38,BV$2:BW1114,2,0),"")</f>
        <v/>
      </c>
      <c r="CU38" s="5" t="e">
        <f>IF(REPORTE!AH$2="si",IF(F38=VALUE(REPORTE!C$11),IF(SUM(CU39:CU$1993),CONCATENATE(INT(B38),", "),INT(B38)),""),IF(F38=VALUE(REPORTE!C$10),IF(SUM(CU39:CU$1993),CONCATENATE(INT(B38),", "),INT(B38)),""))</f>
        <v>#VALUE!</v>
      </c>
    </row>
    <row r="39" spans="1:103" s="5" customFormat="1" ht="15" customHeight="1" x14ac:dyDescent="0.25">
      <c r="A39" s="4" t="str">
        <f t="shared" si="0"/>
        <v/>
      </c>
      <c r="B39" s="6"/>
      <c r="C39" s="7"/>
      <c r="D39" s="10"/>
      <c r="E39" s="5" t="str">
        <f t="shared" si="13"/>
        <v/>
      </c>
      <c r="F39" s="9"/>
      <c r="G39" s="1" t="str">
        <f>IFERROR(INDEX('padron cfe'!B:B,MATCH(DATOS!F39,'padron cfe'!A:A,0),1),"")</f>
        <v/>
      </c>
      <c r="H39" s="1"/>
      <c r="J39" s="2" t="str">
        <f>IFERROR(INDEX('padron cfe'!C:C,MATCH(DATOS!F39,'padron cfe'!A:A,0),1),"")</f>
        <v/>
      </c>
      <c r="K39" s="4"/>
      <c r="L39" s="4" t="str">
        <f>IFERROR(IF(VLOOKUP(I39,I$2:L38,4,0)=0,"",VLOOKUP(I39,I$2:L38,4,0)),"")</f>
        <v/>
      </c>
      <c r="M39" s="4" t="str">
        <f>IFERROR(IF(VLOOKUP(I39,I$2:M38,5,0)=0,"",VLOOKUP(I39,I$2:M38,5,0)),"")</f>
        <v/>
      </c>
      <c r="N39" s="4"/>
      <c r="O39" s="2"/>
      <c r="P39" s="2"/>
      <c r="T39" s="2" t="str">
        <f>IFERROR(INDEX('padron cfe'!D:D,MATCH(DATOS!F39,'padron cfe'!A:A,0),1),"")</f>
        <v/>
      </c>
      <c r="U39" s="4"/>
      <c r="V39" s="4"/>
      <c r="W39" s="4"/>
      <c r="X39" s="4"/>
      <c r="Y39" s="4"/>
      <c r="Z39" s="8"/>
      <c r="AA39" s="4"/>
      <c r="AB39" s="4" t="str">
        <f t="shared" si="14"/>
        <v/>
      </c>
      <c r="AC39" s="7" t="str">
        <f t="shared" ca="1" si="15"/>
        <v/>
      </c>
      <c r="AD39" s="7"/>
      <c r="AE39" s="7"/>
      <c r="AF39" s="97" t="str">
        <f>IFERROR(INDEX(bombas!F:F,MATCH(B39,bombas!I:I,0),1),"")</f>
        <v/>
      </c>
      <c r="AG39" s="6" t="str">
        <f>IFERROR(INDEX(bombas!H:H,MATCH(B39,bombas!I:I,0),1),"")</f>
        <v/>
      </c>
      <c r="AH39" s="4"/>
      <c r="AI39" s="4" t="str">
        <f t="shared" si="16"/>
        <v/>
      </c>
      <c r="AJ39" s="4"/>
      <c r="AK39" s="127" t="str">
        <f t="shared" si="17"/>
        <v/>
      </c>
      <c r="AL39" s="2" t="str">
        <f>IFERROR(IF(INDEX(AL$1:AL38,MATCH(I39,I$1:I38,0),1)=0,"",INDEX(AL$1:AL38,MATCH(I39,I$1:I38,0),1)),"")</f>
        <v/>
      </c>
      <c r="AM39" s="2" t="str">
        <f>IFERROR(IF(INDEX(AM$1:AM38,MATCH(I39,I$1:I38,0),1)=0,"",INDEX(AM$1:AM38,MATCH(I39,I$1:I38,0),1)),"")</f>
        <v/>
      </c>
      <c r="AN39" s="2" t="str">
        <f>IFERROR(IF(INDEX(AN$1:AN38,MATCH(I39,I$1:I38,0),1)=0,"",INDEX(AN$1:AN38,MATCH(I39,I$1:I38,0),1)),"")</f>
        <v/>
      </c>
      <c r="AO39" s="2"/>
      <c r="AP39" s="2"/>
      <c r="AQ39" s="2"/>
      <c r="AR39" s="4"/>
      <c r="AS39" s="4"/>
      <c r="AT39" s="4"/>
      <c r="AU39" s="4"/>
      <c r="AV39" s="4"/>
      <c r="AW39" s="4"/>
      <c r="AX39" s="4"/>
      <c r="AY39" s="4"/>
      <c r="AZ39" s="4"/>
      <c r="BB39" s="4"/>
      <c r="BH39" s="4" t="str">
        <f>IF(IFERROR(VLOOKUP(F39,F40:F$1993,1,0),"")="","",COUNTIF(F:F,F39))</f>
        <v/>
      </c>
      <c r="BI39" s="4"/>
      <c r="BM39" s="5" t="str">
        <f>IF(B39="","",IF(BH39="",1+(MAX(BM$2:BM38)),""))</f>
        <v/>
      </c>
      <c r="BN39" s="5" t="str">
        <f t="shared" si="6"/>
        <v/>
      </c>
      <c r="BO39" s="5" t="str">
        <f t="shared" si="7"/>
        <v/>
      </c>
      <c r="BP39" s="15" t="str">
        <f t="shared" si="8"/>
        <v/>
      </c>
      <c r="BQ39" s="29"/>
      <c r="BR39" s="16"/>
      <c r="BS39" s="5" t="str">
        <f t="shared" si="19"/>
        <v/>
      </c>
      <c r="BV39" s="5" t="str">
        <f t="shared" si="20"/>
        <v/>
      </c>
      <c r="BW39" s="5" t="str">
        <f>IF(I39="","",IFERROR(IF(VLOOKUP(I39,I$2:I38,1,0)=0,"",""),I39))</f>
        <v/>
      </c>
      <c r="BX39" s="25" t="str">
        <f>IF(BW39="","",(IFERROR(VLOOKUP(MID(BW39,1,1),$CO$2:CS$28,3,0),0)+IFERROR(VLOOKUP(MID(BW39,2,1),CO$2:CS$28,4,0),0)+IFERROR(VLOOKUP(MID(BW39,3,1),CO$2:CS$28,5,0),0)+(ROW(BW39)/1000000000000)))</f>
        <v/>
      </c>
      <c r="BZ39" s="5">
        <v>38</v>
      </c>
      <c r="CA39" s="5" t="str">
        <f>IFERROR(VLOOKUP(BZ39,BV$2:BW1115,2,0),"")</f>
        <v/>
      </c>
      <c r="CU39" s="5" t="e">
        <f>IF(REPORTE!AH$2="si",IF(F39=VALUE(REPORTE!C$11),IF(SUM(CU40:CU$1993),CONCATENATE(INT(B39),", "),INT(B39)),""),IF(F39=VALUE(REPORTE!C$10),IF(SUM(CU40:CU$1993),CONCATENATE(INT(B39),", "),INT(B39)),""))</f>
        <v>#VALUE!</v>
      </c>
    </row>
    <row r="40" spans="1:103" s="5" customFormat="1" ht="15" customHeight="1" x14ac:dyDescent="0.25">
      <c r="A40" s="4" t="str">
        <f t="shared" si="0"/>
        <v/>
      </c>
      <c r="B40" s="6"/>
      <c r="C40" s="7"/>
      <c r="D40" s="10"/>
      <c r="E40" s="5" t="str">
        <f t="shared" si="13"/>
        <v/>
      </c>
      <c r="F40" s="9"/>
      <c r="G40" s="1" t="str">
        <f>IFERROR(INDEX('padron cfe'!B:B,MATCH(DATOS!F40,'padron cfe'!A:A,0),1),"")</f>
        <v/>
      </c>
      <c r="H40" s="1"/>
      <c r="J40" s="2" t="str">
        <f>IFERROR(INDEX('padron cfe'!C:C,MATCH(DATOS!F40,'padron cfe'!A:A,0),1),"")</f>
        <v/>
      </c>
      <c r="K40" s="4"/>
      <c r="L40" s="4" t="str">
        <f>IFERROR(IF(VLOOKUP(I40,I$2:L39,4,0)=0,"",VLOOKUP(I40,I$2:L39,4,0)),"")</f>
        <v/>
      </c>
      <c r="M40" s="4" t="str">
        <f>IFERROR(IF(VLOOKUP(I40,I$2:M39,5,0)=0,"",VLOOKUP(I40,I$2:M39,5,0)),"")</f>
        <v/>
      </c>
      <c r="N40" s="4"/>
      <c r="O40" s="2"/>
      <c r="P40" s="2"/>
      <c r="T40" s="2" t="str">
        <f>IFERROR(INDEX('padron cfe'!D:D,MATCH(DATOS!F40,'padron cfe'!A:A,0),1),"")</f>
        <v/>
      </c>
      <c r="U40" s="4"/>
      <c r="V40" s="4"/>
      <c r="W40" s="4"/>
      <c r="X40" s="4"/>
      <c r="Y40" s="4"/>
      <c r="Z40" s="8"/>
      <c r="AA40" s="4"/>
      <c r="AB40" s="4" t="str">
        <f t="shared" si="14"/>
        <v/>
      </c>
      <c r="AC40" s="7" t="str">
        <f t="shared" ca="1" si="15"/>
        <v/>
      </c>
      <c r="AD40" s="7"/>
      <c r="AE40" s="7"/>
      <c r="AF40" s="97" t="str">
        <f>IFERROR(INDEX(bombas!F:F,MATCH(B40,bombas!I:I,0),1),"")</f>
        <v/>
      </c>
      <c r="AG40" s="6" t="str">
        <f>IFERROR(INDEX(bombas!H:H,MATCH(B40,bombas!I:I,0),1),"")</f>
        <v/>
      </c>
      <c r="AH40" s="4"/>
      <c r="AI40" s="4" t="str">
        <f t="shared" si="16"/>
        <v/>
      </c>
      <c r="AJ40" s="4"/>
      <c r="AK40" s="127" t="str">
        <f t="shared" si="17"/>
        <v/>
      </c>
      <c r="AL40" s="2" t="str">
        <f>IFERROR(IF(INDEX(AL$1:AL39,MATCH(I40,I$1:I39,0),1)=0,"",INDEX(AL$1:AL39,MATCH(I40,I$1:I39,0),1)),"")</f>
        <v/>
      </c>
      <c r="AM40" s="2" t="str">
        <f>IFERROR(IF(INDEX(AM$1:AM39,MATCH(I40,I$1:I39,0),1)=0,"",INDEX(AM$1:AM39,MATCH(I40,I$1:I39,0),1)),"")</f>
        <v/>
      </c>
      <c r="AN40" s="2" t="str">
        <f>IFERROR(IF(INDEX(AN$1:AN39,MATCH(I40,I$1:I39,0),1)=0,"",INDEX(AN$1:AN39,MATCH(I40,I$1:I39,0),1)),"")</f>
        <v/>
      </c>
      <c r="AO40" s="2"/>
      <c r="AP40" s="2"/>
      <c r="AQ40" s="2"/>
      <c r="AR40" s="4"/>
      <c r="AS40" s="4"/>
      <c r="AT40" s="4"/>
      <c r="AU40" s="4"/>
      <c r="AV40" s="4"/>
      <c r="AW40" s="4"/>
      <c r="AX40" s="4"/>
      <c r="AY40" s="4"/>
      <c r="AZ40" s="4"/>
      <c r="BB40" s="4"/>
      <c r="BH40" s="4" t="str">
        <f>IF(IFERROR(VLOOKUP(F40,F41:F$1993,1,0),"")="","",COUNTIF(F:F,F40))</f>
        <v/>
      </c>
      <c r="BI40" s="4"/>
      <c r="BM40" s="5" t="str">
        <f>IF(B40="","",IF(BH40="",1+(MAX(BM$2:BM39)),""))</f>
        <v/>
      </c>
      <c r="BN40" s="5" t="str">
        <f t="shared" si="6"/>
        <v/>
      </c>
      <c r="BO40" s="5" t="str">
        <f t="shared" si="7"/>
        <v/>
      </c>
      <c r="BP40" s="15" t="str">
        <f t="shared" si="8"/>
        <v/>
      </c>
      <c r="BQ40" s="29"/>
      <c r="BR40" s="16"/>
      <c r="BS40" s="5" t="str">
        <f t="shared" si="19"/>
        <v/>
      </c>
      <c r="BV40" s="5" t="str">
        <f t="shared" si="20"/>
        <v/>
      </c>
      <c r="BW40" s="5" t="str">
        <f>IF(I40="","",IFERROR(IF(VLOOKUP(I40,I$2:I39,1,0)=0,"",""),I40))</f>
        <v/>
      </c>
      <c r="BX40" s="25" t="str">
        <f>IF(BW40="","",(IFERROR(VLOOKUP(MID(BW40,1,1),$CO$2:CS$28,3,0),0)+IFERROR(VLOOKUP(MID(BW40,2,1),CO$2:CS$28,4,0),0)+IFERROR(VLOOKUP(MID(BW40,3,1),CO$2:CS$28,5,0),0)+(ROW(BW40)/1000000000000)))</f>
        <v/>
      </c>
      <c r="BZ40" s="5">
        <v>39</v>
      </c>
      <c r="CA40" s="5" t="str">
        <f>IFERROR(VLOOKUP(BZ40,BV$2:BW1116,2,0),"")</f>
        <v/>
      </c>
      <c r="CU40" s="5" t="e">
        <f>IF(REPORTE!AH$2="si",IF(F40=VALUE(REPORTE!C$11),IF(SUM(CU41:CU$1993),CONCATENATE(INT(B40),", "),INT(B40)),""),IF(F40=VALUE(REPORTE!C$10),IF(SUM(CU41:CU$1993),CONCATENATE(INT(B40),", "),INT(B40)),""))</f>
        <v>#VALUE!</v>
      </c>
    </row>
    <row r="41" spans="1:103" s="5" customFormat="1" ht="15" customHeight="1" x14ac:dyDescent="0.25">
      <c r="A41" s="4" t="str">
        <f t="shared" si="0"/>
        <v/>
      </c>
      <c r="B41" s="6"/>
      <c r="C41" s="7"/>
      <c r="D41" s="10"/>
      <c r="E41" s="5" t="str">
        <f t="shared" si="13"/>
        <v/>
      </c>
      <c r="F41" s="9"/>
      <c r="G41" s="1" t="str">
        <f>IFERROR(INDEX('padron cfe'!B:B,MATCH(DATOS!F41,'padron cfe'!A:A,0),1),"")</f>
        <v/>
      </c>
      <c r="H41" s="1"/>
      <c r="J41" s="2" t="str">
        <f>IFERROR(INDEX('padron cfe'!C:C,MATCH(DATOS!F41,'padron cfe'!A:A,0),1),"")</f>
        <v/>
      </c>
      <c r="K41" s="4"/>
      <c r="L41" s="4" t="str">
        <f>IFERROR(IF(VLOOKUP(I41,I$2:L40,4,0)=0,"",VLOOKUP(I41,I$2:L40,4,0)),"")</f>
        <v/>
      </c>
      <c r="M41" s="4" t="str">
        <f>IFERROR(IF(VLOOKUP(I41,I$2:M40,5,0)=0,"",VLOOKUP(I41,I$2:M40,5,0)),"")</f>
        <v/>
      </c>
      <c r="N41" s="4"/>
      <c r="O41" s="2"/>
      <c r="P41" s="2"/>
      <c r="T41" s="2" t="str">
        <f>IFERROR(INDEX('padron cfe'!D:D,MATCH(DATOS!F41,'padron cfe'!A:A,0),1),"")</f>
        <v/>
      </c>
      <c r="U41" s="4"/>
      <c r="V41" s="4"/>
      <c r="W41" s="4"/>
      <c r="X41" s="4"/>
      <c r="Y41" s="4"/>
      <c r="Z41" s="8"/>
      <c r="AA41" s="4"/>
      <c r="AB41" s="4" t="str">
        <f t="shared" si="14"/>
        <v/>
      </c>
      <c r="AC41" s="7" t="str">
        <f t="shared" ca="1" si="15"/>
        <v/>
      </c>
      <c r="AD41" s="7"/>
      <c r="AE41" s="7"/>
      <c r="AF41" s="97" t="str">
        <f>IFERROR(INDEX(bombas!F:F,MATCH(B41,bombas!I:I,0),1),"")</f>
        <v/>
      </c>
      <c r="AG41" s="6" t="str">
        <f>IFERROR(INDEX(bombas!H:H,MATCH(B41,bombas!I:I,0),1),"")</f>
        <v/>
      </c>
      <c r="AH41" s="4"/>
      <c r="AI41" s="4" t="str">
        <f t="shared" si="16"/>
        <v/>
      </c>
      <c r="AJ41" s="4"/>
      <c r="AK41" s="127" t="str">
        <f t="shared" si="17"/>
        <v/>
      </c>
      <c r="AL41" s="2" t="str">
        <f>IFERROR(IF(INDEX(AL$1:AL40,MATCH(I41,I$1:I40,0),1)=0,"",INDEX(AL$1:AL40,MATCH(I41,I$1:I40,0),1)),"")</f>
        <v/>
      </c>
      <c r="AM41" s="2" t="str">
        <f>IFERROR(IF(INDEX(AM$1:AM40,MATCH(I41,I$1:I40,0),1)=0,"",INDEX(AM$1:AM40,MATCH(I41,I$1:I40,0),1)),"")</f>
        <v/>
      </c>
      <c r="AN41" s="2" t="str">
        <f>IFERROR(IF(INDEX(AN$1:AN40,MATCH(I41,I$1:I40,0),1)=0,"",INDEX(AN$1:AN40,MATCH(I41,I$1:I40,0),1)),"")</f>
        <v/>
      </c>
      <c r="AO41" s="2"/>
      <c r="AP41" s="2"/>
      <c r="AQ41" s="2"/>
      <c r="AR41" s="4"/>
      <c r="AS41" s="4"/>
      <c r="AT41" s="4"/>
      <c r="AU41" s="4"/>
      <c r="AV41" s="4"/>
      <c r="AW41" s="4"/>
      <c r="AX41" s="4"/>
      <c r="AY41" s="4"/>
      <c r="AZ41" s="4"/>
      <c r="BB41" s="4"/>
      <c r="BH41" s="4" t="str">
        <f>IF(IFERROR(VLOOKUP(F41,F42:F$1993,1,0),"")="","",COUNTIF(F:F,F41))</f>
        <v/>
      </c>
      <c r="BI41" s="4"/>
      <c r="BM41" s="5" t="str">
        <f>IF(B41="","",IF(BH41="",1+(MAX(BM$2:BM40)),""))</f>
        <v/>
      </c>
      <c r="BN41" s="5" t="str">
        <f t="shared" si="6"/>
        <v/>
      </c>
      <c r="BO41" s="5" t="str">
        <f t="shared" si="7"/>
        <v/>
      </c>
      <c r="BP41" s="15" t="str">
        <f t="shared" si="8"/>
        <v/>
      </c>
      <c r="BQ41" s="29"/>
      <c r="BR41" s="16"/>
      <c r="BS41" s="5" t="str">
        <f t="shared" si="19"/>
        <v/>
      </c>
      <c r="BV41" s="5" t="str">
        <f t="shared" si="20"/>
        <v/>
      </c>
      <c r="BW41" s="5" t="str">
        <f>IF(I41="","",IFERROR(IF(VLOOKUP(I41,I$2:I40,1,0)=0,"",""),I41))</f>
        <v/>
      </c>
      <c r="BX41" s="25" t="str">
        <f>IF(BW41="","",(IFERROR(VLOOKUP(MID(BW41,1,1),$CO$2:CS$28,3,0),0)+IFERROR(VLOOKUP(MID(BW41,2,1),CO$2:CS$28,4,0),0)+IFERROR(VLOOKUP(MID(BW41,3,1),CO$2:CS$28,5,0),0)+(ROW(BW41)/1000000000000)))</f>
        <v/>
      </c>
      <c r="BZ41" s="5">
        <v>40</v>
      </c>
      <c r="CA41" s="5" t="str">
        <f>IFERROR(VLOOKUP(BZ41,BV$2:BW1117,2,0),"")</f>
        <v/>
      </c>
      <c r="CU41" s="5" t="e">
        <f>IF(REPORTE!AH$2="si",IF(F41=VALUE(REPORTE!C$11),IF(SUM(CU42:CU$1993),CONCATENATE(INT(B41),", "),INT(B41)),""),IF(F41=VALUE(REPORTE!C$10),IF(SUM(CU42:CU$1993),CONCATENATE(INT(B41),", "),INT(B41)),""))</f>
        <v>#VALUE!</v>
      </c>
    </row>
    <row r="42" spans="1:103" s="5" customFormat="1" ht="15" customHeight="1" x14ac:dyDescent="0.25">
      <c r="A42" s="4" t="str">
        <f t="shared" si="0"/>
        <v/>
      </c>
      <c r="B42" s="6"/>
      <c r="C42" s="7"/>
      <c r="D42" s="10"/>
      <c r="E42" s="5" t="str">
        <f t="shared" si="13"/>
        <v/>
      </c>
      <c r="F42" s="9"/>
      <c r="G42" s="1" t="str">
        <f>IFERROR(INDEX('padron cfe'!B:B,MATCH(DATOS!F42,'padron cfe'!A:A,0),1),"")</f>
        <v/>
      </c>
      <c r="H42" s="1"/>
      <c r="J42" s="2" t="str">
        <f>IFERROR(INDEX('padron cfe'!C:C,MATCH(DATOS!F42,'padron cfe'!A:A,0),1),"")</f>
        <v/>
      </c>
      <c r="K42" s="4"/>
      <c r="L42" s="4" t="str">
        <f>IFERROR(IF(VLOOKUP(I42,I$2:L41,4,0)=0,"",VLOOKUP(I42,I$2:L41,4,0)),"")</f>
        <v/>
      </c>
      <c r="M42" s="4" t="str">
        <f>IFERROR(IF(VLOOKUP(I42,I$2:M41,5,0)=0,"",VLOOKUP(I42,I$2:M41,5,0)),"")</f>
        <v/>
      </c>
      <c r="N42" s="4"/>
      <c r="O42" s="2"/>
      <c r="P42" s="2"/>
      <c r="T42" s="2" t="str">
        <f>IFERROR(INDEX('padron cfe'!D:D,MATCH(DATOS!F42,'padron cfe'!A:A,0),1),"")</f>
        <v/>
      </c>
      <c r="U42" s="4"/>
      <c r="V42" s="4"/>
      <c r="W42" s="4"/>
      <c r="X42" s="4"/>
      <c r="Y42" s="4"/>
      <c r="Z42" s="8"/>
      <c r="AA42" s="4"/>
      <c r="AB42" s="4" t="str">
        <f t="shared" si="14"/>
        <v/>
      </c>
      <c r="AC42" s="7" t="str">
        <f t="shared" ca="1" si="15"/>
        <v/>
      </c>
      <c r="AD42" s="7"/>
      <c r="AE42" s="7"/>
      <c r="AF42" s="97" t="str">
        <f>IFERROR(INDEX(bombas!F:F,MATCH(B42,bombas!I:I,0),1),"")</f>
        <v/>
      </c>
      <c r="AG42" s="6" t="str">
        <f>IFERROR(INDEX(bombas!H:H,MATCH(B42,bombas!I:I,0),1),"")</f>
        <v/>
      </c>
      <c r="AH42" s="4"/>
      <c r="AI42" s="4" t="str">
        <f t="shared" si="16"/>
        <v/>
      </c>
      <c r="AJ42" s="4"/>
      <c r="AK42" s="127" t="str">
        <f t="shared" si="17"/>
        <v/>
      </c>
      <c r="AL42" s="2" t="str">
        <f>IFERROR(IF(INDEX(AL$1:AL41,MATCH(I42,I$1:I41,0),1)=0,"",INDEX(AL$1:AL41,MATCH(I42,I$1:I41,0),1)),"")</f>
        <v/>
      </c>
      <c r="AM42" s="2" t="str">
        <f>IFERROR(IF(INDEX(AM$1:AM41,MATCH(I42,I$1:I41,0),1)=0,"",INDEX(AM$1:AM41,MATCH(I42,I$1:I41,0),1)),"")</f>
        <v/>
      </c>
      <c r="AN42" s="2" t="str">
        <f>IFERROR(IF(INDEX(AN$1:AN41,MATCH(I42,I$1:I41,0),1)=0,"",INDEX(AN$1:AN41,MATCH(I42,I$1:I41,0),1)),"")</f>
        <v/>
      </c>
      <c r="AO42" s="2"/>
      <c r="AP42" s="2"/>
      <c r="AQ42" s="2"/>
      <c r="AR42" s="4"/>
      <c r="AS42" s="4"/>
      <c r="AT42" s="4"/>
      <c r="AU42" s="4"/>
      <c r="AV42" s="4"/>
      <c r="AW42" s="4"/>
      <c r="AX42" s="4"/>
      <c r="AY42" s="4"/>
      <c r="AZ42" s="4"/>
      <c r="BB42" s="4"/>
      <c r="BH42" s="4" t="str">
        <f>IF(IFERROR(VLOOKUP(F42,F43:F$1993,1,0),"")="","",COUNTIF(F:F,F42))</f>
        <v/>
      </c>
      <c r="BI42" s="4"/>
      <c r="BM42" s="5" t="str">
        <f>IF(B42="","",IF(BH42="",1+(MAX(BM$2:BM41)),""))</f>
        <v/>
      </c>
      <c r="BN42" s="5" t="str">
        <f t="shared" si="6"/>
        <v/>
      </c>
      <c r="BO42" s="5" t="str">
        <f t="shared" si="7"/>
        <v/>
      </c>
      <c r="BP42" s="15" t="str">
        <f t="shared" si="8"/>
        <v/>
      </c>
      <c r="BQ42" s="29"/>
      <c r="BR42" s="16"/>
      <c r="BS42" s="5" t="str">
        <f t="shared" si="19"/>
        <v/>
      </c>
      <c r="BV42" s="5" t="str">
        <f t="shared" si="20"/>
        <v/>
      </c>
      <c r="BW42" s="5" t="str">
        <f>IF(I42="","",IFERROR(IF(VLOOKUP(I42,I$2:I41,1,0)=0,"",""),I42))</f>
        <v/>
      </c>
      <c r="BX42" s="25" t="str">
        <f>IF(BW42="","",(IFERROR(VLOOKUP(MID(BW42,1,1),$CO$2:CS$28,3,0),0)+IFERROR(VLOOKUP(MID(BW42,2,1),CO$2:CS$28,4,0),0)+IFERROR(VLOOKUP(MID(BW42,3,1),CO$2:CS$28,5,0),0)+(ROW(BW42)/1000000000000)))</f>
        <v/>
      </c>
      <c r="BZ42" s="5">
        <v>41</v>
      </c>
      <c r="CA42" s="5" t="str">
        <f>IFERROR(VLOOKUP(BZ42,BV$2:BW1118,2,0),"")</f>
        <v/>
      </c>
      <c r="CU42" s="5" t="e">
        <f>IF(REPORTE!AH$2="si",IF(F42=VALUE(REPORTE!C$11),IF(SUM(CU43:CU$1993),CONCATENATE(INT(B42),", "),INT(B42)),""),IF(F42=VALUE(REPORTE!C$10),IF(SUM(CU43:CU$1993),CONCATENATE(INT(B42),", "),INT(B42)),""))</f>
        <v>#VALUE!</v>
      </c>
    </row>
    <row r="43" spans="1:103" s="5" customFormat="1" ht="15" customHeight="1" x14ac:dyDescent="0.25">
      <c r="A43" s="4" t="str">
        <f t="shared" si="0"/>
        <v/>
      </c>
      <c r="B43" s="6"/>
      <c r="C43" s="7"/>
      <c r="D43" s="10"/>
      <c r="E43" s="5" t="str">
        <f t="shared" si="13"/>
        <v/>
      </c>
      <c r="F43" s="9"/>
      <c r="G43" s="1" t="str">
        <f>IFERROR(INDEX('padron cfe'!B:B,MATCH(DATOS!F43,'padron cfe'!A:A,0),1),"")</f>
        <v/>
      </c>
      <c r="H43" s="1"/>
      <c r="J43" s="2" t="str">
        <f>IFERROR(INDEX('padron cfe'!C:C,MATCH(DATOS!F43,'padron cfe'!A:A,0),1),"")</f>
        <v/>
      </c>
      <c r="K43" s="4"/>
      <c r="L43" s="4" t="str">
        <f>IFERROR(IF(VLOOKUP(I43,I$2:L42,4,0)=0,"",VLOOKUP(I43,I$2:L42,4,0)),"")</f>
        <v/>
      </c>
      <c r="M43" s="4" t="str">
        <f>IFERROR(IF(VLOOKUP(I43,I$2:M42,5,0)=0,"",VLOOKUP(I43,I$2:M42,5,0)),"")</f>
        <v/>
      </c>
      <c r="N43" s="4"/>
      <c r="O43" s="2"/>
      <c r="P43" s="2"/>
      <c r="T43" s="2" t="str">
        <f>IFERROR(INDEX('padron cfe'!D:D,MATCH(DATOS!F43,'padron cfe'!A:A,0),1),"")</f>
        <v/>
      </c>
      <c r="U43" s="4"/>
      <c r="V43" s="4"/>
      <c r="W43" s="4"/>
      <c r="X43" s="4"/>
      <c r="Y43" s="4"/>
      <c r="Z43" s="8"/>
      <c r="AA43" s="4"/>
      <c r="AB43" s="4" t="str">
        <f t="shared" si="14"/>
        <v/>
      </c>
      <c r="AC43" s="7" t="str">
        <f t="shared" ca="1" si="15"/>
        <v/>
      </c>
      <c r="AD43" s="7"/>
      <c r="AE43" s="7"/>
      <c r="AF43" s="97" t="str">
        <f>IFERROR(INDEX(bombas!F:F,MATCH(B43,bombas!I:I,0),1),"")</f>
        <v/>
      </c>
      <c r="AG43" s="6" t="str">
        <f>IFERROR(INDEX(bombas!H:H,MATCH(B43,bombas!I:I,0),1),"")</f>
        <v/>
      </c>
      <c r="AH43" s="4"/>
      <c r="AI43" s="4" t="str">
        <f t="shared" si="16"/>
        <v/>
      </c>
      <c r="AJ43" s="4"/>
      <c r="AK43" s="127" t="str">
        <f t="shared" si="17"/>
        <v/>
      </c>
      <c r="AL43" s="2" t="str">
        <f>IFERROR(IF(INDEX(AL$1:AL42,MATCH(I43,I$1:I42,0),1)=0,"",INDEX(AL$1:AL42,MATCH(I43,I$1:I42,0),1)),"")</f>
        <v/>
      </c>
      <c r="AM43" s="2" t="str">
        <f>IFERROR(IF(INDEX(AM$1:AM42,MATCH(I43,I$1:I42,0),1)=0,"",INDEX(AM$1:AM42,MATCH(I43,I$1:I42,0),1)),"")</f>
        <v/>
      </c>
      <c r="AN43" s="2" t="str">
        <f>IFERROR(IF(INDEX(AN$1:AN42,MATCH(I43,I$1:I42,0),1)=0,"",INDEX(AN$1:AN42,MATCH(I43,I$1:I42,0),1)),"")</f>
        <v/>
      </c>
      <c r="AO43" s="2"/>
      <c r="AP43" s="2"/>
      <c r="AQ43" s="2"/>
      <c r="AR43" s="4"/>
      <c r="AS43" s="4"/>
      <c r="AT43" s="4"/>
      <c r="AU43" s="4"/>
      <c r="AV43" s="4"/>
      <c r="AW43" s="4"/>
      <c r="AX43" s="4"/>
      <c r="AY43" s="4"/>
      <c r="AZ43" s="4"/>
      <c r="BB43" s="4"/>
      <c r="BH43" s="4" t="str">
        <f>IF(IFERROR(VLOOKUP(F43,F44:F$1993,1,0),"")="","",COUNTIF(F:F,F43))</f>
        <v/>
      </c>
      <c r="BI43" s="4"/>
      <c r="BM43" s="5" t="str">
        <f>IF(B43="","",IF(BH43="",1+(MAX(BM$2:BM42)),""))</f>
        <v/>
      </c>
      <c r="BN43" s="5" t="str">
        <f t="shared" si="6"/>
        <v/>
      </c>
      <c r="BO43" s="5" t="str">
        <f t="shared" si="7"/>
        <v/>
      </c>
      <c r="BP43" s="15" t="str">
        <f t="shared" si="8"/>
        <v/>
      </c>
      <c r="BQ43" s="29"/>
      <c r="BR43" s="16"/>
      <c r="BS43" s="5" t="str">
        <f t="shared" ref="BS43:BS74" si="21">CONCATENATE(AR43,AS43,AT43,AU43,AV43)</f>
        <v/>
      </c>
      <c r="BV43" s="5" t="str">
        <f t="shared" si="20"/>
        <v/>
      </c>
      <c r="BW43" s="5" t="str">
        <f>IF(I43="","",IFERROR(IF(VLOOKUP(I43,I$2:I42,1,0)=0,"",""),I43))</f>
        <v/>
      </c>
      <c r="BX43" s="25" t="str">
        <f>IF(BW43="","",(IFERROR(VLOOKUP(MID(BW43,1,1),$CO$2:CS$28,3,0),0)+IFERROR(VLOOKUP(MID(BW43,2,1),CO$2:CS$28,4,0),0)+IFERROR(VLOOKUP(MID(BW43,3,1),CO$2:CS$28,5,0),0)+(ROW(BW43)/1000000000000)))</f>
        <v/>
      </c>
      <c r="BZ43" s="5">
        <v>42</v>
      </c>
      <c r="CA43" s="5" t="str">
        <f>IFERROR(VLOOKUP(BZ43,BV$2:BW1119,2,0),"")</f>
        <v/>
      </c>
      <c r="CU43" s="5" t="e">
        <f>IF(REPORTE!AH$2="si",IF(F43=VALUE(REPORTE!C$11),IF(SUM(CU44:CU$1993),CONCATENATE(INT(B43),", "),INT(B43)),""),IF(F43=VALUE(REPORTE!C$10),IF(SUM(CU44:CU$1993),CONCATENATE(INT(B43),", "),INT(B43)),""))</f>
        <v>#VALUE!</v>
      </c>
    </row>
    <row r="44" spans="1:103" s="5" customFormat="1" ht="15" customHeight="1" x14ac:dyDescent="0.25">
      <c r="A44" s="4" t="str">
        <f t="shared" si="0"/>
        <v/>
      </c>
      <c r="B44" s="6"/>
      <c r="C44" s="7"/>
      <c r="D44" s="10"/>
      <c r="E44" s="5" t="str">
        <f t="shared" si="13"/>
        <v/>
      </c>
      <c r="F44" s="9"/>
      <c r="G44" s="1" t="str">
        <f>IFERROR(INDEX('padron cfe'!B:B,MATCH(DATOS!F44,'padron cfe'!A:A,0),1),"")</f>
        <v/>
      </c>
      <c r="H44" s="1"/>
      <c r="J44" s="2" t="str">
        <f>IFERROR(INDEX('padron cfe'!C:C,MATCH(DATOS!F44,'padron cfe'!A:A,0),1),"")</f>
        <v/>
      </c>
      <c r="K44" s="4"/>
      <c r="L44" s="4" t="str">
        <f>IFERROR(IF(VLOOKUP(I44,I$2:L43,4,0)=0,"",VLOOKUP(I44,I$2:L43,4,0)),"")</f>
        <v/>
      </c>
      <c r="M44" s="4" t="str">
        <f>IFERROR(IF(VLOOKUP(I44,I$2:M43,5,0)=0,"",VLOOKUP(I44,I$2:M43,5,0)),"")</f>
        <v/>
      </c>
      <c r="N44" s="4"/>
      <c r="O44" s="2"/>
      <c r="P44" s="2"/>
      <c r="T44" s="2" t="str">
        <f>IFERROR(INDEX('padron cfe'!D:D,MATCH(DATOS!F44,'padron cfe'!A:A,0),1),"")</f>
        <v/>
      </c>
      <c r="U44" s="4"/>
      <c r="V44" s="4"/>
      <c r="W44" s="4"/>
      <c r="X44" s="4"/>
      <c r="Y44" s="4"/>
      <c r="Z44" s="8"/>
      <c r="AA44" s="4"/>
      <c r="AB44" s="4" t="str">
        <f t="shared" si="14"/>
        <v/>
      </c>
      <c r="AC44" s="7" t="str">
        <f t="shared" ca="1" si="15"/>
        <v/>
      </c>
      <c r="AD44" s="7"/>
      <c r="AE44" s="7"/>
      <c r="AF44" s="97" t="str">
        <f>IFERROR(INDEX(bombas!F:F,MATCH(B44,bombas!I:I,0),1),"")</f>
        <v/>
      </c>
      <c r="AG44" s="6" t="str">
        <f>IFERROR(INDEX(bombas!H:H,MATCH(B44,bombas!I:I,0),1),"")</f>
        <v/>
      </c>
      <c r="AH44" s="4"/>
      <c r="AI44" s="4" t="str">
        <f t="shared" si="16"/>
        <v/>
      </c>
      <c r="AJ44" s="4"/>
      <c r="AK44" s="127" t="str">
        <f t="shared" si="17"/>
        <v/>
      </c>
      <c r="AL44" s="2" t="str">
        <f>IFERROR(IF(INDEX(AL$1:AL43,MATCH(I44,I$1:I43,0),1)=0,"",INDEX(AL$1:AL43,MATCH(I44,I$1:I43,0),1)),"")</f>
        <v/>
      </c>
      <c r="AM44" s="2" t="str">
        <f>IFERROR(IF(INDEX(AM$1:AM43,MATCH(I44,I$1:I43,0),1)=0,"",INDEX(AM$1:AM43,MATCH(I44,I$1:I43,0),1)),"")</f>
        <v/>
      </c>
      <c r="AN44" s="2" t="str">
        <f>IFERROR(IF(INDEX(AN$1:AN43,MATCH(I44,I$1:I43,0),1)=0,"",INDEX(AN$1:AN43,MATCH(I44,I$1:I43,0),1)),"")</f>
        <v/>
      </c>
      <c r="AO44" s="2"/>
      <c r="AP44" s="2"/>
      <c r="AQ44" s="2"/>
      <c r="AR44" s="4"/>
      <c r="AS44" s="4"/>
      <c r="AT44" s="4"/>
      <c r="AU44" s="4"/>
      <c r="AV44" s="4"/>
      <c r="AW44" s="4"/>
      <c r="AX44" s="4"/>
      <c r="AY44" s="4"/>
      <c r="AZ44" s="4"/>
      <c r="BB44" s="4"/>
      <c r="BH44" s="4" t="str">
        <f>IF(IFERROR(VLOOKUP(F44,F45:F$1993,1,0),"")="","",COUNTIF(F:F,F44))</f>
        <v/>
      </c>
      <c r="BI44" s="4"/>
      <c r="BM44" s="5" t="str">
        <f>IF(B44="","",IF(BH44="",1+(MAX(BM$2:BM43)),""))</f>
        <v/>
      </c>
      <c r="BN44" s="5" t="str">
        <f t="shared" si="6"/>
        <v/>
      </c>
      <c r="BO44" s="5" t="str">
        <f t="shared" si="7"/>
        <v/>
      </c>
      <c r="BP44" s="15" t="str">
        <f t="shared" si="8"/>
        <v/>
      </c>
      <c r="BQ44" s="29"/>
      <c r="BR44" s="16"/>
      <c r="BS44" s="5" t="str">
        <f t="shared" si="21"/>
        <v/>
      </c>
      <c r="BV44" s="5" t="str">
        <f t="shared" si="20"/>
        <v/>
      </c>
      <c r="BW44" s="5" t="str">
        <f>IF(I44="","",IFERROR(IF(VLOOKUP(I44,I$2:I43,1,0)=0,"",""),I44))</f>
        <v/>
      </c>
      <c r="BX44" s="25" t="str">
        <f>IF(BW44="","",(IFERROR(VLOOKUP(MID(BW44,1,1),$CO$2:CS$28,3,0),0)+IFERROR(VLOOKUP(MID(BW44,2,1),CO$2:CS$28,4,0),0)+IFERROR(VLOOKUP(MID(BW44,3,1),CO$2:CS$28,5,0),0)+(ROW(BW44)/1000000000000)))</f>
        <v/>
      </c>
      <c r="BZ44" s="5">
        <v>43</v>
      </c>
      <c r="CA44" s="5" t="str">
        <f>IFERROR(VLOOKUP(BZ44,BV$2:BW1120,2,0),"")</f>
        <v/>
      </c>
      <c r="CU44" s="5" t="e">
        <f>IF(REPORTE!AH$2="si",IF(F44=VALUE(REPORTE!C$11),IF(SUM(CU45:CU$1993),CONCATENATE(INT(B44),", "),INT(B44)),""),IF(F44=VALUE(REPORTE!C$10),IF(SUM(CU45:CU$1993),CONCATENATE(INT(B44),", "),INT(B44)),""))</f>
        <v>#VALUE!</v>
      </c>
      <c r="CV44" s="5" t="e">
        <f>CONCATENATE(CU44,CU45,CU46,CU47,CU48,CU49,CU50,CU51,CU52,CU53,CU54,CU55,CU56,CU57,CU58,CU59,CU60,CU61,CU62,CU63,CU64,CU65,CU66,CU67,CU68,CU69,CU70,CU71,CU72,CU73,CU74,CU75,CU76,CU77,CU78,CU79,CU80,CU81,CU82,CU83,CU84,CU85)</f>
        <v>#VALUE!</v>
      </c>
    </row>
    <row r="45" spans="1:103" s="5" customFormat="1" ht="15" customHeight="1" x14ac:dyDescent="0.25">
      <c r="A45" s="4" t="str">
        <f t="shared" si="0"/>
        <v/>
      </c>
      <c r="B45" s="6"/>
      <c r="C45" s="7"/>
      <c r="D45" s="10"/>
      <c r="E45" s="5" t="str">
        <f t="shared" si="13"/>
        <v/>
      </c>
      <c r="F45" s="9"/>
      <c r="G45" s="1" t="str">
        <f>IFERROR(INDEX('padron cfe'!B:B,MATCH(DATOS!F45,'padron cfe'!A:A,0),1),"")</f>
        <v/>
      </c>
      <c r="H45" s="1"/>
      <c r="J45" s="2" t="str">
        <f>IFERROR(INDEX('padron cfe'!C:C,MATCH(DATOS!F45,'padron cfe'!A:A,0),1),"")</f>
        <v/>
      </c>
      <c r="K45" s="4"/>
      <c r="L45" s="4" t="str">
        <f>IFERROR(IF(VLOOKUP(I45,I$2:L44,4,0)=0,"",VLOOKUP(I45,I$2:L44,4,0)),"")</f>
        <v/>
      </c>
      <c r="M45" s="4" t="str">
        <f>IFERROR(IF(VLOOKUP(I45,I$2:M44,5,0)=0,"",VLOOKUP(I45,I$2:M44,5,0)),"")</f>
        <v/>
      </c>
      <c r="N45" s="4"/>
      <c r="O45" s="2"/>
      <c r="P45" s="2"/>
      <c r="T45" s="2" t="str">
        <f>IFERROR(INDEX('padron cfe'!D:D,MATCH(DATOS!F45,'padron cfe'!A:A,0),1),"")</f>
        <v/>
      </c>
      <c r="U45" s="4"/>
      <c r="V45" s="4"/>
      <c r="W45" s="4"/>
      <c r="X45" s="4"/>
      <c r="Y45" s="4"/>
      <c r="Z45" s="8"/>
      <c r="AA45" s="4"/>
      <c r="AB45" s="4" t="str">
        <f t="shared" si="14"/>
        <v/>
      </c>
      <c r="AC45" s="7" t="str">
        <f t="shared" ca="1" si="15"/>
        <v/>
      </c>
      <c r="AD45" s="7"/>
      <c r="AE45" s="7"/>
      <c r="AF45" s="97" t="str">
        <f>IFERROR(INDEX(bombas!F:F,MATCH(B45,bombas!I:I,0),1),"")</f>
        <v/>
      </c>
      <c r="AG45" s="6" t="str">
        <f>IFERROR(INDEX(bombas!H:H,MATCH(B45,bombas!I:I,0),1),"")</f>
        <v/>
      </c>
      <c r="AH45" s="4"/>
      <c r="AI45" s="4" t="str">
        <f t="shared" si="16"/>
        <v/>
      </c>
      <c r="AJ45" s="4"/>
      <c r="AK45" s="127" t="str">
        <f t="shared" si="17"/>
        <v/>
      </c>
      <c r="AL45" s="2" t="str">
        <f>IFERROR(IF(INDEX(AL$1:AL44,MATCH(I45,I$1:I44,0),1)=0,"",INDEX(AL$1:AL44,MATCH(I45,I$1:I44,0),1)),"")</f>
        <v/>
      </c>
      <c r="AM45" s="2" t="str">
        <f>IFERROR(IF(INDEX(AM$1:AM44,MATCH(I45,I$1:I44,0),1)=0,"",INDEX(AM$1:AM44,MATCH(I45,I$1:I44,0),1)),"")</f>
        <v/>
      </c>
      <c r="AN45" s="2" t="str">
        <f>IFERROR(IF(INDEX(AN$1:AN44,MATCH(I45,I$1:I44,0),1)=0,"",INDEX(AN$1:AN44,MATCH(I45,I$1:I44,0),1)),"")</f>
        <v/>
      </c>
      <c r="AO45" s="2"/>
      <c r="AP45" s="2"/>
      <c r="AQ45" s="2"/>
      <c r="AR45" s="4"/>
      <c r="AS45" s="4"/>
      <c r="AT45" s="4"/>
      <c r="AU45" s="4"/>
      <c r="AV45" s="4"/>
      <c r="AW45" s="4"/>
      <c r="AX45" s="4"/>
      <c r="AY45" s="4"/>
      <c r="AZ45" s="4"/>
      <c r="BB45" s="4"/>
      <c r="BH45" s="4" t="str">
        <f>IF(IFERROR(VLOOKUP(F45,F46:F$1993,1,0),"")="","",COUNTIF(F:F,F45))</f>
        <v/>
      </c>
      <c r="BI45" s="4"/>
      <c r="BM45" s="5" t="str">
        <f>IF(B45="","",IF(BH45="",1+(MAX(BM$2:BM44)),""))</f>
        <v/>
      </c>
      <c r="BN45" s="5" t="str">
        <f t="shared" si="6"/>
        <v/>
      </c>
      <c r="BO45" s="5" t="str">
        <f t="shared" si="7"/>
        <v/>
      </c>
      <c r="BP45" s="15" t="str">
        <f t="shared" si="8"/>
        <v/>
      </c>
      <c r="BQ45" s="29"/>
      <c r="BR45" s="16"/>
      <c r="BS45" s="5" t="str">
        <f t="shared" si="21"/>
        <v/>
      </c>
      <c r="BV45" s="5" t="str">
        <f t="shared" si="20"/>
        <v/>
      </c>
      <c r="BW45" s="5" t="str">
        <f>IF(I45="","",IFERROR(IF(VLOOKUP(I45,I$2:I44,1,0)=0,"",""),I45))</f>
        <v/>
      </c>
      <c r="BX45" s="25" t="str">
        <f>IF(BW45="","",(IFERROR(VLOOKUP(MID(BW45,1,1),$CO$2:CS$28,3,0),0)+IFERROR(VLOOKUP(MID(BW45,2,1),CO$2:CS$28,4,0),0)+IFERROR(VLOOKUP(MID(BW45,3,1),CO$2:CS$28,5,0),0)+(ROW(BW45)/1000000000000)))</f>
        <v/>
      </c>
      <c r="BZ45" s="5">
        <v>44</v>
      </c>
      <c r="CA45" s="5" t="str">
        <f>IFERROR(VLOOKUP(BZ45,BV$2:BW1121,2,0),"")</f>
        <v/>
      </c>
      <c r="CU45" s="5" t="e">
        <f>IF(REPORTE!AH$2="si",IF(F45=VALUE(REPORTE!C$11),IF(SUM(CU46:CU$1993),CONCATENATE(INT(B45),", "),INT(B45)),""),IF(F45=VALUE(REPORTE!C$10),IF(SUM(CU46:CU$1993),CONCATENATE(INT(B45),", "),INT(B45)),""))</f>
        <v>#VALUE!</v>
      </c>
    </row>
    <row r="46" spans="1:103" s="5" customFormat="1" ht="15" customHeight="1" x14ac:dyDescent="0.25">
      <c r="A46" s="4" t="str">
        <f t="shared" si="0"/>
        <v/>
      </c>
      <c r="B46" s="6"/>
      <c r="C46" s="7"/>
      <c r="D46" s="10"/>
      <c r="E46" s="5" t="str">
        <f t="shared" si="13"/>
        <v/>
      </c>
      <c r="F46" s="9"/>
      <c r="G46" s="1" t="str">
        <f>IFERROR(INDEX('padron cfe'!B:B,MATCH(DATOS!F46,'padron cfe'!A:A,0),1),"")</f>
        <v/>
      </c>
      <c r="H46" s="1"/>
      <c r="J46" s="2" t="str">
        <f>IFERROR(INDEX('padron cfe'!C:C,MATCH(DATOS!F46,'padron cfe'!A:A,0),1),"")</f>
        <v/>
      </c>
      <c r="K46" s="4"/>
      <c r="L46" s="4" t="str">
        <f>IFERROR(IF(VLOOKUP(I46,I$2:L45,4,0)=0,"",VLOOKUP(I46,I$2:L45,4,0)),"")</f>
        <v/>
      </c>
      <c r="M46" s="4" t="str">
        <f>IFERROR(IF(VLOOKUP(I46,I$2:M45,5,0)=0,"",VLOOKUP(I46,I$2:M45,5,0)),"")</f>
        <v/>
      </c>
      <c r="N46" s="4"/>
      <c r="O46" s="2"/>
      <c r="P46" s="2"/>
      <c r="T46" s="2" t="str">
        <f>IFERROR(INDEX('padron cfe'!D:D,MATCH(DATOS!F46,'padron cfe'!A:A,0),1),"")</f>
        <v/>
      </c>
      <c r="U46" s="4"/>
      <c r="V46" s="4"/>
      <c r="W46" s="4"/>
      <c r="X46" s="4"/>
      <c r="Y46" s="4"/>
      <c r="Z46" s="8"/>
      <c r="AA46" s="4"/>
      <c r="AB46" s="4" t="str">
        <f t="shared" si="14"/>
        <v/>
      </c>
      <c r="AC46" s="7" t="str">
        <f t="shared" ca="1" si="15"/>
        <v/>
      </c>
      <c r="AD46" s="7"/>
      <c r="AE46" s="7"/>
      <c r="AF46" s="97" t="str">
        <f>IFERROR(INDEX(bombas!F:F,MATCH(B46,bombas!I:I,0),1),"")</f>
        <v/>
      </c>
      <c r="AG46" s="6" t="str">
        <f>IFERROR(INDEX(bombas!H:H,MATCH(B46,bombas!I:I,0),1),"")</f>
        <v/>
      </c>
      <c r="AH46" s="4"/>
      <c r="AI46" s="4" t="str">
        <f t="shared" si="16"/>
        <v/>
      </c>
      <c r="AJ46" s="4"/>
      <c r="AK46" s="127" t="str">
        <f t="shared" si="17"/>
        <v/>
      </c>
      <c r="AL46" s="2" t="str">
        <f>IFERROR(IF(INDEX(AL$1:AL45,MATCH(I46,I$1:I45,0),1)=0,"",INDEX(AL$1:AL45,MATCH(I46,I$1:I45,0),1)),"")</f>
        <v/>
      </c>
      <c r="AM46" s="2" t="str">
        <f>IFERROR(IF(INDEX(AM$1:AM45,MATCH(I46,I$1:I45,0),1)=0,"",INDEX(AM$1:AM45,MATCH(I46,I$1:I45,0),1)),"")</f>
        <v/>
      </c>
      <c r="AN46" s="2" t="str">
        <f>IFERROR(IF(INDEX(AN$1:AN45,MATCH(I46,I$1:I45,0),1)=0,"",INDEX(AN$1:AN45,MATCH(I46,I$1:I45,0),1)),"")</f>
        <v/>
      </c>
      <c r="AO46" s="2"/>
      <c r="AP46" s="2"/>
      <c r="AQ46" s="2"/>
      <c r="AR46" s="4"/>
      <c r="AS46" s="4"/>
      <c r="AT46" s="4"/>
      <c r="AU46" s="4"/>
      <c r="AV46" s="4"/>
      <c r="AW46" s="4"/>
      <c r="AX46" s="4"/>
      <c r="AY46" s="4"/>
      <c r="AZ46" s="4"/>
      <c r="BB46" s="4"/>
      <c r="BH46" s="4" t="str">
        <f>IF(IFERROR(VLOOKUP(F46,F47:F$1993,1,0),"")="","",COUNTIF(F:F,F46))</f>
        <v/>
      </c>
      <c r="BI46" s="4"/>
      <c r="BM46" s="5" t="str">
        <f>IF(B46="","",IF(BH46="",1+(MAX(BM$2:BM45)),""))</f>
        <v/>
      </c>
      <c r="BN46" s="5" t="str">
        <f t="shared" si="6"/>
        <v/>
      </c>
      <c r="BO46" s="5" t="str">
        <f t="shared" si="7"/>
        <v/>
      </c>
      <c r="BP46" s="15" t="str">
        <f t="shared" si="8"/>
        <v/>
      </c>
      <c r="BQ46" s="29"/>
      <c r="BR46" s="16"/>
      <c r="BS46" s="5" t="str">
        <f t="shared" si="21"/>
        <v/>
      </c>
      <c r="BV46" s="5" t="str">
        <f t="shared" si="20"/>
        <v/>
      </c>
      <c r="BW46" s="5" t="str">
        <f>IF(I46="","",IFERROR(IF(VLOOKUP(I46,I$2:I45,1,0)=0,"",""),I46))</f>
        <v/>
      </c>
      <c r="BX46" s="25" t="str">
        <f>IF(BW46="","",(IFERROR(VLOOKUP(MID(BW46,1,1),$CO$2:CS$28,3,0),0)+IFERROR(VLOOKUP(MID(BW46,2,1),CO$2:CS$28,4,0),0)+IFERROR(VLOOKUP(MID(BW46,3,1),CO$2:CS$28,5,0),0)+(ROW(BW46)/1000000000000)))</f>
        <v/>
      </c>
      <c r="BZ46" s="5">
        <v>45</v>
      </c>
      <c r="CA46" s="5" t="str">
        <f>IFERROR(VLOOKUP(BZ46,BV$2:BW1122,2,0),"")</f>
        <v/>
      </c>
      <c r="CU46" s="5" t="e">
        <f>IF(REPORTE!AH$2="si",IF(F46=VALUE(REPORTE!C$11),IF(SUM(CU47:CU$1993),CONCATENATE(INT(B46),", "),INT(B46)),""),IF(F46=VALUE(REPORTE!C$10),IF(SUM(CU47:CU$1993),CONCATENATE(INT(B46),", "),INT(B46)),""))</f>
        <v>#VALUE!</v>
      </c>
    </row>
    <row r="47" spans="1:103" s="5" customFormat="1" ht="15" customHeight="1" x14ac:dyDescent="0.25">
      <c r="A47" s="4" t="str">
        <f t="shared" si="0"/>
        <v/>
      </c>
      <c r="B47" s="6"/>
      <c r="C47" s="7"/>
      <c r="D47" s="10"/>
      <c r="E47" s="5" t="str">
        <f t="shared" si="13"/>
        <v/>
      </c>
      <c r="F47" s="9"/>
      <c r="G47" s="1" t="str">
        <f>IFERROR(INDEX('padron cfe'!B:B,MATCH(DATOS!F47,'padron cfe'!A:A,0),1),"")</f>
        <v/>
      </c>
      <c r="H47" s="1"/>
      <c r="J47" s="2" t="str">
        <f>IFERROR(INDEX('padron cfe'!C:C,MATCH(DATOS!F47,'padron cfe'!A:A,0),1),"")</f>
        <v/>
      </c>
      <c r="K47" s="4"/>
      <c r="L47" s="4" t="str">
        <f>IFERROR(IF(VLOOKUP(I47,I$2:L46,4,0)=0,"",VLOOKUP(I47,I$2:L46,4,0)),"")</f>
        <v/>
      </c>
      <c r="M47" s="4" t="str">
        <f>IFERROR(IF(VLOOKUP(I47,I$2:M46,5,0)=0,"",VLOOKUP(I47,I$2:M46,5,0)),"")</f>
        <v/>
      </c>
      <c r="N47" s="4"/>
      <c r="O47" s="2"/>
      <c r="P47" s="2"/>
      <c r="T47" s="2" t="str">
        <f>IFERROR(INDEX('padron cfe'!D:D,MATCH(DATOS!F47,'padron cfe'!A:A,0),1),"")</f>
        <v/>
      </c>
      <c r="U47" s="4"/>
      <c r="V47" s="4"/>
      <c r="W47" s="4"/>
      <c r="X47" s="4"/>
      <c r="Y47" s="4"/>
      <c r="Z47" s="8"/>
      <c r="AA47" s="4"/>
      <c r="AB47" s="4" t="str">
        <f t="shared" si="14"/>
        <v/>
      </c>
      <c r="AC47" s="7" t="str">
        <f t="shared" ca="1" si="15"/>
        <v/>
      </c>
      <c r="AD47" s="7"/>
      <c r="AE47" s="7"/>
      <c r="AF47" s="97" t="str">
        <f>IFERROR(INDEX(bombas!F:F,MATCH(B47,bombas!I:I,0),1),"")</f>
        <v/>
      </c>
      <c r="AG47" s="6" t="str">
        <f>IFERROR(INDEX(bombas!H:H,MATCH(B47,bombas!I:I,0),1),"")</f>
        <v/>
      </c>
      <c r="AH47" s="4"/>
      <c r="AI47" s="4" t="str">
        <f t="shared" si="16"/>
        <v/>
      </c>
      <c r="AJ47" s="4"/>
      <c r="AK47" s="127" t="str">
        <f t="shared" si="17"/>
        <v/>
      </c>
      <c r="AL47" s="2" t="str">
        <f>IFERROR(IF(INDEX(AL$1:AL46,MATCH(I47,I$1:I46,0),1)=0,"",INDEX(AL$1:AL46,MATCH(I47,I$1:I46,0),1)),"")</f>
        <v/>
      </c>
      <c r="AM47" s="2" t="str">
        <f>IFERROR(IF(INDEX(AM$1:AM46,MATCH(I47,I$1:I46,0),1)=0,"",INDEX(AM$1:AM46,MATCH(I47,I$1:I46,0),1)),"")</f>
        <v/>
      </c>
      <c r="AN47" s="2" t="str">
        <f>IFERROR(IF(INDEX(AN$1:AN46,MATCH(I47,I$1:I46,0),1)=0,"",INDEX(AN$1:AN46,MATCH(I47,I$1:I46,0),1)),"")</f>
        <v/>
      </c>
      <c r="AO47" s="2"/>
      <c r="AP47" s="2"/>
      <c r="AQ47" s="2"/>
      <c r="AR47" s="4"/>
      <c r="AS47" s="4"/>
      <c r="AT47" s="4"/>
      <c r="AU47" s="4"/>
      <c r="AV47" s="4"/>
      <c r="AW47" s="4"/>
      <c r="AX47" s="4"/>
      <c r="AY47" s="4"/>
      <c r="AZ47" s="4"/>
      <c r="BB47" s="4"/>
      <c r="BH47" s="4" t="str">
        <f>IF(IFERROR(VLOOKUP(F47,F48:F$1993,1,0),"")="","",COUNTIF(F:F,F47))</f>
        <v/>
      </c>
      <c r="BI47" s="4"/>
      <c r="BM47" s="5" t="str">
        <f>IF(B47="","",IF(BH47="",1+(MAX(BM$2:BM46)),""))</f>
        <v/>
      </c>
      <c r="BN47" s="5" t="str">
        <f t="shared" si="6"/>
        <v/>
      </c>
      <c r="BO47" s="5" t="str">
        <f t="shared" si="7"/>
        <v/>
      </c>
      <c r="BP47" s="15" t="str">
        <f t="shared" si="8"/>
        <v/>
      </c>
      <c r="BQ47" s="29"/>
      <c r="BR47" s="16"/>
      <c r="BS47" s="5" t="str">
        <f t="shared" si="21"/>
        <v/>
      </c>
      <c r="BV47" s="5" t="str">
        <f t="shared" si="20"/>
        <v/>
      </c>
      <c r="BW47" s="5" t="str">
        <f>IF(I47="","",IFERROR(IF(VLOOKUP(I47,I$2:I46,1,0)=0,"",""),I47))</f>
        <v/>
      </c>
      <c r="BX47" s="25" t="str">
        <f>IF(BW47="","",(IFERROR(VLOOKUP(MID(BW47,1,1),$CO$2:CS$28,3,0),0)+IFERROR(VLOOKUP(MID(BW47,2,1),CO$2:CS$28,4,0),0)+IFERROR(VLOOKUP(MID(BW47,3,1),CO$2:CS$28,5,0),0)+(ROW(BW47)/1000000000000)))</f>
        <v/>
      </c>
      <c r="BZ47" s="5">
        <v>46</v>
      </c>
      <c r="CA47" s="5" t="str">
        <f>IFERROR(VLOOKUP(BZ47,BV$2:BW1123,2,0),"")</f>
        <v/>
      </c>
      <c r="CU47" s="5" t="e">
        <f>IF(REPORTE!AH$2="si",IF(F47=VALUE(REPORTE!C$11),IF(SUM(CU48:CU$1993),CONCATENATE(INT(B47),", "),INT(B47)),""),IF(F47=VALUE(REPORTE!C$10),IF(SUM(CU48:CU$1993),CONCATENATE(INT(B47),", "),INT(B47)),""))</f>
        <v>#VALUE!</v>
      </c>
    </row>
    <row r="48" spans="1:103" s="5" customFormat="1" ht="15" customHeight="1" x14ac:dyDescent="0.25">
      <c r="A48" s="4" t="str">
        <f t="shared" si="0"/>
        <v/>
      </c>
      <c r="B48" s="6"/>
      <c r="C48" s="7"/>
      <c r="D48" s="10"/>
      <c r="E48" s="5" t="str">
        <f t="shared" si="13"/>
        <v/>
      </c>
      <c r="F48" s="9"/>
      <c r="G48" s="1" t="str">
        <f>IFERROR(INDEX('padron cfe'!B:B,MATCH(DATOS!F48,'padron cfe'!A:A,0),1),"")</f>
        <v/>
      </c>
      <c r="H48" s="1"/>
      <c r="J48" s="2" t="str">
        <f>IFERROR(INDEX('padron cfe'!C:C,MATCH(DATOS!F48,'padron cfe'!A:A,0),1),"")</f>
        <v/>
      </c>
      <c r="K48" s="4"/>
      <c r="L48" s="4" t="str">
        <f>IFERROR(IF(VLOOKUP(I48,I$2:L47,4,0)=0,"",VLOOKUP(I48,I$2:L47,4,0)),"")</f>
        <v/>
      </c>
      <c r="M48" s="4" t="str">
        <f>IFERROR(IF(VLOOKUP(I48,I$2:M47,5,0)=0,"",VLOOKUP(I48,I$2:M47,5,0)),"")</f>
        <v/>
      </c>
      <c r="N48" s="4"/>
      <c r="O48" s="2"/>
      <c r="P48" s="2"/>
      <c r="T48" s="2" t="str">
        <f>IFERROR(INDEX('padron cfe'!D:D,MATCH(DATOS!F48,'padron cfe'!A:A,0),1),"")</f>
        <v/>
      </c>
      <c r="U48" s="4"/>
      <c r="V48" s="4"/>
      <c r="W48" s="4"/>
      <c r="X48" s="4"/>
      <c r="Y48" s="4"/>
      <c r="Z48" s="8"/>
      <c r="AA48" s="4"/>
      <c r="AB48" s="4" t="str">
        <f t="shared" si="14"/>
        <v/>
      </c>
      <c r="AC48" s="7" t="str">
        <f t="shared" ca="1" si="15"/>
        <v/>
      </c>
      <c r="AD48" s="7"/>
      <c r="AE48" s="7"/>
      <c r="AF48" s="97" t="str">
        <f>IFERROR(INDEX(bombas!F:F,MATCH(B48,bombas!I:I,0),1),"")</f>
        <v/>
      </c>
      <c r="AG48" s="6" t="str">
        <f>IFERROR(INDEX(bombas!H:H,MATCH(B48,bombas!I:I,0),1),"")</f>
        <v/>
      </c>
      <c r="AH48" s="4"/>
      <c r="AI48" s="4" t="str">
        <f t="shared" si="16"/>
        <v/>
      </c>
      <c r="AJ48" s="4"/>
      <c r="AK48" s="127" t="str">
        <f t="shared" si="17"/>
        <v/>
      </c>
      <c r="AL48" s="2" t="str">
        <f>IFERROR(IF(INDEX(AL$1:AL47,MATCH(I48,I$1:I47,0),1)=0,"",INDEX(AL$1:AL47,MATCH(I48,I$1:I47,0),1)),"")</f>
        <v/>
      </c>
      <c r="AM48" s="2" t="str">
        <f>IFERROR(IF(INDEX(AM$1:AM47,MATCH(I48,I$1:I47,0),1)=0,"",INDEX(AM$1:AM47,MATCH(I48,I$1:I47,0),1)),"")</f>
        <v/>
      </c>
      <c r="AN48" s="2" t="str">
        <f>IFERROR(IF(INDEX(AN$1:AN47,MATCH(I48,I$1:I47,0),1)=0,"",INDEX(AN$1:AN47,MATCH(I48,I$1:I47,0),1)),"")</f>
        <v/>
      </c>
      <c r="AO48" s="2"/>
      <c r="AP48" s="2"/>
      <c r="AQ48" s="2"/>
      <c r="AR48" s="4"/>
      <c r="AS48" s="4"/>
      <c r="AT48" s="4"/>
      <c r="AU48" s="4"/>
      <c r="AV48" s="4"/>
      <c r="AW48" s="4"/>
      <c r="AX48" s="4"/>
      <c r="AY48" s="4"/>
      <c r="AZ48" s="4"/>
      <c r="BB48" s="4"/>
      <c r="BH48" s="4" t="str">
        <f>IF(IFERROR(VLOOKUP(F48,F49:F$1993,1,0),"")="","",COUNTIF(F:F,F48))</f>
        <v/>
      </c>
      <c r="BI48" s="4"/>
      <c r="BM48" s="5" t="str">
        <f>IF(B48="","",IF(BH48="",1+(MAX(BM$2:BM47)),""))</f>
        <v/>
      </c>
      <c r="BN48" s="5" t="str">
        <f t="shared" si="6"/>
        <v/>
      </c>
      <c r="BO48" s="5" t="str">
        <f t="shared" si="7"/>
        <v/>
      </c>
      <c r="BP48" s="15" t="str">
        <f t="shared" si="8"/>
        <v/>
      </c>
      <c r="BQ48" s="29"/>
      <c r="BR48" s="16"/>
      <c r="BS48" s="5" t="str">
        <f t="shared" si="21"/>
        <v/>
      </c>
      <c r="BV48" s="5" t="str">
        <f t="shared" si="20"/>
        <v/>
      </c>
      <c r="BW48" s="5" t="str">
        <f>IF(I48="","",IFERROR(IF(VLOOKUP(I48,I$2:I47,1,0)=0,"",""),I48))</f>
        <v/>
      </c>
      <c r="BX48" s="25" t="str">
        <f>IF(BW48="","",(IFERROR(VLOOKUP(MID(BW48,1,1),$CO$2:CS$28,3,0),0)+IFERROR(VLOOKUP(MID(BW48,2,1),CO$2:CS$28,4,0),0)+IFERROR(VLOOKUP(MID(BW48,3,1),CO$2:CS$28,5,0),0)+(ROW(BW48)/1000000000000)))</f>
        <v/>
      </c>
      <c r="BZ48" s="5">
        <v>47</v>
      </c>
      <c r="CA48" s="5" t="str">
        <f>IFERROR(VLOOKUP(BZ48,BV$2:BW1124,2,0),"")</f>
        <v/>
      </c>
      <c r="CU48" s="5" t="e">
        <f>IF(REPORTE!AH$2="si",IF(F48=VALUE(REPORTE!C$11),IF(SUM(CU49:CU$1993),CONCATENATE(INT(B48),", "),INT(B48)),""),IF(F48=VALUE(REPORTE!C$10),IF(SUM(CU49:CU$1993),CONCATENATE(INT(B48),", "),INT(B48)),""))</f>
        <v>#VALUE!</v>
      </c>
    </row>
    <row r="49" spans="1:99" s="5" customFormat="1" ht="15" customHeight="1" x14ac:dyDescent="0.25">
      <c r="A49" s="4" t="str">
        <f t="shared" si="0"/>
        <v/>
      </c>
      <c r="B49" s="6"/>
      <c r="C49" s="7"/>
      <c r="D49" s="10"/>
      <c r="E49" s="5" t="str">
        <f t="shared" si="13"/>
        <v/>
      </c>
      <c r="F49" s="9"/>
      <c r="G49" s="1" t="str">
        <f>IFERROR(INDEX('padron cfe'!B:B,MATCH(DATOS!F49,'padron cfe'!A:A,0),1),"")</f>
        <v/>
      </c>
      <c r="H49" s="1"/>
      <c r="J49" s="2" t="str">
        <f>IFERROR(INDEX('padron cfe'!C:C,MATCH(DATOS!F49,'padron cfe'!A:A,0),1),"")</f>
        <v/>
      </c>
      <c r="K49" s="4"/>
      <c r="L49" s="4" t="str">
        <f>IFERROR(IF(VLOOKUP(I49,I$2:L48,4,0)=0,"",VLOOKUP(I49,I$2:L48,4,0)),"")</f>
        <v/>
      </c>
      <c r="M49" s="4" t="str">
        <f>IFERROR(IF(VLOOKUP(I49,I$2:M48,5,0)=0,"",VLOOKUP(I49,I$2:M48,5,0)),"")</f>
        <v/>
      </c>
      <c r="N49" s="4"/>
      <c r="O49" s="2"/>
      <c r="P49" s="2"/>
      <c r="T49" s="2" t="str">
        <f>IFERROR(INDEX('padron cfe'!D:D,MATCH(DATOS!F49,'padron cfe'!A:A,0),1),"")</f>
        <v/>
      </c>
      <c r="U49" s="4"/>
      <c r="V49" s="4"/>
      <c r="W49" s="4"/>
      <c r="X49" s="4"/>
      <c r="Y49" s="4"/>
      <c r="Z49" s="8"/>
      <c r="AA49" s="4"/>
      <c r="AB49" s="4" t="str">
        <f t="shared" si="14"/>
        <v/>
      </c>
      <c r="AC49" s="7" t="str">
        <f t="shared" ca="1" si="15"/>
        <v/>
      </c>
      <c r="AD49" s="7"/>
      <c r="AE49" s="7"/>
      <c r="AF49" s="97" t="str">
        <f>IFERROR(INDEX(bombas!F:F,MATCH(B49,bombas!I:I,0),1),"")</f>
        <v/>
      </c>
      <c r="AG49" s="6" t="str">
        <f>IFERROR(INDEX(bombas!H:H,MATCH(B49,bombas!I:I,0),1),"")</f>
        <v/>
      </c>
      <c r="AH49" s="4"/>
      <c r="AI49" s="4" t="str">
        <f t="shared" si="16"/>
        <v/>
      </c>
      <c r="AJ49" s="4"/>
      <c r="AK49" s="127" t="str">
        <f t="shared" si="17"/>
        <v/>
      </c>
      <c r="AL49" s="2" t="str">
        <f>IFERROR(IF(INDEX(AL$1:AL48,MATCH(I49,I$1:I48,0),1)=0,"",INDEX(AL$1:AL48,MATCH(I49,I$1:I48,0),1)),"")</f>
        <v/>
      </c>
      <c r="AM49" s="2" t="str">
        <f>IFERROR(IF(INDEX(AM$1:AM48,MATCH(I49,I$1:I48,0),1)=0,"",INDEX(AM$1:AM48,MATCH(I49,I$1:I48,0),1)),"")</f>
        <v/>
      </c>
      <c r="AN49" s="2" t="str">
        <f>IFERROR(IF(INDEX(AN$1:AN48,MATCH(I49,I$1:I48,0),1)=0,"",INDEX(AN$1:AN48,MATCH(I49,I$1:I48,0),1)),"")</f>
        <v/>
      </c>
      <c r="AO49" s="2"/>
      <c r="AP49" s="2"/>
      <c r="AQ49" s="2"/>
      <c r="AR49" s="4"/>
      <c r="AS49" s="4"/>
      <c r="AT49" s="4"/>
      <c r="AU49" s="4"/>
      <c r="AV49" s="4"/>
      <c r="AW49" s="4"/>
      <c r="AX49" s="4"/>
      <c r="AY49" s="4"/>
      <c r="AZ49" s="4"/>
      <c r="BB49" s="4"/>
      <c r="BH49" s="4" t="str">
        <f>IF(IFERROR(VLOOKUP(F49,F50:F$1993,1,0),"")="","",COUNTIF(F:F,F49))</f>
        <v/>
      </c>
      <c r="BI49" s="4"/>
      <c r="BM49" s="5" t="str">
        <f>IF(B49="","",IF(BH49="",1+(MAX(BM$2:BM48)),""))</f>
        <v/>
      </c>
      <c r="BN49" s="5" t="str">
        <f t="shared" si="6"/>
        <v/>
      </c>
      <c r="BO49" s="5" t="str">
        <f t="shared" si="7"/>
        <v/>
      </c>
      <c r="BP49" s="15" t="str">
        <f t="shared" si="8"/>
        <v/>
      </c>
      <c r="BQ49" s="29"/>
      <c r="BR49" s="16"/>
      <c r="BS49" s="5" t="str">
        <f t="shared" si="21"/>
        <v/>
      </c>
      <c r="BV49" s="5" t="str">
        <f t="shared" si="20"/>
        <v/>
      </c>
      <c r="BW49" s="5" t="str">
        <f>IF(I49="","",IFERROR(IF(VLOOKUP(I49,I$2:I48,1,0)=0,"",""),I49))</f>
        <v/>
      </c>
      <c r="BX49" s="25" t="str">
        <f>IF(BW49="","",(IFERROR(VLOOKUP(MID(BW49,1,1),$CO$2:CS$28,3,0),0)+IFERROR(VLOOKUP(MID(BW49,2,1),CO$2:CS$28,4,0),0)+IFERROR(VLOOKUP(MID(BW49,3,1),CO$2:CS$28,5,0),0)+(ROW(BW49)/1000000000000)))</f>
        <v/>
      </c>
      <c r="BZ49" s="5">
        <v>48</v>
      </c>
      <c r="CA49" s="5" t="str">
        <f>IFERROR(VLOOKUP(BZ49,BV$2:BW1125,2,0),"")</f>
        <v/>
      </c>
      <c r="CU49" s="5" t="e">
        <f>IF(REPORTE!AH$2="si",IF(F49=VALUE(REPORTE!C$11),IF(SUM(CU50:CU$1993),CONCATENATE(INT(B49),", "),INT(B49)),""),IF(F49=VALUE(REPORTE!C$10),IF(SUM(CU50:CU$1993),CONCATENATE(INT(B49),", "),INT(B49)),""))</f>
        <v>#VALUE!</v>
      </c>
    </row>
    <row r="50" spans="1:99" s="5" customFormat="1" ht="15" customHeight="1" x14ac:dyDescent="0.25">
      <c r="A50" s="4" t="str">
        <f t="shared" si="0"/>
        <v/>
      </c>
      <c r="B50" s="6"/>
      <c r="C50" s="7"/>
      <c r="D50" s="10"/>
      <c r="E50" s="5" t="str">
        <f t="shared" si="13"/>
        <v/>
      </c>
      <c r="F50" s="9"/>
      <c r="G50" s="1" t="str">
        <f>IFERROR(INDEX('padron cfe'!B:B,MATCH(DATOS!F50,'padron cfe'!A:A,0),1),"")</f>
        <v/>
      </c>
      <c r="H50" s="1"/>
      <c r="J50" s="2" t="str">
        <f>IFERROR(INDEX('padron cfe'!C:C,MATCH(DATOS!F50,'padron cfe'!A:A,0),1),"")</f>
        <v/>
      </c>
      <c r="K50" s="4"/>
      <c r="L50" s="4" t="str">
        <f>IFERROR(IF(VLOOKUP(I50,I$2:L49,4,0)=0,"",VLOOKUP(I50,I$2:L49,4,0)),"")</f>
        <v/>
      </c>
      <c r="M50" s="4" t="str">
        <f>IFERROR(IF(VLOOKUP(I50,I$2:M49,5,0)=0,"",VLOOKUP(I50,I$2:M49,5,0)),"")</f>
        <v/>
      </c>
      <c r="N50" s="4"/>
      <c r="O50" s="2"/>
      <c r="P50" s="2"/>
      <c r="T50" s="2" t="str">
        <f>IFERROR(INDEX('padron cfe'!D:D,MATCH(DATOS!F50,'padron cfe'!A:A,0),1),"")</f>
        <v/>
      </c>
      <c r="U50" s="4"/>
      <c r="V50" s="4"/>
      <c r="W50" s="4"/>
      <c r="X50" s="4"/>
      <c r="Y50" s="4"/>
      <c r="Z50" s="8"/>
      <c r="AA50" s="4"/>
      <c r="AB50" s="4" t="str">
        <f t="shared" si="14"/>
        <v/>
      </c>
      <c r="AC50" s="7" t="str">
        <f t="shared" ca="1" si="15"/>
        <v/>
      </c>
      <c r="AD50" s="7"/>
      <c r="AE50" s="7"/>
      <c r="AF50" s="97" t="str">
        <f>IFERROR(INDEX(bombas!F:F,MATCH(B50,bombas!I:I,0),1),"")</f>
        <v/>
      </c>
      <c r="AG50" s="6" t="str">
        <f>IFERROR(INDEX(bombas!H:H,MATCH(B50,bombas!I:I,0),1),"")</f>
        <v/>
      </c>
      <c r="AH50" s="4"/>
      <c r="AI50" s="4" t="str">
        <f t="shared" si="16"/>
        <v/>
      </c>
      <c r="AJ50" s="4"/>
      <c r="AK50" s="127" t="str">
        <f t="shared" si="17"/>
        <v/>
      </c>
      <c r="AL50" s="2" t="str">
        <f>IFERROR(IF(INDEX(AL$1:AL49,MATCH(I50,I$1:I49,0),1)=0,"",INDEX(AL$1:AL49,MATCH(I50,I$1:I49,0),1)),"")</f>
        <v/>
      </c>
      <c r="AM50" s="2" t="str">
        <f>IFERROR(IF(INDEX(AM$1:AM49,MATCH(I50,I$1:I49,0),1)=0,"",INDEX(AM$1:AM49,MATCH(I50,I$1:I49,0),1)),"")</f>
        <v/>
      </c>
      <c r="AN50" s="2" t="str">
        <f>IFERROR(IF(INDEX(AN$1:AN49,MATCH(I50,I$1:I49,0),1)=0,"",INDEX(AN$1:AN49,MATCH(I50,I$1:I49,0),1)),"")</f>
        <v/>
      </c>
      <c r="AO50" s="2"/>
      <c r="AP50" s="2"/>
      <c r="AQ50" s="2"/>
      <c r="AR50" s="4"/>
      <c r="AS50" s="4"/>
      <c r="AT50" s="4"/>
      <c r="AU50" s="4"/>
      <c r="AV50" s="4"/>
      <c r="AW50" s="4"/>
      <c r="AX50" s="4"/>
      <c r="AY50" s="4"/>
      <c r="AZ50" s="4"/>
      <c r="BB50" s="4"/>
      <c r="BH50" s="4" t="str">
        <f>IF(IFERROR(VLOOKUP(F50,F51:F$1993,1,0),"")="","",COUNTIF(F:F,F50))</f>
        <v/>
      </c>
      <c r="BI50" s="4"/>
      <c r="BM50" s="5" t="str">
        <f>IF(B50="","",IF(BH50="",1+(MAX(BM$2:BM49)),""))</f>
        <v/>
      </c>
      <c r="BN50" s="5" t="str">
        <f t="shared" si="6"/>
        <v/>
      </c>
      <c r="BO50" s="5" t="str">
        <f t="shared" si="7"/>
        <v/>
      </c>
      <c r="BP50" s="15" t="str">
        <f t="shared" si="8"/>
        <v/>
      </c>
      <c r="BQ50" s="29"/>
      <c r="BR50" s="16"/>
      <c r="BS50" s="5" t="str">
        <f t="shared" si="21"/>
        <v/>
      </c>
      <c r="BV50" s="5" t="str">
        <f t="shared" si="20"/>
        <v/>
      </c>
      <c r="BW50" s="5" t="str">
        <f>IF(I50="","",IFERROR(IF(VLOOKUP(I50,I$2:I49,1,0)=0,"",""),I50))</f>
        <v/>
      </c>
      <c r="BX50" s="25" t="str">
        <f>IF(BW50="","",(IFERROR(VLOOKUP(MID(BW50,1,1),$CO$2:CS$28,3,0),0)+IFERROR(VLOOKUP(MID(BW50,2,1),CO$2:CS$28,4,0),0)+IFERROR(VLOOKUP(MID(BW50,3,1),CO$2:CS$28,5,0),0)+(ROW(BW50)/1000000000000)))</f>
        <v/>
      </c>
      <c r="BZ50" s="5">
        <v>49</v>
      </c>
      <c r="CA50" s="5" t="str">
        <f>IFERROR(VLOOKUP(BZ50,BV$2:BW1126,2,0),"")</f>
        <v/>
      </c>
      <c r="CU50" s="5" t="e">
        <f>IF(REPORTE!AH$2="si",IF(F50=VALUE(REPORTE!C$11),IF(SUM(CU51:CU$1993),CONCATENATE(INT(B50),", "),INT(B50)),""),IF(F50=VALUE(REPORTE!C$10),IF(SUM(CU51:CU$1993),CONCATENATE(INT(B50),", "),INT(B50)),""))</f>
        <v>#VALUE!</v>
      </c>
    </row>
    <row r="51" spans="1:99" s="5" customFormat="1" ht="15" customHeight="1" x14ac:dyDescent="0.25">
      <c r="A51" s="4" t="str">
        <f t="shared" si="0"/>
        <v/>
      </c>
      <c r="B51" s="6"/>
      <c r="C51" s="7"/>
      <c r="D51" s="10"/>
      <c r="E51" s="5" t="str">
        <f t="shared" si="13"/>
        <v/>
      </c>
      <c r="F51" s="9"/>
      <c r="G51" s="1" t="str">
        <f>IFERROR(INDEX('padron cfe'!B:B,MATCH(DATOS!F51,'padron cfe'!A:A,0),1),"")</f>
        <v/>
      </c>
      <c r="H51" s="1"/>
      <c r="J51" s="2" t="str">
        <f>IFERROR(INDEX('padron cfe'!C:C,MATCH(DATOS!F51,'padron cfe'!A:A,0),1),"")</f>
        <v/>
      </c>
      <c r="K51" s="4"/>
      <c r="L51" s="4" t="str">
        <f>IFERROR(IF(VLOOKUP(I51,I$2:L50,4,0)=0,"",VLOOKUP(I51,I$2:L50,4,0)),"")</f>
        <v/>
      </c>
      <c r="M51" s="4" t="str">
        <f>IFERROR(IF(VLOOKUP(I51,I$2:M50,5,0)=0,"",VLOOKUP(I51,I$2:M50,5,0)),"")</f>
        <v/>
      </c>
      <c r="N51" s="4"/>
      <c r="O51" s="2"/>
      <c r="P51" s="2"/>
      <c r="T51" s="2" t="str">
        <f>IFERROR(INDEX('padron cfe'!D:D,MATCH(DATOS!F51,'padron cfe'!A:A,0),1),"")</f>
        <v/>
      </c>
      <c r="U51" s="4"/>
      <c r="V51" s="4"/>
      <c r="W51" s="4"/>
      <c r="X51" s="4"/>
      <c r="Y51" s="4"/>
      <c r="Z51" s="8"/>
      <c r="AA51" s="4"/>
      <c r="AB51" s="4" t="str">
        <f t="shared" si="14"/>
        <v/>
      </c>
      <c r="AC51" s="7" t="str">
        <f t="shared" ca="1" si="15"/>
        <v/>
      </c>
      <c r="AD51" s="7"/>
      <c r="AE51" s="7"/>
      <c r="AF51" s="97" t="str">
        <f>IFERROR(INDEX(bombas!F:F,MATCH(B51,bombas!I:I,0),1),"")</f>
        <v/>
      </c>
      <c r="AG51" s="6" t="str">
        <f>IFERROR(INDEX(bombas!H:H,MATCH(B51,bombas!I:I,0),1),"")</f>
        <v/>
      </c>
      <c r="AH51" s="4"/>
      <c r="AI51" s="4" t="str">
        <f t="shared" si="16"/>
        <v/>
      </c>
      <c r="AJ51" s="4"/>
      <c r="AK51" s="127" t="str">
        <f t="shared" si="17"/>
        <v/>
      </c>
      <c r="AL51" s="2" t="str">
        <f>IFERROR(IF(INDEX(AL$1:AL50,MATCH(I51,I$1:I50,0),1)=0,"",INDEX(AL$1:AL50,MATCH(I51,I$1:I50,0),1)),"")</f>
        <v/>
      </c>
      <c r="AM51" s="2" t="str">
        <f>IFERROR(IF(INDEX(AM$1:AM50,MATCH(I51,I$1:I50,0),1)=0,"",INDEX(AM$1:AM50,MATCH(I51,I$1:I50,0),1)),"")</f>
        <v/>
      </c>
      <c r="AN51" s="2" t="str">
        <f>IFERROR(IF(INDEX(AN$1:AN50,MATCH(I51,I$1:I50,0),1)=0,"",INDEX(AN$1:AN50,MATCH(I51,I$1:I50,0),1)),"")</f>
        <v/>
      </c>
      <c r="AO51" s="2"/>
      <c r="AP51" s="2"/>
      <c r="AQ51" s="2"/>
      <c r="AR51" s="4"/>
      <c r="AS51" s="4"/>
      <c r="AT51" s="4"/>
      <c r="AU51" s="4"/>
      <c r="AV51" s="4"/>
      <c r="AW51" s="4"/>
      <c r="AX51" s="4"/>
      <c r="AY51" s="4"/>
      <c r="AZ51" s="4"/>
      <c r="BB51" s="4"/>
      <c r="BH51" s="4" t="str">
        <f>IF(IFERROR(VLOOKUP(F51,F52:F$1993,1,0),"")="","",COUNTIF(F:F,F51))</f>
        <v/>
      </c>
      <c r="BI51" s="4"/>
      <c r="BM51" s="5" t="str">
        <f>IF(B51="","",IF(BH51="",1+(MAX(BM$2:BM50)),""))</f>
        <v/>
      </c>
      <c r="BN51" s="5" t="str">
        <f t="shared" si="6"/>
        <v/>
      </c>
      <c r="BO51" s="5" t="str">
        <f t="shared" si="7"/>
        <v/>
      </c>
      <c r="BP51" s="15" t="str">
        <f t="shared" si="8"/>
        <v/>
      </c>
      <c r="BQ51" s="29"/>
      <c r="BR51" s="16"/>
      <c r="BS51" s="5" t="str">
        <f t="shared" si="21"/>
        <v/>
      </c>
      <c r="BV51" s="5" t="str">
        <f t="shared" si="20"/>
        <v/>
      </c>
      <c r="BW51" s="5" t="str">
        <f>IF(I51="","",IFERROR(IF(VLOOKUP(I51,I$2:I50,1,0)=0,"",""),I51))</f>
        <v/>
      </c>
      <c r="BX51" s="25" t="str">
        <f>IF(BW51="","",(IFERROR(VLOOKUP(MID(BW51,1,1),$CO$2:CS$28,3,0),0)+IFERROR(VLOOKUP(MID(BW51,2,1),CO$2:CS$28,4,0),0)+IFERROR(VLOOKUP(MID(BW51,3,1),CO$2:CS$28,5,0),0)+(ROW(BW51)/1000000000000)))</f>
        <v/>
      </c>
      <c r="BZ51" s="5">
        <v>50</v>
      </c>
      <c r="CA51" s="5" t="str">
        <f>IFERROR(VLOOKUP(BZ51,BV$2:BW1127,2,0),"")</f>
        <v/>
      </c>
      <c r="CU51" s="5" t="e">
        <f>IF(REPORTE!AH$2="si",IF(F51=VALUE(REPORTE!C$11),IF(SUM(CU52:CU$1993),CONCATENATE(INT(B51),", "),INT(B51)),""),IF(F51=VALUE(REPORTE!C$10),IF(SUM(CU52:CU$1993),CONCATENATE(INT(B51),", "),INT(B51)),""))</f>
        <v>#VALUE!</v>
      </c>
    </row>
    <row r="52" spans="1:99" s="5" customFormat="1" ht="15" customHeight="1" x14ac:dyDescent="0.25">
      <c r="A52" s="4" t="str">
        <f t="shared" si="0"/>
        <v/>
      </c>
      <c r="B52" s="6"/>
      <c r="C52" s="7"/>
      <c r="D52" s="10"/>
      <c r="E52" s="5" t="str">
        <f t="shared" si="13"/>
        <v/>
      </c>
      <c r="F52" s="9"/>
      <c r="G52" s="1" t="str">
        <f>IFERROR(INDEX('padron cfe'!B:B,MATCH(DATOS!F52,'padron cfe'!A:A,0),1),"")</f>
        <v/>
      </c>
      <c r="H52" s="1"/>
      <c r="J52" s="2" t="str">
        <f>IFERROR(INDEX('padron cfe'!C:C,MATCH(DATOS!F52,'padron cfe'!A:A,0),1),"")</f>
        <v/>
      </c>
      <c r="K52" s="4"/>
      <c r="L52" s="4" t="str">
        <f>IFERROR(IF(VLOOKUP(I52,I$2:L51,4,0)=0,"",VLOOKUP(I52,I$2:L51,4,0)),"")</f>
        <v/>
      </c>
      <c r="M52" s="4" t="str">
        <f>IFERROR(IF(VLOOKUP(I52,I$2:M51,5,0)=0,"",VLOOKUP(I52,I$2:M51,5,0)),"")</f>
        <v/>
      </c>
      <c r="N52" s="4"/>
      <c r="O52" s="2"/>
      <c r="P52" s="2"/>
      <c r="T52" s="2" t="str">
        <f>IFERROR(INDEX('padron cfe'!D:D,MATCH(DATOS!F52,'padron cfe'!A:A,0),1),"")</f>
        <v/>
      </c>
      <c r="U52" s="4"/>
      <c r="V52" s="4"/>
      <c r="W52" s="4"/>
      <c r="X52" s="4"/>
      <c r="Y52" s="4"/>
      <c r="Z52" s="8"/>
      <c r="AA52" s="4"/>
      <c r="AB52" s="4" t="str">
        <f t="shared" si="14"/>
        <v/>
      </c>
      <c r="AC52" s="7" t="str">
        <f t="shared" ca="1" si="15"/>
        <v/>
      </c>
      <c r="AD52" s="7"/>
      <c r="AE52" s="7"/>
      <c r="AF52" s="97" t="str">
        <f>IFERROR(INDEX(bombas!F:F,MATCH(B52,bombas!I:I,0),1),"")</f>
        <v/>
      </c>
      <c r="AG52" s="6" t="str">
        <f>IFERROR(INDEX(bombas!H:H,MATCH(B52,bombas!I:I,0),1),"")</f>
        <v/>
      </c>
      <c r="AH52" s="4"/>
      <c r="AI52" s="4" t="str">
        <f t="shared" si="16"/>
        <v/>
      </c>
      <c r="AJ52" s="4"/>
      <c r="AK52" s="127" t="str">
        <f t="shared" si="17"/>
        <v/>
      </c>
      <c r="AL52" s="2" t="str">
        <f>IFERROR(IF(INDEX(AL$1:AL51,MATCH(I52,I$1:I51,0),1)=0,"",INDEX(AL$1:AL51,MATCH(I52,I$1:I51,0),1)),"")</f>
        <v/>
      </c>
      <c r="AM52" s="2" t="str">
        <f>IFERROR(IF(INDEX(AM$1:AM51,MATCH(I52,I$1:I51,0),1)=0,"",INDEX(AM$1:AM51,MATCH(I52,I$1:I51,0),1)),"")</f>
        <v/>
      </c>
      <c r="AN52" s="2" t="str">
        <f>IFERROR(IF(INDEX(AN$1:AN51,MATCH(I52,I$1:I51,0),1)=0,"",INDEX(AN$1:AN51,MATCH(I52,I$1:I51,0),1)),"")</f>
        <v/>
      </c>
      <c r="AO52" s="2"/>
      <c r="AP52" s="2"/>
      <c r="AQ52" s="2"/>
      <c r="AR52" s="4"/>
      <c r="AS52" s="4"/>
      <c r="AT52" s="4"/>
      <c r="AU52" s="4"/>
      <c r="AV52" s="4"/>
      <c r="AW52" s="4"/>
      <c r="AX52" s="4"/>
      <c r="AY52" s="4"/>
      <c r="AZ52" s="4"/>
      <c r="BB52" s="4"/>
      <c r="BH52" s="4" t="str">
        <f>IF(IFERROR(VLOOKUP(F52,F53:F$1993,1,0),"")="","",COUNTIF(F:F,F52))</f>
        <v/>
      </c>
      <c r="BI52" s="4"/>
      <c r="BM52" s="5" t="str">
        <f>IF(B52="","",IF(BH52="",1+(MAX(BM$2:BM51)),""))</f>
        <v/>
      </c>
      <c r="BN52" s="5" t="str">
        <f t="shared" si="6"/>
        <v/>
      </c>
      <c r="BO52" s="5" t="str">
        <f t="shared" si="7"/>
        <v/>
      </c>
      <c r="BP52" s="15" t="str">
        <f t="shared" si="8"/>
        <v/>
      </c>
      <c r="BQ52" s="29"/>
      <c r="BR52" s="16"/>
      <c r="BS52" s="5" t="str">
        <f t="shared" si="21"/>
        <v/>
      </c>
      <c r="BV52" s="5" t="str">
        <f t="shared" si="20"/>
        <v/>
      </c>
      <c r="BW52" s="5" t="str">
        <f>IF(I52="","",IFERROR(IF(VLOOKUP(I52,I$2:I51,1,0)=0,"",""),I52))</f>
        <v/>
      </c>
      <c r="BX52" s="25" t="str">
        <f>IF(BW52="","",(IFERROR(VLOOKUP(MID(BW52,1,1),$CO$2:CS$28,3,0),0)+IFERROR(VLOOKUP(MID(BW52,2,1),CO$2:CS$28,4,0),0)+IFERROR(VLOOKUP(MID(BW52,3,1),CO$2:CS$28,5,0),0)+(ROW(BW52)/1000000000000)))</f>
        <v/>
      </c>
      <c r="BZ52" s="5">
        <v>51</v>
      </c>
      <c r="CA52" s="5" t="str">
        <f>IFERROR(VLOOKUP(BZ52,BV$2:BW1128,2,0),"")</f>
        <v/>
      </c>
      <c r="CU52" s="5" t="e">
        <f>IF(REPORTE!AH$2="si",IF(F52=VALUE(REPORTE!C$11),IF(SUM(CU53:CU$1993),CONCATENATE(INT(B52),", "),INT(B52)),""),IF(F52=VALUE(REPORTE!C$10),IF(SUM(CU53:CU$1993),CONCATENATE(INT(B52),", "),INT(B52)),""))</f>
        <v>#VALUE!</v>
      </c>
    </row>
    <row r="53" spans="1:99" s="5" customFormat="1" ht="15" customHeight="1" x14ac:dyDescent="0.25">
      <c r="A53" s="4" t="str">
        <f t="shared" si="0"/>
        <v/>
      </c>
      <c r="B53" s="6"/>
      <c r="C53" s="7"/>
      <c r="D53" s="10"/>
      <c r="E53" s="5" t="str">
        <f t="shared" si="13"/>
        <v/>
      </c>
      <c r="F53" s="9"/>
      <c r="G53" s="1" t="str">
        <f>IFERROR(INDEX('padron cfe'!B:B,MATCH(DATOS!F53,'padron cfe'!A:A,0),1),"")</f>
        <v/>
      </c>
      <c r="H53" s="1"/>
      <c r="J53" s="2" t="str">
        <f>IFERROR(INDEX('padron cfe'!C:C,MATCH(DATOS!F53,'padron cfe'!A:A,0),1),"")</f>
        <v/>
      </c>
      <c r="K53" s="4"/>
      <c r="L53" s="4" t="str">
        <f>IFERROR(IF(VLOOKUP(I53,I$2:L52,4,0)=0,"",VLOOKUP(I53,I$2:L52,4,0)),"")</f>
        <v/>
      </c>
      <c r="M53" s="4" t="str">
        <f>IFERROR(IF(VLOOKUP(I53,I$2:M52,5,0)=0,"",VLOOKUP(I53,I$2:M52,5,0)),"")</f>
        <v/>
      </c>
      <c r="N53" s="4"/>
      <c r="O53" s="2"/>
      <c r="P53" s="2"/>
      <c r="T53" s="2" t="str">
        <f>IFERROR(INDEX('padron cfe'!D:D,MATCH(DATOS!F53,'padron cfe'!A:A,0),1),"")</f>
        <v/>
      </c>
      <c r="U53" s="4"/>
      <c r="V53" s="4"/>
      <c r="W53" s="4"/>
      <c r="X53" s="4"/>
      <c r="Y53" s="4"/>
      <c r="Z53" s="8"/>
      <c r="AA53" s="4"/>
      <c r="AB53" s="4" t="str">
        <f t="shared" si="14"/>
        <v/>
      </c>
      <c r="AC53" s="7" t="str">
        <f t="shared" ca="1" si="15"/>
        <v/>
      </c>
      <c r="AD53" s="7"/>
      <c r="AE53" s="7"/>
      <c r="AF53" s="97" t="str">
        <f>IFERROR(INDEX(bombas!F:F,MATCH(B53,bombas!I:I,0),1),"")</f>
        <v/>
      </c>
      <c r="AG53" s="6" t="str">
        <f>IFERROR(INDEX(bombas!H:H,MATCH(B53,bombas!I:I,0),1),"")</f>
        <v/>
      </c>
      <c r="AH53" s="4"/>
      <c r="AI53" s="4" t="str">
        <f t="shared" si="16"/>
        <v/>
      </c>
      <c r="AJ53" s="4"/>
      <c r="AK53" s="127" t="str">
        <f t="shared" si="17"/>
        <v/>
      </c>
      <c r="AL53" s="2" t="str">
        <f>IFERROR(IF(INDEX(AL$1:AL52,MATCH(I53,I$1:I52,0),1)=0,"",INDEX(AL$1:AL52,MATCH(I53,I$1:I52,0),1)),"")</f>
        <v/>
      </c>
      <c r="AM53" s="2" t="str">
        <f>IFERROR(IF(INDEX(AM$1:AM52,MATCH(I53,I$1:I52,0),1)=0,"",INDEX(AM$1:AM52,MATCH(I53,I$1:I52,0),1)),"")</f>
        <v/>
      </c>
      <c r="AN53" s="2" t="str">
        <f>IFERROR(IF(INDEX(AN$1:AN52,MATCH(I53,I$1:I52,0),1)=0,"",INDEX(AN$1:AN52,MATCH(I53,I$1:I52,0),1)),"")</f>
        <v/>
      </c>
      <c r="AO53" s="2"/>
      <c r="AP53" s="2"/>
      <c r="AQ53" s="2"/>
      <c r="AR53" s="4"/>
      <c r="AS53" s="4"/>
      <c r="AT53" s="4"/>
      <c r="AU53" s="4"/>
      <c r="AV53" s="4"/>
      <c r="AW53" s="4"/>
      <c r="AX53" s="4"/>
      <c r="AY53" s="4"/>
      <c r="AZ53" s="4"/>
      <c r="BB53" s="4"/>
      <c r="BH53" s="4" t="str">
        <f>IF(IFERROR(VLOOKUP(F53,F54:F$1993,1,0),"")="","",COUNTIF(F:F,F53))</f>
        <v/>
      </c>
      <c r="BI53" s="4"/>
      <c r="BM53" s="5" t="str">
        <f>IF(B53="","",IF(BH53="",1+(MAX(BM$2:BM52)),""))</f>
        <v/>
      </c>
      <c r="BN53" s="5" t="str">
        <f t="shared" si="6"/>
        <v/>
      </c>
      <c r="BO53" s="5" t="str">
        <f t="shared" si="7"/>
        <v/>
      </c>
      <c r="BP53" s="15" t="str">
        <f t="shared" si="8"/>
        <v/>
      </c>
      <c r="BQ53" s="29"/>
      <c r="BR53" s="16"/>
      <c r="BS53" s="5" t="str">
        <f t="shared" si="21"/>
        <v/>
      </c>
      <c r="BV53" s="5" t="str">
        <f t="shared" si="20"/>
        <v/>
      </c>
      <c r="BW53" s="5" t="str">
        <f>IF(I53="","",IFERROR(IF(VLOOKUP(I53,I$2:I52,1,0)=0,"",""),I53))</f>
        <v/>
      </c>
      <c r="BX53" s="25" t="str">
        <f>IF(BW53="","",(IFERROR(VLOOKUP(MID(BW53,1,1),$CO$2:CS$28,3,0),0)+IFERROR(VLOOKUP(MID(BW53,2,1),CO$2:CS$28,4,0),0)+IFERROR(VLOOKUP(MID(BW53,3,1),CO$2:CS$28,5,0),0)+(ROW(BW53)/1000000000000)))</f>
        <v/>
      </c>
      <c r="BZ53" s="5">
        <v>52</v>
      </c>
      <c r="CA53" s="5" t="str">
        <f>IFERROR(VLOOKUP(BZ53,BV$2:BW1129,2,0),"")</f>
        <v/>
      </c>
      <c r="CU53" s="5" t="e">
        <f>IF(REPORTE!AH$2="si",IF(F53=VALUE(REPORTE!C$11),IF(SUM(CU54:CU$1993),CONCATENATE(INT(B53),", "),INT(B53)),""),IF(F53=VALUE(REPORTE!C$10),IF(SUM(CU54:CU$1993),CONCATENATE(INT(B53),", "),INT(B53)),""))</f>
        <v>#VALUE!</v>
      </c>
    </row>
    <row r="54" spans="1:99" s="5" customFormat="1" ht="15" customHeight="1" x14ac:dyDescent="0.25">
      <c r="A54" s="4" t="str">
        <f t="shared" si="0"/>
        <v/>
      </c>
      <c r="B54" s="6"/>
      <c r="C54" s="7"/>
      <c r="D54" s="10"/>
      <c r="E54" s="5" t="str">
        <f t="shared" si="13"/>
        <v/>
      </c>
      <c r="F54" s="9"/>
      <c r="G54" s="1" t="str">
        <f>IFERROR(INDEX('padron cfe'!B:B,MATCH(DATOS!F54,'padron cfe'!A:A,0),1),"")</f>
        <v/>
      </c>
      <c r="H54" s="1"/>
      <c r="J54" s="2" t="str">
        <f>IFERROR(INDEX('padron cfe'!C:C,MATCH(DATOS!F54,'padron cfe'!A:A,0),1),"")</f>
        <v/>
      </c>
      <c r="K54" s="4"/>
      <c r="L54" s="4" t="str">
        <f>IFERROR(IF(VLOOKUP(I54,I$2:L53,4,0)=0,"",VLOOKUP(I54,I$2:L53,4,0)),"")</f>
        <v/>
      </c>
      <c r="M54" s="4" t="str">
        <f>IFERROR(IF(VLOOKUP(I54,I$2:M53,5,0)=0,"",VLOOKUP(I54,I$2:M53,5,0)),"")</f>
        <v/>
      </c>
      <c r="N54" s="4"/>
      <c r="O54" s="2"/>
      <c r="P54" s="2"/>
      <c r="T54" s="2" t="str">
        <f>IFERROR(INDEX('padron cfe'!D:D,MATCH(DATOS!F54,'padron cfe'!A:A,0),1),"")</f>
        <v/>
      </c>
      <c r="U54" s="4"/>
      <c r="V54" s="4"/>
      <c r="W54" s="4"/>
      <c r="X54" s="4"/>
      <c r="Y54" s="4"/>
      <c r="Z54" s="8"/>
      <c r="AA54" s="4"/>
      <c r="AB54" s="4" t="str">
        <f t="shared" si="14"/>
        <v/>
      </c>
      <c r="AC54" s="7" t="str">
        <f t="shared" ca="1" si="15"/>
        <v/>
      </c>
      <c r="AD54" s="7"/>
      <c r="AE54" s="7"/>
      <c r="AF54" s="97" t="str">
        <f>IFERROR(INDEX(bombas!F:F,MATCH(B54,bombas!I:I,0),1),"")</f>
        <v/>
      </c>
      <c r="AG54" s="6" t="str">
        <f>IFERROR(INDEX(bombas!H:H,MATCH(B54,bombas!I:I,0),1),"")</f>
        <v/>
      </c>
      <c r="AH54" s="4"/>
      <c r="AI54" s="4" t="str">
        <f t="shared" si="16"/>
        <v/>
      </c>
      <c r="AJ54" s="4"/>
      <c r="AK54" s="127" t="str">
        <f t="shared" si="17"/>
        <v/>
      </c>
      <c r="AL54" s="2" t="str">
        <f>IFERROR(IF(INDEX(AL$1:AL53,MATCH(I54,I$1:I53,0),1)=0,"",INDEX(AL$1:AL53,MATCH(I54,I$1:I53,0),1)),"")</f>
        <v/>
      </c>
      <c r="AM54" s="2" t="str">
        <f>IFERROR(IF(INDEX(AM$1:AM53,MATCH(I54,I$1:I53,0),1)=0,"",INDEX(AM$1:AM53,MATCH(I54,I$1:I53,0),1)),"")</f>
        <v/>
      </c>
      <c r="AN54" s="2" t="str">
        <f>IFERROR(IF(INDEX(AN$1:AN53,MATCH(I54,I$1:I53,0),1)=0,"",INDEX(AN$1:AN53,MATCH(I54,I$1:I53,0),1)),"")</f>
        <v/>
      </c>
      <c r="AO54" s="2"/>
      <c r="AP54" s="2"/>
      <c r="AQ54" s="2"/>
      <c r="AR54" s="4"/>
      <c r="AS54" s="4"/>
      <c r="AT54" s="4"/>
      <c r="AU54" s="4"/>
      <c r="AV54" s="4"/>
      <c r="AW54" s="4"/>
      <c r="AX54" s="4"/>
      <c r="AY54" s="4"/>
      <c r="AZ54" s="4"/>
      <c r="BB54" s="4"/>
      <c r="BH54" s="4" t="str">
        <f>IF(IFERROR(VLOOKUP(F54,F55:F$1993,1,0),"")="","",COUNTIF(F:F,F54))</f>
        <v/>
      </c>
      <c r="BI54" s="4"/>
      <c r="BM54" s="5" t="str">
        <f>IF(B54="","",IF(BH54="",1+(MAX(BM$2:BM53)),""))</f>
        <v/>
      </c>
      <c r="BN54" s="5" t="str">
        <f t="shared" si="6"/>
        <v/>
      </c>
      <c r="BO54" s="5" t="str">
        <f t="shared" si="7"/>
        <v/>
      </c>
      <c r="BP54" s="15" t="str">
        <f t="shared" si="8"/>
        <v/>
      </c>
      <c r="BQ54" s="29"/>
      <c r="BR54" s="16"/>
      <c r="BS54" s="5" t="str">
        <f t="shared" si="21"/>
        <v/>
      </c>
      <c r="BV54" s="5" t="str">
        <f t="shared" si="20"/>
        <v/>
      </c>
      <c r="BW54" s="5" t="str">
        <f>IF(I54="","",IFERROR(IF(VLOOKUP(I54,I$2:I53,1,0)=0,"",""),I54))</f>
        <v/>
      </c>
      <c r="BX54" s="25" t="str">
        <f>IF(BW54="","",(IFERROR(VLOOKUP(MID(BW54,1,1),$CO$2:CS$28,3,0),0)+IFERROR(VLOOKUP(MID(BW54,2,1),CO$2:CS$28,4,0),0)+IFERROR(VLOOKUP(MID(BW54,3,1),CO$2:CS$28,5,0),0)+(ROW(BW54)/1000000000000)))</f>
        <v/>
      </c>
      <c r="BZ54" s="5">
        <v>53</v>
      </c>
      <c r="CA54" s="5" t="str">
        <f>IFERROR(VLOOKUP(BZ54,BV$2:BW1130,2,0),"")</f>
        <v/>
      </c>
      <c r="CU54" s="5" t="e">
        <f>IF(REPORTE!AH$2="si",IF(F54=VALUE(REPORTE!C$11),IF(SUM(CU55:CU$1993),CONCATENATE(INT(B54),", "),INT(B54)),""),IF(F54=VALUE(REPORTE!C$10),IF(SUM(CU55:CU$1993),CONCATENATE(INT(B54),", "),INT(B54)),""))</f>
        <v>#VALUE!</v>
      </c>
    </row>
    <row r="55" spans="1:99" s="5" customFormat="1" ht="15" customHeight="1" x14ac:dyDescent="0.25">
      <c r="A55" s="4" t="str">
        <f t="shared" si="0"/>
        <v/>
      </c>
      <c r="B55" s="6"/>
      <c r="C55" s="7"/>
      <c r="D55" s="10"/>
      <c r="E55" s="5" t="str">
        <f t="shared" si="13"/>
        <v/>
      </c>
      <c r="F55" s="9"/>
      <c r="G55" s="1" t="str">
        <f>IFERROR(INDEX('padron cfe'!B:B,MATCH(DATOS!F55,'padron cfe'!A:A,0),1),"")</f>
        <v/>
      </c>
      <c r="H55" s="1"/>
      <c r="J55" s="2" t="str">
        <f>IFERROR(INDEX('padron cfe'!C:C,MATCH(DATOS!F55,'padron cfe'!A:A,0),1),"")</f>
        <v/>
      </c>
      <c r="K55" s="4"/>
      <c r="L55" s="4" t="str">
        <f>IFERROR(IF(VLOOKUP(I55,I$2:L54,4,0)=0,"",VLOOKUP(I55,I$2:L54,4,0)),"")</f>
        <v/>
      </c>
      <c r="M55" s="4" t="str">
        <f>IFERROR(IF(VLOOKUP(I55,I$2:M54,5,0)=0,"",VLOOKUP(I55,I$2:M54,5,0)),"")</f>
        <v/>
      </c>
      <c r="N55" s="4"/>
      <c r="O55" s="2"/>
      <c r="P55" s="2"/>
      <c r="T55" s="2" t="str">
        <f>IFERROR(INDEX('padron cfe'!D:D,MATCH(DATOS!F55,'padron cfe'!A:A,0),1),"")</f>
        <v/>
      </c>
      <c r="U55" s="4"/>
      <c r="V55" s="4"/>
      <c r="W55" s="4"/>
      <c r="X55" s="4"/>
      <c r="Y55" s="4"/>
      <c r="Z55" s="8"/>
      <c r="AA55" s="4"/>
      <c r="AB55" s="4" t="str">
        <f t="shared" si="14"/>
        <v/>
      </c>
      <c r="AC55" s="7" t="str">
        <f t="shared" ca="1" si="15"/>
        <v/>
      </c>
      <c r="AD55" s="7"/>
      <c r="AE55" s="7"/>
      <c r="AF55" s="97" t="str">
        <f>IFERROR(INDEX(bombas!F:F,MATCH(B55,bombas!I:I,0),1),"")</f>
        <v/>
      </c>
      <c r="AG55" s="6" t="str">
        <f>IFERROR(INDEX(bombas!H:H,MATCH(B55,bombas!I:I,0),1),"")</f>
        <v/>
      </c>
      <c r="AH55" s="4"/>
      <c r="AI55" s="4" t="str">
        <f t="shared" si="16"/>
        <v/>
      </c>
      <c r="AJ55" s="4"/>
      <c r="AK55" s="127" t="str">
        <f t="shared" si="17"/>
        <v/>
      </c>
      <c r="AL55" s="2" t="str">
        <f>IFERROR(IF(INDEX(AL$1:AL54,MATCH(I55,I$1:I54,0),1)=0,"",INDEX(AL$1:AL54,MATCH(I55,I$1:I54,0),1)),"")</f>
        <v/>
      </c>
      <c r="AM55" s="2" t="str">
        <f>IFERROR(IF(INDEX(AM$1:AM54,MATCH(I55,I$1:I54,0),1)=0,"",INDEX(AM$1:AM54,MATCH(I55,I$1:I54,0),1)),"")</f>
        <v/>
      </c>
      <c r="AN55" s="2" t="str">
        <f>IFERROR(IF(INDEX(AN$1:AN54,MATCH(I55,I$1:I54,0),1)=0,"",INDEX(AN$1:AN54,MATCH(I55,I$1:I54,0),1)),"")</f>
        <v/>
      </c>
      <c r="AO55" s="2"/>
      <c r="AP55" s="2"/>
      <c r="AQ55" s="2"/>
      <c r="AR55" s="4"/>
      <c r="AS55" s="4"/>
      <c r="AT55" s="4"/>
      <c r="AU55" s="4"/>
      <c r="AV55" s="4"/>
      <c r="AW55" s="4"/>
      <c r="AX55" s="4"/>
      <c r="AY55" s="4"/>
      <c r="AZ55" s="4"/>
      <c r="BB55" s="4"/>
      <c r="BH55" s="4" t="str">
        <f>IF(IFERROR(VLOOKUP(F55,F56:F$1993,1,0),"")="","",COUNTIF(F:F,F55))</f>
        <v/>
      </c>
      <c r="BI55" s="4"/>
      <c r="BM55" s="5" t="str">
        <f>IF(B55="","",IF(BH55="",1+(MAX(BM$2:BM54)),""))</f>
        <v/>
      </c>
      <c r="BN55" s="5" t="str">
        <f t="shared" si="6"/>
        <v/>
      </c>
      <c r="BO55" s="5" t="str">
        <f t="shared" si="7"/>
        <v/>
      </c>
      <c r="BP55" s="15" t="str">
        <f t="shared" si="8"/>
        <v/>
      </c>
      <c r="BQ55" s="29"/>
      <c r="BR55" s="16"/>
      <c r="BS55" s="5" t="str">
        <f t="shared" si="21"/>
        <v/>
      </c>
      <c r="BV55" s="5" t="str">
        <f t="shared" si="20"/>
        <v/>
      </c>
      <c r="BW55" s="5" t="str">
        <f>IF(I55="","",IFERROR(IF(VLOOKUP(I55,I$2:I54,1,0)=0,"",""),I55))</f>
        <v/>
      </c>
      <c r="BX55" s="25" t="str">
        <f>IF(BW55="","",(IFERROR(VLOOKUP(MID(BW55,1,1),$CO$2:CS$28,3,0),0)+IFERROR(VLOOKUP(MID(BW55,2,1),CO$2:CS$28,4,0),0)+IFERROR(VLOOKUP(MID(BW55,3,1),CO$2:CS$28,5,0),0)+(ROW(BW55)/1000000000000)))</f>
        <v/>
      </c>
      <c r="BZ55" s="5">
        <v>54</v>
      </c>
      <c r="CA55" s="5" t="str">
        <f>IFERROR(VLOOKUP(BZ55,BV$2:BW1131,2,0),"")</f>
        <v/>
      </c>
      <c r="CU55" s="5" t="e">
        <f>IF(REPORTE!AH$2="si",IF(F55=VALUE(REPORTE!C$11),IF(SUM(CU56:CU$1993),CONCATENATE(INT(B55),", "),INT(B55)),""),IF(F55=VALUE(REPORTE!C$10),IF(SUM(CU56:CU$1993),CONCATENATE(INT(B55),", "),INT(B55)),""))</f>
        <v>#VALUE!</v>
      </c>
    </row>
    <row r="56" spans="1:99" s="5" customFormat="1" ht="15" customHeight="1" x14ac:dyDescent="0.25">
      <c r="A56" s="4" t="str">
        <f t="shared" si="0"/>
        <v/>
      </c>
      <c r="B56" s="6"/>
      <c r="C56" s="7"/>
      <c r="D56" s="10"/>
      <c r="E56" s="5" t="str">
        <f t="shared" si="13"/>
        <v/>
      </c>
      <c r="F56" s="9"/>
      <c r="G56" s="1" t="str">
        <f>IFERROR(INDEX('padron cfe'!B:B,MATCH(DATOS!F56,'padron cfe'!A:A,0),1),"")</f>
        <v/>
      </c>
      <c r="H56" s="1"/>
      <c r="J56" s="2" t="str">
        <f>IFERROR(INDEX('padron cfe'!C:C,MATCH(DATOS!F56,'padron cfe'!A:A,0),1),"")</f>
        <v/>
      </c>
      <c r="K56" s="4"/>
      <c r="L56" s="4" t="str">
        <f>IFERROR(IF(VLOOKUP(I56,I$2:L55,4,0)=0,"",VLOOKUP(I56,I$2:L55,4,0)),"")</f>
        <v/>
      </c>
      <c r="M56" s="4" t="str">
        <f>IFERROR(IF(VLOOKUP(I56,I$2:M55,5,0)=0,"",VLOOKUP(I56,I$2:M55,5,0)),"")</f>
        <v/>
      </c>
      <c r="N56" s="4"/>
      <c r="O56" s="2"/>
      <c r="P56" s="2"/>
      <c r="T56" s="2" t="str">
        <f>IFERROR(INDEX('padron cfe'!D:D,MATCH(DATOS!F56,'padron cfe'!A:A,0),1),"")</f>
        <v/>
      </c>
      <c r="U56" s="4"/>
      <c r="V56" s="4"/>
      <c r="W56" s="4"/>
      <c r="X56" s="4"/>
      <c r="Y56" s="4"/>
      <c r="Z56" s="8"/>
      <c r="AA56" s="4"/>
      <c r="AB56" s="4" t="str">
        <f t="shared" si="14"/>
        <v/>
      </c>
      <c r="AC56" s="7" t="str">
        <f t="shared" ca="1" si="15"/>
        <v/>
      </c>
      <c r="AD56" s="7"/>
      <c r="AE56" s="7"/>
      <c r="AF56" s="97" t="str">
        <f>IFERROR(INDEX(bombas!F:F,MATCH(B56,bombas!I:I,0),1),"")</f>
        <v/>
      </c>
      <c r="AG56" s="6" t="str">
        <f>IFERROR(INDEX(bombas!H:H,MATCH(B56,bombas!I:I,0),1),"")</f>
        <v/>
      </c>
      <c r="AH56" s="4"/>
      <c r="AI56" s="4" t="str">
        <f t="shared" si="16"/>
        <v/>
      </c>
      <c r="AJ56" s="4"/>
      <c r="AK56" s="127" t="str">
        <f t="shared" si="17"/>
        <v/>
      </c>
      <c r="AL56" s="2" t="str">
        <f>IFERROR(IF(INDEX(AL$1:AL55,MATCH(I56,I$1:I55,0),1)=0,"",INDEX(AL$1:AL55,MATCH(I56,I$1:I55,0),1)),"")</f>
        <v/>
      </c>
      <c r="AM56" s="2" t="str">
        <f>IFERROR(IF(INDEX(AM$1:AM55,MATCH(I56,I$1:I55,0),1)=0,"",INDEX(AM$1:AM55,MATCH(I56,I$1:I55,0),1)),"")</f>
        <v/>
      </c>
      <c r="AN56" s="2" t="str">
        <f>IFERROR(IF(INDEX(AN$1:AN55,MATCH(I56,I$1:I55,0),1)=0,"",INDEX(AN$1:AN55,MATCH(I56,I$1:I55,0),1)),"")</f>
        <v/>
      </c>
      <c r="AO56" s="2"/>
      <c r="AP56" s="2"/>
      <c r="AQ56" s="2"/>
      <c r="AR56" s="4"/>
      <c r="AS56" s="4"/>
      <c r="AT56" s="4"/>
      <c r="AU56" s="4"/>
      <c r="AV56" s="4"/>
      <c r="AW56" s="4"/>
      <c r="AX56" s="4"/>
      <c r="AY56" s="4"/>
      <c r="AZ56" s="4"/>
      <c r="BB56" s="4"/>
      <c r="BH56" s="4" t="str">
        <f>IF(IFERROR(VLOOKUP(F56,F57:F$1993,1,0),"")="","",COUNTIF(F:F,F56))</f>
        <v/>
      </c>
      <c r="BI56" s="4"/>
      <c r="BM56" s="5" t="str">
        <f>IF(B56="","",IF(BH56="",1+(MAX(BM$2:BM55)),""))</f>
        <v/>
      </c>
      <c r="BN56" s="5" t="str">
        <f t="shared" si="6"/>
        <v/>
      </c>
      <c r="BO56" s="5" t="str">
        <f t="shared" si="7"/>
        <v/>
      </c>
      <c r="BP56" s="15" t="str">
        <f t="shared" si="8"/>
        <v/>
      </c>
      <c r="BQ56" s="29"/>
      <c r="BR56" s="16"/>
      <c r="BS56" s="5" t="str">
        <f t="shared" si="21"/>
        <v/>
      </c>
      <c r="BV56" s="5" t="str">
        <f t="shared" si="20"/>
        <v/>
      </c>
      <c r="BW56" s="5" t="str">
        <f>IF(I56="","",IFERROR(IF(VLOOKUP(I56,I$2:I55,1,0)=0,"",""),I56))</f>
        <v/>
      </c>
      <c r="BX56" s="25" t="str">
        <f>IF(BW56="","",(IFERROR(VLOOKUP(MID(BW56,1,1),$CO$2:CS$28,3,0),0)+IFERROR(VLOOKUP(MID(BW56,2,1),CO$2:CS$28,4,0),0)+IFERROR(VLOOKUP(MID(BW56,3,1),CO$2:CS$28,5,0),0)+(ROW(BW56)/1000000000000)))</f>
        <v/>
      </c>
      <c r="BZ56" s="5">
        <v>55</v>
      </c>
      <c r="CA56" s="5" t="str">
        <f>IFERROR(VLOOKUP(BZ56,BV$2:BW1132,2,0),"")</f>
        <v/>
      </c>
      <c r="CU56" s="5" t="e">
        <f>IF(REPORTE!AH$2="si",IF(F56=VALUE(REPORTE!C$11),IF(SUM(CU57:CU$1993),CONCATENATE(INT(B56),", "),INT(B56)),""),IF(F56=VALUE(REPORTE!C$10),IF(SUM(CU57:CU$1993),CONCATENATE(INT(B56),", "),INT(B56)),""))</f>
        <v>#VALUE!</v>
      </c>
    </row>
    <row r="57" spans="1:99" s="5" customFormat="1" ht="15" customHeight="1" x14ac:dyDescent="0.25">
      <c r="A57" s="4" t="str">
        <f t="shared" si="0"/>
        <v/>
      </c>
      <c r="B57" s="6"/>
      <c r="C57" s="7"/>
      <c r="D57" s="10"/>
      <c r="E57" s="5" t="str">
        <f t="shared" si="13"/>
        <v/>
      </c>
      <c r="F57" s="9"/>
      <c r="G57" s="1" t="str">
        <f>IFERROR(INDEX('padron cfe'!B:B,MATCH(DATOS!F57,'padron cfe'!A:A,0),1),"")</f>
        <v/>
      </c>
      <c r="H57" s="1"/>
      <c r="J57" s="2" t="str">
        <f>IFERROR(INDEX('padron cfe'!C:C,MATCH(DATOS!F57,'padron cfe'!A:A,0),1),"")</f>
        <v/>
      </c>
      <c r="K57" s="4"/>
      <c r="L57" s="4" t="str">
        <f>IFERROR(IF(VLOOKUP(I57,I$2:L56,4,0)=0,"",VLOOKUP(I57,I$2:L56,4,0)),"")</f>
        <v/>
      </c>
      <c r="M57" s="4" t="str">
        <f>IFERROR(IF(VLOOKUP(I57,I$2:M56,5,0)=0,"",VLOOKUP(I57,I$2:M56,5,0)),"")</f>
        <v/>
      </c>
      <c r="N57" s="4"/>
      <c r="O57" s="2"/>
      <c r="P57" s="2"/>
      <c r="T57" s="2" t="str">
        <f>IFERROR(INDEX('padron cfe'!D:D,MATCH(DATOS!F57,'padron cfe'!A:A,0),1),"")</f>
        <v/>
      </c>
      <c r="U57" s="4"/>
      <c r="V57" s="4"/>
      <c r="W57" s="4"/>
      <c r="X57" s="4"/>
      <c r="Y57" s="4"/>
      <c r="Z57" s="8"/>
      <c r="AA57" s="4"/>
      <c r="AB57" s="4" t="str">
        <f t="shared" si="14"/>
        <v/>
      </c>
      <c r="AC57" s="7" t="str">
        <f t="shared" ca="1" si="15"/>
        <v/>
      </c>
      <c r="AD57" s="7"/>
      <c r="AE57" s="7"/>
      <c r="AF57" s="97" t="str">
        <f>IFERROR(INDEX(bombas!F:F,MATCH(B57,bombas!I:I,0),1),"")</f>
        <v/>
      </c>
      <c r="AG57" s="6" t="str">
        <f>IFERROR(INDEX(bombas!H:H,MATCH(B57,bombas!I:I,0),1),"")</f>
        <v/>
      </c>
      <c r="AH57" s="4"/>
      <c r="AI57" s="4" t="str">
        <f t="shared" si="16"/>
        <v/>
      </c>
      <c r="AJ57" s="4"/>
      <c r="AK57" s="127" t="str">
        <f t="shared" si="17"/>
        <v/>
      </c>
      <c r="AL57" s="2" t="str">
        <f>IFERROR(IF(INDEX(AL$1:AL56,MATCH(I57,I$1:I56,0),1)=0,"",INDEX(AL$1:AL56,MATCH(I57,I$1:I56,0),1)),"")</f>
        <v/>
      </c>
      <c r="AM57" s="2" t="str">
        <f>IFERROR(IF(INDEX(AM$1:AM56,MATCH(I57,I$1:I56,0),1)=0,"",INDEX(AM$1:AM56,MATCH(I57,I$1:I56,0),1)),"")</f>
        <v/>
      </c>
      <c r="AN57" s="2" t="str">
        <f>IFERROR(IF(INDEX(AN$1:AN56,MATCH(I57,I$1:I56,0),1)=0,"",INDEX(AN$1:AN56,MATCH(I57,I$1:I56,0),1)),"")</f>
        <v/>
      </c>
      <c r="AO57" s="2"/>
      <c r="AP57" s="2"/>
      <c r="AQ57" s="2"/>
      <c r="AR57" s="4"/>
      <c r="AS57" s="4"/>
      <c r="AT57" s="4"/>
      <c r="AU57" s="4"/>
      <c r="AV57" s="4"/>
      <c r="AW57" s="4"/>
      <c r="AX57" s="4"/>
      <c r="AY57" s="4"/>
      <c r="AZ57" s="4"/>
      <c r="BB57" s="4"/>
      <c r="BH57" s="4" t="str">
        <f>IF(IFERROR(VLOOKUP(F57,F58:F$1993,1,0),"")="","",COUNTIF(F:F,F57))</f>
        <v/>
      </c>
      <c r="BI57" s="4"/>
      <c r="BM57" s="5" t="str">
        <f>IF(B57="","",IF(BH57="",1+(MAX(BM$2:BM56)),""))</f>
        <v/>
      </c>
      <c r="BN57" s="5" t="str">
        <f t="shared" si="6"/>
        <v/>
      </c>
      <c r="BO57" s="5" t="str">
        <f t="shared" si="7"/>
        <v/>
      </c>
      <c r="BP57" s="15" t="str">
        <f t="shared" si="8"/>
        <v/>
      </c>
      <c r="BQ57" s="29"/>
      <c r="BR57" s="16"/>
      <c r="BS57" s="5" t="str">
        <f t="shared" si="21"/>
        <v/>
      </c>
      <c r="BV57" s="5" t="str">
        <f t="shared" si="20"/>
        <v/>
      </c>
      <c r="BW57" s="5" t="str">
        <f>IF(I57="","",IFERROR(IF(VLOOKUP(I57,I$2:I56,1,0)=0,"",""),I57))</f>
        <v/>
      </c>
      <c r="BX57" s="25" t="str">
        <f>IF(BW57="","",(IFERROR(VLOOKUP(MID(BW57,1,1),$CO$2:CS$28,3,0),0)+IFERROR(VLOOKUP(MID(BW57,2,1),CO$2:CS$28,4,0),0)+IFERROR(VLOOKUP(MID(BW57,3,1),CO$2:CS$28,5,0),0)+(ROW(BW57)/1000000000000)))</f>
        <v/>
      </c>
      <c r="BZ57" s="5">
        <v>56</v>
      </c>
      <c r="CA57" s="5" t="str">
        <f>IFERROR(VLOOKUP(BZ57,BV$2:BW1133,2,0),"")</f>
        <v/>
      </c>
      <c r="CU57" s="5" t="e">
        <f>IF(REPORTE!AH$2="si",IF(F57=VALUE(REPORTE!C$11),IF(SUM(CU58:CU$1993),CONCATENATE(INT(B57),", "),INT(B57)),""),IF(F57=VALUE(REPORTE!C$10),IF(SUM(CU58:CU$1993),CONCATENATE(INT(B57),", "),INT(B57)),""))</f>
        <v>#VALUE!</v>
      </c>
    </row>
    <row r="58" spans="1:99" s="5" customFormat="1" ht="15" customHeight="1" x14ac:dyDescent="0.25">
      <c r="A58" s="6" t="str">
        <f t="shared" si="0"/>
        <v/>
      </c>
      <c r="B58" s="6"/>
      <c r="C58" s="7"/>
      <c r="D58" s="10"/>
      <c r="E58" s="5" t="str">
        <f t="shared" si="13"/>
        <v/>
      </c>
      <c r="F58" s="9"/>
      <c r="G58" s="1" t="str">
        <f>IFERROR(INDEX('padron cfe'!B:B,MATCH(DATOS!F58,'padron cfe'!A:A,0),1),"")</f>
        <v/>
      </c>
      <c r="H58" s="1"/>
      <c r="J58" s="2" t="str">
        <f>IFERROR(INDEX('padron cfe'!C:C,MATCH(DATOS!F58,'padron cfe'!A:A,0),1),"")</f>
        <v/>
      </c>
      <c r="K58" s="4"/>
      <c r="L58" s="4" t="str">
        <f>IFERROR(IF(VLOOKUP(I58,I$2:L57,4,0)=0,"",VLOOKUP(I58,I$2:L57,4,0)),"")</f>
        <v/>
      </c>
      <c r="M58" s="4" t="str">
        <f>IFERROR(IF(VLOOKUP(I58,I$2:M57,5,0)=0,"",VLOOKUP(I58,I$2:M57,5,0)),"")</f>
        <v/>
      </c>
      <c r="N58" s="4"/>
      <c r="O58" s="2"/>
      <c r="P58" s="2"/>
      <c r="T58" s="2" t="str">
        <f>IFERROR(INDEX('padron cfe'!D:D,MATCH(DATOS!F58,'padron cfe'!A:A,0),1),"")</f>
        <v/>
      </c>
      <c r="U58" s="4"/>
      <c r="V58" s="4"/>
      <c r="W58" s="4"/>
      <c r="X58" s="4"/>
      <c r="Y58" s="4"/>
      <c r="Z58" s="8"/>
      <c r="AA58" s="4"/>
      <c r="AB58" s="4" t="str">
        <f t="shared" si="14"/>
        <v/>
      </c>
      <c r="AC58" s="7" t="str">
        <f t="shared" ca="1" si="15"/>
        <v/>
      </c>
      <c r="AD58" s="7"/>
      <c r="AE58" s="7"/>
      <c r="AF58" s="97" t="str">
        <f>IFERROR(INDEX(bombas!F:F,MATCH(B58,bombas!I:I,0),1),"")</f>
        <v/>
      </c>
      <c r="AG58" s="6" t="str">
        <f>IFERROR(INDEX(bombas!H:H,MATCH(B58,bombas!I:I,0),1),"")</f>
        <v/>
      </c>
      <c r="AH58" s="4"/>
      <c r="AI58" s="4" t="str">
        <f t="shared" si="16"/>
        <v/>
      </c>
      <c r="AJ58" s="4"/>
      <c r="AK58" s="127" t="str">
        <f t="shared" si="17"/>
        <v/>
      </c>
      <c r="AL58" s="2" t="str">
        <f>IFERROR(IF(INDEX(AL$1:AL57,MATCH(I58,I$1:I57,0),1)=0,"",INDEX(AL$1:AL57,MATCH(I58,I$1:I57,0),1)),"")</f>
        <v/>
      </c>
      <c r="AM58" s="2" t="str">
        <f>IFERROR(IF(INDEX(AM$1:AM57,MATCH(I58,I$1:I57,0),1)=0,"",INDEX(AM$1:AM57,MATCH(I58,I$1:I57,0),1)),"")</f>
        <v/>
      </c>
      <c r="AN58" s="2" t="str">
        <f>IFERROR(IF(INDEX(AN$1:AN57,MATCH(I58,I$1:I57,0),1)=0,"",INDEX(AN$1:AN57,MATCH(I58,I$1:I57,0),1)),"")</f>
        <v/>
      </c>
      <c r="AO58" s="2"/>
      <c r="AP58" s="2"/>
      <c r="AQ58" s="2"/>
      <c r="AR58" s="4"/>
      <c r="AS58" s="4"/>
      <c r="AT58" s="4"/>
      <c r="AU58" s="4"/>
      <c r="AV58" s="4"/>
      <c r="AW58" s="4"/>
      <c r="AX58" s="4"/>
      <c r="AY58" s="4"/>
      <c r="AZ58" s="4"/>
      <c r="BB58" s="4"/>
      <c r="BH58" s="4" t="str">
        <f>IF(IFERROR(VLOOKUP(F58,F59:F$1993,1,0),"")="","",COUNTIF(F:F,F58))</f>
        <v/>
      </c>
      <c r="BI58" s="4"/>
      <c r="BM58" s="5" t="str">
        <f>IF(B58="","",IF(BH58="",1+(MAX(BM$2:BM57)),""))</f>
        <v/>
      </c>
      <c r="BN58" s="5" t="str">
        <f t="shared" si="6"/>
        <v/>
      </c>
      <c r="BO58" s="5" t="str">
        <f t="shared" si="7"/>
        <v/>
      </c>
      <c r="BP58" s="15" t="str">
        <f t="shared" si="8"/>
        <v/>
      </c>
      <c r="BQ58" s="29"/>
      <c r="BR58" s="16"/>
      <c r="BS58" s="5" t="str">
        <f t="shared" si="21"/>
        <v/>
      </c>
      <c r="BV58" s="5" t="str">
        <f t="shared" si="20"/>
        <v/>
      </c>
      <c r="BW58" s="5" t="str">
        <f>IF(I58="","",IFERROR(IF(VLOOKUP(I58,I$2:I57,1,0)=0,"",""),I58))</f>
        <v/>
      </c>
      <c r="BX58" s="25" t="str">
        <f>IF(BW58="","",(IFERROR(VLOOKUP(MID(BW58,1,1),$CO$2:CS$28,3,0),0)+IFERROR(VLOOKUP(MID(BW58,2,1),CO$2:CS$28,4,0),0)+IFERROR(VLOOKUP(MID(BW58,3,1),CO$2:CS$28,5,0),0)+(ROW(BW58)/1000000000000)))</f>
        <v/>
      </c>
      <c r="BZ58" s="5">
        <v>57</v>
      </c>
      <c r="CA58" s="5" t="str">
        <f>IFERROR(VLOOKUP(BZ58,BV$2:BW1134,2,0),"")</f>
        <v/>
      </c>
      <c r="CU58" s="5" t="e">
        <f>IF(REPORTE!AH$2="si",IF(F58=VALUE(REPORTE!C$11),IF(SUM(CU59:CU$1993),CONCATENATE(INT(B58),", "),INT(B58)),""),IF(F58=VALUE(REPORTE!C$10),IF(SUM(CU59:CU$1993),CONCATENATE(INT(B58),", "),INT(B58)),""))</f>
        <v>#VALUE!</v>
      </c>
    </row>
    <row r="59" spans="1:99" s="5" customFormat="1" ht="15" customHeight="1" x14ac:dyDescent="0.25">
      <c r="A59" s="4" t="str">
        <f t="shared" si="0"/>
        <v/>
      </c>
      <c r="B59" s="6"/>
      <c r="C59" s="7"/>
      <c r="D59" s="10"/>
      <c r="E59" s="5" t="str">
        <f t="shared" si="13"/>
        <v/>
      </c>
      <c r="F59" s="9"/>
      <c r="G59" s="1" t="str">
        <f>IFERROR(INDEX('padron cfe'!B:B,MATCH(DATOS!F59,'padron cfe'!A:A,0),1),"")</f>
        <v/>
      </c>
      <c r="H59" s="1"/>
      <c r="J59" s="2" t="str">
        <f>IFERROR(INDEX('padron cfe'!C:C,MATCH(DATOS!F59,'padron cfe'!A:A,0),1),"")</f>
        <v/>
      </c>
      <c r="K59" s="4"/>
      <c r="L59" s="4" t="str">
        <f>IFERROR(IF(VLOOKUP(I59,I$2:L58,4,0)=0,"",VLOOKUP(I59,I$2:L58,4,0)),"")</f>
        <v/>
      </c>
      <c r="M59" s="4" t="str">
        <f>IFERROR(IF(VLOOKUP(I59,I$2:M58,5,0)=0,"",VLOOKUP(I59,I$2:M58,5,0)),"")</f>
        <v/>
      </c>
      <c r="N59" s="4"/>
      <c r="O59" s="2"/>
      <c r="P59" s="2"/>
      <c r="T59" s="2" t="str">
        <f>IFERROR(INDEX('padron cfe'!D:D,MATCH(DATOS!F59,'padron cfe'!A:A,0),1),"")</f>
        <v/>
      </c>
      <c r="U59" s="4"/>
      <c r="V59" s="4"/>
      <c r="W59" s="4"/>
      <c r="X59" s="4"/>
      <c r="Y59" s="4"/>
      <c r="Z59" s="8"/>
      <c r="AA59" s="4"/>
      <c r="AB59" s="4" t="str">
        <f t="shared" si="14"/>
        <v/>
      </c>
      <c r="AC59" s="7" t="str">
        <f t="shared" ca="1" si="15"/>
        <v/>
      </c>
      <c r="AD59" s="7"/>
      <c r="AE59" s="7"/>
      <c r="AF59" s="97" t="str">
        <f>IFERROR(INDEX(bombas!F:F,MATCH(B59,bombas!I:I,0),1),"")</f>
        <v/>
      </c>
      <c r="AG59" s="6" t="str">
        <f>IFERROR(INDEX(bombas!H:H,MATCH(B59,bombas!I:I,0),1),"")</f>
        <v/>
      </c>
      <c r="AH59" s="4"/>
      <c r="AI59" s="4" t="str">
        <f t="shared" si="16"/>
        <v/>
      </c>
      <c r="AJ59" s="4"/>
      <c r="AK59" s="127" t="str">
        <f t="shared" si="17"/>
        <v/>
      </c>
      <c r="AL59" s="2" t="str">
        <f>IFERROR(IF(INDEX(AL$1:AL58,MATCH(I59,I$1:I58,0),1)=0,"",INDEX(AL$1:AL58,MATCH(I59,I$1:I58,0),1)),"")</f>
        <v/>
      </c>
      <c r="AM59" s="2" t="str">
        <f>IFERROR(IF(INDEX(AM$1:AM58,MATCH(I59,I$1:I58,0),1)=0,"",INDEX(AM$1:AM58,MATCH(I59,I$1:I58,0),1)),"")</f>
        <v/>
      </c>
      <c r="AN59" s="2" t="str">
        <f>IFERROR(IF(INDEX(AN$1:AN58,MATCH(I59,I$1:I58,0),1)=0,"",INDEX(AN$1:AN58,MATCH(I59,I$1:I58,0),1)),"")</f>
        <v/>
      </c>
      <c r="AO59" s="2"/>
      <c r="AP59" s="2"/>
      <c r="AQ59" s="2"/>
      <c r="AR59" s="4"/>
      <c r="AS59" s="4"/>
      <c r="AT59" s="4"/>
      <c r="AU59" s="4"/>
      <c r="AV59" s="4"/>
      <c r="AW59" s="4"/>
      <c r="AX59" s="4"/>
      <c r="AY59" s="4"/>
      <c r="AZ59" s="4"/>
      <c r="BB59" s="4"/>
      <c r="BH59" s="4" t="str">
        <f>IF(IFERROR(VLOOKUP(F59,F60:F$1993,1,0),"")="","",COUNTIF(F:F,F59))</f>
        <v/>
      </c>
      <c r="BI59" s="4"/>
      <c r="BM59" s="5" t="str">
        <f>IF(B59="","",IF(BH59="",1+(MAX(BM$2:BM58)),""))</f>
        <v/>
      </c>
      <c r="BN59" s="5" t="str">
        <f t="shared" si="6"/>
        <v/>
      </c>
      <c r="BO59" s="5" t="str">
        <f t="shared" si="7"/>
        <v/>
      </c>
      <c r="BP59" s="15" t="str">
        <f t="shared" si="8"/>
        <v/>
      </c>
      <c r="BQ59" s="29"/>
      <c r="BR59" s="16"/>
      <c r="BS59" s="5" t="str">
        <f t="shared" si="21"/>
        <v/>
      </c>
      <c r="BV59" s="5" t="str">
        <f t="shared" si="20"/>
        <v/>
      </c>
      <c r="BW59" s="5" t="str">
        <f>IF(I59="","",IFERROR(IF(VLOOKUP(I59,I$2:I58,1,0)=0,"",""),I59))</f>
        <v/>
      </c>
      <c r="BX59" s="25" t="str">
        <f>IF(BW59="","",(IFERROR(VLOOKUP(MID(BW59,1,1),$CO$2:CS$28,3,0),0)+IFERROR(VLOOKUP(MID(BW59,2,1),CO$2:CS$28,4,0),0)+IFERROR(VLOOKUP(MID(BW59,3,1),CO$2:CS$28,5,0),0)+(ROW(BW59)/1000000000000)))</f>
        <v/>
      </c>
      <c r="BZ59" s="5">
        <v>58</v>
      </c>
      <c r="CA59" s="5" t="str">
        <f>IFERROR(VLOOKUP(BZ59,BV$2:BW1135,2,0),"")</f>
        <v/>
      </c>
      <c r="CU59" s="5" t="e">
        <f>IF(REPORTE!AH$2="si",IF(F59=VALUE(REPORTE!C$11),IF(SUM(CU60:CU$1993),CONCATENATE(INT(B59),", "),INT(B59)),""),IF(F59=VALUE(REPORTE!C$10),IF(SUM(CU60:CU$1993),CONCATENATE(INT(B59),", "),INT(B59)),""))</f>
        <v>#VALUE!</v>
      </c>
    </row>
    <row r="60" spans="1:99" s="5" customFormat="1" ht="15" customHeight="1" x14ac:dyDescent="0.25">
      <c r="A60" s="4" t="str">
        <f t="shared" si="0"/>
        <v/>
      </c>
      <c r="B60" s="6"/>
      <c r="C60" s="7"/>
      <c r="D60" s="10"/>
      <c r="E60" s="5" t="str">
        <f t="shared" si="13"/>
        <v/>
      </c>
      <c r="F60" s="9"/>
      <c r="G60" s="1" t="str">
        <f>IFERROR(INDEX('padron cfe'!B:B,MATCH(DATOS!F60,'padron cfe'!A:A,0),1),"")</f>
        <v/>
      </c>
      <c r="H60" s="1"/>
      <c r="J60" s="2" t="str">
        <f>IFERROR(INDEX('padron cfe'!C:C,MATCH(DATOS!F60,'padron cfe'!A:A,0),1),"")</f>
        <v/>
      </c>
      <c r="K60" s="4"/>
      <c r="L60" s="4" t="str">
        <f>IFERROR(IF(VLOOKUP(I60,I$2:L59,4,0)=0,"",VLOOKUP(I60,I$2:L59,4,0)),"")</f>
        <v/>
      </c>
      <c r="M60" s="4" t="str">
        <f>IFERROR(IF(VLOOKUP(I60,I$2:M59,5,0)=0,"",VLOOKUP(I60,I$2:M59,5,0)),"")</f>
        <v/>
      </c>
      <c r="N60" s="4"/>
      <c r="O60" s="2"/>
      <c r="P60" s="2"/>
      <c r="T60" s="2" t="str">
        <f>IFERROR(INDEX('padron cfe'!D:D,MATCH(DATOS!F60,'padron cfe'!A:A,0),1),"")</f>
        <v/>
      </c>
      <c r="U60" s="4"/>
      <c r="V60" s="4"/>
      <c r="W60" s="4"/>
      <c r="X60" s="4"/>
      <c r="Y60" s="4"/>
      <c r="Z60" s="8"/>
      <c r="AA60" s="4"/>
      <c r="AB60" s="4" t="str">
        <f t="shared" si="14"/>
        <v/>
      </c>
      <c r="AC60" s="7" t="str">
        <f t="shared" ca="1" si="15"/>
        <v/>
      </c>
      <c r="AD60" s="7"/>
      <c r="AE60" s="7"/>
      <c r="AF60" s="97" t="str">
        <f>IFERROR(INDEX(bombas!F:F,MATCH(B60,bombas!I:I,0),1),"")</f>
        <v/>
      </c>
      <c r="AG60" s="6" t="str">
        <f>IFERROR(INDEX(bombas!H:H,MATCH(B60,bombas!I:I,0),1),"")</f>
        <v/>
      </c>
      <c r="AH60" s="4"/>
      <c r="AI60" s="4" t="str">
        <f t="shared" si="16"/>
        <v/>
      </c>
      <c r="AJ60" s="4"/>
      <c r="AK60" s="127" t="str">
        <f t="shared" si="17"/>
        <v/>
      </c>
      <c r="AL60" s="2" t="str">
        <f>IFERROR(IF(INDEX(AL$1:AL59,MATCH(I60,I$1:I59,0),1)=0,"",INDEX(AL$1:AL59,MATCH(I60,I$1:I59,0),1)),"")</f>
        <v/>
      </c>
      <c r="AM60" s="2" t="str">
        <f>IFERROR(IF(INDEX(AM$1:AM59,MATCH(I60,I$1:I59,0),1)=0,"",INDEX(AM$1:AM59,MATCH(I60,I$1:I59,0),1)),"")</f>
        <v/>
      </c>
      <c r="AN60" s="2" t="str">
        <f>IFERROR(IF(INDEX(AN$1:AN59,MATCH(I60,I$1:I59,0),1)=0,"",INDEX(AN$1:AN59,MATCH(I60,I$1:I59,0),1)),"")</f>
        <v/>
      </c>
      <c r="AO60" s="2"/>
      <c r="AP60" s="2"/>
      <c r="AQ60" s="2"/>
      <c r="AR60" s="4"/>
      <c r="AS60" s="4"/>
      <c r="AT60" s="4"/>
      <c r="AU60" s="4"/>
      <c r="AV60" s="4"/>
      <c r="AW60" s="4"/>
      <c r="AX60" s="4"/>
      <c r="AY60" s="4"/>
      <c r="AZ60" s="4"/>
      <c r="BB60" s="4"/>
      <c r="BH60" s="4" t="str">
        <f>IF(IFERROR(VLOOKUP(F60,F61:F$1993,1,0),"")="","",COUNTIF(F:F,F60))</f>
        <v/>
      </c>
      <c r="BI60" s="4"/>
      <c r="BM60" s="5" t="str">
        <f>IF(B60="","",IF(BH60="",1+(MAX(BM$2:BM59)),""))</f>
        <v/>
      </c>
      <c r="BN60" s="5" t="str">
        <f t="shared" si="6"/>
        <v/>
      </c>
      <c r="BO60" s="5" t="str">
        <f t="shared" si="7"/>
        <v/>
      </c>
      <c r="BP60" s="15" t="str">
        <f t="shared" si="8"/>
        <v/>
      </c>
      <c r="BQ60" s="29"/>
      <c r="BR60" s="16"/>
      <c r="BS60" s="5" t="str">
        <f t="shared" si="21"/>
        <v/>
      </c>
      <c r="BV60" s="5" t="str">
        <f t="shared" si="20"/>
        <v/>
      </c>
      <c r="BW60" s="5" t="str">
        <f>IF(I60="","",IFERROR(IF(VLOOKUP(I60,I$2:I59,1,0)=0,"",""),I60))</f>
        <v/>
      </c>
      <c r="BX60" s="25" t="str">
        <f>IF(BW60="","",(IFERROR(VLOOKUP(MID(BW60,1,1),$CO$2:CS$28,3,0),0)+IFERROR(VLOOKUP(MID(BW60,2,1),CO$2:CS$28,4,0),0)+IFERROR(VLOOKUP(MID(BW60,3,1),CO$2:CS$28,5,0),0)+(ROW(BW60)/1000000000000)))</f>
        <v/>
      </c>
      <c r="BZ60" s="5">
        <v>59</v>
      </c>
      <c r="CA60" s="5" t="str">
        <f>IFERROR(VLOOKUP(BZ60,BV$2:BW1136,2,0),"")</f>
        <v/>
      </c>
      <c r="CU60" s="5" t="e">
        <f>IF(REPORTE!AH$2="si",IF(F60=VALUE(REPORTE!C$11),IF(SUM(CU61:CU$1993),CONCATENATE(INT(B60),", "),INT(B60)),""),IF(F60=VALUE(REPORTE!C$10),IF(SUM(CU61:CU$1993),CONCATENATE(INT(B60),", "),INT(B60)),""))</f>
        <v>#VALUE!</v>
      </c>
    </row>
    <row r="61" spans="1:99" s="5" customFormat="1" ht="15" customHeight="1" x14ac:dyDescent="0.25">
      <c r="A61" s="4" t="str">
        <f t="shared" si="0"/>
        <v/>
      </c>
      <c r="B61" s="6"/>
      <c r="C61" s="7"/>
      <c r="D61" s="10"/>
      <c r="E61" s="5" t="str">
        <f t="shared" si="13"/>
        <v/>
      </c>
      <c r="F61" s="9"/>
      <c r="G61" s="1" t="str">
        <f>IFERROR(INDEX('padron cfe'!B:B,MATCH(DATOS!F61,'padron cfe'!A:A,0),1),"")</f>
        <v/>
      </c>
      <c r="H61" s="1"/>
      <c r="J61" s="2" t="str">
        <f>IFERROR(INDEX('padron cfe'!C:C,MATCH(DATOS!F61,'padron cfe'!A:A,0),1),"")</f>
        <v/>
      </c>
      <c r="K61" s="4"/>
      <c r="L61" s="4" t="str">
        <f>IFERROR(IF(VLOOKUP(I61,I$2:L60,4,0)=0,"",VLOOKUP(I61,I$2:L60,4,0)),"")</f>
        <v/>
      </c>
      <c r="M61" s="4" t="str">
        <f>IFERROR(IF(VLOOKUP(I61,I$2:M60,5,0)=0,"",VLOOKUP(I61,I$2:M60,5,0)),"")</f>
        <v/>
      </c>
      <c r="N61" s="4"/>
      <c r="O61" s="2"/>
      <c r="P61" s="2"/>
      <c r="T61" s="2" t="str">
        <f>IFERROR(INDEX('padron cfe'!D:D,MATCH(DATOS!F61,'padron cfe'!A:A,0),1),"")</f>
        <v/>
      </c>
      <c r="U61" s="4"/>
      <c r="V61" s="4"/>
      <c r="W61" s="4"/>
      <c r="X61" s="4"/>
      <c r="Y61" s="4"/>
      <c r="Z61" s="8"/>
      <c r="AA61" s="4"/>
      <c r="AB61" s="4" t="str">
        <f t="shared" si="14"/>
        <v/>
      </c>
      <c r="AC61" s="7" t="str">
        <f t="shared" ca="1" si="15"/>
        <v/>
      </c>
      <c r="AD61" s="7"/>
      <c r="AE61" s="7"/>
      <c r="AF61" s="97" t="str">
        <f>IFERROR(INDEX(bombas!F:F,MATCH(B61,bombas!I:I,0),1),"")</f>
        <v/>
      </c>
      <c r="AG61" s="6" t="str">
        <f>IFERROR(INDEX(bombas!H:H,MATCH(B61,bombas!I:I,0),1),"")</f>
        <v/>
      </c>
      <c r="AH61" s="4"/>
      <c r="AI61" s="4" t="str">
        <f t="shared" si="16"/>
        <v/>
      </c>
      <c r="AJ61" s="4"/>
      <c r="AK61" s="127" t="str">
        <f t="shared" si="17"/>
        <v/>
      </c>
      <c r="AL61" s="2" t="str">
        <f>IFERROR(IF(INDEX(AL$1:AL60,MATCH(I61,I$1:I60,0),1)=0,"",INDEX(AL$1:AL60,MATCH(I61,I$1:I60,0),1)),"")</f>
        <v/>
      </c>
      <c r="AM61" s="2" t="str">
        <f>IFERROR(IF(INDEX(AM$1:AM60,MATCH(I61,I$1:I60,0),1)=0,"",INDEX(AM$1:AM60,MATCH(I61,I$1:I60,0),1)),"")</f>
        <v/>
      </c>
      <c r="AN61" s="2" t="str">
        <f>IFERROR(IF(INDEX(AN$1:AN60,MATCH(I61,I$1:I60,0),1)=0,"",INDEX(AN$1:AN60,MATCH(I61,I$1:I60,0),1)),"")</f>
        <v/>
      </c>
      <c r="AO61" s="2"/>
      <c r="AP61" s="2"/>
      <c r="AQ61" s="2"/>
      <c r="AR61" s="4"/>
      <c r="AS61" s="4"/>
      <c r="AT61" s="4"/>
      <c r="AU61" s="4"/>
      <c r="AV61" s="4"/>
      <c r="AW61" s="4"/>
      <c r="AX61" s="4"/>
      <c r="AY61" s="4"/>
      <c r="AZ61" s="4"/>
      <c r="BB61" s="4"/>
      <c r="BH61" s="4" t="str">
        <f>IF(IFERROR(VLOOKUP(F61,F62:F$1993,1,0),"")="","",COUNTIF(F:F,F61))</f>
        <v/>
      </c>
      <c r="BI61" s="4"/>
      <c r="BM61" s="5" t="str">
        <f>IF(B61="","",IF(BH61="",1+(MAX(BM$2:BM60)),""))</f>
        <v/>
      </c>
      <c r="BN61" s="5" t="str">
        <f t="shared" si="6"/>
        <v/>
      </c>
      <c r="BO61" s="5" t="str">
        <f t="shared" si="7"/>
        <v/>
      </c>
      <c r="BP61" s="15" t="str">
        <f t="shared" si="8"/>
        <v/>
      </c>
      <c r="BQ61" s="29"/>
      <c r="BR61" s="16"/>
      <c r="BS61" s="5" t="str">
        <f t="shared" si="21"/>
        <v/>
      </c>
      <c r="BV61" s="5" t="str">
        <f t="shared" si="20"/>
        <v/>
      </c>
      <c r="BW61" s="5" t="str">
        <f>IF(I61="","",IFERROR(IF(VLOOKUP(I61,I$2:I60,1,0)=0,"",""),I61))</f>
        <v/>
      </c>
      <c r="BX61" s="25" t="str">
        <f>IF(BW61="","",(IFERROR(VLOOKUP(MID(BW61,1,1),$CO$2:CS$28,3,0),0)+IFERROR(VLOOKUP(MID(BW61,2,1),CO$2:CS$28,4,0),0)+IFERROR(VLOOKUP(MID(BW61,3,1),CO$2:CS$28,5,0),0)+(ROW(BW61)/1000000000000)))</f>
        <v/>
      </c>
      <c r="BZ61" s="5">
        <v>60</v>
      </c>
      <c r="CA61" s="5" t="str">
        <f>IFERROR(VLOOKUP(BZ61,BV$2:BW1137,2,0),"")</f>
        <v/>
      </c>
      <c r="CU61" s="5" t="e">
        <f>IF(REPORTE!AH$2="si",IF(F61=VALUE(REPORTE!C$11),IF(SUM(CU62:CU$1993),CONCATENATE(INT(B61),", "),INT(B61)),""),IF(F61=VALUE(REPORTE!C$10),IF(SUM(CU62:CU$1993),CONCATENATE(INT(B61),", "),INT(B61)),""))</f>
        <v>#VALUE!</v>
      </c>
    </row>
    <row r="62" spans="1:99" s="5" customFormat="1" ht="15" customHeight="1" x14ac:dyDescent="0.25">
      <c r="A62" s="4" t="str">
        <f t="shared" si="0"/>
        <v/>
      </c>
      <c r="B62" s="6"/>
      <c r="C62" s="7"/>
      <c r="D62" s="10"/>
      <c r="E62" s="5" t="str">
        <f t="shared" si="13"/>
        <v/>
      </c>
      <c r="F62" s="9"/>
      <c r="G62" s="1" t="str">
        <f>IFERROR(INDEX('padron cfe'!B:B,MATCH(DATOS!F62,'padron cfe'!A:A,0),1),"")</f>
        <v/>
      </c>
      <c r="H62" s="1"/>
      <c r="J62" s="2" t="str">
        <f>IFERROR(INDEX('padron cfe'!C:C,MATCH(DATOS!F62,'padron cfe'!A:A,0),1),"")</f>
        <v/>
      </c>
      <c r="K62" s="4"/>
      <c r="L62" s="4" t="str">
        <f>IFERROR(IF(VLOOKUP(I62,I$2:L61,4,0)=0,"",VLOOKUP(I62,I$2:L61,4,0)),"")</f>
        <v/>
      </c>
      <c r="M62" s="4" t="str">
        <f>IFERROR(IF(VLOOKUP(I62,I$2:M61,5,0)=0,"",VLOOKUP(I62,I$2:M61,5,0)),"")</f>
        <v/>
      </c>
      <c r="N62" s="4"/>
      <c r="O62" s="2"/>
      <c r="P62" s="2"/>
      <c r="T62" s="2" t="str">
        <f>IFERROR(INDEX('padron cfe'!D:D,MATCH(DATOS!F62,'padron cfe'!A:A,0),1),"")</f>
        <v/>
      </c>
      <c r="U62" s="4"/>
      <c r="V62" s="4"/>
      <c r="W62" s="4"/>
      <c r="X62" s="4"/>
      <c r="Y62" s="4"/>
      <c r="Z62" s="8"/>
      <c r="AA62" s="4"/>
      <c r="AB62" s="4" t="str">
        <f t="shared" si="14"/>
        <v/>
      </c>
      <c r="AC62" s="7" t="str">
        <f t="shared" ca="1" si="15"/>
        <v/>
      </c>
      <c r="AD62" s="7"/>
      <c r="AE62" s="7"/>
      <c r="AF62" s="97" t="str">
        <f>IFERROR(INDEX(bombas!F:F,MATCH(B62,bombas!I:I,0),1),"")</f>
        <v/>
      </c>
      <c r="AG62" s="6" t="str">
        <f>IFERROR(INDEX(bombas!H:H,MATCH(B62,bombas!I:I,0),1),"")</f>
        <v/>
      </c>
      <c r="AH62" s="4"/>
      <c r="AI62" s="4" t="str">
        <f t="shared" si="16"/>
        <v/>
      </c>
      <c r="AJ62" s="4"/>
      <c r="AK62" s="127" t="str">
        <f t="shared" si="17"/>
        <v/>
      </c>
      <c r="AL62" s="2" t="str">
        <f>IFERROR(IF(INDEX(AL$1:AL61,MATCH(I62,I$1:I61,0),1)=0,"",INDEX(AL$1:AL61,MATCH(I62,I$1:I61,0),1)),"")</f>
        <v/>
      </c>
      <c r="AM62" s="2" t="str">
        <f>IFERROR(IF(INDEX(AM$1:AM61,MATCH(I62,I$1:I61,0),1)=0,"",INDEX(AM$1:AM61,MATCH(I62,I$1:I61,0),1)),"")</f>
        <v/>
      </c>
      <c r="AN62" s="2" t="str">
        <f>IFERROR(IF(INDEX(AN$1:AN61,MATCH(I62,I$1:I61,0),1)=0,"",INDEX(AN$1:AN61,MATCH(I62,I$1:I61,0),1)),"")</f>
        <v/>
      </c>
      <c r="AO62" s="2"/>
      <c r="AP62" s="2"/>
      <c r="AQ62" s="2"/>
      <c r="AR62" s="4"/>
      <c r="AS62" s="4"/>
      <c r="AT62" s="4"/>
      <c r="AU62" s="4"/>
      <c r="AV62" s="4"/>
      <c r="AW62" s="4"/>
      <c r="AX62" s="4"/>
      <c r="AY62" s="4"/>
      <c r="AZ62" s="4"/>
      <c r="BB62" s="4"/>
      <c r="BH62" s="4" t="str">
        <f>IF(IFERROR(VLOOKUP(F62,F63:F$1993,1,0),"")="","",COUNTIF(F:F,F62))</f>
        <v/>
      </c>
      <c r="BI62" s="4"/>
      <c r="BM62" s="5" t="str">
        <f>IF(B62="","",IF(BH62="",1+(MAX(BM$2:BM61)),""))</f>
        <v/>
      </c>
      <c r="BN62" s="5" t="str">
        <f t="shared" si="6"/>
        <v/>
      </c>
      <c r="BO62" s="5" t="str">
        <f t="shared" si="7"/>
        <v/>
      </c>
      <c r="BP62" s="15" t="str">
        <f t="shared" si="8"/>
        <v/>
      </c>
      <c r="BQ62" s="29"/>
      <c r="BR62" s="16"/>
      <c r="BS62" s="5" t="str">
        <f t="shared" si="21"/>
        <v/>
      </c>
      <c r="BV62" s="5" t="str">
        <f t="shared" si="20"/>
        <v/>
      </c>
      <c r="BW62" s="5" t="str">
        <f>IF(I62="","",IFERROR(IF(VLOOKUP(I62,I$2:I61,1,0)=0,"",""),I62))</f>
        <v/>
      </c>
      <c r="BX62" s="25" t="str">
        <f>IF(BW62="","",(IFERROR(VLOOKUP(MID(BW62,1,1),$CO$2:CS$28,3,0),0)+IFERROR(VLOOKUP(MID(BW62,2,1),CO$2:CS$28,4,0),0)+IFERROR(VLOOKUP(MID(BW62,3,1),CO$2:CS$28,5,0),0)+(ROW(BW62)/1000000000000)))</f>
        <v/>
      </c>
      <c r="BZ62" s="5">
        <v>61</v>
      </c>
      <c r="CA62" s="5" t="str">
        <f>IFERROR(VLOOKUP(BZ62,BV$2:BW1138,2,0),"")</f>
        <v/>
      </c>
      <c r="CU62" s="5" t="e">
        <f>IF(REPORTE!AH$2="si",IF(F62=VALUE(REPORTE!C$11),IF(SUM(CU63:CU$1993),CONCATENATE(INT(B62),", "),INT(B62)),""),IF(F62=VALUE(REPORTE!C$10),IF(SUM(CU63:CU$1993),CONCATENATE(INT(B62),", "),INT(B62)),""))</f>
        <v>#VALUE!</v>
      </c>
    </row>
    <row r="63" spans="1:99" s="5" customFormat="1" ht="15" customHeight="1" x14ac:dyDescent="0.25">
      <c r="A63" s="4" t="str">
        <f t="shared" si="0"/>
        <v/>
      </c>
      <c r="B63" s="6"/>
      <c r="C63" s="7"/>
      <c r="D63" s="10"/>
      <c r="E63" s="5" t="str">
        <f t="shared" si="13"/>
        <v/>
      </c>
      <c r="F63" s="9"/>
      <c r="G63" s="1" t="str">
        <f>IFERROR(INDEX('padron cfe'!B:B,MATCH(DATOS!F63,'padron cfe'!A:A,0),1),"")</f>
        <v/>
      </c>
      <c r="H63" s="1"/>
      <c r="J63" s="2" t="str">
        <f>IFERROR(INDEX('padron cfe'!C:C,MATCH(DATOS!F63,'padron cfe'!A:A,0),1),"")</f>
        <v/>
      </c>
      <c r="K63" s="4"/>
      <c r="L63" s="4" t="str">
        <f>IFERROR(IF(VLOOKUP(I63,I$2:L62,4,0)=0,"",VLOOKUP(I63,I$2:L62,4,0)),"")</f>
        <v/>
      </c>
      <c r="M63" s="4" t="str">
        <f>IFERROR(IF(VLOOKUP(I63,I$2:M62,5,0)=0,"",VLOOKUP(I63,I$2:M62,5,0)),"")</f>
        <v/>
      </c>
      <c r="N63" s="4"/>
      <c r="O63" s="2"/>
      <c r="P63" s="2"/>
      <c r="T63" s="2" t="str">
        <f>IFERROR(INDEX('padron cfe'!D:D,MATCH(DATOS!F63,'padron cfe'!A:A,0),1),"")</f>
        <v/>
      </c>
      <c r="U63" s="4"/>
      <c r="V63" s="4"/>
      <c r="W63" s="4"/>
      <c r="X63" s="4"/>
      <c r="Y63" s="4"/>
      <c r="Z63" s="8"/>
      <c r="AA63" s="4"/>
      <c r="AB63" s="4" t="str">
        <f t="shared" si="14"/>
        <v/>
      </c>
      <c r="AC63" s="7" t="str">
        <f t="shared" ca="1" si="15"/>
        <v/>
      </c>
      <c r="AD63" s="7"/>
      <c r="AE63" s="7"/>
      <c r="AF63" s="97" t="str">
        <f>IFERROR(INDEX(bombas!F:F,MATCH(B63,bombas!I:I,0),1),"")</f>
        <v/>
      </c>
      <c r="AG63" s="6" t="str">
        <f>IFERROR(INDEX(bombas!H:H,MATCH(B63,bombas!I:I,0),1),"")</f>
        <v/>
      </c>
      <c r="AH63" s="4"/>
      <c r="AI63" s="4" t="str">
        <f t="shared" si="16"/>
        <v/>
      </c>
      <c r="AJ63" s="4"/>
      <c r="AK63" s="127" t="str">
        <f t="shared" si="17"/>
        <v/>
      </c>
      <c r="AL63" s="2" t="str">
        <f>IFERROR(IF(INDEX(AL$1:AL62,MATCH(I63,I$1:I62,0),1)=0,"",INDEX(AL$1:AL62,MATCH(I63,I$1:I62,0),1)),"")</f>
        <v/>
      </c>
      <c r="AM63" s="2" t="str">
        <f>IFERROR(IF(INDEX(AM$1:AM62,MATCH(I63,I$1:I62,0),1)=0,"",INDEX(AM$1:AM62,MATCH(I63,I$1:I62,0),1)),"")</f>
        <v/>
      </c>
      <c r="AN63" s="2" t="str">
        <f>IFERROR(IF(INDEX(AN$1:AN62,MATCH(I63,I$1:I62,0),1)=0,"",INDEX(AN$1:AN62,MATCH(I63,I$1:I62,0),1)),"")</f>
        <v/>
      </c>
      <c r="AO63" s="2"/>
      <c r="AP63" s="2"/>
      <c r="AQ63" s="2"/>
      <c r="AR63" s="4"/>
      <c r="AS63" s="4"/>
      <c r="AT63" s="4"/>
      <c r="AU63" s="4"/>
      <c r="AV63" s="4"/>
      <c r="AW63" s="4"/>
      <c r="AX63" s="4"/>
      <c r="AY63" s="4"/>
      <c r="AZ63" s="4"/>
      <c r="BB63" s="4"/>
      <c r="BH63" s="4" t="str">
        <f>IF(IFERROR(VLOOKUP(F63,F64:F$1993,1,0),"")="","",COUNTIF(F:F,F63))</f>
        <v/>
      </c>
      <c r="BI63" s="4"/>
      <c r="BM63" s="5" t="str">
        <f>IF(B63="","",IF(BH63="",1+(MAX(BM$2:BM62)),""))</f>
        <v/>
      </c>
      <c r="BN63" s="5" t="str">
        <f t="shared" si="6"/>
        <v/>
      </c>
      <c r="BO63" s="5" t="str">
        <f t="shared" si="7"/>
        <v/>
      </c>
      <c r="BP63" s="15" t="str">
        <f t="shared" si="8"/>
        <v/>
      </c>
      <c r="BQ63" s="29"/>
      <c r="BR63" s="16"/>
      <c r="BS63" s="5" t="str">
        <f t="shared" si="21"/>
        <v/>
      </c>
      <c r="BV63" s="5" t="str">
        <f t="shared" si="20"/>
        <v/>
      </c>
      <c r="BW63" s="5" t="str">
        <f>IF(I63="","",IFERROR(IF(VLOOKUP(I63,I$2:I62,1,0)=0,"",""),I63))</f>
        <v/>
      </c>
      <c r="BX63" s="25" t="str">
        <f>IF(BW63="","",(IFERROR(VLOOKUP(MID(BW63,1,1),$CO$2:CS$28,3,0),0)+IFERROR(VLOOKUP(MID(BW63,2,1),CO$2:CS$28,4,0),0)+IFERROR(VLOOKUP(MID(BW63,3,1),CO$2:CS$28,5,0),0)+(ROW(BW63)/1000000000000)))</f>
        <v/>
      </c>
      <c r="BZ63" s="5">
        <v>62</v>
      </c>
      <c r="CA63" s="5" t="str">
        <f>IFERROR(VLOOKUP(BZ63,BV$2:BW1139,2,0),"")</f>
        <v/>
      </c>
      <c r="CU63" s="5" t="e">
        <f>IF(REPORTE!AH$2="si",IF(F63=VALUE(REPORTE!C$11),IF(SUM(CU64:CU$1993),CONCATENATE(INT(B63),", "),INT(B63)),""),IF(F63=VALUE(REPORTE!C$10),IF(SUM(CU64:CU$1993),CONCATENATE(INT(B63),", "),INT(B63)),""))</f>
        <v>#VALUE!</v>
      </c>
    </row>
    <row r="64" spans="1:99" s="5" customFormat="1" ht="15" customHeight="1" x14ac:dyDescent="0.25">
      <c r="A64" s="4" t="str">
        <f t="shared" si="0"/>
        <v/>
      </c>
      <c r="B64" s="6"/>
      <c r="C64" s="7"/>
      <c r="D64" s="10"/>
      <c r="E64" s="5" t="str">
        <f t="shared" si="13"/>
        <v/>
      </c>
      <c r="F64" s="9"/>
      <c r="G64" s="1" t="str">
        <f>IFERROR(INDEX('padron cfe'!B:B,MATCH(DATOS!F64,'padron cfe'!A:A,0),1),"")</f>
        <v/>
      </c>
      <c r="H64" s="1"/>
      <c r="J64" s="2" t="str">
        <f>IFERROR(INDEX('padron cfe'!C:C,MATCH(DATOS!F64,'padron cfe'!A:A,0),1),"")</f>
        <v/>
      </c>
      <c r="K64" s="4"/>
      <c r="L64" s="4" t="str">
        <f>IFERROR(IF(VLOOKUP(I64,I$2:L63,4,0)=0,"",VLOOKUP(I64,I$2:L63,4,0)),"")</f>
        <v/>
      </c>
      <c r="M64" s="4" t="str">
        <f>IFERROR(IF(VLOOKUP(I64,I$2:M63,5,0)=0,"",VLOOKUP(I64,I$2:M63,5,0)),"")</f>
        <v/>
      </c>
      <c r="N64" s="4"/>
      <c r="O64" s="2"/>
      <c r="P64" s="2"/>
      <c r="T64" s="2" t="str">
        <f>IFERROR(INDEX('padron cfe'!D:D,MATCH(DATOS!F64,'padron cfe'!A:A,0),1),"")</f>
        <v/>
      </c>
      <c r="U64" s="4"/>
      <c r="V64" s="4"/>
      <c r="W64" s="4"/>
      <c r="X64" s="4"/>
      <c r="Y64" s="4"/>
      <c r="Z64" s="8"/>
      <c r="AA64" s="4"/>
      <c r="AB64" s="4" t="str">
        <f t="shared" si="14"/>
        <v/>
      </c>
      <c r="AC64" s="7" t="str">
        <f t="shared" ca="1" si="15"/>
        <v/>
      </c>
      <c r="AD64" s="7"/>
      <c r="AE64" s="7"/>
      <c r="AF64" s="97" t="str">
        <f>IFERROR(INDEX(bombas!F:F,MATCH(B64,bombas!I:I,0),1),"")</f>
        <v/>
      </c>
      <c r="AG64" s="6" t="str">
        <f>IFERROR(INDEX(bombas!H:H,MATCH(B64,bombas!I:I,0),1),"")</f>
        <v/>
      </c>
      <c r="AH64" s="4"/>
      <c r="AI64" s="4" t="str">
        <f t="shared" si="16"/>
        <v/>
      </c>
      <c r="AJ64" s="4"/>
      <c r="AK64" s="127" t="str">
        <f t="shared" si="17"/>
        <v/>
      </c>
      <c r="AL64" s="2" t="str">
        <f>IFERROR(IF(INDEX(AL$1:AL63,MATCH(I64,I$1:I63,0),1)=0,"",INDEX(AL$1:AL63,MATCH(I64,I$1:I63,0),1)),"")</f>
        <v/>
      </c>
      <c r="AM64" s="2" t="str">
        <f>IFERROR(IF(INDEX(AM$1:AM63,MATCH(I64,I$1:I63,0),1)=0,"",INDEX(AM$1:AM63,MATCH(I64,I$1:I63,0),1)),"")</f>
        <v/>
      </c>
      <c r="AN64" s="2" t="str">
        <f>IFERROR(IF(INDEX(AN$1:AN63,MATCH(I64,I$1:I63,0),1)=0,"",INDEX(AN$1:AN63,MATCH(I64,I$1:I63,0),1)),"")</f>
        <v/>
      </c>
      <c r="AO64" s="2"/>
      <c r="AP64" s="2"/>
      <c r="AQ64" s="2"/>
      <c r="AR64" s="4"/>
      <c r="AS64" s="4"/>
      <c r="AT64" s="4"/>
      <c r="AU64" s="4"/>
      <c r="AV64" s="4"/>
      <c r="AW64" s="4"/>
      <c r="AX64" s="4"/>
      <c r="AY64" s="4"/>
      <c r="AZ64" s="4"/>
      <c r="BB64" s="4"/>
      <c r="BH64" s="4" t="str">
        <f>IF(IFERROR(VLOOKUP(F64,F65:F$1993,1,0),"")="","",COUNTIF(F:F,F64))</f>
        <v/>
      </c>
      <c r="BI64" s="4"/>
      <c r="BM64" s="5" t="str">
        <f>IF(B64="","",IF(BH64="",1+(MAX(BM$2:BM63)),""))</f>
        <v/>
      </c>
      <c r="BN64" s="5" t="str">
        <f t="shared" si="6"/>
        <v/>
      </c>
      <c r="BO64" s="5" t="str">
        <f t="shared" si="7"/>
        <v/>
      </c>
      <c r="BP64" s="15" t="str">
        <f t="shared" si="8"/>
        <v/>
      </c>
      <c r="BQ64" s="29"/>
      <c r="BR64" s="16"/>
      <c r="BS64" s="5" t="str">
        <f t="shared" si="21"/>
        <v/>
      </c>
      <c r="BV64" s="5" t="str">
        <f t="shared" si="20"/>
        <v/>
      </c>
      <c r="BW64" s="5" t="str">
        <f>IF(I64="","",IFERROR(IF(VLOOKUP(I64,I$2:I63,1,0)=0,"",""),I64))</f>
        <v/>
      </c>
      <c r="BX64" s="25" t="str">
        <f>IF(BW64="","",(IFERROR(VLOOKUP(MID(BW64,1,1),$CO$2:CS$28,3,0),0)+IFERROR(VLOOKUP(MID(BW64,2,1),CO$2:CS$28,4,0),0)+IFERROR(VLOOKUP(MID(BW64,3,1),CO$2:CS$28,5,0),0)+(ROW(BW64)/1000000000000)))</f>
        <v/>
      </c>
      <c r="BZ64" s="5">
        <v>63</v>
      </c>
      <c r="CA64" s="5" t="str">
        <f>IFERROR(VLOOKUP(BZ64,BV$2:BW1140,2,0),"")</f>
        <v/>
      </c>
      <c r="CU64" s="5" t="e">
        <f>IF(REPORTE!AH$2="si",IF(F64=VALUE(REPORTE!C$11),IF(SUM(CU65:CU$1993),CONCATENATE(INT(B64),", "),INT(B64)),""),IF(F64=VALUE(REPORTE!C$10),IF(SUM(CU65:CU$1993),CONCATENATE(INT(B64),", "),INT(B64)),""))</f>
        <v>#VALUE!</v>
      </c>
    </row>
    <row r="65" spans="1:99" s="5" customFormat="1" ht="15" customHeight="1" x14ac:dyDescent="0.25">
      <c r="A65" s="4" t="str">
        <f t="shared" si="0"/>
        <v/>
      </c>
      <c r="B65" s="6"/>
      <c r="C65" s="7"/>
      <c r="D65" s="10"/>
      <c r="E65" s="5" t="str">
        <f t="shared" si="13"/>
        <v/>
      </c>
      <c r="F65" s="9"/>
      <c r="G65" s="1" t="str">
        <f>IFERROR(INDEX('padron cfe'!B:B,MATCH(DATOS!F65,'padron cfe'!A:A,0),1),"")</f>
        <v/>
      </c>
      <c r="H65" s="1"/>
      <c r="J65" s="2" t="str">
        <f>IFERROR(INDEX('padron cfe'!C:C,MATCH(DATOS!F65,'padron cfe'!A:A,0),1),"")</f>
        <v/>
      </c>
      <c r="K65" s="4"/>
      <c r="L65" s="4" t="str">
        <f>IFERROR(IF(VLOOKUP(I65,I$2:L64,4,0)=0,"",VLOOKUP(I65,I$2:L64,4,0)),"")</f>
        <v/>
      </c>
      <c r="M65" s="4" t="str">
        <f>IFERROR(IF(VLOOKUP(I65,I$2:M64,5,0)=0,"",VLOOKUP(I65,I$2:M64,5,0)),"")</f>
        <v/>
      </c>
      <c r="N65" s="4"/>
      <c r="O65" s="2"/>
      <c r="P65" s="2"/>
      <c r="T65" s="2" t="str">
        <f>IFERROR(INDEX('padron cfe'!D:D,MATCH(DATOS!F65,'padron cfe'!A:A,0),1),"")</f>
        <v/>
      </c>
      <c r="U65" s="4"/>
      <c r="V65" s="4"/>
      <c r="W65" s="4"/>
      <c r="X65" s="4"/>
      <c r="Y65" s="4"/>
      <c r="Z65" s="8"/>
      <c r="AA65" s="4"/>
      <c r="AB65" s="4" t="str">
        <f t="shared" si="14"/>
        <v/>
      </c>
      <c r="AC65" s="7" t="str">
        <f t="shared" ca="1" si="15"/>
        <v/>
      </c>
      <c r="AD65" s="7"/>
      <c r="AE65" s="7"/>
      <c r="AF65" s="97" t="str">
        <f>IFERROR(INDEX(bombas!F:F,MATCH(B65,bombas!I:I,0),1),"")</f>
        <v/>
      </c>
      <c r="AG65" s="6" t="str">
        <f>IFERROR(INDEX(bombas!H:H,MATCH(B65,bombas!I:I,0),1),"")</f>
        <v/>
      </c>
      <c r="AH65" s="4"/>
      <c r="AI65" s="4" t="str">
        <f t="shared" si="16"/>
        <v/>
      </c>
      <c r="AJ65" s="4"/>
      <c r="AK65" s="127" t="str">
        <f t="shared" si="17"/>
        <v/>
      </c>
      <c r="AL65" s="2" t="str">
        <f>IFERROR(IF(INDEX(AL$1:AL64,MATCH(I65,I$1:I64,0),1)=0,"",INDEX(AL$1:AL64,MATCH(I65,I$1:I64,0),1)),"")</f>
        <v/>
      </c>
      <c r="AM65" s="2" t="str">
        <f>IFERROR(IF(INDEX(AM$1:AM64,MATCH(I65,I$1:I64,0),1)=0,"",INDEX(AM$1:AM64,MATCH(I65,I$1:I64,0),1)),"")</f>
        <v/>
      </c>
      <c r="AN65" s="2" t="str">
        <f>IFERROR(IF(INDEX(AN$1:AN64,MATCH(I65,I$1:I64,0),1)=0,"",INDEX(AN$1:AN64,MATCH(I65,I$1:I64,0),1)),"")</f>
        <v/>
      </c>
      <c r="AO65" s="2"/>
      <c r="AP65" s="2"/>
      <c r="AQ65" s="2"/>
      <c r="AR65" s="4"/>
      <c r="AS65" s="4"/>
      <c r="AT65" s="4"/>
      <c r="AU65" s="4"/>
      <c r="AV65" s="4"/>
      <c r="AW65" s="4"/>
      <c r="AX65" s="4"/>
      <c r="AY65" s="4"/>
      <c r="AZ65" s="4"/>
      <c r="BB65" s="4"/>
      <c r="BH65" s="4" t="str">
        <f>IF(IFERROR(VLOOKUP(F65,F66:F$1993,1,0),"")="","",COUNTIF(F:F,F65))</f>
        <v/>
      </c>
      <c r="BI65" s="4"/>
      <c r="BM65" s="5" t="str">
        <f>IF(B65="","",IF(BH65="",1+(MAX(BM$2:BM64)),""))</f>
        <v/>
      </c>
      <c r="BN65" s="5" t="str">
        <f t="shared" si="6"/>
        <v/>
      </c>
      <c r="BO65" s="5" t="str">
        <f t="shared" si="7"/>
        <v/>
      </c>
      <c r="BP65" s="15" t="str">
        <f t="shared" si="8"/>
        <v/>
      </c>
      <c r="BQ65" s="29"/>
      <c r="BR65" s="16"/>
      <c r="BS65" s="5" t="str">
        <f t="shared" si="21"/>
        <v/>
      </c>
      <c r="BV65" s="5" t="str">
        <f t="shared" si="20"/>
        <v/>
      </c>
      <c r="BW65" s="5" t="str">
        <f>IF(I65="","",IFERROR(IF(VLOOKUP(I65,I$2:I64,1,0)=0,"",""),I65))</f>
        <v/>
      </c>
      <c r="BX65" s="25" t="str">
        <f>IF(BW65="","",(IFERROR(VLOOKUP(MID(BW65,1,1),$CO$2:CS$28,3,0),0)+IFERROR(VLOOKUP(MID(BW65,2,1),CO$2:CS$28,4,0),0)+IFERROR(VLOOKUP(MID(BW65,3,1),CO$2:CS$28,5,0),0)+(ROW(BW65)/1000000000000)))</f>
        <v/>
      </c>
      <c r="BZ65" s="5">
        <v>64</v>
      </c>
      <c r="CA65" s="5" t="str">
        <f>IFERROR(VLOOKUP(BZ65,BV$2:BW1141,2,0),"")</f>
        <v/>
      </c>
      <c r="CU65" s="5" t="e">
        <f>IF(REPORTE!AH$2="si",IF(F65=VALUE(REPORTE!C$11),IF(SUM(CU66:CU$1993),CONCATENATE(INT(B65),", "),INT(B65)),""),IF(F65=VALUE(REPORTE!C$10),IF(SUM(CU66:CU$1993),CONCATENATE(INT(B65),", "),INT(B65)),""))</f>
        <v>#VALUE!</v>
      </c>
    </row>
    <row r="66" spans="1:99" s="5" customFormat="1" ht="15" customHeight="1" x14ac:dyDescent="0.25">
      <c r="A66" s="6" t="str">
        <f t="shared" ref="A66:A129" si="22">IF(BB66="",IF(B66="","",IF(LEN(B66)=1,"000"&amp;B66,IF(LEN(B66)=2,"00"&amp;B66,IF(LEN(B66)=3,"0"&amp;B66,B66)))),F66)</f>
        <v/>
      </c>
      <c r="B66" s="6"/>
      <c r="C66" s="7"/>
      <c r="D66" s="10"/>
      <c r="E66" s="5" t="str">
        <f t="shared" si="13"/>
        <v/>
      </c>
      <c r="F66" s="9"/>
      <c r="G66" s="1" t="str">
        <f>IFERROR(INDEX('padron cfe'!B:B,MATCH(DATOS!F66,'padron cfe'!A:A,0),1),"")</f>
        <v/>
      </c>
      <c r="H66" s="1"/>
      <c r="J66" s="2" t="str">
        <f>IFERROR(INDEX('padron cfe'!C:C,MATCH(DATOS!F66,'padron cfe'!A:A,0),1),"")</f>
        <v/>
      </c>
      <c r="K66" s="4"/>
      <c r="L66" s="4" t="str">
        <f>IFERROR(IF(VLOOKUP(I66,I$2:L65,4,0)=0,"",VLOOKUP(I66,I$2:L65,4,0)),"")</f>
        <v/>
      </c>
      <c r="M66" s="4" t="str">
        <f>IFERROR(IF(VLOOKUP(I66,I$2:M65,5,0)=0,"",VLOOKUP(I66,I$2:M65,5,0)),"")</f>
        <v/>
      </c>
      <c r="N66" s="4"/>
      <c r="O66" s="2"/>
      <c r="P66" s="2"/>
      <c r="T66" s="2" t="str">
        <f>IFERROR(INDEX('padron cfe'!D:D,MATCH(DATOS!F66,'padron cfe'!A:A,0),1),"")</f>
        <v/>
      </c>
      <c r="U66" s="4"/>
      <c r="V66" s="4"/>
      <c r="W66" s="4"/>
      <c r="X66" s="4"/>
      <c r="Y66" s="4"/>
      <c r="Z66" s="8"/>
      <c r="AA66" s="4"/>
      <c r="AB66" s="4" t="str">
        <f t="shared" si="14"/>
        <v/>
      </c>
      <c r="AC66" s="7" t="str">
        <f t="shared" ca="1" si="15"/>
        <v/>
      </c>
      <c r="AD66" s="7"/>
      <c r="AE66" s="7"/>
      <c r="AF66" s="97" t="str">
        <f>IFERROR(INDEX(bombas!F:F,MATCH(B66,bombas!I:I,0),1),"")</f>
        <v/>
      </c>
      <c r="AG66" s="6" t="str">
        <f>IFERROR(INDEX(bombas!H:H,MATCH(B66,bombas!I:I,0),1),"")</f>
        <v/>
      </c>
      <c r="AH66" s="4"/>
      <c r="AI66" s="4" t="str">
        <f t="shared" si="16"/>
        <v/>
      </c>
      <c r="AJ66" s="4"/>
      <c r="AK66" s="127" t="str">
        <f t="shared" si="17"/>
        <v/>
      </c>
      <c r="AL66" s="2" t="str">
        <f>IFERROR(IF(INDEX(AL$1:AL65,MATCH(I66,I$1:I65,0),1)=0,"",INDEX(AL$1:AL65,MATCH(I66,I$1:I65,0),1)),"")</f>
        <v/>
      </c>
      <c r="AM66" s="2" t="str">
        <f>IFERROR(IF(INDEX(AM$1:AM65,MATCH(I66,I$1:I65,0),1)=0,"",INDEX(AM$1:AM65,MATCH(I66,I$1:I65,0),1)),"")</f>
        <v/>
      </c>
      <c r="AN66" s="2" t="str">
        <f>IFERROR(IF(INDEX(AN$1:AN65,MATCH(I66,I$1:I65,0),1)=0,"",INDEX(AN$1:AN65,MATCH(I66,I$1:I65,0),1)),"")</f>
        <v/>
      </c>
      <c r="AO66" s="2"/>
      <c r="AP66" s="2"/>
      <c r="AQ66" s="2"/>
      <c r="AR66" s="4"/>
      <c r="AS66" s="4"/>
      <c r="AT66" s="4"/>
      <c r="AU66" s="4"/>
      <c r="AV66" s="4"/>
      <c r="AW66" s="4"/>
      <c r="AX66" s="4"/>
      <c r="AY66" s="4"/>
      <c r="AZ66" s="4"/>
      <c r="BB66" s="4"/>
      <c r="BH66" s="4" t="str">
        <f>IF(IFERROR(VLOOKUP(F66,F67:F$1993,1,0),"")="","",COUNTIF(F:F,F66))</f>
        <v/>
      </c>
      <c r="BI66" s="4"/>
      <c r="BM66" s="5" t="str">
        <f>IF(B66="","",IF(BH66="",1+(MAX(BM$2:BM65)),""))</f>
        <v/>
      </c>
      <c r="BN66" s="5" t="str">
        <f t="shared" ref="BN66:BN129" si="23">IF(BM66="","",AI66)</f>
        <v/>
      </c>
      <c r="BO66" s="5" t="str">
        <f t="shared" ref="BO66:BO129" si="24">IF(BM66="","",E66)</f>
        <v/>
      </c>
      <c r="BP66" s="15" t="str">
        <f t="shared" ref="BP66:BP129" si="25">IF(BM66="","",F66)</f>
        <v/>
      </c>
      <c r="BQ66" s="29"/>
      <c r="BR66" s="16"/>
      <c r="BS66" s="5" t="str">
        <f t="shared" si="21"/>
        <v/>
      </c>
      <c r="BV66" s="5" t="str">
        <f t="shared" si="20"/>
        <v/>
      </c>
      <c r="BW66" s="5" t="str">
        <f>IF(I66="","",IFERROR(IF(VLOOKUP(I66,I$2:I65,1,0)=0,"",""),I66))</f>
        <v/>
      </c>
      <c r="BX66" s="25" t="str">
        <f>IF(BW66="","",(IFERROR(VLOOKUP(MID(BW66,1,1),$CO$2:CS$28,3,0),0)+IFERROR(VLOOKUP(MID(BW66,2,1),CO$2:CS$28,4,0),0)+IFERROR(VLOOKUP(MID(BW66,3,1),CO$2:CS$28,5,0),0)+(ROW(BW66)/1000000000000)))</f>
        <v/>
      </c>
      <c r="BZ66" s="5">
        <v>65</v>
      </c>
      <c r="CA66" s="5" t="str">
        <f>IFERROR(VLOOKUP(BZ66,BV$2:BW1142,2,0),"")</f>
        <v/>
      </c>
      <c r="CU66" s="5" t="e">
        <f>IF(REPORTE!AH$2="si",IF(F66=VALUE(REPORTE!C$11),IF(SUM(CU67:CU$1993),CONCATENATE(INT(B66),", "),INT(B66)),""),IF(F66=VALUE(REPORTE!C$10),IF(SUM(CU67:CU$1993),CONCATENATE(INT(B66),", "),INT(B66)),""))</f>
        <v>#VALUE!</v>
      </c>
    </row>
    <row r="67" spans="1:99" s="5" customFormat="1" ht="15" customHeight="1" x14ac:dyDescent="0.25">
      <c r="A67" s="4" t="str">
        <f t="shared" si="22"/>
        <v/>
      </c>
      <c r="B67" s="6"/>
      <c r="C67" s="7"/>
      <c r="D67" s="10"/>
      <c r="E67" s="5" t="str">
        <f t="shared" si="13"/>
        <v/>
      </c>
      <c r="F67" s="9"/>
      <c r="G67" s="1" t="str">
        <f>IFERROR(INDEX('padron cfe'!B:B,MATCH(DATOS!F67,'padron cfe'!A:A,0),1),"")</f>
        <v/>
      </c>
      <c r="H67" s="1"/>
      <c r="J67" s="2" t="str">
        <f>IFERROR(INDEX('padron cfe'!C:C,MATCH(DATOS!F67,'padron cfe'!A:A,0),1),"")</f>
        <v/>
      </c>
      <c r="K67" s="4"/>
      <c r="L67" s="4" t="str">
        <f>IFERROR(IF(VLOOKUP(I67,I$2:L66,4,0)=0,"",VLOOKUP(I67,I$2:L66,4,0)),"")</f>
        <v/>
      </c>
      <c r="M67" s="4" t="str">
        <f>IFERROR(IF(VLOOKUP(I67,I$2:M66,5,0)=0,"",VLOOKUP(I67,I$2:M66,5,0)),"")</f>
        <v/>
      </c>
      <c r="N67" s="4"/>
      <c r="O67" s="2"/>
      <c r="P67" s="2"/>
      <c r="T67" s="2" t="str">
        <f>IFERROR(INDEX('padron cfe'!D:D,MATCH(DATOS!F67,'padron cfe'!A:A,0),1),"")</f>
        <v/>
      </c>
      <c r="U67" s="4"/>
      <c r="V67" s="4"/>
      <c r="W67" s="4"/>
      <c r="X67" s="4"/>
      <c r="Y67" s="4"/>
      <c r="Z67" s="8"/>
      <c r="AA67" s="4"/>
      <c r="AB67" s="4" t="str">
        <f t="shared" si="14"/>
        <v/>
      </c>
      <c r="AC67" s="7" t="str">
        <f t="shared" ca="1" si="15"/>
        <v/>
      </c>
      <c r="AD67" s="7"/>
      <c r="AE67" s="7"/>
      <c r="AF67" s="97" t="str">
        <f>IFERROR(INDEX(bombas!F:F,MATCH(B67,bombas!I:I,0),1),"")</f>
        <v/>
      </c>
      <c r="AG67" s="6" t="str">
        <f>IFERROR(INDEX(bombas!H:H,MATCH(B67,bombas!I:I,0),1),"")</f>
        <v/>
      </c>
      <c r="AH67" s="4"/>
      <c r="AI67" s="4" t="str">
        <f t="shared" si="16"/>
        <v/>
      </c>
      <c r="AJ67" s="4"/>
      <c r="AK67" s="127" t="str">
        <f t="shared" si="17"/>
        <v/>
      </c>
      <c r="AL67" s="2" t="str">
        <f>IFERROR(IF(INDEX(AL$1:AL66,MATCH(I67,I$1:I66,0),1)=0,"",INDEX(AL$1:AL66,MATCH(I67,I$1:I66,0),1)),"")</f>
        <v/>
      </c>
      <c r="AM67" s="2" t="str">
        <f>IFERROR(IF(INDEX(AM$1:AM66,MATCH(I67,I$1:I66,0),1)=0,"",INDEX(AM$1:AM66,MATCH(I67,I$1:I66,0),1)),"")</f>
        <v/>
      </c>
      <c r="AN67" s="2" t="str">
        <f>IFERROR(IF(INDEX(AN$1:AN66,MATCH(I67,I$1:I66,0),1)=0,"",INDEX(AN$1:AN66,MATCH(I67,I$1:I66,0),1)),"")</f>
        <v/>
      </c>
      <c r="AO67" s="2"/>
      <c r="AP67" s="2"/>
      <c r="AQ67" s="2"/>
      <c r="AR67" s="4"/>
      <c r="AS67" s="4"/>
      <c r="AT67" s="4"/>
      <c r="AU67" s="4"/>
      <c r="AV67" s="4"/>
      <c r="AW67" s="4"/>
      <c r="AX67" s="4"/>
      <c r="AY67" s="4"/>
      <c r="AZ67" s="4"/>
      <c r="BB67" s="4"/>
      <c r="BH67" s="4" t="str">
        <f>IF(IFERROR(VLOOKUP(F67,F68:F$1993,1,0),"")="","",COUNTIF(F:F,F67))</f>
        <v/>
      </c>
      <c r="BI67" s="4"/>
      <c r="BM67" s="5" t="str">
        <f>IF(B67="","",IF(BH67="",1+(MAX(BM$2:BM66)),""))</f>
        <v/>
      </c>
      <c r="BN67" s="5" t="str">
        <f t="shared" si="23"/>
        <v/>
      </c>
      <c r="BO67" s="5" t="str">
        <f t="shared" si="24"/>
        <v/>
      </c>
      <c r="BP67" s="15" t="str">
        <f t="shared" si="25"/>
        <v/>
      </c>
      <c r="BQ67" s="29"/>
      <c r="BR67" s="16"/>
      <c r="BS67" s="5" t="str">
        <f t="shared" si="21"/>
        <v/>
      </c>
      <c r="BV67" s="5" t="str">
        <f t="shared" si="20"/>
        <v/>
      </c>
      <c r="BW67" s="5" t="str">
        <f>IF(I67="","",IFERROR(IF(VLOOKUP(I67,I$2:I66,1,0)=0,"",""),I67))</f>
        <v/>
      </c>
      <c r="BX67" s="25" t="str">
        <f>IF(BW67="","",(IFERROR(VLOOKUP(MID(BW67,1,1),$CO$2:CS$28,3,0),0)+IFERROR(VLOOKUP(MID(BW67,2,1),CO$2:CS$28,4,0),0)+IFERROR(VLOOKUP(MID(BW67,3,1),CO$2:CS$28,5,0),0)+(ROW(BW67)/1000000000000)))</f>
        <v/>
      </c>
      <c r="BZ67" s="5">
        <v>66</v>
      </c>
      <c r="CA67" s="5" t="str">
        <f>IFERROR(VLOOKUP(BZ67,BV$2:BW1143,2,0),"")</f>
        <v/>
      </c>
      <c r="CU67" s="5" t="e">
        <f>IF(REPORTE!AH$2="si",IF(F67=VALUE(REPORTE!C$11),IF(SUM(CU68:CU$1993),CONCATENATE(INT(B67),", "),INT(B67)),""),IF(F67=VALUE(REPORTE!C$10),IF(SUM(CU68:CU$1993),CONCATENATE(INT(B67),", "),INT(B67)),""))</f>
        <v>#VALUE!</v>
      </c>
    </row>
    <row r="68" spans="1:99" s="5" customFormat="1" ht="15" customHeight="1" x14ac:dyDescent="0.25">
      <c r="A68" s="4" t="str">
        <f t="shared" si="22"/>
        <v/>
      </c>
      <c r="B68" s="6"/>
      <c r="C68" s="7"/>
      <c r="D68" s="10"/>
      <c r="E68" s="5" t="str">
        <f t="shared" ref="E68:E131" si="26">IF(C68="","",CONCATENATE("PEUA19102012",IFERROR(VLOOKUP(DAY(C68),$BE$3:$BF$11,2,0),DAY(C68)),IFERROR(VLOOKUP(MONTH(C68),$BE$3:$BF$11,2,0),MONTH(C68)),YEAR(C68),D68))</f>
        <v/>
      </c>
      <c r="F68" s="9"/>
      <c r="G68" s="1" t="str">
        <f>IFERROR(INDEX('padron cfe'!B:B,MATCH(DATOS!F68,'padron cfe'!A:A,0),1),"")</f>
        <v/>
      </c>
      <c r="H68" s="1"/>
      <c r="J68" s="2" t="str">
        <f>IFERROR(INDEX('padron cfe'!C:C,MATCH(DATOS!F68,'padron cfe'!A:A,0),1),"")</f>
        <v/>
      </c>
      <c r="K68" s="4"/>
      <c r="L68" s="4" t="str">
        <f>IFERROR(IF(VLOOKUP(I68,I$2:L67,4,0)=0,"",VLOOKUP(I68,I$2:L67,4,0)),"")</f>
        <v/>
      </c>
      <c r="M68" s="4" t="str">
        <f>IFERROR(IF(VLOOKUP(I68,I$2:M67,5,0)=0,"",VLOOKUP(I68,I$2:M67,5,0)),"")</f>
        <v/>
      </c>
      <c r="N68" s="4"/>
      <c r="O68" s="2"/>
      <c r="P68" s="2"/>
      <c r="T68" s="2" t="str">
        <f>IFERROR(INDEX('padron cfe'!D:D,MATCH(DATOS!F68,'padron cfe'!A:A,0),1),"")</f>
        <v/>
      </c>
      <c r="U68" s="4"/>
      <c r="V68" s="4"/>
      <c r="W68" s="4"/>
      <c r="X68" s="4"/>
      <c r="Y68" s="4"/>
      <c r="Z68" s="8"/>
      <c r="AA68" s="4"/>
      <c r="AB68" s="4" t="str">
        <f t="shared" ref="AB68:AB131" si="27">IF(X68="","",IFERROR(IF(LEN(DAY(Z68))=1,0&amp;DAY(Z68),DAY(Z68))&amp;"/"&amp;IF(LEN(MONTH(Z68))=1,0&amp;MONTH(Z68),MONTH(Z68))&amp;"/"&amp;YEAR(Z68)+AA68,"31/12/2099"))</f>
        <v/>
      </c>
      <c r="AC68" s="7" t="str">
        <f t="shared" ref="AC68:AC131" ca="1" si="28">IF(AA68="","",IF(AA68="N/A","VIGENTE",IF(CONCATENATE(DAY(Z68),"/",MONTH(Z68),"/",YEAR(Z68)+AA68)-TODAY()&gt;0,"VIGENTE","VENCIDO")))</f>
        <v/>
      </c>
      <c r="AD68" s="7"/>
      <c r="AE68" s="7"/>
      <c r="AF68" s="97" t="str">
        <f>IFERROR(INDEX(bombas!F:F,MATCH(B68,bombas!I:I,0),1),"")</f>
        <v/>
      </c>
      <c r="AG68" s="6" t="str">
        <f>IFERROR(INDEX(bombas!H:H,MATCH(B68,bombas!I:I,0),1),"")</f>
        <v/>
      </c>
      <c r="AH68" s="4"/>
      <c r="AI68" s="4" t="str">
        <f t="shared" ref="AI68:AI131" si="29">IF(AH68="","",(AH68*0.746*365*24)*0.75+438)</f>
        <v/>
      </c>
      <c r="AJ68" s="4"/>
      <c r="AK68" s="127" t="str">
        <f t="shared" ref="AK68:AK131" si="30">IF(AJ68="","",AJ68/AI68)</f>
        <v/>
      </c>
      <c r="AL68" s="2" t="str">
        <f>IFERROR(IF(INDEX(AL$1:AL67,MATCH(I68,I$1:I67,0),1)=0,"",INDEX(AL$1:AL67,MATCH(I68,I$1:I67,0),1)),"")</f>
        <v/>
      </c>
      <c r="AM68" s="2" t="str">
        <f>IFERROR(IF(INDEX(AM$1:AM67,MATCH(I68,I$1:I67,0),1)=0,"",INDEX(AM$1:AM67,MATCH(I68,I$1:I67,0),1)),"")</f>
        <v/>
      </c>
      <c r="AN68" s="2" t="str">
        <f>IFERROR(IF(INDEX(AN$1:AN67,MATCH(I68,I$1:I67,0),1)=0,"",INDEX(AN$1:AN67,MATCH(I68,I$1:I67,0),1)),"")</f>
        <v/>
      </c>
      <c r="AO68" s="2"/>
      <c r="AP68" s="2"/>
      <c r="AQ68" s="2"/>
      <c r="AR68" s="4"/>
      <c r="AS68" s="4"/>
      <c r="AT68" s="4"/>
      <c r="AU68" s="4"/>
      <c r="AV68" s="4"/>
      <c r="AW68" s="4"/>
      <c r="AX68" s="4"/>
      <c r="AY68" s="4"/>
      <c r="AZ68" s="4"/>
      <c r="BB68" s="4"/>
      <c r="BH68" s="4" t="str">
        <f>IF(IFERROR(VLOOKUP(F68,F69:F$1993,1,0),"")="","",COUNTIF(F:F,F68))</f>
        <v/>
      </c>
      <c r="BI68" s="4"/>
      <c r="BM68" s="5" t="str">
        <f>IF(B68="","",IF(BH68="",1+(MAX(BM$2:BM67)),""))</f>
        <v/>
      </c>
      <c r="BN68" s="5" t="str">
        <f t="shared" si="23"/>
        <v/>
      </c>
      <c r="BO68" s="5" t="str">
        <f t="shared" si="24"/>
        <v/>
      </c>
      <c r="BP68" s="15" t="str">
        <f t="shared" si="25"/>
        <v/>
      </c>
      <c r="BQ68" s="29"/>
      <c r="BR68" s="16"/>
      <c r="BS68" s="5" t="str">
        <f t="shared" si="21"/>
        <v/>
      </c>
      <c r="BV68" s="5" t="str">
        <f t="shared" si="20"/>
        <v/>
      </c>
      <c r="BW68" s="5" t="str">
        <f>IF(I68="","",IFERROR(IF(VLOOKUP(I68,I$2:I67,1,0)=0,"",""),I68))</f>
        <v/>
      </c>
      <c r="BX68" s="25" t="str">
        <f>IF(BW68="","",(IFERROR(VLOOKUP(MID(BW68,1,1),$CO$2:CS$28,3,0),0)+IFERROR(VLOOKUP(MID(BW68,2,1),CO$2:CS$28,4,0),0)+IFERROR(VLOOKUP(MID(BW68,3,1),CO$2:CS$28,5,0),0)+(ROW(BW68)/1000000000000)))</f>
        <v/>
      </c>
      <c r="BZ68" s="5">
        <v>67</v>
      </c>
      <c r="CA68" s="5" t="str">
        <f>IFERROR(VLOOKUP(BZ68,BV$2:BW1144,2,0),"")</f>
        <v/>
      </c>
      <c r="CU68" s="5" t="e">
        <f>IF(REPORTE!AH$2="si",IF(F68=VALUE(REPORTE!C$11),IF(SUM(CU69:CU$1993),CONCATENATE(INT(B68),", "),INT(B68)),""),IF(F68=VALUE(REPORTE!C$10),IF(SUM(CU69:CU$1993),CONCATENATE(INT(B68),", "),INT(B68)),""))</f>
        <v>#VALUE!</v>
      </c>
    </row>
    <row r="69" spans="1:99" s="5" customFormat="1" ht="15" customHeight="1" x14ac:dyDescent="0.25">
      <c r="A69" s="4" t="str">
        <f t="shared" si="22"/>
        <v/>
      </c>
      <c r="B69" s="6"/>
      <c r="C69" s="7"/>
      <c r="D69" s="10"/>
      <c r="E69" s="5" t="str">
        <f t="shared" si="26"/>
        <v/>
      </c>
      <c r="F69" s="9"/>
      <c r="G69" s="1" t="str">
        <f>IFERROR(INDEX('padron cfe'!B:B,MATCH(DATOS!F69,'padron cfe'!A:A,0),1),"")</f>
        <v/>
      </c>
      <c r="H69" s="1"/>
      <c r="J69" s="2" t="str">
        <f>IFERROR(INDEX('padron cfe'!C:C,MATCH(DATOS!F69,'padron cfe'!A:A,0),1),"")</f>
        <v/>
      </c>
      <c r="K69" s="4"/>
      <c r="L69" s="4" t="str">
        <f>IFERROR(IF(VLOOKUP(I69,I$2:L68,4,0)=0,"",VLOOKUP(I69,I$2:L68,4,0)),"")</f>
        <v/>
      </c>
      <c r="M69" s="4" t="str">
        <f>IFERROR(IF(VLOOKUP(I69,I$2:M68,5,0)=0,"",VLOOKUP(I69,I$2:M68,5,0)),"")</f>
        <v/>
      </c>
      <c r="N69" s="4"/>
      <c r="O69" s="2"/>
      <c r="P69" s="2"/>
      <c r="T69" s="2" t="str">
        <f>IFERROR(INDEX('padron cfe'!D:D,MATCH(DATOS!F69,'padron cfe'!A:A,0),1),"")</f>
        <v/>
      </c>
      <c r="U69" s="4"/>
      <c r="V69" s="4"/>
      <c r="W69" s="4"/>
      <c r="X69" s="4"/>
      <c r="Y69" s="4"/>
      <c r="Z69" s="8"/>
      <c r="AA69" s="4"/>
      <c r="AB69" s="4" t="str">
        <f t="shared" si="27"/>
        <v/>
      </c>
      <c r="AC69" s="7" t="str">
        <f t="shared" ca="1" si="28"/>
        <v/>
      </c>
      <c r="AD69" s="7"/>
      <c r="AE69" s="7"/>
      <c r="AF69" s="97" t="str">
        <f>IFERROR(INDEX(bombas!F:F,MATCH(B69,bombas!I:I,0),1),"")</f>
        <v/>
      </c>
      <c r="AG69" s="6" t="str">
        <f>IFERROR(INDEX(bombas!H:H,MATCH(B69,bombas!I:I,0),1),"")</f>
        <v/>
      </c>
      <c r="AH69" s="4"/>
      <c r="AI69" s="4" t="str">
        <f t="shared" si="29"/>
        <v/>
      </c>
      <c r="AJ69" s="4"/>
      <c r="AK69" s="127" t="str">
        <f t="shared" si="30"/>
        <v/>
      </c>
      <c r="AL69" s="2" t="str">
        <f>IFERROR(IF(INDEX(AL$1:AL68,MATCH(I69,I$1:I68,0),1)=0,"",INDEX(AL$1:AL68,MATCH(I69,I$1:I68,0),1)),"")</f>
        <v/>
      </c>
      <c r="AM69" s="2" t="str">
        <f>IFERROR(IF(INDEX(AM$1:AM68,MATCH(I69,I$1:I68,0),1)=0,"",INDEX(AM$1:AM68,MATCH(I69,I$1:I68,0),1)),"")</f>
        <v/>
      </c>
      <c r="AN69" s="2" t="str">
        <f>IFERROR(IF(INDEX(AN$1:AN68,MATCH(I69,I$1:I68,0),1)=0,"",INDEX(AN$1:AN68,MATCH(I69,I$1:I68,0),1)),"")</f>
        <v/>
      </c>
      <c r="AO69" s="2"/>
      <c r="AP69" s="2"/>
      <c r="AQ69" s="2"/>
      <c r="AR69" s="4"/>
      <c r="AS69" s="4"/>
      <c r="AT69" s="4"/>
      <c r="AU69" s="4"/>
      <c r="AV69" s="4"/>
      <c r="AW69" s="4"/>
      <c r="AX69" s="4"/>
      <c r="AY69" s="4"/>
      <c r="AZ69" s="4"/>
      <c r="BB69" s="4"/>
      <c r="BH69" s="4" t="str">
        <f>IF(IFERROR(VLOOKUP(F69,F70:F$1993,1,0),"")="","",COUNTIF(F:F,F69))</f>
        <v/>
      </c>
      <c r="BI69" s="4"/>
      <c r="BM69" s="5" t="str">
        <f>IF(B69="","",IF(BH69="",1+(MAX(BM$2:BM68)),""))</f>
        <v/>
      </c>
      <c r="BN69" s="5" t="str">
        <f t="shared" si="23"/>
        <v/>
      </c>
      <c r="BO69" s="5" t="str">
        <f t="shared" si="24"/>
        <v/>
      </c>
      <c r="BP69" s="15" t="str">
        <f t="shared" si="25"/>
        <v/>
      </c>
      <c r="BQ69" s="29"/>
      <c r="BR69" s="16"/>
      <c r="BS69" s="5" t="str">
        <f t="shared" si="21"/>
        <v/>
      </c>
      <c r="BV69" s="5" t="str">
        <f t="shared" si="20"/>
        <v/>
      </c>
      <c r="BW69" s="5" t="str">
        <f>IF(I69="","",IFERROR(IF(VLOOKUP(I69,I$2:I68,1,0)=0,"",""),I69))</f>
        <v/>
      </c>
      <c r="BX69" s="25" t="str">
        <f>IF(BW69="","",(IFERROR(VLOOKUP(MID(BW69,1,1),$CO$2:CS$28,3,0),0)+IFERROR(VLOOKUP(MID(BW69,2,1),CO$2:CS$28,4,0),0)+IFERROR(VLOOKUP(MID(BW69,3,1),CO$2:CS$28,5,0),0)+(ROW(BW69)/1000000000000)))</f>
        <v/>
      </c>
      <c r="BZ69" s="5">
        <v>68</v>
      </c>
      <c r="CA69" s="5" t="str">
        <f>IFERROR(VLOOKUP(BZ69,BV$2:BW1145,2,0),"")</f>
        <v/>
      </c>
      <c r="CU69" s="5" t="e">
        <f>IF(REPORTE!AH$2="si",IF(F69=VALUE(REPORTE!C$11),IF(SUM(CU70:CU$1993),CONCATENATE(INT(B69),", "),INT(B69)),""),IF(F69=VALUE(REPORTE!C$10),IF(SUM(CU70:CU$1993),CONCATENATE(INT(B69),", "),INT(B69)),""))</f>
        <v>#VALUE!</v>
      </c>
    </row>
    <row r="70" spans="1:99" s="5" customFormat="1" ht="15" customHeight="1" x14ac:dyDescent="0.25">
      <c r="A70" s="4" t="str">
        <f t="shared" si="22"/>
        <v/>
      </c>
      <c r="B70" s="6"/>
      <c r="C70" s="7"/>
      <c r="D70" s="10"/>
      <c r="E70" s="5" t="str">
        <f t="shared" si="26"/>
        <v/>
      </c>
      <c r="F70" s="9"/>
      <c r="G70" s="1" t="str">
        <f>IFERROR(INDEX('padron cfe'!B:B,MATCH(DATOS!F70,'padron cfe'!A:A,0),1),"")</f>
        <v/>
      </c>
      <c r="H70" s="1"/>
      <c r="J70" s="2" t="str">
        <f>IFERROR(INDEX('padron cfe'!C:C,MATCH(DATOS!F70,'padron cfe'!A:A,0),1),"")</f>
        <v/>
      </c>
      <c r="K70" s="4"/>
      <c r="L70" s="4" t="str">
        <f>IFERROR(IF(VLOOKUP(I70,I$2:L69,4,0)=0,"",VLOOKUP(I70,I$2:L69,4,0)),"")</f>
        <v/>
      </c>
      <c r="M70" s="4" t="str">
        <f>IFERROR(IF(VLOOKUP(I70,I$2:M69,5,0)=0,"",VLOOKUP(I70,I$2:M69,5,0)),"")</f>
        <v/>
      </c>
      <c r="N70" s="4"/>
      <c r="O70" s="2"/>
      <c r="P70" s="2"/>
      <c r="T70" s="2" t="str">
        <f>IFERROR(INDEX('padron cfe'!D:D,MATCH(DATOS!F70,'padron cfe'!A:A,0),1),"")</f>
        <v/>
      </c>
      <c r="U70" s="4"/>
      <c r="V70" s="4"/>
      <c r="W70" s="4"/>
      <c r="X70" s="4"/>
      <c r="Y70" s="4"/>
      <c r="Z70" s="8"/>
      <c r="AA70" s="4"/>
      <c r="AB70" s="4" t="str">
        <f t="shared" si="27"/>
        <v/>
      </c>
      <c r="AC70" s="7" t="str">
        <f t="shared" ca="1" si="28"/>
        <v/>
      </c>
      <c r="AD70" s="7"/>
      <c r="AE70" s="7"/>
      <c r="AF70" s="97" t="str">
        <f>IFERROR(INDEX(bombas!F:F,MATCH(B70,bombas!I:I,0),1),"")</f>
        <v/>
      </c>
      <c r="AG70" s="6" t="str">
        <f>IFERROR(INDEX(bombas!H:H,MATCH(B70,bombas!I:I,0),1),"")</f>
        <v/>
      </c>
      <c r="AH70" s="4"/>
      <c r="AI70" s="4" t="str">
        <f t="shared" si="29"/>
        <v/>
      </c>
      <c r="AJ70" s="4"/>
      <c r="AK70" s="127" t="str">
        <f t="shared" si="30"/>
        <v/>
      </c>
      <c r="AL70" s="2" t="str">
        <f>IFERROR(IF(INDEX(AL$1:AL69,MATCH(I70,I$1:I69,0),1)=0,"",INDEX(AL$1:AL69,MATCH(I70,I$1:I69,0),1)),"")</f>
        <v/>
      </c>
      <c r="AM70" s="2" t="str">
        <f>IFERROR(IF(INDEX(AM$1:AM69,MATCH(I70,I$1:I69,0),1)=0,"",INDEX(AM$1:AM69,MATCH(I70,I$1:I69,0),1)),"")</f>
        <v/>
      </c>
      <c r="AN70" s="2" t="str">
        <f>IFERROR(IF(INDEX(AN$1:AN69,MATCH(I70,I$1:I69,0),1)=0,"",INDEX(AN$1:AN69,MATCH(I70,I$1:I69,0),1)),"")</f>
        <v/>
      </c>
      <c r="AO70" s="2"/>
      <c r="AP70" s="2"/>
      <c r="AQ70" s="2"/>
      <c r="AR70" s="4"/>
      <c r="AS70" s="4"/>
      <c r="AT70" s="4"/>
      <c r="AU70" s="4"/>
      <c r="AV70" s="4"/>
      <c r="AW70" s="4"/>
      <c r="AX70" s="4"/>
      <c r="AY70" s="4"/>
      <c r="AZ70" s="4"/>
      <c r="BB70" s="4"/>
      <c r="BH70" s="4" t="str">
        <f>IF(IFERROR(VLOOKUP(F70,F71:F$1993,1,0),"")="","",COUNTIF(F:F,F70))</f>
        <v/>
      </c>
      <c r="BI70" s="4"/>
      <c r="BM70" s="5" t="str">
        <f>IF(B70="","",IF(BH70="",1+(MAX(BM$2:BM69)),""))</f>
        <v/>
      </c>
      <c r="BN70" s="5" t="str">
        <f t="shared" si="23"/>
        <v/>
      </c>
      <c r="BO70" s="5" t="str">
        <f t="shared" si="24"/>
        <v/>
      </c>
      <c r="BP70" s="15" t="str">
        <f t="shared" si="25"/>
        <v/>
      </c>
      <c r="BQ70" s="29"/>
      <c r="BR70" s="16"/>
      <c r="BS70" s="5" t="str">
        <f t="shared" si="21"/>
        <v/>
      </c>
      <c r="BV70" s="5" t="str">
        <f t="shared" si="20"/>
        <v/>
      </c>
      <c r="BW70" s="5" t="str">
        <f>IF(I70="","",IFERROR(IF(VLOOKUP(I70,I$2:I69,1,0)=0,"",""),I70))</f>
        <v/>
      </c>
      <c r="BX70" s="25" t="str">
        <f>IF(BW70="","",(IFERROR(VLOOKUP(MID(BW70,1,1),$CO$2:CS$28,3,0),0)+IFERROR(VLOOKUP(MID(BW70,2,1),CO$2:CS$28,4,0),0)+IFERROR(VLOOKUP(MID(BW70,3,1),CO$2:CS$28,5,0),0)+(ROW(BW70)/1000000000000)))</f>
        <v/>
      </c>
      <c r="BZ70" s="5">
        <v>69</v>
      </c>
      <c r="CA70" s="5" t="str">
        <f>IFERROR(VLOOKUP(BZ70,BV$2:BW1146,2,0),"")</f>
        <v/>
      </c>
      <c r="CU70" s="5" t="e">
        <f>IF(REPORTE!AH$2="si",IF(F70=VALUE(REPORTE!C$11),IF(SUM(CU71:CU$1993),CONCATENATE(INT(B70),", "),INT(B70)),""),IF(F70=VALUE(REPORTE!C$10),IF(SUM(CU71:CU$1993),CONCATENATE(INT(B70),", "),INT(B70)),""))</f>
        <v>#VALUE!</v>
      </c>
    </row>
    <row r="71" spans="1:99" s="5" customFormat="1" ht="15" customHeight="1" x14ac:dyDescent="0.25">
      <c r="A71" s="4" t="str">
        <f t="shared" si="22"/>
        <v/>
      </c>
      <c r="B71" s="6"/>
      <c r="C71" s="7"/>
      <c r="D71" s="10"/>
      <c r="E71" s="5" t="str">
        <f t="shared" si="26"/>
        <v/>
      </c>
      <c r="F71" s="9"/>
      <c r="G71" s="1" t="str">
        <f>IFERROR(INDEX('padron cfe'!B:B,MATCH(DATOS!F71,'padron cfe'!A:A,0),1),"")</f>
        <v/>
      </c>
      <c r="H71" s="1"/>
      <c r="J71" s="2" t="str">
        <f>IFERROR(INDEX('padron cfe'!C:C,MATCH(DATOS!F71,'padron cfe'!A:A,0),1),"")</f>
        <v/>
      </c>
      <c r="K71" s="4"/>
      <c r="L71" s="4" t="str">
        <f>IFERROR(IF(VLOOKUP(I71,I$2:L70,4,0)=0,"",VLOOKUP(I71,I$2:L70,4,0)),"")</f>
        <v/>
      </c>
      <c r="M71" s="4" t="str">
        <f>IFERROR(IF(VLOOKUP(I71,I$2:M70,5,0)=0,"",VLOOKUP(I71,I$2:M70,5,0)),"")</f>
        <v/>
      </c>
      <c r="N71" s="4"/>
      <c r="O71" s="2"/>
      <c r="P71" s="2"/>
      <c r="T71" s="2" t="str">
        <f>IFERROR(INDEX('padron cfe'!D:D,MATCH(DATOS!F71,'padron cfe'!A:A,0),1),"")</f>
        <v/>
      </c>
      <c r="U71" s="4"/>
      <c r="V71" s="4"/>
      <c r="W71" s="4"/>
      <c r="X71" s="4"/>
      <c r="Y71" s="4"/>
      <c r="Z71" s="8"/>
      <c r="AA71" s="4"/>
      <c r="AB71" s="4" t="str">
        <f t="shared" si="27"/>
        <v/>
      </c>
      <c r="AC71" s="7" t="str">
        <f t="shared" ca="1" si="28"/>
        <v/>
      </c>
      <c r="AD71" s="7"/>
      <c r="AE71" s="7"/>
      <c r="AF71" s="97" t="str">
        <f>IFERROR(INDEX(bombas!F:F,MATCH(B71,bombas!I:I,0),1),"")</f>
        <v/>
      </c>
      <c r="AG71" s="6" t="str">
        <f>IFERROR(INDEX(bombas!H:H,MATCH(B71,bombas!I:I,0),1),"")</f>
        <v/>
      </c>
      <c r="AH71" s="4"/>
      <c r="AI71" s="4" t="str">
        <f t="shared" si="29"/>
        <v/>
      </c>
      <c r="AJ71" s="4"/>
      <c r="AK71" s="127" t="str">
        <f t="shared" si="30"/>
        <v/>
      </c>
      <c r="AL71" s="2" t="str">
        <f>IFERROR(IF(INDEX(AL$1:AL70,MATCH(I71,I$1:I70,0),1)=0,"",INDEX(AL$1:AL70,MATCH(I71,I$1:I70,0),1)),"")</f>
        <v/>
      </c>
      <c r="AM71" s="2" t="str">
        <f>IFERROR(IF(INDEX(AM$1:AM70,MATCH(I71,I$1:I70,0),1)=0,"",INDEX(AM$1:AM70,MATCH(I71,I$1:I70,0),1)),"")</f>
        <v/>
      </c>
      <c r="AN71" s="2" t="str">
        <f>IFERROR(IF(INDEX(AN$1:AN70,MATCH(I71,I$1:I70,0),1)=0,"",INDEX(AN$1:AN70,MATCH(I71,I$1:I70,0),1)),"")</f>
        <v/>
      </c>
      <c r="AO71" s="2"/>
      <c r="AP71" s="2"/>
      <c r="AQ71" s="2"/>
      <c r="AR71" s="4"/>
      <c r="AS71" s="4"/>
      <c r="AT71" s="4"/>
      <c r="AU71" s="4"/>
      <c r="AV71" s="4"/>
      <c r="AW71" s="4"/>
      <c r="AX71" s="4"/>
      <c r="AY71" s="4"/>
      <c r="AZ71" s="4"/>
      <c r="BB71" s="4"/>
      <c r="BH71" s="4" t="str">
        <f>IF(IFERROR(VLOOKUP(F71,F72:F$1993,1,0),"")="","",COUNTIF(F:F,F71))</f>
        <v/>
      </c>
      <c r="BI71" s="4"/>
      <c r="BM71" s="5" t="str">
        <f>IF(B71="","",IF(BH71="",1+(MAX(BM$2:BM70)),""))</f>
        <v/>
      </c>
      <c r="BN71" s="5" t="str">
        <f t="shared" si="23"/>
        <v/>
      </c>
      <c r="BO71" s="5" t="str">
        <f t="shared" si="24"/>
        <v/>
      </c>
      <c r="BP71" s="15" t="str">
        <f t="shared" si="25"/>
        <v/>
      </c>
      <c r="BQ71" s="29"/>
      <c r="BR71" s="16"/>
      <c r="BS71" s="5" t="str">
        <f t="shared" si="21"/>
        <v/>
      </c>
      <c r="BV71" s="5" t="str">
        <f t="shared" si="20"/>
        <v/>
      </c>
      <c r="BW71" s="5" t="str">
        <f>IF(I71="","",IFERROR(IF(VLOOKUP(I71,I$2:I70,1,0)=0,"",""),I71))</f>
        <v/>
      </c>
      <c r="BX71" s="25" t="str">
        <f>IF(BW71="","",(IFERROR(VLOOKUP(MID(BW71,1,1),$CO$2:CS$28,3,0),0)+IFERROR(VLOOKUP(MID(BW71,2,1),CO$2:CS$28,4,0),0)+IFERROR(VLOOKUP(MID(BW71,3,1),CO$2:CS$28,5,0),0)+(ROW(BW71)/1000000000000)))</f>
        <v/>
      </c>
      <c r="BZ71" s="5">
        <v>70</v>
      </c>
      <c r="CA71" s="5" t="str">
        <f>IFERROR(VLOOKUP(BZ71,BV$2:BW1147,2,0),"")</f>
        <v/>
      </c>
      <c r="CU71" s="5" t="e">
        <f>IF(REPORTE!AH$2="si",IF(F71=VALUE(REPORTE!C$11),IF(SUM(CU72:CU$1993),CONCATENATE(INT(B71),", "),INT(B71)),""),IF(F71=VALUE(REPORTE!C$10),IF(SUM(CU72:CU$1993),CONCATENATE(INT(B71),", "),INT(B71)),""))</f>
        <v>#VALUE!</v>
      </c>
    </row>
    <row r="72" spans="1:99" s="5" customFormat="1" ht="15" customHeight="1" x14ac:dyDescent="0.25">
      <c r="A72" s="4" t="str">
        <f t="shared" si="22"/>
        <v/>
      </c>
      <c r="B72" s="6"/>
      <c r="C72" s="7"/>
      <c r="D72" s="10"/>
      <c r="E72" s="5" t="str">
        <f t="shared" si="26"/>
        <v/>
      </c>
      <c r="F72" s="9"/>
      <c r="G72" s="1" t="str">
        <f>IFERROR(INDEX('padron cfe'!B:B,MATCH(DATOS!F72,'padron cfe'!A:A,0),1),"")</f>
        <v/>
      </c>
      <c r="H72" s="1"/>
      <c r="J72" s="2" t="str">
        <f>IFERROR(INDEX('padron cfe'!C:C,MATCH(DATOS!F72,'padron cfe'!A:A,0),1),"")</f>
        <v/>
      </c>
      <c r="K72" s="4"/>
      <c r="L72" s="4" t="str">
        <f>IFERROR(IF(VLOOKUP(I72,I$2:L71,4,0)=0,"",VLOOKUP(I72,I$2:L71,4,0)),"")</f>
        <v/>
      </c>
      <c r="M72" s="4" t="str">
        <f>IFERROR(IF(VLOOKUP(I72,I$2:M71,5,0)=0,"",VLOOKUP(I72,I$2:M71,5,0)),"")</f>
        <v/>
      </c>
      <c r="N72" s="4"/>
      <c r="O72" s="2"/>
      <c r="P72" s="2"/>
      <c r="T72" s="2" t="str">
        <f>IFERROR(INDEX('padron cfe'!D:D,MATCH(DATOS!F72,'padron cfe'!A:A,0),1),"")</f>
        <v/>
      </c>
      <c r="U72" s="4"/>
      <c r="V72" s="4"/>
      <c r="W72" s="4"/>
      <c r="X72" s="4"/>
      <c r="Y72" s="4"/>
      <c r="Z72" s="8"/>
      <c r="AA72" s="4"/>
      <c r="AB72" s="4" t="str">
        <f t="shared" si="27"/>
        <v/>
      </c>
      <c r="AC72" s="7" t="str">
        <f t="shared" ca="1" si="28"/>
        <v/>
      </c>
      <c r="AD72" s="7"/>
      <c r="AE72" s="7"/>
      <c r="AF72" s="97" t="str">
        <f>IFERROR(INDEX(bombas!F:F,MATCH(B72,bombas!I:I,0),1),"")</f>
        <v/>
      </c>
      <c r="AG72" s="6" t="str">
        <f>IFERROR(INDEX(bombas!H:H,MATCH(B72,bombas!I:I,0),1),"")</f>
        <v/>
      </c>
      <c r="AH72" s="4"/>
      <c r="AI72" s="4" t="str">
        <f t="shared" si="29"/>
        <v/>
      </c>
      <c r="AJ72" s="4"/>
      <c r="AK72" s="127" t="str">
        <f t="shared" si="30"/>
        <v/>
      </c>
      <c r="AL72" s="2" t="str">
        <f>IFERROR(IF(INDEX(AL$1:AL71,MATCH(I72,I$1:I71,0),1)=0,"",INDEX(AL$1:AL71,MATCH(I72,I$1:I71,0),1)),"")</f>
        <v/>
      </c>
      <c r="AM72" s="2" t="str">
        <f>IFERROR(IF(INDEX(AM$1:AM71,MATCH(I72,I$1:I71,0),1)=0,"",INDEX(AM$1:AM71,MATCH(I72,I$1:I71,0),1)),"")</f>
        <v/>
      </c>
      <c r="AN72" s="2" t="str">
        <f>IFERROR(IF(INDEX(AN$1:AN71,MATCH(I72,I$1:I71,0),1)=0,"",INDEX(AN$1:AN71,MATCH(I72,I$1:I71,0),1)),"")</f>
        <v/>
      </c>
      <c r="AO72" s="2"/>
      <c r="AP72" s="2"/>
      <c r="AQ72" s="2"/>
      <c r="AR72" s="4"/>
      <c r="AS72" s="4"/>
      <c r="AT72" s="4"/>
      <c r="AU72" s="4"/>
      <c r="AV72" s="4"/>
      <c r="AW72" s="4"/>
      <c r="AX72" s="4"/>
      <c r="AY72" s="4"/>
      <c r="AZ72" s="4"/>
      <c r="BB72" s="4"/>
      <c r="BH72" s="4" t="str">
        <f>IF(IFERROR(VLOOKUP(F72,F73:F$1993,1,0),"")="","",COUNTIF(F:F,F72))</f>
        <v/>
      </c>
      <c r="BI72" s="4"/>
      <c r="BM72" s="5" t="str">
        <f>IF(B72="","",IF(BH72="",1+(MAX(BM$2:BM71)),""))</f>
        <v/>
      </c>
      <c r="BN72" s="5" t="str">
        <f t="shared" si="23"/>
        <v/>
      </c>
      <c r="BO72" s="5" t="str">
        <f t="shared" si="24"/>
        <v/>
      </c>
      <c r="BP72" s="15" t="str">
        <f t="shared" si="25"/>
        <v/>
      </c>
      <c r="BQ72" s="29"/>
      <c r="BR72" s="16"/>
      <c r="BS72" s="5" t="str">
        <f t="shared" si="21"/>
        <v/>
      </c>
      <c r="BV72" s="5" t="str">
        <f t="shared" si="20"/>
        <v/>
      </c>
      <c r="BW72" s="5" t="str">
        <f>IF(I72="","",IFERROR(IF(VLOOKUP(I72,I$2:I71,1,0)=0,"",""),I72))</f>
        <v/>
      </c>
      <c r="BX72" s="25" t="str">
        <f>IF(BW72="","",(IFERROR(VLOOKUP(MID(BW72,1,1),$CO$2:CS$28,3,0),0)+IFERROR(VLOOKUP(MID(BW72,2,1),CO$2:CS$28,4,0),0)+IFERROR(VLOOKUP(MID(BW72,3,1),CO$2:CS$28,5,0),0)+(ROW(BW72)/1000000000000)))</f>
        <v/>
      </c>
      <c r="BZ72" s="5">
        <v>71</v>
      </c>
      <c r="CA72" s="5" t="str">
        <f>IFERROR(VLOOKUP(BZ72,BV$2:BW1148,2,0),"")</f>
        <v/>
      </c>
      <c r="CU72" s="5" t="e">
        <f>IF(REPORTE!AH$2="si",IF(F72=VALUE(REPORTE!C$11),IF(SUM(CU73:CU$1993),CONCATENATE(INT(B72),", "),INT(B72)),""),IF(F72=VALUE(REPORTE!C$10),IF(SUM(CU73:CU$1993),CONCATENATE(INT(B72),", "),INT(B72)),""))</f>
        <v>#VALUE!</v>
      </c>
    </row>
    <row r="73" spans="1:99" s="5" customFormat="1" ht="15" customHeight="1" x14ac:dyDescent="0.25">
      <c r="A73" s="6" t="str">
        <f t="shared" si="22"/>
        <v/>
      </c>
      <c r="B73" s="6"/>
      <c r="C73" s="7"/>
      <c r="D73" s="10"/>
      <c r="E73" s="5" t="str">
        <f t="shared" si="26"/>
        <v/>
      </c>
      <c r="F73" s="9"/>
      <c r="G73" s="1" t="str">
        <f>IFERROR(INDEX('padron cfe'!B:B,MATCH(DATOS!F73,'padron cfe'!A:A,0),1),"")</f>
        <v/>
      </c>
      <c r="H73" s="1"/>
      <c r="J73" s="2" t="str">
        <f>IFERROR(INDEX('padron cfe'!C:C,MATCH(DATOS!F73,'padron cfe'!A:A,0),1),"")</f>
        <v/>
      </c>
      <c r="K73" s="4"/>
      <c r="L73" s="4" t="str">
        <f>IFERROR(IF(VLOOKUP(I73,I$2:L72,4,0)=0,"",VLOOKUP(I73,I$2:L72,4,0)),"")</f>
        <v/>
      </c>
      <c r="M73" s="4" t="str">
        <f>IFERROR(IF(VLOOKUP(I73,I$2:M72,5,0)=0,"",VLOOKUP(I73,I$2:M72,5,0)),"")</f>
        <v/>
      </c>
      <c r="N73" s="4"/>
      <c r="O73" s="2"/>
      <c r="P73" s="2"/>
      <c r="T73" s="2" t="str">
        <f>IFERROR(INDEX('padron cfe'!D:D,MATCH(DATOS!F73,'padron cfe'!A:A,0),1),"")</f>
        <v/>
      </c>
      <c r="U73" s="4"/>
      <c r="V73" s="4"/>
      <c r="W73" s="4"/>
      <c r="X73" s="4"/>
      <c r="Y73" s="4"/>
      <c r="Z73" s="8"/>
      <c r="AA73" s="4"/>
      <c r="AB73" s="4" t="str">
        <f t="shared" si="27"/>
        <v/>
      </c>
      <c r="AC73" s="7" t="str">
        <f t="shared" ca="1" si="28"/>
        <v/>
      </c>
      <c r="AD73" s="7"/>
      <c r="AE73" s="7"/>
      <c r="AF73" s="97" t="str">
        <f>IFERROR(INDEX(bombas!F:F,MATCH(B73,bombas!I:I,0),1),"")</f>
        <v/>
      </c>
      <c r="AG73" s="6" t="str">
        <f>IFERROR(INDEX(bombas!H:H,MATCH(B73,bombas!I:I,0),1),"")</f>
        <v/>
      </c>
      <c r="AH73" s="4"/>
      <c r="AI73" s="4" t="str">
        <f t="shared" si="29"/>
        <v/>
      </c>
      <c r="AJ73" s="4"/>
      <c r="AK73" s="127" t="str">
        <f t="shared" si="30"/>
        <v/>
      </c>
      <c r="AL73" s="2" t="str">
        <f>IFERROR(IF(INDEX(AL$1:AL72,MATCH(I73,I$1:I72,0),1)=0,"",INDEX(AL$1:AL72,MATCH(I73,I$1:I72,0),1)),"")</f>
        <v/>
      </c>
      <c r="AM73" s="2" t="str">
        <f>IFERROR(IF(INDEX(AM$1:AM72,MATCH(I73,I$1:I72,0),1)=0,"",INDEX(AM$1:AM72,MATCH(I73,I$1:I72,0),1)),"")</f>
        <v/>
      </c>
      <c r="AN73" s="2" t="str">
        <f>IFERROR(IF(INDEX(AN$1:AN72,MATCH(I73,I$1:I72,0),1)=0,"",INDEX(AN$1:AN72,MATCH(I73,I$1:I72,0),1)),"")</f>
        <v/>
      </c>
      <c r="AO73" s="2"/>
      <c r="AP73" s="2"/>
      <c r="AQ73" s="2"/>
      <c r="AR73" s="4"/>
      <c r="AS73" s="4"/>
      <c r="AT73" s="4"/>
      <c r="AU73" s="4"/>
      <c r="AV73" s="4"/>
      <c r="AW73" s="4"/>
      <c r="AX73" s="4"/>
      <c r="AY73" s="4"/>
      <c r="AZ73" s="4"/>
      <c r="BB73" s="4"/>
      <c r="BH73" s="4" t="str">
        <f>IF(IFERROR(VLOOKUP(F73,F74:F$1993,1,0),"")="","",COUNTIF(F:F,F73))</f>
        <v/>
      </c>
      <c r="BI73" s="4"/>
      <c r="BM73" s="5" t="str">
        <f>IF(B73="","",IF(BH73="",1+(MAX(BM$2:BM72)),""))</f>
        <v/>
      </c>
      <c r="BN73" s="5" t="str">
        <f t="shared" si="23"/>
        <v/>
      </c>
      <c r="BO73" s="5" t="str">
        <f t="shared" si="24"/>
        <v/>
      </c>
      <c r="BP73" s="15" t="str">
        <f t="shared" si="25"/>
        <v/>
      </c>
      <c r="BQ73" s="29"/>
      <c r="BR73" s="16"/>
      <c r="BS73" s="5" t="str">
        <f t="shared" si="21"/>
        <v/>
      </c>
      <c r="BV73" s="5" t="str">
        <f t="shared" si="20"/>
        <v/>
      </c>
      <c r="BW73" s="5" t="str">
        <f>IF(I73="","",IFERROR(IF(VLOOKUP(I73,I$2:I72,1,0)=0,"",""),I73))</f>
        <v/>
      </c>
      <c r="BX73" s="25" t="str">
        <f>IF(BW73="","",(IFERROR(VLOOKUP(MID(BW73,1,1),$CO$2:CS$28,3,0),0)+IFERROR(VLOOKUP(MID(BW73,2,1),CO$2:CS$28,4,0),0)+IFERROR(VLOOKUP(MID(BW73,3,1),CO$2:CS$28,5,0),0)+(ROW(BW73)/1000000000000)))</f>
        <v/>
      </c>
      <c r="BZ73" s="5">
        <v>72</v>
      </c>
      <c r="CA73" s="5" t="str">
        <f>IFERROR(VLOOKUP(BZ73,BV$2:BW1149,2,0),"")</f>
        <v/>
      </c>
      <c r="CU73" s="5" t="e">
        <f>IF(REPORTE!AH$2="si",IF(F73=VALUE(REPORTE!C$11),IF(SUM(CU74:CU$1993),CONCATENATE(INT(B73),", "),INT(B73)),""),IF(F73=VALUE(REPORTE!C$10),IF(SUM(CU74:CU$1993),CONCATENATE(INT(B73),", "),INT(B73)),""))</f>
        <v>#VALUE!</v>
      </c>
    </row>
    <row r="74" spans="1:99" s="5" customFormat="1" ht="15" customHeight="1" x14ac:dyDescent="0.25">
      <c r="A74" s="4" t="str">
        <f t="shared" si="22"/>
        <v/>
      </c>
      <c r="B74" s="6"/>
      <c r="C74" s="7"/>
      <c r="D74" s="10"/>
      <c r="E74" s="5" t="str">
        <f t="shared" si="26"/>
        <v/>
      </c>
      <c r="F74" s="9"/>
      <c r="G74" s="1" t="str">
        <f>IFERROR(INDEX('padron cfe'!B:B,MATCH(DATOS!F74,'padron cfe'!A:A,0),1),"")</f>
        <v/>
      </c>
      <c r="H74" s="1"/>
      <c r="J74" s="2" t="str">
        <f>IFERROR(INDEX('padron cfe'!C:C,MATCH(DATOS!F74,'padron cfe'!A:A,0),1),"")</f>
        <v/>
      </c>
      <c r="K74" s="4"/>
      <c r="L74" s="4" t="str">
        <f>IFERROR(IF(VLOOKUP(I74,I$2:L73,4,0)=0,"",VLOOKUP(I74,I$2:L73,4,0)),"")</f>
        <v/>
      </c>
      <c r="M74" s="4" t="str">
        <f>IFERROR(IF(VLOOKUP(I74,I$2:M73,5,0)=0,"",VLOOKUP(I74,I$2:M73,5,0)),"")</f>
        <v/>
      </c>
      <c r="N74" s="4"/>
      <c r="O74" s="2"/>
      <c r="P74" s="2"/>
      <c r="T74" s="2" t="str">
        <f>IFERROR(INDEX('padron cfe'!D:D,MATCH(DATOS!F74,'padron cfe'!A:A,0),1),"")</f>
        <v/>
      </c>
      <c r="U74" s="4"/>
      <c r="V74" s="4"/>
      <c r="W74" s="4"/>
      <c r="X74" s="4"/>
      <c r="Y74" s="4"/>
      <c r="Z74" s="8"/>
      <c r="AA74" s="4"/>
      <c r="AB74" s="4" t="str">
        <f t="shared" si="27"/>
        <v/>
      </c>
      <c r="AC74" s="7" t="str">
        <f t="shared" ca="1" si="28"/>
        <v/>
      </c>
      <c r="AD74" s="7"/>
      <c r="AE74" s="7"/>
      <c r="AF74" s="97" t="str">
        <f>IFERROR(INDEX(bombas!F:F,MATCH(B74,bombas!I:I,0),1),"")</f>
        <v/>
      </c>
      <c r="AG74" s="6" t="str">
        <f>IFERROR(INDEX(bombas!H:H,MATCH(B74,bombas!I:I,0),1),"")</f>
        <v/>
      </c>
      <c r="AH74" s="4"/>
      <c r="AI74" s="4" t="str">
        <f t="shared" si="29"/>
        <v/>
      </c>
      <c r="AJ74" s="4"/>
      <c r="AK74" s="127" t="str">
        <f t="shared" si="30"/>
        <v/>
      </c>
      <c r="AL74" s="2" t="str">
        <f>IFERROR(IF(INDEX(AL$1:AL73,MATCH(I74,I$1:I73,0),1)=0,"",INDEX(AL$1:AL73,MATCH(I74,I$1:I73,0),1)),"")</f>
        <v/>
      </c>
      <c r="AM74" s="2" t="str">
        <f>IFERROR(IF(INDEX(AM$1:AM73,MATCH(I74,I$1:I73,0),1)=0,"",INDEX(AM$1:AM73,MATCH(I74,I$1:I73,0),1)),"")</f>
        <v/>
      </c>
      <c r="AN74" s="2" t="str">
        <f>IFERROR(IF(INDEX(AN$1:AN73,MATCH(I74,I$1:I73,0),1)=0,"",INDEX(AN$1:AN73,MATCH(I74,I$1:I73,0),1)),"")</f>
        <v/>
      </c>
      <c r="AO74" s="2"/>
      <c r="AP74" s="2"/>
      <c r="AQ74" s="2"/>
      <c r="AR74" s="4"/>
      <c r="AS74" s="4"/>
      <c r="AT74" s="4"/>
      <c r="AU74" s="4"/>
      <c r="AV74" s="4"/>
      <c r="AW74" s="4"/>
      <c r="AX74" s="4"/>
      <c r="AY74" s="4"/>
      <c r="AZ74" s="4"/>
      <c r="BB74" s="4"/>
      <c r="BH74" s="4" t="str">
        <f>IF(IFERROR(VLOOKUP(F74,F75:F$1993,1,0),"")="","",COUNTIF(F:F,F74))</f>
        <v/>
      </c>
      <c r="BI74" s="4"/>
      <c r="BM74" s="5" t="str">
        <f>IF(B74="","",IF(BH74="",1+(MAX(BM$2:BM73)),""))</f>
        <v/>
      </c>
      <c r="BN74" s="5" t="str">
        <f t="shared" si="23"/>
        <v/>
      </c>
      <c r="BO74" s="5" t="str">
        <f t="shared" si="24"/>
        <v/>
      </c>
      <c r="BP74" s="15" t="str">
        <f t="shared" si="25"/>
        <v/>
      </c>
      <c r="BQ74" s="29"/>
      <c r="BR74" s="16"/>
      <c r="BS74" s="5" t="str">
        <f t="shared" si="21"/>
        <v/>
      </c>
      <c r="BV74" s="5" t="str">
        <f t="shared" si="20"/>
        <v/>
      </c>
      <c r="BW74" s="5" t="str">
        <f>IF(I74="","",IFERROR(IF(VLOOKUP(I74,I$2:I73,1,0)=0,"",""),I74))</f>
        <v/>
      </c>
      <c r="BX74" s="25" t="str">
        <f>IF(BW74="","",(IFERROR(VLOOKUP(MID(BW74,1,1),$CO$2:CS$28,3,0),0)+IFERROR(VLOOKUP(MID(BW74,2,1),CO$2:CS$28,4,0),0)+IFERROR(VLOOKUP(MID(BW74,3,1),CO$2:CS$28,5,0),0)+(ROW(BW74)/1000000000000)))</f>
        <v/>
      </c>
      <c r="BZ74" s="5">
        <v>73</v>
      </c>
      <c r="CA74" s="5" t="str">
        <f>IFERROR(VLOOKUP(BZ74,BV$2:BW1150,2,0),"")</f>
        <v/>
      </c>
      <c r="CC74" s="15"/>
      <c r="CU74" s="5" t="e">
        <f>IF(REPORTE!AH$2="si",IF(F74=VALUE(REPORTE!C$11),IF(SUM(CU75:CU$1993),CONCATENATE(INT(B74),", "),INT(B74)),""),IF(F74=VALUE(REPORTE!C$10),IF(SUM(CU75:CU$1993),CONCATENATE(INT(B74),", "),INT(B74)),""))</f>
        <v>#VALUE!</v>
      </c>
    </row>
    <row r="75" spans="1:99" s="5" customFormat="1" ht="15" customHeight="1" x14ac:dyDescent="0.25">
      <c r="A75" s="4" t="str">
        <f t="shared" si="22"/>
        <v/>
      </c>
      <c r="B75" s="6"/>
      <c r="C75" s="7"/>
      <c r="D75" s="10"/>
      <c r="E75" s="5" t="str">
        <f t="shared" si="26"/>
        <v/>
      </c>
      <c r="F75" s="9"/>
      <c r="G75" s="1" t="str">
        <f>IFERROR(INDEX('padron cfe'!B:B,MATCH(DATOS!F75,'padron cfe'!A:A,0),1),"")</f>
        <v/>
      </c>
      <c r="H75" s="1"/>
      <c r="J75" s="2" t="str">
        <f>IFERROR(INDEX('padron cfe'!C:C,MATCH(DATOS!F75,'padron cfe'!A:A,0),1),"")</f>
        <v/>
      </c>
      <c r="K75" s="4"/>
      <c r="L75" s="4" t="str">
        <f>IFERROR(IF(VLOOKUP(I75,I$2:L74,4,0)=0,"",VLOOKUP(I75,I$2:L74,4,0)),"")</f>
        <v/>
      </c>
      <c r="M75" s="4" t="str">
        <f>IFERROR(IF(VLOOKUP(I75,I$2:M74,5,0)=0,"",VLOOKUP(I75,I$2:M74,5,0)),"")</f>
        <v/>
      </c>
      <c r="N75" s="4"/>
      <c r="O75" s="2"/>
      <c r="P75" s="2"/>
      <c r="T75" s="2" t="str">
        <f>IFERROR(INDEX('padron cfe'!D:D,MATCH(DATOS!F75,'padron cfe'!A:A,0),1),"")</f>
        <v/>
      </c>
      <c r="U75" s="4"/>
      <c r="V75" s="4"/>
      <c r="W75" s="4"/>
      <c r="X75" s="4"/>
      <c r="Y75" s="4"/>
      <c r="Z75" s="8"/>
      <c r="AA75" s="4"/>
      <c r="AB75" s="4" t="str">
        <f t="shared" si="27"/>
        <v/>
      </c>
      <c r="AC75" s="7" t="str">
        <f t="shared" ca="1" si="28"/>
        <v/>
      </c>
      <c r="AD75" s="7"/>
      <c r="AE75" s="7"/>
      <c r="AF75" s="97" t="str">
        <f>IFERROR(INDEX(bombas!F:F,MATCH(B75,bombas!I:I,0),1),"")</f>
        <v/>
      </c>
      <c r="AG75" s="6" t="str">
        <f>IFERROR(INDEX(bombas!H:H,MATCH(B75,bombas!I:I,0),1),"")</f>
        <v/>
      </c>
      <c r="AH75" s="4"/>
      <c r="AI75" s="4" t="str">
        <f t="shared" si="29"/>
        <v/>
      </c>
      <c r="AJ75" s="4"/>
      <c r="AK75" s="127" t="str">
        <f t="shared" si="30"/>
        <v/>
      </c>
      <c r="AL75" s="2" t="str">
        <f>IFERROR(IF(INDEX(AL$1:AL74,MATCH(I75,I$1:I74,0),1)=0,"",INDEX(AL$1:AL74,MATCH(I75,I$1:I74,0),1)),"")</f>
        <v/>
      </c>
      <c r="AM75" s="2" t="str">
        <f>IFERROR(IF(INDEX(AM$1:AM74,MATCH(I75,I$1:I74,0),1)=0,"",INDEX(AM$1:AM74,MATCH(I75,I$1:I74,0),1)),"")</f>
        <v/>
      </c>
      <c r="AN75" s="2" t="str">
        <f>IFERROR(IF(INDEX(AN$1:AN74,MATCH(I75,I$1:I74,0),1)=0,"",INDEX(AN$1:AN74,MATCH(I75,I$1:I74,0),1)),"")</f>
        <v/>
      </c>
      <c r="AO75" s="2"/>
      <c r="AP75" s="2"/>
      <c r="AQ75" s="2"/>
      <c r="AR75" s="4"/>
      <c r="AS75" s="4"/>
      <c r="AT75" s="4"/>
      <c r="AU75" s="4"/>
      <c r="AV75" s="4"/>
      <c r="AW75" s="4"/>
      <c r="AX75" s="4"/>
      <c r="AY75" s="4"/>
      <c r="AZ75" s="4"/>
      <c r="BB75" s="4"/>
      <c r="BH75" s="4" t="str">
        <f>IF(IFERROR(VLOOKUP(F75,F76:F$1993,1,0),"")="","",COUNTIF(F:F,F75))</f>
        <v/>
      </c>
      <c r="BI75" s="4"/>
      <c r="BM75" s="5" t="str">
        <f>IF(B75="","",IF(BH75="",1+(MAX(BM$2:BM74)),""))</f>
        <v/>
      </c>
      <c r="BN75" s="5" t="str">
        <f t="shared" si="23"/>
        <v/>
      </c>
      <c r="BO75" s="5" t="str">
        <f t="shared" si="24"/>
        <v/>
      </c>
      <c r="BP75" s="15" t="str">
        <f t="shared" si="25"/>
        <v/>
      </c>
      <c r="BQ75" s="29"/>
      <c r="BR75" s="16"/>
      <c r="BS75" s="5" t="str">
        <f t="shared" ref="BS75:BS106" si="31">CONCATENATE(AR75,AS75,AT75,AU75,AV75)</f>
        <v/>
      </c>
      <c r="BV75" s="5" t="str">
        <f t="shared" ref="BV75:BV138" si="32">IFERROR(RANK(BX75,BX$2:BX$1493,1),"")</f>
        <v/>
      </c>
      <c r="BW75" s="5" t="str">
        <f>IF(I75="","",IFERROR(IF(VLOOKUP(I75,I$2:I74,1,0)=0,"",""),I75))</f>
        <v/>
      </c>
      <c r="BX75" s="25" t="str">
        <f>IF(BW75="","",(IFERROR(VLOOKUP(MID(BW75,1,1),$CO$2:CS$28,3,0),0)+IFERROR(VLOOKUP(MID(BW75,2,1),CO$2:CS$28,4,0),0)+IFERROR(VLOOKUP(MID(BW75,3,1),CO$2:CS$28,5,0),0)+(ROW(BW75)/1000000000000)))</f>
        <v/>
      </c>
      <c r="BZ75" s="5">
        <v>74</v>
      </c>
      <c r="CA75" s="5" t="str">
        <f>IFERROR(VLOOKUP(BZ75,BV$2:BW1151,2,0),"")</f>
        <v/>
      </c>
      <c r="CU75" s="5" t="e">
        <f>IF(REPORTE!AH$2="si",IF(F75=VALUE(REPORTE!C$11),IF(SUM(CU76:CU$1993),CONCATENATE(INT(B75),", "),INT(B75)),""),IF(F75=VALUE(REPORTE!C$10),IF(SUM(CU76:CU$1993),CONCATENATE(INT(B75),", "),INT(B75)),""))</f>
        <v>#VALUE!</v>
      </c>
    </row>
    <row r="76" spans="1:99" s="5" customFormat="1" ht="15" customHeight="1" x14ac:dyDescent="0.25">
      <c r="A76" s="4" t="str">
        <f t="shared" si="22"/>
        <v/>
      </c>
      <c r="B76" s="6"/>
      <c r="C76" s="7"/>
      <c r="D76" s="10"/>
      <c r="E76" s="5" t="str">
        <f t="shared" si="26"/>
        <v/>
      </c>
      <c r="F76" s="9"/>
      <c r="G76" s="1" t="str">
        <f>IFERROR(INDEX('padron cfe'!B:B,MATCH(DATOS!F76,'padron cfe'!A:A,0),1),"")</f>
        <v/>
      </c>
      <c r="H76" s="1"/>
      <c r="J76" s="2" t="str">
        <f>IFERROR(INDEX('padron cfe'!C:C,MATCH(DATOS!F76,'padron cfe'!A:A,0),1),"")</f>
        <v/>
      </c>
      <c r="K76" s="4"/>
      <c r="L76" s="4" t="str">
        <f>IFERROR(IF(VLOOKUP(I76,I$2:L75,4,0)=0,"",VLOOKUP(I76,I$2:L75,4,0)),"")</f>
        <v/>
      </c>
      <c r="M76" s="4" t="str">
        <f>IFERROR(IF(VLOOKUP(I76,I$2:M75,5,0)=0,"",VLOOKUP(I76,I$2:M75,5,0)),"")</f>
        <v/>
      </c>
      <c r="N76" s="4"/>
      <c r="O76" s="2"/>
      <c r="P76" s="2"/>
      <c r="T76" s="2" t="str">
        <f>IFERROR(INDEX('padron cfe'!D:D,MATCH(DATOS!F76,'padron cfe'!A:A,0),1),"")</f>
        <v/>
      </c>
      <c r="U76" s="4"/>
      <c r="V76" s="4"/>
      <c r="W76" s="4"/>
      <c r="X76" s="4"/>
      <c r="Y76" s="4"/>
      <c r="Z76" s="8"/>
      <c r="AA76" s="4"/>
      <c r="AB76" s="4" t="str">
        <f t="shared" si="27"/>
        <v/>
      </c>
      <c r="AC76" s="7" t="str">
        <f t="shared" ca="1" si="28"/>
        <v/>
      </c>
      <c r="AD76" s="7"/>
      <c r="AE76" s="7"/>
      <c r="AF76" s="97" t="str">
        <f>IFERROR(INDEX(bombas!F:F,MATCH(B76,bombas!I:I,0),1),"")</f>
        <v/>
      </c>
      <c r="AG76" s="6" t="str">
        <f>IFERROR(INDEX(bombas!H:H,MATCH(B76,bombas!I:I,0),1),"")</f>
        <v/>
      </c>
      <c r="AH76" s="4"/>
      <c r="AI76" s="4" t="str">
        <f t="shared" si="29"/>
        <v/>
      </c>
      <c r="AJ76" s="4"/>
      <c r="AK76" s="127" t="str">
        <f t="shared" si="30"/>
        <v/>
      </c>
      <c r="AL76" s="2" t="str">
        <f>IFERROR(IF(INDEX(AL$1:AL75,MATCH(I76,I$1:I75,0),1)=0,"",INDEX(AL$1:AL75,MATCH(I76,I$1:I75,0),1)),"")</f>
        <v/>
      </c>
      <c r="AM76" s="2" t="str">
        <f>IFERROR(IF(INDEX(AM$1:AM75,MATCH(I76,I$1:I75,0),1)=0,"",INDEX(AM$1:AM75,MATCH(I76,I$1:I75,0),1)),"")</f>
        <v/>
      </c>
      <c r="AN76" s="2" t="str">
        <f>IFERROR(IF(INDEX(AN$1:AN75,MATCH(I76,I$1:I75,0),1)=0,"",INDEX(AN$1:AN75,MATCH(I76,I$1:I75,0),1)),"")</f>
        <v/>
      </c>
      <c r="AO76" s="2"/>
      <c r="AP76" s="2"/>
      <c r="AQ76" s="2"/>
      <c r="AR76" s="4"/>
      <c r="AS76" s="4"/>
      <c r="AT76" s="4"/>
      <c r="AU76" s="4"/>
      <c r="AV76" s="4"/>
      <c r="AW76" s="4"/>
      <c r="AX76" s="4"/>
      <c r="AY76" s="4"/>
      <c r="AZ76" s="4"/>
      <c r="BB76" s="4"/>
      <c r="BH76" s="4" t="str">
        <f>IF(IFERROR(VLOOKUP(F76,F77:F$1993,1,0),"")="","",COUNTIF(F:F,F76))</f>
        <v/>
      </c>
      <c r="BI76" s="4"/>
      <c r="BM76" s="5" t="str">
        <f>IF(B76="","",IF(BH76="",1+(MAX(BM$2:BM75)),""))</f>
        <v/>
      </c>
      <c r="BN76" s="5" t="str">
        <f t="shared" si="23"/>
        <v/>
      </c>
      <c r="BO76" s="5" t="str">
        <f t="shared" si="24"/>
        <v/>
      </c>
      <c r="BP76" s="15" t="str">
        <f t="shared" si="25"/>
        <v/>
      </c>
      <c r="BQ76" s="29"/>
      <c r="BR76" s="16"/>
      <c r="BS76" s="5" t="str">
        <f t="shared" si="31"/>
        <v/>
      </c>
      <c r="BV76" s="5" t="str">
        <f t="shared" si="32"/>
        <v/>
      </c>
      <c r="BW76" s="5" t="str">
        <f>IF(I76="","",IFERROR(IF(VLOOKUP(I76,I$2:I75,1,0)=0,"",""),I76))</f>
        <v/>
      </c>
      <c r="BX76" s="25" t="str">
        <f>IF(BW76="","",(IFERROR(VLOOKUP(MID(BW76,1,1),$CO$2:CS$28,3,0),0)+IFERROR(VLOOKUP(MID(BW76,2,1),CO$2:CS$28,4,0),0)+IFERROR(VLOOKUP(MID(BW76,3,1),CO$2:CS$28,5,0),0)+(ROW(BW76)/1000000000000)))</f>
        <v/>
      </c>
      <c r="BZ76" s="5">
        <v>75</v>
      </c>
      <c r="CA76" s="5" t="str">
        <f>IFERROR(VLOOKUP(BZ76,BV$2:BW1152,2,0),"")</f>
        <v/>
      </c>
      <c r="CU76" s="5" t="e">
        <f>IF(REPORTE!AH$2="si",IF(F76=VALUE(REPORTE!C$11),IF(SUM(CU77:CU$1993),CONCATENATE(INT(B76),", "),INT(B76)),""),IF(F76=VALUE(REPORTE!C$10),IF(SUM(CU77:CU$1993),CONCATENATE(INT(B76),", "),INT(B76)),""))</f>
        <v>#VALUE!</v>
      </c>
    </row>
    <row r="77" spans="1:99" s="5" customFormat="1" ht="15" customHeight="1" x14ac:dyDescent="0.25">
      <c r="A77" s="4" t="str">
        <f t="shared" si="22"/>
        <v/>
      </c>
      <c r="B77" s="6"/>
      <c r="C77" s="7"/>
      <c r="D77" s="10"/>
      <c r="E77" s="5" t="str">
        <f t="shared" si="26"/>
        <v/>
      </c>
      <c r="F77" s="9"/>
      <c r="G77" s="1" t="str">
        <f>IFERROR(INDEX('padron cfe'!B:B,MATCH(DATOS!F77,'padron cfe'!A:A,0),1),"")</f>
        <v/>
      </c>
      <c r="H77" s="1"/>
      <c r="J77" s="2" t="str">
        <f>IFERROR(INDEX('padron cfe'!C:C,MATCH(DATOS!F77,'padron cfe'!A:A,0),1),"")</f>
        <v/>
      </c>
      <c r="K77" s="4"/>
      <c r="L77" s="4" t="str">
        <f>IFERROR(IF(VLOOKUP(I77,I$2:L76,4,0)=0,"",VLOOKUP(I77,I$2:L76,4,0)),"")</f>
        <v/>
      </c>
      <c r="M77" s="4" t="str">
        <f>IFERROR(IF(VLOOKUP(I77,I$2:M76,5,0)=0,"",VLOOKUP(I77,I$2:M76,5,0)),"")</f>
        <v/>
      </c>
      <c r="N77" s="4"/>
      <c r="O77" s="2"/>
      <c r="P77" s="2"/>
      <c r="T77" s="2" t="str">
        <f>IFERROR(INDEX('padron cfe'!D:D,MATCH(DATOS!F77,'padron cfe'!A:A,0),1),"")</f>
        <v/>
      </c>
      <c r="U77" s="4"/>
      <c r="V77" s="4"/>
      <c r="W77" s="4"/>
      <c r="X77" s="4"/>
      <c r="Y77" s="4"/>
      <c r="Z77" s="8"/>
      <c r="AA77" s="4"/>
      <c r="AB77" s="4" t="str">
        <f t="shared" si="27"/>
        <v/>
      </c>
      <c r="AC77" s="7" t="str">
        <f t="shared" ca="1" si="28"/>
        <v/>
      </c>
      <c r="AD77" s="7"/>
      <c r="AE77" s="7"/>
      <c r="AF77" s="97" t="str">
        <f>IFERROR(INDEX(bombas!F:F,MATCH(B77,bombas!I:I,0),1),"")</f>
        <v/>
      </c>
      <c r="AG77" s="6" t="str">
        <f>IFERROR(INDEX(bombas!H:H,MATCH(B77,bombas!I:I,0),1),"")</f>
        <v/>
      </c>
      <c r="AH77" s="4"/>
      <c r="AI77" s="4" t="str">
        <f t="shared" si="29"/>
        <v/>
      </c>
      <c r="AJ77" s="4"/>
      <c r="AK77" s="127" t="str">
        <f t="shared" si="30"/>
        <v/>
      </c>
      <c r="AL77" s="2" t="str">
        <f>IFERROR(IF(INDEX(AL$1:AL76,MATCH(I77,I$1:I76,0),1)=0,"",INDEX(AL$1:AL76,MATCH(I77,I$1:I76,0),1)),"")</f>
        <v/>
      </c>
      <c r="AM77" s="2" t="str">
        <f>IFERROR(IF(INDEX(AM$1:AM76,MATCH(I77,I$1:I76,0),1)=0,"",INDEX(AM$1:AM76,MATCH(I77,I$1:I76,0),1)),"")</f>
        <v/>
      </c>
      <c r="AN77" s="2" t="str">
        <f>IFERROR(IF(INDEX(AN$1:AN76,MATCH(I77,I$1:I76,0),1)=0,"",INDEX(AN$1:AN76,MATCH(I77,I$1:I76,0),1)),"")</f>
        <v/>
      </c>
      <c r="AO77" s="2"/>
      <c r="AP77" s="2"/>
      <c r="AQ77" s="2"/>
      <c r="AR77" s="4"/>
      <c r="AS77" s="4"/>
      <c r="AT77" s="4"/>
      <c r="AU77" s="4"/>
      <c r="AV77" s="4"/>
      <c r="AW77" s="4"/>
      <c r="AX77" s="4"/>
      <c r="AY77" s="4"/>
      <c r="AZ77" s="4"/>
      <c r="BB77" s="4"/>
      <c r="BH77" s="4" t="str">
        <f>IF(IFERROR(VLOOKUP(F77,F78:F$1993,1,0),"")="","",COUNTIF(F:F,F77))</f>
        <v/>
      </c>
      <c r="BI77" s="4"/>
      <c r="BM77" s="5" t="str">
        <f>IF(B77="","",IF(BH77="",1+(MAX(BM$2:BM76)),""))</f>
        <v/>
      </c>
      <c r="BN77" s="5" t="str">
        <f t="shared" si="23"/>
        <v/>
      </c>
      <c r="BO77" s="5" t="str">
        <f t="shared" si="24"/>
        <v/>
      </c>
      <c r="BP77" s="15" t="str">
        <f t="shared" si="25"/>
        <v/>
      </c>
      <c r="BQ77" s="29"/>
      <c r="BR77" s="16"/>
      <c r="BS77" s="5" t="str">
        <f t="shared" si="31"/>
        <v/>
      </c>
      <c r="BV77" s="5" t="str">
        <f t="shared" si="32"/>
        <v/>
      </c>
      <c r="BW77" s="5" t="str">
        <f>IF(I77="","",IFERROR(IF(VLOOKUP(I77,I$2:I76,1,0)=0,"",""),I77))</f>
        <v/>
      </c>
      <c r="BX77" s="25" t="str">
        <f>IF(BW77="","",(IFERROR(VLOOKUP(MID(BW77,1,1),$CO$2:CS$28,3,0),0)+IFERROR(VLOOKUP(MID(BW77,2,1),CO$2:CS$28,4,0),0)+IFERROR(VLOOKUP(MID(BW77,3,1),CO$2:CS$28,5,0),0)+(ROW(BW77)/1000000000000)))</f>
        <v/>
      </c>
      <c r="BZ77" s="5">
        <v>76</v>
      </c>
      <c r="CA77" s="5" t="str">
        <f>IFERROR(VLOOKUP(BZ77,BV$2:BW1153,2,0),"")</f>
        <v/>
      </c>
      <c r="CU77" s="5" t="e">
        <f>IF(REPORTE!AH$2="si",IF(F77=VALUE(REPORTE!C$11),IF(SUM(CU78:CU$1993),CONCATENATE(INT(B77),", "),INT(B77)),""),IF(F77=VALUE(REPORTE!C$10),IF(SUM(CU78:CU$1993),CONCATENATE(INT(B77),", "),INT(B77)),""))</f>
        <v>#VALUE!</v>
      </c>
    </row>
    <row r="78" spans="1:99" s="5" customFormat="1" ht="15" customHeight="1" x14ac:dyDescent="0.25">
      <c r="A78" s="4" t="str">
        <f t="shared" si="22"/>
        <v/>
      </c>
      <c r="B78" s="6"/>
      <c r="C78" s="7"/>
      <c r="D78" s="10"/>
      <c r="E78" s="5" t="str">
        <f t="shared" si="26"/>
        <v/>
      </c>
      <c r="F78" s="9"/>
      <c r="G78" s="1" t="str">
        <f>IFERROR(INDEX('padron cfe'!B:B,MATCH(DATOS!F78,'padron cfe'!A:A,0),1),"")</f>
        <v/>
      </c>
      <c r="H78" s="1"/>
      <c r="J78" s="2" t="str">
        <f>IFERROR(INDEX('padron cfe'!C:C,MATCH(DATOS!F78,'padron cfe'!A:A,0),1),"")</f>
        <v/>
      </c>
      <c r="K78" s="4"/>
      <c r="L78" s="4" t="str">
        <f>IFERROR(IF(VLOOKUP(I78,I$2:L77,4,0)=0,"",VLOOKUP(I78,I$2:L77,4,0)),"")</f>
        <v/>
      </c>
      <c r="M78" s="4" t="str">
        <f>IFERROR(IF(VLOOKUP(I78,I$2:M77,5,0)=0,"",VLOOKUP(I78,I$2:M77,5,0)),"")</f>
        <v/>
      </c>
      <c r="N78" s="4"/>
      <c r="O78" s="2"/>
      <c r="P78" s="2"/>
      <c r="T78" s="2" t="str">
        <f>IFERROR(INDEX('padron cfe'!D:D,MATCH(DATOS!F78,'padron cfe'!A:A,0),1),"")</f>
        <v/>
      </c>
      <c r="U78" s="4"/>
      <c r="V78" s="4"/>
      <c r="W78" s="4"/>
      <c r="X78" s="4"/>
      <c r="Y78" s="4"/>
      <c r="Z78" s="8"/>
      <c r="AA78" s="4"/>
      <c r="AB78" s="4" t="str">
        <f t="shared" si="27"/>
        <v/>
      </c>
      <c r="AC78" s="7" t="str">
        <f t="shared" ca="1" si="28"/>
        <v/>
      </c>
      <c r="AD78" s="7"/>
      <c r="AE78" s="7"/>
      <c r="AF78" s="97" t="str">
        <f>IFERROR(INDEX(bombas!F:F,MATCH(B78,bombas!I:I,0),1),"")</f>
        <v/>
      </c>
      <c r="AG78" s="6" t="str">
        <f>IFERROR(INDEX(bombas!H:H,MATCH(B78,bombas!I:I,0),1),"")</f>
        <v/>
      </c>
      <c r="AH78" s="4"/>
      <c r="AI78" s="4" t="str">
        <f t="shared" si="29"/>
        <v/>
      </c>
      <c r="AJ78" s="4"/>
      <c r="AK78" s="127" t="str">
        <f t="shared" si="30"/>
        <v/>
      </c>
      <c r="AL78" s="2" t="str">
        <f>IFERROR(IF(INDEX(AL$1:AL77,MATCH(I78,I$1:I77,0),1)=0,"",INDEX(AL$1:AL77,MATCH(I78,I$1:I77,0),1)),"")</f>
        <v/>
      </c>
      <c r="AM78" s="2" t="str">
        <f>IFERROR(IF(INDEX(AM$1:AM77,MATCH(I78,I$1:I77,0),1)=0,"",INDEX(AM$1:AM77,MATCH(I78,I$1:I77,0),1)),"")</f>
        <v/>
      </c>
      <c r="AN78" s="2" t="str">
        <f>IFERROR(IF(INDEX(AN$1:AN77,MATCH(I78,I$1:I77,0),1)=0,"",INDEX(AN$1:AN77,MATCH(I78,I$1:I77,0),1)),"")</f>
        <v/>
      </c>
      <c r="AO78" s="2"/>
      <c r="AP78" s="2"/>
      <c r="AQ78" s="2"/>
      <c r="AR78" s="4"/>
      <c r="AS78" s="4"/>
      <c r="AT78" s="4"/>
      <c r="AU78" s="4"/>
      <c r="AV78" s="4"/>
      <c r="AW78" s="4"/>
      <c r="AX78" s="4"/>
      <c r="AY78" s="4"/>
      <c r="AZ78" s="4"/>
      <c r="BB78" s="4"/>
      <c r="BH78" s="4" t="str">
        <f>IF(IFERROR(VLOOKUP(F78,F79:F$1993,1,0),"")="","",COUNTIF(F:F,F78))</f>
        <v/>
      </c>
      <c r="BI78" s="4"/>
      <c r="BM78" s="5" t="str">
        <f>IF(B78="","",IF(BH78="",1+(MAX(BM$2:BM77)),""))</f>
        <v/>
      </c>
      <c r="BN78" s="5" t="str">
        <f t="shared" si="23"/>
        <v/>
      </c>
      <c r="BO78" s="5" t="str">
        <f t="shared" si="24"/>
        <v/>
      </c>
      <c r="BP78" s="15" t="str">
        <f t="shared" si="25"/>
        <v/>
      </c>
      <c r="BQ78" s="29"/>
      <c r="BR78" s="16"/>
      <c r="BS78" s="5" t="str">
        <f t="shared" si="31"/>
        <v/>
      </c>
      <c r="BV78" s="5" t="str">
        <f t="shared" si="32"/>
        <v/>
      </c>
      <c r="BW78" s="5" t="str">
        <f>IF(I78="","",IFERROR(IF(VLOOKUP(I78,I$2:I77,1,0)=0,"",""),I78))</f>
        <v/>
      </c>
      <c r="BX78" s="25" t="str">
        <f>IF(BW78="","",(IFERROR(VLOOKUP(MID(BW78,1,1),$CO$2:CS$28,3,0),0)+IFERROR(VLOOKUP(MID(BW78,2,1),CO$2:CS$28,4,0),0)+IFERROR(VLOOKUP(MID(BW78,3,1),CO$2:CS$28,5,0),0)+(ROW(BW78)/1000000000000)))</f>
        <v/>
      </c>
      <c r="BZ78" s="5">
        <v>77</v>
      </c>
      <c r="CA78" s="5" t="str">
        <f>IFERROR(VLOOKUP(BZ78,BV$2:BW1154,2,0),"")</f>
        <v/>
      </c>
      <c r="CU78" s="5" t="e">
        <f>IF(REPORTE!AH$2="si",IF(F78=VALUE(REPORTE!C$11),IF(SUM(CU79:CU$1993),CONCATENATE(INT(B78),", "),INT(B78)),""),IF(F78=VALUE(REPORTE!C$10),IF(SUM(CU79:CU$1993),CONCATENATE(INT(B78),", "),INT(B78)),""))</f>
        <v>#VALUE!</v>
      </c>
    </row>
    <row r="79" spans="1:99" s="5" customFormat="1" ht="15" customHeight="1" x14ac:dyDescent="0.25">
      <c r="A79" s="4" t="str">
        <f t="shared" si="22"/>
        <v/>
      </c>
      <c r="B79" s="6"/>
      <c r="C79" s="7"/>
      <c r="D79" s="10"/>
      <c r="E79" s="5" t="str">
        <f t="shared" si="26"/>
        <v/>
      </c>
      <c r="F79" s="9"/>
      <c r="G79" s="1" t="str">
        <f>IFERROR(INDEX('padron cfe'!B:B,MATCH(DATOS!F79,'padron cfe'!A:A,0),1),"")</f>
        <v/>
      </c>
      <c r="H79" s="1"/>
      <c r="J79" s="2" t="str">
        <f>IFERROR(INDEX('padron cfe'!C:C,MATCH(DATOS!F79,'padron cfe'!A:A,0),1),"")</f>
        <v/>
      </c>
      <c r="K79" s="4"/>
      <c r="L79" s="4" t="str">
        <f>IFERROR(IF(VLOOKUP(I79,I$2:L78,4,0)=0,"",VLOOKUP(I79,I$2:L78,4,0)),"")</f>
        <v/>
      </c>
      <c r="M79" s="4" t="str">
        <f>IFERROR(IF(VLOOKUP(I79,I$2:M78,5,0)=0,"",VLOOKUP(I79,I$2:M78,5,0)),"")</f>
        <v/>
      </c>
      <c r="N79" s="4"/>
      <c r="O79" s="2"/>
      <c r="P79" s="2"/>
      <c r="T79" s="2" t="str">
        <f>IFERROR(INDEX('padron cfe'!D:D,MATCH(DATOS!F79,'padron cfe'!A:A,0),1),"")</f>
        <v/>
      </c>
      <c r="U79" s="4"/>
      <c r="V79" s="4"/>
      <c r="W79" s="4"/>
      <c r="X79" s="4"/>
      <c r="Y79" s="4"/>
      <c r="Z79" s="8"/>
      <c r="AA79" s="4"/>
      <c r="AB79" s="4" t="str">
        <f t="shared" si="27"/>
        <v/>
      </c>
      <c r="AC79" s="7" t="str">
        <f t="shared" ca="1" si="28"/>
        <v/>
      </c>
      <c r="AD79" s="7"/>
      <c r="AE79" s="7"/>
      <c r="AF79" s="97" t="str">
        <f>IFERROR(INDEX(bombas!F:F,MATCH(B79,bombas!I:I,0),1),"")</f>
        <v/>
      </c>
      <c r="AG79" s="6" t="str">
        <f>IFERROR(INDEX(bombas!H:H,MATCH(B79,bombas!I:I,0),1),"")</f>
        <v/>
      </c>
      <c r="AH79" s="4"/>
      <c r="AI79" s="4" t="str">
        <f t="shared" si="29"/>
        <v/>
      </c>
      <c r="AJ79" s="4"/>
      <c r="AK79" s="127" t="str">
        <f t="shared" si="30"/>
        <v/>
      </c>
      <c r="AL79" s="2" t="str">
        <f>IFERROR(IF(INDEX(AL$1:AL78,MATCH(I79,I$1:I78,0),1)=0,"",INDEX(AL$1:AL78,MATCH(I79,I$1:I78,0),1)),"")</f>
        <v/>
      </c>
      <c r="AM79" s="2" t="str">
        <f>IFERROR(IF(INDEX(AM$1:AM78,MATCH(I79,I$1:I78,0),1)=0,"",INDEX(AM$1:AM78,MATCH(I79,I$1:I78,0),1)),"")</f>
        <v/>
      </c>
      <c r="AN79" s="2" t="str">
        <f>IFERROR(IF(INDEX(AN$1:AN78,MATCH(I79,I$1:I78,0),1)=0,"",INDEX(AN$1:AN78,MATCH(I79,I$1:I78,0),1)),"")</f>
        <v/>
      </c>
      <c r="AO79" s="2"/>
      <c r="AP79" s="2"/>
      <c r="AQ79" s="2"/>
      <c r="AR79" s="4"/>
      <c r="AS79" s="4"/>
      <c r="AT79" s="4"/>
      <c r="AU79" s="4"/>
      <c r="AV79" s="4"/>
      <c r="AW79" s="4"/>
      <c r="AX79" s="4"/>
      <c r="AY79" s="4"/>
      <c r="AZ79" s="4"/>
      <c r="BB79" s="4"/>
      <c r="BH79" s="4" t="str">
        <f>IF(IFERROR(VLOOKUP(F79,F80:F$1993,1,0),"")="","",COUNTIF(F:F,F79))</f>
        <v/>
      </c>
      <c r="BI79" s="4"/>
      <c r="BM79" s="5" t="str">
        <f>IF(B79="","",IF(BH79="",1+(MAX(BM$2:BM78)),""))</f>
        <v/>
      </c>
      <c r="BN79" s="5" t="str">
        <f t="shared" si="23"/>
        <v/>
      </c>
      <c r="BO79" s="5" t="str">
        <f t="shared" si="24"/>
        <v/>
      </c>
      <c r="BP79" s="15" t="str">
        <f t="shared" si="25"/>
        <v/>
      </c>
      <c r="BQ79" s="29"/>
      <c r="BR79" s="16"/>
      <c r="BS79" s="5" t="str">
        <f t="shared" si="31"/>
        <v/>
      </c>
      <c r="BV79" s="5" t="str">
        <f t="shared" si="32"/>
        <v/>
      </c>
      <c r="BW79" s="5" t="str">
        <f>IF(I79="","",IFERROR(IF(VLOOKUP(I79,I$2:I78,1,0)=0,"",""),I79))</f>
        <v/>
      </c>
      <c r="BX79" s="25" t="str">
        <f>IF(BW79="","",(IFERROR(VLOOKUP(MID(BW79,1,1),$CO$2:CS$28,3,0),0)+IFERROR(VLOOKUP(MID(BW79,2,1),CO$2:CS$28,4,0),0)+IFERROR(VLOOKUP(MID(BW79,3,1),CO$2:CS$28,5,0),0)+(ROW(BW79)/1000000000000)))</f>
        <v/>
      </c>
      <c r="BZ79" s="5">
        <v>78</v>
      </c>
      <c r="CA79" s="5" t="str">
        <f>IFERROR(VLOOKUP(BZ79,BV$2:BW1155,2,0),"")</f>
        <v/>
      </c>
      <c r="CU79" s="5" t="e">
        <f>IF(REPORTE!AH$2="si",IF(F79=VALUE(REPORTE!C$11),IF(SUM(CU80:CU$1993),CONCATENATE(INT(B79),", "),INT(B79)),""),IF(F79=VALUE(REPORTE!C$10),IF(SUM(CU80:CU$1993),CONCATENATE(INT(B79),", "),INT(B79)),""))</f>
        <v>#VALUE!</v>
      </c>
    </row>
    <row r="80" spans="1:99" s="5" customFormat="1" ht="15" customHeight="1" x14ac:dyDescent="0.25">
      <c r="A80" s="4" t="str">
        <f t="shared" si="22"/>
        <v/>
      </c>
      <c r="B80" s="6"/>
      <c r="C80" s="7"/>
      <c r="D80" s="10"/>
      <c r="E80" s="5" t="str">
        <f t="shared" si="26"/>
        <v/>
      </c>
      <c r="F80" s="9"/>
      <c r="G80" s="1" t="str">
        <f>IFERROR(INDEX('padron cfe'!B:B,MATCH(DATOS!F80,'padron cfe'!A:A,0),1),"")</f>
        <v/>
      </c>
      <c r="H80" s="1"/>
      <c r="J80" s="2" t="str">
        <f>IFERROR(INDEX('padron cfe'!C:C,MATCH(DATOS!F80,'padron cfe'!A:A,0),1),"")</f>
        <v/>
      </c>
      <c r="K80" s="4"/>
      <c r="L80" s="4" t="str">
        <f>IFERROR(IF(VLOOKUP(I80,I$2:L79,4,0)=0,"",VLOOKUP(I80,I$2:L79,4,0)),"")</f>
        <v/>
      </c>
      <c r="M80" s="4" t="str">
        <f>IFERROR(IF(VLOOKUP(I80,I$2:M79,5,0)=0,"",VLOOKUP(I80,I$2:M79,5,0)),"")</f>
        <v/>
      </c>
      <c r="N80" s="4"/>
      <c r="O80" s="2"/>
      <c r="P80" s="2"/>
      <c r="T80" s="2" t="str">
        <f>IFERROR(INDEX('padron cfe'!D:D,MATCH(DATOS!F80,'padron cfe'!A:A,0),1),"")</f>
        <v/>
      </c>
      <c r="U80" s="4"/>
      <c r="V80" s="4"/>
      <c r="W80" s="4"/>
      <c r="X80" s="4"/>
      <c r="Y80" s="4"/>
      <c r="Z80" s="8"/>
      <c r="AA80" s="4"/>
      <c r="AB80" s="4" t="str">
        <f t="shared" si="27"/>
        <v/>
      </c>
      <c r="AC80" s="7" t="str">
        <f t="shared" ca="1" si="28"/>
        <v/>
      </c>
      <c r="AD80" s="7"/>
      <c r="AE80" s="7"/>
      <c r="AF80" s="97" t="str">
        <f>IFERROR(INDEX(bombas!F:F,MATCH(B80,bombas!I:I,0),1),"")</f>
        <v/>
      </c>
      <c r="AG80" s="6" t="str">
        <f>IFERROR(INDEX(bombas!H:H,MATCH(B80,bombas!I:I,0),1),"")</f>
        <v/>
      </c>
      <c r="AH80" s="4"/>
      <c r="AI80" s="4" t="str">
        <f t="shared" si="29"/>
        <v/>
      </c>
      <c r="AJ80" s="4"/>
      <c r="AK80" s="127" t="str">
        <f t="shared" si="30"/>
        <v/>
      </c>
      <c r="AL80" s="2" t="str">
        <f>IFERROR(IF(INDEX(AL$1:AL79,MATCH(I80,I$1:I79,0),1)=0,"",INDEX(AL$1:AL79,MATCH(I80,I$1:I79,0),1)),"")</f>
        <v/>
      </c>
      <c r="AM80" s="2" t="str">
        <f>IFERROR(IF(INDEX(AM$1:AM79,MATCH(I80,I$1:I79,0),1)=0,"",INDEX(AM$1:AM79,MATCH(I80,I$1:I79,0),1)),"")</f>
        <v/>
      </c>
      <c r="AN80" s="2" t="str">
        <f>IFERROR(IF(INDEX(AN$1:AN79,MATCH(I80,I$1:I79,0),1)=0,"",INDEX(AN$1:AN79,MATCH(I80,I$1:I79,0),1)),"")</f>
        <v/>
      </c>
      <c r="AO80" s="2"/>
      <c r="AP80" s="2"/>
      <c r="AQ80" s="2"/>
      <c r="AR80" s="4"/>
      <c r="AS80" s="4"/>
      <c r="AT80" s="4"/>
      <c r="AU80" s="4"/>
      <c r="AV80" s="4"/>
      <c r="AW80" s="4"/>
      <c r="AX80" s="4"/>
      <c r="AY80" s="4"/>
      <c r="AZ80" s="4"/>
      <c r="BB80" s="4"/>
      <c r="BH80" s="4" t="str">
        <f>IF(IFERROR(VLOOKUP(F80,F81:F$1993,1,0),"")="","",COUNTIF(F:F,F80))</f>
        <v/>
      </c>
      <c r="BI80" s="4"/>
      <c r="BM80" s="5" t="str">
        <f>IF(B80="","",IF(BH80="",1+(MAX(BM$2:BM79)),""))</f>
        <v/>
      </c>
      <c r="BN80" s="5" t="str">
        <f t="shared" si="23"/>
        <v/>
      </c>
      <c r="BO80" s="5" t="str">
        <f t="shared" si="24"/>
        <v/>
      </c>
      <c r="BP80" s="15" t="str">
        <f t="shared" si="25"/>
        <v/>
      </c>
      <c r="BQ80" s="29"/>
      <c r="BR80" s="16"/>
      <c r="BS80" s="5" t="str">
        <f t="shared" si="31"/>
        <v/>
      </c>
      <c r="BV80" s="5" t="str">
        <f t="shared" si="32"/>
        <v/>
      </c>
      <c r="BW80" s="5" t="str">
        <f>IF(I80="","",IFERROR(IF(VLOOKUP(I80,I$2:I79,1,0)=0,"",""),I80))</f>
        <v/>
      </c>
      <c r="BX80" s="25" t="str">
        <f>IF(BW80="","",(IFERROR(VLOOKUP(MID(BW80,1,1),$CO$2:CS$28,3,0),0)+IFERROR(VLOOKUP(MID(BW80,2,1),CO$2:CS$28,4,0),0)+IFERROR(VLOOKUP(MID(BW80,3,1),CO$2:CS$28,5,0),0)+(ROW(BW80)/1000000000000)))</f>
        <v/>
      </c>
      <c r="BZ80" s="5">
        <v>79</v>
      </c>
      <c r="CA80" s="5" t="str">
        <f>IFERROR(VLOOKUP(BZ80,BV$2:BW1156,2,0),"")</f>
        <v/>
      </c>
      <c r="CU80" s="5" t="e">
        <f>IF(REPORTE!AH$2="si",IF(F80=VALUE(REPORTE!C$11),IF(SUM(CU81:CU$1993),CONCATENATE(INT(B80),", "),INT(B80)),""),IF(F80=VALUE(REPORTE!C$10),IF(SUM(CU81:CU$1993),CONCATENATE(INT(B80),", "),INT(B80)),""))</f>
        <v>#VALUE!</v>
      </c>
    </row>
    <row r="81" spans="1:100" s="5" customFormat="1" ht="15" customHeight="1" x14ac:dyDescent="0.25">
      <c r="A81" s="4" t="str">
        <f t="shared" si="22"/>
        <v/>
      </c>
      <c r="B81" s="6"/>
      <c r="C81" s="7"/>
      <c r="D81" s="10"/>
      <c r="E81" s="5" t="str">
        <f t="shared" si="26"/>
        <v/>
      </c>
      <c r="F81" s="9"/>
      <c r="G81" s="1" t="str">
        <f>IFERROR(INDEX('padron cfe'!B:B,MATCH(DATOS!F81,'padron cfe'!A:A,0),1),"")</f>
        <v/>
      </c>
      <c r="H81" s="1"/>
      <c r="J81" s="2" t="str">
        <f>IFERROR(INDEX('padron cfe'!C:C,MATCH(DATOS!F81,'padron cfe'!A:A,0),1),"")</f>
        <v/>
      </c>
      <c r="K81" s="4"/>
      <c r="L81" s="4" t="str">
        <f>IFERROR(IF(VLOOKUP(I81,I$2:L80,4,0)=0,"",VLOOKUP(I81,I$2:L80,4,0)),"")</f>
        <v/>
      </c>
      <c r="M81" s="4" t="str">
        <f>IFERROR(IF(VLOOKUP(I81,I$2:M80,5,0)=0,"",VLOOKUP(I81,I$2:M80,5,0)),"")</f>
        <v/>
      </c>
      <c r="N81" s="4"/>
      <c r="O81" s="2"/>
      <c r="P81" s="2"/>
      <c r="T81" s="2" t="str">
        <f>IFERROR(INDEX('padron cfe'!D:D,MATCH(DATOS!F81,'padron cfe'!A:A,0),1),"")</f>
        <v/>
      </c>
      <c r="U81" s="4"/>
      <c r="V81" s="4"/>
      <c r="W81" s="4"/>
      <c r="X81" s="4"/>
      <c r="Y81" s="4"/>
      <c r="Z81" s="8"/>
      <c r="AA81" s="4"/>
      <c r="AB81" s="4" t="str">
        <f t="shared" si="27"/>
        <v/>
      </c>
      <c r="AC81" s="7" t="str">
        <f t="shared" ca="1" si="28"/>
        <v/>
      </c>
      <c r="AD81" s="7"/>
      <c r="AE81" s="7"/>
      <c r="AF81" s="97" t="str">
        <f>IFERROR(INDEX(bombas!F:F,MATCH(B81,bombas!I:I,0),1),"")</f>
        <v/>
      </c>
      <c r="AG81" s="6" t="str">
        <f>IFERROR(INDEX(bombas!H:H,MATCH(B81,bombas!I:I,0),1),"")</f>
        <v/>
      </c>
      <c r="AH81" s="4"/>
      <c r="AI81" s="4" t="str">
        <f t="shared" si="29"/>
        <v/>
      </c>
      <c r="AJ81" s="4"/>
      <c r="AK81" s="127" t="str">
        <f t="shared" si="30"/>
        <v/>
      </c>
      <c r="AL81" s="2" t="str">
        <f>IFERROR(IF(INDEX(AL$1:AL80,MATCH(I81,I$1:I80,0),1)=0,"",INDEX(AL$1:AL80,MATCH(I81,I$1:I80,0),1)),"")</f>
        <v/>
      </c>
      <c r="AM81" s="2" t="str">
        <f>IFERROR(IF(INDEX(AM$1:AM80,MATCH(I81,I$1:I80,0),1)=0,"",INDEX(AM$1:AM80,MATCH(I81,I$1:I80,0),1)),"")</f>
        <v/>
      </c>
      <c r="AN81" s="2" t="str">
        <f>IFERROR(IF(INDEX(AN$1:AN80,MATCH(I81,I$1:I80,0),1)=0,"",INDEX(AN$1:AN80,MATCH(I81,I$1:I80,0),1)),"")</f>
        <v/>
      </c>
      <c r="AO81" s="2"/>
      <c r="AP81" s="2"/>
      <c r="AQ81" s="2"/>
      <c r="AR81" s="4"/>
      <c r="AS81" s="4"/>
      <c r="AT81" s="4"/>
      <c r="AU81" s="4"/>
      <c r="AV81" s="4"/>
      <c r="AW81" s="4"/>
      <c r="AX81" s="4"/>
      <c r="AY81" s="4"/>
      <c r="AZ81" s="4"/>
      <c r="BB81" s="4"/>
      <c r="BH81" s="4" t="str">
        <f>IF(IFERROR(VLOOKUP(F81,F82:F$1993,1,0),"")="","",COUNTIF(F:F,F81))</f>
        <v/>
      </c>
      <c r="BI81" s="4"/>
      <c r="BM81" s="5" t="str">
        <f>IF(B81="","",IF(BH81="",1+(MAX(BM$2:BM80)),""))</f>
        <v/>
      </c>
      <c r="BN81" s="5" t="str">
        <f t="shared" si="23"/>
        <v/>
      </c>
      <c r="BO81" s="5" t="str">
        <f t="shared" si="24"/>
        <v/>
      </c>
      <c r="BP81" s="15" t="str">
        <f t="shared" si="25"/>
        <v/>
      </c>
      <c r="BQ81" s="29"/>
      <c r="BR81" s="16"/>
      <c r="BS81" s="5" t="str">
        <f t="shared" si="31"/>
        <v/>
      </c>
      <c r="BV81" s="5" t="str">
        <f t="shared" si="32"/>
        <v/>
      </c>
      <c r="BW81" s="5" t="str">
        <f>IF(I81="","",IFERROR(IF(VLOOKUP(I81,I$2:I80,1,0)=0,"",""),I81))</f>
        <v/>
      </c>
      <c r="BX81" s="25" t="str">
        <f>IF(BW81="","",(IFERROR(VLOOKUP(MID(BW81,1,1),$CO$2:CS$28,3,0),0)+IFERROR(VLOOKUP(MID(BW81,2,1),CO$2:CS$28,4,0),0)+IFERROR(VLOOKUP(MID(BW81,3,1),CO$2:CS$28,5,0),0)+(ROW(BW81)/1000000000000)))</f>
        <v/>
      </c>
      <c r="BZ81" s="5">
        <v>80</v>
      </c>
      <c r="CA81" s="5" t="str">
        <f>IFERROR(VLOOKUP(BZ81,BV$2:BW1157,2,0),"")</f>
        <v/>
      </c>
      <c r="CU81" s="5" t="e">
        <f>IF(REPORTE!AH$2="si",IF(F81=VALUE(REPORTE!C$11),IF(SUM(CU82:CU$1993),CONCATENATE(INT(B81),", "),INT(B81)),""),IF(F81=VALUE(REPORTE!C$10),IF(SUM(CU82:CU$1993),CONCATENATE(INT(B81),", "),INT(B81)),""))</f>
        <v>#VALUE!</v>
      </c>
    </row>
    <row r="82" spans="1:100" s="5" customFormat="1" ht="15" customHeight="1" x14ac:dyDescent="0.25">
      <c r="A82" s="4" t="str">
        <f t="shared" si="22"/>
        <v/>
      </c>
      <c r="B82" s="6"/>
      <c r="C82" s="7"/>
      <c r="D82" s="10"/>
      <c r="E82" s="5" t="str">
        <f t="shared" si="26"/>
        <v/>
      </c>
      <c r="F82" s="9"/>
      <c r="G82" s="1" t="str">
        <f>IFERROR(INDEX('padron cfe'!B:B,MATCH(DATOS!F82,'padron cfe'!A:A,0),1),"")</f>
        <v/>
      </c>
      <c r="H82" s="1"/>
      <c r="J82" s="2" t="str">
        <f>IFERROR(INDEX('padron cfe'!C:C,MATCH(DATOS!F82,'padron cfe'!A:A,0),1),"")</f>
        <v/>
      </c>
      <c r="K82" s="4"/>
      <c r="L82" s="4" t="str">
        <f>IFERROR(IF(VLOOKUP(I82,I$2:L81,4,0)=0,"",VLOOKUP(I82,I$2:L81,4,0)),"")</f>
        <v/>
      </c>
      <c r="M82" s="4" t="str">
        <f>IFERROR(IF(VLOOKUP(I82,I$2:M81,5,0)=0,"",VLOOKUP(I82,I$2:M81,5,0)),"")</f>
        <v/>
      </c>
      <c r="N82" s="4"/>
      <c r="O82" s="2"/>
      <c r="P82" s="2"/>
      <c r="T82" s="2" t="str">
        <f>IFERROR(INDEX('padron cfe'!D:D,MATCH(DATOS!F82,'padron cfe'!A:A,0),1),"")</f>
        <v/>
      </c>
      <c r="U82" s="4"/>
      <c r="V82" s="4"/>
      <c r="W82" s="4"/>
      <c r="X82" s="4"/>
      <c r="Y82" s="4"/>
      <c r="Z82" s="8"/>
      <c r="AA82" s="4"/>
      <c r="AB82" s="4" t="str">
        <f t="shared" si="27"/>
        <v/>
      </c>
      <c r="AC82" s="7" t="str">
        <f t="shared" ca="1" si="28"/>
        <v/>
      </c>
      <c r="AD82" s="7"/>
      <c r="AE82" s="7"/>
      <c r="AF82" s="97" t="str">
        <f>IFERROR(INDEX(bombas!F:F,MATCH(B82,bombas!I:I,0),1),"")</f>
        <v/>
      </c>
      <c r="AG82" s="6" t="str">
        <f>IFERROR(INDEX(bombas!H:H,MATCH(B82,bombas!I:I,0),1),"")</f>
        <v/>
      </c>
      <c r="AH82" s="4"/>
      <c r="AI82" s="4" t="str">
        <f t="shared" si="29"/>
        <v/>
      </c>
      <c r="AJ82" s="4"/>
      <c r="AK82" s="127" t="str">
        <f t="shared" si="30"/>
        <v/>
      </c>
      <c r="AL82" s="2" t="str">
        <f>IFERROR(IF(INDEX(AL$1:AL81,MATCH(I82,I$1:I81,0),1)=0,"",INDEX(AL$1:AL81,MATCH(I82,I$1:I81,0),1)),"")</f>
        <v/>
      </c>
      <c r="AM82" s="2" t="str">
        <f>IFERROR(IF(INDEX(AM$1:AM81,MATCH(I82,I$1:I81,0),1)=0,"",INDEX(AM$1:AM81,MATCH(I82,I$1:I81,0),1)),"")</f>
        <v/>
      </c>
      <c r="AN82" s="2" t="str">
        <f>IFERROR(IF(INDEX(AN$1:AN81,MATCH(I82,I$1:I81,0),1)=0,"",INDEX(AN$1:AN81,MATCH(I82,I$1:I81,0),1)),"")</f>
        <v/>
      </c>
      <c r="AO82" s="2"/>
      <c r="AP82" s="2"/>
      <c r="AQ82" s="2"/>
      <c r="AR82" s="4"/>
      <c r="AS82" s="4"/>
      <c r="AT82" s="4"/>
      <c r="AU82" s="4"/>
      <c r="AV82" s="4"/>
      <c r="AW82" s="4"/>
      <c r="AX82" s="4"/>
      <c r="AY82" s="4"/>
      <c r="AZ82" s="4"/>
      <c r="BB82" s="4"/>
      <c r="BH82" s="4" t="str">
        <f>IF(IFERROR(VLOOKUP(F82,F83:F$1993,1,0),"")="","",COUNTIF(F:F,F82))</f>
        <v/>
      </c>
      <c r="BI82" s="4"/>
      <c r="BM82" s="5" t="str">
        <f>IF(B82="","",IF(BH82="",1+(MAX(BM$2:BM81)),""))</f>
        <v/>
      </c>
      <c r="BN82" s="5" t="str">
        <f t="shared" si="23"/>
        <v/>
      </c>
      <c r="BO82" s="5" t="str">
        <f t="shared" si="24"/>
        <v/>
      </c>
      <c r="BP82" s="15" t="str">
        <f t="shared" si="25"/>
        <v/>
      </c>
      <c r="BQ82" s="29"/>
      <c r="BR82" s="16"/>
      <c r="BS82" s="5" t="str">
        <f t="shared" si="31"/>
        <v/>
      </c>
      <c r="BV82" s="5" t="str">
        <f t="shared" si="32"/>
        <v/>
      </c>
      <c r="BW82" s="5" t="str">
        <f>IF(I82="","",IFERROR(IF(VLOOKUP(I82,I$2:I81,1,0)=0,"",""),I82))</f>
        <v/>
      </c>
      <c r="BX82" s="25" t="str">
        <f>IF(BW82="","",(IFERROR(VLOOKUP(MID(BW82,1,1),$CO$2:CS$28,3,0),0)+IFERROR(VLOOKUP(MID(BW82,2,1),CO$2:CS$28,4,0),0)+IFERROR(VLOOKUP(MID(BW82,3,1),CO$2:CS$28,5,0),0)+(ROW(BW82)/1000000000000)))</f>
        <v/>
      </c>
      <c r="BZ82" s="5">
        <v>81</v>
      </c>
      <c r="CA82" s="5" t="str">
        <f>IFERROR(VLOOKUP(BZ82,BV$2:BW1158,2,0),"")</f>
        <v/>
      </c>
      <c r="CU82" s="5" t="e">
        <f>IF(REPORTE!AH$2="si",IF(F82=VALUE(REPORTE!C$11),IF(SUM(CU83:CU$1993),CONCATENATE(INT(B82),", "),INT(B82)),""),IF(F82=VALUE(REPORTE!C$10),IF(SUM(CU83:CU$1993),CONCATENATE(INT(B82),", "),INT(B82)),""))</f>
        <v>#VALUE!</v>
      </c>
    </row>
    <row r="83" spans="1:100" s="5" customFormat="1" ht="15" customHeight="1" x14ac:dyDescent="0.25">
      <c r="A83" s="4" t="str">
        <f t="shared" si="22"/>
        <v/>
      </c>
      <c r="B83" s="6"/>
      <c r="C83" s="7"/>
      <c r="D83" s="10"/>
      <c r="E83" s="5" t="str">
        <f t="shared" si="26"/>
        <v/>
      </c>
      <c r="F83" s="9"/>
      <c r="G83" s="1" t="str">
        <f>IFERROR(INDEX('padron cfe'!B:B,MATCH(DATOS!F83,'padron cfe'!A:A,0),1),"")</f>
        <v/>
      </c>
      <c r="H83" s="1"/>
      <c r="J83" s="2" t="str">
        <f>IFERROR(INDEX('padron cfe'!C:C,MATCH(DATOS!F83,'padron cfe'!A:A,0),1),"")</f>
        <v/>
      </c>
      <c r="K83" s="4"/>
      <c r="L83" s="4" t="str">
        <f>IFERROR(IF(VLOOKUP(I83,I$2:L82,4,0)=0,"",VLOOKUP(I83,I$2:L82,4,0)),"")</f>
        <v/>
      </c>
      <c r="M83" s="4" t="str">
        <f>IFERROR(IF(VLOOKUP(I83,I$2:M82,5,0)=0,"",VLOOKUP(I83,I$2:M82,5,0)),"")</f>
        <v/>
      </c>
      <c r="N83" s="4"/>
      <c r="O83" s="2"/>
      <c r="P83" s="2"/>
      <c r="T83" s="2" t="str">
        <f>IFERROR(INDEX('padron cfe'!D:D,MATCH(DATOS!F83,'padron cfe'!A:A,0),1),"")</f>
        <v/>
      </c>
      <c r="U83" s="4"/>
      <c r="V83" s="4"/>
      <c r="W83" s="4"/>
      <c r="X83" s="4"/>
      <c r="Y83" s="4"/>
      <c r="Z83" s="8"/>
      <c r="AA83" s="4"/>
      <c r="AB83" s="4" t="str">
        <f t="shared" si="27"/>
        <v/>
      </c>
      <c r="AC83" s="7" t="str">
        <f t="shared" ca="1" si="28"/>
        <v/>
      </c>
      <c r="AD83" s="7"/>
      <c r="AE83" s="7"/>
      <c r="AF83" s="97" t="str">
        <f>IFERROR(INDEX(bombas!F:F,MATCH(B83,bombas!I:I,0),1),"")</f>
        <v/>
      </c>
      <c r="AG83" s="6" t="str">
        <f>IFERROR(INDEX(bombas!H:H,MATCH(B83,bombas!I:I,0),1),"")</f>
        <v/>
      </c>
      <c r="AH83" s="4"/>
      <c r="AI83" s="4" t="str">
        <f t="shared" si="29"/>
        <v/>
      </c>
      <c r="AJ83" s="4"/>
      <c r="AK83" s="127" t="str">
        <f t="shared" si="30"/>
        <v/>
      </c>
      <c r="AL83" s="2" t="str">
        <f>IFERROR(IF(INDEX(AL$1:AL82,MATCH(I83,I$1:I82,0),1)=0,"",INDEX(AL$1:AL82,MATCH(I83,I$1:I82,0),1)),"")</f>
        <v/>
      </c>
      <c r="AM83" s="2" t="str">
        <f>IFERROR(IF(INDEX(AM$1:AM82,MATCH(I83,I$1:I82,0),1)=0,"",INDEX(AM$1:AM82,MATCH(I83,I$1:I82,0),1)),"")</f>
        <v/>
      </c>
      <c r="AN83" s="2" t="str">
        <f>IFERROR(IF(INDEX(AN$1:AN82,MATCH(I83,I$1:I82,0),1)=0,"",INDEX(AN$1:AN82,MATCH(I83,I$1:I82,0),1)),"")</f>
        <v/>
      </c>
      <c r="AO83" s="2"/>
      <c r="AP83" s="2"/>
      <c r="AQ83" s="2"/>
      <c r="AR83" s="4"/>
      <c r="AS83" s="4"/>
      <c r="AT83" s="4"/>
      <c r="AU83" s="4"/>
      <c r="AV83" s="4"/>
      <c r="AW83" s="4"/>
      <c r="AX83" s="4"/>
      <c r="AY83" s="4"/>
      <c r="AZ83" s="4"/>
      <c r="BB83" s="4"/>
      <c r="BH83" s="4" t="str">
        <f>IF(IFERROR(VLOOKUP(F83,F84:F$1993,1,0),"")="","",COUNTIF(F:F,F83))</f>
        <v/>
      </c>
      <c r="BI83" s="4"/>
      <c r="BM83" s="5" t="str">
        <f>IF(B83="","",IF(BH83="",1+(MAX(BM$2:BM82)),""))</f>
        <v/>
      </c>
      <c r="BN83" s="5" t="str">
        <f t="shared" si="23"/>
        <v/>
      </c>
      <c r="BO83" s="5" t="str">
        <f t="shared" si="24"/>
        <v/>
      </c>
      <c r="BP83" s="15" t="str">
        <f t="shared" si="25"/>
        <v/>
      </c>
      <c r="BQ83" s="29"/>
      <c r="BR83" s="16"/>
      <c r="BS83" s="5" t="str">
        <f t="shared" si="31"/>
        <v/>
      </c>
      <c r="BV83" s="5" t="str">
        <f t="shared" si="32"/>
        <v/>
      </c>
      <c r="BW83" s="5" t="str">
        <f>IF(I83="","",IFERROR(IF(VLOOKUP(I83,I$2:I82,1,0)=0,"",""),I83))</f>
        <v/>
      </c>
      <c r="BX83" s="25" t="str">
        <f>IF(BW83="","",(IFERROR(VLOOKUP(MID(BW83,1,1),$CO$2:CS$28,3,0),0)+IFERROR(VLOOKUP(MID(BW83,2,1),CO$2:CS$28,4,0),0)+IFERROR(VLOOKUP(MID(BW83,3,1),CO$2:CS$28,5,0),0)+(ROW(BW83)/1000000000000)))</f>
        <v/>
      </c>
      <c r="BZ83" s="5">
        <v>82</v>
      </c>
      <c r="CA83" s="5" t="str">
        <f>IFERROR(VLOOKUP(BZ83,BV$2:BW1159,2,0),"")</f>
        <v/>
      </c>
      <c r="CU83" s="5" t="e">
        <f>IF(REPORTE!AH$2="si",IF(F83=VALUE(REPORTE!C$11),IF(SUM(CU84:CU$1993),CONCATENATE(INT(B83),", "),INT(B83)),""),IF(F83=VALUE(REPORTE!C$10),IF(SUM(CU84:CU$1993),CONCATENATE(INT(B83),", "),INT(B83)),""))</f>
        <v>#VALUE!</v>
      </c>
    </row>
    <row r="84" spans="1:100" s="5" customFormat="1" ht="15" customHeight="1" x14ac:dyDescent="0.25">
      <c r="A84" s="4" t="str">
        <f t="shared" si="22"/>
        <v/>
      </c>
      <c r="B84" s="6"/>
      <c r="C84" s="7"/>
      <c r="D84" s="10"/>
      <c r="E84" s="5" t="str">
        <f t="shared" si="26"/>
        <v/>
      </c>
      <c r="F84" s="9"/>
      <c r="G84" s="1" t="str">
        <f>IFERROR(INDEX('padron cfe'!B:B,MATCH(DATOS!F84,'padron cfe'!A:A,0),1),"")</f>
        <v/>
      </c>
      <c r="H84" s="1"/>
      <c r="J84" s="2" t="str">
        <f>IFERROR(INDEX('padron cfe'!C:C,MATCH(DATOS!F84,'padron cfe'!A:A,0),1),"")</f>
        <v/>
      </c>
      <c r="K84" s="4"/>
      <c r="L84" s="4" t="str">
        <f>IFERROR(IF(VLOOKUP(I84,I$2:L83,4,0)=0,"",VLOOKUP(I84,I$2:L83,4,0)),"")</f>
        <v/>
      </c>
      <c r="M84" s="4" t="str">
        <f>IFERROR(IF(VLOOKUP(I84,I$2:M83,5,0)=0,"",VLOOKUP(I84,I$2:M83,5,0)),"")</f>
        <v/>
      </c>
      <c r="N84" s="4"/>
      <c r="O84" s="2"/>
      <c r="P84" s="2"/>
      <c r="T84" s="2" t="str">
        <f>IFERROR(INDEX('padron cfe'!D:D,MATCH(DATOS!F84,'padron cfe'!A:A,0),1),"")</f>
        <v/>
      </c>
      <c r="U84" s="4"/>
      <c r="V84" s="4"/>
      <c r="W84" s="4"/>
      <c r="X84" s="4"/>
      <c r="Y84" s="4"/>
      <c r="Z84" s="8"/>
      <c r="AA84" s="4"/>
      <c r="AB84" s="4" t="str">
        <f t="shared" si="27"/>
        <v/>
      </c>
      <c r="AC84" s="7" t="str">
        <f t="shared" ca="1" si="28"/>
        <v/>
      </c>
      <c r="AD84" s="7"/>
      <c r="AE84" s="7"/>
      <c r="AF84" s="97" t="str">
        <f>IFERROR(INDEX(bombas!F:F,MATCH(B84,bombas!I:I,0),1),"")</f>
        <v/>
      </c>
      <c r="AG84" s="6" t="str">
        <f>IFERROR(INDEX(bombas!H:H,MATCH(B84,bombas!I:I,0),1),"")</f>
        <v/>
      </c>
      <c r="AH84" s="4"/>
      <c r="AI84" s="4" t="str">
        <f t="shared" si="29"/>
        <v/>
      </c>
      <c r="AJ84" s="4"/>
      <c r="AK84" s="127" t="str">
        <f t="shared" si="30"/>
        <v/>
      </c>
      <c r="AL84" s="2" t="str">
        <f>IFERROR(IF(INDEX(AL$1:AL83,MATCH(I84,I$1:I83,0),1)=0,"",INDEX(AL$1:AL83,MATCH(I84,I$1:I83,0),1)),"")</f>
        <v/>
      </c>
      <c r="AM84" s="2" t="str">
        <f>IFERROR(IF(INDEX(AM$1:AM83,MATCH(I84,I$1:I83,0),1)=0,"",INDEX(AM$1:AM83,MATCH(I84,I$1:I83,0),1)),"")</f>
        <v/>
      </c>
      <c r="AN84" s="2" t="str">
        <f>IFERROR(IF(INDEX(AN$1:AN83,MATCH(I84,I$1:I83,0),1)=0,"",INDEX(AN$1:AN83,MATCH(I84,I$1:I83,0),1)),"")</f>
        <v/>
      </c>
      <c r="AO84" s="2"/>
      <c r="AP84" s="2"/>
      <c r="AQ84" s="2"/>
      <c r="AR84" s="4"/>
      <c r="AS84" s="4"/>
      <c r="AT84" s="4"/>
      <c r="AU84" s="4"/>
      <c r="AV84" s="4"/>
      <c r="AW84" s="4"/>
      <c r="AX84" s="4"/>
      <c r="AY84" s="4"/>
      <c r="AZ84" s="4"/>
      <c r="BB84" s="4"/>
      <c r="BH84" s="4" t="str">
        <f>IF(IFERROR(VLOOKUP(F84,F85:F$1993,1,0),"")="","",COUNTIF(F:F,F84))</f>
        <v/>
      </c>
      <c r="BI84" s="4"/>
      <c r="BM84" s="5" t="str">
        <f>IF(B84="","",IF(BH84="",1+(MAX(BM$2:BM83)),""))</f>
        <v/>
      </c>
      <c r="BN84" s="5" t="str">
        <f t="shared" si="23"/>
        <v/>
      </c>
      <c r="BO84" s="5" t="str">
        <f t="shared" si="24"/>
        <v/>
      </c>
      <c r="BP84" s="15" t="str">
        <f t="shared" si="25"/>
        <v/>
      </c>
      <c r="BQ84" s="29"/>
      <c r="BR84" s="16"/>
      <c r="BS84" s="5" t="str">
        <f t="shared" si="31"/>
        <v/>
      </c>
      <c r="BV84" s="5" t="str">
        <f t="shared" si="32"/>
        <v/>
      </c>
      <c r="BW84" s="5" t="str">
        <f>IF(I84="","",IFERROR(IF(VLOOKUP(I84,I$2:I83,1,0)=0,"",""),I84))</f>
        <v/>
      </c>
      <c r="BX84" s="25" t="str">
        <f>IF(BW84="","",(IFERROR(VLOOKUP(MID(BW84,1,1),$CO$2:CS$28,3,0),0)+IFERROR(VLOOKUP(MID(BW84,2,1),CO$2:CS$28,4,0),0)+IFERROR(VLOOKUP(MID(BW84,3,1),CO$2:CS$28,5,0),0)+(ROW(BW84)/1000000000000)))</f>
        <v/>
      </c>
      <c r="BZ84" s="5">
        <v>83</v>
      </c>
      <c r="CA84" s="5" t="str">
        <f>IFERROR(VLOOKUP(BZ84,BV$2:BW1160,2,0),"")</f>
        <v/>
      </c>
      <c r="CU84" s="5" t="e">
        <f>IF(REPORTE!AH$2="si",IF(F84=VALUE(REPORTE!C$11),IF(SUM(CU85:CU$1993),CONCATENATE(INT(B84),", "),INT(B84)),""),IF(F84=VALUE(REPORTE!C$10),IF(SUM(CU85:CU$1993),CONCATENATE(INT(B84),", "),INT(B84)),""))</f>
        <v>#VALUE!</v>
      </c>
    </row>
    <row r="85" spans="1:100" s="5" customFormat="1" ht="15" customHeight="1" x14ac:dyDescent="0.25">
      <c r="A85" s="4" t="str">
        <f t="shared" si="22"/>
        <v/>
      </c>
      <c r="B85" s="6"/>
      <c r="C85" s="7"/>
      <c r="D85" s="10"/>
      <c r="E85" s="5" t="str">
        <f t="shared" si="26"/>
        <v/>
      </c>
      <c r="F85" s="9"/>
      <c r="G85" s="1" t="str">
        <f>IFERROR(INDEX('padron cfe'!B:B,MATCH(DATOS!F85,'padron cfe'!A:A,0),1),"")</f>
        <v/>
      </c>
      <c r="H85" s="1"/>
      <c r="J85" s="2" t="str">
        <f>IFERROR(INDEX('padron cfe'!C:C,MATCH(DATOS!F85,'padron cfe'!A:A,0),1),"")</f>
        <v/>
      </c>
      <c r="K85" s="4"/>
      <c r="L85" s="4" t="str">
        <f>IFERROR(IF(VLOOKUP(I85,I$2:L84,4,0)=0,"",VLOOKUP(I85,I$2:L84,4,0)),"")</f>
        <v/>
      </c>
      <c r="M85" s="4" t="str">
        <f>IFERROR(IF(VLOOKUP(I85,I$2:M84,5,0)=0,"",VLOOKUP(I85,I$2:M84,5,0)),"")</f>
        <v/>
      </c>
      <c r="N85" s="4"/>
      <c r="O85" s="2"/>
      <c r="P85" s="2"/>
      <c r="T85" s="2" t="str">
        <f>IFERROR(INDEX('padron cfe'!D:D,MATCH(DATOS!F85,'padron cfe'!A:A,0),1),"")</f>
        <v/>
      </c>
      <c r="U85" s="4"/>
      <c r="V85" s="4"/>
      <c r="W85" s="4"/>
      <c r="X85" s="4"/>
      <c r="Y85" s="4"/>
      <c r="Z85" s="8"/>
      <c r="AA85" s="4"/>
      <c r="AB85" s="4" t="str">
        <f t="shared" si="27"/>
        <v/>
      </c>
      <c r="AC85" s="7" t="str">
        <f t="shared" ca="1" si="28"/>
        <v/>
      </c>
      <c r="AD85" s="7"/>
      <c r="AE85" s="7"/>
      <c r="AF85" s="97" t="str">
        <f>IFERROR(INDEX(bombas!F:F,MATCH(B85,bombas!I:I,0),1),"")</f>
        <v/>
      </c>
      <c r="AG85" s="6" t="str">
        <f>IFERROR(INDEX(bombas!H:H,MATCH(B85,bombas!I:I,0),1),"")</f>
        <v/>
      </c>
      <c r="AH85" s="4"/>
      <c r="AI85" s="4" t="str">
        <f t="shared" si="29"/>
        <v/>
      </c>
      <c r="AJ85" s="4"/>
      <c r="AK85" s="127" t="str">
        <f t="shared" si="30"/>
        <v/>
      </c>
      <c r="AL85" s="2" t="str">
        <f>IFERROR(IF(INDEX(AL$1:AL84,MATCH(I85,I$1:I84,0),1)=0,"",INDEX(AL$1:AL84,MATCH(I85,I$1:I84,0),1)),"")</f>
        <v/>
      </c>
      <c r="AM85" s="2" t="str">
        <f>IFERROR(IF(INDEX(AM$1:AM84,MATCH(I85,I$1:I84,0),1)=0,"",INDEX(AM$1:AM84,MATCH(I85,I$1:I84,0),1)),"")</f>
        <v/>
      </c>
      <c r="AN85" s="2" t="str">
        <f>IFERROR(IF(INDEX(AN$1:AN84,MATCH(I85,I$1:I84,0),1)=0,"",INDEX(AN$1:AN84,MATCH(I85,I$1:I84,0),1)),"")</f>
        <v/>
      </c>
      <c r="AO85" s="2"/>
      <c r="AP85" s="2"/>
      <c r="AQ85" s="2"/>
      <c r="AR85" s="4"/>
      <c r="AS85" s="4"/>
      <c r="AT85" s="4"/>
      <c r="AU85" s="4"/>
      <c r="AV85" s="4"/>
      <c r="AW85" s="4"/>
      <c r="AX85" s="4"/>
      <c r="AY85" s="4"/>
      <c r="AZ85" s="4"/>
      <c r="BB85" s="4"/>
      <c r="BH85" s="4" t="str">
        <f>IF(IFERROR(VLOOKUP(F85,F86:F$1993,1,0),"")="","",COUNTIF(F:F,F85))</f>
        <v/>
      </c>
      <c r="BI85" s="4"/>
      <c r="BM85" s="5" t="str">
        <f>IF(B85="","",IF(BH85="",1+(MAX(BM$2:BM84)),""))</f>
        <v/>
      </c>
      <c r="BN85" s="5" t="str">
        <f t="shared" si="23"/>
        <v/>
      </c>
      <c r="BO85" s="5" t="str">
        <f t="shared" si="24"/>
        <v/>
      </c>
      <c r="BP85" s="15" t="str">
        <f t="shared" si="25"/>
        <v/>
      </c>
      <c r="BQ85" s="29"/>
      <c r="BR85" s="16"/>
      <c r="BS85" s="5" t="str">
        <f t="shared" si="31"/>
        <v/>
      </c>
      <c r="BV85" s="5" t="str">
        <f t="shared" si="32"/>
        <v/>
      </c>
      <c r="BW85" s="5" t="str">
        <f>IF(I85="","",IFERROR(IF(VLOOKUP(I85,I$2:I84,1,0)=0,"",""),I85))</f>
        <v/>
      </c>
      <c r="BX85" s="25" t="str">
        <f>IF(BW85="","",(IFERROR(VLOOKUP(MID(BW85,1,1),$CO$2:CS$28,3,0),0)+IFERROR(VLOOKUP(MID(BW85,2,1),CO$2:CS$28,4,0),0)+IFERROR(VLOOKUP(MID(BW85,3,1),CO$2:CS$28,5,0),0)+(ROW(BW85)/1000000000000)))</f>
        <v/>
      </c>
      <c r="BZ85" s="5">
        <v>84</v>
      </c>
      <c r="CA85" s="5" t="str">
        <f>IFERROR(VLOOKUP(BZ85,BV$2:BW1161,2,0),"")</f>
        <v/>
      </c>
      <c r="CU85" s="5" t="e">
        <f>IF(REPORTE!AH$2="si",IF(F85=VALUE(REPORTE!C$11),IF(SUM(CU86:CU$1993),CONCATENATE(INT(B85),", "),INT(B85)),""),IF(F85=VALUE(REPORTE!C$10),IF(SUM(CU86:CU$1993),CONCATENATE(INT(B85),", "),INT(B85)),""))</f>
        <v>#VALUE!</v>
      </c>
    </row>
    <row r="86" spans="1:100" s="5" customFormat="1" ht="15" customHeight="1" x14ac:dyDescent="0.25">
      <c r="A86" s="4" t="str">
        <f t="shared" si="22"/>
        <v/>
      </c>
      <c r="B86" s="6"/>
      <c r="C86" s="7"/>
      <c r="D86" s="10"/>
      <c r="E86" s="5" t="str">
        <f t="shared" si="26"/>
        <v/>
      </c>
      <c r="F86" s="9"/>
      <c r="G86" s="1" t="str">
        <f>IFERROR(INDEX('padron cfe'!B:B,MATCH(DATOS!F86,'padron cfe'!A:A,0),1),"")</f>
        <v/>
      </c>
      <c r="H86" s="1"/>
      <c r="J86" s="2" t="str">
        <f>IFERROR(INDEX('padron cfe'!C:C,MATCH(DATOS!F86,'padron cfe'!A:A,0),1),"")</f>
        <v/>
      </c>
      <c r="K86" s="4"/>
      <c r="L86" s="4" t="str">
        <f>IFERROR(IF(VLOOKUP(I86,I$2:L85,4,0)=0,"",VLOOKUP(I86,I$2:L85,4,0)),"")</f>
        <v/>
      </c>
      <c r="M86" s="4" t="str">
        <f>IFERROR(IF(VLOOKUP(I86,I$2:M85,5,0)=0,"",VLOOKUP(I86,I$2:M85,5,0)),"")</f>
        <v/>
      </c>
      <c r="N86" s="4"/>
      <c r="O86" s="2"/>
      <c r="P86" s="2"/>
      <c r="T86" s="2" t="str">
        <f>IFERROR(INDEX('padron cfe'!D:D,MATCH(DATOS!F86,'padron cfe'!A:A,0),1),"")</f>
        <v/>
      </c>
      <c r="U86" s="4"/>
      <c r="V86" s="4"/>
      <c r="W86" s="4"/>
      <c r="X86" s="4"/>
      <c r="Y86" s="4"/>
      <c r="Z86" s="8"/>
      <c r="AA86" s="4"/>
      <c r="AB86" s="4" t="str">
        <f t="shared" si="27"/>
        <v/>
      </c>
      <c r="AC86" s="7" t="str">
        <f t="shared" ca="1" si="28"/>
        <v/>
      </c>
      <c r="AD86" s="7"/>
      <c r="AE86" s="7"/>
      <c r="AF86" s="97" t="str">
        <f>IFERROR(INDEX(bombas!F:F,MATCH(B86,bombas!I:I,0),1),"")</f>
        <v/>
      </c>
      <c r="AG86" s="6" t="str">
        <f>IFERROR(INDEX(bombas!H:H,MATCH(B86,bombas!I:I,0),1),"")</f>
        <v/>
      </c>
      <c r="AH86" s="4"/>
      <c r="AI86" s="4" t="str">
        <f t="shared" si="29"/>
        <v/>
      </c>
      <c r="AJ86" s="4"/>
      <c r="AK86" s="127" t="str">
        <f t="shared" si="30"/>
        <v/>
      </c>
      <c r="AL86" s="2" t="str">
        <f>IFERROR(IF(INDEX(AL$1:AL85,MATCH(I86,I$1:I85,0),1)=0,"",INDEX(AL$1:AL85,MATCH(I86,I$1:I85,0),1)),"")</f>
        <v/>
      </c>
      <c r="AM86" s="2" t="str">
        <f>IFERROR(IF(INDEX(AM$1:AM85,MATCH(I86,I$1:I85,0),1)=0,"",INDEX(AM$1:AM85,MATCH(I86,I$1:I85,0),1)),"")</f>
        <v/>
      </c>
      <c r="AN86" s="2" t="str">
        <f>IFERROR(IF(INDEX(AN$1:AN85,MATCH(I86,I$1:I85,0),1)=0,"",INDEX(AN$1:AN85,MATCH(I86,I$1:I85,0),1)),"")</f>
        <v/>
      </c>
      <c r="AO86" s="2"/>
      <c r="AP86" s="2"/>
      <c r="AQ86" s="2"/>
      <c r="AR86" s="4"/>
      <c r="AS86" s="4"/>
      <c r="AT86" s="4"/>
      <c r="AU86" s="4"/>
      <c r="AV86" s="4"/>
      <c r="AW86" s="4"/>
      <c r="AX86" s="4"/>
      <c r="AY86" s="4"/>
      <c r="AZ86" s="4"/>
      <c r="BB86" s="4"/>
      <c r="BH86" s="4" t="str">
        <f>IF(IFERROR(VLOOKUP(F86,F87:F$1993,1,0),"")="","",COUNTIF(F:F,F86))</f>
        <v/>
      </c>
      <c r="BI86" s="4"/>
      <c r="BM86" s="5" t="str">
        <f>IF(B86="","",IF(BH86="",1+(MAX(BM$2:BM85)),""))</f>
        <v/>
      </c>
      <c r="BN86" s="5" t="str">
        <f t="shared" si="23"/>
        <v/>
      </c>
      <c r="BO86" s="5" t="str">
        <f t="shared" si="24"/>
        <v/>
      </c>
      <c r="BP86" s="15" t="str">
        <f t="shared" si="25"/>
        <v/>
      </c>
      <c r="BQ86" s="29"/>
      <c r="BR86" s="16"/>
      <c r="BS86" s="5" t="str">
        <f t="shared" si="31"/>
        <v/>
      </c>
      <c r="BV86" s="5" t="str">
        <f t="shared" si="32"/>
        <v/>
      </c>
      <c r="BW86" s="5" t="str">
        <f>IF(I86="","",IFERROR(IF(VLOOKUP(I86,I$2:I85,1,0)=0,"",""),I86))</f>
        <v/>
      </c>
      <c r="BX86" s="25" t="str">
        <f>IF(BW86="","",(IFERROR(VLOOKUP(MID(BW86,1,1),$CO$2:CS$28,3,0),0)+IFERROR(VLOOKUP(MID(BW86,2,1),CO$2:CS$28,4,0),0)+IFERROR(VLOOKUP(MID(BW86,3,1),CO$2:CS$28,5,0),0)+(ROW(BW86)/1000000000000)))</f>
        <v/>
      </c>
      <c r="BZ86" s="5">
        <v>85</v>
      </c>
      <c r="CA86" s="5" t="str">
        <f>IFERROR(VLOOKUP(BZ86,BV$2:BW1162,2,0),"")</f>
        <v/>
      </c>
      <c r="CU86" s="5" t="e">
        <f>IF(REPORTE!AH$2="si",IF(F86=VALUE(REPORTE!C$11),IF(SUM(CU87:CU$1993),CONCATENATE(INT(B86),", "),INT(B86)),""),IF(F86=VALUE(REPORTE!C$10),IF(SUM(CU87:CU$1993),CONCATENATE(INT(B86),", "),INT(B86)),""))</f>
        <v>#VALUE!</v>
      </c>
      <c r="CV86" s="5" t="e">
        <f>CONCATENATE(CU86,CU87,CU88,CU89,CU90,CU91,CU92,CU93,CU94,CU95,CU96,CU97,CU98,CU99,CU100,CU101,CU102,CU103,CU104,CU105,CU106,CU107,CU108,CU109,CU110,CU111,CU112,CU113,CU114,CU115,CU116,CU117,CU118,CU119,CU120,CU121,CU122,CU123,CU124,CU125,CU126,CU127)</f>
        <v>#VALUE!</v>
      </c>
    </row>
    <row r="87" spans="1:100" s="5" customFormat="1" ht="15" customHeight="1" x14ac:dyDescent="0.25">
      <c r="A87" s="4" t="str">
        <f t="shared" si="22"/>
        <v/>
      </c>
      <c r="B87" s="6"/>
      <c r="C87" s="7"/>
      <c r="D87" s="10"/>
      <c r="E87" s="5" t="str">
        <f t="shared" si="26"/>
        <v/>
      </c>
      <c r="F87" s="9"/>
      <c r="G87" s="1" t="str">
        <f>IFERROR(INDEX('padron cfe'!B:B,MATCH(DATOS!F87,'padron cfe'!A:A,0),1),"")</f>
        <v/>
      </c>
      <c r="H87" s="1"/>
      <c r="J87" s="2" t="str">
        <f>IFERROR(INDEX('padron cfe'!C:C,MATCH(DATOS!F87,'padron cfe'!A:A,0),1),"")</f>
        <v/>
      </c>
      <c r="K87" s="4"/>
      <c r="L87" s="4" t="str">
        <f>IFERROR(IF(VLOOKUP(I87,I$2:L86,4,0)=0,"",VLOOKUP(I87,I$2:L86,4,0)),"")</f>
        <v/>
      </c>
      <c r="M87" s="4" t="str">
        <f>IFERROR(IF(VLOOKUP(I87,I$2:M86,5,0)=0,"",VLOOKUP(I87,I$2:M86,5,0)),"")</f>
        <v/>
      </c>
      <c r="N87" s="4"/>
      <c r="O87" s="2"/>
      <c r="P87" s="2"/>
      <c r="T87" s="2" t="str">
        <f>IFERROR(INDEX('padron cfe'!D:D,MATCH(DATOS!F87,'padron cfe'!A:A,0),1),"")</f>
        <v/>
      </c>
      <c r="U87" s="4"/>
      <c r="V87" s="4"/>
      <c r="W87" s="4"/>
      <c r="X87" s="4"/>
      <c r="Y87" s="4"/>
      <c r="Z87" s="8"/>
      <c r="AA87" s="4"/>
      <c r="AB87" s="4" t="str">
        <f t="shared" si="27"/>
        <v/>
      </c>
      <c r="AC87" s="7" t="str">
        <f t="shared" ca="1" si="28"/>
        <v/>
      </c>
      <c r="AD87" s="7"/>
      <c r="AE87" s="7"/>
      <c r="AF87" s="97" t="str">
        <f>IFERROR(INDEX(bombas!F:F,MATCH(B87,bombas!I:I,0),1),"")</f>
        <v/>
      </c>
      <c r="AG87" s="6" t="str">
        <f>IFERROR(INDEX(bombas!H:H,MATCH(B87,bombas!I:I,0),1),"")</f>
        <v/>
      </c>
      <c r="AH87" s="4"/>
      <c r="AI87" s="4" t="str">
        <f t="shared" si="29"/>
        <v/>
      </c>
      <c r="AJ87" s="4"/>
      <c r="AK87" s="127" t="str">
        <f t="shared" si="30"/>
        <v/>
      </c>
      <c r="AL87" s="2" t="str">
        <f>IFERROR(IF(INDEX(AL$1:AL86,MATCH(I87,I$1:I86,0),1)=0,"",INDEX(AL$1:AL86,MATCH(I87,I$1:I86,0),1)),"")</f>
        <v/>
      </c>
      <c r="AM87" s="2" t="str">
        <f>IFERROR(IF(INDEX(AM$1:AM86,MATCH(I87,I$1:I86,0),1)=0,"",INDEX(AM$1:AM86,MATCH(I87,I$1:I86,0),1)),"")</f>
        <v/>
      </c>
      <c r="AN87" s="2" t="str">
        <f>IFERROR(IF(INDEX(AN$1:AN86,MATCH(I87,I$1:I86,0),1)=0,"",INDEX(AN$1:AN86,MATCH(I87,I$1:I86,0),1)),"")</f>
        <v/>
      </c>
      <c r="AO87" s="2"/>
      <c r="AP87" s="2"/>
      <c r="AQ87" s="2"/>
      <c r="AR87" s="4"/>
      <c r="AS87" s="4"/>
      <c r="AT87" s="4"/>
      <c r="AU87" s="4"/>
      <c r="AV87" s="4"/>
      <c r="AW87" s="4"/>
      <c r="AX87" s="4"/>
      <c r="AY87" s="4"/>
      <c r="AZ87" s="4"/>
      <c r="BB87" s="4"/>
      <c r="BH87" s="4" t="str">
        <f>IF(IFERROR(VLOOKUP(F87,F88:F$1993,1,0),"")="","",COUNTIF(F:F,F87))</f>
        <v/>
      </c>
      <c r="BI87" s="4"/>
      <c r="BM87" s="5" t="str">
        <f>IF(B87="","",IF(BH87="",1+(MAX(BM$2:BM86)),""))</f>
        <v/>
      </c>
      <c r="BN87" s="5" t="str">
        <f t="shared" si="23"/>
        <v/>
      </c>
      <c r="BO87" s="5" t="str">
        <f t="shared" si="24"/>
        <v/>
      </c>
      <c r="BP87" s="15" t="str">
        <f t="shared" si="25"/>
        <v/>
      </c>
      <c r="BQ87" s="29"/>
      <c r="BR87" s="16"/>
      <c r="BS87" s="5" t="str">
        <f t="shared" si="31"/>
        <v/>
      </c>
      <c r="BV87" s="5" t="str">
        <f t="shared" si="32"/>
        <v/>
      </c>
      <c r="BW87" s="5" t="str">
        <f>IF(I87="","",IFERROR(IF(VLOOKUP(I87,I$2:I86,1,0)=0,"",""),I87))</f>
        <v/>
      </c>
      <c r="BX87" s="25" t="str">
        <f>IF(BW87="","",(IFERROR(VLOOKUP(MID(BW87,1,1),$CO$2:CS$28,3,0),0)+IFERROR(VLOOKUP(MID(BW87,2,1),CO$2:CS$28,4,0),0)+IFERROR(VLOOKUP(MID(BW87,3,1),CO$2:CS$28,5,0),0)+(ROW(BW87)/1000000000000)))</f>
        <v/>
      </c>
      <c r="BZ87" s="5">
        <v>86</v>
      </c>
      <c r="CA87" s="5" t="str">
        <f>IFERROR(VLOOKUP(BZ87,BV$2:BW1163,2,0),"")</f>
        <v/>
      </c>
      <c r="CU87" s="5" t="e">
        <f>IF(REPORTE!AH$2="si",IF(F87=VALUE(REPORTE!C$11),IF(SUM(CU88:CU$1993),CONCATENATE(INT(B87),", "),INT(B87)),""),IF(F87=VALUE(REPORTE!C$10),IF(SUM(CU88:CU$1993),CONCATENATE(INT(B87),", "),INT(B87)),""))</f>
        <v>#VALUE!</v>
      </c>
    </row>
    <row r="88" spans="1:100" s="5" customFormat="1" ht="15" customHeight="1" x14ac:dyDescent="0.25">
      <c r="A88" s="4" t="str">
        <f t="shared" si="22"/>
        <v/>
      </c>
      <c r="B88" s="6"/>
      <c r="C88" s="7"/>
      <c r="D88" s="10"/>
      <c r="E88" s="5" t="str">
        <f t="shared" si="26"/>
        <v/>
      </c>
      <c r="F88" s="9"/>
      <c r="G88" s="1" t="str">
        <f>IFERROR(INDEX('padron cfe'!B:B,MATCH(DATOS!F88,'padron cfe'!A:A,0),1),"")</f>
        <v/>
      </c>
      <c r="H88" s="1"/>
      <c r="J88" s="2" t="str">
        <f>IFERROR(INDEX('padron cfe'!C:C,MATCH(DATOS!F88,'padron cfe'!A:A,0),1),"")</f>
        <v/>
      </c>
      <c r="K88" s="4"/>
      <c r="L88" s="4" t="str">
        <f>IFERROR(IF(VLOOKUP(I88,I$2:L87,4,0)=0,"",VLOOKUP(I88,I$2:L87,4,0)),"")</f>
        <v/>
      </c>
      <c r="M88" s="4" t="str">
        <f>IFERROR(IF(VLOOKUP(I88,I$2:M87,5,0)=0,"",VLOOKUP(I88,I$2:M87,5,0)),"")</f>
        <v/>
      </c>
      <c r="N88" s="4"/>
      <c r="O88" s="2"/>
      <c r="P88" s="2"/>
      <c r="T88" s="2" t="str">
        <f>IFERROR(INDEX('padron cfe'!D:D,MATCH(DATOS!F88,'padron cfe'!A:A,0),1),"")</f>
        <v/>
      </c>
      <c r="U88" s="4"/>
      <c r="V88" s="4"/>
      <c r="W88" s="4"/>
      <c r="X88" s="4"/>
      <c r="Y88" s="4"/>
      <c r="Z88" s="8"/>
      <c r="AA88" s="4"/>
      <c r="AB88" s="4" t="str">
        <f t="shared" si="27"/>
        <v/>
      </c>
      <c r="AC88" s="7" t="str">
        <f t="shared" ca="1" si="28"/>
        <v/>
      </c>
      <c r="AD88" s="7"/>
      <c r="AE88" s="7"/>
      <c r="AF88" s="97" t="str">
        <f>IFERROR(INDEX(bombas!F:F,MATCH(B88,bombas!I:I,0),1),"")</f>
        <v/>
      </c>
      <c r="AG88" s="6" t="str">
        <f>IFERROR(INDEX(bombas!H:H,MATCH(B88,bombas!I:I,0),1),"")</f>
        <v/>
      </c>
      <c r="AH88" s="4"/>
      <c r="AI88" s="4" t="str">
        <f t="shared" si="29"/>
        <v/>
      </c>
      <c r="AJ88" s="4"/>
      <c r="AK88" s="127" t="str">
        <f t="shared" si="30"/>
        <v/>
      </c>
      <c r="AL88" s="2" t="str">
        <f>IFERROR(IF(INDEX(AL$1:AL87,MATCH(I88,I$1:I87,0),1)=0,"",INDEX(AL$1:AL87,MATCH(I88,I$1:I87,0),1)),"")</f>
        <v/>
      </c>
      <c r="AM88" s="2" t="str">
        <f>IFERROR(IF(INDEX(AM$1:AM87,MATCH(I88,I$1:I87,0),1)=0,"",INDEX(AM$1:AM87,MATCH(I88,I$1:I87,0),1)),"")</f>
        <v/>
      </c>
      <c r="AN88" s="2" t="str">
        <f>IFERROR(IF(INDEX(AN$1:AN87,MATCH(I88,I$1:I87,0),1)=0,"",INDEX(AN$1:AN87,MATCH(I88,I$1:I87,0),1)),"")</f>
        <v/>
      </c>
      <c r="AO88" s="2"/>
      <c r="AP88" s="2"/>
      <c r="AQ88" s="2"/>
      <c r="AR88" s="4"/>
      <c r="AS88" s="4"/>
      <c r="AT88" s="4"/>
      <c r="AU88" s="4"/>
      <c r="AV88" s="4"/>
      <c r="AW88" s="4"/>
      <c r="AX88" s="4"/>
      <c r="AY88" s="4"/>
      <c r="AZ88" s="4"/>
      <c r="BB88" s="4"/>
      <c r="BH88" s="4" t="str">
        <f>IF(IFERROR(VLOOKUP(F88,F89:F$1993,1,0),"")="","",COUNTIF(F:F,F88))</f>
        <v/>
      </c>
      <c r="BI88" s="4"/>
      <c r="BM88" s="5" t="str">
        <f>IF(B88="","",IF(BH88="",1+(MAX(BM$2:BM87)),""))</f>
        <v/>
      </c>
      <c r="BN88" s="5" t="str">
        <f t="shared" si="23"/>
        <v/>
      </c>
      <c r="BO88" s="5" t="str">
        <f t="shared" si="24"/>
        <v/>
      </c>
      <c r="BP88" s="15" t="str">
        <f t="shared" si="25"/>
        <v/>
      </c>
      <c r="BQ88" s="29"/>
      <c r="BR88" s="16"/>
      <c r="BS88" s="5" t="str">
        <f t="shared" si="31"/>
        <v/>
      </c>
      <c r="BV88" s="5" t="str">
        <f t="shared" si="32"/>
        <v/>
      </c>
      <c r="BW88" s="5" t="str">
        <f>IF(I88="","",IFERROR(IF(VLOOKUP(I88,I$2:I87,1,0)=0,"",""),I88))</f>
        <v/>
      </c>
      <c r="BX88" s="25" t="str">
        <f>IF(BW88="","",(IFERROR(VLOOKUP(MID(BW88,1,1),$CO$2:CS$28,3,0),0)+IFERROR(VLOOKUP(MID(BW88,2,1),CO$2:CS$28,4,0),0)+IFERROR(VLOOKUP(MID(BW88,3,1),CO$2:CS$28,5,0),0)+(ROW(BW88)/1000000000000)))</f>
        <v/>
      </c>
      <c r="BZ88" s="5">
        <v>87</v>
      </c>
      <c r="CA88" s="5" t="str">
        <f>IFERROR(VLOOKUP(BZ88,BV$2:BW1164,2,0),"")</f>
        <v/>
      </c>
      <c r="CU88" s="5" t="e">
        <f>IF(REPORTE!AH$2="si",IF(F88=VALUE(REPORTE!C$11),IF(SUM(CU89:CU$1993),CONCATENATE(INT(B88),", "),INT(B88)),""),IF(F88=VALUE(REPORTE!C$10),IF(SUM(CU89:CU$1993),CONCATENATE(INT(B88),", "),INT(B88)),""))</f>
        <v>#VALUE!</v>
      </c>
    </row>
    <row r="89" spans="1:100" s="5" customFormat="1" ht="15" customHeight="1" x14ac:dyDescent="0.25">
      <c r="A89" s="4" t="str">
        <f t="shared" si="22"/>
        <v/>
      </c>
      <c r="B89" s="6"/>
      <c r="C89" s="7"/>
      <c r="D89" s="10"/>
      <c r="E89" s="5" t="str">
        <f t="shared" si="26"/>
        <v/>
      </c>
      <c r="F89" s="9"/>
      <c r="G89" s="1" t="str">
        <f>IFERROR(INDEX('padron cfe'!B:B,MATCH(DATOS!F89,'padron cfe'!A:A,0),1),"")</f>
        <v/>
      </c>
      <c r="H89" s="1"/>
      <c r="J89" s="2" t="str">
        <f>IFERROR(INDEX('padron cfe'!C:C,MATCH(DATOS!F89,'padron cfe'!A:A,0),1),"")</f>
        <v/>
      </c>
      <c r="K89" s="4"/>
      <c r="L89" s="4" t="str">
        <f>IFERROR(IF(VLOOKUP(I89,I$2:L88,4,0)=0,"",VLOOKUP(I89,I$2:L88,4,0)),"")</f>
        <v/>
      </c>
      <c r="M89" s="4" t="str">
        <f>IFERROR(IF(VLOOKUP(I89,I$2:M88,5,0)=0,"",VLOOKUP(I89,I$2:M88,5,0)),"")</f>
        <v/>
      </c>
      <c r="N89" s="4"/>
      <c r="O89" s="2"/>
      <c r="P89" s="2"/>
      <c r="T89" s="2" t="str">
        <f>IFERROR(INDEX('padron cfe'!D:D,MATCH(DATOS!F89,'padron cfe'!A:A,0),1),"")</f>
        <v/>
      </c>
      <c r="U89" s="4"/>
      <c r="V89" s="4"/>
      <c r="W89" s="4"/>
      <c r="X89" s="4"/>
      <c r="Y89" s="4"/>
      <c r="Z89" s="8"/>
      <c r="AA89" s="4"/>
      <c r="AB89" s="4" t="str">
        <f t="shared" si="27"/>
        <v/>
      </c>
      <c r="AC89" s="7" t="str">
        <f t="shared" ca="1" si="28"/>
        <v/>
      </c>
      <c r="AD89" s="7"/>
      <c r="AE89" s="7"/>
      <c r="AF89" s="97" t="str">
        <f>IFERROR(INDEX(bombas!F:F,MATCH(B89,bombas!I:I,0),1),"")</f>
        <v/>
      </c>
      <c r="AG89" s="6" t="str">
        <f>IFERROR(INDEX(bombas!H:H,MATCH(B89,bombas!I:I,0),1),"")</f>
        <v/>
      </c>
      <c r="AH89" s="4"/>
      <c r="AI89" s="4" t="str">
        <f t="shared" si="29"/>
        <v/>
      </c>
      <c r="AJ89" s="4"/>
      <c r="AK89" s="127" t="str">
        <f t="shared" si="30"/>
        <v/>
      </c>
      <c r="AL89" s="2" t="str">
        <f>IFERROR(IF(INDEX(AL$1:AL88,MATCH(I89,I$1:I88,0),1)=0,"",INDEX(AL$1:AL88,MATCH(I89,I$1:I88,0),1)),"")</f>
        <v/>
      </c>
      <c r="AM89" s="2" t="str">
        <f>IFERROR(IF(INDEX(AM$1:AM88,MATCH(I89,I$1:I88,0),1)=0,"",INDEX(AM$1:AM88,MATCH(I89,I$1:I88,0),1)),"")</f>
        <v/>
      </c>
      <c r="AN89" s="2" t="str">
        <f>IFERROR(IF(INDEX(AN$1:AN88,MATCH(I89,I$1:I88,0),1)=0,"",INDEX(AN$1:AN88,MATCH(I89,I$1:I88,0),1)),"")</f>
        <v/>
      </c>
      <c r="AO89" s="2"/>
      <c r="AP89" s="2"/>
      <c r="AQ89" s="2"/>
      <c r="AR89" s="4"/>
      <c r="AS89" s="4"/>
      <c r="AT89" s="4"/>
      <c r="AU89" s="4"/>
      <c r="AV89" s="4"/>
      <c r="AW89" s="4"/>
      <c r="AX89" s="4"/>
      <c r="AY89" s="4"/>
      <c r="AZ89" s="4"/>
      <c r="BB89" s="4"/>
      <c r="BH89" s="4" t="str">
        <f>IF(IFERROR(VLOOKUP(F89,F90:F$1993,1,0),"")="","",COUNTIF(F:F,F89))</f>
        <v/>
      </c>
      <c r="BI89" s="4"/>
      <c r="BM89" s="5" t="str">
        <f>IF(B89="","",IF(BH89="",1+(MAX(BM$2:BM88)),""))</f>
        <v/>
      </c>
      <c r="BN89" s="5" t="str">
        <f t="shared" si="23"/>
        <v/>
      </c>
      <c r="BO89" s="5" t="str">
        <f t="shared" si="24"/>
        <v/>
      </c>
      <c r="BP89" s="15" t="str">
        <f t="shared" si="25"/>
        <v/>
      </c>
      <c r="BQ89" s="29"/>
      <c r="BR89" s="16"/>
      <c r="BS89" s="5" t="str">
        <f t="shared" si="31"/>
        <v/>
      </c>
      <c r="BV89" s="5" t="str">
        <f t="shared" si="32"/>
        <v/>
      </c>
      <c r="BW89" s="5" t="str">
        <f>IF(I89="","",IFERROR(IF(VLOOKUP(I89,I$2:I88,1,0)=0,"",""),I89))</f>
        <v/>
      </c>
      <c r="BX89" s="25" t="str">
        <f>IF(BW89="","",(IFERROR(VLOOKUP(MID(BW89,1,1),$CO$2:CS$28,3,0),0)+IFERROR(VLOOKUP(MID(BW89,2,1),CO$2:CS$28,4,0),0)+IFERROR(VLOOKUP(MID(BW89,3,1),CO$2:CS$28,5,0),0)+(ROW(BW89)/1000000000000)))</f>
        <v/>
      </c>
      <c r="BZ89" s="5">
        <v>88</v>
      </c>
      <c r="CA89" s="5" t="str">
        <f>IFERROR(VLOOKUP(BZ89,BV$2:BW1165,2,0),"")</f>
        <v/>
      </c>
      <c r="CU89" s="5" t="e">
        <f>IF(REPORTE!AH$2="si",IF(F89=VALUE(REPORTE!C$11),IF(SUM(CU90:CU$1993),CONCATENATE(INT(B89),", "),INT(B89)),""),IF(F89=VALUE(REPORTE!C$10),IF(SUM(CU90:CU$1993),CONCATENATE(INT(B89),", "),INT(B89)),""))</f>
        <v>#VALUE!</v>
      </c>
    </row>
    <row r="90" spans="1:100" s="5" customFormat="1" ht="15" customHeight="1" x14ac:dyDescent="0.25">
      <c r="A90" s="4" t="str">
        <f t="shared" si="22"/>
        <v/>
      </c>
      <c r="B90" s="6"/>
      <c r="C90" s="7"/>
      <c r="D90" s="10"/>
      <c r="E90" s="5" t="str">
        <f t="shared" si="26"/>
        <v/>
      </c>
      <c r="F90" s="9"/>
      <c r="G90" s="1" t="str">
        <f>IFERROR(INDEX('padron cfe'!B:B,MATCH(DATOS!F90,'padron cfe'!A:A,0),1),"")</f>
        <v/>
      </c>
      <c r="H90" s="1"/>
      <c r="J90" s="2" t="str">
        <f>IFERROR(INDEX('padron cfe'!C:C,MATCH(DATOS!F90,'padron cfe'!A:A,0),1),"")</f>
        <v/>
      </c>
      <c r="K90" s="4"/>
      <c r="L90" s="4" t="str">
        <f>IFERROR(IF(VLOOKUP(I90,I$2:L89,4,0)=0,"",VLOOKUP(I90,I$2:L89,4,0)),"")</f>
        <v/>
      </c>
      <c r="M90" s="4" t="str">
        <f>IFERROR(IF(VLOOKUP(I90,I$2:M89,5,0)=0,"",VLOOKUP(I90,I$2:M89,5,0)),"")</f>
        <v/>
      </c>
      <c r="N90" s="4"/>
      <c r="O90" s="2"/>
      <c r="P90" s="2"/>
      <c r="T90" s="2" t="str">
        <f>IFERROR(INDEX('padron cfe'!D:D,MATCH(DATOS!F90,'padron cfe'!A:A,0),1),"")</f>
        <v/>
      </c>
      <c r="U90" s="4"/>
      <c r="V90" s="4"/>
      <c r="W90" s="4"/>
      <c r="X90" s="4"/>
      <c r="Y90" s="4"/>
      <c r="Z90" s="8"/>
      <c r="AA90" s="4"/>
      <c r="AB90" s="4" t="str">
        <f t="shared" si="27"/>
        <v/>
      </c>
      <c r="AC90" s="7" t="str">
        <f t="shared" ca="1" si="28"/>
        <v/>
      </c>
      <c r="AD90" s="7"/>
      <c r="AE90" s="7"/>
      <c r="AF90" s="97" t="str">
        <f>IFERROR(INDEX(bombas!F:F,MATCH(B90,bombas!I:I,0),1),"")</f>
        <v/>
      </c>
      <c r="AG90" s="6" t="str">
        <f>IFERROR(INDEX(bombas!H:H,MATCH(B90,bombas!I:I,0),1),"")</f>
        <v/>
      </c>
      <c r="AH90" s="4"/>
      <c r="AI90" s="4" t="str">
        <f t="shared" si="29"/>
        <v/>
      </c>
      <c r="AJ90" s="4"/>
      <c r="AK90" s="127" t="str">
        <f t="shared" si="30"/>
        <v/>
      </c>
      <c r="AL90" s="2" t="str">
        <f>IFERROR(IF(INDEX(AL$1:AL89,MATCH(I90,I$1:I89,0),1)=0,"",INDEX(AL$1:AL89,MATCH(I90,I$1:I89,0),1)),"")</f>
        <v/>
      </c>
      <c r="AM90" s="2" t="str">
        <f>IFERROR(IF(INDEX(AM$1:AM89,MATCH(I90,I$1:I89,0),1)=0,"",INDEX(AM$1:AM89,MATCH(I90,I$1:I89,0),1)),"")</f>
        <v/>
      </c>
      <c r="AN90" s="2" t="str">
        <f>IFERROR(IF(INDEX(AN$1:AN89,MATCH(I90,I$1:I89,0),1)=0,"",INDEX(AN$1:AN89,MATCH(I90,I$1:I89,0),1)),"")</f>
        <v/>
      </c>
      <c r="AO90" s="2"/>
      <c r="AP90" s="2"/>
      <c r="AQ90" s="2"/>
      <c r="AR90" s="4"/>
      <c r="AS90" s="4"/>
      <c r="AT90" s="4"/>
      <c r="AU90" s="4"/>
      <c r="AV90" s="4"/>
      <c r="AW90" s="4"/>
      <c r="AX90" s="4"/>
      <c r="AY90" s="4"/>
      <c r="AZ90" s="4"/>
      <c r="BB90" s="4"/>
      <c r="BH90" s="4" t="str">
        <f>IF(IFERROR(VLOOKUP(F90,F91:F$1993,1,0),"")="","",COUNTIF(F:F,F90))</f>
        <v/>
      </c>
      <c r="BI90" s="4"/>
      <c r="BM90" s="5" t="str">
        <f>IF(B90="","",IF(BH90="",1+(MAX(BM$2:BM89)),""))</f>
        <v/>
      </c>
      <c r="BN90" s="5" t="str">
        <f t="shared" si="23"/>
        <v/>
      </c>
      <c r="BO90" s="5" t="str">
        <f t="shared" si="24"/>
        <v/>
      </c>
      <c r="BP90" s="15" t="str">
        <f t="shared" si="25"/>
        <v/>
      </c>
      <c r="BQ90" s="29"/>
      <c r="BR90" s="16"/>
      <c r="BS90" s="5" t="str">
        <f t="shared" si="31"/>
        <v/>
      </c>
      <c r="BV90" s="5" t="str">
        <f t="shared" si="32"/>
        <v/>
      </c>
      <c r="BW90" s="5" t="str">
        <f>IF(I90="","",IFERROR(IF(VLOOKUP(I90,I$2:I89,1,0)=0,"",""),I90))</f>
        <v/>
      </c>
      <c r="BX90" s="25" t="str">
        <f>IF(BW90="","",(IFERROR(VLOOKUP(MID(BW90,1,1),$CO$2:CS$28,3,0),0)+IFERROR(VLOOKUP(MID(BW90,2,1),CO$2:CS$28,4,0),0)+IFERROR(VLOOKUP(MID(BW90,3,1),CO$2:CS$28,5,0),0)+(ROW(BW90)/1000000000000)))</f>
        <v/>
      </c>
      <c r="BZ90" s="5">
        <v>89</v>
      </c>
      <c r="CA90" s="5" t="str">
        <f>IFERROR(VLOOKUP(BZ90,BV$2:BW1166,2,0),"")</f>
        <v/>
      </c>
      <c r="CU90" s="5" t="e">
        <f>IF(REPORTE!AH$2="si",IF(F90=VALUE(REPORTE!C$11),IF(SUM(CU91:CU$1993),CONCATENATE(INT(B90),", "),INT(B90)),""),IF(F90=VALUE(REPORTE!C$10),IF(SUM(CU91:CU$1993),CONCATENATE(INT(B90),", "),INT(B90)),""))</f>
        <v>#VALUE!</v>
      </c>
    </row>
    <row r="91" spans="1:100" s="5" customFormat="1" ht="15" customHeight="1" x14ac:dyDescent="0.25">
      <c r="A91" s="4" t="str">
        <f t="shared" si="22"/>
        <v/>
      </c>
      <c r="B91" s="6"/>
      <c r="C91" s="7"/>
      <c r="D91" s="10"/>
      <c r="E91" s="5" t="str">
        <f t="shared" si="26"/>
        <v/>
      </c>
      <c r="F91" s="9"/>
      <c r="G91" s="1" t="str">
        <f>IFERROR(INDEX('padron cfe'!B:B,MATCH(DATOS!F91,'padron cfe'!A:A,0),1),"")</f>
        <v/>
      </c>
      <c r="H91" s="1"/>
      <c r="J91" s="2" t="str">
        <f>IFERROR(INDEX('padron cfe'!C:C,MATCH(DATOS!F91,'padron cfe'!A:A,0),1),"")</f>
        <v/>
      </c>
      <c r="K91" s="4"/>
      <c r="L91" s="4" t="str">
        <f>IFERROR(IF(VLOOKUP(I91,I$2:L90,4,0)=0,"",VLOOKUP(I91,I$2:L90,4,0)),"")</f>
        <v/>
      </c>
      <c r="M91" s="4" t="str">
        <f>IFERROR(IF(VLOOKUP(I91,I$2:M90,5,0)=0,"",VLOOKUP(I91,I$2:M90,5,0)),"")</f>
        <v/>
      </c>
      <c r="N91" s="4"/>
      <c r="O91" s="2"/>
      <c r="P91" s="2"/>
      <c r="T91" s="2" t="str">
        <f>IFERROR(INDEX('padron cfe'!D:D,MATCH(DATOS!F91,'padron cfe'!A:A,0),1),"")</f>
        <v/>
      </c>
      <c r="U91" s="4"/>
      <c r="V91" s="4"/>
      <c r="W91" s="4"/>
      <c r="X91" s="4"/>
      <c r="Y91" s="4"/>
      <c r="Z91" s="8"/>
      <c r="AA91" s="4"/>
      <c r="AB91" s="4" t="str">
        <f t="shared" si="27"/>
        <v/>
      </c>
      <c r="AC91" s="7" t="str">
        <f t="shared" ca="1" si="28"/>
        <v/>
      </c>
      <c r="AD91" s="7"/>
      <c r="AE91" s="7"/>
      <c r="AF91" s="97" t="str">
        <f>IFERROR(INDEX(bombas!F:F,MATCH(B91,bombas!I:I,0),1),"")</f>
        <v/>
      </c>
      <c r="AG91" s="6" t="str">
        <f>IFERROR(INDEX(bombas!H:H,MATCH(B91,bombas!I:I,0),1),"")</f>
        <v/>
      </c>
      <c r="AH91" s="4"/>
      <c r="AI91" s="4" t="str">
        <f t="shared" si="29"/>
        <v/>
      </c>
      <c r="AJ91" s="4"/>
      <c r="AK91" s="127" t="str">
        <f t="shared" si="30"/>
        <v/>
      </c>
      <c r="AL91" s="2" t="str">
        <f>IFERROR(IF(INDEX(AL$1:AL90,MATCH(I91,I$1:I90,0),1)=0,"",INDEX(AL$1:AL90,MATCH(I91,I$1:I90,0),1)),"")</f>
        <v/>
      </c>
      <c r="AM91" s="2" t="str">
        <f>IFERROR(IF(INDEX(AM$1:AM90,MATCH(I91,I$1:I90,0),1)=0,"",INDEX(AM$1:AM90,MATCH(I91,I$1:I90,0),1)),"")</f>
        <v/>
      </c>
      <c r="AN91" s="2" t="str">
        <f>IFERROR(IF(INDEX(AN$1:AN90,MATCH(I91,I$1:I90,0),1)=0,"",INDEX(AN$1:AN90,MATCH(I91,I$1:I90,0),1)),"")</f>
        <v/>
      </c>
      <c r="AO91" s="2"/>
      <c r="AP91" s="2"/>
      <c r="AQ91" s="2"/>
      <c r="AR91" s="4"/>
      <c r="AS91" s="4"/>
      <c r="AT91" s="4"/>
      <c r="AU91" s="4"/>
      <c r="AV91" s="4"/>
      <c r="AW91" s="4"/>
      <c r="AX91" s="4"/>
      <c r="AY91" s="4"/>
      <c r="AZ91" s="4"/>
      <c r="BB91" s="4"/>
      <c r="BH91" s="4" t="str">
        <f>IF(IFERROR(VLOOKUP(F91,F92:F$1993,1,0),"")="","",COUNTIF(F:F,F91))</f>
        <v/>
      </c>
      <c r="BI91" s="4"/>
      <c r="BM91" s="5" t="str">
        <f>IF(B91="","",IF(BH91="",1+(MAX(BM$2:BM90)),""))</f>
        <v/>
      </c>
      <c r="BN91" s="5" t="str">
        <f t="shared" si="23"/>
        <v/>
      </c>
      <c r="BO91" s="5" t="str">
        <f t="shared" si="24"/>
        <v/>
      </c>
      <c r="BP91" s="15" t="str">
        <f t="shared" si="25"/>
        <v/>
      </c>
      <c r="BQ91" s="29"/>
      <c r="BR91" s="16"/>
      <c r="BS91" s="5" t="str">
        <f t="shared" si="31"/>
        <v/>
      </c>
      <c r="BV91" s="5" t="str">
        <f t="shared" si="32"/>
        <v/>
      </c>
      <c r="BW91" s="5" t="str">
        <f>IF(I91="","",IFERROR(IF(VLOOKUP(I91,I$2:I90,1,0)=0,"",""),I91))</f>
        <v/>
      </c>
      <c r="BX91" s="25" t="str">
        <f>IF(BW91="","",(IFERROR(VLOOKUP(MID(BW91,1,1),$CO$2:CS$28,3,0),0)+IFERROR(VLOOKUP(MID(BW91,2,1),CO$2:CS$28,4,0),0)+IFERROR(VLOOKUP(MID(BW91,3,1),CO$2:CS$28,5,0),0)+(ROW(BW91)/1000000000000)))</f>
        <v/>
      </c>
      <c r="BZ91" s="5">
        <v>90</v>
      </c>
      <c r="CA91" s="5" t="str">
        <f>IFERROR(VLOOKUP(BZ91,BV$2:BW1167,2,0),"")</f>
        <v/>
      </c>
      <c r="CU91" s="5" t="e">
        <f>IF(REPORTE!AH$2="si",IF(F91=VALUE(REPORTE!C$11),IF(SUM(CU92:CU$1993),CONCATENATE(INT(B91),", "),INT(B91)),""),IF(F91=VALUE(REPORTE!C$10),IF(SUM(CU92:CU$1993),CONCATENATE(INT(B91),", "),INT(B91)),""))</f>
        <v>#VALUE!</v>
      </c>
    </row>
    <row r="92" spans="1:100" s="5" customFormat="1" ht="15" customHeight="1" x14ac:dyDescent="0.25">
      <c r="A92" s="4" t="str">
        <f t="shared" si="22"/>
        <v/>
      </c>
      <c r="B92" s="6"/>
      <c r="C92" s="7"/>
      <c r="D92" s="10"/>
      <c r="E92" s="5" t="str">
        <f t="shared" si="26"/>
        <v/>
      </c>
      <c r="F92" s="9"/>
      <c r="G92" s="1" t="str">
        <f>IFERROR(INDEX('padron cfe'!B:B,MATCH(DATOS!F92,'padron cfe'!A:A,0),1),"")</f>
        <v/>
      </c>
      <c r="H92" s="1"/>
      <c r="J92" s="2" t="str">
        <f>IFERROR(INDEX('padron cfe'!C:C,MATCH(DATOS!F92,'padron cfe'!A:A,0),1),"")</f>
        <v/>
      </c>
      <c r="K92" s="4"/>
      <c r="L92" s="4" t="str">
        <f>IFERROR(IF(VLOOKUP(I92,I$2:L91,4,0)=0,"",VLOOKUP(I92,I$2:L91,4,0)),"")</f>
        <v/>
      </c>
      <c r="M92" s="4" t="str">
        <f>IFERROR(IF(VLOOKUP(I92,I$2:M91,5,0)=0,"",VLOOKUP(I92,I$2:M91,5,0)),"")</f>
        <v/>
      </c>
      <c r="N92" s="4"/>
      <c r="O92" s="2"/>
      <c r="P92" s="2"/>
      <c r="T92" s="2" t="str">
        <f>IFERROR(INDEX('padron cfe'!D:D,MATCH(DATOS!F92,'padron cfe'!A:A,0),1),"")</f>
        <v/>
      </c>
      <c r="U92" s="4"/>
      <c r="V92" s="4"/>
      <c r="W92" s="4"/>
      <c r="X92" s="4"/>
      <c r="Y92" s="4"/>
      <c r="Z92" s="8"/>
      <c r="AA92" s="4"/>
      <c r="AB92" s="4" t="str">
        <f t="shared" si="27"/>
        <v/>
      </c>
      <c r="AC92" s="7" t="str">
        <f t="shared" ca="1" si="28"/>
        <v/>
      </c>
      <c r="AD92" s="7"/>
      <c r="AE92" s="7"/>
      <c r="AF92" s="97" t="str">
        <f>IFERROR(INDEX(bombas!F:F,MATCH(B92,bombas!I:I,0),1),"")</f>
        <v/>
      </c>
      <c r="AG92" s="6" t="str">
        <f>IFERROR(INDEX(bombas!H:H,MATCH(B92,bombas!I:I,0),1),"")</f>
        <v/>
      </c>
      <c r="AH92" s="4"/>
      <c r="AI92" s="4" t="str">
        <f t="shared" si="29"/>
        <v/>
      </c>
      <c r="AJ92" s="4"/>
      <c r="AK92" s="127" t="str">
        <f t="shared" si="30"/>
        <v/>
      </c>
      <c r="AL92" s="2" t="str">
        <f>IFERROR(IF(INDEX(AL$1:AL91,MATCH(I92,I$1:I91,0),1)=0,"",INDEX(AL$1:AL91,MATCH(I92,I$1:I91,0),1)),"")</f>
        <v/>
      </c>
      <c r="AM92" s="2" t="str">
        <f>IFERROR(IF(INDEX(AM$1:AM91,MATCH(I92,I$1:I91,0),1)=0,"",INDEX(AM$1:AM91,MATCH(I92,I$1:I91,0),1)),"")</f>
        <v/>
      </c>
      <c r="AN92" s="2" t="str">
        <f>IFERROR(IF(INDEX(AN$1:AN91,MATCH(I92,I$1:I91,0),1)=0,"",INDEX(AN$1:AN91,MATCH(I92,I$1:I91,0),1)),"")</f>
        <v/>
      </c>
      <c r="AO92" s="2"/>
      <c r="AP92" s="2"/>
      <c r="AQ92" s="2"/>
      <c r="AR92" s="4"/>
      <c r="AS92" s="4"/>
      <c r="AT92" s="4"/>
      <c r="AU92" s="4"/>
      <c r="AV92" s="4"/>
      <c r="AW92" s="4"/>
      <c r="AX92" s="4"/>
      <c r="AY92" s="4"/>
      <c r="AZ92" s="4"/>
      <c r="BB92" s="4"/>
      <c r="BH92" s="4" t="str">
        <f>IF(IFERROR(VLOOKUP(F92,F93:F$1993,1,0),"")="","",COUNTIF(F:F,F92))</f>
        <v/>
      </c>
      <c r="BI92" s="4"/>
      <c r="BM92" s="5" t="str">
        <f>IF(B92="","",IF(BH92="",1+(MAX(BM$2:BM91)),""))</f>
        <v/>
      </c>
      <c r="BN92" s="5" t="str">
        <f t="shared" si="23"/>
        <v/>
      </c>
      <c r="BO92" s="5" t="str">
        <f t="shared" si="24"/>
        <v/>
      </c>
      <c r="BP92" s="15" t="str">
        <f t="shared" si="25"/>
        <v/>
      </c>
      <c r="BQ92" s="29"/>
      <c r="BR92" s="16"/>
      <c r="BS92" s="5" t="str">
        <f t="shared" si="31"/>
        <v/>
      </c>
      <c r="BV92" s="5" t="str">
        <f t="shared" si="32"/>
        <v/>
      </c>
      <c r="BW92" s="5" t="str">
        <f>IF(I92="","",IFERROR(IF(VLOOKUP(I92,I$2:I91,1,0)=0,"",""),I92))</f>
        <v/>
      </c>
      <c r="BX92" s="25" t="str">
        <f>IF(BW92="","",(IFERROR(VLOOKUP(MID(BW92,1,1),$CO$2:CS$28,3,0),0)+IFERROR(VLOOKUP(MID(BW92,2,1),CO$2:CS$28,4,0),0)+IFERROR(VLOOKUP(MID(BW92,3,1),CO$2:CS$28,5,0),0)+(ROW(BW92)/1000000000000)))</f>
        <v/>
      </c>
      <c r="BZ92" s="5">
        <v>91</v>
      </c>
      <c r="CA92" s="5" t="str">
        <f>IFERROR(VLOOKUP(BZ92,BV$2:BW1168,2,0),"")</f>
        <v/>
      </c>
      <c r="CU92" s="5" t="e">
        <f>IF(REPORTE!AH$2="si",IF(F92=VALUE(REPORTE!C$11),IF(SUM(CU93:CU$1993),CONCATENATE(INT(B92),", "),INT(B92)),""),IF(F92=VALUE(REPORTE!C$10),IF(SUM(CU93:CU$1993),CONCATENATE(INT(B92),", "),INT(B92)),""))</f>
        <v>#VALUE!</v>
      </c>
    </row>
    <row r="93" spans="1:100" s="5" customFormat="1" ht="15" customHeight="1" x14ac:dyDescent="0.25">
      <c r="A93" s="4" t="str">
        <f t="shared" si="22"/>
        <v/>
      </c>
      <c r="B93" s="6"/>
      <c r="C93" s="7"/>
      <c r="D93" s="10"/>
      <c r="E93" s="5" t="str">
        <f t="shared" si="26"/>
        <v/>
      </c>
      <c r="F93" s="9"/>
      <c r="G93" s="1" t="str">
        <f>IFERROR(INDEX('padron cfe'!B:B,MATCH(DATOS!F93,'padron cfe'!A:A,0),1),"")</f>
        <v/>
      </c>
      <c r="H93" s="1"/>
      <c r="J93" s="2" t="str">
        <f>IFERROR(INDEX('padron cfe'!C:C,MATCH(DATOS!F93,'padron cfe'!A:A,0),1),"")</f>
        <v/>
      </c>
      <c r="K93" s="4"/>
      <c r="L93" s="4" t="str">
        <f>IFERROR(IF(VLOOKUP(I93,I$2:L92,4,0)=0,"",VLOOKUP(I93,I$2:L92,4,0)),"")</f>
        <v/>
      </c>
      <c r="M93" s="4" t="str">
        <f>IFERROR(IF(VLOOKUP(I93,I$2:M92,5,0)=0,"",VLOOKUP(I93,I$2:M92,5,0)),"")</f>
        <v/>
      </c>
      <c r="N93" s="4"/>
      <c r="O93" s="2"/>
      <c r="P93" s="2"/>
      <c r="T93" s="2" t="str">
        <f>IFERROR(INDEX('padron cfe'!D:D,MATCH(DATOS!F93,'padron cfe'!A:A,0),1),"")</f>
        <v/>
      </c>
      <c r="U93" s="4"/>
      <c r="V93" s="4"/>
      <c r="W93" s="4"/>
      <c r="X93" s="4"/>
      <c r="Y93" s="4"/>
      <c r="Z93" s="8"/>
      <c r="AA93" s="4"/>
      <c r="AB93" s="4" t="str">
        <f t="shared" si="27"/>
        <v/>
      </c>
      <c r="AC93" s="7" t="str">
        <f t="shared" ca="1" si="28"/>
        <v/>
      </c>
      <c r="AD93" s="7"/>
      <c r="AE93" s="7"/>
      <c r="AF93" s="97" t="str">
        <f>IFERROR(INDEX(bombas!F:F,MATCH(B93,bombas!I:I,0),1),"")</f>
        <v/>
      </c>
      <c r="AG93" s="6" t="str">
        <f>IFERROR(INDEX(bombas!H:H,MATCH(B93,bombas!I:I,0),1),"")</f>
        <v/>
      </c>
      <c r="AH93" s="4"/>
      <c r="AI93" s="4" t="str">
        <f t="shared" si="29"/>
        <v/>
      </c>
      <c r="AJ93" s="4"/>
      <c r="AK93" s="127" t="str">
        <f t="shared" si="30"/>
        <v/>
      </c>
      <c r="AL93" s="2" t="str">
        <f>IFERROR(IF(INDEX(AL$1:AL92,MATCH(I93,I$1:I92,0),1)=0,"",INDEX(AL$1:AL92,MATCH(I93,I$1:I92,0),1)),"")</f>
        <v/>
      </c>
      <c r="AM93" s="2" t="str">
        <f>IFERROR(IF(INDEX(AM$1:AM92,MATCH(I93,I$1:I92,0),1)=0,"",INDEX(AM$1:AM92,MATCH(I93,I$1:I92,0),1)),"")</f>
        <v/>
      </c>
      <c r="AN93" s="2" t="str">
        <f>IFERROR(IF(INDEX(AN$1:AN92,MATCH(I93,I$1:I92,0),1)=0,"",INDEX(AN$1:AN92,MATCH(I93,I$1:I92,0),1)),"")</f>
        <v/>
      </c>
      <c r="AO93" s="2"/>
      <c r="AP93" s="2"/>
      <c r="AQ93" s="2"/>
      <c r="AR93" s="4"/>
      <c r="AS93" s="4"/>
      <c r="AT93" s="4"/>
      <c r="AU93" s="4"/>
      <c r="AV93" s="4"/>
      <c r="AW93" s="4"/>
      <c r="AX93" s="4"/>
      <c r="AY93" s="4"/>
      <c r="AZ93" s="4"/>
      <c r="BB93" s="4"/>
      <c r="BH93" s="4" t="str">
        <f>IF(IFERROR(VLOOKUP(F93,F94:F$1993,1,0),"")="","",COUNTIF(F:F,F93))</f>
        <v/>
      </c>
      <c r="BI93" s="4"/>
      <c r="BM93" s="5" t="str">
        <f>IF(B93="","",IF(BH93="",1+(MAX(BM$2:BM92)),""))</f>
        <v/>
      </c>
      <c r="BN93" s="5" t="str">
        <f t="shared" si="23"/>
        <v/>
      </c>
      <c r="BO93" s="5" t="str">
        <f t="shared" si="24"/>
        <v/>
      </c>
      <c r="BP93" s="15" t="str">
        <f t="shared" si="25"/>
        <v/>
      </c>
      <c r="BQ93" s="29"/>
      <c r="BR93" s="16"/>
      <c r="BS93" s="5" t="str">
        <f t="shared" si="31"/>
        <v/>
      </c>
      <c r="BV93" s="5" t="str">
        <f t="shared" si="32"/>
        <v/>
      </c>
      <c r="BW93" s="5" t="str">
        <f>IF(I93="","",IFERROR(IF(VLOOKUP(I93,I$2:I92,1,0)=0,"",""),I93))</f>
        <v/>
      </c>
      <c r="BX93" s="25" t="str">
        <f>IF(BW93="","",(IFERROR(VLOOKUP(MID(BW93,1,1),$CO$2:CS$28,3,0),0)+IFERROR(VLOOKUP(MID(BW93,2,1),CO$2:CS$28,4,0),0)+IFERROR(VLOOKUP(MID(BW93,3,1),CO$2:CS$28,5,0),0)+(ROW(BW93)/1000000000000)))</f>
        <v/>
      </c>
      <c r="BZ93" s="5">
        <v>92</v>
      </c>
      <c r="CA93" s="5" t="str">
        <f>IFERROR(VLOOKUP(BZ93,BV$2:BW1169,2,0),"")</f>
        <v/>
      </c>
      <c r="CU93" s="5" t="e">
        <f>IF(REPORTE!AH$2="si",IF(F93=VALUE(REPORTE!C$11),IF(SUM(CU94:CU$1993),CONCATENATE(INT(B93),", "),INT(B93)),""),IF(F93=VALUE(REPORTE!C$10),IF(SUM(CU94:CU$1993),CONCATENATE(INT(B93),", "),INT(B93)),""))</f>
        <v>#VALUE!</v>
      </c>
    </row>
    <row r="94" spans="1:100" s="5" customFormat="1" ht="15" customHeight="1" x14ac:dyDescent="0.25">
      <c r="A94" s="4" t="str">
        <f t="shared" si="22"/>
        <v/>
      </c>
      <c r="B94" s="6"/>
      <c r="C94" s="7"/>
      <c r="D94" s="10"/>
      <c r="E94" s="5" t="str">
        <f t="shared" si="26"/>
        <v/>
      </c>
      <c r="F94" s="9"/>
      <c r="G94" s="1" t="str">
        <f>IFERROR(INDEX('padron cfe'!B:B,MATCH(DATOS!F94,'padron cfe'!A:A,0),1),"")</f>
        <v/>
      </c>
      <c r="H94" s="1"/>
      <c r="J94" s="2" t="str">
        <f>IFERROR(INDEX('padron cfe'!C:C,MATCH(DATOS!F94,'padron cfe'!A:A,0),1),"")</f>
        <v/>
      </c>
      <c r="K94" s="4"/>
      <c r="L94" s="4" t="str">
        <f>IFERROR(IF(VLOOKUP(I94,I$2:L93,4,0)=0,"",VLOOKUP(I94,I$2:L93,4,0)),"")</f>
        <v/>
      </c>
      <c r="M94" s="4" t="str">
        <f>IFERROR(IF(VLOOKUP(I94,I$2:M93,5,0)=0,"",VLOOKUP(I94,I$2:M93,5,0)),"")</f>
        <v/>
      </c>
      <c r="N94" s="4"/>
      <c r="O94" s="2"/>
      <c r="P94" s="2"/>
      <c r="T94" s="2" t="str">
        <f>IFERROR(INDEX('padron cfe'!D:D,MATCH(DATOS!F94,'padron cfe'!A:A,0),1),"")</f>
        <v/>
      </c>
      <c r="U94" s="4"/>
      <c r="V94" s="4"/>
      <c r="W94" s="4"/>
      <c r="X94" s="4"/>
      <c r="Y94" s="4"/>
      <c r="Z94" s="8"/>
      <c r="AA94" s="4"/>
      <c r="AB94" s="4" t="str">
        <f t="shared" si="27"/>
        <v/>
      </c>
      <c r="AC94" s="7" t="str">
        <f t="shared" ca="1" si="28"/>
        <v/>
      </c>
      <c r="AD94" s="7"/>
      <c r="AE94" s="7"/>
      <c r="AF94" s="97" t="str">
        <f>IFERROR(INDEX(bombas!F:F,MATCH(B94,bombas!I:I,0),1),"")</f>
        <v/>
      </c>
      <c r="AG94" s="6" t="str">
        <f>IFERROR(INDEX(bombas!H:H,MATCH(B94,bombas!I:I,0),1),"")</f>
        <v/>
      </c>
      <c r="AH94" s="4"/>
      <c r="AI94" s="4" t="str">
        <f t="shared" si="29"/>
        <v/>
      </c>
      <c r="AJ94" s="4"/>
      <c r="AK94" s="127" t="str">
        <f t="shared" si="30"/>
        <v/>
      </c>
      <c r="AL94" s="2" t="str">
        <f>IFERROR(IF(INDEX(AL$1:AL93,MATCH(I94,I$1:I93,0),1)=0,"",INDEX(AL$1:AL93,MATCH(I94,I$1:I93,0),1)),"")</f>
        <v/>
      </c>
      <c r="AM94" s="2" t="str">
        <f>IFERROR(IF(INDEX(AM$1:AM93,MATCH(I94,I$1:I93,0),1)=0,"",INDEX(AM$1:AM93,MATCH(I94,I$1:I93,0),1)),"")</f>
        <v/>
      </c>
      <c r="AN94" s="2" t="str">
        <f>IFERROR(IF(INDEX(AN$1:AN93,MATCH(I94,I$1:I93,0),1)=0,"",INDEX(AN$1:AN93,MATCH(I94,I$1:I93,0),1)),"")</f>
        <v/>
      </c>
      <c r="AO94" s="2"/>
      <c r="AP94" s="2"/>
      <c r="AQ94" s="2"/>
      <c r="AR94" s="4"/>
      <c r="AS94" s="4"/>
      <c r="AT94" s="4"/>
      <c r="AU94" s="4"/>
      <c r="AV94" s="4"/>
      <c r="AW94" s="4"/>
      <c r="AX94" s="4"/>
      <c r="AY94" s="4"/>
      <c r="AZ94" s="4"/>
      <c r="BB94" s="4"/>
      <c r="BH94" s="4" t="str">
        <f>IF(IFERROR(VLOOKUP(F94,F95:F$1993,1,0),"")="","",COUNTIF(F:F,F94))</f>
        <v/>
      </c>
      <c r="BI94" s="4"/>
      <c r="BM94" s="5" t="str">
        <f>IF(B94="","",IF(BH94="",1+(MAX(BM$2:BM93)),""))</f>
        <v/>
      </c>
      <c r="BN94" s="5" t="str">
        <f t="shared" si="23"/>
        <v/>
      </c>
      <c r="BO94" s="5" t="str">
        <f t="shared" si="24"/>
        <v/>
      </c>
      <c r="BP94" s="15" t="str">
        <f t="shared" si="25"/>
        <v/>
      </c>
      <c r="BQ94" s="29"/>
      <c r="BR94" s="16"/>
      <c r="BS94" s="5" t="str">
        <f t="shared" si="31"/>
        <v/>
      </c>
      <c r="BV94" s="5" t="str">
        <f t="shared" si="32"/>
        <v/>
      </c>
      <c r="BW94" s="5" t="str">
        <f>IF(I94="","",IFERROR(IF(VLOOKUP(I94,I$2:I93,1,0)=0,"",""),I94))</f>
        <v/>
      </c>
      <c r="BX94" s="25" t="str">
        <f>IF(BW94="","",(IFERROR(VLOOKUP(MID(BW94,1,1),$CO$2:CS$28,3,0),0)+IFERROR(VLOOKUP(MID(BW94,2,1),CO$2:CS$28,4,0),0)+IFERROR(VLOOKUP(MID(BW94,3,1),CO$2:CS$28,5,0),0)+(ROW(BW94)/1000000000000)))</f>
        <v/>
      </c>
      <c r="BZ94" s="5">
        <v>93</v>
      </c>
      <c r="CA94" s="5" t="str">
        <f>IFERROR(VLOOKUP(BZ94,BV$2:BW1170,2,0),"")</f>
        <v/>
      </c>
      <c r="CU94" s="5" t="e">
        <f>IF(REPORTE!AH$2="si",IF(F94=VALUE(REPORTE!C$11),IF(SUM(CU95:CU$1993),CONCATENATE(INT(B94),", "),INT(B94)),""),IF(F94=VALUE(REPORTE!C$10),IF(SUM(CU95:CU$1993),CONCATENATE(INT(B94),", "),INT(B94)),""))</f>
        <v>#VALUE!</v>
      </c>
    </row>
    <row r="95" spans="1:100" s="5" customFormat="1" ht="15" customHeight="1" x14ac:dyDescent="0.25">
      <c r="A95" s="4" t="str">
        <f t="shared" si="22"/>
        <v/>
      </c>
      <c r="B95" s="6"/>
      <c r="C95" s="7"/>
      <c r="D95" s="10"/>
      <c r="E95" s="5" t="str">
        <f t="shared" si="26"/>
        <v/>
      </c>
      <c r="F95" s="9"/>
      <c r="G95" s="1" t="str">
        <f>IFERROR(INDEX('padron cfe'!B:B,MATCH(DATOS!F95,'padron cfe'!A:A,0),1),"")</f>
        <v/>
      </c>
      <c r="H95" s="1"/>
      <c r="J95" s="2" t="str">
        <f>IFERROR(INDEX('padron cfe'!C:C,MATCH(DATOS!F95,'padron cfe'!A:A,0),1),"")</f>
        <v/>
      </c>
      <c r="K95" s="4"/>
      <c r="L95" s="4" t="str">
        <f>IFERROR(IF(VLOOKUP(I95,I$2:L94,4,0)=0,"",VLOOKUP(I95,I$2:L94,4,0)),"")</f>
        <v/>
      </c>
      <c r="M95" s="4" t="str">
        <f>IFERROR(IF(VLOOKUP(I95,I$2:M94,5,0)=0,"",VLOOKUP(I95,I$2:M94,5,0)),"")</f>
        <v/>
      </c>
      <c r="N95" s="4"/>
      <c r="O95" s="2"/>
      <c r="P95" s="2"/>
      <c r="T95" s="2" t="str">
        <f>IFERROR(INDEX('padron cfe'!D:D,MATCH(DATOS!F95,'padron cfe'!A:A,0),1),"")</f>
        <v/>
      </c>
      <c r="U95" s="4"/>
      <c r="V95" s="4"/>
      <c r="W95" s="4"/>
      <c r="X95" s="4"/>
      <c r="Y95" s="4"/>
      <c r="Z95" s="8"/>
      <c r="AA95" s="4"/>
      <c r="AB95" s="4" t="str">
        <f t="shared" si="27"/>
        <v/>
      </c>
      <c r="AC95" s="7" t="str">
        <f t="shared" ca="1" si="28"/>
        <v/>
      </c>
      <c r="AD95" s="7"/>
      <c r="AE95" s="7"/>
      <c r="AF95" s="97" t="str">
        <f>IFERROR(INDEX(bombas!F:F,MATCH(B95,bombas!I:I,0),1),"")</f>
        <v/>
      </c>
      <c r="AG95" s="6" t="str">
        <f>IFERROR(INDEX(bombas!H:H,MATCH(B95,bombas!I:I,0),1),"")</f>
        <v/>
      </c>
      <c r="AH95" s="4"/>
      <c r="AI95" s="4" t="str">
        <f t="shared" si="29"/>
        <v/>
      </c>
      <c r="AJ95" s="4"/>
      <c r="AK95" s="127" t="str">
        <f t="shared" si="30"/>
        <v/>
      </c>
      <c r="AL95" s="2" t="str">
        <f>IFERROR(IF(INDEX(AL$1:AL94,MATCH(I95,I$1:I94,0),1)=0,"",INDEX(AL$1:AL94,MATCH(I95,I$1:I94,0),1)),"")</f>
        <v/>
      </c>
      <c r="AM95" s="2" t="str">
        <f>IFERROR(IF(INDEX(AM$1:AM94,MATCH(I95,I$1:I94,0),1)=0,"",INDEX(AM$1:AM94,MATCH(I95,I$1:I94,0),1)),"")</f>
        <v/>
      </c>
      <c r="AN95" s="2" t="str">
        <f>IFERROR(IF(INDEX(AN$1:AN94,MATCH(I95,I$1:I94,0),1)=0,"",INDEX(AN$1:AN94,MATCH(I95,I$1:I94,0),1)),"")</f>
        <v/>
      </c>
      <c r="AO95" s="2"/>
      <c r="AP95" s="2"/>
      <c r="AQ95" s="2"/>
      <c r="AR95" s="4"/>
      <c r="AS95" s="4"/>
      <c r="AT95" s="4"/>
      <c r="AU95" s="4"/>
      <c r="AV95" s="4"/>
      <c r="AW95" s="4"/>
      <c r="AX95" s="4"/>
      <c r="AY95" s="4"/>
      <c r="AZ95" s="4"/>
      <c r="BB95" s="4"/>
      <c r="BH95" s="4" t="str">
        <f>IF(IFERROR(VLOOKUP(F95,F96:F$1993,1,0),"")="","",COUNTIF(F:F,F95))</f>
        <v/>
      </c>
      <c r="BI95" s="4"/>
      <c r="BM95" s="5" t="str">
        <f>IF(B95="","",IF(BH95="",1+(MAX(BM$2:BM94)),""))</f>
        <v/>
      </c>
      <c r="BN95" s="5" t="str">
        <f t="shared" si="23"/>
        <v/>
      </c>
      <c r="BO95" s="5" t="str">
        <f t="shared" si="24"/>
        <v/>
      </c>
      <c r="BP95" s="15" t="str">
        <f t="shared" si="25"/>
        <v/>
      </c>
      <c r="BQ95" s="29"/>
      <c r="BR95" s="16"/>
      <c r="BS95" s="5" t="str">
        <f t="shared" si="31"/>
        <v/>
      </c>
      <c r="BV95" s="5" t="str">
        <f t="shared" si="32"/>
        <v/>
      </c>
      <c r="BW95" s="5" t="str">
        <f>IF(I95="","",IFERROR(IF(VLOOKUP(I95,I$2:I94,1,0)=0,"",""),I95))</f>
        <v/>
      </c>
      <c r="BX95" s="25" t="str">
        <f>IF(BW95="","",(IFERROR(VLOOKUP(MID(BW95,1,1),$CO$2:CS$28,3,0),0)+IFERROR(VLOOKUP(MID(BW95,2,1),CO$2:CS$28,4,0),0)+IFERROR(VLOOKUP(MID(BW95,3,1),CO$2:CS$28,5,0),0)+(ROW(BW95)/1000000000000)))</f>
        <v/>
      </c>
      <c r="BZ95" s="5">
        <v>94</v>
      </c>
      <c r="CA95" s="5" t="str">
        <f>IFERROR(VLOOKUP(BZ95,BV$2:BW1171,2,0),"")</f>
        <v/>
      </c>
      <c r="CU95" s="5" t="e">
        <f>IF(REPORTE!AH$2="si",IF(F95=VALUE(REPORTE!C$11),IF(SUM(CU96:CU$1993),CONCATENATE(INT(B95),", "),INT(B95)),""),IF(F95=VALUE(REPORTE!C$10),IF(SUM(CU96:CU$1993),CONCATENATE(INT(B95),", "),INT(B95)),""))</f>
        <v>#VALUE!</v>
      </c>
    </row>
    <row r="96" spans="1:100" s="5" customFormat="1" ht="16.5" customHeight="1" x14ac:dyDescent="0.25">
      <c r="A96" s="4" t="str">
        <f t="shared" si="22"/>
        <v/>
      </c>
      <c r="B96" s="6"/>
      <c r="C96" s="7"/>
      <c r="D96" s="10"/>
      <c r="E96" s="5" t="str">
        <f t="shared" si="26"/>
        <v/>
      </c>
      <c r="F96" s="9"/>
      <c r="G96" s="1" t="str">
        <f>IFERROR(INDEX('padron cfe'!B:B,MATCH(DATOS!F96,'padron cfe'!A:A,0),1),"")</f>
        <v/>
      </c>
      <c r="H96" s="1"/>
      <c r="J96" s="2" t="str">
        <f>IFERROR(INDEX('padron cfe'!C:C,MATCH(DATOS!F96,'padron cfe'!A:A,0),1),"")</f>
        <v/>
      </c>
      <c r="K96" s="4"/>
      <c r="L96" s="4" t="str">
        <f>IFERROR(IF(VLOOKUP(I96,I$2:L95,4,0)=0,"",VLOOKUP(I96,I$2:L95,4,0)),"")</f>
        <v/>
      </c>
      <c r="M96" s="4" t="str">
        <f>IFERROR(IF(VLOOKUP(I96,I$2:M95,5,0)=0,"",VLOOKUP(I96,I$2:M95,5,0)),"")</f>
        <v/>
      </c>
      <c r="N96" s="4"/>
      <c r="O96" s="2"/>
      <c r="P96" s="2"/>
      <c r="T96" s="2" t="str">
        <f>IFERROR(INDEX('padron cfe'!D:D,MATCH(DATOS!F96,'padron cfe'!A:A,0),1),"")</f>
        <v/>
      </c>
      <c r="U96" s="4"/>
      <c r="V96" s="4"/>
      <c r="W96" s="4"/>
      <c r="X96" s="4"/>
      <c r="Y96" s="4"/>
      <c r="Z96" s="8"/>
      <c r="AA96" s="4"/>
      <c r="AB96" s="4" t="str">
        <f t="shared" si="27"/>
        <v/>
      </c>
      <c r="AC96" s="7" t="str">
        <f t="shared" ca="1" si="28"/>
        <v/>
      </c>
      <c r="AD96" s="7"/>
      <c r="AE96" s="7"/>
      <c r="AF96" s="97" t="str">
        <f>IFERROR(INDEX(bombas!F:F,MATCH(B96,bombas!I:I,0),1),"")</f>
        <v/>
      </c>
      <c r="AG96" s="6" t="str">
        <f>IFERROR(INDEX(bombas!H:H,MATCH(B96,bombas!I:I,0),1),"")</f>
        <v/>
      </c>
      <c r="AH96" s="4"/>
      <c r="AI96" s="4" t="str">
        <f t="shared" si="29"/>
        <v/>
      </c>
      <c r="AJ96" s="4"/>
      <c r="AK96" s="127" t="str">
        <f t="shared" si="30"/>
        <v/>
      </c>
      <c r="AL96" s="2" t="str">
        <f>IFERROR(IF(INDEX(AL$1:AL95,MATCH(I96,I$1:I95,0),1)=0,"",INDEX(AL$1:AL95,MATCH(I96,I$1:I95,0),1)),"")</f>
        <v/>
      </c>
      <c r="AM96" s="2" t="str">
        <f>IFERROR(IF(INDEX(AM$1:AM95,MATCH(I96,I$1:I95,0),1)=0,"",INDEX(AM$1:AM95,MATCH(I96,I$1:I95,0),1)),"")</f>
        <v/>
      </c>
      <c r="AN96" s="2" t="str">
        <f>IFERROR(IF(INDEX(AN$1:AN95,MATCH(I96,I$1:I95,0),1)=0,"",INDEX(AN$1:AN95,MATCH(I96,I$1:I95,0),1)),"")</f>
        <v/>
      </c>
      <c r="AO96" s="2"/>
      <c r="AP96" s="2"/>
      <c r="AQ96" s="2"/>
      <c r="AR96" s="4"/>
      <c r="AS96" s="4"/>
      <c r="AT96" s="4"/>
      <c r="AU96" s="4"/>
      <c r="AV96" s="4"/>
      <c r="AW96" s="4"/>
      <c r="AX96" s="4"/>
      <c r="AY96" s="4"/>
      <c r="AZ96" s="4"/>
      <c r="BB96" s="4"/>
      <c r="BH96" s="4" t="str">
        <f>IF(IFERROR(VLOOKUP(F96,F97:F$1993,1,0),"")="","",COUNTIF(F:F,F96))</f>
        <v/>
      </c>
      <c r="BI96" s="4"/>
      <c r="BM96" s="5" t="str">
        <f>IF(B96="","",IF(BH96="",1+(MAX(BM$2:BM95)),""))</f>
        <v/>
      </c>
      <c r="BN96" s="5" t="str">
        <f t="shared" si="23"/>
        <v/>
      </c>
      <c r="BO96" s="5" t="str">
        <f t="shared" si="24"/>
        <v/>
      </c>
      <c r="BP96" s="15" t="str">
        <f t="shared" si="25"/>
        <v/>
      </c>
      <c r="BQ96" s="29"/>
      <c r="BR96" s="16"/>
      <c r="BS96" s="5" t="str">
        <f t="shared" si="31"/>
        <v/>
      </c>
      <c r="BV96" s="5" t="str">
        <f t="shared" si="32"/>
        <v/>
      </c>
      <c r="BW96" s="5" t="str">
        <f>IF(I96="","",IFERROR(IF(VLOOKUP(I96,I$2:I95,1,0)=0,"",""),I96))</f>
        <v/>
      </c>
      <c r="BX96" s="25" t="str">
        <f>IF(BW96="","",(IFERROR(VLOOKUP(MID(BW96,1,1),$CO$2:CS$28,3,0),0)+IFERROR(VLOOKUP(MID(BW96,2,1),CO$2:CS$28,4,0),0)+IFERROR(VLOOKUP(MID(BW96,3,1),CO$2:CS$28,5,0),0)+(ROW(BW96)/1000000000000)))</f>
        <v/>
      </c>
      <c r="BZ96" s="5">
        <v>95</v>
      </c>
      <c r="CA96" s="5" t="str">
        <f>IFERROR(VLOOKUP(BZ96,BV$2:BW1172,2,0),"")</f>
        <v/>
      </c>
      <c r="CU96" s="5" t="e">
        <f>IF(REPORTE!AH$2="si",IF(F96=VALUE(REPORTE!C$11),IF(SUM(CU97:CU$1993),CONCATENATE(INT(B96),", "),INT(B96)),""),IF(F96=VALUE(REPORTE!C$10),IF(SUM(CU97:CU$1993),CONCATENATE(INT(B96),", "),INT(B96)),""))</f>
        <v>#VALUE!</v>
      </c>
    </row>
    <row r="97" spans="1:105" s="5" customFormat="1" ht="15" customHeight="1" x14ac:dyDescent="0.25">
      <c r="A97" s="4" t="str">
        <f t="shared" si="22"/>
        <v/>
      </c>
      <c r="B97" s="6"/>
      <c r="C97" s="7"/>
      <c r="D97" s="10"/>
      <c r="E97" s="5" t="str">
        <f t="shared" si="26"/>
        <v/>
      </c>
      <c r="F97" s="9"/>
      <c r="G97" s="1" t="str">
        <f>IFERROR(INDEX('padron cfe'!B:B,MATCH(DATOS!F97,'padron cfe'!A:A,0),1),"")</f>
        <v/>
      </c>
      <c r="H97" s="1"/>
      <c r="J97" s="2" t="str">
        <f>IFERROR(INDEX('padron cfe'!C:C,MATCH(DATOS!F97,'padron cfe'!A:A,0),1),"")</f>
        <v/>
      </c>
      <c r="K97" s="4"/>
      <c r="L97" s="4" t="str">
        <f>IFERROR(IF(VLOOKUP(I97,I$2:L96,4,0)=0,"",VLOOKUP(I97,I$2:L96,4,0)),"")</f>
        <v/>
      </c>
      <c r="M97" s="4" t="str">
        <f>IFERROR(IF(VLOOKUP(I97,I$2:M96,5,0)=0,"",VLOOKUP(I97,I$2:M96,5,0)),"")</f>
        <v/>
      </c>
      <c r="N97" s="4"/>
      <c r="O97" s="2"/>
      <c r="P97" s="2"/>
      <c r="T97" s="2" t="str">
        <f>IFERROR(INDEX('padron cfe'!D:D,MATCH(DATOS!F97,'padron cfe'!A:A,0),1),"")</f>
        <v/>
      </c>
      <c r="U97" s="4"/>
      <c r="V97" s="4"/>
      <c r="W97" s="4"/>
      <c r="X97" s="4"/>
      <c r="Y97" s="4"/>
      <c r="Z97" s="8"/>
      <c r="AA97" s="4"/>
      <c r="AB97" s="4" t="str">
        <f t="shared" si="27"/>
        <v/>
      </c>
      <c r="AC97" s="7" t="str">
        <f t="shared" ca="1" si="28"/>
        <v/>
      </c>
      <c r="AD97" s="7"/>
      <c r="AE97" s="7"/>
      <c r="AF97" s="97" t="str">
        <f>IFERROR(INDEX(bombas!F:F,MATCH(B97,bombas!I:I,0),1),"")</f>
        <v/>
      </c>
      <c r="AG97" s="6" t="str">
        <f>IFERROR(INDEX(bombas!H:H,MATCH(B97,bombas!I:I,0),1),"")</f>
        <v/>
      </c>
      <c r="AH97" s="4"/>
      <c r="AI97" s="4" t="str">
        <f t="shared" si="29"/>
        <v/>
      </c>
      <c r="AJ97" s="4"/>
      <c r="AK97" s="127" t="str">
        <f t="shared" si="30"/>
        <v/>
      </c>
      <c r="AL97" s="2" t="str">
        <f>IFERROR(IF(INDEX(AL$1:AL96,MATCH(I97,I$1:I96,0),1)=0,"",INDEX(AL$1:AL96,MATCH(I97,I$1:I96,0),1)),"")</f>
        <v/>
      </c>
      <c r="AM97" s="2" t="str">
        <f>IFERROR(IF(INDEX(AM$1:AM96,MATCH(I97,I$1:I96,0),1)=0,"",INDEX(AM$1:AM96,MATCH(I97,I$1:I96,0),1)),"")</f>
        <v/>
      </c>
      <c r="AN97" s="2" t="str">
        <f>IFERROR(IF(INDEX(AN$1:AN96,MATCH(I97,I$1:I96,0),1)=0,"",INDEX(AN$1:AN96,MATCH(I97,I$1:I96,0),1)),"")</f>
        <v/>
      </c>
      <c r="AO97" s="2"/>
      <c r="AP97" s="2"/>
      <c r="AQ97" s="2"/>
      <c r="AR97" s="4"/>
      <c r="AS97" s="4"/>
      <c r="AT97" s="4"/>
      <c r="AU97" s="4"/>
      <c r="AV97" s="4"/>
      <c r="AW97" s="4"/>
      <c r="AX97" s="4"/>
      <c r="AY97" s="4"/>
      <c r="AZ97" s="4"/>
      <c r="BB97" s="4"/>
      <c r="BH97" s="4" t="str">
        <f>IF(IFERROR(VLOOKUP(F97,F98:F$1993,1,0),"")="","",COUNTIF(F:F,F97))</f>
        <v/>
      </c>
      <c r="BI97" s="4"/>
      <c r="BM97" s="5" t="str">
        <f>IF(B97="","",IF(BH97="",1+(MAX(BM$2:BM96)),""))</f>
        <v/>
      </c>
      <c r="BN97" s="5" t="str">
        <f t="shared" si="23"/>
        <v/>
      </c>
      <c r="BO97" s="5" t="str">
        <f t="shared" si="24"/>
        <v/>
      </c>
      <c r="BP97" s="15" t="str">
        <f t="shared" si="25"/>
        <v/>
      </c>
      <c r="BQ97" s="29"/>
      <c r="BR97" s="16"/>
      <c r="BS97" s="5" t="str">
        <f t="shared" si="31"/>
        <v/>
      </c>
      <c r="BV97" s="5" t="str">
        <f t="shared" si="32"/>
        <v/>
      </c>
      <c r="BW97" s="5" t="str">
        <f>IF(I97="","",IFERROR(IF(VLOOKUP(I97,I$2:I96,1,0)=0,"",""),I97))</f>
        <v/>
      </c>
      <c r="BX97" s="25" t="str">
        <f>IF(BW97="","",(IFERROR(VLOOKUP(MID(BW97,1,1),$CO$2:CS$28,3,0),0)+IFERROR(VLOOKUP(MID(BW97,2,1),CO$2:CS$28,4,0),0)+IFERROR(VLOOKUP(MID(BW97,3,1),CO$2:CS$28,5,0),0)+(ROW(BW97)/1000000000000)))</f>
        <v/>
      </c>
      <c r="BZ97" s="5">
        <v>96</v>
      </c>
      <c r="CA97" s="5" t="str">
        <f>IFERROR(VLOOKUP(BZ97,BV$2:BW1173,2,0),"")</f>
        <v/>
      </c>
      <c r="CU97" s="5" t="e">
        <f>IF(REPORTE!AH$2="si",IF(F97=VALUE(REPORTE!C$11),IF(SUM(CU98:CU$1993),CONCATENATE(INT(B97),", "),INT(B97)),""),IF(F97=VALUE(REPORTE!C$10),IF(SUM(CU98:CU$1993),CONCATENATE(INT(B97),", "),INT(B97)),""))</f>
        <v>#VALUE!</v>
      </c>
    </row>
    <row r="98" spans="1:105" s="5" customFormat="1" ht="15" customHeight="1" x14ac:dyDescent="0.25">
      <c r="A98" s="4" t="str">
        <f t="shared" si="22"/>
        <v/>
      </c>
      <c r="B98" s="6"/>
      <c r="C98" s="7"/>
      <c r="D98" s="10"/>
      <c r="E98" s="5" t="str">
        <f t="shared" si="26"/>
        <v/>
      </c>
      <c r="F98" s="9"/>
      <c r="G98" s="1" t="str">
        <f>IFERROR(INDEX('padron cfe'!B:B,MATCH(DATOS!F98,'padron cfe'!A:A,0),1),"")</f>
        <v/>
      </c>
      <c r="H98" s="1"/>
      <c r="J98" s="2" t="str">
        <f>IFERROR(INDEX('padron cfe'!C:C,MATCH(DATOS!F98,'padron cfe'!A:A,0),1),"")</f>
        <v/>
      </c>
      <c r="K98" s="4"/>
      <c r="L98" s="4" t="str">
        <f>IFERROR(IF(VLOOKUP(I98,I$2:L97,4,0)=0,"",VLOOKUP(I98,I$2:L97,4,0)),"")</f>
        <v/>
      </c>
      <c r="M98" s="4" t="str">
        <f>IFERROR(IF(VLOOKUP(I98,I$2:M97,5,0)=0,"",VLOOKUP(I98,I$2:M97,5,0)),"")</f>
        <v/>
      </c>
      <c r="N98" s="4"/>
      <c r="O98" s="2"/>
      <c r="P98" s="2"/>
      <c r="T98" s="2" t="str">
        <f>IFERROR(INDEX('padron cfe'!D:D,MATCH(DATOS!F98,'padron cfe'!A:A,0),1),"")</f>
        <v/>
      </c>
      <c r="U98" s="4"/>
      <c r="V98" s="4"/>
      <c r="W98" s="4"/>
      <c r="X98" s="4"/>
      <c r="Y98" s="4"/>
      <c r="Z98" s="8"/>
      <c r="AA98" s="4"/>
      <c r="AB98" s="4" t="str">
        <f t="shared" si="27"/>
        <v/>
      </c>
      <c r="AC98" s="7" t="str">
        <f t="shared" ca="1" si="28"/>
        <v/>
      </c>
      <c r="AD98" s="7"/>
      <c r="AE98" s="7"/>
      <c r="AF98" s="97" t="str">
        <f>IFERROR(INDEX(bombas!F:F,MATCH(B98,bombas!I:I,0),1),"")</f>
        <v/>
      </c>
      <c r="AG98" s="6" t="str">
        <f>IFERROR(INDEX(bombas!H:H,MATCH(B98,bombas!I:I,0),1),"")</f>
        <v/>
      </c>
      <c r="AH98" s="4"/>
      <c r="AI98" s="4" t="str">
        <f t="shared" si="29"/>
        <v/>
      </c>
      <c r="AJ98" s="4"/>
      <c r="AK98" s="127" t="str">
        <f t="shared" si="30"/>
        <v/>
      </c>
      <c r="AL98" s="2" t="str">
        <f>IFERROR(IF(INDEX(AL$1:AL97,MATCH(I98,I$1:I97,0),1)=0,"",INDEX(AL$1:AL97,MATCH(I98,I$1:I97,0),1)),"")</f>
        <v/>
      </c>
      <c r="AM98" s="2" t="str">
        <f>IFERROR(IF(INDEX(AM$1:AM97,MATCH(I98,I$1:I97,0),1)=0,"",INDEX(AM$1:AM97,MATCH(I98,I$1:I97,0),1)),"")</f>
        <v/>
      </c>
      <c r="AN98" s="2" t="str">
        <f>IFERROR(IF(INDEX(AN$1:AN97,MATCH(I98,I$1:I97,0),1)=0,"",INDEX(AN$1:AN97,MATCH(I98,I$1:I97,0),1)),"")</f>
        <v/>
      </c>
      <c r="AO98" s="2"/>
      <c r="AP98" s="2"/>
      <c r="AQ98" s="2"/>
      <c r="AR98" s="4"/>
      <c r="AS98" s="4"/>
      <c r="AT98" s="4"/>
      <c r="AU98" s="4"/>
      <c r="AV98" s="4"/>
      <c r="AW98" s="4"/>
      <c r="AX98" s="4"/>
      <c r="AY98" s="4"/>
      <c r="AZ98" s="4"/>
      <c r="BB98" s="4"/>
      <c r="BH98" s="4" t="str">
        <f>IF(IFERROR(VLOOKUP(F98,F99:F$1993,1,0),"")="","",COUNTIF(F:F,F98))</f>
        <v/>
      </c>
      <c r="BI98" s="4"/>
      <c r="BM98" s="5" t="str">
        <f>IF(B98="","",IF(BH98="",1+(MAX(BM$2:BM97)),""))</f>
        <v/>
      </c>
      <c r="BN98" s="5" t="str">
        <f t="shared" si="23"/>
        <v/>
      </c>
      <c r="BO98" s="5" t="str">
        <f t="shared" si="24"/>
        <v/>
      </c>
      <c r="BP98" s="15" t="str">
        <f t="shared" si="25"/>
        <v/>
      </c>
      <c r="BQ98" s="29"/>
      <c r="BR98" s="16"/>
      <c r="BS98" s="5" t="str">
        <f t="shared" si="31"/>
        <v/>
      </c>
      <c r="BV98" s="5" t="str">
        <f t="shared" si="32"/>
        <v/>
      </c>
      <c r="BW98" s="5" t="str">
        <f>IF(I98="","",IFERROR(IF(VLOOKUP(I98,I$2:I97,1,0)=0,"",""),I98))</f>
        <v/>
      </c>
      <c r="BX98" s="25" t="str">
        <f>IF(BW98="","",(IFERROR(VLOOKUP(MID(BW98,1,1),$CO$2:CS$28,3,0),0)+IFERROR(VLOOKUP(MID(BW98,2,1),CO$2:CS$28,4,0),0)+IFERROR(VLOOKUP(MID(BW98,3,1),CO$2:CS$28,5,0),0)+(ROW(BW98)/1000000000000)))</f>
        <v/>
      </c>
      <c r="BZ98" s="5">
        <v>97</v>
      </c>
      <c r="CA98" s="5" t="str">
        <f>IFERROR(VLOOKUP(BZ98,BV$2:BW1174,2,0),"")</f>
        <v/>
      </c>
      <c r="CU98" s="5" t="e">
        <f>IF(REPORTE!AH$2="si",IF(F98=VALUE(REPORTE!C$11),IF(SUM(CU99:CU$1993),CONCATENATE(INT(B98),", "),INT(B98)),""),IF(F98=VALUE(REPORTE!C$10),IF(SUM(CU99:CU$1993),CONCATENATE(INT(B98),", "),INT(B98)),""))</f>
        <v>#VALUE!</v>
      </c>
    </row>
    <row r="99" spans="1:105" s="5" customFormat="1" ht="15" customHeight="1" x14ac:dyDescent="0.25">
      <c r="A99" s="4" t="str">
        <f t="shared" si="22"/>
        <v/>
      </c>
      <c r="B99" s="6"/>
      <c r="C99" s="7"/>
      <c r="D99" s="10"/>
      <c r="E99" s="5" t="str">
        <f t="shared" si="26"/>
        <v/>
      </c>
      <c r="F99" s="9"/>
      <c r="G99" s="1" t="str">
        <f>IFERROR(INDEX('padron cfe'!B:B,MATCH(DATOS!F99,'padron cfe'!A:A,0),1),"")</f>
        <v/>
      </c>
      <c r="H99" s="1"/>
      <c r="J99" s="2" t="str">
        <f>IFERROR(INDEX('padron cfe'!C:C,MATCH(DATOS!F99,'padron cfe'!A:A,0),1),"")</f>
        <v/>
      </c>
      <c r="K99" s="4"/>
      <c r="L99" s="4" t="str">
        <f>IFERROR(IF(VLOOKUP(I99,I$2:L98,4,0)=0,"",VLOOKUP(I99,I$2:L98,4,0)),"")</f>
        <v/>
      </c>
      <c r="M99" s="4" t="str">
        <f>IFERROR(IF(VLOOKUP(I99,I$2:M98,5,0)=0,"",VLOOKUP(I99,I$2:M98,5,0)),"")</f>
        <v/>
      </c>
      <c r="N99" s="4"/>
      <c r="O99" s="2"/>
      <c r="P99" s="2"/>
      <c r="T99" s="2" t="str">
        <f>IFERROR(INDEX('padron cfe'!D:D,MATCH(DATOS!F99,'padron cfe'!A:A,0),1),"")</f>
        <v/>
      </c>
      <c r="U99" s="4"/>
      <c r="V99" s="4"/>
      <c r="W99" s="4"/>
      <c r="X99" s="4"/>
      <c r="Y99" s="4"/>
      <c r="Z99" s="8"/>
      <c r="AA99" s="4"/>
      <c r="AB99" s="4" t="str">
        <f t="shared" si="27"/>
        <v/>
      </c>
      <c r="AC99" s="7" t="str">
        <f t="shared" ca="1" si="28"/>
        <v/>
      </c>
      <c r="AD99" s="7"/>
      <c r="AE99" s="7"/>
      <c r="AF99" s="97" t="str">
        <f>IFERROR(INDEX(bombas!F:F,MATCH(B99,bombas!I:I,0),1),"")</f>
        <v/>
      </c>
      <c r="AG99" s="6" t="str">
        <f>IFERROR(INDEX(bombas!H:H,MATCH(B99,bombas!I:I,0),1),"")</f>
        <v/>
      </c>
      <c r="AH99" s="4"/>
      <c r="AI99" s="4" t="str">
        <f t="shared" si="29"/>
        <v/>
      </c>
      <c r="AJ99" s="4"/>
      <c r="AK99" s="127" t="str">
        <f t="shared" si="30"/>
        <v/>
      </c>
      <c r="AL99" s="2" t="str">
        <f>IFERROR(IF(INDEX(AL$1:AL98,MATCH(I99,I$1:I98,0),1)=0,"",INDEX(AL$1:AL98,MATCH(I99,I$1:I98,0),1)),"")</f>
        <v/>
      </c>
      <c r="AM99" s="2" t="str">
        <f>IFERROR(IF(INDEX(AM$1:AM98,MATCH(I99,I$1:I98,0),1)=0,"",INDEX(AM$1:AM98,MATCH(I99,I$1:I98,0),1)),"")</f>
        <v/>
      </c>
      <c r="AN99" s="2" t="str">
        <f>IFERROR(IF(INDEX(AN$1:AN98,MATCH(I99,I$1:I98,0),1)=0,"",INDEX(AN$1:AN98,MATCH(I99,I$1:I98,0),1)),"")</f>
        <v/>
      </c>
      <c r="AO99" s="2"/>
      <c r="AP99" s="2"/>
      <c r="AQ99" s="2"/>
      <c r="AR99" s="4"/>
      <c r="AS99" s="4"/>
      <c r="AT99" s="4"/>
      <c r="AU99" s="4"/>
      <c r="AV99" s="4"/>
      <c r="AW99" s="4"/>
      <c r="AX99" s="4"/>
      <c r="AY99" s="4"/>
      <c r="AZ99" s="4"/>
      <c r="BB99" s="4"/>
      <c r="BH99" s="4" t="str">
        <f>IF(IFERROR(VLOOKUP(F99,F100:F$1993,1,0),"")="","",COUNTIF(F:F,F99))</f>
        <v/>
      </c>
      <c r="BI99" s="4"/>
      <c r="BM99" s="5" t="str">
        <f>IF(B99="","",IF(BH99="",1+(MAX(BM$2:BM98)),""))</f>
        <v/>
      </c>
      <c r="BN99" s="5" t="str">
        <f t="shared" si="23"/>
        <v/>
      </c>
      <c r="BO99" s="5" t="str">
        <f t="shared" si="24"/>
        <v/>
      </c>
      <c r="BP99" s="15" t="str">
        <f t="shared" si="25"/>
        <v/>
      </c>
      <c r="BQ99" s="29"/>
      <c r="BR99" s="16"/>
      <c r="BS99" s="5" t="str">
        <f t="shared" si="31"/>
        <v/>
      </c>
      <c r="BV99" s="5" t="str">
        <f t="shared" si="32"/>
        <v/>
      </c>
      <c r="BW99" s="5" t="str">
        <f>IF(I99="","",IFERROR(IF(VLOOKUP(I99,I$2:I98,1,0)=0,"",""),I99))</f>
        <v/>
      </c>
      <c r="BX99" s="25" t="str">
        <f>IF(BW99="","",(IFERROR(VLOOKUP(MID(BW99,1,1),$CO$2:CS$28,3,0),0)+IFERROR(VLOOKUP(MID(BW99,2,1),CO$2:CS$28,4,0),0)+IFERROR(VLOOKUP(MID(BW99,3,1),CO$2:CS$28,5,0),0)+(ROW(BW99)/1000000000000)))</f>
        <v/>
      </c>
      <c r="BZ99" s="5">
        <v>98</v>
      </c>
      <c r="CA99" s="5" t="str">
        <f>IFERROR(VLOOKUP(BZ99,BV$2:BW1175,2,0),"")</f>
        <v/>
      </c>
      <c r="CU99" s="5" t="e">
        <f>IF(REPORTE!AH$2="si",IF(F99=VALUE(REPORTE!C$11),IF(SUM(CU100:CU$1993),CONCATENATE(INT(B99),", "),INT(B99)),""),IF(F99=VALUE(REPORTE!C$10),IF(SUM(CU100:CU$1993),CONCATENATE(INT(B99),", "),INT(B99)),""))</f>
        <v>#VALUE!</v>
      </c>
    </row>
    <row r="100" spans="1:105" s="5" customFormat="1" ht="15" customHeight="1" x14ac:dyDescent="0.25">
      <c r="A100" s="4" t="str">
        <f t="shared" si="22"/>
        <v/>
      </c>
      <c r="B100" s="6"/>
      <c r="C100" s="7"/>
      <c r="D100" s="10"/>
      <c r="E100" s="5" t="str">
        <f t="shared" si="26"/>
        <v/>
      </c>
      <c r="F100" s="9"/>
      <c r="G100" s="1" t="str">
        <f>IFERROR(INDEX('padron cfe'!B:B,MATCH(DATOS!F100,'padron cfe'!A:A,0),1),"")</f>
        <v/>
      </c>
      <c r="H100" s="1"/>
      <c r="J100" s="2" t="str">
        <f>IFERROR(INDEX('padron cfe'!C:C,MATCH(DATOS!F100,'padron cfe'!A:A,0),1),"")</f>
        <v/>
      </c>
      <c r="K100" s="4"/>
      <c r="L100" s="4" t="str">
        <f>IFERROR(IF(VLOOKUP(I100,I$2:L99,4,0)=0,"",VLOOKUP(I100,I$2:L99,4,0)),"")</f>
        <v/>
      </c>
      <c r="M100" s="4" t="str">
        <f>IFERROR(IF(VLOOKUP(I100,I$2:M99,5,0)=0,"",VLOOKUP(I100,I$2:M99,5,0)),"")</f>
        <v/>
      </c>
      <c r="N100" s="4"/>
      <c r="O100" s="2"/>
      <c r="P100" s="2"/>
      <c r="T100" s="2" t="str">
        <f>IFERROR(INDEX('padron cfe'!D:D,MATCH(DATOS!F100,'padron cfe'!A:A,0),1),"")</f>
        <v/>
      </c>
      <c r="U100" s="4"/>
      <c r="V100" s="4"/>
      <c r="W100" s="4"/>
      <c r="X100" s="4"/>
      <c r="Y100" s="4"/>
      <c r="Z100" s="8"/>
      <c r="AA100" s="4"/>
      <c r="AB100" s="4" t="str">
        <f t="shared" si="27"/>
        <v/>
      </c>
      <c r="AC100" s="7" t="str">
        <f t="shared" ca="1" si="28"/>
        <v/>
      </c>
      <c r="AD100" s="7"/>
      <c r="AE100" s="7"/>
      <c r="AF100" s="97" t="str">
        <f>IFERROR(INDEX(bombas!F:F,MATCH(B100,bombas!I:I,0),1),"")</f>
        <v/>
      </c>
      <c r="AG100" s="6" t="str">
        <f>IFERROR(INDEX(bombas!H:H,MATCH(B100,bombas!I:I,0),1),"")</f>
        <v/>
      </c>
      <c r="AH100" s="4"/>
      <c r="AI100" s="4" t="str">
        <f t="shared" si="29"/>
        <v/>
      </c>
      <c r="AJ100" s="4"/>
      <c r="AK100" s="127" t="str">
        <f t="shared" si="30"/>
        <v/>
      </c>
      <c r="AL100" s="2" t="str">
        <f>IFERROR(IF(INDEX(AL$1:AL99,MATCH(I100,I$1:I99,0),1)=0,"",INDEX(AL$1:AL99,MATCH(I100,I$1:I99,0),1)),"")</f>
        <v/>
      </c>
      <c r="AM100" s="2" t="str">
        <f>IFERROR(IF(INDEX(AM$1:AM99,MATCH(I100,I$1:I99,0),1)=0,"",INDEX(AM$1:AM99,MATCH(I100,I$1:I99,0),1)),"")</f>
        <v/>
      </c>
      <c r="AN100" s="2" t="str">
        <f>IFERROR(IF(INDEX(AN$1:AN99,MATCH(I100,I$1:I99,0),1)=0,"",INDEX(AN$1:AN99,MATCH(I100,I$1:I99,0),1)),"")</f>
        <v/>
      </c>
      <c r="AO100" s="2"/>
      <c r="AP100" s="2"/>
      <c r="AQ100" s="2"/>
      <c r="AR100" s="4"/>
      <c r="AS100" s="4"/>
      <c r="AT100" s="4"/>
      <c r="AU100" s="4"/>
      <c r="AV100" s="4"/>
      <c r="AW100" s="4"/>
      <c r="AX100" s="4"/>
      <c r="AY100" s="4"/>
      <c r="AZ100" s="4"/>
      <c r="BB100" s="4"/>
      <c r="BH100" s="4" t="str">
        <f>IF(IFERROR(VLOOKUP(F100,F101:F$1993,1,0),"")="","",COUNTIF(F:F,F100))</f>
        <v/>
      </c>
      <c r="BI100" s="4"/>
      <c r="BM100" s="5" t="str">
        <f>IF(B100="","",IF(BH100="",1+(MAX(BM$2:BM99)),""))</f>
        <v/>
      </c>
      <c r="BN100" s="5" t="str">
        <f t="shared" si="23"/>
        <v/>
      </c>
      <c r="BO100" s="5" t="str">
        <f t="shared" si="24"/>
        <v/>
      </c>
      <c r="BP100" s="15" t="str">
        <f t="shared" si="25"/>
        <v/>
      </c>
      <c r="BQ100" s="29"/>
      <c r="BR100" s="16"/>
      <c r="BS100" s="5" t="str">
        <f t="shared" si="31"/>
        <v/>
      </c>
      <c r="BV100" s="5" t="str">
        <f t="shared" si="32"/>
        <v/>
      </c>
      <c r="BW100" s="5" t="str">
        <f>IF(I100="","",IFERROR(IF(VLOOKUP(I100,I$2:I99,1,0)=0,"",""),I100))</f>
        <v/>
      </c>
      <c r="BX100" s="25" t="str">
        <f>IF(BW100="","",(IFERROR(VLOOKUP(MID(BW100,1,1),$CO$2:CS$28,3,0),0)+IFERROR(VLOOKUP(MID(BW100,2,1),CO$2:CS$28,4,0),0)+IFERROR(VLOOKUP(MID(BW100,3,1),CO$2:CS$28,5,0),0)+(ROW(BW100)/1000000000000)))</f>
        <v/>
      </c>
      <c r="BZ100" s="5">
        <v>99</v>
      </c>
      <c r="CA100" s="5" t="str">
        <f>IFERROR(VLOOKUP(BZ100,BV$2:BW1176,2,0),"")</f>
        <v/>
      </c>
      <c r="CU100" s="5" t="e">
        <f>IF(REPORTE!AH$2="si",IF(F100=VALUE(REPORTE!C$11),IF(SUM(CU101:CU$1993),CONCATENATE(INT(B100),", "),INT(B100)),""),IF(F100=VALUE(REPORTE!C$10),IF(SUM(CU101:CU$1993),CONCATENATE(INT(B100),", "),INT(B100)),""))</f>
        <v>#VALUE!</v>
      </c>
      <c r="DA100" s="5" t="s">
        <v>207</v>
      </c>
    </row>
    <row r="101" spans="1:105" s="5" customFormat="1" ht="15" customHeight="1" x14ac:dyDescent="0.25">
      <c r="A101" s="4" t="str">
        <f t="shared" si="22"/>
        <v/>
      </c>
      <c r="B101" s="6"/>
      <c r="C101" s="7"/>
      <c r="D101" s="10"/>
      <c r="E101" s="5" t="str">
        <f t="shared" si="26"/>
        <v/>
      </c>
      <c r="F101" s="9"/>
      <c r="G101" s="1" t="str">
        <f>IFERROR(INDEX('padron cfe'!B:B,MATCH(DATOS!F101,'padron cfe'!A:A,0),1),"")</f>
        <v/>
      </c>
      <c r="H101" s="1"/>
      <c r="J101" s="2" t="str">
        <f>IFERROR(INDEX('padron cfe'!C:C,MATCH(DATOS!F101,'padron cfe'!A:A,0),1),"")</f>
        <v/>
      </c>
      <c r="K101" s="4"/>
      <c r="L101" s="4" t="str">
        <f>IFERROR(IF(VLOOKUP(I101,I$2:L100,4,0)=0,"",VLOOKUP(I101,I$2:L100,4,0)),"")</f>
        <v/>
      </c>
      <c r="M101" s="4" t="str">
        <f>IFERROR(IF(VLOOKUP(I101,I$2:M100,5,0)=0,"",VLOOKUP(I101,I$2:M100,5,0)),"")</f>
        <v/>
      </c>
      <c r="N101" s="4"/>
      <c r="O101" s="2"/>
      <c r="P101" s="2"/>
      <c r="T101" s="2" t="str">
        <f>IFERROR(INDEX('padron cfe'!D:D,MATCH(DATOS!F101,'padron cfe'!A:A,0),1),"")</f>
        <v/>
      </c>
      <c r="U101" s="4"/>
      <c r="V101" s="4"/>
      <c r="W101" s="4"/>
      <c r="X101" s="4"/>
      <c r="Y101" s="4"/>
      <c r="Z101" s="8"/>
      <c r="AA101" s="4"/>
      <c r="AB101" s="4" t="str">
        <f t="shared" si="27"/>
        <v/>
      </c>
      <c r="AC101" s="7" t="str">
        <f t="shared" ca="1" si="28"/>
        <v/>
      </c>
      <c r="AD101" s="7"/>
      <c r="AE101" s="7"/>
      <c r="AF101" s="97" t="str">
        <f>IFERROR(INDEX(bombas!F:F,MATCH(B101,bombas!I:I,0),1),"")</f>
        <v/>
      </c>
      <c r="AG101" s="6" t="str">
        <f>IFERROR(INDEX(bombas!H:H,MATCH(B101,bombas!I:I,0),1),"")</f>
        <v/>
      </c>
      <c r="AH101" s="4"/>
      <c r="AI101" s="4" t="str">
        <f t="shared" si="29"/>
        <v/>
      </c>
      <c r="AJ101" s="4"/>
      <c r="AK101" s="127" t="str">
        <f t="shared" si="30"/>
        <v/>
      </c>
      <c r="AL101" s="2" t="str">
        <f>IFERROR(IF(INDEX(AL$1:AL100,MATCH(I101,I$1:I100,0),1)=0,"",INDEX(AL$1:AL100,MATCH(I101,I$1:I100,0),1)),"")</f>
        <v/>
      </c>
      <c r="AM101" s="2" t="str">
        <f>IFERROR(IF(INDEX(AM$1:AM100,MATCH(I101,I$1:I100,0),1)=0,"",INDEX(AM$1:AM100,MATCH(I101,I$1:I100,0),1)),"")</f>
        <v/>
      </c>
      <c r="AN101" s="2" t="str">
        <f>IFERROR(IF(INDEX(AN$1:AN100,MATCH(I101,I$1:I100,0),1)=0,"",INDEX(AN$1:AN100,MATCH(I101,I$1:I100,0),1)),"")</f>
        <v/>
      </c>
      <c r="AO101" s="2"/>
      <c r="AP101" s="2"/>
      <c r="AQ101" s="2"/>
      <c r="AR101" s="4"/>
      <c r="AS101" s="4"/>
      <c r="AT101" s="4"/>
      <c r="AU101" s="4"/>
      <c r="AV101" s="4"/>
      <c r="AW101" s="4"/>
      <c r="AX101" s="4"/>
      <c r="AY101" s="4"/>
      <c r="AZ101" s="4"/>
      <c r="BB101" s="4"/>
      <c r="BH101" s="4" t="str">
        <f>IF(IFERROR(VLOOKUP(F101,F102:F$1993,1,0),"")="","",COUNTIF(F:F,F101))</f>
        <v/>
      </c>
      <c r="BI101" s="4"/>
      <c r="BM101" s="5" t="str">
        <f>IF(B101="","",IF(BH101="",1+(MAX(BM$2:BM100)),""))</f>
        <v/>
      </c>
      <c r="BN101" s="5" t="str">
        <f t="shared" si="23"/>
        <v/>
      </c>
      <c r="BO101" s="5" t="str">
        <f t="shared" si="24"/>
        <v/>
      </c>
      <c r="BP101" s="15" t="str">
        <f t="shared" si="25"/>
        <v/>
      </c>
      <c r="BQ101" s="29"/>
      <c r="BR101" s="16"/>
      <c r="BS101" s="5" t="str">
        <f t="shared" si="31"/>
        <v/>
      </c>
      <c r="BV101" s="5" t="str">
        <f t="shared" si="32"/>
        <v/>
      </c>
      <c r="BW101" s="5" t="str">
        <f>IF(I101="","",IFERROR(IF(VLOOKUP(I101,I$2:I100,1,0)=0,"",""),I101))</f>
        <v/>
      </c>
      <c r="BX101" s="25" t="str">
        <f>IF(BW101="","",(IFERROR(VLOOKUP(MID(BW101,1,1),$CO$2:CS$28,3,0),0)+IFERROR(VLOOKUP(MID(BW101,2,1),CO$2:CS$28,4,0),0)+IFERROR(VLOOKUP(MID(BW101,3,1),CO$2:CS$28,5,0),0)+(ROW(BW101)/1000000000000)))</f>
        <v/>
      </c>
      <c r="BZ101" s="5">
        <v>100</v>
      </c>
      <c r="CA101" s="5" t="str">
        <f>IFERROR(VLOOKUP(BZ101,BV$2:BW1177,2,0),"")</f>
        <v/>
      </c>
      <c r="CU101" s="5" t="e">
        <f>IF(REPORTE!AH$2="si",IF(F101=VALUE(REPORTE!C$11),IF(SUM(CU102:CU$1993),CONCATENATE(INT(B101),", "),INT(B101)),""),IF(F101=VALUE(REPORTE!C$10),IF(SUM(CU102:CU$1993),CONCATENATE(INT(B101),", "),INT(B101)),""))</f>
        <v>#VALUE!</v>
      </c>
    </row>
    <row r="102" spans="1:105" s="5" customFormat="1" ht="15" customHeight="1" x14ac:dyDescent="0.25">
      <c r="A102" s="4" t="str">
        <f t="shared" si="22"/>
        <v/>
      </c>
      <c r="B102" s="6"/>
      <c r="C102" s="7"/>
      <c r="D102" s="10"/>
      <c r="E102" s="5" t="str">
        <f t="shared" si="26"/>
        <v/>
      </c>
      <c r="F102" s="9"/>
      <c r="G102" s="1" t="str">
        <f>IFERROR(INDEX('padron cfe'!B:B,MATCH(DATOS!F102,'padron cfe'!A:A,0),1),"")</f>
        <v/>
      </c>
      <c r="H102" s="1"/>
      <c r="J102" s="2" t="str">
        <f>IFERROR(INDEX('padron cfe'!C:C,MATCH(DATOS!F102,'padron cfe'!A:A,0),1),"")</f>
        <v/>
      </c>
      <c r="K102" s="4"/>
      <c r="L102" s="4" t="str">
        <f>IFERROR(IF(VLOOKUP(I102,I$2:L101,4,0)=0,"",VLOOKUP(I102,I$2:L101,4,0)),"")</f>
        <v/>
      </c>
      <c r="M102" s="4" t="str">
        <f>IFERROR(IF(VLOOKUP(I102,I$2:M101,5,0)=0,"",VLOOKUP(I102,I$2:M101,5,0)),"")</f>
        <v/>
      </c>
      <c r="N102" s="4"/>
      <c r="O102" s="2"/>
      <c r="P102" s="2"/>
      <c r="T102" s="2" t="str">
        <f>IFERROR(INDEX('padron cfe'!D:D,MATCH(DATOS!F102,'padron cfe'!A:A,0),1),"")</f>
        <v/>
      </c>
      <c r="U102" s="4"/>
      <c r="V102" s="4"/>
      <c r="W102" s="4"/>
      <c r="X102" s="4"/>
      <c r="Y102" s="4"/>
      <c r="Z102" s="8"/>
      <c r="AA102" s="4"/>
      <c r="AB102" s="4" t="str">
        <f t="shared" si="27"/>
        <v/>
      </c>
      <c r="AC102" s="7" t="str">
        <f t="shared" ca="1" si="28"/>
        <v/>
      </c>
      <c r="AD102" s="7"/>
      <c r="AE102" s="7"/>
      <c r="AF102" s="97" t="str">
        <f>IFERROR(INDEX(bombas!F:F,MATCH(B102,bombas!I:I,0),1),"")</f>
        <v/>
      </c>
      <c r="AG102" s="6" t="str">
        <f>IFERROR(INDEX(bombas!H:H,MATCH(B102,bombas!I:I,0),1),"")</f>
        <v/>
      </c>
      <c r="AH102" s="4"/>
      <c r="AI102" s="4" t="str">
        <f t="shared" si="29"/>
        <v/>
      </c>
      <c r="AJ102" s="4"/>
      <c r="AK102" s="127" t="str">
        <f t="shared" si="30"/>
        <v/>
      </c>
      <c r="AL102" s="2" t="str">
        <f>IFERROR(IF(INDEX(AL$1:AL101,MATCH(I102,I$1:I101,0),1)=0,"",INDEX(AL$1:AL101,MATCH(I102,I$1:I101,0),1)),"")</f>
        <v/>
      </c>
      <c r="AM102" s="2" t="str">
        <f>IFERROR(IF(INDEX(AM$1:AM101,MATCH(I102,I$1:I101,0),1)=0,"",INDEX(AM$1:AM101,MATCH(I102,I$1:I101,0),1)),"")</f>
        <v/>
      </c>
      <c r="AN102" s="2" t="str">
        <f>IFERROR(IF(INDEX(AN$1:AN101,MATCH(I102,I$1:I101,0),1)=0,"",INDEX(AN$1:AN101,MATCH(I102,I$1:I101,0),1)),"")</f>
        <v/>
      </c>
      <c r="AO102" s="2"/>
      <c r="AP102" s="2"/>
      <c r="AQ102" s="2"/>
      <c r="AR102" s="4"/>
      <c r="AS102" s="4"/>
      <c r="AT102" s="4"/>
      <c r="AU102" s="4"/>
      <c r="AV102" s="4"/>
      <c r="AW102" s="4"/>
      <c r="AX102" s="4"/>
      <c r="AY102" s="4"/>
      <c r="AZ102" s="4"/>
      <c r="BB102" s="4"/>
      <c r="BH102" s="4" t="str">
        <f>IF(IFERROR(VLOOKUP(F102,F103:F$1993,1,0),"")="","",COUNTIF(F:F,F102))</f>
        <v/>
      </c>
      <c r="BI102" s="4"/>
      <c r="BM102" s="5" t="str">
        <f>IF(B102="","",IF(BH102="",1+(MAX(BM$2:BM101)),""))</f>
        <v/>
      </c>
      <c r="BN102" s="5" t="str">
        <f t="shared" si="23"/>
        <v/>
      </c>
      <c r="BO102" s="5" t="str">
        <f t="shared" si="24"/>
        <v/>
      </c>
      <c r="BP102" s="15" t="str">
        <f t="shared" si="25"/>
        <v/>
      </c>
      <c r="BQ102" s="29"/>
      <c r="BR102" s="16"/>
      <c r="BS102" s="5" t="str">
        <f t="shared" si="31"/>
        <v/>
      </c>
      <c r="BV102" s="5" t="str">
        <f t="shared" si="32"/>
        <v/>
      </c>
      <c r="BW102" s="5" t="str">
        <f>IF(I102="","",IFERROR(IF(VLOOKUP(I102,I$2:I101,1,0)=0,"",""),I102))</f>
        <v/>
      </c>
      <c r="BX102" s="25" t="str">
        <f>IF(BW102="","",(IFERROR(VLOOKUP(MID(BW102,1,1),$CO$2:CS$28,3,0),0)+IFERROR(VLOOKUP(MID(BW102,2,1),CO$2:CS$28,4,0),0)+IFERROR(VLOOKUP(MID(BW102,3,1),CO$2:CS$28,5,0),0)+(ROW(BW102)/1000000000000)))</f>
        <v/>
      </c>
      <c r="BZ102" s="5">
        <v>101</v>
      </c>
      <c r="CA102" s="5" t="str">
        <f>IFERROR(VLOOKUP(BZ102,BV$2:BW1178,2,0),"")</f>
        <v/>
      </c>
      <c r="CU102" s="5" t="e">
        <f>IF(REPORTE!AH$2="si",IF(F102=VALUE(REPORTE!C$11),IF(SUM(CU103:CU$1993),CONCATENATE(INT(B102),", "),INT(B102)),""),IF(F102=VALUE(REPORTE!C$10),IF(SUM(CU103:CU$1993),CONCATENATE(INT(B102),", "),INT(B102)),""))</f>
        <v>#VALUE!</v>
      </c>
    </row>
    <row r="103" spans="1:105" s="5" customFormat="1" ht="15" customHeight="1" x14ac:dyDescent="0.25">
      <c r="A103" s="4" t="str">
        <f t="shared" si="22"/>
        <v/>
      </c>
      <c r="B103" s="6"/>
      <c r="C103" s="7"/>
      <c r="D103" s="10"/>
      <c r="E103" s="5" t="str">
        <f t="shared" si="26"/>
        <v/>
      </c>
      <c r="F103" s="9"/>
      <c r="G103" s="1" t="str">
        <f>IFERROR(INDEX('padron cfe'!B:B,MATCH(DATOS!F103,'padron cfe'!A:A,0),1),"")</f>
        <v/>
      </c>
      <c r="H103" s="1"/>
      <c r="J103" s="2" t="str">
        <f>IFERROR(INDEX('padron cfe'!C:C,MATCH(DATOS!F103,'padron cfe'!A:A,0),1),"")</f>
        <v/>
      </c>
      <c r="K103" s="4"/>
      <c r="L103" s="4" t="str">
        <f>IFERROR(IF(VLOOKUP(I103,I$2:L102,4,0)=0,"",VLOOKUP(I103,I$2:L102,4,0)),"")</f>
        <v/>
      </c>
      <c r="M103" s="4" t="str">
        <f>IFERROR(IF(VLOOKUP(I103,I$2:M102,5,0)=0,"",VLOOKUP(I103,I$2:M102,5,0)),"")</f>
        <v/>
      </c>
      <c r="N103" s="4"/>
      <c r="O103" s="2"/>
      <c r="P103" s="2"/>
      <c r="T103" s="2" t="str">
        <f>IFERROR(INDEX('padron cfe'!D:D,MATCH(DATOS!F103,'padron cfe'!A:A,0),1),"")</f>
        <v/>
      </c>
      <c r="U103" s="4"/>
      <c r="V103" s="4"/>
      <c r="W103" s="4"/>
      <c r="X103" s="4"/>
      <c r="Y103" s="4"/>
      <c r="Z103" s="8"/>
      <c r="AA103" s="4"/>
      <c r="AB103" s="4" t="str">
        <f t="shared" si="27"/>
        <v/>
      </c>
      <c r="AC103" s="7" t="str">
        <f t="shared" ca="1" si="28"/>
        <v/>
      </c>
      <c r="AD103" s="7"/>
      <c r="AE103" s="7"/>
      <c r="AF103" s="97" t="str">
        <f>IFERROR(INDEX(bombas!F:F,MATCH(B103,bombas!I:I,0),1),"")</f>
        <v/>
      </c>
      <c r="AG103" s="6" t="str">
        <f>IFERROR(INDEX(bombas!H:H,MATCH(B103,bombas!I:I,0),1),"")</f>
        <v/>
      </c>
      <c r="AH103" s="4"/>
      <c r="AI103" s="4" t="str">
        <f t="shared" si="29"/>
        <v/>
      </c>
      <c r="AJ103" s="4"/>
      <c r="AK103" s="127" t="str">
        <f t="shared" si="30"/>
        <v/>
      </c>
      <c r="AL103" s="2" t="str">
        <f>IFERROR(IF(INDEX(AL$1:AL102,MATCH(I103,I$1:I102,0),1)=0,"",INDEX(AL$1:AL102,MATCH(I103,I$1:I102,0),1)),"")</f>
        <v/>
      </c>
      <c r="AM103" s="2" t="str">
        <f>IFERROR(IF(INDEX(AM$1:AM102,MATCH(I103,I$1:I102,0),1)=0,"",INDEX(AM$1:AM102,MATCH(I103,I$1:I102,0),1)),"")</f>
        <v/>
      </c>
      <c r="AN103" s="2" t="str">
        <f>IFERROR(IF(INDEX(AN$1:AN102,MATCH(I103,I$1:I102,0),1)=0,"",INDEX(AN$1:AN102,MATCH(I103,I$1:I102,0),1)),"")</f>
        <v/>
      </c>
      <c r="AO103" s="2"/>
      <c r="AP103" s="2"/>
      <c r="AQ103" s="2"/>
      <c r="AR103" s="4"/>
      <c r="AS103" s="4"/>
      <c r="AT103" s="4"/>
      <c r="AU103" s="4"/>
      <c r="AV103" s="4"/>
      <c r="AW103" s="4"/>
      <c r="AX103" s="4"/>
      <c r="AY103" s="4"/>
      <c r="AZ103" s="4"/>
      <c r="BB103" s="4"/>
      <c r="BH103" s="4" t="str">
        <f>IF(IFERROR(VLOOKUP(F103,F104:F$1993,1,0),"")="","",COUNTIF(F:F,F103))</f>
        <v/>
      </c>
      <c r="BI103" s="4"/>
      <c r="BM103" s="5" t="str">
        <f>IF(B103="","",IF(BH103="",1+(MAX(BM$2:BM102)),""))</f>
        <v/>
      </c>
      <c r="BN103" s="5" t="str">
        <f t="shared" si="23"/>
        <v/>
      </c>
      <c r="BO103" s="5" t="str">
        <f t="shared" si="24"/>
        <v/>
      </c>
      <c r="BP103" s="15" t="str">
        <f t="shared" si="25"/>
        <v/>
      </c>
      <c r="BQ103" s="29"/>
      <c r="BR103" s="16"/>
      <c r="BS103" s="5" t="str">
        <f t="shared" si="31"/>
        <v/>
      </c>
      <c r="BV103" s="5" t="str">
        <f t="shared" si="32"/>
        <v/>
      </c>
      <c r="BW103" s="5" t="str">
        <f>IF(I103="","",IFERROR(IF(VLOOKUP(I103,I$2:I102,1,0)=0,"",""),I103))</f>
        <v/>
      </c>
      <c r="BX103" s="25" t="str">
        <f>IF(BW103="","",(IFERROR(VLOOKUP(MID(BW103,1,1),$CO$2:CS$28,3,0),0)+IFERROR(VLOOKUP(MID(BW103,2,1),CO$2:CS$28,4,0),0)+IFERROR(VLOOKUP(MID(BW103,3,1),CO$2:CS$28,5,0),0)+(ROW(BW103)/1000000000000)))</f>
        <v/>
      </c>
      <c r="BZ103" s="5">
        <v>102</v>
      </c>
      <c r="CA103" s="5" t="str">
        <f>IFERROR(VLOOKUP(BZ103,BV$2:BW1179,2,0),"")</f>
        <v/>
      </c>
      <c r="CU103" s="5" t="e">
        <f>IF(REPORTE!AH$2="si",IF(F103=VALUE(REPORTE!C$11),IF(SUM(CU104:CU$1993),CONCATENATE(INT(B103),", "),INT(B103)),""),IF(F103=VALUE(REPORTE!C$10),IF(SUM(CU104:CU$1993),CONCATENATE(INT(B103),", "),INT(B103)),""))</f>
        <v>#VALUE!</v>
      </c>
    </row>
    <row r="104" spans="1:105" s="5" customFormat="1" ht="15" customHeight="1" x14ac:dyDescent="0.25">
      <c r="A104" s="4" t="str">
        <f t="shared" si="22"/>
        <v/>
      </c>
      <c r="B104" s="6"/>
      <c r="C104" s="7"/>
      <c r="D104" s="10"/>
      <c r="E104" s="5" t="str">
        <f t="shared" si="26"/>
        <v/>
      </c>
      <c r="F104" s="9"/>
      <c r="G104" s="1" t="str">
        <f>IFERROR(INDEX('padron cfe'!B:B,MATCH(DATOS!F104,'padron cfe'!A:A,0),1),"")</f>
        <v/>
      </c>
      <c r="H104" s="1"/>
      <c r="J104" s="2" t="str">
        <f>IFERROR(INDEX('padron cfe'!C:C,MATCH(DATOS!F104,'padron cfe'!A:A,0),1),"")</f>
        <v/>
      </c>
      <c r="K104" s="4"/>
      <c r="L104" s="4" t="str">
        <f>IFERROR(IF(VLOOKUP(I104,I$2:L103,4,0)=0,"",VLOOKUP(I104,I$2:L103,4,0)),"")</f>
        <v/>
      </c>
      <c r="M104" s="4" t="str">
        <f>IFERROR(IF(VLOOKUP(I104,I$2:M103,5,0)=0,"",VLOOKUP(I104,I$2:M103,5,0)),"")</f>
        <v/>
      </c>
      <c r="N104" s="4"/>
      <c r="O104" s="2"/>
      <c r="P104" s="2"/>
      <c r="T104" s="2" t="str">
        <f>IFERROR(INDEX('padron cfe'!D:D,MATCH(DATOS!F104,'padron cfe'!A:A,0),1),"")</f>
        <v/>
      </c>
      <c r="U104" s="4"/>
      <c r="V104" s="4"/>
      <c r="W104" s="4"/>
      <c r="X104" s="4"/>
      <c r="Y104" s="4"/>
      <c r="Z104" s="8"/>
      <c r="AA104" s="4"/>
      <c r="AB104" s="4" t="str">
        <f t="shared" si="27"/>
        <v/>
      </c>
      <c r="AC104" s="7" t="str">
        <f t="shared" ca="1" si="28"/>
        <v/>
      </c>
      <c r="AD104" s="7"/>
      <c r="AE104" s="7"/>
      <c r="AF104" s="97" t="str">
        <f>IFERROR(INDEX(bombas!F:F,MATCH(B104,bombas!I:I,0),1),"")</f>
        <v/>
      </c>
      <c r="AG104" s="6" t="str">
        <f>IFERROR(INDEX(bombas!H:H,MATCH(B104,bombas!I:I,0),1),"")</f>
        <v/>
      </c>
      <c r="AH104" s="4"/>
      <c r="AI104" s="4" t="str">
        <f t="shared" si="29"/>
        <v/>
      </c>
      <c r="AJ104" s="4"/>
      <c r="AK104" s="127" t="str">
        <f t="shared" si="30"/>
        <v/>
      </c>
      <c r="AL104" s="2" t="str">
        <f>IFERROR(IF(INDEX(AL$1:AL103,MATCH(I104,I$1:I103,0),1)=0,"",INDEX(AL$1:AL103,MATCH(I104,I$1:I103,0),1)),"")</f>
        <v/>
      </c>
      <c r="AM104" s="2" t="str">
        <f>IFERROR(IF(INDEX(AM$1:AM103,MATCH(I104,I$1:I103,0),1)=0,"",INDEX(AM$1:AM103,MATCH(I104,I$1:I103,0),1)),"")</f>
        <v/>
      </c>
      <c r="AN104" s="2" t="str">
        <f>IFERROR(IF(INDEX(AN$1:AN103,MATCH(I104,I$1:I103,0),1)=0,"",INDEX(AN$1:AN103,MATCH(I104,I$1:I103,0),1)),"")</f>
        <v/>
      </c>
      <c r="AO104" s="2"/>
      <c r="AP104" s="2"/>
      <c r="AQ104" s="2"/>
      <c r="AR104" s="4"/>
      <c r="AS104" s="4"/>
      <c r="AT104" s="4"/>
      <c r="AU104" s="4"/>
      <c r="AV104" s="4"/>
      <c r="AW104" s="4"/>
      <c r="AX104" s="4"/>
      <c r="AY104" s="4"/>
      <c r="AZ104" s="4"/>
      <c r="BB104" s="4"/>
      <c r="BH104" s="4" t="str">
        <f>IF(IFERROR(VLOOKUP(F104,F105:F$1993,1,0),"")="","",COUNTIF(F:F,F104))</f>
        <v/>
      </c>
      <c r="BI104" s="4"/>
      <c r="BM104" s="5" t="str">
        <f>IF(B104="","",IF(BH104="",1+(MAX(BM$2:BM103)),""))</f>
        <v/>
      </c>
      <c r="BN104" s="5" t="str">
        <f t="shared" si="23"/>
        <v/>
      </c>
      <c r="BO104" s="5" t="str">
        <f t="shared" si="24"/>
        <v/>
      </c>
      <c r="BP104" s="15" t="str">
        <f t="shared" si="25"/>
        <v/>
      </c>
      <c r="BQ104" s="29"/>
      <c r="BR104" s="16"/>
      <c r="BS104" s="5" t="str">
        <f t="shared" si="31"/>
        <v/>
      </c>
      <c r="BV104" s="5" t="str">
        <f t="shared" si="32"/>
        <v/>
      </c>
      <c r="BW104" s="5" t="str">
        <f>IF(I104="","",IFERROR(IF(VLOOKUP(I104,I$2:I103,1,0)=0,"",""),I104))</f>
        <v/>
      </c>
      <c r="BX104" s="25" t="str">
        <f>IF(BW104="","",(IFERROR(VLOOKUP(MID(BW104,1,1),$CO$2:CS$28,3,0),0)+IFERROR(VLOOKUP(MID(BW104,2,1),CO$2:CS$28,4,0),0)+IFERROR(VLOOKUP(MID(BW104,3,1),CO$2:CS$28,5,0),0)+(ROW(BW104)/1000000000000)))</f>
        <v/>
      </c>
      <c r="BZ104" s="5">
        <v>103</v>
      </c>
      <c r="CA104" s="5" t="str">
        <f>IFERROR(VLOOKUP(BZ104,BV$2:BW1180,2,0),"")</f>
        <v/>
      </c>
      <c r="CU104" s="5" t="e">
        <f>IF(REPORTE!AH$2="si",IF(F104=VALUE(REPORTE!C$11),IF(SUM(CU105:CU$1993),CONCATENATE(INT(B104),", "),INT(B104)),""),IF(F104=VALUE(REPORTE!C$10),IF(SUM(CU105:CU$1993),CONCATENATE(INT(B104),", "),INT(B104)),""))</f>
        <v>#VALUE!</v>
      </c>
    </row>
    <row r="105" spans="1:105" s="5" customFormat="1" ht="15" customHeight="1" x14ac:dyDescent="0.25">
      <c r="A105" s="4" t="str">
        <f t="shared" si="22"/>
        <v/>
      </c>
      <c r="B105" s="6"/>
      <c r="C105" s="7"/>
      <c r="D105" s="10"/>
      <c r="E105" s="5" t="str">
        <f t="shared" si="26"/>
        <v/>
      </c>
      <c r="F105" s="9"/>
      <c r="G105" s="1" t="str">
        <f>IFERROR(INDEX('padron cfe'!B:B,MATCH(DATOS!F105,'padron cfe'!A:A,0),1),"")</f>
        <v/>
      </c>
      <c r="H105" s="1"/>
      <c r="J105" s="2" t="str">
        <f>IFERROR(INDEX('padron cfe'!C:C,MATCH(DATOS!F105,'padron cfe'!A:A,0),1),"")</f>
        <v/>
      </c>
      <c r="K105" s="4"/>
      <c r="L105" s="4" t="str">
        <f>IFERROR(IF(VLOOKUP(I105,I$2:L104,4,0)=0,"",VLOOKUP(I105,I$2:L104,4,0)),"")</f>
        <v/>
      </c>
      <c r="M105" s="4" t="str">
        <f>IFERROR(IF(VLOOKUP(I105,I$2:M104,5,0)=0,"",VLOOKUP(I105,I$2:M104,5,0)),"")</f>
        <v/>
      </c>
      <c r="N105" s="4"/>
      <c r="O105" s="2"/>
      <c r="P105" s="2"/>
      <c r="T105" s="2" t="str">
        <f>IFERROR(INDEX('padron cfe'!D:D,MATCH(DATOS!F105,'padron cfe'!A:A,0),1),"")</f>
        <v/>
      </c>
      <c r="U105" s="4"/>
      <c r="V105" s="4"/>
      <c r="W105" s="4"/>
      <c r="X105" s="4"/>
      <c r="Y105" s="4"/>
      <c r="Z105" s="8"/>
      <c r="AA105" s="4"/>
      <c r="AB105" s="4" t="str">
        <f t="shared" si="27"/>
        <v/>
      </c>
      <c r="AC105" s="7" t="str">
        <f t="shared" ca="1" si="28"/>
        <v/>
      </c>
      <c r="AD105" s="7"/>
      <c r="AE105" s="7"/>
      <c r="AF105" s="97" t="str">
        <f>IFERROR(INDEX(bombas!F:F,MATCH(B105,bombas!I:I,0),1),"")</f>
        <v/>
      </c>
      <c r="AG105" s="6" t="str">
        <f>IFERROR(INDEX(bombas!H:H,MATCH(B105,bombas!I:I,0),1),"")</f>
        <v/>
      </c>
      <c r="AH105" s="4"/>
      <c r="AI105" s="4" t="str">
        <f t="shared" si="29"/>
        <v/>
      </c>
      <c r="AJ105" s="4"/>
      <c r="AK105" s="127" t="str">
        <f t="shared" si="30"/>
        <v/>
      </c>
      <c r="AL105" s="2" t="str">
        <f>IFERROR(IF(INDEX(AL$1:AL104,MATCH(I105,I$1:I104,0),1)=0,"",INDEX(AL$1:AL104,MATCH(I105,I$1:I104,0),1)),"")</f>
        <v/>
      </c>
      <c r="AM105" s="2" t="str">
        <f>IFERROR(IF(INDEX(AM$1:AM104,MATCH(I105,I$1:I104,0),1)=0,"",INDEX(AM$1:AM104,MATCH(I105,I$1:I104,0),1)),"")</f>
        <v/>
      </c>
      <c r="AN105" s="2" t="str">
        <f>IFERROR(IF(INDEX(AN$1:AN104,MATCH(I105,I$1:I104,0),1)=0,"",INDEX(AN$1:AN104,MATCH(I105,I$1:I104,0),1)),"")</f>
        <v/>
      </c>
      <c r="AO105" s="2"/>
      <c r="AP105" s="2"/>
      <c r="AQ105" s="2"/>
      <c r="AR105" s="4"/>
      <c r="AS105" s="4"/>
      <c r="AT105" s="4"/>
      <c r="AU105" s="4"/>
      <c r="AV105" s="4"/>
      <c r="AW105" s="4"/>
      <c r="AX105" s="4"/>
      <c r="AY105" s="4"/>
      <c r="AZ105" s="4"/>
      <c r="BB105" s="4"/>
      <c r="BH105" s="4" t="str">
        <f>IF(IFERROR(VLOOKUP(F105,F106:F$1993,1,0),"")="","",COUNTIF(F:F,F105))</f>
        <v/>
      </c>
      <c r="BI105" s="4"/>
      <c r="BM105" s="5" t="str">
        <f>IF(B105="","",IF(BH105="",1+(MAX(BM$2:BM104)),""))</f>
        <v/>
      </c>
      <c r="BN105" s="5" t="str">
        <f t="shared" si="23"/>
        <v/>
      </c>
      <c r="BO105" s="5" t="str">
        <f t="shared" si="24"/>
        <v/>
      </c>
      <c r="BP105" s="15" t="str">
        <f t="shared" si="25"/>
        <v/>
      </c>
      <c r="BQ105" s="29"/>
      <c r="BR105" s="16"/>
      <c r="BS105" s="5" t="str">
        <f t="shared" si="31"/>
        <v/>
      </c>
      <c r="BV105" s="5" t="str">
        <f t="shared" si="32"/>
        <v/>
      </c>
      <c r="BW105" s="5" t="str">
        <f>IF(I105="","",IFERROR(IF(VLOOKUP(I105,I$2:I104,1,0)=0,"",""),I105))</f>
        <v/>
      </c>
      <c r="BX105" s="25" t="str">
        <f>IF(BW105="","",(IFERROR(VLOOKUP(MID(BW105,1,1),$CO$2:CS$28,3,0),0)+IFERROR(VLOOKUP(MID(BW105,2,1),CO$2:CS$28,4,0),0)+IFERROR(VLOOKUP(MID(BW105,3,1),CO$2:CS$28,5,0),0)+(ROW(BW105)/1000000000000)))</f>
        <v/>
      </c>
      <c r="BZ105" s="5">
        <v>104</v>
      </c>
      <c r="CA105" s="5" t="str">
        <f>IFERROR(VLOOKUP(BZ105,BV$2:BW1181,2,0),"")</f>
        <v/>
      </c>
      <c r="CU105" s="5" t="e">
        <f>IF(REPORTE!AH$2="si",IF(F105=VALUE(REPORTE!C$11),IF(SUM(CU106:CU$1993),CONCATENATE(INT(B105),", "),INT(B105)),""),IF(F105=VALUE(REPORTE!C$10),IF(SUM(CU106:CU$1993),CONCATENATE(INT(B105),", "),INT(B105)),""))</f>
        <v>#VALUE!</v>
      </c>
    </row>
    <row r="106" spans="1:105" s="5" customFormat="1" ht="15" customHeight="1" x14ac:dyDescent="0.25">
      <c r="A106" s="4" t="str">
        <f t="shared" si="22"/>
        <v/>
      </c>
      <c r="B106" s="6"/>
      <c r="C106" s="7"/>
      <c r="D106" s="10"/>
      <c r="E106" s="5" t="str">
        <f t="shared" si="26"/>
        <v/>
      </c>
      <c r="F106" s="9"/>
      <c r="G106" s="1" t="str">
        <f>IFERROR(INDEX('padron cfe'!B:B,MATCH(DATOS!F106,'padron cfe'!A:A,0),1),"")</f>
        <v/>
      </c>
      <c r="H106" s="1"/>
      <c r="J106" s="2" t="str">
        <f>IFERROR(INDEX('padron cfe'!C:C,MATCH(DATOS!F106,'padron cfe'!A:A,0),1),"")</f>
        <v/>
      </c>
      <c r="K106" s="4"/>
      <c r="L106" s="4" t="str">
        <f>IFERROR(IF(VLOOKUP(I106,I$2:L105,4,0)=0,"",VLOOKUP(I106,I$2:L105,4,0)),"")</f>
        <v/>
      </c>
      <c r="M106" s="4" t="str">
        <f>IFERROR(IF(VLOOKUP(I106,I$2:M105,5,0)=0,"",VLOOKUP(I106,I$2:M105,5,0)),"")</f>
        <v/>
      </c>
      <c r="N106" s="4"/>
      <c r="O106" s="2"/>
      <c r="P106" s="2"/>
      <c r="T106" s="2" t="str">
        <f>IFERROR(INDEX('padron cfe'!D:D,MATCH(DATOS!F106,'padron cfe'!A:A,0),1),"")</f>
        <v/>
      </c>
      <c r="U106" s="4"/>
      <c r="V106" s="4"/>
      <c r="W106" s="4"/>
      <c r="X106" s="4"/>
      <c r="Y106" s="4"/>
      <c r="Z106" s="8"/>
      <c r="AA106" s="4"/>
      <c r="AB106" s="4" t="str">
        <f t="shared" si="27"/>
        <v/>
      </c>
      <c r="AC106" s="7" t="str">
        <f t="shared" ca="1" si="28"/>
        <v/>
      </c>
      <c r="AD106" s="7"/>
      <c r="AE106" s="7"/>
      <c r="AF106" s="97" t="str">
        <f>IFERROR(INDEX(bombas!F:F,MATCH(B106,bombas!I:I,0),1),"")</f>
        <v/>
      </c>
      <c r="AG106" s="6" t="str">
        <f>IFERROR(INDEX(bombas!H:H,MATCH(B106,bombas!I:I,0),1),"")</f>
        <v/>
      </c>
      <c r="AH106" s="4"/>
      <c r="AI106" s="4" t="str">
        <f t="shared" si="29"/>
        <v/>
      </c>
      <c r="AJ106" s="4"/>
      <c r="AK106" s="127" t="str">
        <f t="shared" si="30"/>
        <v/>
      </c>
      <c r="AL106" s="2" t="str">
        <f>IFERROR(IF(INDEX(AL$1:AL105,MATCH(I106,I$1:I105,0),1)=0,"",INDEX(AL$1:AL105,MATCH(I106,I$1:I105,0),1)),"")</f>
        <v/>
      </c>
      <c r="AM106" s="2" t="str">
        <f>IFERROR(IF(INDEX(AM$1:AM105,MATCH(I106,I$1:I105,0),1)=0,"",INDEX(AM$1:AM105,MATCH(I106,I$1:I105,0),1)),"")</f>
        <v/>
      </c>
      <c r="AN106" s="2" t="str">
        <f>IFERROR(IF(INDEX(AN$1:AN105,MATCH(I106,I$1:I105,0),1)=0,"",INDEX(AN$1:AN105,MATCH(I106,I$1:I105,0),1)),"")</f>
        <v/>
      </c>
      <c r="AO106" s="2"/>
      <c r="AP106" s="2"/>
      <c r="AQ106" s="2"/>
      <c r="AR106" s="4"/>
      <c r="AS106" s="4"/>
      <c r="AT106" s="4"/>
      <c r="AU106" s="4"/>
      <c r="AV106" s="4"/>
      <c r="AW106" s="4"/>
      <c r="AX106" s="4"/>
      <c r="AY106" s="4"/>
      <c r="AZ106" s="4"/>
      <c r="BB106" s="4"/>
      <c r="BH106" s="4" t="str">
        <f>IF(IFERROR(VLOOKUP(F106,F107:F$1993,1,0),"")="","",COUNTIF(F:F,F106))</f>
        <v/>
      </c>
      <c r="BI106" s="4"/>
      <c r="BM106" s="5" t="str">
        <f>IF(B106="","",IF(BH106="",1+(MAX(BM$2:BM105)),""))</f>
        <v/>
      </c>
      <c r="BN106" s="5" t="str">
        <f t="shared" si="23"/>
        <v/>
      </c>
      <c r="BO106" s="5" t="str">
        <f t="shared" si="24"/>
        <v/>
      </c>
      <c r="BP106" s="15" t="str">
        <f t="shared" si="25"/>
        <v/>
      </c>
      <c r="BQ106" s="29"/>
      <c r="BR106" s="16"/>
      <c r="BS106" s="5" t="str">
        <f t="shared" si="31"/>
        <v/>
      </c>
      <c r="BV106" s="5" t="str">
        <f t="shared" si="32"/>
        <v/>
      </c>
      <c r="BW106" s="5" t="str">
        <f>IF(I106="","",IFERROR(IF(VLOOKUP(I106,I$2:I105,1,0)=0,"",""),I106))</f>
        <v/>
      </c>
      <c r="BX106" s="25" t="str">
        <f>IF(BW106="","",(IFERROR(VLOOKUP(MID(BW106,1,1),$CO$2:CS$28,3,0),0)+IFERROR(VLOOKUP(MID(BW106,2,1),CO$2:CS$28,4,0),0)+IFERROR(VLOOKUP(MID(BW106,3,1),CO$2:CS$28,5,0),0)+(ROW(BW106)/1000000000000)))</f>
        <v/>
      </c>
      <c r="BZ106" s="5">
        <v>105</v>
      </c>
      <c r="CA106" s="5" t="str">
        <f>IFERROR(VLOOKUP(BZ106,BV$2:BW1182,2,0),"")</f>
        <v/>
      </c>
      <c r="CU106" s="5" t="e">
        <f>IF(REPORTE!AH$2="si",IF(F106=VALUE(REPORTE!C$11),IF(SUM(CU107:CU$1993),CONCATENATE(INT(B106),", "),INT(B106)),""),IF(F106=VALUE(REPORTE!C$10),IF(SUM(CU107:CU$1993),CONCATENATE(INT(B106),", "),INT(B106)),""))</f>
        <v>#VALUE!</v>
      </c>
    </row>
    <row r="107" spans="1:105" s="5" customFormat="1" ht="15" customHeight="1" x14ac:dyDescent="0.25">
      <c r="A107" s="4" t="str">
        <f t="shared" si="22"/>
        <v/>
      </c>
      <c r="B107" s="6"/>
      <c r="C107" s="7"/>
      <c r="D107" s="10"/>
      <c r="E107" s="5" t="str">
        <f t="shared" si="26"/>
        <v/>
      </c>
      <c r="F107" s="9"/>
      <c r="G107" s="1" t="str">
        <f>IFERROR(INDEX('padron cfe'!B:B,MATCH(DATOS!F107,'padron cfe'!A:A,0),1),"")</f>
        <v/>
      </c>
      <c r="H107" s="1"/>
      <c r="J107" s="2" t="str">
        <f>IFERROR(INDEX('padron cfe'!C:C,MATCH(DATOS!F107,'padron cfe'!A:A,0),1),"")</f>
        <v/>
      </c>
      <c r="K107" s="4"/>
      <c r="L107" s="4" t="str">
        <f>IFERROR(IF(VLOOKUP(I107,I$2:L106,4,0)=0,"",VLOOKUP(I107,I$2:L106,4,0)),"")</f>
        <v/>
      </c>
      <c r="M107" s="4" t="str">
        <f>IFERROR(IF(VLOOKUP(I107,I$2:M106,5,0)=0,"",VLOOKUP(I107,I$2:M106,5,0)),"")</f>
        <v/>
      </c>
      <c r="N107" s="4"/>
      <c r="O107" s="2"/>
      <c r="P107" s="2"/>
      <c r="T107" s="2" t="str">
        <f>IFERROR(INDEX('padron cfe'!D:D,MATCH(DATOS!F107,'padron cfe'!A:A,0),1),"")</f>
        <v/>
      </c>
      <c r="U107" s="4"/>
      <c r="V107" s="4"/>
      <c r="W107" s="4"/>
      <c r="X107" s="4"/>
      <c r="Y107" s="4"/>
      <c r="Z107" s="8"/>
      <c r="AA107" s="4"/>
      <c r="AB107" s="4" t="str">
        <f t="shared" si="27"/>
        <v/>
      </c>
      <c r="AC107" s="7" t="str">
        <f t="shared" ca="1" si="28"/>
        <v/>
      </c>
      <c r="AD107" s="7"/>
      <c r="AE107" s="7"/>
      <c r="AF107" s="97" t="str">
        <f>IFERROR(INDEX(bombas!F:F,MATCH(B107,bombas!I:I,0),1),"")</f>
        <v/>
      </c>
      <c r="AG107" s="6" t="str">
        <f>IFERROR(INDEX(bombas!H:H,MATCH(B107,bombas!I:I,0),1),"")</f>
        <v/>
      </c>
      <c r="AH107" s="4"/>
      <c r="AI107" s="4" t="str">
        <f t="shared" si="29"/>
        <v/>
      </c>
      <c r="AJ107" s="4"/>
      <c r="AK107" s="127" t="str">
        <f t="shared" si="30"/>
        <v/>
      </c>
      <c r="AL107" s="2" t="str">
        <f>IFERROR(IF(INDEX(AL$1:AL106,MATCH(I107,I$1:I106,0),1)=0,"",INDEX(AL$1:AL106,MATCH(I107,I$1:I106,0),1)),"")</f>
        <v/>
      </c>
      <c r="AM107" s="2" t="str">
        <f>IFERROR(IF(INDEX(AM$1:AM106,MATCH(I107,I$1:I106,0),1)=0,"",INDEX(AM$1:AM106,MATCH(I107,I$1:I106,0),1)),"")</f>
        <v/>
      </c>
      <c r="AN107" s="2" t="str">
        <f>IFERROR(IF(INDEX(AN$1:AN106,MATCH(I107,I$1:I106,0),1)=0,"",INDEX(AN$1:AN106,MATCH(I107,I$1:I106,0),1)),"")</f>
        <v/>
      </c>
      <c r="AO107" s="2"/>
      <c r="AP107" s="2"/>
      <c r="AQ107" s="2"/>
      <c r="AR107" s="4"/>
      <c r="AS107" s="4"/>
      <c r="AT107" s="4"/>
      <c r="AU107" s="4"/>
      <c r="AV107" s="4"/>
      <c r="AW107" s="4"/>
      <c r="AX107" s="4"/>
      <c r="AY107" s="4"/>
      <c r="AZ107" s="4"/>
      <c r="BB107" s="4"/>
      <c r="BH107" s="4" t="str">
        <f>IF(IFERROR(VLOOKUP(F107,F108:F$1993,1,0),"")="","",COUNTIF(F:F,F107))</f>
        <v/>
      </c>
      <c r="BI107" s="4"/>
      <c r="BM107" s="5" t="str">
        <f>IF(B107="","",IF(BH107="",1+(MAX(BM$2:BM106)),""))</f>
        <v/>
      </c>
      <c r="BN107" s="5" t="str">
        <f t="shared" si="23"/>
        <v/>
      </c>
      <c r="BO107" s="5" t="str">
        <f t="shared" si="24"/>
        <v/>
      </c>
      <c r="BP107" s="15" t="str">
        <f t="shared" si="25"/>
        <v/>
      </c>
      <c r="BQ107" s="29"/>
      <c r="BR107" s="16"/>
      <c r="BS107" s="5" t="str">
        <f t="shared" ref="BS107:BS118" si="33">CONCATENATE(AR107,AS107,AT107,AU107,AV107)</f>
        <v/>
      </c>
      <c r="BV107" s="5" t="str">
        <f t="shared" si="32"/>
        <v/>
      </c>
      <c r="BW107" s="5" t="str">
        <f>IF(I107="","",IFERROR(IF(VLOOKUP(I107,I$2:I106,1,0)=0,"",""),I107))</f>
        <v/>
      </c>
      <c r="BX107" s="25" t="str">
        <f>IF(BW107="","",(IFERROR(VLOOKUP(MID(BW107,1,1),$CO$2:CS$28,3,0),0)+IFERROR(VLOOKUP(MID(BW107,2,1),CO$2:CS$28,4,0),0)+IFERROR(VLOOKUP(MID(BW107,3,1),CO$2:CS$28,5,0),0)+(ROW(BW107)/1000000000000)))</f>
        <v/>
      </c>
      <c r="BZ107" s="5">
        <v>106</v>
      </c>
      <c r="CA107" s="5" t="str">
        <f>IFERROR(VLOOKUP(BZ107,BV$2:BW1183,2,0),"")</f>
        <v/>
      </c>
      <c r="CC107" s="15"/>
      <c r="CU107" s="5" t="e">
        <f>IF(REPORTE!AH$2="si",IF(F107=VALUE(REPORTE!C$11),IF(SUM(CU108:CU$1993),CONCATENATE(INT(B107),", "),INT(B107)),""),IF(F107=VALUE(REPORTE!C$10),IF(SUM(CU108:CU$1993),CONCATENATE(INT(B107),", "),INT(B107)),""))</f>
        <v>#VALUE!</v>
      </c>
    </row>
    <row r="108" spans="1:105" s="5" customFormat="1" ht="15" customHeight="1" x14ac:dyDescent="0.25">
      <c r="A108" s="4" t="str">
        <f t="shared" si="22"/>
        <v/>
      </c>
      <c r="B108" s="6"/>
      <c r="C108" s="7"/>
      <c r="D108" s="10"/>
      <c r="E108" s="5" t="str">
        <f t="shared" si="26"/>
        <v/>
      </c>
      <c r="F108" s="9"/>
      <c r="G108" s="1" t="str">
        <f>IFERROR(INDEX('padron cfe'!B:B,MATCH(DATOS!F108,'padron cfe'!A:A,0),1),"")</f>
        <v/>
      </c>
      <c r="H108" s="1"/>
      <c r="J108" s="2" t="str">
        <f>IFERROR(INDEX('padron cfe'!C:C,MATCH(DATOS!F108,'padron cfe'!A:A,0),1),"")</f>
        <v/>
      </c>
      <c r="K108" s="4"/>
      <c r="L108" s="4" t="str">
        <f>IFERROR(IF(VLOOKUP(I108,I$2:L107,4,0)=0,"",VLOOKUP(I108,I$2:L107,4,0)),"")</f>
        <v/>
      </c>
      <c r="M108" s="4" t="str">
        <f>IFERROR(IF(VLOOKUP(I108,I$2:M107,5,0)=0,"",VLOOKUP(I108,I$2:M107,5,0)),"")</f>
        <v/>
      </c>
      <c r="N108" s="4"/>
      <c r="O108" s="2"/>
      <c r="P108" s="2"/>
      <c r="T108" s="2" t="str">
        <f>IFERROR(INDEX('padron cfe'!D:D,MATCH(DATOS!F108,'padron cfe'!A:A,0),1),"")</f>
        <v/>
      </c>
      <c r="U108" s="4"/>
      <c r="V108" s="4"/>
      <c r="W108" s="4"/>
      <c r="X108" s="4"/>
      <c r="Y108" s="4"/>
      <c r="Z108" s="8"/>
      <c r="AA108" s="4"/>
      <c r="AB108" s="4" t="str">
        <f t="shared" si="27"/>
        <v/>
      </c>
      <c r="AC108" s="7" t="str">
        <f t="shared" ca="1" si="28"/>
        <v/>
      </c>
      <c r="AD108" s="7"/>
      <c r="AE108" s="7"/>
      <c r="AF108" s="97" t="str">
        <f>IFERROR(INDEX(bombas!F:F,MATCH(B108,bombas!I:I,0),1),"")</f>
        <v/>
      </c>
      <c r="AG108" s="6" t="str">
        <f>IFERROR(INDEX(bombas!H:H,MATCH(B108,bombas!I:I,0),1),"")</f>
        <v/>
      </c>
      <c r="AH108" s="4"/>
      <c r="AI108" s="4" t="str">
        <f t="shared" si="29"/>
        <v/>
      </c>
      <c r="AJ108" s="4"/>
      <c r="AK108" s="127" t="str">
        <f t="shared" si="30"/>
        <v/>
      </c>
      <c r="AL108" s="2" t="str">
        <f>IFERROR(IF(INDEX(AL$1:AL107,MATCH(I108,I$1:I107,0),1)=0,"",INDEX(AL$1:AL107,MATCH(I108,I$1:I107,0),1)),"")</f>
        <v/>
      </c>
      <c r="AM108" s="2" t="str">
        <f>IFERROR(IF(INDEX(AM$1:AM107,MATCH(I108,I$1:I107,0),1)=0,"",INDEX(AM$1:AM107,MATCH(I108,I$1:I107,0),1)),"")</f>
        <v/>
      </c>
      <c r="AN108" s="2" t="str">
        <f>IFERROR(IF(INDEX(AN$1:AN107,MATCH(I108,I$1:I107,0),1)=0,"",INDEX(AN$1:AN107,MATCH(I108,I$1:I107,0),1)),"")</f>
        <v/>
      </c>
      <c r="AO108" s="2"/>
      <c r="AP108" s="2"/>
      <c r="AQ108" s="2"/>
      <c r="AR108" s="4"/>
      <c r="AS108" s="4"/>
      <c r="AT108" s="4"/>
      <c r="AU108" s="4"/>
      <c r="AV108" s="4"/>
      <c r="AW108" s="4"/>
      <c r="AX108" s="4"/>
      <c r="AY108" s="4"/>
      <c r="AZ108" s="4"/>
      <c r="BB108" s="4"/>
      <c r="BH108" s="4" t="str">
        <f>IF(IFERROR(VLOOKUP(F108,F109:F$1993,1,0),"")="","",COUNTIF(F:F,F108))</f>
        <v/>
      </c>
      <c r="BI108" s="4"/>
      <c r="BM108" s="5" t="str">
        <f>IF(B108="","",IF(BH108="",1+(MAX(BM$2:BM107)),""))</f>
        <v/>
      </c>
      <c r="BN108" s="5" t="str">
        <f t="shared" si="23"/>
        <v/>
      </c>
      <c r="BO108" s="5" t="str">
        <f t="shared" si="24"/>
        <v/>
      </c>
      <c r="BP108" s="15" t="str">
        <f t="shared" si="25"/>
        <v/>
      </c>
      <c r="BQ108" s="29"/>
      <c r="BR108" s="16"/>
      <c r="BS108" s="5" t="str">
        <f t="shared" si="33"/>
        <v/>
      </c>
      <c r="BV108" s="5" t="str">
        <f t="shared" si="32"/>
        <v/>
      </c>
      <c r="BW108" s="5" t="str">
        <f>IF(I108="","",IFERROR(IF(VLOOKUP(I108,I$2:I107,1,0)=0,"",""),I108))</f>
        <v/>
      </c>
      <c r="BX108" s="25" t="str">
        <f>IF(BW108="","",(IFERROR(VLOOKUP(MID(BW108,1,1),$CO$2:CS$28,3,0),0)+IFERROR(VLOOKUP(MID(BW108,2,1),CO$2:CS$28,4,0),0)+IFERROR(VLOOKUP(MID(BW108,3,1),CO$2:CS$28,5,0),0)+(ROW(BW108)/1000000000000)))</f>
        <v/>
      </c>
      <c r="BZ108" s="5">
        <v>107</v>
      </c>
      <c r="CA108" s="5" t="str">
        <f>IFERROR(VLOOKUP(BZ108,BV$2:BW1184,2,0),"")</f>
        <v/>
      </c>
      <c r="CU108" s="5" t="e">
        <f>IF(REPORTE!AH$2="si",IF(F108=VALUE(REPORTE!C$11),IF(SUM(CU109:CU$1993),CONCATENATE(INT(B108),", "),INT(B108)),""),IF(F108=VALUE(REPORTE!C$10),IF(SUM(CU109:CU$1993),CONCATENATE(INT(B108),", "),INT(B108)),""))</f>
        <v>#VALUE!</v>
      </c>
    </row>
    <row r="109" spans="1:105" s="5" customFormat="1" ht="15" customHeight="1" x14ac:dyDescent="0.25">
      <c r="A109" s="4" t="str">
        <f t="shared" si="22"/>
        <v/>
      </c>
      <c r="B109" s="6"/>
      <c r="C109" s="7"/>
      <c r="D109" s="10"/>
      <c r="E109" s="5" t="str">
        <f t="shared" si="26"/>
        <v/>
      </c>
      <c r="F109" s="9"/>
      <c r="G109" s="1" t="str">
        <f>IFERROR(INDEX('padron cfe'!B:B,MATCH(DATOS!F109,'padron cfe'!A:A,0),1),"")</f>
        <v/>
      </c>
      <c r="H109" s="1"/>
      <c r="J109" s="2" t="str">
        <f>IFERROR(INDEX('padron cfe'!C:C,MATCH(DATOS!F109,'padron cfe'!A:A,0),1),"")</f>
        <v/>
      </c>
      <c r="K109" s="4"/>
      <c r="L109" s="4" t="str">
        <f>IFERROR(IF(VLOOKUP(I109,I$2:L108,4,0)=0,"",VLOOKUP(I109,I$2:L108,4,0)),"")</f>
        <v/>
      </c>
      <c r="M109" s="4" t="str">
        <f>IFERROR(IF(VLOOKUP(I109,I$2:M108,5,0)=0,"",VLOOKUP(I109,I$2:M108,5,0)),"")</f>
        <v/>
      </c>
      <c r="N109" s="4"/>
      <c r="O109" s="2"/>
      <c r="P109" s="2"/>
      <c r="T109" s="2" t="str">
        <f>IFERROR(INDEX('padron cfe'!D:D,MATCH(DATOS!F109,'padron cfe'!A:A,0),1),"")</f>
        <v/>
      </c>
      <c r="U109" s="4"/>
      <c r="V109" s="4"/>
      <c r="W109" s="4"/>
      <c r="X109" s="4"/>
      <c r="Y109" s="4"/>
      <c r="Z109" s="8"/>
      <c r="AA109" s="4"/>
      <c r="AB109" s="4" t="str">
        <f t="shared" si="27"/>
        <v/>
      </c>
      <c r="AC109" s="7" t="str">
        <f t="shared" ca="1" si="28"/>
        <v/>
      </c>
      <c r="AD109" s="7"/>
      <c r="AE109" s="7"/>
      <c r="AF109" s="97" t="str">
        <f>IFERROR(INDEX(bombas!F:F,MATCH(B109,bombas!I:I,0),1),"")</f>
        <v/>
      </c>
      <c r="AG109" s="6" t="str">
        <f>IFERROR(INDEX(bombas!H:H,MATCH(B109,bombas!I:I,0),1),"")</f>
        <v/>
      </c>
      <c r="AH109" s="4"/>
      <c r="AI109" s="4" t="str">
        <f t="shared" si="29"/>
        <v/>
      </c>
      <c r="AJ109" s="4"/>
      <c r="AK109" s="127" t="str">
        <f t="shared" si="30"/>
        <v/>
      </c>
      <c r="AL109" s="2" t="str">
        <f>IFERROR(IF(INDEX(AL$1:AL108,MATCH(I109,I$1:I108,0),1)=0,"",INDEX(AL$1:AL108,MATCH(I109,I$1:I108,0),1)),"")</f>
        <v/>
      </c>
      <c r="AM109" s="2" t="str">
        <f>IFERROR(IF(INDEX(AM$1:AM108,MATCH(I109,I$1:I108,0),1)=0,"",INDEX(AM$1:AM108,MATCH(I109,I$1:I108,0),1)),"")</f>
        <v/>
      </c>
      <c r="AN109" s="2" t="str">
        <f>IFERROR(IF(INDEX(AN$1:AN108,MATCH(I109,I$1:I108,0),1)=0,"",INDEX(AN$1:AN108,MATCH(I109,I$1:I108,0),1)),"")</f>
        <v/>
      </c>
      <c r="AO109" s="2"/>
      <c r="AP109" s="2"/>
      <c r="AQ109" s="2"/>
      <c r="AR109" s="4"/>
      <c r="AS109" s="4"/>
      <c r="AT109" s="4"/>
      <c r="AU109" s="4"/>
      <c r="AV109" s="4"/>
      <c r="AW109" s="4"/>
      <c r="AX109" s="4"/>
      <c r="AY109" s="4"/>
      <c r="AZ109" s="4"/>
      <c r="BB109" s="4"/>
      <c r="BH109" s="4" t="str">
        <f>IF(IFERROR(VLOOKUP(F109,F110:F$1993,1,0),"")="","",COUNTIF(F:F,F109))</f>
        <v/>
      </c>
      <c r="BI109" s="4"/>
      <c r="BM109" s="5" t="str">
        <f>IF(B109="","",IF(BH109="",1+(MAX(BM$2:BM108)),""))</f>
        <v/>
      </c>
      <c r="BN109" s="5" t="str">
        <f t="shared" si="23"/>
        <v/>
      </c>
      <c r="BO109" s="5" t="str">
        <f t="shared" si="24"/>
        <v/>
      </c>
      <c r="BP109" s="15" t="str">
        <f t="shared" si="25"/>
        <v/>
      </c>
      <c r="BQ109" s="29"/>
      <c r="BR109" s="16"/>
      <c r="BS109" s="5" t="str">
        <f t="shared" si="33"/>
        <v/>
      </c>
      <c r="BV109" s="5" t="str">
        <f t="shared" si="32"/>
        <v/>
      </c>
      <c r="BW109" s="5" t="str">
        <f>IF(I109="","",IFERROR(IF(VLOOKUP(I109,I$2:I108,1,0)=0,"",""),I109))</f>
        <v/>
      </c>
      <c r="BX109" s="25" t="str">
        <f>IF(BW109="","",(IFERROR(VLOOKUP(MID(BW109,1,1),$CO$2:CS$28,3,0),0)+IFERROR(VLOOKUP(MID(BW109,2,1),CO$2:CS$28,4,0),0)+IFERROR(VLOOKUP(MID(BW109,3,1),CO$2:CS$28,5,0),0)+(ROW(BW109)/1000000000000)))</f>
        <v/>
      </c>
      <c r="BZ109" s="5">
        <v>108</v>
      </c>
      <c r="CA109" s="5" t="str">
        <f>IFERROR(VLOOKUP(BZ109,BV$2:BW1185,2,0),"")</f>
        <v/>
      </c>
      <c r="CU109" s="5" t="e">
        <f>IF(REPORTE!AH$2="si",IF(F109=VALUE(REPORTE!C$11),IF(SUM(CU110:CU$1993),CONCATENATE(INT(B109),", "),INT(B109)),""),IF(F109=VALUE(REPORTE!C$10),IF(SUM(CU110:CU$1993),CONCATENATE(INT(B109),", "),INT(B109)),""))</f>
        <v>#VALUE!</v>
      </c>
    </row>
    <row r="110" spans="1:105" s="5" customFormat="1" ht="15" customHeight="1" x14ac:dyDescent="0.25">
      <c r="A110" s="4" t="str">
        <f t="shared" si="22"/>
        <v/>
      </c>
      <c r="B110" s="6"/>
      <c r="C110" s="7"/>
      <c r="D110" s="10"/>
      <c r="E110" s="5" t="str">
        <f t="shared" si="26"/>
        <v/>
      </c>
      <c r="F110" s="9"/>
      <c r="G110" s="1" t="str">
        <f>IFERROR(INDEX('padron cfe'!B:B,MATCH(DATOS!F110,'padron cfe'!A:A,0),1),"")</f>
        <v/>
      </c>
      <c r="H110" s="1"/>
      <c r="J110" s="2" t="str">
        <f>IFERROR(INDEX('padron cfe'!C:C,MATCH(DATOS!F110,'padron cfe'!A:A,0),1),"")</f>
        <v/>
      </c>
      <c r="K110" s="4"/>
      <c r="L110" s="4" t="str">
        <f>IFERROR(IF(VLOOKUP(I110,I$2:L109,4,0)=0,"",VLOOKUP(I110,I$2:L109,4,0)),"")</f>
        <v/>
      </c>
      <c r="M110" s="4" t="str">
        <f>IFERROR(IF(VLOOKUP(I110,I$2:M109,5,0)=0,"",VLOOKUP(I110,I$2:M109,5,0)),"")</f>
        <v/>
      </c>
      <c r="N110" s="4"/>
      <c r="O110" s="2"/>
      <c r="P110" s="2"/>
      <c r="T110" s="2" t="str">
        <f>IFERROR(INDEX('padron cfe'!D:D,MATCH(DATOS!F110,'padron cfe'!A:A,0),1),"")</f>
        <v/>
      </c>
      <c r="U110" s="4"/>
      <c r="V110" s="4"/>
      <c r="W110" s="4"/>
      <c r="X110" s="4"/>
      <c r="Y110" s="4"/>
      <c r="Z110" s="8"/>
      <c r="AA110" s="4"/>
      <c r="AB110" s="4" t="str">
        <f t="shared" si="27"/>
        <v/>
      </c>
      <c r="AC110" s="7" t="str">
        <f t="shared" ca="1" si="28"/>
        <v/>
      </c>
      <c r="AD110" s="7"/>
      <c r="AE110" s="7"/>
      <c r="AF110" s="97" t="str">
        <f>IFERROR(INDEX(bombas!F:F,MATCH(B110,bombas!I:I,0),1),"")</f>
        <v/>
      </c>
      <c r="AG110" s="6" t="str">
        <f>IFERROR(INDEX(bombas!H:H,MATCH(B110,bombas!I:I,0),1),"")</f>
        <v/>
      </c>
      <c r="AH110" s="4"/>
      <c r="AI110" s="4" t="str">
        <f t="shared" si="29"/>
        <v/>
      </c>
      <c r="AJ110" s="4"/>
      <c r="AK110" s="127" t="str">
        <f t="shared" si="30"/>
        <v/>
      </c>
      <c r="AL110" s="2" t="str">
        <f>IFERROR(IF(INDEX(AL$1:AL109,MATCH(I110,I$1:I109,0),1)=0,"",INDEX(AL$1:AL109,MATCH(I110,I$1:I109,0),1)),"")</f>
        <v/>
      </c>
      <c r="AM110" s="2" t="str">
        <f>IFERROR(IF(INDEX(AM$1:AM109,MATCH(I110,I$1:I109,0),1)=0,"",INDEX(AM$1:AM109,MATCH(I110,I$1:I109,0),1)),"")</f>
        <v/>
      </c>
      <c r="AN110" s="2" t="str">
        <f>IFERROR(IF(INDEX(AN$1:AN109,MATCH(I110,I$1:I109,0),1)=0,"",INDEX(AN$1:AN109,MATCH(I110,I$1:I109,0),1)),"")</f>
        <v/>
      </c>
      <c r="AO110" s="2"/>
      <c r="AP110" s="2"/>
      <c r="AQ110" s="2"/>
      <c r="AR110" s="4"/>
      <c r="AS110" s="4"/>
      <c r="AT110" s="4"/>
      <c r="AU110" s="4"/>
      <c r="AV110" s="4"/>
      <c r="AW110" s="4"/>
      <c r="AX110" s="4"/>
      <c r="AY110" s="4"/>
      <c r="AZ110" s="4"/>
      <c r="BB110" s="4"/>
      <c r="BH110" s="4" t="str">
        <f>IF(IFERROR(VLOOKUP(F110,F111:F$1993,1,0),"")="","",COUNTIF(F:F,F110))</f>
        <v/>
      </c>
      <c r="BI110" s="4"/>
      <c r="BM110" s="5" t="str">
        <f>IF(B110="","",IF(BH110="",1+(MAX(BM$2:BM109)),""))</f>
        <v/>
      </c>
      <c r="BN110" s="5" t="str">
        <f t="shared" si="23"/>
        <v/>
      </c>
      <c r="BO110" s="5" t="str">
        <f t="shared" si="24"/>
        <v/>
      </c>
      <c r="BP110" s="15" t="str">
        <f t="shared" si="25"/>
        <v/>
      </c>
      <c r="BQ110" s="29"/>
      <c r="BR110" s="16"/>
      <c r="BS110" s="5" t="str">
        <f t="shared" si="33"/>
        <v/>
      </c>
      <c r="BV110" s="5" t="str">
        <f t="shared" si="32"/>
        <v/>
      </c>
      <c r="BW110" s="5" t="str">
        <f>IF(I110="","",IFERROR(IF(VLOOKUP(I110,I$2:I109,1,0)=0,"",""),I110))</f>
        <v/>
      </c>
      <c r="BX110" s="25" t="str">
        <f>IF(BW110="","",(IFERROR(VLOOKUP(MID(BW110,1,1),$CO$2:CS$28,3,0),0)+IFERROR(VLOOKUP(MID(BW110,2,1),CO$2:CS$28,4,0),0)+IFERROR(VLOOKUP(MID(BW110,3,1),CO$2:CS$28,5,0),0)+(ROW(BW110)/1000000000000)))</f>
        <v/>
      </c>
      <c r="BZ110" s="5">
        <v>109</v>
      </c>
      <c r="CA110" s="5" t="str">
        <f>IFERROR(VLOOKUP(BZ110,BV$2:BW1186,2,0),"")</f>
        <v/>
      </c>
      <c r="CU110" s="5" t="e">
        <f>IF(REPORTE!AH$2="si",IF(F110=VALUE(REPORTE!C$11),IF(SUM(CU111:CU$1993),CONCATENATE(INT(B110),", "),INT(B110)),""),IF(F110=VALUE(REPORTE!C$10),IF(SUM(CU111:CU$1993),CONCATENATE(INT(B110),", "),INT(B110)),""))</f>
        <v>#VALUE!</v>
      </c>
    </row>
    <row r="111" spans="1:105" s="5" customFormat="1" ht="15" customHeight="1" x14ac:dyDescent="0.25">
      <c r="A111" s="4" t="str">
        <f t="shared" si="22"/>
        <v/>
      </c>
      <c r="B111" s="6"/>
      <c r="C111" s="7"/>
      <c r="D111" s="10"/>
      <c r="E111" s="5" t="str">
        <f t="shared" si="26"/>
        <v/>
      </c>
      <c r="F111" s="9"/>
      <c r="G111" s="1" t="str">
        <f>IFERROR(INDEX('padron cfe'!B:B,MATCH(DATOS!F111,'padron cfe'!A:A,0),1),"")</f>
        <v/>
      </c>
      <c r="H111" s="1"/>
      <c r="J111" s="2" t="str">
        <f>IFERROR(INDEX('padron cfe'!C:C,MATCH(DATOS!F111,'padron cfe'!A:A,0),1),"")</f>
        <v/>
      </c>
      <c r="K111" s="4"/>
      <c r="L111" s="4" t="str">
        <f>IFERROR(IF(VLOOKUP(I111,I$2:L110,4,0)=0,"",VLOOKUP(I111,I$2:L110,4,0)),"")</f>
        <v/>
      </c>
      <c r="M111" s="4" t="str">
        <f>IFERROR(IF(VLOOKUP(I111,I$2:M110,5,0)=0,"",VLOOKUP(I111,I$2:M110,5,0)),"")</f>
        <v/>
      </c>
      <c r="N111" s="4"/>
      <c r="O111" s="2"/>
      <c r="P111" s="2"/>
      <c r="T111" s="2" t="str">
        <f>IFERROR(INDEX('padron cfe'!D:D,MATCH(DATOS!F111,'padron cfe'!A:A,0),1),"")</f>
        <v/>
      </c>
      <c r="U111" s="4"/>
      <c r="V111" s="4"/>
      <c r="W111" s="4"/>
      <c r="X111" s="4"/>
      <c r="Y111" s="4"/>
      <c r="Z111" s="8"/>
      <c r="AA111" s="4"/>
      <c r="AB111" s="4" t="str">
        <f t="shared" si="27"/>
        <v/>
      </c>
      <c r="AC111" s="7" t="str">
        <f t="shared" ca="1" si="28"/>
        <v/>
      </c>
      <c r="AD111" s="7"/>
      <c r="AE111" s="7"/>
      <c r="AF111" s="97" t="str">
        <f>IFERROR(INDEX(bombas!F:F,MATCH(B111,bombas!I:I,0),1),"")</f>
        <v/>
      </c>
      <c r="AG111" s="6" t="str">
        <f>IFERROR(INDEX(bombas!H:H,MATCH(B111,bombas!I:I,0),1),"")</f>
        <v/>
      </c>
      <c r="AH111" s="4"/>
      <c r="AI111" s="4" t="str">
        <f t="shared" si="29"/>
        <v/>
      </c>
      <c r="AJ111" s="4"/>
      <c r="AK111" s="127" t="str">
        <f t="shared" si="30"/>
        <v/>
      </c>
      <c r="AL111" s="2" t="str">
        <f>IFERROR(IF(INDEX(AL$1:AL110,MATCH(I111,I$1:I110,0),1)=0,"",INDEX(AL$1:AL110,MATCH(I111,I$1:I110,0),1)),"")</f>
        <v/>
      </c>
      <c r="AM111" s="2" t="str">
        <f>IFERROR(IF(INDEX(AM$1:AM110,MATCH(I111,I$1:I110,0),1)=0,"",INDEX(AM$1:AM110,MATCH(I111,I$1:I110,0),1)),"")</f>
        <v/>
      </c>
      <c r="AN111" s="2" t="str">
        <f>IFERROR(IF(INDEX(AN$1:AN110,MATCH(I111,I$1:I110,0),1)=0,"",INDEX(AN$1:AN110,MATCH(I111,I$1:I110,0),1)),"")</f>
        <v/>
      </c>
      <c r="AO111" s="2"/>
      <c r="AP111" s="2"/>
      <c r="AQ111" s="2"/>
      <c r="AR111" s="4"/>
      <c r="AS111" s="4"/>
      <c r="AT111" s="4"/>
      <c r="AU111" s="4"/>
      <c r="AV111" s="4"/>
      <c r="AW111" s="4"/>
      <c r="AX111" s="4"/>
      <c r="AY111" s="4"/>
      <c r="AZ111" s="4"/>
      <c r="BB111" s="4"/>
      <c r="BH111" s="4" t="str">
        <f>IF(IFERROR(VLOOKUP(F111,F112:F$1993,1,0),"")="","",COUNTIF(F:F,F111))</f>
        <v/>
      </c>
      <c r="BI111" s="4"/>
      <c r="BM111" s="5" t="str">
        <f>IF(B111="","",IF(BH111="",1+(MAX(BM$2:BM110)),""))</f>
        <v/>
      </c>
      <c r="BN111" s="5" t="str">
        <f t="shared" si="23"/>
        <v/>
      </c>
      <c r="BO111" s="5" t="str">
        <f t="shared" si="24"/>
        <v/>
      </c>
      <c r="BP111" s="15" t="str">
        <f t="shared" si="25"/>
        <v/>
      </c>
      <c r="BQ111" s="29"/>
      <c r="BR111" s="16"/>
      <c r="BS111" s="5" t="str">
        <f t="shared" si="33"/>
        <v/>
      </c>
      <c r="BV111" s="5" t="str">
        <f t="shared" si="32"/>
        <v/>
      </c>
      <c r="BW111" s="5" t="str">
        <f>IF(I111="","",IFERROR(IF(VLOOKUP(I111,I$2:I110,1,0)=0,"",""),I111))</f>
        <v/>
      </c>
      <c r="BX111" s="25" t="str">
        <f>IF(BW111="","",(IFERROR(VLOOKUP(MID(BW111,1,1),$CO$2:CS$28,3,0),0)+IFERROR(VLOOKUP(MID(BW111,2,1),CO$2:CS$28,4,0),0)+IFERROR(VLOOKUP(MID(BW111,3,1),CO$2:CS$28,5,0),0)+(ROW(BW111)/1000000000000)))</f>
        <v/>
      </c>
      <c r="BZ111" s="5">
        <v>110</v>
      </c>
      <c r="CA111" s="5" t="str">
        <f>IFERROR(VLOOKUP(BZ111,BV$2:BW1187,2,0),"")</f>
        <v/>
      </c>
      <c r="CU111" s="5" t="e">
        <f>IF(REPORTE!AH$2="si",IF(F111=VALUE(REPORTE!C$11),IF(SUM(CU112:CU$1993),CONCATENATE(INT(B111),", "),INT(B111)),""),IF(F111=VALUE(REPORTE!C$10),IF(SUM(CU112:CU$1993),CONCATENATE(INT(B111),", "),INT(B111)),""))</f>
        <v>#VALUE!</v>
      </c>
    </row>
    <row r="112" spans="1:105" s="5" customFormat="1" ht="15" customHeight="1" x14ac:dyDescent="0.25">
      <c r="A112" s="4" t="str">
        <f t="shared" si="22"/>
        <v/>
      </c>
      <c r="B112" s="6"/>
      <c r="C112" s="7"/>
      <c r="D112" s="10"/>
      <c r="E112" s="5" t="str">
        <f t="shared" si="26"/>
        <v/>
      </c>
      <c r="F112" s="9"/>
      <c r="G112" s="1" t="str">
        <f>IFERROR(INDEX('padron cfe'!B:B,MATCH(DATOS!F112,'padron cfe'!A:A,0),1),"")</f>
        <v/>
      </c>
      <c r="H112" s="1"/>
      <c r="J112" s="2" t="str">
        <f>IFERROR(INDEX('padron cfe'!C:C,MATCH(DATOS!F112,'padron cfe'!A:A,0),1),"")</f>
        <v/>
      </c>
      <c r="K112" s="4"/>
      <c r="L112" s="4" t="str">
        <f>IFERROR(IF(VLOOKUP(I112,I$2:L111,4,0)=0,"",VLOOKUP(I112,I$2:L111,4,0)),"")</f>
        <v/>
      </c>
      <c r="M112" s="4" t="str">
        <f>IFERROR(IF(VLOOKUP(I112,I$2:M111,5,0)=0,"",VLOOKUP(I112,I$2:M111,5,0)),"")</f>
        <v/>
      </c>
      <c r="N112" s="4"/>
      <c r="O112" s="2"/>
      <c r="P112" s="2"/>
      <c r="T112" s="2" t="str">
        <f>IFERROR(INDEX('padron cfe'!D:D,MATCH(DATOS!F112,'padron cfe'!A:A,0),1),"")</f>
        <v/>
      </c>
      <c r="U112" s="4"/>
      <c r="V112" s="4"/>
      <c r="W112" s="4"/>
      <c r="X112" s="4"/>
      <c r="Y112" s="4"/>
      <c r="Z112" s="8"/>
      <c r="AA112" s="4"/>
      <c r="AB112" s="4" t="str">
        <f t="shared" si="27"/>
        <v/>
      </c>
      <c r="AC112" s="7" t="str">
        <f t="shared" ca="1" si="28"/>
        <v/>
      </c>
      <c r="AD112" s="7"/>
      <c r="AE112" s="7"/>
      <c r="AF112" s="97" t="str">
        <f>IFERROR(INDEX(bombas!F:F,MATCH(B112,bombas!I:I,0),1),"")</f>
        <v/>
      </c>
      <c r="AG112" s="6" t="str">
        <f>IFERROR(INDEX(bombas!H:H,MATCH(B112,bombas!I:I,0),1),"")</f>
        <v/>
      </c>
      <c r="AH112" s="4"/>
      <c r="AI112" s="4" t="str">
        <f t="shared" si="29"/>
        <v/>
      </c>
      <c r="AJ112" s="4"/>
      <c r="AK112" s="127" t="str">
        <f t="shared" si="30"/>
        <v/>
      </c>
      <c r="AL112" s="2" t="str">
        <f>IFERROR(IF(INDEX(AL$1:AL111,MATCH(I112,I$1:I111,0),1)=0,"",INDEX(AL$1:AL111,MATCH(I112,I$1:I111,0),1)),"")</f>
        <v/>
      </c>
      <c r="AM112" s="2" t="str">
        <f>IFERROR(IF(INDEX(AM$1:AM111,MATCH(I112,I$1:I111,0),1)=0,"",INDEX(AM$1:AM111,MATCH(I112,I$1:I111,0),1)),"")</f>
        <v/>
      </c>
      <c r="AN112" s="2" t="str">
        <f>IFERROR(IF(INDEX(AN$1:AN111,MATCH(I112,I$1:I111,0),1)=0,"",INDEX(AN$1:AN111,MATCH(I112,I$1:I111,0),1)),"")</f>
        <v/>
      </c>
      <c r="AO112" s="2"/>
      <c r="AP112" s="2"/>
      <c r="AQ112" s="2"/>
      <c r="AR112" s="4"/>
      <c r="AS112" s="4"/>
      <c r="AT112" s="4"/>
      <c r="AU112" s="4"/>
      <c r="AV112" s="4"/>
      <c r="AW112" s="4"/>
      <c r="AX112" s="4"/>
      <c r="AY112" s="4"/>
      <c r="AZ112" s="4"/>
      <c r="BB112" s="4"/>
      <c r="BH112" s="4" t="str">
        <f>IF(IFERROR(VLOOKUP(F112,F113:F$1993,1,0),"")="","",COUNTIF(F:F,F112))</f>
        <v/>
      </c>
      <c r="BI112" s="4"/>
      <c r="BM112" s="5" t="str">
        <f>IF(B112="","",IF(BH112="",1+(MAX(BM$2:BM111)),""))</f>
        <v/>
      </c>
      <c r="BN112" s="5" t="str">
        <f t="shared" si="23"/>
        <v/>
      </c>
      <c r="BO112" s="5" t="str">
        <f t="shared" si="24"/>
        <v/>
      </c>
      <c r="BP112" s="15" t="str">
        <f t="shared" si="25"/>
        <v/>
      </c>
      <c r="BQ112" s="29"/>
      <c r="BR112" s="16"/>
      <c r="BS112" s="5" t="str">
        <f t="shared" si="33"/>
        <v/>
      </c>
      <c r="BV112" s="5" t="str">
        <f t="shared" si="32"/>
        <v/>
      </c>
      <c r="BW112" s="5" t="str">
        <f>IF(I112="","",IFERROR(IF(VLOOKUP(I112,I$2:I111,1,0)=0,"",""),I112))</f>
        <v/>
      </c>
      <c r="BX112" s="25" t="str">
        <f>IF(BW112="","",(IFERROR(VLOOKUP(MID(BW112,1,1),$CO$2:CS$28,3,0),0)+IFERROR(VLOOKUP(MID(BW112,2,1),CO$2:CS$28,4,0),0)+IFERROR(VLOOKUP(MID(BW112,3,1),CO$2:CS$28,5,0),0)+(ROW(BW112)/1000000000000)))</f>
        <v/>
      </c>
      <c r="BZ112" s="5">
        <v>111</v>
      </c>
      <c r="CA112" s="5" t="str">
        <f>IFERROR(VLOOKUP(BZ112,BV$2:BW1188,2,0),"")</f>
        <v/>
      </c>
      <c r="CU112" s="5" t="e">
        <f>IF(REPORTE!AH$2="si",IF(F112=VALUE(REPORTE!C$11),IF(SUM(CU113:CU$1993),CONCATENATE(INT(B112),", "),INT(B112)),""),IF(F112=VALUE(REPORTE!C$10),IF(SUM(CU113:CU$1993),CONCATENATE(INT(B112),", "),INT(B112)),""))</f>
        <v>#VALUE!</v>
      </c>
    </row>
    <row r="113" spans="1:105" s="5" customFormat="1" ht="15" customHeight="1" x14ac:dyDescent="0.25">
      <c r="A113" s="4" t="str">
        <f t="shared" si="22"/>
        <v/>
      </c>
      <c r="B113" s="6"/>
      <c r="C113" s="7"/>
      <c r="D113" s="10"/>
      <c r="E113" s="5" t="str">
        <f t="shared" si="26"/>
        <v/>
      </c>
      <c r="F113" s="9"/>
      <c r="G113" s="1" t="str">
        <f>IFERROR(INDEX('padron cfe'!B:B,MATCH(DATOS!F113,'padron cfe'!A:A,0),1),"")</f>
        <v/>
      </c>
      <c r="H113" s="1"/>
      <c r="J113" s="2" t="str">
        <f>IFERROR(INDEX('padron cfe'!C:C,MATCH(DATOS!F113,'padron cfe'!A:A,0),1),"")</f>
        <v/>
      </c>
      <c r="K113" s="4"/>
      <c r="L113" s="4" t="str">
        <f>IFERROR(IF(VLOOKUP(I113,I$2:L112,4,0)=0,"",VLOOKUP(I113,I$2:L112,4,0)),"")</f>
        <v/>
      </c>
      <c r="M113" s="4" t="str">
        <f>IFERROR(IF(VLOOKUP(I113,I$2:M112,5,0)=0,"",VLOOKUP(I113,I$2:M112,5,0)),"")</f>
        <v/>
      </c>
      <c r="N113" s="4"/>
      <c r="O113" s="2"/>
      <c r="P113" s="2"/>
      <c r="T113" s="2" t="str">
        <f>IFERROR(INDEX('padron cfe'!D:D,MATCH(DATOS!F113,'padron cfe'!A:A,0),1),"")</f>
        <v/>
      </c>
      <c r="U113" s="4"/>
      <c r="V113" s="4"/>
      <c r="W113" s="4"/>
      <c r="X113" s="4"/>
      <c r="Y113" s="4"/>
      <c r="Z113" s="8"/>
      <c r="AA113" s="4"/>
      <c r="AB113" s="4" t="str">
        <f t="shared" si="27"/>
        <v/>
      </c>
      <c r="AC113" s="7" t="str">
        <f t="shared" ca="1" si="28"/>
        <v/>
      </c>
      <c r="AD113" s="7"/>
      <c r="AE113" s="7"/>
      <c r="AF113" s="97" t="str">
        <f>IFERROR(INDEX(bombas!F:F,MATCH(B113,bombas!I:I,0),1),"")</f>
        <v/>
      </c>
      <c r="AG113" s="6" t="str">
        <f>IFERROR(INDEX(bombas!H:H,MATCH(B113,bombas!I:I,0),1),"")</f>
        <v/>
      </c>
      <c r="AH113" s="4"/>
      <c r="AI113" s="4" t="str">
        <f t="shared" si="29"/>
        <v/>
      </c>
      <c r="AJ113" s="4"/>
      <c r="AK113" s="127" t="str">
        <f t="shared" si="30"/>
        <v/>
      </c>
      <c r="AL113" s="2" t="str">
        <f>IFERROR(IF(INDEX(AL$1:AL112,MATCH(I113,I$1:I112,0),1)=0,"",INDEX(AL$1:AL112,MATCH(I113,I$1:I112,0),1)),"")</f>
        <v/>
      </c>
      <c r="AM113" s="2" t="str">
        <f>IFERROR(IF(INDEX(AM$1:AM112,MATCH(I113,I$1:I112,0),1)=0,"",INDEX(AM$1:AM112,MATCH(I113,I$1:I112,0),1)),"")</f>
        <v/>
      </c>
      <c r="AN113" s="2" t="str">
        <f>IFERROR(IF(INDEX(AN$1:AN112,MATCH(I113,I$1:I112,0),1)=0,"",INDEX(AN$1:AN112,MATCH(I113,I$1:I112,0),1)),"")</f>
        <v/>
      </c>
      <c r="AO113" s="2"/>
      <c r="AP113" s="2"/>
      <c r="AQ113" s="2"/>
      <c r="AR113" s="4"/>
      <c r="AS113" s="4"/>
      <c r="AT113" s="4"/>
      <c r="AU113" s="4"/>
      <c r="AV113" s="4"/>
      <c r="AW113" s="4"/>
      <c r="AX113" s="4"/>
      <c r="AY113" s="4"/>
      <c r="AZ113" s="4"/>
      <c r="BB113" s="4"/>
      <c r="BH113" s="4" t="str">
        <f>IF(IFERROR(VLOOKUP(F113,F114:F$1993,1,0),"")="","",COUNTIF(F:F,F113))</f>
        <v/>
      </c>
      <c r="BI113" s="4"/>
      <c r="BM113" s="5" t="str">
        <f>IF(B113="","",IF(BH113="",1+(MAX(BM$2:BM112)),""))</f>
        <v/>
      </c>
      <c r="BN113" s="5" t="str">
        <f t="shared" si="23"/>
        <v/>
      </c>
      <c r="BO113" s="5" t="str">
        <f t="shared" si="24"/>
        <v/>
      </c>
      <c r="BP113" s="15" t="str">
        <f t="shared" si="25"/>
        <v/>
      </c>
      <c r="BQ113" s="29"/>
      <c r="BR113" s="16"/>
      <c r="BS113" s="5" t="str">
        <f t="shared" si="33"/>
        <v/>
      </c>
      <c r="BV113" s="5" t="str">
        <f t="shared" si="32"/>
        <v/>
      </c>
      <c r="BW113" s="5" t="str">
        <f>IF(I113="","",IFERROR(IF(VLOOKUP(I113,I$2:I112,1,0)=0,"",""),I113))</f>
        <v/>
      </c>
      <c r="BX113" s="25" t="str">
        <f>IF(BW113="","",(IFERROR(VLOOKUP(MID(BW113,1,1),$CO$2:CS$28,3,0),0)+IFERROR(VLOOKUP(MID(BW113,2,1),CO$2:CS$28,4,0),0)+IFERROR(VLOOKUP(MID(BW113,3,1),CO$2:CS$28,5,0),0)+(ROW(BW113)/1000000000000)))</f>
        <v/>
      </c>
      <c r="BZ113" s="5">
        <v>112</v>
      </c>
      <c r="CA113" s="5" t="str">
        <f>IFERROR(VLOOKUP(BZ113,BV$2:BW1189,2,0),"")</f>
        <v/>
      </c>
      <c r="CU113" s="5" t="e">
        <f>IF(REPORTE!AH$2="si",IF(F113=VALUE(REPORTE!C$11),IF(SUM(CU114:CU$1993),CONCATENATE(INT(B113),", "),INT(B113)),""),IF(F113=VALUE(REPORTE!C$10),IF(SUM(CU114:CU$1993),CONCATENATE(INT(B113),", "),INT(B113)),""))</f>
        <v>#VALUE!</v>
      </c>
    </row>
    <row r="114" spans="1:105" s="5" customFormat="1" ht="15" customHeight="1" x14ac:dyDescent="0.25">
      <c r="A114" s="4" t="str">
        <f t="shared" si="22"/>
        <v/>
      </c>
      <c r="B114" s="6"/>
      <c r="C114" s="7"/>
      <c r="D114" s="10"/>
      <c r="E114" s="5" t="str">
        <f t="shared" si="26"/>
        <v/>
      </c>
      <c r="F114" s="9"/>
      <c r="G114" s="1" t="str">
        <f>IFERROR(INDEX('padron cfe'!B:B,MATCH(DATOS!F114,'padron cfe'!A:A,0),1),"")</f>
        <v/>
      </c>
      <c r="H114" s="1"/>
      <c r="J114" s="2" t="str">
        <f>IFERROR(INDEX('padron cfe'!C:C,MATCH(DATOS!F114,'padron cfe'!A:A,0),1),"")</f>
        <v/>
      </c>
      <c r="K114" s="4"/>
      <c r="L114" s="4" t="str">
        <f>IFERROR(IF(VLOOKUP(I114,I$2:L113,4,0)=0,"",VLOOKUP(I114,I$2:L113,4,0)),"")</f>
        <v/>
      </c>
      <c r="M114" s="4" t="str">
        <f>IFERROR(IF(VLOOKUP(I114,I$2:M113,5,0)=0,"",VLOOKUP(I114,I$2:M113,5,0)),"")</f>
        <v/>
      </c>
      <c r="N114" s="4"/>
      <c r="O114" s="2"/>
      <c r="P114" s="2"/>
      <c r="T114" s="2" t="str">
        <f>IFERROR(INDEX('padron cfe'!D:D,MATCH(DATOS!F114,'padron cfe'!A:A,0),1),"")</f>
        <v/>
      </c>
      <c r="U114" s="4"/>
      <c r="V114" s="4"/>
      <c r="W114" s="4"/>
      <c r="X114" s="4"/>
      <c r="Y114" s="4"/>
      <c r="Z114" s="8"/>
      <c r="AA114" s="4"/>
      <c r="AB114" s="4" t="str">
        <f t="shared" si="27"/>
        <v/>
      </c>
      <c r="AC114" s="7" t="str">
        <f t="shared" ca="1" si="28"/>
        <v/>
      </c>
      <c r="AD114" s="7"/>
      <c r="AE114" s="7"/>
      <c r="AF114" s="97" t="str">
        <f>IFERROR(INDEX(bombas!F:F,MATCH(B114,bombas!I:I,0),1),"")</f>
        <v/>
      </c>
      <c r="AG114" s="6" t="str">
        <f>IFERROR(INDEX(bombas!H:H,MATCH(B114,bombas!I:I,0),1),"")</f>
        <v/>
      </c>
      <c r="AH114" s="4"/>
      <c r="AI114" s="4" t="str">
        <f t="shared" si="29"/>
        <v/>
      </c>
      <c r="AJ114" s="4"/>
      <c r="AK114" s="127" t="str">
        <f t="shared" si="30"/>
        <v/>
      </c>
      <c r="AL114" s="2" t="str">
        <f>IFERROR(IF(INDEX(AL$1:AL113,MATCH(I114,I$1:I113,0),1)=0,"",INDEX(AL$1:AL113,MATCH(I114,I$1:I113,0),1)),"")</f>
        <v/>
      </c>
      <c r="AM114" s="2" t="str">
        <f>IFERROR(IF(INDEX(AM$1:AM113,MATCH(I114,I$1:I113,0),1)=0,"",INDEX(AM$1:AM113,MATCH(I114,I$1:I113,0),1)),"")</f>
        <v/>
      </c>
      <c r="AN114" s="2" t="str">
        <f>IFERROR(IF(INDEX(AN$1:AN113,MATCH(I114,I$1:I113,0),1)=0,"",INDEX(AN$1:AN113,MATCH(I114,I$1:I113,0),1)),"")</f>
        <v/>
      </c>
      <c r="AO114" s="2"/>
      <c r="AP114" s="2"/>
      <c r="AQ114" s="2"/>
      <c r="AR114" s="4"/>
      <c r="AS114" s="4"/>
      <c r="AT114" s="4"/>
      <c r="AU114" s="4"/>
      <c r="AV114" s="4"/>
      <c r="AW114" s="4"/>
      <c r="AX114" s="4"/>
      <c r="AY114" s="4"/>
      <c r="AZ114" s="4"/>
      <c r="BB114" s="4"/>
      <c r="BH114" s="4" t="str">
        <f>IF(IFERROR(VLOOKUP(F114,F115:F$1993,1,0),"")="","",COUNTIF(F:F,F114))</f>
        <v/>
      </c>
      <c r="BI114" s="4"/>
      <c r="BM114" s="5" t="str">
        <f>IF(B114="","",IF(BH114="",1+(MAX(BM$2:BM113)),""))</f>
        <v/>
      </c>
      <c r="BN114" s="5" t="str">
        <f t="shared" si="23"/>
        <v/>
      </c>
      <c r="BO114" s="5" t="str">
        <f t="shared" si="24"/>
        <v/>
      </c>
      <c r="BP114" s="15" t="str">
        <f t="shared" si="25"/>
        <v/>
      </c>
      <c r="BQ114" s="29"/>
      <c r="BR114" s="16"/>
      <c r="BS114" s="5" t="str">
        <f t="shared" si="33"/>
        <v/>
      </c>
      <c r="BV114" s="5" t="str">
        <f t="shared" si="32"/>
        <v/>
      </c>
      <c r="BW114" s="5" t="str">
        <f>IF(I114="","",IFERROR(IF(VLOOKUP(I114,I$2:I113,1,0)=0,"",""),I114))</f>
        <v/>
      </c>
      <c r="BX114" s="25" t="str">
        <f>IF(BW114="","",(IFERROR(VLOOKUP(MID(BW114,1,1),$CO$2:CS$28,3,0),0)+IFERROR(VLOOKUP(MID(BW114,2,1),CO$2:CS$28,4,0),0)+IFERROR(VLOOKUP(MID(BW114,3,1),CO$2:CS$28,5,0),0)+(ROW(BW114)/1000000000000)))</f>
        <v/>
      </c>
      <c r="BZ114" s="5">
        <v>113</v>
      </c>
      <c r="CA114" s="5" t="str">
        <f>IFERROR(VLOOKUP(BZ114,BV$2:BW1190,2,0),"")</f>
        <v/>
      </c>
      <c r="CU114" s="5" t="e">
        <f>IF(REPORTE!AH$2="si",IF(F114=VALUE(REPORTE!C$11),IF(SUM(CU115:CU$1993),CONCATENATE(INT(B114),", "),INT(B114)),""),IF(F114=VALUE(REPORTE!C$10),IF(SUM(CU115:CU$1993),CONCATENATE(INT(B114),", "),INT(B114)),""))</f>
        <v>#VALUE!</v>
      </c>
    </row>
    <row r="115" spans="1:105" s="5" customFormat="1" ht="15" customHeight="1" x14ac:dyDescent="0.25">
      <c r="A115" s="4" t="str">
        <f t="shared" si="22"/>
        <v/>
      </c>
      <c r="B115" s="6"/>
      <c r="C115" s="7"/>
      <c r="D115" s="10"/>
      <c r="E115" s="5" t="str">
        <f t="shared" si="26"/>
        <v/>
      </c>
      <c r="F115" s="9"/>
      <c r="G115" s="1" t="str">
        <f>IFERROR(INDEX('padron cfe'!B:B,MATCH(DATOS!F115,'padron cfe'!A:A,0),1),"")</f>
        <v/>
      </c>
      <c r="H115" s="1"/>
      <c r="J115" s="2" t="str">
        <f>IFERROR(INDEX('padron cfe'!C:C,MATCH(DATOS!F115,'padron cfe'!A:A,0),1),"")</f>
        <v/>
      </c>
      <c r="K115" s="4"/>
      <c r="L115" s="4" t="str">
        <f>IFERROR(IF(VLOOKUP(I115,I$2:L114,4,0)=0,"",VLOOKUP(I115,I$2:L114,4,0)),"")</f>
        <v/>
      </c>
      <c r="M115" s="4" t="str">
        <f>IFERROR(IF(VLOOKUP(I115,I$2:M114,5,0)=0,"",VLOOKUP(I115,I$2:M114,5,0)),"")</f>
        <v/>
      </c>
      <c r="N115" s="4"/>
      <c r="O115" s="2"/>
      <c r="P115" s="2"/>
      <c r="T115" s="2" t="str">
        <f>IFERROR(INDEX('padron cfe'!D:D,MATCH(DATOS!F115,'padron cfe'!A:A,0),1),"")</f>
        <v/>
      </c>
      <c r="U115" s="4"/>
      <c r="V115" s="4"/>
      <c r="W115" s="4"/>
      <c r="X115" s="4"/>
      <c r="Y115" s="4"/>
      <c r="Z115" s="8"/>
      <c r="AA115" s="4"/>
      <c r="AB115" s="4" t="str">
        <f t="shared" si="27"/>
        <v/>
      </c>
      <c r="AC115" s="7" t="str">
        <f t="shared" ca="1" si="28"/>
        <v/>
      </c>
      <c r="AD115" s="7"/>
      <c r="AE115" s="7"/>
      <c r="AF115" s="97" t="str">
        <f>IFERROR(INDEX(bombas!F:F,MATCH(B115,bombas!I:I,0),1),"")</f>
        <v/>
      </c>
      <c r="AG115" s="6" t="str">
        <f>IFERROR(INDEX(bombas!H:H,MATCH(B115,bombas!I:I,0),1),"")</f>
        <v/>
      </c>
      <c r="AH115" s="4"/>
      <c r="AI115" s="4" t="str">
        <f t="shared" si="29"/>
        <v/>
      </c>
      <c r="AJ115" s="4"/>
      <c r="AK115" s="127" t="str">
        <f t="shared" si="30"/>
        <v/>
      </c>
      <c r="AL115" s="2" t="str">
        <f>IFERROR(IF(INDEX(AL$1:AL114,MATCH(I115,I$1:I114,0),1)=0,"",INDEX(AL$1:AL114,MATCH(I115,I$1:I114,0),1)),"")</f>
        <v/>
      </c>
      <c r="AM115" s="2" t="str">
        <f>IFERROR(IF(INDEX(AM$1:AM114,MATCH(I115,I$1:I114,0),1)=0,"",INDEX(AM$1:AM114,MATCH(I115,I$1:I114,0),1)),"")</f>
        <v/>
      </c>
      <c r="AN115" s="2" t="str">
        <f>IFERROR(IF(INDEX(AN$1:AN114,MATCH(I115,I$1:I114,0),1)=0,"",INDEX(AN$1:AN114,MATCH(I115,I$1:I114,0),1)),"")</f>
        <v/>
      </c>
      <c r="AO115" s="2"/>
      <c r="AP115" s="2"/>
      <c r="AQ115" s="2"/>
      <c r="AR115" s="4"/>
      <c r="AS115" s="4"/>
      <c r="AT115" s="4"/>
      <c r="AU115" s="4"/>
      <c r="AV115" s="4"/>
      <c r="AW115" s="4"/>
      <c r="AX115" s="4"/>
      <c r="AY115" s="4"/>
      <c r="AZ115" s="4"/>
      <c r="BB115" s="4"/>
      <c r="BH115" s="4" t="str">
        <f>IF(IFERROR(VLOOKUP(F115,F116:F$1993,1,0),"")="","",COUNTIF(F:F,F115))</f>
        <v/>
      </c>
      <c r="BI115" s="4"/>
      <c r="BM115" s="5" t="str">
        <f>IF(B115="","",IF(BH115="",1+(MAX(BM$2:BM114)),""))</f>
        <v/>
      </c>
      <c r="BN115" s="5" t="str">
        <f t="shared" si="23"/>
        <v/>
      </c>
      <c r="BO115" s="5" t="str">
        <f t="shared" si="24"/>
        <v/>
      </c>
      <c r="BP115" s="15" t="str">
        <f t="shared" si="25"/>
        <v/>
      </c>
      <c r="BQ115" s="29"/>
      <c r="BR115" s="16"/>
      <c r="BS115" s="5" t="str">
        <f t="shared" si="33"/>
        <v/>
      </c>
      <c r="BV115" s="5" t="str">
        <f t="shared" si="32"/>
        <v/>
      </c>
      <c r="BW115" s="5" t="str">
        <f>IF(I115="","",IFERROR(IF(VLOOKUP(I115,I$2:I114,1,0)=0,"",""),I115))</f>
        <v/>
      </c>
      <c r="BX115" s="25" t="str">
        <f>IF(BW115="","",(IFERROR(VLOOKUP(MID(BW115,1,1),$CO$2:CS$28,3,0),0)+IFERROR(VLOOKUP(MID(BW115,2,1),CO$2:CS$28,4,0),0)+IFERROR(VLOOKUP(MID(BW115,3,1),CO$2:CS$28,5,0),0)+(ROW(BW115)/1000000000000)))</f>
        <v/>
      </c>
      <c r="BZ115" s="5">
        <v>114</v>
      </c>
      <c r="CA115" s="5" t="str">
        <f>IFERROR(VLOOKUP(BZ115,BV$2:BW1191,2,0),"")</f>
        <v/>
      </c>
      <c r="CU115" s="5" t="e">
        <f>IF(REPORTE!AH$2="si",IF(F115=VALUE(REPORTE!C$11),IF(SUM(CU116:CU$1993),CONCATENATE(INT(B115),", "),INT(B115)),""),IF(F115=VALUE(REPORTE!C$10),IF(SUM(CU116:CU$1993),CONCATENATE(INT(B115),", "),INT(B115)),""))</f>
        <v>#VALUE!</v>
      </c>
    </row>
    <row r="116" spans="1:105" s="5" customFormat="1" ht="15" customHeight="1" x14ac:dyDescent="0.25">
      <c r="A116" s="4" t="str">
        <f t="shared" si="22"/>
        <v/>
      </c>
      <c r="B116" s="6"/>
      <c r="C116" s="7"/>
      <c r="D116" s="10"/>
      <c r="E116" s="5" t="str">
        <f t="shared" si="26"/>
        <v/>
      </c>
      <c r="F116" s="9"/>
      <c r="G116" s="1" t="str">
        <f>IFERROR(INDEX('padron cfe'!B:B,MATCH(DATOS!F116,'padron cfe'!A:A,0),1),"")</f>
        <v/>
      </c>
      <c r="H116" s="1"/>
      <c r="J116" s="2" t="str">
        <f>IFERROR(INDEX('padron cfe'!C:C,MATCH(DATOS!F116,'padron cfe'!A:A,0),1),"")</f>
        <v/>
      </c>
      <c r="K116" s="4"/>
      <c r="L116" s="4" t="str">
        <f>IFERROR(IF(VLOOKUP(I116,I$2:L115,4,0)=0,"",VLOOKUP(I116,I$2:L115,4,0)),"")</f>
        <v/>
      </c>
      <c r="M116" s="4" t="str">
        <f>IFERROR(IF(VLOOKUP(I116,I$2:M115,5,0)=0,"",VLOOKUP(I116,I$2:M115,5,0)),"")</f>
        <v/>
      </c>
      <c r="N116" s="4"/>
      <c r="O116" s="2"/>
      <c r="P116" s="2"/>
      <c r="T116" s="2" t="str">
        <f>IFERROR(INDEX('padron cfe'!D:D,MATCH(DATOS!F116,'padron cfe'!A:A,0),1),"")</f>
        <v/>
      </c>
      <c r="U116" s="4"/>
      <c r="V116" s="4"/>
      <c r="W116" s="4"/>
      <c r="X116" s="4"/>
      <c r="Y116" s="4"/>
      <c r="Z116" s="8"/>
      <c r="AA116" s="4"/>
      <c r="AB116" s="4" t="str">
        <f t="shared" si="27"/>
        <v/>
      </c>
      <c r="AC116" s="7" t="str">
        <f t="shared" ca="1" si="28"/>
        <v/>
      </c>
      <c r="AD116" s="7"/>
      <c r="AE116" s="7"/>
      <c r="AF116" s="97" t="str">
        <f>IFERROR(INDEX(bombas!F:F,MATCH(B116,bombas!I:I,0),1),"")</f>
        <v/>
      </c>
      <c r="AG116" s="6" t="str">
        <f>IFERROR(INDEX(bombas!H:H,MATCH(B116,bombas!I:I,0),1),"")</f>
        <v/>
      </c>
      <c r="AH116" s="4"/>
      <c r="AI116" s="4" t="str">
        <f t="shared" si="29"/>
        <v/>
      </c>
      <c r="AJ116" s="4"/>
      <c r="AK116" s="127" t="str">
        <f t="shared" si="30"/>
        <v/>
      </c>
      <c r="AL116" s="2" t="str">
        <f>IFERROR(IF(INDEX(AL$1:AL115,MATCH(I116,I$1:I115,0),1)=0,"",INDEX(AL$1:AL115,MATCH(I116,I$1:I115,0),1)),"")</f>
        <v/>
      </c>
      <c r="AM116" s="2" t="str">
        <f>IFERROR(IF(INDEX(AM$1:AM115,MATCH(I116,I$1:I115,0),1)=0,"",INDEX(AM$1:AM115,MATCH(I116,I$1:I115,0),1)),"")</f>
        <v/>
      </c>
      <c r="AN116" s="2" t="str">
        <f>IFERROR(IF(INDEX(AN$1:AN115,MATCH(I116,I$1:I115,0),1)=0,"",INDEX(AN$1:AN115,MATCH(I116,I$1:I115,0),1)),"")</f>
        <v/>
      </c>
      <c r="AO116" s="2"/>
      <c r="AP116" s="2"/>
      <c r="AQ116" s="2"/>
      <c r="AR116" s="4"/>
      <c r="AS116" s="4"/>
      <c r="AT116" s="4"/>
      <c r="AU116" s="4"/>
      <c r="AV116" s="4"/>
      <c r="AW116" s="4"/>
      <c r="AX116" s="4"/>
      <c r="AY116" s="4"/>
      <c r="AZ116" s="4"/>
      <c r="BB116" s="4"/>
      <c r="BH116" s="4" t="str">
        <f>IF(IFERROR(VLOOKUP(F116,F117:F$1993,1,0),"")="","",COUNTIF(F:F,F116))</f>
        <v/>
      </c>
      <c r="BI116" s="4"/>
      <c r="BM116" s="5" t="str">
        <f>IF(B116="","",IF(BH116="",1+(MAX(BM$2:BM115)),""))</f>
        <v/>
      </c>
      <c r="BN116" s="5" t="str">
        <f t="shared" si="23"/>
        <v/>
      </c>
      <c r="BO116" s="5" t="str">
        <f t="shared" si="24"/>
        <v/>
      </c>
      <c r="BP116" s="15" t="str">
        <f t="shared" si="25"/>
        <v/>
      </c>
      <c r="BQ116" s="29"/>
      <c r="BR116" s="16"/>
      <c r="BS116" s="5" t="str">
        <f t="shared" si="33"/>
        <v/>
      </c>
      <c r="BV116" s="5" t="str">
        <f t="shared" si="32"/>
        <v/>
      </c>
      <c r="BW116" s="5" t="str">
        <f>IF(I116="","",IFERROR(IF(VLOOKUP(I116,I$2:I115,1,0)=0,"",""),I116))</f>
        <v/>
      </c>
      <c r="BX116" s="25" t="str">
        <f>IF(BW116="","",(IFERROR(VLOOKUP(MID(BW116,1,1),$CO$2:CS$28,3,0),0)+IFERROR(VLOOKUP(MID(BW116,2,1),CO$2:CS$28,4,0),0)+IFERROR(VLOOKUP(MID(BW116,3,1),CO$2:CS$28,5,0),0)+(ROW(BW116)/1000000000000)))</f>
        <v/>
      </c>
      <c r="BZ116" s="5">
        <v>115</v>
      </c>
      <c r="CA116" s="5" t="str">
        <f>IFERROR(VLOOKUP(BZ116,BV$2:BW1192,2,0),"")</f>
        <v/>
      </c>
      <c r="CU116" s="5" t="e">
        <f>IF(REPORTE!AH$2="si",IF(F116=VALUE(REPORTE!C$11),IF(SUM(CU117:CU$1993),CONCATENATE(INT(B116),", "),INT(B116)),""),IF(F116=VALUE(REPORTE!C$10),IF(SUM(CU117:CU$1993),CONCATENATE(INT(B116),", "),INT(B116)),""))</f>
        <v>#VALUE!</v>
      </c>
    </row>
    <row r="117" spans="1:105" s="5" customFormat="1" ht="15" customHeight="1" x14ac:dyDescent="0.25">
      <c r="A117" s="4" t="str">
        <f t="shared" si="22"/>
        <v/>
      </c>
      <c r="B117" s="6"/>
      <c r="C117" s="7"/>
      <c r="D117" s="10"/>
      <c r="E117" s="5" t="str">
        <f t="shared" si="26"/>
        <v/>
      </c>
      <c r="F117" s="9"/>
      <c r="G117" s="1" t="str">
        <f>IFERROR(INDEX('padron cfe'!B:B,MATCH(DATOS!F117,'padron cfe'!A:A,0),1),"")</f>
        <v/>
      </c>
      <c r="H117" s="1"/>
      <c r="J117" s="2" t="str">
        <f>IFERROR(INDEX('padron cfe'!C:C,MATCH(DATOS!F117,'padron cfe'!A:A,0),1),"")</f>
        <v/>
      </c>
      <c r="K117" s="4"/>
      <c r="L117" s="4" t="str">
        <f>IFERROR(IF(VLOOKUP(I117,I$2:L116,4,0)=0,"",VLOOKUP(I117,I$2:L116,4,0)),"")</f>
        <v/>
      </c>
      <c r="M117" s="4" t="str">
        <f>IFERROR(IF(VLOOKUP(I117,I$2:M116,5,0)=0,"",VLOOKUP(I117,I$2:M116,5,0)),"")</f>
        <v/>
      </c>
      <c r="N117" s="4"/>
      <c r="O117" s="2"/>
      <c r="P117" s="2"/>
      <c r="T117" s="2" t="str">
        <f>IFERROR(INDEX('padron cfe'!D:D,MATCH(DATOS!F117,'padron cfe'!A:A,0),1),"")</f>
        <v/>
      </c>
      <c r="U117" s="4"/>
      <c r="V117" s="4"/>
      <c r="W117" s="4"/>
      <c r="X117" s="4"/>
      <c r="Y117" s="4"/>
      <c r="Z117" s="8"/>
      <c r="AA117" s="4"/>
      <c r="AB117" s="4" t="str">
        <f t="shared" si="27"/>
        <v/>
      </c>
      <c r="AC117" s="7" t="str">
        <f t="shared" ca="1" si="28"/>
        <v/>
      </c>
      <c r="AD117" s="7"/>
      <c r="AE117" s="7"/>
      <c r="AF117" s="97" t="str">
        <f>IFERROR(INDEX(bombas!F:F,MATCH(B117,bombas!I:I,0),1),"")</f>
        <v/>
      </c>
      <c r="AG117" s="6" t="str">
        <f>IFERROR(INDEX(bombas!H:H,MATCH(B117,bombas!I:I,0),1),"")</f>
        <v/>
      </c>
      <c r="AH117" s="4"/>
      <c r="AI117" s="4" t="str">
        <f t="shared" si="29"/>
        <v/>
      </c>
      <c r="AJ117" s="4"/>
      <c r="AK117" s="127" t="str">
        <f t="shared" si="30"/>
        <v/>
      </c>
      <c r="AL117" s="2" t="str">
        <f>IFERROR(IF(INDEX(AL$1:AL116,MATCH(I117,I$1:I116,0),1)=0,"",INDEX(AL$1:AL116,MATCH(I117,I$1:I116,0),1)),"")</f>
        <v/>
      </c>
      <c r="AM117" s="2" t="str">
        <f>IFERROR(IF(INDEX(AM$1:AM116,MATCH(I117,I$1:I116,0),1)=0,"",INDEX(AM$1:AM116,MATCH(I117,I$1:I116,0),1)),"")</f>
        <v/>
      </c>
      <c r="AN117" s="2" t="str">
        <f>IFERROR(IF(INDEX(AN$1:AN116,MATCH(I117,I$1:I116,0),1)=0,"",INDEX(AN$1:AN116,MATCH(I117,I$1:I116,0),1)),"")</f>
        <v/>
      </c>
      <c r="AO117" s="2"/>
      <c r="AP117" s="2"/>
      <c r="AQ117" s="2"/>
      <c r="AR117" s="4"/>
      <c r="AS117" s="4"/>
      <c r="AT117" s="4"/>
      <c r="AU117" s="4"/>
      <c r="AV117" s="4"/>
      <c r="AW117" s="4"/>
      <c r="AX117" s="4"/>
      <c r="AY117" s="4"/>
      <c r="AZ117" s="4"/>
      <c r="BB117" s="4"/>
      <c r="BH117" s="4" t="str">
        <f>IF(IFERROR(VLOOKUP(F117,F118:F$1993,1,0),"")="","",COUNTIF(F:F,F117))</f>
        <v/>
      </c>
      <c r="BI117" s="4"/>
      <c r="BM117" s="5" t="str">
        <f>IF(B117="","",IF(BH117="",1+(MAX(BM$2:BM116)),""))</f>
        <v/>
      </c>
      <c r="BN117" s="5" t="str">
        <f t="shared" si="23"/>
        <v/>
      </c>
      <c r="BO117" s="5" t="str">
        <f t="shared" si="24"/>
        <v/>
      </c>
      <c r="BP117" s="15" t="str">
        <f t="shared" si="25"/>
        <v/>
      </c>
      <c r="BQ117" s="29"/>
      <c r="BR117" s="16"/>
      <c r="BS117" s="5" t="str">
        <f t="shared" si="33"/>
        <v/>
      </c>
      <c r="BV117" s="5" t="str">
        <f t="shared" si="32"/>
        <v/>
      </c>
      <c r="BW117" s="5" t="str">
        <f>IF(I117="","",IFERROR(IF(VLOOKUP(I117,I$2:I116,1,0)=0,"",""),I117))</f>
        <v/>
      </c>
      <c r="BX117" s="25" t="str">
        <f>IF(BW117="","",(IFERROR(VLOOKUP(MID(BW117,1,1),$CO$2:CS$28,3,0),0)+IFERROR(VLOOKUP(MID(BW117,2,1),CO$2:CS$28,4,0),0)+IFERROR(VLOOKUP(MID(BW117,3,1),CO$2:CS$28,5,0),0)+(ROW(BW117)/1000000000000)))</f>
        <v/>
      </c>
      <c r="BZ117" s="5">
        <v>116</v>
      </c>
      <c r="CA117" s="5" t="str">
        <f>IFERROR(VLOOKUP(BZ117,BV$2:BW1193,2,0),"")</f>
        <v/>
      </c>
      <c r="CU117" s="5" t="e">
        <f>IF(REPORTE!AH$2="si",IF(F117=VALUE(REPORTE!C$11),IF(SUM(CU118:CU$1993),CONCATENATE(INT(B117),", "),INT(B117)),""),IF(F117=VALUE(REPORTE!C$10),IF(SUM(CU118:CU$1993),CONCATENATE(INT(B117),", "),INT(B117)),""))</f>
        <v>#VALUE!</v>
      </c>
    </row>
    <row r="118" spans="1:105" s="5" customFormat="1" ht="15" customHeight="1" x14ac:dyDescent="0.25">
      <c r="A118" s="4" t="str">
        <f t="shared" si="22"/>
        <v/>
      </c>
      <c r="B118" s="6"/>
      <c r="C118" s="7"/>
      <c r="D118" s="10"/>
      <c r="E118" s="5" t="str">
        <f t="shared" si="26"/>
        <v/>
      </c>
      <c r="F118" s="9"/>
      <c r="G118" s="1" t="str">
        <f>IFERROR(INDEX('padron cfe'!B:B,MATCH(DATOS!F118,'padron cfe'!A:A,0),1),"")</f>
        <v/>
      </c>
      <c r="H118" s="1"/>
      <c r="J118" s="2" t="str">
        <f>IFERROR(INDEX('padron cfe'!C:C,MATCH(DATOS!F118,'padron cfe'!A:A,0),1),"")</f>
        <v/>
      </c>
      <c r="K118" s="4"/>
      <c r="L118" s="4" t="str">
        <f>IFERROR(IF(VLOOKUP(I118,I$2:L117,4,0)=0,"",VLOOKUP(I118,I$2:L117,4,0)),"")</f>
        <v/>
      </c>
      <c r="M118" s="4" t="str">
        <f>IFERROR(IF(VLOOKUP(I118,I$2:M117,5,0)=0,"",VLOOKUP(I118,I$2:M117,5,0)),"")</f>
        <v/>
      </c>
      <c r="N118" s="4"/>
      <c r="O118" s="2"/>
      <c r="P118" s="2"/>
      <c r="T118" s="2" t="str">
        <f>IFERROR(INDEX('padron cfe'!D:D,MATCH(DATOS!F118,'padron cfe'!A:A,0),1),"")</f>
        <v/>
      </c>
      <c r="U118" s="4"/>
      <c r="V118" s="4"/>
      <c r="W118" s="4"/>
      <c r="X118" s="4"/>
      <c r="Y118" s="4"/>
      <c r="Z118" s="8"/>
      <c r="AA118" s="4"/>
      <c r="AB118" s="4" t="str">
        <f t="shared" si="27"/>
        <v/>
      </c>
      <c r="AC118" s="7" t="str">
        <f t="shared" ca="1" si="28"/>
        <v/>
      </c>
      <c r="AD118" s="7"/>
      <c r="AE118" s="7"/>
      <c r="AF118" s="97" t="str">
        <f>IFERROR(INDEX(bombas!F:F,MATCH(B118,bombas!I:I,0),1),"")</f>
        <v/>
      </c>
      <c r="AG118" s="6" t="str">
        <f>IFERROR(INDEX(bombas!H:H,MATCH(B118,bombas!I:I,0),1),"")</f>
        <v/>
      </c>
      <c r="AH118" s="4"/>
      <c r="AI118" s="4" t="str">
        <f t="shared" si="29"/>
        <v/>
      </c>
      <c r="AJ118" s="4"/>
      <c r="AK118" s="127" t="str">
        <f t="shared" si="30"/>
        <v/>
      </c>
      <c r="AL118" s="2" t="str">
        <f>IFERROR(IF(INDEX(AL$1:AL117,MATCH(I118,I$1:I117,0),1)=0,"",INDEX(AL$1:AL117,MATCH(I118,I$1:I117,0),1)),"")</f>
        <v/>
      </c>
      <c r="AM118" s="2" t="str">
        <f>IFERROR(IF(INDEX(AM$1:AM117,MATCH(I118,I$1:I117,0),1)=0,"",INDEX(AM$1:AM117,MATCH(I118,I$1:I117,0),1)),"")</f>
        <v/>
      </c>
      <c r="AN118" s="2" t="str">
        <f>IFERROR(IF(INDEX(AN$1:AN117,MATCH(I118,I$1:I117,0),1)=0,"",INDEX(AN$1:AN117,MATCH(I118,I$1:I117,0),1)),"")</f>
        <v/>
      </c>
      <c r="AO118" s="2"/>
      <c r="AP118" s="2"/>
      <c r="AQ118" s="2"/>
      <c r="AR118" s="4"/>
      <c r="AS118" s="4"/>
      <c r="AT118" s="4"/>
      <c r="AU118" s="4"/>
      <c r="AV118" s="4"/>
      <c r="AW118" s="4"/>
      <c r="AX118" s="4"/>
      <c r="AY118" s="4"/>
      <c r="AZ118" s="4"/>
      <c r="BB118" s="4"/>
      <c r="BH118" s="4" t="str">
        <f>IF(IFERROR(VLOOKUP(F118,F119:F$1993,1,0),"")="","",COUNTIF(F:F,F118))</f>
        <v/>
      </c>
      <c r="BI118" s="4"/>
      <c r="BM118" s="5" t="str">
        <f>IF(B118="","",IF(BH118="",1+(MAX(BM$2:BM117)),""))</f>
        <v/>
      </c>
      <c r="BN118" s="5" t="str">
        <f t="shared" si="23"/>
        <v/>
      </c>
      <c r="BO118" s="5" t="str">
        <f t="shared" si="24"/>
        <v/>
      </c>
      <c r="BP118" s="15" t="str">
        <f t="shared" si="25"/>
        <v/>
      </c>
      <c r="BQ118" s="29"/>
      <c r="BR118" s="16"/>
      <c r="BS118" s="5" t="str">
        <f t="shared" si="33"/>
        <v/>
      </c>
      <c r="BV118" s="5" t="str">
        <f t="shared" si="32"/>
        <v/>
      </c>
      <c r="BW118" s="5" t="str">
        <f>IF(I118="","",IFERROR(IF(VLOOKUP(I118,I$2:I117,1,0)=0,"",""),I118))</f>
        <v/>
      </c>
      <c r="BX118" s="25" t="str">
        <f>IF(BW118="","",(IFERROR(VLOOKUP(MID(BW118,1,1),$CO$2:CS$28,3,0),0)+IFERROR(VLOOKUP(MID(BW118,2,1),CO$2:CS$28,4,0),0)+IFERROR(VLOOKUP(MID(BW118,3,1),CO$2:CS$28,5,0),0)+(ROW(BW118)/1000000000000)))</f>
        <v/>
      </c>
      <c r="BZ118" s="5">
        <v>117</v>
      </c>
      <c r="CA118" s="5" t="str">
        <f>IFERROR(VLOOKUP(BZ118,BV$2:BW1194,2,0),"")</f>
        <v/>
      </c>
      <c r="CU118" s="5" t="e">
        <f>IF(REPORTE!AH$2="si",IF(F118=VALUE(REPORTE!C$11),IF(SUM(CU119:CU$1993),CONCATENATE(INT(B118),", "),INT(B118)),""),IF(F118=VALUE(REPORTE!C$10),IF(SUM(CU119:CU$1993),CONCATENATE(INT(B118),", "),INT(B118)),""))</f>
        <v>#VALUE!</v>
      </c>
    </row>
    <row r="119" spans="1:105" s="5" customFormat="1" ht="15" customHeight="1" x14ac:dyDescent="0.25">
      <c r="A119" s="4" t="str">
        <f t="shared" si="22"/>
        <v/>
      </c>
      <c r="B119" s="6"/>
      <c r="C119" s="7"/>
      <c r="D119" s="10"/>
      <c r="E119" s="5" t="str">
        <f t="shared" si="26"/>
        <v/>
      </c>
      <c r="F119" s="9"/>
      <c r="G119" s="1" t="str">
        <f>IFERROR(INDEX('padron cfe'!B:B,MATCH(DATOS!F119,'padron cfe'!A:A,0),1),"")</f>
        <v/>
      </c>
      <c r="H119" s="1"/>
      <c r="J119" s="2" t="str">
        <f>IFERROR(INDEX('padron cfe'!C:C,MATCH(DATOS!F119,'padron cfe'!A:A,0),1),"")</f>
        <v/>
      </c>
      <c r="K119" s="4"/>
      <c r="L119" s="4" t="str">
        <f>IFERROR(IF(VLOOKUP(I119,I$2:L118,4,0)=0,"",VLOOKUP(I119,I$2:L118,4,0)),"")</f>
        <v/>
      </c>
      <c r="M119" s="4" t="str">
        <f>IFERROR(IF(VLOOKUP(I119,I$2:M118,5,0)=0,"",VLOOKUP(I119,I$2:M118,5,0)),"")</f>
        <v/>
      </c>
      <c r="N119" s="4"/>
      <c r="O119" s="2"/>
      <c r="P119" s="2"/>
      <c r="T119" s="2" t="str">
        <f>IFERROR(INDEX('padron cfe'!D:D,MATCH(DATOS!F119,'padron cfe'!A:A,0),1),"")</f>
        <v/>
      </c>
      <c r="U119" s="4"/>
      <c r="V119" s="4"/>
      <c r="W119" s="4"/>
      <c r="X119" s="4"/>
      <c r="Y119" s="4"/>
      <c r="Z119" s="8"/>
      <c r="AA119" s="4"/>
      <c r="AB119" s="4" t="str">
        <f t="shared" si="27"/>
        <v/>
      </c>
      <c r="AC119" s="7" t="str">
        <f t="shared" ca="1" si="28"/>
        <v/>
      </c>
      <c r="AD119" s="7"/>
      <c r="AE119" s="7"/>
      <c r="AF119" s="97" t="str">
        <f>IFERROR(INDEX(bombas!F:F,MATCH(B119,bombas!I:I,0),1),"")</f>
        <v/>
      </c>
      <c r="AG119" s="6" t="str">
        <f>IFERROR(INDEX(bombas!H:H,MATCH(B119,bombas!I:I,0),1),"")</f>
        <v/>
      </c>
      <c r="AH119" s="4"/>
      <c r="AI119" s="4" t="str">
        <f t="shared" si="29"/>
        <v/>
      </c>
      <c r="AJ119" s="4"/>
      <c r="AK119" s="127" t="str">
        <f t="shared" si="30"/>
        <v/>
      </c>
      <c r="AL119" s="2" t="str">
        <f>IFERROR(IF(INDEX(AL$1:AL118,MATCH(I119,I$1:I118,0),1)=0,"",INDEX(AL$1:AL118,MATCH(I119,I$1:I118,0),1)),"")</f>
        <v/>
      </c>
      <c r="AM119" s="2" t="str">
        <f>IFERROR(IF(INDEX(AM$1:AM118,MATCH(I119,I$1:I118,0),1)=0,"",INDEX(AM$1:AM118,MATCH(I119,I$1:I118,0),1)),"")</f>
        <v/>
      </c>
      <c r="AN119" s="2" t="str">
        <f>IFERROR(IF(INDEX(AN$1:AN118,MATCH(I119,I$1:I118,0),1)=0,"",INDEX(AN$1:AN118,MATCH(I119,I$1:I118,0),1)),"")</f>
        <v/>
      </c>
      <c r="AO119" s="2"/>
      <c r="AP119" s="2"/>
      <c r="AQ119" s="2"/>
      <c r="AR119" s="4"/>
      <c r="AS119" s="4"/>
      <c r="AT119" s="4"/>
      <c r="AU119" s="4"/>
      <c r="AV119" s="4"/>
      <c r="AW119" s="4"/>
      <c r="AX119" s="4"/>
      <c r="AY119" s="4"/>
      <c r="AZ119" s="4"/>
      <c r="BB119" s="4"/>
      <c r="BH119" s="4" t="str">
        <f>IF(IFERROR(VLOOKUP(F119,F120:F$1993,1,0),"")="","",COUNTIF(F:F,F119))</f>
        <v/>
      </c>
      <c r="BI119" s="4"/>
      <c r="BM119" s="5" t="str">
        <f>IF(B119="","",IF(BH119="",1+(MAX(BM$2:BM118)),""))</f>
        <v/>
      </c>
      <c r="BN119" s="5" t="str">
        <f t="shared" si="23"/>
        <v/>
      </c>
      <c r="BO119" s="5" t="str">
        <f t="shared" si="24"/>
        <v/>
      </c>
      <c r="BP119" s="15" t="str">
        <f t="shared" si="25"/>
        <v/>
      </c>
      <c r="BQ119" s="29"/>
      <c r="BR119" s="16"/>
      <c r="BS119" s="5" t="str">
        <f t="shared" ref="BS119:BS146" si="34">CONCATENATE(AQ119,AS119,AT119,AU119,AV119)</f>
        <v/>
      </c>
      <c r="BV119" s="5" t="str">
        <f t="shared" si="32"/>
        <v/>
      </c>
      <c r="BW119" s="5" t="str">
        <f>IF(I119="","",IFERROR(IF(VLOOKUP(I119,I$2:I118,1,0)=0,"",""),I119))</f>
        <v/>
      </c>
      <c r="BX119" s="25" t="str">
        <f>IF(BW119="","",(IFERROR(VLOOKUP(MID(BW119,1,1),$CO$2:CS$28,3,0),0)+IFERROR(VLOOKUP(MID(BW119,2,1),CO$2:CS$28,4,0),0)+IFERROR(VLOOKUP(MID(BW119,3,1),CO$2:CS$28,5,0),0)+(ROW(BW119)/1000000000000)))</f>
        <v/>
      </c>
      <c r="BZ119" s="5">
        <v>118</v>
      </c>
      <c r="CA119" s="5" t="str">
        <f>IFERROR(VLOOKUP(BZ119,BV$2:BW1195,2,0),"")</f>
        <v/>
      </c>
      <c r="CU119" s="5" t="e">
        <f>IF(REPORTE!AH$2="si",IF(F119=VALUE(REPORTE!C$11),IF(SUM(CU120:CU$1993),CONCATENATE(INT(B119),", "),INT(B119)),""),IF(F119=VALUE(REPORTE!C$10),IF(SUM(CU120:CU$1993),CONCATENATE(INT(B119),", "),INT(B119)),""))</f>
        <v>#VALUE!</v>
      </c>
    </row>
    <row r="120" spans="1:105" s="5" customFormat="1" ht="15" customHeight="1" x14ac:dyDescent="0.25">
      <c r="A120" s="4" t="str">
        <f t="shared" si="22"/>
        <v/>
      </c>
      <c r="B120" s="6"/>
      <c r="C120" s="7"/>
      <c r="D120" s="10"/>
      <c r="E120" s="5" t="str">
        <f t="shared" si="26"/>
        <v/>
      </c>
      <c r="F120" s="9"/>
      <c r="G120" s="1" t="str">
        <f>IFERROR(INDEX('padron cfe'!B:B,MATCH(DATOS!F120,'padron cfe'!A:A,0),1),"")</f>
        <v/>
      </c>
      <c r="H120" s="1"/>
      <c r="J120" s="2" t="str">
        <f>IFERROR(INDEX('padron cfe'!C:C,MATCH(DATOS!F120,'padron cfe'!A:A,0),1),"")</f>
        <v/>
      </c>
      <c r="K120" s="4"/>
      <c r="L120" s="4" t="str">
        <f>IFERROR(IF(VLOOKUP(I120,I$2:L119,4,0)=0,"",VLOOKUP(I120,I$2:L119,4,0)),"")</f>
        <v/>
      </c>
      <c r="M120" s="4" t="str">
        <f>IFERROR(IF(VLOOKUP(I120,I$2:M119,5,0)=0,"",VLOOKUP(I120,I$2:M119,5,0)),"")</f>
        <v/>
      </c>
      <c r="N120" s="4"/>
      <c r="O120" s="2"/>
      <c r="P120" s="2"/>
      <c r="T120" s="2" t="str">
        <f>IFERROR(INDEX('padron cfe'!D:D,MATCH(DATOS!F120,'padron cfe'!A:A,0),1),"")</f>
        <v/>
      </c>
      <c r="U120" s="4"/>
      <c r="V120" s="4"/>
      <c r="W120" s="4"/>
      <c r="X120" s="4"/>
      <c r="Y120" s="4"/>
      <c r="Z120" s="8"/>
      <c r="AA120" s="4"/>
      <c r="AB120" s="4" t="str">
        <f t="shared" si="27"/>
        <v/>
      </c>
      <c r="AC120" s="7" t="str">
        <f t="shared" ca="1" si="28"/>
        <v/>
      </c>
      <c r="AD120" s="7"/>
      <c r="AE120" s="7"/>
      <c r="AF120" s="97" t="str">
        <f>IFERROR(INDEX(bombas!F:F,MATCH(B120,bombas!I:I,0),1),"")</f>
        <v/>
      </c>
      <c r="AG120" s="6" t="str">
        <f>IFERROR(INDEX(bombas!H:H,MATCH(B120,bombas!I:I,0),1),"")</f>
        <v/>
      </c>
      <c r="AH120" s="4"/>
      <c r="AI120" s="4" t="str">
        <f t="shared" si="29"/>
        <v/>
      </c>
      <c r="AJ120" s="4"/>
      <c r="AK120" s="127" t="str">
        <f t="shared" si="30"/>
        <v/>
      </c>
      <c r="AL120" s="2" t="str">
        <f>IFERROR(IF(INDEX(AL$1:AL119,MATCH(I120,I$1:I119,0),1)=0,"",INDEX(AL$1:AL119,MATCH(I120,I$1:I119,0),1)),"")</f>
        <v/>
      </c>
      <c r="AM120" s="2" t="str">
        <f>IFERROR(IF(INDEX(AM$1:AM119,MATCH(I120,I$1:I119,0),1)=0,"",INDEX(AM$1:AM119,MATCH(I120,I$1:I119,0),1)),"")</f>
        <v/>
      </c>
      <c r="AN120" s="2" t="str">
        <f>IFERROR(IF(INDEX(AN$1:AN119,MATCH(I120,I$1:I119,0),1)=0,"",INDEX(AN$1:AN119,MATCH(I120,I$1:I119,0),1)),"")</f>
        <v/>
      </c>
      <c r="AO120" s="2"/>
      <c r="AP120" s="2"/>
      <c r="AQ120" s="2"/>
      <c r="AR120" s="4"/>
      <c r="AS120" s="4"/>
      <c r="AT120" s="4"/>
      <c r="AU120" s="4"/>
      <c r="AV120" s="4"/>
      <c r="AW120" s="4"/>
      <c r="AX120" s="4"/>
      <c r="AY120" s="4"/>
      <c r="AZ120" s="4"/>
      <c r="BB120" s="4"/>
      <c r="BH120" s="4" t="str">
        <f>IF(IFERROR(VLOOKUP(F120,F121:F$1993,1,0),"")="","",COUNTIF(F:F,F120))</f>
        <v/>
      </c>
      <c r="BI120" s="4"/>
      <c r="BM120" s="5" t="str">
        <f>IF(B120="","",IF(BH120="",1+(MAX(BM$2:BM119)),""))</f>
        <v/>
      </c>
      <c r="BN120" s="5" t="str">
        <f t="shared" si="23"/>
        <v/>
      </c>
      <c r="BO120" s="5" t="str">
        <f t="shared" si="24"/>
        <v/>
      </c>
      <c r="BP120" s="15" t="str">
        <f t="shared" si="25"/>
        <v/>
      </c>
      <c r="BQ120" s="29"/>
      <c r="BR120" s="16"/>
      <c r="BS120" s="5" t="str">
        <f t="shared" si="34"/>
        <v/>
      </c>
      <c r="BV120" s="5" t="str">
        <f t="shared" si="32"/>
        <v/>
      </c>
      <c r="BW120" s="5" t="str">
        <f>IF(I120="","",IFERROR(IF(VLOOKUP(I120,I$2:I119,1,0)=0,"",""),I120))</f>
        <v/>
      </c>
      <c r="BX120" s="25" t="str">
        <f>IF(BW120="","",(IFERROR(VLOOKUP(MID(BW120,1,1),$CO$2:CS$28,3,0),0)+IFERROR(VLOOKUP(MID(BW120,2,1),CO$2:CS$28,4,0),0)+IFERROR(VLOOKUP(MID(BW120,3,1),CO$2:CS$28,5,0),0)+(ROW(BW120)/1000000000000)))</f>
        <v/>
      </c>
      <c r="BZ120" s="5">
        <v>119</v>
      </c>
      <c r="CA120" s="5" t="str">
        <f>IFERROR(VLOOKUP(BZ120,BV$2:BW1196,2,0),"")</f>
        <v/>
      </c>
      <c r="CU120" s="5" t="e">
        <f>IF(REPORTE!AH$2="si",IF(F120=VALUE(REPORTE!C$11),IF(SUM(CU121:CU$1993),CONCATENATE(INT(B120),", "),INT(B120)),""),IF(F120=VALUE(REPORTE!C$10),IF(SUM(CU121:CU$1993),CONCATENATE(INT(B120),", "),INT(B120)),""))</f>
        <v>#VALUE!</v>
      </c>
    </row>
    <row r="121" spans="1:105" s="5" customFormat="1" ht="15" customHeight="1" x14ac:dyDescent="0.25">
      <c r="A121" s="4" t="str">
        <f t="shared" si="22"/>
        <v/>
      </c>
      <c r="B121" s="6"/>
      <c r="C121" s="7"/>
      <c r="D121" s="10"/>
      <c r="E121" s="5" t="str">
        <f t="shared" si="26"/>
        <v/>
      </c>
      <c r="F121" s="9"/>
      <c r="G121" s="1" t="str">
        <f>IFERROR(INDEX('padron cfe'!B:B,MATCH(DATOS!F121,'padron cfe'!A:A,0),1),"")</f>
        <v/>
      </c>
      <c r="H121" s="1"/>
      <c r="J121" s="2" t="str">
        <f>IFERROR(INDEX('padron cfe'!C:C,MATCH(DATOS!F121,'padron cfe'!A:A,0),1),"")</f>
        <v/>
      </c>
      <c r="K121" s="4"/>
      <c r="L121" s="4" t="str">
        <f>IFERROR(IF(VLOOKUP(I121,I$2:L120,4,0)=0,"",VLOOKUP(I121,I$2:L120,4,0)),"")</f>
        <v/>
      </c>
      <c r="M121" s="4" t="str">
        <f>IFERROR(IF(VLOOKUP(I121,I$2:M120,5,0)=0,"",VLOOKUP(I121,I$2:M120,5,0)),"")</f>
        <v/>
      </c>
      <c r="N121" s="4"/>
      <c r="O121" s="2"/>
      <c r="P121" s="2"/>
      <c r="T121" s="2" t="str">
        <f>IFERROR(INDEX('padron cfe'!D:D,MATCH(DATOS!F121,'padron cfe'!A:A,0),1),"")</f>
        <v/>
      </c>
      <c r="U121" s="4"/>
      <c r="V121" s="4"/>
      <c r="W121" s="4"/>
      <c r="X121" s="4"/>
      <c r="Y121" s="4"/>
      <c r="Z121" s="8"/>
      <c r="AA121" s="4"/>
      <c r="AB121" s="4" t="str">
        <f t="shared" si="27"/>
        <v/>
      </c>
      <c r="AC121" s="7" t="str">
        <f t="shared" ca="1" si="28"/>
        <v/>
      </c>
      <c r="AD121" s="7"/>
      <c r="AE121" s="7"/>
      <c r="AF121" s="97" t="str">
        <f>IFERROR(INDEX(bombas!F:F,MATCH(B121,bombas!I:I,0),1),"")</f>
        <v/>
      </c>
      <c r="AG121" s="6" t="str">
        <f>IFERROR(INDEX(bombas!H:H,MATCH(B121,bombas!I:I,0),1),"")</f>
        <v/>
      </c>
      <c r="AH121" s="4"/>
      <c r="AI121" s="4" t="str">
        <f t="shared" si="29"/>
        <v/>
      </c>
      <c r="AJ121" s="4"/>
      <c r="AK121" s="127" t="str">
        <f t="shared" si="30"/>
        <v/>
      </c>
      <c r="AL121" s="2" t="str">
        <f>IFERROR(IF(INDEX(AL$1:AL120,MATCH(I121,I$1:I120,0),1)=0,"",INDEX(AL$1:AL120,MATCH(I121,I$1:I120,0),1)),"")</f>
        <v/>
      </c>
      <c r="AM121" s="2" t="str">
        <f>IFERROR(IF(INDEX(AM$1:AM120,MATCH(I121,I$1:I120,0),1)=0,"",INDEX(AM$1:AM120,MATCH(I121,I$1:I120,0),1)),"")</f>
        <v/>
      </c>
      <c r="AN121" s="2" t="str">
        <f>IFERROR(IF(INDEX(AN$1:AN120,MATCH(I121,I$1:I120,0),1)=0,"",INDEX(AN$1:AN120,MATCH(I121,I$1:I120,0),1)),"")</f>
        <v/>
      </c>
      <c r="AO121" s="2"/>
      <c r="AP121" s="2"/>
      <c r="AQ121" s="2"/>
      <c r="AR121" s="4"/>
      <c r="AS121" s="4"/>
      <c r="AT121" s="4"/>
      <c r="AU121" s="4"/>
      <c r="AV121" s="4"/>
      <c r="AW121" s="4"/>
      <c r="AX121" s="4"/>
      <c r="AY121" s="4"/>
      <c r="AZ121" s="4"/>
      <c r="BB121" s="4"/>
      <c r="BH121" s="4" t="str">
        <f>IF(IFERROR(VLOOKUP(F121,F122:F$1993,1,0),"")="","",COUNTIF(F:F,F121))</f>
        <v/>
      </c>
      <c r="BI121" s="4"/>
      <c r="BM121" s="5" t="str">
        <f>IF(B121="","",IF(BH121="",1+(MAX(BM$2:BM120)),""))</f>
        <v/>
      </c>
      <c r="BN121" s="5" t="str">
        <f t="shared" si="23"/>
        <v/>
      </c>
      <c r="BO121" s="5" t="str">
        <f t="shared" si="24"/>
        <v/>
      </c>
      <c r="BP121" s="15" t="str">
        <f t="shared" si="25"/>
        <v/>
      </c>
      <c r="BQ121" s="29"/>
      <c r="BR121" s="16"/>
      <c r="BS121" s="5" t="str">
        <f t="shared" si="34"/>
        <v/>
      </c>
      <c r="BV121" s="5" t="str">
        <f t="shared" si="32"/>
        <v/>
      </c>
      <c r="BW121" s="5" t="str">
        <f>IF(I121="","",IFERROR(IF(VLOOKUP(I121,I$2:I120,1,0)=0,"",""),I121))</f>
        <v/>
      </c>
      <c r="BX121" s="25" t="str">
        <f>IF(BW121="","",(IFERROR(VLOOKUP(MID(BW121,1,1),$CO$2:CS$28,3,0),0)+IFERROR(VLOOKUP(MID(BW121,2,1),CO$2:CS$28,4,0),0)+IFERROR(VLOOKUP(MID(BW121,3,1),CO$2:CS$28,5,0),0)+(ROW(BW121)/1000000000000)))</f>
        <v/>
      </c>
      <c r="BZ121" s="5">
        <v>120</v>
      </c>
      <c r="CA121" s="5" t="str">
        <f>IFERROR(VLOOKUP(BZ121,BV$2:BW1197,2,0),"")</f>
        <v/>
      </c>
      <c r="CU121" s="5" t="e">
        <f>IF(REPORTE!AH$2="si",IF(F121=VALUE(REPORTE!C$11),IF(SUM(CU122:CU$1993),CONCATENATE(INT(B121),", "),INT(B121)),""),IF(F121=VALUE(REPORTE!C$10),IF(SUM(CU122:CU$1993),CONCATENATE(INT(B121),", "),INT(B121)),""))</f>
        <v>#VALUE!</v>
      </c>
    </row>
    <row r="122" spans="1:105" s="5" customFormat="1" ht="15" customHeight="1" x14ac:dyDescent="0.25">
      <c r="A122" s="4" t="str">
        <f t="shared" si="22"/>
        <v/>
      </c>
      <c r="B122" s="6"/>
      <c r="C122" s="7"/>
      <c r="D122" s="10"/>
      <c r="E122" s="5" t="str">
        <f t="shared" si="26"/>
        <v/>
      </c>
      <c r="F122" s="9"/>
      <c r="G122" s="1" t="str">
        <f>IFERROR(INDEX('padron cfe'!B:B,MATCH(DATOS!F122,'padron cfe'!A:A,0),1),"")</f>
        <v/>
      </c>
      <c r="H122" s="1"/>
      <c r="J122" s="2" t="str">
        <f>IFERROR(INDEX('padron cfe'!C:C,MATCH(DATOS!F122,'padron cfe'!A:A,0),1),"")</f>
        <v/>
      </c>
      <c r="K122" s="4"/>
      <c r="L122" s="4" t="str">
        <f>IFERROR(IF(VLOOKUP(I122,I$2:L121,4,0)=0,"",VLOOKUP(I122,I$2:L121,4,0)),"")</f>
        <v/>
      </c>
      <c r="M122" s="4" t="str">
        <f>IFERROR(IF(VLOOKUP(I122,I$2:M121,5,0)=0,"",VLOOKUP(I122,I$2:M121,5,0)),"")</f>
        <v/>
      </c>
      <c r="N122" s="4"/>
      <c r="O122" s="2"/>
      <c r="P122" s="2"/>
      <c r="T122" s="2" t="str">
        <f>IFERROR(INDEX('padron cfe'!D:D,MATCH(DATOS!F122,'padron cfe'!A:A,0),1),"")</f>
        <v/>
      </c>
      <c r="U122" s="4"/>
      <c r="V122" s="4"/>
      <c r="W122" s="4"/>
      <c r="X122" s="4"/>
      <c r="Y122" s="4"/>
      <c r="Z122" s="8"/>
      <c r="AA122" s="4"/>
      <c r="AB122" s="4" t="str">
        <f t="shared" si="27"/>
        <v/>
      </c>
      <c r="AC122" s="7" t="str">
        <f t="shared" ca="1" si="28"/>
        <v/>
      </c>
      <c r="AD122" s="7"/>
      <c r="AE122" s="7"/>
      <c r="AF122" s="97" t="str">
        <f>IFERROR(INDEX(bombas!F:F,MATCH(B122,bombas!I:I,0),1),"")</f>
        <v/>
      </c>
      <c r="AG122" s="6" t="str">
        <f>IFERROR(INDEX(bombas!H:H,MATCH(B122,bombas!I:I,0),1),"")</f>
        <v/>
      </c>
      <c r="AH122" s="4"/>
      <c r="AI122" s="4" t="str">
        <f t="shared" si="29"/>
        <v/>
      </c>
      <c r="AJ122" s="4"/>
      <c r="AK122" s="127" t="str">
        <f t="shared" si="30"/>
        <v/>
      </c>
      <c r="AL122" s="2" t="str">
        <f>IFERROR(IF(INDEX(AL$1:AL121,MATCH(I122,I$1:I121,0),1)=0,"",INDEX(AL$1:AL121,MATCH(I122,I$1:I121,0),1)),"")</f>
        <v/>
      </c>
      <c r="AM122" s="2" t="str">
        <f>IFERROR(IF(INDEX(AM$1:AM121,MATCH(I122,I$1:I121,0),1)=0,"",INDEX(AM$1:AM121,MATCH(I122,I$1:I121,0),1)),"")</f>
        <v/>
      </c>
      <c r="AN122" s="2" t="str">
        <f>IFERROR(IF(INDEX(AN$1:AN121,MATCH(I122,I$1:I121,0),1)=0,"",INDEX(AN$1:AN121,MATCH(I122,I$1:I121,0),1)),"")</f>
        <v/>
      </c>
      <c r="AO122" s="2"/>
      <c r="AP122" s="2"/>
      <c r="AQ122" s="2"/>
      <c r="AR122" s="4"/>
      <c r="AS122" s="4"/>
      <c r="AT122" s="4"/>
      <c r="AU122" s="4"/>
      <c r="AV122" s="4"/>
      <c r="AW122" s="4"/>
      <c r="AX122" s="4"/>
      <c r="AY122" s="4"/>
      <c r="AZ122" s="4"/>
      <c r="BB122" s="4"/>
      <c r="BH122" s="4" t="str">
        <f>IF(IFERROR(VLOOKUP(F122,F123:F$1993,1,0),"")="","",COUNTIF(F:F,F122))</f>
        <v/>
      </c>
      <c r="BI122" s="4"/>
      <c r="BM122" s="5" t="str">
        <f>IF(B122="","",IF(BH122="",1+(MAX(BM$2:BM121)),""))</f>
        <v/>
      </c>
      <c r="BN122" s="5" t="str">
        <f t="shared" si="23"/>
        <v/>
      </c>
      <c r="BO122" s="5" t="str">
        <f t="shared" si="24"/>
        <v/>
      </c>
      <c r="BP122" s="15" t="str">
        <f t="shared" si="25"/>
        <v/>
      </c>
      <c r="BQ122" s="29"/>
      <c r="BR122" s="16"/>
      <c r="BS122" s="5" t="str">
        <f t="shared" si="34"/>
        <v/>
      </c>
      <c r="BV122" s="5" t="str">
        <f t="shared" si="32"/>
        <v/>
      </c>
      <c r="BW122" s="5" t="str">
        <f>IF(I122="","",IFERROR(IF(VLOOKUP(I122,I$2:I121,1,0)=0,"",""),I122))</f>
        <v/>
      </c>
      <c r="BX122" s="25" t="str">
        <f>IF(BW122="","",(IFERROR(VLOOKUP(MID(BW122,1,1),$CO$2:CS$28,3,0),0)+IFERROR(VLOOKUP(MID(BW122,2,1),CO$2:CS$28,4,0),0)+IFERROR(VLOOKUP(MID(BW122,3,1),CO$2:CS$28,5,0),0)+(ROW(BW122)/1000000000000)))</f>
        <v/>
      </c>
      <c r="BZ122" s="5">
        <v>121</v>
      </c>
      <c r="CA122" s="5" t="str">
        <f>IFERROR(VLOOKUP(BZ122,BV$2:BW1198,2,0),"")</f>
        <v/>
      </c>
      <c r="CU122" s="5" t="e">
        <f>IF(REPORTE!AH$2="si",IF(F122=VALUE(REPORTE!C$11),IF(SUM(CU123:CU$1993),CONCATENATE(INT(B122),", "),INT(B122)),""),IF(F122=VALUE(REPORTE!C$10),IF(SUM(CU123:CU$1993),CONCATENATE(INT(B122),", "),INT(B122)),""))</f>
        <v>#VALUE!</v>
      </c>
    </row>
    <row r="123" spans="1:105" s="5" customFormat="1" ht="15" customHeight="1" x14ac:dyDescent="0.25">
      <c r="A123" s="4" t="str">
        <f t="shared" si="22"/>
        <v/>
      </c>
      <c r="B123" s="6"/>
      <c r="C123" s="7"/>
      <c r="D123" s="10"/>
      <c r="E123" s="5" t="str">
        <f t="shared" si="26"/>
        <v/>
      </c>
      <c r="F123" s="9"/>
      <c r="G123" s="1" t="str">
        <f>IFERROR(INDEX('padron cfe'!B:B,MATCH(DATOS!F123,'padron cfe'!A:A,0),1),"")</f>
        <v/>
      </c>
      <c r="H123" s="1"/>
      <c r="J123" s="2" t="str">
        <f>IFERROR(INDEX('padron cfe'!C:C,MATCH(DATOS!F123,'padron cfe'!A:A,0),1),"")</f>
        <v/>
      </c>
      <c r="K123" s="4"/>
      <c r="L123" s="4" t="str">
        <f>IFERROR(IF(VLOOKUP(I123,I$2:L122,4,0)=0,"",VLOOKUP(I123,I$2:L122,4,0)),"")</f>
        <v/>
      </c>
      <c r="M123" s="4" t="str">
        <f>IFERROR(IF(VLOOKUP(I123,I$2:M122,5,0)=0,"",VLOOKUP(I123,I$2:M122,5,0)),"")</f>
        <v/>
      </c>
      <c r="N123" s="4"/>
      <c r="O123" s="2"/>
      <c r="P123" s="2"/>
      <c r="T123" s="2" t="str">
        <f>IFERROR(INDEX('padron cfe'!D:D,MATCH(DATOS!F123,'padron cfe'!A:A,0),1),"")</f>
        <v/>
      </c>
      <c r="U123" s="4"/>
      <c r="V123" s="4"/>
      <c r="W123" s="4"/>
      <c r="X123" s="4"/>
      <c r="Y123" s="4"/>
      <c r="Z123" s="8"/>
      <c r="AA123" s="4"/>
      <c r="AB123" s="4" t="str">
        <f t="shared" si="27"/>
        <v/>
      </c>
      <c r="AC123" s="7" t="str">
        <f t="shared" ca="1" si="28"/>
        <v/>
      </c>
      <c r="AD123" s="7"/>
      <c r="AE123" s="7"/>
      <c r="AF123" s="97" t="str">
        <f>IFERROR(INDEX(bombas!F:F,MATCH(B123,bombas!I:I,0),1),"")</f>
        <v/>
      </c>
      <c r="AG123" s="6" t="str">
        <f>IFERROR(INDEX(bombas!H:H,MATCH(B123,bombas!I:I,0),1),"")</f>
        <v/>
      </c>
      <c r="AH123" s="4"/>
      <c r="AI123" s="4" t="str">
        <f t="shared" si="29"/>
        <v/>
      </c>
      <c r="AJ123" s="4"/>
      <c r="AK123" s="127" t="str">
        <f t="shared" si="30"/>
        <v/>
      </c>
      <c r="AL123" s="2" t="str">
        <f>IFERROR(IF(INDEX(AL$1:AL122,MATCH(I123,I$1:I122,0),1)=0,"",INDEX(AL$1:AL122,MATCH(I123,I$1:I122,0),1)),"")</f>
        <v/>
      </c>
      <c r="AM123" s="2" t="str">
        <f>IFERROR(IF(INDEX(AM$1:AM122,MATCH(I123,I$1:I122,0),1)=0,"",INDEX(AM$1:AM122,MATCH(I123,I$1:I122,0),1)),"")</f>
        <v/>
      </c>
      <c r="AN123" s="2" t="str">
        <f>IFERROR(IF(INDEX(AN$1:AN122,MATCH(I123,I$1:I122,0),1)=0,"",INDEX(AN$1:AN122,MATCH(I123,I$1:I122,0),1)),"")</f>
        <v/>
      </c>
      <c r="AO123" s="2"/>
      <c r="AP123" s="2"/>
      <c r="AQ123" s="2"/>
      <c r="AR123" s="4"/>
      <c r="AS123" s="4"/>
      <c r="AT123" s="4"/>
      <c r="AU123" s="4"/>
      <c r="AV123" s="4"/>
      <c r="AW123" s="4"/>
      <c r="AX123" s="4"/>
      <c r="AY123" s="4"/>
      <c r="AZ123" s="4"/>
      <c r="BB123" s="4"/>
      <c r="BH123" s="4" t="str">
        <f>IF(IFERROR(VLOOKUP(F123,F124:F$1993,1,0),"")="","",COUNTIF(F:F,F123))</f>
        <v/>
      </c>
      <c r="BI123" s="4"/>
      <c r="BM123" s="5" t="str">
        <f>IF(B123="","",IF(BH123="",1+(MAX(BM$2:BM122)),""))</f>
        <v/>
      </c>
      <c r="BN123" s="5" t="str">
        <f t="shared" si="23"/>
        <v/>
      </c>
      <c r="BO123" s="5" t="str">
        <f t="shared" si="24"/>
        <v/>
      </c>
      <c r="BP123" s="15" t="str">
        <f t="shared" si="25"/>
        <v/>
      </c>
      <c r="BQ123" s="29"/>
      <c r="BR123" s="16"/>
      <c r="BS123" s="5" t="str">
        <f t="shared" si="34"/>
        <v/>
      </c>
      <c r="BV123" s="5" t="str">
        <f t="shared" si="32"/>
        <v/>
      </c>
      <c r="BW123" s="5" t="str">
        <f>IF(I123="","",IFERROR(IF(VLOOKUP(I123,I$2:I122,1,0)=0,"",""),I123))</f>
        <v/>
      </c>
      <c r="BX123" s="25" t="str">
        <f>IF(BW123="","",(IFERROR(VLOOKUP(MID(BW123,1,1),$CO$2:CS$28,3,0),0)+IFERROR(VLOOKUP(MID(BW123,2,1),CO$2:CS$28,4,0),0)+IFERROR(VLOOKUP(MID(BW123,3,1),CO$2:CS$28,5,0),0)+(ROW(BW123)/1000000000000)))</f>
        <v/>
      </c>
      <c r="BZ123" s="5">
        <v>122</v>
      </c>
      <c r="CA123" s="5" t="str">
        <f>IFERROR(VLOOKUP(BZ123,BV$2:BW1199,2,0),"")</f>
        <v/>
      </c>
      <c r="CC123" s="15"/>
      <c r="CU123" s="5" t="e">
        <f>IF(REPORTE!AH$2="si",IF(F123=VALUE(REPORTE!C$11),IF(SUM(CU124:CU$1993),CONCATENATE(INT(B123),", "),INT(B123)),""),IF(F123=VALUE(REPORTE!C$10),IF(SUM(CU124:CU$1993),CONCATENATE(INT(B123),", "),INT(B123)),""))</f>
        <v>#VALUE!</v>
      </c>
    </row>
    <row r="124" spans="1:105" s="5" customFormat="1" ht="15" customHeight="1" x14ac:dyDescent="0.25">
      <c r="A124" s="4" t="str">
        <f t="shared" si="22"/>
        <v/>
      </c>
      <c r="B124" s="6"/>
      <c r="C124" s="7"/>
      <c r="D124" s="10"/>
      <c r="E124" s="5" t="str">
        <f t="shared" si="26"/>
        <v/>
      </c>
      <c r="F124" s="9"/>
      <c r="G124" s="1" t="str">
        <f>IFERROR(INDEX('padron cfe'!B:B,MATCH(DATOS!F124,'padron cfe'!A:A,0),1),"")</f>
        <v/>
      </c>
      <c r="H124" s="1"/>
      <c r="J124" s="2" t="str">
        <f>IFERROR(INDEX('padron cfe'!C:C,MATCH(DATOS!F124,'padron cfe'!A:A,0),1),"")</f>
        <v/>
      </c>
      <c r="K124" s="4"/>
      <c r="L124" s="4" t="str">
        <f>IFERROR(IF(VLOOKUP(I124,I$2:L123,4,0)=0,"",VLOOKUP(I124,I$2:L123,4,0)),"")</f>
        <v/>
      </c>
      <c r="M124" s="4" t="str">
        <f>IFERROR(IF(VLOOKUP(I124,I$2:M123,5,0)=0,"",VLOOKUP(I124,I$2:M123,5,0)),"")</f>
        <v/>
      </c>
      <c r="N124" s="4"/>
      <c r="O124" s="2"/>
      <c r="P124" s="2"/>
      <c r="T124" s="2" t="str">
        <f>IFERROR(INDEX('padron cfe'!D:D,MATCH(DATOS!F124,'padron cfe'!A:A,0),1),"")</f>
        <v/>
      </c>
      <c r="U124" s="4"/>
      <c r="V124" s="4"/>
      <c r="W124" s="4"/>
      <c r="X124" s="4"/>
      <c r="Y124" s="4"/>
      <c r="Z124" s="8"/>
      <c r="AA124" s="4"/>
      <c r="AB124" s="4" t="str">
        <f t="shared" si="27"/>
        <v/>
      </c>
      <c r="AC124" s="7" t="str">
        <f t="shared" ca="1" si="28"/>
        <v/>
      </c>
      <c r="AD124" s="7"/>
      <c r="AE124" s="7"/>
      <c r="AF124" s="97" t="str">
        <f>IFERROR(INDEX(bombas!F:F,MATCH(B124,bombas!I:I,0),1),"")</f>
        <v/>
      </c>
      <c r="AG124" s="6" t="str">
        <f>IFERROR(INDEX(bombas!H:H,MATCH(B124,bombas!I:I,0),1),"")</f>
        <v/>
      </c>
      <c r="AH124" s="4"/>
      <c r="AI124" s="4" t="str">
        <f t="shared" si="29"/>
        <v/>
      </c>
      <c r="AJ124" s="4"/>
      <c r="AK124" s="127" t="str">
        <f t="shared" si="30"/>
        <v/>
      </c>
      <c r="AL124" s="2" t="str">
        <f>IFERROR(IF(INDEX(AL$1:AL123,MATCH(I124,I$1:I123,0),1)=0,"",INDEX(AL$1:AL123,MATCH(I124,I$1:I123,0),1)),"")</f>
        <v/>
      </c>
      <c r="AM124" s="2" t="str">
        <f>IFERROR(IF(INDEX(AM$1:AM123,MATCH(I124,I$1:I123,0),1)=0,"",INDEX(AM$1:AM123,MATCH(I124,I$1:I123,0),1)),"")</f>
        <v/>
      </c>
      <c r="AN124" s="2" t="str">
        <f>IFERROR(IF(INDEX(AN$1:AN123,MATCH(I124,I$1:I123,0),1)=0,"",INDEX(AN$1:AN123,MATCH(I124,I$1:I123,0),1)),"")</f>
        <v/>
      </c>
      <c r="AO124" s="2"/>
      <c r="AP124" s="2"/>
      <c r="AQ124" s="2"/>
      <c r="AR124" s="4"/>
      <c r="AS124" s="4"/>
      <c r="AT124" s="4"/>
      <c r="AU124" s="4"/>
      <c r="AV124" s="4"/>
      <c r="AW124" s="4"/>
      <c r="AX124" s="4"/>
      <c r="AY124" s="4"/>
      <c r="AZ124" s="4"/>
      <c r="BB124" s="4"/>
      <c r="BH124" s="4" t="str">
        <f>IF(IFERROR(VLOOKUP(F124,F125:F$1993,1,0),"")="","",COUNTIF(F:F,F124))</f>
        <v/>
      </c>
      <c r="BI124" s="4"/>
      <c r="BM124" s="5" t="str">
        <f>IF(B124="","",IF(BH124="",1+(MAX(BM$2:BM123)),""))</f>
        <v/>
      </c>
      <c r="BN124" s="5" t="str">
        <f t="shared" si="23"/>
        <v/>
      </c>
      <c r="BO124" s="5" t="str">
        <f t="shared" si="24"/>
        <v/>
      </c>
      <c r="BP124" s="15" t="str">
        <f t="shared" si="25"/>
        <v/>
      </c>
      <c r="BQ124" s="29"/>
      <c r="BR124" s="16"/>
      <c r="BS124" s="5" t="str">
        <f t="shared" si="34"/>
        <v/>
      </c>
      <c r="BV124" s="5" t="str">
        <f t="shared" si="32"/>
        <v/>
      </c>
      <c r="BW124" s="5" t="str">
        <f>IF(I124="","",IFERROR(IF(VLOOKUP(I124,I$2:I123,1,0)=0,"",""),I124))</f>
        <v/>
      </c>
      <c r="BX124" s="25" t="str">
        <f>IF(BW124="","",(IFERROR(VLOOKUP(MID(BW124,1,1),$CO$2:CS$28,3,0),0)+IFERROR(VLOOKUP(MID(BW124,2,1),CO$2:CS$28,4,0),0)+IFERROR(VLOOKUP(MID(BW124,3,1),CO$2:CS$28,5,0),0)+(ROW(BW124)/1000000000000)))</f>
        <v/>
      </c>
      <c r="BZ124" s="5">
        <v>123</v>
      </c>
      <c r="CA124" s="5" t="str">
        <f>IFERROR(VLOOKUP(BZ124,BV$2:BW1200,2,0),"")</f>
        <v/>
      </c>
      <c r="CU124" s="5" t="e">
        <f>IF(REPORTE!AH$2="si",IF(F124=VALUE(REPORTE!C$11),IF(SUM(CU125:CU$1993),CONCATENATE(INT(B124),", "),INT(B124)),""),IF(F124=VALUE(REPORTE!C$10),IF(SUM(CU125:CU$1993),CONCATENATE(INT(B124),", "),INT(B124)),""))</f>
        <v>#VALUE!</v>
      </c>
    </row>
    <row r="125" spans="1:105" s="5" customFormat="1" ht="15" customHeight="1" x14ac:dyDescent="0.25">
      <c r="A125" s="4" t="str">
        <f t="shared" si="22"/>
        <v/>
      </c>
      <c r="B125" s="6"/>
      <c r="C125" s="7"/>
      <c r="D125" s="10"/>
      <c r="E125" s="5" t="str">
        <f t="shared" si="26"/>
        <v/>
      </c>
      <c r="F125" s="9"/>
      <c r="G125" s="1" t="str">
        <f>IFERROR(INDEX('padron cfe'!B:B,MATCH(DATOS!F125,'padron cfe'!A:A,0),1),"")</f>
        <v/>
      </c>
      <c r="H125" s="1"/>
      <c r="J125" s="2" t="str">
        <f>IFERROR(INDEX('padron cfe'!C:C,MATCH(DATOS!F125,'padron cfe'!A:A,0),1),"")</f>
        <v/>
      </c>
      <c r="K125" s="4"/>
      <c r="L125" s="4" t="str">
        <f>IFERROR(IF(VLOOKUP(I125,I$2:L124,4,0)=0,"",VLOOKUP(I125,I$2:L124,4,0)),"")</f>
        <v/>
      </c>
      <c r="M125" s="4" t="str">
        <f>IFERROR(IF(VLOOKUP(I125,I$2:M124,5,0)=0,"",VLOOKUP(I125,I$2:M124,5,0)),"")</f>
        <v/>
      </c>
      <c r="N125" s="4"/>
      <c r="O125" s="2"/>
      <c r="P125" s="2"/>
      <c r="T125" s="2" t="str">
        <f>IFERROR(INDEX('padron cfe'!D:D,MATCH(DATOS!F125,'padron cfe'!A:A,0),1),"")</f>
        <v/>
      </c>
      <c r="U125" s="4"/>
      <c r="V125" s="4"/>
      <c r="W125" s="4"/>
      <c r="X125" s="4"/>
      <c r="Y125" s="4"/>
      <c r="Z125" s="8"/>
      <c r="AA125" s="4"/>
      <c r="AB125" s="4" t="str">
        <f t="shared" si="27"/>
        <v/>
      </c>
      <c r="AC125" s="7" t="str">
        <f t="shared" ca="1" si="28"/>
        <v/>
      </c>
      <c r="AD125" s="7"/>
      <c r="AE125" s="7"/>
      <c r="AF125" s="97" t="str">
        <f>IFERROR(INDEX(bombas!F:F,MATCH(B125,bombas!I:I,0),1),"")</f>
        <v/>
      </c>
      <c r="AG125" s="6" t="str">
        <f>IFERROR(INDEX(bombas!H:H,MATCH(B125,bombas!I:I,0),1),"")</f>
        <v/>
      </c>
      <c r="AH125" s="4"/>
      <c r="AI125" s="4" t="str">
        <f t="shared" si="29"/>
        <v/>
      </c>
      <c r="AJ125" s="4"/>
      <c r="AK125" s="127" t="str">
        <f t="shared" si="30"/>
        <v/>
      </c>
      <c r="AL125" s="2" t="str">
        <f>IFERROR(IF(INDEX(AL$1:AL124,MATCH(I125,I$1:I124,0),1)=0,"",INDEX(AL$1:AL124,MATCH(I125,I$1:I124,0),1)),"")</f>
        <v/>
      </c>
      <c r="AM125" s="2" t="str">
        <f>IFERROR(IF(INDEX(AM$1:AM124,MATCH(I125,I$1:I124,0),1)=0,"",INDEX(AM$1:AM124,MATCH(I125,I$1:I124,0),1)),"")</f>
        <v/>
      </c>
      <c r="AN125" s="2" t="str">
        <f>IFERROR(IF(INDEX(AN$1:AN124,MATCH(I125,I$1:I124,0),1)=0,"",INDEX(AN$1:AN124,MATCH(I125,I$1:I124,0),1)),"")</f>
        <v/>
      </c>
      <c r="AO125" s="2"/>
      <c r="AP125" s="2"/>
      <c r="AQ125" s="2"/>
      <c r="AR125" s="4"/>
      <c r="AS125" s="4"/>
      <c r="AT125" s="4"/>
      <c r="AU125" s="4"/>
      <c r="AV125" s="4"/>
      <c r="AW125" s="4"/>
      <c r="AX125" s="4"/>
      <c r="AY125" s="4"/>
      <c r="AZ125" s="4"/>
      <c r="BB125" s="4"/>
      <c r="BH125" s="4" t="str">
        <f>IF(IFERROR(VLOOKUP(F125,F126:F$1993,1,0),"")="","",COUNTIF(F:F,F125))</f>
        <v/>
      </c>
      <c r="BI125" s="4"/>
      <c r="BM125" s="5" t="str">
        <f>IF(B125="","",IF(BH125="",1+(MAX(BM$2:BM124)),""))</f>
        <v/>
      </c>
      <c r="BN125" s="5" t="str">
        <f t="shared" si="23"/>
        <v/>
      </c>
      <c r="BO125" s="5" t="str">
        <f t="shared" si="24"/>
        <v/>
      </c>
      <c r="BP125" s="15" t="str">
        <f t="shared" si="25"/>
        <v/>
      </c>
      <c r="BQ125" s="29"/>
      <c r="BR125" s="16"/>
      <c r="BS125" s="5" t="str">
        <f t="shared" si="34"/>
        <v/>
      </c>
      <c r="BV125" s="5" t="str">
        <f t="shared" si="32"/>
        <v/>
      </c>
      <c r="BW125" s="5" t="str">
        <f>IF(I125="","",IFERROR(IF(VLOOKUP(I125,I$2:I124,1,0)=0,"",""),I125))</f>
        <v/>
      </c>
      <c r="BX125" s="25" t="str">
        <f>IF(BW125="","",(IFERROR(VLOOKUP(MID(BW125,1,1),$CO$2:CS$28,3,0),0)+IFERROR(VLOOKUP(MID(BW125,2,1),CO$2:CS$28,4,0),0)+IFERROR(VLOOKUP(MID(BW125,3,1),CO$2:CS$28,5,0),0)+(ROW(BW125)/1000000000000)))</f>
        <v/>
      </c>
      <c r="BZ125" s="5">
        <v>124</v>
      </c>
      <c r="CA125" s="5" t="str">
        <f>IFERROR(VLOOKUP(BZ125,BV$2:BW1201,2,0),"")</f>
        <v/>
      </c>
      <c r="CU125" s="5" t="e">
        <f>IF(REPORTE!AH$2="si",IF(F125=VALUE(REPORTE!C$11),IF(SUM(CU126:CU$1993),CONCATENATE(INT(B125),", "),INT(B125)),""),IF(F125=VALUE(REPORTE!C$10),IF(SUM(CU126:CU$1993),CONCATENATE(INT(B125),", "),INT(B125)),""))</f>
        <v>#VALUE!</v>
      </c>
    </row>
    <row r="126" spans="1:105" s="5" customFormat="1" ht="15" customHeight="1" x14ac:dyDescent="0.25">
      <c r="A126" s="4" t="str">
        <f t="shared" si="22"/>
        <v/>
      </c>
      <c r="B126" s="6"/>
      <c r="C126" s="7"/>
      <c r="D126" s="10"/>
      <c r="E126" s="5" t="str">
        <f t="shared" si="26"/>
        <v/>
      </c>
      <c r="F126" s="9"/>
      <c r="G126" s="1" t="str">
        <f>IFERROR(INDEX('padron cfe'!B:B,MATCH(DATOS!F126,'padron cfe'!A:A,0),1),"")</f>
        <v/>
      </c>
      <c r="H126" s="1"/>
      <c r="J126" s="2" t="str">
        <f>IFERROR(INDEX('padron cfe'!C:C,MATCH(DATOS!F126,'padron cfe'!A:A,0),1),"")</f>
        <v/>
      </c>
      <c r="K126" s="4"/>
      <c r="L126" s="4" t="str">
        <f>IFERROR(IF(VLOOKUP(I126,I$2:L125,4,0)=0,"",VLOOKUP(I126,I$2:L125,4,0)),"")</f>
        <v/>
      </c>
      <c r="M126" s="4" t="str">
        <f>IFERROR(IF(VLOOKUP(I126,I$2:M125,5,0)=0,"",VLOOKUP(I126,I$2:M125,5,0)),"")</f>
        <v/>
      </c>
      <c r="N126" s="4"/>
      <c r="O126" s="2"/>
      <c r="P126" s="2"/>
      <c r="T126" s="2" t="str">
        <f>IFERROR(INDEX('padron cfe'!D:D,MATCH(DATOS!F126,'padron cfe'!A:A,0),1),"")</f>
        <v/>
      </c>
      <c r="U126" s="4"/>
      <c r="V126" s="4"/>
      <c r="W126" s="4"/>
      <c r="X126" s="4"/>
      <c r="Y126" s="4"/>
      <c r="Z126" s="8"/>
      <c r="AA126" s="4"/>
      <c r="AB126" s="4" t="str">
        <f t="shared" si="27"/>
        <v/>
      </c>
      <c r="AC126" s="7" t="str">
        <f t="shared" ca="1" si="28"/>
        <v/>
      </c>
      <c r="AD126" s="7"/>
      <c r="AE126" s="7"/>
      <c r="AF126" s="97" t="str">
        <f>IFERROR(INDEX(bombas!F:F,MATCH(B126,bombas!I:I,0),1),"")</f>
        <v/>
      </c>
      <c r="AG126" s="6" t="str">
        <f>IFERROR(INDEX(bombas!H:H,MATCH(B126,bombas!I:I,0),1),"")</f>
        <v/>
      </c>
      <c r="AH126" s="4"/>
      <c r="AI126" s="4" t="str">
        <f t="shared" si="29"/>
        <v/>
      </c>
      <c r="AJ126" s="4"/>
      <c r="AK126" s="127" t="str">
        <f t="shared" si="30"/>
        <v/>
      </c>
      <c r="AL126" s="2" t="str">
        <f>IFERROR(IF(INDEX(AL$1:AL125,MATCH(I126,I$1:I125,0),1)=0,"",INDEX(AL$1:AL125,MATCH(I126,I$1:I125,0),1)),"")</f>
        <v/>
      </c>
      <c r="AM126" s="2" t="str">
        <f>IFERROR(IF(INDEX(AM$1:AM125,MATCH(I126,I$1:I125,0),1)=0,"",INDEX(AM$1:AM125,MATCH(I126,I$1:I125,0),1)),"")</f>
        <v/>
      </c>
      <c r="AN126" s="2" t="str">
        <f>IFERROR(IF(INDEX(AN$1:AN125,MATCH(I126,I$1:I125,0),1)=0,"",INDEX(AN$1:AN125,MATCH(I126,I$1:I125,0),1)),"")</f>
        <v/>
      </c>
      <c r="AO126" s="2"/>
      <c r="AP126" s="2"/>
      <c r="AQ126" s="2"/>
      <c r="AR126" s="4"/>
      <c r="AS126" s="4"/>
      <c r="AT126" s="4"/>
      <c r="AU126" s="4"/>
      <c r="AV126" s="4"/>
      <c r="AW126" s="4"/>
      <c r="AX126" s="4"/>
      <c r="AY126" s="4"/>
      <c r="AZ126" s="4"/>
      <c r="BB126" s="4"/>
      <c r="BH126" s="4" t="str">
        <f>IF(IFERROR(VLOOKUP(F126,F127:F$1993,1,0),"")="","",COUNTIF(F:F,F126))</f>
        <v/>
      </c>
      <c r="BI126" s="4"/>
      <c r="BM126" s="5" t="str">
        <f>IF(B126="","",IF(BH126="",1+(MAX(BM$2:BM125)),""))</f>
        <v/>
      </c>
      <c r="BN126" s="5" t="str">
        <f t="shared" si="23"/>
        <v/>
      </c>
      <c r="BO126" s="5" t="str">
        <f t="shared" si="24"/>
        <v/>
      </c>
      <c r="BP126" s="15" t="str">
        <f t="shared" si="25"/>
        <v/>
      </c>
      <c r="BQ126" s="29"/>
      <c r="BR126" s="16"/>
      <c r="BS126" s="5" t="str">
        <f t="shared" si="34"/>
        <v/>
      </c>
      <c r="BV126" s="5" t="str">
        <f t="shared" si="32"/>
        <v/>
      </c>
      <c r="BW126" s="5" t="str">
        <f>IF(I126="","",IFERROR(IF(VLOOKUP(I126,I$2:I125,1,0)=0,"",""),I126))</f>
        <v/>
      </c>
      <c r="BX126" s="25" t="str">
        <f>IF(BW126="","",(IFERROR(VLOOKUP(MID(BW126,1,1),$CO$2:CS$28,3,0),0)+IFERROR(VLOOKUP(MID(BW126,2,1),CO$2:CS$28,4,0),0)+IFERROR(VLOOKUP(MID(BW126,3,1),CO$2:CS$28,5,0),0)+(ROW(BW126)/1000000000000)))</f>
        <v/>
      </c>
      <c r="BZ126" s="5">
        <v>125</v>
      </c>
      <c r="CA126" s="5" t="str">
        <f>IFERROR(VLOOKUP(BZ126,BV$2:BW1202,2,0),"")</f>
        <v/>
      </c>
      <c r="CU126" s="5" t="e">
        <f>IF(REPORTE!AH$2="si",IF(F126=VALUE(REPORTE!C$11),IF(SUM(CU127:CU$1993),CONCATENATE(INT(B126),", "),INT(B126)),""),IF(F126=VALUE(REPORTE!C$10),IF(SUM(CU127:CU$1993),CONCATENATE(INT(B126),", "),INT(B126)),""))</f>
        <v>#VALUE!</v>
      </c>
    </row>
    <row r="127" spans="1:105" s="5" customFormat="1" ht="15" customHeight="1" x14ac:dyDescent="0.25">
      <c r="A127" s="6" t="str">
        <f t="shared" si="22"/>
        <v/>
      </c>
      <c r="B127" s="6"/>
      <c r="C127" s="7"/>
      <c r="D127" s="10"/>
      <c r="E127" s="5" t="str">
        <f t="shared" si="26"/>
        <v/>
      </c>
      <c r="F127" s="9"/>
      <c r="G127" s="1" t="str">
        <f>IFERROR(INDEX('padron cfe'!B:B,MATCH(DATOS!F127,'padron cfe'!A:A,0),1),"")</f>
        <v/>
      </c>
      <c r="H127" s="1"/>
      <c r="J127" s="2" t="str">
        <f>IFERROR(INDEX('padron cfe'!C:C,MATCH(DATOS!F127,'padron cfe'!A:A,0),1),"")</f>
        <v/>
      </c>
      <c r="K127" s="4"/>
      <c r="L127" s="4" t="str">
        <f>IFERROR(IF(VLOOKUP(I127,I$2:L126,4,0)=0,"",VLOOKUP(I127,I$2:L126,4,0)),"")</f>
        <v/>
      </c>
      <c r="M127" s="4" t="str">
        <f>IFERROR(IF(VLOOKUP(I127,I$2:M126,5,0)=0,"",VLOOKUP(I127,I$2:M126,5,0)),"")</f>
        <v/>
      </c>
      <c r="N127" s="4"/>
      <c r="O127" s="2"/>
      <c r="P127" s="2"/>
      <c r="T127" s="2" t="str">
        <f>IFERROR(INDEX('padron cfe'!D:D,MATCH(DATOS!F127,'padron cfe'!A:A,0),1),"")</f>
        <v/>
      </c>
      <c r="U127" s="4"/>
      <c r="V127" s="4"/>
      <c r="W127" s="4"/>
      <c r="X127" s="4"/>
      <c r="Y127" s="4"/>
      <c r="Z127" s="8"/>
      <c r="AA127" s="4"/>
      <c r="AB127" s="4" t="str">
        <f t="shared" si="27"/>
        <v/>
      </c>
      <c r="AC127" s="7" t="str">
        <f t="shared" ca="1" si="28"/>
        <v/>
      </c>
      <c r="AD127" s="7"/>
      <c r="AE127" s="7"/>
      <c r="AF127" s="97" t="str">
        <f>IFERROR(INDEX(bombas!F:F,MATCH(B127,bombas!I:I,0),1),"")</f>
        <v/>
      </c>
      <c r="AG127" s="6" t="str">
        <f>IFERROR(INDEX(bombas!H:H,MATCH(B127,bombas!I:I,0),1),"")</f>
        <v/>
      </c>
      <c r="AH127" s="4"/>
      <c r="AI127" s="4" t="str">
        <f t="shared" si="29"/>
        <v/>
      </c>
      <c r="AJ127" s="4"/>
      <c r="AK127" s="127" t="str">
        <f t="shared" si="30"/>
        <v/>
      </c>
      <c r="AL127" s="2" t="str">
        <f>IFERROR(IF(INDEX(AL$1:AL126,MATCH(I127,I$1:I126,0),1)=0,"",INDEX(AL$1:AL126,MATCH(I127,I$1:I126,0),1)),"")</f>
        <v/>
      </c>
      <c r="AM127" s="2" t="str">
        <f>IFERROR(IF(INDEX(AM$1:AM126,MATCH(I127,I$1:I126,0),1)=0,"",INDEX(AM$1:AM126,MATCH(I127,I$1:I126,0),1)),"")</f>
        <v/>
      </c>
      <c r="AN127" s="2" t="str">
        <f>IFERROR(IF(INDEX(AN$1:AN126,MATCH(I127,I$1:I126,0),1)=0,"",INDEX(AN$1:AN126,MATCH(I127,I$1:I126,0),1)),"")</f>
        <v/>
      </c>
      <c r="AO127" s="2"/>
      <c r="AP127" s="2"/>
      <c r="AQ127" s="2"/>
      <c r="AR127" s="4"/>
      <c r="AS127" s="4"/>
      <c r="AT127" s="4"/>
      <c r="AU127" s="4"/>
      <c r="AV127" s="4"/>
      <c r="AW127" s="4"/>
      <c r="AX127" s="4"/>
      <c r="AY127" s="4"/>
      <c r="AZ127" s="4"/>
      <c r="BB127" s="4"/>
      <c r="BH127" s="4" t="str">
        <f>IF(IFERROR(VLOOKUP(F127,F128:F$1993,1,0),"")="","",COUNTIF(F:F,F127))</f>
        <v/>
      </c>
      <c r="BI127" s="4"/>
      <c r="BM127" s="5" t="str">
        <f>IF(B127="","",IF(BH127="",1+(MAX(BM$2:BM126)),""))</f>
        <v/>
      </c>
      <c r="BN127" s="5" t="str">
        <f t="shared" si="23"/>
        <v/>
      </c>
      <c r="BO127" s="5" t="str">
        <f t="shared" si="24"/>
        <v/>
      </c>
      <c r="BP127" s="15" t="str">
        <f t="shared" si="25"/>
        <v/>
      </c>
      <c r="BQ127" s="29"/>
      <c r="BR127" s="16"/>
      <c r="BS127" s="5" t="str">
        <f t="shared" si="34"/>
        <v/>
      </c>
      <c r="BV127" s="5" t="str">
        <f t="shared" si="32"/>
        <v/>
      </c>
      <c r="BW127" s="5" t="str">
        <f>IF(I127="","",IFERROR(IF(VLOOKUP(I127,I$2:I126,1,0)=0,"",""),I127))</f>
        <v/>
      </c>
      <c r="BX127" s="25" t="str">
        <f>IF(BW127="","",(IFERROR(VLOOKUP(MID(BW127,1,1),$CO$2:CS$28,3,0),0)+IFERROR(VLOOKUP(MID(BW127,2,1),CO$2:CS$28,4,0),0)+IFERROR(VLOOKUP(MID(BW127,3,1),CO$2:CS$28,5,0),0)+(ROW(BW127)/1000000000000)))</f>
        <v/>
      </c>
      <c r="BZ127" s="5">
        <v>126</v>
      </c>
      <c r="CA127" s="5" t="str">
        <f>IFERROR(VLOOKUP(BZ127,BV$2:BW1203,2,0),"")</f>
        <v/>
      </c>
      <c r="CU127" s="5" t="e">
        <f>IF(REPORTE!AH$2="si",IF(F127=VALUE(REPORTE!C$11),IF(SUM(CU128:CU$1993),CONCATENATE(INT(B127),", "),INT(B127)),""),IF(F127=VALUE(REPORTE!C$10),IF(SUM(CU128:CU$1993),CONCATENATE(INT(B127),", "),INT(B127)),""))</f>
        <v>#VALUE!</v>
      </c>
      <c r="DA127" s="5" t="s">
        <v>207</v>
      </c>
    </row>
    <row r="128" spans="1:105" s="5" customFormat="1" ht="15" customHeight="1" x14ac:dyDescent="0.25">
      <c r="A128" s="4" t="str">
        <f t="shared" si="22"/>
        <v/>
      </c>
      <c r="B128" s="6"/>
      <c r="C128" s="7"/>
      <c r="D128" s="10"/>
      <c r="E128" s="5" t="str">
        <f t="shared" si="26"/>
        <v/>
      </c>
      <c r="F128" s="9"/>
      <c r="G128" s="1" t="str">
        <f>IFERROR(INDEX('padron cfe'!B:B,MATCH(DATOS!F128,'padron cfe'!A:A,0),1),"")</f>
        <v/>
      </c>
      <c r="H128" s="1"/>
      <c r="J128" s="2" t="str">
        <f>IFERROR(INDEX('padron cfe'!C:C,MATCH(DATOS!F128,'padron cfe'!A:A,0),1),"")</f>
        <v/>
      </c>
      <c r="K128" s="4"/>
      <c r="L128" s="4" t="str">
        <f>IFERROR(IF(VLOOKUP(I128,I$2:L127,4,0)=0,"",VLOOKUP(I128,I$2:L127,4,0)),"")</f>
        <v/>
      </c>
      <c r="M128" s="4" t="str">
        <f>IFERROR(IF(VLOOKUP(I128,I$2:M127,5,0)=0,"",VLOOKUP(I128,I$2:M127,5,0)),"")</f>
        <v/>
      </c>
      <c r="N128" s="4"/>
      <c r="O128" s="2"/>
      <c r="P128" s="2"/>
      <c r="T128" s="2" t="str">
        <f>IFERROR(INDEX('padron cfe'!D:D,MATCH(DATOS!F128,'padron cfe'!A:A,0),1),"")</f>
        <v/>
      </c>
      <c r="U128" s="4"/>
      <c r="V128" s="4"/>
      <c r="W128" s="4"/>
      <c r="X128" s="4"/>
      <c r="Y128" s="4"/>
      <c r="Z128" s="8"/>
      <c r="AA128" s="4"/>
      <c r="AB128" s="4" t="str">
        <f t="shared" si="27"/>
        <v/>
      </c>
      <c r="AC128" s="7" t="str">
        <f t="shared" ca="1" si="28"/>
        <v/>
      </c>
      <c r="AD128" s="7"/>
      <c r="AE128" s="7"/>
      <c r="AF128" s="97" t="str">
        <f>IFERROR(INDEX(bombas!F:F,MATCH(B128,bombas!I:I,0),1),"")</f>
        <v/>
      </c>
      <c r="AG128" s="6" t="str">
        <f>IFERROR(INDEX(bombas!H:H,MATCH(B128,bombas!I:I,0),1),"")</f>
        <v/>
      </c>
      <c r="AH128" s="4"/>
      <c r="AI128" s="4" t="str">
        <f t="shared" si="29"/>
        <v/>
      </c>
      <c r="AJ128" s="4"/>
      <c r="AK128" s="127" t="str">
        <f t="shared" si="30"/>
        <v/>
      </c>
      <c r="AL128" s="2" t="str">
        <f>IFERROR(IF(INDEX(AL$1:AL127,MATCH(I128,I$1:I127,0),1)=0,"",INDEX(AL$1:AL127,MATCH(I128,I$1:I127,0),1)),"")</f>
        <v/>
      </c>
      <c r="AM128" s="2" t="str">
        <f>IFERROR(IF(INDEX(AM$1:AM127,MATCH(I128,I$1:I127,0),1)=0,"",INDEX(AM$1:AM127,MATCH(I128,I$1:I127,0),1)),"")</f>
        <v/>
      </c>
      <c r="AN128" s="2" t="str">
        <f>IFERROR(IF(INDEX(AN$1:AN127,MATCH(I128,I$1:I127,0),1)=0,"",INDEX(AN$1:AN127,MATCH(I128,I$1:I127,0),1)),"")</f>
        <v/>
      </c>
      <c r="AO128" s="2"/>
      <c r="AP128" s="2"/>
      <c r="AQ128" s="2"/>
      <c r="AR128" s="4"/>
      <c r="AS128" s="4"/>
      <c r="AT128" s="4"/>
      <c r="AU128" s="4"/>
      <c r="AV128" s="4"/>
      <c r="AW128" s="4"/>
      <c r="AX128" s="4"/>
      <c r="AY128" s="4"/>
      <c r="AZ128" s="4"/>
      <c r="BB128" s="4"/>
      <c r="BH128" s="4" t="str">
        <f>IF(IFERROR(VLOOKUP(F128,F129:F$1993,1,0),"")="","",COUNTIF(F:F,F128))</f>
        <v/>
      </c>
      <c r="BI128" s="4"/>
      <c r="BM128" s="5" t="str">
        <f>IF(B128="","",IF(BH128="",1+(MAX(BM$2:BM127)),""))</f>
        <v/>
      </c>
      <c r="BN128" s="5" t="str">
        <f t="shared" si="23"/>
        <v/>
      </c>
      <c r="BO128" s="5" t="str">
        <f t="shared" si="24"/>
        <v/>
      </c>
      <c r="BP128" s="15" t="str">
        <f t="shared" si="25"/>
        <v/>
      </c>
      <c r="BQ128" s="29"/>
      <c r="BR128" s="16"/>
      <c r="BS128" s="5" t="str">
        <f t="shared" si="34"/>
        <v/>
      </c>
      <c r="BV128" s="5" t="str">
        <f t="shared" si="32"/>
        <v/>
      </c>
      <c r="BW128" s="5" t="str">
        <f>IF(I128="","",IFERROR(IF(VLOOKUP(I128,I$2:I127,1,0)=0,"",""),I128))</f>
        <v/>
      </c>
      <c r="BX128" s="25" t="str">
        <f>IF(BW128="","",(IFERROR(VLOOKUP(MID(BW128,1,1),$CO$2:CS$28,3,0),0)+IFERROR(VLOOKUP(MID(BW128,2,1),CO$2:CS$28,4,0),0)+IFERROR(VLOOKUP(MID(BW128,3,1),CO$2:CS$28,5,0),0)+(ROW(BW128)/1000000000000)))</f>
        <v/>
      </c>
      <c r="BZ128" s="5">
        <v>127</v>
      </c>
      <c r="CA128" s="5" t="str">
        <f>IFERROR(VLOOKUP(BZ128,BV$2:BW1204,2,0),"")</f>
        <v/>
      </c>
      <c r="CU128" s="5" t="e">
        <f>IF(REPORTE!AH$2="si",IF(F128=VALUE(REPORTE!C$11),IF(SUM(CU129:CU$1993),CONCATENATE(INT(B128),", "),INT(B128)),""),IF(F128=VALUE(REPORTE!C$10),IF(SUM(CU129:CU$1993),CONCATENATE(INT(B128),", "),INT(B128)),""))</f>
        <v>#VALUE!</v>
      </c>
      <c r="CV128" s="5" t="e">
        <f>CONCATENATE(CU128,CU129,CU130,CU131,CU132,CU133,CU134,CU135,CU136,CU137,CU138,CU139,CU140,CU141,CU142,CU143,CU144,CU145,CU146,CU147,CU148,CU149,CU150,CU151,CU152,CU153,CU154,CU155,CU156,CU157,CU158,CU159,CU160,CU161,CU162,CU163,CU164,CU165,CU166,CU167,CU168,CU169)</f>
        <v>#VALUE!</v>
      </c>
    </row>
    <row r="129" spans="1:99" s="5" customFormat="1" ht="15" customHeight="1" x14ac:dyDescent="0.25">
      <c r="A129" s="4" t="str">
        <f t="shared" si="22"/>
        <v/>
      </c>
      <c r="B129" s="6"/>
      <c r="C129" s="7"/>
      <c r="D129" s="10"/>
      <c r="E129" s="5" t="str">
        <f t="shared" si="26"/>
        <v/>
      </c>
      <c r="F129" s="9"/>
      <c r="G129" s="1" t="str">
        <f>IFERROR(INDEX('padron cfe'!B:B,MATCH(DATOS!F129,'padron cfe'!A:A,0),1),"")</f>
        <v/>
      </c>
      <c r="H129" s="1"/>
      <c r="J129" s="2" t="str">
        <f>IFERROR(INDEX('padron cfe'!C:C,MATCH(DATOS!F129,'padron cfe'!A:A,0),1),"")</f>
        <v/>
      </c>
      <c r="K129" s="4"/>
      <c r="L129" s="4" t="str">
        <f>IFERROR(IF(VLOOKUP(I129,I$2:L128,4,0)=0,"",VLOOKUP(I129,I$2:L128,4,0)),"")</f>
        <v/>
      </c>
      <c r="M129" s="4" t="str">
        <f>IFERROR(IF(VLOOKUP(I129,I$2:M128,5,0)=0,"",VLOOKUP(I129,I$2:M128,5,0)),"")</f>
        <v/>
      </c>
      <c r="N129" s="4"/>
      <c r="O129" s="2"/>
      <c r="P129" s="2"/>
      <c r="T129" s="2" t="str">
        <f>IFERROR(INDEX('padron cfe'!D:D,MATCH(DATOS!F129,'padron cfe'!A:A,0),1),"")</f>
        <v/>
      </c>
      <c r="U129" s="4"/>
      <c r="V129" s="4"/>
      <c r="W129" s="4"/>
      <c r="X129" s="4"/>
      <c r="Y129" s="4"/>
      <c r="Z129" s="8"/>
      <c r="AA129" s="4"/>
      <c r="AB129" s="4" t="str">
        <f t="shared" si="27"/>
        <v/>
      </c>
      <c r="AC129" s="7" t="str">
        <f t="shared" ca="1" si="28"/>
        <v/>
      </c>
      <c r="AD129" s="7"/>
      <c r="AE129" s="7"/>
      <c r="AF129" s="97" t="str">
        <f>IFERROR(INDEX(bombas!F:F,MATCH(B129,bombas!I:I,0),1),"")</f>
        <v/>
      </c>
      <c r="AG129" s="6" t="str">
        <f>IFERROR(INDEX(bombas!H:H,MATCH(B129,bombas!I:I,0),1),"")</f>
        <v/>
      </c>
      <c r="AH129" s="4"/>
      <c r="AI129" s="4" t="str">
        <f t="shared" si="29"/>
        <v/>
      </c>
      <c r="AJ129" s="4"/>
      <c r="AK129" s="127" t="str">
        <f t="shared" si="30"/>
        <v/>
      </c>
      <c r="AL129" s="2" t="str">
        <f>IFERROR(IF(INDEX(AL$1:AL128,MATCH(I129,I$1:I128,0),1)=0,"",INDEX(AL$1:AL128,MATCH(I129,I$1:I128,0),1)),"")</f>
        <v/>
      </c>
      <c r="AM129" s="2" t="str">
        <f>IFERROR(IF(INDEX(AM$1:AM128,MATCH(I129,I$1:I128,0),1)=0,"",INDEX(AM$1:AM128,MATCH(I129,I$1:I128,0),1)),"")</f>
        <v/>
      </c>
      <c r="AN129" s="2" t="str">
        <f>IFERROR(IF(INDEX(AN$1:AN128,MATCH(I129,I$1:I128,0),1)=0,"",INDEX(AN$1:AN128,MATCH(I129,I$1:I128,0),1)),"")</f>
        <v/>
      </c>
      <c r="AO129" s="2"/>
      <c r="AP129" s="2"/>
      <c r="AQ129" s="2"/>
      <c r="AR129" s="4"/>
      <c r="AS129" s="4"/>
      <c r="AT129" s="4"/>
      <c r="AU129" s="4"/>
      <c r="AV129" s="4"/>
      <c r="AW129" s="4"/>
      <c r="AX129" s="4"/>
      <c r="AY129" s="4"/>
      <c r="AZ129" s="4"/>
      <c r="BB129" s="4"/>
      <c r="BH129" s="4" t="str">
        <f>IF(IFERROR(VLOOKUP(F129,F130:F$1993,1,0),"")="","",COUNTIF(F:F,F129))</f>
        <v/>
      </c>
      <c r="BI129" s="4"/>
      <c r="BM129" s="5" t="str">
        <f>IF(B129="","",IF(BH129="",1+(MAX(BM$2:BM128)),""))</f>
        <v/>
      </c>
      <c r="BN129" s="5" t="str">
        <f t="shared" si="23"/>
        <v/>
      </c>
      <c r="BO129" s="5" t="str">
        <f t="shared" si="24"/>
        <v/>
      </c>
      <c r="BP129" s="15" t="str">
        <f t="shared" si="25"/>
        <v/>
      </c>
      <c r="BQ129" s="29"/>
      <c r="BR129" s="16"/>
      <c r="BS129" s="5" t="str">
        <f t="shared" si="34"/>
        <v/>
      </c>
      <c r="BV129" s="5" t="str">
        <f t="shared" si="32"/>
        <v/>
      </c>
      <c r="BW129" s="5" t="str">
        <f>IF(I129="","",IFERROR(IF(VLOOKUP(I129,I$2:I128,1,0)=0,"",""),I129))</f>
        <v/>
      </c>
      <c r="BX129" s="25" t="str">
        <f>IF(BW129="","",(IFERROR(VLOOKUP(MID(BW129,1,1),$CO$2:CS$28,3,0),0)+IFERROR(VLOOKUP(MID(BW129,2,1),CO$2:CS$28,4,0),0)+IFERROR(VLOOKUP(MID(BW129,3,1),CO$2:CS$28,5,0),0)+(ROW(BW129)/1000000000000)))</f>
        <v/>
      </c>
      <c r="BZ129" s="5">
        <v>128</v>
      </c>
      <c r="CA129" s="5" t="str">
        <f>IFERROR(VLOOKUP(BZ129,BV$2:BW1205,2,0),"")</f>
        <v/>
      </c>
      <c r="CU129" s="5" t="e">
        <f>IF(REPORTE!AH$2="si",IF(F129=VALUE(REPORTE!C$11),IF(SUM(CU130:CU$1993),CONCATENATE(INT(B129),", "),INT(B129)),""),IF(F129=VALUE(REPORTE!C$10),IF(SUM(CU130:CU$1993),CONCATENATE(INT(B129),", "),INT(B129)),""))</f>
        <v>#VALUE!</v>
      </c>
    </row>
    <row r="130" spans="1:99" s="5" customFormat="1" ht="15" customHeight="1" x14ac:dyDescent="0.25">
      <c r="A130" s="6" t="str">
        <f t="shared" ref="A130:A193" si="35">IF(BB130="",IF(B130="","",IF(LEN(B130)=1,"000"&amp;B130,IF(LEN(B130)=2,"00"&amp;B130,IF(LEN(B130)=3,"0"&amp;B130,B130)))),F130)</f>
        <v/>
      </c>
      <c r="B130" s="6"/>
      <c r="C130" s="7"/>
      <c r="D130" s="10"/>
      <c r="E130" s="5" t="str">
        <f t="shared" si="26"/>
        <v/>
      </c>
      <c r="F130" s="9"/>
      <c r="G130" s="1" t="str">
        <f>IFERROR(INDEX('padron cfe'!B:B,MATCH(DATOS!F130,'padron cfe'!A:A,0),1),"")</f>
        <v/>
      </c>
      <c r="H130" s="1"/>
      <c r="J130" s="2" t="str">
        <f>IFERROR(INDEX('padron cfe'!C:C,MATCH(DATOS!F130,'padron cfe'!A:A,0),1),"")</f>
        <v/>
      </c>
      <c r="K130" s="4"/>
      <c r="L130" s="4" t="str">
        <f>IFERROR(IF(VLOOKUP(I130,I$2:L129,4,0)=0,"",VLOOKUP(I130,I$2:L129,4,0)),"")</f>
        <v/>
      </c>
      <c r="M130" s="4" t="str">
        <f>IFERROR(IF(VLOOKUP(I130,I$2:M129,5,0)=0,"",VLOOKUP(I130,I$2:M129,5,0)),"")</f>
        <v/>
      </c>
      <c r="N130" s="4"/>
      <c r="O130" s="2"/>
      <c r="P130" s="2"/>
      <c r="T130" s="2" t="str">
        <f>IFERROR(INDEX('padron cfe'!D:D,MATCH(DATOS!F130,'padron cfe'!A:A,0),1),"")</f>
        <v/>
      </c>
      <c r="U130" s="4"/>
      <c r="V130" s="4"/>
      <c r="W130" s="4"/>
      <c r="X130" s="4"/>
      <c r="Y130" s="4"/>
      <c r="Z130" s="8"/>
      <c r="AA130" s="4"/>
      <c r="AB130" s="4" t="str">
        <f t="shared" si="27"/>
        <v/>
      </c>
      <c r="AC130" s="7" t="str">
        <f t="shared" ca="1" si="28"/>
        <v/>
      </c>
      <c r="AD130" s="7"/>
      <c r="AE130" s="7"/>
      <c r="AF130" s="97" t="str">
        <f>IFERROR(INDEX(bombas!F:F,MATCH(B130,bombas!I:I,0),1),"")</f>
        <v/>
      </c>
      <c r="AG130" s="6" t="str">
        <f>IFERROR(INDEX(bombas!H:H,MATCH(B130,bombas!I:I,0),1),"")</f>
        <v/>
      </c>
      <c r="AH130" s="4"/>
      <c r="AI130" s="4" t="str">
        <f t="shared" si="29"/>
        <v/>
      </c>
      <c r="AJ130" s="4"/>
      <c r="AK130" s="127" t="str">
        <f t="shared" si="30"/>
        <v/>
      </c>
      <c r="AL130" s="2" t="str">
        <f>IFERROR(IF(INDEX(AL$1:AL129,MATCH(I130,I$1:I129,0),1)=0,"",INDEX(AL$1:AL129,MATCH(I130,I$1:I129,0),1)),"")</f>
        <v/>
      </c>
      <c r="AM130" s="2" t="str">
        <f>IFERROR(IF(INDEX(AM$1:AM129,MATCH(I130,I$1:I129,0),1)=0,"",INDEX(AM$1:AM129,MATCH(I130,I$1:I129,0),1)),"")</f>
        <v/>
      </c>
      <c r="AN130" s="2" t="str">
        <f>IFERROR(IF(INDEX(AN$1:AN129,MATCH(I130,I$1:I129,0),1)=0,"",INDEX(AN$1:AN129,MATCH(I130,I$1:I129,0),1)),"")</f>
        <v/>
      </c>
      <c r="AO130" s="2"/>
      <c r="AP130" s="2"/>
      <c r="AQ130" s="2"/>
      <c r="AR130" s="4"/>
      <c r="AS130" s="4"/>
      <c r="AT130" s="4"/>
      <c r="AU130" s="4"/>
      <c r="AV130" s="4"/>
      <c r="AW130" s="4"/>
      <c r="AX130" s="4"/>
      <c r="AY130" s="4"/>
      <c r="AZ130" s="4"/>
      <c r="BB130" s="4"/>
      <c r="BH130" s="4" t="str">
        <f>IF(IFERROR(VLOOKUP(F130,F131:F$1993,1,0),"")="","",COUNTIF(F:F,F130))</f>
        <v/>
      </c>
      <c r="BI130" s="4"/>
      <c r="BM130" s="5" t="str">
        <f>IF(B130="","",IF(BH130="",1+(MAX(BM$2:BM129)),""))</f>
        <v/>
      </c>
      <c r="BN130" s="5" t="str">
        <f t="shared" ref="BN130:BN193" si="36">IF(BM130="","",AI130)</f>
        <v/>
      </c>
      <c r="BO130" s="5" t="str">
        <f t="shared" ref="BO130:BO193" si="37">IF(BM130="","",E130)</f>
        <v/>
      </c>
      <c r="BP130" s="15" t="str">
        <f t="shared" ref="BP130:BP193" si="38">IF(BM130="","",F130)</f>
        <v/>
      </c>
      <c r="BQ130" s="29"/>
      <c r="BR130" s="16"/>
      <c r="BS130" s="5" t="str">
        <f t="shared" si="34"/>
        <v/>
      </c>
      <c r="BV130" s="5" t="str">
        <f t="shared" si="32"/>
        <v/>
      </c>
      <c r="BW130" s="5" t="str">
        <f>IF(I130="","",IFERROR(IF(VLOOKUP(I130,I$2:I129,1,0)=0,"",""),I130))</f>
        <v/>
      </c>
      <c r="BX130" s="25" t="str">
        <f>IF(BW130="","",(IFERROR(VLOOKUP(MID(BW130,1,1),$CO$2:CS$28,3,0),0)+IFERROR(VLOOKUP(MID(BW130,2,1),CO$2:CS$28,4,0),0)+IFERROR(VLOOKUP(MID(BW130,3,1),CO$2:CS$28,5,0),0)+(ROW(BW130)/1000000000000)))</f>
        <v/>
      </c>
      <c r="BZ130" s="5">
        <v>129</v>
      </c>
      <c r="CA130" s="5" t="str">
        <f>IFERROR(VLOOKUP(BZ130,BV$2:BW1206,2,0),"")</f>
        <v/>
      </c>
      <c r="CU130" s="5" t="e">
        <f>IF(REPORTE!AH$2="si",IF(F130=VALUE(REPORTE!C$11),IF(SUM(CU131:CU$1993),CONCATENATE(INT(B130),", "),INT(B130)),""),IF(F130=VALUE(REPORTE!C$10),IF(SUM(CU131:CU$1993),CONCATENATE(INT(B130),", "),INT(B130)),""))</f>
        <v>#VALUE!</v>
      </c>
    </row>
    <row r="131" spans="1:99" s="5" customFormat="1" ht="15" customHeight="1" x14ac:dyDescent="0.25">
      <c r="A131" s="6" t="str">
        <f t="shared" si="35"/>
        <v/>
      </c>
      <c r="B131" s="6"/>
      <c r="C131" s="7"/>
      <c r="D131" s="10"/>
      <c r="E131" s="5" t="str">
        <f t="shared" si="26"/>
        <v/>
      </c>
      <c r="F131" s="9"/>
      <c r="G131" s="1" t="str">
        <f>IFERROR(INDEX('padron cfe'!B:B,MATCH(DATOS!F131,'padron cfe'!A:A,0),1),"")</f>
        <v/>
      </c>
      <c r="H131" s="1"/>
      <c r="J131" s="2" t="str">
        <f>IFERROR(INDEX('padron cfe'!C:C,MATCH(DATOS!F131,'padron cfe'!A:A,0),1),"")</f>
        <v/>
      </c>
      <c r="K131" s="4"/>
      <c r="L131" s="4" t="str">
        <f>IFERROR(IF(VLOOKUP(I131,I$2:L130,4,0)=0,"",VLOOKUP(I131,I$2:L130,4,0)),"")</f>
        <v/>
      </c>
      <c r="M131" s="4" t="str">
        <f>IFERROR(IF(VLOOKUP(I131,I$2:M130,5,0)=0,"",VLOOKUP(I131,I$2:M130,5,0)),"")</f>
        <v/>
      </c>
      <c r="N131" s="4"/>
      <c r="O131" s="2"/>
      <c r="P131" s="2"/>
      <c r="T131" s="2" t="str">
        <f>IFERROR(INDEX('padron cfe'!D:D,MATCH(DATOS!F131,'padron cfe'!A:A,0),1),"")</f>
        <v/>
      </c>
      <c r="U131" s="4"/>
      <c r="V131" s="4"/>
      <c r="W131" s="4"/>
      <c r="X131" s="4"/>
      <c r="Y131" s="4"/>
      <c r="Z131" s="8"/>
      <c r="AA131" s="4"/>
      <c r="AB131" s="4" t="str">
        <f t="shared" si="27"/>
        <v/>
      </c>
      <c r="AC131" s="7" t="str">
        <f t="shared" ca="1" si="28"/>
        <v/>
      </c>
      <c r="AD131" s="7"/>
      <c r="AE131" s="7"/>
      <c r="AF131" s="97" t="str">
        <f>IFERROR(INDEX(bombas!F:F,MATCH(B131,bombas!I:I,0),1),"")</f>
        <v/>
      </c>
      <c r="AG131" s="6" t="str">
        <f>IFERROR(INDEX(bombas!H:H,MATCH(B131,bombas!I:I,0),1),"")</f>
        <v/>
      </c>
      <c r="AH131" s="4"/>
      <c r="AI131" s="4" t="str">
        <f t="shared" si="29"/>
        <v/>
      </c>
      <c r="AJ131" s="4"/>
      <c r="AK131" s="127" t="str">
        <f t="shared" si="30"/>
        <v/>
      </c>
      <c r="AL131" s="2" t="str">
        <f>IFERROR(IF(INDEX(AL$1:AL130,MATCH(I131,I$1:I130,0),1)=0,"",INDEX(AL$1:AL130,MATCH(I131,I$1:I130,0),1)),"")</f>
        <v/>
      </c>
      <c r="AM131" s="2" t="str">
        <f>IFERROR(IF(INDEX(AM$1:AM130,MATCH(I131,I$1:I130,0),1)=0,"",INDEX(AM$1:AM130,MATCH(I131,I$1:I130,0),1)),"")</f>
        <v/>
      </c>
      <c r="AN131" s="2" t="str">
        <f>IFERROR(IF(INDEX(AN$1:AN130,MATCH(I131,I$1:I130,0),1)=0,"",INDEX(AN$1:AN130,MATCH(I131,I$1:I130,0),1)),"")</f>
        <v/>
      </c>
      <c r="AO131" s="2"/>
      <c r="AP131" s="2"/>
      <c r="AQ131" s="2"/>
      <c r="AR131" s="4"/>
      <c r="AS131" s="4"/>
      <c r="AT131" s="4"/>
      <c r="AU131" s="4"/>
      <c r="AV131" s="4"/>
      <c r="AW131" s="4"/>
      <c r="AX131" s="4"/>
      <c r="AY131" s="4"/>
      <c r="AZ131" s="4"/>
      <c r="BB131" s="4"/>
      <c r="BH131" s="4" t="str">
        <f>IF(IFERROR(VLOOKUP(F131,F132:F$1993,1,0),"")="","",COUNTIF(F:F,F131))</f>
        <v/>
      </c>
      <c r="BI131" s="4"/>
      <c r="BM131" s="5" t="str">
        <f>IF(B131="","",IF(BH131="",1+(MAX(BM$2:BM130)),""))</f>
        <v/>
      </c>
      <c r="BN131" s="5" t="str">
        <f t="shared" si="36"/>
        <v/>
      </c>
      <c r="BO131" s="5" t="str">
        <f t="shared" si="37"/>
        <v/>
      </c>
      <c r="BP131" s="15" t="str">
        <f t="shared" si="38"/>
        <v/>
      </c>
      <c r="BQ131" s="29"/>
      <c r="BR131" s="16"/>
      <c r="BS131" s="5" t="str">
        <f t="shared" si="34"/>
        <v/>
      </c>
      <c r="BV131" s="5" t="str">
        <f t="shared" si="32"/>
        <v/>
      </c>
      <c r="BW131" s="5" t="str">
        <f>IF(I131="","",IFERROR(IF(VLOOKUP(I131,I$2:I130,1,0)=0,"",""),I131))</f>
        <v/>
      </c>
      <c r="BX131" s="25" t="str">
        <f>IF(BW131="","",(IFERROR(VLOOKUP(MID(BW131,1,1),$CO$2:CS$28,3,0),0)+IFERROR(VLOOKUP(MID(BW131,2,1),CO$2:CS$28,4,0),0)+IFERROR(VLOOKUP(MID(BW131,3,1),CO$2:CS$28,5,0),0)+(ROW(BW131)/1000000000000)))</f>
        <v/>
      </c>
      <c r="BZ131" s="5">
        <v>130</v>
      </c>
      <c r="CA131" s="5" t="str">
        <f>IFERROR(VLOOKUP(BZ131,BV$2:BW1207,2,0),"")</f>
        <v/>
      </c>
      <c r="CU131" s="5" t="e">
        <f>IF(REPORTE!AH$2="si",IF(F131=VALUE(REPORTE!C$11),IF(SUM(CU132:CU$1993),CONCATENATE(INT(B131),", "),INT(B131)),""),IF(F131=VALUE(REPORTE!C$10),IF(SUM(CU132:CU$1993),CONCATENATE(INT(B131),", "),INT(B131)),""))</f>
        <v>#VALUE!</v>
      </c>
    </row>
    <row r="132" spans="1:99" s="5" customFormat="1" ht="15" customHeight="1" x14ac:dyDescent="0.25">
      <c r="A132" s="4" t="str">
        <f t="shared" si="35"/>
        <v/>
      </c>
      <c r="B132" s="6"/>
      <c r="C132" s="7"/>
      <c r="D132" s="10"/>
      <c r="E132" s="5" t="str">
        <f t="shared" ref="E132:E195" si="39">IF(C132="","",CONCATENATE("PEUA19102012",IFERROR(VLOOKUP(DAY(C132),$BE$3:$BF$11,2,0),DAY(C132)),IFERROR(VLOOKUP(MONTH(C132),$BE$3:$BF$11,2,0),MONTH(C132)),YEAR(C132),D132))</f>
        <v/>
      </c>
      <c r="F132" s="9"/>
      <c r="G132" s="1" t="str">
        <f>IFERROR(INDEX('padron cfe'!B:B,MATCH(DATOS!F132,'padron cfe'!A:A,0),1),"")</f>
        <v/>
      </c>
      <c r="H132" s="1"/>
      <c r="J132" s="2" t="str">
        <f>IFERROR(INDEX('padron cfe'!C:C,MATCH(DATOS!F132,'padron cfe'!A:A,0),1),"")</f>
        <v/>
      </c>
      <c r="K132" s="4"/>
      <c r="L132" s="4" t="str">
        <f>IFERROR(IF(VLOOKUP(I132,I$2:L131,4,0)=0,"",VLOOKUP(I132,I$2:L131,4,0)),"")</f>
        <v/>
      </c>
      <c r="M132" s="4" t="str">
        <f>IFERROR(IF(VLOOKUP(I132,I$2:M131,5,0)=0,"",VLOOKUP(I132,I$2:M131,5,0)),"")</f>
        <v/>
      </c>
      <c r="N132" s="4"/>
      <c r="O132" s="2"/>
      <c r="P132" s="2"/>
      <c r="T132" s="2" t="str">
        <f>IFERROR(INDEX('padron cfe'!D:D,MATCH(DATOS!F132,'padron cfe'!A:A,0),1),"")</f>
        <v/>
      </c>
      <c r="U132" s="4"/>
      <c r="V132" s="4"/>
      <c r="W132" s="4"/>
      <c r="X132" s="4"/>
      <c r="Y132" s="4"/>
      <c r="Z132" s="8"/>
      <c r="AA132" s="4"/>
      <c r="AB132" s="4" t="str">
        <f t="shared" ref="AB132:AB195" si="40">IF(X132="","",IFERROR(IF(LEN(DAY(Z132))=1,0&amp;DAY(Z132),DAY(Z132))&amp;"/"&amp;IF(LEN(MONTH(Z132))=1,0&amp;MONTH(Z132),MONTH(Z132))&amp;"/"&amp;YEAR(Z132)+AA132,"31/12/2099"))</f>
        <v/>
      </c>
      <c r="AC132" s="7" t="str">
        <f t="shared" ref="AC132:AC195" ca="1" si="41">IF(AA132="","",IF(AA132="N/A","VIGENTE",IF(CONCATENATE(DAY(Z132),"/",MONTH(Z132),"/",YEAR(Z132)+AA132)-TODAY()&gt;0,"VIGENTE","VENCIDO")))</f>
        <v/>
      </c>
      <c r="AD132" s="7"/>
      <c r="AE132" s="7"/>
      <c r="AF132" s="97" t="str">
        <f>IFERROR(INDEX(bombas!F:F,MATCH(B132,bombas!I:I,0),1),"")</f>
        <v/>
      </c>
      <c r="AG132" s="6" t="str">
        <f>IFERROR(INDEX(bombas!H:H,MATCH(B132,bombas!I:I,0),1),"")</f>
        <v/>
      </c>
      <c r="AH132" s="4"/>
      <c r="AI132" s="4" t="str">
        <f t="shared" ref="AI132:AI195" si="42">IF(AH132="","",(AH132*0.746*365*24)*0.75+438)</f>
        <v/>
      </c>
      <c r="AJ132" s="4"/>
      <c r="AK132" s="127" t="str">
        <f t="shared" ref="AK132:AK195" si="43">IF(AJ132="","",AJ132/AI132)</f>
        <v/>
      </c>
      <c r="AL132" s="2" t="str">
        <f>IFERROR(IF(INDEX(AL$1:AL131,MATCH(I132,I$1:I131,0),1)=0,"",INDEX(AL$1:AL131,MATCH(I132,I$1:I131,0),1)),"")</f>
        <v/>
      </c>
      <c r="AM132" s="2" t="str">
        <f>IFERROR(IF(INDEX(AM$1:AM131,MATCH(I132,I$1:I131,0),1)=0,"",INDEX(AM$1:AM131,MATCH(I132,I$1:I131,0),1)),"")</f>
        <v/>
      </c>
      <c r="AN132" s="2" t="str">
        <f>IFERROR(IF(INDEX(AN$1:AN131,MATCH(I132,I$1:I131,0),1)=0,"",INDEX(AN$1:AN131,MATCH(I132,I$1:I131,0),1)),"")</f>
        <v/>
      </c>
      <c r="AO132" s="2"/>
      <c r="AP132" s="2"/>
      <c r="AQ132" s="2"/>
      <c r="AR132" s="4"/>
      <c r="AS132" s="4"/>
      <c r="AT132" s="4"/>
      <c r="AU132" s="4"/>
      <c r="AV132" s="4"/>
      <c r="AW132" s="4"/>
      <c r="AX132" s="4"/>
      <c r="AY132" s="4"/>
      <c r="AZ132" s="4"/>
      <c r="BB132" s="4"/>
      <c r="BH132" s="4" t="str">
        <f>IF(IFERROR(VLOOKUP(F132,F133:F$1993,1,0),"")="","",COUNTIF(F:F,F132))</f>
        <v/>
      </c>
      <c r="BI132" s="4"/>
      <c r="BM132" s="5" t="str">
        <f>IF(B132="","",IF(BH132="",1+(MAX(BM$2:BM131)),""))</f>
        <v/>
      </c>
      <c r="BN132" s="5" t="str">
        <f t="shared" si="36"/>
        <v/>
      </c>
      <c r="BO132" s="5" t="str">
        <f t="shared" si="37"/>
        <v/>
      </c>
      <c r="BP132" s="15" t="str">
        <f t="shared" si="38"/>
        <v/>
      </c>
      <c r="BQ132" s="29"/>
      <c r="BR132" s="16"/>
      <c r="BS132" s="5" t="str">
        <f t="shared" si="34"/>
        <v/>
      </c>
      <c r="BV132" s="5" t="str">
        <f t="shared" si="32"/>
        <v/>
      </c>
      <c r="BW132" s="5" t="str">
        <f>IF(I132="","",IFERROR(IF(VLOOKUP(I132,I$2:I131,1,0)=0,"",""),I132))</f>
        <v/>
      </c>
      <c r="BX132" s="25" t="str">
        <f>IF(BW132="","",(IFERROR(VLOOKUP(MID(BW132,1,1),$CO$2:CS$28,3,0),0)+IFERROR(VLOOKUP(MID(BW132,2,1),CO$2:CS$28,4,0),0)+IFERROR(VLOOKUP(MID(BW132,3,1),CO$2:CS$28,5,0),0)+(ROW(BW132)/1000000000000)))</f>
        <v/>
      </c>
      <c r="BZ132" s="5">
        <v>131</v>
      </c>
      <c r="CA132" s="5" t="str">
        <f>IFERROR(VLOOKUP(BZ132,BV$2:BW1208,2,0),"")</f>
        <v/>
      </c>
      <c r="CU132" s="5" t="e">
        <f>IF(REPORTE!AH$2="si",IF(F132=VALUE(REPORTE!C$11),IF(SUM(CU133:CU$1993),CONCATENATE(INT(B132),", "),INT(B132)),""),IF(F132=VALUE(REPORTE!C$10),IF(SUM(CU133:CU$1993),CONCATENATE(INT(B132),", "),INT(B132)),""))</f>
        <v>#VALUE!</v>
      </c>
    </row>
    <row r="133" spans="1:99" s="5" customFormat="1" ht="15" customHeight="1" x14ac:dyDescent="0.25">
      <c r="A133" s="4" t="str">
        <f t="shared" si="35"/>
        <v/>
      </c>
      <c r="B133" s="6"/>
      <c r="C133" s="7"/>
      <c r="D133" s="10"/>
      <c r="E133" s="5" t="str">
        <f t="shared" si="39"/>
        <v/>
      </c>
      <c r="F133" s="9"/>
      <c r="G133" s="1" t="str">
        <f>IFERROR(INDEX('padron cfe'!B:B,MATCH(DATOS!F133,'padron cfe'!A:A,0),1),"")</f>
        <v/>
      </c>
      <c r="H133" s="1"/>
      <c r="J133" s="2" t="str">
        <f>IFERROR(INDEX('padron cfe'!C:C,MATCH(DATOS!F133,'padron cfe'!A:A,0),1),"")</f>
        <v/>
      </c>
      <c r="K133" s="4"/>
      <c r="L133" s="4" t="str">
        <f>IFERROR(IF(VLOOKUP(I133,I$2:L132,4,0)=0,"",VLOOKUP(I133,I$2:L132,4,0)),"")</f>
        <v/>
      </c>
      <c r="M133" s="4" t="str">
        <f>IFERROR(IF(VLOOKUP(I133,I$2:M132,5,0)=0,"",VLOOKUP(I133,I$2:M132,5,0)),"")</f>
        <v/>
      </c>
      <c r="N133" s="4"/>
      <c r="O133" s="2"/>
      <c r="P133" s="2"/>
      <c r="T133" s="2" t="str">
        <f>IFERROR(INDEX('padron cfe'!D:D,MATCH(DATOS!F133,'padron cfe'!A:A,0),1),"")</f>
        <v/>
      </c>
      <c r="U133" s="4"/>
      <c r="V133" s="4"/>
      <c r="W133" s="4"/>
      <c r="X133" s="4"/>
      <c r="Y133" s="4"/>
      <c r="Z133" s="8"/>
      <c r="AA133" s="4"/>
      <c r="AB133" s="4" t="str">
        <f t="shared" si="40"/>
        <v/>
      </c>
      <c r="AC133" s="7" t="str">
        <f t="shared" ca="1" si="41"/>
        <v/>
      </c>
      <c r="AD133" s="7"/>
      <c r="AE133" s="7"/>
      <c r="AF133" s="97" t="str">
        <f>IFERROR(INDEX(bombas!F:F,MATCH(B133,bombas!I:I,0),1),"")</f>
        <v/>
      </c>
      <c r="AG133" s="6" t="str">
        <f>IFERROR(INDEX(bombas!H:H,MATCH(B133,bombas!I:I,0),1),"")</f>
        <v/>
      </c>
      <c r="AH133" s="4"/>
      <c r="AI133" s="4" t="str">
        <f t="shared" si="42"/>
        <v/>
      </c>
      <c r="AJ133" s="4"/>
      <c r="AK133" s="127" t="str">
        <f t="shared" si="43"/>
        <v/>
      </c>
      <c r="AL133" s="2" t="str">
        <f>IFERROR(IF(INDEX(AL$1:AL132,MATCH(I133,I$1:I132,0),1)=0,"",INDEX(AL$1:AL132,MATCH(I133,I$1:I132,0),1)),"")</f>
        <v/>
      </c>
      <c r="AM133" s="2" t="str">
        <f>IFERROR(IF(INDEX(AM$1:AM132,MATCH(I133,I$1:I132,0),1)=0,"",INDEX(AM$1:AM132,MATCH(I133,I$1:I132,0),1)),"")</f>
        <v/>
      </c>
      <c r="AN133" s="2" t="str">
        <f>IFERROR(IF(INDEX(AN$1:AN132,MATCH(I133,I$1:I132,0),1)=0,"",INDEX(AN$1:AN132,MATCH(I133,I$1:I132,0),1)),"")</f>
        <v/>
      </c>
      <c r="AO133" s="2"/>
      <c r="AP133" s="2"/>
      <c r="AQ133" s="2"/>
      <c r="AR133" s="4"/>
      <c r="AS133" s="4"/>
      <c r="AT133" s="4"/>
      <c r="AU133" s="4"/>
      <c r="AV133" s="4"/>
      <c r="AW133" s="4"/>
      <c r="AX133" s="4"/>
      <c r="AY133" s="4"/>
      <c r="AZ133" s="4"/>
      <c r="BB133" s="4"/>
      <c r="BH133" s="4" t="str">
        <f>IF(IFERROR(VLOOKUP(F133,F134:F$1993,1,0),"")="","",COUNTIF(F:F,F133))</f>
        <v/>
      </c>
      <c r="BI133" s="4"/>
      <c r="BM133" s="5" t="str">
        <f>IF(B133="","",IF(BH133="",1+(MAX(BM$2:BM132)),""))</f>
        <v/>
      </c>
      <c r="BN133" s="5" t="str">
        <f t="shared" si="36"/>
        <v/>
      </c>
      <c r="BO133" s="5" t="str">
        <f t="shared" si="37"/>
        <v/>
      </c>
      <c r="BP133" s="15" t="str">
        <f t="shared" si="38"/>
        <v/>
      </c>
      <c r="BQ133" s="29"/>
      <c r="BR133" s="16"/>
      <c r="BS133" s="5" t="str">
        <f t="shared" si="34"/>
        <v/>
      </c>
      <c r="BV133" s="5" t="str">
        <f t="shared" si="32"/>
        <v/>
      </c>
      <c r="BW133" s="5" t="str">
        <f>IF(I133="","",IFERROR(IF(VLOOKUP(I133,I$2:I132,1,0)=0,"",""),I133))</f>
        <v/>
      </c>
      <c r="BX133" s="25" t="str">
        <f>IF(BW133="","",(IFERROR(VLOOKUP(MID(BW133,1,1),$CO$2:CS$28,3,0),0)+IFERROR(VLOOKUP(MID(BW133,2,1),CO$2:CS$28,4,0),0)+IFERROR(VLOOKUP(MID(BW133,3,1),CO$2:CS$28,5,0),0)+(ROW(BW133)/1000000000000)))</f>
        <v/>
      </c>
      <c r="BZ133" s="5">
        <v>132</v>
      </c>
      <c r="CA133" s="5" t="str">
        <f>IFERROR(VLOOKUP(BZ133,BV$2:BW1209,2,0),"")</f>
        <v/>
      </c>
      <c r="CU133" s="5" t="e">
        <f>IF(REPORTE!AH$2="si",IF(F133=VALUE(REPORTE!C$11),IF(SUM(CU134:CU$1993),CONCATENATE(INT(B133),", "),INT(B133)),""),IF(F133=VALUE(REPORTE!C$10),IF(SUM(CU134:CU$1993),CONCATENATE(INT(B133),", "),INT(B133)),""))</f>
        <v>#VALUE!</v>
      </c>
    </row>
    <row r="134" spans="1:99" s="5" customFormat="1" ht="15" customHeight="1" x14ac:dyDescent="0.25">
      <c r="A134" s="4" t="str">
        <f t="shared" si="35"/>
        <v/>
      </c>
      <c r="B134" s="6"/>
      <c r="C134" s="7"/>
      <c r="D134" s="10"/>
      <c r="E134" s="5" t="str">
        <f t="shared" si="39"/>
        <v/>
      </c>
      <c r="F134" s="9"/>
      <c r="G134" s="1" t="str">
        <f>IFERROR(INDEX('padron cfe'!B:B,MATCH(DATOS!F134,'padron cfe'!A:A,0),1),"")</f>
        <v/>
      </c>
      <c r="H134" s="1"/>
      <c r="J134" s="2" t="str">
        <f>IFERROR(INDEX('padron cfe'!C:C,MATCH(DATOS!F134,'padron cfe'!A:A,0),1),"")</f>
        <v/>
      </c>
      <c r="K134" s="4"/>
      <c r="L134" s="4" t="str">
        <f>IFERROR(IF(VLOOKUP(I134,I$2:L133,4,0)=0,"",VLOOKUP(I134,I$2:L133,4,0)),"")</f>
        <v/>
      </c>
      <c r="M134" s="4" t="str">
        <f>IFERROR(IF(VLOOKUP(I134,I$2:M133,5,0)=0,"",VLOOKUP(I134,I$2:M133,5,0)),"")</f>
        <v/>
      </c>
      <c r="N134" s="4"/>
      <c r="O134" s="2"/>
      <c r="P134" s="2"/>
      <c r="T134" s="2" t="str">
        <f>IFERROR(INDEX('padron cfe'!D:D,MATCH(DATOS!F134,'padron cfe'!A:A,0),1),"")</f>
        <v/>
      </c>
      <c r="U134" s="4"/>
      <c r="V134" s="4"/>
      <c r="W134" s="4"/>
      <c r="X134" s="4"/>
      <c r="Y134" s="4"/>
      <c r="Z134" s="8"/>
      <c r="AA134" s="4"/>
      <c r="AB134" s="4" t="str">
        <f t="shared" si="40"/>
        <v/>
      </c>
      <c r="AC134" s="7" t="str">
        <f t="shared" ca="1" si="41"/>
        <v/>
      </c>
      <c r="AD134" s="7"/>
      <c r="AE134" s="7"/>
      <c r="AF134" s="97" t="str">
        <f>IFERROR(INDEX(bombas!F:F,MATCH(B134,bombas!I:I,0),1),"")</f>
        <v/>
      </c>
      <c r="AG134" s="6" t="str">
        <f>IFERROR(INDEX(bombas!H:H,MATCH(B134,bombas!I:I,0),1),"")</f>
        <v/>
      </c>
      <c r="AH134" s="4"/>
      <c r="AI134" s="4" t="str">
        <f t="shared" si="42"/>
        <v/>
      </c>
      <c r="AJ134" s="4"/>
      <c r="AK134" s="127" t="str">
        <f t="shared" si="43"/>
        <v/>
      </c>
      <c r="AL134" s="2" t="str">
        <f>IFERROR(IF(INDEX(AL$1:AL133,MATCH(I134,I$1:I133,0),1)=0,"",INDEX(AL$1:AL133,MATCH(I134,I$1:I133,0),1)),"")</f>
        <v/>
      </c>
      <c r="AM134" s="2" t="str">
        <f>IFERROR(IF(INDEX(AM$1:AM133,MATCH(I134,I$1:I133,0),1)=0,"",INDEX(AM$1:AM133,MATCH(I134,I$1:I133,0),1)),"")</f>
        <v/>
      </c>
      <c r="AN134" s="2" t="str">
        <f>IFERROR(IF(INDEX(AN$1:AN133,MATCH(I134,I$1:I133,0),1)=0,"",INDEX(AN$1:AN133,MATCH(I134,I$1:I133,0),1)),"")</f>
        <v/>
      </c>
      <c r="AO134" s="2"/>
      <c r="AP134" s="2"/>
      <c r="AQ134" s="2"/>
      <c r="AR134" s="4"/>
      <c r="AS134" s="4"/>
      <c r="AT134" s="4"/>
      <c r="AU134" s="4"/>
      <c r="AV134" s="4"/>
      <c r="AW134" s="4"/>
      <c r="AX134" s="4"/>
      <c r="AY134" s="4"/>
      <c r="AZ134" s="4"/>
      <c r="BB134" s="4"/>
      <c r="BH134" s="4" t="str">
        <f>IF(IFERROR(VLOOKUP(F134,F135:F$1993,1,0),"")="","",COUNTIF(F:F,F134))</f>
        <v/>
      </c>
      <c r="BI134" s="4"/>
      <c r="BM134" s="5" t="str">
        <f>IF(B134="","",IF(BH134="",1+(MAX(BM$2:BM133)),""))</f>
        <v/>
      </c>
      <c r="BN134" s="5" t="str">
        <f t="shared" si="36"/>
        <v/>
      </c>
      <c r="BO134" s="5" t="str">
        <f t="shared" si="37"/>
        <v/>
      </c>
      <c r="BP134" s="15" t="str">
        <f t="shared" si="38"/>
        <v/>
      </c>
      <c r="BQ134" s="29"/>
      <c r="BR134" s="16"/>
      <c r="BS134" s="5" t="str">
        <f t="shared" si="34"/>
        <v/>
      </c>
      <c r="BV134" s="5" t="str">
        <f t="shared" si="32"/>
        <v/>
      </c>
      <c r="BW134" s="5" t="str">
        <f>IF(I134="","",IFERROR(IF(VLOOKUP(I134,I$2:I133,1,0)=0,"",""),I134))</f>
        <v/>
      </c>
      <c r="BX134" s="25" t="str">
        <f>IF(BW134="","",(IFERROR(VLOOKUP(MID(BW134,1,1),$CO$2:CS$28,3,0),0)+IFERROR(VLOOKUP(MID(BW134,2,1),CO$2:CS$28,4,0),0)+IFERROR(VLOOKUP(MID(BW134,3,1),CO$2:CS$28,5,0),0)+(ROW(BW134)/1000000000000)))</f>
        <v/>
      </c>
      <c r="BZ134" s="5">
        <v>133</v>
      </c>
      <c r="CA134" s="5" t="str">
        <f>IFERROR(VLOOKUP(BZ134,BV$2:BW1210,2,0),"")</f>
        <v/>
      </c>
      <c r="CU134" s="5" t="e">
        <f>IF(REPORTE!AH$2="si",IF(F134=VALUE(REPORTE!C$11),IF(SUM(CU135:CU$1993),CONCATENATE(INT(B134),", "),INT(B134)),""),IF(F134=VALUE(REPORTE!C$10),IF(SUM(CU135:CU$1993),CONCATENATE(INT(B134),", "),INT(B134)),""))</f>
        <v>#VALUE!</v>
      </c>
    </row>
    <row r="135" spans="1:99" s="5" customFormat="1" ht="15" customHeight="1" x14ac:dyDescent="0.25">
      <c r="A135" s="4" t="str">
        <f t="shared" si="35"/>
        <v/>
      </c>
      <c r="B135" s="6"/>
      <c r="C135" s="7"/>
      <c r="D135" s="10"/>
      <c r="E135" s="5" t="str">
        <f t="shared" si="39"/>
        <v/>
      </c>
      <c r="F135" s="9"/>
      <c r="G135" s="1" t="str">
        <f>IFERROR(INDEX('padron cfe'!B:B,MATCH(DATOS!F135,'padron cfe'!A:A,0),1),"")</f>
        <v/>
      </c>
      <c r="H135" s="1"/>
      <c r="J135" s="2" t="str">
        <f>IFERROR(INDEX('padron cfe'!C:C,MATCH(DATOS!F135,'padron cfe'!A:A,0),1),"")</f>
        <v/>
      </c>
      <c r="K135" s="4"/>
      <c r="L135" s="4" t="str">
        <f>IFERROR(IF(VLOOKUP(I135,I$2:L134,4,0)=0,"",VLOOKUP(I135,I$2:L134,4,0)),"")</f>
        <v/>
      </c>
      <c r="M135" s="4" t="str">
        <f>IFERROR(IF(VLOOKUP(I135,I$2:M134,5,0)=0,"",VLOOKUP(I135,I$2:M134,5,0)),"")</f>
        <v/>
      </c>
      <c r="N135" s="4"/>
      <c r="O135" s="2"/>
      <c r="P135" s="2"/>
      <c r="T135" s="2" t="str">
        <f>IFERROR(INDEX('padron cfe'!D:D,MATCH(DATOS!F135,'padron cfe'!A:A,0),1),"")</f>
        <v/>
      </c>
      <c r="U135" s="4"/>
      <c r="V135" s="4"/>
      <c r="W135" s="4"/>
      <c r="X135" s="4"/>
      <c r="Y135" s="4"/>
      <c r="Z135" s="8"/>
      <c r="AA135" s="4"/>
      <c r="AB135" s="4" t="str">
        <f t="shared" si="40"/>
        <v/>
      </c>
      <c r="AC135" s="7" t="str">
        <f t="shared" ca="1" si="41"/>
        <v/>
      </c>
      <c r="AD135" s="7"/>
      <c r="AE135" s="7"/>
      <c r="AF135" s="97" t="str">
        <f>IFERROR(INDEX(bombas!F:F,MATCH(B135,bombas!I:I,0),1),"")</f>
        <v/>
      </c>
      <c r="AG135" s="6" t="str">
        <f>IFERROR(INDEX(bombas!H:H,MATCH(B135,bombas!I:I,0),1),"")</f>
        <v/>
      </c>
      <c r="AH135" s="4"/>
      <c r="AI135" s="4" t="str">
        <f t="shared" si="42"/>
        <v/>
      </c>
      <c r="AJ135" s="4"/>
      <c r="AK135" s="127" t="str">
        <f t="shared" si="43"/>
        <v/>
      </c>
      <c r="AL135" s="2" t="str">
        <f>IFERROR(IF(INDEX(AL$1:AL134,MATCH(I135,I$1:I134,0),1)=0,"",INDEX(AL$1:AL134,MATCH(I135,I$1:I134,0),1)),"")</f>
        <v/>
      </c>
      <c r="AM135" s="2" t="str">
        <f>IFERROR(IF(INDEX(AM$1:AM134,MATCH(I135,I$1:I134,0),1)=0,"",INDEX(AM$1:AM134,MATCH(I135,I$1:I134,0),1)),"")</f>
        <v/>
      </c>
      <c r="AN135" s="2" t="str">
        <f>IFERROR(IF(INDEX(AN$1:AN134,MATCH(I135,I$1:I134,0),1)=0,"",INDEX(AN$1:AN134,MATCH(I135,I$1:I134,0),1)),"")</f>
        <v/>
      </c>
      <c r="AO135" s="2"/>
      <c r="AP135" s="2"/>
      <c r="AQ135" s="2"/>
      <c r="AR135" s="4"/>
      <c r="AS135" s="4"/>
      <c r="AT135" s="4"/>
      <c r="AU135" s="4"/>
      <c r="AV135" s="4"/>
      <c r="AW135" s="4"/>
      <c r="AX135" s="4"/>
      <c r="AY135" s="4"/>
      <c r="AZ135" s="4"/>
      <c r="BB135" s="4"/>
      <c r="BH135" s="4" t="str">
        <f>IF(IFERROR(VLOOKUP(F135,F136:F$1993,1,0),"")="","",COUNTIF(F:F,F135))</f>
        <v/>
      </c>
      <c r="BI135" s="4"/>
      <c r="BM135" s="5" t="str">
        <f>IF(B135="","",IF(BH135="",1+(MAX(BM$2:BM134)),""))</f>
        <v/>
      </c>
      <c r="BN135" s="5" t="str">
        <f t="shared" si="36"/>
        <v/>
      </c>
      <c r="BO135" s="5" t="str">
        <f t="shared" si="37"/>
        <v/>
      </c>
      <c r="BP135" s="15" t="str">
        <f t="shared" si="38"/>
        <v/>
      </c>
      <c r="BQ135" s="29"/>
      <c r="BR135" s="16"/>
      <c r="BS135" s="5" t="str">
        <f t="shared" si="34"/>
        <v/>
      </c>
      <c r="BV135" s="5" t="str">
        <f t="shared" si="32"/>
        <v/>
      </c>
      <c r="BW135" s="5" t="str">
        <f>IF(I135="","",IFERROR(IF(VLOOKUP(I135,I$2:I134,1,0)=0,"",""),I135))</f>
        <v/>
      </c>
      <c r="BX135" s="25" t="str">
        <f>IF(BW135="","",(IFERROR(VLOOKUP(MID(BW135,1,1),$CO$2:CS$28,3,0),0)+IFERROR(VLOOKUP(MID(BW135,2,1),CO$2:CS$28,4,0),0)+IFERROR(VLOOKUP(MID(BW135,3,1),CO$2:CS$28,5,0),0)+(ROW(BW135)/1000000000000)))</f>
        <v/>
      </c>
      <c r="BZ135" s="5">
        <v>134</v>
      </c>
      <c r="CA135" s="5" t="str">
        <f>IFERROR(VLOOKUP(BZ135,BV$2:BW1211,2,0),"")</f>
        <v/>
      </c>
      <c r="CU135" s="5" t="e">
        <f>IF(REPORTE!AH$2="si",IF(F135=VALUE(REPORTE!C$11),IF(SUM(CU136:CU$1993),CONCATENATE(INT(B135),", "),INT(B135)),""),IF(F135=VALUE(REPORTE!C$10),IF(SUM(CU136:CU$1993),CONCATENATE(INT(B135),", "),INT(B135)),""))</f>
        <v>#VALUE!</v>
      </c>
    </row>
    <row r="136" spans="1:99" s="5" customFormat="1" ht="15" customHeight="1" x14ac:dyDescent="0.25">
      <c r="A136" s="4" t="str">
        <f t="shared" si="35"/>
        <v/>
      </c>
      <c r="B136" s="6"/>
      <c r="C136" s="7"/>
      <c r="D136" s="10"/>
      <c r="E136" s="5" t="str">
        <f t="shared" si="39"/>
        <v/>
      </c>
      <c r="F136" s="9"/>
      <c r="G136" s="1" t="str">
        <f>IFERROR(INDEX('padron cfe'!B:B,MATCH(DATOS!F136,'padron cfe'!A:A,0),1),"")</f>
        <v/>
      </c>
      <c r="H136" s="1"/>
      <c r="J136" s="2" t="str">
        <f>IFERROR(INDEX('padron cfe'!C:C,MATCH(DATOS!F136,'padron cfe'!A:A,0),1),"")</f>
        <v/>
      </c>
      <c r="K136" s="4"/>
      <c r="L136" s="4" t="str">
        <f>IFERROR(IF(VLOOKUP(I136,I$2:L135,4,0)=0,"",VLOOKUP(I136,I$2:L135,4,0)),"")</f>
        <v/>
      </c>
      <c r="M136" s="4" t="str">
        <f>IFERROR(IF(VLOOKUP(I136,I$2:M135,5,0)=0,"",VLOOKUP(I136,I$2:M135,5,0)),"")</f>
        <v/>
      </c>
      <c r="N136" s="4"/>
      <c r="O136" s="2"/>
      <c r="P136" s="2"/>
      <c r="T136" s="2" t="str">
        <f>IFERROR(INDEX('padron cfe'!D:D,MATCH(DATOS!F136,'padron cfe'!A:A,0),1),"")</f>
        <v/>
      </c>
      <c r="U136" s="4"/>
      <c r="V136" s="4"/>
      <c r="W136" s="4"/>
      <c r="X136" s="4"/>
      <c r="Y136" s="4"/>
      <c r="Z136" s="8"/>
      <c r="AA136" s="4"/>
      <c r="AB136" s="4" t="str">
        <f t="shared" si="40"/>
        <v/>
      </c>
      <c r="AC136" s="7" t="str">
        <f t="shared" ca="1" si="41"/>
        <v/>
      </c>
      <c r="AD136" s="7"/>
      <c r="AE136" s="7"/>
      <c r="AF136" s="97" t="str">
        <f>IFERROR(INDEX(bombas!F:F,MATCH(B136,bombas!I:I,0),1),"")</f>
        <v/>
      </c>
      <c r="AG136" s="6" t="str">
        <f>IFERROR(INDEX(bombas!H:H,MATCH(B136,bombas!I:I,0),1),"")</f>
        <v/>
      </c>
      <c r="AH136" s="4"/>
      <c r="AI136" s="4" t="str">
        <f t="shared" si="42"/>
        <v/>
      </c>
      <c r="AJ136" s="4"/>
      <c r="AK136" s="127" t="str">
        <f t="shared" si="43"/>
        <v/>
      </c>
      <c r="AL136" s="2" t="str">
        <f>IFERROR(IF(INDEX(AL$1:AL135,MATCH(I136,I$1:I135,0),1)=0,"",INDEX(AL$1:AL135,MATCH(I136,I$1:I135,0),1)),"")</f>
        <v/>
      </c>
      <c r="AM136" s="2" t="str">
        <f>IFERROR(IF(INDEX(AM$1:AM135,MATCH(I136,I$1:I135,0),1)=0,"",INDEX(AM$1:AM135,MATCH(I136,I$1:I135,0),1)),"")</f>
        <v/>
      </c>
      <c r="AN136" s="2" t="str">
        <f>IFERROR(IF(INDEX(AN$1:AN135,MATCH(I136,I$1:I135,0),1)=0,"",INDEX(AN$1:AN135,MATCH(I136,I$1:I135,0),1)),"")</f>
        <v/>
      </c>
      <c r="AO136" s="2"/>
      <c r="AP136" s="2"/>
      <c r="AQ136" s="2"/>
      <c r="AR136" s="4"/>
      <c r="AS136" s="4"/>
      <c r="AT136" s="4"/>
      <c r="AU136" s="4"/>
      <c r="AV136" s="4"/>
      <c r="AW136" s="4"/>
      <c r="AX136" s="4"/>
      <c r="AY136" s="4"/>
      <c r="AZ136" s="4"/>
      <c r="BB136" s="4"/>
      <c r="BH136" s="4" t="str">
        <f>IF(IFERROR(VLOOKUP(F136,F137:F$1993,1,0),"")="","",COUNTIF(F:F,F136))</f>
        <v/>
      </c>
      <c r="BI136" s="4"/>
      <c r="BM136" s="5" t="str">
        <f>IF(B136="","",IF(BH136="",1+(MAX(BM$2:BM135)),""))</f>
        <v/>
      </c>
      <c r="BN136" s="5" t="str">
        <f t="shared" si="36"/>
        <v/>
      </c>
      <c r="BO136" s="5" t="str">
        <f t="shared" si="37"/>
        <v/>
      </c>
      <c r="BP136" s="15" t="str">
        <f t="shared" si="38"/>
        <v/>
      </c>
      <c r="BQ136" s="29"/>
      <c r="BR136" s="16"/>
      <c r="BS136" s="5" t="str">
        <f t="shared" si="34"/>
        <v/>
      </c>
      <c r="BV136" s="5" t="str">
        <f t="shared" si="32"/>
        <v/>
      </c>
      <c r="BW136" s="5" t="str">
        <f>IF(I136="","",IFERROR(IF(VLOOKUP(I136,I$2:I135,1,0)=0,"",""),I136))</f>
        <v/>
      </c>
      <c r="BX136" s="25" t="str">
        <f>IF(BW136="","",(IFERROR(VLOOKUP(MID(BW136,1,1),$CO$2:CS$28,3,0),0)+IFERROR(VLOOKUP(MID(BW136,2,1),CO$2:CS$28,4,0),0)+IFERROR(VLOOKUP(MID(BW136,3,1),CO$2:CS$28,5,0),0)+(ROW(BW136)/1000000000000)))</f>
        <v/>
      </c>
      <c r="BZ136" s="5">
        <v>135</v>
      </c>
      <c r="CA136" s="5" t="str">
        <f>IFERROR(VLOOKUP(BZ136,BV$2:BW1212,2,0),"")</f>
        <v/>
      </c>
      <c r="CU136" s="5" t="e">
        <f>IF(REPORTE!AH$2="si",IF(F136=VALUE(REPORTE!C$11),IF(SUM(CU137:CU$1993),CONCATENATE(INT(B136),", "),INT(B136)),""),IF(F136=VALUE(REPORTE!C$10),IF(SUM(CU137:CU$1993),CONCATENATE(INT(B136),", "),INT(B136)),""))</f>
        <v>#VALUE!</v>
      </c>
    </row>
    <row r="137" spans="1:99" s="5" customFormat="1" ht="15" customHeight="1" x14ac:dyDescent="0.25">
      <c r="A137" s="4" t="str">
        <f t="shared" si="35"/>
        <v/>
      </c>
      <c r="B137" s="6"/>
      <c r="C137" s="7"/>
      <c r="D137" s="10"/>
      <c r="E137" s="5" t="str">
        <f t="shared" si="39"/>
        <v/>
      </c>
      <c r="F137" s="9"/>
      <c r="G137" s="1" t="str">
        <f>IFERROR(INDEX('padron cfe'!B:B,MATCH(DATOS!F137,'padron cfe'!A:A,0),1),"")</f>
        <v/>
      </c>
      <c r="H137" s="1"/>
      <c r="J137" s="2" t="str">
        <f>IFERROR(INDEX('padron cfe'!C:C,MATCH(DATOS!F137,'padron cfe'!A:A,0),1),"")</f>
        <v/>
      </c>
      <c r="K137" s="4"/>
      <c r="L137" s="4" t="str">
        <f>IFERROR(IF(VLOOKUP(I137,I$2:L136,4,0)=0,"",VLOOKUP(I137,I$2:L136,4,0)),"")</f>
        <v/>
      </c>
      <c r="M137" s="4" t="str">
        <f>IFERROR(IF(VLOOKUP(I137,I$2:M136,5,0)=0,"",VLOOKUP(I137,I$2:M136,5,0)),"")</f>
        <v/>
      </c>
      <c r="N137" s="4"/>
      <c r="O137" s="2"/>
      <c r="P137" s="2"/>
      <c r="T137" s="2" t="str">
        <f>IFERROR(INDEX('padron cfe'!D:D,MATCH(DATOS!F137,'padron cfe'!A:A,0),1),"")</f>
        <v/>
      </c>
      <c r="U137" s="4"/>
      <c r="V137" s="4"/>
      <c r="W137" s="4"/>
      <c r="X137" s="4"/>
      <c r="Y137" s="4"/>
      <c r="Z137" s="8"/>
      <c r="AA137" s="4"/>
      <c r="AB137" s="4" t="str">
        <f t="shared" si="40"/>
        <v/>
      </c>
      <c r="AC137" s="7" t="str">
        <f t="shared" ca="1" si="41"/>
        <v/>
      </c>
      <c r="AD137" s="7"/>
      <c r="AE137" s="7"/>
      <c r="AF137" s="97" t="str">
        <f>IFERROR(INDEX(bombas!F:F,MATCH(B137,bombas!I:I,0),1),"")</f>
        <v/>
      </c>
      <c r="AG137" s="6" t="str">
        <f>IFERROR(INDEX(bombas!H:H,MATCH(B137,bombas!I:I,0),1),"")</f>
        <v/>
      </c>
      <c r="AH137" s="4"/>
      <c r="AI137" s="4" t="str">
        <f t="shared" si="42"/>
        <v/>
      </c>
      <c r="AJ137" s="4"/>
      <c r="AK137" s="127" t="str">
        <f t="shared" si="43"/>
        <v/>
      </c>
      <c r="AL137" s="2" t="str">
        <f>IFERROR(IF(INDEX(AL$1:AL136,MATCH(I137,I$1:I136,0),1)=0,"",INDEX(AL$1:AL136,MATCH(I137,I$1:I136,0),1)),"")</f>
        <v/>
      </c>
      <c r="AM137" s="2" t="str">
        <f>IFERROR(IF(INDEX(AM$1:AM136,MATCH(I137,I$1:I136,0),1)=0,"",INDEX(AM$1:AM136,MATCH(I137,I$1:I136,0),1)),"")</f>
        <v/>
      </c>
      <c r="AN137" s="2" t="str">
        <f>IFERROR(IF(INDEX(AN$1:AN136,MATCH(I137,I$1:I136,0),1)=0,"",INDEX(AN$1:AN136,MATCH(I137,I$1:I136,0),1)),"")</f>
        <v/>
      </c>
      <c r="AO137" s="2"/>
      <c r="AP137" s="2"/>
      <c r="AQ137" s="2"/>
      <c r="AR137" s="4"/>
      <c r="AS137" s="4"/>
      <c r="AT137" s="4"/>
      <c r="AU137" s="4"/>
      <c r="AV137" s="4"/>
      <c r="AW137" s="4"/>
      <c r="AX137" s="4"/>
      <c r="AY137" s="4"/>
      <c r="AZ137" s="4"/>
      <c r="BB137" s="4"/>
      <c r="BH137" s="4" t="str">
        <f>IF(IFERROR(VLOOKUP(F137,F138:F$1993,1,0),"")="","",COUNTIF(F:F,F137))</f>
        <v/>
      </c>
      <c r="BI137" s="4"/>
      <c r="BM137" s="5" t="str">
        <f>IF(B137="","",IF(BH137="",1+(MAX(BM$2:BM136)),""))</f>
        <v/>
      </c>
      <c r="BN137" s="5" t="str">
        <f t="shared" si="36"/>
        <v/>
      </c>
      <c r="BO137" s="5" t="str">
        <f t="shared" si="37"/>
        <v/>
      </c>
      <c r="BP137" s="15" t="str">
        <f t="shared" si="38"/>
        <v/>
      </c>
      <c r="BQ137" s="29"/>
      <c r="BR137" s="16"/>
      <c r="BS137" s="5" t="str">
        <f t="shared" si="34"/>
        <v/>
      </c>
      <c r="BV137" s="5" t="str">
        <f t="shared" si="32"/>
        <v/>
      </c>
      <c r="BW137" s="5" t="str">
        <f>IF(I137="","",IFERROR(IF(VLOOKUP(I137,I$2:I136,1,0)=0,"",""),I137))</f>
        <v/>
      </c>
      <c r="BX137" s="25" t="str">
        <f>IF(BW137="","",(IFERROR(VLOOKUP(MID(BW137,1,1),$CO$2:CS$28,3,0),0)+IFERROR(VLOOKUP(MID(BW137,2,1),CO$2:CS$28,4,0),0)+IFERROR(VLOOKUP(MID(BW137,3,1),CO$2:CS$28,5,0),0)+(ROW(BW137)/1000000000000)))</f>
        <v/>
      </c>
      <c r="BZ137" s="5">
        <v>136</v>
      </c>
      <c r="CA137" s="5" t="str">
        <f>IFERROR(VLOOKUP(BZ137,BV$2:BW1213,2,0),"")</f>
        <v/>
      </c>
      <c r="CU137" s="5" t="e">
        <f>IF(REPORTE!AH$2="si",IF(F137=VALUE(REPORTE!C$11),IF(SUM(CU138:CU$1993),CONCATENATE(INT(B137),", "),INT(B137)),""),IF(F137=VALUE(REPORTE!C$10),IF(SUM(CU138:CU$1993),CONCATENATE(INT(B137),", "),INT(B137)),""))</f>
        <v>#VALUE!</v>
      </c>
    </row>
    <row r="138" spans="1:99" s="5" customFormat="1" ht="15" customHeight="1" x14ac:dyDescent="0.25">
      <c r="A138" s="4" t="str">
        <f t="shared" si="35"/>
        <v/>
      </c>
      <c r="B138" s="6"/>
      <c r="C138" s="7"/>
      <c r="D138" s="10"/>
      <c r="E138" s="5" t="str">
        <f t="shared" si="39"/>
        <v/>
      </c>
      <c r="F138" s="9"/>
      <c r="G138" s="1" t="str">
        <f>IFERROR(INDEX('padron cfe'!B:B,MATCH(DATOS!F138,'padron cfe'!A:A,0),1),"")</f>
        <v/>
      </c>
      <c r="H138" s="1"/>
      <c r="J138" s="2" t="str">
        <f>IFERROR(INDEX('padron cfe'!C:C,MATCH(DATOS!F138,'padron cfe'!A:A,0),1),"")</f>
        <v/>
      </c>
      <c r="K138" s="4"/>
      <c r="L138" s="4" t="str">
        <f>IFERROR(IF(VLOOKUP(I138,I$2:L137,4,0)=0,"",VLOOKUP(I138,I$2:L137,4,0)),"")</f>
        <v/>
      </c>
      <c r="M138" s="4" t="str">
        <f>IFERROR(IF(VLOOKUP(I138,I$2:M137,5,0)=0,"",VLOOKUP(I138,I$2:M137,5,0)),"")</f>
        <v/>
      </c>
      <c r="N138" s="4"/>
      <c r="O138" s="2"/>
      <c r="P138" s="2"/>
      <c r="T138" s="2" t="str">
        <f>IFERROR(INDEX('padron cfe'!D:D,MATCH(DATOS!F138,'padron cfe'!A:A,0),1),"")</f>
        <v/>
      </c>
      <c r="U138" s="4"/>
      <c r="V138" s="4"/>
      <c r="W138" s="4"/>
      <c r="X138" s="4"/>
      <c r="Y138" s="4"/>
      <c r="Z138" s="8"/>
      <c r="AA138" s="4"/>
      <c r="AB138" s="4" t="str">
        <f t="shared" si="40"/>
        <v/>
      </c>
      <c r="AC138" s="7" t="str">
        <f t="shared" ca="1" si="41"/>
        <v/>
      </c>
      <c r="AD138" s="7"/>
      <c r="AE138" s="7"/>
      <c r="AF138" s="97" t="str">
        <f>IFERROR(INDEX(bombas!F:F,MATCH(B138,bombas!I:I,0),1),"")</f>
        <v/>
      </c>
      <c r="AG138" s="6" t="str">
        <f>IFERROR(INDEX(bombas!H:H,MATCH(B138,bombas!I:I,0),1),"")</f>
        <v/>
      </c>
      <c r="AH138" s="4"/>
      <c r="AI138" s="4" t="str">
        <f t="shared" si="42"/>
        <v/>
      </c>
      <c r="AJ138" s="4"/>
      <c r="AK138" s="127" t="str">
        <f t="shared" si="43"/>
        <v/>
      </c>
      <c r="AL138" s="2" t="str">
        <f>IFERROR(IF(INDEX(AL$1:AL137,MATCH(I138,I$1:I137,0),1)=0,"",INDEX(AL$1:AL137,MATCH(I138,I$1:I137,0),1)),"")</f>
        <v/>
      </c>
      <c r="AM138" s="2" t="str">
        <f>IFERROR(IF(INDEX(AM$1:AM137,MATCH(I138,I$1:I137,0),1)=0,"",INDEX(AM$1:AM137,MATCH(I138,I$1:I137,0),1)),"")</f>
        <v/>
      </c>
      <c r="AN138" s="2" t="str">
        <f>IFERROR(IF(INDEX(AN$1:AN137,MATCH(I138,I$1:I137,0),1)=0,"",INDEX(AN$1:AN137,MATCH(I138,I$1:I137,0),1)),"")</f>
        <v/>
      </c>
      <c r="AO138" s="2"/>
      <c r="AP138" s="2"/>
      <c r="AQ138" s="2"/>
      <c r="AR138" s="4"/>
      <c r="AS138" s="4"/>
      <c r="AT138" s="4"/>
      <c r="AU138" s="4"/>
      <c r="AV138" s="4"/>
      <c r="AW138" s="4"/>
      <c r="AX138" s="4"/>
      <c r="AY138" s="4"/>
      <c r="AZ138" s="4"/>
      <c r="BB138" s="4"/>
      <c r="BH138" s="4" t="str">
        <f>IF(IFERROR(VLOOKUP(F138,F139:F$1993,1,0),"")="","",COUNTIF(F:F,F138))</f>
        <v/>
      </c>
      <c r="BI138" s="4"/>
      <c r="BM138" s="5" t="str">
        <f>IF(B138="","",IF(BH138="",1+(MAX(BM$2:BM137)),""))</f>
        <v/>
      </c>
      <c r="BN138" s="5" t="str">
        <f t="shared" si="36"/>
        <v/>
      </c>
      <c r="BO138" s="5" t="str">
        <f t="shared" si="37"/>
        <v/>
      </c>
      <c r="BP138" s="15" t="str">
        <f t="shared" si="38"/>
        <v/>
      </c>
      <c r="BQ138" s="29"/>
      <c r="BR138" s="16"/>
      <c r="BS138" s="5" t="str">
        <f t="shared" si="34"/>
        <v/>
      </c>
      <c r="BV138" s="5" t="str">
        <f t="shared" si="32"/>
        <v/>
      </c>
      <c r="BW138" s="5" t="str">
        <f>IF(I138="","",IFERROR(IF(VLOOKUP(I138,I$2:I137,1,0)=0,"",""),I138))</f>
        <v/>
      </c>
      <c r="BX138" s="25" t="str">
        <f>IF(BW138="","",(IFERROR(VLOOKUP(MID(BW138,1,1),$CO$2:CS$28,3,0),0)+IFERROR(VLOOKUP(MID(BW138,2,1),CO$2:CS$28,4,0),0)+IFERROR(VLOOKUP(MID(BW138,3,1),CO$2:CS$28,5,0),0)+(ROW(BW138)/1000000000000)))</f>
        <v/>
      </c>
      <c r="BZ138" s="5">
        <v>137</v>
      </c>
      <c r="CA138" s="5" t="str">
        <f>IFERROR(VLOOKUP(BZ138,BV$2:BW1214,2,0),"")</f>
        <v/>
      </c>
      <c r="CU138" s="5" t="e">
        <f>IF(REPORTE!AH$2="si",IF(F138=VALUE(REPORTE!C$11),IF(SUM(CU139:CU$1993),CONCATENATE(INT(B138),", "),INT(B138)),""),IF(F138=VALUE(REPORTE!C$10),IF(SUM(CU139:CU$1993),CONCATENATE(INT(B138),", "),INT(B138)),""))</f>
        <v>#VALUE!</v>
      </c>
    </row>
    <row r="139" spans="1:99" s="5" customFormat="1" ht="15" customHeight="1" x14ac:dyDescent="0.25">
      <c r="A139" s="4" t="str">
        <f t="shared" si="35"/>
        <v/>
      </c>
      <c r="B139" s="6"/>
      <c r="C139" s="7"/>
      <c r="D139" s="10"/>
      <c r="E139" s="5" t="str">
        <f t="shared" si="39"/>
        <v/>
      </c>
      <c r="F139" s="9"/>
      <c r="G139" s="1" t="str">
        <f>IFERROR(INDEX('padron cfe'!B:B,MATCH(DATOS!F139,'padron cfe'!A:A,0),1),"")</f>
        <v/>
      </c>
      <c r="H139" s="1"/>
      <c r="J139" s="2" t="str">
        <f>IFERROR(INDEX('padron cfe'!C:C,MATCH(DATOS!F139,'padron cfe'!A:A,0),1),"")</f>
        <v/>
      </c>
      <c r="K139" s="4"/>
      <c r="L139" s="4" t="str">
        <f>IFERROR(IF(VLOOKUP(I139,I$2:L138,4,0)=0,"",VLOOKUP(I139,I$2:L138,4,0)),"")</f>
        <v/>
      </c>
      <c r="M139" s="4" t="str">
        <f>IFERROR(IF(VLOOKUP(I139,I$2:M138,5,0)=0,"",VLOOKUP(I139,I$2:M138,5,0)),"")</f>
        <v/>
      </c>
      <c r="N139" s="4"/>
      <c r="O139" s="2"/>
      <c r="P139" s="2"/>
      <c r="T139" s="2" t="str">
        <f>IFERROR(INDEX('padron cfe'!D:D,MATCH(DATOS!F139,'padron cfe'!A:A,0),1),"")</f>
        <v/>
      </c>
      <c r="U139" s="4"/>
      <c r="V139" s="4"/>
      <c r="W139" s="4"/>
      <c r="X139" s="4"/>
      <c r="Y139" s="4"/>
      <c r="Z139" s="8"/>
      <c r="AA139" s="4"/>
      <c r="AB139" s="4" t="str">
        <f t="shared" si="40"/>
        <v/>
      </c>
      <c r="AC139" s="7" t="str">
        <f t="shared" ca="1" si="41"/>
        <v/>
      </c>
      <c r="AD139" s="7"/>
      <c r="AE139" s="7"/>
      <c r="AF139" s="97" t="str">
        <f>IFERROR(INDEX(bombas!F:F,MATCH(B139,bombas!I:I,0),1),"")</f>
        <v/>
      </c>
      <c r="AG139" s="6" t="str">
        <f>IFERROR(INDEX(bombas!H:H,MATCH(B139,bombas!I:I,0),1),"")</f>
        <v/>
      </c>
      <c r="AH139" s="4"/>
      <c r="AI139" s="4" t="str">
        <f t="shared" si="42"/>
        <v/>
      </c>
      <c r="AJ139" s="4"/>
      <c r="AK139" s="127" t="str">
        <f t="shared" si="43"/>
        <v/>
      </c>
      <c r="AL139" s="2" t="str">
        <f>IFERROR(IF(INDEX(AL$1:AL138,MATCH(I139,I$1:I138,0),1)=0,"",INDEX(AL$1:AL138,MATCH(I139,I$1:I138,0),1)),"")</f>
        <v/>
      </c>
      <c r="AM139" s="2" t="str">
        <f>IFERROR(IF(INDEX(AM$1:AM138,MATCH(I139,I$1:I138,0),1)=0,"",INDEX(AM$1:AM138,MATCH(I139,I$1:I138,0),1)),"")</f>
        <v/>
      </c>
      <c r="AN139" s="2" t="str">
        <f>IFERROR(IF(INDEX(AN$1:AN138,MATCH(I139,I$1:I138,0),1)=0,"",INDEX(AN$1:AN138,MATCH(I139,I$1:I138,0),1)),"")</f>
        <v/>
      </c>
      <c r="AO139" s="2"/>
      <c r="AP139" s="2"/>
      <c r="AQ139" s="2"/>
      <c r="AR139" s="4"/>
      <c r="AS139" s="4"/>
      <c r="AT139" s="4"/>
      <c r="AU139" s="4"/>
      <c r="AV139" s="4"/>
      <c r="AW139" s="4"/>
      <c r="AX139" s="4"/>
      <c r="AY139" s="4"/>
      <c r="AZ139" s="4"/>
      <c r="BB139" s="4"/>
      <c r="BH139" s="4" t="str">
        <f>IF(IFERROR(VLOOKUP(F139,F140:F$1993,1,0),"")="","",COUNTIF(F:F,F139))</f>
        <v/>
      </c>
      <c r="BI139" s="4"/>
      <c r="BM139" s="5" t="str">
        <f>IF(B139="","",IF(BH139="",1+(MAX(BM$2:BM138)),""))</f>
        <v/>
      </c>
      <c r="BN139" s="5" t="str">
        <f t="shared" si="36"/>
        <v/>
      </c>
      <c r="BO139" s="5" t="str">
        <f t="shared" si="37"/>
        <v/>
      </c>
      <c r="BP139" s="15" t="str">
        <f t="shared" si="38"/>
        <v/>
      </c>
      <c r="BQ139" s="29"/>
      <c r="BR139" s="16"/>
      <c r="BS139" s="5" t="str">
        <f t="shared" si="34"/>
        <v/>
      </c>
      <c r="BV139" s="5" t="str">
        <f t="shared" ref="BV139:BV202" si="44">IFERROR(RANK(BX139,BX$2:BX$1493,1),"")</f>
        <v/>
      </c>
      <c r="BW139" s="5" t="str">
        <f>IF(I139="","",IFERROR(IF(VLOOKUP(I139,I$2:I138,1,0)=0,"",""),I139))</f>
        <v/>
      </c>
      <c r="BX139" s="25" t="str">
        <f>IF(BW139="","",(IFERROR(VLOOKUP(MID(BW139,1,1),$CO$2:CS$28,3,0),0)+IFERROR(VLOOKUP(MID(BW139,2,1),CO$2:CS$28,4,0),0)+IFERROR(VLOOKUP(MID(BW139,3,1),CO$2:CS$28,5,0),0)+(ROW(BW139)/1000000000000)))</f>
        <v/>
      </c>
      <c r="BZ139" s="5">
        <v>138</v>
      </c>
      <c r="CA139" s="5" t="str">
        <f>IFERROR(VLOOKUP(BZ139,BV$2:BW1215,2,0),"")</f>
        <v/>
      </c>
      <c r="CU139" s="5" t="e">
        <f>IF(REPORTE!AH$2="si",IF(F139=VALUE(REPORTE!C$11),IF(SUM(CU140:CU$1993),CONCATENATE(INT(B139),", "),INT(B139)),""),IF(F139=VALUE(REPORTE!C$10),IF(SUM(CU140:CU$1993),CONCATENATE(INT(B139),", "),INT(B139)),""))</f>
        <v>#VALUE!</v>
      </c>
    </row>
    <row r="140" spans="1:99" s="5" customFormat="1" ht="15" customHeight="1" x14ac:dyDescent="0.25">
      <c r="A140" s="4" t="str">
        <f t="shared" si="35"/>
        <v/>
      </c>
      <c r="B140" s="6"/>
      <c r="C140" s="7"/>
      <c r="D140" s="10"/>
      <c r="E140" s="5" t="str">
        <f t="shared" si="39"/>
        <v/>
      </c>
      <c r="F140" s="9"/>
      <c r="G140" s="1" t="str">
        <f>IFERROR(INDEX('padron cfe'!B:B,MATCH(DATOS!F140,'padron cfe'!A:A,0),1),"")</f>
        <v/>
      </c>
      <c r="H140" s="1"/>
      <c r="J140" s="2" t="str">
        <f>IFERROR(INDEX('padron cfe'!C:C,MATCH(DATOS!F140,'padron cfe'!A:A,0),1),"")</f>
        <v/>
      </c>
      <c r="K140" s="4"/>
      <c r="L140" s="4" t="str">
        <f>IFERROR(IF(VLOOKUP(I140,I$2:L139,4,0)=0,"",VLOOKUP(I140,I$2:L139,4,0)),"")</f>
        <v/>
      </c>
      <c r="M140" s="4" t="str">
        <f>IFERROR(IF(VLOOKUP(I140,I$2:M139,5,0)=0,"",VLOOKUP(I140,I$2:M139,5,0)),"")</f>
        <v/>
      </c>
      <c r="N140" s="4"/>
      <c r="O140" s="2"/>
      <c r="P140" s="2"/>
      <c r="T140" s="2" t="str">
        <f>IFERROR(INDEX('padron cfe'!D:D,MATCH(DATOS!F140,'padron cfe'!A:A,0),1),"")</f>
        <v/>
      </c>
      <c r="U140" s="4"/>
      <c r="V140" s="4"/>
      <c r="W140" s="4"/>
      <c r="X140" s="4"/>
      <c r="Y140" s="4"/>
      <c r="Z140" s="8"/>
      <c r="AA140" s="4"/>
      <c r="AB140" s="4" t="str">
        <f t="shared" si="40"/>
        <v/>
      </c>
      <c r="AC140" s="7" t="str">
        <f t="shared" ca="1" si="41"/>
        <v/>
      </c>
      <c r="AD140" s="7"/>
      <c r="AE140" s="7"/>
      <c r="AF140" s="97" t="str">
        <f>IFERROR(INDEX(bombas!F:F,MATCH(B140,bombas!I:I,0),1),"")</f>
        <v/>
      </c>
      <c r="AG140" s="6" t="str">
        <f>IFERROR(INDEX(bombas!H:H,MATCH(B140,bombas!I:I,0),1),"")</f>
        <v/>
      </c>
      <c r="AH140" s="4"/>
      <c r="AI140" s="4" t="str">
        <f t="shared" si="42"/>
        <v/>
      </c>
      <c r="AJ140" s="4"/>
      <c r="AK140" s="127" t="str">
        <f t="shared" si="43"/>
        <v/>
      </c>
      <c r="AL140" s="2" t="str">
        <f>IFERROR(IF(INDEX(AL$1:AL139,MATCH(I140,I$1:I139,0),1)=0,"",INDEX(AL$1:AL139,MATCH(I140,I$1:I139,0),1)),"")</f>
        <v/>
      </c>
      <c r="AM140" s="2" t="str">
        <f>IFERROR(IF(INDEX(AM$1:AM139,MATCH(I140,I$1:I139,0),1)=0,"",INDEX(AM$1:AM139,MATCH(I140,I$1:I139,0),1)),"")</f>
        <v/>
      </c>
      <c r="AN140" s="2" t="str">
        <f>IFERROR(IF(INDEX(AN$1:AN139,MATCH(I140,I$1:I139,0),1)=0,"",INDEX(AN$1:AN139,MATCH(I140,I$1:I139,0),1)),"")</f>
        <v/>
      </c>
      <c r="AO140" s="2"/>
      <c r="AP140" s="2"/>
      <c r="AQ140" s="2"/>
      <c r="AR140" s="4"/>
      <c r="AS140" s="4"/>
      <c r="AT140" s="4"/>
      <c r="AU140" s="4"/>
      <c r="AV140" s="4"/>
      <c r="AW140" s="4"/>
      <c r="AX140" s="4"/>
      <c r="AY140" s="4"/>
      <c r="AZ140" s="4"/>
      <c r="BB140" s="4"/>
      <c r="BH140" s="4" t="str">
        <f>IF(IFERROR(VLOOKUP(F140,F141:F$1993,1,0),"")="","",COUNTIF(F:F,F140))</f>
        <v/>
      </c>
      <c r="BI140" s="4"/>
      <c r="BM140" s="5" t="str">
        <f>IF(B140="","",IF(BH140="",1+(MAX(BM$2:BM139)),""))</f>
        <v/>
      </c>
      <c r="BN140" s="5" t="str">
        <f t="shared" si="36"/>
        <v/>
      </c>
      <c r="BO140" s="5" t="str">
        <f t="shared" si="37"/>
        <v/>
      </c>
      <c r="BP140" s="15" t="str">
        <f t="shared" si="38"/>
        <v/>
      </c>
      <c r="BQ140" s="29"/>
      <c r="BR140" s="16"/>
      <c r="BS140" s="5" t="str">
        <f t="shared" si="34"/>
        <v/>
      </c>
      <c r="BV140" s="5" t="str">
        <f t="shared" si="44"/>
        <v/>
      </c>
      <c r="BW140" s="5" t="str">
        <f>IF(I140="","",IFERROR(IF(VLOOKUP(I140,I$2:I139,1,0)=0,"",""),I140))</f>
        <v/>
      </c>
      <c r="BX140" s="25" t="str">
        <f>IF(BW140="","",(IFERROR(VLOOKUP(MID(BW140,1,1),$CO$2:CS$28,3,0),0)+IFERROR(VLOOKUP(MID(BW140,2,1),CO$2:CS$28,4,0),0)+IFERROR(VLOOKUP(MID(BW140,3,1),CO$2:CS$28,5,0),0)+(ROW(BW140)/1000000000000)))</f>
        <v/>
      </c>
      <c r="BZ140" s="5">
        <v>139</v>
      </c>
      <c r="CA140" s="5" t="str">
        <f>IFERROR(VLOOKUP(BZ140,BV$2:BW1216,2,0),"")</f>
        <v/>
      </c>
      <c r="CU140" s="5" t="e">
        <f>IF(REPORTE!AH$2="si",IF(F140=VALUE(REPORTE!C$11),IF(SUM(CU141:CU$1993),CONCATENATE(INT(B140),", "),INT(B140)),""),IF(F140=VALUE(REPORTE!C$10),IF(SUM(CU141:CU$1993),CONCATENATE(INT(B140),", "),INT(B140)),""))</f>
        <v>#VALUE!</v>
      </c>
    </row>
    <row r="141" spans="1:99" s="5" customFormat="1" ht="15" customHeight="1" x14ac:dyDescent="0.25">
      <c r="A141" s="4" t="str">
        <f t="shared" si="35"/>
        <v/>
      </c>
      <c r="B141" s="6"/>
      <c r="C141" s="7"/>
      <c r="D141" s="10"/>
      <c r="E141" s="5" t="str">
        <f t="shared" si="39"/>
        <v/>
      </c>
      <c r="F141" s="9"/>
      <c r="G141" s="1" t="str">
        <f>IFERROR(INDEX('padron cfe'!B:B,MATCH(DATOS!F141,'padron cfe'!A:A,0),1),"")</f>
        <v/>
      </c>
      <c r="H141" s="1"/>
      <c r="J141" s="2" t="str">
        <f>IFERROR(INDEX('padron cfe'!C:C,MATCH(DATOS!F141,'padron cfe'!A:A,0),1),"")</f>
        <v/>
      </c>
      <c r="K141" s="4"/>
      <c r="L141" s="4" t="str">
        <f>IFERROR(IF(VLOOKUP(I141,I$2:L140,4,0)=0,"",VLOOKUP(I141,I$2:L140,4,0)),"")</f>
        <v/>
      </c>
      <c r="M141" s="4" t="str">
        <f>IFERROR(IF(VLOOKUP(I141,I$2:M140,5,0)=0,"",VLOOKUP(I141,I$2:M140,5,0)),"")</f>
        <v/>
      </c>
      <c r="N141" s="4"/>
      <c r="O141" s="2"/>
      <c r="P141" s="2"/>
      <c r="T141" s="2" t="str">
        <f>IFERROR(INDEX('padron cfe'!D:D,MATCH(DATOS!F141,'padron cfe'!A:A,0),1),"")</f>
        <v/>
      </c>
      <c r="U141" s="4"/>
      <c r="V141" s="4"/>
      <c r="W141" s="4"/>
      <c r="X141" s="4"/>
      <c r="Y141" s="4"/>
      <c r="Z141" s="8"/>
      <c r="AA141" s="4"/>
      <c r="AB141" s="4" t="str">
        <f t="shared" si="40"/>
        <v/>
      </c>
      <c r="AC141" s="7" t="str">
        <f t="shared" ca="1" si="41"/>
        <v/>
      </c>
      <c r="AD141" s="7"/>
      <c r="AE141" s="7"/>
      <c r="AF141" s="97" t="str">
        <f>IFERROR(INDEX(bombas!F:F,MATCH(B141,bombas!I:I,0),1),"")</f>
        <v/>
      </c>
      <c r="AG141" s="6" t="str">
        <f>IFERROR(INDEX(bombas!H:H,MATCH(B141,bombas!I:I,0),1),"")</f>
        <v/>
      </c>
      <c r="AH141" s="4"/>
      <c r="AI141" s="4" t="str">
        <f t="shared" si="42"/>
        <v/>
      </c>
      <c r="AJ141" s="4"/>
      <c r="AK141" s="127" t="str">
        <f t="shared" si="43"/>
        <v/>
      </c>
      <c r="AL141" s="2" t="str">
        <f>IFERROR(IF(INDEX(AL$1:AL140,MATCH(I141,I$1:I140,0),1)=0,"",INDEX(AL$1:AL140,MATCH(I141,I$1:I140,0),1)),"")</f>
        <v/>
      </c>
      <c r="AM141" s="2" t="str">
        <f>IFERROR(IF(INDEX(AM$1:AM140,MATCH(I141,I$1:I140,0),1)=0,"",INDEX(AM$1:AM140,MATCH(I141,I$1:I140,0),1)),"")</f>
        <v/>
      </c>
      <c r="AN141" s="2" t="str">
        <f>IFERROR(IF(INDEX(AN$1:AN140,MATCH(I141,I$1:I140,0),1)=0,"",INDEX(AN$1:AN140,MATCH(I141,I$1:I140,0),1)),"")</f>
        <v/>
      </c>
      <c r="AO141" s="2"/>
      <c r="AP141" s="2"/>
      <c r="AQ141" s="2"/>
      <c r="AR141" s="4"/>
      <c r="AS141" s="4"/>
      <c r="AT141" s="4"/>
      <c r="AU141" s="4"/>
      <c r="AV141" s="4"/>
      <c r="AW141" s="4"/>
      <c r="AX141" s="4"/>
      <c r="AY141" s="4"/>
      <c r="AZ141" s="4"/>
      <c r="BB141" s="4"/>
      <c r="BH141" s="4" t="str">
        <f>IF(IFERROR(VLOOKUP(F141,F142:F$1993,1,0),"")="","",COUNTIF(F:F,F141))</f>
        <v/>
      </c>
      <c r="BI141" s="4"/>
      <c r="BM141" s="5" t="str">
        <f>IF(B141="","",IF(BH141="",1+(MAX(BM$2:BM140)),""))</f>
        <v/>
      </c>
      <c r="BN141" s="5" t="str">
        <f t="shared" si="36"/>
        <v/>
      </c>
      <c r="BO141" s="5" t="str">
        <f t="shared" si="37"/>
        <v/>
      </c>
      <c r="BP141" s="15" t="str">
        <f t="shared" si="38"/>
        <v/>
      </c>
      <c r="BQ141" s="29"/>
      <c r="BR141" s="16"/>
      <c r="BS141" s="5" t="str">
        <f t="shared" si="34"/>
        <v/>
      </c>
      <c r="BV141" s="5" t="str">
        <f t="shared" si="44"/>
        <v/>
      </c>
      <c r="BW141" s="5" t="str">
        <f>IF(I141="","",IFERROR(IF(VLOOKUP(I141,I$2:I140,1,0)=0,"",""),I141))</f>
        <v/>
      </c>
      <c r="BX141" s="25" t="str">
        <f>IF(BW141="","",(IFERROR(VLOOKUP(MID(BW141,1,1),$CO$2:CS$28,3,0),0)+IFERROR(VLOOKUP(MID(BW141,2,1),CO$2:CS$28,4,0),0)+IFERROR(VLOOKUP(MID(BW141,3,1),CO$2:CS$28,5,0),0)+(ROW(BW141)/1000000000000)))</f>
        <v/>
      </c>
      <c r="BZ141" s="5">
        <v>140</v>
      </c>
      <c r="CA141" s="5" t="str">
        <f>IFERROR(VLOOKUP(BZ141,BV$2:BW1217,2,0),"")</f>
        <v/>
      </c>
      <c r="CU141" s="5" t="e">
        <f>IF(REPORTE!AH$2="si",IF(F141=VALUE(REPORTE!C$11),IF(SUM(CU142:CU$1993),CONCATENATE(INT(B141),", "),INT(B141)),""),IF(F141=VALUE(REPORTE!C$10),IF(SUM(CU142:CU$1993),CONCATENATE(INT(B141),", "),INT(B141)),""))</f>
        <v>#VALUE!</v>
      </c>
    </row>
    <row r="142" spans="1:99" s="5" customFormat="1" ht="15" customHeight="1" x14ac:dyDescent="0.25">
      <c r="A142" s="4" t="str">
        <f t="shared" si="35"/>
        <v/>
      </c>
      <c r="B142" s="6"/>
      <c r="C142" s="7"/>
      <c r="D142" s="10"/>
      <c r="E142" s="5" t="str">
        <f t="shared" si="39"/>
        <v/>
      </c>
      <c r="F142" s="9"/>
      <c r="G142" s="1" t="str">
        <f>IFERROR(INDEX('padron cfe'!B:B,MATCH(DATOS!F142,'padron cfe'!A:A,0),1),"")</f>
        <v/>
      </c>
      <c r="H142" s="1"/>
      <c r="J142" s="2" t="str">
        <f>IFERROR(INDEX('padron cfe'!C:C,MATCH(DATOS!F142,'padron cfe'!A:A,0),1),"")</f>
        <v/>
      </c>
      <c r="K142" s="4"/>
      <c r="L142" s="4" t="str">
        <f>IFERROR(IF(VLOOKUP(I142,I$2:L141,4,0)=0,"",VLOOKUP(I142,I$2:L141,4,0)),"")</f>
        <v/>
      </c>
      <c r="M142" s="4" t="str">
        <f>IFERROR(IF(VLOOKUP(I142,I$2:M141,5,0)=0,"",VLOOKUP(I142,I$2:M141,5,0)),"")</f>
        <v/>
      </c>
      <c r="N142" s="4"/>
      <c r="O142" s="2"/>
      <c r="P142" s="2"/>
      <c r="T142" s="2" t="str">
        <f>IFERROR(INDEX('padron cfe'!D:D,MATCH(DATOS!F142,'padron cfe'!A:A,0),1),"")</f>
        <v/>
      </c>
      <c r="U142" s="4"/>
      <c r="V142" s="4"/>
      <c r="W142" s="4"/>
      <c r="X142" s="4"/>
      <c r="Y142" s="4"/>
      <c r="Z142" s="8"/>
      <c r="AA142" s="4"/>
      <c r="AB142" s="4" t="str">
        <f t="shared" si="40"/>
        <v/>
      </c>
      <c r="AC142" s="7" t="str">
        <f t="shared" ca="1" si="41"/>
        <v/>
      </c>
      <c r="AD142" s="7"/>
      <c r="AE142" s="7"/>
      <c r="AF142" s="97" t="str">
        <f>IFERROR(INDEX(bombas!F:F,MATCH(B142,bombas!I:I,0),1),"")</f>
        <v/>
      </c>
      <c r="AG142" s="6" t="str">
        <f>IFERROR(INDEX(bombas!H:H,MATCH(B142,bombas!I:I,0),1),"")</f>
        <v/>
      </c>
      <c r="AH142" s="4"/>
      <c r="AI142" s="4" t="str">
        <f t="shared" si="42"/>
        <v/>
      </c>
      <c r="AJ142" s="4"/>
      <c r="AK142" s="127" t="str">
        <f t="shared" si="43"/>
        <v/>
      </c>
      <c r="AL142" s="2" t="str">
        <f>IFERROR(IF(INDEX(AL$1:AL141,MATCH(I142,I$1:I141,0),1)=0,"",INDEX(AL$1:AL141,MATCH(I142,I$1:I141,0),1)),"")</f>
        <v/>
      </c>
      <c r="AM142" s="2" t="str">
        <f>IFERROR(IF(INDEX(AM$1:AM141,MATCH(I142,I$1:I141,0),1)=0,"",INDEX(AM$1:AM141,MATCH(I142,I$1:I141,0),1)),"")</f>
        <v/>
      </c>
      <c r="AN142" s="2" t="str">
        <f>IFERROR(IF(INDEX(AN$1:AN141,MATCH(I142,I$1:I141,0),1)=0,"",INDEX(AN$1:AN141,MATCH(I142,I$1:I141,0),1)),"")</f>
        <v/>
      </c>
      <c r="AO142" s="2"/>
      <c r="AP142" s="2"/>
      <c r="AQ142" s="2"/>
      <c r="AR142" s="4"/>
      <c r="AS142" s="4"/>
      <c r="AT142" s="4"/>
      <c r="AU142" s="4"/>
      <c r="AV142" s="4"/>
      <c r="AW142" s="4"/>
      <c r="AX142" s="4"/>
      <c r="AY142" s="4"/>
      <c r="AZ142" s="4"/>
      <c r="BB142" s="4"/>
      <c r="BH142" s="4" t="str">
        <f>IF(IFERROR(VLOOKUP(F142,F143:F$1993,1,0),"")="","",COUNTIF(F:F,F142))</f>
        <v/>
      </c>
      <c r="BI142" s="4"/>
      <c r="BM142" s="5" t="str">
        <f>IF(B142="","",IF(BH142="",1+(MAX(BM$2:BM141)),""))</f>
        <v/>
      </c>
      <c r="BN142" s="5" t="str">
        <f t="shared" si="36"/>
        <v/>
      </c>
      <c r="BO142" s="5" t="str">
        <f t="shared" si="37"/>
        <v/>
      </c>
      <c r="BP142" s="15" t="str">
        <f t="shared" si="38"/>
        <v/>
      </c>
      <c r="BQ142" s="29"/>
      <c r="BR142" s="16"/>
      <c r="BS142" s="5" t="str">
        <f t="shared" si="34"/>
        <v/>
      </c>
      <c r="BV142" s="5" t="str">
        <f t="shared" si="44"/>
        <v/>
      </c>
      <c r="BW142" s="5" t="str">
        <f>IF(I142="","",IFERROR(IF(VLOOKUP(I142,I$2:I141,1,0)=0,"",""),I142))</f>
        <v/>
      </c>
      <c r="BX142" s="25" t="str">
        <f>IF(BW142="","",(IFERROR(VLOOKUP(MID(BW142,1,1),$CO$2:CS$28,3,0),0)+IFERROR(VLOOKUP(MID(BW142,2,1),CO$2:CS$28,4,0),0)+IFERROR(VLOOKUP(MID(BW142,3,1),CO$2:CS$28,5,0),0)+(ROW(BW142)/1000000000000)))</f>
        <v/>
      </c>
      <c r="BZ142" s="5">
        <v>141</v>
      </c>
      <c r="CA142" s="5" t="str">
        <f>IFERROR(VLOOKUP(BZ142,BV$2:BW1218,2,0),"")</f>
        <v/>
      </c>
      <c r="CU142" s="5" t="e">
        <f>IF(REPORTE!AH$2="si",IF(F142=VALUE(REPORTE!C$11),IF(SUM(CU143:CU$1993),CONCATENATE(INT(B142),", "),INT(B142)),""),IF(F142=VALUE(REPORTE!C$10),IF(SUM(CU143:CU$1993),CONCATENATE(INT(B142),", "),INT(B142)),""))</f>
        <v>#VALUE!</v>
      </c>
    </row>
    <row r="143" spans="1:99" s="5" customFormat="1" ht="15" customHeight="1" x14ac:dyDescent="0.25">
      <c r="A143" s="4" t="str">
        <f t="shared" si="35"/>
        <v/>
      </c>
      <c r="B143" s="6"/>
      <c r="C143" s="7"/>
      <c r="D143" s="10"/>
      <c r="E143" s="5" t="str">
        <f t="shared" si="39"/>
        <v/>
      </c>
      <c r="F143" s="9"/>
      <c r="G143" s="1" t="str">
        <f>IFERROR(INDEX('padron cfe'!B:B,MATCH(DATOS!F143,'padron cfe'!A:A,0),1),"")</f>
        <v/>
      </c>
      <c r="H143" s="1"/>
      <c r="J143" s="2" t="str">
        <f>IFERROR(INDEX('padron cfe'!C:C,MATCH(DATOS!F143,'padron cfe'!A:A,0),1),"")</f>
        <v/>
      </c>
      <c r="K143" s="4"/>
      <c r="L143" s="4" t="str">
        <f>IFERROR(IF(VLOOKUP(I143,I$2:L142,4,0)=0,"",VLOOKUP(I143,I$2:L142,4,0)),"")</f>
        <v/>
      </c>
      <c r="M143" s="4" t="str">
        <f>IFERROR(IF(VLOOKUP(I143,I$2:M142,5,0)=0,"",VLOOKUP(I143,I$2:M142,5,0)),"")</f>
        <v/>
      </c>
      <c r="N143" s="4"/>
      <c r="O143" s="2"/>
      <c r="P143" s="2"/>
      <c r="T143" s="2" t="str">
        <f>IFERROR(INDEX('padron cfe'!D:D,MATCH(DATOS!F143,'padron cfe'!A:A,0),1),"")</f>
        <v/>
      </c>
      <c r="U143" s="4"/>
      <c r="V143" s="4"/>
      <c r="W143" s="4"/>
      <c r="X143" s="4"/>
      <c r="Y143" s="4"/>
      <c r="Z143" s="8"/>
      <c r="AA143" s="4"/>
      <c r="AB143" s="4" t="str">
        <f t="shared" si="40"/>
        <v/>
      </c>
      <c r="AC143" s="7" t="str">
        <f t="shared" ca="1" si="41"/>
        <v/>
      </c>
      <c r="AD143" s="7"/>
      <c r="AE143" s="7"/>
      <c r="AF143" s="97" t="str">
        <f>IFERROR(INDEX(bombas!F:F,MATCH(B143,bombas!I:I,0),1),"")</f>
        <v/>
      </c>
      <c r="AG143" s="6" t="str">
        <f>IFERROR(INDEX(bombas!H:H,MATCH(B143,bombas!I:I,0),1),"")</f>
        <v/>
      </c>
      <c r="AH143" s="4"/>
      <c r="AI143" s="4" t="str">
        <f t="shared" si="42"/>
        <v/>
      </c>
      <c r="AJ143" s="4"/>
      <c r="AK143" s="127" t="str">
        <f t="shared" si="43"/>
        <v/>
      </c>
      <c r="AL143" s="2" t="str">
        <f>IFERROR(IF(INDEX(AL$1:AL142,MATCH(I143,I$1:I142,0),1)=0,"",INDEX(AL$1:AL142,MATCH(I143,I$1:I142,0),1)),"")</f>
        <v/>
      </c>
      <c r="AM143" s="2" t="str">
        <f>IFERROR(IF(INDEX(AM$1:AM142,MATCH(I143,I$1:I142,0),1)=0,"",INDEX(AM$1:AM142,MATCH(I143,I$1:I142,0),1)),"")</f>
        <v/>
      </c>
      <c r="AN143" s="2" t="str">
        <f>IFERROR(IF(INDEX(AN$1:AN142,MATCH(I143,I$1:I142,0),1)=0,"",INDEX(AN$1:AN142,MATCH(I143,I$1:I142,0),1)),"")</f>
        <v/>
      </c>
      <c r="AO143" s="2"/>
      <c r="AP143" s="2"/>
      <c r="AQ143" s="2"/>
      <c r="AR143" s="4"/>
      <c r="AS143" s="4"/>
      <c r="AT143" s="4"/>
      <c r="AU143" s="4"/>
      <c r="AV143" s="4"/>
      <c r="AW143" s="4"/>
      <c r="AX143" s="4"/>
      <c r="AY143" s="4"/>
      <c r="AZ143" s="4"/>
      <c r="BB143" s="4"/>
      <c r="BH143" s="4" t="str">
        <f>IF(IFERROR(VLOOKUP(F143,F144:F$1993,1,0),"")="","",COUNTIF(F:F,F143))</f>
        <v/>
      </c>
      <c r="BI143" s="4"/>
      <c r="BM143" s="5" t="str">
        <f>IF(B143="","",IF(BH143="",1+(MAX(BM$2:BM142)),""))</f>
        <v/>
      </c>
      <c r="BN143" s="5" t="str">
        <f t="shared" si="36"/>
        <v/>
      </c>
      <c r="BO143" s="5" t="str">
        <f t="shared" si="37"/>
        <v/>
      </c>
      <c r="BP143" s="15" t="str">
        <f t="shared" si="38"/>
        <v/>
      </c>
      <c r="BQ143" s="29"/>
      <c r="BR143" s="16"/>
      <c r="BS143" s="5" t="str">
        <f t="shared" si="34"/>
        <v/>
      </c>
      <c r="BV143" s="5" t="str">
        <f t="shared" si="44"/>
        <v/>
      </c>
      <c r="BW143" s="5" t="str">
        <f>IF(I143="","",IFERROR(IF(VLOOKUP(I143,I$2:I142,1,0)=0,"",""),I143))</f>
        <v/>
      </c>
      <c r="BX143" s="25" t="str">
        <f>IF(BW143="","",(IFERROR(VLOOKUP(MID(BW143,1,1),$CO$2:CS$28,3,0),0)+IFERROR(VLOOKUP(MID(BW143,2,1),CO$2:CS$28,4,0),0)+IFERROR(VLOOKUP(MID(BW143,3,1),CO$2:CS$28,5,0),0)+(ROW(BW143)/1000000000000)))</f>
        <v/>
      </c>
      <c r="BZ143" s="5">
        <v>142</v>
      </c>
      <c r="CA143" s="5" t="str">
        <f>IFERROR(VLOOKUP(BZ143,BV$2:BW1219,2,0),"")</f>
        <v/>
      </c>
      <c r="CU143" s="5" t="e">
        <f>IF(REPORTE!AH$2="si",IF(F143=VALUE(REPORTE!C$11),IF(SUM(CU144:CU$1993),CONCATENATE(INT(B143),", "),INT(B143)),""),IF(F143=VALUE(REPORTE!C$10),IF(SUM(CU144:CU$1993),CONCATENATE(INT(B143),", "),INT(B143)),""))</f>
        <v>#VALUE!</v>
      </c>
    </row>
    <row r="144" spans="1:99" s="5" customFormat="1" ht="15" customHeight="1" x14ac:dyDescent="0.25">
      <c r="A144" s="4" t="str">
        <f t="shared" si="35"/>
        <v/>
      </c>
      <c r="B144" s="6"/>
      <c r="C144" s="7"/>
      <c r="D144" s="10"/>
      <c r="E144" s="5" t="str">
        <f t="shared" si="39"/>
        <v/>
      </c>
      <c r="F144" s="9"/>
      <c r="G144" s="1" t="str">
        <f>IFERROR(INDEX('padron cfe'!B:B,MATCH(DATOS!F144,'padron cfe'!A:A,0),1),"")</f>
        <v/>
      </c>
      <c r="H144" s="1"/>
      <c r="J144" s="2" t="str">
        <f>IFERROR(INDEX('padron cfe'!C:C,MATCH(DATOS!F144,'padron cfe'!A:A,0),1),"")</f>
        <v/>
      </c>
      <c r="K144" s="4"/>
      <c r="L144" s="4" t="str">
        <f>IFERROR(IF(VLOOKUP(I144,I$2:L143,4,0)=0,"",VLOOKUP(I144,I$2:L143,4,0)),"")</f>
        <v/>
      </c>
      <c r="M144" s="4" t="str">
        <f>IFERROR(IF(VLOOKUP(I144,I$2:M143,5,0)=0,"",VLOOKUP(I144,I$2:M143,5,0)),"")</f>
        <v/>
      </c>
      <c r="N144" s="4"/>
      <c r="O144" s="2"/>
      <c r="P144" s="2"/>
      <c r="T144" s="2" t="str">
        <f>IFERROR(INDEX('padron cfe'!D:D,MATCH(DATOS!F144,'padron cfe'!A:A,0),1),"")</f>
        <v/>
      </c>
      <c r="U144" s="4"/>
      <c r="V144" s="4"/>
      <c r="W144" s="4"/>
      <c r="X144" s="4"/>
      <c r="Y144" s="4"/>
      <c r="Z144" s="8"/>
      <c r="AA144" s="4"/>
      <c r="AB144" s="4" t="str">
        <f t="shared" si="40"/>
        <v/>
      </c>
      <c r="AC144" s="7" t="str">
        <f t="shared" ca="1" si="41"/>
        <v/>
      </c>
      <c r="AD144" s="7"/>
      <c r="AE144" s="7"/>
      <c r="AF144" s="97" t="str">
        <f>IFERROR(INDEX(bombas!F:F,MATCH(B144,bombas!I:I,0),1),"")</f>
        <v/>
      </c>
      <c r="AG144" s="6" t="str">
        <f>IFERROR(INDEX(bombas!H:H,MATCH(B144,bombas!I:I,0),1),"")</f>
        <v/>
      </c>
      <c r="AH144" s="4"/>
      <c r="AI144" s="4" t="str">
        <f t="shared" si="42"/>
        <v/>
      </c>
      <c r="AJ144" s="4"/>
      <c r="AK144" s="127" t="str">
        <f t="shared" si="43"/>
        <v/>
      </c>
      <c r="AL144" s="2" t="str">
        <f>IFERROR(IF(INDEX(AL$1:AL143,MATCH(I144,I$1:I143,0),1)=0,"",INDEX(AL$1:AL143,MATCH(I144,I$1:I143,0),1)),"")</f>
        <v/>
      </c>
      <c r="AM144" s="2" t="str">
        <f>IFERROR(IF(INDEX(AM$1:AM143,MATCH(I144,I$1:I143,0),1)=0,"",INDEX(AM$1:AM143,MATCH(I144,I$1:I143,0),1)),"")</f>
        <v/>
      </c>
      <c r="AN144" s="2" t="str">
        <f>IFERROR(IF(INDEX(AN$1:AN143,MATCH(I144,I$1:I143,0),1)=0,"",INDEX(AN$1:AN143,MATCH(I144,I$1:I143,0),1)),"")</f>
        <v/>
      </c>
      <c r="AO144" s="2"/>
      <c r="AP144" s="2"/>
      <c r="AQ144" s="2"/>
      <c r="AR144" s="4"/>
      <c r="AS144" s="4"/>
      <c r="AT144" s="4"/>
      <c r="AU144" s="4"/>
      <c r="AV144" s="4"/>
      <c r="AW144" s="4"/>
      <c r="AX144" s="4"/>
      <c r="AY144" s="4"/>
      <c r="AZ144" s="4"/>
      <c r="BB144" s="4"/>
      <c r="BH144" s="4" t="str">
        <f>IF(IFERROR(VLOOKUP(F144,F145:F$1993,1,0),"")="","",COUNTIF(F:F,F144))</f>
        <v/>
      </c>
      <c r="BI144" s="4"/>
      <c r="BM144" s="5" t="str">
        <f>IF(B144="","",IF(BH144="",1+(MAX(BM$2:BM143)),""))</f>
        <v/>
      </c>
      <c r="BN144" s="5" t="str">
        <f t="shared" si="36"/>
        <v/>
      </c>
      <c r="BO144" s="5" t="str">
        <f t="shared" si="37"/>
        <v/>
      </c>
      <c r="BP144" s="15" t="str">
        <f t="shared" si="38"/>
        <v/>
      </c>
      <c r="BQ144" s="29"/>
      <c r="BR144" s="16"/>
      <c r="BS144" s="5" t="str">
        <f t="shared" si="34"/>
        <v/>
      </c>
      <c r="BV144" s="5" t="str">
        <f t="shared" si="44"/>
        <v/>
      </c>
      <c r="BW144" s="5" t="str">
        <f>IF(I144="","",IFERROR(IF(VLOOKUP(I144,I$2:I143,1,0)=0,"",""),I144))</f>
        <v/>
      </c>
      <c r="BX144" s="25" t="str">
        <f>IF(BW144="","",(IFERROR(VLOOKUP(MID(BW144,1,1),$CO$2:CS$28,3,0),0)+IFERROR(VLOOKUP(MID(BW144,2,1),CO$2:CS$28,4,0),0)+IFERROR(VLOOKUP(MID(BW144,3,1),CO$2:CS$28,5,0),0)+(ROW(BW144)/1000000000000)))</f>
        <v/>
      </c>
      <c r="BZ144" s="5">
        <v>143</v>
      </c>
      <c r="CA144" s="5" t="str">
        <f>IFERROR(VLOOKUP(BZ144,BV$2:BW1220,2,0),"")</f>
        <v/>
      </c>
      <c r="CU144" s="5" t="e">
        <f>IF(REPORTE!AH$2="si",IF(F144=VALUE(REPORTE!C$11),IF(SUM(CU145:CU$1993),CONCATENATE(INT(B144),", "),INT(B144)),""),IF(F144=VALUE(REPORTE!C$10),IF(SUM(CU145:CU$1993),CONCATENATE(INT(B144),", "),INT(B144)),""))</f>
        <v>#VALUE!</v>
      </c>
    </row>
    <row r="145" spans="1:99" s="5" customFormat="1" ht="15" customHeight="1" x14ac:dyDescent="0.25">
      <c r="A145" s="4" t="str">
        <f t="shared" si="35"/>
        <v/>
      </c>
      <c r="B145" s="6"/>
      <c r="C145" s="7"/>
      <c r="D145" s="10"/>
      <c r="E145" s="5" t="str">
        <f t="shared" si="39"/>
        <v/>
      </c>
      <c r="F145" s="9"/>
      <c r="G145" s="1" t="str">
        <f>IFERROR(INDEX('padron cfe'!B:B,MATCH(DATOS!F145,'padron cfe'!A:A,0),1),"")</f>
        <v/>
      </c>
      <c r="H145" s="1"/>
      <c r="J145" s="2" t="str">
        <f>IFERROR(INDEX('padron cfe'!C:C,MATCH(DATOS!F145,'padron cfe'!A:A,0),1),"")</f>
        <v/>
      </c>
      <c r="K145" s="4"/>
      <c r="L145" s="4" t="str">
        <f>IFERROR(IF(VLOOKUP(I145,I$2:L144,4,0)=0,"",VLOOKUP(I145,I$2:L144,4,0)),"")</f>
        <v/>
      </c>
      <c r="M145" s="4" t="str">
        <f>IFERROR(IF(VLOOKUP(I145,I$2:M144,5,0)=0,"",VLOOKUP(I145,I$2:M144,5,0)),"")</f>
        <v/>
      </c>
      <c r="N145" s="4"/>
      <c r="O145" s="2"/>
      <c r="P145" s="2"/>
      <c r="T145" s="2" t="str">
        <f>IFERROR(INDEX('padron cfe'!D:D,MATCH(DATOS!F145,'padron cfe'!A:A,0),1),"")</f>
        <v/>
      </c>
      <c r="U145" s="4"/>
      <c r="V145" s="4"/>
      <c r="W145" s="4"/>
      <c r="X145" s="4"/>
      <c r="Y145" s="4"/>
      <c r="Z145" s="8"/>
      <c r="AA145" s="4"/>
      <c r="AB145" s="4" t="str">
        <f t="shared" si="40"/>
        <v/>
      </c>
      <c r="AC145" s="7" t="str">
        <f t="shared" ca="1" si="41"/>
        <v/>
      </c>
      <c r="AD145" s="7"/>
      <c r="AE145" s="7"/>
      <c r="AF145" s="97" t="str">
        <f>IFERROR(INDEX(bombas!F:F,MATCH(B145,bombas!I:I,0),1),"")</f>
        <v/>
      </c>
      <c r="AG145" s="6" t="str">
        <f>IFERROR(INDEX(bombas!H:H,MATCH(B145,bombas!I:I,0),1),"")</f>
        <v/>
      </c>
      <c r="AH145" s="4"/>
      <c r="AI145" s="4" t="str">
        <f t="shared" si="42"/>
        <v/>
      </c>
      <c r="AJ145" s="4"/>
      <c r="AK145" s="127" t="str">
        <f t="shared" si="43"/>
        <v/>
      </c>
      <c r="AL145" s="2" t="str">
        <f>IFERROR(IF(INDEX(AL$1:AL144,MATCH(I145,I$1:I144,0),1)=0,"",INDEX(AL$1:AL144,MATCH(I145,I$1:I144,0),1)),"")</f>
        <v/>
      </c>
      <c r="AM145" s="2" t="str">
        <f>IFERROR(IF(INDEX(AM$1:AM144,MATCH(I145,I$1:I144,0),1)=0,"",INDEX(AM$1:AM144,MATCH(I145,I$1:I144,0),1)),"")</f>
        <v/>
      </c>
      <c r="AN145" s="2" t="str">
        <f>IFERROR(IF(INDEX(AN$1:AN144,MATCH(I145,I$1:I144,0),1)=0,"",INDEX(AN$1:AN144,MATCH(I145,I$1:I144,0),1)),"")</f>
        <v/>
      </c>
      <c r="AO145" s="2"/>
      <c r="AP145" s="2"/>
      <c r="AQ145" s="2"/>
      <c r="AR145" s="4"/>
      <c r="AS145" s="4"/>
      <c r="AT145" s="4"/>
      <c r="AU145" s="4"/>
      <c r="AV145" s="4"/>
      <c r="AW145" s="4"/>
      <c r="AX145" s="4"/>
      <c r="AY145" s="4"/>
      <c r="AZ145" s="4"/>
      <c r="BB145" s="4"/>
      <c r="BH145" s="4" t="str">
        <f>IF(IFERROR(VLOOKUP(F145,F146:F$1993,1,0),"")="","",COUNTIF(F:F,F145))</f>
        <v/>
      </c>
      <c r="BI145" s="4"/>
      <c r="BM145" s="5" t="str">
        <f>IF(B145="","",IF(BH145="",1+(MAX(BM$2:BM144)),""))</f>
        <v/>
      </c>
      <c r="BN145" s="5" t="str">
        <f t="shared" si="36"/>
        <v/>
      </c>
      <c r="BO145" s="5" t="str">
        <f t="shared" si="37"/>
        <v/>
      </c>
      <c r="BP145" s="15" t="str">
        <f t="shared" si="38"/>
        <v/>
      </c>
      <c r="BQ145" s="29"/>
      <c r="BR145" s="16"/>
      <c r="BS145" s="5" t="str">
        <f t="shared" si="34"/>
        <v/>
      </c>
      <c r="BV145" s="5" t="str">
        <f t="shared" si="44"/>
        <v/>
      </c>
      <c r="BW145" s="5" t="str">
        <f>IF(I145="","",IFERROR(IF(VLOOKUP(I145,I$2:I144,1,0)=0,"",""),I145))</f>
        <v/>
      </c>
      <c r="BX145" s="25" t="str">
        <f>IF(BW145="","",(IFERROR(VLOOKUP(MID(BW145,1,1),$CO$2:CS$28,3,0),0)+IFERROR(VLOOKUP(MID(BW145,2,1),CO$2:CS$28,4,0),0)+IFERROR(VLOOKUP(MID(BW145,3,1),CO$2:CS$28,5,0),0)+(ROW(BW145)/1000000000000)))</f>
        <v/>
      </c>
      <c r="BZ145" s="5">
        <v>144</v>
      </c>
      <c r="CA145" s="5" t="str">
        <f>IFERROR(VLOOKUP(BZ145,BV$2:BW1221,2,0),"")</f>
        <v/>
      </c>
      <c r="CU145" s="5" t="e">
        <f>IF(REPORTE!AH$2="si",IF(F145=VALUE(REPORTE!C$11),IF(SUM(CU146:CU$1993),CONCATENATE(INT(B145),", "),INT(B145)),""),IF(F145=VALUE(REPORTE!C$10),IF(SUM(CU146:CU$1993),CONCATENATE(INT(B145),", "),INT(B145)),""))</f>
        <v>#VALUE!</v>
      </c>
    </row>
    <row r="146" spans="1:99" s="5" customFormat="1" ht="15" customHeight="1" x14ac:dyDescent="0.25">
      <c r="A146" s="4" t="str">
        <f t="shared" si="35"/>
        <v/>
      </c>
      <c r="B146" s="6"/>
      <c r="C146" s="7"/>
      <c r="D146" s="10"/>
      <c r="E146" s="5" t="str">
        <f t="shared" si="39"/>
        <v/>
      </c>
      <c r="F146" s="9"/>
      <c r="G146" s="1" t="str">
        <f>IFERROR(INDEX('padron cfe'!B:B,MATCH(DATOS!F146,'padron cfe'!A:A,0),1),"")</f>
        <v/>
      </c>
      <c r="H146" s="1"/>
      <c r="J146" s="2" t="str">
        <f>IFERROR(INDEX('padron cfe'!C:C,MATCH(DATOS!F146,'padron cfe'!A:A,0),1),"")</f>
        <v/>
      </c>
      <c r="K146" s="4"/>
      <c r="L146" s="4" t="str">
        <f>IFERROR(IF(VLOOKUP(I146,I$2:L145,4,0)=0,"",VLOOKUP(I146,I$2:L145,4,0)),"")</f>
        <v/>
      </c>
      <c r="M146" s="4" t="str">
        <f>IFERROR(IF(VLOOKUP(I146,I$2:M145,5,0)=0,"",VLOOKUP(I146,I$2:M145,5,0)),"")</f>
        <v/>
      </c>
      <c r="N146" s="4"/>
      <c r="O146" s="2"/>
      <c r="P146" s="2"/>
      <c r="T146" s="2" t="str">
        <f>IFERROR(INDEX('padron cfe'!D:D,MATCH(DATOS!F146,'padron cfe'!A:A,0),1),"")</f>
        <v/>
      </c>
      <c r="U146" s="4"/>
      <c r="V146" s="4"/>
      <c r="W146" s="4"/>
      <c r="X146" s="4"/>
      <c r="Y146" s="4"/>
      <c r="Z146" s="8"/>
      <c r="AA146" s="4"/>
      <c r="AB146" s="4" t="str">
        <f t="shared" si="40"/>
        <v/>
      </c>
      <c r="AC146" s="7" t="str">
        <f t="shared" ca="1" si="41"/>
        <v/>
      </c>
      <c r="AD146" s="7"/>
      <c r="AE146" s="7"/>
      <c r="AF146" s="97" t="str">
        <f>IFERROR(INDEX(bombas!F:F,MATCH(B146,bombas!I:I,0),1),"")</f>
        <v/>
      </c>
      <c r="AG146" s="6" t="str">
        <f>IFERROR(INDEX(bombas!H:H,MATCH(B146,bombas!I:I,0),1),"")</f>
        <v/>
      </c>
      <c r="AH146" s="4"/>
      <c r="AI146" s="4" t="str">
        <f t="shared" si="42"/>
        <v/>
      </c>
      <c r="AJ146" s="4"/>
      <c r="AK146" s="127" t="str">
        <f t="shared" si="43"/>
        <v/>
      </c>
      <c r="AL146" s="2" t="str">
        <f>IFERROR(IF(INDEX(AL$1:AL145,MATCH(I146,I$1:I145,0),1)=0,"",INDEX(AL$1:AL145,MATCH(I146,I$1:I145,0),1)),"")</f>
        <v/>
      </c>
      <c r="AM146" s="2" t="str">
        <f>IFERROR(IF(INDEX(AM$1:AM145,MATCH(I146,I$1:I145,0),1)=0,"",INDEX(AM$1:AM145,MATCH(I146,I$1:I145,0),1)),"")</f>
        <v/>
      </c>
      <c r="AN146" s="2" t="str">
        <f>IFERROR(IF(INDEX(AN$1:AN145,MATCH(I146,I$1:I145,0),1)=0,"",INDEX(AN$1:AN145,MATCH(I146,I$1:I145,0),1)),"")</f>
        <v/>
      </c>
      <c r="AO146" s="2"/>
      <c r="AP146" s="2"/>
      <c r="AQ146" s="2"/>
      <c r="AR146" s="4"/>
      <c r="AS146" s="4"/>
      <c r="AT146" s="4"/>
      <c r="AU146" s="4"/>
      <c r="AV146" s="4"/>
      <c r="AW146" s="4"/>
      <c r="AX146" s="4"/>
      <c r="AY146" s="4"/>
      <c r="AZ146" s="4"/>
      <c r="BB146" s="4"/>
      <c r="BH146" s="4" t="str">
        <f>IF(IFERROR(VLOOKUP(F146,F147:F$1993,1,0),"")="","",COUNTIF(F:F,F146))</f>
        <v/>
      </c>
      <c r="BI146" s="4"/>
      <c r="BM146" s="5" t="str">
        <f>IF(B146="","",IF(BH146="",1+(MAX(BM$2:BM145)),""))</f>
        <v/>
      </c>
      <c r="BN146" s="5" t="str">
        <f t="shared" si="36"/>
        <v/>
      </c>
      <c r="BO146" s="5" t="str">
        <f t="shared" si="37"/>
        <v/>
      </c>
      <c r="BP146" s="15" t="str">
        <f t="shared" si="38"/>
        <v/>
      </c>
      <c r="BQ146" s="29"/>
      <c r="BR146" s="16"/>
      <c r="BS146" s="5" t="str">
        <f t="shared" si="34"/>
        <v/>
      </c>
      <c r="BV146" s="5" t="str">
        <f t="shared" si="44"/>
        <v/>
      </c>
      <c r="BW146" s="5" t="str">
        <f>IF(I146="","",IFERROR(IF(VLOOKUP(I146,I$2:I145,1,0)=0,"",""),I146))</f>
        <v/>
      </c>
      <c r="BX146" s="25" t="str">
        <f>IF(BW146="","",(IFERROR(VLOOKUP(MID(BW146,1,1),$CO$2:CS$28,3,0),0)+IFERROR(VLOOKUP(MID(BW146,2,1),CO$2:CS$28,4,0),0)+IFERROR(VLOOKUP(MID(BW146,3,1),CO$2:CS$28,5,0),0)+(ROW(BW146)/1000000000000)))</f>
        <v/>
      </c>
      <c r="BZ146" s="5">
        <v>145</v>
      </c>
      <c r="CA146" s="5" t="str">
        <f>IFERROR(VLOOKUP(BZ146,BV$2:BW1222,2,0),"")</f>
        <v/>
      </c>
      <c r="CU146" s="5" t="e">
        <f>IF(REPORTE!AH$2="si",IF(F146=VALUE(REPORTE!C$11),IF(SUM(CU147:CU$1993),CONCATENATE(INT(B146),", "),INT(B146)),""),IF(F146=VALUE(REPORTE!C$10),IF(SUM(CU147:CU$1993),CONCATENATE(INT(B146),", "),INT(B146)),""))</f>
        <v>#VALUE!</v>
      </c>
    </row>
    <row r="147" spans="1:99" s="5" customFormat="1" ht="15" customHeight="1" x14ac:dyDescent="0.25">
      <c r="A147" s="4" t="str">
        <f t="shared" si="35"/>
        <v/>
      </c>
      <c r="B147" s="6"/>
      <c r="C147" s="7"/>
      <c r="D147" s="10"/>
      <c r="E147" s="5" t="str">
        <f t="shared" si="39"/>
        <v/>
      </c>
      <c r="F147" s="9"/>
      <c r="G147" s="1" t="str">
        <f>IFERROR(INDEX('padron cfe'!B:B,MATCH(DATOS!F147,'padron cfe'!A:A,0),1),"")</f>
        <v/>
      </c>
      <c r="H147" s="1"/>
      <c r="J147" s="2" t="str">
        <f>IFERROR(INDEX('padron cfe'!C:C,MATCH(DATOS!F147,'padron cfe'!A:A,0),1),"")</f>
        <v/>
      </c>
      <c r="K147" s="4"/>
      <c r="L147" s="4" t="str">
        <f>IFERROR(IF(VLOOKUP(I147,I$2:L146,4,0)=0,"",VLOOKUP(I147,I$2:L146,4,0)),"")</f>
        <v/>
      </c>
      <c r="M147" s="4" t="str">
        <f>IFERROR(IF(VLOOKUP(I147,I$2:M146,5,0)=0,"",VLOOKUP(I147,I$2:M146,5,0)),"")</f>
        <v/>
      </c>
      <c r="N147" s="4"/>
      <c r="O147" s="2"/>
      <c r="P147" s="2"/>
      <c r="T147" s="2" t="str">
        <f>IFERROR(INDEX('padron cfe'!D:D,MATCH(DATOS!F147,'padron cfe'!A:A,0),1),"")</f>
        <v/>
      </c>
      <c r="U147" s="4"/>
      <c r="V147" s="4"/>
      <c r="W147" s="4"/>
      <c r="X147" s="4"/>
      <c r="Y147" s="4"/>
      <c r="Z147" s="8"/>
      <c r="AA147" s="4"/>
      <c r="AB147" s="4" t="str">
        <f t="shared" si="40"/>
        <v/>
      </c>
      <c r="AC147" s="7" t="str">
        <f t="shared" ca="1" si="41"/>
        <v/>
      </c>
      <c r="AD147" s="7"/>
      <c r="AE147" s="7"/>
      <c r="AF147" s="97" t="str">
        <f>IFERROR(INDEX(bombas!F:F,MATCH(B147,bombas!I:I,0),1),"")</f>
        <v/>
      </c>
      <c r="AG147" s="6" t="str">
        <f>IFERROR(INDEX(bombas!H:H,MATCH(B147,bombas!I:I,0),1),"")</f>
        <v/>
      </c>
      <c r="AH147" s="4"/>
      <c r="AI147" s="4" t="str">
        <f t="shared" si="42"/>
        <v/>
      </c>
      <c r="AJ147" s="4"/>
      <c r="AK147" s="127" t="str">
        <f t="shared" si="43"/>
        <v/>
      </c>
      <c r="AL147" s="2" t="str">
        <f>IFERROR(IF(INDEX(AL$1:AL146,MATCH(I147,I$1:I146,0),1)=0,"",INDEX(AL$1:AL146,MATCH(I147,I$1:I146,0),1)),"")</f>
        <v/>
      </c>
      <c r="AM147" s="2" t="str">
        <f>IFERROR(IF(INDEX(AM$1:AM146,MATCH(I147,I$1:I146,0),1)=0,"",INDEX(AM$1:AM146,MATCH(I147,I$1:I146,0),1)),"")</f>
        <v/>
      </c>
      <c r="AN147" s="2" t="str">
        <f>IFERROR(IF(INDEX(AN$1:AN146,MATCH(I147,I$1:I146,0),1)=0,"",INDEX(AN$1:AN146,MATCH(I147,I$1:I146,0),1)),"")</f>
        <v/>
      </c>
      <c r="AO147" s="2"/>
      <c r="AP147" s="2"/>
      <c r="AQ147" s="2"/>
      <c r="AR147" s="4"/>
      <c r="AS147" s="4"/>
      <c r="AT147" s="4"/>
      <c r="AU147" s="4"/>
      <c r="AV147" s="4"/>
      <c r="AW147" s="4"/>
      <c r="AX147" s="4"/>
      <c r="AY147" s="4"/>
      <c r="AZ147" s="4"/>
      <c r="BB147" s="4"/>
      <c r="BH147" s="4" t="str">
        <f>IF(IFERROR(VLOOKUP(F147,F148:F$1993,1,0),"")="","",COUNTIF(F:F,F147))</f>
        <v/>
      </c>
      <c r="BI147" s="4"/>
      <c r="BM147" s="5" t="str">
        <f>IF(B147="","",IF(BH147="",1+(MAX(BM$2:BM146)),""))</f>
        <v/>
      </c>
      <c r="BN147" s="5" t="str">
        <f t="shared" si="36"/>
        <v/>
      </c>
      <c r="BO147" s="5" t="str">
        <f t="shared" si="37"/>
        <v/>
      </c>
      <c r="BP147" s="15" t="str">
        <f t="shared" si="38"/>
        <v/>
      </c>
      <c r="BQ147" s="29"/>
      <c r="BR147" s="16"/>
      <c r="BS147" s="5" t="str">
        <f t="shared" ref="BS147:BS178" si="45">CONCATENATE(AR147,AS147,AT147,AU147,AV147)</f>
        <v/>
      </c>
      <c r="BV147" s="5" t="str">
        <f t="shared" si="44"/>
        <v/>
      </c>
      <c r="BW147" s="5" t="str">
        <f>IF(I147="","",IFERROR(IF(VLOOKUP(I147,I$2:I146,1,0)=0,"",""),I147))</f>
        <v/>
      </c>
      <c r="BX147" s="25" t="str">
        <f>IF(BW147="","",(IFERROR(VLOOKUP(MID(BW147,1,1),$CO$2:CS$28,3,0),0)+IFERROR(VLOOKUP(MID(BW147,2,1),CO$2:CS$28,4,0),0)+IFERROR(VLOOKUP(MID(BW147,3,1),CO$2:CS$28,5,0),0)+(ROW(BW147)/1000000000000)))</f>
        <v/>
      </c>
      <c r="BZ147" s="5">
        <v>146</v>
      </c>
      <c r="CA147" s="5" t="str">
        <f>IFERROR(VLOOKUP(BZ147,BV$2:BW1223,2,0),"")</f>
        <v/>
      </c>
      <c r="CU147" s="5" t="e">
        <f>IF(REPORTE!AH$2="si",IF(F147=VALUE(REPORTE!C$11),IF(SUM(CU148:CU$1993),CONCATENATE(INT(B147),", "),INT(B147)),""),IF(F147=VALUE(REPORTE!C$10),IF(SUM(CU148:CU$1993),CONCATENATE(INT(B147),", "),INT(B147)),""))</f>
        <v>#VALUE!</v>
      </c>
    </row>
    <row r="148" spans="1:99" s="5" customFormat="1" ht="15" customHeight="1" x14ac:dyDescent="0.25">
      <c r="A148" s="4" t="str">
        <f t="shared" si="35"/>
        <v/>
      </c>
      <c r="B148" s="6"/>
      <c r="C148" s="7"/>
      <c r="D148" s="10"/>
      <c r="E148" s="5" t="str">
        <f t="shared" si="39"/>
        <v/>
      </c>
      <c r="F148" s="9"/>
      <c r="G148" s="1" t="str">
        <f>IFERROR(INDEX('padron cfe'!B:B,MATCH(DATOS!F148,'padron cfe'!A:A,0),1),"")</f>
        <v/>
      </c>
      <c r="H148" s="1"/>
      <c r="J148" s="2" t="str">
        <f>IFERROR(INDEX('padron cfe'!C:C,MATCH(DATOS!F148,'padron cfe'!A:A,0),1),"")</f>
        <v/>
      </c>
      <c r="K148" s="4"/>
      <c r="L148" s="4" t="str">
        <f>IFERROR(IF(VLOOKUP(I148,I$2:L147,4,0)=0,"",VLOOKUP(I148,I$2:L147,4,0)),"")</f>
        <v/>
      </c>
      <c r="M148" s="4" t="str">
        <f>IFERROR(IF(VLOOKUP(I148,I$2:M147,5,0)=0,"",VLOOKUP(I148,I$2:M147,5,0)),"")</f>
        <v/>
      </c>
      <c r="N148" s="4"/>
      <c r="O148" s="2"/>
      <c r="P148" s="2"/>
      <c r="T148" s="2" t="str">
        <f>IFERROR(INDEX('padron cfe'!D:D,MATCH(DATOS!F148,'padron cfe'!A:A,0),1),"")</f>
        <v/>
      </c>
      <c r="U148" s="4"/>
      <c r="V148" s="4"/>
      <c r="W148" s="4"/>
      <c r="X148" s="4"/>
      <c r="Y148" s="4"/>
      <c r="Z148" s="8"/>
      <c r="AA148" s="4"/>
      <c r="AB148" s="4" t="str">
        <f t="shared" si="40"/>
        <v/>
      </c>
      <c r="AC148" s="7" t="str">
        <f t="shared" ca="1" si="41"/>
        <v/>
      </c>
      <c r="AD148" s="7"/>
      <c r="AE148" s="7"/>
      <c r="AF148" s="97" t="str">
        <f>IFERROR(INDEX(bombas!F:F,MATCH(B148,bombas!I:I,0),1),"")</f>
        <v/>
      </c>
      <c r="AG148" s="6" t="str">
        <f>IFERROR(INDEX(bombas!H:H,MATCH(B148,bombas!I:I,0),1),"")</f>
        <v/>
      </c>
      <c r="AH148" s="4"/>
      <c r="AI148" s="4" t="str">
        <f t="shared" si="42"/>
        <v/>
      </c>
      <c r="AJ148" s="4"/>
      <c r="AK148" s="127" t="str">
        <f t="shared" si="43"/>
        <v/>
      </c>
      <c r="AL148" s="2" t="str">
        <f>IFERROR(IF(INDEX(AL$1:AL147,MATCH(I148,I$1:I147,0),1)=0,"",INDEX(AL$1:AL147,MATCH(I148,I$1:I147,0),1)),"")</f>
        <v/>
      </c>
      <c r="AM148" s="2" t="str">
        <f>IFERROR(IF(INDEX(AM$1:AM147,MATCH(I148,I$1:I147,0),1)=0,"",INDEX(AM$1:AM147,MATCH(I148,I$1:I147,0),1)),"")</f>
        <v/>
      </c>
      <c r="AN148" s="2" t="str">
        <f>IFERROR(IF(INDEX(AN$1:AN147,MATCH(I148,I$1:I147,0),1)=0,"",INDEX(AN$1:AN147,MATCH(I148,I$1:I147,0),1)),"")</f>
        <v/>
      </c>
      <c r="AO148" s="2"/>
      <c r="AP148" s="2"/>
      <c r="AQ148" s="2"/>
      <c r="AR148" s="4"/>
      <c r="AS148" s="4"/>
      <c r="AT148" s="4"/>
      <c r="AU148" s="4"/>
      <c r="AV148" s="4"/>
      <c r="AW148" s="4"/>
      <c r="AX148" s="4"/>
      <c r="AY148" s="4"/>
      <c r="AZ148" s="4"/>
      <c r="BB148" s="4"/>
      <c r="BH148" s="4" t="str">
        <f>IF(IFERROR(VLOOKUP(F148,F149:F$1993,1,0),"")="","",COUNTIF(F:F,F148))</f>
        <v/>
      </c>
      <c r="BI148" s="4"/>
      <c r="BM148" s="5" t="str">
        <f>IF(B148="","",IF(BH148="",1+(MAX(BM$2:BM147)),""))</f>
        <v/>
      </c>
      <c r="BN148" s="5" t="str">
        <f t="shared" si="36"/>
        <v/>
      </c>
      <c r="BO148" s="5" t="str">
        <f t="shared" si="37"/>
        <v/>
      </c>
      <c r="BP148" s="15" t="str">
        <f t="shared" si="38"/>
        <v/>
      </c>
      <c r="BQ148" s="29"/>
      <c r="BR148" s="16"/>
      <c r="BS148" s="5" t="str">
        <f t="shared" si="45"/>
        <v/>
      </c>
      <c r="BV148" s="5" t="str">
        <f t="shared" si="44"/>
        <v/>
      </c>
      <c r="BW148" s="5" t="str">
        <f>IF(I148="","",IFERROR(IF(VLOOKUP(I148,I$2:I147,1,0)=0,"",""),I148))</f>
        <v/>
      </c>
      <c r="BX148" s="25" t="str">
        <f>IF(BW148="","",(IFERROR(VLOOKUP(MID(BW148,1,1),$CO$2:CS$28,3,0),0)+IFERROR(VLOOKUP(MID(BW148,2,1),CO$2:CS$28,4,0),0)+IFERROR(VLOOKUP(MID(BW148,3,1),CO$2:CS$28,5,0),0)+(ROW(BW148)/1000000000000)))</f>
        <v/>
      </c>
      <c r="BZ148" s="5">
        <v>147</v>
      </c>
      <c r="CA148" s="5" t="str">
        <f>IFERROR(VLOOKUP(BZ148,BV$2:BW1224,2,0),"")</f>
        <v/>
      </c>
      <c r="CU148" s="5" t="e">
        <f>IF(REPORTE!AH$2="si",IF(F148=VALUE(REPORTE!C$11),IF(SUM(CU149:CU$1993),CONCATENATE(INT(B148),", "),INT(B148)),""),IF(F148=VALUE(REPORTE!C$10),IF(SUM(CU149:CU$1993),CONCATENATE(INT(B148),", "),INT(B148)),""))</f>
        <v>#VALUE!</v>
      </c>
    </row>
    <row r="149" spans="1:99" s="5" customFormat="1" ht="15" customHeight="1" x14ac:dyDescent="0.25">
      <c r="A149" s="4" t="str">
        <f t="shared" si="35"/>
        <v/>
      </c>
      <c r="B149" s="6"/>
      <c r="C149" s="7"/>
      <c r="D149" s="10"/>
      <c r="E149" s="5" t="str">
        <f t="shared" si="39"/>
        <v/>
      </c>
      <c r="F149" s="9"/>
      <c r="G149" s="1" t="str">
        <f>IFERROR(INDEX('padron cfe'!B:B,MATCH(DATOS!F149,'padron cfe'!A:A,0),1),"")</f>
        <v/>
      </c>
      <c r="H149" s="1"/>
      <c r="J149" s="2" t="str">
        <f>IFERROR(INDEX('padron cfe'!C:C,MATCH(DATOS!F149,'padron cfe'!A:A,0),1),"")</f>
        <v/>
      </c>
      <c r="K149" s="4"/>
      <c r="L149" s="4" t="str">
        <f>IFERROR(IF(VLOOKUP(I149,I$2:L148,4,0)=0,"",VLOOKUP(I149,I$2:L148,4,0)),"")</f>
        <v/>
      </c>
      <c r="M149" s="4" t="str">
        <f>IFERROR(IF(VLOOKUP(I149,I$2:M148,5,0)=0,"",VLOOKUP(I149,I$2:M148,5,0)),"")</f>
        <v/>
      </c>
      <c r="N149" s="4"/>
      <c r="O149" s="2"/>
      <c r="P149" s="2"/>
      <c r="T149" s="2" t="str">
        <f>IFERROR(INDEX('padron cfe'!D:D,MATCH(DATOS!F149,'padron cfe'!A:A,0),1),"")</f>
        <v/>
      </c>
      <c r="U149" s="4"/>
      <c r="V149" s="4"/>
      <c r="W149" s="4"/>
      <c r="X149" s="4"/>
      <c r="Y149" s="4"/>
      <c r="Z149" s="8"/>
      <c r="AA149" s="4"/>
      <c r="AB149" s="4" t="str">
        <f t="shared" si="40"/>
        <v/>
      </c>
      <c r="AC149" s="7" t="str">
        <f t="shared" ca="1" si="41"/>
        <v/>
      </c>
      <c r="AD149" s="7"/>
      <c r="AE149" s="7"/>
      <c r="AF149" s="97" t="str">
        <f>IFERROR(INDEX(bombas!F:F,MATCH(B149,bombas!I:I,0),1),"")</f>
        <v/>
      </c>
      <c r="AG149" s="6" t="str">
        <f>IFERROR(INDEX(bombas!H:H,MATCH(B149,bombas!I:I,0),1),"")</f>
        <v/>
      </c>
      <c r="AH149" s="4"/>
      <c r="AI149" s="4" t="str">
        <f t="shared" si="42"/>
        <v/>
      </c>
      <c r="AJ149" s="4"/>
      <c r="AK149" s="127" t="str">
        <f t="shared" si="43"/>
        <v/>
      </c>
      <c r="AL149" s="2" t="str">
        <f>IFERROR(IF(INDEX(AL$1:AL148,MATCH(I149,I$1:I148,0),1)=0,"",INDEX(AL$1:AL148,MATCH(I149,I$1:I148,0),1)),"")</f>
        <v/>
      </c>
      <c r="AM149" s="2" t="str">
        <f>IFERROR(IF(INDEX(AM$1:AM148,MATCH(I149,I$1:I148,0),1)=0,"",INDEX(AM$1:AM148,MATCH(I149,I$1:I148,0),1)),"")</f>
        <v/>
      </c>
      <c r="AN149" s="2" t="str">
        <f>IFERROR(IF(INDEX(AN$1:AN148,MATCH(I149,I$1:I148,0),1)=0,"",INDEX(AN$1:AN148,MATCH(I149,I$1:I148,0),1)),"")</f>
        <v/>
      </c>
      <c r="AO149" s="2"/>
      <c r="AP149" s="2"/>
      <c r="AQ149" s="2"/>
      <c r="AR149" s="4"/>
      <c r="AS149" s="4"/>
      <c r="AT149" s="4"/>
      <c r="AU149" s="4"/>
      <c r="AV149" s="4"/>
      <c r="AW149" s="4"/>
      <c r="AX149" s="4"/>
      <c r="AY149" s="4"/>
      <c r="AZ149" s="4"/>
      <c r="BB149" s="4"/>
      <c r="BH149" s="4" t="str">
        <f>IF(IFERROR(VLOOKUP(F149,F150:F$1993,1,0),"")="","",COUNTIF(F:F,F149))</f>
        <v/>
      </c>
      <c r="BI149" s="4"/>
      <c r="BM149" s="5" t="str">
        <f>IF(B149="","",IF(BH149="",1+(MAX(BM$2:BM148)),""))</f>
        <v/>
      </c>
      <c r="BN149" s="5" t="str">
        <f t="shared" si="36"/>
        <v/>
      </c>
      <c r="BO149" s="5" t="str">
        <f t="shared" si="37"/>
        <v/>
      </c>
      <c r="BP149" s="15" t="str">
        <f t="shared" si="38"/>
        <v/>
      </c>
      <c r="BQ149" s="29"/>
      <c r="BR149" s="16"/>
      <c r="BS149" s="5" t="str">
        <f t="shared" si="45"/>
        <v/>
      </c>
      <c r="BV149" s="5" t="str">
        <f t="shared" si="44"/>
        <v/>
      </c>
      <c r="BW149" s="5" t="str">
        <f>IF(I149="","",IFERROR(IF(VLOOKUP(I149,I$2:I148,1,0)=0,"",""),I149))</f>
        <v/>
      </c>
      <c r="BX149" s="25" t="str">
        <f>IF(BW149="","",(IFERROR(VLOOKUP(MID(BW149,1,1),$CO$2:CS$28,3,0),0)+IFERROR(VLOOKUP(MID(BW149,2,1),CO$2:CS$28,4,0),0)+IFERROR(VLOOKUP(MID(BW149,3,1),CO$2:CS$28,5,0),0)+(ROW(BW149)/1000000000000)))</f>
        <v/>
      </c>
      <c r="BZ149" s="5">
        <v>148</v>
      </c>
      <c r="CA149" s="5" t="str">
        <f>IFERROR(VLOOKUP(BZ149,BV$2:BW1225,2,0),"")</f>
        <v/>
      </c>
      <c r="CU149" s="5" t="e">
        <f>IF(REPORTE!AH$2="si",IF(F149=VALUE(REPORTE!C$11),IF(SUM(CU150:CU$1993),CONCATENATE(INT(B149),", "),INT(B149)),""),IF(F149=VALUE(REPORTE!C$10),IF(SUM(CU150:CU$1993),CONCATENATE(INT(B149),", "),INT(B149)),""))</f>
        <v>#VALUE!</v>
      </c>
    </row>
    <row r="150" spans="1:99" s="5" customFormat="1" ht="15" customHeight="1" x14ac:dyDescent="0.25">
      <c r="A150" s="4" t="str">
        <f t="shared" si="35"/>
        <v/>
      </c>
      <c r="B150" s="6"/>
      <c r="C150" s="7"/>
      <c r="D150" s="10"/>
      <c r="E150" s="5" t="str">
        <f t="shared" si="39"/>
        <v/>
      </c>
      <c r="F150" s="9"/>
      <c r="G150" s="1" t="str">
        <f>IFERROR(INDEX('padron cfe'!B:B,MATCH(DATOS!F150,'padron cfe'!A:A,0),1),"")</f>
        <v/>
      </c>
      <c r="H150" s="1"/>
      <c r="J150" s="2" t="str">
        <f>IFERROR(INDEX('padron cfe'!C:C,MATCH(DATOS!F150,'padron cfe'!A:A,0),1),"")</f>
        <v/>
      </c>
      <c r="K150" s="4"/>
      <c r="L150" s="4" t="str">
        <f>IFERROR(IF(VLOOKUP(I150,I$2:L149,4,0)=0,"",VLOOKUP(I150,I$2:L149,4,0)),"")</f>
        <v/>
      </c>
      <c r="M150" s="4" t="str">
        <f>IFERROR(IF(VLOOKUP(I150,I$2:M149,5,0)=0,"",VLOOKUP(I150,I$2:M149,5,0)),"")</f>
        <v/>
      </c>
      <c r="N150" s="4"/>
      <c r="O150" s="2"/>
      <c r="P150" s="2"/>
      <c r="T150" s="2" t="str">
        <f>IFERROR(INDEX('padron cfe'!D:D,MATCH(DATOS!F150,'padron cfe'!A:A,0),1),"")</f>
        <v/>
      </c>
      <c r="U150" s="4"/>
      <c r="V150" s="4"/>
      <c r="W150" s="4"/>
      <c r="X150" s="4"/>
      <c r="Y150" s="4"/>
      <c r="Z150" s="8"/>
      <c r="AA150" s="4"/>
      <c r="AB150" s="4" t="str">
        <f t="shared" si="40"/>
        <v/>
      </c>
      <c r="AC150" s="7" t="str">
        <f t="shared" ca="1" si="41"/>
        <v/>
      </c>
      <c r="AD150" s="7"/>
      <c r="AE150" s="7"/>
      <c r="AF150" s="97" t="str">
        <f>IFERROR(INDEX(bombas!F:F,MATCH(B150,bombas!I:I,0),1),"")</f>
        <v/>
      </c>
      <c r="AG150" s="6" t="str">
        <f>IFERROR(INDEX(bombas!H:H,MATCH(B150,bombas!I:I,0),1),"")</f>
        <v/>
      </c>
      <c r="AH150" s="4"/>
      <c r="AI150" s="4" t="str">
        <f t="shared" si="42"/>
        <v/>
      </c>
      <c r="AJ150" s="4"/>
      <c r="AK150" s="127" t="str">
        <f t="shared" si="43"/>
        <v/>
      </c>
      <c r="AL150" s="2" t="str">
        <f>IFERROR(IF(INDEX(AL$1:AL149,MATCH(I150,I$1:I149,0),1)=0,"",INDEX(AL$1:AL149,MATCH(I150,I$1:I149,0),1)),"")</f>
        <v/>
      </c>
      <c r="AM150" s="2" t="str">
        <f>IFERROR(IF(INDEX(AM$1:AM149,MATCH(I150,I$1:I149,0),1)=0,"",INDEX(AM$1:AM149,MATCH(I150,I$1:I149,0),1)),"")</f>
        <v/>
      </c>
      <c r="AN150" s="2" t="str">
        <f>IFERROR(IF(INDEX(AN$1:AN149,MATCH(I150,I$1:I149,0),1)=0,"",INDEX(AN$1:AN149,MATCH(I150,I$1:I149,0),1)),"")</f>
        <v/>
      </c>
      <c r="AO150" s="2"/>
      <c r="AP150" s="2"/>
      <c r="AQ150" s="2"/>
      <c r="AR150" s="4"/>
      <c r="AS150" s="4"/>
      <c r="AT150" s="4"/>
      <c r="AU150" s="4"/>
      <c r="AV150" s="4"/>
      <c r="AW150" s="4"/>
      <c r="AX150" s="4"/>
      <c r="AY150" s="4"/>
      <c r="AZ150" s="4"/>
      <c r="BB150" s="4"/>
      <c r="BH150" s="4" t="str">
        <f>IF(IFERROR(VLOOKUP(F150,F151:F$1993,1,0),"")="","",COUNTIF(F:F,F150))</f>
        <v/>
      </c>
      <c r="BI150" s="4"/>
      <c r="BM150" s="5" t="str">
        <f>IF(B150="","",IF(BH150="",1+(MAX(BM$2:BM149)),""))</f>
        <v/>
      </c>
      <c r="BN150" s="5" t="str">
        <f t="shared" si="36"/>
        <v/>
      </c>
      <c r="BO150" s="5" t="str">
        <f t="shared" si="37"/>
        <v/>
      </c>
      <c r="BP150" s="15" t="str">
        <f t="shared" si="38"/>
        <v/>
      </c>
      <c r="BQ150" s="29"/>
      <c r="BR150" s="16"/>
      <c r="BS150" s="5" t="str">
        <f t="shared" si="45"/>
        <v/>
      </c>
      <c r="BV150" s="5" t="str">
        <f t="shared" si="44"/>
        <v/>
      </c>
      <c r="BW150" s="5" t="str">
        <f>IF(I150="","",IFERROR(IF(VLOOKUP(I150,I$2:I149,1,0)=0,"",""),I150))</f>
        <v/>
      </c>
      <c r="BX150" s="25" t="str">
        <f>IF(BW150="","",(IFERROR(VLOOKUP(MID(BW150,1,1),$CO$2:CS$28,3,0),0)+IFERROR(VLOOKUP(MID(BW150,2,1),CO$2:CS$28,4,0),0)+IFERROR(VLOOKUP(MID(BW150,3,1),CO$2:CS$28,5,0),0)+(ROW(BW150)/1000000000000)))</f>
        <v/>
      </c>
      <c r="BZ150" s="5">
        <v>149</v>
      </c>
      <c r="CA150" s="5" t="str">
        <f>IFERROR(VLOOKUP(BZ150,BV$2:BW1226,2,0),"")</f>
        <v/>
      </c>
      <c r="CU150" s="5" t="e">
        <f>IF(REPORTE!AH$2="si",IF(F150=VALUE(REPORTE!C$11),IF(SUM(CU151:CU$1993),CONCATENATE(INT(B150),", "),INT(B150)),""),IF(F150=VALUE(REPORTE!C$10),IF(SUM(CU151:CU$1993),CONCATENATE(INT(B150),", "),INT(B150)),""))</f>
        <v>#VALUE!</v>
      </c>
    </row>
    <row r="151" spans="1:99" s="5" customFormat="1" ht="15" customHeight="1" x14ac:dyDescent="0.25">
      <c r="A151" s="4" t="str">
        <f t="shared" si="35"/>
        <v/>
      </c>
      <c r="B151" s="6"/>
      <c r="C151" s="7"/>
      <c r="D151" s="10"/>
      <c r="E151" s="5" t="str">
        <f t="shared" si="39"/>
        <v/>
      </c>
      <c r="F151" s="9"/>
      <c r="G151" s="1" t="str">
        <f>IFERROR(INDEX('padron cfe'!B:B,MATCH(DATOS!F151,'padron cfe'!A:A,0),1),"")</f>
        <v/>
      </c>
      <c r="H151" s="1"/>
      <c r="J151" s="2" t="str">
        <f>IFERROR(INDEX('padron cfe'!C:C,MATCH(DATOS!F151,'padron cfe'!A:A,0),1),"")</f>
        <v/>
      </c>
      <c r="K151" s="4"/>
      <c r="L151" s="4" t="str">
        <f>IFERROR(IF(VLOOKUP(I151,I$2:L150,4,0)=0,"",VLOOKUP(I151,I$2:L150,4,0)),"")</f>
        <v/>
      </c>
      <c r="M151" s="4" t="str">
        <f>IFERROR(IF(VLOOKUP(I151,I$2:M150,5,0)=0,"",VLOOKUP(I151,I$2:M150,5,0)),"")</f>
        <v/>
      </c>
      <c r="N151" s="4"/>
      <c r="O151" s="2"/>
      <c r="P151" s="2"/>
      <c r="T151" s="2" t="str">
        <f>IFERROR(INDEX('padron cfe'!D:D,MATCH(DATOS!F151,'padron cfe'!A:A,0),1),"")</f>
        <v/>
      </c>
      <c r="U151" s="4"/>
      <c r="V151" s="4"/>
      <c r="W151" s="4"/>
      <c r="X151" s="4"/>
      <c r="Y151" s="4"/>
      <c r="Z151" s="8"/>
      <c r="AA151" s="4"/>
      <c r="AB151" s="4" t="str">
        <f t="shared" si="40"/>
        <v/>
      </c>
      <c r="AC151" s="7" t="str">
        <f t="shared" ca="1" si="41"/>
        <v/>
      </c>
      <c r="AD151" s="7"/>
      <c r="AE151" s="7"/>
      <c r="AF151" s="97" t="str">
        <f>IFERROR(INDEX(bombas!F:F,MATCH(B151,bombas!I:I,0),1),"")</f>
        <v/>
      </c>
      <c r="AG151" s="6" t="str">
        <f>IFERROR(INDEX(bombas!H:H,MATCH(B151,bombas!I:I,0),1),"")</f>
        <v/>
      </c>
      <c r="AH151" s="4"/>
      <c r="AI151" s="4" t="str">
        <f t="shared" si="42"/>
        <v/>
      </c>
      <c r="AJ151" s="4"/>
      <c r="AK151" s="127" t="str">
        <f t="shared" si="43"/>
        <v/>
      </c>
      <c r="AL151" s="2" t="str">
        <f>IFERROR(IF(INDEX(AL$1:AL150,MATCH(I151,I$1:I150,0),1)=0,"",INDEX(AL$1:AL150,MATCH(I151,I$1:I150,0),1)),"")</f>
        <v/>
      </c>
      <c r="AM151" s="2" t="str">
        <f>IFERROR(IF(INDEX(AM$1:AM150,MATCH(I151,I$1:I150,0),1)=0,"",INDEX(AM$1:AM150,MATCH(I151,I$1:I150,0),1)),"")</f>
        <v/>
      </c>
      <c r="AN151" s="2" t="str">
        <f>IFERROR(IF(INDEX(AN$1:AN150,MATCH(I151,I$1:I150,0),1)=0,"",INDEX(AN$1:AN150,MATCH(I151,I$1:I150,0),1)),"")</f>
        <v/>
      </c>
      <c r="AO151" s="2"/>
      <c r="AP151" s="2"/>
      <c r="AQ151" s="2"/>
      <c r="AR151" s="4"/>
      <c r="AS151" s="4"/>
      <c r="AT151" s="4"/>
      <c r="AU151" s="4"/>
      <c r="AV151" s="4"/>
      <c r="AW151" s="4"/>
      <c r="AX151" s="4"/>
      <c r="AY151" s="4"/>
      <c r="AZ151" s="4"/>
      <c r="BB151" s="4"/>
      <c r="BH151" s="4" t="str">
        <f>IF(IFERROR(VLOOKUP(F151,F152:F$1993,1,0),"")="","",COUNTIF(F:F,F151))</f>
        <v/>
      </c>
      <c r="BI151" s="4"/>
      <c r="BM151" s="5" t="str">
        <f>IF(B151="","",IF(BH151="",1+(MAX(BM$2:BM150)),""))</f>
        <v/>
      </c>
      <c r="BN151" s="5" t="str">
        <f t="shared" si="36"/>
        <v/>
      </c>
      <c r="BO151" s="5" t="str">
        <f t="shared" si="37"/>
        <v/>
      </c>
      <c r="BP151" s="15" t="str">
        <f t="shared" si="38"/>
        <v/>
      </c>
      <c r="BQ151" s="29"/>
      <c r="BR151" s="16"/>
      <c r="BS151" s="5" t="str">
        <f t="shared" si="45"/>
        <v/>
      </c>
      <c r="BV151" s="5" t="str">
        <f t="shared" si="44"/>
        <v/>
      </c>
      <c r="BW151" s="5" t="str">
        <f>IF(I151="","",IFERROR(IF(VLOOKUP(I151,I$2:I150,1,0)=0,"",""),I151))</f>
        <v/>
      </c>
      <c r="BX151" s="25" t="str">
        <f>IF(BW151="","",(IFERROR(VLOOKUP(MID(BW151,1,1),$CO$2:CS$28,3,0),0)+IFERROR(VLOOKUP(MID(BW151,2,1),CO$2:CS$28,4,0),0)+IFERROR(VLOOKUP(MID(BW151,3,1),CO$2:CS$28,5,0),0)+(ROW(BW151)/1000000000000)))</f>
        <v/>
      </c>
      <c r="BZ151" s="5">
        <v>150</v>
      </c>
      <c r="CA151" s="5" t="str">
        <f>IFERROR(VLOOKUP(BZ151,BV$2:BW1227,2,0),"")</f>
        <v/>
      </c>
      <c r="CU151" s="5" t="e">
        <f>IF(REPORTE!AH$2="si",IF(F151=VALUE(REPORTE!C$11),IF(SUM(CU152:CU$1993),CONCATENATE(INT(B151),", "),INT(B151)),""),IF(F151=VALUE(REPORTE!C$10),IF(SUM(CU152:CU$1993),CONCATENATE(INT(B151),", "),INT(B151)),""))</f>
        <v>#VALUE!</v>
      </c>
    </row>
    <row r="152" spans="1:99" s="5" customFormat="1" ht="15" customHeight="1" x14ac:dyDescent="0.25">
      <c r="A152" s="4" t="str">
        <f t="shared" si="35"/>
        <v/>
      </c>
      <c r="B152" s="6"/>
      <c r="C152" s="7"/>
      <c r="D152" s="10"/>
      <c r="E152" s="5" t="str">
        <f t="shared" si="39"/>
        <v/>
      </c>
      <c r="F152" s="9"/>
      <c r="G152" s="1" t="str">
        <f>IFERROR(INDEX('padron cfe'!B:B,MATCH(DATOS!F152,'padron cfe'!A:A,0),1),"")</f>
        <v/>
      </c>
      <c r="H152" s="1"/>
      <c r="J152" s="2" t="str">
        <f>IFERROR(INDEX('padron cfe'!C:C,MATCH(DATOS!F152,'padron cfe'!A:A,0),1),"")</f>
        <v/>
      </c>
      <c r="K152" s="4"/>
      <c r="L152" s="4" t="str">
        <f>IFERROR(IF(VLOOKUP(I152,I$2:L151,4,0)=0,"",VLOOKUP(I152,I$2:L151,4,0)),"")</f>
        <v/>
      </c>
      <c r="M152" s="4" t="str">
        <f>IFERROR(IF(VLOOKUP(I152,I$2:M151,5,0)=0,"",VLOOKUP(I152,I$2:M151,5,0)),"")</f>
        <v/>
      </c>
      <c r="N152" s="4"/>
      <c r="O152" s="2"/>
      <c r="P152" s="2"/>
      <c r="T152" s="2" t="str">
        <f>IFERROR(INDEX('padron cfe'!D:D,MATCH(DATOS!F152,'padron cfe'!A:A,0),1),"")</f>
        <v/>
      </c>
      <c r="U152" s="4"/>
      <c r="V152" s="4"/>
      <c r="W152" s="4"/>
      <c r="X152" s="4"/>
      <c r="Y152" s="4"/>
      <c r="Z152" s="8"/>
      <c r="AA152" s="4"/>
      <c r="AB152" s="4" t="str">
        <f t="shared" si="40"/>
        <v/>
      </c>
      <c r="AC152" s="7" t="str">
        <f t="shared" ca="1" si="41"/>
        <v/>
      </c>
      <c r="AD152" s="7"/>
      <c r="AE152" s="7"/>
      <c r="AF152" s="97" t="str">
        <f>IFERROR(INDEX(bombas!F:F,MATCH(B152,bombas!I:I,0),1),"")</f>
        <v/>
      </c>
      <c r="AG152" s="6" t="str">
        <f>IFERROR(INDEX(bombas!H:H,MATCH(B152,bombas!I:I,0),1),"")</f>
        <v/>
      </c>
      <c r="AH152" s="4"/>
      <c r="AI152" s="4" t="str">
        <f t="shared" si="42"/>
        <v/>
      </c>
      <c r="AJ152" s="4"/>
      <c r="AK152" s="127" t="str">
        <f t="shared" si="43"/>
        <v/>
      </c>
      <c r="AL152" s="2" t="str">
        <f>IFERROR(IF(INDEX(AL$1:AL151,MATCH(I152,I$1:I151,0),1)=0,"",INDEX(AL$1:AL151,MATCH(I152,I$1:I151,0),1)),"")</f>
        <v/>
      </c>
      <c r="AM152" s="2" t="str">
        <f>IFERROR(IF(INDEX(AM$1:AM151,MATCH(I152,I$1:I151,0),1)=0,"",INDEX(AM$1:AM151,MATCH(I152,I$1:I151,0),1)),"")</f>
        <v/>
      </c>
      <c r="AN152" s="2" t="str">
        <f>IFERROR(IF(INDEX(AN$1:AN151,MATCH(I152,I$1:I151,0),1)=0,"",INDEX(AN$1:AN151,MATCH(I152,I$1:I151,0),1)),"")</f>
        <v/>
      </c>
      <c r="AO152" s="2"/>
      <c r="AP152" s="2"/>
      <c r="AQ152" s="2"/>
      <c r="AR152" s="4"/>
      <c r="AS152" s="4"/>
      <c r="AT152" s="4"/>
      <c r="AU152" s="4"/>
      <c r="AV152" s="4"/>
      <c r="AW152" s="4"/>
      <c r="AX152" s="4"/>
      <c r="AY152" s="4"/>
      <c r="AZ152" s="4"/>
      <c r="BB152" s="4"/>
      <c r="BH152" s="4" t="str">
        <f>IF(IFERROR(VLOOKUP(F152,F153:F$1993,1,0),"")="","",COUNTIF(F:F,F152))</f>
        <v/>
      </c>
      <c r="BI152" s="4"/>
      <c r="BM152" s="5" t="str">
        <f>IF(B152="","",IF(BH152="",1+(MAX(BM$2:BM151)),""))</f>
        <v/>
      </c>
      <c r="BN152" s="5" t="str">
        <f t="shared" si="36"/>
        <v/>
      </c>
      <c r="BO152" s="5" t="str">
        <f t="shared" si="37"/>
        <v/>
      </c>
      <c r="BP152" s="15" t="str">
        <f t="shared" si="38"/>
        <v/>
      </c>
      <c r="BQ152" s="29"/>
      <c r="BR152" s="16"/>
      <c r="BS152" s="5" t="str">
        <f t="shared" si="45"/>
        <v/>
      </c>
      <c r="BV152" s="5" t="str">
        <f t="shared" si="44"/>
        <v/>
      </c>
      <c r="BW152" s="5" t="str">
        <f>IF(I152="","",IFERROR(IF(VLOOKUP(I152,I$2:I151,1,0)=0,"",""),I152))</f>
        <v/>
      </c>
      <c r="BX152" s="25" t="str">
        <f>IF(BW152="","",(IFERROR(VLOOKUP(MID(BW152,1,1),$CO$2:CS$28,3,0),0)+IFERROR(VLOOKUP(MID(BW152,2,1),CO$2:CS$28,4,0),0)+IFERROR(VLOOKUP(MID(BW152,3,1),CO$2:CS$28,5,0),0)+(ROW(BW152)/1000000000000)))</f>
        <v/>
      </c>
      <c r="BZ152" s="5">
        <v>151</v>
      </c>
      <c r="CA152" s="5" t="str">
        <f>IFERROR(VLOOKUP(BZ152,BV$2:BW1228,2,0),"")</f>
        <v/>
      </c>
      <c r="CU152" s="5" t="e">
        <f>IF(REPORTE!AH$2="si",IF(F152=VALUE(REPORTE!C$11),IF(SUM(CU153:CU$1993),CONCATENATE(INT(B152),", "),INT(B152)),""),IF(F152=VALUE(REPORTE!C$10),IF(SUM(CU153:CU$1993),CONCATENATE(INT(B152),", "),INT(B152)),""))</f>
        <v>#VALUE!</v>
      </c>
    </row>
    <row r="153" spans="1:99" s="5" customFormat="1" ht="15" customHeight="1" x14ac:dyDescent="0.25">
      <c r="A153" s="4" t="str">
        <f t="shared" si="35"/>
        <v/>
      </c>
      <c r="B153" s="6"/>
      <c r="C153" s="7"/>
      <c r="D153" s="10"/>
      <c r="E153" s="5" t="str">
        <f t="shared" si="39"/>
        <v/>
      </c>
      <c r="F153" s="9"/>
      <c r="G153" s="1" t="str">
        <f>IFERROR(INDEX('padron cfe'!B:B,MATCH(DATOS!F153,'padron cfe'!A:A,0),1),"")</f>
        <v/>
      </c>
      <c r="H153" s="1"/>
      <c r="J153" s="2" t="str">
        <f>IFERROR(INDEX('padron cfe'!C:C,MATCH(DATOS!F153,'padron cfe'!A:A,0),1),"")</f>
        <v/>
      </c>
      <c r="K153" s="4"/>
      <c r="L153" s="4" t="str">
        <f>IFERROR(IF(VLOOKUP(I153,I$2:L152,4,0)=0,"",VLOOKUP(I153,I$2:L152,4,0)),"")</f>
        <v/>
      </c>
      <c r="M153" s="4" t="str">
        <f>IFERROR(IF(VLOOKUP(I153,I$2:M152,5,0)=0,"",VLOOKUP(I153,I$2:M152,5,0)),"")</f>
        <v/>
      </c>
      <c r="N153" s="4"/>
      <c r="O153" s="2"/>
      <c r="P153" s="2"/>
      <c r="T153" s="2" t="str">
        <f>IFERROR(INDEX('padron cfe'!D:D,MATCH(DATOS!F153,'padron cfe'!A:A,0),1),"")</f>
        <v/>
      </c>
      <c r="U153" s="4"/>
      <c r="V153" s="4"/>
      <c r="W153" s="4"/>
      <c r="X153" s="4"/>
      <c r="Y153" s="4"/>
      <c r="Z153" s="8"/>
      <c r="AA153" s="4"/>
      <c r="AB153" s="4" t="str">
        <f t="shared" si="40"/>
        <v/>
      </c>
      <c r="AC153" s="7" t="str">
        <f t="shared" ca="1" si="41"/>
        <v/>
      </c>
      <c r="AD153" s="7"/>
      <c r="AE153" s="7"/>
      <c r="AF153" s="97" t="str">
        <f>IFERROR(INDEX(bombas!F:F,MATCH(B153,bombas!I:I,0),1),"")</f>
        <v/>
      </c>
      <c r="AG153" s="6" t="str">
        <f>IFERROR(INDEX(bombas!H:H,MATCH(B153,bombas!I:I,0),1),"")</f>
        <v/>
      </c>
      <c r="AH153" s="4"/>
      <c r="AI153" s="4" t="str">
        <f t="shared" si="42"/>
        <v/>
      </c>
      <c r="AJ153" s="4"/>
      <c r="AK153" s="127" t="str">
        <f t="shared" si="43"/>
        <v/>
      </c>
      <c r="AL153" s="2" t="str">
        <f>IFERROR(IF(INDEX(AL$1:AL152,MATCH(I153,I$1:I152,0),1)=0,"",INDEX(AL$1:AL152,MATCH(I153,I$1:I152,0),1)),"")</f>
        <v/>
      </c>
      <c r="AM153" s="2" t="str">
        <f>IFERROR(IF(INDEX(AM$1:AM152,MATCH(I153,I$1:I152,0),1)=0,"",INDEX(AM$1:AM152,MATCH(I153,I$1:I152,0),1)),"")</f>
        <v/>
      </c>
      <c r="AN153" s="2" t="str">
        <f>IFERROR(IF(INDEX(AN$1:AN152,MATCH(I153,I$1:I152,0),1)=0,"",INDEX(AN$1:AN152,MATCH(I153,I$1:I152,0),1)),"")</f>
        <v/>
      </c>
      <c r="AO153" s="2"/>
      <c r="AP153" s="2"/>
      <c r="AQ153" s="2"/>
      <c r="AR153" s="4"/>
      <c r="AS153" s="4"/>
      <c r="AT153" s="4"/>
      <c r="AU153" s="4"/>
      <c r="AV153" s="4"/>
      <c r="AW153" s="4"/>
      <c r="AX153" s="4"/>
      <c r="AY153" s="4"/>
      <c r="AZ153" s="4"/>
      <c r="BB153" s="4"/>
      <c r="BH153" s="4" t="str">
        <f>IF(IFERROR(VLOOKUP(F153,F154:F$1993,1,0),"")="","",COUNTIF(F:F,F153))</f>
        <v/>
      </c>
      <c r="BI153" s="4"/>
      <c r="BM153" s="5" t="str">
        <f>IF(B153="","",IF(BH153="",1+(MAX(BM$2:BM152)),""))</f>
        <v/>
      </c>
      <c r="BN153" s="5" t="str">
        <f t="shared" si="36"/>
        <v/>
      </c>
      <c r="BO153" s="5" t="str">
        <f t="shared" si="37"/>
        <v/>
      </c>
      <c r="BP153" s="15" t="str">
        <f t="shared" si="38"/>
        <v/>
      </c>
      <c r="BQ153" s="29"/>
      <c r="BR153" s="16"/>
      <c r="BS153" s="5" t="str">
        <f t="shared" si="45"/>
        <v/>
      </c>
      <c r="BV153" s="5" t="str">
        <f t="shared" si="44"/>
        <v/>
      </c>
      <c r="BW153" s="5" t="str">
        <f>IF(I153="","",IFERROR(IF(VLOOKUP(I153,I$2:I152,1,0)=0,"",""),I153))</f>
        <v/>
      </c>
      <c r="BX153" s="25" t="str">
        <f>IF(BW153="","",(IFERROR(VLOOKUP(MID(BW153,1,1),$CO$2:CS$28,3,0),0)+IFERROR(VLOOKUP(MID(BW153,2,1),CO$2:CS$28,4,0),0)+IFERROR(VLOOKUP(MID(BW153,3,1),CO$2:CS$28,5,0),0)+(ROW(BW153)/1000000000000)))</f>
        <v/>
      </c>
      <c r="BZ153" s="5">
        <v>152</v>
      </c>
      <c r="CA153" s="5" t="str">
        <f>IFERROR(VLOOKUP(BZ153,BV$2:BW1229,2,0),"")</f>
        <v/>
      </c>
      <c r="CU153" s="5" t="e">
        <f>IF(REPORTE!AH$2="si",IF(F153=VALUE(REPORTE!C$11),IF(SUM(CU154:CU$1993),CONCATENATE(INT(B153),", "),INT(B153)),""),IF(F153=VALUE(REPORTE!C$10),IF(SUM(CU154:CU$1993),CONCATENATE(INT(B153),", "),INT(B153)),""))</f>
        <v>#VALUE!</v>
      </c>
    </row>
    <row r="154" spans="1:99" s="5" customFormat="1" ht="15" customHeight="1" x14ac:dyDescent="0.25">
      <c r="A154" s="4" t="str">
        <f t="shared" si="35"/>
        <v/>
      </c>
      <c r="B154" s="6"/>
      <c r="C154" s="7"/>
      <c r="D154" s="10"/>
      <c r="E154" s="5" t="str">
        <f t="shared" si="39"/>
        <v/>
      </c>
      <c r="F154" s="9"/>
      <c r="G154" s="1" t="str">
        <f>IFERROR(INDEX('padron cfe'!B:B,MATCH(DATOS!F154,'padron cfe'!A:A,0),1),"")</f>
        <v/>
      </c>
      <c r="H154" s="1"/>
      <c r="J154" s="2" t="str">
        <f>IFERROR(INDEX('padron cfe'!C:C,MATCH(DATOS!F154,'padron cfe'!A:A,0),1),"")</f>
        <v/>
      </c>
      <c r="K154" s="4"/>
      <c r="L154" s="4" t="str">
        <f>IFERROR(IF(VLOOKUP(I154,I$2:L153,4,0)=0,"",VLOOKUP(I154,I$2:L153,4,0)),"")</f>
        <v/>
      </c>
      <c r="M154" s="4" t="str">
        <f>IFERROR(IF(VLOOKUP(I154,I$2:M153,5,0)=0,"",VLOOKUP(I154,I$2:M153,5,0)),"")</f>
        <v/>
      </c>
      <c r="N154" s="4"/>
      <c r="O154" s="2"/>
      <c r="P154" s="2"/>
      <c r="T154" s="2" t="str">
        <f>IFERROR(INDEX('padron cfe'!D:D,MATCH(DATOS!F154,'padron cfe'!A:A,0),1),"")</f>
        <v/>
      </c>
      <c r="U154" s="4"/>
      <c r="V154" s="4"/>
      <c r="W154" s="4"/>
      <c r="X154" s="4"/>
      <c r="Y154" s="4"/>
      <c r="Z154" s="8"/>
      <c r="AA154" s="4"/>
      <c r="AB154" s="4" t="str">
        <f t="shared" si="40"/>
        <v/>
      </c>
      <c r="AC154" s="7" t="str">
        <f t="shared" ca="1" si="41"/>
        <v/>
      </c>
      <c r="AD154" s="7"/>
      <c r="AE154" s="7"/>
      <c r="AF154" s="97" t="str">
        <f>IFERROR(INDEX(bombas!F:F,MATCH(B154,bombas!I:I,0),1),"")</f>
        <v/>
      </c>
      <c r="AG154" s="6" t="str">
        <f>IFERROR(INDEX(bombas!H:H,MATCH(B154,bombas!I:I,0),1),"")</f>
        <v/>
      </c>
      <c r="AH154" s="4"/>
      <c r="AI154" s="4" t="str">
        <f t="shared" si="42"/>
        <v/>
      </c>
      <c r="AJ154" s="4"/>
      <c r="AK154" s="127" t="str">
        <f t="shared" si="43"/>
        <v/>
      </c>
      <c r="AL154" s="2" t="str">
        <f>IFERROR(IF(INDEX(AL$1:AL153,MATCH(I154,I$1:I153,0),1)=0,"",INDEX(AL$1:AL153,MATCH(I154,I$1:I153,0),1)),"")</f>
        <v/>
      </c>
      <c r="AM154" s="2" t="str">
        <f>IFERROR(IF(INDEX(AM$1:AM153,MATCH(I154,I$1:I153,0),1)=0,"",INDEX(AM$1:AM153,MATCH(I154,I$1:I153,0),1)),"")</f>
        <v/>
      </c>
      <c r="AN154" s="2" t="str">
        <f>IFERROR(IF(INDEX(AN$1:AN153,MATCH(I154,I$1:I153,0),1)=0,"",INDEX(AN$1:AN153,MATCH(I154,I$1:I153,0),1)),"")</f>
        <v/>
      </c>
      <c r="AO154" s="2"/>
      <c r="AP154" s="2"/>
      <c r="AQ154" s="2"/>
      <c r="AR154" s="4"/>
      <c r="AS154" s="4"/>
      <c r="AT154" s="4"/>
      <c r="AU154" s="4"/>
      <c r="AV154" s="4"/>
      <c r="AW154" s="4"/>
      <c r="AX154" s="4"/>
      <c r="AY154" s="4"/>
      <c r="AZ154" s="4"/>
      <c r="BB154" s="4"/>
      <c r="BH154" s="4" t="str">
        <f>IF(IFERROR(VLOOKUP(F154,F155:F$1993,1,0),"")="","",COUNTIF(F:F,F154))</f>
        <v/>
      </c>
      <c r="BI154" s="4"/>
      <c r="BM154" s="5" t="str">
        <f>IF(B154="","",IF(BH154="",1+(MAX(BM$2:BM153)),""))</f>
        <v/>
      </c>
      <c r="BN154" s="5" t="str">
        <f t="shared" si="36"/>
        <v/>
      </c>
      <c r="BO154" s="5" t="str">
        <f t="shared" si="37"/>
        <v/>
      </c>
      <c r="BP154" s="15" t="str">
        <f t="shared" si="38"/>
        <v/>
      </c>
      <c r="BQ154" s="29"/>
      <c r="BR154" s="16"/>
      <c r="BS154" s="5" t="str">
        <f t="shared" si="45"/>
        <v/>
      </c>
      <c r="BV154" s="5" t="str">
        <f t="shared" si="44"/>
        <v/>
      </c>
      <c r="BW154" s="5" t="str">
        <f>IF(I154="","",IFERROR(IF(VLOOKUP(I154,I$2:I153,1,0)=0,"",""),I154))</f>
        <v/>
      </c>
      <c r="BX154" s="25" t="str">
        <f>IF(BW154="","",(IFERROR(VLOOKUP(MID(BW154,1,1),$CO$2:CS$28,3,0),0)+IFERROR(VLOOKUP(MID(BW154,2,1),CO$2:CS$28,4,0),0)+IFERROR(VLOOKUP(MID(BW154,3,1),CO$2:CS$28,5,0),0)+(ROW(BW154)/1000000000000)))</f>
        <v/>
      </c>
      <c r="BZ154" s="5">
        <v>153</v>
      </c>
      <c r="CA154" s="5" t="str">
        <f>IFERROR(VLOOKUP(BZ154,BV$2:BW1230,2,0),"")</f>
        <v/>
      </c>
      <c r="CU154" s="5" t="e">
        <f>IF(REPORTE!AH$2="si",IF(F154=VALUE(REPORTE!C$11),IF(SUM(CU155:CU$1993),CONCATENATE(INT(B154),", "),INT(B154)),""),IF(F154=VALUE(REPORTE!C$10),IF(SUM(CU155:CU$1993),CONCATENATE(INT(B154),", "),INT(B154)),""))</f>
        <v>#VALUE!</v>
      </c>
    </row>
    <row r="155" spans="1:99" s="5" customFormat="1" ht="15" customHeight="1" x14ac:dyDescent="0.25">
      <c r="A155" s="4" t="str">
        <f t="shared" si="35"/>
        <v/>
      </c>
      <c r="B155" s="6"/>
      <c r="C155" s="7"/>
      <c r="D155" s="10"/>
      <c r="E155" s="5" t="str">
        <f t="shared" si="39"/>
        <v/>
      </c>
      <c r="F155" s="9"/>
      <c r="G155" s="1" t="str">
        <f>IFERROR(INDEX('padron cfe'!B:B,MATCH(DATOS!F155,'padron cfe'!A:A,0),1),"")</f>
        <v/>
      </c>
      <c r="H155" s="1"/>
      <c r="J155" s="2" t="str">
        <f>IFERROR(INDEX('padron cfe'!C:C,MATCH(DATOS!F155,'padron cfe'!A:A,0),1),"")</f>
        <v/>
      </c>
      <c r="K155" s="4"/>
      <c r="L155" s="4" t="str">
        <f>IFERROR(IF(VLOOKUP(I155,I$2:L154,4,0)=0,"",VLOOKUP(I155,I$2:L154,4,0)),"")</f>
        <v/>
      </c>
      <c r="M155" s="4" t="str">
        <f>IFERROR(IF(VLOOKUP(I155,I$2:M154,5,0)=0,"",VLOOKUP(I155,I$2:M154,5,0)),"")</f>
        <v/>
      </c>
      <c r="N155" s="4"/>
      <c r="O155" s="2"/>
      <c r="P155" s="2"/>
      <c r="T155" s="2" t="str">
        <f>IFERROR(INDEX('padron cfe'!D:D,MATCH(DATOS!F155,'padron cfe'!A:A,0),1),"")</f>
        <v/>
      </c>
      <c r="U155" s="4"/>
      <c r="V155" s="4"/>
      <c r="W155" s="4"/>
      <c r="X155" s="4"/>
      <c r="Y155" s="4"/>
      <c r="Z155" s="8"/>
      <c r="AA155" s="4"/>
      <c r="AB155" s="4" t="str">
        <f t="shared" si="40"/>
        <v/>
      </c>
      <c r="AC155" s="7" t="str">
        <f t="shared" ca="1" si="41"/>
        <v/>
      </c>
      <c r="AD155" s="7"/>
      <c r="AE155" s="7"/>
      <c r="AF155" s="97" t="str">
        <f>IFERROR(INDEX(bombas!F:F,MATCH(B155,bombas!I:I,0),1),"")</f>
        <v/>
      </c>
      <c r="AG155" s="6" t="str">
        <f>IFERROR(INDEX(bombas!H:H,MATCH(B155,bombas!I:I,0),1),"")</f>
        <v/>
      </c>
      <c r="AH155" s="4"/>
      <c r="AI155" s="4" t="str">
        <f t="shared" si="42"/>
        <v/>
      </c>
      <c r="AJ155" s="4"/>
      <c r="AK155" s="127" t="str">
        <f t="shared" si="43"/>
        <v/>
      </c>
      <c r="AL155" s="2" t="str">
        <f>IFERROR(IF(INDEX(AL$1:AL154,MATCH(I155,I$1:I154,0),1)=0,"",INDEX(AL$1:AL154,MATCH(I155,I$1:I154,0),1)),"")</f>
        <v/>
      </c>
      <c r="AM155" s="2" t="str">
        <f>IFERROR(IF(INDEX(AM$1:AM154,MATCH(I155,I$1:I154,0),1)=0,"",INDEX(AM$1:AM154,MATCH(I155,I$1:I154,0),1)),"")</f>
        <v/>
      </c>
      <c r="AN155" s="2" t="str">
        <f>IFERROR(IF(INDEX(AN$1:AN154,MATCH(I155,I$1:I154,0),1)=0,"",INDEX(AN$1:AN154,MATCH(I155,I$1:I154,0),1)),"")</f>
        <v/>
      </c>
      <c r="AO155" s="2"/>
      <c r="AP155" s="2"/>
      <c r="AQ155" s="2"/>
      <c r="AR155" s="4"/>
      <c r="AS155" s="4"/>
      <c r="AT155" s="4"/>
      <c r="AU155" s="4"/>
      <c r="AV155" s="4"/>
      <c r="AW155" s="4"/>
      <c r="AX155" s="4"/>
      <c r="AY155" s="4"/>
      <c r="AZ155" s="4"/>
      <c r="BB155" s="4"/>
      <c r="BH155" s="4" t="str">
        <f>IF(IFERROR(VLOOKUP(F155,F156:F$1993,1,0),"")="","",COUNTIF(F:F,F155))</f>
        <v/>
      </c>
      <c r="BI155" s="4"/>
      <c r="BM155" s="5" t="str">
        <f>IF(B155="","",IF(BH155="",1+(MAX(BM$2:BM154)),""))</f>
        <v/>
      </c>
      <c r="BN155" s="5" t="str">
        <f t="shared" si="36"/>
        <v/>
      </c>
      <c r="BO155" s="5" t="str">
        <f t="shared" si="37"/>
        <v/>
      </c>
      <c r="BP155" s="15" t="str">
        <f t="shared" si="38"/>
        <v/>
      </c>
      <c r="BQ155" s="29"/>
      <c r="BR155" s="16"/>
      <c r="BS155" s="5" t="str">
        <f t="shared" si="45"/>
        <v/>
      </c>
      <c r="BV155" s="5" t="str">
        <f t="shared" si="44"/>
        <v/>
      </c>
      <c r="BW155" s="5" t="str">
        <f>IF(I155="","",IFERROR(IF(VLOOKUP(I155,I$2:I154,1,0)=0,"",""),I155))</f>
        <v/>
      </c>
      <c r="BX155" s="25" t="str">
        <f>IF(BW155="","",(IFERROR(VLOOKUP(MID(BW155,1,1),$CO$2:CS$28,3,0),0)+IFERROR(VLOOKUP(MID(BW155,2,1),CO$2:CS$28,4,0),0)+IFERROR(VLOOKUP(MID(BW155,3,1),CO$2:CS$28,5,0),0)+(ROW(BW155)/1000000000000)))</f>
        <v/>
      </c>
      <c r="BZ155" s="5">
        <v>154</v>
      </c>
      <c r="CA155" s="5" t="str">
        <f>IFERROR(VLOOKUP(BZ155,BV$2:BW1231,2,0),"")</f>
        <v/>
      </c>
      <c r="CU155" s="5" t="e">
        <f>IF(REPORTE!AH$2="si",IF(F155=VALUE(REPORTE!C$11),IF(SUM(CU156:CU$1993),CONCATENATE(INT(B155),", "),INT(B155)),""),IF(F155=VALUE(REPORTE!C$10),IF(SUM(CU156:CU$1993),CONCATENATE(INT(B155),", "),INT(B155)),""))</f>
        <v>#VALUE!</v>
      </c>
    </row>
    <row r="156" spans="1:99" s="5" customFormat="1" ht="15" customHeight="1" x14ac:dyDescent="0.25">
      <c r="A156" s="4" t="str">
        <f t="shared" si="35"/>
        <v/>
      </c>
      <c r="B156" s="6"/>
      <c r="C156" s="7"/>
      <c r="D156" s="10"/>
      <c r="E156" s="5" t="str">
        <f t="shared" si="39"/>
        <v/>
      </c>
      <c r="F156" s="9"/>
      <c r="G156" s="1" t="str">
        <f>IFERROR(INDEX('padron cfe'!B:B,MATCH(DATOS!F156,'padron cfe'!A:A,0),1),"")</f>
        <v/>
      </c>
      <c r="H156" s="1"/>
      <c r="J156" s="2" t="str">
        <f>IFERROR(INDEX('padron cfe'!C:C,MATCH(DATOS!F156,'padron cfe'!A:A,0),1),"")</f>
        <v/>
      </c>
      <c r="K156" s="4"/>
      <c r="L156" s="4" t="str">
        <f>IFERROR(IF(VLOOKUP(I156,I$2:L155,4,0)=0,"",VLOOKUP(I156,I$2:L155,4,0)),"")</f>
        <v/>
      </c>
      <c r="M156" s="4" t="str">
        <f>IFERROR(IF(VLOOKUP(I156,I$2:M155,5,0)=0,"",VLOOKUP(I156,I$2:M155,5,0)),"")</f>
        <v/>
      </c>
      <c r="N156" s="4"/>
      <c r="O156" s="2"/>
      <c r="P156" s="2"/>
      <c r="T156" s="2" t="str">
        <f>IFERROR(INDEX('padron cfe'!D:D,MATCH(DATOS!F156,'padron cfe'!A:A,0),1),"")</f>
        <v/>
      </c>
      <c r="U156" s="4"/>
      <c r="V156" s="4"/>
      <c r="W156" s="4"/>
      <c r="X156" s="4"/>
      <c r="Y156" s="4"/>
      <c r="Z156" s="8"/>
      <c r="AA156" s="4"/>
      <c r="AB156" s="4" t="str">
        <f t="shared" si="40"/>
        <v/>
      </c>
      <c r="AC156" s="7" t="str">
        <f t="shared" ca="1" si="41"/>
        <v/>
      </c>
      <c r="AD156" s="7"/>
      <c r="AE156" s="7"/>
      <c r="AF156" s="97" t="str">
        <f>IFERROR(INDEX(bombas!F:F,MATCH(B156,bombas!I:I,0),1),"")</f>
        <v/>
      </c>
      <c r="AG156" s="6" t="str">
        <f>IFERROR(INDEX(bombas!H:H,MATCH(B156,bombas!I:I,0),1),"")</f>
        <v/>
      </c>
      <c r="AH156" s="4"/>
      <c r="AI156" s="4" t="str">
        <f t="shared" si="42"/>
        <v/>
      </c>
      <c r="AJ156" s="4"/>
      <c r="AK156" s="127" t="str">
        <f t="shared" si="43"/>
        <v/>
      </c>
      <c r="AL156" s="2" t="str">
        <f>IFERROR(IF(INDEX(AL$1:AL155,MATCH(I156,I$1:I155,0),1)=0,"",INDEX(AL$1:AL155,MATCH(I156,I$1:I155,0),1)),"")</f>
        <v/>
      </c>
      <c r="AM156" s="2" t="str">
        <f>IFERROR(IF(INDEX(AM$1:AM155,MATCH(I156,I$1:I155,0),1)=0,"",INDEX(AM$1:AM155,MATCH(I156,I$1:I155,0),1)),"")</f>
        <v/>
      </c>
      <c r="AN156" s="2" t="str">
        <f>IFERROR(IF(INDEX(AN$1:AN155,MATCH(I156,I$1:I155,0),1)=0,"",INDEX(AN$1:AN155,MATCH(I156,I$1:I155,0),1)),"")</f>
        <v/>
      </c>
      <c r="AO156" s="2"/>
      <c r="AP156" s="2"/>
      <c r="AQ156" s="2"/>
      <c r="AR156" s="4"/>
      <c r="AS156" s="4"/>
      <c r="AT156" s="4"/>
      <c r="AU156" s="4"/>
      <c r="AV156" s="4"/>
      <c r="AW156" s="4"/>
      <c r="AX156" s="4"/>
      <c r="AY156" s="4"/>
      <c r="AZ156" s="4"/>
      <c r="BB156" s="4"/>
      <c r="BH156" s="4" t="str">
        <f>IF(IFERROR(VLOOKUP(F156,F157:F$1993,1,0),"")="","",COUNTIF(F:F,F156))</f>
        <v/>
      </c>
      <c r="BI156" s="4"/>
      <c r="BM156" s="5" t="str">
        <f>IF(B156="","",IF(BH156="",1+(MAX(BM$2:BM155)),""))</f>
        <v/>
      </c>
      <c r="BN156" s="5" t="str">
        <f t="shared" si="36"/>
        <v/>
      </c>
      <c r="BO156" s="5" t="str">
        <f t="shared" si="37"/>
        <v/>
      </c>
      <c r="BP156" s="15" t="str">
        <f t="shared" si="38"/>
        <v/>
      </c>
      <c r="BQ156" s="29"/>
      <c r="BR156" s="16"/>
      <c r="BS156" s="5" t="str">
        <f t="shared" si="45"/>
        <v/>
      </c>
      <c r="BV156" s="5" t="str">
        <f t="shared" si="44"/>
        <v/>
      </c>
      <c r="BW156" s="5" t="str">
        <f>IF(I156="","",IFERROR(IF(VLOOKUP(I156,I$2:I155,1,0)=0,"",""),I156))</f>
        <v/>
      </c>
      <c r="BX156" s="25" t="str">
        <f>IF(BW156="","",(IFERROR(VLOOKUP(MID(BW156,1,1),$CO$2:CS$28,3,0),0)+IFERROR(VLOOKUP(MID(BW156,2,1),CO$2:CS$28,4,0),0)+IFERROR(VLOOKUP(MID(BW156,3,1),CO$2:CS$28,5,0),0)+(ROW(BW156)/1000000000000)))</f>
        <v/>
      </c>
      <c r="BZ156" s="5">
        <v>155</v>
      </c>
      <c r="CA156" s="5" t="str">
        <f>IFERROR(VLOOKUP(BZ156,BV$2:BW1232,2,0),"")</f>
        <v/>
      </c>
      <c r="CU156" s="5" t="e">
        <f>IF(REPORTE!AH$2="si",IF(F156=VALUE(REPORTE!C$11),IF(SUM(CU157:CU$1993),CONCATENATE(INT(B156),", "),INT(B156)),""),IF(F156=VALUE(REPORTE!C$10),IF(SUM(CU157:CU$1993),CONCATENATE(INT(B156),", "),INT(B156)),""))</f>
        <v>#VALUE!</v>
      </c>
    </row>
    <row r="157" spans="1:99" s="5" customFormat="1" ht="15" customHeight="1" x14ac:dyDescent="0.25">
      <c r="A157" s="4" t="str">
        <f t="shared" si="35"/>
        <v/>
      </c>
      <c r="B157" s="6"/>
      <c r="C157" s="7"/>
      <c r="D157" s="10"/>
      <c r="E157" s="5" t="str">
        <f t="shared" si="39"/>
        <v/>
      </c>
      <c r="F157" s="9"/>
      <c r="G157" s="1" t="str">
        <f>IFERROR(INDEX('padron cfe'!B:B,MATCH(DATOS!F157,'padron cfe'!A:A,0),1),"")</f>
        <v/>
      </c>
      <c r="H157" s="1"/>
      <c r="J157" s="2" t="str">
        <f>IFERROR(INDEX('padron cfe'!C:C,MATCH(DATOS!F157,'padron cfe'!A:A,0),1),"")</f>
        <v/>
      </c>
      <c r="K157" s="4"/>
      <c r="L157" s="4" t="str">
        <f>IFERROR(IF(VLOOKUP(I157,I$2:L156,4,0)=0,"",VLOOKUP(I157,I$2:L156,4,0)),"")</f>
        <v/>
      </c>
      <c r="M157" s="4" t="str">
        <f>IFERROR(IF(VLOOKUP(I157,I$2:M156,5,0)=0,"",VLOOKUP(I157,I$2:M156,5,0)),"")</f>
        <v/>
      </c>
      <c r="N157" s="4"/>
      <c r="O157" s="2"/>
      <c r="P157" s="2"/>
      <c r="T157" s="2" t="str">
        <f>IFERROR(INDEX('padron cfe'!D:D,MATCH(DATOS!F157,'padron cfe'!A:A,0),1),"")</f>
        <v/>
      </c>
      <c r="U157" s="4"/>
      <c r="V157" s="4"/>
      <c r="W157" s="4"/>
      <c r="X157" s="4"/>
      <c r="Y157" s="4"/>
      <c r="Z157" s="8"/>
      <c r="AA157" s="4"/>
      <c r="AB157" s="4" t="str">
        <f t="shared" si="40"/>
        <v/>
      </c>
      <c r="AC157" s="7" t="str">
        <f t="shared" ca="1" si="41"/>
        <v/>
      </c>
      <c r="AD157" s="7"/>
      <c r="AE157" s="7"/>
      <c r="AF157" s="97" t="str">
        <f>IFERROR(INDEX(bombas!F:F,MATCH(B157,bombas!I:I,0),1),"")</f>
        <v/>
      </c>
      <c r="AG157" s="6" t="str">
        <f>IFERROR(INDEX(bombas!H:H,MATCH(B157,bombas!I:I,0),1),"")</f>
        <v/>
      </c>
      <c r="AH157" s="4"/>
      <c r="AI157" s="4" t="str">
        <f t="shared" si="42"/>
        <v/>
      </c>
      <c r="AJ157" s="4"/>
      <c r="AK157" s="127" t="str">
        <f t="shared" si="43"/>
        <v/>
      </c>
      <c r="AL157" s="2" t="str">
        <f>IFERROR(IF(INDEX(AL$1:AL156,MATCH(I157,I$1:I156,0),1)=0,"",INDEX(AL$1:AL156,MATCH(I157,I$1:I156,0),1)),"")</f>
        <v/>
      </c>
      <c r="AM157" s="2" t="str">
        <f>IFERROR(IF(INDEX(AM$1:AM156,MATCH(I157,I$1:I156,0),1)=0,"",INDEX(AM$1:AM156,MATCH(I157,I$1:I156,0),1)),"")</f>
        <v/>
      </c>
      <c r="AN157" s="2" t="str">
        <f>IFERROR(IF(INDEX(AN$1:AN156,MATCH(I157,I$1:I156,0),1)=0,"",INDEX(AN$1:AN156,MATCH(I157,I$1:I156,0),1)),"")</f>
        <v/>
      </c>
      <c r="AO157" s="2"/>
      <c r="AP157" s="2"/>
      <c r="AQ157" s="2"/>
      <c r="AR157" s="4"/>
      <c r="AS157" s="4"/>
      <c r="AT157" s="4"/>
      <c r="AU157" s="4"/>
      <c r="AV157" s="4"/>
      <c r="AW157" s="4"/>
      <c r="AX157" s="4"/>
      <c r="AY157" s="4"/>
      <c r="AZ157" s="4"/>
      <c r="BB157" s="4"/>
      <c r="BH157" s="4" t="str">
        <f>IF(IFERROR(VLOOKUP(F157,F158:F$1993,1,0),"")="","",COUNTIF(F:F,F157))</f>
        <v/>
      </c>
      <c r="BI157" s="4"/>
      <c r="BM157" s="5" t="str">
        <f>IF(B157="","",IF(BH157="",1+(MAX(BM$2:BM156)),""))</f>
        <v/>
      </c>
      <c r="BN157" s="5" t="str">
        <f t="shared" si="36"/>
        <v/>
      </c>
      <c r="BO157" s="5" t="str">
        <f t="shared" si="37"/>
        <v/>
      </c>
      <c r="BP157" s="15" t="str">
        <f t="shared" si="38"/>
        <v/>
      </c>
      <c r="BQ157" s="29"/>
      <c r="BR157" s="16"/>
      <c r="BS157" s="5" t="str">
        <f t="shared" si="45"/>
        <v/>
      </c>
      <c r="BV157" s="5" t="str">
        <f t="shared" si="44"/>
        <v/>
      </c>
      <c r="BW157" s="5" t="str">
        <f>IF(I157="","",IFERROR(IF(VLOOKUP(I157,I$2:I156,1,0)=0,"",""),I157))</f>
        <v/>
      </c>
      <c r="BX157" s="25" t="str">
        <f>IF(BW157="","",(IFERROR(VLOOKUP(MID(BW157,1,1),$CO$2:CS$28,3,0),0)+IFERROR(VLOOKUP(MID(BW157,2,1),CO$2:CS$28,4,0),0)+IFERROR(VLOOKUP(MID(BW157,3,1),CO$2:CS$28,5,0),0)+(ROW(BW157)/1000000000000)))</f>
        <v/>
      </c>
      <c r="BZ157" s="5">
        <v>156</v>
      </c>
      <c r="CA157" s="5" t="str">
        <f>IFERROR(VLOOKUP(BZ157,BV$2:BW1233,2,0),"")</f>
        <v/>
      </c>
      <c r="CU157" s="5" t="e">
        <f>IF(REPORTE!AH$2="si",IF(F157=VALUE(REPORTE!C$11),IF(SUM(CU158:CU$1993),CONCATENATE(INT(B157),", "),INT(B157)),""),IF(F157=VALUE(REPORTE!C$10),IF(SUM(CU158:CU$1993),CONCATENATE(INT(B157),", "),INT(B157)),""))</f>
        <v>#VALUE!</v>
      </c>
    </row>
    <row r="158" spans="1:99" s="5" customFormat="1" ht="15" customHeight="1" x14ac:dyDescent="0.25">
      <c r="A158" s="4" t="str">
        <f t="shared" si="35"/>
        <v/>
      </c>
      <c r="B158" s="6"/>
      <c r="C158" s="7"/>
      <c r="D158" s="10"/>
      <c r="E158" s="5" t="str">
        <f t="shared" si="39"/>
        <v/>
      </c>
      <c r="F158" s="9"/>
      <c r="G158" s="1" t="str">
        <f>IFERROR(INDEX('padron cfe'!B:B,MATCH(DATOS!F158,'padron cfe'!A:A,0),1),"")</f>
        <v/>
      </c>
      <c r="H158" s="1"/>
      <c r="J158" s="2" t="str">
        <f>IFERROR(INDEX('padron cfe'!C:C,MATCH(DATOS!F158,'padron cfe'!A:A,0),1),"")</f>
        <v/>
      </c>
      <c r="K158" s="4"/>
      <c r="L158" s="4" t="str">
        <f>IFERROR(IF(VLOOKUP(I158,I$2:L157,4,0)=0,"",VLOOKUP(I158,I$2:L157,4,0)),"")</f>
        <v/>
      </c>
      <c r="M158" s="4" t="str">
        <f>IFERROR(IF(VLOOKUP(I158,I$2:M157,5,0)=0,"",VLOOKUP(I158,I$2:M157,5,0)),"")</f>
        <v/>
      </c>
      <c r="N158" s="4"/>
      <c r="O158" s="2"/>
      <c r="P158" s="2"/>
      <c r="T158" s="2" t="str">
        <f>IFERROR(INDEX('padron cfe'!D:D,MATCH(DATOS!F158,'padron cfe'!A:A,0),1),"")</f>
        <v/>
      </c>
      <c r="U158" s="4"/>
      <c r="V158" s="4"/>
      <c r="W158" s="4"/>
      <c r="X158" s="4"/>
      <c r="Y158" s="4"/>
      <c r="Z158" s="8"/>
      <c r="AA158" s="4"/>
      <c r="AB158" s="4" t="str">
        <f t="shared" si="40"/>
        <v/>
      </c>
      <c r="AC158" s="7" t="str">
        <f t="shared" ca="1" si="41"/>
        <v/>
      </c>
      <c r="AD158" s="7"/>
      <c r="AE158" s="7"/>
      <c r="AF158" s="97" t="str">
        <f>IFERROR(INDEX(bombas!F:F,MATCH(B158,bombas!I:I,0),1),"")</f>
        <v/>
      </c>
      <c r="AG158" s="6" t="str">
        <f>IFERROR(INDEX(bombas!H:H,MATCH(B158,bombas!I:I,0),1),"")</f>
        <v/>
      </c>
      <c r="AH158" s="4"/>
      <c r="AI158" s="4" t="str">
        <f t="shared" si="42"/>
        <v/>
      </c>
      <c r="AJ158" s="4"/>
      <c r="AK158" s="127" t="str">
        <f t="shared" si="43"/>
        <v/>
      </c>
      <c r="AL158" s="2" t="str">
        <f>IFERROR(IF(INDEX(AL$1:AL157,MATCH(I158,I$1:I157,0),1)=0,"",INDEX(AL$1:AL157,MATCH(I158,I$1:I157,0),1)),"")</f>
        <v/>
      </c>
      <c r="AM158" s="2" t="str">
        <f>IFERROR(IF(INDEX(AM$1:AM157,MATCH(I158,I$1:I157,0),1)=0,"",INDEX(AM$1:AM157,MATCH(I158,I$1:I157,0),1)),"")</f>
        <v/>
      </c>
      <c r="AN158" s="2" t="str">
        <f>IFERROR(IF(INDEX(AN$1:AN157,MATCH(I158,I$1:I157,0),1)=0,"",INDEX(AN$1:AN157,MATCH(I158,I$1:I157,0),1)),"")</f>
        <v/>
      </c>
      <c r="AO158" s="2"/>
      <c r="AP158" s="2"/>
      <c r="AQ158" s="2"/>
      <c r="AR158" s="4"/>
      <c r="AS158" s="4"/>
      <c r="AT158" s="4"/>
      <c r="AU158" s="4"/>
      <c r="AV158" s="4"/>
      <c r="AW158" s="4"/>
      <c r="AX158" s="4"/>
      <c r="AY158" s="4"/>
      <c r="AZ158" s="4"/>
      <c r="BB158" s="4"/>
      <c r="BH158" s="4" t="str">
        <f>IF(IFERROR(VLOOKUP(F158,F159:F$1993,1,0),"")="","",COUNTIF(F:F,F158))</f>
        <v/>
      </c>
      <c r="BI158" s="4"/>
      <c r="BM158" s="5" t="str">
        <f>IF(B158="","",IF(BH158="",1+(MAX(BM$2:BM157)),""))</f>
        <v/>
      </c>
      <c r="BN158" s="5" t="str">
        <f t="shared" si="36"/>
        <v/>
      </c>
      <c r="BO158" s="5" t="str">
        <f t="shared" si="37"/>
        <v/>
      </c>
      <c r="BP158" s="15" t="str">
        <f t="shared" si="38"/>
        <v/>
      </c>
      <c r="BQ158" s="29"/>
      <c r="BR158" s="16"/>
      <c r="BS158" s="5" t="str">
        <f t="shared" si="45"/>
        <v/>
      </c>
      <c r="BV158" s="5" t="str">
        <f t="shared" si="44"/>
        <v/>
      </c>
      <c r="BW158" s="5" t="str">
        <f>IF(I158="","",IFERROR(IF(VLOOKUP(I158,I$2:I157,1,0)=0,"",""),I158))</f>
        <v/>
      </c>
      <c r="BX158" s="25" t="str">
        <f>IF(BW158="","",(IFERROR(VLOOKUP(MID(BW158,1,1),$CO$2:CS$28,3,0),0)+IFERROR(VLOOKUP(MID(BW158,2,1),CO$2:CS$28,4,0),0)+IFERROR(VLOOKUP(MID(BW158,3,1),CO$2:CS$28,5,0),0)+(ROW(BW158)/1000000000000)))</f>
        <v/>
      </c>
      <c r="BZ158" s="5">
        <v>157</v>
      </c>
      <c r="CA158" s="5" t="str">
        <f>IFERROR(VLOOKUP(BZ158,BV$2:BW1234,2,0),"")</f>
        <v/>
      </c>
      <c r="CU158" s="5" t="e">
        <f>IF(REPORTE!AH$2="si",IF(F158=VALUE(REPORTE!C$11),IF(SUM(CU159:CU$1993),CONCATENATE(INT(B158),", "),INT(B158)),""),IF(F158=VALUE(REPORTE!C$10),IF(SUM(CU159:CU$1993),CONCATENATE(INT(B158),", "),INT(B158)),""))</f>
        <v>#VALUE!</v>
      </c>
    </row>
    <row r="159" spans="1:99" s="5" customFormat="1" ht="15" customHeight="1" x14ac:dyDescent="0.25">
      <c r="A159" s="4" t="str">
        <f t="shared" si="35"/>
        <v/>
      </c>
      <c r="B159" s="6"/>
      <c r="C159" s="7"/>
      <c r="D159" s="10"/>
      <c r="E159" s="5" t="str">
        <f t="shared" si="39"/>
        <v/>
      </c>
      <c r="F159" s="9"/>
      <c r="G159" s="1" t="str">
        <f>IFERROR(INDEX('padron cfe'!B:B,MATCH(DATOS!F159,'padron cfe'!A:A,0),1),"")</f>
        <v/>
      </c>
      <c r="H159" s="1"/>
      <c r="J159" s="2" t="str">
        <f>IFERROR(INDEX('padron cfe'!C:C,MATCH(DATOS!F159,'padron cfe'!A:A,0),1),"")</f>
        <v/>
      </c>
      <c r="K159" s="4"/>
      <c r="L159" s="4" t="str">
        <f>IFERROR(IF(VLOOKUP(I159,I$2:L158,4,0)=0,"",VLOOKUP(I159,I$2:L158,4,0)),"")</f>
        <v/>
      </c>
      <c r="M159" s="4" t="str">
        <f>IFERROR(IF(VLOOKUP(I159,I$2:M158,5,0)=0,"",VLOOKUP(I159,I$2:M158,5,0)),"")</f>
        <v/>
      </c>
      <c r="N159" s="4"/>
      <c r="O159" s="2"/>
      <c r="P159" s="2"/>
      <c r="T159" s="2" t="str">
        <f>IFERROR(INDEX('padron cfe'!D:D,MATCH(DATOS!F159,'padron cfe'!A:A,0),1),"")</f>
        <v/>
      </c>
      <c r="U159" s="4"/>
      <c r="V159" s="4"/>
      <c r="W159" s="4"/>
      <c r="X159" s="4"/>
      <c r="Y159" s="4"/>
      <c r="Z159" s="8"/>
      <c r="AA159" s="4"/>
      <c r="AB159" s="4" t="str">
        <f t="shared" si="40"/>
        <v/>
      </c>
      <c r="AC159" s="7" t="str">
        <f t="shared" ca="1" si="41"/>
        <v/>
      </c>
      <c r="AD159" s="7"/>
      <c r="AE159" s="7"/>
      <c r="AF159" s="97" t="str">
        <f>IFERROR(INDEX(bombas!F:F,MATCH(B159,bombas!I:I,0),1),"")</f>
        <v/>
      </c>
      <c r="AG159" s="6" t="str">
        <f>IFERROR(INDEX(bombas!H:H,MATCH(B159,bombas!I:I,0),1),"")</f>
        <v/>
      </c>
      <c r="AH159" s="4"/>
      <c r="AI159" s="4" t="str">
        <f t="shared" si="42"/>
        <v/>
      </c>
      <c r="AJ159" s="4"/>
      <c r="AK159" s="127" t="str">
        <f t="shared" si="43"/>
        <v/>
      </c>
      <c r="AL159" s="2" t="str">
        <f>IFERROR(IF(INDEX(AL$1:AL158,MATCH(I159,I$1:I158,0),1)=0,"",INDEX(AL$1:AL158,MATCH(I159,I$1:I158,0),1)),"")</f>
        <v/>
      </c>
      <c r="AM159" s="2" t="str">
        <f>IFERROR(IF(INDEX(AM$1:AM158,MATCH(I159,I$1:I158,0),1)=0,"",INDEX(AM$1:AM158,MATCH(I159,I$1:I158,0),1)),"")</f>
        <v/>
      </c>
      <c r="AN159" s="2" t="str">
        <f>IFERROR(IF(INDEX(AN$1:AN158,MATCH(I159,I$1:I158,0),1)=0,"",INDEX(AN$1:AN158,MATCH(I159,I$1:I158,0),1)),"")</f>
        <v/>
      </c>
      <c r="AO159" s="2"/>
      <c r="AP159" s="2"/>
      <c r="AQ159" s="2"/>
      <c r="AR159" s="4"/>
      <c r="AS159" s="4"/>
      <c r="AT159" s="4"/>
      <c r="AU159" s="4"/>
      <c r="AV159" s="4"/>
      <c r="AW159" s="4"/>
      <c r="AX159" s="4"/>
      <c r="AY159" s="4"/>
      <c r="AZ159" s="4"/>
      <c r="BB159" s="4"/>
      <c r="BH159" s="4" t="str">
        <f>IF(IFERROR(VLOOKUP(F159,F160:F$1993,1,0),"")="","",COUNTIF(F:F,F159))</f>
        <v/>
      </c>
      <c r="BI159" s="4"/>
      <c r="BM159" s="5" t="str">
        <f>IF(B159="","",IF(BH159="",1+(MAX(BM$2:BM158)),""))</f>
        <v/>
      </c>
      <c r="BN159" s="5" t="str">
        <f t="shared" si="36"/>
        <v/>
      </c>
      <c r="BO159" s="5" t="str">
        <f t="shared" si="37"/>
        <v/>
      </c>
      <c r="BP159" s="15" t="str">
        <f t="shared" si="38"/>
        <v/>
      </c>
      <c r="BQ159" s="29"/>
      <c r="BR159" s="16"/>
      <c r="BS159" s="5" t="str">
        <f t="shared" si="45"/>
        <v/>
      </c>
      <c r="BV159" s="5" t="str">
        <f t="shared" si="44"/>
        <v/>
      </c>
      <c r="BW159" s="5" t="str">
        <f>IF(I159="","",IFERROR(IF(VLOOKUP(I159,I$2:I158,1,0)=0,"",""),I159))</f>
        <v/>
      </c>
      <c r="BX159" s="25" t="str">
        <f>IF(BW159="","",(IFERROR(VLOOKUP(MID(BW159,1,1),$CO$2:CS$28,3,0),0)+IFERROR(VLOOKUP(MID(BW159,2,1),CO$2:CS$28,4,0),0)+IFERROR(VLOOKUP(MID(BW159,3,1),CO$2:CS$28,5,0),0)+(ROW(BW159)/1000000000000)))</f>
        <v/>
      </c>
      <c r="BZ159" s="5">
        <v>158</v>
      </c>
      <c r="CA159" s="5" t="str">
        <f>IFERROR(VLOOKUP(BZ159,BV$2:BW1235,2,0),"")</f>
        <v/>
      </c>
      <c r="CU159" s="5" t="e">
        <f>IF(REPORTE!AH$2="si",IF(F159=VALUE(REPORTE!C$11),IF(SUM(CU160:CU$1993),CONCATENATE(INT(B159),", "),INT(B159)),""),IF(F159=VALUE(REPORTE!C$10),IF(SUM(CU160:CU$1993),CONCATENATE(INT(B159),", "),INT(B159)),""))</f>
        <v>#VALUE!</v>
      </c>
    </row>
    <row r="160" spans="1:99" s="5" customFormat="1" ht="15" customHeight="1" x14ac:dyDescent="0.25">
      <c r="A160" s="4" t="str">
        <f t="shared" si="35"/>
        <v/>
      </c>
      <c r="B160" s="6"/>
      <c r="C160" s="7"/>
      <c r="D160" s="10"/>
      <c r="E160" s="5" t="str">
        <f t="shared" si="39"/>
        <v/>
      </c>
      <c r="F160" s="9"/>
      <c r="G160" s="1" t="str">
        <f>IFERROR(INDEX('padron cfe'!B:B,MATCH(DATOS!F160,'padron cfe'!A:A,0),1),"")</f>
        <v/>
      </c>
      <c r="H160" s="1"/>
      <c r="J160" s="2" t="str">
        <f>IFERROR(INDEX('padron cfe'!C:C,MATCH(DATOS!F160,'padron cfe'!A:A,0),1),"")</f>
        <v/>
      </c>
      <c r="K160" s="4"/>
      <c r="L160" s="4" t="str">
        <f>IFERROR(IF(VLOOKUP(I160,I$2:L159,4,0)=0,"",VLOOKUP(I160,I$2:L159,4,0)),"")</f>
        <v/>
      </c>
      <c r="M160" s="4" t="str">
        <f>IFERROR(IF(VLOOKUP(I160,I$2:M159,5,0)=0,"",VLOOKUP(I160,I$2:M159,5,0)),"")</f>
        <v/>
      </c>
      <c r="N160" s="4"/>
      <c r="O160" s="2"/>
      <c r="P160" s="2"/>
      <c r="T160" s="2" t="str">
        <f>IFERROR(INDEX('padron cfe'!D:D,MATCH(DATOS!F160,'padron cfe'!A:A,0),1),"")</f>
        <v/>
      </c>
      <c r="U160" s="4"/>
      <c r="V160" s="4"/>
      <c r="W160" s="4"/>
      <c r="X160" s="4"/>
      <c r="Y160" s="4"/>
      <c r="Z160" s="8"/>
      <c r="AA160" s="4"/>
      <c r="AB160" s="4" t="str">
        <f t="shared" si="40"/>
        <v/>
      </c>
      <c r="AC160" s="7" t="str">
        <f t="shared" ca="1" si="41"/>
        <v/>
      </c>
      <c r="AD160" s="7"/>
      <c r="AE160" s="7"/>
      <c r="AF160" s="97" t="str">
        <f>IFERROR(INDEX(bombas!F:F,MATCH(B160,bombas!I:I,0),1),"")</f>
        <v/>
      </c>
      <c r="AG160" s="6" t="str">
        <f>IFERROR(INDEX(bombas!H:H,MATCH(B160,bombas!I:I,0),1),"")</f>
        <v/>
      </c>
      <c r="AH160" s="4"/>
      <c r="AI160" s="4" t="str">
        <f t="shared" si="42"/>
        <v/>
      </c>
      <c r="AJ160" s="4"/>
      <c r="AK160" s="127" t="str">
        <f t="shared" si="43"/>
        <v/>
      </c>
      <c r="AL160" s="2" t="str">
        <f>IFERROR(IF(INDEX(AL$1:AL159,MATCH(I160,I$1:I159,0),1)=0,"",INDEX(AL$1:AL159,MATCH(I160,I$1:I159,0),1)),"")</f>
        <v/>
      </c>
      <c r="AM160" s="2" t="str">
        <f>IFERROR(IF(INDEX(AM$1:AM159,MATCH(I160,I$1:I159,0),1)=0,"",INDEX(AM$1:AM159,MATCH(I160,I$1:I159,0),1)),"")</f>
        <v/>
      </c>
      <c r="AN160" s="2" t="str">
        <f>IFERROR(IF(INDEX(AN$1:AN159,MATCH(I160,I$1:I159,0),1)=0,"",INDEX(AN$1:AN159,MATCH(I160,I$1:I159,0),1)),"")</f>
        <v/>
      </c>
      <c r="AO160" s="2"/>
      <c r="AP160" s="2"/>
      <c r="AQ160" s="2"/>
      <c r="AR160" s="4"/>
      <c r="AS160" s="4"/>
      <c r="AT160" s="4"/>
      <c r="AU160" s="4"/>
      <c r="AV160" s="4"/>
      <c r="AW160" s="4"/>
      <c r="AX160" s="4"/>
      <c r="AY160" s="4"/>
      <c r="AZ160" s="4"/>
      <c r="BB160" s="4"/>
      <c r="BH160" s="4" t="str">
        <f>IF(IFERROR(VLOOKUP(F160,F161:F$1993,1,0),"")="","",COUNTIF(F:F,F160))</f>
        <v/>
      </c>
      <c r="BI160" s="4"/>
      <c r="BM160" s="5" t="str">
        <f>IF(B160="","",IF(BH160="",1+(MAX(BM$2:BM159)),""))</f>
        <v/>
      </c>
      <c r="BN160" s="5" t="str">
        <f t="shared" si="36"/>
        <v/>
      </c>
      <c r="BO160" s="5" t="str">
        <f t="shared" si="37"/>
        <v/>
      </c>
      <c r="BP160" s="15" t="str">
        <f t="shared" si="38"/>
        <v/>
      </c>
      <c r="BQ160" s="29"/>
      <c r="BR160" s="16"/>
      <c r="BS160" s="5" t="str">
        <f t="shared" si="45"/>
        <v/>
      </c>
      <c r="BV160" s="5" t="str">
        <f t="shared" si="44"/>
        <v/>
      </c>
      <c r="BW160" s="5" t="str">
        <f>IF(I160="","",IFERROR(IF(VLOOKUP(I160,I$2:I159,1,0)=0,"",""),I160))</f>
        <v/>
      </c>
      <c r="BX160" s="25" t="str">
        <f>IF(BW160="","",(IFERROR(VLOOKUP(MID(BW160,1,1),$CO$2:CS$28,3,0),0)+IFERROR(VLOOKUP(MID(BW160,2,1),CO$2:CS$28,4,0),0)+IFERROR(VLOOKUP(MID(BW160,3,1),CO$2:CS$28,5,0),0)+(ROW(BW160)/1000000000000)))</f>
        <v/>
      </c>
      <c r="BZ160" s="5">
        <v>159</v>
      </c>
      <c r="CA160" s="5" t="str">
        <f>IFERROR(VLOOKUP(BZ160,BV$2:BW1236,2,0),"")</f>
        <v/>
      </c>
      <c r="CU160" s="5" t="e">
        <f>IF(REPORTE!AH$2="si",IF(F160=VALUE(REPORTE!C$11),IF(SUM(CU161:CU$1993),CONCATENATE(INT(B160),", "),INT(B160)),""),IF(F160=VALUE(REPORTE!C$10),IF(SUM(CU161:CU$1993),CONCATENATE(INT(B160),", "),INT(B160)),""))</f>
        <v>#VALUE!</v>
      </c>
    </row>
    <row r="161" spans="1:100" s="5" customFormat="1" ht="15" customHeight="1" x14ac:dyDescent="0.25">
      <c r="A161" s="4" t="str">
        <f t="shared" si="35"/>
        <v/>
      </c>
      <c r="B161" s="6"/>
      <c r="C161" s="7"/>
      <c r="D161" s="10"/>
      <c r="E161" s="5" t="str">
        <f t="shared" si="39"/>
        <v/>
      </c>
      <c r="F161" s="9"/>
      <c r="G161" s="1" t="str">
        <f>IFERROR(INDEX('padron cfe'!B:B,MATCH(DATOS!F161,'padron cfe'!A:A,0),1),"")</f>
        <v/>
      </c>
      <c r="H161" s="1"/>
      <c r="J161" s="2" t="str">
        <f>IFERROR(INDEX('padron cfe'!C:C,MATCH(DATOS!F161,'padron cfe'!A:A,0),1),"")</f>
        <v/>
      </c>
      <c r="K161" s="4"/>
      <c r="L161" s="4" t="str">
        <f>IFERROR(IF(VLOOKUP(I161,I$2:L160,4,0)=0,"",VLOOKUP(I161,I$2:L160,4,0)),"")</f>
        <v/>
      </c>
      <c r="M161" s="4" t="str">
        <f>IFERROR(IF(VLOOKUP(I161,I$2:M160,5,0)=0,"",VLOOKUP(I161,I$2:M160,5,0)),"")</f>
        <v/>
      </c>
      <c r="N161" s="4"/>
      <c r="O161" s="2"/>
      <c r="P161" s="2"/>
      <c r="T161" s="2" t="str">
        <f>IFERROR(INDEX('padron cfe'!D:D,MATCH(DATOS!F161,'padron cfe'!A:A,0),1),"")</f>
        <v/>
      </c>
      <c r="U161" s="4"/>
      <c r="V161" s="4"/>
      <c r="W161" s="4"/>
      <c r="X161" s="4"/>
      <c r="Y161" s="4"/>
      <c r="Z161" s="8"/>
      <c r="AA161" s="4"/>
      <c r="AB161" s="4" t="str">
        <f t="shared" si="40"/>
        <v/>
      </c>
      <c r="AC161" s="7" t="str">
        <f t="shared" ca="1" si="41"/>
        <v/>
      </c>
      <c r="AD161" s="7"/>
      <c r="AE161" s="7"/>
      <c r="AF161" s="97" t="str">
        <f>IFERROR(INDEX(bombas!F:F,MATCH(B161,bombas!I:I,0),1),"")</f>
        <v/>
      </c>
      <c r="AG161" s="6" t="str">
        <f>IFERROR(INDEX(bombas!H:H,MATCH(B161,bombas!I:I,0),1),"")</f>
        <v/>
      </c>
      <c r="AH161" s="4"/>
      <c r="AI161" s="4" t="str">
        <f t="shared" si="42"/>
        <v/>
      </c>
      <c r="AJ161" s="4"/>
      <c r="AK161" s="127" t="str">
        <f t="shared" si="43"/>
        <v/>
      </c>
      <c r="AL161" s="2" t="str">
        <f>IFERROR(IF(INDEX(AL$1:AL160,MATCH(I161,I$1:I160,0),1)=0,"",INDEX(AL$1:AL160,MATCH(I161,I$1:I160,0),1)),"")</f>
        <v/>
      </c>
      <c r="AM161" s="2" t="str">
        <f>IFERROR(IF(INDEX(AM$1:AM160,MATCH(I161,I$1:I160,0),1)=0,"",INDEX(AM$1:AM160,MATCH(I161,I$1:I160,0),1)),"")</f>
        <v/>
      </c>
      <c r="AN161" s="2" t="str">
        <f>IFERROR(IF(INDEX(AN$1:AN160,MATCH(I161,I$1:I160,0),1)=0,"",INDEX(AN$1:AN160,MATCH(I161,I$1:I160,0),1)),"")</f>
        <v/>
      </c>
      <c r="AO161" s="2"/>
      <c r="AP161" s="2"/>
      <c r="AQ161" s="2"/>
      <c r="AR161" s="4"/>
      <c r="AS161" s="4"/>
      <c r="AT161" s="4"/>
      <c r="AU161" s="4"/>
      <c r="AV161" s="4"/>
      <c r="AW161" s="4"/>
      <c r="AX161" s="4"/>
      <c r="AY161" s="4"/>
      <c r="AZ161" s="4"/>
      <c r="BB161" s="4"/>
      <c r="BH161" s="4" t="str">
        <f>IF(IFERROR(VLOOKUP(F161,F162:F$1993,1,0),"")="","",COUNTIF(F:F,F161))</f>
        <v/>
      </c>
      <c r="BI161" s="4"/>
      <c r="BM161" s="5" t="str">
        <f>IF(B161="","",IF(BH161="",1+(MAX(BM$2:BM160)),""))</f>
        <v/>
      </c>
      <c r="BN161" s="5" t="str">
        <f t="shared" si="36"/>
        <v/>
      </c>
      <c r="BO161" s="5" t="str">
        <f t="shared" si="37"/>
        <v/>
      </c>
      <c r="BP161" s="15" t="str">
        <f t="shared" si="38"/>
        <v/>
      </c>
      <c r="BQ161" s="29"/>
      <c r="BR161" s="16"/>
      <c r="BS161" s="5" t="str">
        <f t="shared" si="45"/>
        <v/>
      </c>
      <c r="BV161" s="5" t="str">
        <f t="shared" si="44"/>
        <v/>
      </c>
      <c r="BW161" s="5" t="str">
        <f>IF(I161="","",IFERROR(IF(VLOOKUP(I161,I$2:I160,1,0)=0,"",""),I161))</f>
        <v/>
      </c>
      <c r="BX161" s="25" t="str">
        <f>IF(BW161="","",(IFERROR(VLOOKUP(MID(BW161,1,1),$CO$2:CS$28,3,0),0)+IFERROR(VLOOKUP(MID(BW161,2,1),CO$2:CS$28,4,0),0)+IFERROR(VLOOKUP(MID(BW161,3,1),CO$2:CS$28,5,0),0)+(ROW(BW161)/1000000000000)))</f>
        <v/>
      </c>
      <c r="BZ161" s="5">
        <v>160</v>
      </c>
      <c r="CA161" s="5" t="str">
        <f>IFERROR(VLOOKUP(BZ161,BV$2:BW1237,2,0),"")</f>
        <v/>
      </c>
      <c r="CU161" s="5" t="e">
        <f>IF(REPORTE!AH$2="si",IF(F161=VALUE(REPORTE!C$11),IF(SUM(CU162:CU$1993),CONCATENATE(INT(B161),", "),INT(B161)),""),IF(F161=VALUE(REPORTE!C$10),IF(SUM(CU162:CU$1993),CONCATENATE(INT(B161),", "),INT(B161)),""))</f>
        <v>#VALUE!</v>
      </c>
    </row>
    <row r="162" spans="1:100" s="5" customFormat="1" ht="15" customHeight="1" x14ac:dyDescent="0.25">
      <c r="A162" s="4" t="str">
        <f t="shared" si="35"/>
        <v/>
      </c>
      <c r="B162" s="6"/>
      <c r="C162" s="7"/>
      <c r="D162" s="10"/>
      <c r="E162" s="5" t="str">
        <f t="shared" si="39"/>
        <v/>
      </c>
      <c r="F162" s="9"/>
      <c r="G162" s="1" t="str">
        <f>IFERROR(INDEX('padron cfe'!B:B,MATCH(DATOS!F162,'padron cfe'!A:A,0),1),"")</f>
        <v/>
      </c>
      <c r="H162" s="1"/>
      <c r="J162" s="2" t="str">
        <f>IFERROR(INDEX('padron cfe'!C:C,MATCH(DATOS!F162,'padron cfe'!A:A,0),1),"")</f>
        <v/>
      </c>
      <c r="K162" s="4"/>
      <c r="L162" s="4" t="str">
        <f>IFERROR(IF(VLOOKUP(I162,I$2:L161,4,0)=0,"",VLOOKUP(I162,I$2:L161,4,0)),"")</f>
        <v/>
      </c>
      <c r="M162" s="4" t="str">
        <f>IFERROR(IF(VLOOKUP(I162,I$2:M161,5,0)=0,"",VLOOKUP(I162,I$2:M161,5,0)),"")</f>
        <v/>
      </c>
      <c r="N162" s="4"/>
      <c r="O162" s="2"/>
      <c r="P162" s="2"/>
      <c r="T162" s="2" t="str">
        <f>IFERROR(INDEX('padron cfe'!D:D,MATCH(DATOS!F162,'padron cfe'!A:A,0),1),"")</f>
        <v/>
      </c>
      <c r="U162" s="4"/>
      <c r="V162" s="4"/>
      <c r="W162" s="4"/>
      <c r="X162" s="4"/>
      <c r="Y162" s="4"/>
      <c r="Z162" s="8"/>
      <c r="AA162" s="4"/>
      <c r="AB162" s="4" t="str">
        <f t="shared" si="40"/>
        <v/>
      </c>
      <c r="AC162" s="7" t="str">
        <f t="shared" ca="1" si="41"/>
        <v/>
      </c>
      <c r="AD162" s="7"/>
      <c r="AE162" s="7"/>
      <c r="AF162" s="97" t="str">
        <f>IFERROR(INDEX(bombas!F:F,MATCH(B162,bombas!I:I,0),1),"")</f>
        <v/>
      </c>
      <c r="AG162" s="6" t="str">
        <f>IFERROR(INDEX(bombas!H:H,MATCH(B162,bombas!I:I,0),1),"")</f>
        <v/>
      </c>
      <c r="AH162" s="4"/>
      <c r="AI162" s="4" t="str">
        <f t="shared" si="42"/>
        <v/>
      </c>
      <c r="AJ162" s="4"/>
      <c r="AK162" s="127" t="str">
        <f t="shared" si="43"/>
        <v/>
      </c>
      <c r="AL162" s="2" t="str">
        <f>IFERROR(IF(INDEX(AL$1:AL161,MATCH(I162,I$1:I161,0),1)=0,"",INDEX(AL$1:AL161,MATCH(I162,I$1:I161,0),1)),"")</f>
        <v/>
      </c>
      <c r="AM162" s="2" t="str">
        <f>IFERROR(IF(INDEX(AM$1:AM161,MATCH(I162,I$1:I161,0),1)=0,"",INDEX(AM$1:AM161,MATCH(I162,I$1:I161,0),1)),"")</f>
        <v/>
      </c>
      <c r="AN162" s="2" t="str">
        <f>IFERROR(IF(INDEX(AN$1:AN161,MATCH(I162,I$1:I161,0),1)=0,"",INDEX(AN$1:AN161,MATCH(I162,I$1:I161,0),1)),"")</f>
        <v/>
      </c>
      <c r="AO162" s="2"/>
      <c r="AP162" s="2"/>
      <c r="AQ162" s="2"/>
      <c r="AR162" s="4"/>
      <c r="AS162" s="4"/>
      <c r="AT162" s="4"/>
      <c r="AU162" s="4"/>
      <c r="AV162" s="4"/>
      <c r="AW162" s="4"/>
      <c r="AX162" s="4"/>
      <c r="AY162" s="4"/>
      <c r="AZ162" s="4"/>
      <c r="BB162" s="4"/>
      <c r="BH162" s="4" t="str">
        <f>IF(IFERROR(VLOOKUP(F162,F163:F$1993,1,0),"")="","",COUNTIF(F:F,F162))</f>
        <v/>
      </c>
      <c r="BI162" s="4"/>
      <c r="BM162" s="5" t="str">
        <f>IF(B162="","",IF(BH162="",1+(MAX(BM$2:BM161)),""))</f>
        <v/>
      </c>
      <c r="BN162" s="5" t="str">
        <f t="shared" si="36"/>
        <v/>
      </c>
      <c r="BO162" s="5" t="str">
        <f t="shared" si="37"/>
        <v/>
      </c>
      <c r="BP162" s="15" t="str">
        <f t="shared" si="38"/>
        <v/>
      </c>
      <c r="BQ162" s="29"/>
      <c r="BR162" s="16"/>
      <c r="BS162" s="5" t="str">
        <f t="shared" si="45"/>
        <v/>
      </c>
      <c r="BV162" s="5" t="str">
        <f t="shared" si="44"/>
        <v/>
      </c>
      <c r="BW162" s="5" t="str">
        <f>IF(I162="","",IFERROR(IF(VLOOKUP(I162,I$2:I161,1,0)=0,"",""),I162))</f>
        <v/>
      </c>
      <c r="BX162" s="25" t="str">
        <f>IF(BW162="","",(IFERROR(VLOOKUP(MID(BW162,1,1),$CO$2:CS$28,3,0),0)+IFERROR(VLOOKUP(MID(BW162,2,1),CO$2:CS$28,4,0),0)+IFERROR(VLOOKUP(MID(BW162,3,1),CO$2:CS$28,5,0),0)+(ROW(BW162)/1000000000000)))</f>
        <v/>
      </c>
      <c r="BZ162" s="5">
        <v>161</v>
      </c>
      <c r="CA162" s="5" t="str">
        <f>IFERROR(VLOOKUP(BZ162,BV$2:BW1238,2,0),"")</f>
        <v/>
      </c>
      <c r="CU162" s="5" t="e">
        <f>IF(REPORTE!AH$2="si",IF(F162=VALUE(REPORTE!C$11),IF(SUM(CU163:CU$1993),CONCATENATE(INT(B162),", "),INT(B162)),""),IF(F162=VALUE(REPORTE!C$10),IF(SUM(CU163:CU$1993),CONCATENATE(INT(B162),", "),INT(B162)),""))</f>
        <v>#VALUE!</v>
      </c>
    </row>
    <row r="163" spans="1:100" s="5" customFormat="1" ht="15" customHeight="1" x14ac:dyDescent="0.25">
      <c r="A163" s="4" t="str">
        <f t="shared" si="35"/>
        <v/>
      </c>
      <c r="B163" s="6"/>
      <c r="C163" s="7"/>
      <c r="D163" s="10"/>
      <c r="E163" s="5" t="str">
        <f t="shared" si="39"/>
        <v/>
      </c>
      <c r="F163" s="9"/>
      <c r="G163" s="1" t="str">
        <f>IFERROR(INDEX('padron cfe'!B:B,MATCH(DATOS!F163,'padron cfe'!A:A,0),1),"")</f>
        <v/>
      </c>
      <c r="H163" s="1"/>
      <c r="J163" s="2" t="str">
        <f>IFERROR(INDEX('padron cfe'!C:C,MATCH(DATOS!F163,'padron cfe'!A:A,0),1),"")</f>
        <v/>
      </c>
      <c r="K163" s="4"/>
      <c r="L163" s="4" t="str">
        <f>IFERROR(IF(VLOOKUP(I163,I$2:L162,4,0)=0,"",VLOOKUP(I163,I$2:L162,4,0)),"")</f>
        <v/>
      </c>
      <c r="M163" s="4" t="str">
        <f>IFERROR(IF(VLOOKUP(I163,I$2:M162,5,0)=0,"",VLOOKUP(I163,I$2:M162,5,0)),"")</f>
        <v/>
      </c>
      <c r="N163" s="4"/>
      <c r="O163" s="2"/>
      <c r="P163" s="2"/>
      <c r="T163" s="2" t="str">
        <f>IFERROR(INDEX('padron cfe'!D:D,MATCH(DATOS!F163,'padron cfe'!A:A,0),1),"")</f>
        <v/>
      </c>
      <c r="U163" s="4"/>
      <c r="V163" s="4"/>
      <c r="W163" s="4"/>
      <c r="X163" s="4"/>
      <c r="Y163" s="4"/>
      <c r="Z163" s="8"/>
      <c r="AA163" s="4"/>
      <c r="AB163" s="4" t="str">
        <f t="shared" si="40"/>
        <v/>
      </c>
      <c r="AC163" s="7" t="str">
        <f t="shared" ca="1" si="41"/>
        <v/>
      </c>
      <c r="AD163" s="7"/>
      <c r="AE163" s="7"/>
      <c r="AF163" s="97" t="str">
        <f>IFERROR(INDEX(bombas!F:F,MATCH(B163,bombas!I:I,0),1),"")</f>
        <v/>
      </c>
      <c r="AG163" s="6" t="str">
        <f>IFERROR(INDEX(bombas!H:H,MATCH(B163,bombas!I:I,0),1),"")</f>
        <v/>
      </c>
      <c r="AH163" s="4"/>
      <c r="AI163" s="4" t="str">
        <f t="shared" si="42"/>
        <v/>
      </c>
      <c r="AJ163" s="4"/>
      <c r="AK163" s="127" t="str">
        <f t="shared" si="43"/>
        <v/>
      </c>
      <c r="AL163" s="2" t="str">
        <f>IFERROR(IF(INDEX(AL$1:AL162,MATCH(I163,I$1:I162,0),1)=0,"",INDEX(AL$1:AL162,MATCH(I163,I$1:I162,0),1)),"")</f>
        <v/>
      </c>
      <c r="AM163" s="2" t="str">
        <f>IFERROR(IF(INDEX(AM$1:AM162,MATCH(I163,I$1:I162,0),1)=0,"",INDEX(AM$1:AM162,MATCH(I163,I$1:I162,0),1)),"")</f>
        <v/>
      </c>
      <c r="AN163" s="2" t="str">
        <f>IFERROR(IF(INDEX(AN$1:AN162,MATCH(I163,I$1:I162,0),1)=0,"",INDEX(AN$1:AN162,MATCH(I163,I$1:I162,0),1)),"")</f>
        <v/>
      </c>
      <c r="AO163" s="2"/>
      <c r="AP163" s="2"/>
      <c r="AQ163" s="2"/>
      <c r="AR163" s="4"/>
      <c r="AS163" s="4"/>
      <c r="AT163" s="4"/>
      <c r="AU163" s="4"/>
      <c r="AV163" s="4"/>
      <c r="AW163" s="4"/>
      <c r="AX163" s="4"/>
      <c r="AY163" s="4"/>
      <c r="AZ163" s="4"/>
      <c r="BB163" s="4"/>
      <c r="BH163" s="4" t="str">
        <f>IF(IFERROR(VLOOKUP(F163,F164:F$1993,1,0),"")="","",COUNTIF(F:F,F163))</f>
        <v/>
      </c>
      <c r="BI163" s="4"/>
      <c r="BM163" s="5" t="str">
        <f>IF(B163="","",IF(BH163="",1+(MAX(BM$2:BM162)),""))</f>
        <v/>
      </c>
      <c r="BN163" s="5" t="str">
        <f t="shared" si="36"/>
        <v/>
      </c>
      <c r="BO163" s="5" t="str">
        <f t="shared" si="37"/>
        <v/>
      </c>
      <c r="BP163" s="15" t="str">
        <f t="shared" si="38"/>
        <v/>
      </c>
      <c r="BQ163" s="29"/>
      <c r="BR163" s="16"/>
      <c r="BS163" s="5" t="str">
        <f t="shared" si="45"/>
        <v/>
      </c>
      <c r="BV163" s="5" t="str">
        <f t="shared" si="44"/>
        <v/>
      </c>
      <c r="BW163" s="5" t="str">
        <f>IF(I163="","",IFERROR(IF(VLOOKUP(I163,I$2:I162,1,0)=0,"",""),I163))</f>
        <v/>
      </c>
      <c r="BX163" s="25" t="str">
        <f>IF(BW163="","",(IFERROR(VLOOKUP(MID(BW163,1,1),$CO$2:CS$28,3,0),0)+IFERROR(VLOOKUP(MID(BW163,2,1),CO$2:CS$28,4,0),0)+IFERROR(VLOOKUP(MID(BW163,3,1),CO$2:CS$28,5,0),0)+(ROW(BW163)/1000000000000)))</f>
        <v/>
      </c>
      <c r="BZ163" s="5">
        <v>162</v>
      </c>
      <c r="CA163" s="5" t="str">
        <f>IFERROR(VLOOKUP(BZ163,BV$2:BW1239,2,0),"")</f>
        <v/>
      </c>
      <c r="CU163" s="5" t="e">
        <f>IF(REPORTE!AH$2="si",IF(F163=VALUE(REPORTE!C$11),IF(SUM(CU164:CU$1993),CONCATENATE(INT(B163),", "),INT(B163)),""),IF(F163=VALUE(REPORTE!C$10),IF(SUM(CU164:CU$1993),CONCATENATE(INT(B163),", "),INT(B163)),""))</f>
        <v>#VALUE!</v>
      </c>
    </row>
    <row r="164" spans="1:100" s="5" customFormat="1" ht="15" customHeight="1" x14ac:dyDescent="0.25">
      <c r="A164" s="4" t="str">
        <f t="shared" si="35"/>
        <v/>
      </c>
      <c r="B164" s="6"/>
      <c r="C164" s="7"/>
      <c r="D164" s="10"/>
      <c r="E164" s="5" t="str">
        <f t="shared" si="39"/>
        <v/>
      </c>
      <c r="F164" s="9"/>
      <c r="G164" s="1" t="str">
        <f>IFERROR(INDEX('padron cfe'!B:B,MATCH(DATOS!F164,'padron cfe'!A:A,0),1),"")</f>
        <v/>
      </c>
      <c r="H164" s="1"/>
      <c r="J164" s="2" t="str">
        <f>IFERROR(INDEX('padron cfe'!C:C,MATCH(DATOS!F164,'padron cfe'!A:A,0),1),"")</f>
        <v/>
      </c>
      <c r="K164" s="4"/>
      <c r="L164" s="4" t="str">
        <f>IFERROR(IF(VLOOKUP(I164,I$2:L163,4,0)=0,"",VLOOKUP(I164,I$2:L163,4,0)),"")</f>
        <v/>
      </c>
      <c r="M164" s="4" t="str">
        <f>IFERROR(IF(VLOOKUP(I164,I$2:M163,5,0)=0,"",VLOOKUP(I164,I$2:M163,5,0)),"")</f>
        <v/>
      </c>
      <c r="N164" s="4"/>
      <c r="O164" s="2"/>
      <c r="P164" s="2"/>
      <c r="T164" s="2" t="str">
        <f>IFERROR(INDEX('padron cfe'!D:D,MATCH(DATOS!F164,'padron cfe'!A:A,0),1),"")</f>
        <v/>
      </c>
      <c r="U164" s="4"/>
      <c r="V164" s="4"/>
      <c r="W164" s="4"/>
      <c r="X164" s="4"/>
      <c r="Y164" s="4"/>
      <c r="Z164" s="8"/>
      <c r="AA164" s="4"/>
      <c r="AB164" s="4" t="str">
        <f t="shared" si="40"/>
        <v/>
      </c>
      <c r="AC164" s="7" t="str">
        <f t="shared" ca="1" si="41"/>
        <v/>
      </c>
      <c r="AD164" s="7"/>
      <c r="AE164" s="7"/>
      <c r="AF164" s="97" t="str">
        <f>IFERROR(INDEX(bombas!F:F,MATCH(B164,bombas!I:I,0),1),"")</f>
        <v/>
      </c>
      <c r="AG164" s="6" t="str">
        <f>IFERROR(INDEX(bombas!H:H,MATCH(B164,bombas!I:I,0),1),"")</f>
        <v/>
      </c>
      <c r="AH164" s="4"/>
      <c r="AI164" s="4" t="str">
        <f t="shared" si="42"/>
        <v/>
      </c>
      <c r="AJ164" s="4"/>
      <c r="AK164" s="127" t="str">
        <f t="shared" si="43"/>
        <v/>
      </c>
      <c r="AL164" s="2" t="str">
        <f>IFERROR(IF(INDEX(AL$1:AL163,MATCH(I164,I$1:I163,0),1)=0,"",INDEX(AL$1:AL163,MATCH(I164,I$1:I163,0),1)),"")</f>
        <v/>
      </c>
      <c r="AM164" s="2" t="str">
        <f>IFERROR(IF(INDEX(AM$1:AM163,MATCH(I164,I$1:I163,0),1)=0,"",INDEX(AM$1:AM163,MATCH(I164,I$1:I163,0),1)),"")</f>
        <v/>
      </c>
      <c r="AN164" s="2" t="str">
        <f>IFERROR(IF(INDEX(AN$1:AN163,MATCH(I164,I$1:I163,0),1)=0,"",INDEX(AN$1:AN163,MATCH(I164,I$1:I163,0),1)),"")</f>
        <v/>
      </c>
      <c r="AO164" s="2"/>
      <c r="AP164" s="2"/>
      <c r="AQ164" s="2"/>
      <c r="AR164" s="4"/>
      <c r="AS164" s="4"/>
      <c r="AT164" s="4"/>
      <c r="AU164" s="4"/>
      <c r="AV164" s="4"/>
      <c r="AW164" s="4"/>
      <c r="AX164" s="4"/>
      <c r="AY164" s="4"/>
      <c r="AZ164" s="4"/>
      <c r="BB164" s="4"/>
      <c r="BH164" s="4" t="str">
        <f>IF(IFERROR(VLOOKUP(F164,F165:F$1993,1,0),"")="","",COUNTIF(F:F,F164))</f>
        <v/>
      </c>
      <c r="BI164" s="4"/>
      <c r="BM164" s="5" t="str">
        <f>IF(B164="","",IF(BH164="",1+(MAX(BM$2:BM163)),""))</f>
        <v/>
      </c>
      <c r="BN164" s="5" t="str">
        <f t="shared" si="36"/>
        <v/>
      </c>
      <c r="BO164" s="5" t="str">
        <f t="shared" si="37"/>
        <v/>
      </c>
      <c r="BP164" s="15" t="str">
        <f t="shared" si="38"/>
        <v/>
      </c>
      <c r="BQ164" s="29"/>
      <c r="BR164" s="16"/>
      <c r="BS164" s="5" t="str">
        <f t="shared" si="45"/>
        <v/>
      </c>
      <c r="BV164" s="5" t="str">
        <f t="shared" si="44"/>
        <v/>
      </c>
      <c r="BW164" s="5" t="str">
        <f>IF(I164="","",IFERROR(IF(VLOOKUP(I164,I$2:I163,1,0)=0,"",""),I164))</f>
        <v/>
      </c>
      <c r="BX164" s="25" t="str">
        <f>IF(BW164="","",(IFERROR(VLOOKUP(MID(BW164,1,1),$CO$2:CS$28,3,0),0)+IFERROR(VLOOKUP(MID(BW164,2,1),CO$2:CS$28,4,0),0)+IFERROR(VLOOKUP(MID(BW164,3,1),CO$2:CS$28,5,0),0)+(ROW(BW164)/1000000000000)))</f>
        <v/>
      </c>
      <c r="BZ164" s="5">
        <v>163</v>
      </c>
      <c r="CA164" s="5" t="str">
        <f>IFERROR(VLOOKUP(BZ164,BV$2:BW1240,2,0),"")</f>
        <v/>
      </c>
      <c r="CU164" s="5" t="e">
        <f>IF(REPORTE!AH$2="si",IF(F164=VALUE(REPORTE!C$11),IF(SUM(CU165:CU$1993),CONCATENATE(INT(B164),", "),INT(B164)),""),IF(F164=VALUE(REPORTE!C$10),IF(SUM(CU165:CU$1993),CONCATENATE(INT(B164),", "),INT(B164)),""))</f>
        <v>#VALUE!</v>
      </c>
    </row>
    <row r="165" spans="1:100" s="5" customFormat="1" ht="15" customHeight="1" x14ac:dyDescent="0.25">
      <c r="A165" s="4" t="str">
        <f t="shared" si="35"/>
        <v/>
      </c>
      <c r="B165" s="6"/>
      <c r="C165" s="7"/>
      <c r="D165" s="10"/>
      <c r="E165" s="5" t="str">
        <f t="shared" si="39"/>
        <v/>
      </c>
      <c r="F165" s="9"/>
      <c r="G165" s="1" t="str">
        <f>IFERROR(INDEX('padron cfe'!B:B,MATCH(DATOS!F165,'padron cfe'!A:A,0),1),"")</f>
        <v/>
      </c>
      <c r="H165" s="1"/>
      <c r="J165" s="2" t="str">
        <f>IFERROR(INDEX('padron cfe'!C:C,MATCH(DATOS!F165,'padron cfe'!A:A,0),1),"")</f>
        <v/>
      </c>
      <c r="K165" s="4"/>
      <c r="L165" s="4" t="str">
        <f>IFERROR(IF(VLOOKUP(I165,I$2:L164,4,0)=0,"",VLOOKUP(I165,I$2:L164,4,0)),"")</f>
        <v/>
      </c>
      <c r="M165" s="4" t="str">
        <f>IFERROR(IF(VLOOKUP(I165,I$2:M164,5,0)=0,"",VLOOKUP(I165,I$2:M164,5,0)),"")</f>
        <v/>
      </c>
      <c r="N165" s="4"/>
      <c r="O165" s="2"/>
      <c r="P165" s="2"/>
      <c r="T165" s="2" t="str">
        <f>IFERROR(INDEX('padron cfe'!D:D,MATCH(DATOS!F165,'padron cfe'!A:A,0),1),"")</f>
        <v/>
      </c>
      <c r="U165" s="4"/>
      <c r="V165" s="4"/>
      <c r="W165" s="4"/>
      <c r="X165" s="4"/>
      <c r="Y165" s="4"/>
      <c r="Z165" s="8"/>
      <c r="AA165" s="4"/>
      <c r="AB165" s="4" t="str">
        <f t="shared" si="40"/>
        <v/>
      </c>
      <c r="AC165" s="7" t="str">
        <f t="shared" ca="1" si="41"/>
        <v/>
      </c>
      <c r="AD165" s="7"/>
      <c r="AE165" s="7"/>
      <c r="AF165" s="97" t="str">
        <f>IFERROR(INDEX(bombas!F:F,MATCH(B165,bombas!I:I,0),1),"")</f>
        <v/>
      </c>
      <c r="AG165" s="6" t="str">
        <f>IFERROR(INDEX(bombas!H:H,MATCH(B165,bombas!I:I,0),1),"")</f>
        <v/>
      </c>
      <c r="AH165" s="4"/>
      <c r="AI165" s="4" t="str">
        <f t="shared" si="42"/>
        <v/>
      </c>
      <c r="AJ165" s="4"/>
      <c r="AK165" s="127" t="str">
        <f t="shared" si="43"/>
        <v/>
      </c>
      <c r="AL165" s="2" t="str">
        <f>IFERROR(IF(INDEX(AL$1:AL164,MATCH(I165,I$1:I164,0),1)=0,"",INDEX(AL$1:AL164,MATCH(I165,I$1:I164,0),1)),"")</f>
        <v/>
      </c>
      <c r="AM165" s="2" t="str">
        <f>IFERROR(IF(INDEX(AM$1:AM164,MATCH(I165,I$1:I164,0),1)=0,"",INDEX(AM$1:AM164,MATCH(I165,I$1:I164,0),1)),"")</f>
        <v/>
      </c>
      <c r="AN165" s="2" t="str">
        <f>IFERROR(IF(INDEX(AN$1:AN164,MATCH(I165,I$1:I164,0),1)=0,"",INDEX(AN$1:AN164,MATCH(I165,I$1:I164,0),1)),"")</f>
        <v/>
      </c>
      <c r="AO165" s="2"/>
      <c r="AP165" s="2"/>
      <c r="AQ165" s="2"/>
      <c r="AR165" s="4"/>
      <c r="AS165" s="4"/>
      <c r="AT165" s="4"/>
      <c r="AU165" s="4"/>
      <c r="AV165" s="4"/>
      <c r="AW165" s="4"/>
      <c r="AX165" s="4"/>
      <c r="AY165" s="4"/>
      <c r="AZ165" s="4"/>
      <c r="BB165" s="4"/>
      <c r="BH165" s="4" t="str">
        <f>IF(IFERROR(VLOOKUP(F165,F166:F$1993,1,0),"")="","",COUNTIF(F:F,F165))</f>
        <v/>
      </c>
      <c r="BI165" s="4"/>
      <c r="BM165" s="5" t="str">
        <f>IF(B165="","",IF(BH165="",1+(MAX(BM$2:BM164)),""))</f>
        <v/>
      </c>
      <c r="BN165" s="5" t="str">
        <f t="shared" si="36"/>
        <v/>
      </c>
      <c r="BO165" s="5" t="str">
        <f t="shared" si="37"/>
        <v/>
      </c>
      <c r="BP165" s="15" t="str">
        <f t="shared" si="38"/>
        <v/>
      </c>
      <c r="BQ165" s="29"/>
      <c r="BR165" s="16"/>
      <c r="BS165" s="5" t="str">
        <f t="shared" si="45"/>
        <v/>
      </c>
      <c r="BV165" s="5" t="str">
        <f t="shared" si="44"/>
        <v/>
      </c>
      <c r="BW165" s="5" t="str">
        <f>IF(I165="","",IFERROR(IF(VLOOKUP(I165,I$2:I164,1,0)=0,"",""),I165))</f>
        <v/>
      </c>
      <c r="BX165" s="25" t="str">
        <f>IF(BW165="","",(IFERROR(VLOOKUP(MID(BW165,1,1),$CO$2:CS$28,3,0),0)+IFERROR(VLOOKUP(MID(BW165,2,1),CO$2:CS$28,4,0),0)+IFERROR(VLOOKUP(MID(BW165,3,1),CO$2:CS$28,5,0),0)+(ROW(BW165)/1000000000000)))</f>
        <v/>
      </c>
      <c r="BZ165" s="5">
        <v>164</v>
      </c>
      <c r="CA165" s="5" t="str">
        <f>IFERROR(VLOOKUP(BZ165,BV$2:BW1241,2,0),"")</f>
        <v/>
      </c>
      <c r="CU165" s="5" t="e">
        <f>IF(REPORTE!AH$2="si",IF(F165=VALUE(REPORTE!C$11),IF(SUM(CU166:CU$1993),CONCATENATE(INT(B165),", "),INT(B165)),""),IF(F165=VALUE(REPORTE!C$10),IF(SUM(CU166:CU$1993),CONCATENATE(INT(B165),", "),INT(B165)),""))</f>
        <v>#VALUE!</v>
      </c>
    </row>
    <row r="166" spans="1:100" s="5" customFormat="1" ht="15" customHeight="1" x14ac:dyDescent="0.25">
      <c r="A166" s="4" t="str">
        <f t="shared" si="35"/>
        <v/>
      </c>
      <c r="B166" s="6"/>
      <c r="C166" s="7"/>
      <c r="D166" s="10"/>
      <c r="E166" s="5" t="str">
        <f t="shared" si="39"/>
        <v/>
      </c>
      <c r="F166" s="9"/>
      <c r="G166" s="1" t="str">
        <f>IFERROR(INDEX('padron cfe'!B:B,MATCH(DATOS!F166,'padron cfe'!A:A,0),1),"")</f>
        <v/>
      </c>
      <c r="H166" s="1"/>
      <c r="J166" s="2" t="str">
        <f>IFERROR(INDEX('padron cfe'!C:C,MATCH(DATOS!F166,'padron cfe'!A:A,0),1),"")</f>
        <v/>
      </c>
      <c r="K166" s="4"/>
      <c r="L166" s="4" t="str">
        <f>IFERROR(IF(VLOOKUP(I166,I$2:L165,4,0)=0,"",VLOOKUP(I166,I$2:L165,4,0)),"")</f>
        <v/>
      </c>
      <c r="M166" s="4" t="str">
        <f>IFERROR(IF(VLOOKUP(I166,I$2:M165,5,0)=0,"",VLOOKUP(I166,I$2:M165,5,0)),"")</f>
        <v/>
      </c>
      <c r="N166" s="4"/>
      <c r="O166" s="2"/>
      <c r="P166" s="2"/>
      <c r="T166" s="2" t="str">
        <f>IFERROR(INDEX('padron cfe'!D:D,MATCH(DATOS!F166,'padron cfe'!A:A,0),1),"")</f>
        <v/>
      </c>
      <c r="U166" s="4"/>
      <c r="V166" s="4"/>
      <c r="W166" s="4"/>
      <c r="X166" s="4"/>
      <c r="Y166" s="4"/>
      <c r="Z166" s="8"/>
      <c r="AA166" s="4"/>
      <c r="AB166" s="4" t="str">
        <f t="shared" si="40"/>
        <v/>
      </c>
      <c r="AC166" s="7" t="str">
        <f t="shared" ca="1" si="41"/>
        <v/>
      </c>
      <c r="AD166" s="7"/>
      <c r="AE166" s="7"/>
      <c r="AF166" s="97" t="str">
        <f>IFERROR(INDEX(bombas!F:F,MATCH(B166,bombas!I:I,0),1),"")</f>
        <v/>
      </c>
      <c r="AG166" s="6" t="str">
        <f>IFERROR(INDEX(bombas!H:H,MATCH(B166,bombas!I:I,0),1),"")</f>
        <v/>
      </c>
      <c r="AH166" s="4"/>
      <c r="AI166" s="4" t="str">
        <f t="shared" si="42"/>
        <v/>
      </c>
      <c r="AJ166" s="4"/>
      <c r="AK166" s="127" t="str">
        <f t="shared" si="43"/>
        <v/>
      </c>
      <c r="AL166" s="2" t="str">
        <f>IFERROR(IF(INDEX(AL$1:AL165,MATCH(I166,I$1:I165,0),1)=0,"",INDEX(AL$1:AL165,MATCH(I166,I$1:I165,0),1)),"")</f>
        <v/>
      </c>
      <c r="AM166" s="2" t="str">
        <f>IFERROR(IF(INDEX(AM$1:AM165,MATCH(I166,I$1:I165,0),1)=0,"",INDEX(AM$1:AM165,MATCH(I166,I$1:I165,0),1)),"")</f>
        <v/>
      </c>
      <c r="AN166" s="2" t="str">
        <f>IFERROR(IF(INDEX(AN$1:AN165,MATCH(I166,I$1:I165,0),1)=0,"",INDEX(AN$1:AN165,MATCH(I166,I$1:I165,0),1)),"")</f>
        <v/>
      </c>
      <c r="AO166" s="2"/>
      <c r="AP166" s="2"/>
      <c r="AQ166" s="2"/>
      <c r="AR166" s="4"/>
      <c r="AS166" s="4"/>
      <c r="AT166" s="4"/>
      <c r="AU166" s="4"/>
      <c r="AV166" s="4"/>
      <c r="AW166" s="4"/>
      <c r="AX166" s="4"/>
      <c r="AY166" s="4"/>
      <c r="AZ166" s="4"/>
      <c r="BB166" s="4"/>
      <c r="BH166" s="4" t="str">
        <f>IF(IFERROR(VLOOKUP(F166,F167:F$1993,1,0),"")="","",COUNTIF(F:F,F166))</f>
        <v/>
      </c>
      <c r="BI166" s="4"/>
      <c r="BM166" s="5" t="str">
        <f>IF(B166="","",IF(BH166="",1+(MAX(BM$2:BM165)),""))</f>
        <v/>
      </c>
      <c r="BN166" s="5" t="str">
        <f t="shared" si="36"/>
        <v/>
      </c>
      <c r="BO166" s="5" t="str">
        <f t="shared" si="37"/>
        <v/>
      </c>
      <c r="BP166" s="15" t="str">
        <f t="shared" si="38"/>
        <v/>
      </c>
      <c r="BQ166" s="29"/>
      <c r="BR166" s="16"/>
      <c r="BS166" s="5" t="str">
        <f t="shared" si="45"/>
        <v/>
      </c>
      <c r="BV166" s="5" t="str">
        <f t="shared" si="44"/>
        <v/>
      </c>
      <c r="BW166" s="5" t="str">
        <f>IF(I166="","",IFERROR(IF(VLOOKUP(I166,I$2:I165,1,0)=0,"",""),I166))</f>
        <v/>
      </c>
      <c r="BX166" s="25" t="str">
        <f>IF(BW166="","",(IFERROR(VLOOKUP(MID(BW166,1,1),$CO$2:CS$28,3,0),0)+IFERROR(VLOOKUP(MID(BW166,2,1),CO$2:CS$28,4,0),0)+IFERROR(VLOOKUP(MID(BW166,3,1),CO$2:CS$28,5,0),0)+(ROW(BW166)/1000000000000)))</f>
        <v/>
      </c>
      <c r="BZ166" s="5">
        <v>165</v>
      </c>
      <c r="CA166" s="5" t="str">
        <f>IFERROR(VLOOKUP(BZ166,BV$2:BW1242,2,0),"")</f>
        <v/>
      </c>
      <c r="CU166" s="5" t="e">
        <f>IF(REPORTE!AH$2="si",IF(F166=VALUE(REPORTE!C$11),IF(SUM(CU167:CU$1993),CONCATENATE(INT(B166),", "),INT(B166)),""),IF(F166=VALUE(REPORTE!C$10),IF(SUM(CU167:CU$1993),CONCATENATE(INT(B166),", "),INT(B166)),""))</f>
        <v>#VALUE!</v>
      </c>
    </row>
    <row r="167" spans="1:100" s="5" customFormat="1" ht="15" customHeight="1" x14ac:dyDescent="0.25">
      <c r="A167" s="4" t="str">
        <f t="shared" si="35"/>
        <v/>
      </c>
      <c r="B167" s="6"/>
      <c r="C167" s="7"/>
      <c r="D167" s="10"/>
      <c r="E167" s="5" t="str">
        <f t="shared" si="39"/>
        <v/>
      </c>
      <c r="F167" s="9"/>
      <c r="G167" s="1" t="str">
        <f>IFERROR(INDEX('padron cfe'!B:B,MATCH(DATOS!F167,'padron cfe'!A:A,0),1),"")</f>
        <v/>
      </c>
      <c r="H167" s="1"/>
      <c r="J167" s="2" t="str">
        <f>IFERROR(INDEX('padron cfe'!C:C,MATCH(DATOS!F167,'padron cfe'!A:A,0),1),"")</f>
        <v/>
      </c>
      <c r="K167" s="4"/>
      <c r="L167" s="4" t="str">
        <f>IFERROR(IF(VLOOKUP(I167,I$2:L166,4,0)=0,"",VLOOKUP(I167,I$2:L166,4,0)),"")</f>
        <v/>
      </c>
      <c r="M167" s="4" t="str">
        <f>IFERROR(IF(VLOOKUP(I167,I$2:M166,5,0)=0,"",VLOOKUP(I167,I$2:M166,5,0)),"")</f>
        <v/>
      </c>
      <c r="N167" s="4"/>
      <c r="O167" s="2"/>
      <c r="P167" s="2"/>
      <c r="T167" s="2" t="str">
        <f>IFERROR(INDEX('padron cfe'!D:D,MATCH(DATOS!F167,'padron cfe'!A:A,0),1),"")</f>
        <v/>
      </c>
      <c r="U167" s="4"/>
      <c r="V167" s="4"/>
      <c r="W167" s="4"/>
      <c r="X167" s="4"/>
      <c r="Y167" s="4"/>
      <c r="Z167" s="8"/>
      <c r="AA167" s="4"/>
      <c r="AB167" s="4" t="str">
        <f t="shared" si="40"/>
        <v/>
      </c>
      <c r="AC167" s="7" t="str">
        <f t="shared" ca="1" si="41"/>
        <v/>
      </c>
      <c r="AD167" s="7"/>
      <c r="AE167" s="7"/>
      <c r="AF167" s="97" t="str">
        <f>IFERROR(INDEX(bombas!F:F,MATCH(B167,bombas!I:I,0),1),"")</f>
        <v/>
      </c>
      <c r="AG167" s="6" t="str">
        <f>IFERROR(INDEX(bombas!H:H,MATCH(B167,bombas!I:I,0),1),"")</f>
        <v/>
      </c>
      <c r="AH167" s="4"/>
      <c r="AI167" s="4" t="str">
        <f t="shared" si="42"/>
        <v/>
      </c>
      <c r="AJ167" s="4"/>
      <c r="AK167" s="127" t="str">
        <f t="shared" si="43"/>
        <v/>
      </c>
      <c r="AL167" s="2" t="str">
        <f>IFERROR(IF(INDEX(AL$1:AL166,MATCH(I167,I$1:I166,0),1)=0,"",INDEX(AL$1:AL166,MATCH(I167,I$1:I166,0),1)),"")</f>
        <v/>
      </c>
      <c r="AM167" s="2" t="str">
        <f>IFERROR(IF(INDEX(AM$1:AM166,MATCH(I167,I$1:I166,0),1)=0,"",INDEX(AM$1:AM166,MATCH(I167,I$1:I166,0),1)),"")</f>
        <v/>
      </c>
      <c r="AN167" s="2" t="str">
        <f>IFERROR(IF(INDEX(AN$1:AN166,MATCH(I167,I$1:I166,0),1)=0,"",INDEX(AN$1:AN166,MATCH(I167,I$1:I166,0),1)),"")</f>
        <v/>
      </c>
      <c r="AO167" s="2"/>
      <c r="AP167" s="2"/>
      <c r="AQ167" s="2"/>
      <c r="AR167" s="4"/>
      <c r="AS167" s="4"/>
      <c r="AT167" s="4"/>
      <c r="AU167" s="4"/>
      <c r="AV167" s="4"/>
      <c r="AW167" s="4"/>
      <c r="AX167" s="4"/>
      <c r="AY167" s="4"/>
      <c r="AZ167" s="4"/>
      <c r="BB167" s="4"/>
      <c r="BH167" s="4" t="str">
        <f>IF(IFERROR(VLOOKUP(F167,F168:F$1993,1,0),"")="","",COUNTIF(F:F,F167))</f>
        <v/>
      </c>
      <c r="BI167" s="4"/>
      <c r="BM167" s="5" t="str">
        <f>IF(B167="","",IF(BH167="",1+(MAX(BM$2:BM166)),""))</f>
        <v/>
      </c>
      <c r="BN167" s="5" t="str">
        <f t="shared" si="36"/>
        <v/>
      </c>
      <c r="BO167" s="5" t="str">
        <f t="shared" si="37"/>
        <v/>
      </c>
      <c r="BP167" s="15" t="str">
        <f t="shared" si="38"/>
        <v/>
      </c>
      <c r="BQ167" s="29"/>
      <c r="BR167" s="16"/>
      <c r="BS167" s="5" t="str">
        <f t="shared" si="45"/>
        <v/>
      </c>
      <c r="BV167" s="5" t="str">
        <f t="shared" si="44"/>
        <v/>
      </c>
      <c r="BW167" s="5" t="str">
        <f>IF(I167="","",IFERROR(IF(VLOOKUP(I167,I$2:I166,1,0)=0,"",""),I167))</f>
        <v/>
      </c>
      <c r="BX167" s="25" t="str">
        <f>IF(BW167="","",(IFERROR(VLOOKUP(MID(BW167,1,1),$CO$2:CS$28,3,0),0)+IFERROR(VLOOKUP(MID(BW167,2,1),CO$2:CS$28,4,0),0)+IFERROR(VLOOKUP(MID(BW167,3,1),CO$2:CS$28,5,0),0)+(ROW(BW167)/1000000000000)))</f>
        <v/>
      </c>
      <c r="BZ167" s="5">
        <v>166</v>
      </c>
      <c r="CA167" s="5" t="str">
        <f>IFERROR(VLOOKUP(BZ167,BV$2:BW1243,2,0),"")</f>
        <v/>
      </c>
      <c r="CU167" s="5" t="e">
        <f>IF(REPORTE!AH$2="si",IF(F167=VALUE(REPORTE!C$11),IF(SUM(CU168:CU$1993),CONCATENATE(INT(B167),", "),INT(B167)),""),IF(F167=VALUE(REPORTE!C$10),IF(SUM(CU168:CU$1993),CONCATENATE(INT(B167),", "),INT(B167)),""))</f>
        <v>#VALUE!</v>
      </c>
    </row>
    <row r="168" spans="1:100" s="5" customFormat="1" ht="15" customHeight="1" x14ac:dyDescent="0.25">
      <c r="A168" s="4" t="str">
        <f t="shared" si="35"/>
        <v/>
      </c>
      <c r="B168" s="6"/>
      <c r="C168" s="7"/>
      <c r="D168" s="10"/>
      <c r="E168" s="5" t="str">
        <f t="shared" si="39"/>
        <v/>
      </c>
      <c r="F168" s="9"/>
      <c r="G168" s="1" t="str">
        <f>IFERROR(INDEX('padron cfe'!B:B,MATCH(DATOS!F168,'padron cfe'!A:A,0),1),"")</f>
        <v/>
      </c>
      <c r="H168" s="1"/>
      <c r="J168" s="2" t="str">
        <f>IFERROR(INDEX('padron cfe'!C:C,MATCH(DATOS!F168,'padron cfe'!A:A,0),1),"")</f>
        <v/>
      </c>
      <c r="K168" s="4"/>
      <c r="L168" s="4" t="str">
        <f>IFERROR(IF(VLOOKUP(I168,I$2:L167,4,0)=0,"",VLOOKUP(I168,I$2:L167,4,0)),"")</f>
        <v/>
      </c>
      <c r="M168" s="4" t="str">
        <f>IFERROR(IF(VLOOKUP(I168,I$2:M167,5,0)=0,"",VLOOKUP(I168,I$2:M167,5,0)),"")</f>
        <v/>
      </c>
      <c r="N168" s="4"/>
      <c r="O168" s="2"/>
      <c r="P168" s="2"/>
      <c r="T168" s="2" t="str">
        <f>IFERROR(INDEX('padron cfe'!D:D,MATCH(DATOS!F168,'padron cfe'!A:A,0),1),"")</f>
        <v/>
      </c>
      <c r="U168" s="4"/>
      <c r="V168" s="4"/>
      <c r="W168" s="4"/>
      <c r="X168" s="4"/>
      <c r="Y168" s="4"/>
      <c r="Z168" s="8"/>
      <c r="AA168" s="4"/>
      <c r="AB168" s="4" t="str">
        <f t="shared" si="40"/>
        <v/>
      </c>
      <c r="AC168" s="7" t="str">
        <f t="shared" ca="1" si="41"/>
        <v/>
      </c>
      <c r="AD168" s="7"/>
      <c r="AE168" s="7"/>
      <c r="AF168" s="97" t="str">
        <f>IFERROR(INDEX(bombas!F:F,MATCH(B168,bombas!I:I,0),1),"")</f>
        <v/>
      </c>
      <c r="AG168" s="6" t="str">
        <f>IFERROR(INDEX(bombas!H:H,MATCH(B168,bombas!I:I,0),1),"")</f>
        <v/>
      </c>
      <c r="AH168" s="4"/>
      <c r="AI168" s="4" t="str">
        <f t="shared" si="42"/>
        <v/>
      </c>
      <c r="AJ168" s="4"/>
      <c r="AK168" s="127" t="str">
        <f t="shared" si="43"/>
        <v/>
      </c>
      <c r="AL168" s="2" t="str">
        <f>IFERROR(IF(INDEX(AL$1:AL167,MATCH(I168,I$1:I167,0),1)=0,"",INDEX(AL$1:AL167,MATCH(I168,I$1:I167,0),1)),"")</f>
        <v/>
      </c>
      <c r="AM168" s="2" t="str">
        <f>IFERROR(IF(INDEX(AM$1:AM167,MATCH(I168,I$1:I167,0),1)=0,"",INDEX(AM$1:AM167,MATCH(I168,I$1:I167,0),1)),"")</f>
        <v/>
      </c>
      <c r="AN168" s="2" t="str">
        <f>IFERROR(IF(INDEX(AN$1:AN167,MATCH(I168,I$1:I167,0),1)=0,"",INDEX(AN$1:AN167,MATCH(I168,I$1:I167,0),1)),"")</f>
        <v/>
      </c>
      <c r="AO168" s="2"/>
      <c r="AP168" s="2"/>
      <c r="AQ168" s="2"/>
      <c r="AR168" s="4"/>
      <c r="AS168" s="4"/>
      <c r="AT168" s="4"/>
      <c r="AU168" s="4"/>
      <c r="AV168" s="4"/>
      <c r="AW168" s="4"/>
      <c r="AX168" s="4"/>
      <c r="AY168" s="4"/>
      <c r="AZ168" s="4"/>
      <c r="BB168" s="4"/>
      <c r="BH168" s="4" t="str">
        <f>IF(IFERROR(VLOOKUP(F168,F169:F$1993,1,0),"")="","",COUNTIF(F:F,F168))</f>
        <v/>
      </c>
      <c r="BI168" s="4"/>
      <c r="BM168" s="5" t="str">
        <f>IF(B168="","",IF(BH168="",1+(MAX(BM$2:BM167)),""))</f>
        <v/>
      </c>
      <c r="BN168" s="5" t="str">
        <f t="shared" si="36"/>
        <v/>
      </c>
      <c r="BO168" s="5" t="str">
        <f t="shared" si="37"/>
        <v/>
      </c>
      <c r="BP168" s="15" t="str">
        <f t="shared" si="38"/>
        <v/>
      </c>
      <c r="BQ168" s="29"/>
      <c r="BR168" s="16"/>
      <c r="BS168" s="5" t="str">
        <f t="shared" si="45"/>
        <v/>
      </c>
      <c r="BV168" s="5" t="str">
        <f t="shared" si="44"/>
        <v/>
      </c>
      <c r="BW168" s="5" t="str">
        <f>IF(I168="","",IFERROR(IF(VLOOKUP(I168,I$2:I167,1,0)=0,"",""),I168))</f>
        <v/>
      </c>
      <c r="BX168" s="25" t="str">
        <f>IF(BW168="","",(IFERROR(VLOOKUP(MID(BW168,1,1),$CO$2:CS$28,3,0),0)+IFERROR(VLOOKUP(MID(BW168,2,1),CO$2:CS$28,4,0),0)+IFERROR(VLOOKUP(MID(BW168,3,1),CO$2:CS$28,5,0),0)+(ROW(BW168)/1000000000000)))</f>
        <v/>
      </c>
      <c r="BZ168" s="5">
        <v>167</v>
      </c>
      <c r="CA168" s="5" t="str">
        <f>IFERROR(VLOOKUP(BZ168,BV$2:BW1244,2,0),"")</f>
        <v/>
      </c>
      <c r="CU168" s="5" t="e">
        <f>IF(REPORTE!AH$2="si",IF(F168=VALUE(REPORTE!C$11),IF(SUM(CU169:CU$1993),CONCATENATE(INT(B168),", "),INT(B168)),""),IF(F168=VALUE(REPORTE!C$10),IF(SUM(CU169:CU$1993),CONCATENATE(INT(B168),", "),INT(B168)),""))</f>
        <v>#VALUE!</v>
      </c>
    </row>
    <row r="169" spans="1:100" s="5" customFormat="1" ht="15" customHeight="1" x14ac:dyDescent="0.25">
      <c r="A169" s="4" t="str">
        <f t="shared" si="35"/>
        <v/>
      </c>
      <c r="B169" s="6"/>
      <c r="C169" s="7"/>
      <c r="D169" s="10"/>
      <c r="E169" s="5" t="str">
        <f t="shared" si="39"/>
        <v/>
      </c>
      <c r="F169" s="9"/>
      <c r="G169" s="1" t="str">
        <f>IFERROR(INDEX('padron cfe'!B:B,MATCH(DATOS!F169,'padron cfe'!A:A,0),1),"")</f>
        <v/>
      </c>
      <c r="H169" s="1"/>
      <c r="J169" s="2" t="str">
        <f>IFERROR(INDEX('padron cfe'!C:C,MATCH(DATOS!F169,'padron cfe'!A:A,0),1),"")</f>
        <v/>
      </c>
      <c r="K169" s="4"/>
      <c r="L169" s="4" t="str">
        <f>IFERROR(IF(VLOOKUP(I169,I$2:L168,4,0)=0,"",VLOOKUP(I169,I$2:L168,4,0)),"")</f>
        <v/>
      </c>
      <c r="M169" s="4" t="str">
        <f>IFERROR(IF(VLOOKUP(I169,I$2:M168,5,0)=0,"",VLOOKUP(I169,I$2:M168,5,0)),"")</f>
        <v/>
      </c>
      <c r="N169" s="4"/>
      <c r="O169" s="2"/>
      <c r="P169" s="2"/>
      <c r="T169" s="2" t="str">
        <f>IFERROR(INDEX('padron cfe'!D:D,MATCH(DATOS!F169,'padron cfe'!A:A,0),1),"")</f>
        <v/>
      </c>
      <c r="U169" s="4"/>
      <c r="V169" s="4"/>
      <c r="W169" s="4"/>
      <c r="X169" s="4"/>
      <c r="Y169" s="4"/>
      <c r="Z169" s="8"/>
      <c r="AA169" s="4"/>
      <c r="AB169" s="4" t="str">
        <f t="shared" si="40"/>
        <v/>
      </c>
      <c r="AC169" s="7" t="str">
        <f t="shared" ca="1" si="41"/>
        <v/>
      </c>
      <c r="AD169" s="7"/>
      <c r="AE169" s="7"/>
      <c r="AF169" s="97" t="str">
        <f>IFERROR(INDEX(bombas!F:F,MATCH(B169,bombas!I:I,0),1),"")</f>
        <v/>
      </c>
      <c r="AG169" s="6" t="str">
        <f>IFERROR(INDEX(bombas!H:H,MATCH(B169,bombas!I:I,0),1),"")</f>
        <v/>
      </c>
      <c r="AH169" s="4"/>
      <c r="AI169" s="4" t="str">
        <f t="shared" si="42"/>
        <v/>
      </c>
      <c r="AJ169" s="4"/>
      <c r="AK169" s="127" t="str">
        <f t="shared" si="43"/>
        <v/>
      </c>
      <c r="AL169" s="2" t="str">
        <f>IFERROR(IF(INDEX(AL$1:AL168,MATCH(I169,I$1:I168,0),1)=0,"",INDEX(AL$1:AL168,MATCH(I169,I$1:I168,0),1)),"")</f>
        <v/>
      </c>
      <c r="AM169" s="2" t="str">
        <f>IFERROR(IF(INDEX(AM$1:AM168,MATCH(I169,I$1:I168,0),1)=0,"",INDEX(AM$1:AM168,MATCH(I169,I$1:I168,0),1)),"")</f>
        <v/>
      </c>
      <c r="AN169" s="2" t="str">
        <f>IFERROR(IF(INDEX(AN$1:AN168,MATCH(I169,I$1:I168,0),1)=0,"",INDEX(AN$1:AN168,MATCH(I169,I$1:I168,0),1)),"")</f>
        <v/>
      </c>
      <c r="AO169" s="2"/>
      <c r="AP169" s="2"/>
      <c r="AQ169" s="2"/>
      <c r="AR169" s="4"/>
      <c r="AS169" s="4"/>
      <c r="AT169" s="4"/>
      <c r="AU169" s="4"/>
      <c r="AV169" s="4"/>
      <c r="AW169" s="4"/>
      <c r="AX169" s="4"/>
      <c r="AY169" s="4"/>
      <c r="AZ169" s="4"/>
      <c r="BB169" s="4"/>
      <c r="BH169" s="4" t="str">
        <f>IF(IFERROR(VLOOKUP(F169,F170:F$1993,1,0),"")="","",COUNTIF(F:F,F169))</f>
        <v/>
      </c>
      <c r="BI169" s="4"/>
      <c r="BM169" s="5" t="str">
        <f>IF(B169="","",IF(BH169="",1+(MAX(BM$2:BM168)),""))</f>
        <v/>
      </c>
      <c r="BN169" s="5" t="str">
        <f t="shared" si="36"/>
        <v/>
      </c>
      <c r="BO169" s="5" t="str">
        <f t="shared" si="37"/>
        <v/>
      </c>
      <c r="BP169" s="15" t="str">
        <f t="shared" si="38"/>
        <v/>
      </c>
      <c r="BQ169" s="29"/>
      <c r="BR169" s="16"/>
      <c r="BS169" s="5" t="str">
        <f t="shared" si="45"/>
        <v/>
      </c>
      <c r="BV169" s="5" t="str">
        <f t="shared" si="44"/>
        <v/>
      </c>
      <c r="BW169" s="5" t="str">
        <f>IF(I169="","",IFERROR(IF(VLOOKUP(I169,I$2:I168,1,0)=0,"",""),I169))</f>
        <v/>
      </c>
      <c r="BX169" s="25" t="str">
        <f>IF(BW169="","",(IFERROR(VLOOKUP(MID(BW169,1,1),$CO$2:CS$28,3,0),0)+IFERROR(VLOOKUP(MID(BW169,2,1),CO$2:CS$28,4,0),0)+IFERROR(VLOOKUP(MID(BW169,3,1),CO$2:CS$28,5,0),0)+(ROW(BW169)/1000000000000)))</f>
        <v/>
      </c>
      <c r="BZ169" s="5">
        <v>168</v>
      </c>
      <c r="CA169" s="5" t="str">
        <f>IFERROR(VLOOKUP(BZ169,BV$2:BW1245,2,0),"")</f>
        <v/>
      </c>
      <c r="CU169" s="5" t="e">
        <f>IF(REPORTE!AH$2="si",IF(F169=VALUE(REPORTE!C$11),IF(SUM(CU170:CU$1993),CONCATENATE(INT(B169),", "),INT(B169)),""),IF(F169=VALUE(REPORTE!C$10),IF(SUM(CU170:CU$1993),CONCATENATE(INT(B169),", "),INT(B169)),""))</f>
        <v>#VALUE!</v>
      </c>
    </row>
    <row r="170" spans="1:100" s="5" customFormat="1" ht="15" customHeight="1" x14ac:dyDescent="0.25">
      <c r="A170" s="4" t="str">
        <f t="shared" si="35"/>
        <v/>
      </c>
      <c r="B170" s="6"/>
      <c r="C170" s="7"/>
      <c r="D170" s="10"/>
      <c r="E170" s="5" t="str">
        <f t="shared" si="39"/>
        <v/>
      </c>
      <c r="F170" s="9"/>
      <c r="G170" s="1" t="str">
        <f>IFERROR(INDEX('padron cfe'!B:B,MATCH(DATOS!F170,'padron cfe'!A:A,0),1),"")</f>
        <v/>
      </c>
      <c r="H170" s="1"/>
      <c r="J170" s="2" t="str">
        <f>IFERROR(INDEX('padron cfe'!C:C,MATCH(DATOS!F170,'padron cfe'!A:A,0),1),"")</f>
        <v/>
      </c>
      <c r="K170" s="4"/>
      <c r="L170" s="4" t="str">
        <f>IFERROR(IF(VLOOKUP(I170,I$2:L169,4,0)=0,"",VLOOKUP(I170,I$2:L169,4,0)),"")</f>
        <v/>
      </c>
      <c r="M170" s="4" t="str">
        <f>IFERROR(IF(VLOOKUP(I170,I$2:M169,5,0)=0,"",VLOOKUP(I170,I$2:M169,5,0)),"")</f>
        <v/>
      </c>
      <c r="N170" s="4"/>
      <c r="O170" s="2"/>
      <c r="P170" s="2"/>
      <c r="T170" s="2" t="str">
        <f>IFERROR(INDEX('padron cfe'!D:D,MATCH(DATOS!F170,'padron cfe'!A:A,0),1),"")</f>
        <v/>
      </c>
      <c r="U170" s="4"/>
      <c r="V170" s="4"/>
      <c r="W170" s="4"/>
      <c r="X170" s="4"/>
      <c r="Y170" s="4"/>
      <c r="Z170" s="8"/>
      <c r="AA170" s="4"/>
      <c r="AB170" s="4" t="str">
        <f t="shared" si="40"/>
        <v/>
      </c>
      <c r="AC170" s="7" t="str">
        <f t="shared" ca="1" si="41"/>
        <v/>
      </c>
      <c r="AD170" s="7"/>
      <c r="AE170" s="7"/>
      <c r="AF170" s="97" t="str">
        <f>IFERROR(INDEX(bombas!F:F,MATCH(B170,bombas!I:I,0),1),"")</f>
        <v/>
      </c>
      <c r="AG170" s="6" t="str">
        <f>IFERROR(INDEX(bombas!H:H,MATCH(B170,bombas!I:I,0),1),"")</f>
        <v/>
      </c>
      <c r="AH170" s="4"/>
      <c r="AI170" s="4" t="str">
        <f t="shared" si="42"/>
        <v/>
      </c>
      <c r="AJ170" s="4"/>
      <c r="AK170" s="127" t="str">
        <f t="shared" si="43"/>
        <v/>
      </c>
      <c r="AL170" s="2" t="str">
        <f>IFERROR(IF(INDEX(AL$1:AL169,MATCH(I170,I$1:I169,0),1)=0,"",INDEX(AL$1:AL169,MATCH(I170,I$1:I169,0),1)),"")</f>
        <v/>
      </c>
      <c r="AM170" s="2" t="str">
        <f>IFERROR(IF(INDEX(AM$1:AM169,MATCH(I170,I$1:I169,0),1)=0,"",INDEX(AM$1:AM169,MATCH(I170,I$1:I169,0),1)),"")</f>
        <v/>
      </c>
      <c r="AN170" s="2" t="str">
        <f>IFERROR(IF(INDEX(AN$1:AN169,MATCH(I170,I$1:I169,0),1)=0,"",INDEX(AN$1:AN169,MATCH(I170,I$1:I169,0),1)),"")</f>
        <v/>
      </c>
      <c r="AO170" s="2"/>
      <c r="AP170" s="2"/>
      <c r="AQ170" s="2"/>
      <c r="AR170" s="4"/>
      <c r="AS170" s="4"/>
      <c r="AT170" s="4"/>
      <c r="AU170" s="4"/>
      <c r="AV170" s="4"/>
      <c r="AW170" s="4"/>
      <c r="AX170" s="4"/>
      <c r="AY170" s="4"/>
      <c r="AZ170" s="4"/>
      <c r="BB170" s="4"/>
      <c r="BH170" s="4" t="str">
        <f>IF(IFERROR(VLOOKUP(F170,F171:F$1993,1,0),"")="","",COUNTIF(F:F,F170))</f>
        <v/>
      </c>
      <c r="BI170" s="4"/>
      <c r="BM170" s="5" t="str">
        <f>IF(B170="","",IF(BH170="",1+(MAX(BM$2:BM169)),""))</f>
        <v/>
      </c>
      <c r="BN170" s="5" t="str">
        <f t="shared" si="36"/>
        <v/>
      </c>
      <c r="BO170" s="5" t="str">
        <f t="shared" si="37"/>
        <v/>
      </c>
      <c r="BP170" s="15" t="str">
        <f t="shared" si="38"/>
        <v/>
      </c>
      <c r="BQ170" s="29"/>
      <c r="BR170" s="16"/>
      <c r="BS170" s="5" t="str">
        <f t="shared" si="45"/>
        <v/>
      </c>
      <c r="BV170" s="5" t="str">
        <f t="shared" si="44"/>
        <v/>
      </c>
      <c r="BW170" s="5" t="str">
        <f>IF(I170="","",IFERROR(IF(VLOOKUP(I170,I$2:I169,1,0)=0,"",""),I170))</f>
        <v/>
      </c>
      <c r="BX170" s="25" t="str">
        <f>IF(BW170="","",(IFERROR(VLOOKUP(MID(BW170,1,1),$CO$2:CS$28,3,0),0)+IFERROR(VLOOKUP(MID(BW170,2,1),CO$2:CS$28,4,0),0)+IFERROR(VLOOKUP(MID(BW170,3,1),CO$2:CS$28,5,0),0)+(ROW(BW170)/1000000000000)))</f>
        <v/>
      </c>
      <c r="BZ170" s="5">
        <v>169</v>
      </c>
      <c r="CA170" s="5" t="str">
        <f>IFERROR(VLOOKUP(BZ170,BV$2:BW1246,2,0),"")</f>
        <v/>
      </c>
      <c r="CU170" s="5" t="e">
        <f>IF(REPORTE!AH$2="si",IF(F170=VALUE(REPORTE!C$11),IF(SUM(CU171:CU$1993),CONCATENATE(INT(B170),", "),INT(B170)),""),IF(F170=VALUE(REPORTE!C$10),IF(SUM(CU171:CU$1993),CONCATENATE(INT(B170),", "),INT(B170)),""))</f>
        <v>#VALUE!</v>
      </c>
      <c r="CV170" s="5" t="e">
        <f>CONCATENATE(CU170,CU171,CU172,CU173,CU174,CU175,CU176,CU177,CU178,CU179,CU180,CU181,CU182,CU183,CU184,CU185,CU186,CU187,CU188,CU189,CU190,CU191,CU192,CU193,CU194,CU195,CU196,CU197,CU198,CU199,CU200,CU201,CU202,CU203,CU204,CU205,CU206,CU207,CU208,CU209,CU210,CU211)</f>
        <v>#VALUE!</v>
      </c>
    </row>
    <row r="171" spans="1:100" s="5" customFormat="1" ht="15" customHeight="1" x14ac:dyDescent="0.25">
      <c r="A171" s="4" t="str">
        <f t="shared" si="35"/>
        <v/>
      </c>
      <c r="B171" s="6"/>
      <c r="C171" s="7"/>
      <c r="D171" s="10"/>
      <c r="E171" s="5" t="str">
        <f t="shared" si="39"/>
        <v/>
      </c>
      <c r="F171" s="9"/>
      <c r="G171" s="1" t="str">
        <f>IFERROR(INDEX('padron cfe'!B:B,MATCH(DATOS!F171,'padron cfe'!A:A,0),1),"")</f>
        <v/>
      </c>
      <c r="H171" s="1"/>
      <c r="J171" s="2" t="str">
        <f>IFERROR(INDEX('padron cfe'!C:C,MATCH(DATOS!F171,'padron cfe'!A:A,0),1),"")</f>
        <v/>
      </c>
      <c r="K171" s="4"/>
      <c r="L171" s="4" t="str">
        <f>IFERROR(IF(VLOOKUP(I171,I$2:L170,4,0)=0,"",VLOOKUP(I171,I$2:L170,4,0)),"")</f>
        <v/>
      </c>
      <c r="M171" s="4" t="str">
        <f>IFERROR(IF(VLOOKUP(I171,I$2:M170,5,0)=0,"",VLOOKUP(I171,I$2:M170,5,0)),"")</f>
        <v/>
      </c>
      <c r="N171" s="4"/>
      <c r="O171" s="2"/>
      <c r="P171" s="2"/>
      <c r="T171" s="2" t="str">
        <f>IFERROR(INDEX('padron cfe'!D:D,MATCH(DATOS!F171,'padron cfe'!A:A,0),1),"")</f>
        <v/>
      </c>
      <c r="U171" s="4"/>
      <c r="V171" s="4"/>
      <c r="W171" s="4"/>
      <c r="X171" s="4"/>
      <c r="Y171" s="4"/>
      <c r="Z171" s="8"/>
      <c r="AA171" s="4"/>
      <c r="AB171" s="4" t="str">
        <f t="shared" si="40"/>
        <v/>
      </c>
      <c r="AC171" s="7" t="str">
        <f t="shared" ca="1" si="41"/>
        <v/>
      </c>
      <c r="AD171" s="7"/>
      <c r="AE171" s="7"/>
      <c r="AF171" s="97" t="str">
        <f>IFERROR(INDEX(bombas!F:F,MATCH(B171,bombas!I:I,0),1),"")</f>
        <v/>
      </c>
      <c r="AG171" s="6" t="str">
        <f>IFERROR(INDEX(bombas!H:H,MATCH(B171,bombas!I:I,0),1),"")</f>
        <v/>
      </c>
      <c r="AH171" s="4"/>
      <c r="AI171" s="4" t="str">
        <f t="shared" si="42"/>
        <v/>
      </c>
      <c r="AJ171" s="4"/>
      <c r="AK171" s="127" t="str">
        <f t="shared" si="43"/>
        <v/>
      </c>
      <c r="AL171" s="2" t="str">
        <f>IFERROR(IF(INDEX(AL$1:AL170,MATCH(I171,I$1:I170,0),1)=0,"",INDEX(AL$1:AL170,MATCH(I171,I$1:I170,0),1)),"")</f>
        <v/>
      </c>
      <c r="AM171" s="2" t="str">
        <f>IFERROR(IF(INDEX(AM$1:AM170,MATCH(I171,I$1:I170,0),1)=0,"",INDEX(AM$1:AM170,MATCH(I171,I$1:I170,0),1)),"")</f>
        <v/>
      </c>
      <c r="AN171" s="2" t="str">
        <f>IFERROR(IF(INDEX(AN$1:AN170,MATCH(I171,I$1:I170,0),1)=0,"",INDEX(AN$1:AN170,MATCH(I171,I$1:I170,0),1)),"")</f>
        <v/>
      </c>
      <c r="AO171" s="2"/>
      <c r="AP171" s="2"/>
      <c r="AQ171" s="2"/>
      <c r="AR171" s="4"/>
      <c r="AS171" s="4"/>
      <c r="AT171" s="4"/>
      <c r="AU171" s="4"/>
      <c r="AV171" s="4"/>
      <c r="AW171" s="4"/>
      <c r="AX171" s="4"/>
      <c r="AY171" s="4"/>
      <c r="AZ171" s="4"/>
      <c r="BB171" s="4"/>
      <c r="BH171" s="4" t="str">
        <f>IF(IFERROR(VLOOKUP(F171,F172:F$1993,1,0),"")="","",COUNTIF(F:F,F171))</f>
        <v/>
      </c>
      <c r="BI171" s="4"/>
      <c r="BM171" s="5" t="str">
        <f>IF(B171="","",IF(BH171="",1+(MAX(BM$2:BM170)),""))</f>
        <v/>
      </c>
      <c r="BN171" s="5" t="str">
        <f t="shared" si="36"/>
        <v/>
      </c>
      <c r="BO171" s="5" t="str">
        <f t="shared" si="37"/>
        <v/>
      </c>
      <c r="BP171" s="15" t="str">
        <f t="shared" si="38"/>
        <v/>
      </c>
      <c r="BQ171" s="29"/>
      <c r="BR171" s="16"/>
      <c r="BS171" s="5" t="str">
        <f t="shared" si="45"/>
        <v/>
      </c>
      <c r="BV171" s="5" t="str">
        <f t="shared" si="44"/>
        <v/>
      </c>
      <c r="BW171" s="5" t="str">
        <f>IF(I171="","",IFERROR(IF(VLOOKUP(I171,I$2:I170,1,0)=0,"",""),I171))</f>
        <v/>
      </c>
      <c r="BX171" s="25" t="str">
        <f>IF(BW171="","",(IFERROR(VLOOKUP(MID(BW171,1,1),$CO$2:CS$28,3,0),0)+IFERROR(VLOOKUP(MID(BW171,2,1),CO$2:CS$28,4,0),0)+IFERROR(VLOOKUP(MID(BW171,3,1),CO$2:CS$28,5,0),0)+(ROW(BW171)/1000000000000)))</f>
        <v/>
      </c>
      <c r="BZ171" s="5">
        <v>170</v>
      </c>
      <c r="CA171" s="5" t="str">
        <f>IFERROR(VLOOKUP(BZ171,BV$2:BW1247,2,0),"")</f>
        <v/>
      </c>
      <c r="CU171" s="5" t="e">
        <f>IF(REPORTE!AH$2="si",IF(F171=VALUE(REPORTE!C$11),IF(SUM(CU172:CU$1993),CONCATENATE(INT(B171),", "),INT(B171)),""),IF(F171=VALUE(REPORTE!C$10),IF(SUM(CU172:CU$1993),CONCATENATE(INT(B171),", "),INT(B171)),""))</f>
        <v>#VALUE!</v>
      </c>
    </row>
    <row r="172" spans="1:100" s="5" customFormat="1" ht="15" customHeight="1" x14ac:dyDescent="0.25">
      <c r="A172" s="4" t="str">
        <f t="shared" si="35"/>
        <v/>
      </c>
      <c r="B172" s="6"/>
      <c r="C172" s="7"/>
      <c r="D172" s="10"/>
      <c r="E172" s="5" t="str">
        <f t="shared" si="39"/>
        <v/>
      </c>
      <c r="F172" s="9"/>
      <c r="G172" s="1" t="str">
        <f>IFERROR(INDEX('padron cfe'!B:B,MATCH(DATOS!F172,'padron cfe'!A:A,0),1),"")</f>
        <v/>
      </c>
      <c r="H172" s="1"/>
      <c r="J172" s="2" t="str">
        <f>IFERROR(INDEX('padron cfe'!C:C,MATCH(DATOS!F172,'padron cfe'!A:A,0),1),"")</f>
        <v/>
      </c>
      <c r="K172" s="4"/>
      <c r="L172" s="4" t="str">
        <f>IFERROR(IF(VLOOKUP(I172,I$2:L171,4,0)=0,"",VLOOKUP(I172,I$2:L171,4,0)),"")</f>
        <v/>
      </c>
      <c r="M172" s="4" t="str">
        <f>IFERROR(IF(VLOOKUP(I172,I$2:M171,5,0)=0,"",VLOOKUP(I172,I$2:M171,5,0)),"")</f>
        <v/>
      </c>
      <c r="N172" s="4"/>
      <c r="O172" s="2"/>
      <c r="P172" s="2"/>
      <c r="T172" s="2" t="str">
        <f>IFERROR(INDEX('padron cfe'!D:D,MATCH(DATOS!F172,'padron cfe'!A:A,0),1),"")</f>
        <v/>
      </c>
      <c r="U172" s="4"/>
      <c r="V172" s="4"/>
      <c r="W172" s="4"/>
      <c r="X172" s="4"/>
      <c r="Y172" s="4"/>
      <c r="Z172" s="8"/>
      <c r="AA172" s="4"/>
      <c r="AB172" s="4" t="str">
        <f t="shared" si="40"/>
        <v/>
      </c>
      <c r="AC172" s="7" t="str">
        <f t="shared" ca="1" si="41"/>
        <v/>
      </c>
      <c r="AD172" s="7"/>
      <c r="AE172" s="7"/>
      <c r="AF172" s="97" t="str">
        <f>IFERROR(INDEX(bombas!F:F,MATCH(B172,bombas!I:I,0),1),"")</f>
        <v/>
      </c>
      <c r="AG172" s="6" t="str">
        <f>IFERROR(INDEX(bombas!H:H,MATCH(B172,bombas!I:I,0),1),"")</f>
        <v/>
      </c>
      <c r="AH172" s="4"/>
      <c r="AI172" s="4" t="str">
        <f t="shared" si="42"/>
        <v/>
      </c>
      <c r="AJ172" s="4"/>
      <c r="AK172" s="127" t="str">
        <f t="shared" si="43"/>
        <v/>
      </c>
      <c r="AL172" s="2" t="str">
        <f>IFERROR(IF(INDEX(AL$1:AL171,MATCH(I172,I$1:I171,0),1)=0,"",INDEX(AL$1:AL171,MATCH(I172,I$1:I171,0),1)),"")</f>
        <v/>
      </c>
      <c r="AM172" s="2" t="str">
        <f>IFERROR(IF(INDEX(AM$1:AM171,MATCH(I172,I$1:I171,0),1)=0,"",INDEX(AM$1:AM171,MATCH(I172,I$1:I171,0),1)),"")</f>
        <v/>
      </c>
      <c r="AN172" s="2" t="str">
        <f>IFERROR(IF(INDEX(AN$1:AN171,MATCH(I172,I$1:I171,0),1)=0,"",INDEX(AN$1:AN171,MATCH(I172,I$1:I171,0),1)),"")</f>
        <v/>
      </c>
      <c r="AO172" s="2"/>
      <c r="AP172" s="2"/>
      <c r="AQ172" s="2"/>
      <c r="AR172" s="4"/>
      <c r="AS172" s="4"/>
      <c r="AT172" s="4"/>
      <c r="AU172" s="4"/>
      <c r="AV172" s="4"/>
      <c r="AW172" s="4"/>
      <c r="AX172" s="4"/>
      <c r="AY172" s="4"/>
      <c r="AZ172" s="4"/>
      <c r="BB172" s="4"/>
      <c r="BH172" s="4" t="str">
        <f>IF(IFERROR(VLOOKUP(F172,F173:F$1993,1,0),"")="","",COUNTIF(F:F,F172))</f>
        <v/>
      </c>
      <c r="BI172" s="4"/>
      <c r="BM172" s="5" t="str">
        <f>IF(B172="","",IF(BH172="",1+(MAX(BM$2:BM171)),""))</f>
        <v/>
      </c>
      <c r="BN172" s="5" t="str">
        <f t="shared" si="36"/>
        <v/>
      </c>
      <c r="BO172" s="5" t="str">
        <f t="shared" si="37"/>
        <v/>
      </c>
      <c r="BP172" s="15" t="str">
        <f t="shared" si="38"/>
        <v/>
      </c>
      <c r="BQ172" s="29"/>
      <c r="BR172" s="16"/>
      <c r="BS172" s="5" t="str">
        <f t="shared" si="45"/>
        <v/>
      </c>
      <c r="BV172" s="5" t="str">
        <f t="shared" si="44"/>
        <v/>
      </c>
      <c r="BW172" s="5" t="str">
        <f>IF(I172="","",IFERROR(IF(VLOOKUP(I172,I$2:I171,1,0)=0,"",""),I172))</f>
        <v/>
      </c>
      <c r="BX172" s="25" t="str">
        <f>IF(BW172="","",(IFERROR(VLOOKUP(MID(BW172,1,1),$CO$2:CS$28,3,0),0)+IFERROR(VLOOKUP(MID(BW172,2,1),CO$2:CS$28,4,0),0)+IFERROR(VLOOKUP(MID(BW172,3,1),CO$2:CS$28,5,0),0)+(ROW(BW172)/1000000000000)))</f>
        <v/>
      </c>
      <c r="BZ172" s="5">
        <v>171</v>
      </c>
      <c r="CA172" s="5" t="str">
        <f>IFERROR(VLOOKUP(BZ172,BV$2:BW1248,2,0),"")</f>
        <v/>
      </c>
      <c r="CU172" s="5" t="e">
        <f>IF(REPORTE!AH$2="si",IF(F172=VALUE(REPORTE!C$11),IF(SUM(CU173:CU$1993),CONCATENATE(INT(B172),", "),INT(B172)),""),IF(F172=VALUE(REPORTE!C$10),IF(SUM(CU173:CU$1993),CONCATENATE(INT(B172),", "),INT(B172)),""))</f>
        <v>#VALUE!</v>
      </c>
    </row>
    <row r="173" spans="1:100" s="5" customFormat="1" ht="15" customHeight="1" x14ac:dyDescent="0.25">
      <c r="A173" s="4" t="str">
        <f t="shared" si="35"/>
        <v/>
      </c>
      <c r="B173" s="6"/>
      <c r="C173" s="7"/>
      <c r="D173" s="10"/>
      <c r="E173" s="5" t="str">
        <f t="shared" si="39"/>
        <v/>
      </c>
      <c r="F173" s="9"/>
      <c r="G173" s="1" t="str">
        <f>IFERROR(INDEX('padron cfe'!B:B,MATCH(DATOS!F173,'padron cfe'!A:A,0),1),"")</f>
        <v/>
      </c>
      <c r="H173" s="1"/>
      <c r="J173" s="2" t="str">
        <f>IFERROR(INDEX('padron cfe'!C:C,MATCH(DATOS!F173,'padron cfe'!A:A,0),1),"")</f>
        <v/>
      </c>
      <c r="K173" s="4"/>
      <c r="L173" s="4" t="str">
        <f>IFERROR(IF(VLOOKUP(I173,I$2:L172,4,0)=0,"",VLOOKUP(I173,I$2:L172,4,0)),"")</f>
        <v/>
      </c>
      <c r="M173" s="4" t="str">
        <f>IFERROR(IF(VLOOKUP(I173,I$2:M172,5,0)=0,"",VLOOKUP(I173,I$2:M172,5,0)),"")</f>
        <v/>
      </c>
      <c r="N173" s="4"/>
      <c r="O173" s="2"/>
      <c r="P173" s="2"/>
      <c r="T173" s="2" t="str">
        <f>IFERROR(INDEX('padron cfe'!D:D,MATCH(DATOS!F173,'padron cfe'!A:A,0),1),"")</f>
        <v/>
      </c>
      <c r="U173" s="4"/>
      <c r="V173" s="4"/>
      <c r="W173" s="4"/>
      <c r="X173" s="4"/>
      <c r="Y173" s="4"/>
      <c r="Z173" s="8"/>
      <c r="AA173" s="4"/>
      <c r="AB173" s="4" t="str">
        <f t="shared" si="40"/>
        <v/>
      </c>
      <c r="AC173" s="7" t="str">
        <f t="shared" ca="1" si="41"/>
        <v/>
      </c>
      <c r="AD173" s="7"/>
      <c r="AE173" s="7"/>
      <c r="AF173" s="97" t="str">
        <f>IFERROR(INDEX(bombas!F:F,MATCH(B173,bombas!I:I,0),1),"")</f>
        <v/>
      </c>
      <c r="AG173" s="6" t="str">
        <f>IFERROR(INDEX(bombas!H:H,MATCH(B173,bombas!I:I,0),1),"")</f>
        <v/>
      </c>
      <c r="AH173" s="4"/>
      <c r="AI173" s="4" t="str">
        <f t="shared" si="42"/>
        <v/>
      </c>
      <c r="AJ173" s="4"/>
      <c r="AK173" s="127" t="str">
        <f t="shared" si="43"/>
        <v/>
      </c>
      <c r="AL173" s="2" t="str">
        <f>IFERROR(IF(INDEX(AL$1:AL172,MATCH(I173,I$1:I172,0),1)=0,"",INDEX(AL$1:AL172,MATCH(I173,I$1:I172,0),1)),"")</f>
        <v/>
      </c>
      <c r="AM173" s="2" t="str">
        <f>IFERROR(IF(INDEX(AM$1:AM172,MATCH(I173,I$1:I172,0),1)=0,"",INDEX(AM$1:AM172,MATCH(I173,I$1:I172,0),1)),"")</f>
        <v/>
      </c>
      <c r="AN173" s="2" t="str">
        <f>IFERROR(IF(INDEX(AN$1:AN172,MATCH(I173,I$1:I172,0),1)=0,"",INDEX(AN$1:AN172,MATCH(I173,I$1:I172,0),1)),"")</f>
        <v/>
      </c>
      <c r="AO173" s="2"/>
      <c r="AP173" s="2"/>
      <c r="AQ173" s="2"/>
      <c r="AR173" s="4"/>
      <c r="AS173" s="4"/>
      <c r="AT173" s="4"/>
      <c r="AU173" s="4"/>
      <c r="AV173" s="4"/>
      <c r="AW173" s="4"/>
      <c r="AX173" s="4"/>
      <c r="AY173" s="4"/>
      <c r="AZ173" s="4"/>
      <c r="BB173" s="4"/>
      <c r="BH173" s="4" t="str">
        <f>IF(IFERROR(VLOOKUP(F173,F174:F$1993,1,0),"")="","",COUNTIF(F:F,F173))</f>
        <v/>
      </c>
      <c r="BI173" s="4"/>
      <c r="BM173" s="5" t="str">
        <f>IF(B173="","",IF(BH173="",1+(MAX(BM$2:BM172)),""))</f>
        <v/>
      </c>
      <c r="BN173" s="5" t="str">
        <f t="shared" si="36"/>
        <v/>
      </c>
      <c r="BO173" s="5" t="str">
        <f t="shared" si="37"/>
        <v/>
      </c>
      <c r="BP173" s="15" t="str">
        <f t="shared" si="38"/>
        <v/>
      </c>
      <c r="BQ173" s="29"/>
      <c r="BR173" s="16"/>
      <c r="BS173" s="5" t="str">
        <f t="shared" si="45"/>
        <v/>
      </c>
      <c r="BV173" s="5" t="str">
        <f t="shared" si="44"/>
        <v/>
      </c>
      <c r="BW173" s="5" t="str">
        <f>IF(I173="","",IFERROR(IF(VLOOKUP(I173,I$2:I172,1,0)=0,"",""),I173))</f>
        <v/>
      </c>
      <c r="BX173" s="25" t="str">
        <f>IF(BW173="","",(IFERROR(VLOOKUP(MID(BW173,1,1),$CO$2:CS$28,3,0),0)+IFERROR(VLOOKUP(MID(BW173,2,1),CO$2:CS$28,4,0),0)+IFERROR(VLOOKUP(MID(BW173,3,1),CO$2:CS$28,5,0),0)+(ROW(BW173)/1000000000000)))</f>
        <v/>
      </c>
      <c r="BZ173" s="5">
        <v>172</v>
      </c>
      <c r="CA173" s="5" t="str">
        <f>IFERROR(VLOOKUP(BZ173,BV$2:BW1249,2,0),"")</f>
        <v/>
      </c>
      <c r="CU173" s="5" t="e">
        <f>IF(REPORTE!AH$2="si",IF(F173=VALUE(REPORTE!C$11),IF(SUM(CU174:CU$1993),CONCATENATE(INT(B173),", "),INT(B173)),""),IF(F173=VALUE(REPORTE!C$10),IF(SUM(CU174:CU$1993),CONCATENATE(INT(B173),", "),INT(B173)),""))</f>
        <v>#VALUE!</v>
      </c>
    </row>
    <row r="174" spans="1:100" s="5" customFormat="1" ht="15" customHeight="1" x14ac:dyDescent="0.25">
      <c r="A174" s="4" t="str">
        <f t="shared" si="35"/>
        <v/>
      </c>
      <c r="B174" s="6"/>
      <c r="C174" s="7"/>
      <c r="D174" s="10"/>
      <c r="E174" s="5" t="str">
        <f t="shared" si="39"/>
        <v/>
      </c>
      <c r="F174" s="9"/>
      <c r="G174" s="1" t="str">
        <f>IFERROR(INDEX('padron cfe'!B:B,MATCH(DATOS!F174,'padron cfe'!A:A,0),1),"")</f>
        <v/>
      </c>
      <c r="H174" s="1"/>
      <c r="J174" s="2" t="str">
        <f>IFERROR(INDEX('padron cfe'!C:C,MATCH(DATOS!F174,'padron cfe'!A:A,0),1),"")</f>
        <v/>
      </c>
      <c r="K174" s="4"/>
      <c r="L174" s="4" t="str">
        <f>IFERROR(IF(VLOOKUP(I174,I$2:L173,4,0)=0,"",VLOOKUP(I174,I$2:L173,4,0)),"")</f>
        <v/>
      </c>
      <c r="M174" s="4" t="str">
        <f>IFERROR(IF(VLOOKUP(I174,I$2:M173,5,0)=0,"",VLOOKUP(I174,I$2:M173,5,0)),"")</f>
        <v/>
      </c>
      <c r="N174" s="4"/>
      <c r="O174" s="2"/>
      <c r="P174" s="2"/>
      <c r="T174" s="2" t="str">
        <f>IFERROR(INDEX('padron cfe'!D:D,MATCH(DATOS!F174,'padron cfe'!A:A,0),1),"")</f>
        <v/>
      </c>
      <c r="U174" s="4"/>
      <c r="V174" s="4"/>
      <c r="W174" s="4"/>
      <c r="X174" s="4"/>
      <c r="Y174" s="4"/>
      <c r="Z174" s="8"/>
      <c r="AA174" s="4"/>
      <c r="AB174" s="4" t="str">
        <f t="shared" si="40"/>
        <v/>
      </c>
      <c r="AC174" s="7" t="str">
        <f t="shared" ca="1" si="41"/>
        <v/>
      </c>
      <c r="AD174" s="7"/>
      <c r="AE174" s="7"/>
      <c r="AF174" s="97" t="str">
        <f>IFERROR(INDEX(bombas!F:F,MATCH(B174,bombas!I:I,0),1),"")</f>
        <v/>
      </c>
      <c r="AG174" s="6" t="str">
        <f>IFERROR(INDEX(bombas!H:H,MATCH(B174,bombas!I:I,0),1),"")</f>
        <v/>
      </c>
      <c r="AH174" s="4"/>
      <c r="AI174" s="4" t="str">
        <f t="shared" si="42"/>
        <v/>
      </c>
      <c r="AJ174" s="4"/>
      <c r="AK174" s="127" t="str">
        <f t="shared" si="43"/>
        <v/>
      </c>
      <c r="AL174" s="2" t="str">
        <f>IFERROR(IF(INDEX(AL$1:AL173,MATCH(I174,I$1:I173,0),1)=0,"",INDEX(AL$1:AL173,MATCH(I174,I$1:I173,0),1)),"")</f>
        <v/>
      </c>
      <c r="AM174" s="2" t="str">
        <f>IFERROR(IF(INDEX(AM$1:AM173,MATCH(I174,I$1:I173,0),1)=0,"",INDEX(AM$1:AM173,MATCH(I174,I$1:I173,0),1)),"")</f>
        <v/>
      </c>
      <c r="AN174" s="2" t="str">
        <f>IFERROR(IF(INDEX(AN$1:AN173,MATCH(I174,I$1:I173,0),1)=0,"",INDEX(AN$1:AN173,MATCH(I174,I$1:I173,0),1)),"")</f>
        <v/>
      </c>
      <c r="AO174" s="2"/>
      <c r="AP174" s="2"/>
      <c r="AQ174" s="2"/>
      <c r="AR174" s="4"/>
      <c r="AS174" s="4"/>
      <c r="AT174" s="4"/>
      <c r="AU174" s="4"/>
      <c r="AV174" s="4"/>
      <c r="AW174" s="4"/>
      <c r="AX174" s="4"/>
      <c r="AY174" s="4"/>
      <c r="AZ174" s="4"/>
      <c r="BB174" s="4"/>
      <c r="BH174" s="4" t="str">
        <f>IF(IFERROR(VLOOKUP(F174,F175:F$1993,1,0),"")="","",COUNTIF(F:F,F174))</f>
        <v/>
      </c>
      <c r="BI174" s="4"/>
      <c r="BM174" s="5" t="str">
        <f>IF(B174="","",IF(BH174="",1+(MAX(BM$2:BM173)),""))</f>
        <v/>
      </c>
      <c r="BN174" s="5" t="str">
        <f t="shared" si="36"/>
        <v/>
      </c>
      <c r="BO174" s="5" t="str">
        <f t="shared" si="37"/>
        <v/>
      </c>
      <c r="BP174" s="15" t="str">
        <f t="shared" si="38"/>
        <v/>
      </c>
      <c r="BQ174" s="29"/>
      <c r="BR174" s="16"/>
      <c r="BS174" s="5" t="str">
        <f t="shared" si="45"/>
        <v/>
      </c>
      <c r="BV174" s="5" t="str">
        <f t="shared" si="44"/>
        <v/>
      </c>
      <c r="BW174" s="5" t="str">
        <f>IF(I174="","",IFERROR(IF(VLOOKUP(I174,I$2:I173,1,0)=0,"",""),I174))</f>
        <v/>
      </c>
      <c r="BX174" s="25" t="str">
        <f>IF(BW174="","",(IFERROR(VLOOKUP(MID(BW174,1,1),$CO$2:CS$28,3,0),0)+IFERROR(VLOOKUP(MID(BW174,2,1),CO$2:CS$28,4,0),0)+IFERROR(VLOOKUP(MID(BW174,3,1),CO$2:CS$28,5,0),0)+(ROW(BW174)/1000000000000)))</f>
        <v/>
      </c>
      <c r="BZ174" s="5">
        <v>173</v>
      </c>
      <c r="CA174" s="5" t="str">
        <f>IFERROR(VLOOKUP(BZ174,BV$2:BW1250,2,0),"")</f>
        <v/>
      </c>
      <c r="CU174" s="5" t="e">
        <f>IF(REPORTE!AH$2="si",IF(F174=VALUE(REPORTE!C$11),IF(SUM(CU175:CU$1993),CONCATENATE(INT(B174),", "),INT(B174)),""),IF(F174=VALUE(REPORTE!C$10),IF(SUM(CU175:CU$1993),CONCATENATE(INT(B174),", "),INT(B174)),""))</f>
        <v>#VALUE!</v>
      </c>
    </row>
    <row r="175" spans="1:100" s="5" customFormat="1" ht="15" customHeight="1" x14ac:dyDescent="0.25">
      <c r="A175" s="4" t="str">
        <f t="shared" si="35"/>
        <v/>
      </c>
      <c r="B175" s="6"/>
      <c r="C175" s="7"/>
      <c r="D175" s="10"/>
      <c r="E175" s="5" t="str">
        <f t="shared" si="39"/>
        <v/>
      </c>
      <c r="F175" s="9"/>
      <c r="G175" s="1" t="str">
        <f>IFERROR(INDEX('padron cfe'!B:B,MATCH(DATOS!F175,'padron cfe'!A:A,0),1),"")</f>
        <v/>
      </c>
      <c r="H175" s="1"/>
      <c r="J175" s="2" t="str">
        <f>IFERROR(INDEX('padron cfe'!C:C,MATCH(DATOS!F175,'padron cfe'!A:A,0),1),"")</f>
        <v/>
      </c>
      <c r="K175" s="4"/>
      <c r="L175" s="4" t="str">
        <f>IFERROR(IF(VLOOKUP(I175,I$2:L174,4,0)=0,"",VLOOKUP(I175,I$2:L174,4,0)),"")</f>
        <v/>
      </c>
      <c r="M175" s="4" t="str">
        <f>IFERROR(IF(VLOOKUP(I175,I$2:M174,5,0)=0,"",VLOOKUP(I175,I$2:M174,5,0)),"")</f>
        <v/>
      </c>
      <c r="N175" s="4"/>
      <c r="O175" s="2"/>
      <c r="P175" s="2"/>
      <c r="T175" s="2" t="str">
        <f>IFERROR(INDEX('padron cfe'!D:D,MATCH(DATOS!F175,'padron cfe'!A:A,0),1),"")</f>
        <v/>
      </c>
      <c r="U175" s="4"/>
      <c r="V175" s="4"/>
      <c r="W175" s="4"/>
      <c r="X175" s="4"/>
      <c r="Y175" s="4"/>
      <c r="Z175" s="8"/>
      <c r="AA175" s="4"/>
      <c r="AB175" s="4" t="str">
        <f t="shared" si="40"/>
        <v/>
      </c>
      <c r="AC175" s="7" t="str">
        <f t="shared" ca="1" si="41"/>
        <v/>
      </c>
      <c r="AD175" s="7"/>
      <c r="AE175" s="7"/>
      <c r="AF175" s="97" t="str">
        <f>IFERROR(INDEX(bombas!F:F,MATCH(B175,bombas!I:I,0),1),"")</f>
        <v/>
      </c>
      <c r="AG175" s="6" t="str">
        <f>IFERROR(INDEX(bombas!H:H,MATCH(B175,bombas!I:I,0),1),"")</f>
        <v/>
      </c>
      <c r="AH175" s="4"/>
      <c r="AI175" s="4" t="str">
        <f t="shared" si="42"/>
        <v/>
      </c>
      <c r="AJ175" s="4"/>
      <c r="AK175" s="127" t="str">
        <f t="shared" si="43"/>
        <v/>
      </c>
      <c r="AL175" s="2" t="str">
        <f>IFERROR(IF(INDEX(AL$1:AL174,MATCH(I175,I$1:I174,0),1)=0,"",INDEX(AL$1:AL174,MATCH(I175,I$1:I174,0),1)),"")</f>
        <v/>
      </c>
      <c r="AM175" s="2" t="str">
        <f>IFERROR(IF(INDEX(AM$1:AM174,MATCH(I175,I$1:I174,0),1)=0,"",INDEX(AM$1:AM174,MATCH(I175,I$1:I174,0),1)),"")</f>
        <v/>
      </c>
      <c r="AN175" s="2" t="str">
        <f>IFERROR(IF(INDEX(AN$1:AN174,MATCH(I175,I$1:I174,0),1)=0,"",INDEX(AN$1:AN174,MATCH(I175,I$1:I174,0),1)),"")</f>
        <v/>
      </c>
      <c r="AO175" s="2"/>
      <c r="AP175" s="2"/>
      <c r="AQ175" s="2"/>
      <c r="AR175" s="4"/>
      <c r="AS175" s="4"/>
      <c r="AT175" s="4"/>
      <c r="AU175" s="4"/>
      <c r="AV175" s="4"/>
      <c r="AW175" s="4"/>
      <c r="AX175" s="4"/>
      <c r="AY175" s="4"/>
      <c r="AZ175" s="4"/>
      <c r="BB175" s="4"/>
      <c r="BH175" s="4" t="str">
        <f>IF(IFERROR(VLOOKUP(F175,F176:F$1993,1,0),"")="","",COUNTIF(F:F,F175))</f>
        <v/>
      </c>
      <c r="BI175" s="4"/>
      <c r="BM175" s="5" t="str">
        <f>IF(B175="","",IF(BH175="",1+(MAX(BM$2:BM174)),""))</f>
        <v/>
      </c>
      <c r="BN175" s="5" t="str">
        <f t="shared" si="36"/>
        <v/>
      </c>
      <c r="BO175" s="5" t="str">
        <f t="shared" si="37"/>
        <v/>
      </c>
      <c r="BP175" s="15" t="str">
        <f t="shared" si="38"/>
        <v/>
      </c>
      <c r="BQ175" s="29"/>
      <c r="BR175" s="16"/>
      <c r="BS175" s="5" t="str">
        <f t="shared" si="45"/>
        <v/>
      </c>
      <c r="BV175" s="5" t="str">
        <f t="shared" si="44"/>
        <v/>
      </c>
      <c r="BW175" s="5" t="str">
        <f>IF(I175="","",IFERROR(IF(VLOOKUP(I175,I$2:I174,1,0)=0,"",""),I175))</f>
        <v/>
      </c>
      <c r="BX175" s="25" t="str">
        <f>IF(BW175="","",(IFERROR(VLOOKUP(MID(BW175,1,1),$CO$2:CS$28,3,0),0)+IFERROR(VLOOKUP(MID(BW175,2,1),CO$2:CS$28,4,0),0)+IFERROR(VLOOKUP(MID(BW175,3,1),CO$2:CS$28,5,0),0)+(ROW(BW175)/1000000000000)))</f>
        <v/>
      </c>
      <c r="BZ175" s="5">
        <v>174</v>
      </c>
      <c r="CA175" s="5" t="str">
        <f>IFERROR(VLOOKUP(BZ175,BV$2:BW1251,2,0),"")</f>
        <v/>
      </c>
      <c r="CU175" s="5" t="e">
        <f>IF(REPORTE!AH$2="si",IF(F175=VALUE(REPORTE!C$11),IF(SUM(CU176:CU$1993),CONCATENATE(INT(B175),", "),INT(B175)),""),IF(F175=VALUE(REPORTE!C$10),IF(SUM(CU176:CU$1993),CONCATENATE(INT(B175),", "),INT(B175)),""))</f>
        <v>#VALUE!</v>
      </c>
    </row>
    <row r="176" spans="1:100" s="5" customFormat="1" ht="15" customHeight="1" x14ac:dyDescent="0.25">
      <c r="A176" s="4" t="str">
        <f t="shared" si="35"/>
        <v/>
      </c>
      <c r="B176" s="6"/>
      <c r="C176" s="7"/>
      <c r="D176" s="10"/>
      <c r="E176" s="5" t="str">
        <f t="shared" si="39"/>
        <v/>
      </c>
      <c r="F176" s="9"/>
      <c r="G176" s="1" t="str">
        <f>IFERROR(INDEX('padron cfe'!B:B,MATCH(DATOS!F176,'padron cfe'!A:A,0),1),"")</f>
        <v/>
      </c>
      <c r="H176" s="1"/>
      <c r="J176" s="2" t="str">
        <f>IFERROR(INDEX('padron cfe'!C:C,MATCH(DATOS!F176,'padron cfe'!A:A,0),1),"")</f>
        <v/>
      </c>
      <c r="K176" s="4"/>
      <c r="L176" s="4" t="str">
        <f>IFERROR(IF(VLOOKUP(I176,I$2:L175,4,0)=0,"",VLOOKUP(I176,I$2:L175,4,0)),"")</f>
        <v/>
      </c>
      <c r="M176" s="4" t="str">
        <f>IFERROR(IF(VLOOKUP(I176,I$2:M175,5,0)=0,"",VLOOKUP(I176,I$2:M175,5,0)),"")</f>
        <v/>
      </c>
      <c r="N176" s="4"/>
      <c r="O176" s="2"/>
      <c r="P176" s="2"/>
      <c r="T176" s="2" t="str">
        <f>IFERROR(INDEX('padron cfe'!D:D,MATCH(DATOS!F176,'padron cfe'!A:A,0),1),"")</f>
        <v/>
      </c>
      <c r="U176" s="4"/>
      <c r="V176" s="4"/>
      <c r="W176" s="4"/>
      <c r="X176" s="4"/>
      <c r="Y176" s="4"/>
      <c r="Z176" s="8"/>
      <c r="AA176" s="4"/>
      <c r="AB176" s="4" t="str">
        <f t="shared" si="40"/>
        <v/>
      </c>
      <c r="AC176" s="7" t="str">
        <f t="shared" ca="1" si="41"/>
        <v/>
      </c>
      <c r="AD176" s="7"/>
      <c r="AE176" s="7"/>
      <c r="AF176" s="97" t="str">
        <f>IFERROR(INDEX(bombas!F:F,MATCH(B176,bombas!I:I,0),1),"")</f>
        <v/>
      </c>
      <c r="AG176" s="6" t="str">
        <f>IFERROR(INDEX(bombas!H:H,MATCH(B176,bombas!I:I,0),1),"")</f>
        <v/>
      </c>
      <c r="AH176" s="4"/>
      <c r="AI176" s="4" t="str">
        <f t="shared" si="42"/>
        <v/>
      </c>
      <c r="AJ176" s="4"/>
      <c r="AK176" s="127" t="str">
        <f t="shared" si="43"/>
        <v/>
      </c>
      <c r="AL176" s="2" t="str">
        <f>IFERROR(IF(INDEX(AL$1:AL175,MATCH(I176,I$1:I175,0),1)=0,"",INDEX(AL$1:AL175,MATCH(I176,I$1:I175,0),1)),"")</f>
        <v/>
      </c>
      <c r="AM176" s="2" t="str">
        <f>IFERROR(IF(INDEX(AM$1:AM175,MATCH(I176,I$1:I175,0),1)=0,"",INDEX(AM$1:AM175,MATCH(I176,I$1:I175,0),1)),"")</f>
        <v/>
      </c>
      <c r="AN176" s="2" t="str">
        <f>IFERROR(IF(INDEX(AN$1:AN175,MATCH(I176,I$1:I175,0),1)=0,"",INDEX(AN$1:AN175,MATCH(I176,I$1:I175,0),1)),"")</f>
        <v/>
      </c>
      <c r="AO176" s="2"/>
      <c r="AP176" s="2"/>
      <c r="AQ176" s="2"/>
      <c r="AR176" s="4"/>
      <c r="AS176" s="4"/>
      <c r="AT176" s="4"/>
      <c r="AU176" s="4"/>
      <c r="AV176" s="4"/>
      <c r="AW176" s="4"/>
      <c r="AX176" s="4"/>
      <c r="AY176" s="4"/>
      <c r="AZ176" s="4"/>
      <c r="BB176" s="4"/>
      <c r="BH176" s="4" t="str">
        <f>IF(IFERROR(VLOOKUP(F176,F177:F$1993,1,0),"")="","",COUNTIF(F:F,F176))</f>
        <v/>
      </c>
      <c r="BI176" s="4"/>
      <c r="BM176" s="5" t="str">
        <f>IF(B176="","",IF(BH176="",1+(MAX(BM$2:BM175)),""))</f>
        <v/>
      </c>
      <c r="BN176" s="5" t="str">
        <f t="shared" si="36"/>
        <v/>
      </c>
      <c r="BO176" s="5" t="str">
        <f t="shared" si="37"/>
        <v/>
      </c>
      <c r="BP176" s="15" t="str">
        <f t="shared" si="38"/>
        <v/>
      </c>
      <c r="BQ176" s="29"/>
      <c r="BR176" s="16"/>
      <c r="BS176" s="5" t="str">
        <f t="shared" si="45"/>
        <v/>
      </c>
      <c r="BV176" s="5" t="str">
        <f t="shared" si="44"/>
        <v/>
      </c>
      <c r="BW176" s="5" t="str">
        <f>IF(I176="","",IFERROR(IF(VLOOKUP(I176,I$2:I175,1,0)=0,"",""),I176))</f>
        <v/>
      </c>
      <c r="BX176" s="25" t="str">
        <f>IF(BW176="","",(IFERROR(VLOOKUP(MID(BW176,1,1),$CO$2:CS$28,3,0),0)+IFERROR(VLOOKUP(MID(BW176,2,1),CO$2:CS$28,4,0),0)+IFERROR(VLOOKUP(MID(BW176,3,1),CO$2:CS$28,5,0),0)+(ROW(BW176)/1000000000000)))</f>
        <v/>
      </c>
      <c r="BZ176" s="5">
        <v>175</v>
      </c>
      <c r="CA176" s="5" t="str">
        <f>IFERROR(VLOOKUP(BZ176,BV$2:BW1252,2,0),"")</f>
        <v/>
      </c>
      <c r="CU176" s="5" t="e">
        <f>IF(REPORTE!AH$2="si",IF(F176=VALUE(REPORTE!C$11),IF(SUM(CU177:CU$1993),CONCATENATE(INT(B176),", "),INT(B176)),""),IF(F176=VALUE(REPORTE!C$10),IF(SUM(CU177:CU$1993),CONCATENATE(INT(B176),", "),INT(B176)),""))</f>
        <v>#VALUE!</v>
      </c>
    </row>
    <row r="177" spans="1:99" s="5" customFormat="1" ht="15" customHeight="1" x14ac:dyDescent="0.25">
      <c r="A177" s="4" t="str">
        <f t="shared" si="35"/>
        <v/>
      </c>
      <c r="B177" s="6"/>
      <c r="C177" s="7"/>
      <c r="D177" s="10"/>
      <c r="E177" s="5" t="str">
        <f t="shared" si="39"/>
        <v/>
      </c>
      <c r="F177" s="9"/>
      <c r="G177" s="1" t="str">
        <f>IFERROR(INDEX('padron cfe'!B:B,MATCH(DATOS!F177,'padron cfe'!A:A,0),1),"")</f>
        <v/>
      </c>
      <c r="H177" s="1"/>
      <c r="J177" s="2" t="str">
        <f>IFERROR(INDEX('padron cfe'!C:C,MATCH(DATOS!F177,'padron cfe'!A:A,0),1),"")</f>
        <v/>
      </c>
      <c r="K177" s="4"/>
      <c r="L177" s="4" t="str">
        <f>IFERROR(IF(VLOOKUP(I177,I$2:L176,4,0)=0,"",VLOOKUP(I177,I$2:L176,4,0)),"")</f>
        <v/>
      </c>
      <c r="M177" s="4" t="str">
        <f>IFERROR(IF(VLOOKUP(I177,I$2:M176,5,0)=0,"",VLOOKUP(I177,I$2:M176,5,0)),"")</f>
        <v/>
      </c>
      <c r="N177" s="4"/>
      <c r="O177" s="2"/>
      <c r="P177" s="2"/>
      <c r="T177" s="2" t="str">
        <f>IFERROR(INDEX('padron cfe'!D:D,MATCH(DATOS!F177,'padron cfe'!A:A,0),1),"")</f>
        <v/>
      </c>
      <c r="U177" s="4"/>
      <c r="V177" s="4"/>
      <c r="W177" s="4"/>
      <c r="X177" s="4"/>
      <c r="Y177" s="4"/>
      <c r="Z177" s="8"/>
      <c r="AA177" s="4"/>
      <c r="AB177" s="4" t="str">
        <f t="shared" si="40"/>
        <v/>
      </c>
      <c r="AC177" s="7" t="str">
        <f t="shared" ca="1" si="41"/>
        <v/>
      </c>
      <c r="AD177" s="7"/>
      <c r="AE177" s="7"/>
      <c r="AF177" s="97" t="str">
        <f>IFERROR(INDEX(bombas!F:F,MATCH(B177,bombas!I:I,0),1),"")</f>
        <v/>
      </c>
      <c r="AG177" s="6" t="str">
        <f>IFERROR(INDEX(bombas!H:H,MATCH(B177,bombas!I:I,0),1),"")</f>
        <v/>
      </c>
      <c r="AH177" s="4"/>
      <c r="AI177" s="4" t="str">
        <f t="shared" si="42"/>
        <v/>
      </c>
      <c r="AJ177" s="4"/>
      <c r="AK177" s="127" t="str">
        <f t="shared" si="43"/>
        <v/>
      </c>
      <c r="AL177" s="2" t="str">
        <f>IFERROR(IF(INDEX(AL$1:AL176,MATCH(I177,I$1:I176,0),1)=0,"",INDEX(AL$1:AL176,MATCH(I177,I$1:I176,0),1)),"")</f>
        <v/>
      </c>
      <c r="AM177" s="2" t="str">
        <f>IFERROR(IF(INDEX(AM$1:AM176,MATCH(I177,I$1:I176,0),1)=0,"",INDEX(AM$1:AM176,MATCH(I177,I$1:I176,0),1)),"")</f>
        <v/>
      </c>
      <c r="AN177" s="2" t="str">
        <f>IFERROR(IF(INDEX(AN$1:AN176,MATCH(I177,I$1:I176,0),1)=0,"",INDEX(AN$1:AN176,MATCH(I177,I$1:I176,0),1)),"")</f>
        <v/>
      </c>
      <c r="AO177" s="2"/>
      <c r="AP177" s="2"/>
      <c r="AQ177" s="2"/>
      <c r="AR177" s="4"/>
      <c r="AS177" s="4"/>
      <c r="AT177" s="4"/>
      <c r="AU177" s="4"/>
      <c r="AV177" s="4"/>
      <c r="AW177" s="4"/>
      <c r="AX177" s="4"/>
      <c r="AY177" s="4"/>
      <c r="AZ177" s="4"/>
      <c r="BB177" s="4"/>
      <c r="BH177" s="4" t="str">
        <f>IF(IFERROR(VLOOKUP(F177,F178:F$1993,1,0),"")="","",COUNTIF(F:F,F177))</f>
        <v/>
      </c>
      <c r="BI177" s="4"/>
      <c r="BM177" s="5" t="str">
        <f>IF(B177="","",IF(BH177="",1+(MAX(BM$2:BM176)),""))</f>
        <v/>
      </c>
      <c r="BN177" s="5" t="str">
        <f t="shared" si="36"/>
        <v/>
      </c>
      <c r="BO177" s="5" t="str">
        <f t="shared" si="37"/>
        <v/>
      </c>
      <c r="BP177" s="15" t="str">
        <f t="shared" si="38"/>
        <v/>
      </c>
      <c r="BQ177" s="29"/>
      <c r="BR177" s="16"/>
      <c r="BS177" s="5" t="str">
        <f t="shared" si="45"/>
        <v/>
      </c>
      <c r="BV177" s="5" t="str">
        <f t="shared" si="44"/>
        <v/>
      </c>
      <c r="BW177" s="5" t="str">
        <f>IF(I177="","",IFERROR(IF(VLOOKUP(I177,I$2:I176,1,0)=0,"",""),I177))</f>
        <v/>
      </c>
      <c r="BX177" s="25" t="str">
        <f>IF(BW177="","",(IFERROR(VLOOKUP(MID(BW177,1,1),$CO$2:CS$28,3,0),0)+IFERROR(VLOOKUP(MID(BW177,2,1),CO$2:CS$28,4,0),0)+IFERROR(VLOOKUP(MID(BW177,3,1),CO$2:CS$28,5,0),0)+(ROW(BW177)/1000000000000)))</f>
        <v/>
      </c>
      <c r="BZ177" s="5">
        <v>176</v>
      </c>
      <c r="CA177" s="5" t="str">
        <f>IFERROR(VLOOKUP(BZ177,BV$2:BW1253,2,0),"")</f>
        <v/>
      </c>
      <c r="CU177" s="5" t="e">
        <f>IF(REPORTE!AH$2="si",IF(F177=VALUE(REPORTE!C$11),IF(SUM(CU178:CU$1993),CONCATENATE(INT(B177),", "),INT(B177)),""),IF(F177=VALUE(REPORTE!C$10),IF(SUM(CU178:CU$1993),CONCATENATE(INT(B177),", "),INT(B177)),""))</f>
        <v>#VALUE!</v>
      </c>
    </row>
    <row r="178" spans="1:99" s="5" customFormat="1" ht="15" customHeight="1" x14ac:dyDescent="0.25">
      <c r="A178" s="4" t="str">
        <f t="shared" si="35"/>
        <v/>
      </c>
      <c r="B178" s="6"/>
      <c r="C178" s="7"/>
      <c r="D178" s="10"/>
      <c r="E178" s="5" t="str">
        <f t="shared" si="39"/>
        <v/>
      </c>
      <c r="F178" s="9"/>
      <c r="G178" s="1" t="str">
        <f>IFERROR(INDEX('padron cfe'!B:B,MATCH(DATOS!F178,'padron cfe'!A:A,0),1),"")</f>
        <v/>
      </c>
      <c r="H178" s="1"/>
      <c r="J178" s="2" t="str">
        <f>IFERROR(INDEX('padron cfe'!C:C,MATCH(DATOS!F178,'padron cfe'!A:A,0),1),"")</f>
        <v/>
      </c>
      <c r="K178" s="4"/>
      <c r="L178" s="4" t="str">
        <f>IFERROR(IF(VLOOKUP(I178,I$2:L177,4,0)=0,"",VLOOKUP(I178,I$2:L177,4,0)),"")</f>
        <v/>
      </c>
      <c r="M178" s="4" t="str">
        <f>IFERROR(IF(VLOOKUP(I178,I$2:M177,5,0)=0,"",VLOOKUP(I178,I$2:M177,5,0)),"")</f>
        <v/>
      </c>
      <c r="N178" s="4"/>
      <c r="O178" s="2"/>
      <c r="P178" s="2"/>
      <c r="T178" s="2" t="str">
        <f>IFERROR(INDEX('padron cfe'!D:D,MATCH(DATOS!F178,'padron cfe'!A:A,0),1),"")</f>
        <v/>
      </c>
      <c r="U178" s="4"/>
      <c r="V178" s="4"/>
      <c r="W178" s="4"/>
      <c r="X178" s="4"/>
      <c r="Y178" s="4"/>
      <c r="Z178" s="8"/>
      <c r="AA178" s="4"/>
      <c r="AB178" s="4" t="str">
        <f t="shared" si="40"/>
        <v/>
      </c>
      <c r="AC178" s="7" t="str">
        <f t="shared" ca="1" si="41"/>
        <v/>
      </c>
      <c r="AD178" s="7"/>
      <c r="AE178" s="7"/>
      <c r="AF178" s="97" t="str">
        <f>IFERROR(INDEX(bombas!F:F,MATCH(B178,bombas!I:I,0),1),"")</f>
        <v/>
      </c>
      <c r="AG178" s="6" t="str">
        <f>IFERROR(INDEX(bombas!H:H,MATCH(B178,bombas!I:I,0),1),"")</f>
        <v/>
      </c>
      <c r="AH178" s="4"/>
      <c r="AI178" s="4" t="str">
        <f t="shared" si="42"/>
        <v/>
      </c>
      <c r="AJ178" s="4"/>
      <c r="AK178" s="127" t="str">
        <f t="shared" si="43"/>
        <v/>
      </c>
      <c r="AL178" s="2" t="str">
        <f>IFERROR(IF(INDEX(AL$1:AL177,MATCH(I178,I$1:I177,0),1)=0,"",INDEX(AL$1:AL177,MATCH(I178,I$1:I177,0),1)),"")</f>
        <v/>
      </c>
      <c r="AM178" s="2" t="str">
        <f>IFERROR(IF(INDEX(AM$1:AM177,MATCH(I178,I$1:I177,0),1)=0,"",INDEX(AM$1:AM177,MATCH(I178,I$1:I177,0),1)),"")</f>
        <v/>
      </c>
      <c r="AN178" s="2" t="str">
        <f>IFERROR(IF(INDEX(AN$1:AN177,MATCH(I178,I$1:I177,0),1)=0,"",INDEX(AN$1:AN177,MATCH(I178,I$1:I177,0),1)),"")</f>
        <v/>
      </c>
      <c r="AO178" s="2"/>
      <c r="AP178" s="2"/>
      <c r="AQ178" s="2"/>
      <c r="AR178" s="4"/>
      <c r="AS178" s="4"/>
      <c r="AT178" s="4"/>
      <c r="AU178" s="4"/>
      <c r="AV178" s="4"/>
      <c r="AW178" s="4"/>
      <c r="AX178" s="4"/>
      <c r="AY178" s="4"/>
      <c r="AZ178" s="4"/>
      <c r="BB178" s="4"/>
      <c r="BH178" s="4" t="str">
        <f>IF(IFERROR(VLOOKUP(F178,F179:F$1993,1,0),"")="","",COUNTIF(F:F,F178))</f>
        <v/>
      </c>
      <c r="BI178" s="4"/>
      <c r="BM178" s="5" t="str">
        <f>IF(B178="","",IF(BH178="",1+(MAX(BM$2:BM177)),""))</f>
        <v/>
      </c>
      <c r="BN178" s="5" t="str">
        <f t="shared" si="36"/>
        <v/>
      </c>
      <c r="BO178" s="5" t="str">
        <f t="shared" si="37"/>
        <v/>
      </c>
      <c r="BP178" s="15" t="str">
        <f t="shared" si="38"/>
        <v/>
      </c>
      <c r="BQ178" s="29"/>
      <c r="BR178" s="16"/>
      <c r="BS178" s="5" t="str">
        <f t="shared" si="45"/>
        <v/>
      </c>
      <c r="BV178" s="5" t="str">
        <f t="shared" si="44"/>
        <v/>
      </c>
      <c r="BW178" s="5" t="str">
        <f>IF(I178="","",IFERROR(IF(VLOOKUP(I178,I$2:I177,1,0)=0,"",""),I178))</f>
        <v/>
      </c>
      <c r="BX178" s="25" t="str">
        <f>IF(BW178="","",(IFERROR(VLOOKUP(MID(BW178,1,1),$CO$2:CS$28,3,0),0)+IFERROR(VLOOKUP(MID(BW178,2,1),CO$2:CS$28,4,0),0)+IFERROR(VLOOKUP(MID(BW178,3,1),CO$2:CS$28,5,0),0)+(ROW(BW178)/1000000000000)))</f>
        <v/>
      </c>
      <c r="BZ178" s="5">
        <v>177</v>
      </c>
      <c r="CA178" s="5" t="str">
        <f>IFERROR(VLOOKUP(BZ178,BV$2:BW1254,2,0),"")</f>
        <v/>
      </c>
      <c r="CU178" s="5" t="e">
        <f>IF(REPORTE!AH$2="si",IF(F178=VALUE(REPORTE!C$11),IF(SUM(CU179:CU$1993),CONCATENATE(INT(B178),", "),INT(B178)),""),IF(F178=VALUE(REPORTE!C$10),IF(SUM(CU179:CU$1993),CONCATENATE(INT(B178),", "),INT(B178)),""))</f>
        <v>#VALUE!</v>
      </c>
    </row>
    <row r="179" spans="1:99" s="5" customFormat="1" ht="15" customHeight="1" x14ac:dyDescent="0.25">
      <c r="A179" s="4" t="str">
        <f t="shared" si="35"/>
        <v/>
      </c>
      <c r="B179" s="6"/>
      <c r="C179" s="7"/>
      <c r="D179" s="10"/>
      <c r="E179" s="5" t="str">
        <f t="shared" si="39"/>
        <v/>
      </c>
      <c r="F179" s="9"/>
      <c r="G179" s="1" t="str">
        <f>IFERROR(INDEX('padron cfe'!B:B,MATCH(DATOS!F179,'padron cfe'!A:A,0),1),"")</f>
        <v/>
      </c>
      <c r="H179" s="1"/>
      <c r="J179" s="2" t="str">
        <f>IFERROR(INDEX('padron cfe'!C:C,MATCH(DATOS!F179,'padron cfe'!A:A,0),1),"")</f>
        <v/>
      </c>
      <c r="K179" s="4"/>
      <c r="L179" s="4" t="str">
        <f>IFERROR(IF(VLOOKUP(I179,I$2:L178,4,0)=0,"",VLOOKUP(I179,I$2:L178,4,0)),"")</f>
        <v/>
      </c>
      <c r="M179" s="4" t="str">
        <f>IFERROR(IF(VLOOKUP(I179,I$2:M178,5,0)=0,"",VLOOKUP(I179,I$2:M178,5,0)),"")</f>
        <v/>
      </c>
      <c r="N179" s="4"/>
      <c r="O179" s="2"/>
      <c r="P179" s="2"/>
      <c r="T179" s="2" t="str">
        <f>IFERROR(INDEX('padron cfe'!D:D,MATCH(DATOS!F179,'padron cfe'!A:A,0),1),"")</f>
        <v/>
      </c>
      <c r="U179" s="4"/>
      <c r="V179" s="4"/>
      <c r="W179" s="4"/>
      <c r="X179" s="4"/>
      <c r="Y179" s="4"/>
      <c r="Z179" s="8"/>
      <c r="AA179" s="4"/>
      <c r="AB179" s="4" t="str">
        <f t="shared" si="40"/>
        <v/>
      </c>
      <c r="AC179" s="7" t="str">
        <f t="shared" ca="1" si="41"/>
        <v/>
      </c>
      <c r="AD179" s="7"/>
      <c r="AE179" s="7"/>
      <c r="AF179" s="97" t="str">
        <f>IFERROR(INDEX(bombas!F:F,MATCH(B179,bombas!I:I,0),1),"")</f>
        <v/>
      </c>
      <c r="AG179" s="6" t="str">
        <f>IFERROR(INDEX(bombas!H:H,MATCH(B179,bombas!I:I,0),1),"")</f>
        <v/>
      </c>
      <c r="AH179" s="4"/>
      <c r="AI179" s="4" t="str">
        <f t="shared" si="42"/>
        <v/>
      </c>
      <c r="AJ179" s="4"/>
      <c r="AK179" s="127" t="str">
        <f t="shared" si="43"/>
        <v/>
      </c>
      <c r="AL179" s="2" t="str">
        <f>IFERROR(IF(INDEX(AL$1:AL178,MATCH(I179,I$1:I178,0),1)=0,"",INDEX(AL$1:AL178,MATCH(I179,I$1:I178,0),1)),"")</f>
        <v/>
      </c>
      <c r="AM179" s="2" t="str">
        <f>IFERROR(IF(INDEX(AM$1:AM178,MATCH(I179,I$1:I178,0),1)=0,"",INDEX(AM$1:AM178,MATCH(I179,I$1:I178,0),1)),"")</f>
        <v/>
      </c>
      <c r="AN179" s="2" t="str">
        <f>IFERROR(IF(INDEX(AN$1:AN178,MATCH(I179,I$1:I178,0),1)=0,"",INDEX(AN$1:AN178,MATCH(I179,I$1:I178,0),1)),"")</f>
        <v/>
      </c>
      <c r="AO179" s="2"/>
      <c r="AP179" s="2"/>
      <c r="AQ179" s="2"/>
      <c r="AR179" s="4"/>
      <c r="AS179" s="4"/>
      <c r="AT179" s="4"/>
      <c r="AU179" s="4"/>
      <c r="AV179" s="4"/>
      <c r="AW179" s="4"/>
      <c r="AX179" s="4"/>
      <c r="AY179" s="4"/>
      <c r="AZ179" s="4"/>
      <c r="BB179" s="4"/>
      <c r="BH179" s="4" t="str">
        <f>IF(IFERROR(VLOOKUP(F179,F180:F$1993,1,0),"")="","",COUNTIF(F:F,F179))</f>
        <v/>
      </c>
      <c r="BI179" s="4"/>
      <c r="BM179" s="5" t="str">
        <f>IF(B179="","",IF(BH179="",1+(MAX(BM$2:BM178)),""))</f>
        <v/>
      </c>
      <c r="BN179" s="5" t="str">
        <f t="shared" si="36"/>
        <v/>
      </c>
      <c r="BO179" s="5" t="str">
        <f t="shared" si="37"/>
        <v/>
      </c>
      <c r="BP179" s="15" t="str">
        <f t="shared" si="38"/>
        <v/>
      </c>
      <c r="BQ179" s="29"/>
      <c r="BR179" s="16"/>
      <c r="BS179" s="5" t="str">
        <f t="shared" ref="BS179:BS201" si="46">CONCATENATE(AR179,AS179,AT179,AU179,AV179)</f>
        <v/>
      </c>
      <c r="BV179" s="5" t="str">
        <f t="shared" si="44"/>
        <v/>
      </c>
      <c r="BW179" s="5" t="str">
        <f>IF(I179="","",IFERROR(IF(VLOOKUP(I179,I$2:I178,1,0)=0,"",""),I179))</f>
        <v/>
      </c>
      <c r="BX179" s="25" t="str">
        <f>IF(BW179="","",(IFERROR(VLOOKUP(MID(BW179,1,1),$CO$2:CS$28,3,0),0)+IFERROR(VLOOKUP(MID(BW179,2,1),CO$2:CS$28,4,0),0)+IFERROR(VLOOKUP(MID(BW179,3,1),CO$2:CS$28,5,0),0)+(ROW(BW179)/1000000000000)))</f>
        <v/>
      </c>
      <c r="BZ179" s="5">
        <v>178</v>
      </c>
      <c r="CA179" s="5" t="str">
        <f>IFERROR(VLOOKUP(BZ179,BV$2:BW1255,2,0),"")</f>
        <v/>
      </c>
      <c r="CU179" s="5" t="e">
        <f>IF(REPORTE!AH$2="si",IF(F179=VALUE(REPORTE!C$11),IF(SUM(CU180:CU$1993),CONCATENATE(INT(B179),", "),INT(B179)),""),IF(F179=VALUE(REPORTE!C$10),IF(SUM(CU180:CU$1993),CONCATENATE(INT(B179),", "),INT(B179)),""))</f>
        <v>#VALUE!</v>
      </c>
    </row>
    <row r="180" spans="1:99" s="5" customFormat="1" ht="15" customHeight="1" x14ac:dyDescent="0.25">
      <c r="A180" s="4" t="str">
        <f t="shared" si="35"/>
        <v/>
      </c>
      <c r="B180" s="6"/>
      <c r="C180" s="7"/>
      <c r="D180" s="10"/>
      <c r="E180" s="5" t="str">
        <f t="shared" si="39"/>
        <v/>
      </c>
      <c r="F180" s="9"/>
      <c r="G180" s="1" t="str">
        <f>IFERROR(INDEX('padron cfe'!B:B,MATCH(DATOS!F180,'padron cfe'!A:A,0),1),"")</f>
        <v/>
      </c>
      <c r="H180" s="1"/>
      <c r="J180" s="2" t="str">
        <f>IFERROR(INDEX('padron cfe'!C:C,MATCH(DATOS!F180,'padron cfe'!A:A,0),1),"")</f>
        <v/>
      </c>
      <c r="K180" s="4"/>
      <c r="L180" s="4" t="str">
        <f>IFERROR(IF(VLOOKUP(I180,I$2:L179,4,0)=0,"",VLOOKUP(I180,I$2:L179,4,0)),"")</f>
        <v/>
      </c>
      <c r="M180" s="4" t="str">
        <f>IFERROR(IF(VLOOKUP(I180,I$2:M179,5,0)=0,"",VLOOKUP(I180,I$2:M179,5,0)),"")</f>
        <v/>
      </c>
      <c r="N180" s="4"/>
      <c r="O180" s="2"/>
      <c r="P180" s="2"/>
      <c r="T180" s="2" t="str">
        <f>IFERROR(INDEX('padron cfe'!D:D,MATCH(DATOS!F180,'padron cfe'!A:A,0),1),"")</f>
        <v/>
      </c>
      <c r="U180" s="4"/>
      <c r="V180" s="4"/>
      <c r="W180" s="4"/>
      <c r="X180" s="4"/>
      <c r="Y180" s="4"/>
      <c r="Z180" s="8"/>
      <c r="AA180" s="4"/>
      <c r="AB180" s="4" t="str">
        <f t="shared" si="40"/>
        <v/>
      </c>
      <c r="AC180" s="7" t="str">
        <f t="shared" ca="1" si="41"/>
        <v/>
      </c>
      <c r="AD180" s="7"/>
      <c r="AE180" s="7"/>
      <c r="AF180" s="97" t="str">
        <f>IFERROR(INDEX(bombas!F:F,MATCH(B180,bombas!I:I,0),1),"")</f>
        <v/>
      </c>
      <c r="AG180" s="6" t="str">
        <f>IFERROR(INDEX(bombas!H:H,MATCH(B180,bombas!I:I,0),1),"")</f>
        <v/>
      </c>
      <c r="AH180" s="4"/>
      <c r="AI180" s="4" t="str">
        <f t="shared" si="42"/>
        <v/>
      </c>
      <c r="AJ180" s="4"/>
      <c r="AK180" s="127" t="str">
        <f t="shared" si="43"/>
        <v/>
      </c>
      <c r="AL180" s="2" t="str">
        <f>IFERROR(IF(INDEX(AL$1:AL179,MATCH(I180,I$1:I179,0),1)=0,"",INDEX(AL$1:AL179,MATCH(I180,I$1:I179,0),1)),"")</f>
        <v/>
      </c>
      <c r="AM180" s="2" t="str">
        <f>IFERROR(IF(INDEX(AM$1:AM179,MATCH(I180,I$1:I179,0),1)=0,"",INDEX(AM$1:AM179,MATCH(I180,I$1:I179,0),1)),"")</f>
        <v/>
      </c>
      <c r="AN180" s="2" t="str">
        <f>IFERROR(IF(INDEX(AN$1:AN179,MATCH(I180,I$1:I179,0),1)=0,"",INDEX(AN$1:AN179,MATCH(I180,I$1:I179,0),1)),"")</f>
        <v/>
      </c>
      <c r="AO180" s="2"/>
      <c r="AP180" s="2"/>
      <c r="AQ180" s="2"/>
      <c r="AR180" s="4"/>
      <c r="AS180" s="4"/>
      <c r="AT180" s="4"/>
      <c r="AU180" s="4"/>
      <c r="AV180" s="4"/>
      <c r="AW180" s="4"/>
      <c r="AX180" s="4"/>
      <c r="AY180" s="4"/>
      <c r="AZ180" s="4"/>
      <c r="BB180" s="4"/>
      <c r="BH180" s="4" t="str">
        <f>IF(IFERROR(VLOOKUP(F180,F181:F$1993,1,0),"")="","",COUNTIF(F:F,F180))</f>
        <v/>
      </c>
      <c r="BI180" s="4"/>
      <c r="BM180" s="5" t="str">
        <f>IF(B180="","",IF(BH180="",1+(MAX(BM$2:BM179)),""))</f>
        <v/>
      </c>
      <c r="BN180" s="5" t="str">
        <f t="shared" si="36"/>
        <v/>
      </c>
      <c r="BO180" s="5" t="str">
        <f t="shared" si="37"/>
        <v/>
      </c>
      <c r="BP180" s="15" t="str">
        <f t="shared" si="38"/>
        <v/>
      </c>
      <c r="BQ180" s="29"/>
      <c r="BR180" s="16"/>
      <c r="BS180" s="5" t="str">
        <f t="shared" si="46"/>
        <v/>
      </c>
      <c r="BV180" s="5" t="str">
        <f t="shared" si="44"/>
        <v/>
      </c>
      <c r="BW180" s="5" t="str">
        <f>IF(I180="","",IFERROR(IF(VLOOKUP(I180,I$2:I179,1,0)=0,"",""),I180))</f>
        <v/>
      </c>
      <c r="BX180" s="25" t="str">
        <f>IF(BW180="","",(IFERROR(VLOOKUP(MID(BW180,1,1),$CO$2:CS$28,3,0),0)+IFERROR(VLOOKUP(MID(BW180,2,1),CO$2:CS$28,4,0),0)+IFERROR(VLOOKUP(MID(BW180,3,1),CO$2:CS$28,5,0),0)+(ROW(BW180)/1000000000000)))</f>
        <v/>
      </c>
      <c r="BZ180" s="5">
        <v>179</v>
      </c>
      <c r="CA180" s="5" t="str">
        <f>IFERROR(VLOOKUP(BZ180,BV$2:BW1256,2,0),"")</f>
        <v/>
      </c>
      <c r="CU180" s="5" t="e">
        <f>IF(REPORTE!AH$2="si",IF(F180=VALUE(REPORTE!C$11),IF(SUM(CU181:CU$1993),CONCATENATE(INT(B180),", "),INT(B180)),""),IF(F180=VALUE(REPORTE!C$10),IF(SUM(CU181:CU$1993),CONCATENATE(INT(B180),", "),INT(B180)),""))</f>
        <v>#VALUE!</v>
      </c>
    </row>
    <row r="181" spans="1:99" s="5" customFormat="1" ht="15" customHeight="1" x14ac:dyDescent="0.25">
      <c r="A181" s="4" t="str">
        <f t="shared" si="35"/>
        <v/>
      </c>
      <c r="B181" s="6"/>
      <c r="C181" s="7"/>
      <c r="D181" s="10"/>
      <c r="E181" s="5" t="str">
        <f t="shared" si="39"/>
        <v/>
      </c>
      <c r="F181" s="9"/>
      <c r="G181" s="1" t="str">
        <f>IFERROR(INDEX('padron cfe'!B:B,MATCH(DATOS!F181,'padron cfe'!A:A,0),1),"")</f>
        <v/>
      </c>
      <c r="H181" s="1"/>
      <c r="J181" s="2" t="str">
        <f>IFERROR(INDEX('padron cfe'!C:C,MATCH(DATOS!F181,'padron cfe'!A:A,0),1),"")</f>
        <v/>
      </c>
      <c r="K181" s="4"/>
      <c r="L181" s="4" t="str">
        <f>IFERROR(IF(VLOOKUP(I181,I$2:L180,4,0)=0,"",VLOOKUP(I181,I$2:L180,4,0)),"")</f>
        <v/>
      </c>
      <c r="M181" s="4" t="str">
        <f>IFERROR(IF(VLOOKUP(I181,I$2:M180,5,0)=0,"",VLOOKUP(I181,I$2:M180,5,0)),"")</f>
        <v/>
      </c>
      <c r="N181" s="4"/>
      <c r="O181" s="2"/>
      <c r="P181" s="2"/>
      <c r="T181" s="2" t="str">
        <f>IFERROR(INDEX('padron cfe'!D:D,MATCH(DATOS!F181,'padron cfe'!A:A,0),1),"")</f>
        <v/>
      </c>
      <c r="U181" s="4"/>
      <c r="V181" s="4"/>
      <c r="W181" s="4"/>
      <c r="X181" s="4"/>
      <c r="Y181" s="4"/>
      <c r="Z181" s="8"/>
      <c r="AA181" s="4"/>
      <c r="AB181" s="4" t="str">
        <f t="shared" si="40"/>
        <v/>
      </c>
      <c r="AC181" s="7" t="str">
        <f t="shared" ca="1" si="41"/>
        <v/>
      </c>
      <c r="AD181" s="7"/>
      <c r="AE181" s="7"/>
      <c r="AF181" s="97" t="str">
        <f>IFERROR(INDEX(bombas!F:F,MATCH(B181,bombas!I:I,0),1),"")</f>
        <v/>
      </c>
      <c r="AG181" s="6" t="str">
        <f>IFERROR(INDEX(bombas!H:H,MATCH(B181,bombas!I:I,0),1),"")</f>
        <v/>
      </c>
      <c r="AH181" s="4"/>
      <c r="AI181" s="4" t="str">
        <f t="shared" si="42"/>
        <v/>
      </c>
      <c r="AJ181" s="4"/>
      <c r="AK181" s="127" t="str">
        <f t="shared" si="43"/>
        <v/>
      </c>
      <c r="AL181" s="2" t="str">
        <f>IFERROR(IF(INDEX(AL$1:AL180,MATCH(I181,I$1:I180,0),1)=0,"",INDEX(AL$1:AL180,MATCH(I181,I$1:I180,0),1)),"")</f>
        <v/>
      </c>
      <c r="AM181" s="2" t="str">
        <f>IFERROR(IF(INDEX(AM$1:AM180,MATCH(I181,I$1:I180,0),1)=0,"",INDEX(AM$1:AM180,MATCH(I181,I$1:I180,0),1)),"")</f>
        <v/>
      </c>
      <c r="AN181" s="2" t="str">
        <f>IFERROR(IF(INDEX(AN$1:AN180,MATCH(I181,I$1:I180,0),1)=0,"",INDEX(AN$1:AN180,MATCH(I181,I$1:I180,0),1)),"")</f>
        <v/>
      </c>
      <c r="AO181" s="2"/>
      <c r="AP181" s="2"/>
      <c r="AQ181" s="2"/>
      <c r="AR181" s="4"/>
      <c r="AS181" s="4"/>
      <c r="AT181" s="4"/>
      <c r="AU181" s="4"/>
      <c r="AV181" s="4"/>
      <c r="AW181" s="4"/>
      <c r="AX181" s="4"/>
      <c r="AY181" s="4"/>
      <c r="AZ181" s="4"/>
      <c r="BB181" s="4"/>
      <c r="BH181" s="4" t="str">
        <f>IF(IFERROR(VLOOKUP(F181,F182:F$1993,1,0),"")="","",COUNTIF(F:F,F181))</f>
        <v/>
      </c>
      <c r="BI181" s="4"/>
      <c r="BM181" s="5" t="str">
        <f>IF(B181="","",IF(BH181="",1+(MAX(BM$2:BM180)),""))</f>
        <v/>
      </c>
      <c r="BN181" s="5" t="str">
        <f t="shared" si="36"/>
        <v/>
      </c>
      <c r="BO181" s="5" t="str">
        <f t="shared" si="37"/>
        <v/>
      </c>
      <c r="BP181" s="15" t="str">
        <f t="shared" si="38"/>
        <v/>
      </c>
      <c r="BQ181" s="29"/>
      <c r="BR181" s="16"/>
      <c r="BS181" s="5" t="str">
        <f t="shared" si="46"/>
        <v/>
      </c>
      <c r="BV181" s="5" t="str">
        <f t="shared" si="44"/>
        <v/>
      </c>
      <c r="BW181" s="5" t="str">
        <f>IF(I181="","",IFERROR(IF(VLOOKUP(I181,I$2:I180,1,0)=0,"",""),I181))</f>
        <v/>
      </c>
      <c r="BX181" s="25" t="str">
        <f>IF(BW181="","",(IFERROR(VLOOKUP(MID(BW181,1,1),$CO$2:CS$28,3,0),0)+IFERROR(VLOOKUP(MID(BW181,2,1),CO$2:CS$28,4,0),0)+IFERROR(VLOOKUP(MID(BW181,3,1),CO$2:CS$28,5,0),0)+(ROW(BW181)/1000000000000)))</f>
        <v/>
      </c>
      <c r="BZ181" s="5">
        <v>180</v>
      </c>
      <c r="CA181" s="5" t="str">
        <f>IFERROR(VLOOKUP(BZ181,BV$2:BW1257,2,0),"")</f>
        <v/>
      </c>
      <c r="CU181" s="5" t="e">
        <f>IF(REPORTE!AH$2="si",IF(F181=VALUE(REPORTE!C$11),IF(SUM(CU182:CU$1993),CONCATENATE(INT(B181),", "),INT(B181)),""),IF(F181=VALUE(REPORTE!C$10),IF(SUM(CU182:CU$1993),CONCATENATE(INT(B181),", "),INT(B181)),""))</f>
        <v>#VALUE!</v>
      </c>
    </row>
    <row r="182" spans="1:99" s="5" customFormat="1" ht="15" customHeight="1" x14ac:dyDescent="0.25">
      <c r="A182" s="6" t="str">
        <f t="shared" si="35"/>
        <v/>
      </c>
      <c r="B182" s="6"/>
      <c r="C182" s="7"/>
      <c r="D182" s="10"/>
      <c r="E182" s="5" t="str">
        <f t="shared" si="39"/>
        <v/>
      </c>
      <c r="F182" s="9"/>
      <c r="G182" s="1" t="str">
        <f>IFERROR(INDEX('padron cfe'!B:B,MATCH(DATOS!F182,'padron cfe'!A:A,0),1),"")</f>
        <v/>
      </c>
      <c r="H182" s="1"/>
      <c r="J182" s="2" t="str">
        <f>IFERROR(INDEX('padron cfe'!C:C,MATCH(DATOS!F182,'padron cfe'!A:A,0),1),"")</f>
        <v/>
      </c>
      <c r="K182" s="4"/>
      <c r="L182" s="4" t="str">
        <f>IFERROR(IF(VLOOKUP(I182,I$2:L181,4,0)=0,"",VLOOKUP(I182,I$2:L181,4,0)),"")</f>
        <v/>
      </c>
      <c r="M182" s="4" t="str">
        <f>IFERROR(IF(VLOOKUP(I182,I$2:M181,5,0)=0,"",VLOOKUP(I182,I$2:M181,5,0)),"")</f>
        <v/>
      </c>
      <c r="N182" s="4"/>
      <c r="O182" s="2"/>
      <c r="P182" s="2"/>
      <c r="T182" s="2" t="str">
        <f>IFERROR(INDEX('padron cfe'!D:D,MATCH(DATOS!F182,'padron cfe'!A:A,0),1),"")</f>
        <v/>
      </c>
      <c r="U182" s="4"/>
      <c r="V182" s="4"/>
      <c r="W182" s="4"/>
      <c r="X182" s="4"/>
      <c r="Y182" s="4"/>
      <c r="Z182" s="8"/>
      <c r="AA182" s="4"/>
      <c r="AB182" s="4" t="str">
        <f t="shared" si="40"/>
        <v/>
      </c>
      <c r="AC182" s="7" t="str">
        <f t="shared" ca="1" si="41"/>
        <v/>
      </c>
      <c r="AD182" s="7"/>
      <c r="AE182" s="7"/>
      <c r="AF182" s="97" t="str">
        <f>IFERROR(INDEX(bombas!F:F,MATCH(B182,bombas!I:I,0),1),"")</f>
        <v/>
      </c>
      <c r="AG182" s="6" t="str">
        <f>IFERROR(INDEX(bombas!H:H,MATCH(B182,bombas!I:I,0),1),"")</f>
        <v/>
      </c>
      <c r="AH182" s="4"/>
      <c r="AI182" s="4" t="str">
        <f t="shared" si="42"/>
        <v/>
      </c>
      <c r="AJ182" s="4"/>
      <c r="AK182" s="127" t="str">
        <f t="shared" si="43"/>
        <v/>
      </c>
      <c r="AL182" s="2" t="str">
        <f>IFERROR(IF(INDEX(AL$1:AL181,MATCH(I182,I$1:I181,0),1)=0,"",INDEX(AL$1:AL181,MATCH(I182,I$1:I181,0),1)),"")</f>
        <v/>
      </c>
      <c r="AM182" s="2" t="str">
        <f>IFERROR(IF(INDEX(AM$1:AM181,MATCH(I182,I$1:I181,0),1)=0,"",INDEX(AM$1:AM181,MATCH(I182,I$1:I181,0),1)),"")</f>
        <v/>
      </c>
      <c r="AN182" s="2" t="str">
        <f>IFERROR(IF(INDEX(AN$1:AN181,MATCH(I182,I$1:I181,0),1)=0,"",INDEX(AN$1:AN181,MATCH(I182,I$1:I181,0),1)),"")</f>
        <v/>
      </c>
      <c r="AO182" s="2"/>
      <c r="AP182" s="2"/>
      <c r="AQ182" s="2"/>
      <c r="AR182" s="4"/>
      <c r="AS182" s="4"/>
      <c r="AT182" s="4"/>
      <c r="AU182" s="4"/>
      <c r="AV182" s="4"/>
      <c r="AW182" s="4"/>
      <c r="AX182" s="4"/>
      <c r="AY182" s="4"/>
      <c r="AZ182" s="4"/>
      <c r="BB182" s="4"/>
      <c r="BH182" s="4" t="str">
        <f>IF(IFERROR(VLOOKUP(F182,F183:F$1993,1,0),"")="","",COUNTIF(F:F,F182))</f>
        <v/>
      </c>
      <c r="BI182" s="4"/>
      <c r="BM182" s="5" t="str">
        <f>IF(B182="","",IF(BH182="",1+(MAX(BM$2:BM181)),""))</f>
        <v/>
      </c>
      <c r="BN182" s="5" t="str">
        <f t="shared" si="36"/>
        <v/>
      </c>
      <c r="BO182" s="5" t="str">
        <f t="shared" si="37"/>
        <v/>
      </c>
      <c r="BP182" s="15" t="str">
        <f t="shared" si="38"/>
        <v/>
      </c>
      <c r="BQ182" s="29"/>
      <c r="BR182" s="16"/>
      <c r="BS182" s="5" t="str">
        <f t="shared" si="46"/>
        <v/>
      </c>
      <c r="BV182" s="5" t="str">
        <f t="shared" si="44"/>
        <v/>
      </c>
      <c r="BW182" s="5" t="str">
        <f>IF(I182="","",IFERROR(IF(VLOOKUP(I182,I$2:I181,1,0)=0,"",""),I182))</f>
        <v/>
      </c>
      <c r="BX182" s="25" t="str">
        <f>IF(BW182="","",(IFERROR(VLOOKUP(MID(BW182,1,1),$CO$2:CS$28,3,0),0)+IFERROR(VLOOKUP(MID(BW182,2,1),CO$2:CS$28,4,0),0)+IFERROR(VLOOKUP(MID(BW182,3,1),CO$2:CS$28,5,0),0)+(ROW(BW182)/1000000000000)))</f>
        <v/>
      </c>
      <c r="BZ182" s="5">
        <v>181</v>
      </c>
      <c r="CA182" s="5" t="str">
        <f>IFERROR(VLOOKUP(BZ182,BV$2:BW1258,2,0),"")</f>
        <v/>
      </c>
      <c r="CU182" s="5" t="e">
        <f>IF(REPORTE!AH$2="si",IF(F182=VALUE(REPORTE!C$11),IF(SUM(CU183:CU$1993),CONCATENATE(INT(B182),", "),INT(B182)),""),IF(F182=VALUE(REPORTE!C$10),IF(SUM(CU183:CU$1993),CONCATENATE(INT(B182),", "),INT(B182)),""))</f>
        <v>#VALUE!</v>
      </c>
    </row>
    <row r="183" spans="1:99" s="5" customFormat="1" ht="15" customHeight="1" x14ac:dyDescent="0.25">
      <c r="A183" s="4" t="str">
        <f t="shared" si="35"/>
        <v/>
      </c>
      <c r="B183" s="6"/>
      <c r="C183" s="7"/>
      <c r="D183" s="10"/>
      <c r="E183" s="5" t="str">
        <f t="shared" si="39"/>
        <v/>
      </c>
      <c r="F183" s="9"/>
      <c r="G183" s="1" t="str">
        <f>IFERROR(INDEX('padron cfe'!B:B,MATCH(DATOS!F183,'padron cfe'!A:A,0),1),"")</f>
        <v/>
      </c>
      <c r="H183" s="1"/>
      <c r="J183" s="2" t="str">
        <f>IFERROR(INDEX('padron cfe'!C:C,MATCH(DATOS!F183,'padron cfe'!A:A,0),1),"")</f>
        <v/>
      </c>
      <c r="K183" s="4"/>
      <c r="L183" s="4" t="str">
        <f>IFERROR(IF(VLOOKUP(I183,I$2:L182,4,0)=0,"",VLOOKUP(I183,I$2:L182,4,0)),"")</f>
        <v/>
      </c>
      <c r="M183" s="4" t="str">
        <f>IFERROR(IF(VLOOKUP(I183,I$2:M182,5,0)=0,"",VLOOKUP(I183,I$2:M182,5,0)),"")</f>
        <v/>
      </c>
      <c r="N183" s="4"/>
      <c r="O183" s="2"/>
      <c r="P183" s="2"/>
      <c r="T183" s="2" t="str">
        <f>IFERROR(INDEX('padron cfe'!D:D,MATCH(DATOS!F183,'padron cfe'!A:A,0),1),"")</f>
        <v/>
      </c>
      <c r="U183" s="4"/>
      <c r="V183" s="4"/>
      <c r="W183" s="4"/>
      <c r="X183" s="4"/>
      <c r="Y183" s="4"/>
      <c r="Z183" s="8"/>
      <c r="AA183" s="4"/>
      <c r="AB183" s="4" t="str">
        <f t="shared" si="40"/>
        <v/>
      </c>
      <c r="AC183" s="7" t="str">
        <f t="shared" ca="1" si="41"/>
        <v/>
      </c>
      <c r="AD183" s="7"/>
      <c r="AE183" s="7"/>
      <c r="AF183" s="97" t="str">
        <f>IFERROR(INDEX(bombas!F:F,MATCH(B183,bombas!I:I,0),1),"")</f>
        <v/>
      </c>
      <c r="AG183" s="6" t="str">
        <f>IFERROR(INDEX(bombas!H:H,MATCH(B183,bombas!I:I,0),1),"")</f>
        <v/>
      </c>
      <c r="AH183" s="4"/>
      <c r="AI183" s="4" t="str">
        <f t="shared" si="42"/>
        <v/>
      </c>
      <c r="AJ183" s="4"/>
      <c r="AK183" s="127" t="str">
        <f t="shared" si="43"/>
        <v/>
      </c>
      <c r="AL183" s="2" t="str">
        <f>IFERROR(IF(INDEX(AL$1:AL182,MATCH(I183,I$1:I182,0),1)=0,"",INDEX(AL$1:AL182,MATCH(I183,I$1:I182,0),1)),"")</f>
        <v/>
      </c>
      <c r="AM183" s="2" t="str">
        <f>IFERROR(IF(INDEX(AM$1:AM182,MATCH(I183,I$1:I182,0),1)=0,"",INDEX(AM$1:AM182,MATCH(I183,I$1:I182,0),1)),"")</f>
        <v/>
      </c>
      <c r="AN183" s="2" t="str">
        <f>IFERROR(IF(INDEX(AN$1:AN182,MATCH(I183,I$1:I182,0),1)=0,"",INDEX(AN$1:AN182,MATCH(I183,I$1:I182,0),1)),"")</f>
        <v/>
      </c>
      <c r="AO183" s="2"/>
      <c r="AP183" s="2"/>
      <c r="AQ183" s="2"/>
      <c r="AR183" s="4"/>
      <c r="AS183" s="4"/>
      <c r="AT183" s="4"/>
      <c r="AU183" s="4"/>
      <c r="AV183" s="4"/>
      <c r="AW183" s="4"/>
      <c r="AX183" s="4"/>
      <c r="AY183" s="4"/>
      <c r="AZ183" s="4"/>
      <c r="BB183" s="4"/>
      <c r="BH183" s="4" t="str">
        <f>IF(IFERROR(VLOOKUP(F183,F184:F$1993,1,0),"")="","",COUNTIF(F:F,F183))</f>
        <v/>
      </c>
      <c r="BI183" s="4"/>
      <c r="BM183" s="5" t="str">
        <f>IF(B183="","",IF(BH183="",1+(MAX(BM$2:BM182)),""))</f>
        <v/>
      </c>
      <c r="BN183" s="5" t="str">
        <f t="shared" si="36"/>
        <v/>
      </c>
      <c r="BO183" s="5" t="str">
        <f t="shared" si="37"/>
        <v/>
      </c>
      <c r="BP183" s="15" t="str">
        <f t="shared" si="38"/>
        <v/>
      </c>
      <c r="BQ183" s="29"/>
      <c r="BR183" s="16"/>
      <c r="BS183" s="5" t="str">
        <f t="shared" si="46"/>
        <v/>
      </c>
      <c r="BV183" s="5" t="str">
        <f t="shared" si="44"/>
        <v/>
      </c>
      <c r="BW183" s="5" t="str">
        <f>IF(I183="","",IFERROR(IF(VLOOKUP(I183,I$2:I182,1,0)=0,"",""),I183))</f>
        <v/>
      </c>
      <c r="BX183" s="25" t="str">
        <f>IF(BW183="","",(IFERROR(VLOOKUP(MID(BW183,1,1),$CO$2:CS$28,3,0),0)+IFERROR(VLOOKUP(MID(BW183,2,1),CO$2:CS$28,4,0),0)+IFERROR(VLOOKUP(MID(BW183,3,1),CO$2:CS$28,5,0),0)+(ROW(BW183)/1000000000000)))</f>
        <v/>
      </c>
      <c r="BZ183" s="5">
        <v>182</v>
      </c>
      <c r="CA183" s="5" t="str">
        <f>IFERROR(VLOOKUP(BZ183,BV$2:BW1259,2,0),"")</f>
        <v/>
      </c>
      <c r="CU183" s="5" t="e">
        <f>IF(REPORTE!AH$2="si",IF(F183=VALUE(REPORTE!C$11),IF(SUM(CU184:CU$1993),CONCATENATE(INT(B183),", "),INT(B183)),""),IF(F183=VALUE(REPORTE!C$10),IF(SUM(CU184:CU$1993),CONCATENATE(INT(B183),", "),INT(B183)),""))</f>
        <v>#VALUE!</v>
      </c>
    </row>
    <row r="184" spans="1:99" s="5" customFormat="1" ht="15" customHeight="1" x14ac:dyDescent="0.25">
      <c r="A184" s="4" t="str">
        <f t="shared" si="35"/>
        <v/>
      </c>
      <c r="B184" s="6"/>
      <c r="C184" s="7"/>
      <c r="D184" s="10"/>
      <c r="E184" s="5" t="str">
        <f t="shared" si="39"/>
        <v/>
      </c>
      <c r="F184" s="9"/>
      <c r="G184" s="1" t="str">
        <f>IFERROR(INDEX('padron cfe'!B:B,MATCH(DATOS!F184,'padron cfe'!A:A,0),1),"")</f>
        <v/>
      </c>
      <c r="H184" s="1"/>
      <c r="J184" s="2" t="str">
        <f>IFERROR(INDEX('padron cfe'!C:C,MATCH(DATOS!F184,'padron cfe'!A:A,0),1),"")</f>
        <v/>
      </c>
      <c r="K184" s="4"/>
      <c r="L184" s="4" t="str">
        <f>IFERROR(IF(VLOOKUP(I184,I$2:L183,4,0)=0,"",VLOOKUP(I184,I$2:L183,4,0)),"")</f>
        <v/>
      </c>
      <c r="M184" s="4" t="str">
        <f>IFERROR(IF(VLOOKUP(I184,I$2:M183,5,0)=0,"",VLOOKUP(I184,I$2:M183,5,0)),"")</f>
        <v/>
      </c>
      <c r="N184" s="4"/>
      <c r="O184" s="2"/>
      <c r="P184" s="2"/>
      <c r="T184" s="2" t="str">
        <f>IFERROR(INDEX('padron cfe'!D:D,MATCH(DATOS!F184,'padron cfe'!A:A,0),1),"")</f>
        <v/>
      </c>
      <c r="U184" s="4"/>
      <c r="V184" s="4"/>
      <c r="W184" s="4"/>
      <c r="X184" s="4"/>
      <c r="Y184" s="4"/>
      <c r="Z184" s="8"/>
      <c r="AA184" s="4"/>
      <c r="AB184" s="4" t="str">
        <f t="shared" si="40"/>
        <v/>
      </c>
      <c r="AC184" s="7" t="str">
        <f t="shared" ca="1" si="41"/>
        <v/>
      </c>
      <c r="AD184" s="7"/>
      <c r="AE184" s="7"/>
      <c r="AF184" s="97" t="str">
        <f>IFERROR(INDEX(bombas!F:F,MATCH(B184,bombas!I:I,0),1),"")</f>
        <v/>
      </c>
      <c r="AG184" s="6" t="str">
        <f>IFERROR(INDEX(bombas!H:H,MATCH(B184,bombas!I:I,0),1),"")</f>
        <v/>
      </c>
      <c r="AH184" s="4"/>
      <c r="AI184" s="4" t="str">
        <f t="shared" si="42"/>
        <v/>
      </c>
      <c r="AJ184" s="4"/>
      <c r="AK184" s="127" t="str">
        <f t="shared" si="43"/>
        <v/>
      </c>
      <c r="AL184" s="2" t="str">
        <f>IFERROR(IF(INDEX(AL$1:AL183,MATCH(I184,I$1:I183,0),1)=0,"",INDEX(AL$1:AL183,MATCH(I184,I$1:I183,0),1)),"")</f>
        <v/>
      </c>
      <c r="AM184" s="2" t="str">
        <f>IFERROR(IF(INDEX(AM$1:AM183,MATCH(I184,I$1:I183,0),1)=0,"",INDEX(AM$1:AM183,MATCH(I184,I$1:I183,0),1)),"")</f>
        <v/>
      </c>
      <c r="AN184" s="2" t="str">
        <f>IFERROR(IF(INDEX(AN$1:AN183,MATCH(I184,I$1:I183,0),1)=0,"",INDEX(AN$1:AN183,MATCH(I184,I$1:I183,0),1)),"")</f>
        <v/>
      </c>
      <c r="AO184" s="2"/>
      <c r="AP184" s="2"/>
      <c r="AQ184" s="2"/>
      <c r="AR184" s="4"/>
      <c r="AS184" s="4"/>
      <c r="AT184" s="4"/>
      <c r="AU184" s="4"/>
      <c r="AV184" s="4"/>
      <c r="AW184" s="4"/>
      <c r="AX184" s="4"/>
      <c r="AY184" s="4"/>
      <c r="AZ184" s="4"/>
      <c r="BB184" s="4"/>
      <c r="BH184" s="4" t="str">
        <f>IF(IFERROR(VLOOKUP(F184,F185:F$1993,1,0),"")="","",COUNTIF(F:F,F184))</f>
        <v/>
      </c>
      <c r="BI184" s="4"/>
      <c r="BM184" s="5" t="str">
        <f>IF(B184="","",IF(BH184="",1+(MAX(BM$2:BM183)),""))</f>
        <v/>
      </c>
      <c r="BN184" s="5" t="str">
        <f t="shared" si="36"/>
        <v/>
      </c>
      <c r="BO184" s="5" t="str">
        <f t="shared" si="37"/>
        <v/>
      </c>
      <c r="BP184" s="15" t="str">
        <f t="shared" si="38"/>
        <v/>
      </c>
      <c r="BQ184" s="29"/>
      <c r="BR184" s="16"/>
      <c r="BS184" s="5" t="str">
        <f t="shared" si="46"/>
        <v/>
      </c>
      <c r="BV184" s="5" t="str">
        <f t="shared" si="44"/>
        <v/>
      </c>
      <c r="BW184" s="5" t="str">
        <f>IF(I184="","",IFERROR(IF(VLOOKUP(I184,I$2:I183,1,0)=0,"",""),I184))</f>
        <v/>
      </c>
      <c r="BX184" s="25" t="str">
        <f>IF(BW184="","",(IFERROR(VLOOKUP(MID(BW184,1,1),$CO$2:CS$28,3,0),0)+IFERROR(VLOOKUP(MID(BW184,2,1),CO$2:CS$28,4,0),0)+IFERROR(VLOOKUP(MID(BW184,3,1),CO$2:CS$28,5,0),0)+(ROW(BW184)/1000000000000)))</f>
        <v/>
      </c>
      <c r="BZ184" s="5">
        <v>183</v>
      </c>
      <c r="CA184" s="5" t="str">
        <f>IFERROR(VLOOKUP(BZ184,BV$2:BW1260,2,0),"")</f>
        <v/>
      </c>
      <c r="CU184" s="5" t="e">
        <f>IF(REPORTE!AH$2="si",IF(F184=VALUE(REPORTE!C$11),IF(SUM(CU185:CU$1993),CONCATENATE(INT(B184),", "),INT(B184)),""),IF(F184=VALUE(REPORTE!C$10),IF(SUM(CU185:CU$1993),CONCATENATE(INT(B184),", "),INT(B184)),""))</f>
        <v>#VALUE!</v>
      </c>
    </row>
    <row r="185" spans="1:99" s="5" customFormat="1" ht="15" customHeight="1" x14ac:dyDescent="0.25">
      <c r="A185" s="4" t="str">
        <f t="shared" si="35"/>
        <v/>
      </c>
      <c r="B185" s="6"/>
      <c r="C185" s="7"/>
      <c r="D185" s="10"/>
      <c r="E185" s="5" t="str">
        <f t="shared" si="39"/>
        <v/>
      </c>
      <c r="F185" s="9"/>
      <c r="G185" s="1" t="str">
        <f>IFERROR(INDEX('padron cfe'!B:B,MATCH(DATOS!F185,'padron cfe'!A:A,0),1),"")</f>
        <v/>
      </c>
      <c r="H185" s="1"/>
      <c r="J185" s="2" t="str">
        <f>IFERROR(INDEX('padron cfe'!C:C,MATCH(DATOS!F185,'padron cfe'!A:A,0),1),"")</f>
        <v/>
      </c>
      <c r="K185" s="4"/>
      <c r="L185" s="4" t="str">
        <f>IFERROR(IF(VLOOKUP(I185,I$2:L184,4,0)=0,"",VLOOKUP(I185,I$2:L184,4,0)),"")</f>
        <v/>
      </c>
      <c r="M185" s="4" t="str">
        <f>IFERROR(IF(VLOOKUP(I185,I$2:M184,5,0)=0,"",VLOOKUP(I185,I$2:M184,5,0)),"")</f>
        <v/>
      </c>
      <c r="N185" s="4"/>
      <c r="O185" s="2"/>
      <c r="P185" s="2"/>
      <c r="T185" s="2" t="str">
        <f>IFERROR(INDEX('padron cfe'!D:D,MATCH(DATOS!F185,'padron cfe'!A:A,0),1),"")</f>
        <v/>
      </c>
      <c r="U185" s="4"/>
      <c r="V185" s="4"/>
      <c r="W185" s="4"/>
      <c r="X185" s="4"/>
      <c r="Y185" s="4"/>
      <c r="Z185" s="8"/>
      <c r="AA185" s="4"/>
      <c r="AB185" s="4" t="str">
        <f t="shared" si="40"/>
        <v/>
      </c>
      <c r="AC185" s="7" t="str">
        <f t="shared" ca="1" si="41"/>
        <v/>
      </c>
      <c r="AD185" s="7"/>
      <c r="AE185" s="7"/>
      <c r="AF185" s="97" t="str">
        <f>IFERROR(INDEX(bombas!F:F,MATCH(B185,bombas!I:I,0),1),"")</f>
        <v/>
      </c>
      <c r="AG185" s="6" t="str">
        <f>IFERROR(INDEX(bombas!H:H,MATCH(B185,bombas!I:I,0),1),"")</f>
        <v/>
      </c>
      <c r="AH185" s="4"/>
      <c r="AI185" s="4" t="str">
        <f t="shared" si="42"/>
        <v/>
      </c>
      <c r="AJ185" s="4"/>
      <c r="AK185" s="127" t="str">
        <f t="shared" si="43"/>
        <v/>
      </c>
      <c r="AL185" s="2" t="str">
        <f>IFERROR(IF(INDEX(AL$1:AL184,MATCH(I185,I$1:I184,0),1)=0,"",INDEX(AL$1:AL184,MATCH(I185,I$1:I184,0),1)),"")</f>
        <v/>
      </c>
      <c r="AM185" s="2" t="str">
        <f>IFERROR(IF(INDEX(AM$1:AM184,MATCH(I185,I$1:I184,0),1)=0,"",INDEX(AM$1:AM184,MATCH(I185,I$1:I184,0),1)),"")</f>
        <v/>
      </c>
      <c r="AN185" s="2" t="str">
        <f>IFERROR(IF(INDEX(AN$1:AN184,MATCH(I185,I$1:I184,0),1)=0,"",INDEX(AN$1:AN184,MATCH(I185,I$1:I184,0),1)),"")</f>
        <v/>
      </c>
      <c r="AO185" s="2"/>
      <c r="AP185" s="2"/>
      <c r="AQ185" s="2"/>
      <c r="AR185" s="4"/>
      <c r="AS185" s="4"/>
      <c r="AT185" s="4"/>
      <c r="AU185" s="4"/>
      <c r="AV185" s="4"/>
      <c r="AW185" s="4"/>
      <c r="AX185" s="4"/>
      <c r="AY185" s="4"/>
      <c r="AZ185" s="4"/>
      <c r="BB185" s="4"/>
      <c r="BH185" s="4" t="str">
        <f>IF(IFERROR(VLOOKUP(F185,F186:F$1993,1,0),"")="","",COUNTIF(F:F,F185))</f>
        <v/>
      </c>
      <c r="BI185" s="4"/>
      <c r="BM185" s="5" t="str">
        <f>IF(B185="","",IF(BH185="",1+(MAX(BM$2:BM184)),""))</f>
        <v/>
      </c>
      <c r="BN185" s="5" t="str">
        <f t="shared" si="36"/>
        <v/>
      </c>
      <c r="BO185" s="5" t="str">
        <f t="shared" si="37"/>
        <v/>
      </c>
      <c r="BP185" s="15" t="str">
        <f t="shared" si="38"/>
        <v/>
      </c>
      <c r="BQ185" s="29"/>
      <c r="BR185" s="16"/>
      <c r="BS185" s="5" t="str">
        <f t="shared" si="46"/>
        <v/>
      </c>
      <c r="BV185" s="5" t="str">
        <f t="shared" si="44"/>
        <v/>
      </c>
      <c r="BW185" s="5" t="str">
        <f>IF(I185="","",IFERROR(IF(VLOOKUP(I185,I$2:I184,1,0)=0,"",""),I185))</f>
        <v/>
      </c>
      <c r="BX185" s="25" t="str">
        <f>IF(BW185="","",(IFERROR(VLOOKUP(MID(BW185,1,1),$CO$2:CS$28,3,0),0)+IFERROR(VLOOKUP(MID(BW185,2,1),CO$2:CS$28,4,0),0)+IFERROR(VLOOKUP(MID(BW185,3,1),CO$2:CS$28,5,0),0)+(ROW(BW185)/1000000000000)))</f>
        <v/>
      </c>
      <c r="BZ185" s="5">
        <v>184</v>
      </c>
      <c r="CA185" s="5" t="str">
        <f>IFERROR(VLOOKUP(BZ185,BV$2:BW1261,2,0),"")</f>
        <v/>
      </c>
      <c r="CU185" s="5" t="e">
        <f>IF(REPORTE!AH$2="si",IF(F185=VALUE(REPORTE!C$11),IF(SUM(CU186:CU$1993),CONCATENATE(INT(B185),", "),INT(B185)),""),IF(F185=VALUE(REPORTE!C$10),IF(SUM(CU186:CU$1993),CONCATENATE(INT(B185),", "),INT(B185)),""))</f>
        <v>#VALUE!</v>
      </c>
    </row>
    <row r="186" spans="1:99" s="5" customFormat="1" ht="15" customHeight="1" x14ac:dyDescent="0.25">
      <c r="A186" s="4" t="str">
        <f t="shared" si="35"/>
        <v/>
      </c>
      <c r="B186" s="6"/>
      <c r="C186" s="7"/>
      <c r="D186" s="10"/>
      <c r="E186" s="5" t="str">
        <f t="shared" si="39"/>
        <v/>
      </c>
      <c r="F186" s="9"/>
      <c r="G186" s="1" t="str">
        <f>IFERROR(INDEX('padron cfe'!B:B,MATCH(DATOS!F186,'padron cfe'!A:A,0),1),"")</f>
        <v/>
      </c>
      <c r="H186" s="1"/>
      <c r="J186" s="2" t="str">
        <f>IFERROR(INDEX('padron cfe'!C:C,MATCH(DATOS!F186,'padron cfe'!A:A,0),1),"")</f>
        <v/>
      </c>
      <c r="K186" s="4"/>
      <c r="L186" s="4" t="str">
        <f>IFERROR(IF(VLOOKUP(I186,I$2:L185,4,0)=0,"",VLOOKUP(I186,I$2:L185,4,0)),"")</f>
        <v/>
      </c>
      <c r="M186" s="4" t="str">
        <f>IFERROR(IF(VLOOKUP(I186,I$2:M185,5,0)=0,"",VLOOKUP(I186,I$2:M185,5,0)),"")</f>
        <v/>
      </c>
      <c r="N186" s="4"/>
      <c r="O186" s="2"/>
      <c r="P186" s="2"/>
      <c r="T186" s="2" t="str">
        <f>IFERROR(INDEX('padron cfe'!D:D,MATCH(DATOS!F186,'padron cfe'!A:A,0),1),"")</f>
        <v/>
      </c>
      <c r="U186" s="4"/>
      <c r="V186" s="4"/>
      <c r="W186" s="4"/>
      <c r="X186" s="4"/>
      <c r="Y186" s="4"/>
      <c r="Z186" s="8"/>
      <c r="AA186" s="4"/>
      <c r="AB186" s="4" t="str">
        <f t="shared" si="40"/>
        <v/>
      </c>
      <c r="AC186" s="7" t="str">
        <f t="shared" ca="1" si="41"/>
        <v/>
      </c>
      <c r="AD186" s="7"/>
      <c r="AE186" s="7"/>
      <c r="AF186" s="97" t="str">
        <f>IFERROR(INDEX(bombas!F:F,MATCH(B186,bombas!I:I,0),1),"")</f>
        <v/>
      </c>
      <c r="AG186" s="6" t="str">
        <f>IFERROR(INDEX(bombas!H:H,MATCH(B186,bombas!I:I,0),1),"")</f>
        <v/>
      </c>
      <c r="AH186" s="4"/>
      <c r="AI186" s="4" t="str">
        <f t="shared" si="42"/>
        <v/>
      </c>
      <c r="AJ186" s="4"/>
      <c r="AK186" s="127" t="str">
        <f t="shared" si="43"/>
        <v/>
      </c>
      <c r="AL186" s="2" t="str">
        <f>IFERROR(IF(INDEX(AL$1:AL185,MATCH(I186,I$1:I185,0),1)=0,"",INDEX(AL$1:AL185,MATCH(I186,I$1:I185,0),1)),"")</f>
        <v/>
      </c>
      <c r="AM186" s="2" t="str">
        <f>IFERROR(IF(INDEX(AM$1:AM185,MATCH(I186,I$1:I185,0),1)=0,"",INDEX(AM$1:AM185,MATCH(I186,I$1:I185,0),1)),"")</f>
        <v/>
      </c>
      <c r="AN186" s="2" t="str">
        <f>IFERROR(IF(INDEX(AN$1:AN185,MATCH(I186,I$1:I185,0),1)=0,"",INDEX(AN$1:AN185,MATCH(I186,I$1:I185,0),1)),"")</f>
        <v/>
      </c>
      <c r="AO186" s="2"/>
      <c r="AP186" s="2"/>
      <c r="AQ186" s="2"/>
      <c r="AR186" s="4"/>
      <c r="AS186" s="4"/>
      <c r="AT186" s="4"/>
      <c r="AU186" s="4"/>
      <c r="AV186" s="4"/>
      <c r="AW186" s="4"/>
      <c r="AX186" s="4"/>
      <c r="AY186" s="4"/>
      <c r="AZ186" s="4"/>
      <c r="BB186" s="4"/>
      <c r="BH186" s="4" t="str">
        <f>IF(IFERROR(VLOOKUP(F186,F187:F$1993,1,0),"")="","",COUNTIF(F:F,F186))</f>
        <v/>
      </c>
      <c r="BI186" s="4"/>
      <c r="BM186" s="5" t="str">
        <f>IF(B186="","",IF(BH186="",1+(MAX(BM$2:BM185)),""))</f>
        <v/>
      </c>
      <c r="BN186" s="5" t="str">
        <f t="shared" si="36"/>
        <v/>
      </c>
      <c r="BO186" s="5" t="str">
        <f t="shared" si="37"/>
        <v/>
      </c>
      <c r="BP186" s="15" t="str">
        <f t="shared" si="38"/>
        <v/>
      </c>
      <c r="BQ186" s="29"/>
      <c r="BR186" s="16"/>
      <c r="BS186" s="5" t="str">
        <f t="shared" si="46"/>
        <v/>
      </c>
      <c r="BV186" s="5" t="str">
        <f t="shared" si="44"/>
        <v/>
      </c>
      <c r="BW186" s="5" t="str">
        <f>IF(I186="","",IFERROR(IF(VLOOKUP(I186,I$2:I185,1,0)=0,"",""),I186))</f>
        <v/>
      </c>
      <c r="BX186" s="25" t="str">
        <f>IF(BW186="","",(IFERROR(VLOOKUP(MID(BW186,1,1),$CO$2:CS$28,3,0),0)+IFERROR(VLOOKUP(MID(BW186,2,1),CO$2:CS$28,4,0),0)+IFERROR(VLOOKUP(MID(BW186,3,1),CO$2:CS$28,5,0),0)+(ROW(BW186)/1000000000000)))</f>
        <v/>
      </c>
      <c r="BZ186" s="5">
        <v>185</v>
      </c>
      <c r="CA186" s="5" t="str">
        <f>IFERROR(VLOOKUP(BZ186,BV$2:BW1262,2,0),"")</f>
        <v/>
      </c>
      <c r="CU186" s="5" t="e">
        <f>IF(REPORTE!AH$2="si",IF(F186=VALUE(REPORTE!C$11),IF(SUM(CU187:CU$1993),CONCATENATE(INT(B186),", "),INT(B186)),""),IF(F186=VALUE(REPORTE!C$10),IF(SUM(CU187:CU$1993),CONCATENATE(INT(B186),", "),INT(B186)),""))</f>
        <v>#VALUE!</v>
      </c>
    </row>
    <row r="187" spans="1:99" s="5" customFormat="1" ht="15" customHeight="1" x14ac:dyDescent="0.25">
      <c r="A187" s="4" t="str">
        <f t="shared" si="35"/>
        <v/>
      </c>
      <c r="B187" s="6"/>
      <c r="C187" s="7"/>
      <c r="D187" s="10"/>
      <c r="E187" s="5" t="str">
        <f t="shared" si="39"/>
        <v/>
      </c>
      <c r="F187" s="9"/>
      <c r="G187" s="1" t="str">
        <f>IFERROR(INDEX('padron cfe'!B:B,MATCH(DATOS!F187,'padron cfe'!A:A,0),1),"")</f>
        <v/>
      </c>
      <c r="H187" s="1"/>
      <c r="J187" s="2" t="str">
        <f>IFERROR(INDEX('padron cfe'!C:C,MATCH(DATOS!F187,'padron cfe'!A:A,0),1),"")</f>
        <v/>
      </c>
      <c r="K187" s="4"/>
      <c r="L187" s="4" t="str">
        <f>IFERROR(IF(VLOOKUP(I187,I$2:L186,4,0)=0,"",VLOOKUP(I187,I$2:L186,4,0)),"")</f>
        <v/>
      </c>
      <c r="M187" s="4" t="str">
        <f>IFERROR(IF(VLOOKUP(I187,I$2:M186,5,0)=0,"",VLOOKUP(I187,I$2:M186,5,0)),"")</f>
        <v/>
      </c>
      <c r="N187" s="4"/>
      <c r="O187" s="2"/>
      <c r="P187" s="2"/>
      <c r="T187" s="2" t="str">
        <f>IFERROR(INDEX('padron cfe'!D:D,MATCH(DATOS!F187,'padron cfe'!A:A,0),1),"")</f>
        <v/>
      </c>
      <c r="U187" s="4"/>
      <c r="V187" s="4"/>
      <c r="W187" s="4"/>
      <c r="X187" s="4"/>
      <c r="Y187" s="4"/>
      <c r="Z187" s="8"/>
      <c r="AA187" s="4"/>
      <c r="AB187" s="4" t="str">
        <f t="shared" si="40"/>
        <v/>
      </c>
      <c r="AC187" s="7" t="str">
        <f t="shared" ca="1" si="41"/>
        <v/>
      </c>
      <c r="AD187" s="7"/>
      <c r="AE187" s="7"/>
      <c r="AF187" s="97" t="str">
        <f>IFERROR(INDEX(bombas!F:F,MATCH(B187,bombas!I:I,0),1),"")</f>
        <v/>
      </c>
      <c r="AG187" s="6" t="str">
        <f>IFERROR(INDEX(bombas!H:H,MATCH(B187,bombas!I:I,0),1),"")</f>
        <v/>
      </c>
      <c r="AH187" s="4"/>
      <c r="AI187" s="4" t="str">
        <f t="shared" si="42"/>
        <v/>
      </c>
      <c r="AJ187" s="4"/>
      <c r="AK187" s="127" t="str">
        <f t="shared" si="43"/>
        <v/>
      </c>
      <c r="AL187" s="2" t="str">
        <f>IFERROR(IF(INDEX(AL$1:AL186,MATCH(I187,I$1:I186,0),1)=0,"",INDEX(AL$1:AL186,MATCH(I187,I$1:I186,0),1)),"")</f>
        <v/>
      </c>
      <c r="AM187" s="2" t="str">
        <f>IFERROR(IF(INDEX(AM$1:AM186,MATCH(I187,I$1:I186,0),1)=0,"",INDEX(AM$1:AM186,MATCH(I187,I$1:I186,0),1)),"")</f>
        <v/>
      </c>
      <c r="AN187" s="2" t="str">
        <f>IFERROR(IF(INDEX(AN$1:AN186,MATCH(I187,I$1:I186,0),1)=0,"",INDEX(AN$1:AN186,MATCH(I187,I$1:I186,0),1)),"")</f>
        <v/>
      </c>
      <c r="AO187" s="2"/>
      <c r="AP187" s="2"/>
      <c r="AQ187" s="2"/>
      <c r="AR187" s="4"/>
      <c r="AS187" s="4"/>
      <c r="AT187" s="4"/>
      <c r="AU187" s="4"/>
      <c r="AV187" s="4"/>
      <c r="AW187" s="4"/>
      <c r="AX187" s="4"/>
      <c r="AY187" s="4"/>
      <c r="AZ187" s="4"/>
      <c r="BB187" s="4"/>
      <c r="BH187" s="4" t="str">
        <f>IF(IFERROR(VLOOKUP(F187,F188:F$1993,1,0),"")="","",COUNTIF(F:F,F187))</f>
        <v/>
      </c>
      <c r="BI187" s="4"/>
      <c r="BM187" s="5" t="str">
        <f>IF(B187="","",IF(BH187="",1+(MAX(BM$2:BM186)),""))</f>
        <v/>
      </c>
      <c r="BN187" s="5" t="str">
        <f t="shared" si="36"/>
        <v/>
      </c>
      <c r="BO187" s="5" t="str">
        <f t="shared" si="37"/>
        <v/>
      </c>
      <c r="BP187" s="15" t="str">
        <f t="shared" si="38"/>
        <v/>
      </c>
      <c r="BQ187" s="29"/>
      <c r="BR187" s="16"/>
      <c r="BS187" s="5" t="str">
        <f t="shared" si="46"/>
        <v/>
      </c>
      <c r="BV187" s="5" t="str">
        <f t="shared" si="44"/>
        <v/>
      </c>
      <c r="BW187" s="5" t="str">
        <f>IF(I187="","",IFERROR(IF(VLOOKUP(I187,I$2:I186,1,0)=0,"",""),I187))</f>
        <v/>
      </c>
      <c r="BX187" s="25" t="str">
        <f>IF(BW187="","",(IFERROR(VLOOKUP(MID(BW187,1,1),$CO$2:CS$28,3,0),0)+IFERROR(VLOOKUP(MID(BW187,2,1),CO$2:CS$28,4,0),0)+IFERROR(VLOOKUP(MID(BW187,3,1),CO$2:CS$28,5,0),0)+(ROW(BW187)/1000000000000)))</f>
        <v/>
      </c>
      <c r="BZ187" s="5">
        <v>186</v>
      </c>
      <c r="CA187" s="5" t="str">
        <f>IFERROR(VLOOKUP(BZ187,BV$2:BW1263,2,0),"")</f>
        <v/>
      </c>
      <c r="CU187" s="5" t="e">
        <f>IF(REPORTE!AH$2="si",IF(F187=VALUE(REPORTE!C$11),IF(SUM(CU188:CU$1993),CONCATENATE(INT(B187),", "),INT(B187)),""),IF(F187=VALUE(REPORTE!C$10),IF(SUM(CU188:CU$1993),CONCATENATE(INT(B187),", "),INT(B187)),""))</f>
        <v>#VALUE!</v>
      </c>
    </row>
    <row r="188" spans="1:99" s="5" customFormat="1" ht="15" customHeight="1" x14ac:dyDescent="0.25">
      <c r="A188" s="4" t="str">
        <f t="shared" si="35"/>
        <v/>
      </c>
      <c r="B188" s="6"/>
      <c r="C188" s="7"/>
      <c r="D188" s="10"/>
      <c r="E188" s="5" t="str">
        <f t="shared" si="39"/>
        <v/>
      </c>
      <c r="F188" s="9"/>
      <c r="G188" s="1" t="str">
        <f>IFERROR(INDEX('padron cfe'!B:B,MATCH(DATOS!F188,'padron cfe'!A:A,0),1),"")</f>
        <v/>
      </c>
      <c r="H188" s="1"/>
      <c r="J188" s="2" t="str">
        <f>IFERROR(INDEX('padron cfe'!C:C,MATCH(DATOS!F188,'padron cfe'!A:A,0),1),"")</f>
        <v/>
      </c>
      <c r="K188" s="4"/>
      <c r="L188" s="4" t="str">
        <f>IFERROR(IF(VLOOKUP(I188,I$2:L187,4,0)=0,"",VLOOKUP(I188,I$2:L187,4,0)),"")</f>
        <v/>
      </c>
      <c r="M188" s="4" t="str">
        <f>IFERROR(IF(VLOOKUP(I188,I$2:M187,5,0)=0,"",VLOOKUP(I188,I$2:M187,5,0)),"")</f>
        <v/>
      </c>
      <c r="N188" s="4"/>
      <c r="O188" s="2"/>
      <c r="P188" s="2"/>
      <c r="T188" s="2" t="str">
        <f>IFERROR(INDEX('padron cfe'!D:D,MATCH(DATOS!F188,'padron cfe'!A:A,0),1),"")</f>
        <v/>
      </c>
      <c r="U188" s="4"/>
      <c r="V188" s="4"/>
      <c r="W188" s="4"/>
      <c r="X188" s="4"/>
      <c r="Y188" s="4"/>
      <c r="Z188" s="8"/>
      <c r="AA188" s="4"/>
      <c r="AB188" s="4" t="str">
        <f t="shared" si="40"/>
        <v/>
      </c>
      <c r="AC188" s="7" t="str">
        <f t="shared" ca="1" si="41"/>
        <v/>
      </c>
      <c r="AD188" s="7"/>
      <c r="AE188" s="7"/>
      <c r="AF188" s="97" t="str">
        <f>IFERROR(INDEX(bombas!F:F,MATCH(B188,bombas!I:I,0),1),"")</f>
        <v/>
      </c>
      <c r="AG188" s="6" t="str">
        <f>IFERROR(INDEX(bombas!H:H,MATCH(B188,bombas!I:I,0),1),"")</f>
        <v/>
      </c>
      <c r="AH188" s="4"/>
      <c r="AI188" s="4" t="str">
        <f t="shared" si="42"/>
        <v/>
      </c>
      <c r="AJ188" s="4"/>
      <c r="AK188" s="127" t="str">
        <f t="shared" si="43"/>
        <v/>
      </c>
      <c r="AL188" s="2" t="str">
        <f>IFERROR(IF(INDEX(AL$1:AL187,MATCH(I188,I$1:I187,0),1)=0,"",INDEX(AL$1:AL187,MATCH(I188,I$1:I187,0),1)),"")</f>
        <v/>
      </c>
      <c r="AM188" s="2" t="str">
        <f>IFERROR(IF(INDEX(AM$1:AM187,MATCH(I188,I$1:I187,0),1)=0,"",INDEX(AM$1:AM187,MATCH(I188,I$1:I187,0),1)),"")</f>
        <v/>
      </c>
      <c r="AN188" s="2" t="str">
        <f>IFERROR(IF(INDEX(AN$1:AN187,MATCH(I188,I$1:I187,0),1)=0,"",INDEX(AN$1:AN187,MATCH(I188,I$1:I187,0),1)),"")</f>
        <v/>
      </c>
      <c r="AO188" s="2"/>
      <c r="AP188" s="2"/>
      <c r="AQ188" s="2"/>
      <c r="AR188" s="4"/>
      <c r="AS188" s="4"/>
      <c r="AT188" s="4"/>
      <c r="AU188" s="4"/>
      <c r="AV188" s="4"/>
      <c r="AW188" s="4"/>
      <c r="AX188" s="4"/>
      <c r="AY188" s="4"/>
      <c r="AZ188" s="4"/>
      <c r="BB188" s="4"/>
      <c r="BH188" s="4" t="str">
        <f>IF(IFERROR(VLOOKUP(F188,F189:F$1993,1,0),"")="","",COUNTIF(F:F,F188))</f>
        <v/>
      </c>
      <c r="BI188" s="4"/>
      <c r="BM188" s="5" t="str">
        <f>IF(B188="","",IF(BH188="",1+(MAX(BM$2:BM187)),""))</f>
        <v/>
      </c>
      <c r="BN188" s="5" t="str">
        <f t="shared" si="36"/>
        <v/>
      </c>
      <c r="BO188" s="5" t="str">
        <f t="shared" si="37"/>
        <v/>
      </c>
      <c r="BP188" s="15" t="str">
        <f t="shared" si="38"/>
        <v/>
      </c>
      <c r="BQ188" s="29"/>
      <c r="BR188" s="16"/>
      <c r="BS188" s="5" t="str">
        <f t="shared" si="46"/>
        <v/>
      </c>
      <c r="BV188" s="5" t="str">
        <f t="shared" si="44"/>
        <v/>
      </c>
      <c r="BW188" s="5" t="str">
        <f>IF(I188="","",IFERROR(IF(VLOOKUP(I188,I$2:I187,1,0)=0,"",""),I188))</f>
        <v/>
      </c>
      <c r="BX188" s="25" t="str">
        <f>IF(BW188="","",(IFERROR(VLOOKUP(MID(BW188,1,1),$CO$2:CS$28,3,0),0)+IFERROR(VLOOKUP(MID(BW188,2,1),CO$2:CS$28,4,0),0)+IFERROR(VLOOKUP(MID(BW188,3,1),CO$2:CS$28,5,0),0)+(ROW(BW188)/1000000000000)))</f>
        <v/>
      </c>
      <c r="BZ188" s="5">
        <v>187</v>
      </c>
      <c r="CA188" s="5" t="str">
        <f>IFERROR(VLOOKUP(BZ188,BV$2:BW1264,2,0),"")</f>
        <v/>
      </c>
      <c r="CU188" s="5" t="e">
        <f>IF(REPORTE!AH$2="si",IF(F188=VALUE(REPORTE!C$11),IF(SUM(CU189:CU$1993),CONCATENATE(INT(B188),", "),INT(B188)),""),IF(F188=VALUE(REPORTE!C$10),IF(SUM(CU189:CU$1993),CONCATENATE(INT(B188),", "),INT(B188)),""))</f>
        <v>#VALUE!</v>
      </c>
    </row>
    <row r="189" spans="1:99" s="5" customFormat="1" ht="15" customHeight="1" x14ac:dyDescent="0.25">
      <c r="A189" s="4" t="str">
        <f t="shared" si="35"/>
        <v/>
      </c>
      <c r="B189" s="6"/>
      <c r="C189" s="7"/>
      <c r="D189" s="10"/>
      <c r="E189" s="5" t="str">
        <f t="shared" si="39"/>
        <v/>
      </c>
      <c r="F189" s="9"/>
      <c r="G189" s="1" t="str">
        <f>IFERROR(INDEX('padron cfe'!B:B,MATCH(DATOS!F189,'padron cfe'!A:A,0),1),"")</f>
        <v/>
      </c>
      <c r="H189" s="1"/>
      <c r="J189" s="2" t="str">
        <f>IFERROR(INDEX('padron cfe'!C:C,MATCH(DATOS!F189,'padron cfe'!A:A,0),1),"")</f>
        <v/>
      </c>
      <c r="K189" s="4"/>
      <c r="L189" s="4" t="str">
        <f>IFERROR(IF(VLOOKUP(I189,I$2:L188,4,0)=0,"",VLOOKUP(I189,I$2:L188,4,0)),"")</f>
        <v/>
      </c>
      <c r="M189" s="4" t="str">
        <f>IFERROR(IF(VLOOKUP(I189,I$2:M188,5,0)=0,"",VLOOKUP(I189,I$2:M188,5,0)),"")</f>
        <v/>
      </c>
      <c r="N189" s="4"/>
      <c r="O189" s="2"/>
      <c r="P189" s="2"/>
      <c r="T189" s="2" t="str">
        <f>IFERROR(INDEX('padron cfe'!D:D,MATCH(DATOS!F189,'padron cfe'!A:A,0),1),"")</f>
        <v/>
      </c>
      <c r="U189" s="4"/>
      <c r="V189" s="4"/>
      <c r="W189" s="4"/>
      <c r="X189" s="4"/>
      <c r="Y189" s="4"/>
      <c r="Z189" s="8"/>
      <c r="AA189" s="4"/>
      <c r="AB189" s="4" t="str">
        <f t="shared" si="40"/>
        <v/>
      </c>
      <c r="AC189" s="7" t="str">
        <f t="shared" ca="1" si="41"/>
        <v/>
      </c>
      <c r="AD189" s="7"/>
      <c r="AE189" s="7"/>
      <c r="AF189" s="97" t="str">
        <f>IFERROR(INDEX(bombas!F:F,MATCH(B189,bombas!I:I,0),1),"")</f>
        <v/>
      </c>
      <c r="AG189" s="6" t="str">
        <f>IFERROR(INDEX(bombas!H:H,MATCH(B189,bombas!I:I,0),1),"")</f>
        <v/>
      </c>
      <c r="AH189" s="4"/>
      <c r="AI189" s="4" t="str">
        <f t="shared" si="42"/>
        <v/>
      </c>
      <c r="AJ189" s="4"/>
      <c r="AK189" s="127" t="str">
        <f t="shared" si="43"/>
        <v/>
      </c>
      <c r="AL189" s="2" t="str">
        <f>IFERROR(IF(INDEX(AL$1:AL188,MATCH(I189,I$1:I188,0),1)=0,"",INDEX(AL$1:AL188,MATCH(I189,I$1:I188,0),1)),"")</f>
        <v/>
      </c>
      <c r="AM189" s="2" t="str">
        <f>IFERROR(IF(INDEX(AM$1:AM188,MATCH(I189,I$1:I188,0),1)=0,"",INDEX(AM$1:AM188,MATCH(I189,I$1:I188,0),1)),"")</f>
        <v/>
      </c>
      <c r="AN189" s="2" t="str">
        <f>IFERROR(IF(INDEX(AN$1:AN188,MATCH(I189,I$1:I188,0),1)=0,"",INDEX(AN$1:AN188,MATCH(I189,I$1:I188,0),1)),"")</f>
        <v/>
      </c>
      <c r="AO189" s="2"/>
      <c r="AP189" s="2"/>
      <c r="AQ189" s="2"/>
      <c r="AR189" s="4"/>
      <c r="AS189" s="4"/>
      <c r="AT189" s="4"/>
      <c r="AU189" s="4"/>
      <c r="AV189" s="4"/>
      <c r="AW189" s="4"/>
      <c r="AX189" s="4"/>
      <c r="AY189" s="4"/>
      <c r="AZ189" s="4"/>
      <c r="BB189" s="4"/>
      <c r="BH189" s="4" t="str">
        <f>IF(IFERROR(VLOOKUP(F189,F190:F$1993,1,0),"")="","",COUNTIF(F:F,F189))</f>
        <v/>
      </c>
      <c r="BI189" s="4"/>
      <c r="BM189" s="5" t="str">
        <f>IF(B189="","",IF(BH189="",1+(MAX(BM$2:BM188)),""))</f>
        <v/>
      </c>
      <c r="BN189" s="5" t="str">
        <f t="shared" si="36"/>
        <v/>
      </c>
      <c r="BO189" s="5" t="str">
        <f t="shared" si="37"/>
        <v/>
      </c>
      <c r="BP189" s="15" t="str">
        <f t="shared" si="38"/>
        <v/>
      </c>
      <c r="BQ189" s="29"/>
      <c r="BR189" s="16"/>
      <c r="BS189" s="5" t="str">
        <f t="shared" si="46"/>
        <v/>
      </c>
      <c r="BV189" s="5" t="str">
        <f t="shared" si="44"/>
        <v/>
      </c>
      <c r="BW189" s="5" t="str">
        <f>IF(I189="","",IFERROR(IF(VLOOKUP(I189,I$2:I188,1,0)=0,"",""),I189))</f>
        <v/>
      </c>
      <c r="BX189" s="25" t="str">
        <f>IF(BW189="","",(IFERROR(VLOOKUP(MID(BW189,1,1),$CO$2:CS$28,3,0),0)+IFERROR(VLOOKUP(MID(BW189,2,1),CO$2:CS$28,4,0),0)+IFERROR(VLOOKUP(MID(BW189,3,1),CO$2:CS$28,5,0),0)+(ROW(BW189)/1000000000000)))</f>
        <v/>
      </c>
      <c r="BZ189" s="5">
        <v>188</v>
      </c>
      <c r="CA189" s="5" t="str">
        <f>IFERROR(VLOOKUP(BZ189,BV$2:BW1265,2,0),"")</f>
        <v/>
      </c>
      <c r="CC189" s="15"/>
      <c r="CU189" s="5" t="e">
        <f>IF(REPORTE!AH$2="si",IF(F189=VALUE(REPORTE!C$11),IF(SUM(CU190:CU$1993),CONCATENATE(INT(B189),", "),INT(B189)),""),IF(F189=VALUE(REPORTE!C$10),IF(SUM(CU190:CU$1993),CONCATENATE(INT(B189),", "),INT(B189)),""))</f>
        <v>#VALUE!</v>
      </c>
    </row>
    <row r="190" spans="1:99" s="5" customFormat="1" ht="15" customHeight="1" x14ac:dyDescent="0.25">
      <c r="A190" s="4" t="str">
        <f t="shared" si="35"/>
        <v/>
      </c>
      <c r="B190" s="6"/>
      <c r="C190" s="7"/>
      <c r="D190" s="10"/>
      <c r="E190" s="5" t="str">
        <f t="shared" si="39"/>
        <v/>
      </c>
      <c r="F190" s="9"/>
      <c r="G190" s="1" t="str">
        <f>IFERROR(INDEX('padron cfe'!B:B,MATCH(DATOS!F190,'padron cfe'!A:A,0),1),"")</f>
        <v/>
      </c>
      <c r="H190" s="1"/>
      <c r="J190" s="2" t="str">
        <f>IFERROR(INDEX('padron cfe'!C:C,MATCH(DATOS!F190,'padron cfe'!A:A,0),1),"")</f>
        <v/>
      </c>
      <c r="K190" s="4"/>
      <c r="L190" s="4" t="str">
        <f>IFERROR(IF(VLOOKUP(I190,I$2:L189,4,0)=0,"",VLOOKUP(I190,I$2:L189,4,0)),"")</f>
        <v/>
      </c>
      <c r="M190" s="4" t="str">
        <f>IFERROR(IF(VLOOKUP(I190,I$2:M189,5,0)=0,"",VLOOKUP(I190,I$2:M189,5,0)),"")</f>
        <v/>
      </c>
      <c r="N190" s="4"/>
      <c r="O190" s="2"/>
      <c r="P190" s="2"/>
      <c r="T190" s="2" t="str">
        <f>IFERROR(INDEX('padron cfe'!D:D,MATCH(DATOS!F190,'padron cfe'!A:A,0),1),"")</f>
        <v/>
      </c>
      <c r="U190" s="4"/>
      <c r="V190" s="4"/>
      <c r="W190" s="4"/>
      <c r="X190" s="4"/>
      <c r="Y190" s="4"/>
      <c r="Z190" s="8"/>
      <c r="AA190" s="4"/>
      <c r="AB190" s="4" t="str">
        <f t="shared" si="40"/>
        <v/>
      </c>
      <c r="AC190" s="7" t="str">
        <f t="shared" ca="1" si="41"/>
        <v/>
      </c>
      <c r="AD190" s="7"/>
      <c r="AE190" s="7"/>
      <c r="AF190" s="97" t="str">
        <f>IFERROR(INDEX(bombas!F:F,MATCH(B190,bombas!I:I,0),1),"")</f>
        <v/>
      </c>
      <c r="AG190" s="6" t="str">
        <f>IFERROR(INDEX(bombas!H:H,MATCH(B190,bombas!I:I,0),1),"")</f>
        <v/>
      </c>
      <c r="AH190" s="4"/>
      <c r="AI190" s="4" t="str">
        <f t="shared" si="42"/>
        <v/>
      </c>
      <c r="AJ190" s="4"/>
      <c r="AK190" s="127" t="str">
        <f t="shared" si="43"/>
        <v/>
      </c>
      <c r="AL190" s="2" t="str">
        <f>IFERROR(IF(INDEX(AL$1:AL189,MATCH(I190,I$1:I189,0),1)=0,"",INDEX(AL$1:AL189,MATCH(I190,I$1:I189,0),1)),"")</f>
        <v/>
      </c>
      <c r="AM190" s="2" t="str">
        <f>IFERROR(IF(INDEX(AM$1:AM189,MATCH(I190,I$1:I189,0),1)=0,"",INDEX(AM$1:AM189,MATCH(I190,I$1:I189,0),1)),"")</f>
        <v/>
      </c>
      <c r="AN190" s="2" t="str">
        <f>IFERROR(IF(INDEX(AN$1:AN189,MATCH(I190,I$1:I189,0),1)=0,"",INDEX(AN$1:AN189,MATCH(I190,I$1:I189,0),1)),"")</f>
        <v/>
      </c>
      <c r="AO190" s="2"/>
      <c r="AP190" s="2"/>
      <c r="AQ190" s="2"/>
      <c r="AR190" s="4"/>
      <c r="AS190" s="4"/>
      <c r="AT190" s="4"/>
      <c r="AU190" s="4"/>
      <c r="AV190" s="4"/>
      <c r="AW190" s="4"/>
      <c r="AX190" s="4"/>
      <c r="AY190" s="4"/>
      <c r="AZ190" s="4"/>
      <c r="BB190" s="4"/>
      <c r="BH190" s="4" t="str">
        <f>IF(IFERROR(VLOOKUP(F190,F191:F$1993,1,0),"")="","",COUNTIF(F:F,F190))</f>
        <v/>
      </c>
      <c r="BI190" s="4"/>
      <c r="BM190" s="5" t="str">
        <f>IF(B190="","",IF(BH190="",1+(MAX(BM$2:BM189)),""))</f>
        <v/>
      </c>
      <c r="BN190" s="5" t="str">
        <f t="shared" si="36"/>
        <v/>
      </c>
      <c r="BO190" s="5" t="str">
        <f t="shared" si="37"/>
        <v/>
      </c>
      <c r="BP190" s="15" t="str">
        <f t="shared" si="38"/>
        <v/>
      </c>
      <c r="BQ190" s="29"/>
      <c r="BR190" s="16"/>
      <c r="BS190" s="5" t="str">
        <f t="shared" si="46"/>
        <v/>
      </c>
      <c r="BV190" s="5" t="str">
        <f t="shared" si="44"/>
        <v/>
      </c>
      <c r="BW190" s="5" t="str">
        <f>IF(I190="","",IFERROR(IF(VLOOKUP(I190,I$2:I189,1,0)=0,"",""),I190))</f>
        <v/>
      </c>
      <c r="BX190" s="25" t="str">
        <f>IF(BW190="","",(IFERROR(VLOOKUP(MID(BW190,1,1),$CO$2:CS$28,3,0),0)+IFERROR(VLOOKUP(MID(BW190,2,1),CO$2:CS$28,4,0),0)+IFERROR(VLOOKUP(MID(BW190,3,1),CO$2:CS$28,5,0),0)+(ROW(BW190)/1000000000000)))</f>
        <v/>
      </c>
      <c r="BZ190" s="5">
        <v>189</v>
      </c>
      <c r="CA190" s="5" t="str">
        <f>IFERROR(VLOOKUP(BZ190,BV$2:BW1266,2,0),"")</f>
        <v/>
      </c>
      <c r="CU190" s="5" t="e">
        <f>IF(REPORTE!AH$2="si",IF(F190=VALUE(REPORTE!C$11),IF(SUM(CU191:CU$1993),CONCATENATE(INT(B190),", "),INT(B190)),""),IF(F190=VALUE(REPORTE!C$10),IF(SUM(CU191:CU$1993),CONCATENATE(INT(B190),", "),INT(B190)),""))</f>
        <v>#VALUE!</v>
      </c>
    </row>
    <row r="191" spans="1:99" s="5" customFormat="1" ht="15" customHeight="1" x14ac:dyDescent="0.25">
      <c r="A191" s="4" t="str">
        <f t="shared" si="35"/>
        <v/>
      </c>
      <c r="B191" s="6"/>
      <c r="C191" s="7"/>
      <c r="D191" s="10"/>
      <c r="E191" s="5" t="str">
        <f t="shared" si="39"/>
        <v/>
      </c>
      <c r="F191" s="9"/>
      <c r="G191" s="1" t="str">
        <f>IFERROR(INDEX('padron cfe'!B:B,MATCH(DATOS!F191,'padron cfe'!A:A,0),1),"")</f>
        <v/>
      </c>
      <c r="H191" s="1"/>
      <c r="J191" s="2" t="str">
        <f>IFERROR(INDEX('padron cfe'!C:C,MATCH(DATOS!F191,'padron cfe'!A:A,0),1),"")</f>
        <v/>
      </c>
      <c r="K191" s="4"/>
      <c r="L191" s="4" t="str">
        <f>IFERROR(IF(VLOOKUP(I191,I$2:L190,4,0)=0,"",VLOOKUP(I191,I$2:L190,4,0)),"")</f>
        <v/>
      </c>
      <c r="M191" s="4" t="str">
        <f>IFERROR(IF(VLOOKUP(I191,I$2:M190,5,0)=0,"",VLOOKUP(I191,I$2:M190,5,0)),"")</f>
        <v/>
      </c>
      <c r="N191" s="4"/>
      <c r="O191" s="2"/>
      <c r="P191" s="2"/>
      <c r="T191" s="2" t="str">
        <f>IFERROR(INDEX('padron cfe'!D:D,MATCH(DATOS!F191,'padron cfe'!A:A,0),1),"")</f>
        <v/>
      </c>
      <c r="U191" s="4"/>
      <c r="V191" s="4"/>
      <c r="W191" s="4"/>
      <c r="X191" s="4"/>
      <c r="Y191" s="4"/>
      <c r="Z191" s="8"/>
      <c r="AA191" s="4"/>
      <c r="AB191" s="4" t="str">
        <f t="shared" si="40"/>
        <v/>
      </c>
      <c r="AC191" s="7" t="str">
        <f t="shared" ca="1" si="41"/>
        <v/>
      </c>
      <c r="AD191" s="7"/>
      <c r="AE191" s="7"/>
      <c r="AF191" s="97" t="str">
        <f>IFERROR(INDEX(bombas!F:F,MATCH(B191,bombas!I:I,0),1),"")</f>
        <v/>
      </c>
      <c r="AG191" s="6" t="str">
        <f>IFERROR(INDEX(bombas!H:H,MATCH(B191,bombas!I:I,0),1),"")</f>
        <v/>
      </c>
      <c r="AH191" s="4"/>
      <c r="AI191" s="4" t="str">
        <f t="shared" si="42"/>
        <v/>
      </c>
      <c r="AJ191" s="4"/>
      <c r="AK191" s="127" t="str">
        <f t="shared" si="43"/>
        <v/>
      </c>
      <c r="AL191" s="2" t="str">
        <f>IFERROR(IF(INDEX(AL$1:AL190,MATCH(I191,I$1:I190,0),1)=0,"",INDEX(AL$1:AL190,MATCH(I191,I$1:I190,0),1)),"")</f>
        <v/>
      </c>
      <c r="AM191" s="2" t="str">
        <f>IFERROR(IF(INDEX(AM$1:AM190,MATCH(I191,I$1:I190,0),1)=0,"",INDEX(AM$1:AM190,MATCH(I191,I$1:I190,0),1)),"")</f>
        <v/>
      </c>
      <c r="AN191" s="2" t="str">
        <f>IFERROR(IF(INDEX(AN$1:AN190,MATCH(I191,I$1:I190,0),1)=0,"",INDEX(AN$1:AN190,MATCH(I191,I$1:I190,0),1)),"")</f>
        <v/>
      </c>
      <c r="AO191" s="2"/>
      <c r="AP191" s="2"/>
      <c r="AQ191" s="2"/>
      <c r="AR191" s="4"/>
      <c r="AS191" s="4"/>
      <c r="AT191" s="4"/>
      <c r="AU191" s="4"/>
      <c r="AV191" s="4"/>
      <c r="AW191" s="4"/>
      <c r="AX191" s="4"/>
      <c r="AY191" s="4"/>
      <c r="AZ191" s="4"/>
      <c r="BB191" s="4"/>
      <c r="BH191" s="4" t="str">
        <f>IF(IFERROR(VLOOKUP(F191,F192:F$1993,1,0),"")="","",COUNTIF(F:F,F191))</f>
        <v/>
      </c>
      <c r="BI191" s="4"/>
      <c r="BM191" s="5" t="str">
        <f>IF(B191="","",IF(BH191="",1+(MAX(BM$2:BM190)),""))</f>
        <v/>
      </c>
      <c r="BN191" s="5" t="str">
        <f t="shared" si="36"/>
        <v/>
      </c>
      <c r="BO191" s="5" t="str">
        <f t="shared" si="37"/>
        <v/>
      </c>
      <c r="BP191" s="15" t="str">
        <f t="shared" si="38"/>
        <v/>
      </c>
      <c r="BQ191" s="29"/>
      <c r="BR191" s="16"/>
      <c r="BS191" s="5" t="str">
        <f t="shared" si="46"/>
        <v/>
      </c>
      <c r="BV191" s="5" t="str">
        <f t="shared" si="44"/>
        <v/>
      </c>
      <c r="BW191" s="5" t="str">
        <f>IF(I191="","",IFERROR(IF(VLOOKUP(I191,I$2:I190,1,0)=0,"",""),I191))</f>
        <v/>
      </c>
      <c r="BX191" s="25" t="str">
        <f>IF(BW191="","",(IFERROR(VLOOKUP(MID(BW191,1,1),$CO$2:CS$28,3,0),0)+IFERROR(VLOOKUP(MID(BW191,2,1),CO$2:CS$28,4,0),0)+IFERROR(VLOOKUP(MID(BW191,3,1),CO$2:CS$28,5,0),0)+(ROW(BW191)/1000000000000)))</f>
        <v/>
      </c>
      <c r="BZ191" s="5">
        <v>190</v>
      </c>
      <c r="CA191" s="5" t="str">
        <f>IFERROR(VLOOKUP(BZ191,BV$2:BW1267,2,0),"")</f>
        <v/>
      </c>
      <c r="CU191" s="5" t="e">
        <f>IF(REPORTE!AH$2="si",IF(F191=VALUE(REPORTE!C$11),IF(SUM(CU192:CU$1993),CONCATENATE(INT(B191),", "),INT(B191)),""),IF(F191=VALUE(REPORTE!C$10),IF(SUM(CU192:CU$1993),CONCATENATE(INT(B191),", "),INT(B191)),""))</f>
        <v>#VALUE!</v>
      </c>
    </row>
    <row r="192" spans="1:99" s="5" customFormat="1" ht="15" customHeight="1" x14ac:dyDescent="0.25">
      <c r="A192" s="4" t="str">
        <f t="shared" si="35"/>
        <v/>
      </c>
      <c r="B192" s="6"/>
      <c r="C192" s="7"/>
      <c r="D192" s="10"/>
      <c r="E192" s="5" t="str">
        <f t="shared" si="39"/>
        <v/>
      </c>
      <c r="F192" s="9"/>
      <c r="G192" s="1" t="str">
        <f>IFERROR(INDEX('padron cfe'!B:B,MATCH(DATOS!F192,'padron cfe'!A:A,0),1),"")</f>
        <v/>
      </c>
      <c r="H192" s="1"/>
      <c r="J192" s="2" t="str">
        <f>IFERROR(INDEX('padron cfe'!C:C,MATCH(DATOS!F192,'padron cfe'!A:A,0),1),"")</f>
        <v/>
      </c>
      <c r="K192" s="4"/>
      <c r="L192" s="4" t="str">
        <f>IFERROR(IF(VLOOKUP(I192,I$2:L191,4,0)=0,"",VLOOKUP(I192,I$2:L191,4,0)),"")</f>
        <v/>
      </c>
      <c r="M192" s="4" t="str">
        <f>IFERROR(IF(VLOOKUP(I192,I$2:M191,5,0)=0,"",VLOOKUP(I192,I$2:M191,5,0)),"")</f>
        <v/>
      </c>
      <c r="N192" s="4"/>
      <c r="O192" s="2"/>
      <c r="P192" s="2"/>
      <c r="T192" s="2" t="str">
        <f>IFERROR(INDEX('padron cfe'!D:D,MATCH(DATOS!F192,'padron cfe'!A:A,0),1),"")</f>
        <v/>
      </c>
      <c r="U192" s="4"/>
      <c r="V192" s="4"/>
      <c r="W192" s="4"/>
      <c r="X192" s="4"/>
      <c r="Y192" s="4"/>
      <c r="Z192" s="8"/>
      <c r="AA192" s="4"/>
      <c r="AB192" s="4" t="str">
        <f t="shared" si="40"/>
        <v/>
      </c>
      <c r="AC192" s="7" t="str">
        <f t="shared" ca="1" si="41"/>
        <v/>
      </c>
      <c r="AD192" s="7"/>
      <c r="AE192" s="7"/>
      <c r="AF192" s="97" t="str">
        <f>IFERROR(INDEX(bombas!F:F,MATCH(B192,bombas!I:I,0),1),"")</f>
        <v/>
      </c>
      <c r="AG192" s="6" t="str">
        <f>IFERROR(INDEX(bombas!H:H,MATCH(B192,bombas!I:I,0),1),"")</f>
        <v/>
      </c>
      <c r="AH192" s="4"/>
      <c r="AI192" s="4" t="str">
        <f t="shared" si="42"/>
        <v/>
      </c>
      <c r="AJ192" s="4"/>
      <c r="AK192" s="127" t="str">
        <f t="shared" si="43"/>
        <v/>
      </c>
      <c r="AL192" s="2" t="str">
        <f>IFERROR(IF(INDEX(AL$1:AL191,MATCH(I192,I$1:I191,0),1)=0,"",INDEX(AL$1:AL191,MATCH(I192,I$1:I191,0),1)),"")</f>
        <v/>
      </c>
      <c r="AM192" s="2" t="str">
        <f>IFERROR(IF(INDEX(AM$1:AM191,MATCH(I192,I$1:I191,0),1)=0,"",INDEX(AM$1:AM191,MATCH(I192,I$1:I191,0),1)),"")</f>
        <v/>
      </c>
      <c r="AN192" s="2" t="str">
        <f>IFERROR(IF(INDEX(AN$1:AN191,MATCH(I192,I$1:I191,0),1)=0,"",INDEX(AN$1:AN191,MATCH(I192,I$1:I191,0),1)),"")</f>
        <v/>
      </c>
      <c r="AO192" s="2"/>
      <c r="AP192" s="2"/>
      <c r="AQ192" s="2"/>
      <c r="AR192" s="4"/>
      <c r="AS192" s="4"/>
      <c r="AT192" s="4"/>
      <c r="AU192" s="4"/>
      <c r="AV192" s="4"/>
      <c r="AW192" s="4"/>
      <c r="AX192" s="4"/>
      <c r="AY192" s="4"/>
      <c r="AZ192" s="4"/>
      <c r="BB192" s="4"/>
      <c r="BH192" s="4" t="str">
        <f>IF(IFERROR(VLOOKUP(F192,F193:F$1993,1,0),"")="","",COUNTIF(F:F,F192))</f>
        <v/>
      </c>
      <c r="BI192" s="4"/>
      <c r="BM192" s="5" t="str">
        <f>IF(B192="","",IF(BH192="",1+(MAX(BM$2:BM191)),""))</f>
        <v/>
      </c>
      <c r="BN192" s="5" t="str">
        <f t="shared" si="36"/>
        <v/>
      </c>
      <c r="BO192" s="5" t="str">
        <f t="shared" si="37"/>
        <v/>
      </c>
      <c r="BP192" s="15" t="str">
        <f t="shared" si="38"/>
        <v/>
      </c>
      <c r="BQ192" s="29"/>
      <c r="BR192" s="16"/>
      <c r="BS192" s="5" t="str">
        <f t="shared" si="46"/>
        <v/>
      </c>
      <c r="BV192" s="5" t="str">
        <f t="shared" si="44"/>
        <v/>
      </c>
      <c r="BW192" s="5" t="str">
        <f>IF(I192="","",IFERROR(IF(VLOOKUP(I192,I$2:I191,1,0)=0,"",""),I192))</f>
        <v/>
      </c>
      <c r="BX192" s="25" t="str">
        <f>IF(BW192="","",(IFERROR(VLOOKUP(MID(BW192,1,1),$CO$2:CS$28,3,0),0)+IFERROR(VLOOKUP(MID(BW192,2,1),CO$2:CS$28,4,0),0)+IFERROR(VLOOKUP(MID(BW192,3,1),CO$2:CS$28,5,0),0)+(ROW(BW192)/1000000000000)))</f>
        <v/>
      </c>
      <c r="BZ192" s="5">
        <v>191</v>
      </c>
      <c r="CA192" s="5" t="str">
        <f>IFERROR(VLOOKUP(BZ192,BV$2:BW1268,2,0),"")</f>
        <v/>
      </c>
      <c r="CU192" s="5" t="e">
        <f>IF(REPORTE!AH$2="si",IF(F192=VALUE(REPORTE!C$11),IF(SUM(CU193:CU$1993),CONCATENATE(INT(B192),", "),INT(B192)),""),IF(F192=VALUE(REPORTE!C$10),IF(SUM(CU193:CU$1993),CONCATENATE(INT(B192),", "),INT(B192)),""))</f>
        <v>#VALUE!</v>
      </c>
    </row>
    <row r="193" spans="1:99" s="5" customFormat="1" ht="15" customHeight="1" x14ac:dyDescent="0.25">
      <c r="A193" s="4" t="str">
        <f t="shared" si="35"/>
        <v/>
      </c>
      <c r="B193" s="6"/>
      <c r="C193" s="7"/>
      <c r="D193" s="10"/>
      <c r="E193" s="5" t="str">
        <f t="shared" si="39"/>
        <v/>
      </c>
      <c r="F193" s="9"/>
      <c r="G193" s="1" t="str">
        <f>IFERROR(INDEX('padron cfe'!B:B,MATCH(DATOS!F193,'padron cfe'!A:A,0),1),"")</f>
        <v/>
      </c>
      <c r="H193" s="1"/>
      <c r="J193" s="2" t="str">
        <f>IFERROR(INDEX('padron cfe'!C:C,MATCH(DATOS!F193,'padron cfe'!A:A,0),1),"")</f>
        <v/>
      </c>
      <c r="K193" s="4"/>
      <c r="L193" s="4" t="str">
        <f>IFERROR(IF(VLOOKUP(I193,I$2:L192,4,0)=0,"",VLOOKUP(I193,I$2:L192,4,0)),"")</f>
        <v/>
      </c>
      <c r="M193" s="4" t="str">
        <f>IFERROR(IF(VLOOKUP(I193,I$2:M192,5,0)=0,"",VLOOKUP(I193,I$2:M192,5,0)),"")</f>
        <v/>
      </c>
      <c r="N193" s="4"/>
      <c r="O193" s="2"/>
      <c r="P193" s="2"/>
      <c r="T193" s="2" t="str">
        <f>IFERROR(INDEX('padron cfe'!D:D,MATCH(DATOS!F193,'padron cfe'!A:A,0),1),"")</f>
        <v/>
      </c>
      <c r="U193" s="4"/>
      <c r="V193" s="4"/>
      <c r="W193" s="4"/>
      <c r="X193" s="4"/>
      <c r="Y193" s="4"/>
      <c r="Z193" s="8"/>
      <c r="AA193" s="4"/>
      <c r="AB193" s="4" t="str">
        <f t="shared" si="40"/>
        <v/>
      </c>
      <c r="AC193" s="7" t="str">
        <f t="shared" ca="1" si="41"/>
        <v/>
      </c>
      <c r="AD193" s="7"/>
      <c r="AE193" s="7"/>
      <c r="AF193" s="97" t="str">
        <f>IFERROR(INDEX(bombas!F:F,MATCH(B193,bombas!I:I,0),1),"")</f>
        <v/>
      </c>
      <c r="AG193" s="6" t="str">
        <f>IFERROR(INDEX(bombas!H:H,MATCH(B193,bombas!I:I,0),1),"")</f>
        <v/>
      </c>
      <c r="AH193" s="4"/>
      <c r="AI193" s="4" t="str">
        <f t="shared" si="42"/>
        <v/>
      </c>
      <c r="AJ193" s="4"/>
      <c r="AK193" s="127" t="str">
        <f t="shared" si="43"/>
        <v/>
      </c>
      <c r="AL193" s="2" t="str">
        <f>IFERROR(IF(INDEX(AL$1:AL192,MATCH(I193,I$1:I192,0),1)=0,"",INDEX(AL$1:AL192,MATCH(I193,I$1:I192,0),1)),"")</f>
        <v/>
      </c>
      <c r="AM193" s="2" t="str">
        <f>IFERROR(IF(INDEX(AM$1:AM192,MATCH(I193,I$1:I192,0),1)=0,"",INDEX(AM$1:AM192,MATCH(I193,I$1:I192,0),1)),"")</f>
        <v/>
      </c>
      <c r="AN193" s="2" t="str">
        <f>IFERROR(IF(INDEX(AN$1:AN192,MATCH(I193,I$1:I192,0),1)=0,"",INDEX(AN$1:AN192,MATCH(I193,I$1:I192,0),1)),"")</f>
        <v/>
      </c>
      <c r="AO193" s="2"/>
      <c r="AP193" s="2"/>
      <c r="AQ193" s="2"/>
      <c r="AR193" s="4"/>
      <c r="AS193" s="4"/>
      <c r="AT193" s="4"/>
      <c r="AU193" s="4"/>
      <c r="AV193" s="4"/>
      <c r="AW193" s="4"/>
      <c r="AX193" s="4"/>
      <c r="AY193" s="4"/>
      <c r="AZ193" s="4"/>
      <c r="BB193" s="4"/>
      <c r="BH193" s="4" t="str">
        <f>IF(IFERROR(VLOOKUP(F193,F194:F$1993,1,0),"")="","",COUNTIF(F:F,F193))</f>
        <v/>
      </c>
      <c r="BI193" s="4"/>
      <c r="BM193" s="5" t="str">
        <f>IF(B193="","",IF(BH193="",1+(MAX(BM$2:BM192)),""))</f>
        <v/>
      </c>
      <c r="BN193" s="5" t="str">
        <f t="shared" si="36"/>
        <v/>
      </c>
      <c r="BO193" s="5" t="str">
        <f t="shared" si="37"/>
        <v/>
      </c>
      <c r="BP193" s="15" t="str">
        <f t="shared" si="38"/>
        <v/>
      </c>
      <c r="BQ193" s="29"/>
      <c r="BR193" s="16"/>
      <c r="BS193" s="5" t="str">
        <f t="shared" si="46"/>
        <v/>
      </c>
      <c r="BV193" s="5" t="str">
        <f t="shared" si="44"/>
        <v/>
      </c>
      <c r="BW193" s="5" t="str">
        <f>IF(I193="","",IFERROR(IF(VLOOKUP(I193,I$2:I192,1,0)=0,"",""),I193))</f>
        <v/>
      </c>
      <c r="BX193" s="25" t="str">
        <f>IF(BW193="","",(IFERROR(VLOOKUP(MID(BW193,1,1),$CO$2:CS$28,3,0),0)+IFERROR(VLOOKUP(MID(BW193,2,1),CO$2:CS$28,4,0),0)+IFERROR(VLOOKUP(MID(BW193,3,1),CO$2:CS$28,5,0),0)+(ROW(BW193)/1000000000000)))</f>
        <v/>
      </c>
      <c r="BZ193" s="5">
        <v>192</v>
      </c>
      <c r="CA193" s="5" t="str">
        <f>IFERROR(VLOOKUP(BZ193,BV$2:BW1269,2,0),"")</f>
        <v/>
      </c>
      <c r="CU193" s="5" t="e">
        <f>IF(REPORTE!AH$2="si",IF(F193=VALUE(REPORTE!C$11),IF(SUM(CU194:CU$1993),CONCATENATE(INT(B193),", "),INT(B193)),""),IF(F193=VALUE(REPORTE!C$10),IF(SUM(CU194:CU$1993),CONCATENATE(INT(B193),", "),INT(B193)),""))</f>
        <v>#VALUE!</v>
      </c>
    </row>
    <row r="194" spans="1:99" s="5" customFormat="1" ht="15" customHeight="1" x14ac:dyDescent="0.25">
      <c r="A194" s="4" t="str">
        <f t="shared" ref="A194:A257" si="47">IF(BB194="",IF(B194="","",IF(LEN(B194)=1,"000"&amp;B194,IF(LEN(B194)=2,"00"&amp;B194,IF(LEN(B194)=3,"0"&amp;B194,B194)))),F194)</f>
        <v/>
      </c>
      <c r="B194" s="6"/>
      <c r="C194" s="7"/>
      <c r="D194" s="10"/>
      <c r="E194" s="5" t="str">
        <f t="shared" si="39"/>
        <v/>
      </c>
      <c r="F194" s="9"/>
      <c r="G194" s="1" t="str">
        <f>IFERROR(INDEX('padron cfe'!B:B,MATCH(DATOS!F194,'padron cfe'!A:A,0),1),"")</f>
        <v/>
      </c>
      <c r="H194" s="1"/>
      <c r="J194" s="2" t="str">
        <f>IFERROR(INDEX('padron cfe'!C:C,MATCH(DATOS!F194,'padron cfe'!A:A,0),1),"")</f>
        <v/>
      </c>
      <c r="K194" s="4"/>
      <c r="L194" s="4" t="str">
        <f>IFERROR(IF(VLOOKUP(I194,I$2:L193,4,0)=0,"",VLOOKUP(I194,I$2:L193,4,0)),"")</f>
        <v/>
      </c>
      <c r="M194" s="4" t="str">
        <f>IFERROR(IF(VLOOKUP(I194,I$2:M193,5,0)=0,"",VLOOKUP(I194,I$2:M193,5,0)),"")</f>
        <v/>
      </c>
      <c r="N194" s="4"/>
      <c r="O194" s="2"/>
      <c r="P194" s="2"/>
      <c r="T194" s="2" t="str">
        <f>IFERROR(INDEX('padron cfe'!D:D,MATCH(DATOS!F194,'padron cfe'!A:A,0),1),"")</f>
        <v/>
      </c>
      <c r="U194" s="4"/>
      <c r="V194" s="4"/>
      <c r="W194" s="4"/>
      <c r="X194" s="4"/>
      <c r="Y194" s="4"/>
      <c r="Z194" s="8"/>
      <c r="AA194" s="4"/>
      <c r="AB194" s="4" t="str">
        <f t="shared" si="40"/>
        <v/>
      </c>
      <c r="AC194" s="7" t="str">
        <f t="shared" ca="1" si="41"/>
        <v/>
      </c>
      <c r="AD194" s="7"/>
      <c r="AE194" s="7"/>
      <c r="AF194" s="97" t="str">
        <f>IFERROR(INDEX(bombas!F:F,MATCH(B194,bombas!I:I,0),1),"")</f>
        <v/>
      </c>
      <c r="AG194" s="6" t="str">
        <f>IFERROR(INDEX(bombas!H:H,MATCH(B194,bombas!I:I,0),1),"")</f>
        <v/>
      </c>
      <c r="AH194" s="4"/>
      <c r="AI194" s="4" t="str">
        <f t="shared" si="42"/>
        <v/>
      </c>
      <c r="AJ194" s="4"/>
      <c r="AK194" s="127" t="str">
        <f t="shared" si="43"/>
        <v/>
      </c>
      <c r="AL194" s="2" t="str">
        <f>IFERROR(IF(INDEX(AL$1:AL193,MATCH(I194,I$1:I193,0),1)=0,"",INDEX(AL$1:AL193,MATCH(I194,I$1:I193,0),1)),"")</f>
        <v/>
      </c>
      <c r="AM194" s="2" t="str">
        <f>IFERROR(IF(INDEX(AM$1:AM193,MATCH(I194,I$1:I193,0),1)=0,"",INDEX(AM$1:AM193,MATCH(I194,I$1:I193,0),1)),"")</f>
        <v/>
      </c>
      <c r="AN194" s="2" t="str">
        <f>IFERROR(IF(INDEX(AN$1:AN193,MATCH(I194,I$1:I193,0),1)=0,"",INDEX(AN$1:AN193,MATCH(I194,I$1:I193,0),1)),"")</f>
        <v/>
      </c>
      <c r="AO194" s="2"/>
      <c r="AP194" s="2"/>
      <c r="AQ194" s="2"/>
      <c r="AR194" s="4"/>
      <c r="AS194" s="4"/>
      <c r="AT194" s="4"/>
      <c r="AU194" s="4"/>
      <c r="AV194" s="4"/>
      <c r="AW194" s="4"/>
      <c r="AX194" s="4"/>
      <c r="AY194" s="4"/>
      <c r="AZ194" s="4"/>
      <c r="BB194" s="4"/>
      <c r="BH194" s="4" t="str">
        <f>IF(IFERROR(VLOOKUP(F194,F195:F$1993,1,0),"")="","",COUNTIF(F:F,F194))</f>
        <v/>
      </c>
      <c r="BI194" s="4"/>
      <c r="BM194" s="5" t="str">
        <f>IF(B194="","",IF(BH194="",1+(MAX(BM$2:BM193)),""))</f>
        <v/>
      </c>
      <c r="BN194" s="5" t="str">
        <f t="shared" ref="BN194:BN257" si="48">IF(BM194="","",AI194)</f>
        <v/>
      </c>
      <c r="BO194" s="5" t="str">
        <f t="shared" ref="BO194:BO257" si="49">IF(BM194="","",E194)</f>
        <v/>
      </c>
      <c r="BP194" s="15" t="str">
        <f t="shared" ref="BP194:BP257" si="50">IF(BM194="","",F194)</f>
        <v/>
      </c>
      <c r="BQ194" s="29"/>
      <c r="BR194" s="16"/>
      <c r="BS194" s="5" t="str">
        <f t="shared" si="46"/>
        <v/>
      </c>
      <c r="BV194" s="5" t="str">
        <f t="shared" si="44"/>
        <v/>
      </c>
      <c r="BW194" s="5" t="str">
        <f>IF(I194="","",IFERROR(IF(VLOOKUP(I194,I$2:I193,1,0)=0,"",""),I194))</f>
        <v/>
      </c>
      <c r="BX194" s="25" t="str">
        <f>IF(BW194="","",(IFERROR(VLOOKUP(MID(BW194,1,1),$CO$2:CS$28,3,0),0)+IFERROR(VLOOKUP(MID(BW194,2,1),CO$2:CS$28,4,0),0)+IFERROR(VLOOKUP(MID(BW194,3,1),CO$2:CS$28,5,0),0)+(ROW(BW194)/1000000000000)))</f>
        <v/>
      </c>
      <c r="BZ194" s="5">
        <v>193</v>
      </c>
      <c r="CA194" s="5" t="str">
        <f>IFERROR(VLOOKUP(BZ194,BV$2:BW1270,2,0),"")</f>
        <v/>
      </c>
      <c r="CU194" s="5" t="e">
        <f>IF(REPORTE!AH$2="si",IF(F194=VALUE(REPORTE!C$11),IF(SUM(CU195:CU$1993),CONCATENATE(INT(B194),", "),INT(B194)),""),IF(F194=VALUE(REPORTE!C$10),IF(SUM(CU195:CU$1993),CONCATENATE(INT(B194),", "),INT(B194)),""))</f>
        <v>#VALUE!</v>
      </c>
    </row>
    <row r="195" spans="1:99" s="5" customFormat="1" ht="15" customHeight="1" x14ac:dyDescent="0.25">
      <c r="A195" s="4" t="str">
        <f t="shared" si="47"/>
        <v/>
      </c>
      <c r="B195" s="6"/>
      <c r="C195" s="7"/>
      <c r="D195" s="10"/>
      <c r="E195" s="5" t="str">
        <f t="shared" si="39"/>
        <v/>
      </c>
      <c r="F195" s="9"/>
      <c r="G195" s="1" t="str">
        <f>IFERROR(INDEX('padron cfe'!B:B,MATCH(DATOS!F195,'padron cfe'!A:A,0),1),"")</f>
        <v/>
      </c>
      <c r="H195" s="1"/>
      <c r="J195" s="2" t="str">
        <f>IFERROR(INDEX('padron cfe'!C:C,MATCH(DATOS!F195,'padron cfe'!A:A,0),1),"")</f>
        <v/>
      </c>
      <c r="K195" s="4"/>
      <c r="L195" s="4" t="str">
        <f>IFERROR(IF(VLOOKUP(I195,I$2:L194,4,0)=0,"",VLOOKUP(I195,I$2:L194,4,0)),"")</f>
        <v/>
      </c>
      <c r="M195" s="4" t="str">
        <f>IFERROR(IF(VLOOKUP(I195,I$2:M194,5,0)=0,"",VLOOKUP(I195,I$2:M194,5,0)),"")</f>
        <v/>
      </c>
      <c r="N195" s="4"/>
      <c r="O195" s="2"/>
      <c r="P195" s="2"/>
      <c r="T195" s="2" t="str">
        <f>IFERROR(INDEX('padron cfe'!D:D,MATCH(DATOS!F195,'padron cfe'!A:A,0),1),"")</f>
        <v/>
      </c>
      <c r="U195" s="4"/>
      <c r="V195" s="4"/>
      <c r="W195" s="4"/>
      <c r="X195" s="4"/>
      <c r="Y195" s="4"/>
      <c r="Z195" s="8"/>
      <c r="AA195" s="4"/>
      <c r="AB195" s="4" t="str">
        <f t="shared" si="40"/>
        <v/>
      </c>
      <c r="AC195" s="7" t="str">
        <f t="shared" ca="1" si="41"/>
        <v/>
      </c>
      <c r="AD195" s="7"/>
      <c r="AE195" s="7"/>
      <c r="AF195" s="97" t="str">
        <f>IFERROR(INDEX(bombas!F:F,MATCH(B195,bombas!I:I,0),1),"")</f>
        <v/>
      </c>
      <c r="AG195" s="6" t="str">
        <f>IFERROR(INDEX(bombas!H:H,MATCH(B195,bombas!I:I,0),1),"")</f>
        <v/>
      </c>
      <c r="AH195" s="4"/>
      <c r="AI195" s="4" t="str">
        <f t="shared" si="42"/>
        <v/>
      </c>
      <c r="AJ195" s="4"/>
      <c r="AK195" s="127" t="str">
        <f t="shared" si="43"/>
        <v/>
      </c>
      <c r="AL195" s="2" t="str">
        <f>IFERROR(IF(INDEX(AL$1:AL194,MATCH(I195,I$1:I194,0),1)=0,"",INDEX(AL$1:AL194,MATCH(I195,I$1:I194,0),1)),"")</f>
        <v/>
      </c>
      <c r="AM195" s="2" t="str">
        <f>IFERROR(IF(INDEX(AM$1:AM194,MATCH(I195,I$1:I194,0),1)=0,"",INDEX(AM$1:AM194,MATCH(I195,I$1:I194,0),1)),"")</f>
        <v/>
      </c>
      <c r="AN195" s="2" t="str">
        <f>IFERROR(IF(INDEX(AN$1:AN194,MATCH(I195,I$1:I194,0),1)=0,"",INDEX(AN$1:AN194,MATCH(I195,I$1:I194,0),1)),"")</f>
        <v/>
      </c>
      <c r="AO195" s="2"/>
      <c r="AP195" s="2"/>
      <c r="AQ195" s="2"/>
      <c r="AR195" s="4"/>
      <c r="AS195" s="4"/>
      <c r="AT195" s="4"/>
      <c r="AU195" s="4"/>
      <c r="AV195" s="4"/>
      <c r="AW195" s="4"/>
      <c r="AX195" s="4"/>
      <c r="AY195" s="4"/>
      <c r="AZ195" s="4"/>
      <c r="BB195" s="4"/>
      <c r="BH195" s="4" t="str">
        <f>IF(IFERROR(VLOOKUP(F195,F196:F$1993,1,0),"")="","",COUNTIF(F:F,F195))</f>
        <v/>
      </c>
      <c r="BI195" s="4"/>
      <c r="BM195" s="5" t="str">
        <f>IF(B195="","",IF(BH195="",1+(MAX(BM$2:BM194)),""))</f>
        <v/>
      </c>
      <c r="BN195" s="5" t="str">
        <f t="shared" si="48"/>
        <v/>
      </c>
      <c r="BO195" s="5" t="str">
        <f t="shared" si="49"/>
        <v/>
      </c>
      <c r="BP195" s="15" t="str">
        <f t="shared" si="50"/>
        <v/>
      </c>
      <c r="BQ195" s="29"/>
      <c r="BR195" s="16"/>
      <c r="BS195" s="5" t="str">
        <f t="shared" si="46"/>
        <v/>
      </c>
      <c r="BV195" s="5" t="str">
        <f t="shared" si="44"/>
        <v/>
      </c>
      <c r="BW195" s="5" t="str">
        <f>IF(I195="","",IFERROR(IF(VLOOKUP(I195,I$2:I194,1,0)=0,"",""),I195))</f>
        <v/>
      </c>
      <c r="BX195" s="25" t="str">
        <f>IF(BW195="","",(IFERROR(VLOOKUP(MID(BW195,1,1),$CO$2:CS$28,3,0),0)+IFERROR(VLOOKUP(MID(BW195,2,1),CO$2:CS$28,4,0),0)+IFERROR(VLOOKUP(MID(BW195,3,1),CO$2:CS$28,5,0),0)+(ROW(BW195)/1000000000000)))</f>
        <v/>
      </c>
      <c r="BZ195" s="5">
        <v>194</v>
      </c>
      <c r="CA195" s="5" t="str">
        <f>IFERROR(VLOOKUP(BZ195,BV$2:BW1271,2,0),"")</f>
        <v/>
      </c>
      <c r="CU195" s="5" t="e">
        <f>IF(REPORTE!AH$2="si",IF(F195=VALUE(REPORTE!C$11),IF(SUM(CU196:CU$1993),CONCATENATE(INT(B195),", "),INT(B195)),""),IF(F195=VALUE(REPORTE!C$10),IF(SUM(CU196:CU$1993),CONCATENATE(INT(B195),", "),INT(B195)),""))</f>
        <v>#VALUE!</v>
      </c>
    </row>
    <row r="196" spans="1:99" s="5" customFormat="1" ht="15" customHeight="1" x14ac:dyDescent="0.25">
      <c r="A196" s="4" t="str">
        <f t="shared" si="47"/>
        <v/>
      </c>
      <c r="B196" s="6"/>
      <c r="C196" s="7"/>
      <c r="D196" s="10"/>
      <c r="E196" s="5" t="str">
        <f t="shared" ref="E196:E259" si="51">IF(C196="","",CONCATENATE("PEUA19102012",IFERROR(VLOOKUP(DAY(C196),$BE$3:$BF$11,2,0),DAY(C196)),IFERROR(VLOOKUP(MONTH(C196),$BE$3:$BF$11,2,0),MONTH(C196)),YEAR(C196),D196))</f>
        <v/>
      </c>
      <c r="F196" s="9"/>
      <c r="G196" s="1" t="str">
        <f>IFERROR(INDEX('padron cfe'!B:B,MATCH(DATOS!F196,'padron cfe'!A:A,0),1),"")</f>
        <v/>
      </c>
      <c r="H196" s="1"/>
      <c r="J196" s="2" t="str">
        <f>IFERROR(INDEX('padron cfe'!C:C,MATCH(DATOS!F196,'padron cfe'!A:A,0),1),"")</f>
        <v/>
      </c>
      <c r="K196" s="4"/>
      <c r="L196" s="4" t="str">
        <f>IFERROR(IF(VLOOKUP(I196,I$2:L195,4,0)=0,"",VLOOKUP(I196,I$2:L195,4,0)),"")</f>
        <v/>
      </c>
      <c r="M196" s="4" t="str">
        <f>IFERROR(IF(VLOOKUP(I196,I$2:M195,5,0)=0,"",VLOOKUP(I196,I$2:M195,5,0)),"")</f>
        <v/>
      </c>
      <c r="N196" s="4"/>
      <c r="O196" s="2"/>
      <c r="P196" s="2"/>
      <c r="T196" s="2" t="str">
        <f>IFERROR(INDEX('padron cfe'!D:D,MATCH(DATOS!F196,'padron cfe'!A:A,0),1),"")</f>
        <v/>
      </c>
      <c r="U196" s="4"/>
      <c r="V196" s="4"/>
      <c r="W196" s="4"/>
      <c r="X196" s="4"/>
      <c r="Y196" s="4"/>
      <c r="Z196" s="8"/>
      <c r="AA196" s="4"/>
      <c r="AB196" s="4" t="str">
        <f t="shared" ref="AB196:AB259" si="52">IF(X196="","",IFERROR(IF(LEN(DAY(Z196))=1,0&amp;DAY(Z196),DAY(Z196))&amp;"/"&amp;IF(LEN(MONTH(Z196))=1,0&amp;MONTH(Z196),MONTH(Z196))&amp;"/"&amp;YEAR(Z196)+AA196,"31/12/2099"))</f>
        <v/>
      </c>
      <c r="AC196" s="7" t="str">
        <f t="shared" ref="AC196:AC259" ca="1" si="53">IF(AA196="","",IF(AA196="N/A","VIGENTE",IF(CONCATENATE(DAY(Z196),"/",MONTH(Z196),"/",YEAR(Z196)+AA196)-TODAY()&gt;0,"VIGENTE","VENCIDO")))</f>
        <v/>
      </c>
      <c r="AD196" s="7"/>
      <c r="AE196" s="7"/>
      <c r="AF196" s="97" t="str">
        <f>IFERROR(INDEX(bombas!F:F,MATCH(B196,bombas!I:I,0),1),"")</f>
        <v/>
      </c>
      <c r="AG196" s="6" t="str">
        <f>IFERROR(INDEX(bombas!H:H,MATCH(B196,bombas!I:I,0),1),"")</f>
        <v/>
      </c>
      <c r="AH196" s="4"/>
      <c r="AI196" s="4" t="str">
        <f t="shared" ref="AI196:AI259" si="54">IF(AH196="","",(AH196*0.746*365*24)*0.75+438)</f>
        <v/>
      </c>
      <c r="AJ196" s="4"/>
      <c r="AK196" s="127" t="str">
        <f t="shared" ref="AK196:AK259" si="55">IF(AJ196="","",AJ196/AI196)</f>
        <v/>
      </c>
      <c r="AL196" s="2" t="str">
        <f>IFERROR(IF(INDEX(AL$1:AL195,MATCH(I196,I$1:I195,0),1)=0,"",INDEX(AL$1:AL195,MATCH(I196,I$1:I195,0),1)),"")</f>
        <v/>
      </c>
      <c r="AM196" s="2" t="str">
        <f>IFERROR(IF(INDEX(AM$1:AM195,MATCH(I196,I$1:I195,0),1)=0,"",INDEX(AM$1:AM195,MATCH(I196,I$1:I195,0),1)),"")</f>
        <v/>
      </c>
      <c r="AN196" s="2" t="str">
        <f>IFERROR(IF(INDEX(AN$1:AN195,MATCH(I196,I$1:I195,0),1)=0,"",INDEX(AN$1:AN195,MATCH(I196,I$1:I195,0),1)),"")</f>
        <v/>
      </c>
      <c r="AO196" s="2"/>
      <c r="AP196" s="2"/>
      <c r="AQ196" s="2"/>
      <c r="AR196" s="4"/>
      <c r="AS196" s="4"/>
      <c r="AT196" s="4"/>
      <c r="AU196" s="4"/>
      <c r="AV196" s="4"/>
      <c r="AW196" s="4"/>
      <c r="AX196" s="4"/>
      <c r="AY196" s="4"/>
      <c r="AZ196" s="4"/>
      <c r="BB196" s="4"/>
      <c r="BH196" s="4" t="str">
        <f>IF(IFERROR(VLOOKUP(F196,F197:F$1993,1,0),"")="","",COUNTIF(F:F,F196))</f>
        <v/>
      </c>
      <c r="BI196" s="4"/>
      <c r="BM196" s="5" t="str">
        <f>IF(B196="","",IF(BH196="",1+(MAX(BM$2:BM195)),""))</f>
        <v/>
      </c>
      <c r="BN196" s="5" t="str">
        <f t="shared" si="48"/>
        <v/>
      </c>
      <c r="BO196" s="5" t="str">
        <f t="shared" si="49"/>
        <v/>
      </c>
      <c r="BP196" s="15" t="str">
        <f t="shared" si="50"/>
        <v/>
      </c>
      <c r="BQ196" s="29"/>
      <c r="BR196" s="16"/>
      <c r="BS196" s="5" t="str">
        <f t="shared" si="46"/>
        <v/>
      </c>
      <c r="BV196" s="5" t="str">
        <f t="shared" si="44"/>
        <v/>
      </c>
      <c r="BW196" s="5" t="str">
        <f>IF(I196="","",IFERROR(IF(VLOOKUP(I196,I$2:I195,1,0)=0,"",""),I196))</f>
        <v/>
      </c>
      <c r="BX196" s="25" t="str">
        <f>IF(BW196="","",(IFERROR(VLOOKUP(MID(BW196,1,1),$CO$2:CS$28,3,0),0)+IFERROR(VLOOKUP(MID(BW196,2,1),CO$2:CS$28,4,0),0)+IFERROR(VLOOKUP(MID(BW196,3,1),CO$2:CS$28,5,0),0)+(ROW(BW196)/1000000000000)))</f>
        <v/>
      </c>
      <c r="BZ196" s="5">
        <v>195</v>
      </c>
      <c r="CA196" s="5" t="str">
        <f>IFERROR(VLOOKUP(BZ196,BV$2:BW1272,2,0),"")</f>
        <v/>
      </c>
      <c r="CU196" s="5" t="e">
        <f>IF(REPORTE!AH$2="si",IF(F196=VALUE(REPORTE!C$11),IF(SUM(CU197:CU$1993),CONCATENATE(INT(B196),", "),INT(B196)),""),IF(F196=VALUE(REPORTE!C$10),IF(SUM(CU197:CU$1993),CONCATENATE(INT(B196),", "),INT(B196)),""))</f>
        <v>#VALUE!</v>
      </c>
    </row>
    <row r="197" spans="1:99" s="5" customFormat="1" ht="15" customHeight="1" x14ac:dyDescent="0.25">
      <c r="A197" s="4" t="str">
        <f t="shared" si="47"/>
        <v/>
      </c>
      <c r="B197" s="6"/>
      <c r="C197" s="7"/>
      <c r="D197" s="10"/>
      <c r="E197" s="5" t="str">
        <f t="shared" si="51"/>
        <v/>
      </c>
      <c r="F197" s="9"/>
      <c r="G197" s="1" t="str">
        <f>IFERROR(INDEX('padron cfe'!B:B,MATCH(DATOS!F197,'padron cfe'!A:A,0),1),"")</f>
        <v/>
      </c>
      <c r="H197" s="1"/>
      <c r="J197" s="2" t="str">
        <f>IFERROR(INDEX('padron cfe'!C:C,MATCH(DATOS!F197,'padron cfe'!A:A,0),1),"")</f>
        <v/>
      </c>
      <c r="K197" s="4"/>
      <c r="L197" s="4" t="str">
        <f>IFERROR(IF(VLOOKUP(I197,I$2:L196,4,0)=0,"",VLOOKUP(I197,I$2:L196,4,0)),"")</f>
        <v/>
      </c>
      <c r="M197" s="4" t="str">
        <f>IFERROR(IF(VLOOKUP(I197,I$2:M196,5,0)=0,"",VLOOKUP(I197,I$2:M196,5,0)),"")</f>
        <v/>
      </c>
      <c r="N197" s="4"/>
      <c r="O197" s="2"/>
      <c r="P197" s="2"/>
      <c r="T197" s="2" t="str">
        <f>IFERROR(INDEX('padron cfe'!D:D,MATCH(DATOS!F197,'padron cfe'!A:A,0),1),"")</f>
        <v/>
      </c>
      <c r="U197" s="4"/>
      <c r="V197" s="4"/>
      <c r="W197" s="4"/>
      <c r="X197" s="4"/>
      <c r="Y197" s="4"/>
      <c r="Z197" s="8"/>
      <c r="AA197" s="4"/>
      <c r="AB197" s="4" t="str">
        <f t="shared" si="52"/>
        <v/>
      </c>
      <c r="AC197" s="7" t="str">
        <f t="shared" ca="1" si="53"/>
        <v/>
      </c>
      <c r="AD197" s="7"/>
      <c r="AE197" s="7"/>
      <c r="AF197" s="97" t="str">
        <f>IFERROR(INDEX(bombas!F:F,MATCH(B197,bombas!I:I,0),1),"")</f>
        <v/>
      </c>
      <c r="AG197" s="6" t="str">
        <f>IFERROR(INDEX(bombas!H:H,MATCH(B197,bombas!I:I,0),1),"")</f>
        <v/>
      </c>
      <c r="AH197" s="4"/>
      <c r="AI197" s="4" t="str">
        <f t="shared" si="54"/>
        <v/>
      </c>
      <c r="AJ197" s="4"/>
      <c r="AK197" s="127" t="str">
        <f t="shared" si="55"/>
        <v/>
      </c>
      <c r="AL197" s="2" t="str">
        <f>IFERROR(IF(INDEX(AL$1:AL196,MATCH(I197,I$1:I196,0),1)=0,"",INDEX(AL$1:AL196,MATCH(I197,I$1:I196,0),1)),"")</f>
        <v/>
      </c>
      <c r="AM197" s="2" t="str">
        <f>IFERROR(IF(INDEX(AM$1:AM196,MATCH(I197,I$1:I196,0),1)=0,"",INDEX(AM$1:AM196,MATCH(I197,I$1:I196,0),1)),"")</f>
        <v/>
      </c>
      <c r="AN197" s="2" t="str">
        <f>IFERROR(IF(INDEX(AN$1:AN196,MATCH(I197,I$1:I196,0),1)=0,"",INDEX(AN$1:AN196,MATCH(I197,I$1:I196,0),1)),"")</f>
        <v/>
      </c>
      <c r="AO197" s="2"/>
      <c r="AP197" s="2"/>
      <c r="AQ197" s="2"/>
      <c r="AR197" s="4"/>
      <c r="AS197" s="4"/>
      <c r="AT197" s="4"/>
      <c r="AU197" s="4"/>
      <c r="AV197" s="4"/>
      <c r="AW197" s="4"/>
      <c r="AX197" s="4"/>
      <c r="AY197" s="4"/>
      <c r="AZ197" s="4"/>
      <c r="BB197" s="4"/>
      <c r="BH197" s="4" t="str">
        <f>IF(IFERROR(VLOOKUP(F197,F198:F$1993,1,0),"")="","",COUNTIF(F:F,F197))</f>
        <v/>
      </c>
      <c r="BI197" s="4"/>
      <c r="BM197" s="5" t="str">
        <f>IF(B197="","",IF(BH197="",1+(MAX(BM$2:BM196)),""))</f>
        <v/>
      </c>
      <c r="BN197" s="5" t="str">
        <f t="shared" si="48"/>
        <v/>
      </c>
      <c r="BO197" s="5" t="str">
        <f t="shared" si="49"/>
        <v/>
      </c>
      <c r="BP197" s="15" t="str">
        <f t="shared" si="50"/>
        <v/>
      </c>
      <c r="BQ197" s="29"/>
      <c r="BR197" s="16"/>
      <c r="BS197" s="5" t="str">
        <f t="shared" si="46"/>
        <v/>
      </c>
      <c r="BV197" s="5" t="str">
        <f t="shared" si="44"/>
        <v/>
      </c>
      <c r="BW197" s="5" t="str">
        <f>IF(I197="","",IFERROR(IF(VLOOKUP(I197,I$2:I196,1,0)=0,"",""),I197))</f>
        <v/>
      </c>
      <c r="BX197" s="25" t="str">
        <f>IF(BW197="","",(IFERROR(VLOOKUP(MID(BW197,1,1),$CO$2:CS$28,3,0),0)+IFERROR(VLOOKUP(MID(BW197,2,1),CO$2:CS$28,4,0),0)+IFERROR(VLOOKUP(MID(BW197,3,1),CO$2:CS$28,5,0),0)+(ROW(BW197)/1000000000000)))</f>
        <v/>
      </c>
      <c r="BZ197" s="5">
        <v>196</v>
      </c>
      <c r="CA197" s="5" t="str">
        <f>IFERROR(VLOOKUP(BZ197,BV$2:BW1273,2,0),"")</f>
        <v/>
      </c>
      <c r="CU197" s="5" t="e">
        <f>IF(REPORTE!AH$2="si",IF(F197=VALUE(REPORTE!C$11),IF(SUM(CU198:CU$1993),CONCATENATE(INT(B197),", "),INT(B197)),""),IF(F197=VALUE(REPORTE!C$10),IF(SUM(CU198:CU$1993),CONCATENATE(INT(B197),", "),INT(B197)),""))</f>
        <v>#VALUE!</v>
      </c>
    </row>
    <row r="198" spans="1:99" s="5" customFormat="1" ht="15" customHeight="1" x14ac:dyDescent="0.25">
      <c r="A198" s="4" t="str">
        <f t="shared" si="47"/>
        <v/>
      </c>
      <c r="B198" s="6"/>
      <c r="C198" s="7"/>
      <c r="D198" s="10"/>
      <c r="E198" s="5" t="str">
        <f t="shared" si="51"/>
        <v/>
      </c>
      <c r="F198" s="9"/>
      <c r="G198" s="1" t="str">
        <f>IFERROR(INDEX('padron cfe'!B:B,MATCH(DATOS!F198,'padron cfe'!A:A,0),1),"")</f>
        <v/>
      </c>
      <c r="H198" s="1"/>
      <c r="J198" s="2" t="str">
        <f>IFERROR(INDEX('padron cfe'!C:C,MATCH(DATOS!F198,'padron cfe'!A:A,0),1),"")</f>
        <v/>
      </c>
      <c r="K198" s="4"/>
      <c r="L198" s="4" t="str">
        <f>IFERROR(IF(VLOOKUP(I198,I$2:L197,4,0)=0,"",VLOOKUP(I198,I$2:L197,4,0)),"")</f>
        <v/>
      </c>
      <c r="M198" s="4" t="str">
        <f>IFERROR(IF(VLOOKUP(I198,I$2:M197,5,0)=0,"",VLOOKUP(I198,I$2:M197,5,0)),"")</f>
        <v/>
      </c>
      <c r="N198" s="4"/>
      <c r="O198" s="2"/>
      <c r="P198" s="2"/>
      <c r="T198" s="2" t="str">
        <f>IFERROR(INDEX('padron cfe'!D:D,MATCH(DATOS!F198,'padron cfe'!A:A,0),1),"")</f>
        <v/>
      </c>
      <c r="U198" s="4"/>
      <c r="V198" s="4"/>
      <c r="W198" s="4"/>
      <c r="X198" s="4"/>
      <c r="Y198" s="4"/>
      <c r="Z198" s="8"/>
      <c r="AA198" s="4"/>
      <c r="AB198" s="4" t="str">
        <f t="shared" si="52"/>
        <v/>
      </c>
      <c r="AC198" s="7" t="str">
        <f t="shared" ca="1" si="53"/>
        <v/>
      </c>
      <c r="AD198" s="7"/>
      <c r="AE198" s="7"/>
      <c r="AF198" s="97" t="str">
        <f>IFERROR(INDEX(bombas!F:F,MATCH(B198,bombas!I:I,0),1),"")</f>
        <v/>
      </c>
      <c r="AG198" s="6" t="str">
        <f>IFERROR(INDEX(bombas!H:H,MATCH(B198,bombas!I:I,0),1),"")</f>
        <v/>
      </c>
      <c r="AH198" s="4"/>
      <c r="AI198" s="4" t="str">
        <f t="shared" si="54"/>
        <v/>
      </c>
      <c r="AJ198" s="4"/>
      <c r="AK198" s="127" t="str">
        <f t="shared" si="55"/>
        <v/>
      </c>
      <c r="AL198" s="2" t="str">
        <f>IFERROR(IF(INDEX(AL$1:AL197,MATCH(I198,I$1:I197,0),1)=0,"",INDEX(AL$1:AL197,MATCH(I198,I$1:I197,0),1)),"")</f>
        <v/>
      </c>
      <c r="AM198" s="2" t="str">
        <f>IFERROR(IF(INDEX(AM$1:AM197,MATCH(I198,I$1:I197,0),1)=0,"",INDEX(AM$1:AM197,MATCH(I198,I$1:I197,0),1)),"")</f>
        <v/>
      </c>
      <c r="AN198" s="2" t="str">
        <f>IFERROR(IF(INDEX(AN$1:AN197,MATCH(I198,I$1:I197,0),1)=0,"",INDEX(AN$1:AN197,MATCH(I198,I$1:I197,0),1)),"")</f>
        <v/>
      </c>
      <c r="AO198" s="2"/>
      <c r="AP198" s="2"/>
      <c r="AQ198" s="2"/>
      <c r="AR198" s="4"/>
      <c r="AS198" s="4"/>
      <c r="AT198" s="4"/>
      <c r="AU198" s="4"/>
      <c r="AV198" s="4"/>
      <c r="AW198" s="4"/>
      <c r="AX198" s="4"/>
      <c r="AY198" s="4"/>
      <c r="AZ198" s="4"/>
      <c r="BB198" s="4"/>
      <c r="BH198" s="4" t="str">
        <f>IF(IFERROR(VLOOKUP(F198,F199:F$1993,1,0),"")="","",COUNTIF(F:F,F198))</f>
        <v/>
      </c>
      <c r="BI198" s="4"/>
      <c r="BM198" s="5" t="str">
        <f>IF(B198="","",IF(BH198="",1+(MAX(BM$2:BM197)),""))</f>
        <v/>
      </c>
      <c r="BN198" s="5" t="str">
        <f t="shared" si="48"/>
        <v/>
      </c>
      <c r="BO198" s="5" t="str">
        <f t="shared" si="49"/>
        <v/>
      </c>
      <c r="BP198" s="15" t="str">
        <f t="shared" si="50"/>
        <v/>
      </c>
      <c r="BQ198" s="29"/>
      <c r="BR198" s="16"/>
      <c r="BS198" s="5" t="str">
        <f t="shared" si="46"/>
        <v/>
      </c>
      <c r="BV198" s="5" t="str">
        <f t="shared" si="44"/>
        <v/>
      </c>
      <c r="BW198" s="5" t="str">
        <f>IF(I198="","",IFERROR(IF(VLOOKUP(I198,I$2:I197,1,0)=0,"",""),I198))</f>
        <v/>
      </c>
      <c r="BX198" s="25" t="str">
        <f>IF(BW198="","",(IFERROR(VLOOKUP(MID(BW198,1,1),$CO$2:CS$28,3,0),0)+IFERROR(VLOOKUP(MID(BW198,2,1),CO$2:CS$28,4,0),0)+IFERROR(VLOOKUP(MID(BW198,3,1),CO$2:CS$28,5,0),0)+(ROW(BW198)/1000000000000)))</f>
        <v/>
      </c>
      <c r="BZ198" s="5">
        <v>197</v>
      </c>
      <c r="CA198" s="5" t="str">
        <f>IFERROR(VLOOKUP(BZ198,BV$2:BW1274,2,0),"")</f>
        <v/>
      </c>
      <c r="CC198" s="15"/>
      <c r="CU198" s="5" t="e">
        <f>IF(REPORTE!AH$2="si",IF(F198=VALUE(REPORTE!C$11),IF(SUM(CU199:CU$1993),CONCATENATE(INT(B198),", "),INT(B198)),""),IF(F198=VALUE(REPORTE!C$10),IF(SUM(CU199:CU$1993),CONCATENATE(INT(B198),", "),INT(B198)),""))</f>
        <v>#VALUE!</v>
      </c>
    </row>
    <row r="199" spans="1:99" s="5" customFormat="1" ht="15" customHeight="1" x14ac:dyDescent="0.25">
      <c r="A199" s="4" t="str">
        <f t="shared" si="47"/>
        <v/>
      </c>
      <c r="B199" s="6"/>
      <c r="C199" s="7"/>
      <c r="D199" s="10"/>
      <c r="E199" s="5" t="str">
        <f t="shared" si="51"/>
        <v/>
      </c>
      <c r="F199" s="9"/>
      <c r="G199" s="1" t="str">
        <f>IFERROR(INDEX('padron cfe'!B:B,MATCH(DATOS!F199,'padron cfe'!A:A,0),1),"")</f>
        <v/>
      </c>
      <c r="H199" s="1"/>
      <c r="J199" s="2" t="str">
        <f>IFERROR(INDEX('padron cfe'!C:C,MATCH(DATOS!F199,'padron cfe'!A:A,0),1),"")</f>
        <v/>
      </c>
      <c r="K199" s="4"/>
      <c r="L199" s="4" t="str">
        <f>IFERROR(IF(VLOOKUP(I199,I$2:L198,4,0)=0,"",VLOOKUP(I199,I$2:L198,4,0)),"")</f>
        <v/>
      </c>
      <c r="M199" s="4" t="str">
        <f>IFERROR(IF(VLOOKUP(I199,I$2:M198,5,0)=0,"",VLOOKUP(I199,I$2:M198,5,0)),"")</f>
        <v/>
      </c>
      <c r="N199" s="4"/>
      <c r="O199" s="2"/>
      <c r="P199" s="2"/>
      <c r="T199" s="2" t="str">
        <f>IFERROR(INDEX('padron cfe'!D:D,MATCH(DATOS!F199,'padron cfe'!A:A,0),1),"")</f>
        <v/>
      </c>
      <c r="U199" s="4"/>
      <c r="V199" s="4"/>
      <c r="W199" s="4"/>
      <c r="X199" s="4"/>
      <c r="Y199" s="4"/>
      <c r="Z199" s="8"/>
      <c r="AA199" s="4"/>
      <c r="AB199" s="4" t="str">
        <f t="shared" si="52"/>
        <v/>
      </c>
      <c r="AC199" s="7" t="str">
        <f t="shared" ca="1" si="53"/>
        <v/>
      </c>
      <c r="AD199" s="7"/>
      <c r="AE199" s="7"/>
      <c r="AF199" s="97" t="str">
        <f>IFERROR(INDEX(bombas!F:F,MATCH(B199,bombas!I:I,0),1),"")</f>
        <v/>
      </c>
      <c r="AG199" s="6" t="str">
        <f>IFERROR(INDEX(bombas!H:H,MATCH(B199,bombas!I:I,0),1),"")</f>
        <v/>
      </c>
      <c r="AH199" s="4"/>
      <c r="AI199" s="4" t="str">
        <f t="shared" si="54"/>
        <v/>
      </c>
      <c r="AJ199" s="4"/>
      <c r="AK199" s="127" t="str">
        <f t="shared" si="55"/>
        <v/>
      </c>
      <c r="AL199" s="2" t="str">
        <f>IFERROR(IF(INDEX(AL$1:AL198,MATCH(I199,I$1:I198,0),1)=0,"",INDEX(AL$1:AL198,MATCH(I199,I$1:I198,0),1)),"")</f>
        <v/>
      </c>
      <c r="AM199" s="2" t="str">
        <f>IFERROR(IF(INDEX(AM$1:AM198,MATCH(I199,I$1:I198,0),1)=0,"",INDEX(AM$1:AM198,MATCH(I199,I$1:I198,0),1)),"")</f>
        <v/>
      </c>
      <c r="AN199" s="2" t="str">
        <f>IFERROR(IF(INDEX(AN$1:AN198,MATCH(I199,I$1:I198,0),1)=0,"",INDEX(AN$1:AN198,MATCH(I199,I$1:I198,0),1)),"")</f>
        <v/>
      </c>
      <c r="AO199" s="2"/>
      <c r="AP199" s="2"/>
      <c r="AQ199" s="2"/>
      <c r="AR199" s="4"/>
      <c r="AS199" s="4"/>
      <c r="AT199" s="4"/>
      <c r="AU199" s="4"/>
      <c r="AV199" s="4"/>
      <c r="AW199" s="4"/>
      <c r="AX199" s="4"/>
      <c r="AY199" s="4"/>
      <c r="AZ199" s="4"/>
      <c r="BB199" s="4"/>
      <c r="BH199" s="4" t="str">
        <f>IF(IFERROR(VLOOKUP(F199,F200:F$1993,1,0),"")="","",COUNTIF(F:F,F199))</f>
        <v/>
      </c>
      <c r="BI199" s="4"/>
      <c r="BM199" s="5" t="str">
        <f>IF(B199="","",IF(BH199="",1+(MAX(BM$2:BM198)),""))</f>
        <v/>
      </c>
      <c r="BN199" s="5" t="str">
        <f t="shared" si="48"/>
        <v/>
      </c>
      <c r="BO199" s="5" t="str">
        <f t="shared" si="49"/>
        <v/>
      </c>
      <c r="BP199" s="15" t="str">
        <f t="shared" si="50"/>
        <v/>
      </c>
      <c r="BQ199" s="29"/>
      <c r="BR199" s="16"/>
      <c r="BS199" s="5" t="str">
        <f t="shared" si="46"/>
        <v/>
      </c>
      <c r="BV199" s="5" t="str">
        <f t="shared" si="44"/>
        <v/>
      </c>
      <c r="BW199" s="5" t="str">
        <f>IF(I199="","",IFERROR(IF(VLOOKUP(I199,I$2:I198,1,0)=0,"",""),I199))</f>
        <v/>
      </c>
      <c r="BX199" s="25" t="str">
        <f>IF(BW199="","",(IFERROR(VLOOKUP(MID(BW199,1,1),$CO$2:CS$28,3,0),0)+IFERROR(VLOOKUP(MID(BW199,2,1),CO$2:CS$28,4,0),0)+IFERROR(VLOOKUP(MID(BW199,3,1),CO$2:CS$28,5,0),0)+(ROW(BW199)/1000000000000)))</f>
        <v/>
      </c>
      <c r="BZ199" s="5">
        <v>198</v>
      </c>
      <c r="CA199" s="5" t="str">
        <f>IFERROR(VLOOKUP(BZ199,BV$2:BW1275,2,0),"")</f>
        <v/>
      </c>
      <c r="CU199" s="5" t="e">
        <f>IF(REPORTE!AH$2="si",IF(F199=VALUE(REPORTE!C$11),IF(SUM(CU200:CU$1993),CONCATENATE(INT(B199),", "),INT(B199)),""),IF(F199=VALUE(REPORTE!C$10),IF(SUM(CU200:CU$1993),CONCATENATE(INT(B199),", "),INT(B199)),""))</f>
        <v>#VALUE!</v>
      </c>
    </row>
    <row r="200" spans="1:99" s="5" customFormat="1" ht="15" customHeight="1" x14ac:dyDescent="0.25">
      <c r="A200" s="4" t="str">
        <f t="shared" si="47"/>
        <v/>
      </c>
      <c r="B200" s="6"/>
      <c r="C200" s="7"/>
      <c r="D200" s="10"/>
      <c r="E200" s="5" t="str">
        <f t="shared" si="51"/>
        <v/>
      </c>
      <c r="F200" s="9"/>
      <c r="G200" s="1" t="str">
        <f>IFERROR(INDEX('padron cfe'!B:B,MATCH(DATOS!F200,'padron cfe'!A:A,0),1),"")</f>
        <v/>
      </c>
      <c r="H200" s="1"/>
      <c r="J200" s="2" t="str">
        <f>IFERROR(INDEX('padron cfe'!C:C,MATCH(DATOS!F200,'padron cfe'!A:A,0),1),"")</f>
        <v/>
      </c>
      <c r="K200" s="4"/>
      <c r="L200" s="4" t="str">
        <f>IFERROR(IF(VLOOKUP(I200,I$2:L199,4,0)=0,"",VLOOKUP(I200,I$2:L199,4,0)),"")</f>
        <v/>
      </c>
      <c r="M200" s="4" t="str">
        <f>IFERROR(IF(VLOOKUP(I200,I$2:M199,5,0)=0,"",VLOOKUP(I200,I$2:M199,5,0)),"")</f>
        <v/>
      </c>
      <c r="N200" s="4"/>
      <c r="O200" s="2"/>
      <c r="P200" s="2"/>
      <c r="T200" s="2" t="str">
        <f>IFERROR(INDEX('padron cfe'!D:D,MATCH(DATOS!F200,'padron cfe'!A:A,0),1),"")</f>
        <v/>
      </c>
      <c r="U200" s="4"/>
      <c r="V200" s="4"/>
      <c r="W200" s="4"/>
      <c r="X200" s="4"/>
      <c r="Y200" s="4"/>
      <c r="Z200" s="8"/>
      <c r="AA200" s="4"/>
      <c r="AB200" s="4" t="str">
        <f t="shared" si="52"/>
        <v/>
      </c>
      <c r="AC200" s="7" t="str">
        <f t="shared" ca="1" si="53"/>
        <v/>
      </c>
      <c r="AD200" s="7"/>
      <c r="AE200" s="7"/>
      <c r="AF200" s="97" t="str">
        <f>IFERROR(INDEX(bombas!F:F,MATCH(B200,bombas!I:I,0),1),"")</f>
        <v/>
      </c>
      <c r="AG200" s="6" t="str">
        <f>IFERROR(INDEX(bombas!H:H,MATCH(B200,bombas!I:I,0),1),"")</f>
        <v/>
      </c>
      <c r="AH200" s="4"/>
      <c r="AI200" s="4" t="str">
        <f t="shared" si="54"/>
        <v/>
      </c>
      <c r="AJ200" s="4"/>
      <c r="AK200" s="127" t="str">
        <f t="shared" si="55"/>
        <v/>
      </c>
      <c r="AL200" s="2" t="str">
        <f>IFERROR(IF(INDEX(AL$1:AL199,MATCH(I200,I$1:I199,0),1)=0,"",INDEX(AL$1:AL199,MATCH(I200,I$1:I199,0),1)),"")</f>
        <v/>
      </c>
      <c r="AM200" s="2" t="str">
        <f>IFERROR(IF(INDEX(AM$1:AM199,MATCH(I200,I$1:I199,0),1)=0,"",INDEX(AM$1:AM199,MATCH(I200,I$1:I199,0),1)),"")</f>
        <v/>
      </c>
      <c r="AN200" s="2" t="str">
        <f>IFERROR(IF(INDEX(AN$1:AN199,MATCH(I200,I$1:I199,0),1)=0,"",INDEX(AN$1:AN199,MATCH(I200,I$1:I199,0),1)),"")</f>
        <v/>
      </c>
      <c r="AO200" s="2"/>
      <c r="AP200" s="2"/>
      <c r="AQ200" s="2"/>
      <c r="AR200" s="4"/>
      <c r="AS200" s="4"/>
      <c r="AT200" s="4"/>
      <c r="AU200" s="4"/>
      <c r="AV200" s="4"/>
      <c r="AW200" s="4"/>
      <c r="AX200" s="4"/>
      <c r="AY200" s="4"/>
      <c r="AZ200" s="4"/>
      <c r="BB200" s="4"/>
      <c r="BH200" s="4" t="str">
        <f>IF(IFERROR(VLOOKUP(F200,F201:F$1993,1,0),"")="","",COUNTIF(F:F,F200))</f>
        <v/>
      </c>
      <c r="BI200" s="4"/>
      <c r="BM200" s="5" t="str">
        <f>IF(B200="","",IF(BH200="",1+(MAX(BM$2:BM199)),""))</f>
        <v/>
      </c>
      <c r="BN200" s="5" t="str">
        <f t="shared" si="48"/>
        <v/>
      </c>
      <c r="BO200" s="5" t="str">
        <f t="shared" si="49"/>
        <v/>
      </c>
      <c r="BP200" s="15" t="str">
        <f t="shared" si="50"/>
        <v/>
      </c>
      <c r="BQ200" s="29"/>
      <c r="BR200" s="16"/>
      <c r="BS200" s="5" t="str">
        <f t="shared" si="46"/>
        <v/>
      </c>
      <c r="BV200" s="5" t="str">
        <f t="shared" si="44"/>
        <v/>
      </c>
      <c r="BW200" s="5" t="str">
        <f>IF(I200="","",IFERROR(IF(VLOOKUP(I200,I$2:I199,1,0)=0,"",""),I200))</f>
        <v/>
      </c>
      <c r="BX200" s="25" t="str">
        <f>IF(BW200="","",(IFERROR(VLOOKUP(MID(BW200,1,1),$CO$2:CS$28,3,0),0)+IFERROR(VLOOKUP(MID(BW200,2,1),CO$2:CS$28,4,0),0)+IFERROR(VLOOKUP(MID(BW200,3,1),CO$2:CS$28,5,0),0)+(ROW(BW200)/1000000000000)))</f>
        <v/>
      </c>
      <c r="BZ200" s="5">
        <v>199</v>
      </c>
      <c r="CA200" s="5" t="str">
        <f>IFERROR(VLOOKUP(BZ200,BV$2:BW1276,2,0),"")</f>
        <v/>
      </c>
      <c r="CU200" s="5" t="e">
        <f>IF(REPORTE!AH$2="si",IF(F200=VALUE(REPORTE!C$11),IF(SUM(CU201:CU$1993),CONCATENATE(INT(B200),", "),INT(B200)),""),IF(F200=VALUE(REPORTE!C$10),IF(SUM(CU201:CU$1993),CONCATENATE(INT(B200),", "),INT(B200)),""))</f>
        <v>#VALUE!</v>
      </c>
    </row>
    <row r="201" spans="1:99" s="5" customFormat="1" ht="15" customHeight="1" x14ac:dyDescent="0.25">
      <c r="A201" s="4" t="str">
        <f t="shared" si="47"/>
        <v/>
      </c>
      <c r="B201" s="6"/>
      <c r="C201" s="7"/>
      <c r="D201" s="10"/>
      <c r="E201" s="5" t="str">
        <f t="shared" si="51"/>
        <v/>
      </c>
      <c r="F201" s="9"/>
      <c r="G201" s="1" t="str">
        <f>IFERROR(INDEX('padron cfe'!B:B,MATCH(DATOS!F201,'padron cfe'!A:A,0),1),"")</f>
        <v/>
      </c>
      <c r="H201" s="1"/>
      <c r="J201" s="2" t="str">
        <f>IFERROR(INDEX('padron cfe'!C:C,MATCH(DATOS!F201,'padron cfe'!A:A,0),1),"")</f>
        <v/>
      </c>
      <c r="K201" s="4"/>
      <c r="L201" s="4" t="str">
        <f>IFERROR(IF(VLOOKUP(I201,I$2:L200,4,0)=0,"",VLOOKUP(I201,I$2:L200,4,0)),"")</f>
        <v/>
      </c>
      <c r="M201" s="4" t="str">
        <f>IFERROR(IF(VLOOKUP(I201,I$2:M200,5,0)=0,"",VLOOKUP(I201,I$2:M200,5,0)),"")</f>
        <v/>
      </c>
      <c r="N201" s="4"/>
      <c r="O201" s="2"/>
      <c r="P201" s="2"/>
      <c r="T201" s="2" t="str">
        <f>IFERROR(INDEX('padron cfe'!D:D,MATCH(DATOS!F201,'padron cfe'!A:A,0),1),"")</f>
        <v/>
      </c>
      <c r="U201" s="4"/>
      <c r="V201" s="4"/>
      <c r="W201" s="4"/>
      <c r="X201" s="4"/>
      <c r="Y201" s="4"/>
      <c r="Z201" s="8"/>
      <c r="AA201" s="4"/>
      <c r="AB201" s="4" t="str">
        <f t="shared" si="52"/>
        <v/>
      </c>
      <c r="AC201" s="7" t="str">
        <f t="shared" ca="1" si="53"/>
        <v/>
      </c>
      <c r="AD201" s="7"/>
      <c r="AE201" s="7"/>
      <c r="AF201" s="97" t="str">
        <f>IFERROR(INDEX(bombas!F:F,MATCH(B201,bombas!I:I,0),1),"")</f>
        <v/>
      </c>
      <c r="AG201" s="6" t="str">
        <f>IFERROR(INDEX(bombas!H:H,MATCH(B201,bombas!I:I,0),1),"")</f>
        <v/>
      </c>
      <c r="AH201" s="4"/>
      <c r="AI201" s="4" t="str">
        <f t="shared" si="54"/>
        <v/>
      </c>
      <c r="AJ201" s="4"/>
      <c r="AK201" s="127" t="str">
        <f t="shared" si="55"/>
        <v/>
      </c>
      <c r="AL201" s="2" t="str">
        <f>IFERROR(IF(INDEX(AL$1:AL200,MATCH(I201,I$1:I200,0),1)=0,"",INDEX(AL$1:AL200,MATCH(I201,I$1:I200,0),1)),"")</f>
        <v/>
      </c>
      <c r="AM201" s="2" t="str">
        <f>IFERROR(IF(INDEX(AM$1:AM200,MATCH(I201,I$1:I200,0),1)=0,"",INDEX(AM$1:AM200,MATCH(I201,I$1:I200,0),1)),"")</f>
        <v/>
      </c>
      <c r="AN201" s="2" t="str">
        <f>IFERROR(IF(INDEX(AN$1:AN200,MATCH(I201,I$1:I200,0),1)=0,"",INDEX(AN$1:AN200,MATCH(I201,I$1:I200,0),1)),"")</f>
        <v/>
      </c>
      <c r="AO201" s="2"/>
      <c r="AP201" s="2"/>
      <c r="AQ201" s="2"/>
      <c r="AR201" s="4"/>
      <c r="AS201" s="4"/>
      <c r="AT201" s="4"/>
      <c r="AU201" s="4"/>
      <c r="AV201" s="4"/>
      <c r="AW201" s="4"/>
      <c r="AX201" s="4"/>
      <c r="AY201" s="4"/>
      <c r="AZ201" s="4"/>
      <c r="BB201" s="4"/>
      <c r="BH201" s="4" t="str">
        <f>IF(IFERROR(VLOOKUP(F201,F202:F$1993,1,0),"")="","",COUNTIF(F:F,F201))</f>
        <v/>
      </c>
      <c r="BI201" s="4"/>
      <c r="BM201" s="5" t="str">
        <f>IF(B201="","",IF(BH201="",1+(MAX(BM$2:BM200)),""))</f>
        <v/>
      </c>
      <c r="BN201" s="5" t="str">
        <f t="shared" si="48"/>
        <v/>
      </c>
      <c r="BO201" s="5" t="str">
        <f t="shared" si="49"/>
        <v/>
      </c>
      <c r="BP201" s="15" t="str">
        <f t="shared" si="50"/>
        <v/>
      </c>
      <c r="BQ201" s="29"/>
      <c r="BR201" s="16"/>
      <c r="BS201" s="5" t="str">
        <f t="shared" si="46"/>
        <v/>
      </c>
      <c r="BV201" s="5" t="str">
        <f t="shared" si="44"/>
        <v/>
      </c>
      <c r="BW201" s="5" t="str">
        <f>IF(I201="","",IFERROR(IF(VLOOKUP(I201,I$2:I200,1,0)=0,"",""),I201))</f>
        <v/>
      </c>
      <c r="BX201" s="25" t="str">
        <f>IF(BW201="","",(IFERROR(VLOOKUP(MID(BW201,1,1),$CO$2:CS$28,3,0),0)+IFERROR(VLOOKUP(MID(BW201,2,1),CO$2:CS$28,4,0),0)+IFERROR(VLOOKUP(MID(BW201,3,1),CO$2:CS$28,5,0),0)+(ROW(BW201)/1000000000000)))</f>
        <v/>
      </c>
      <c r="BZ201" s="5">
        <v>200</v>
      </c>
      <c r="CA201" s="5" t="str">
        <f>IFERROR(VLOOKUP(BZ201,BV$2:BW1277,2,0),"")</f>
        <v/>
      </c>
      <c r="CU201" s="5" t="e">
        <f>IF(REPORTE!AH$2="si",IF(F201=VALUE(REPORTE!C$11),IF(SUM(CU202:CU$1993),CONCATENATE(INT(B201),", "),INT(B201)),""),IF(F201=VALUE(REPORTE!C$10),IF(SUM(CU202:CU$1993),CONCATENATE(INT(B201),", "),INT(B201)),""))</f>
        <v>#VALUE!</v>
      </c>
    </row>
    <row r="202" spans="1:99" s="5" customFormat="1" ht="15" customHeight="1" x14ac:dyDescent="0.25">
      <c r="A202" s="4" t="str">
        <f t="shared" si="47"/>
        <v/>
      </c>
      <c r="B202" s="6"/>
      <c r="C202" s="7"/>
      <c r="D202" s="10"/>
      <c r="E202" s="5" t="str">
        <f t="shared" si="51"/>
        <v/>
      </c>
      <c r="F202" s="9"/>
      <c r="G202" s="1" t="str">
        <f>IFERROR(INDEX('padron cfe'!B:B,MATCH(DATOS!F202,'padron cfe'!A:A,0),1),"")</f>
        <v/>
      </c>
      <c r="H202" s="1"/>
      <c r="J202" s="2" t="str">
        <f>IFERROR(INDEX('padron cfe'!C:C,MATCH(DATOS!F202,'padron cfe'!A:A,0),1),"")</f>
        <v/>
      </c>
      <c r="K202" s="4"/>
      <c r="L202" s="4" t="str">
        <f>IFERROR(IF(VLOOKUP(I202,I$2:L201,4,0)=0,"",VLOOKUP(I202,I$2:L201,4,0)),"")</f>
        <v/>
      </c>
      <c r="M202" s="4" t="str">
        <f>IFERROR(IF(VLOOKUP(I202,I$2:M201,5,0)=0,"",VLOOKUP(I202,I$2:M201,5,0)),"")</f>
        <v/>
      </c>
      <c r="N202" s="4"/>
      <c r="O202" s="2"/>
      <c r="P202" s="2"/>
      <c r="T202" s="2" t="str">
        <f>IFERROR(INDEX('padron cfe'!D:D,MATCH(DATOS!F202,'padron cfe'!A:A,0),1),"")</f>
        <v/>
      </c>
      <c r="U202" s="4"/>
      <c r="V202" s="4"/>
      <c r="W202" s="4"/>
      <c r="X202" s="4"/>
      <c r="Y202" s="4"/>
      <c r="Z202" s="8"/>
      <c r="AA202" s="4"/>
      <c r="AB202" s="4" t="str">
        <f t="shared" si="52"/>
        <v/>
      </c>
      <c r="AC202" s="7" t="str">
        <f t="shared" ca="1" si="53"/>
        <v/>
      </c>
      <c r="AD202" s="7"/>
      <c r="AE202" s="7"/>
      <c r="AF202" s="97" t="str">
        <f>IFERROR(INDEX(bombas!F:F,MATCH(B202,bombas!I:I,0),1),"")</f>
        <v/>
      </c>
      <c r="AG202" s="6" t="str">
        <f>IFERROR(INDEX(bombas!H:H,MATCH(B202,bombas!I:I,0),1),"")</f>
        <v/>
      </c>
      <c r="AH202" s="4"/>
      <c r="AI202" s="4" t="str">
        <f t="shared" si="54"/>
        <v/>
      </c>
      <c r="AJ202" s="4"/>
      <c r="AK202" s="127" t="str">
        <f t="shared" si="55"/>
        <v/>
      </c>
      <c r="AL202" s="2" t="str">
        <f>IFERROR(IF(INDEX(AL$1:AL201,MATCH(I202,I$1:I201,0),1)=0,"",INDEX(AL$1:AL201,MATCH(I202,I$1:I201,0),1)),"")</f>
        <v/>
      </c>
      <c r="AM202" s="2" t="str">
        <f>IFERROR(IF(INDEX(AM$1:AM201,MATCH(I202,I$1:I201,0),1)=0,"",INDEX(AM$1:AM201,MATCH(I202,I$1:I201,0),1)),"")</f>
        <v/>
      </c>
      <c r="AN202" s="2" t="str">
        <f>IFERROR(IF(INDEX(AN$1:AN201,MATCH(I202,I$1:I201,0),1)=0,"",INDEX(AN$1:AN201,MATCH(I202,I$1:I201,0),1)),"")</f>
        <v/>
      </c>
      <c r="AO202" s="2"/>
      <c r="AP202" s="2"/>
      <c r="AQ202" s="2"/>
      <c r="AR202" s="4"/>
      <c r="AS202" s="4"/>
      <c r="AT202" s="4"/>
      <c r="AU202" s="4"/>
      <c r="AV202" s="4"/>
      <c r="AW202" s="4"/>
      <c r="AX202" s="4"/>
      <c r="AY202" s="4"/>
      <c r="AZ202" s="4"/>
      <c r="BB202" s="4"/>
      <c r="BH202" s="4" t="str">
        <f>IF(IFERROR(VLOOKUP(F202,F203:F$1993,1,0),"")="","",COUNTIF(F:F,F202))</f>
        <v/>
      </c>
      <c r="BI202" s="4"/>
      <c r="BM202" s="5" t="str">
        <f>IF(B202="","",IF(BH202="",1+(MAX(BM$2:BM201)),""))</f>
        <v/>
      </c>
      <c r="BN202" s="5" t="str">
        <f t="shared" si="48"/>
        <v/>
      </c>
      <c r="BO202" s="5" t="str">
        <f t="shared" si="49"/>
        <v/>
      </c>
      <c r="BP202" s="15" t="str">
        <f t="shared" si="50"/>
        <v/>
      </c>
      <c r="BQ202" s="29"/>
      <c r="BR202" s="16"/>
      <c r="BS202" s="5" t="str">
        <f t="shared" ref="BS202:BS210" si="56">CONCATENATE(AQ202,AS202,AT202,AU202,AV202)</f>
        <v/>
      </c>
      <c r="BV202" s="5" t="str">
        <f t="shared" si="44"/>
        <v/>
      </c>
      <c r="BW202" s="5" t="str">
        <f>IF(I202="","",IFERROR(IF(VLOOKUP(I202,I$2:I201,1,0)=0,"",""),I202))</f>
        <v/>
      </c>
      <c r="BX202" s="25" t="str">
        <f>IF(BW202="","",(IFERROR(VLOOKUP(MID(BW202,1,1),$CO$2:CS$28,3,0),0)+IFERROR(VLOOKUP(MID(BW202,2,1),CO$2:CS$28,4,0),0)+IFERROR(VLOOKUP(MID(BW202,3,1),CO$2:CS$28,5,0),0)+(ROW(BW202)/1000000000000)))</f>
        <v/>
      </c>
      <c r="BZ202" s="5">
        <v>201</v>
      </c>
      <c r="CA202" s="5" t="str">
        <f>IFERROR(VLOOKUP(BZ202,BV$2:BW1278,2,0),"")</f>
        <v/>
      </c>
      <c r="CC202" s="15"/>
      <c r="CU202" s="5" t="e">
        <f>IF(REPORTE!AH$2="si",IF(F202=VALUE(REPORTE!C$11),IF(SUM(CU203:CU$1993),CONCATENATE(INT(B202),", "),INT(B202)),""),IF(F202=VALUE(REPORTE!C$10),IF(SUM(CU203:CU$1993),CONCATENATE(INT(B202),", "),INT(B202)),""))</f>
        <v>#VALUE!</v>
      </c>
    </row>
    <row r="203" spans="1:99" s="5" customFormat="1" ht="15" customHeight="1" x14ac:dyDescent="0.25">
      <c r="A203" s="4" t="str">
        <f t="shared" si="47"/>
        <v/>
      </c>
      <c r="B203" s="6"/>
      <c r="C203" s="7"/>
      <c r="D203" s="10"/>
      <c r="E203" s="5" t="str">
        <f t="shared" si="51"/>
        <v/>
      </c>
      <c r="F203" s="9"/>
      <c r="G203" s="1" t="str">
        <f>IFERROR(INDEX('padron cfe'!B:B,MATCH(DATOS!F203,'padron cfe'!A:A,0),1),"")</f>
        <v/>
      </c>
      <c r="H203" s="1"/>
      <c r="J203" s="2" t="str">
        <f>IFERROR(INDEX('padron cfe'!C:C,MATCH(DATOS!F203,'padron cfe'!A:A,0),1),"")</f>
        <v/>
      </c>
      <c r="K203" s="4"/>
      <c r="L203" s="4" t="str">
        <f>IFERROR(IF(VLOOKUP(I203,I$2:L202,4,0)=0,"",VLOOKUP(I203,I$2:L202,4,0)),"")</f>
        <v/>
      </c>
      <c r="M203" s="4" t="str">
        <f>IFERROR(IF(VLOOKUP(I203,I$2:M202,5,0)=0,"",VLOOKUP(I203,I$2:M202,5,0)),"")</f>
        <v/>
      </c>
      <c r="N203" s="4"/>
      <c r="O203" s="2"/>
      <c r="P203" s="2"/>
      <c r="T203" s="2" t="str">
        <f>IFERROR(INDEX('padron cfe'!D:D,MATCH(DATOS!F203,'padron cfe'!A:A,0),1),"")</f>
        <v/>
      </c>
      <c r="U203" s="4"/>
      <c r="V203" s="4"/>
      <c r="W203" s="4"/>
      <c r="X203" s="4"/>
      <c r="Y203" s="4"/>
      <c r="Z203" s="8"/>
      <c r="AA203" s="4"/>
      <c r="AB203" s="4" t="str">
        <f t="shared" si="52"/>
        <v/>
      </c>
      <c r="AC203" s="7" t="str">
        <f t="shared" ca="1" si="53"/>
        <v/>
      </c>
      <c r="AD203" s="7"/>
      <c r="AE203" s="7"/>
      <c r="AF203" s="97" t="str">
        <f>IFERROR(INDEX(bombas!F:F,MATCH(B203,bombas!I:I,0),1),"")</f>
        <v/>
      </c>
      <c r="AG203" s="6" t="str">
        <f>IFERROR(INDEX(bombas!H:H,MATCH(B203,bombas!I:I,0),1),"")</f>
        <v/>
      </c>
      <c r="AH203" s="4"/>
      <c r="AI203" s="4" t="str">
        <f t="shared" si="54"/>
        <v/>
      </c>
      <c r="AJ203" s="4"/>
      <c r="AK203" s="127" t="str">
        <f t="shared" si="55"/>
        <v/>
      </c>
      <c r="AL203" s="2" t="str">
        <f>IFERROR(IF(INDEX(AL$1:AL202,MATCH(I203,I$1:I202,0),1)=0,"",INDEX(AL$1:AL202,MATCH(I203,I$1:I202,0),1)),"")</f>
        <v/>
      </c>
      <c r="AM203" s="2" t="str">
        <f>IFERROR(IF(INDEX(AM$1:AM202,MATCH(I203,I$1:I202,0),1)=0,"",INDEX(AM$1:AM202,MATCH(I203,I$1:I202,0),1)),"")</f>
        <v/>
      </c>
      <c r="AN203" s="2" t="str">
        <f>IFERROR(IF(INDEX(AN$1:AN202,MATCH(I203,I$1:I202,0),1)=0,"",INDEX(AN$1:AN202,MATCH(I203,I$1:I202,0),1)),"")</f>
        <v/>
      </c>
      <c r="AO203" s="2"/>
      <c r="AP203" s="2"/>
      <c r="AQ203" s="2"/>
      <c r="AR203" s="4"/>
      <c r="AS203" s="4"/>
      <c r="AT203" s="4"/>
      <c r="AU203" s="4"/>
      <c r="AV203" s="4"/>
      <c r="AW203" s="4"/>
      <c r="AX203" s="4"/>
      <c r="AY203" s="4"/>
      <c r="AZ203" s="4"/>
      <c r="BB203" s="4"/>
      <c r="BH203" s="4" t="str">
        <f>IF(IFERROR(VLOOKUP(F203,F204:F$1993,1,0),"")="","",COUNTIF(F:F,F203))</f>
        <v/>
      </c>
      <c r="BI203" s="4"/>
      <c r="BM203" s="5" t="str">
        <f>IF(B203="","",IF(BH203="",1+(MAX(BM$2:BM202)),""))</f>
        <v/>
      </c>
      <c r="BN203" s="5" t="str">
        <f t="shared" si="48"/>
        <v/>
      </c>
      <c r="BO203" s="5" t="str">
        <f t="shared" si="49"/>
        <v/>
      </c>
      <c r="BP203" s="15" t="str">
        <f t="shared" si="50"/>
        <v/>
      </c>
      <c r="BQ203" s="29"/>
      <c r="BR203" s="16"/>
      <c r="BS203" s="5" t="str">
        <f t="shared" si="56"/>
        <v/>
      </c>
      <c r="BV203" s="5" t="str">
        <f t="shared" ref="BV203:BV266" si="57">IFERROR(RANK(BX203,BX$2:BX$1493,1),"")</f>
        <v/>
      </c>
      <c r="BW203" s="5" t="str">
        <f>IF(I203="","",IFERROR(IF(VLOOKUP(I203,I$2:I202,1,0)=0,"",""),I203))</f>
        <v/>
      </c>
      <c r="BX203" s="25" t="str">
        <f>IF(BW203="","",(IFERROR(VLOOKUP(MID(BW203,1,1),$CO$2:CS$28,3,0),0)+IFERROR(VLOOKUP(MID(BW203,2,1),CO$2:CS$28,4,0),0)+IFERROR(VLOOKUP(MID(BW203,3,1),CO$2:CS$28,5,0),0)+(ROW(BW203)/1000000000000)))</f>
        <v/>
      </c>
      <c r="BZ203" s="5">
        <v>202</v>
      </c>
      <c r="CA203" s="5" t="str">
        <f>IFERROR(VLOOKUP(BZ203,BV$2:BW1279,2,0),"")</f>
        <v/>
      </c>
      <c r="CU203" s="5" t="e">
        <f>IF(REPORTE!AH$2="si",IF(F203=VALUE(REPORTE!C$11),IF(SUM(CU204:CU$1993),CONCATENATE(INT(B203),", "),INT(B203)),""),IF(F203=VALUE(REPORTE!C$10),IF(SUM(CU204:CU$1993),CONCATENATE(INT(B203),", "),INT(B203)),""))</f>
        <v>#VALUE!</v>
      </c>
    </row>
    <row r="204" spans="1:99" s="5" customFormat="1" ht="15" customHeight="1" x14ac:dyDescent="0.25">
      <c r="A204" s="4" t="str">
        <f t="shared" si="47"/>
        <v/>
      </c>
      <c r="B204" s="6"/>
      <c r="C204" s="7"/>
      <c r="D204" s="10"/>
      <c r="E204" s="5" t="str">
        <f t="shared" si="51"/>
        <v/>
      </c>
      <c r="F204" s="9"/>
      <c r="G204" s="1" t="str">
        <f>IFERROR(INDEX('padron cfe'!B:B,MATCH(DATOS!F204,'padron cfe'!A:A,0),1),"")</f>
        <v/>
      </c>
      <c r="H204" s="1"/>
      <c r="J204" s="2" t="str">
        <f>IFERROR(INDEX('padron cfe'!C:C,MATCH(DATOS!F204,'padron cfe'!A:A,0),1),"")</f>
        <v/>
      </c>
      <c r="K204" s="4"/>
      <c r="L204" s="4" t="str">
        <f>IFERROR(IF(VLOOKUP(I204,I$2:L203,4,0)=0,"",VLOOKUP(I204,I$2:L203,4,0)),"")</f>
        <v/>
      </c>
      <c r="M204" s="4" t="str">
        <f>IFERROR(IF(VLOOKUP(I204,I$2:M203,5,0)=0,"",VLOOKUP(I204,I$2:M203,5,0)),"")</f>
        <v/>
      </c>
      <c r="N204" s="4"/>
      <c r="O204" s="2"/>
      <c r="P204" s="2"/>
      <c r="T204" s="2" t="str">
        <f>IFERROR(INDEX('padron cfe'!D:D,MATCH(DATOS!F204,'padron cfe'!A:A,0),1),"")</f>
        <v/>
      </c>
      <c r="U204" s="4"/>
      <c r="V204" s="4"/>
      <c r="W204" s="4"/>
      <c r="X204" s="4"/>
      <c r="Y204" s="4"/>
      <c r="Z204" s="8"/>
      <c r="AA204" s="4"/>
      <c r="AB204" s="4" t="str">
        <f t="shared" si="52"/>
        <v/>
      </c>
      <c r="AC204" s="7" t="str">
        <f t="shared" ca="1" si="53"/>
        <v/>
      </c>
      <c r="AD204" s="7"/>
      <c r="AE204" s="7"/>
      <c r="AF204" s="97" t="str">
        <f>IFERROR(INDEX(bombas!F:F,MATCH(B204,bombas!I:I,0),1),"")</f>
        <v/>
      </c>
      <c r="AG204" s="6" t="str">
        <f>IFERROR(INDEX(bombas!H:H,MATCH(B204,bombas!I:I,0),1),"")</f>
        <v/>
      </c>
      <c r="AH204" s="4"/>
      <c r="AI204" s="4" t="str">
        <f t="shared" si="54"/>
        <v/>
      </c>
      <c r="AJ204" s="4"/>
      <c r="AK204" s="127" t="str">
        <f t="shared" si="55"/>
        <v/>
      </c>
      <c r="AL204" s="2" t="str">
        <f>IFERROR(IF(INDEX(AL$1:AL203,MATCH(I204,I$1:I203,0),1)=0,"",INDEX(AL$1:AL203,MATCH(I204,I$1:I203,0),1)),"")</f>
        <v/>
      </c>
      <c r="AM204" s="2" t="str">
        <f>IFERROR(IF(INDEX(AM$1:AM203,MATCH(I204,I$1:I203,0),1)=0,"",INDEX(AM$1:AM203,MATCH(I204,I$1:I203,0),1)),"")</f>
        <v/>
      </c>
      <c r="AN204" s="2" t="str">
        <f>IFERROR(IF(INDEX(AN$1:AN203,MATCH(I204,I$1:I203,0),1)=0,"",INDEX(AN$1:AN203,MATCH(I204,I$1:I203,0),1)),"")</f>
        <v/>
      </c>
      <c r="AO204" s="2"/>
      <c r="AP204" s="2"/>
      <c r="AQ204" s="2"/>
      <c r="AR204" s="4"/>
      <c r="AS204" s="4"/>
      <c r="AT204" s="4"/>
      <c r="AU204" s="4"/>
      <c r="AV204" s="4"/>
      <c r="AW204" s="4"/>
      <c r="AX204" s="4"/>
      <c r="AY204" s="4"/>
      <c r="AZ204" s="4"/>
      <c r="BB204" s="4"/>
      <c r="BH204" s="4" t="str">
        <f>IF(IFERROR(VLOOKUP(F204,F205:F$1993,1,0),"")="","",COUNTIF(F:F,F204))</f>
        <v/>
      </c>
      <c r="BI204" s="4"/>
      <c r="BM204" s="5" t="str">
        <f>IF(B204="","",IF(BH204="",1+(MAX(BM$2:BM203)),""))</f>
        <v/>
      </c>
      <c r="BN204" s="5" t="str">
        <f t="shared" si="48"/>
        <v/>
      </c>
      <c r="BO204" s="5" t="str">
        <f t="shared" si="49"/>
        <v/>
      </c>
      <c r="BP204" s="15" t="str">
        <f t="shared" si="50"/>
        <v/>
      </c>
      <c r="BQ204" s="29"/>
      <c r="BR204" s="16"/>
      <c r="BS204" s="5" t="str">
        <f t="shared" si="56"/>
        <v/>
      </c>
      <c r="BV204" s="5" t="str">
        <f t="shared" si="57"/>
        <v/>
      </c>
      <c r="BW204" s="5" t="str">
        <f>IF(I204="","",IFERROR(IF(VLOOKUP(I204,I$2:I203,1,0)=0,"",""),I204))</f>
        <v/>
      </c>
      <c r="BX204" s="25" t="str">
        <f>IF(BW204="","",(IFERROR(VLOOKUP(MID(BW204,1,1),$CO$2:CS$28,3,0),0)+IFERROR(VLOOKUP(MID(BW204,2,1),CO$2:CS$28,4,0),0)+IFERROR(VLOOKUP(MID(BW204,3,1),CO$2:CS$28,5,0),0)+(ROW(BW204)/1000000000000)))</f>
        <v/>
      </c>
      <c r="BZ204" s="5">
        <v>203</v>
      </c>
      <c r="CA204" s="5" t="str">
        <f>IFERROR(VLOOKUP(BZ204,BV$2:BW1280,2,0),"")</f>
        <v/>
      </c>
      <c r="CU204" s="5" t="e">
        <f>IF(REPORTE!AH$2="si",IF(F204=VALUE(REPORTE!C$11),IF(SUM(CU205:CU$1993),CONCATENATE(INT(B204),", "),INT(B204)),""),IF(F204=VALUE(REPORTE!C$10),IF(SUM(CU205:CU$1993),CONCATENATE(INT(B204),", "),INT(B204)),""))</f>
        <v>#VALUE!</v>
      </c>
    </row>
    <row r="205" spans="1:99" s="5" customFormat="1" ht="15" customHeight="1" x14ac:dyDescent="0.25">
      <c r="A205" s="4" t="str">
        <f t="shared" si="47"/>
        <v/>
      </c>
      <c r="B205" s="6"/>
      <c r="C205" s="7"/>
      <c r="D205" s="10"/>
      <c r="E205" s="5" t="str">
        <f t="shared" si="51"/>
        <v/>
      </c>
      <c r="F205" s="9"/>
      <c r="G205" s="1" t="str">
        <f>IFERROR(INDEX('padron cfe'!B:B,MATCH(DATOS!F205,'padron cfe'!A:A,0),1),"")</f>
        <v/>
      </c>
      <c r="H205" s="1"/>
      <c r="J205" s="2" t="str">
        <f>IFERROR(INDEX('padron cfe'!C:C,MATCH(DATOS!F205,'padron cfe'!A:A,0),1),"")</f>
        <v/>
      </c>
      <c r="K205" s="4"/>
      <c r="L205" s="4" t="str">
        <f>IFERROR(IF(VLOOKUP(I205,I$2:L204,4,0)=0,"",VLOOKUP(I205,I$2:L204,4,0)),"")</f>
        <v/>
      </c>
      <c r="M205" s="4" t="str">
        <f>IFERROR(IF(VLOOKUP(I205,I$2:M204,5,0)=0,"",VLOOKUP(I205,I$2:M204,5,0)),"")</f>
        <v/>
      </c>
      <c r="N205" s="4"/>
      <c r="O205" s="2"/>
      <c r="P205" s="2"/>
      <c r="T205" s="2" t="str">
        <f>IFERROR(INDEX('padron cfe'!D:D,MATCH(DATOS!F205,'padron cfe'!A:A,0),1),"")</f>
        <v/>
      </c>
      <c r="U205" s="4"/>
      <c r="V205" s="4"/>
      <c r="W205" s="4"/>
      <c r="X205" s="4"/>
      <c r="Y205" s="4"/>
      <c r="Z205" s="8"/>
      <c r="AA205" s="4"/>
      <c r="AB205" s="4" t="str">
        <f t="shared" si="52"/>
        <v/>
      </c>
      <c r="AC205" s="7" t="str">
        <f t="shared" ca="1" si="53"/>
        <v/>
      </c>
      <c r="AD205" s="7"/>
      <c r="AE205" s="7"/>
      <c r="AF205" s="97" t="str">
        <f>IFERROR(INDEX(bombas!F:F,MATCH(B205,bombas!I:I,0),1),"")</f>
        <v/>
      </c>
      <c r="AG205" s="6" t="str">
        <f>IFERROR(INDEX(bombas!H:H,MATCH(B205,bombas!I:I,0),1),"")</f>
        <v/>
      </c>
      <c r="AH205" s="4"/>
      <c r="AI205" s="4" t="str">
        <f t="shared" si="54"/>
        <v/>
      </c>
      <c r="AJ205" s="4"/>
      <c r="AK205" s="127" t="str">
        <f t="shared" si="55"/>
        <v/>
      </c>
      <c r="AL205" s="2" t="str">
        <f>IFERROR(IF(INDEX(AL$1:AL204,MATCH(I205,I$1:I204,0),1)=0,"",INDEX(AL$1:AL204,MATCH(I205,I$1:I204,0),1)),"")</f>
        <v/>
      </c>
      <c r="AM205" s="2" t="str">
        <f>IFERROR(IF(INDEX(AM$1:AM204,MATCH(I205,I$1:I204,0),1)=0,"",INDEX(AM$1:AM204,MATCH(I205,I$1:I204,0),1)),"")</f>
        <v/>
      </c>
      <c r="AN205" s="2" t="str">
        <f>IFERROR(IF(INDEX(AN$1:AN204,MATCH(I205,I$1:I204,0),1)=0,"",INDEX(AN$1:AN204,MATCH(I205,I$1:I204,0),1)),"")</f>
        <v/>
      </c>
      <c r="AO205" s="2"/>
      <c r="AP205" s="2"/>
      <c r="AQ205" s="2"/>
      <c r="AR205" s="4"/>
      <c r="AS205" s="4"/>
      <c r="AT205" s="4"/>
      <c r="AU205" s="4"/>
      <c r="AV205" s="4"/>
      <c r="AW205" s="4"/>
      <c r="AX205" s="4"/>
      <c r="AY205" s="4"/>
      <c r="AZ205" s="4"/>
      <c r="BB205" s="4"/>
      <c r="BH205" s="4" t="str">
        <f>IF(IFERROR(VLOOKUP(F205,F206:F$1993,1,0),"")="","",COUNTIF(F:F,F205))</f>
        <v/>
      </c>
      <c r="BI205" s="4"/>
      <c r="BM205" s="5" t="str">
        <f>IF(B205="","",IF(BH205="",1+(MAX(BM$2:BM204)),""))</f>
        <v/>
      </c>
      <c r="BN205" s="5" t="str">
        <f t="shared" si="48"/>
        <v/>
      </c>
      <c r="BO205" s="5" t="str">
        <f t="shared" si="49"/>
        <v/>
      </c>
      <c r="BP205" s="15" t="str">
        <f t="shared" si="50"/>
        <v/>
      </c>
      <c r="BQ205" s="29"/>
      <c r="BR205" s="16"/>
      <c r="BS205" s="5" t="str">
        <f t="shared" si="56"/>
        <v/>
      </c>
      <c r="BV205" s="5" t="str">
        <f t="shared" si="57"/>
        <v/>
      </c>
      <c r="BW205" s="5" t="str">
        <f>IF(I205="","",IFERROR(IF(VLOOKUP(I205,I$2:I204,1,0)=0,"",""),I205))</f>
        <v/>
      </c>
      <c r="BX205" s="25" t="str">
        <f>IF(BW205="","",(IFERROR(VLOOKUP(MID(BW205,1,1),$CO$2:CS$28,3,0),0)+IFERROR(VLOOKUP(MID(BW205,2,1),CO$2:CS$28,4,0),0)+IFERROR(VLOOKUP(MID(BW205,3,1),CO$2:CS$28,5,0),0)+(ROW(BW205)/1000000000000)))</f>
        <v/>
      </c>
      <c r="BZ205" s="5">
        <v>204</v>
      </c>
      <c r="CA205" s="5" t="str">
        <f>IFERROR(VLOOKUP(BZ205,BV$2:BW1281,2,0),"")</f>
        <v/>
      </c>
      <c r="CU205" s="5" t="e">
        <f>IF(REPORTE!AH$2="si",IF(F205=VALUE(REPORTE!C$11),IF(SUM(CU206:CU$1993),CONCATENATE(INT(B205),", "),INT(B205)),""),IF(F205=VALUE(REPORTE!C$10),IF(SUM(CU206:CU$1993),CONCATENATE(INT(B205),", "),INT(B205)),""))</f>
        <v>#VALUE!</v>
      </c>
    </row>
    <row r="206" spans="1:99" s="5" customFormat="1" ht="15" customHeight="1" x14ac:dyDescent="0.25">
      <c r="A206" s="4" t="str">
        <f t="shared" si="47"/>
        <v/>
      </c>
      <c r="B206" s="6"/>
      <c r="C206" s="7"/>
      <c r="D206" s="10"/>
      <c r="E206" s="5" t="str">
        <f t="shared" si="51"/>
        <v/>
      </c>
      <c r="F206" s="9"/>
      <c r="G206" s="1" t="str">
        <f>IFERROR(INDEX('padron cfe'!B:B,MATCH(DATOS!F206,'padron cfe'!A:A,0),1),"")</f>
        <v/>
      </c>
      <c r="H206" s="1"/>
      <c r="J206" s="2" t="str">
        <f>IFERROR(INDEX('padron cfe'!C:C,MATCH(DATOS!F206,'padron cfe'!A:A,0),1),"")</f>
        <v/>
      </c>
      <c r="K206" s="4"/>
      <c r="L206" s="4" t="str">
        <f>IFERROR(IF(VLOOKUP(I206,I$2:L205,4,0)=0,"",VLOOKUP(I206,I$2:L205,4,0)),"")</f>
        <v/>
      </c>
      <c r="M206" s="4" t="str">
        <f>IFERROR(IF(VLOOKUP(I206,I$2:M205,5,0)=0,"",VLOOKUP(I206,I$2:M205,5,0)),"")</f>
        <v/>
      </c>
      <c r="N206" s="4"/>
      <c r="O206" s="2"/>
      <c r="P206" s="2"/>
      <c r="T206" s="2" t="str">
        <f>IFERROR(INDEX('padron cfe'!D:D,MATCH(DATOS!F206,'padron cfe'!A:A,0),1),"")</f>
        <v/>
      </c>
      <c r="U206" s="4"/>
      <c r="V206" s="4"/>
      <c r="W206" s="4"/>
      <c r="X206" s="4"/>
      <c r="Y206" s="4"/>
      <c r="Z206" s="8"/>
      <c r="AA206" s="4"/>
      <c r="AB206" s="4" t="str">
        <f t="shared" si="52"/>
        <v/>
      </c>
      <c r="AC206" s="7" t="str">
        <f t="shared" ca="1" si="53"/>
        <v/>
      </c>
      <c r="AD206" s="7"/>
      <c r="AE206" s="7"/>
      <c r="AF206" s="97" t="str">
        <f>IFERROR(INDEX(bombas!F:F,MATCH(B206,bombas!I:I,0),1),"")</f>
        <v/>
      </c>
      <c r="AG206" s="6" t="str">
        <f>IFERROR(INDEX(bombas!H:H,MATCH(B206,bombas!I:I,0),1),"")</f>
        <v/>
      </c>
      <c r="AH206" s="4"/>
      <c r="AI206" s="4" t="str">
        <f t="shared" si="54"/>
        <v/>
      </c>
      <c r="AJ206" s="4"/>
      <c r="AK206" s="127" t="str">
        <f t="shared" si="55"/>
        <v/>
      </c>
      <c r="AL206" s="2" t="str">
        <f>IFERROR(IF(INDEX(AL$1:AL205,MATCH(I206,I$1:I205,0),1)=0,"",INDEX(AL$1:AL205,MATCH(I206,I$1:I205,0),1)),"")</f>
        <v/>
      </c>
      <c r="AM206" s="2" t="str">
        <f>IFERROR(IF(INDEX(AM$1:AM205,MATCH(I206,I$1:I205,0),1)=0,"",INDEX(AM$1:AM205,MATCH(I206,I$1:I205,0),1)),"")</f>
        <v/>
      </c>
      <c r="AN206" s="2" t="str">
        <f>IFERROR(IF(INDEX(AN$1:AN205,MATCH(I206,I$1:I205,0),1)=0,"",INDEX(AN$1:AN205,MATCH(I206,I$1:I205,0),1)),"")</f>
        <v/>
      </c>
      <c r="AO206" s="2"/>
      <c r="AP206" s="2"/>
      <c r="AQ206" s="2"/>
      <c r="AR206" s="4"/>
      <c r="AS206" s="4"/>
      <c r="AT206" s="4"/>
      <c r="AU206" s="4"/>
      <c r="AV206" s="4"/>
      <c r="AW206" s="4"/>
      <c r="AX206" s="4"/>
      <c r="AY206" s="4"/>
      <c r="AZ206" s="4"/>
      <c r="BB206" s="4"/>
      <c r="BH206" s="4" t="str">
        <f>IF(IFERROR(VLOOKUP(F206,F207:F$1993,1,0),"")="","",COUNTIF(F:F,F206))</f>
        <v/>
      </c>
      <c r="BI206" s="4"/>
      <c r="BM206" s="5" t="str">
        <f>IF(B206="","",IF(BH206="",1+(MAX(BM$2:BM205)),""))</f>
        <v/>
      </c>
      <c r="BN206" s="5" t="str">
        <f t="shared" si="48"/>
        <v/>
      </c>
      <c r="BO206" s="5" t="str">
        <f t="shared" si="49"/>
        <v/>
      </c>
      <c r="BP206" s="15" t="str">
        <f t="shared" si="50"/>
        <v/>
      </c>
      <c r="BQ206" s="29"/>
      <c r="BR206" s="16"/>
      <c r="BS206" s="5" t="str">
        <f t="shared" si="56"/>
        <v/>
      </c>
      <c r="BV206" s="5" t="str">
        <f t="shared" si="57"/>
        <v/>
      </c>
      <c r="BW206" s="5" t="str">
        <f>IF(I206="","",IFERROR(IF(VLOOKUP(I206,I$2:I205,1,0)=0,"",""),I206))</f>
        <v/>
      </c>
      <c r="BX206" s="25" t="str">
        <f>IF(BW206="","",(IFERROR(VLOOKUP(MID(BW206,1,1),$CO$2:CS$28,3,0),0)+IFERROR(VLOOKUP(MID(BW206,2,1),CO$2:CS$28,4,0),0)+IFERROR(VLOOKUP(MID(BW206,3,1),CO$2:CS$28,5,0),0)+(ROW(BW206)/1000000000000)))</f>
        <v/>
      </c>
      <c r="BZ206" s="5">
        <v>205</v>
      </c>
      <c r="CA206" s="5" t="str">
        <f>IFERROR(VLOOKUP(BZ206,BV$2:BW1282,2,0),"")</f>
        <v/>
      </c>
      <c r="CU206" s="5" t="e">
        <f>IF(REPORTE!AH$2="si",IF(F206=VALUE(REPORTE!C$11),IF(SUM(CU207:CU$1993),CONCATENATE(INT(B206),", "),INT(B206)),""),IF(F206=VALUE(REPORTE!C$10),IF(SUM(CU207:CU$1993),CONCATENATE(INT(B206),", "),INT(B206)),""))</f>
        <v>#VALUE!</v>
      </c>
    </row>
    <row r="207" spans="1:99" s="5" customFormat="1" ht="15" customHeight="1" x14ac:dyDescent="0.25">
      <c r="A207" s="4" t="str">
        <f t="shared" si="47"/>
        <v/>
      </c>
      <c r="B207" s="6"/>
      <c r="C207" s="7"/>
      <c r="D207" s="10"/>
      <c r="E207" s="5" t="str">
        <f t="shared" si="51"/>
        <v/>
      </c>
      <c r="F207" s="9"/>
      <c r="G207" s="1" t="str">
        <f>IFERROR(INDEX('padron cfe'!B:B,MATCH(DATOS!F207,'padron cfe'!A:A,0),1),"")</f>
        <v/>
      </c>
      <c r="H207" s="1"/>
      <c r="J207" s="2" t="str">
        <f>IFERROR(INDEX('padron cfe'!C:C,MATCH(DATOS!F207,'padron cfe'!A:A,0),1),"")</f>
        <v/>
      </c>
      <c r="K207" s="4"/>
      <c r="L207" s="4" t="str">
        <f>IFERROR(IF(VLOOKUP(I207,I$2:L206,4,0)=0,"",VLOOKUP(I207,I$2:L206,4,0)),"")</f>
        <v/>
      </c>
      <c r="M207" s="4" t="str">
        <f>IFERROR(IF(VLOOKUP(I207,I$2:M206,5,0)=0,"",VLOOKUP(I207,I$2:M206,5,0)),"")</f>
        <v/>
      </c>
      <c r="N207" s="4"/>
      <c r="O207" s="2"/>
      <c r="P207" s="2"/>
      <c r="T207" s="2" t="str">
        <f>IFERROR(INDEX('padron cfe'!D:D,MATCH(DATOS!F207,'padron cfe'!A:A,0),1),"")</f>
        <v/>
      </c>
      <c r="U207" s="4"/>
      <c r="V207" s="4"/>
      <c r="W207" s="4"/>
      <c r="X207" s="4"/>
      <c r="Y207" s="4"/>
      <c r="Z207" s="8"/>
      <c r="AA207" s="4"/>
      <c r="AB207" s="4" t="str">
        <f t="shared" si="52"/>
        <v/>
      </c>
      <c r="AC207" s="7" t="str">
        <f t="shared" ca="1" si="53"/>
        <v/>
      </c>
      <c r="AD207" s="7"/>
      <c r="AE207" s="7"/>
      <c r="AF207" s="97" t="str">
        <f>IFERROR(INDEX(bombas!F:F,MATCH(B207,bombas!I:I,0),1),"")</f>
        <v/>
      </c>
      <c r="AG207" s="6" t="str">
        <f>IFERROR(INDEX(bombas!H:H,MATCH(B207,bombas!I:I,0),1),"")</f>
        <v/>
      </c>
      <c r="AH207" s="4"/>
      <c r="AI207" s="4" t="str">
        <f t="shared" si="54"/>
        <v/>
      </c>
      <c r="AJ207" s="4"/>
      <c r="AK207" s="127" t="str">
        <f t="shared" si="55"/>
        <v/>
      </c>
      <c r="AL207" s="2" t="str">
        <f>IFERROR(IF(INDEX(AL$1:AL206,MATCH(I207,I$1:I206,0),1)=0,"",INDEX(AL$1:AL206,MATCH(I207,I$1:I206,0),1)),"")</f>
        <v/>
      </c>
      <c r="AM207" s="2" t="str">
        <f>IFERROR(IF(INDEX(AM$1:AM206,MATCH(I207,I$1:I206,0),1)=0,"",INDEX(AM$1:AM206,MATCH(I207,I$1:I206,0),1)),"")</f>
        <v/>
      </c>
      <c r="AN207" s="2" t="str">
        <f>IFERROR(IF(INDEX(AN$1:AN206,MATCH(I207,I$1:I206,0),1)=0,"",INDEX(AN$1:AN206,MATCH(I207,I$1:I206,0),1)),"")</f>
        <v/>
      </c>
      <c r="AO207" s="2"/>
      <c r="AP207" s="2"/>
      <c r="AQ207" s="2"/>
      <c r="AR207" s="4"/>
      <c r="AS207" s="4"/>
      <c r="AT207" s="4"/>
      <c r="AU207" s="4"/>
      <c r="AV207" s="4"/>
      <c r="AW207" s="4"/>
      <c r="AX207" s="4"/>
      <c r="AY207" s="4"/>
      <c r="AZ207" s="4"/>
      <c r="BB207" s="4"/>
      <c r="BH207" s="4" t="str">
        <f>IF(IFERROR(VLOOKUP(F207,F208:F$1993,1,0),"")="","",COUNTIF(F:F,F207))</f>
        <v/>
      </c>
      <c r="BI207" s="4"/>
      <c r="BM207" s="5" t="str">
        <f>IF(B207="","",IF(BH207="",1+(MAX(BM$2:BM206)),""))</f>
        <v/>
      </c>
      <c r="BN207" s="5" t="str">
        <f t="shared" si="48"/>
        <v/>
      </c>
      <c r="BO207" s="5" t="str">
        <f t="shared" si="49"/>
        <v/>
      </c>
      <c r="BP207" s="15" t="str">
        <f t="shared" si="50"/>
        <v/>
      </c>
      <c r="BQ207" s="29"/>
      <c r="BR207" s="16"/>
      <c r="BS207" s="5" t="str">
        <f t="shared" si="56"/>
        <v/>
      </c>
      <c r="BV207" s="5" t="str">
        <f t="shared" si="57"/>
        <v/>
      </c>
      <c r="BW207" s="5" t="str">
        <f>IF(I207="","",IFERROR(IF(VLOOKUP(I207,I$2:I206,1,0)=0,"",""),I207))</f>
        <v/>
      </c>
      <c r="BX207" s="25" t="str">
        <f>IF(BW207="","",(IFERROR(VLOOKUP(MID(BW207,1,1),$CO$2:CS$28,3,0),0)+IFERROR(VLOOKUP(MID(BW207,2,1),CO$2:CS$28,4,0),0)+IFERROR(VLOOKUP(MID(BW207,3,1),CO$2:CS$28,5,0),0)+(ROW(BW207)/1000000000000)))</f>
        <v/>
      </c>
      <c r="BZ207" s="5">
        <v>206</v>
      </c>
      <c r="CA207" s="5" t="str">
        <f>IFERROR(VLOOKUP(BZ207,BV$2:BW1283,2,0),"")</f>
        <v/>
      </c>
      <c r="CU207" s="5" t="e">
        <f>IF(REPORTE!AH$2="si",IF(F207=VALUE(REPORTE!C$11),IF(SUM(CU208:CU$1993),CONCATENATE(INT(B207),", "),INT(B207)),""),IF(F207=VALUE(REPORTE!C$10),IF(SUM(CU208:CU$1993),CONCATENATE(INT(B207),", "),INT(B207)),""))</f>
        <v>#VALUE!</v>
      </c>
    </row>
    <row r="208" spans="1:99" s="5" customFormat="1" ht="15" customHeight="1" x14ac:dyDescent="0.25">
      <c r="A208" s="4" t="str">
        <f t="shared" si="47"/>
        <v/>
      </c>
      <c r="B208" s="6"/>
      <c r="C208" s="7"/>
      <c r="D208" s="10"/>
      <c r="E208" s="5" t="str">
        <f t="shared" si="51"/>
        <v/>
      </c>
      <c r="F208" s="9"/>
      <c r="G208" s="1" t="str">
        <f>IFERROR(INDEX('padron cfe'!B:B,MATCH(DATOS!F208,'padron cfe'!A:A,0),1),"")</f>
        <v/>
      </c>
      <c r="H208" s="1"/>
      <c r="J208" s="2" t="str">
        <f>IFERROR(INDEX('padron cfe'!C:C,MATCH(DATOS!F208,'padron cfe'!A:A,0),1),"")</f>
        <v/>
      </c>
      <c r="K208" s="4"/>
      <c r="L208" s="4" t="str">
        <f>IFERROR(IF(VLOOKUP(I208,I$2:L207,4,0)=0,"",VLOOKUP(I208,I$2:L207,4,0)),"")</f>
        <v/>
      </c>
      <c r="M208" s="4" t="str">
        <f>IFERROR(IF(VLOOKUP(I208,I$2:M207,5,0)=0,"",VLOOKUP(I208,I$2:M207,5,0)),"")</f>
        <v/>
      </c>
      <c r="N208" s="4"/>
      <c r="O208" s="2"/>
      <c r="P208" s="2"/>
      <c r="T208" s="2" t="str">
        <f>IFERROR(INDEX('padron cfe'!D:D,MATCH(DATOS!F208,'padron cfe'!A:A,0),1),"")</f>
        <v/>
      </c>
      <c r="U208" s="4"/>
      <c r="V208" s="4"/>
      <c r="W208" s="4"/>
      <c r="X208" s="4"/>
      <c r="Y208" s="4"/>
      <c r="Z208" s="8"/>
      <c r="AA208" s="4"/>
      <c r="AB208" s="4" t="str">
        <f t="shared" si="52"/>
        <v/>
      </c>
      <c r="AC208" s="7" t="str">
        <f t="shared" ca="1" si="53"/>
        <v/>
      </c>
      <c r="AD208" s="7"/>
      <c r="AE208" s="7"/>
      <c r="AF208" s="97" t="str">
        <f>IFERROR(INDEX(bombas!F:F,MATCH(B208,bombas!I:I,0),1),"")</f>
        <v/>
      </c>
      <c r="AG208" s="6" t="str">
        <f>IFERROR(INDEX(bombas!H:H,MATCH(B208,bombas!I:I,0),1),"")</f>
        <v/>
      </c>
      <c r="AH208" s="4"/>
      <c r="AI208" s="4" t="str">
        <f t="shared" si="54"/>
        <v/>
      </c>
      <c r="AJ208" s="4"/>
      <c r="AK208" s="127" t="str">
        <f t="shared" si="55"/>
        <v/>
      </c>
      <c r="AL208" s="2" t="str">
        <f>IFERROR(IF(INDEX(AL$1:AL207,MATCH(I208,I$1:I207,0),1)=0,"",INDEX(AL$1:AL207,MATCH(I208,I$1:I207,0),1)),"")</f>
        <v/>
      </c>
      <c r="AM208" s="2" t="str">
        <f>IFERROR(IF(INDEX(AM$1:AM207,MATCH(I208,I$1:I207,0),1)=0,"",INDEX(AM$1:AM207,MATCH(I208,I$1:I207,0),1)),"")</f>
        <v/>
      </c>
      <c r="AN208" s="2" t="str">
        <f>IFERROR(IF(INDEX(AN$1:AN207,MATCH(I208,I$1:I207,0),1)=0,"",INDEX(AN$1:AN207,MATCH(I208,I$1:I207,0),1)),"")</f>
        <v/>
      </c>
      <c r="AO208" s="2"/>
      <c r="AP208" s="2"/>
      <c r="AQ208" s="2"/>
      <c r="AR208" s="4"/>
      <c r="AS208" s="4"/>
      <c r="AT208" s="4"/>
      <c r="AU208" s="4"/>
      <c r="AV208" s="4"/>
      <c r="AW208" s="4"/>
      <c r="AX208" s="4"/>
      <c r="AY208" s="4"/>
      <c r="AZ208" s="4"/>
      <c r="BB208" s="4"/>
      <c r="BH208" s="4" t="str">
        <f>IF(IFERROR(VLOOKUP(F208,F209:F$1993,1,0),"")="","",COUNTIF(F:F,F208))</f>
        <v/>
      </c>
      <c r="BI208" s="4"/>
      <c r="BM208" s="5" t="str">
        <f>IF(B208="","",IF(BH208="",1+(MAX(BM$2:BM207)),""))</f>
        <v/>
      </c>
      <c r="BN208" s="5" t="str">
        <f t="shared" si="48"/>
        <v/>
      </c>
      <c r="BO208" s="5" t="str">
        <f t="shared" si="49"/>
        <v/>
      </c>
      <c r="BP208" s="15" t="str">
        <f t="shared" si="50"/>
        <v/>
      </c>
      <c r="BQ208" s="29"/>
      <c r="BR208" s="16"/>
      <c r="BS208" s="5" t="str">
        <f t="shared" si="56"/>
        <v/>
      </c>
      <c r="BV208" s="5" t="str">
        <f t="shared" si="57"/>
        <v/>
      </c>
      <c r="BW208" s="5" t="str">
        <f>IF(I208="","",IFERROR(IF(VLOOKUP(I208,I$2:I207,1,0)=0,"",""),I208))</f>
        <v/>
      </c>
      <c r="BX208" s="25" t="str">
        <f>IF(BW208="","",(IFERROR(VLOOKUP(MID(BW208,1,1),$CO$2:CS$28,3,0),0)+IFERROR(VLOOKUP(MID(BW208,2,1),CO$2:CS$28,4,0),0)+IFERROR(VLOOKUP(MID(BW208,3,1),CO$2:CS$28,5,0),0)+(ROW(BW208)/1000000000000)))</f>
        <v/>
      </c>
      <c r="BZ208" s="5">
        <v>207</v>
      </c>
      <c r="CA208" s="5" t="str">
        <f>IFERROR(VLOOKUP(BZ208,BV$2:BW1284,2,0),"")</f>
        <v/>
      </c>
      <c r="CU208" s="5" t="e">
        <f>IF(REPORTE!AH$2="si",IF(F208=VALUE(REPORTE!C$11),IF(SUM(CU209:CU$1993),CONCATENATE(INT(B208),", "),INT(B208)),""),IF(F208=VALUE(REPORTE!C$10),IF(SUM(CU209:CU$1993),CONCATENATE(INT(B208),", "),INT(B208)),""))</f>
        <v>#VALUE!</v>
      </c>
    </row>
    <row r="209" spans="1:100" s="5" customFormat="1" ht="15" customHeight="1" x14ac:dyDescent="0.25">
      <c r="A209" s="4" t="str">
        <f t="shared" si="47"/>
        <v/>
      </c>
      <c r="B209" s="6"/>
      <c r="C209" s="7"/>
      <c r="D209" s="10"/>
      <c r="E209" s="5" t="str">
        <f t="shared" si="51"/>
        <v/>
      </c>
      <c r="F209" s="9"/>
      <c r="G209" s="1" t="str">
        <f>IFERROR(INDEX('padron cfe'!B:B,MATCH(DATOS!F209,'padron cfe'!A:A,0),1),"")</f>
        <v/>
      </c>
      <c r="H209" s="1"/>
      <c r="J209" s="2" t="str">
        <f>IFERROR(INDEX('padron cfe'!C:C,MATCH(DATOS!F209,'padron cfe'!A:A,0),1),"")</f>
        <v/>
      </c>
      <c r="K209" s="4"/>
      <c r="L209" s="4" t="str">
        <f>IFERROR(IF(VLOOKUP(I209,I$2:L208,4,0)=0,"",VLOOKUP(I209,I$2:L208,4,0)),"")</f>
        <v/>
      </c>
      <c r="M209" s="4" t="str">
        <f>IFERROR(IF(VLOOKUP(I209,I$2:M208,5,0)=0,"",VLOOKUP(I209,I$2:M208,5,0)),"")</f>
        <v/>
      </c>
      <c r="N209" s="4"/>
      <c r="O209" s="2"/>
      <c r="P209" s="2"/>
      <c r="T209" s="2" t="str">
        <f>IFERROR(INDEX('padron cfe'!D:D,MATCH(DATOS!F209,'padron cfe'!A:A,0),1),"")</f>
        <v/>
      </c>
      <c r="U209" s="4"/>
      <c r="V209" s="4"/>
      <c r="W209" s="4"/>
      <c r="X209" s="4"/>
      <c r="Y209" s="4"/>
      <c r="Z209" s="8"/>
      <c r="AA209" s="4"/>
      <c r="AB209" s="4" t="str">
        <f t="shared" si="52"/>
        <v/>
      </c>
      <c r="AC209" s="7" t="str">
        <f t="shared" ca="1" si="53"/>
        <v/>
      </c>
      <c r="AD209" s="7"/>
      <c r="AE209" s="7"/>
      <c r="AF209" s="97" t="str">
        <f>IFERROR(INDEX(bombas!F:F,MATCH(B209,bombas!I:I,0),1),"")</f>
        <v/>
      </c>
      <c r="AG209" s="6" t="str">
        <f>IFERROR(INDEX(bombas!H:H,MATCH(B209,bombas!I:I,0),1),"")</f>
        <v/>
      </c>
      <c r="AH209" s="4"/>
      <c r="AI209" s="4" t="str">
        <f t="shared" si="54"/>
        <v/>
      </c>
      <c r="AJ209" s="4"/>
      <c r="AK209" s="127" t="str">
        <f t="shared" si="55"/>
        <v/>
      </c>
      <c r="AL209" s="2" t="str">
        <f>IFERROR(IF(INDEX(AL$1:AL208,MATCH(I209,I$1:I208,0),1)=0,"",INDEX(AL$1:AL208,MATCH(I209,I$1:I208,0),1)),"")</f>
        <v/>
      </c>
      <c r="AM209" s="2" t="str">
        <f>IFERROR(IF(INDEX(AM$1:AM208,MATCH(I209,I$1:I208,0),1)=0,"",INDEX(AM$1:AM208,MATCH(I209,I$1:I208,0),1)),"")</f>
        <v/>
      </c>
      <c r="AN209" s="2" t="str">
        <f>IFERROR(IF(INDEX(AN$1:AN208,MATCH(I209,I$1:I208,0),1)=0,"",INDEX(AN$1:AN208,MATCH(I209,I$1:I208,0),1)),"")</f>
        <v/>
      </c>
      <c r="AO209" s="2"/>
      <c r="AP209" s="2"/>
      <c r="AQ209" s="2"/>
      <c r="AR209" s="4"/>
      <c r="AS209" s="4"/>
      <c r="AT209" s="4"/>
      <c r="AU209" s="4"/>
      <c r="AV209" s="4"/>
      <c r="AW209" s="4"/>
      <c r="AX209" s="4"/>
      <c r="AY209" s="4"/>
      <c r="AZ209" s="4"/>
      <c r="BB209" s="4"/>
      <c r="BH209" s="4" t="str">
        <f>IF(IFERROR(VLOOKUP(F209,F210:F$1993,1,0),"")="","",COUNTIF(F:F,F209))</f>
        <v/>
      </c>
      <c r="BI209" s="4"/>
      <c r="BM209" s="5" t="str">
        <f>IF(B209="","",IF(BH209="",1+(MAX(BM$2:BM208)),""))</f>
        <v/>
      </c>
      <c r="BN209" s="5" t="str">
        <f t="shared" si="48"/>
        <v/>
      </c>
      <c r="BO209" s="5" t="str">
        <f t="shared" si="49"/>
        <v/>
      </c>
      <c r="BP209" s="15" t="str">
        <f t="shared" si="50"/>
        <v/>
      </c>
      <c r="BQ209" s="29"/>
      <c r="BR209" s="16"/>
      <c r="BS209" s="5" t="str">
        <f t="shared" si="56"/>
        <v/>
      </c>
      <c r="BV209" s="5" t="str">
        <f t="shared" si="57"/>
        <v/>
      </c>
      <c r="BW209" s="5" t="str">
        <f>IF(I209="","",IFERROR(IF(VLOOKUP(I209,I$2:I208,1,0)=0,"",""),I209))</f>
        <v/>
      </c>
      <c r="BX209" s="25" t="str">
        <f>IF(BW209="","",(IFERROR(VLOOKUP(MID(BW209,1,1),$CO$2:CS$28,3,0),0)+IFERROR(VLOOKUP(MID(BW209,2,1),CO$2:CS$28,4,0),0)+IFERROR(VLOOKUP(MID(BW209,3,1),CO$2:CS$28,5,0),0)+(ROW(BW209)/1000000000000)))</f>
        <v/>
      </c>
      <c r="BZ209" s="5">
        <v>208</v>
      </c>
      <c r="CA209" s="5" t="str">
        <f>IFERROR(VLOOKUP(BZ209,BV$2:BW1285,2,0),"")</f>
        <v/>
      </c>
      <c r="CU209" s="5" t="e">
        <f>IF(REPORTE!AH$2="si",IF(F209=VALUE(REPORTE!C$11),IF(SUM(CU210:CU$1993),CONCATENATE(INT(B209),", "),INT(B209)),""),IF(F209=VALUE(REPORTE!C$10),IF(SUM(CU210:CU$1993),CONCATENATE(INT(B209),", "),INT(B209)),""))</f>
        <v>#VALUE!</v>
      </c>
    </row>
    <row r="210" spans="1:100" s="5" customFormat="1" ht="15" customHeight="1" x14ac:dyDescent="0.25">
      <c r="A210" s="4" t="str">
        <f t="shared" si="47"/>
        <v/>
      </c>
      <c r="B210" s="6"/>
      <c r="C210" s="7"/>
      <c r="D210" s="10"/>
      <c r="E210" s="5" t="str">
        <f t="shared" si="51"/>
        <v/>
      </c>
      <c r="F210" s="9"/>
      <c r="G210" s="1" t="str">
        <f>IFERROR(INDEX('padron cfe'!B:B,MATCH(DATOS!F210,'padron cfe'!A:A,0),1),"")</f>
        <v/>
      </c>
      <c r="H210" s="1"/>
      <c r="J210" s="2" t="str">
        <f>IFERROR(INDEX('padron cfe'!C:C,MATCH(DATOS!F210,'padron cfe'!A:A,0),1),"")</f>
        <v/>
      </c>
      <c r="K210" s="4"/>
      <c r="L210" s="4" t="str">
        <f>IFERROR(IF(VLOOKUP(I210,I$2:L209,4,0)=0,"",VLOOKUP(I210,I$2:L209,4,0)),"")</f>
        <v/>
      </c>
      <c r="M210" s="4" t="str">
        <f>IFERROR(IF(VLOOKUP(I210,I$2:M209,5,0)=0,"",VLOOKUP(I210,I$2:M209,5,0)),"")</f>
        <v/>
      </c>
      <c r="N210" s="4"/>
      <c r="O210" s="2"/>
      <c r="P210" s="2"/>
      <c r="T210" s="2" t="str">
        <f>IFERROR(INDEX('padron cfe'!D:D,MATCH(DATOS!F210,'padron cfe'!A:A,0),1),"")</f>
        <v/>
      </c>
      <c r="U210" s="4"/>
      <c r="V210" s="4"/>
      <c r="W210" s="4"/>
      <c r="X210" s="4"/>
      <c r="Y210" s="4"/>
      <c r="Z210" s="8"/>
      <c r="AA210" s="4"/>
      <c r="AB210" s="4" t="str">
        <f t="shared" si="52"/>
        <v/>
      </c>
      <c r="AC210" s="7" t="str">
        <f t="shared" ca="1" si="53"/>
        <v/>
      </c>
      <c r="AD210" s="7"/>
      <c r="AE210" s="7"/>
      <c r="AF210" s="97" t="str">
        <f>IFERROR(INDEX(bombas!F:F,MATCH(B210,bombas!I:I,0),1),"")</f>
        <v/>
      </c>
      <c r="AG210" s="6" t="str">
        <f>IFERROR(INDEX(bombas!H:H,MATCH(B210,bombas!I:I,0),1),"")</f>
        <v/>
      </c>
      <c r="AH210" s="4"/>
      <c r="AI210" s="4" t="str">
        <f t="shared" si="54"/>
        <v/>
      </c>
      <c r="AJ210" s="4"/>
      <c r="AK210" s="127" t="str">
        <f t="shared" si="55"/>
        <v/>
      </c>
      <c r="AL210" s="2" t="str">
        <f>IFERROR(IF(INDEX(AL$1:AL209,MATCH(I210,I$1:I209,0),1)=0,"",INDEX(AL$1:AL209,MATCH(I210,I$1:I209,0),1)),"")</f>
        <v/>
      </c>
      <c r="AM210" s="2" t="str">
        <f>IFERROR(IF(INDEX(AM$1:AM209,MATCH(I210,I$1:I209,0),1)=0,"",INDEX(AM$1:AM209,MATCH(I210,I$1:I209,0),1)),"")</f>
        <v/>
      </c>
      <c r="AN210" s="2" t="str">
        <f>IFERROR(IF(INDEX(AN$1:AN209,MATCH(I210,I$1:I209,0),1)=0,"",INDEX(AN$1:AN209,MATCH(I210,I$1:I209,0),1)),"")</f>
        <v/>
      </c>
      <c r="AO210" s="2"/>
      <c r="AP210" s="2"/>
      <c r="AQ210" s="2"/>
      <c r="AR210" s="4"/>
      <c r="AS210" s="4"/>
      <c r="AT210" s="4"/>
      <c r="AU210" s="4"/>
      <c r="AV210" s="4"/>
      <c r="AW210" s="4"/>
      <c r="AX210" s="4"/>
      <c r="AY210" s="4"/>
      <c r="AZ210" s="4"/>
      <c r="BB210" s="4"/>
      <c r="BH210" s="4" t="str">
        <f>IF(IFERROR(VLOOKUP(F210,F211:F$1993,1,0),"")="","",COUNTIF(F:F,F210))</f>
        <v/>
      </c>
      <c r="BI210" s="4"/>
      <c r="BM210" s="5" t="str">
        <f>IF(B210="","",IF(BH210="",1+(MAX(BM$2:BM209)),""))</f>
        <v/>
      </c>
      <c r="BN210" s="5" t="str">
        <f t="shared" si="48"/>
        <v/>
      </c>
      <c r="BO210" s="5" t="str">
        <f t="shared" si="49"/>
        <v/>
      </c>
      <c r="BP210" s="15" t="str">
        <f t="shared" si="50"/>
        <v/>
      </c>
      <c r="BQ210" s="29"/>
      <c r="BR210" s="16"/>
      <c r="BS210" s="5" t="str">
        <f t="shared" si="56"/>
        <v/>
      </c>
      <c r="BV210" s="5" t="str">
        <f t="shared" si="57"/>
        <v/>
      </c>
      <c r="BW210" s="5" t="str">
        <f>IF(I210="","",IFERROR(IF(VLOOKUP(I210,I$2:I209,1,0)=0,"",""),I210))</f>
        <v/>
      </c>
      <c r="BX210" s="25" t="str">
        <f>IF(BW210="","",(IFERROR(VLOOKUP(MID(BW210,1,1),$CO$2:CS$28,3,0),0)+IFERROR(VLOOKUP(MID(BW210,2,1),CO$2:CS$28,4,0),0)+IFERROR(VLOOKUP(MID(BW210,3,1),CO$2:CS$28,5,0),0)+(ROW(BW210)/1000000000000)))</f>
        <v/>
      </c>
      <c r="BZ210" s="5">
        <v>209</v>
      </c>
      <c r="CA210" s="5" t="str">
        <f>IFERROR(VLOOKUP(BZ210,BV$2:BW1286,2,0),"")</f>
        <v/>
      </c>
      <c r="CU210" s="5" t="e">
        <f>IF(REPORTE!AH$2="si",IF(F210=VALUE(REPORTE!C$11),IF(SUM(CU211:CU$1993),CONCATENATE(INT(B210),", "),INT(B210)),""),IF(F210=VALUE(REPORTE!C$10),IF(SUM(CU211:CU$1993),CONCATENATE(INT(B210),", "),INT(B210)),""))</f>
        <v>#VALUE!</v>
      </c>
    </row>
    <row r="211" spans="1:100" s="5" customFormat="1" ht="15" customHeight="1" x14ac:dyDescent="0.25">
      <c r="A211" s="4" t="str">
        <f t="shared" si="47"/>
        <v/>
      </c>
      <c r="B211" s="6"/>
      <c r="C211" s="7"/>
      <c r="D211" s="10"/>
      <c r="E211" s="5" t="str">
        <f t="shared" si="51"/>
        <v/>
      </c>
      <c r="F211" s="9"/>
      <c r="G211" s="1" t="str">
        <f>IFERROR(INDEX('padron cfe'!B:B,MATCH(DATOS!F211,'padron cfe'!A:A,0),1),"")</f>
        <v/>
      </c>
      <c r="H211" s="1"/>
      <c r="J211" s="2" t="str">
        <f>IFERROR(INDEX('padron cfe'!C:C,MATCH(DATOS!F211,'padron cfe'!A:A,0),1),"")</f>
        <v/>
      </c>
      <c r="K211" s="4"/>
      <c r="L211" s="4" t="str">
        <f>IFERROR(IF(VLOOKUP(I211,I$2:L210,4,0)=0,"",VLOOKUP(I211,I$2:L210,4,0)),"")</f>
        <v/>
      </c>
      <c r="M211" s="4" t="str">
        <f>IFERROR(IF(VLOOKUP(I211,I$2:M210,5,0)=0,"",VLOOKUP(I211,I$2:M210,5,0)),"")</f>
        <v/>
      </c>
      <c r="N211" s="4"/>
      <c r="O211" s="2"/>
      <c r="P211" s="2"/>
      <c r="T211" s="2" t="str">
        <f>IFERROR(INDEX('padron cfe'!D:D,MATCH(DATOS!F211,'padron cfe'!A:A,0),1),"")</f>
        <v/>
      </c>
      <c r="U211" s="4"/>
      <c r="V211" s="4"/>
      <c r="W211" s="4"/>
      <c r="X211" s="4"/>
      <c r="Y211" s="4"/>
      <c r="Z211" s="8"/>
      <c r="AA211" s="4"/>
      <c r="AB211" s="4" t="str">
        <f t="shared" si="52"/>
        <v/>
      </c>
      <c r="AC211" s="7" t="str">
        <f t="shared" ca="1" si="53"/>
        <v/>
      </c>
      <c r="AD211" s="7"/>
      <c r="AE211" s="7"/>
      <c r="AF211" s="97" t="str">
        <f>IFERROR(INDEX(bombas!F:F,MATCH(B211,bombas!I:I,0),1),"")</f>
        <v/>
      </c>
      <c r="AG211" s="6" t="str">
        <f>IFERROR(INDEX(bombas!H:H,MATCH(B211,bombas!I:I,0),1),"")</f>
        <v/>
      </c>
      <c r="AH211" s="4"/>
      <c r="AI211" s="4" t="str">
        <f t="shared" si="54"/>
        <v/>
      </c>
      <c r="AJ211" s="4"/>
      <c r="AK211" s="127" t="str">
        <f t="shared" si="55"/>
        <v/>
      </c>
      <c r="AL211" s="2" t="str">
        <f>IFERROR(IF(INDEX(AL$1:AL210,MATCH(I211,I$1:I210,0),1)=0,"",INDEX(AL$1:AL210,MATCH(I211,I$1:I210,0),1)),"")</f>
        <v/>
      </c>
      <c r="AM211" s="2" t="str">
        <f>IFERROR(IF(INDEX(AM$1:AM210,MATCH(I211,I$1:I210,0),1)=0,"",INDEX(AM$1:AM210,MATCH(I211,I$1:I210,0),1)),"")</f>
        <v/>
      </c>
      <c r="AN211" s="2" t="str">
        <f>IFERROR(IF(INDEX(AN$1:AN210,MATCH(I211,I$1:I210,0),1)=0,"",INDEX(AN$1:AN210,MATCH(I211,I$1:I210,0),1)),"")</f>
        <v/>
      </c>
      <c r="AO211" s="2"/>
      <c r="AP211" s="2"/>
      <c r="AQ211" s="2"/>
      <c r="AR211" s="4"/>
      <c r="AS211" s="4"/>
      <c r="AT211" s="4"/>
      <c r="AU211" s="4"/>
      <c r="AV211" s="4"/>
      <c r="AW211" s="4"/>
      <c r="AX211" s="4"/>
      <c r="AY211" s="4"/>
      <c r="AZ211" s="4"/>
      <c r="BB211" s="4"/>
      <c r="BH211" s="4" t="str">
        <f>IF(IFERROR(VLOOKUP(F211,F212:F$1993,1,0),"")="","",COUNTIF(F:F,F211))</f>
        <v/>
      </c>
      <c r="BI211" s="4"/>
      <c r="BM211" s="5" t="str">
        <f>IF(B211="","",IF(BH211="",1+(MAX(BM$2:BM210)),""))</f>
        <v/>
      </c>
      <c r="BN211" s="5" t="str">
        <f t="shared" si="48"/>
        <v/>
      </c>
      <c r="BO211" s="5" t="str">
        <f t="shared" si="49"/>
        <v/>
      </c>
      <c r="BP211" s="15" t="str">
        <f t="shared" si="50"/>
        <v/>
      </c>
      <c r="BQ211" s="29"/>
      <c r="BR211" s="16"/>
      <c r="BS211" s="5" t="str">
        <f t="shared" ref="BS211:BS216" si="58">CONCATENATE(AR211,AS211,AT211,AU211,AV211)</f>
        <v/>
      </c>
      <c r="BV211" s="5" t="str">
        <f t="shared" si="57"/>
        <v/>
      </c>
      <c r="BW211" s="5" t="str">
        <f>IF(I211="","",IFERROR(IF(VLOOKUP(I211,I$2:I210,1,0)=0,"",""),I211))</f>
        <v/>
      </c>
      <c r="BX211" s="25" t="str">
        <f>IF(BW211="","",(IFERROR(VLOOKUP(MID(BW211,1,1),$CO$2:CS$28,3,0),0)+IFERROR(VLOOKUP(MID(BW211,2,1),CO$2:CS$28,4,0),0)+IFERROR(VLOOKUP(MID(BW211,3,1),CO$2:CS$28,5,0),0)+(ROW(BW211)/1000000000000)))</f>
        <v/>
      </c>
      <c r="BZ211" s="5">
        <v>210</v>
      </c>
      <c r="CA211" s="5" t="str">
        <f>IFERROR(VLOOKUP(BZ211,BV$2:BW1287,2,0),"")</f>
        <v/>
      </c>
      <c r="CU211" s="5" t="e">
        <f>IF(REPORTE!AH$2="si",IF(F211=VALUE(REPORTE!C$11),IF(SUM(CU212:CU$1993),CONCATENATE(INT(B211),", "),INT(B211)),""),IF(F211=VALUE(REPORTE!C$10),IF(SUM(CU212:CU$1993),CONCATENATE(INT(B211),", "),INT(B211)),""))</f>
        <v>#VALUE!</v>
      </c>
    </row>
    <row r="212" spans="1:100" s="5" customFormat="1" ht="15" customHeight="1" x14ac:dyDescent="0.25">
      <c r="A212" s="4" t="str">
        <f t="shared" si="47"/>
        <v/>
      </c>
      <c r="B212" s="6"/>
      <c r="C212" s="7"/>
      <c r="D212" s="10"/>
      <c r="E212" s="5" t="str">
        <f t="shared" si="51"/>
        <v/>
      </c>
      <c r="F212" s="9"/>
      <c r="G212" s="1" t="str">
        <f>IFERROR(INDEX('padron cfe'!B:B,MATCH(DATOS!F212,'padron cfe'!A:A,0),1),"")</f>
        <v/>
      </c>
      <c r="H212" s="1"/>
      <c r="J212" s="2" t="str">
        <f>IFERROR(INDEX('padron cfe'!C:C,MATCH(DATOS!F212,'padron cfe'!A:A,0),1),"")</f>
        <v/>
      </c>
      <c r="K212" s="4"/>
      <c r="L212" s="4" t="str">
        <f>IFERROR(IF(VLOOKUP(I212,I$2:L211,4,0)=0,"",VLOOKUP(I212,I$2:L211,4,0)),"")</f>
        <v/>
      </c>
      <c r="M212" s="4" t="str">
        <f>IFERROR(IF(VLOOKUP(I212,I$2:M211,5,0)=0,"",VLOOKUP(I212,I$2:M211,5,0)),"")</f>
        <v/>
      </c>
      <c r="N212" s="4"/>
      <c r="O212" s="2"/>
      <c r="P212" s="2"/>
      <c r="T212" s="2" t="str">
        <f>IFERROR(INDEX('padron cfe'!D:D,MATCH(DATOS!F212,'padron cfe'!A:A,0),1),"")</f>
        <v/>
      </c>
      <c r="U212" s="4"/>
      <c r="V212" s="4"/>
      <c r="W212" s="4"/>
      <c r="X212" s="4"/>
      <c r="Y212" s="4"/>
      <c r="Z212" s="8"/>
      <c r="AA212" s="4"/>
      <c r="AB212" s="4" t="str">
        <f t="shared" si="52"/>
        <v/>
      </c>
      <c r="AC212" s="7" t="str">
        <f t="shared" ca="1" si="53"/>
        <v/>
      </c>
      <c r="AD212" s="7"/>
      <c r="AE212" s="7"/>
      <c r="AF212" s="97" t="str">
        <f>IFERROR(INDEX(bombas!F:F,MATCH(B212,bombas!I:I,0),1),"")</f>
        <v/>
      </c>
      <c r="AG212" s="6" t="str">
        <f>IFERROR(INDEX(bombas!H:H,MATCH(B212,bombas!I:I,0),1),"")</f>
        <v/>
      </c>
      <c r="AH212" s="4"/>
      <c r="AI212" s="4" t="str">
        <f t="shared" si="54"/>
        <v/>
      </c>
      <c r="AJ212" s="4"/>
      <c r="AK212" s="127" t="str">
        <f t="shared" si="55"/>
        <v/>
      </c>
      <c r="AL212" s="2" t="str">
        <f>IFERROR(IF(INDEX(AL$1:AL211,MATCH(I212,I$1:I211,0),1)=0,"",INDEX(AL$1:AL211,MATCH(I212,I$1:I211,0),1)),"")</f>
        <v/>
      </c>
      <c r="AM212" s="2" t="str">
        <f>IFERROR(IF(INDEX(AM$1:AM211,MATCH(I212,I$1:I211,0),1)=0,"",INDEX(AM$1:AM211,MATCH(I212,I$1:I211,0),1)),"")</f>
        <v/>
      </c>
      <c r="AN212" s="2" t="str">
        <f>IFERROR(IF(INDEX(AN$1:AN211,MATCH(I212,I$1:I211,0),1)=0,"",INDEX(AN$1:AN211,MATCH(I212,I$1:I211,0),1)),"")</f>
        <v/>
      </c>
      <c r="AO212" s="2"/>
      <c r="AP212" s="2"/>
      <c r="AQ212" s="2"/>
      <c r="AR212" s="4"/>
      <c r="AS212" s="4"/>
      <c r="AT212" s="4"/>
      <c r="AU212" s="4"/>
      <c r="AV212" s="4"/>
      <c r="AW212" s="4"/>
      <c r="AX212" s="4"/>
      <c r="AY212" s="4"/>
      <c r="AZ212" s="4"/>
      <c r="BB212" s="4"/>
      <c r="BH212" s="4" t="str">
        <f>IF(IFERROR(VLOOKUP(F212,F213:F$1993,1,0),"")="","",COUNTIF(F:F,F212))</f>
        <v/>
      </c>
      <c r="BI212" s="4"/>
      <c r="BM212" s="5" t="str">
        <f>IF(B212="","",IF(BH212="",1+(MAX(BM$2:BM211)),""))</f>
        <v/>
      </c>
      <c r="BN212" s="5" t="str">
        <f t="shared" si="48"/>
        <v/>
      </c>
      <c r="BO212" s="5" t="str">
        <f t="shared" si="49"/>
        <v/>
      </c>
      <c r="BP212" s="15" t="str">
        <f t="shared" si="50"/>
        <v/>
      </c>
      <c r="BQ212" s="29"/>
      <c r="BR212" s="16"/>
      <c r="BS212" s="5" t="str">
        <f t="shared" si="58"/>
        <v/>
      </c>
      <c r="BV212" s="5" t="str">
        <f t="shared" si="57"/>
        <v/>
      </c>
      <c r="BW212" s="5" t="str">
        <f>IF(I212="","",IFERROR(IF(VLOOKUP(I212,I$2:I211,1,0)=0,"",""),I212))</f>
        <v/>
      </c>
      <c r="BX212" s="25" t="str">
        <f>IF(BW212="","",(IFERROR(VLOOKUP(MID(BW212,1,1),$CO$2:CS$28,3,0),0)+IFERROR(VLOOKUP(MID(BW212,2,1),CO$2:CS$28,4,0),0)+IFERROR(VLOOKUP(MID(BW212,3,1),CO$2:CS$28,5,0),0)+(ROW(BW212)/1000000000000)))</f>
        <v/>
      </c>
      <c r="BZ212" s="5">
        <v>211</v>
      </c>
      <c r="CA212" s="5" t="str">
        <f>IFERROR(VLOOKUP(BZ212,BV$2:BW1288,2,0),"")</f>
        <v/>
      </c>
      <c r="CU212" s="5" t="e">
        <f>IF(REPORTE!AH$2="si",IF(F212=VALUE(REPORTE!C$11),IF(SUM(CU213:CU$1993),CONCATENATE(INT(B212),", "),INT(B212)),""),IF(F212=VALUE(REPORTE!C$10),IF(SUM(CU213:CU$1993),CONCATENATE(INT(B212),", "),INT(B212)),""))</f>
        <v>#VALUE!</v>
      </c>
      <c r="CV212" s="5" t="e">
        <f>CONCATENATE(CU212,CU213,CU214,CU215,CU216,CU217,CU218,CU219,CU220,CU221,CU222,CU223,CU224,CU225,CU226,CU227,CU228,CU229,CU230,CU231,CU232,CU233,CU234,CU235,CU236,CU237,CU238,CU239,CU240,CU241,CU242,CU243,CU244,CU245,CU246,CU247,CU248,CU249,CU250,CU251,CU252,CU253)</f>
        <v>#VALUE!</v>
      </c>
    </row>
    <row r="213" spans="1:100" s="5" customFormat="1" ht="15" customHeight="1" x14ac:dyDescent="0.25">
      <c r="A213" s="4" t="str">
        <f t="shared" si="47"/>
        <v/>
      </c>
      <c r="B213" s="6"/>
      <c r="C213" s="7"/>
      <c r="D213" s="10"/>
      <c r="E213" s="5" t="str">
        <f t="shared" si="51"/>
        <v/>
      </c>
      <c r="F213" s="9"/>
      <c r="G213" s="1" t="str">
        <f>IFERROR(INDEX('padron cfe'!B:B,MATCH(DATOS!F213,'padron cfe'!A:A,0),1),"")</f>
        <v/>
      </c>
      <c r="H213" s="1"/>
      <c r="J213" s="2" t="str">
        <f>IFERROR(INDEX('padron cfe'!C:C,MATCH(DATOS!F213,'padron cfe'!A:A,0),1),"")</f>
        <v/>
      </c>
      <c r="K213" s="4"/>
      <c r="L213" s="4" t="str">
        <f>IFERROR(IF(VLOOKUP(I213,I$2:L212,4,0)=0,"",VLOOKUP(I213,I$2:L212,4,0)),"")</f>
        <v/>
      </c>
      <c r="M213" s="4" t="str">
        <f>IFERROR(IF(VLOOKUP(I213,I$2:M212,5,0)=0,"",VLOOKUP(I213,I$2:M212,5,0)),"")</f>
        <v/>
      </c>
      <c r="N213" s="4"/>
      <c r="O213" s="2"/>
      <c r="P213" s="2"/>
      <c r="T213" s="2" t="str">
        <f>IFERROR(INDEX('padron cfe'!D:D,MATCH(DATOS!F213,'padron cfe'!A:A,0),1),"")</f>
        <v/>
      </c>
      <c r="U213" s="4"/>
      <c r="V213" s="4"/>
      <c r="W213" s="4"/>
      <c r="X213" s="4"/>
      <c r="Y213" s="4"/>
      <c r="Z213" s="8"/>
      <c r="AA213" s="4"/>
      <c r="AB213" s="4" t="str">
        <f t="shared" si="52"/>
        <v/>
      </c>
      <c r="AC213" s="7" t="str">
        <f t="shared" ca="1" si="53"/>
        <v/>
      </c>
      <c r="AD213" s="7"/>
      <c r="AE213" s="7"/>
      <c r="AF213" s="97" t="str">
        <f>IFERROR(INDEX(bombas!F:F,MATCH(B213,bombas!I:I,0),1),"")</f>
        <v/>
      </c>
      <c r="AG213" s="6" t="str">
        <f>IFERROR(INDEX(bombas!H:H,MATCH(B213,bombas!I:I,0),1),"")</f>
        <v/>
      </c>
      <c r="AH213" s="4"/>
      <c r="AI213" s="4" t="str">
        <f t="shared" si="54"/>
        <v/>
      </c>
      <c r="AJ213" s="4"/>
      <c r="AK213" s="127" t="str">
        <f t="shared" si="55"/>
        <v/>
      </c>
      <c r="AL213" s="2" t="str">
        <f>IFERROR(IF(INDEX(AL$1:AL212,MATCH(I213,I$1:I212,0),1)=0,"",INDEX(AL$1:AL212,MATCH(I213,I$1:I212,0),1)),"")</f>
        <v/>
      </c>
      <c r="AM213" s="2" t="str">
        <f>IFERROR(IF(INDEX(AM$1:AM212,MATCH(I213,I$1:I212,0),1)=0,"",INDEX(AM$1:AM212,MATCH(I213,I$1:I212,0),1)),"")</f>
        <v/>
      </c>
      <c r="AN213" s="2" t="str">
        <f>IFERROR(IF(INDEX(AN$1:AN212,MATCH(I213,I$1:I212,0),1)=0,"",INDEX(AN$1:AN212,MATCH(I213,I$1:I212,0),1)),"")</f>
        <v/>
      </c>
      <c r="AO213" s="2"/>
      <c r="AP213" s="2"/>
      <c r="AQ213" s="2"/>
      <c r="AR213" s="4"/>
      <c r="AS213" s="4"/>
      <c r="AT213" s="4"/>
      <c r="AU213" s="4"/>
      <c r="AV213" s="4"/>
      <c r="AW213" s="4"/>
      <c r="AX213" s="4"/>
      <c r="AY213" s="4"/>
      <c r="AZ213" s="4"/>
      <c r="BB213" s="4"/>
      <c r="BH213" s="4" t="str">
        <f>IF(IFERROR(VLOOKUP(F213,F214:F$1993,1,0),"")="","",COUNTIF(F:F,F213))</f>
        <v/>
      </c>
      <c r="BI213" s="4"/>
      <c r="BM213" s="5" t="str">
        <f>IF(B213="","",IF(BH213="",1+(MAX(BM$2:BM212)),""))</f>
        <v/>
      </c>
      <c r="BN213" s="5" t="str">
        <f t="shared" si="48"/>
        <v/>
      </c>
      <c r="BO213" s="5" t="str">
        <f t="shared" si="49"/>
        <v/>
      </c>
      <c r="BP213" s="15" t="str">
        <f t="shared" si="50"/>
        <v/>
      </c>
      <c r="BQ213" s="29"/>
      <c r="BR213" s="16"/>
      <c r="BS213" s="5" t="str">
        <f t="shared" si="58"/>
        <v/>
      </c>
      <c r="BV213" s="5" t="str">
        <f t="shared" si="57"/>
        <v/>
      </c>
      <c r="BW213" s="5" t="str">
        <f>IF(I213="","",IFERROR(IF(VLOOKUP(I213,I$2:I212,1,0)=0,"",""),I213))</f>
        <v/>
      </c>
      <c r="BX213" s="25" t="str">
        <f>IF(BW213="","",(IFERROR(VLOOKUP(MID(BW213,1,1),$CO$2:CS$28,3,0),0)+IFERROR(VLOOKUP(MID(BW213,2,1),CO$2:CS$28,4,0),0)+IFERROR(VLOOKUP(MID(BW213,3,1),CO$2:CS$28,5,0),0)+(ROW(BW213)/1000000000000)))</f>
        <v/>
      </c>
      <c r="BZ213" s="5">
        <v>212</v>
      </c>
      <c r="CA213" s="5" t="str">
        <f>IFERROR(VLOOKUP(BZ213,BV$2:BW1289,2,0),"")</f>
        <v/>
      </c>
      <c r="CU213" s="5" t="e">
        <f>IF(REPORTE!AH$2="si",IF(F213=VALUE(REPORTE!C$11),IF(SUM(CU214:CU$1993),CONCATENATE(INT(B213),", "),INT(B213)),""),IF(F213=VALUE(REPORTE!C$10),IF(SUM(CU214:CU$1993),CONCATENATE(INT(B213),", "),INT(B213)),""))</f>
        <v>#VALUE!</v>
      </c>
    </row>
    <row r="214" spans="1:100" s="5" customFormat="1" ht="15" customHeight="1" x14ac:dyDescent="0.25">
      <c r="A214" s="4" t="str">
        <f t="shared" si="47"/>
        <v/>
      </c>
      <c r="B214" s="6"/>
      <c r="C214" s="7"/>
      <c r="D214" s="10"/>
      <c r="E214" s="5" t="str">
        <f t="shared" si="51"/>
        <v/>
      </c>
      <c r="F214" s="9"/>
      <c r="G214" s="1" t="str">
        <f>IFERROR(INDEX('padron cfe'!B:B,MATCH(DATOS!F214,'padron cfe'!A:A,0),1),"")</f>
        <v/>
      </c>
      <c r="H214" s="1"/>
      <c r="J214" s="2" t="str">
        <f>IFERROR(INDEX('padron cfe'!C:C,MATCH(DATOS!F214,'padron cfe'!A:A,0),1),"")</f>
        <v/>
      </c>
      <c r="K214" s="4"/>
      <c r="L214" s="4" t="str">
        <f>IFERROR(IF(VLOOKUP(I214,I$2:L213,4,0)=0,"",VLOOKUP(I214,I$2:L213,4,0)),"")</f>
        <v/>
      </c>
      <c r="M214" s="4" t="str">
        <f>IFERROR(IF(VLOOKUP(I214,I$2:M213,5,0)=0,"",VLOOKUP(I214,I$2:M213,5,0)),"")</f>
        <v/>
      </c>
      <c r="N214" s="4"/>
      <c r="O214" s="2"/>
      <c r="P214" s="2"/>
      <c r="T214" s="2" t="str">
        <f>IFERROR(INDEX('padron cfe'!D:D,MATCH(DATOS!F214,'padron cfe'!A:A,0),1),"")</f>
        <v/>
      </c>
      <c r="U214" s="4"/>
      <c r="V214" s="4"/>
      <c r="W214" s="4"/>
      <c r="X214" s="4"/>
      <c r="Y214" s="4"/>
      <c r="Z214" s="8"/>
      <c r="AA214" s="4"/>
      <c r="AB214" s="4" t="str">
        <f t="shared" si="52"/>
        <v/>
      </c>
      <c r="AC214" s="7" t="str">
        <f t="shared" ca="1" si="53"/>
        <v/>
      </c>
      <c r="AD214" s="7"/>
      <c r="AE214" s="7"/>
      <c r="AF214" s="97" t="str">
        <f>IFERROR(INDEX(bombas!F:F,MATCH(B214,bombas!I:I,0),1),"")</f>
        <v/>
      </c>
      <c r="AG214" s="6" t="str">
        <f>IFERROR(INDEX(bombas!H:H,MATCH(B214,bombas!I:I,0),1),"")</f>
        <v/>
      </c>
      <c r="AH214" s="4"/>
      <c r="AI214" s="4" t="str">
        <f t="shared" si="54"/>
        <v/>
      </c>
      <c r="AJ214" s="4"/>
      <c r="AK214" s="127" t="str">
        <f t="shared" si="55"/>
        <v/>
      </c>
      <c r="AL214" s="2" t="str">
        <f>IFERROR(IF(INDEX(AL$1:AL213,MATCH(I214,I$1:I213,0),1)=0,"",INDEX(AL$1:AL213,MATCH(I214,I$1:I213,0),1)),"")</f>
        <v/>
      </c>
      <c r="AM214" s="2" t="str">
        <f>IFERROR(IF(INDEX(AM$1:AM213,MATCH(I214,I$1:I213,0),1)=0,"",INDEX(AM$1:AM213,MATCH(I214,I$1:I213,0),1)),"")</f>
        <v/>
      </c>
      <c r="AN214" s="2" t="str">
        <f>IFERROR(IF(INDEX(AN$1:AN213,MATCH(I214,I$1:I213,0),1)=0,"",INDEX(AN$1:AN213,MATCH(I214,I$1:I213,0),1)),"")</f>
        <v/>
      </c>
      <c r="AO214" s="2"/>
      <c r="AP214" s="2"/>
      <c r="AQ214" s="2"/>
      <c r="AR214" s="4"/>
      <c r="AS214" s="4"/>
      <c r="AT214" s="4"/>
      <c r="AU214" s="4"/>
      <c r="AV214" s="4"/>
      <c r="AW214" s="4"/>
      <c r="AX214" s="4"/>
      <c r="AY214" s="4"/>
      <c r="AZ214" s="4"/>
      <c r="BB214" s="4"/>
      <c r="BH214" s="4" t="str">
        <f>IF(IFERROR(VLOOKUP(F214,F215:F$1993,1,0),"")="","",COUNTIF(F:F,F214))</f>
        <v/>
      </c>
      <c r="BI214" s="4"/>
      <c r="BM214" s="5" t="str">
        <f>IF(B214="","",IF(BH214="",1+(MAX(BM$2:BM213)),""))</f>
        <v/>
      </c>
      <c r="BN214" s="5" t="str">
        <f t="shared" si="48"/>
        <v/>
      </c>
      <c r="BO214" s="5" t="str">
        <f t="shared" si="49"/>
        <v/>
      </c>
      <c r="BP214" s="15" t="str">
        <f t="shared" si="50"/>
        <v/>
      </c>
      <c r="BQ214" s="29"/>
      <c r="BR214" s="16"/>
      <c r="BS214" s="5" t="str">
        <f t="shared" si="58"/>
        <v/>
      </c>
      <c r="BV214" s="5" t="str">
        <f t="shared" si="57"/>
        <v/>
      </c>
      <c r="BW214" s="5" t="str">
        <f>IF(I214="","",IFERROR(IF(VLOOKUP(I214,I$2:I213,1,0)=0,"",""),I214))</f>
        <v/>
      </c>
      <c r="BX214" s="25" t="str">
        <f>IF(BW214="","",(IFERROR(VLOOKUP(MID(BW214,1,1),$CO$2:CS$28,3,0),0)+IFERROR(VLOOKUP(MID(BW214,2,1),CO$2:CS$28,4,0),0)+IFERROR(VLOOKUP(MID(BW214,3,1),CO$2:CS$28,5,0),0)+(ROW(BW214)/1000000000000)))</f>
        <v/>
      </c>
      <c r="BZ214" s="5">
        <v>213</v>
      </c>
      <c r="CA214" s="5" t="str">
        <f>IFERROR(VLOOKUP(BZ214,BV$2:BW1290,2,0),"")</f>
        <v/>
      </c>
      <c r="CU214" s="5" t="e">
        <f>IF(REPORTE!AH$2="si",IF(F214=VALUE(REPORTE!C$11),IF(SUM(CU215:CU$1993),CONCATENATE(INT(B214),", "),INT(B214)),""),IF(F214=VALUE(REPORTE!C$10),IF(SUM(CU215:CU$1993),CONCATENATE(INT(B214),", "),INT(B214)),""))</f>
        <v>#VALUE!</v>
      </c>
    </row>
    <row r="215" spans="1:100" s="5" customFormat="1" ht="15" customHeight="1" x14ac:dyDescent="0.25">
      <c r="A215" s="4" t="str">
        <f t="shared" si="47"/>
        <v/>
      </c>
      <c r="B215" s="6"/>
      <c r="C215" s="7"/>
      <c r="D215" s="10"/>
      <c r="E215" s="5" t="str">
        <f t="shared" si="51"/>
        <v/>
      </c>
      <c r="F215" s="9"/>
      <c r="G215" s="1" t="str">
        <f>IFERROR(INDEX('padron cfe'!B:B,MATCH(DATOS!F215,'padron cfe'!A:A,0),1),"")</f>
        <v/>
      </c>
      <c r="H215" s="1"/>
      <c r="J215" s="2" t="str">
        <f>IFERROR(INDEX('padron cfe'!C:C,MATCH(DATOS!F215,'padron cfe'!A:A,0),1),"")</f>
        <v/>
      </c>
      <c r="K215" s="4"/>
      <c r="L215" s="4" t="str">
        <f>IFERROR(IF(VLOOKUP(I215,I$2:L214,4,0)=0,"",VLOOKUP(I215,I$2:L214,4,0)),"")</f>
        <v/>
      </c>
      <c r="M215" s="4" t="str">
        <f>IFERROR(IF(VLOOKUP(I215,I$2:M214,5,0)=0,"",VLOOKUP(I215,I$2:M214,5,0)),"")</f>
        <v/>
      </c>
      <c r="N215" s="4"/>
      <c r="O215" s="2"/>
      <c r="P215" s="2"/>
      <c r="T215" s="2" t="str">
        <f>IFERROR(INDEX('padron cfe'!D:D,MATCH(DATOS!F215,'padron cfe'!A:A,0),1),"")</f>
        <v/>
      </c>
      <c r="U215" s="4"/>
      <c r="V215" s="4"/>
      <c r="W215" s="4"/>
      <c r="X215" s="4"/>
      <c r="Y215" s="4"/>
      <c r="Z215" s="8"/>
      <c r="AA215" s="4"/>
      <c r="AB215" s="4" t="str">
        <f t="shared" si="52"/>
        <v/>
      </c>
      <c r="AC215" s="7" t="str">
        <f t="shared" ca="1" si="53"/>
        <v/>
      </c>
      <c r="AD215" s="7"/>
      <c r="AE215" s="7"/>
      <c r="AF215" s="97" t="str">
        <f>IFERROR(INDEX(bombas!F:F,MATCH(B215,bombas!I:I,0),1),"")</f>
        <v/>
      </c>
      <c r="AG215" s="6" t="str">
        <f>IFERROR(INDEX(bombas!H:H,MATCH(B215,bombas!I:I,0),1),"")</f>
        <v/>
      </c>
      <c r="AH215" s="4"/>
      <c r="AI215" s="4" t="str">
        <f t="shared" si="54"/>
        <v/>
      </c>
      <c r="AJ215" s="4"/>
      <c r="AK215" s="127" t="str">
        <f t="shared" si="55"/>
        <v/>
      </c>
      <c r="AL215" s="2" t="str">
        <f>IFERROR(IF(INDEX(AL$1:AL214,MATCH(I215,I$1:I214,0),1)=0,"",INDEX(AL$1:AL214,MATCH(I215,I$1:I214,0),1)),"")</f>
        <v/>
      </c>
      <c r="AM215" s="2" t="str">
        <f>IFERROR(IF(INDEX(AM$1:AM214,MATCH(I215,I$1:I214,0),1)=0,"",INDEX(AM$1:AM214,MATCH(I215,I$1:I214,0),1)),"")</f>
        <v/>
      </c>
      <c r="AN215" s="2" t="str">
        <f>IFERROR(IF(INDEX(AN$1:AN214,MATCH(I215,I$1:I214,0),1)=0,"",INDEX(AN$1:AN214,MATCH(I215,I$1:I214,0),1)),"")</f>
        <v/>
      </c>
      <c r="AO215" s="2"/>
      <c r="AP215" s="2"/>
      <c r="AQ215" s="2"/>
      <c r="AR215" s="4"/>
      <c r="AS215" s="4"/>
      <c r="AT215" s="4"/>
      <c r="AU215" s="4"/>
      <c r="AV215" s="4"/>
      <c r="AW215" s="4"/>
      <c r="AX215" s="4"/>
      <c r="AY215" s="4"/>
      <c r="AZ215" s="4"/>
      <c r="BB215" s="4"/>
      <c r="BH215" s="4" t="str">
        <f>IF(IFERROR(VLOOKUP(F215,F216:F$1993,1,0),"")="","",COUNTIF(F:F,F215))</f>
        <v/>
      </c>
      <c r="BI215" s="4"/>
      <c r="BM215" s="5" t="str">
        <f>IF(B215="","",IF(BH215="",1+(MAX(BM$2:BM214)),""))</f>
        <v/>
      </c>
      <c r="BN215" s="5" t="str">
        <f t="shared" si="48"/>
        <v/>
      </c>
      <c r="BO215" s="5" t="str">
        <f t="shared" si="49"/>
        <v/>
      </c>
      <c r="BP215" s="15" t="str">
        <f t="shared" si="50"/>
        <v/>
      </c>
      <c r="BQ215" s="29"/>
      <c r="BR215" s="16"/>
      <c r="BS215" s="5" t="str">
        <f t="shared" si="58"/>
        <v/>
      </c>
      <c r="BV215" s="5" t="str">
        <f t="shared" si="57"/>
        <v/>
      </c>
      <c r="BW215" s="5" t="str">
        <f>IF(I215="","",IFERROR(IF(VLOOKUP(I215,I$2:I214,1,0)=0,"",""),I215))</f>
        <v/>
      </c>
      <c r="BX215" s="25" t="str">
        <f>IF(BW215="","",(IFERROR(VLOOKUP(MID(BW215,1,1),$CO$2:CS$28,3,0),0)+IFERROR(VLOOKUP(MID(BW215,2,1),CO$2:CS$28,4,0),0)+IFERROR(VLOOKUP(MID(BW215,3,1),CO$2:CS$28,5,0),0)+(ROW(BW215)/1000000000000)))</f>
        <v/>
      </c>
      <c r="BZ215" s="5">
        <v>214</v>
      </c>
      <c r="CA215" s="5" t="str">
        <f>IFERROR(VLOOKUP(BZ215,BV$2:BW1291,2,0),"")</f>
        <v/>
      </c>
      <c r="CU215" s="5" t="e">
        <f>IF(REPORTE!AH$2="si",IF(F215=VALUE(REPORTE!C$11),IF(SUM(CU216:CU$1993),CONCATENATE(INT(B215),", "),INT(B215)),""),IF(F215=VALUE(REPORTE!C$10),IF(SUM(CU216:CU$1993),CONCATENATE(INT(B215),", "),INT(B215)),""))</f>
        <v>#VALUE!</v>
      </c>
    </row>
    <row r="216" spans="1:100" s="5" customFormat="1" ht="15" customHeight="1" x14ac:dyDescent="0.25">
      <c r="A216" s="4" t="str">
        <f t="shared" si="47"/>
        <v/>
      </c>
      <c r="B216" s="6"/>
      <c r="C216" s="7"/>
      <c r="D216" s="10"/>
      <c r="E216" s="5" t="str">
        <f t="shared" si="51"/>
        <v/>
      </c>
      <c r="F216" s="9"/>
      <c r="G216" s="1" t="str">
        <f>IFERROR(INDEX('padron cfe'!B:B,MATCH(DATOS!F216,'padron cfe'!A:A,0),1),"")</f>
        <v/>
      </c>
      <c r="H216" s="1"/>
      <c r="J216" s="2" t="str">
        <f>IFERROR(INDEX('padron cfe'!C:C,MATCH(DATOS!F216,'padron cfe'!A:A,0),1),"")</f>
        <v/>
      </c>
      <c r="K216" s="4"/>
      <c r="L216" s="4" t="str">
        <f>IFERROR(IF(VLOOKUP(I216,I$2:L215,4,0)=0,"",VLOOKUP(I216,I$2:L215,4,0)),"")</f>
        <v/>
      </c>
      <c r="M216" s="4" t="str">
        <f>IFERROR(IF(VLOOKUP(I216,I$2:M215,5,0)=0,"",VLOOKUP(I216,I$2:M215,5,0)),"")</f>
        <v/>
      </c>
      <c r="N216" s="4"/>
      <c r="O216" s="2"/>
      <c r="P216" s="2"/>
      <c r="T216" s="2" t="str">
        <f>IFERROR(INDEX('padron cfe'!D:D,MATCH(DATOS!F216,'padron cfe'!A:A,0),1),"")</f>
        <v/>
      </c>
      <c r="U216" s="4"/>
      <c r="V216" s="4"/>
      <c r="W216" s="4"/>
      <c r="X216" s="4"/>
      <c r="Y216" s="4"/>
      <c r="Z216" s="8"/>
      <c r="AA216" s="4"/>
      <c r="AB216" s="4" t="str">
        <f t="shared" si="52"/>
        <v/>
      </c>
      <c r="AC216" s="7" t="str">
        <f t="shared" ca="1" si="53"/>
        <v/>
      </c>
      <c r="AD216" s="7"/>
      <c r="AE216" s="7"/>
      <c r="AF216" s="97" t="str">
        <f>IFERROR(INDEX(bombas!F:F,MATCH(B216,bombas!I:I,0),1),"")</f>
        <v/>
      </c>
      <c r="AG216" s="6" t="str">
        <f>IFERROR(INDEX(bombas!H:H,MATCH(B216,bombas!I:I,0),1),"")</f>
        <v/>
      </c>
      <c r="AH216" s="4"/>
      <c r="AI216" s="4" t="str">
        <f t="shared" si="54"/>
        <v/>
      </c>
      <c r="AJ216" s="4"/>
      <c r="AK216" s="127" t="str">
        <f t="shared" si="55"/>
        <v/>
      </c>
      <c r="AL216" s="2" t="str">
        <f>IFERROR(IF(INDEX(AL$1:AL215,MATCH(I216,I$1:I215,0),1)=0,"",INDEX(AL$1:AL215,MATCH(I216,I$1:I215,0),1)),"")</f>
        <v/>
      </c>
      <c r="AM216" s="2" t="str">
        <f>IFERROR(IF(INDEX(AM$1:AM215,MATCH(I216,I$1:I215,0),1)=0,"",INDEX(AM$1:AM215,MATCH(I216,I$1:I215,0),1)),"")</f>
        <v/>
      </c>
      <c r="AN216" s="2" t="str">
        <f>IFERROR(IF(INDEX(AN$1:AN215,MATCH(I216,I$1:I215,0),1)=0,"",INDEX(AN$1:AN215,MATCH(I216,I$1:I215,0),1)),"")</f>
        <v/>
      </c>
      <c r="AO216" s="2"/>
      <c r="AP216" s="2"/>
      <c r="AQ216" s="2"/>
      <c r="AR216" s="4"/>
      <c r="AS216" s="4"/>
      <c r="AT216" s="4"/>
      <c r="AU216" s="4"/>
      <c r="AV216" s="4"/>
      <c r="AW216" s="4"/>
      <c r="AX216" s="4"/>
      <c r="AY216" s="4"/>
      <c r="AZ216" s="4"/>
      <c r="BB216" s="4"/>
      <c r="BH216" s="4" t="str">
        <f>IF(IFERROR(VLOOKUP(F216,F217:F$1993,1,0),"")="","",COUNTIF(F:F,F216))</f>
        <v/>
      </c>
      <c r="BI216" s="4"/>
      <c r="BM216" s="5" t="str">
        <f>IF(B216="","",IF(BH216="",1+(MAX(BM$2:BM215)),""))</f>
        <v/>
      </c>
      <c r="BN216" s="5" t="str">
        <f t="shared" si="48"/>
        <v/>
      </c>
      <c r="BO216" s="5" t="str">
        <f t="shared" si="49"/>
        <v/>
      </c>
      <c r="BP216" s="15" t="str">
        <f t="shared" si="50"/>
        <v/>
      </c>
      <c r="BQ216" s="29"/>
      <c r="BR216" s="16"/>
      <c r="BS216" s="5" t="str">
        <f t="shared" si="58"/>
        <v/>
      </c>
      <c r="BV216" s="5" t="str">
        <f t="shared" si="57"/>
        <v/>
      </c>
      <c r="BW216" s="5" t="str">
        <f>IF(I216="","",IFERROR(IF(VLOOKUP(I216,I$2:I215,1,0)=0,"",""),I216))</f>
        <v/>
      </c>
      <c r="BX216" s="25" t="str">
        <f>IF(BW216="","",(IFERROR(VLOOKUP(MID(BW216,1,1),$CO$2:CS$28,3,0),0)+IFERROR(VLOOKUP(MID(BW216,2,1),CO$2:CS$28,4,0),0)+IFERROR(VLOOKUP(MID(BW216,3,1),CO$2:CS$28,5,0),0)+(ROW(BW216)/1000000000000)))</f>
        <v/>
      </c>
      <c r="BZ216" s="5">
        <v>215</v>
      </c>
      <c r="CA216" s="5" t="str">
        <f>IFERROR(VLOOKUP(BZ216,BV$2:BW1292,2,0),"")</f>
        <v/>
      </c>
      <c r="CU216" s="5" t="e">
        <f>IF(REPORTE!AH$2="si",IF(F216=VALUE(REPORTE!C$11),IF(SUM(CU217:CU$1993),CONCATENATE(INT(B216),", "),INT(B216)),""),IF(F216=VALUE(REPORTE!C$10),IF(SUM(CU217:CU$1993),CONCATENATE(INT(B216),", "),INT(B216)),""))</f>
        <v>#VALUE!</v>
      </c>
    </row>
    <row r="217" spans="1:100" s="5" customFormat="1" ht="15" customHeight="1" x14ac:dyDescent="0.25">
      <c r="A217" s="4" t="str">
        <f t="shared" si="47"/>
        <v/>
      </c>
      <c r="B217" s="6"/>
      <c r="C217" s="7"/>
      <c r="D217" s="10"/>
      <c r="E217" s="5" t="str">
        <f t="shared" si="51"/>
        <v/>
      </c>
      <c r="F217" s="9"/>
      <c r="G217" s="1" t="str">
        <f>IFERROR(INDEX('padron cfe'!B:B,MATCH(DATOS!F217,'padron cfe'!A:A,0),1),"")</f>
        <v/>
      </c>
      <c r="H217" s="1"/>
      <c r="J217" s="2" t="str">
        <f>IFERROR(INDEX('padron cfe'!C:C,MATCH(DATOS!F217,'padron cfe'!A:A,0),1),"")</f>
        <v/>
      </c>
      <c r="K217" s="4"/>
      <c r="L217" s="4" t="str">
        <f>IFERROR(IF(VLOOKUP(I217,I$2:L216,4,0)=0,"",VLOOKUP(I217,I$2:L216,4,0)),"")</f>
        <v/>
      </c>
      <c r="M217" s="4" t="str">
        <f>IFERROR(IF(VLOOKUP(I217,I$2:M216,5,0)=0,"",VLOOKUP(I217,I$2:M216,5,0)),"")</f>
        <v/>
      </c>
      <c r="N217" s="4"/>
      <c r="O217" s="2"/>
      <c r="P217" s="2"/>
      <c r="T217" s="2" t="str">
        <f>IFERROR(INDEX('padron cfe'!D:D,MATCH(DATOS!F217,'padron cfe'!A:A,0),1),"")</f>
        <v/>
      </c>
      <c r="U217" s="4"/>
      <c r="V217" s="4"/>
      <c r="W217" s="4"/>
      <c r="X217" s="4"/>
      <c r="Y217" s="4"/>
      <c r="Z217" s="8"/>
      <c r="AA217" s="4"/>
      <c r="AB217" s="4" t="str">
        <f t="shared" si="52"/>
        <v/>
      </c>
      <c r="AC217" s="7" t="str">
        <f t="shared" ca="1" si="53"/>
        <v/>
      </c>
      <c r="AD217" s="7"/>
      <c r="AE217" s="7"/>
      <c r="AF217" s="97" t="str">
        <f>IFERROR(INDEX(bombas!F:F,MATCH(B217,bombas!I:I,0),1),"")</f>
        <v/>
      </c>
      <c r="AG217" s="6" t="str">
        <f>IFERROR(INDEX(bombas!H:H,MATCH(B217,bombas!I:I,0),1),"")</f>
        <v/>
      </c>
      <c r="AH217" s="4"/>
      <c r="AI217" s="4" t="str">
        <f t="shared" si="54"/>
        <v/>
      </c>
      <c r="AJ217" s="4"/>
      <c r="AK217" s="127" t="str">
        <f t="shared" si="55"/>
        <v/>
      </c>
      <c r="AL217" s="2" t="str">
        <f>IFERROR(IF(INDEX(AL$1:AL216,MATCH(I217,I$1:I216,0),1)=0,"",INDEX(AL$1:AL216,MATCH(I217,I$1:I216,0),1)),"")</f>
        <v/>
      </c>
      <c r="AM217" s="2" t="str">
        <f>IFERROR(IF(INDEX(AM$1:AM216,MATCH(I217,I$1:I216,0),1)=0,"",INDEX(AM$1:AM216,MATCH(I217,I$1:I216,0),1)),"")</f>
        <v/>
      </c>
      <c r="AN217" s="2" t="str">
        <f>IFERROR(IF(INDEX(AN$1:AN216,MATCH(I217,I$1:I216,0),1)=0,"",INDEX(AN$1:AN216,MATCH(I217,I$1:I216,0),1)),"")</f>
        <v/>
      </c>
      <c r="AO217" s="2"/>
      <c r="AP217" s="2"/>
      <c r="AQ217" s="2"/>
      <c r="AR217" s="4"/>
      <c r="AS217" s="4"/>
      <c r="AT217" s="4"/>
      <c r="AU217" s="4"/>
      <c r="AV217" s="4"/>
      <c r="AW217" s="4"/>
      <c r="AX217" s="4"/>
      <c r="AY217" s="4"/>
      <c r="AZ217" s="4"/>
      <c r="BB217" s="4"/>
      <c r="BH217" s="4" t="str">
        <f>IF(IFERROR(VLOOKUP(F217,F218:F$1993,1,0),"")="","",COUNTIF(F:F,F217))</f>
        <v/>
      </c>
      <c r="BI217" s="4"/>
      <c r="BM217" s="5" t="str">
        <f>IF(B217="","",IF(BH217="",1+(MAX(BM$2:BM216)),""))</f>
        <v/>
      </c>
      <c r="BN217" s="5" t="str">
        <f t="shared" si="48"/>
        <v/>
      </c>
      <c r="BO217" s="5" t="str">
        <f t="shared" si="49"/>
        <v/>
      </c>
      <c r="BP217" s="15" t="str">
        <f t="shared" si="50"/>
        <v/>
      </c>
      <c r="BQ217" s="29"/>
      <c r="BR217" s="16"/>
      <c r="BS217" s="5" t="str">
        <f t="shared" ref="BS217:BS226" si="59">CONCATENATE(AQ217,AS217,AT217,AU217,AV217)</f>
        <v/>
      </c>
      <c r="BV217" s="5" t="str">
        <f t="shared" si="57"/>
        <v/>
      </c>
      <c r="BW217" s="5" t="str">
        <f>IF(I217="","",IFERROR(IF(VLOOKUP(I217,I$2:I216,1,0)=0,"",""),I217))</f>
        <v/>
      </c>
      <c r="BX217" s="25" t="str">
        <f>IF(BW217="","",(IFERROR(VLOOKUP(MID(BW217,1,1),$CO$2:CS$28,3,0),0)+IFERROR(VLOOKUP(MID(BW217,2,1),CO$2:CS$28,4,0),0)+IFERROR(VLOOKUP(MID(BW217,3,1),CO$2:CS$28,5,0),0)+(ROW(BW217)/1000000000000)))</f>
        <v/>
      </c>
      <c r="BZ217" s="5">
        <v>216</v>
      </c>
      <c r="CA217" s="5" t="str">
        <f>IFERROR(VLOOKUP(BZ217,BV$2:BW1293,2,0),"")</f>
        <v/>
      </c>
      <c r="CU217" s="5" t="e">
        <f>IF(REPORTE!AH$2="si",IF(F217=VALUE(REPORTE!C$11),IF(SUM(CU218:CU$1993),CONCATENATE(INT(B217),", "),INT(B217)),""),IF(F217=VALUE(REPORTE!C$10),IF(SUM(CU218:CU$1993),CONCATENATE(INT(B217),", "),INT(B217)),""))</f>
        <v>#VALUE!</v>
      </c>
    </row>
    <row r="218" spans="1:100" s="5" customFormat="1" ht="15" customHeight="1" x14ac:dyDescent="0.25">
      <c r="A218" s="4" t="str">
        <f t="shared" si="47"/>
        <v/>
      </c>
      <c r="B218" s="6"/>
      <c r="C218" s="7"/>
      <c r="D218" s="10"/>
      <c r="E218" s="5" t="str">
        <f t="shared" si="51"/>
        <v/>
      </c>
      <c r="F218" s="9"/>
      <c r="G218" s="1" t="str">
        <f>IFERROR(INDEX('padron cfe'!B:B,MATCH(DATOS!F218,'padron cfe'!A:A,0),1),"")</f>
        <v/>
      </c>
      <c r="H218" s="1"/>
      <c r="J218" s="2" t="str">
        <f>IFERROR(INDEX('padron cfe'!C:C,MATCH(DATOS!F218,'padron cfe'!A:A,0),1),"")</f>
        <v/>
      </c>
      <c r="K218" s="4"/>
      <c r="L218" s="4" t="str">
        <f>IFERROR(IF(VLOOKUP(I218,I$2:L217,4,0)=0,"",VLOOKUP(I218,I$2:L217,4,0)),"")</f>
        <v/>
      </c>
      <c r="M218" s="4" t="str">
        <f>IFERROR(IF(VLOOKUP(I218,I$2:M217,5,0)=0,"",VLOOKUP(I218,I$2:M217,5,0)),"")</f>
        <v/>
      </c>
      <c r="N218" s="4"/>
      <c r="O218" s="2"/>
      <c r="P218" s="2"/>
      <c r="T218" s="2" t="str">
        <f>IFERROR(INDEX('padron cfe'!D:D,MATCH(DATOS!F218,'padron cfe'!A:A,0),1),"")</f>
        <v/>
      </c>
      <c r="U218" s="4"/>
      <c r="V218" s="4"/>
      <c r="W218" s="4"/>
      <c r="X218" s="4"/>
      <c r="Y218" s="4"/>
      <c r="Z218" s="8"/>
      <c r="AA218" s="4"/>
      <c r="AB218" s="4" t="str">
        <f t="shared" si="52"/>
        <v/>
      </c>
      <c r="AC218" s="7" t="str">
        <f t="shared" ca="1" si="53"/>
        <v/>
      </c>
      <c r="AD218" s="7"/>
      <c r="AE218" s="7"/>
      <c r="AF218" s="97" t="str">
        <f>IFERROR(INDEX(bombas!F:F,MATCH(B218,bombas!I:I,0),1),"")</f>
        <v/>
      </c>
      <c r="AG218" s="6" t="str">
        <f>IFERROR(INDEX(bombas!H:H,MATCH(B218,bombas!I:I,0),1),"")</f>
        <v/>
      </c>
      <c r="AH218" s="4"/>
      <c r="AI218" s="4" t="str">
        <f t="shared" si="54"/>
        <v/>
      </c>
      <c r="AJ218" s="4"/>
      <c r="AK218" s="127" t="str">
        <f t="shared" si="55"/>
        <v/>
      </c>
      <c r="AL218" s="2" t="str">
        <f>IFERROR(IF(INDEX(AL$1:AL217,MATCH(I218,I$1:I217,0),1)=0,"",INDEX(AL$1:AL217,MATCH(I218,I$1:I217,0),1)),"")</f>
        <v/>
      </c>
      <c r="AM218" s="2" t="str">
        <f>IFERROR(IF(INDEX(AM$1:AM217,MATCH(I218,I$1:I217,0),1)=0,"",INDEX(AM$1:AM217,MATCH(I218,I$1:I217,0),1)),"")</f>
        <v/>
      </c>
      <c r="AN218" s="2" t="str">
        <f>IFERROR(IF(INDEX(AN$1:AN217,MATCH(I218,I$1:I217,0),1)=0,"",INDEX(AN$1:AN217,MATCH(I218,I$1:I217,0),1)),"")</f>
        <v/>
      </c>
      <c r="AO218" s="2"/>
      <c r="AP218" s="2"/>
      <c r="AQ218" s="2"/>
      <c r="AR218" s="4"/>
      <c r="AS218" s="4"/>
      <c r="AT218" s="4"/>
      <c r="AU218" s="4"/>
      <c r="AV218" s="4"/>
      <c r="AW218" s="4"/>
      <c r="AX218" s="4"/>
      <c r="AY218" s="4"/>
      <c r="AZ218" s="4"/>
      <c r="BB218" s="4"/>
      <c r="BH218" s="4" t="str">
        <f>IF(IFERROR(VLOOKUP(F218,F219:F$1993,1,0),"")="","",COUNTIF(F:F,F218))</f>
        <v/>
      </c>
      <c r="BI218" s="4"/>
      <c r="BM218" s="5" t="str">
        <f>IF(B218="","",IF(BH218="",1+(MAX(BM$2:BM217)),""))</f>
        <v/>
      </c>
      <c r="BN218" s="5" t="str">
        <f t="shared" si="48"/>
        <v/>
      </c>
      <c r="BO218" s="5" t="str">
        <f t="shared" si="49"/>
        <v/>
      </c>
      <c r="BP218" s="15" t="str">
        <f t="shared" si="50"/>
        <v/>
      </c>
      <c r="BQ218" s="29"/>
      <c r="BR218" s="16"/>
      <c r="BS218" s="5" t="str">
        <f t="shared" si="59"/>
        <v/>
      </c>
      <c r="BV218" s="5" t="str">
        <f t="shared" si="57"/>
        <v/>
      </c>
      <c r="BW218" s="5" t="str">
        <f>IF(I218="","",IFERROR(IF(VLOOKUP(I218,I$2:I217,1,0)=0,"",""),I218))</f>
        <v/>
      </c>
      <c r="BX218" s="25" t="str">
        <f>IF(BW218="","",(IFERROR(VLOOKUP(MID(BW218,1,1),$CO$2:CS$28,3,0),0)+IFERROR(VLOOKUP(MID(BW218,2,1),CO$2:CS$28,4,0),0)+IFERROR(VLOOKUP(MID(BW218,3,1),CO$2:CS$28,5,0),0)+(ROW(BW218)/1000000000000)))</f>
        <v/>
      </c>
      <c r="BZ218" s="5">
        <v>217</v>
      </c>
      <c r="CA218" s="5" t="str">
        <f>IFERROR(VLOOKUP(BZ218,BV$2:BW1294,2,0),"")</f>
        <v/>
      </c>
      <c r="CU218" s="5" t="e">
        <f>IF(REPORTE!AH$2="si",IF(F218=VALUE(REPORTE!C$11),IF(SUM(CU219:CU$1993),CONCATENATE(INT(B218),", "),INT(B218)),""),IF(F218=VALUE(REPORTE!C$10),IF(SUM(CU219:CU$1993),CONCATENATE(INT(B218),", "),INT(B218)),""))</f>
        <v>#VALUE!</v>
      </c>
    </row>
    <row r="219" spans="1:100" s="5" customFormat="1" ht="15" customHeight="1" x14ac:dyDescent="0.25">
      <c r="A219" s="4" t="str">
        <f t="shared" si="47"/>
        <v/>
      </c>
      <c r="B219" s="6"/>
      <c r="C219" s="7"/>
      <c r="D219" s="10"/>
      <c r="E219" s="5" t="str">
        <f t="shared" si="51"/>
        <v/>
      </c>
      <c r="F219" s="9"/>
      <c r="G219" s="1" t="str">
        <f>IFERROR(INDEX('padron cfe'!B:B,MATCH(DATOS!F219,'padron cfe'!A:A,0),1),"")</f>
        <v/>
      </c>
      <c r="H219" s="1"/>
      <c r="J219" s="2" t="str">
        <f>IFERROR(INDEX('padron cfe'!C:C,MATCH(DATOS!F219,'padron cfe'!A:A,0),1),"")</f>
        <v/>
      </c>
      <c r="K219" s="4"/>
      <c r="L219" s="4" t="str">
        <f>IFERROR(IF(VLOOKUP(I219,I$2:L218,4,0)=0,"",VLOOKUP(I219,I$2:L218,4,0)),"")</f>
        <v/>
      </c>
      <c r="M219" s="4" t="str">
        <f>IFERROR(IF(VLOOKUP(I219,I$2:M218,5,0)=0,"",VLOOKUP(I219,I$2:M218,5,0)),"")</f>
        <v/>
      </c>
      <c r="N219" s="4"/>
      <c r="O219" s="2"/>
      <c r="P219" s="2"/>
      <c r="T219" s="2" t="str">
        <f>IFERROR(INDEX('padron cfe'!D:D,MATCH(DATOS!F219,'padron cfe'!A:A,0),1),"")</f>
        <v/>
      </c>
      <c r="U219" s="4"/>
      <c r="V219" s="4"/>
      <c r="W219" s="4"/>
      <c r="X219" s="4"/>
      <c r="Y219" s="4"/>
      <c r="Z219" s="8"/>
      <c r="AA219" s="4"/>
      <c r="AB219" s="4" t="str">
        <f t="shared" si="52"/>
        <v/>
      </c>
      <c r="AC219" s="7" t="str">
        <f t="shared" ca="1" si="53"/>
        <v/>
      </c>
      <c r="AD219" s="7"/>
      <c r="AE219" s="7"/>
      <c r="AF219" s="97" t="str">
        <f>IFERROR(INDEX(bombas!F:F,MATCH(B219,bombas!I:I,0),1),"")</f>
        <v/>
      </c>
      <c r="AG219" s="6" t="str">
        <f>IFERROR(INDEX(bombas!H:H,MATCH(B219,bombas!I:I,0),1),"")</f>
        <v/>
      </c>
      <c r="AH219" s="4"/>
      <c r="AI219" s="4" t="str">
        <f t="shared" si="54"/>
        <v/>
      </c>
      <c r="AJ219" s="4"/>
      <c r="AK219" s="127" t="str">
        <f t="shared" si="55"/>
        <v/>
      </c>
      <c r="AL219" s="2" t="str">
        <f>IFERROR(IF(INDEX(AL$1:AL218,MATCH(I219,I$1:I218,0),1)=0,"",INDEX(AL$1:AL218,MATCH(I219,I$1:I218,0),1)),"")</f>
        <v/>
      </c>
      <c r="AM219" s="2" t="str">
        <f>IFERROR(IF(INDEX(AM$1:AM218,MATCH(I219,I$1:I218,0),1)=0,"",INDEX(AM$1:AM218,MATCH(I219,I$1:I218,0),1)),"")</f>
        <v/>
      </c>
      <c r="AN219" s="2" t="str">
        <f>IFERROR(IF(INDEX(AN$1:AN218,MATCH(I219,I$1:I218,0),1)=0,"",INDEX(AN$1:AN218,MATCH(I219,I$1:I218,0),1)),"")</f>
        <v/>
      </c>
      <c r="AO219" s="2"/>
      <c r="AP219" s="2"/>
      <c r="AQ219" s="2"/>
      <c r="AR219" s="4"/>
      <c r="AS219" s="4"/>
      <c r="AT219" s="4"/>
      <c r="AU219" s="4"/>
      <c r="AV219" s="4"/>
      <c r="AW219" s="4"/>
      <c r="AX219" s="4"/>
      <c r="AY219" s="4"/>
      <c r="AZ219" s="4"/>
      <c r="BB219" s="4"/>
      <c r="BH219" s="4" t="str">
        <f>IF(IFERROR(VLOOKUP(F219,F220:F$1993,1,0),"")="","",COUNTIF(F:F,F219))</f>
        <v/>
      </c>
      <c r="BI219" s="4"/>
      <c r="BM219" s="5" t="str">
        <f>IF(B219="","",IF(BH219="",1+(MAX(BM$2:BM218)),""))</f>
        <v/>
      </c>
      <c r="BN219" s="5" t="str">
        <f t="shared" si="48"/>
        <v/>
      </c>
      <c r="BO219" s="5" t="str">
        <f t="shared" si="49"/>
        <v/>
      </c>
      <c r="BP219" s="15" t="str">
        <f t="shared" si="50"/>
        <v/>
      </c>
      <c r="BQ219" s="29"/>
      <c r="BR219" s="16"/>
      <c r="BS219" s="5" t="str">
        <f t="shared" si="59"/>
        <v/>
      </c>
      <c r="BV219" s="5" t="str">
        <f t="shared" si="57"/>
        <v/>
      </c>
      <c r="BW219" s="5" t="str">
        <f>IF(I219="","",IFERROR(IF(VLOOKUP(I219,I$2:I218,1,0)=0,"",""),I219))</f>
        <v/>
      </c>
      <c r="BX219" s="25" t="str">
        <f>IF(BW219="","",(IFERROR(VLOOKUP(MID(BW219,1,1),$CO$2:CS$28,3,0),0)+IFERROR(VLOOKUP(MID(BW219,2,1),CO$2:CS$28,4,0),0)+IFERROR(VLOOKUP(MID(BW219,3,1),CO$2:CS$28,5,0),0)+(ROW(BW219)/1000000000000)))</f>
        <v/>
      </c>
      <c r="BZ219" s="5">
        <v>218</v>
      </c>
      <c r="CA219" s="5" t="str">
        <f>IFERROR(VLOOKUP(BZ219,BV$2:BW1295,2,0),"")</f>
        <v/>
      </c>
      <c r="CU219" s="5" t="e">
        <f>IF(REPORTE!AH$2="si",IF(F219=VALUE(REPORTE!C$11),IF(SUM(CU220:CU$1993),CONCATENATE(INT(B219),", "),INT(B219)),""),IF(F219=VALUE(REPORTE!C$10),IF(SUM(CU220:CU$1993),CONCATENATE(INT(B219),", "),INT(B219)),""))</f>
        <v>#VALUE!</v>
      </c>
    </row>
    <row r="220" spans="1:100" s="5" customFormat="1" ht="15" customHeight="1" x14ac:dyDescent="0.25">
      <c r="A220" s="4" t="str">
        <f t="shared" si="47"/>
        <v/>
      </c>
      <c r="B220" s="6"/>
      <c r="C220" s="7"/>
      <c r="D220" s="10"/>
      <c r="E220" s="5" t="str">
        <f t="shared" si="51"/>
        <v/>
      </c>
      <c r="F220" s="9"/>
      <c r="G220" s="1" t="str">
        <f>IFERROR(INDEX('padron cfe'!B:B,MATCH(DATOS!F220,'padron cfe'!A:A,0),1),"")</f>
        <v/>
      </c>
      <c r="H220" s="1"/>
      <c r="J220" s="2" t="str">
        <f>IFERROR(INDEX('padron cfe'!C:C,MATCH(DATOS!F220,'padron cfe'!A:A,0),1),"")</f>
        <v/>
      </c>
      <c r="K220" s="4"/>
      <c r="L220" s="4" t="str">
        <f>IFERROR(IF(VLOOKUP(I220,I$2:L219,4,0)=0,"",VLOOKUP(I220,I$2:L219,4,0)),"")</f>
        <v/>
      </c>
      <c r="M220" s="4" t="str">
        <f>IFERROR(IF(VLOOKUP(I220,I$2:M219,5,0)=0,"",VLOOKUP(I220,I$2:M219,5,0)),"")</f>
        <v/>
      </c>
      <c r="N220" s="4"/>
      <c r="O220" s="2"/>
      <c r="P220" s="2"/>
      <c r="T220" s="2" t="str">
        <f>IFERROR(INDEX('padron cfe'!D:D,MATCH(DATOS!F220,'padron cfe'!A:A,0),1),"")</f>
        <v/>
      </c>
      <c r="U220" s="4"/>
      <c r="V220" s="4"/>
      <c r="W220" s="4"/>
      <c r="X220" s="4"/>
      <c r="Y220" s="4"/>
      <c r="Z220" s="8"/>
      <c r="AA220" s="4"/>
      <c r="AB220" s="4" t="str">
        <f t="shared" si="52"/>
        <v/>
      </c>
      <c r="AC220" s="7" t="str">
        <f t="shared" ca="1" si="53"/>
        <v/>
      </c>
      <c r="AD220" s="7"/>
      <c r="AE220" s="7"/>
      <c r="AF220" s="97" t="str">
        <f>IFERROR(INDEX(bombas!F:F,MATCH(B220,bombas!I:I,0),1),"")</f>
        <v/>
      </c>
      <c r="AG220" s="6" t="str">
        <f>IFERROR(INDEX(bombas!H:H,MATCH(B220,bombas!I:I,0),1),"")</f>
        <v/>
      </c>
      <c r="AH220" s="4"/>
      <c r="AI220" s="4" t="str">
        <f t="shared" si="54"/>
        <v/>
      </c>
      <c r="AJ220" s="4"/>
      <c r="AK220" s="127" t="str">
        <f t="shared" si="55"/>
        <v/>
      </c>
      <c r="AL220" s="2" t="str">
        <f>IFERROR(IF(INDEX(AL$1:AL219,MATCH(I220,I$1:I219,0),1)=0,"",INDEX(AL$1:AL219,MATCH(I220,I$1:I219,0),1)),"")</f>
        <v/>
      </c>
      <c r="AM220" s="2" t="str">
        <f>IFERROR(IF(INDEX(AM$1:AM219,MATCH(I220,I$1:I219,0),1)=0,"",INDEX(AM$1:AM219,MATCH(I220,I$1:I219,0),1)),"")</f>
        <v/>
      </c>
      <c r="AN220" s="2" t="str">
        <f>IFERROR(IF(INDEX(AN$1:AN219,MATCH(I220,I$1:I219,0),1)=0,"",INDEX(AN$1:AN219,MATCH(I220,I$1:I219,0),1)),"")</f>
        <v/>
      </c>
      <c r="AO220" s="2"/>
      <c r="AP220" s="2"/>
      <c r="AQ220" s="2"/>
      <c r="AR220" s="4"/>
      <c r="AS220" s="4"/>
      <c r="AT220" s="4"/>
      <c r="AU220" s="4"/>
      <c r="AV220" s="4"/>
      <c r="AW220" s="4"/>
      <c r="AX220" s="4"/>
      <c r="AY220" s="4"/>
      <c r="AZ220" s="4"/>
      <c r="BB220" s="4"/>
      <c r="BH220" s="4" t="str">
        <f>IF(IFERROR(VLOOKUP(F220,F221:F$1993,1,0),"")="","",COUNTIF(F:F,F220))</f>
        <v/>
      </c>
      <c r="BI220" s="4"/>
      <c r="BM220" s="5" t="str">
        <f>IF(B220="","",IF(BH220="",1+(MAX(BM$2:BM219)),""))</f>
        <v/>
      </c>
      <c r="BN220" s="5" t="str">
        <f t="shared" si="48"/>
        <v/>
      </c>
      <c r="BO220" s="5" t="str">
        <f t="shared" si="49"/>
        <v/>
      </c>
      <c r="BP220" s="15" t="str">
        <f t="shared" si="50"/>
        <v/>
      </c>
      <c r="BQ220" s="29"/>
      <c r="BR220" s="16"/>
      <c r="BS220" s="5" t="str">
        <f t="shared" si="59"/>
        <v/>
      </c>
      <c r="BV220" s="5" t="str">
        <f t="shared" si="57"/>
        <v/>
      </c>
      <c r="BW220" s="5" t="str">
        <f>IF(I220="","",IFERROR(IF(VLOOKUP(I220,I$2:I219,1,0)=0,"",""),I220))</f>
        <v/>
      </c>
      <c r="BX220" s="25" t="str">
        <f>IF(BW220="","",(IFERROR(VLOOKUP(MID(BW220,1,1),$CO$2:CS$28,3,0),0)+IFERROR(VLOOKUP(MID(BW220,2,1),CO$2:CS$28,4,0),0)+IFERROR(VLOOKUP(MID(BW220,3,1),CO$2:CS$28,5,0),0)+(ROW(BW220)/1000000000000)))</f>
        <v/>
      </c>
      <c r="BZ220" s="5">
        <v>219</v>
      </c>
      <c r="CA220" s="5" t="str">
        <f>IFERROR(VLOOKUP(BZ220,BV$2:BW1296,2,0),"")</f>
        <v/>
      </c>
      <c r="CU220" s="5" t="e">
        <f>IF(REPORTE!AH$2="si",IF(F220=VALUE(REPORTE!C$11),IF(SUM(CU221:CU$1993),CONCATENATE(INT(B220),", "),INT(B220)),""),IF(F220=VALUE(REPORTE!C$10),IF(SUM(CU221:CU$1993),CONCATENATE(INT(B220),", "),INT(B220)),""))</f>
        <v>#VALUE!</v>
      </c>
    </row>
    <row r="221" spans="1:100" s="5" customFormat="1" ht="15" customHeight="1" x14ac:dyDescent="0.25">
      <c r="A221" s="4" t="str">
        <f t="shared" si="47"/>
        <v/>
      </c>
      <c r="B221" s="6"/>
      <c r="C221" s="7"/>
      <c r="D221" s="10"/>
      <c r="E221" s="5" t="str">
        <f t="shared" si="51"/>
        <v/>
      </c>
      <c r="F221" s="9"/>
      <c r="G221" s="1" t="str">
        <f>IFERROR(INDEX('padron cfe'!B:B,MATCH(DATOS!F221,'padron cfe'!A:A,0),1),"")</f>
        <v/>
      </c>
      <c r="H221" s="1"/>
      <c r="J221" s="2" t="str">
        <f>IFERROR(INDEX('padron cfe'!C:C,MATCH(DATOS!F221,'padron cfe'!A:A,0),1),"")</f>
        <v/>
      </c>
      <c r="K221" s="4"/>
      <c r="L221" s="4" t="str">
        <f>IFERROR(IF(VLOOKUP(I221,I$2:L220,4,0)=0,"",VLOOKUP(I221,I$2:L220,4,0)),"")</f>
        <v/>
      </c>
      <c r="M221" s="4" t="str">
        <f>IFERROR(IF(VLOOKUP(I221,I$2:M220,5,0)=0,"",VLOOKUP(I221,I$2:M220,5,0)),"")</f>
        <v/>
      </c>
      <c r="N221" s="4"/>
      <c r="O221" s="2"/>
      <c r="P221" s="2"/>
      <c r="T221" s="2" t="str">
        <f>IFERROR(INDEX('padron cfe'!D:D,MATCH(DATOS!F221,'padron cfe'!A:A,0),1),"")</f>
        <v/>
      </c>
      <c r="U221" s="4"/>
      <c r="V221" s="4"/>
      <c r="W221" s="4"/>
      <c r="X221" s="4"/>
      <c r="Y221" s="4"/>
      <c r="Z221" s="8"/>
      <c r="AA221" s="4"/>
      <c r="AB221" s="4" t="str">
        <f t="shared" si="52"/>
        <v/>
      </c>
      <c r="AC221" s="7" t="str">
        <f t="shared" ca="1" si="53"/>
        <v/>
      </c>
      <c r="AD221" s="7"/>
      <c r="AE221" s="7"/>
      <c r="AF221" s="97" t="str">
        <f>IFERROR(INDEX(bombas!F:F,MATCH(B221,bombas!I:I,0),1),"")</f>
        <v/>
      </c>
      <c r="AG221" s="6" t="str">
        <f>IFERROR(INDEX(bombas!H:H,MATCH(B221,bombas!I:I,0),1),"")</f>
        <v/>
      </c>
      <c r="AH221" s="4"/>
      <c r="AI221" s="4" t="str">
        <f t="shared" si="54"/>
        <v/>
      </c>
      <c r="AJ221" s="4"/>
      <c r="AK221" s="127" t="str">
        <f t="shared" si="55"/>
        <v/>
      </c>
      <c r="AL221" s="2" t="str">
        <f>IFERROR(IF(INDEX(AL$1:AL220,MATCH(I221,I$1:I220,0),1)=0,"",INDEX(AL$1:AL220,MATCH(I221,I$1:I220,0),1)),"")</f>
        <v/>
      </c>
      <c r="AM221" s="2" t="str">
        <f>IFERROR(IF(INDEX(AM$1:AM220,MATCH(I221,I$1:I220,0),1)=0,"",INDEX(AM$1:AM220,MATCH(I221,I$1:I220,0),1)),"")</f>
        <v/>
      </c>
      <c r="AN221" s="2" t="str">
        <f>IFERROR(IF(INDEX(AN$1:AN220,MATCH(I221,I$1:I220,0),1)=0,"",INDEX(AN$1:AN220,MATCH(I221,I$1:I220,0),1)),"")</f>
        <v/>
      </c>
      <c r="AO221" s="2"/>
      <c r="AP221" s="2"/>
      <c r="AQ221" s="2"/>
      <c r="AR221" s="4"/>
      <c r="AS221" s="4"/>
      <c r="AT221" s="4"/>
      <c r="AU221" s="4"/>
      <c r="AV221" s="4"/>
      <c r="AW221" s="4"/>
      <c r="AX221" s="4"/>
      <c r="AY221" s="4"/>
      <c r="AZ221" s="4"/>
      <c r="BB221" s="4"/>
      <c r="BH221" s="4" t="str">
        <f>IF(IFERROR(VLOOKUP(F221,F222:F$1993,1,0),"")="","",COUNTIF(F:F,F221))</f>
        <v/>
      </c>
      <c r="BI221" s="4"/>
      <c r="BM221" s="5" t="str">
        <f>IF(B221="","",IF(BH221="",1+(MAX(BM$2:BM220)),""))</f>
        <v/>
      </c>
      <c r="BN221" s="5" t="str">
        <f t="shared" si="48"/>
        <v/>
      </c>
      <c r="BO221" s="5" t="str">
        <f t="shared" si="49"/>
        <v/>
      </c>
      <c r="BP221" s="15" t="str">
        <f t="shared" si="50"/>
        <v/>
      </c>
      <c r="BQ221" s="29"/>
      <c r="BR221" s="16"/>
      <c r="BS221" s="5" t="str">
        <f t="shared" si="59"/>
        <v/>
      </c>
      <c r="BV221" s="5" t="str">
        <f t="shared" si="57"/>
        <v/>
      </c>
      <c r="BW221" s="5" t="str">
        <f>IF(I221="","",IFERROR(IF(VLOOKUP(I221,I$2:I220,1,0)=0,"",""),I221))</f>
        <v/>
      </c>
      <c r="BX221" s="25" t="str">
        <f>IF(BW221="","",(IFERROR(VLOOKUP(MID(BW221,1,1),$CO$2:CS$28,3,0),0)+IFERROR(VLOOKUP(MID(BW221,2,1),CO$2:CS$28,4,0),0)+IFERROR(VLOOKUP(MID(BW221,3,1),CO$2:CS$28,5,0),0)+(ROW(BW221)/1000000000000)))</f>
        <v/>
      </c>
      <c r="BZ221" s="5">
        <v>220</v>
      </c>
      <c r="CA221" s="5" t="str">
        <f>IFERROR(VLOOKUP(BZ221,BV$2:BW1297,2,0),"")</f>
        <v/>
      </c>
      <c r="CU221" s="5" t="e">
        <f>IF(REPORTE!AH$2="si",IF(F221=VALUE(REPORTE!C$11),IF(SUM(CU222:CU$1993),CONCATENATE(INT(B221),", "),INT(B221)),""),IF(F221=VALUE(REPORTE!C$10),IF(SUM(CU222:CU$1993),CONCATENATE(INT(B221),", "),INT(B221)),""))</f>
        <v>#VALUE!</v>
      </c>
    </row>
    <row r="222" spans="1:100" s="5" customFormat="1" ht="12.75" customHeight="1" x14ac:dyDescent="0.25">
      <c r="A222" s="4" t="str">
        <f t="shared" si="47"/>
        <v/>
      </c>
      <c r="B222" s="6"/>
      <c r="C222" s="7"/>
      <c r="D222" s="10"/>
      <c r="E222" s="5" t="str">
        <f t="shared" si="51"/>
        <v/>
      </c>
      <c r="F222" s="9"/>
      <c r="G222" s="1" t="str">
        <f>IFERROR(INDEX('padron cfe'!B:B,MATCH(DATOS!F222,'padron cfe'!A:A,0),1),"")</f>
        <v/>
      </c>
      <c r="H222" s="1"/>
      <c r="J222" s="2" t="str">
        <f>IFERROR(INDEX('padron cfe'!C:C,MATCH(DATOS!F222,'padron cfe'!A:A,0),1),"")</f>
        <v/>
      </c>
      <c r="K222" s="4"/>
      <c r="L222" s="4" t="str">
        <f>IFERROR(IF(VLOOKUP(I222,I$2:L221,4,0)=0,"",VLOOKUP(I222,I$2:L221,4,0)),"")</f>
        <v/>
      </c>
      <c r="M222" s="4" t="str">
        <f>IFERROR(IF(VLOOKUP(I222,I$2:M221,5,0)=0,"",VLOOKUP(I222,I$2:M221,5,0)),"")</f>
        <v/>
      </c>
      <c r="N222" s="4"/>
      <c r="O222" s="2"/>
      <c r="P222" s="2"/>
      <c r="T222" s="2" t="str">
        <f>IFERROR(INDEX('padron cfe'!D:D,MATCH(DATOS!F222,'padron cfe'!A:A,0),1),"")</f>
        <v/>
      </c>
      <c r="U222" s="4"/>
      <c r="V222" s="4"/>
      <c r="W222" s="4"/>
      <c r="X222" s="4"/>
      <c r="Y222" s="4"/>
      <c r="Z222" s="8"/>
      <c r="AA222" s="4"/>
      <c r="AB222" s="4" t="str">
        <f t="shared" si="52"/>
        <v/>
      </c>
      <c r="AC222" s="7" t="str">
        <f t="shared" ca="1" si="53"/>
        <v/>
      </c>
      <c r="AD222" s="7"/>
      <c r="AE222" s="7"/>
      <c r="AF222" s="97" t="str">
        <f>IFERROR(INDEX(bombas!F:F,MATCH(B222,bombas!I:I,0),1),"")</f>
        <v/>
      </c>
      <c r="AG222" s="6" t="str">
        <f>IFERROR(INDEX(bombas!H:H,MATCH(B222,bombas!I:I,0),1),"")</f>
        <v/>
      </c>
      <c r="AH222" s="4"/>
      <c r="AI222" s="4" t="str">
        <f t="shared" si="54"/>
        <v/>
      </c>
      <c r="AJ222" s="4"/>
      <c r="AK222" s="127" t="str">
        <f t="shared" si="55"/>
        <v/>
      </c>
      <c r="AL222" s="2" t="str">
        <f>IFERROR(IF(INDEX(AL$1:AL221,MATCH(I222,I$1:I221,0),1)=0,"",INDEX(AL$1:AL221,MATCH(I222,I$1:I221,0),1)),"")</f>
        <v/>
      </c>
      <c r="AM222" s="2" t="str">
        <f>IFERROR(IF(INDEX(AM$1:AM221,MATCH(I222,I$1:I221,0),1)=0,"",INDEX(AM$1:AM221,MATCH(I222,I$1:I221,0),1)),"")</f>
        <v/>
      </c>
      <c r="AN222" s="2" t="str">
        <f>IFERROR(IF(INDEX(AN$1:AN221,MATCH(I222,I$1:I221,0),1)=0,"",INDEX(AN$1:AN221,MATCH(I222,I$1:I221,0),1)),"")</f>
        <v/>
      </c>
      <c r="AO222" s="2"/>
      <c r="AP222" s="2"/>
      <c r="AQ222" s="2"/>
      <c r="AR222" s="4"/>
      <c r="AS222" s="4"/>
      <c r="AT222" s="4"/>
      <c r="AU222" s="4"/>
      <c r="AV222" s="4"/>
      <c r="AW222" s="4"/>
      <c r="AX222" s="4"/>
      <c r="AY222" s="4"/>
      <c r="AZ222" s="4"/>
      <c r="BB222" s="4"/>
      <c r="BH222" s="4" t="str">
        <f>IF(IFERROR(VLOOKUP(F222,F223:F$1993,1,0),"")="","",COUNTIF(F:F,F222))</f>
        <v/>
      </c>
      <c r="BI222" s="4"/>
      <c r="BM222" s="5" t="str">
        <f>IF(B222="","",IF(BH222="",1+(MAX(BM$2:BM221)),""))</f>
        <v/>
      </c>
      <c r="BN222" s="5" t="str">
        <f t="shared" si="48"/>
        <v/>
      </c>
      <c r="BO222" s="5" t="str">
        <f t="shared" si="49"/>
        <v/>
      </c>
      <c r="BP222" s="15" t="str">
        <f t="shared" si="50"/>
        <v/>
      </c>
      <c r="BQ222" s="29"/>
      <c r="BR222" s="16"/>
      <c r="BS222" s="5" t="str">
        <f t="shared" si="59"/>
        <v/>
      </c>
      <c r="BV222" s="5" t="str">
        <f t="shared" si="57"/>
        <v/>
      </c>
      <c r="BW222" s="5" t="str">
        <f>IF(I222="","",IFERROR(IF(VLOOKUP(I222,I$2:I221,1,0)=0,"",""),I222))</f>
        <v/>
      </c>
      <c r="BX222" s="25" t="str">
        <f>IF(BW222="","",(IFERROR(VLOOKUP(MID(BW222,1,1),$CO$2:CS$28,3,0),0)+IFERROR(VLOOKUP(MID(BW222,2,1),CO$2:CS$28,4,0),0)+IFERROR(VLOOKUP(MID(BW222,3,1),CO$2:CS$28,5,0),0)+(ROW(BW222)/1000000000000)))</f>
        <v/>
      </c>
      <c r="BZ222" s="5">
        <v>221</v>
      </c>
      <c r="CA222" s="5" t="str">
        <f>IFERROR(VLOOKUP(BZ222,BV$2:BW1298,2,0),"")</f>
        <v/>
      </c>
      <c r="CU222" s="5" t="e">
        <f>IF(REPORTE!AH$2="si",IF(F222=VALUE(REPORTE!C$11),IF(SUM(CU223:CU$1993),CONCATENATE(INT(B222),", "),INT(B222)),""),IF(F222=VALUE(REPORTE!C$10),IF(SUM(CU223:CU$1993),CONCATENATE(INT(B222),", "),INT(B222)),""))</f>
        <v>#VALUE!</v>
      </c>
    </row>
    <row r="223" spans="1:100" s="5" customFormat="1" ht="15" customHeight="1" x14ac:dyDescent="0.25">
      <c r="A223" s="4" t="str">
        <f t="shared" si="47"/>
        <v/>
      </c>
      <c r="B223" s="6"/>
      <c r="C223" s="7"/>
      <c r="D223" s="10"/>
      <c r="E223" s="5" t="str">
        <f t="shared" si="51"/>
        <v/>
      </c>
      <c r="F223" s="9"/>
      <c r="G223" s="1" t="str">
        <f>IFERROR(INDEX('padron cfe'!B:B,MATCH(DATOS!F223,'padron cfe'!A:A,0),1),"")</f>
        <v/>
      </c>
      <c r="H223" s="1"/>
      <c r="J223" s="2" t="str">
        <f>IFERROR(INDEX('padron cfe'!C:C,MATCH(DATOS!F223,'padron cfe'!A:A,0),1),"")</f>
        <v/>
      </c>
      <c r="K223" s="4"/>
      <c r="L223" s="4" t="str">
        <f>IFERROR(IF(VLOOKUP(I223,I$2:L222,4,0)=0,"",VLOOKUP(I223,I$2:L222,4,0)),"")</f>
        <v/>
      </c>
      <c r="M223" s="4" t="str">
        <f>IFERROR(IF(VLOOKUP(I223,I$2:M222,5,0)=0,"",VLOOKUP(I223,I$2:M222,5,0)),"")</f>
        <v/>
      </c>
      <c r="N223" s="4"/>
      <c r="O223" s="2"/>
      <c r="P223" s="2"/>
      <c r="T223" s="2" t="str">
        <f>IFERROR(INDEX('padron cfe'!D:D,MATCH(DATOS!F223,'padron cfe'!A:A,0),1),"")</f>
        <v/>
      </c>
      <c r="U223" s="4"/>
      <c r="V223" s="4"/>
      <c r="W223" s="4"/>
      <c r="X223" s="4"/>
      <c r="Y223" s="4"/>
      <c r="Z223" s="8"/>
      <c r="AA223" s="4"/>
      <c r="AB223" s="4" t="str">
        <f t="shared" si="52"/>
        <v/>
      </c>
      <c r="AC223" s="7" t="str">
        <f t="shared" ca="1" si="53"/>
        <v/>
      </c>
      <c r="AD223" s="7"/>
      <c r="AE223" s="7"/>
      <c r="AF223" s="97" t="str">
        <f>IFERROR(INDEX(bombas!F:F,MATCH(B223,bombas!I:I,0),1),"")</f>
        <v/>
      </c>
      <c r="AG223" s="6" t="str">
        <f>IFERROR(INDEX(bombas!H:H,MATCH(B223,bombas!I:I,0),1),"")</f>
        <v/>
      </c>
      <c r="AH223" s="4"/>
      <c r="AI223" s="4" t="str">
        <f t="shared" si="54"/>
        <v/>
      </c>
      <c r="AJ223" s="4"/>
      <c r="AK223" s="127" t="str">
        <f t="shared" si="55"/>
        <v/>
      </c>
      <c r="AL223" s="2" t="str">
        <f>IFERROR(IF(INDEX(AL$1:AL222,MATCH(I223,I$1:I222,0),1)=0,"",INDEX(AL$1:AL222,MATCH(I223,I$1:I222,0),1)),"")</f>
        <v/>
      </c>
      <c r="AM223" s="2" t="str">
        <f>IFERROR(IF(INDEX(AM$1:AM222,MATCH(I223,I$1:I222,0),1)=0,"",INDEX(AM$1:AM222,MATCH(I223,I$1:I222,0),1)),"")</f>
        <v/>
      </c>
      <c r="AN223" s="2" t="str">
        <f>IFERROR(IF(INDEX(AN$1:AN222,MATCH(I223,I$1:I222,0),1)=0,"",INDEX(AN$1:AN222,MATCH(I223,I$1:I222,0),1)),"")</f>
        <v/>
      </c>
      <c r="AO223" s="2"/>
      <c r="AP223" s="2"/>
      <c r="AQ223" s="2"/>
      <c r="AR223" s="4"/>
      <c r="AS223" s="4"/>
      <c r="AT223" s="4"/>
      <c r="AU223" s="4"/>
      <c r="AV223" s="4"/>
      <c r="AW223" s="4"/>
      <c r="AX223" s="4"/>
      <c r="AY223" s="4"/>
      <c r="AZ223" s="4"/>
      <c r="BB223" s="4"/>
      <c r="BH223" s="4" t="str">
        <f>IF(IFERROR(VLOOKUP(F223,F224:F$1993,1,0),"")="","",COUNTIF(F:F,F223))</f>
        <v/>
      </c>
      <c r="BI223" s="4"/>
      <c r="BM223" s="5" t="str">
        <f>IF(B223="","",IF(BH223="",1+(MAX(BM$2:BM222)),""))</f>
        <v/>
      </c>
      <c r="BN223" s="5" t="str">
        <f t="shared" si="48"/>
        <v/>
      </c>
      <c r="BO223" s="5" t="str">
        <f t="shared" si="49"/>
        <v/>
      </c>
      <c r="BP223" s="15" t="str">
        <f t="shared" si="50"/>
        <v/>
      </c>
      <c r="BQ223" s="29"/>
      <c r="BR223" s="16"/>
      <c r="BS223" s="5" t="str">
        <f t="shared" si="59"/>
        <v/>
      </c>
      <c r="BV223" s="5" t="str">
        <f t="shared" si="57"/>
        <v/>
      </c>
      <c r="BW223" s="5" t="str">
        <f>IF(I223="","",IFERROR(IF(VLOOKUP(I223,I$2:I222,1,0)=0,"",""),I223))</f>
        <v/>
      </c>
      <c r="BX223" s="25" t="str">
        <f>IF(BW223="","",(IFERROR(VLOOKUP(MID(BW223,1,1),$CO$2:CS$28,3,0),0)+IFERROR(VLOOKUP(MID(BW223,2,1),CO$2:CS$28,4,0),0)+IFERROR(VLOOKUP(MID(BW223,3,1),CO$2:CS$28,5,0),0)+(ROW(BW223)/1000000000000)))</f>
        <v/>
      </c>
      <c r="BZ223" s="5">
        <v>222</v>
      </c>
      <c r="CA223" s="5" t="str">
        <f>IFERROR(VLOOKUP(BZ223,BV$2:BW1299,2,0),"")</f>
        <v/>
      </c>
      <c r="CU223" s="5" t="e">
        <f>IF(REPORTE!AH$2="si",IF(F223=VALUE(REPORTE!C$11),IF(SUM(CU224:CU$1993),CONCATENATE(INT(B223),", "),INT(B223)),""),IF(F223=VALUE(REPORTE!C$10),IF(SUM(CU224:CU$1993),CONCATENATE(INT(B223),", "),INT(B223)),""))</f>
        <v>#VALUE!</v>
      </c>
    </row>
    <row r="224" spans="1:100" s="5" customFormat="1" ht="15" customHeight="1" x14ac:dyDescent="0.25">
      <c r="A224" s="4" t="str">
        <f t="shared" si="47"/>
        <v/>
      </c>
      <c r="B224" s="6"/>
      <c r="C224" s="7"/>
      <c r="D224" s="10"/>
      <c r="E224" s="5" t="str">
        <f t="shared" si="51"/>
        <v/>
      </c>
      <c r="F224" s="9"/>
      <c r="G224" s="1" t="str">
        <f>IFERROR(INDEX('padron cfe'!B:B,MATCH(DATOS!F224,'padron cfe'!A:A,0),1),"")</f>
        <v/>
      </c>
      <c r="H224" s="1"/>
      <c r="J224" s="2" t="str">
        <f>IFERROR(INDEX('padron cfe'!C:C,MATCH(DATOS!F224,'padron cfe'!A:A,0),1),"")</f>
        <v/>
      </c>
      <c r="K224" s="4"/>
      <c r="L224" s="4" t="str">
        <f>IFERROR(IF(VLOOKUP(I224,I$2:L223,4,0)=0,"",VLOOKUP(I224,I$2:L223,4,0)),"")</f>
        <v/>
      </c>
      <c r="M224" s="4" t="str">
        <f>IFERROR(IF(VLOOKUP(I224,I$2:M223,5,0)=0,"",VLOOKUP(I224,I$2:M223,5,0)),"")</f>
        <v/>
      </c>
      <c r="N224" s="4"/>
      <c r="O224" s="2"/>
      <c r="P224" s="2"/>
      <c r="T224" s="2" t="str">
        <f>IFERROR(INDEX('padron cfe'!D:D,MATCH(DATOS!F224,'padron cfe'!A:A,0),1),"")</f>
        <v/>
      </c>
      <c r="U224" s="4"/>
      <c r="V224" s="4"/>
      <c r="W224" s="4"/>
      <c r="X224" s="4"/>
      <c r="Y224" s="4"/>
      <c r="Z224" s="8"/>
      <c r="AA224" s="4"/>
      <c r="AB224" s="4" t="str">
        <f t="shared" si="52"/>
        <v/>
      </c>
      <c r="AC224" s="7" t="str">
        <f t="shared" ca="1" si="53"/>
        <v/>
      </c>
      <c r="AD224" s="7"/>
      <c r="AE224" s="7"/>
      <c r="AF224" s="97" t="str">
        <f>IFERROR(INDEX(bombas!F:F,MATCH(B224,bombas!I:I,0),1),"")</f>
        <v/>
      </c>
      <c r="AG224" s="6" t="str">
        <f>IFERROR(INDEX(bombas!H:H,MATCH(B224,bombas!I:I,0),1),"")</f>
        <v/>
      </c>
      <c r="AH224" s="4"/>
      <c r="AI224" s="4" t="str">
        <f t="shared" si="54"/>
        <v/>
      </c>
      <c r="AJ224" s="4"/>
      <c r="AK224" s="127" t="str">
        <f t="shared" si="55"/>
        <v/>
      </c>
      <c r="AL224" s="2" t="str">
        <f>IFERROR(IF(INDEX(AL$1:AL223,MATCH(I224,I$1:I223,0),1)=0,"",INDEX(AL$1:AL223,MATCH(I224,I$1:I223,0),1)),"")</f>
        <v/>
      </c>
      <c r="AM224" s="2" t="str">
        <f>IFERROR(IF(INDEX(AM$1:AM223,MATCH(I224,I$1:I223,0),1)=0,"",INDEX(AM$1:AM223,MATCH(I224,I$1:I223,0),1)),"")</f>
        <v/>
      </c>
      <c r="AN224" s="2" t="str">
        <f>IFERROR(IF(INDEX(AN$1:AN223,MATCH(I224,I$1:I223,0),1)=0,"",INDEX(AN$1:AN223,MATCH(I224,I$1:I223,0),1)),"")</f>
        <v/>
      </c>
      <c r="AO224" s="2"/>
      <c r="AP224" s="2"/>
      <c r="AQ224" s="2"/>
      <c r="AR224" s="4"/>
      <c r="AS224" s="4"/>
      <c r="AT224" s="4"/>
      <c r="AU224" s="4"/>
      <c r="AV224" s="4"/>
      <c r="AW224" s="4"/>
      <c r="AX224" s="4"/>
      <c r="AY224" s="4"/>
      <c r="AZ224" s="4"/>
      <c r="BB224" s="4"/>
      <c r="BH224" s="4" t="str">
        <f>IF(IFERROR(VLOOKUP(F224,F225:F$1993,1,0),"")="","",COUNTIF(F:F,F224))</f>
        <v/>
      </c>
      <c r="BI224" s="4"/>
      <c r="BM224" s="5" t="str">
        <f>IF(B224="","",IF(BH224="",1+(MAX(BM$2:BM223)),""))</f>
        <v/>
      </c>
      <c r="BN224" s="5" t="str">
        <f t="shared" si="48"/>
        <v/>
      </c>
      <c r="BO224" s="5" t="str">
        <f t="shared" si="49"/>
        <v/>
      </c>
      <c r="BP224" s="15" t="str">
        <f t="shared" si="50"/>
        <v/>
      </c>
      <c r="BQ224" s="29"/>
      <c r="BR224" s="16"/>
      <c r="BS224" s="5" t="str">
        <f t="shared" si="59"/>
        <v/>
      </c>
      <c r="BV224" s="5" t="str">
        <f t="shared" si="57"/>
        <v/>
      </c>
      <c r="BW224" s="5" t="str">
        <f>IF(I224="","",IFERROR(IF(VLOOKUP(I224,I$2:I223,1,0)=0,"",""),I224))</f>
        <v/>
      </c>
      <c r="BX224" s="25" t="str">
        <f>IF(BW224="","",(IFERROR(VLOOKUP(MID(BW224,1,1),$CO$2:CS$28,3,0),0)+IFERROR(VLOOKUP(MID(BW224,2,1),CO$2:CS$28,4,0),0)+IFERROR(VLOOKUP(MID(BW224,3,1),CO$2:CS$28,5,0),0)+(ROW(BW224)/1000000000000)))</f>
        <v/>
      </c>
      <c r="BZ224" s="5">
        <v>223</v>
      </c>
      <c r="CA224" s="5" t="str">
        <f>IFERROR(VLOOKUP(BZ224,BV$2:BW1300,2,0),"")</f>
        <v/>
      </c>
      <c r="CU224" s="5" t="e">
        <f>IF(REPORTE!AH$2="si",IF(F224=VALUE(REPORTE!C$11),IF(SUM(CU225:CU$1993),CONCATENATE(INT(B224),", "),INT(B224)),""),IF(F224=VALUE(REPORTE!C$10),IF(SUM(CU225:CU$1993),CONCATENATE(INT(B224),", "),INT(B224)),""))</f>
        <v>#VALUE!</v>
      </c>
    </row>
    <row r="225" spans="1:99" s="5" customFormat="1" ht="15" customHeight="1" x14ac:dyDescent="0.25">
      <c r="A225" s="4" t="str">
        <f t="shared" si="47"/>
        <v/>
      </c>
      <c r="B225" s="6"/>
      <c r="C225" s="7"/>
      <c r="D225" s="10"/>
      <c r="E225" s="5" t="str">
        <f t="shared" si="51"/>
        <v/>
      </c>
      <c r="F225" s="9"/>
      <c r="G225" s="1" t="str">
        <f>IFERROR(INDEX('padron cfe'!B:B,MATCH(DATOS!F225,'padron cfe'!A:A,0),1),"")</f>
        <v/>
      </c>
      <c r="H225" s="1"/>
      <c r="J225" s="2" t="str">
        <f>IFERROR(INDEX('padron cfe'!C:C,MATCH(DATOS!F225,'padron cfe'!A:A,0),1),"")</f>
        <v/>
      </c>
      <c r="K225" s="4"/>
      <c r="L225" s="4" t="str">
        <f>IFERROR(IF(VLOOKUP(I225,I$2:L224,4,0)=0,"",VLOOKUP(I225,I$2:L224,4,0)),"")</f>
        <v/>
      </c>
      <c r="M225" s="4" t="str">
        <f>IFERROR(IF(VLOOKUP(I225,I$2:M224,5,0)=0,"",VLOOKUP(I225,I$2:M224,5,0)),"")</f>
        <v/>
      </c>
      <c r="N225" s="4"/>
      <c r="O225" s="2"/>
      <c r="P225" s="2"/>
      <c r="T225" s="2" t="str">
        <f>IFERROR(INDEX('padron cfe'!D:D,MATCH(DATOS!F225,'padron cfe'!A:A,0),1),"")</f>
        <v/>
      </c>
      <c r="U225" s="4"/>
      <c r="V225" s="4"/>
      <c r="W225" s="4"/>
      <c r="X225" s="4"/>
      <c r="Y225" s="4"/>
      <c r="Z225" s="8"/>
      <c r="AA225" s="4"/>
      <c r="AB225" s="4" t="str">
        <f t="shared" si="52"/>
        <v/>
      </c>
      <c r="AC225" s="7" t="str">
        <f t="shared" ca="1" si="53"/>
        <v/>
      </c>
      <c r="AD225" s="7"/>
      <c r="AE225" s="7"/>
      <c r="AF225" s="97" t="str">
        <f>IFERROR(INDEX(bombas!F:F,MATCH(B225,bombas!I:I,0),1),"")</f>
        <v/>
      </c>
      <c r="AG225" s="6" t="str">
        <f>IFERROR(INDEX(bombas!H:H,MATCH(B225,bombas!I:I,0),1),"")</f>
        <v/>
      </c>
      <c r="AH225" s="4"/>
      <c r="AI225" s="4" t="str">
        <f t="shared" si="54"/>
        <v/>
      </c>
      <c r="AJ225" s="4"/>
      <c r="AK225" s="127" t="str">
        <f t="shared" si="55"/>
        <v/>
      </c>
      <c r="AL225" s="2" t="str">
        <f>IFERROR(IF(INDEX(AL$1:AL224,MATCH(I225,I$1:I224,0),1)=0,"",INDEX(AL$1:AL224,MATCH(I225,I$1:I224,0),1)),"")</f>
        <v/>
      </c>
      <c r="AM225" s="2" t="str">
        <f>IFERROR(IF(INDEX(AM$1:AM224,MATCH(I225,I$1:I224,0),1)=0,"",INDEX(AM$1:AM224,MATCH(I225,I$1:I224,0),1)),"")</f>
        <v/>
      </c>
      <c r="AN225" s="2" t="str">
        <f>IFERROR(IF(INDEX(AN$1:AN224,MATCH(I225,I$1:I224,0),1)=0,"",INDEX(AN$1:AN224,MATCH(I225,I$1:I224,0),1)),"")</f>
        <v/>
      </c>
      <c r="AO225" s="2"/>
      <c r="AP225" s="2"/>
      <c r="AQ225" s="2"/>
      <c r="AR225" s="4"/>
      <c r="AS225" s="4"/>
      <c r="AT225" s="4"/>
      <c r="AU225" s="4"/>
      <c r="AV225" s="4"/>
      <c r="AW225" s="4"/>
      <c r="AX225" s="4"/>
      <c r="AY225" s="4"/>
      <c r="AZ225" s="4"/>
      <c r="BB225" s="4"/>
      <c r="BH225" s="4" t="str">
        <f>IF(IFERROR(VLOOKUP(F225,F226:F$1993,1,0),"")="","",COUNTIF(F:F,F225))</f>
        <v/>
      </c>
      <c r="BI225" s="4"/>
      <c r="BM225" s="5" t="str">
        <f>IF(B225="","",IF(BH225="",1+(MAX(BM$2:BM224)),""))</f>
        <v/>
      </c>
      <c r="BN225" s="5" t="str">
        <f t="shared" si="48"/>
        <v/>
      </c>
      <c r="BO225" s="5" t="str">
        <f t="shared" si="49"/>
        <v/>
      </c>
      <c r="BP225" s="15" t="str">
        <f t="shared" si="50"/>
        <v/>
      </c>
      <c r="BQ225" s="29"/>
      <c r="BR225" s="16"/>
      <c r="BS225" s="5" t="str">
        <f t="shared" si="59"/>
        <v/>
      </c>
      <c r="BV225" s="5" t="str">
        <f t="shared" si="57"/>
        <v/>
      </c>
      <c r="BW225" s="5" t="str">
        <f>IF(I225="","",IFERROR(IF(VLOOKUP(I225,I$2:I224,1,0)=0,"",""),I225))</f>
        <v/>
      </c>
      <c r="BX225" s="25" t="str">
        <f>IF(BW225="","",(IFERROR(VLOOKUP(MID(BW225,1,1),$CO$2:CS$28,3,0),0)+IFERROR(VLOOKUP(MID(BW225,2,1),CO$2:CS$28,4,0),0)+IFERROR(VLOOKUP(MID(BW225,3,1),CO$2:CS$28,5,0),0)+(ROW(BW225)/1000000000000)))</f>
        <v/>
      </c>
      <c r="BZ225" s="5">
        <v>224</v>
      </c>
      <c r="CA225" s="5" t="str">
        <f>IFERROR(VLOOKUP(BZ225,BV$2:BW1301,2,0),"")</f>
        <v/>
      </c>
      <c r="CU225" s="5" t="e">
        <f>IF(REPORTE!AH$2="si",IF(F225=VALUE(REPORTE!C$11),IF(SUM(CU226:CU$1993),CONCATENATE(INT(B225),", "),INT(B225)),""),IF(F225=VALUE(REPORTE!C$10),IF(SUM(CU226:CU$1993),CONCATENATE(INT(B225),", "),INT(B225)),""))</f>
        <v>#VALUE!</v>
      </c>
    </row>
    <row r="226" spans="1:99" s="5" customFormat="1" ht="15" customHeight="1" x14ac:dyDescent="0.25">
      <c r="A226" s="4" t="str">
        <f t="shared" si="47"/>
        <v/>
      </c>
      <c r="B226" s="6"/>
      <c r="C226" s="7"/>
      <c r="D226" s="10"/>
      <c r="E226" s="5" t="str">
        <f t="shared" si="51"/>
        <v/>
      </c>
      <c r="F226" s="9"/>
      <c r="G226" s="1" t="str">
        <f>IFERROR(INDEX('padron cfe'!B:B,MATCH(DATOS!F226,'padron cfe'!A:A,0),1),"")</f>
        <v/>
      </c>
      <c r="H226" s="1"/>
      <c r="J226" s="2" t="str">
        <f>IFERROR(INDEX('padron cfe'!C:C,MATCH(DATOS!F226,'padron cfe'!A:A,0),1),"")</f>
        <v/>
      </c>
      <c r="K226" s="4"/>
      <c r="L226" s="4" t="str">
        <f>IFERROR(IF(VLOOKUP(I226,I$2:L225,4,0)=0,"",VLOOKUP(I226,I$2:L225,4,0)),"")</f>
        <v/>
      </c>
      <c r="M226" s="4" t="str">
        <f>IFERROR(IF(VLOOKUP(I226,I$2:M225,5,0)=0,"",VLOOKUP(I226,I$2:M225,5,0)),"")</f>
        <v/>
      </c>
      <c r="N226" s="4"/>
      <c r="O226" s="2"/>
      <c r="P226" s="2"/>
      <c r="T226" s="2" t="str">
        <f>IFERROR(INDEX('padron cfe'!D:D,MATCH(DATOS!F226,'padron cfe'!A:A,0),1),"")</f>
        <v/>
      </c>
      <c r="U226" s="4"/>
      <c r="V226" s="4"/>
      <c r="W226" s="4"/>
      <c r="X226" s="4"/>
      <c r="Y226" s="4"/>
      <c r="Z226" s="8"/>
      <c r="AA226" s="4"/>
      <c r="AB226" s="4" t="str">
        <f t="shared" si="52"/>
        <v/>
      </c>
      <c r="AC226" s="7" t="str">
        <f t="shared" ca="1" si="53"/>
        <v/>
      </c>
      <c r="AD226" s="7"/>
      <c r="AE226" s="7"/>
      <c r="AF226" s="97" t="str">
        <f>IFERROR(INDEX(bombas!F:F,MATCH(B226,bombas!I:I,0),1),"")</f>
        <v/>
      </c>
      <c r="AG226" s="6" t="str">
        <f>IFERROR(INDEX(bombas!H:H,MATCH(B226,bombas!I:I,0),1),"")</f>
        <v/>
      </c>
      <c r="AH226" s="4"/>
      <c r="AI226" s="4" t="str">
        <f t="shared" si="54"/>
        <v/>
      </c>
      <c r="AJ226" s="4"/>
      <c r="AK226" s="127" t="str">
        <f t="shared" si="55"/>
        <v/>
      </c>
      <c r="AL226" s="2" t="str">
        <f>IFERROR(IF(INDEX(AL$1:AL225,MATCH(I226,I$1:I225,0),1)=0,"",INDEX(AL$1:AL225,MATCH(I226,I$1:I225,0),1)),"")</f>
        <v/>
      </c>
      <c r="AM226" s="2" t="str">
        <f>IFERROR(IF(INDEX(AM$1:AM225,MATCH(I226,I$1:I225,0),1)=0,"",INDEX(AM$1:AM225,MATCH(I226,I$1:I225,0),1)),"")</f>
        <v/>
      </c>
      <c r="AN226" s="2" t="str">
        <f>IFERROR(IF(INDEX(AN$1:AN225,MATCH(I226,I$1:I225,0),1)=0,"",INDEX(AN$1:AN225,MATCH(I226,I$1:I225,0),1)),"")</f>
        <v/>
      </c>
      <c r="AO226" s="2"/>
      <c r="AP226" s="2"/>
      <c r="AQ226" s="2"/>
      <c r="AR226" s="4"/>
      <c r="AS226" s="4"/>
      <c r="AT226" s="4"/>
      <c r="AU226" s="4"/>
      <c r="AV226" s="4"/>
      <c r="AW226" s="4"/>
      <c r="AX226" s="4"/>
      <c r="AY226" s="4"/>
      <c r="AZ226" s="4"/>
      <c r="BB226" s="4"/>
      <c r="BH226" s="4" t="str">
        <f>IF(IFERROR(VLOOKUP(F226,F227:F$1993,1,0),"")="","",COUNTIF(F:F,F226))</f>
        <v/>
      </c>
      <c r="BI226" s="4"/>
      <c r="BM226" s="5" t="str">
        <f>IF(B226="","",IF(BH226="",1+(MAX(BM$2:BM225)),""))</f>
        <v/>
      </c>
      <c r="BN226" s="5" t="str">
        <f t="shared" si="48"/>
        <v/>
      </c>
      <c r="BO226" s="5" t="str">
        <f t="shared" si="49"/>
        <v/>
      </c>
      <c r="BP226" s="15" t="str">
        <f t="shared" si="50"/>
        <v/>
      </c>
      <c r="BQ226" s="29"/>
      <c r="BR226" s="16"/>
      <c r="BS226" s="5" t="str">
        <f t="shared" si="59"/>
        <v/>
      </c>
      <c r="BV226" s="5" t="str">
        <f t="shared" si="57"/>
        <v/>
      </c>
      <c r="BW226" s="5" t="str">
        <f>IF(I226="","",IFERROR(IF(VLOOKUP(I226,I$2:I225,1,0)=0,"",""),I226))</f>
        <v/>
      </c>
      <c r="BX226" s="25" t="str">
        <f>IF(BW226="","",(IFERROR(VLOOKUP(MID(BW226,1,1),$CO$2:CS$28,3,0),0)+IFERROR(VLOOKUP(MID(BW226,2,1),CO$2:CS$28,4,0),0)+IFERROR(VLOOKUP(MID(BW226,3,1),CO$2:CS$28,5,0),0)+(ROW(BW226)/1000000000000)))</f>
        <v/>
      </c>
      <c r="BZ226" s="5">
        <v>225</v>
      </c>
      <c r="CA226" s="5" t="str">
        <f>IFERROR(VLOOKUP(BZ226,BV$2:BW1302,2,0),"")</f>
        <v/>
      </c>
      <c r="CU226" s="5" t="e">
        <f>IF(REPORTE!AH$2="si",IF(F226=VALUE(REPORTE!C$11),IF(SUM(CU227:CU$1993),CONCATENATE(INT(B226),", "),INT(B226)),""),IF(F226=VALUE(REPORTE!C$10),IF(SUM(CU227:CU$1993),CONCATENATE(INT(B226),", "),INT(B226)),""))</f>
        <v>#VALUE!</v>
      </c>
    </row>
    <row r="227" spans="1:99" s="5" customFormat="1" ht="15" customHeight="1" x14ac:dyDescent="0.25">
      <c r="A227" s="4" t="str">
        <f t="shared" si="47"/>
        <v/>
      </c>
      <c r="B227" s="6"/>
      <c r="C227" s="7"/>
      <c r="D227" s="10"/>
      <c r="E227" s="5" t="str">
        <f t="shared" si="51"/>
        <v/>
      </c>
      <c r="F227" s="9"/>
      <c r="G227" s="1" t="str">
        <f>IFERROR(INDEX('padron cfe'!B:B,MATCH(DATOS!F227,'padron cfe'!A:A,0),1),"")</f>
        <v/>
      </c>
      <c r="H227" s="1"/>
      <c r="J227" s="2" t="str">
        <f>IFERROR(INDEX('padron cfe'!C:C,MATCH(DATOS!F227,'padron cfe'!A:A,0),1),"")</f>
        <v/>
      </c>
      <c r="K227" s="4"/>
      <c r="L227" s="4" t="str">
        <f>IFERROR(IF(VLOOKUP(I227,I$2:L226,4,0)=0,"",VLOOKUP(I227,I$2:L226,4,0)),"")</f>
        <v/>
      </c>
      <c r="M227" s="4" t="str">
        <f>IFERROR(IF(VLOOKUP(I227,I$2:M226,5,0)=0,"",VLOOKUP(I227,I$2:M226,5,0)),"")</f>
        <v/>
      </c>
      <c r="N227" s="4"/>
      <c r="O227" s="2"/>
      <c r="P227" s="2"/>
      <c r="T227" s="2" t="str">
        <f>IFERROR(INDEX('padron cfe'!D:D,MATCH(DATOS!F227,'padron cfe'!A:A,0),1),"")</f>
        <v/>
      </c>
      <c r="U227" s="4"/>
      <c r="V227" s="4"/>
      <c r="W227" s="4"/>
      <c r="X227" s="4"/>
      <c r="Y227" s="4"/>
      <c r="Z227" s="8"/>
      <c r="AA227" s="4"/>
      <c r="AB227" s="4" t="str">
        <f t="shared" si="52"/>
        <v/>
      </c>
      <c r="AC227" s="7" t="str">
        <f t="shared" ca="1" si="53"/>
        <v/>
      </c>
      <c r="AD227" s="7"/>
      <c r="AE227" s="7"/>
      <c r="AF227" s="97" t="str">
        <f>IFERROR(INDEX(bombas!F:F,MATCH(B227,bombas!I:I,0),1),"")</f>
        <v/>
      </c>
      <c r="AG227" s="6" t="str">
        <f>IFERROR(INDEX(bombas!H:H,MATCH(B227,bombas!I:I,0),1),"")</f>
        <v/>
      </c>
      <c r="AH227" s="4"/>
      <c r="AI227" s="4" t="str">
        <f t="shared" si="54"/>
        <v/>
      </c>
      <c r="AJ227" s="4"/>
      <c r="AK227" s="127" t="str">
        <f t="shared" si="55"/>
        <v/>
      </c>
      <c r="AL227" s="2" t="str">
        <f>IFERROR(IF(INDEX(AL$1:AL226,MATCH(I227,I$1:I226,0),1)=0,"",INDEX(AL$1:AL226,MATCH(I227,I$1:I226,0),1)),"")</f>
        <v/>
      </c>
      <c r="AM227" s="2" t="str">
        <f>IFERROR(IF(INDEX(AM$1:AM226,MATCH(I227,I$1:I226,0),1)=0,"",INDEX(AM$1:AM226,MATCH(I227,I$1:I226,0),1)),"")</f>
        <v/>
      </c>
      <c r="AN227" s="2" t="str">
        <f>IFERROR(IF(INDEX(AN$1:AN226,MATCH(I227,I$1:I226,0),1)=0,"",INDEX(AN$1:AN226,MATCH(I227,I$1:I226,0),1)),"")</f>
        <v/>
      </c>
      <c r="AO227" s="2"/>
      <c r="AP227" s="2"/>
      <c r="AQ227" s="2"/>
      <c r="AR227" s="4"/>
      <c r="AS227" s="4"/>
      <c r="AT227" s="4"/>
      <c r="AU227" s="4"/>
      <c r="AV227" s="4"/>
      <c r="AW227" s="4"/>
      <c r="AX227" s="4"/>
      <c r="AY227" s="4"/>
      <c r="AZ227" s="4"/>
      <c r="BB227" s="4"/>
      <c r="BH227" s="4" t="str">
        <f>IF(IFERROR(VLOOKUP(F227,F228:F$1993,1,0),"")="","",COUNTIF(F:F,F227))</f>
        <v/>
      </c>
      <c r="BI227" s="4"/>
      <c r="BM227" s="5" t="str">
        <f>IF(B227="","",IF(BH227="",1+(MAX(BM$2:BM226)),""))</f>
        <v/>
      </c>
      <c r="BN227" s="5" t="str">
        <f t="shared" si="48"/>
        <v/>
      </c>
      <c r="BO227" s="5" t="str">
        <f t="shared" si="49"/>
        <v/>
      </c>
      <c r="BP227" s="15" t="str">
        <f t="shared" si="50"/>
        <v/>
      </c>
      <c r="BQ227" s="29"/>
      <c r="BR227" s="16"/>
      <c r="BS227" s="5" t="str">
        <f t="shared" ref="BS227:BS232" si="60">CONCATENATE(AR227,AS227,AT227,AU227,AV227)</f>
        <v/>
      </c>
      <c r="BV227" s="5" t="str">
        <f t="shared" si="57"/>
        <v/>
      </c>
      <c r="BW227" s="5" t="str">
        <f>IF(I227="","",IFERROR(IF(VLOOKUP(I227,I$2:I226,1,0)=0,"",""),I227))</f>
        <v/>
      </c>
      <c r="BX227" s="25" t="str">
        <f>IF(BW227="","",(IFERROR(VLOOKUP(MID(BW227,1,1),$CO$2:CS$28,3,0),0)+IFERROR(VLOOKUP(MID(BW227,2,1),CO$2:CS$28,4,0),0)+IFERROR(VLOOKUP(MID(BW227,3,1),CO$2:CS$28,5,0),0)+(ROW(BW227)/1000000000000)))</f>
        <v/>
      </c>
      <c r="BZ227" s="5">
        <v>226</v>
      </c>
      <c r="CA227" s="5" t="str">
        <f>IFERROR(VLOOKUP(BZ227,BV$2:BW1303,2,0),"")</f>
        <v/>
      </c>
      <c r="CU227" s="5" t="e">
        <f>IF(REPORTE!AH$2="si",IF(F227=VALUE(REPORTE!C$11),IF(SUM(CU228:CU$1993),CONCATENATE(INT(B227),", "),INT(B227)),""),IF(F227=VALUE(REPORTE!C$10),IF(SUM(CU228:CU$1993),CONCATENATE(INT(B227),", "),INT(B227)),""))</f>
        <v>#VALUE!</v>
      </c>
    </row>
    <row r="228" spans="1:99" s="5" customFormat="1" ht="15" customHeight="1" x14ac:dyDescent="0.25">
      <c r="A228" s="4" t="str">
        <f t="shared" si="47"/>
        <v/>
      </c>
      <c r="B228" s="6"/>
      <c r="C228" s="7"/>
      <c r="D228" s="10"/>
      <c r="E228" s="5" t="str">
        <f t="shared" si="51"/>
        <v/>
      </c>
      <c r="F228" s="9"/>
      <c r="G228" s="1" t="str">
        <f>IFERROR(INDEX('padron cfe'!B:B,MATCH(DATOS!F228,'padron cfe'!A:A,0),1),"")</f>
        <v/>
      </c>
      <c r="H228" s="1"/>
      <c r="J228" s="2" t="str">
        <f>IFERROR(INDEX('padron cfe'!C:C,MATCH(DATOS!F228,'padron cfe'!A:A,0),1),"")</f>
        <v/>
      </c>
      <c r="K228" s="4"/>
      <c r="L228" s="4" t="str">
        <f>IFERROR(IF(VLOOKUP(I228,I$2:L227,4,0)=0,"",VLOOKUP(I228,I$2:L227,4,0)),"")</f>
        <v/>
      </c>
      <c r="M228" s="4" t="str">
        <f>IFERROR(IF(VLOOKUP(I228,I$2:M227,5,0)=0,"",VLOOKUP(I228,I$2:M227,5,0)),"")</f>
        <v/>
      </c>
      <c r="N228" s="4"/>
      <c r="O228" s="2"/>
      <c r="P228" s="2"/>
      <c r="T228" s="2" t="str">
        <f>IFERROR(INDEX('padron cfe'!D:D,MATCH(DATOS!F228,'padron cfe'!A:A,0),1),"")</f>
        <v/>
      </c>
      <c r="U228" s="4"/>
      <c r="V228" s="4"/>
      <c r="W228" s="4"/>
      <c r="X228" s="4"/>
      <c r="Y228" s="4"/>
      <c r="Z228" s="8"/>
      <c r="AA228" s="4"/>
      <c r="AB228" s="4" t="str">
        <f t="shared" si="52"/>
        <v/>
      </c>
      <c r="AC228" s="7" t="str">
        <f t="shared" ca="1" si="53"/>
        <v/>
      </c>
      <c r="AD228" s="7"/>
      <c r="AE228" s="7"/>
      <c r="AF228" s="97" t="str">
        <f>IFERROR(INDEX(bombas!F:F,MATCH(B228,bombas!I:I,0),1),"")</f>
        <v/>
      </c>
      <c r="AG228" s="6" t="str">
        <f>IFERROR(INDEX(bombas!H:H,MATCH(B228,bombas!I:I,0),1),"")</f>
        <v/>
      </c>
      <c r="AH228" s="4"/>
      <c r="AI228" s="4" t="str">
        <f t="shared" si="54"/>
        <v/>
      </c>
      <c r="AJ228" s="4"/>
      <c r="AK228" s="127" t="str">
        <f t="shared" si="55"/>
        <v/>
      </c>
      <c r="AL228" s="2" t="str">
        <f>IFERROR(IF(INDEX(AL$1:AL227,MATCH(I228,I$1:I227,0),1)=0,"",INDEX(AL$1:AL227,MATCH(I228,I$1:I227,0),1)),"")</f>
        <v/>
      </c>
      <c r="AM228" s="2" t="str">
        <f>IFERROR(IF(INDEX(AM$1:AM227,MATCH(I228,I$1:I227,0),1)=0,"",INDEX(AM$1:AM227,MATCH(I228,I$1:I227,0),1)),"")</f>
        <v/>
      </c>
      <c r="AN228" s="2" t="str">
        <f>IFERROR(IF(INDEX(AN$1:AN227,MATCH(I228,I$1:I227,0),1)=0,"",INDEX(AN$1:AN227,MATCH(I228,I$1:I227,0),1)),"")</f>
        <v/>
      </c>
      <c r="AO228" s="2"/>
      <c r="AP228" s="2"/>
      <c r="AQ228" s="2"/>
      <c r="AR228" s="4"/>
      <c r="AS228" s="4"/>
      <c r="AT228" s="4"/>
      <c r="AU228" s="4"/>
      <c r="AV228" s="4"/>
      <c r="AW228" s="4"/>
      <c r="AX228" s="4"/>
      <c r="AY228" s="4"/>
      <c r="AZ228" s="4"/>
      <c r="BB228" s="4"/>
      <c r="BH228" s="4" t="str">
        <f>IF(IFERROR(VLOOKUP(F228,F229:F$1993,1,0),"")="","",COUNTIF(F:F,F228))</f>
        <v/>
      </c>
      <c r="BI228" s="4"/>
      <c r="BM228" s="5" t="str">
        <f>IF(B228="","",IF(BH228="",1+(MAX(BM$2:BM227)),""))</f>
        <v/>
      </c>
      <c r="BN228" s="5" t="str">
        <f t="shared" si="48"/>
        <v/>
      </c>
      <c r="BO228" s="5" t="str">
        <f t="shared" si="49"/>
        <v/>
      </c>
      <c r="BP228" s="15" t="str">
        <f t="shared" si="50"/>
        <v/>
      </c>
      <c r="BQ228" s="29"/>
      <c r="BR228" s="16"/>
      <c r="BS228" s="5" t="str">
        <f t="shared" si="60"/>
        <v/>
      </c>
      <c r="BV228" s="5" t="str">
        <f t="shared" si="57"/>
        <v/>
      </c>
      <c r="BW228" s="5" t="str">
        <f>IF(I228="","",IFERROR(IF(VLOOKUP(I228,I$2:I227,1,0)=0,"",""),I228))</f>
        <v/>
      </c>
      <c r="BX228" s="25" t="str">
        <f>IF(BW228="","",(IFERROR(VLOOKUP(MID(BW228,1,1),$CO$2:CS$28,3,0),0)+IFERROR(VLOOKUP(MID(BW228,2,1),CO$2:CS$28,4,0),0)+IFERROR(VLOOKUP(MID(BW228,3,1),CO$2:CS$28,5,0),0)+(ROW(BW228)/1000000000000)))</f>
        <v/>
      </c>
      <c r="BZ228" s="5">
        <v>227</v>
      </c>
      <c r="CA228" s="5" t="str">
        <f>IFERROR(VLOOKUP(BZ228,BV$2:BW1304,2,0),"")</f>
        <v/>
      </c>
      <c r="CU228" s="5" t="e">
        <f>IF(REPORTE!AH$2="si",IF(F228=VALUE(REPORTE!C$11),IF(SUM(CU229:CU$1993),CONCATENATE(INT(B228),", "),INT(B228)),""),IF(F228=VALUE(REPORTE!C$10),IF(SUM(CU229:CU$1993),CONCATENATE(INT(B228),", "),INT(B228)),""))</f>
        <v>#VALUE!</v>
      </c>
    </row>
    <row r="229" spans="1:99" s="5" customFormat="1" ht="15" customHeight="1" x14ac:dyDescent="0.25">
      <c r="A229" s="4" t="str">
        <f t="shared" si="47"/>
        <v/>
      </c>
      <c r="B229" s="6"/>
      <c r="C229" s="7"/>
      <c r="D229" s="10"/>
      <c r="E229" s="5" t="str">
        <f t="shared" si="51"/>
        <v/>
      </c>
      <c r="F229" s="9"/>
      <c r="G229" s="1" t="str">
        <f>IFERROR(INDEX('padron cfe'!B:B,MATCH(DATOS!F229,'padron cfe'!A:A,0),1),"")</f>
        <v/>
      </c>
      <c r="H229" s="1"/>
      <c r="J229" s="2" t="str">
        <f>IFERROR(INDEX('padron cfe'!C:C,MATCH(DATOS!F229,'padron cfe'!A:A,0),1),"")</f>
        <v/>
      </c>
      <c r="K229" s="4"/>
      <c r="L229" s="4" t="str">
        <f>IFERROR(IF(VLOOKUP(I229,I$2:L228,4,0)=0,"",VLOOKUP(I229,I$2:L228,4,0)),"")</f>
        <v/>
      </c>
      <c r="M229" s="4" t="str">
        <f>IFERROR(IF(VLOOKUP(I229,I$2:M228,5,0)=0,"",VLOOKUP(I229,I$2:M228,5,0)),"")</f>
        <v/>
      </c>
      <c r="N229" s="4"/>
      <c r="O229" s="2"/>
      <c r="P229" s="2"/>
      <c r="T229" s="2" t="str">
        <f>IFERROR(INDEX('padron cfe'!D:D,MATCH(DATOS!F229,'padron cfe'!A:A,0),1),"")</f>
        <v/>
      </c>
      <c r="U229" s="4"/>
      <c r="V229" s="4"/>
      <c r="W229" s="4"/>
      <c r="X229" s="4"/>
      <c r="Y229" s="4"/>
      <c r="Z229" s="8"/>
      <c r="AA229" s="4"/>
      <c r="AB229" s="4" t="str">
        <f t="shared" si="52"/>
        <v/>
      </c>
      <c r="AC229" s="7" t="str">
        <f t="shared" ca="1" si="53"/>
        <v/>
      </c>
      <c r="AD229" s="7"/>
      <c r="AE229" s="7"/>
      <c r="AF229" s="97" t="str">
        <f>IFERROR(INDEX(bombas!F:F,MATCH(B229,bombas!I:I,0),1),"")</f>
        <v/>
      </c>
      <c r="AG229" s="6" t="str">
        <f>IFERROR(INDEX(bombas!H:H,MATCH(B229,bombas!I:I,0),1),"")</f>
        <v/>
      </c>
      <c r="AH229" s="4"/>
      <c r="AI229" s="4" t="str">
        <f t="shared" si="54"/>
        <v/>
      </c>
      <c r="AJ229" s="4"/>
      <c r="AK229" s="127" t="str">
        <f t="shared" si="55"/>
        <v/>
      </c>
      <c r="AL229" s="2" t="str">
        <f>IFERROR(IF(INDEX(AL$1:AL228,MATCH(I229,I$1:I228,0),1)=0,"",INDEX(AL$1:AL228,MATCH(I229,I$1:I228,0),1)),"")</f>
        <v/>
      </c>
      <c r="AM229" s="2" t="str">
        <f>IFERROR(IF(INDEX(AM$1:AM228,MATCH(I229,I$1:I228,0),1)=0,"",INDEX(AM$1:AM228,MATCH(I229,I$1:I228,0),1)),"")</f>
        <v/>
      </c>
      <c r="AN229" s="2" t="str">
        <f>IFERROR(IF(INDEX(AN$1:AN228,MATCH(I229,I$1:I228,0),1)=0,"",INDEX(AN$1:AN228,MATCH(I229,I$1:I228,0),1)),"")</f>
        <v/>
      </c>
      <c r="AO229" s="2"/>
      <c r="AP229" s="2"/>
      <c r="AQ229" s="2"/>
      <c r="AR229" s="4"/>
      <c r="AS229" s="4"/>
      <c r="AT229" s="4"/>
      <c r="AU229" s="4"/>
      <c r="AV229" s="4"/>
      <c r="AW229" s="4"/>
      <c r="AX229" s="4"/>
      <c r="AY229" s="4"/>
      <c r="AZ229" s="4"/>
      <c r="BB229" s="4"/>
      <c r="BH229" s="4" t="str">
        <f>IF(IFERROR(VLOOKUP(F229,F230:F$1993,1,0),"")="","",COUNTIF(F:F,F229))</f>
        <v/>
      </c>
      <c r="BI229" s="4"/>
      <c r="BM229" s="5" t="str">
        <f>IF(B229="","",IF(BH229="",1+(MAX(BM$2:BM228)),""))</f>
        <v/>
      </c>
      <c r="BN229" s="5" t="str">
        <f t="shared" si="48"/>
        <v/>
      </c>
      <c r="BO229" s="5" t="str">
        <f t="shared" si="49"/>
        <v/>
      </c>
      <c r="BP229" s="15" t="str">
        <f t="shared" si="50"/>
        <v/>
      </c>
      <c r="BQ229" s="29"/>
      <c r="BR229" s="16"/>
      <c r="BS229" s="5" t="str">
        <f t="shared" si="60"/>
        <v/>
      </c>
      <c r="BV229" s="5" t="str">
        <f t="shared" si="57"/>
        <v/>
      </c>
      <c r="BW229" s="5" t="str">
        <f>IF(I229="","",IFERROR(IF(VLOOKUP(I229,I$2:I228,1,0)=0,"",""),I229))</f>
        <v/>
      </c>
      <c r="BX229" s="25" t="str">
        <f>IF(BW229="","",(IFERROR(VLOOKUP(MID(BW229,1,1),$CO$2:CS$28,3,0),0)+IFERROR(VLOOKUP(MID(BW229,2,1),CO$2:CS$28,4,0),0)+IFERROR(VLOOKUP(MID(BW229,3,1),CO$2:CS$28,5,0),0)+(ROW(BW229)/1000000000000)))</f>
        <v/>
      </c>
      <c r="BZ229" s="5">
        <v>228</v>
      </c>
      <c r="CA229" s="5" t="str">
        <f>IFERROR(VLOOKUP(BZ229,BV$2:BW1305,2,0),"")</f>
        <v/>
      </c>
      <c r="CC229" s="15"/>
      <c r="CU229" s="5" t="e">
        <f>IF(REPORTE!AH$2="si",IF(F229=VALUE(REPORTE!C$11),IF(SUM(CU230:CU$1993),CONCATENATE(INT(B229),", "),INT(B229)),""),IF(F229=VALUE(REPORTE!C$10),IF(SUM(CU230:CU$1993),CONCATENATE(INT(B229),", "),INT(B229)),""))</f>
        <v>#VALUE!</v>
      </c>
    </row>
    <row r="230" spans="1:99" s="5" customFormat="1" ht="15" customHeight="1" x14ac:dyDescent="0.25">
      <c r="A230" s="4" t="str">
        <f t="shared" si="47"/>
        <v/>
      </c>
      <c r="B230" s="6"/>
      <c r="C230" s="7"/>
      <c r="D230" s="10"/>
      <c r="E230" s="5" t="str">
        <f t="shared" si="51"/>
        <v/>
      </c>
      <c r="F230" s="9"/>
      <c r="G230" s="1" t="str">
        <f>IFERROR(INDEX('padron cfe'!B:B,MATCH(DATOS!F230,'padron cfe'!A:A,0),1),"")</f>
        <v/>
      </c>
      <c r="H230" s="1"/>
      <c r="J230" s="2" t="str">
        <f>IFERROR(INDEX('padron cfe'!C:C,MATCH(DATOS!F230,'padron cfe'!A:A,0),1),"")</f>
        <v/>
      </c>
      <c r="K230" s="4"/>
      <c r="L230" s="4" t="str">
        <f>IFERROR(IF(VLOOKUP(I230,I$2:L229,4,0)=0,"",VLOOKUP(I230,I$2:L229,4,0)),"")</f>
        <v/>
      </c>
      <c r="M230" s="4" t="str">
        <f>IFERROR(IF(VLOOKUP(I230,I$2:M229,5,0)=0,"",VLOOKUP(I230,I$2:M229,5,0)),"")</f>
        <v/>
      </c>
      <c r="N230" s="4"/>
      <c r="O230" s="2"/>
      <c r="P230" s="2"/>
      <c r="T230" s="2" t="str">
        <f>IFERROR(INDEX('padron cfe'!D:D,MATCH(DATOS!F230,'padron cfe'!A:A,0),1),"")</f>
        <v/>
      </c>
      <c r="U230" s="4"/>
      <c r="V230" s="4"/>
      <c r="W230" s="4"/>
      <c r="X230" s="4"/>
      <c r="Y230" s="4"/>
      <c r="Z230" s="8"/>
      <c r="AA230" s="4"/>
      <c r="AB230" s="4" t="str">
        <f t="shared" si="52"/>
        <v/>
      </c>
      <c r="AC230" s="7" t="str">
        <f t="shared" ca="1" si="53"/>
        <v/>
      </c>
      <c r="AD230" s="7"/>
      <c r="AE230" s="7"/>
      <c r="AF230" s="97" t="str">
        <f>IFERROR(INDEX(bombas!F:F,MATCH(B230,bombas!I:I,0),1),"")</f>
        <v/>
      </c>
      <c r="AG230" s="6" t="str">
        <f>IFERROR(INDEX(bombas!H:H,MATCH(B230,bombas!I:I,0),1),"")</f>
        <v/>
      </c>
      <c r="AH230" s="4"/>
      <c r="AI230" s="4" t="str">
        <f t="shared" si="54"/>
        <v/>
      </c>
      <c r="AJ230" s="4"/>
      <c r="AK230" s="127" t="str">
        <f t="shared" si="55"/>
        <v/>
      </c>
      <c r="AL230" s="2" t="str">
        <f>IFERROR(IF(INDEX(AL$1:AL229,MATCH(I230,I$1:I229,0),1)=0,"",INDEX(AL$1:AL229,MATCH(I230,I$1:I229,0),1)),"")</f>
        <v/>
      </c>
      <c r="AM230" s="2" t="str">
        <f>IFERROR(IF(INDEX(AM$1:AM229,MATCH(I230,I$1:I229,0),1)=0,"",INDEX(AM$1:AM229,MATCH(I230,I$1:I229,0),1)),"")</f>
        <v/>
      </c>
      <c r="AN230" s="2" t="str">
        <f>IFERROR(IF(INDEX(AN$1:AN229,MATCH(I230,I$1:I229,0),1)=0,"",INDEX(AN$1:AN229,MATCH(I230,I$1:I229,0),1)),"")</f>
        <v/>
      </c>
      <c r="AO230" s="2"/>
      <c r="AP230" s="2"/>
      <c r="AQ230" s="2"/>
      <c r="AR230" s="4"/>
      <c r="AS230" s="4"/>
      <c r="AT230" s="4"/>
      <c r="AU230" s="4"/>
      <c r="AV230" s="4"/>
      <c r="AW230" s="4"/>
      <c r="AX230" s="4"/>
      <c r="AY230" s="4"/>
      <c r="AZ230" s="4"/>
      <c r="BB230" s="4"/>
      <c r="BH230" s="4" t="str">
        <f>IF(IFERROR(VLOOKUP(F230,F231:F$1993,1,0),"")="","",COUNTIF(F:F,F230))</f>
        <v/>
      </c>
      <c r="BI230" s="4"/>
      <c r="BM230" s="5" t="str">
        <f>IF(B230="","",IF(BH230="",1+(MAX(BM$2:BM229)),""))</f>
        <v/>
      </c>
      <c r="BN230" s="5" t="str">
        <f t="shared" si="48"/>
        <v/>
      </c>
      <c r="BO230" s="5" t="str">
        <f t="shared" si="49"/>
        <v/>
      </c>
      <c r="BP230" s="15" t="str">
        <f t="shared" si="50"/>
        <v/>
      </c>
      <c r="BQ230" s="29"/>
      <c r="BR230" s="16"/>
      <c r="BS230" s="5" t="str">
        <f t="shared" si="60"/>
        <v/>
      </c>
      <c r="BV230" s="5" t="str">
        <f t="shared" si="57"/>
        <v/>
      </c>
      <c r="BW230" s="5" t="str">
        <f>IF(I230="","",IFERROR(IF(VLOOKUP(I230,I$2:I229,1,0)=0,"",""),I230))</f>
        <v/>
      </c>
      <c r="BX230" s="25" t="str">
        <f>IF(BW230="","",(IFERROR(VLOOKUP(MID(BW230,1,1),$CO$2:CS$28,3,0),0)+IFERROR(VLOOKUP(MID(BW230,2,1),CO$2:CS$28,4,0),0)+IFERROR(VLOOKUP(MID(BW230,3,1),CO$2:CS$28,5,0),0)+(ROW(BW230)/1000000000000)))</f>
        <v/>
      </c>
      <c r="BZ230" s="5">
        <v>229</v>
      </c>
      <c r="CA230" s="5" t="str">
        <f>IFERROR(VLOOKUP(BZ230,BV$2:BW1306,2,0),"")</f>
        <v/>
      </c>
      <c r="CC230" s="15"/>
      <c r="CU230" s="5" t="e">
        <f>IF(REPORTE!AH$2="si",IF(F230=VALUE(REPORTE!C$11),IF(SUM(CU231:CU$1993),CONCATENATE(INT(B230),", "),INT(B230)),""),IF(F230=VALUE(REPORTE!C$10),IF(SUM(CU231:CU$1993),CONCATENATE(INT(B230),", "),INT(B230)),""))</f>
        <v>#VALUE!</v>
      </c>
    </row>
    <row r="231" spans="1:99" s="5" customFormat="1" ht="15" customHeight="1" x14ac:dyDescent="0.25">
      <c r="A231" s="4" t="str">
        <f t="shared" si="47"/>
        <v/>
      </c>
      <c r="B231" s="6"/>
      <c r="C231" s="7"/>
      <c r="D231" s="10"/>
      <c r="E231" s="5" t="str">
        <f t="shared" si="51"/>
        <v/>
      </c>
      <c r="F231" s="9"/>
      <c r="G231" s="1" t="str">
        <f>IFERROR(INDEX('padron cfe'!B:B,MATCH(DATOS!F231,'padron cfe'!A:A,0),1),"")</f>
        <v/>
      </c>
      <c r="H231" s="1"/>
      <c r="J231" s="2" t="str">
        <f>IFERROR(INDEX('padron cfe'!C:C,MATCH(DATOS!F231,'padron cfe'!A:A,0),1),"")</f>
        <v/>
      </c>
      <c r="K231" s="4"/>
      <c r="L231" s="4" t="str">
        <f>IFERROR(IF(VLOOKUP(I231,I$2:L230,4,0)=0,"",VLOOKUP(I231,I$2:L230,4,0)),"")</f>
        <v/>
      </c>
      <c r="M231" s="4" t="str">
        <f>IFERROR(IF(VLOOKUP(I231,I$2:M230,5,0)=0,"",VLOOKUP(I231,I$2:M230,5,0)),"")</f>
        <v/>
      </c>
      <c r="N231" s="4"/>
      <c r="O231" s="2"/>
      <c r="P231" s="2"/>
      <c r="T231" s="2" t="str">
        <f>IFERROR(INDEX('padron cfe'!D:D,MATCH(DATOS!F231,'padron cfe'!A:A,0),1),"")</f>
        <v/>
      </c>
      <c r="U231" s="4"/>
      <c r="V231" s="4"/>
      <c r="W231" s="4"/>
      <c r="X231" s="4"/>
      <c r="Y231" s="4"/>
      <c r="Z231" s="8"/>
      <c r="AA231" s="4"/>
      <c r="AB231" s="4" t="str">
        <f t="shared" si="52"/>
        <v/>
      </c>
      <c r="AC231" s="7" t="str">
        <f t="shared" ca="1" si="53"/>
        <v/>
      </c>
      <c r="AD231" s="7"/>
      <c r="AE231" s="7"/>
      <c r="AF231" s="97" t="str">
        <f>IFERROR(INDEX(bombas!F:F,MATCH(B231,bombas!I:I,0),1),"")</f>
        <v/>
      </c>
      <c r="AG231" s="6" t="str">
        <f>IFERROR(INDEX(bombas!H:H,MATCH(B231,bombas!I:I,0),1),"")</f>
        <v/>
      </c>
      <c r="AH231" s="4"/>
      <c r="AI231" s="4" t="str">
        <f t="shared" si="54"/>
        <v/>
      </c>
      <c r="AJ231" s="4"/>
      <c r="AK231" s="127" t="str">
        <f t="shared" si="55"/>
        <v/>
      </c>
      <c r="AL231" s="2" t="str">
        <f>IFERROR(IF(INDEX(AL$1:AL230,MATCH(I231,I$1:I230,0),1)=0,"",INDEX(AL$1:AL230,MATCH(I231,I$1:I230,0),1)),"")</f>
        <v/>
      </c>
      <c r="AM231" s="2" t="str">
        <f>IFERROR(IF(INDEX(AM$1:AM230,MATCH(I231,I$1:I230,0),1)=0,"",INDEX(AM$1:AM230,MATCH(I231,I$1:I230,0),1)),"")</f>
        <v/>
      </c>
      <c r="AN231" s="2" t="str">
        <f>IFERROR(IF(INDEX(AN$1:AN230,MATCH(I231,I$1:I230,0),1)=0,"",INDEX(AN$1:AN230,MATCH(I231,I$1:I230,0),1)),"")</f>
        <v/>
      </c>
      <c r="AO231" s="2"/>
      <c r="AP231" s="2"/>
      <c r="AQ231" s="2"/>
      <c r="AR231" s="4"/>
      <c r="AS231" s="4"/>
      <c r="AT231" s="4"/>
      <c r="AU231" s="4"/>
      <c r="AV231" s="4"/>
      <c r="AW231" s="4"/>
      <c r="AX231" s="4"/>
      <c r="AY231" s="4"/>
      <c r="AZ231" s="4"/>
      <c r="BB231" s="4"/>
      <c r="BH231" s="4" t="str">
        <f>IF(IFERROR(VLOOKUP(F231,F232:F$1993,1,0),"")="","",COUNTIF(F:F,F231))</f>
        <v/>
      </c>
      <c r="BI231" s="4"/>
      <c r="BM231" s="5" t="str">
        <f>IF(B231="","",IF(BH231="",1+(MAX(BM$2:BM230)),""))</f>
        <v/>
      </c>
      <c r="BN231" s="5" t="str">
        <f t="shared" si="48"/>
        <v/>
      </c>
      <c r="BO231" s="5" t="str">
        <f t="shared" si="49"/>
        <v/>
      </c>
      <c r="BP231" s="15" t="str">
        <f t="shared" si="50"/>
        <v/>
      </c>
      <c r="BQ231" s="29"/>
      <c r="BR231" s="16"/>
      <c r="BS231" s="5" t="str">
        <f t="shared" si="60"/>
        <v/>
      </c>
      <c r="BV231" s="5" t="str">
        <f t="shared" si="57"/>
        <v/>
      </c>
      <c r="BW231" s="5" t="str">
        <f>IF(I231="","",IFERROR(IF(VLOOKUP(I231,I$2:I230,1,0)=0,"",""),I231))</f>
        <v/>
      </c>
      <c r="BX231" s="25" t="str">
        <f>IF(BW231="","",(IFERROR(VLOOKUP(MID(BW231,1,1),$CO$2:CS$28,3,0),0)+IFERROR(VLOOKUP(MID(BW231,2,1),CO$2:CS$28,4,0),0)+IFERROR(VLOOKUP(MID(BW231,3,1),CO$2:CS$28,5,0),0)+(ROW(BW231)/1000000000000)))</f>
        <v/>
      </c>
      <c r="BZ231" s="5">
        <v>230</v>
      </c>
      <c r="CA231" s="5" t="str">
        <f>IFERROR(VLOOKUP(BZ231,BV$2:BW1307,2,0),"")</f>
        <v/>
      </c>
      <c r="CC231" s="15"/>
      <c r="CU231" s="5" t="e">
        <f>IF(REPORTE!AH$2="si",IF(F231=VALUE(REPORTE!C$11),IF(SUM(CU232:CU$1993),CONCATENATE(INT(B231),", "),INT(B231)),""),IF(F231=VALUE(REPORTE!C$10),IF(SUM(CU232:CU$1993),CONCATENATE(INT(B231),", "),INT(B231)),""))</f>
        <v>#VALUE!</v>
      </c>
    </row>
    <row r="232" spans="1:99" s="5" customFormat="1" ht="15" customHeight="1" x14ac:dyDescent="0.25">
      <c r="A232" s="4" t="str">
        <f t="shared" si="47"/>
        <v/>
      </c>
      <c r="B232" s="6"/>
      <c r="C232" s="7"/>
      <c r="D232" s="10"/>
      <c r="E232" s="5" t="str">
        <f t="shared" si="51"/>
        <v/>
      </c>
      <c r="F232" s="9"/>
      <c r="G232" s="1" t="str">
        <f>IFERROR(INDEX('padron cfe'!B:B,MATCH(DATOS!F232,'padron cfe'!A:A,0),1),"")</f>
        <v/>
      </c>
      <c r="H232" s="1"/>
      <c r="J232" s="2" t="str">
        <f>IFERROR(INDEX('padron cfe'!C:C,MATCH(DATOS!F232,'padron cfe'!A:A,0),1),"")</f>
        <v/>
      </c>
      <c r="K232" s="4"/>
      <c r="L232" s="4" t="str">
        <f>IFERROR(IF(VLOOKUP(I232,I$2:L231,4,0)=0,"",VLOOKUP(I232,I$2:L231,4,0)),"")</f>
        <v/>
      </c>
      <c r="M232" s="4" t="str">
        <f>IFERROR(IF(VLOOKUP(I232,I$2:M231,5,0)=0,"",VLOOKUP(I232,I$2:M231,5,0)),"")</f>
        <v/>
      </c>
      <c r="N232" s="4"/>
      <c r="O232" s="2"/>
      <c r="P232" s="2"/>
      <c r="T232" s="2" t="str">
        <f>IFERROR(INDEX('padron cfe'!D:D,MATCH(DATOS!F232,'padron cfe'!A:A,0),1),"")</f>
        <v/>
      </c>
      <c r="U232" s="4"/>
      <c r="V232" s="4"/>
      <c r="W232" s="4"/>
      <c r="X232" s="4"/>
      <c r="Y232" s="4"/>
      <c r="Z232" s="8"/>
      <c r="AA232" s="4"/>
      <c r="AB232" s="4" t="str">
        <f t="shared" si="52"/>
        <v/>
      </c>
      <c r="AC232" s="7" t="str">
        <f t="shared" ca="1" si="53"/>
        <v/>
      </c>
      <c r="AD232" s="7"/>
      <c r="AE232" s="7"/>
      <c r="AF232" s="97" t="str">
        <f>IFERROR(INDEX(bombas!F:F,MATCH(B232,bombas!I:I,0),1),"")</f>
        <v/>
      </c>
      <c r="AG232" s="6" t="str">
        <f>IFERROR(INDEX(bombas!H:H,MATCH(B232,bombas!I:I,0),1),"")</f>
        <v/>
      </c>
      <c r="AH232" s="4"/>
      <c r="AI232" s="4" t="str">
        <f t="shared" si="54"/>
        <v/>
      </c>
      <c r="AJ232" s="4"/>
      <c r="AK232" s="127" t="str">
        <f t="shared" si="55"/>
        <v/>
      </c>
      <c r="AL232" s="2" t="str">
        <f>IFERROR(IF(INDEX(AL$1:AL231,MATCH(I232,I$1:I231,0),1)=0,"",INDEX(AL$1:AL231,MATCH(I232,I$1:I231,0),1)),"")</f>
        <v/>
      </c>
      <c r="AM232" s="2" t="str">
        <f>IFERROR(IF(INDEX(AM$1:AM231,MATCH(I232,I$1:I231,0),1)=0,"",INDEX(AM$1:AM231,MATCH(I232,I$1:I231,0),1)),"")</f>
        <v/>
      </c>
      <c r="AN232" s="2" t="str">
        <f>IFERROR(IF(INDEX(AN$1:AN231,MATCH(I232,I$1:I231,0),1)=0,"",INDEX(AN$1:AN231,MATCH(I232,I$1:I231,0),1)),"")</f>
        <v/>
      </c>
      <c r="AO232" s="2"/>
      <c r="AP232" s="2"/>
      <c r="AQ232" s="2"/>
      <c r="AR232" s="4"/>
      <c r="AS232" s="4"/>
      <c r="AT232" s="4"/>
      <c r="AU232" s="4"/>
      <c r="AV232" s="4"/>
      <c r="AW232" s="4"/>
      <c r="AX232" s="4"/>
      <c r="AY232" s="4"/>
      <c r="AZ232" s="4"/>
      <c r="BB232" s="4"/>
      <c r="BH232" s="4" t="str">
        <f>IF(IFERROR(VLOOKUP(F232,F233:F$1993,1,0),"")="","",COUNTIF(F:F,F232))</f>
        <v/>
      </c>
      <c r="BI232" s="4"/>
      <c r="BM232" s="5" t="str">
        <f>IF(B232="","",IF(BH232="",1+(MAX(BM$2:BM231)),""))</f>
        <v/>
      </c>
      <c r="BN232" s="5" t="str">
        <f t="shared" si="48"/>
        <v/>
      </c>
      <c r="BO232" s="5" t="str">
        <f t="shared" si="49"/>
        <v/>
      </c>
      <c r="BP232" s="15" t="str">
        <f t="shared" si="50"/>
        <v/>
      </c>
      <c r="BQ232" s="29"/>
      <c r="BR232" s="16"/>
      <c r="BS232" s="5" t="str">
        <f t="shared" si="60"/>
        <v/>
      </c>
      <c r="BV232" s="5" t="str">
        <f t="shared" si="57"/>
        <v/>
      </c>
      <c r="BW232" s="5" t="str">
        <f>IF(I232="","",IFERROR(IF(VLOOKUP(I232,I$2:I231,1,0)=0,"",""),I232))</f>
        <v/>
      </c>
      <c r="BX232" s="25" t="str">
        <f>IF(BW232="","",(IFERROR(VLOOKUP(MID(BW232,1,1),$CO$2:CS$28,3,0),0)+IFERROR(VLOOKUP(MID(BW232,2,1),CO$2:CS$28,4,0),0)+IFERROR(VLOOKUP(MID(BW232,3,1),CO$2:CS$28,5,0),0)+(ROW(BW232)/1000000000000)))</f>
        <v/>
      </c>
      <c r="BZ232" s="5">
        <v>231</v>
      </c>
      <c r="CA232" s="5" t="str">
        <f>IFERROR(VLOOKUP(BZ232,BV$2:BW1308,2,0),"")</f>
        <v/>
      </c>
      <c r="CU232" s="5" t="e">
        <f>IF(REPORTE!AH$2="si",IF(F232=VALUE(REPORTE!C$11),IF(SUM(CU233:CU$1993),CONCATENATE(INT(B232),", "),INT(B232)),""),IF(F232=VALUE(REPORTE!C$10),IF(SUM(CU233:CU$1993),CONCATENATE(INT(B232),", "),INT(B232)),""))</f>
        <v>#VALUE!</v>
      </c>
    </row>
    <row r="233" spans="1:99" s="5" customFormat="1" ht="15" customHeight="1" x14ac:dyDescent="0.25">
      <c r="A233" s="4" t="str">
        <f t="shared" si="47"/>
        <v/>
      </c>
      <c r="B233" s="6"/>
      <c r="C233" s="7"/>
      <c r="D233" s="10"/>
      <c r="E233" s="5" t="str">
        <f t="shared" si="51"/>
        <v/>
      </c>
      <c r="F233" s="9"/>
      <c r="G233" s="1" t="str">
        <f>IFERROR(INDEX('padron cfe'!B:B,MATCH(DATOS!F233,'padron cfe'!A:A,0),1),"")</f>
        <v/>
      </c>
      <c r="H233" s="1"/>
      <c r="J233" s="2" t="str">
        <f>IFERROR(INDEX('padron cfe'!C:C,MATCH(DATOS!F233,'padron cfe'!A:A,0),1),"")</f>
        <v/>
      </c>
      <c r="K233" s="4"/>
      <c r="L233" s="4" t="str">
        <f>IFERROR(IF(VLOOKUP(I233,I$2:L232,4,0)=0,"",VLOOKUP(I233,I$2:L232,4,0)),"")</f>
        <v/>
      </c>
      <c r="M233" s="4" t="str">
        <f>IFERROR(IF(VLOOKUP(I233,I$2:M232,5,0)=0,"",VLOOKUP(I233,I$2:M232,5,0)),"")</f>
        <v/>
      </c>
      <c r="N233" s="4"/>
      <c r="O233" s="2"/>
      <c r="P233" s="2"/>
      <c r="T233" s="2" t="str">
        <f>IFERROR(INDEX('padron cfe'!D:D,MATCH(DATOS!F233,'padron cfe'!A:A,0),1),"")</f>
        <v/>
      </c>
      <c r="U233" s="4"/>
      <c r="V233" s="4"/>
      <c r="W233" s="4"/>
      <c r="X233" s="4"/>
      <c r="Y233" s="4"/>
      <c r="Z233" s="8"/>
      <c r="AA233" s="4"/>
      <c r="AB233" s="4" t="str">
        <f t="shared" si="52"/>
        <v/>
      </c>
      <c r="AC233" s="7" t="str">
        <f t="shared" ca="1" si="53"/>
        <v/>
      </c>
      <c r="AD233" s="7"/>
      <c r="AE233" s="7"/>
      <c r="AF233" s="97" t="str">
        <f>IFERROR(INDEX(bombas!F:F,MATCH(B233,bombas!I:I,0),1),"")</f>
        <v/>
      </c>
      <c r="AG233" s="6" t="str">
        <f>IFERROR(INDEX(bombas!H:H,MATCH(B233,bombas!I:I,0),1),"")</f>
        <v/>
      </c>
      <c r="AH233" s="4"/>
      <c r="AI233" s="4" t="str">
        <f t="shared" si="54"/>
        <v/>
      </c>
      <c r="AJ233" s="4"/>
      <c r="AK233" s="127" t="str">
        <f t="shared" si="55"/>
        <v/>
      </c>
      <c r="AL233" s="2" t="str">
        <f>IFERROR(IF(INDEX(AL$1:AL232,MATCH(I233,I$1:I232,0),1)=0,"",INDEX(AL$1:AL232,MATCH(I233,I$1:I232,0),1)),"")</f>
        <v/>
      </c>
      <c r="AM233" s="2" t="str">
        <f>IFERROR(IF(INDEX(AM$1:AM232,MATCH(I233,I$1:I232,0),1)=0,"",INDEX(AM$1:AM232,MATCH(I233,I$1:I232,0),1)),"")</f>
        <v/>
      </c>
      <c r="AN233" s="2" t="str">
        <f>IFERROR(IF(INDEX(AN$1:AN232,MATCH(I233,I$1:I232,0),1)=0,"",INDEX(AN$1:AN232,MATCH(I233,I$1:I232,0),1)),"")</f>
        <v/>
      </c>
      <c r="AO233" s="2"/>
      <c r="AP233" s="2"/>
      <c r="AQ233" s="2"/>
      <c r="AR233" s="4"/>
      <c r="AS233" s="4"/>
      <c r="AT233" s="4"/>
      <c r="AU233" s="4"/>
      <c r="AV233" s="4"/>
      <c r="AW233" s="4"/>
      <c r="AX233" s="4"/>
      <c r="AY233" s="4"/>
      <c r="AZ233" s="4"/>
      <c r="BB233" s="4"/>
      <c r="BH233" s="4" t="str">
        <f>IF(IFERROR(VLOOKUP(F233,F234:F$1993,1,0),"")="","",COUNTIF(F:F,F233))</f>
        <v/>
      </c>
      <c r="BI233" s="4"/>
      <c r="BM233" s="5" t="str">
        <f>IF(B233="","",IF(BH233="",1+(MAX(BM$2:BM232)),""))</f>
        <v/>
      </c>
      <c r="BN233" s="5" t="str">
        <f t="shared" si="48"/>
        <v/>
      </c>
      <c r="BO233" s="5" t="str">
        <f t="shared" si="49"/>
        <v/>
      </c>
      <c r="BP233" s="15" t="str">
        <f t="shared" si="50"/>
        <v/>
      </c>
      <c r="BQ233" s="29"/>
      <c r="BR233" s="16"/>
      <c r="BS233" s="5" t="str">
        <f t="shared" ref="BS233:BS264" si="61">CONCATENATE(AQ233,AS233,AT233,AU233,AV233)</f>
        <v/>
      </c>
      <c r="BV233" s="5" t="str">
        <f t="shared" si="57"/>
        <v/>
      </c>
      <c r="BW233" s="5" t="str">
        <f>IF(I233="","",IFERROR(IF(VLOOKUP(I233,I$2:I232,1,0)=0,"",""),I233))</f>
        <v/>
      </c>
      <c r="BX233" s="25" t="str">
        <f>IF(BW233="","",(IFERROR(VLOOKUP(MID(BW233,1,1),$CO$2:CS$28,3,0),0)+IFERROR(VLOOKUP(MID(BW233,2,1),CO$2:CS$28,4,0),0)+IFERROR(VLOOKUP(MID(BW233,3,1),CO$2:CS$28,5,0),0)+(ROW(BW233)/1000000000000)))</f>
        <v/>
      </c>
      <c r="BZ233" s="5">
        <v>232</v>
      </c>
      <c r="CA233" s="5" t="str">
        <f>IFERROR(VLOOKUP(BZ233,BV$2:BW1309,2,0),"")</f>
        <v/>
      </c>
      <c r="CU233" s="5" t="e">
        <f>IF(REPORTE!AH$2="si",IF(F233=VALUE(REPORTE!C$11),IF(SUM(CU234:CU$1993),CONCATENATE(INT(B233),", "),INT(B233)),""),IF(F233=VALUE(REPORTE!C$10),IF(SUM(CU234:CU$1993),CONCATENATE(INT(B233),", "),INT(B233)),""))</f>
        <v>#VALUE!</v>
      </c>
    </row>
    <row r="234" spans="1:99" s="5" customFormat="1" ht="15" customHeight="1" x14ac:dyDescent="0.25">
      <c r="A234" s="4" t="str">
        <f t="shared" si="47"/>
        <v/>
      </c>
      <c r="B234" s="6"/>
      <c r="C234" s="7"/>
      <c r="D234" s="10"/>
      <c r="E234" s="5" t="str">
        <f t="shared" si="51"/>
        <v/>
      </c>
      <c r="F234" s="9"/>
      <c r="G234" s="1" t="str">
        <f>IFERROR(INDEX('padron cfe'!B:B,MATCH(DATOS!F234,'padron cfe'!A:A,0),1),"")</f>
        <v/>
      </c>
      <c r="H234" s="1"/>
      <c r="J234" s="2" t="str">
        <f>IFERROR(INDEX('padron cfe'!C:C,MATCH(DATOS!F234,'padron cfe'!A:A,0),1),"")</f>
        <v/>
      </c>
      <c r="K234" s="4"/>
      <c r="L234" s="4" t="str">
        <f>IFERROR(IF(VLOOKUP(I234,I$2:L233,4,0)=0,"",VLOOKUP(I234,I$2:L233,4,0)),"")</f>
        <v/>
      </c>
      <c r="M234" s="4" t="str">
        <f>IFERROR(IF(VLOOKUP(I234,I$2:M233,5,0)=0,"",VLOOKUP(I234,I$2:M233,5,0)),"")</f>
        <v/>
      </c>
      <c r="N234" s="4"/>
      <c r="O234" s="2"/>
      <c r="P234" s="2"/>
      <c r="T234" s="2" t="str">
        <f>IFERROR(INDEX('padron cfe'!D:D,MATCH(DATOS!F234,'padron cfe'!A:A,0),1),"")</f>
        <v/>
      </c>
      <c r="U234" s="4"/>
      <c r="V234" s="4"/>
      <c r="W234" s="4"/>
      <c r="X234" s="4"/>
      <c r="Y234" s="4"/>
      <c r="Z234" s="8"/>
      <c r="AA234" s="4"/>
      <c r="AB234" s="4" t="str">
        <f t="shared" si="52"/>
        <v/>
      </c>
      <c r="AC234" s="7" t="str">
        <f t="shared" ca="1" si="53"/>
        <v/>
      </c>
      <c r="AD234" s="7"/>
      <c r="AE234" s="7"/>
      <c r="AF234" s="97" t="str">
        <f>IFERROR(INDEX(bombas!F:F,MATCH(B234,bombas!I:I,0),1),"")</f>
        <v/>
      </c>
      <c r="AG234" s="6" t="str">
        <f>IFERROR(INDEX(bombas!H:H,MATCH(B234,bombas!I:I,0),1),"")</f>
        <v/>
      </c>
      <c r="AH234" s="4"/>
      <c r="AI234" s="4" t="str">
        <f t="shared" si="54"/>
        <v/>
      </c>
      <c r="AJ234" s="4"/>
      <c r="AK234" s="127" t="str">
        <f t="shared" si="55"/>
        <v/>
      </c>
      <c r="AL234" s="2" t="str">
        <f>IFERROR(IF(INDEX(AL$1:AL233,MATCH(I234,I$1:I233,0),1)=0,"",INDEX(AL$1:AL233,MATCH(I234,I$1:I233,0),1)),"")</f>
        <v/>
      </c>
      <c r="AM234" s="2" t="str">
        <f>IFERROR(IF(INDEX(AM$1:AM233,MATCH(I234,I$1:I233,0),1)=0,"",INDEX(AM$1:AM233,MATCH(I234,I$1:I233,0),1)),"")</f>
        <v/>
      </c>
      <c r="AN234" s="2" t="str">
        <f>IFERROR(IF(INDEX(AN$1:AN233,MATCH(I234,I$1:I233,0),1)=0,"",INDEX(AN$1:AN233,MATCH(I234,I$1:I233,0),1)),"")</f>
        <v/>
      </c>
      <c r="AO234" s="2"/>
      <c r="AP234" s="2"/>
      <c r="AQ234" s="2"/>
      <c r="AR234" s="4"/>
      <c r="AS234" s="4"/>
      <c r="AT234" s="4"/>
      <c r="AU234" s="4"/>
      <c r="AV234" s="4"/>
      <c r="AW234" s="4"/>
      <c r="AX234" s="4"/>
      <c r="AY234" s="4"/>
      <c r="AZ234" s="4"/>
      <c r="BB234" s="4"/>
      <c r="BH234" s="4" t="str">
        <f>IF(IFERROR(VLOOKUP(F234,F235:F$1993,1,0),"")="","",COUNTIF(F:F,F234))</f>
        <v/>
      </c>
      <c r="BI234" s="4"/>
      <c r="BM234" s="5" t="str">
        <f>IF(B234="","",IF(BH234="",1+(MAX(BM$2:BM233)),""))</f>
        <v/>
      </c>
      <c r="BN234" s="5" t="str">
        <f t="shared" si="48"/>
        <v/>
      </c>
      <c r="BO234" s="5" t="str">
        <f t="shared" si="49"/>
        <v/>
      </c>
      <c r="BP234" s="15" t="str">
        <f t="shared" si="50"/>
        <v/>
      </c>
      <c r="BQ234" s="29"/>
      <c r="BR234" s="16"/>
      <c r="BS234" s="5" t="str">
        <f t="shared" si="61"/>
        <v/>
      </c>
      <c r="BV234" s="5" t="str">
        <f t="shared" si="57"/>
        <v/>
      </c>
      <c r="BW234" s="5" t="str">
        <f>IF(I234="","",IFERROR(IF(VLOOKUP(I234,I$2:I233,1,0)=0,"",""),I234))</f>
        <v/>
      </c>
      <c r="BX234" s="25" t="str">
        <f>IF(BW234="","",(IFERROR(VLOOKUP(MID(BW234,1,1),$CO$2:CS$28,3,0),0)+IFERROR(VLOOKUP(MID(BW234,2,1),CO$2:CS$28,4,0),0)+IFERROR(VLOOKUP(MID(BW234,3,1),CO$2:CS$28,5,0),0)+(ROW(BW234)/1000000000000)))</f>
        <v/>
      </c>
      <c r="BZ234" s="5">
        <v>233</v>
      </c>
      <c r="CA234" s="5" t="str">
        <f>IFERROR(VLOOKUP(BZ234,BV$2:BW1310,2,0),"")</f>
        <v/>
      </c>
      <c r="CC234" s="15"/>
      <c r="CU234" s="5" t="e">
        <f>IF(REPORTE!AH$2="si",IF(F234=VALUE(REPORTE!C$11),IF(SUM(CU235:CU$1993),CONCATENATE(INT(B234),", "),INT(B234)),""),IF(F234=VALUE(REPORTE!C$10),IF(SUM(CU235:CU$1993),CONCATENATE(INT(B234),", "),INT(B234)),""))</f>
        <v>#VALUE!</v>
      </c>
    </row>
    <row r="235" spans="1:99" s="5" customFormat="1" ht="15" customHeight="1" x14ac:dyDescent="0.25">
      <c r="A235" s="4" t="str">
        <f t="shared" si="47"/>
        <v/>
      </c>
      <c r="B235" s="6"/>
      <c r="C235" s="7"/>
      <c r="D235" s="10"/>
      <c r="E235" s="5" t="str">
        <f t="shared" si="51"/>
        <v/>
      </c>
      <c r="F235" s="9"/>
      <c r="G235" s="1" t="str">
        <f>IFERROR(INDEX('padron cfe'!B:B,MATCH(DATOS!F235,'padron cfe'!A:A,0),1),"")</f>
        <v/>
      </c>
      <c r="H235" s="1"/>
      <c r="J235" s="2" t="str">
        <f>IFERROR(INDEX('padron cfe'!C:C,MATCH(DATOS!F235,'padron cfe'!A:A,0),1),"")</f>
        <v/>
      </c>
      <c r="K235" s="4"/>
      <c r="L235" s="4" t="str">
        <f>IFERROR(IF(VLOOKUP(I235,I$2:L234,4,0)=0,"",VLOOKUP(I235,I$2:L234,4,0)),"")</f>
        <v/>
      </c>
      <c r="M235" s="4" t="str">
        <f>IFERROR(IF(VLOOKUP(I235,I$2:M234,5,0)=0,"",VLOOKUP(I235,I$2:M234,5,0)),"")</f>
        <v/>
      </c>
      <c r="N235" s="4"/>
      <c r="O235" s="2"/>
      <c r="P235" s="2"/>
      <c r="T235" s="2" t="str">
        <f>IFERROR(INDEX('padron cfe'!D:D,MATCH(DATOS!F235,'padron cfe'!A:A,0),1),"")</f>
        <v/>
      </c>
      <c r="U235" s="4"/>
      <c r="V235" s="4"/>
      <c r="W235" s="4"/>
      <c r="X235" s="4"/>
      <c r="Y235" s="4"/>
      <c r="Z235" s="8"/>
      <c r="AA235" s="4"/>
      <c r="AB235" s="4" t="str">
        <f t="shared" si="52"/>
        <v/>
      </c>
      <c r="AC235" s="7" t="str">
        <f t="shared" ca="1" si="53"/>
        <v/>
      </c>
      <c r="AD235" s="7"/>
      <c r="AE235" s="7"/>
      <c r="AF235" s="97" t="str">
        <f>IFERROR(INDEX(bombas!F:F,MATCH(B235,bombas!I:I,0),1),"")</f>
        <v/>
      </c>
      <c r="AG235" s="6" t="str">
        <f>IFERROR(INDEX(bombas!H:H,MATCH(B235,bombas!I:I,0),1),"")</f>
        <v/>
      </c>
      <c r="AH235" s="4"/>
      <c r="AI235" s="4" t="str">
        <f t="shared" si="54"/>
        <v/>
      </c>
      <c r="AJ235" s="4"/>
      <c r="AK235" s="127" t="str">
        <f t="shared" si="55"/>
        <v/>
      </c>
      <c r="AL235" s="2" t="str">
        <f>IFERROR(IF(INDEX(AL$1:AL234,MATCH(I235,I$1:I234,0),1)=0,"",INDEX(AL$1:AL234,MATCH(I235,I$1:I234,0),1)),"")</f>
        <v/>
      </c>
      <c r="AM235" s="2" t="str">
        <f>IFERROR(IF(INDEX(AM$1:AM234,MATCH(I235,I$1:I234,0),1)=0,"",INDEX(AM$1:AM234,MATCH(I235,I$1:I234,0),1)),"")</f>
        <v/>
      </c>
      <c r="AN235" s="2" t="str">
        <f>IFERROR(IF(INDEX(AN$1:AN234,MATCH(I235,I$1:I234,0),1)=0,"",INDEX(AN$1:AN234,MATCH(I235,I$1:I234,0),1)),"")</f>
        <v/>
      </c>
      <c r="AO235" s="2"/>
      <c r="AP235" s="2"/>
      <c r="AQ235" s="2"/>
      <c r="AR235" s="4"/>
      <c r="AS235" s="4"/>
      <c r="AT235" s="4"/>
      <c r="AU235" s="4"/>
      <c r="AV235" s="4"/>
      <c r="AW235" s="4"/>
      <c r="AX235" s="4"/>
      <c r="AY235" s="4"/>
      <c r="AZ235" s="4"/>
      <c r="BB235" s="4"/>
      <c r="BH235" s="4" t="str">
        <f>IF(IFERROR(VLOOKUP(F235,F236:F$1993,1,0),"")="","",COUNTIF(F:F,F235))</f>
        <v/>
      </c>
      <c r="BI235" s="4"/>
      <c r="BM235" s="5" t="str">
        <f>IF(B235="","",IF(BH235="",1+(MAX(BM$2:BM234)),""))</f>
        <v/>
      </c>
      <c r="BN235" s="5" t="str">
        <f t="shared" si="48"/>
        <v/>
      </c>
      <c r="BO235" s="5" t="str">
        <f t="shared" si="49"/>
        <v/>
      </c>
      <c r="BP235" s="15" t="str">
        <f t="shared" si="50"/>
        <v/>
      </c>
      <c r="BQ235" s="29"/>
      <c r="BR235" s="16"/>
      <c r="BS235" s="5" t="str">
        <f t="shared" si="61"/>
        <v/>
      </c>
      <c r="BV235" s="5" t="str">
        <f t="shared" si="57"/>
        <v/>
      </c>
      <c r="BW235" s="5" t="str">
        <f>IF(I235="","",IFERROR(IF(VLOOKUP(I235,I$2:I234,1,0)=0,"",""),I235))</f>
        <v/>
      </c>
      <c r="BX235" s="25" t="str">
        <f>IF(BW235="","",(IFERROR(VLOOKUP(MID(BW235,1,1),$CO$2:CS$28,3,0),0)+IFERROR(VLOOKUP(MID(BW235,2,1),CO$2:CS$28,4,0),0)+IFERROR(VLOOKUP(MID(BW235,3,1),CO$2:CS$28,5,0),0)+(ROW(BW235)/1000000000000)))</f>
        <v/>
      </c>
      <c r="BZ235" s="5">
        <v>234</v>
      </c>
      <c r="CA235" s="5" t="str">
        <f>IFERROR(VLOOKUP(BZ235,BV$2:BW1311,2,0),"")</f>
        <v/>
      </c>
      <c r="CU235" s="5" t="e">
        <f>IF(REPORTE!AH$2="si",IF(F235=VALUE(REPORTE!C$11),IF(SUM(CU236:CU$1993),CONCATENATE(INT(B235),", "),INT(B235)),""),IF(F235=VALUE(REPORTE!C$10),IF(SUM(CU236:CU$1993),CONCATENATE(INT(B235),", "),INT(B235)),""))</f>
        <v>#VALUE!</v>
      </c>
    </row>
    <row r="236" spans="1:99" s="5" customFormat="1" ht="15" customHeight="1" x14ac:dyDescent="0.25">
      <c r="A236" s="4" t="str">
        <f t="shared" si="47"/>
        <v/>
      </c>
      <c r="B236" s="6"/>
      <c r="C236" s="7"/>
      <c r="D236" s="10"/>
      <c r="E236" s="5" t="str">
        <f t="shared" si="51"/>
        <v/>
      </c>
      <c r="F236" s="9"/>
      <c r="G236" s="1" t="str">
        <f>IFERROR(INDEX('padron cfe'!B:B,MATCH(DATOS!F236,'padron cfe'!A:A,0),1),"")</f>
        <v/>
      </c>
      <c r="H236" s="1"/>
      <c r="J236" s="2" t="str">
        <f>IFERROR(INDEX('padron cfe'!C:C,MATCH(DATOS!F236,'padron cfe'!A:A,0),1),"")</f>
        <v/>
      </c>
      <c r="K236" s="4"/>
      <c r="L236" s="4" t="str">
        <f>IFERROR(IF(VLOOKUP(I236,I$2:L235,4,0)=0,"",VLOOKUP(I236,I$2:L235,4,0)),"")</f>
        <v/>
      </c>
      <c r="M236" s="4" t="str">
        <f>IFERROR(IF(VLOOKUP(I236,I$2:M235,5,0)=0,"",VLOOKUP(I236,I$2:M235,5,0)),"")</f>
        <v/>
      </c>
      <c r="N236" s="4"/>
      <c r="O236" s="2"/>
      <c r="P236" s="2"/>
      <c r="T236" s="2" t="str">
        <f>IFERROR(INDEX('padron cfe'!D:D,MATCH(DATOS!F236,'padron cfe'!A:A,0),1),"")</f>
        <v/>
      </c>
      <c r="U236" s="4"/>
      <c r="V236" s="4"/>
      <c r="W236" s="4"/>
      <c r="X236" s="4"/>
      <c r="Y236" s="4"/>
      <c r="Z236" s="8"/>
      <c r="AA236" s="4"/>
      <c r="AB236" s="4" t="str">
        <f t="shared" si="52"/>
        <v/>
      </c>
      <c r="AC236" s="7" t="str">
        <f t="shared" ca="1" si="53"/>
        <v/>
      </c>
      <c r="AD236" s="7"/>
      <c r="AE236" s="7"/>
      <c r="AF236" s="97" t="str">
        <f>IFERROR(INDEX(bombas!F:F,MATCH(B236,bombas!I:I,0),1),"")</f>
        <v/>
      </c>
      <c r="AG236" s="6" t="str">
        <f>IFERROR(INDEX(bombas!H:H,MATCH(B236,bombas!I:I,0),1),"")</f>
        <v/>
      </c>
      <c r="AH236" s="4"/>
      <c r="AI236" s="4" t="str">
        <f t="shared" si="54"/>
        <v/>
      </c>
      <c r="AJ236" s="4"/>
      <c r="AK236" s="127" t="str">
        <f t="shared" si="55"/>
        <v/>
      </c>
      <c r="AL236" s="2" t="str">
        <f>IFERROR(IF(INDEX(AL$1:AL235,MATCH(I236,I$1:I235,0),1)=0,"",INDEX(AL$1:AL235,MATCH(I236,I$1:I235,0),1)),"")</f>
        <v/>
      </c>
      <c r="AM236" s="2" t="str">
        <f>IFERROR(IF(INDEX(AM$1:AM235,MATCH(I236,I$1:I235,0),1)=0,"",INDEX(AM$1:AM235,MATCH(I236,I$1:I235,0),1)),"")</f>
        <v/>
      </c>
      <c r="AN236" s="2" t="str">
        <f>IFERROR(IF(INDEX(AN$1:AN235,MATCH(I236,I$1:I235,0),1)=0,"",INDEX(AN$1:AN235,MATCH(I236,I$1:I235,0),1)),"")</f>
        <v/>
      </c>
      <c r="AO236" s="2"/>
      <c r="AP236" s="2"/>
      <c r="AQ236" s="2"/>
      <c r="AR236" s="4"/>
      <c r="AS236" s="4"/>
      <c r="AT236" s="4"/>
      <c r="AU236" s="4"/>
      <c r="AV236" s="4"/>
      <c r="AW236" s="4"/>
      <c r="AX236" s="4"/>
      <c r="AY236" s="4"/>
      <c r="AZ236" s="4"/>
      <c r="BB236" s="4"/>
      <c r="BH236" s="4" t="str">
        <f>IF(IFERROR(VLOOKUP(F236,F237:F$1993,1,0),"")="","",COUNTIF(F:F,F236))</f>
        <v/>
      </c>
      <c r="BI236" s="4"/>
      <c r="BM236" s="5" t="str">
        <f>IF(B236="","",IF(BH236="",1+(MAX(BM$2:BM235)),""))</f>
        <v/>
      </c>
      <c r="BN236" s="5" t="str">
        <f t="shared" si="48"/>
        <v/>
      </c>
      <c r="BO236" s="5" t="str">
        <f t="shared" si="49"/>
        <v/>
      </c>
      <c r="BP236" s="15" t="str">
        <f t="shared" si="50"/>
        <v/>
      </c>
      <c r="BQ236" s="29"/>
      <c r="BR236" s="16"/>
      <c r="BS236" s="5" t="str">
        <f t="shared" si="61"/>
        <v/>
      </c>
      <c r="BV236" s="5" t="str">
        <f t="shared" si="57"/>
        <v/>
      </c>
      <c r="BW236" s="5" t="str">
        <f>IF(I236="","",IFERROR(IF(VLOOKUP(I236,I$2:I235,1,0)=0,"",""),I236))</f>
        <v/>
      </c>
      <c r="BX236" s="25" t="str">
        <f>IF(BW236="","",(IFERROR(VLOOKUP(MID(BW236,1,1),$CO$2:CS$28,3,0),0)+IFERROR(VLOOKUP(MID(BW236,2,1),CO$2:CS$28,4,0),0)+IFERROR(VLOOKUP(MID(BW236,3,1),CO$2:CS$28,5,0),0)+(ROW(BW236)/1000000000000)))</f>
        <v/>
      </c>
      <c r="BZ236" s="5">
        <v>235</v>
      </c>
      <c r="CA236" s="5" t="str">
        <f>IFERROR(VLOOKUP(BZ236,BV$2:BW1312,2,0),"")</f>
        <v/>
      </c>
      <c r="CU236" s="5" t="e">
        <f>IF(REPORTE!AH$2="si",IF(F236=VALUE(REPORTE!C$11),IF(SUM(CU237:CU$1993),CONCATENATE(INT(B236),", "),INT(B236)),""),IF(F236=VALUE(REPORTE!C$10),IF(SUM(CU237:CU$1993),CONCATENATE(INT(B236),", "),INT(B236)),""))</f>
        <v>#VALUE!</v>
      </c>
    </row>
    <row r="237" spans="1:99" s="5" customFormat="1" ht="15" customHeight="1" x14ac:dyDescent="0.25">
      <c r="A237" s="4" t="str">
        <f t="shared" si="47"/>
        <v/>
      </c>
      <c r="B237" s="6"/>
      <c r="C237" s="7"/>
      <c r="D237" s="10"/>
      <c r="E237" s="5" t="str">
        <f t="shared" si="51"/>
        <v/>
      </c>
      <c r="F237" s="9"/>
      <c r="G237" s="1" t="str">
        <f>IFERROR(INDEX('padron cfe'!B:B,MATCH(DATOS!F237,'padron cfe'!A:A,0),1),"")</f>
        <v/>
      </c>
      <c r="H237" s="1"/>
      <c r="J237" s="2" t="str">
        <f>IFERROR(INDEX('padron cfe'!C:C,MATCH(DATOS!F237,'padron cfe'!A:A,0),1),"")</f>
        <v/>
      </c>
      <c r="K237" s="4"/>
      <c r="L237" s="4" t="str">
        <f>IFERROR(IF(VLOOKUP(I237,I$2:L236,4,0)=0,"",VLOOKUP(I237,I$2:L236,4,0)),"")</f>
        <v/>
      </c>
      <c r="M237" s="4" t="str">
        <f>IFERROR(IF(VLOOKUP(I237,I$2:M236,5,0)=0,"",VLOOKUP(I237,I$2:M236,5,0)),"")</f>
        <v/>
      </c>
      <c r="N237" s="4"/>
      <c r="O237" s="2"/>
      <c r="P237" s="2"/>
      <c r="T237" s="2" t="str">
        <f>IFERROR(INDEX('padron cfe'!D:D,MATCH(DATOS!F237,'padron cfe'!A:A,0),1),"")</f>
        <v/>
      </c>
      <c r="U237" s="4"/>
      <c r="V237" s="4"/>
      <c r="W237" s="4"/>
      <c r="X237" s="4"/>
      <c r="Y237" s="4"/>
      <c r="Z237" s="8"/>
      <c r="AA237" s="4"/>
      <c r="AB237" s="4" t="str">
        <f t="shared" si="52"/>
        <v/>
      </c>
      <c r="AC237" s="7" t="str">
        <f t="shared" ca="1" si="53"/>
        <v/>
      </c>
      <c r="AD237" s="7"/>
      <c r="AE237" s="7"/>
      <c r="AF237" s="97" t="str">
        <f>IFERROR(INDEX(bombas!F:F,MATCH(B237,bombas!I:I,0),1),"")</f>
        <v/>
      </c>
      <c r="AG237" s="6" t="str">
        <f>IFERROR(INDEX(bombas!H:H,MATCH(B237,bombas!I:I,0),1),"")</f>
        <v/>
      </c>
      <c r="AH237" s="4"/>
      <c r="AI237" s="4" t="str">
        <f t="shared" si="54"/>
        <v/>
      </c>
      <c r="AJ237" s="4"/>
      <c r="AK237" s="127" t="str">
        <f t="shared" si="55"/>
        <v/>
      </c>
      <c r="AL237" s="2" t="str">
        <f>IFERROR(IF(INDEX(AL$1:AL236,MATCH(I237,I$1:I236,0),1)=0,"",INDEX(AL$1:AL236,MATCH(I237,I$1:I236,0),1)),"")</f>
        <v/>
      </c>
      <c r="AM237" s="2" t="str">
        <f>IFERROR(IF(INDEX(AM$1:AM236,MATCH(I237,I$1:I236,0),1)=0,"",INDEX(AM$1:AM236,MATCH(I237,I$1:I236,0),1)),"")</f>
        <v/>
      </c>
      <c r="AN237" s="2" t="str">
        <f>IFERROR(IF(INDEX(AN$1:AN236,MATCH(I237,I$1:I236,0),1)=0,"",INDEX(AN$1:AN236,MATCH(I237,I$1:I236,0),1)),"")</f>
        <v/>
      </c>
      <c r="AO237" s="2"/>
      <c r="AP237" s="2"/>
      <c r="AQ237" s="2"/>
      <c r="AR237" s="4"/>
      <c r="AS237" s="4"/>
      <c r="AT237" s="4"/>
      <c r="AU237" s="4"/>
      <c r="AV237" s="4"/>
      <c r="AW237" s="4"/>
      <c r="AX237" s="4"/>
      <c r="AY237" s="4"/>
      <c r="AZ237" s="4"/>
      <c r="BB237" s="4"/>
      <c r="BH237" s="4" t="str">
        <f>IF(IFERROR(VLOOKUP(F237,F238:F$1993,1,0),"")="","",COUNTIF(F:F,F237))</f>
        <v/>
      </c>
      <c r="BI237" s="4"/>
      <c r="BM237" s="5" t="str">
        <f>IF(B237="","",IF(BH237="",1+(MAX(BM$2:BM236)),""))</f>
        <v/>
      </c>
      <c r="BN237" s="5" t="str">
        <f t="shared" si="48"/>
        <v/>
      </c>
      <c r="BO237" s="5" t="str">
        <f t="shared" si="49"/>
        <v/>
      </c>
      <c r="BP237" s="15" t="str">
        <f t="shared" si="50"/>
        <v/>
      </c>
      <c r="BQ237" s="29"/>
      <c r="BR237" s="16"/>
      <c r="BS237" s="5" t="str">
        <f t="shared" si="61"/>
        <v/>
      </c>
      <c r="BV237" s="5" t="str">
        <f t="shared" si="57"/>
        <v/>
      </c>
      <c r="BW237" s="5" t="str">
        <f>IF(I237="","",IFERROR(IF(VLOOKUP(I237,I$2:I236,1,0)=0,"",""),I237))</f>
        <v/>
      </c>
      <c r="BX237" s="25" t="str">
        <f>IF(BW237="","",(IFERROR(VLOOKUP(MID(BW237,1,1),$CO$2:CS$28,3,0),0)+IFERROR(VLOOKUP(MID(BW237,2,1),CO$2:CS$28,4,0),0)+IFERROR(VLOOKUP(MID(BW237,3,1),CO$2:CS$28,5,0),0)+(ROW(BW237)/1000000000000)))</f>
        <v/>
      </c>
      <c r="BZ237" s="5">
        <v>236</v>
      </c>
      <c r="CA237" s="5" t="str">
        <f>IFERROR(VLOOKUP(BZ237,BV$2:BW1313,2,0),"")</f>
        <v/>
      </c>
      <c r="CU237" s="5" t="e">
        <f>IF(REPORTE!AH$2="si",IF(F237=VALUE(REPORTE!C$11),IF(SUM(CU238:CU$1993),CONCATENATE(INT(B237),", "),INT(B237)),""),IF(F237=VALUE(REPORTE!C$10),IF(SUM(CU238:CU$1993),CONCATENATE(INT(B237),", "),INT(B237)),""))</f>
        <v>#VALUE!</v>
      </c>
    </row>
    <row r="238" spans="1:99" s="5" customFormat="1" ht="15" customHeight="1" x14ac:dyDescent="0.25">
      <c r="A238" s="4" t="str">
        <f t="shared" si="47"/>
        <v/>
      </c>
      <c r="B238" s="6"/>
      <c r="C238" s="7"/>
      <c r="D238" s="10"/>
      <c r="E238" s="5" t="str">
        <f t="shared" si="51"/>
        <v/>
      </c>
      <c r="F238" s="9"/>
      <c r="G238" s="1" t="str">
        <f>IFERROR(INDEX('padron cfe'!B:B,MATCH(DATOS!F238,'padron cfe'!A:A,0),1),"")</f>
        <v/>
      </c>
      <c r="H238" s="1"/>
      <c r="J238" s="2" t="str">
        <f>IFERROR(INDEX('padron cfe'!C:C,MATCH(DATOS!F238,'padron cfe'!A:A,0),1),"")</f>
        <v/>
      </c>
      <c r="K238" s="4"/>
      <c r="L238" s="4" t="str">
        <f>IFERROR(IF(VLOOKUP(I238,I$2:L237,4,0)=0,"",VLOOKUP(I238,I$2:L237,4,0)),"")</f>
        <v/>
      </c>
      <c r="M238" s="4" t="str">
        <f>IFERROR(IF(VLOOKUP(I238,I$2:M237,5,0)=0,"",VLOOKUP(I238,I$2:M237,5,0)),"")</f>
        <v/>
      </c>
      <c r="N238" s="4"/>
      <c r="O238" s="2"/>
      <c r="P238" s="2"/>
      <c r="T238" s="2" t="str">
        <f>IFERROR(INDEX('padron cfe'!D:D,MATCH(DATOS!F238,'padron cfe'!A:A,0),1),"")</f>
        <v/>
      </c>
      <c r="U238" s="4"/>
      <c r="V238" s="4"/>
      <c r="W238" s="4"/>
      <c r="X238" s="4"/>
      <c r="Y238" s="4"/>
      <c r="Z238" s="8"/>
      <c r="AA238" s="4"/>
      <c r="AB238" s="4" t="str">
        <f t="shared" si="52"/>
        <v/>
      </c>
      <c r="AC238" s="7" t="str">
        <f t="shared" ca="1" si="53"/>
        <v/>
      </c>
      <c r="AD238" s="7"/>
      <c r="AE238" s="7"/>
      <c r="AF238" s="97" t="str">
        <f>IFERROR(INDEX(bombas!F:F,MATCH(B238,bombas!I:I,0),1),"")</f>
        <v/>
      </c>
      <c r="AG238" s="6" t="str">
        <f>IFERROR(INDEX(bombas!H:H,MATCH(B238,bombas!I:I,0),1),"")</f>
        <v/>
      </c>
      <c r="AH238" s="4"/>
      <c r="AI238" s="4" t="str">
        <f t="shared" si="54"/>
        <v/>
      </c>
      <c r="AJ238" s="4"/>
      <c r="AK238" s="127" t="str">
        <f t="shared" si="55"/>
        <v/>
      </c>
      <c r="AL238" s="2" t="str">
        <f>IFERROR(IF(INDEX(AL$1:AL237,MATCH(I238,I$1:I237,0),1)=0,"",INDEX(AL$1:AL237,MATCH(I238,I$1:I237,0),1)),"")</f>
        <v/>
      </c>
      <c r="AM238" s="2" t="str">
        <f>IFERROR(IF(INDEX(AM$1:AM237,MATCH(I238,I$1:I237,0),1)=0,"",INDEX(AM$1:AM237,MATCH(I238,I$1:I237,0),1)),"")</f>
        <v/>
      </c>
      <c r="AN238" s="2" t="str">
        <f>IFERROR(IF(INDEX(AN$1:AN237,MATCH(I238,I$1:I237,0),1)=0,"",INDEX(AN$1:AN237,MATCH(I238,I$1:I237,0),1)),"")</f>
        <v/>
      </c>
      <c r="AO238" s="2"/>
      <c r="AP238" s="2"/>
      <c r="AQ238" s="2"/>
      <c r="AR238" s="4"/>
      <c r="AS238" s="4"/>
      <c r="AT238" s="4"/>
      <c r="AU238" s="4"/>
      <c r="AV238" s="4"/>
      <c r="AW238" s="4"/>
      <c r="AX238" s="4"/>
      <c r="AY238" s="4"/>
      <c r="AZ238" s="4"/>
      <c r="BB238" s="4"/>
      <c r="BH238" s="4" t="str">
        <f>IF(IFERROR(VLOOKUP(F238,F239:F$1993,1,0),"")="","",COUNTIF(F:F,F238))</f>
        <v/>
      </c>
      <c r="BI238" s="4"/>
      <c r="BM238" s="5" t="str">
        <f>IF(B238="","",IF(BH238="",1+(MAX(BM$2:BM237)),""))</f>
        <v/>
      </c>
      <c r="BN238" s="5" t="str">
        <f t="shared" si="48"/>
        <v/>
      </c>
      <c r="BO238" s="5" t="str">
        <f t="shared" si="49"/>
        <v/>
      </c>
      <c r="BP238" s="15" t="str">
        <f t="shared" si="50"/>
        <v/>
      </c>
      <c r="BQ238" s="29"/>
      <c r="BR238" s="16"/>
      <c r="BS238" s="5" t="str">
        <f t="shared" si="61"/>
        <v/>
      </c>
      <c r="BV238" s="5" t="str">
        <f t="shared" si="57"/>
        <v/>
      </c>
      <c r="BW238" s="5" t="str">
        <f>IF(I238="","",IFERROR(IF(VLOOKUP(I238,I$2:I237,1,0)=0,"",""),I238))</f>
        <v/>
      </c>
      <c r="BX238" s="25" t="str">
        <f>IF(BW238="","",(IFERROR(VLOOKUP(MID(BW238,1,1),$CO$2:CS$28,3,0),0)+IFERROR(VLOOKUP(MID(BW238,2,1),CO$2:CS$28,4,0),0)+IFERROR(VLOOKUP(MID(BW238,3,1),CO$2:CS$28,5,0),0)+(ROW(BW238)/1000000000000)))</f>
        <v/>
      </c>
      <c r="BZ238" s="5">
        <v>237</v>
      </c>
      <c r="CA238" s="5" t="str">
        <f>IFERROR(VLOOKUP(BZ238,BV$2:BW1314,2,0),"")</f>
        <v/>
      </c>
      <c r="CU238" s="5" t="e">
        <f>IF(REPORTE!AH$2="si",IF(F238=VALUE(REPORTE!C$11),IF(SUM(CU239:CU$1993),CONCATENATE(INT(B238),", "),INT(B238)),""),IF(F238=VALUE(REPORTE!C$10),IF(SUM(CU239:CU$1993),CONCATENATE(INT(B238),", "),INT(B238)),""))</f>
        <v>#VALUE!</v>
      </c>
    </row>
    <row r="239" spans="1:99" s="5" customFormat="1" ht="15" customHeight="1" x14ac:dyDescent="0.25">
      <c r="A239" s="4" t="str">
        <f t="shared" si="47"/>
        <v/>
      </c>
      <c r="B239" s="6"/>
      <c r="C239" s="7"/>
      <c r="D239" s="10"/>
      <c r="E239" s="5" t="str">
        <f t="shared" si="51"/>
        <v/>
      </c>
      <c r="F239" s="9"/>
      <c r="G239" s="1" t="str">
        <f>IFERROR(INDEX('padron cfe'!B:B,MATCH(DATOS!F239,'padron cfe'!A:A,0),1),"")</f>
        <v/>
      </c>
      <c r="H239" s="1"/>
      <c r="J239" s="2" t="str">
        <f>IFERROR(INDEX('padron cfe'!C:C,MATCH(DATOS!F239,'padron cfe'!A:A,0),1),"")</f>
        <v/>
      </c>
      <c r="K239" s="4"/>
      <c r="L239" s="4" t="str">
        <f>IFERROR(IF(VLOOKUP(I239,I$2:L238,4,0)=0,"",VLOOKUP(I239,I$2:L238,4,0)),"")</f>
        <v/>
      </c>
      <c r="M239" s="4" t="str">
        <f>IFERROR(IF(VLOOKUP(I239,I$2:M238,5,0)=0,"",VLOOKUP(I239,I$2:M238,5,0)),"")</f>
        <v/>
      </c>
      <c r="N239" s="4"/>
      <c r="O239" s="2"/>
      <c r="P239" s="2"/>
      <c r="T239" s="2" t="str">
        <f>IFERROR(INDEX('padron cfe'!D:D,MATCH(DATOS!F239,'padron cfe'!A:A,0),1),"")</f>
        <v/>
      </c>
      <c r="U239" s="4"/>
      <c r="V239" s="4"/>
      <c r="W239" s="4"/>
      <c r="X239" s="4"/>
      <c r="Y239" s="4"/>
      <c r="Z239" s="8"/>
      <c r="AA239" s="4"/>
      <c r="AB239" s="4" t="str">
        <f t="shared" si="52"/>
        <v/>
      </c>
      <c r="AC239" s="7" t="str">
        <f t="shared" ca="1" si="53"/>
        <v/>
      </c>
      <c r="AD239" s="7"/>
      <c r="AE239" s="7"/>
      <c r="AF239" s="97" t="str">
        <f>IFERROR(INDEX(bombas!F:F,MATCH(B239,bombas!I:I,0),1),"")</f>
        <v/>
      </c>
      <c r="AG239" s="6" t="str">
        <f>IFERROR(INDEX(bombas!H:H,MATCH(B239,bombas!I:I,0),1),"")</f>
        <v/>
      </c>
      <c r="AH239" s="4"/>
      <c r="AI239" s="4" t="str">
        <f t="shared" si="54"/>
        <v/>
      </c>
      <c r="AJ239" s="4"/>
      <c r="AK239" s="127" t="str">
        <f t="shared" si="55"/>
        <v/>
      </c>
      <c r="AL239" s="2" t="str">
        <f>IFERROR(IF(INDEX(AL$1:AL238,MATCH(I239,I$1:I238,0),1)=0,"",INDEX(AL$1:AL238,MATCH(I239,I$1:I238,0),1)),"")</f>
        <v/>
      </c>
      <c r="AM239" s="2" t="str">
        <f>IFERROR(IF(INDEX(AM$1:AM238,MATCH(I239,I$1:I238,0),1)=0,"",INDEX(AM$1:AM238,MATCH(I239,I$1:I238,0),1)),"")</f>
        <v/>
      </c>
      <c r="AN239" s="2" t="str">
        <f>IFERROR(IF(INDEX(AN$1:AN238,MATCH(I239,I$1:I238,0),1)=0,"",INDEX(AN$1:AN238,MATCH(I239,I$1:I238,0),1)),"")</f>
        <v/>
      </c>
      <c r="AO239" s="2"/>
      <c r="AP239" s="2"/>
      <c r="AQ239" s="2"/>
      <c r="AR239" s="4"/>
      <c r="AS239" s="4"/>
      <c r="AT239" s="4"/>
      <c r="AU239" s="4"/>
      <c r="AV239" s="4"/>
      <c r="AW239" s="4"/>
      <c r="AX239" s="4"/>
      <c r="AY239" s="4"/>
      <c r="AZ239" s="4"/>
      <c r="BB239" s="4"/>
      <c r="BH239" s="4" t="str">
        <f>IF(IFERROR(VLOOKUP(F239,F240:F$1993,1,0),"")="","",COUNTIF(F:F,F239))</f>
        <v/>
      </c>
      <c r="BI239" s="4">
        <v>1</v>
      </c>
      <c r="BM239" s="5" t="str">
        <f>IF(B239="","",IF(BH239="",1+(MAX(BM$2:BM238)),""))</f>
        <v/>
      </c>
      <c r="BN239" s="5" t="str">
        <f t="shared" si="48"/>
        <v/>
      </c>
      <c r="BO239" s="5" t="str">
        <f t="shared" si="49"/>
        <v/>
      </c>
      <c r="BP239" s="15" t="str">
        <f t="shared" si="50"/>
        <v/>
      </c>
      <c r="BQ239" s="29"/>
      <c r="BR239" s="16"/>
      <c r="BS239" s="5" t="str">
        <f t="shared" si="61"/>
        <v/>
      </c>
      <c r="BV239" s="5" t="str">
        <f t="shared" si="57"/>
        <v/>
      </c>
      <c r="BW239" s="5" t="str">
        <f>IF(I239="","",IFERROR(IF(VLOOKUP(I239,I$2:I238,1,0)=0,"",""),I239))</f>
        <v/>
      </c>
      <c r="BX239" s="25" t="str">
        <f>IF(BW239="","",(IFERROR(VLOOKUP(MID(BW239,1,1),$CO$2:CS$28,3,0),0)+IFERROR(VLOOKUP(MID(BW239,2,1),CO$2:CS$28,4,0),0)+IFERROR(VLOOKUP(MID(BW239,3,1),CO$2:CS$28,5,0),0)+(ROW(BW239)/1000000000000)))</f>
        <v/>
      </c>
      <c r="BZ239" s="5">
        <v>238</v>
      </c>
      <c r="CA239" s="5" t="str">
        <f>IFERROR(VLOOKUP(BZ239,BV$2:BW1315,2,0),"")</f>
        <v/>
      </c>
      <c r="CU239" s="5" t="e">
        <f>IF(REPORTE!AH$2="si",IF(F239=VALUE(REPORTE!C$11),IF(SUM(CU240:CU$1993),CONCATENATE(INT(B239),", "),INT(B239)),""),IF(F239=VALUE(REPORTE!C$10),IF(SUM(CU240:CU$1993),CONCATENATE(INT(B239),", "),INT(B239)),""))</f>
        <v>#VALUE!</v>
      </c>
    </row>
    <row r="240" spans="1:99" s="5" customFormat="1" ht="15" customHeight="1" x14ac:dyDescent="0.25">
      <c r="A240" s="4" t="str">
        <f t="shared" si="47"/>
        <v/>
      </c>
      <c r="B240" s="6"/>
      <c r="C240" s="7"/>
      <c r="D240" s="10"/>
      <c r="E240" s="5" t="str">
        <f t="shared" si="51"/>
        <v/>
      </c>
      <c r="F240" s="9"/>
      <c r="G240" s="1" t="str">
        <f>IFERROR(INDEX('padron cfe'!B:B,MATCH(DATOS!F240,'padron cfe'!A:A,0),1),"")</f>
        <v/>
      </c>
      <c r="H240" s="1"/>
      <c r="J240" s="2" t="str">
        <f>IFERROR(INDEX('padron cfe'!C:C,MATCH(DATOS!F240,'padron cfe'!A:A,0),1),"")</f>
        <v/>
      </c>
      <c r="K240" s="4"/>
      <c r="L240" s="4" t="str">
        <f>IFERROR(IF(VLOOKUP(I240,I$2:L239,4,0)=0,"",VLOOKUP(I240,I$2:L239,4,0)),"")</f>
        <v/>
      </c>
      <c r="M240" s="4" t="str">
        <f>IFERROR(IF(VLOOKUP(I240,I$2:M239,5,0)=0,"",VLOOKUP(I240,I$2:M239,5,0)),"")</f>
        <v/>
      </c>
      <c r="N240" s="4"/>
      <c r="O240" s="2"/>
      <c r="P240" s="2"/>
      <c r="T240" s="2" t="str">
        <f>IFERROR(INDEX('padron cfe'!D:D,MATCH(DATOS!F240,'padron cfe'!A:A,0),1),"")</f>
        <v/>
      </c>
      <c r="U240" s="4"/>
      <c r="V240" s="4"/>
      <c r="W240" s="4"/>
      <c r="X240" s="4"/>
      <c r="Y240" s="4"/>
      <c r="Z240" s="8"/>
      <c r="AA240" s="4"/>
      <c r="AB240" s="4" t="str">
        <f t="shared" si="52"/>
        <v/>
      </c>
      <c r="AC240" s="7" t="str">
        <f t="shared" ca="1" si="53"/>
        <v/>
      </c>
      <c r="AD240" s="7"/>
      <c r="AE240" s="7"/>
      <c r="AF240" s="97" t="str">
        <f>IFERROR(INDEX(bombas!F:F,MATCH(B240,bombas!I:I,0),1),"")</f>
        <v/>
      </c>
      <c r="AG240" s="6" t="str">
        <f>IFERROR(INDEX(bombas!H:H,MATCH(B240,bombas!I:I,0),1),"")</f>
        <v/>
      </c>
      <c r="AH240" s="4"/>
      <c r="AI240" s="4" t="str">
        <f t="shared" si="54"/>
        <v/>
      </c>
      <c r="AJ240" s="4"/>
      <c r="AK240" s="127" t="str">
        <f t="shared" si="55"/>
        <v/>
      </c>
      <c r="AL240" s="2" t="str">
        <f>IFERROR(IF(INDEX(AL$1:AL239,MATCH(I240,I$1:I239,0),1)=0,"",INDEX(AL$1:AL239,MATCH(I240,I$1:I239,0),1)),"")</f>
        <v/>
      </c>
      <c r="AM240" s="2" t="str">
        <f>IFERROR(IF(INDEX(AM$1:AM239,MATCH(I240,I$1:I239,0),1)=0,"",INDEX(AM$1:AM239,MATCH(I240,I$1:I239,0),1)),"")</f>
        <v/>
      </c>
      <c r="AN240" s="2" t="str">
        <f>IFERROR(IF(INDEX(AN$1:AN239,MATCH(I240,I$1:I239,0),1)=0,"",INDEX(AN$1:AN239,MATCH(I240,I$1:I239,0),1)),"")</f>
        <v/>
      </c>
      <c r="AO240" s="2"/>
      <c r="AP240" s="2"/>
      <c r="AQ240" s="2"/>
      <c r="AR240" s="4"/>
      <c r="AS240" s="4"/>
      <c r="AT240" s="4"/>
      <c r="AU240" s="4"/>
      <c r="AV240" s="4"/>
      <c r="AW240" s="4"/>
      <c r="AX240" s="4"/>
      <c r="AY240" s="4"/>
      <c r="AZ240" s="4"/>
      <c r="BB240" s="4"/>
      <c r="BH240" s="4" t="str">
        <f>IF(IFERROR(VLOOKUP(F240,F241:F$1993,1,0),"")="","",COUNTIF(F:F,F240))</f>
        <v/>
      </c>
      <c r="BI240" s="4"/>
      <c r="BM240" s="5" t="str">
        <f>IF(B240="","",IF(BH240="",1+(MAX(BM$2:BM239)),""))</f>
        <v/>
      </c>
      <c r="BN240" s="5" t="str">
        <f t="shared" si="48"/>
        <v/>
      </c>
      <c r="BO240" s="5" t="str">
        <f t="shared" si="49"/>
        <v/>
      </c>
      <c r="BP240" s="15" t="str">
        <f t="shared" si="50"/>
        <v/>
      </c>
      <c r="BQ240" s="29"/>
      <c r="BR240" s="16"/>
      <c r="BS240" s="5" t="str">
        <f t="shared" si="61"/>
        <v/>
      </c>
      <c r="BV240" s="5" t="str">
        <f t="shared" si="57"/>
        <v/>
      </c>
      <c r="BW240" s="5" t="str">
        <f>IF(I240="","",IFERROR(IF(VLOOKUP(I240,I$2:I239,1,0)=0,"",""),I240))</f>
        <v/>
      </c>
      <c r="BX240" s="25" t="str">
        <f>IF(BW240="","",(IFERROR(VLOOKUP(MID(BW240,1,1),$CO$2:CS$28,3,0),0)+IFERROR(VLOOKUP(MID(BW240,2,1),CO$2:CS$28,4,0),0)+IFERROR(VLOOKUP(MID(BW240,3,1),CO$2:CS$28,5,0),0)+(ROW(BW240)/1000000000000)))</f>
        <v/>
      </c>
      <c r="BZ240" s="5">
        <v>239</v>
      </c>
      <c r="CA240" s="5" t="str">
        <f>IFERROR(VLOOKUP(BZ240,BV$2:BW1316,2,0),"")</f>
        <v/>
      </c>
      <c r="CU240" s="5" t="e">
        <f>IF(REPORTE!AH$2="si",IF(F240=VALUE(REPORTE!C$11),IF(SUM(CU241:CU$1993),CONCATENATE(INT(B240),", "),INT(B240)),""),IF(F240=VALUE(REPORTE!C$10),IF(SUM(CU241:CU$1993),CONCATENATE(INT(B240),", "),INT(B240)),""))</f>
        <v>#VALUE!</v>
      </c>
    </row>
    <row r="241" spans="1:100" s="5" customFormat="1" ht="15" customHeight="1" x14ac:dyDescent="0.25">
      <c r="A241" s="4" t="str">
        <f t="shared" si="47"/>
        <v/>
      </c>
      <c r="B241" s="6"/>
      <c r="C241" s="7"/>
      <c r="D241" s="10"/>
      <c r="E241" s="5" t="str">
        <f t="shared" si="51"/>
        <v/>
      </c>
      <c r="F241" s="9"/>
      <c r="G241" s="1" t="str">
        <f>IFERROR(INDEX('padron cfe'!B:B,MATCH(DATOS!F241,'padron cfe'!A:A,0),1),"")</f>
        <v/>
      </c>
      <c r="H241" s="1"/>
      <c r="J241" s="2" t="str">
        <f>IFERROR(INDEX('padron cfe'!C:C,MATCH(DATOS!F241,'padron cfe'!A:A,0),1),"")</f>
        <v/>
      </c>
      <c r="K241" s="4"/>
      <c r="L241" s="4" t="str">
        <f>IFERROR(IF(VLOOKUP(I241,I$2:L240,4,0)=0,"",VLOOKUP(I241,I$2:L240,4,0)),"")</f>
        <v/>
      </c>
      <c r="M241" s="4" t="str">
        <f>IFERROR(IF(VLOOKUP(I241,I$2:M240,5,0)=0,"",VLOOKUP(I241,I$2:M240,5,0)),"")</f>
        <v/>
      </c>
      <c r="N241" s="4"/>
      <c r="O241" s="2"/>
      <c r="P241" s="2"/>
      <c r="T241" s="2" t="str">
        <f>IFERROR(INDEX('padron cfe'!D:D,MATCH(DATOS!F241,'padron cfe'!A:A,0),1),"")</f>
        <v/>
      </c>
      <c r="U241" s="4"/>
      <c r="V241" s="4"/>
      <c r="W241" s="4"/>
      <c r="X241" s="4"/>
      <c r="Y241" s="4"/>
      <c r="Z241" s="8"/>
      <c r="AA241" s="4"/>
      <c r="AB241" s="4" t="str">
        <f t="shared" si="52"/>
        <v/>
      </c>
      <c r="AC241" s="7" t="str">
        <f t="shared" ca="1" si="53"/>
        <v/>
      </c>
      <c r="AD241" s="7"/>
      <c r="AE241" s="7"/>
      <c r="AF241" s="97" t="str">
        <f>IFERROR(INDEX(bombas!F:F,MATCH(B241,bombas!I:I,0),1),"")</f>
        <v/>
      </c>
      <c r="AG241" s="6" t="str">
        <f>IFERROR(INDEX(bombas!H:H,MATCH(B241,bombas!I:I,0),1),"")</f>
        <v/>
      </c>
      <c r="AH241" s="4"/>
      <c r="AI241" s="4" t="str">
        <f t="shared" si="54"/>
        <v/>
      </c>
      <c r="AJ241" s="4"/>
      <c r="AK241" s="127" t="str">
        <f t="shared" si="55"/>
        <v/>
      </c>
      <c r="AL241" s="2" t="str">
        <f>IFERROR(IF(INDEX(AL$1:AL240,MATCH(I241,I$1:I240,0),1)=0,"",INDEX(AL$1:AL240,MATCH(I241,I$1:I240,0),1)),"")</f>
        <v/>
      </c>
      <c r="AM241" s="2" t="str">
        <f>IFERROR(IF(INDEX(AM$1:AM240,MATCH(I241,I$1:I240,0),1)=0,"",INDEX(AM$1:AM240,MATCH(I241,I$1:I240,0),1)),"")</f>
        <v/>
      </c>
      <c r="AN241" s="2" t="str">
        <f>IFERROR(IF(INDEX(AN$1:AN240,MATCH(I241,I$1:I240,0),1)=0,"",INDEX(AN$1:AN240,MATCH(I241,I$1:I240,0),1)),"")</f>
        <v/>
      </c>
      <c r="AO241" s="2"/>
      <c r="AP241" s="2"/>
      <c r="AQ241" s="2"/>
      <c r="AR241" s="4"/>
      <c r="AS241" s="4"/>
      <c r="AT241" s="4"/>
      <c r="AU241" s="4"/>
      <c r="AV241" s="4"/>
      <c r="AW241" s="4"/>
      <c r="AX241" s="4"/>
      <c r="AY241" s="4"/>
      <c r="AZ241" s="4"/>
      <c r="BB241" s="4"/>
      <c r="BH241" s="4" t="str">
        <f>IF(IFERROR(VLOOKUP(F241,F242:F$1993,1,0),"")="","",COUNTIF(F:F,F241))</f>
        <v/>
      </c>
      <c r="BI241" s="4"/>
      <c r="BM241" s="5" t="str">
        <f>IF(B241="","",IF(BH241="",1+(MAX(BM$2:BM240)),""))</f>
        <v/>
      </c>
      <c r="BN241" s="5" t="str">
        <f t="shared" si="48"/>
        <v/>
      </c>
      <c r="BO241" s="5" t="str">
        <f t="shared" si="49"/>
        <v/>
      </c>
      <c r="BP241" s="15" t="str">
        <f t="shared" si="50"/>
        <v/>
      </c>
      <c r="BQ241" s="29"/>
      <c r="BR241" s="16"/>
      <c r="BS241" s="5" t="str">
        <f t="shared" si="61"/>
        <v/>
      </c>
      <c r="BV241" s="5" t="str">
        <f t="shared" si="57"/>
        <v/>
      </c>
      <c r="BW241" s="5" t="str">
        <f>IF(I241="","",IFERROR(IF(VLOOKUP(I241,I$2:I240,1,0)=0,"",""),I241))</f>
        <v/>
      </c>
      <c r="BX241" s="25" t="str">
        <f>IF(BW241="","",(IFERROR(VLOOKUP(MID(BW241,1,1),$CO$2:CS$28,3,0),0)+IFERROR(VLOOKUP(MID(BW241,2,1),CO$2:CS$28,4,0),0)+IFERROR(VLOOKUP(MID(BW241,3,1),CO$2:CS$28,5,0),0)+(ROW(BW241)/1000000000000)))</f>
        <v/>
      </c>
      <c r="BZ241" s="5">
        <v>240</v>
      </c>
      <c r="CA241" s="5" t="str">
        <f>IFERROR(VLOOKUP(BZ241,BV$2:BW1317,2,0),"")</f>
        <v/>
      </c>
      <c r="CU241" s="5" t="e">
        <f>IF(REPORTE!AH$2="si",IF(F241=VALUE(REPORTE!C$11),IF(SUM(CU242:CU$1993),CONCATENATE(INT(B241),", "),INT(B241)),""),IF(F241=VALUE(REPORTE!C$10),IF(SUM(CU242:CU$1993),CONCATENATE(INT(B241),", "),INT(B241)),""))</f>
        <v>#VALUE!</v>
      </c>
    </row>
    <row r="242" spans="1:100" s="5" customFormat="1" ht="15" customHeight="1" x14ac:dyDescent="0.25">
      <c r="A242" s="4" t="str">
        <f t="shared" si="47"/>
        <v/>
      </c>
      <c r="B242" s="6"/>
      <c r="C242" s="7"/>
      <c r="D242" s="10"/>
      <c r="E242" s="5" t="str">
        <f t="shared" si="51"/>
        <v/>
      </c>
      <c r="F242" s="9"/>
      <c r="G242" s="1" t="str">
        <f>IFERROR(INDEX('padron cfe'!B:B,MATCH(DATOS!F242,'padron cfe'!A:A,0),1),"")</f>
        <v/>
      </c>
      <c r="H242" s="1"/>
      <c r="J242" s="2" t="str">
        <f>IFERROR(INDEX('padron cfe'!C:C,MATCH(DATOS!F242,'padron cfe'!A:A,0),1),"")</f>
        <v/>
      </c>
      <c r="K242" s="4"/>
      <c r="L242" s="4" t="str">
        <f>IFERROR(IF(VLOOKUP(I242,I$2:L241,4,0)=0,"",VLOOKUP(I242,I$2:L241,4,0)),"")</f>
        <v/>
      </c>
      <c r="M242" s="4" t="str">
        <f>IFERROR(IF(VLOOKUP(I242,I$2:M241,5,0)=0,"",VLOOKUP(I242,I$2:M241,5,0)),"")</f>
        <v/>
      </c>
      <c r="N242" s="4"/>
      <c r="O242" s="2"/>
      <c r="P242" s="2"/>
      <c r="T242" s="2" t="str">
        <f>IFERROR(INDEX('padron cfe'!D:D,MATCH(DATOS!F242,'padron cfe'!A:A,0),1),"")</f>
        <v/>
      </c>
      <c r="U242" s="4"/>
      <c r="V242" s="4"/>
      <c r="W242" s="4"/>
      <c r="X242" s="4"/>
      <c r="Y242" s="4"/>
      <c r="Z242" s="8"/>
      <c r="AA242" s="4"/>
      <c r="AB242" s="4" t="str">
        <f t="shared" si="52"/>
        <v/>
      </c>
      <c r="AC242" s="7" t="str">
        <f t="shared" ca="1" si="53"/>
        <v/>
      </c>
      <c r="AD242" s="7"/>
      <c r="AE242" s="7"/>
      <c r="AF242" s="97" t="str">
        <f>IFERROR(INDEX(bombas!F:F,MATCH(B242,bombas!I:I,0),1),"")</f>
        <v/>
      </c>
      <c r="AG242" s="6" t="str">
        <f>IFERROR(INDEX(bombas!H:H,MATCH(B242,bombas!I:I,0),1),"")</f>
        <v/>
      </c>
      <c r="AH242" s="4"/>
      <c r="AI242" s="4" t="str">
        <f t="shared" si="54"/>
        <v/>
      </c>
      <c r="AJ242" s="4"/>
      <c r="AK242" s="127" t="str">
        <f t="shared" si="55"/>
        <v/>
      </c>
      <c r="AL242" s="2" t="str">
        <f>IFERROR(IF(INDEX(AL$1:AL241,MATCH(I242,I$1:I241,0),1)=0,"",INDEX(AL$1:AL241,MATCH(I242,I$1:I241,0),1)),"")</f>
        <v/>
      </c>
      <c r="AM242" s="2" t="str">
        <f>IFERROR(IF(INDEX(AM$1:AM241,MATCH(I242,I$1:I241,0),1)=0,"",INDEX(AM$1:AM241,MATCH(I242,I$1:I241,0),1)),"")</f>
        <v/>
      </c>
      <c r="AN242" s="2" t="str">
        <f>IFERROR(IF(INDEX(AN$1:AN241,MATCH(I242,I$1:I241,0),1)=0,"",INDEX(AN$1:AN241,MATCH(I242,I$1:I241,0),1)),"")</f>
        <v/>
      </c>
      <c r="AO242" s="2"/>
      <c r="AP242" s="2"/>
      <c r="AQ242" s="2"/>
      <c r="AR242" s="4"/>
      <c r="AS242" s="4"/>
      <c r="AT242" s="4"/>
      <c r="AU242" s="4"/>
      <c r="AV242" s="4"/>
      <c r="AW242" s="4"/>
      <c r="AX242" s="4"/>
      <c r="AY242" s="4"/>
      <c r="AZ242" s="4"/>
      <c r="BB242" s="4"/>
      <c r="BH242" s="4" t="str">
        <f>IF(IFERROR(VLOOKUP(F242,F243:F$1993,1,0),"")="","",COUNTIF(F:F,F242))</f>
        <v/>
      </c>
      <c r="BI242" s="4"/>
      <c r="BM242" s="5" t="str">
        <f>IF(B242="","",IF(BH242="",1+(MAX(BM$2:BM241)),""))</f>
        <v/>
      </c>
      <c r="BN242" s="5" t="str">
        <f t="shared" si="48"/>
        <v/>
      </c>
      <c r="BO242" s="5" t="str">
        <f t="shared" si="49"/>
        <v/>
      </c>
      <c r="BP242" s="15" t="str">
        <f t="shared" si="50"/>
        <v/>
      </c>
      <c r="BQ242" s="29"/>
      <c r="BR242" s="16"/>
      <c r="BS242" s="5" t="str">
        <f t="shared" si="61"/>
        <v/>
      </c>
      <c r="BV242" s="5" t="str">
        <f t="shared" si="57"/>
        <v/>
      </c>
      <c r="BW242" s="5" t="str">
        <f>IF(I242="","",IFERROR(IF(VLOOKUP(I242,I$2:I241,1,0)=0,"",""),I242))</f>
        <v/>
      </c>
      <c r="BX242" s="25" t="str">
        <f>IF(BW242="","",(IFERROR(VLOOKUP(MID(BW242,1,1),$CO$2:CS$28,3,0),0)+IFERROR(VLOOKUP(MID(BW242,2,1),CO$2:CS$28,4,0),0)+IFERROR(VLOOKUP(MID(BW242,3,1),CO$2:CS$28,5,0),0)+(ROW(BW242)/1000000000000)))</f>
        <v/>
      </c>
      <c r="BZ242" s="5">
        <v>241</v>
      </c>
      <c r="CA242" s="5" t="str">
        <f>IFERROR(VLOOKUP(BZ242,BV$2:BW1318,2,0),"")</f>
        <v/>
      </c>
      <c r="CU242" s="5" t="e">
        <f>IF(REPORTE!AH$2="si",IF(F242=VALUE(REPORTE!C$11),IF(SUM(CU243:CU$1993),CONCATENATE(INT(B242),", "),INT(B242)),""),IF(F242=VALUE(REPORTE!C$10),IF(SUM(CU243:CU$1993),CONCATENATE(INT(B242),", "),INT(B242)),""))</f>
        <v>#VALUE!</v>
      </c>
    </row>
    <row r="243" spans="1:100" s="5" customFormat="1" ht="15" customHeight="1" x14ac:dyDescent="0.25">
      <c r="A243" s="4" t="str">
        <f t="shared" si="47"/>
        <v/>
      </c>
      <c r="B243" s="6"/>
      <c r="C243" s="7"/>
      <c r="D243" s="10"/>
      <c r="E243" s="5" t="str">
        <f t="shared" si="51"/>
        <v/>
      </c>
      <c r="F243" s="9"/>
      <c r="G243" s="1" t="str">
        <f>IFERROR(INDEX('padron cfe'!B:B,MATCH(DATOS!F243,'padron cfe'!A:A,0),1),"")</f>
        <v/>
      </c>
      <c r="H243" s="1"/>
      <c r="J243" s="2" t="str">
        <f>IFERROR(INDEX('padron cfe'!C:C,MATCH(DATOS!F243,'padron cfe'!A:A,0),1),"")</f>
        <v/>
      </c>
      <c r="K243" s="4"/>
      <c r="L243" s="4" t="str">
        <f>IFERROR(IF(VLOOKUP(I243,I$2:L242,4,0)=0,"",VLOOKUP(I243,I$2:L242,4,0)),"")</f>
        <v/>
      </c>
      <c r="M243" s="4" t="str">
        <f>IFERROR(IF(VLOOKUP(I243,I$2:M242,5,0)=0,"",VLOOKUP(I243,I$2:M242,5,0)),"")</f>
        <v/>
      </c>
      <c r="N243" s="4"/>
      <c r="O243" s="2"/>
      <c r="P243" s="2"/>
      <c r="T243" s="2" t="str">
        <f>IFERROR(INDEX('padron cfe'!D:D,MATCH(DATOS!F243,'padron cfe'!A:A,0),1),"")</f>
        <v/>
      </c>
      <c r="U243" s="4"/>
      <c r="V243" s="4"/>
      <c r="W243" s="4"/>
      <c r="X243" s="4"/>
      <c r="Y243" s="4"/>
      <c r="Z243" s="8"/>
      <c r="AA243" s="4"/>
      <c r="AB243" s="4" t="str">
        <f t="shared" si="52"/>
        <v/>
      </c>
      <c r="AC243" s="7" t="str">
        <f t="shared" ca="1" si="53"/>
        <v/>
      </c>
      <c r="AD243" s="7"/>
      <c r="AE243" s="7"/>
      <c r="AF243" s="97" t="str">
        <f>IFERROR(INDEX(bombas!F:F,MATCH(B243,bombas!I:I,0),1),"")</f>
        <v/>
      </c>
      <c r="AG243" s="6" t="str">
        <f>IFERROR(INDEX(bombas!H:H,MATCH(B243,bombas!I:I,0),1),"")</f>
        <v/>
      </c>
      <c r="AH243" s="4"/>
      <c r="AI243" s="4" t="str">
        <f t="shared" si="54"/>
        <v/>
      </c>
      <c r="AJ243" s="4"/>
      <c r="AK243" s="127" t="str">
        <f t="shared" si="55"/>
        <v/>
      </c>
      <c r="AL243" s="2" t="str">
        <f>IFERROR(IF(INDEX(AL$1:AL242,MATCH(I243,I$1:I242,0),1)=0,"",INDEX(AL$1:AL242,MATCH(I243,I$1:I242,0),1)),"")</f>
        <v/>
      </c>
      <c r="AM243" s="2" t="str">
        <f>IFERROR(IF(INDEX(AM$1:AM242,MATCH(I243,I$1:I242,0),1)=0,"",INDEX(AM$1:AM242,MATCH(I243,I$1:I242,0),1)),"")</f>
        <v/>
      </c>
      <c r="AN243" s="2" t="str">
        <f>IFERROR(IF(INDEX(AN$1:AN242,MATCH(I243,I$1:I242,0),1)=0,"",INDEX(AN$1:AN242,MATCH(I243,I$1:I242,0),1)),"")</f>
        <v/>
      </c>
      <c r="AO243" s="2"/>
      <c r="AP243" s="2"/>
      <c r="AQ243" s="2"/>
      <c r="AR243" s="4"/>
      <c r="AS243" s="4"/>
      <c r="AT243" s="4"/>
      <c r="AU243" s="4"/>
      <c r="AV243" s="4"/>
      <c r="AW243" s="4"/>
      <c r="AX243" s="4"/>
      <c r="AY243" s="4"/>
      <c r="AZ243" s="4"/>
      <c r="BB243" s="4"/>
      <c r="BH243" s="4" t="str">
        <f>IF(IFERROR(VLOOKUP(F243,F244:F$1993,1,0),"")="","",COUNTIF(F:F,F243))</f>
        <v/>
      </c>
      <c r="BI243" s="4"/>
      <c r="BM243" s="5" t="str">
        <f>IF(B243="","",IF(BH243="",1+(MAX(BM$2:BM242)),""))</f>
        <v/>
      </c>
      <c r="BN243" s="5" t="str">
        <f t="shared" si="48"/>
        <v/>
      </c>
      <c r="BO243" s="5" t="str">
        <f t="shared" si="49"/>
        <v/>
      </c>
      <c r="BP243" s="15" t="str">
        <f t="shared" si="50"/>
        <v/>
      </c>
      <c r="BQ243" s="29"/>
      <c r="BR243" s="16"/>
      <c r="BS243" s="5" t="str">
        <f t="shared" si="61"/>
        <v/>
      </c>
      <c r="BV243" s="5" t="str">
        <f t="shared" si="57"/>
        <v/>
      </c>
      <c r="BW243" s="5" t="str">
        <f>IF(I243="","",IFERROR(IF(VLOOKUP(I243,I$2:I242,1,0)=0,"",""),I243))</f>
        <v/>
      </c>
      <c r="BX243" s="25" t="str">
        <f>IF(BW243="","",(IFERROR(VLOOKUP(MID(BW243,1,1),$CO$2:CS$28,3,0),0)+IFERROR(VLOOKUP(MID(BW243,2,1),CO$2:CS$28,4,0),0)+IFERROR(VLOOKUP(MID(BW243,3,1),CO$2:CS$28,5,0),0)+(ROW(BW243)/1000000000000)))</f>
        <v/>
      </c>
      <c r="BZ243" s="5">
        <v>242</v>
      </c>
      <c r="CA243" s="5" t="str">
        <f>IFERROR(VLOOKUP(BZ243,BV$2:BW1319,2,0),"")</f>
        <v/>
      </c>
      <c r="CU243" s="5" t="e">
        <f>IF(REPORTE!AH$2="si",IF(F243=VALUE(REPORTE!C$11),IF(SUM(CU244:CU$1993),CONCATENATE(INT(B243),", "),INT(B243)),""),IF(F243=VALUE(REPORTE!C$10),IF(SUM(CU244:CU$1993),CONCATENATE(INT(B243),", "),INT(B243)),""))</f>
        <v>#VALUE!</v>
      </c>
    </row>
    <row r="244" spans="1:100" s="5" customFormat="1" ht="15" customHeight="1" x14ac:dyDescent="0.25">
      <c r="A244" s="4" t="str">
        <f t="shared" si="47"/>
        <v/>
      </c>
      <c r="B244" s="6"/>
      <c r="C244" s="7"/>
      <c r="D244" s="10"/>
      <c r="E244" s="5" t="str">
        <f t="shared" si="51"/>
        <v/>
      </c>
      <c r="F244" s="9"/>
      <c r="G244" s="1" t="str">
        <f>IFERROR(INDEX('padron cfe'!B:B,MATCH(DATOS!F244,'padron cfe'!A:A,0),1),"")</f>
        <v/>
      </c>
      <c r="H244" s="1"/>
      <c r="J244" s="2" t="str">
        <f>IFERROR(INDEX('padron cfe'!C:C,MATCH(DATOS!F244,'padron cfe'!A:A,0),1),"")</f>
        <v/>
      </c>
      <c r="K244" s="4"/>
      <c r="L244" s="4" t="str">
        <f>IFERROR(IF(VLOOKUP(I244,I$2:L243,4,0)=0,"",VLOOKUP(I244,I$2:L243,4,0)),"")</f>
        <v/>
      </c>
      <c r="M244" s="4" t="str">
        <f>IFERROR(IF(VLOOKUP(I244,I$2:M243,5,0)=0,"",VLOOKUP(I244,I$2:M243,5,0)),"")</f>
        <v/>
      </c>
      <c r="N244" s="4"/>
      <c r="O244" s="2"/>
      <c r="P244" s="2"/>
      <c r="T244" s="2" t="str">
        <f>IFERROR(INDEX('padron cfe'!D:D,MATCH(DATOS!F244,'padron cfe'!A:A,0),1),"")</f>
        <v/>
      </c>
      <c r="U244" s="4"/>
      <c r="V244" s="4"/>
      <c r="W244" s="4"/>
      <c r="X244" s="4"/>
      <c r="Y244" s="4"/>
      <c r="Z244" s="8"/>
      <c r="AA244" s="4"/>
      <c r="AB244" s="4" t="str">
        <f t="shared" si="52"/>
        <v/>
      </c>
      <c r="AC244" s="7" t="str">
        <f t="shared" ca="1" si="53"/>
        <v/>
      </c>
      <c r="AD244" s="7"/>
      <c r="AE244" s="7"/>
      <c r="AF244" s="97" t="str">
        <f>IFERROR(INDEX(bombas!F:F,MATCH(B244,bombas!I:I,0),1),"")</f>
        <v/>
      </c>
      <c r="AG244" s="6" t="str">
        <f>IFERROR(INDEX(bombas!H:H,MATCH(B244,bombas!I:I,0),1),"")</f>
        <v/>
      </c>
      <c r="AH244" s="4"/>
      <c r="AI244" s="4" t="str">
        <f t="shared" si="54"/>
        <v/>
      </c>
      <c r="AJ244" s="4"/>
      <c r="AK244" s="127" t="str">
        <f t="shared" si="55"/>
        <v/>
      </c>
      <c r="AL244" s="2" t="str">
        <f>IFERROR(IF(INDEX(AL$1:AL243,MATCH(I244,I$1:I243,0),1)=0,"",INDEX(AL$1:AL243,MATCH(I244,I$1:I243,0),1)),"")</f>
        <v/>
      </c>
      <c r="AM244" s="2" t="str">
        <f>IFERROR(IF(INDEX(AM$1:AM243,MATCH(I244,I$1:I243,0),1)=0,"",INDEX(AM$1:AM243,MATCH(I244,I$1:I243,0),1)),"")</f>
        <v/>
      </c>
      <c r="AN244" s="2" t="str">
        <f>IFERROR(IF(INDEX(AN$1:AN243,MATCH(I244,I$1:I243,0),1)=0,"",INDEX(AN$1:AN243,MATCH(I244,I$1:I243,0),1)),"")</f>
        <v/>
      </c>
      <c r="AO244" s="2"/>
      <c r="AP244" s="2"/>
      <c r="AQ244" s="2"/>
      <c r="AR244" s="4"/>
      <c r="AS244" s="4"/>
      <c r="AT244" s="4"/>
      <c r="AU244" s="4"/>
      <c r="AV244" s="4"/>
      <c r="AW244" s="4"/>
      <c r="AX244" s="4"/>
      <c r="AY244" s="4"/>
      <c r="AZ244" s="4"/>
      <c r="BB244" s="4"/>
      <c r="BH244" s="4" t="str">
        <f>IF(IFERROR(VLOOKUP(F244,F245:F$1993,1,0),"")="","",COUNTIF(F:F,F244))</f>
        <v/>
      </c>
      <c r="BI244" s="4"/>
      <c r="BM244" s="5" t="str">
        <f>IF(B244="","",IF(BH244="",1+(MAX(BM$2:BM243)),""))</f>
        <v/>
      </c>
      <c r="BN244" s="5" t="str">
        <f t="shared" si="48"/>
        <v/>
      </c>
      <c r="BO244" s="5" t="str">
        <f t="shared" si="49"/>
        <v/>
      </c>
      <c r="BP244" s="15" t="str">
        <f t="shared" si="50"/>
        <v/>
      </c>
      <c r="BQ244" s="29"/>
      <c r="BR244" s="16"/>
      <c r="BS244" s="5" t="str">
        <f t="shared" si="61"/>
        <v/>
      </c>
      <c r="BV244" s="5" t="str">
        <f t="shared" si="57"/>
        <v/>
      </c>
      <c r="BW244" s="5" t="str">
        <f>IF(I244="","",IFERROR(IF(VLOOKUP(I244,I$2:I243,1,0)=0,"",""),I244))</f>
        <v/>
      </c>
      <c r="BX244" s="25" t="str">
        <f>IF(BW244="","",(IFERROR(VLOOKUP(MID(BW244,1,1),$CO$2:CS$28,3,0),0)+IFERROR(VLOOKUP(MID(BW244,2,1),CO$2:CS$28,4,0),0)+IFERROR(VLOOKUP(MID(BW244,3,1),CO$2:CS$28,5,0),0)+(ROW(BW244)/1000000000000)))</f>
        <v/>
      </c>
      <c r="BZ244" s="5">
        <v>243</v>
      </c>
      <c r="CA244" s="5" t="str">
        <f>IFERROR(VLOOKUP(BZ244,BV$2:BW1320,2,0),"")</f>
        <v/>
      </c>
      <c r="CU244" s="5" t="e">
        <f>IF(REPORTE!AH$2="si",IF(F244=VALUE(REPORTE!C$11),IF(SUM(CU245:CU$1993),CONCATENATE(INT(B244),", "),INT(B244)),""),IF(F244=VALUE(REPORTE!C$10),IF(SUM(CU245:CU$1993),CONCATENATE(INT(B244),", "),INT(B244)),""))</f>
        <v>#VALUE!</v>
      </c>
    </row>
    <row r="245" spans="1:100" s="5" customFormat="1" ht="15" customHeight="1" x14ac:dyDescent="0.25">
      <c r="A245" s="4" t="str">
        <f t="shared" si="47"/>
        <v/>
      </c>
      <c r="B245" s="6"/>
      <c r="C245" s="7"/>
      <c r="D245" s="10"/>
      <c r="E245" s="5" t="str">
        <f t="shared" si="51"/>
        <v/>
      </c>
      <c r="F245" s="9"/>
      <c r="G245" s="1" t="str">
        <f>IFERROR(INDEX('padron cfe'!B:B,MATCH(DATOS!F245,'padron cfe'!A:A,0),1),"")</f>
        <v/>
      </c>
      <c r="H245" s="1"/>
      <c r="J245" s="2" t="str">
        <f>IFERROR(INDEX('padron cfe'!C:C,MATCH(DATOS!F245,'padron cfe'!A:A,0),1),"")</f>
        <v/>
      </c>
      <c r="K245" s="4"/>
      <c r="L245" s="4" t="str">
        <f>IFERROR(IF(VLOOKUP(I245,I$2:L244,4,0)=0,"",VLOOKUP(I245,I$2:L244,4,0)),"")</f>
        <v/>
      </c>
      <c r="M245" s="4" t="str">
        <f>IFERROR(IF(VLOOKUP(I245,I$2:M244,5,0)=0,"",VLOOKUP(I245,I$2:M244,5,0)),"")</f>
        <v/>
      </c>
      <c r="N245" s="4"/>
      <c r="O245" s="2"/>
      <c r="P245" s="2"/>
      <c r="T245" s="2" t="str">
        <f>IFERROR(INDEX('padron cfe'!D:D,MATCH(DATOS!F245,'padron cfe'!A:A,0),1),"")</f>
        <v/>
      </c>
      <c r="U245" s="4"/>
      <c r="V245" s="4"/>
      <c r="W245" s="4"/>
      <c r="X245" s="4"/>
      <c r="Y245" s="4"/>
      <c r="Z245" s="8"/>
      <c r="AA245" s="4"/>
      <c r="AB245" s="4" t="str">
        <f t="shared" si="52"/>
        <v/>
      </c>
      <c r="AC245" s="7" t="str">
        <f t="shared" ca="1" si="53"/>
        <v/>
      </c>
      <c r="AD245" s="7"/>
      <c r="AE245" s="7"/>
      <c r="AF245" s="97" t="str">
        <f>IFERROR(INDEX(bombas!F:F,MATCH(B245,bombas!I:I,0),1),"")</f>
        <v/>
      </c>
      <c r="AG245" s="6" t="str">
        <f>IFERROR(INDEX(bombas!H:H,MATCH(B245,bombas!I:I,0),1),"")</f>
        <v/>
      </c>
      <c r="AH245" s="4"/>
      <c r="AI245" s="4" t="str">
        <f t="shared" si="54"/>
        <v/>
      </c>
      <c r="AJ245" s="4"/>
      <c r="AK245" s="127" t="str">
        <f t="shared" si="55"/>
        <v/>
      </c>
      <c r="AL245" s="2" t="str">
        <f>IFERROR(IF(INDEX(AL$1:AL244,MATCH(I245,I$1:I244,0),1)=0,"",INDEX(AL$1:AL244,MATCH(I245,I$1:I244,0),1)),"")</f>
        <v/>
      </c>
      <c r="AM245" s="2" t="str">
        <f>IFERROR(IF(INDEX(AM$1:AM244,MATCH(I245,I$1:I244,0),1)=0,"",INDEX(AM$1:AM244,MATCH(I245,I$1:I244,0),1)),"")</f>
        <v/>
      </c>
      <c r="AN245" s="2" t="str">
        <f>IFERROR(IF(INDEX(AN$1:AN244,MATCH(I245,I$1:I244,0),1)=0,"",INDEX(AN$1:AN244,MATCH(I245,I$1:I244,0),1)),"")</f>
        <v/>
      </c>
      <c r="AO245" s="2"/>
      <c r="AP245" s="2"/>
      <c r="AQ245" s="2"/>
      <c r="AR245" s="4"/>
      <c r="AS245" s="4"/>
      <c r="AT245" s="4"/>
      <c r="AU245" s="4"/>
      <c r="AV245" s="4"/>
      <c r="AW245" s="4"/>
      <c r="AX245" s="4"/>
      <c r="AY245" s="4"/>
      <c r="AZ245" s="4"/>
      <c r="BB245" s="4"/>
      <c r="BH245" s="4" t="str">
        <f>IF(IFERROR(VLOOKUP(F245,F246:F$1993,1,0),"")="","",COUNTIF(F:F,F245))</f>
        <v/>
      </c>
      <c r="BI245" s="4"/>
      <c r="BM245" s="5" t="str">
        <f>IF(B245="","",IF(BH245="",1+(MAX(BM$2:BM244)),""))</f>
        <v/>
      </c>
      <c r="BN245" s="5" t="str">
        <f t="shared" si="48"/>
        <v/>
      </c>
      <c r="BO245" s="5" t="str">
        <f t="shared" si="49"/>
        <v/>
      </c>
      <c r="BP245" s="15" t="str">
        <f t="shared" si="50"/>
        <v/>
      </c>
      <c r="BQ245" s="29"/>
      <c r="BR245" s="16"/>
      <c r="BS245" s="5" t="str">
        <f t="shared" si="61"/>
        <v/>
      </c>
      <c r="BV245" s="5" t="str">
        <f t="shared" si="57"/>
        <v/>
      </c>
      <c r="BW245" s="5" t="str">
        <f>IF(I245="","",IFERROR(IF(VLOOKUP(I245,I$2:I244,1,0)=0,"",""),I245))</f>
        <v/>
      </c>
      <c r="BX245" s="25" t="str">
        <f>IF(BW245="","",(IFERROR(VLOOKUP(MID(BW245,1,1),$CO$2:CS$28,3,0),0)+IFERROR(VLOOKUP(MID(BW245,2,1),CO$2:CS$28,4,0),0)+IFERROR(VLOOKUP(MID(BW245,3,1),CO$2:CS$28,5,0),0)+(ROW(BW245)/1000000000000)))</f>
        <v/>
      </c>
      <c r="BZ245" s="5">
        <v>244</v>
      </c>
      <c r="CA245" s="5" t="str">
        <f>IFERROR(VLOOKUP(BZ245,BV$2:BW1321,2,0),"")</f>
        <v/>
      </c>
      <c r="CU245" s="5" t="e">
        <f>IF(REPORTE!AH$2="si",IF(F245=VALUE(REPORTE!C$11),IF(SUM(CU246:CU$1993),CONCATENATE(INT(B245),", "),INT(B245)),""),IF(F245=VALUE(REPORTE!C$10),IF(SUM(CU246:CU$1993),CONCATENATE(INT(B245),", "),INT(B245)),""))</f>
        <v>#VALUE!</v>
      </c>
    </row>
    <row r="246" spans="1:100" s="5" customFormat="1" ht="15" customHeight="1" x14ac:dyDescent="0.25">
      <c r="A246" s="4" t="str">
        <f t="shared" si="47"/>
        <v/>
      </c>
      <c r="B246" s="6"/>
      <c r="C246" s="7"/>
      <c r="D246" s="10"/>
      <c r="E246" s="5" t="str">
        <f t="shared" si="51"/>
        <v/>
      </c>
      <c r="F246" s="9"/>
      <c r="G246" s="1" t="str">
        <f>IFERROR(INDEX('padron cfe'!B:B,MATCH(DATOS!F246,'padron cfe'!A:A,0),1),"")</f>
        <v/>
      </c>
      <c r="H246" s="1"/>
      <c r="J246" s="2" t="str">
        <f>IFERROR(INDEX('padron cfe'!C:C,MATCH(DATOS!F246,'padron cfe'!A:A,0),1),"")</f>
        <v/>
      </c>
      <c r="K246" s="4"/>
      <c r="L246" s="4" t="str">
        <f>IFERROR(IF(VLOOKUP(I246,I$2:L245,4,0)=0,"",VLOOKUP(I246,I$2:L245,4,0)),"")</f>
        <v/>
      </c>
      <c r="M246" s="4" t="str">
        <f>IFERROR(IF(VLOOKUP(I246,I$2:M245,5,0)=0,"",VLOOKUP(I246,I$2:M245,5,0)),"")</f>
        <v/>
      </c>
      <c r="N246" s="4"/>
      <c r="O246" s="2"/>
      <c r="P246" s="2"/>
      <c r="T246" s="2" t="str">
        <f>IFERROR(INDEX('padron cfe'!D:D,MATCH(DATOS!F246,'padron cfe'!A:A,0),1),"")</f>
        <v/>
      </c>
      <c r="U246" s="4"/>
      <c r="V246" s="4"/>
      <c r="W246" s="4"/>
      <c r="X246" s="4"/>
      <c r="Y246" s="4"/>
      <c r="Z246" s="8"/>
      <c r="AA246" s="4"/>
      <c r="AB246" s="4" t="str">
        <f t="shared" si="52"/>
        <v/>
      </c>
      <c r="AC246" s="7" t="str">
        <f t="shared" ca="1" si="53"/>
        <v/>
      </c>
      <c r="AD246" s="7"/>
      <c r="AE246" s="7"/>
      <c r="AF246" s="97" t="str">
        <f>IFERROR(INDEX(bombas!F:F,MATCH(B246,bombas!I:I,0),1),"")</f>
        <v/>
      </c>
      <c r="AG246" s="6" t="str">
        <f>IFERROR(INDEX(bombas!H:H,MATCH(B246,bombas!I:I,0),1),"")</f>
        <v/>
      </c>
      <c r="AH246" s="4"/>
      <c r="AI246" s="4" t="str">
        <f t="shared" si="54"/>
        <v/>
      </c>
      <c r="AJ246" s="4"/>
      <c r="AK246" s="127" t="str">
        <f t="shared" si="55"/>
        <v/>
      </c>
      <c r="AL246" s="2" t="str">
        <f>IFERROR(IF(INDEX(AL$1:AL245,MATCH(I246,I$1:I245,0),1)=0,"",INDEX(AL$1:AL245,MATCH(I246,I$1:I245,0),1)),"")</f>
        <v/>
      </c>
      <c r="AM246" s="2" t="str">
        <f>IFERROR(IF(INDEX(AM$1:AM245,MATCH(I246,I$1:I245,0),1)=0,"",INDEX(AM$1:AM245,MATCH(I246,I$1:I245,0),1)),"")</f>
        <v/>
      </c>
      <c r="AN246" s="2" t="str">
        <f>IFERROR(IF(INDEX(AN$1:AN245,MATCH(I246,I$1:I245,0),1)=0,"",INDEX(AN$1:AN245,MATCH(I246,I$1:I245,0),1)),"")</f>
        <v/>
      </c>
      <c r="AO246" s="2"/>
      <c r="AP246" s="2"/>
      <c r="AQ246" s="2"/>
      <c r="AR246" s="4"/>
      <c r="AS246" s="4"/>
      <c r="AT246" s="4"/>
      <c r="AU246" s="4"/>
      <c r="AV246" s="4"/>
      <c r="AW246" s="4"/>
      <c r="AX246" s="4"/>
      <c r="AY246" s="4"/>
      <c r="AZ246" s="4"/>
      <c r="BB246" s="4"/>
      <c r="BH246" s="4" t="str">
        <f>IF(IFERROR(VLOOKUP(F246,F247:F$1993,1,0),"")="","",COUNTIF(F:F,F246))</f>
        <v/>
      </c>
      <c r="BI246" s="4"/>
      <c r="BM246" s="5" t="str">
        <f>IF(B246="","",IF(BH246="",1+(MAX(BM$2:BM245)),""))</f>
        <v/>
      </c>
      <c r="BN246" s="5" t="str">
        <f t="shared" si="48"/>
        <v/>
      </c>
      <c r="BO246" s="5" t="str">
        <f t="shared" si="49"/>
        <v/>
      </c>
      <c r="BP246" s="15" t="str">
        <f t="shared" si="50"/>
        <v/>
      </c>
      <c r="BQ246" s="29"/>
      <c r="BR246" s="16"/>
      <c r="BS246" s="5" t="str">
        <f t="shared" si="61"/>
        <v/>
      </c>
      <c r="BV246" s="5" t="str">
        <f t="shared" si="57"/>
        <v/>
      </c>
      <c r="BW246" s="5" t="str">
        <f>IF(I246="","",IFERROR(IF(VLOOKUP(I246,I$2:I245,1,0)=0,"",""),I246))</f>
        <v/>
      </c>
      <c r="BX246" s="25" t="str">
        <f>IF(BW246="","",(IFERROR(VLOOKUP(MID(BW246,1,1),$CO$2:CS$28,3,0),0)+IFERROR(VLOOKUP(MID(BW246,2,1),CO$2:CS$28,4,0),0)+IFERROR(VLOOKUP(MID(BW246,3,1),CO$2:CS$28,5,0),0)+(ROW(BW246)/1000000000000)))</f>
        <v/>
      </c>
      <c r="BZ246" s="5">
        <v>245</v>
      </c>
      <c r="CA246" s="5" t="str">
        <f>IFERROR(VLOOKUP(BZ246,BV$2:BW1322,2,0),"")</f>
        <v/>
      </c>
      <c r="CU246" s="5" t="e">
        <f>IF(REPORTE!AH$2="si",IF(F246=VALUE(REPORTE!C$11),IF(SUM(CU247:CU$1993),CONCATENATE(INT(B246),", "),INT(B246)),""),IF(F246=VALUE(REPORTE!C$10),IF(SUM(CU247:CU$1993),CONCATENATE(INT(B246),", "),INT(B246)),""))</f>
        <v>#VALUE!</v>
      </c>
    </row>
    <row r="247" spans="1:100" s="5" customFormat="1" ht="15" customHeight="1" x14ac:dyDescent="0.25">
      <c r="A247" s="4" t="str">
        <f t="shared" si="47"/>
        <v/>
      </c>
      <c r="B247" s="6"/>
      <c r="C247" s="7"/>
      <c r="D247" s="10"/>
      <c r="E247" s="5" t="str">
        <f t="shared" si="51"/>
        <v/>
      </c>
      <c r="F247" s="9"/>
      <c r="G247" s="1" t="str">
        <f>IFERROR(INDEX('padron cfe'!B:B,MATCH(DATOS!F247,'padron cfe'!A:A,0),1),"")</f>
        <v/>
      </c>
      <c r="H247" s="1"/>
      <c r="J247" s="2" t="str">
        <f>IFERROR(INDEX('padron cfe'!C:C,MATCH(DATOS!F247,'padron cfe'!A:A,0),1),"")</f>
        <v/>
      </c>
      <c r="K247" s="4"/>
      <c r="L247" s="4" t="str">
        <f>IFERROR(IF(VLOOKUP(I247,I$2:L246,4,0)=0,"",VLOOKUP(I247,I$2:L246,4,0)),"")</f>
        <v/>
      </c>
      <c r="M247" s="4" t="str">
        <f>IFERROR(IF(VLOOKUP(I247,I$2:M246,5,0)=0,"",VLOOKUP(I247,I$2:M246,5,0)),"")</f>
        <v/>
      </c>
      <c r="N247" s="4"/>
      <c r="O247" s="2"/>
      <c r="P247" s="2"/>
      <c r="T247" s="2" t="str">
        <f>IFERROR(INDEX('padron cfe'!D:D,MATCH(DATOS!F247,'padron cfe'!A:A,0),1),"")</f>
        <v/>
      </c>
      <c r="U247" s="4"/>
      <c r="V247" s="4"/>
      <c r="W247" s="4"/>
      <c r="X247" s="4"/>
      <c r="Y247" s="4"/>
      <c r="Z247" s="8"/>
      <c r="AA247" s="4"/>
      <c r="AB247" s="4" t="str">
        <f t="shared" si="52"/>
        <v/>
      </c>
      <c r="AC247" s="7" t="str">
        <f t="shared" ca="1" si="53"/>
        <v/>
      </c>
      <c r="AD247" s="7"/>
      <c r="AE247" s="7"/>
      <c r="AF247" s="97" t="str">
        <f>IFERROR(INDEX(bombas!F:F,MATCH(B247,bombas!I:I,0),1),"")</f>
        <v/>
      </c>
      <c r="AG247" s="6" t="str">
        <f>IFERROR(INDEX(bombas!H:H,MATCH(B247,bombas!I:I,0),1),"")</f>
        <v/>
      </c>
      <c r="AH247" s="4"/>
      <c r="AI247" s="4" t="str">
        <f t="shared" si="54"/>
        <v/>
      </c>
      <c r="AJ247" s="4"/>
      <c r="AK247" s="127" t="str">
        <f t="shared" si="55"/>
        <v/>
      </c>
      <c r="AL247" s="2" t="str">
        <f>IFERROR(IF(INDEX(AL$1:AL246,MATCH(I247,I$1:I246,0),1)=0,"",INDEX(AL$1:AL246,MATCH(I247,I$1:I246,0),1)),"")</f>
        <v/>
      </c>
      <c r="AM247" s="2" t="str">
        <f>IFERROR(IF(INDEX(AM$1:AM246,MATCH(I247,I$1:I246,0),1)=0,"",INDEX(AM$1:AM246,MATCH(I247,I$1:I246,0),1)),"")</f>
        <v/>
      </c>
      <c r="AN247" s="2" t="str">
        <f>IFERROR(IF(INDEX(AN$1:AN246,MATCH(I247,I$1:I246,0),1)=0,"",INDEX(AN$1:AN246,MATCH(I247,I$1:I246,0),1)),"")</f>
        <v/>
      </c>
      <c r="AO247" s="2"/>
      <c r="AP247" s="2"/>
      <c r="AQ247" s="2"/>
      <c r="AR247" s="4"/>
      <c r="AS247" s="4"/>
      <c r="AT247" s="4"/>
      <c r="AU247" s="4"/>
      <c r="AV247" s="4"/>
      <c r="AW247" s="4"/>
      <c r="AX247" s="4"/>
      <c r="AY247" s="4"/>
      <c r="AZ247" s="4"/>
      <c r="BB247" s="4"/>
      <c r="BH247" s="4" t="str">
        <f>IF(IFERROR(VLOOKUP(F247,F248:F$1993,1,0),"")="","",COUNTIF(F:F,F247))</f>
        <v/>
      </c>
      <c r="BI247" s="4"/>
      <c r="BM247" s="5" t="str">
        <f>IF(B247="","",IF(BH247="",1+(MAX(BM$2:BM246)),""))</f>
        <v/>
      </c>
      <c r="BN247" s="5" t="str">
        <f t="shared" si="48"/>
        <v/>
      </c>
      <c r="BO247" s="5" t="str">
        <f t="shared" si="49"/>
        <v/>
      </c>
      <c r="BP247" s="15" t="str">
        <f t="shared" si="50"/>
        <v/>
      </c>
      <c r="BQ247" s="29"/>
      <c r="BR247" s="16"/>
      <c r="BS247" s="5" t="str">
        <f t="shared" si="61"/>
        <v/>
      </c>
      <c r="BV247" s="5" t="str">
        <f t="shared" si="57"/>
        <v/>
      </c>
      <c r="BW247" s="5" t="str">
        <f>IF(I247="","",IFERROR(IF(VLOOKUP(I247,I$2:I246,1,0)=0,"",""),I247))</f>
        <v/>
      </c>
      <c r="BX247" s="25" t="str">
        <f>IF(BW247="","",(IFERROR(VLOOKUP(MID(BW247,1,1),$CO$2:CS$28,3,0),0)+IFERROR(VLOOKUP(MID(BW247,2,1),CO$2:CS$28,4,0),0)+IFERROR(VLOOKUP(MID(BW247,3,1),CO$2:CS$28,5,0),0)+(ROW(BW247)/1000000000000)))</f>
        <v/>
      </c>
      <c r="BZ247" s="5">
        <v>246</v>
      </c>
      <c r="CA247" s="5" t="str">
        <f>IFERROR(VLOOKUP(BZ247,BV$2:BW1323,2,0),"")</f>
        <v/>
      </c>
      <c r="CU247" s="5" t="e">
        <f>IF(REPORTE!AH$2="si",IF(F247=VALUE(REPORTE!C$11),IF(SUM(CU248:CU$1993),CONCATENATE(INT(B247),", "),INT(B247)),""),IF(F247=VALUE(REPORTE!C$10),IF(SUM(CU248:CU$1993),CONCATENATE(INT(B247),", "),INT(B247)),""))</f>
        <v>#VALUE!</v>
      </c>
    </row>
    <row r="248" spans="1:100" s="5" customFormat="1" ht="15" customHeight="1" x14ac:dyDescent="0.25">
      <c r="A248" s="4" t="str">
        <f t="shared" si="47"/>
        <v/>
      </c>
      <c r="B248" s="6"/>
      <c r="C248" s="7"/>
      <c r="D248" s="10"/>
      <c r="E248" s="5" t="str">
        <f t="shared" si="51"/>
        <v/>
      </c>
      <c r="F248" s="9"/>
      <c r="G248" s="1" t="str">
        <f>IFERROR(INDEX('padron cfe'!B:B,MATCH(DATOS!F248,'padron cfe'!A:A,0),1),"")</f>
        <v/>
      </c>
      <c r="H248" s="1"/>
      <c r="J248" s="2" t="str">
        <f>IFERROR(INDEX('padron cfe'!C:C,MATCH(DATOS!F248,'padron cfe'!A:A,0),1),"")</f>
        <v/>
      </c>
      <c r="K248" s="4"/>
      <c r="L248" s="4" t="str">
        <f>IFERROR(IF(VLOOKUP(I248,I$2:L247,4,0)=0,"",VLOOKUP(I248,I$2:L247,4,0)),"")</f>
        <v/>
      </c>
      <c r="M248" s="4" t="str">
        <f>IFERROR(IF(VLOOKUP(I248,I$2:M247,5,0)=0,"",VLOOKUP(I248,I$2:M247,5,0)),"")</f>
        <v/>
      </c>
      <c r="N248" s="4"/>
      <c r="O248" s="2"/>
      <c r="P248" s="2"/>
      <c r="T248" s="2" t="str">
        <f>IFERROR(INDEX('padron cfe'!D:D,MATCH(DATOS!F248,'padron cfe'!A:A,0),1),"")</f>
        <v/>
      </c>
      <c r="U248" s="4"/>
      <c r="V248" s="4"/>
      <c r="W248" s="4"/>
      <c r="X248" s="4"/>
      <c r="Y248" s="4"/>
      <c r="Z248" s="8"/>
      <c r="AA248" s="4"/>
      <c r="AB248" s="4" t="str">
        <f t="shared" si="52"/>
        <v/>
      </c>
      <c r="AC248" s="7" t="str">
        <f t="shared" ca="1" si="53"/>
        <v/>
      </c>
      <c r="AD248" s="7"/>
      <c r="AE248" s="7"/>
      <c r="AF248" s="97" t="str">
        <f>IFERROR(INDEX(bombas!F:F,MATCH(B248,bombas!I:I,0),1),"")</f>
        <v/>
      </c>
      <c r="AG248" s="6" t="str">
        <f>IFERROR(INDEX(bombas!H:H,MATCH(B248,bombas!I:I,0),1),"")</f>
        <v/>
      </c>
      <c r="AH248" s="4"/>
      <c r="AI248" s="4" t="str">
        <f t="shared" si="54"/>
        <v/>
      </c>
      <c r="AJ248" s="4"/>
      <c r="AK248" s="127" t="str">
        <f t="shared" si="55"/>
        <v/>
      </c>
      <c r="AL248" s="2" t="str">
        <f>IFERROR(IF(INDEX(AL$1:AL247,MATCH(I248,I$1:I247,0),1)=0,"",INDEX(AL$1:AL247,MATCH(I248,I$1:I247,0),1)),"")</f>
        <v/>
      </c>
      <c r="AM248" s="2" t="str">
        <f>IFERROR(IF(INDEX(AM$1:AM247,MATCH(I248,I$1:I247,0),1)=0,"",INDEX(AM$1:AM247,MATCH(I248,I$1:I247,0),1)),"")</f>
        <v/>
      </c>
      <c r="AN248" s="2" t="str">
        <f>IFERROR(IF(INDEX(AN$1:AN247,MATCH(I248,I$1:I247,0),1)=0,"",INDEX(AN$1:AN247,MATCH(I248,I$1:I247,0),1)),"")</f>
        <v/>
      </c>
      <c r="AO248" s="2"/>
      <c r="AP248" s="2"/>
      <c r="AQ248" s="2"/>
      <c r="AR248" s="4"/>
      <c r="AS248" s="4"/>
      <c r="AT248" s="4"/>
      <c r="AU248" s="4"/>
      <c r="AV248" s="4"/>
      <c r="AW248" s="4"/>
      <c r="AX248" s="4"/>
      <c r="AY248" s="4"/>
      <c r="AZ248" s="4"/>
      <c r="BB248" s="4"/>
      <c r="BH248" s="4" t="str">
        <f>IF(IFERROR(VLOOKUP(F248,F249:F$1993,1,0),"")="","",COUNTIF(F:F,F248))</f>
        <v/>
      </c>
      <c r="BI248" s="4"/>
      <c r="BM248" s="5" t="str">
        <f>IF(B248="","",IF(BH248="",1+(MAX(BM$2:BM247)),""))</f>
        <v/>
      </c>
      <c r="BN248" s="5" t="str">
        <f t="shared" si="48"/>
        <v/>
      </c>
      <c r="BO248" s="5" t="str">
        <f t="shared" si="49"/>
        <v/>
      </c>
      <c r="BP248" s="15" t="str">
        <f t="shared" si="50"/>
        <v/>
      </c>
      <c r="BQ248" s="29"/>
      <c r="BR248" s="16"/>
      <c r="BS248" s="5" t="str">
        <f t="shared" si="61"/>
        <v/>
      </c>
      <c r="BV248" s="5" t="str">
        <f t="shared" si="57"/>
        <v/>
      </c>
      <c r="BW248" s="5" t="str">
        <f>IF(I248="","",IFERROR(IF(VLOOKUP(I248,I$2:I247,1,0)=0,"",""),I248))</f>
        <v/>
      </c>
      <c r="BX248" s="25" t="str">
        <f>IF(BW248="","",(IFERROR(VLOOKUP(MID(BW248,1,1),$CO$2:CS$28,3,0),0)+IFERROR(VLOOKUP(MID(BW248,2,1),CO$2:CS$28,4,0),0)+IFERROR(VLOOKUP(MID(BW248,3,1),CO$2:CS$28,5,0),0)+(ROW(BW248)/1000000000000)))</f>
        <v/>
      </c>
      <c r="BZ248" s="5">
        <v>247</v>
      </c>
      <c r="CA248" s="5" t="str">
        <f>IFERROR(VLOOKUP(BZ248,BV$2:BW1324,2,0),"")</f>
        <v/>
      </c>
      <c r="CU248" s="5" t="e">
        <f>IF(REPORTE!AH$2="si",IF(F248=VALUE(REPORTE!C$11),IF(SUM(CU249:CU$1993),CONCATENATE(INT(B248),", "),INT(B248)),""),IF(F248=VALUE(REPORTE!C$10),IF(SUM(CU249:CU$1993),CONCATENATE(INT(B248),", "),INT(B248)),""))</f>
        <v>#VALUE!</v>
      </c>
    </row>
    <row r="249" spans="1:100" s="5" customFormat="1" ht="15" customHeight="1" x14ac:dyDescent="0.25">
      <c r="A249" s="4" t="str">
        <f t="shared" si="47"/>
        <v/>
      </c>
      <c r="B249" s="6"/>
      <c r="C249" s="7"/>
      <c r="D249" s="10"/>
      <c r="E249" s="5" t="str">
        <f t="shared" si="51"/>
        <v/>
      </c>
      <c r="F249" s="9"/>
      <c r="G249" s="1" t="str">
        <f>IFERROR(INDEX('padron cfe'!B:B,MATCH(DATOS!F249,'padron cfe'!A:A,0),1),"")</f>
        <v/>
      </c>
      <c r="H249" s="1"/>
      <c r="J249" s="2" t="str">
        <f>IFERROR(INDEX('padron cfe'!C:C,MATCH(DATOS!F249,'padron cfe'!A:A,0),1),"")</f>
        <v/>
      </c>
      <c r="K249" s="4"/>
      <c r="L249" s="4" t="str">
        <f>IFERROR(IF(VLOOKUP(I249,I$2:L248,4,0)=0,"",VLOOKUP(I249,I$2:L248,4,0)),"")</f>
        <v/>
      </c>
      <c r="M249" s="4" t="str">
        <f>IFERROR(IF(VLOOKUP(I249,I$2:M248,5,0)=0,"",VLOOKUP(I249,I$2:M248,5,0)),"")</f>
        <v/>
      </c>
      <c r="N249" s="4"/>
      <c r="O249" s="2"/>
      <c r="P249" s="2"/>
      <c r="T249" s="2" t="str">
        <f>IFERROR(INDEX('padron cfe'!D:D,MATCH(DATOS!F249,'padron cfe'!A:A,0),1),"")</f>
        <v/>
      </c>
      <c r="U249" s="4"/>
      <c r="V249" s="4"/>
      <c r="W249" s="4"/>
      <c r="X249" s="4"/>
      <c r="Y249" s="4"/>
      <c r="Z249" s="8"/>
      <c r="AA249" s="4"/>
      <c r="AB249" s="4" t="str">
        <f t="shared" si="52"/>
        <v/>
      </c>
      <c r="AC249" s="7" t="str">
        <f t="shared" ca="1" si="53"/>
        <v/>
      </c>
      <c r="AD249" s="7"/>
      <c r="AE249" s="7"/>
      <c r="AF249" s="97" t="str">
        <f>IFERROR(INDEX(bombas!F:F,MATCH(B249,bombas!I:I,0),1),"")</f>
        <v/>
      </c>
      <c r="AG249" s="6" t="str">
        <f>IFERROR(INDEX(bombas!H:H,MATCH(B249,bombas!I:I,0),1),"")</f>
        <v/>
      </c>
      <c r="AH249" s="4"/>
      <c r="AI249" s="4" t="str">
        <f t="shared" si="54"/>
        <v/>
      </c>
      <c r="AJ249" s="4"/>
      <c r="AK249" s="127" t="str">
        <f t="shared" si="55"/>
        <v/>
      </c>
      <c r="AL249" s="2" t="str">
        <f>IFERROR(IF(INDEX(AL$1:AL248,MATCH(I249,I$1:I248,0),1)=0,"",INDEX(AL$1:AL248,MATCH(I249,I$1:I248,0),1)),"")</f>
        <v/>
      </c>
      <c r="AM249" s="2" t="str">
        <f>IFERROR(IF(INDEX(AM$1:AM248,MATCH(I249,I$1:I248,0),1)=0,"",INDEX(AM$1:AM248,MATCH(I249,I$1:I248,0),1)),"")</f>
        <v/>
      </c>
      <c r="AN249" s="2" t="str">
        <f>IFERROR(IF(INDEX(AN$1:AN248,MATCH(I249,I$1:I248,0),1)=0,"",INDEX(AN$1:AN248,MATCH(I249,I$1:I248,0),1)),"")</f>
        <v/>
      </c>
      <c r="AO249" s="2"/>
      <c r="AP249" s="2"/>
      <c r="AQ249" s="2"/>
      <c r="AR249" s="4"/>
      <c r="AS249" s="4"/>
      <c r="AT249" s="4"/>
      <c r="AU249" s="4"/>
      <c r="AV249" s="4"/>
      <c r="AW249" s="4"/>
      <c r="AX249" s="4"/>
      <c r="AY249" s="4"/>
      <c r="AZ249" s="4"/>
      <c r="BB249" s="4"/>
      <c r="BH249" s="4" t="str">
        <f>IF(IFERROR(VLOOKUP(F249,F250:F$1993,1,0),"")="","",COUNTIF(F:F,F249))</f>
        <v/>
      </c>
      <c r="BI249" s="4"/>
      <c r="BM249" s="5" t="str">
        <f>IF(B249="","",IF(BH249="",1+(MAX(BM$2:BM248)),""))</f>
        <v/>
      </c>
      <c r="BN249" s="5" t="str">
        <f t="shared" si="48"/>
        <v/>
      </c>
      <c r="BO249" s="5" t="str">
        <f t="shared" si="49"/>
        <v/>
      </c>
      <c r="BP249" s="15" t="str">
        <f t="shared" si="50"/>
        <v/>
      </c>
      <c r="BQ249" s="29"/>
      <c r="BR249" s="16"/>
      <c r="BS249" s="5" t="str">
        <f t="shared" si="61"/>
        <v/>
      </c>
      <c r="BV249" s="5" t="str">
        <f t="shared" si="57"/>
        <v/>
      </c>
      <c r="BW249" s="5" t="str">
        <f>IF(I249="","",IFERROR(IF(VLOOKUP(I249,I$2:I248,1,0)=0,"",""),I249))</f>
        <v/>
      </c>
      <c r="BX249" s="25" t="str">
        <f>IF(BW249="","",(IFERROR(VLOOKUP(MID(BW249,1,1),$CO$2:CS$28,3,0),0)+IFERROR(VLOOKUP(MID(BW249,2,1),CO$2:CS$28,4,0),0)+IFERROR(VLOOKUP(MID(BW249,3,1),CO$2:CS$28,5,0),0)+(ROW(BW249)/1000000000000)))</f>
        <v/>
      </c>
      <c r="BZ249" s="5">
        <v>248</v>
      </c>
      <c r="CA249" s="5" t="str">
        <f>IFERROR(VLOOKUP(BZ249,BV$2:BW1325,2,0),"")</f>
        <v/>
      </c>
      <c r="CU249" s="5" t="e">
        <f>IF(REPORTE!AH$2="si",IF(F249=VALUE(REPORTE!C$11),IF(SUM(CU250:CU$1993),CONCATENATE(INT(B249),", "),INT(B249)),""),IF(F249=VALUE(REPORTE!C$10),IF(SUM(CU250:CU$1993),CONCATENATE(INT(B249),", "),INT(B249)),""))</f>
        <v>#VALUE!</v>
      </c>
    </row>
    <row r="250" spans="1:100" s="5" customFormat="1" ht="15" customHeight="1" x14ac:dyDescent="0.25">
      <c r="A250" s="4" t="str">
        <f t="shared" si="47"/>
        <v/>
      </c>
      <c r="B250" s="6"/>
      <c r="C250" s="7"/>
      <c r="D250" s="10"/>
      <c r="E250" s="5" t="str">
        <f t="shared" si="51"/>
        <v/>
      </c>
      <c r="F250" s="9"/>
      <c r="G250" s="1" t="str">
        <f>IFERROR(INDEX('padron cfe'!B:B,MATCH(DATOS!F250,'padron cfe'!A:A,0),1),"")</f>
        <v/>
      </c>
      <c r="H250" s="1"/>
      <c r="J250" s="2" t="str">
        <f>IFERROR(INDEX('padron cfe'!C:C,MATCH(DATOS!F250,'padron cfe'!A:A,0),1),"")</f>
        <v/>
      </c>
      <c r="K250" s="4"/>
      <c r="L250" s="4" t="str">
        <f>IFERROR(IF(VLOOKUP(I250,I$2:L249,4,0)=0,"",VLOOKUP(I250,I$2:L249,4,0)),"")</f>
        <v/>
      </c>
      <c r="M250" s="4" t="str">
        <f>IFERROR(IF(VLOOKUP(I250,I$2:M249,5,0)=0,"",VLOOKUP(I250,I$2:M249,5,0)),"")</f>
        <v/>
      </c>
      <c r="N250" s="4"/>
      <c r="O250" s="2"/>
      <c r="P250" s="2"/>
      <c r="T250" s="2" t="str">
        <f>IFERROR(INDEX('padron cfe'!D:D,MATCH(DATOS!F250,'padron cfe'!A:A,0),1),"")</f>
        <v/>
      </c>
      <c r="U250" s="4"/>
      <c r="V250" s="4"/>
      <c r="W250" s="4"/>
      <c r="X250" s="4"/>
      <c r="Y250" s="4"/>
      <c r="Z250" s="8"/>
      <c r="AA250" s="4"/>
      <c r="AB250" s="4" t="str">
        <f t="shared" si="52"/>
        <v/>
      </c>
      <c r="AC250" s="7" t="str">
        <f t="shared" ca="1" si="53"/>
        <v/>
      </c>
      <c r="AD250" s="7"/>
      <c r="AE250" s="7"/>
      <c r="AF250" s="97" t="str">
        <f>IFERROR(INDEX(bombas!F:F,MATCH(B250,bombas!I:I,0),1),"")</f>
        <v/>
      </c>
      <c r="AG250" s="6" t="str">
        <f>IFERROR(INDEX(bombas!H:H,MATCH(B250,bombas!I:I,0),1),"")</f>
        <v/>
      </c>
      <c r="AH250" s="4"/>
      <c r="AI250" s="4" t="str">
        <f t="shared" si="54"/>
        <v/>
      </c>
      <c r="AJ250" s="4"/>
      <c r="AK250" s="127" t="str">
        <f t="shared" si="55"/>
        <v/>
      </c>
      <c r="AL250" s="2" t="str">
        <f>IFERROR(IF(INDEX(AL$1:AL249,MATCH(I250,I$1:I249,0),1)=0,"",INDEX(AL$1:AL249,MATCH(I250,I$1:I249,0),1)),"")</f>
        <v/>
      </c>
      <c r="AM250" s="2" t="str">
        <f>IFERROR(IF(INDEX(AM$1:AM249,MATCH(I250,I$1:I249,0),1)=0,"",INDEX(AM$1:AM249,MATCH(I250,I$1:I249,0),1)),"")</f>
        <v/>
      </c>
      <c r="AN250" s="2" t="str">
        <f>IFERROR(IF(INDEX(AN$1:AN249,MATCH(I250,I$1:I249,0),1)=0,"",INDEX(AN$1:AN249,MATCH(I250,I$1:I249,0),1)),"")</f>
        <v/>
      </c>
      <c r="AO250" s="2"/>
      <c r="AP250" s="2"/>
      <c r="AQ250" s="2"/>
      <c r="AR250" s="4"/>
      <c r="AS250" s="4"/>
      <c r="AT250" s="4"/>
      <c r="AU250" s="4"/>
      <c r="AV250" s="4"/>
      <c r="AW250" s="4"/>
      <c r="AX250" s="4"/>
      <c r="AY250" s="4"/>
      <c r="AZ250" s="4"/>
      <c r="BB250" s="4"/>
      <c r="BH250" s="4" t="str">
        <f>IF(IFERROR(VLOOKUP(F250,F251:F$1993,1,0),"")="","",COUNTIF(F:F,F250))</f>
        <v/>
      </c>
      <c r="BI250" s="4">
        <v>1</v>
      </c>
      <c r="BM250" s="5" t="str">
        <f>IF(B250="","",IF(BH250="",1+(MAX(BM$2:BM249)),""))</f>
        <v/>
      </c>
      <c r="BN250" s="5" t="str">
        <f t="shared" si="48"/>
        <v/>
      </c>
      <c r="BO250" s="5" t="str">
        <f t="shared" si="49"/>
        <v/>
      </c>
      <c r="BP250" s="15" t="str">
        <f t="shared" si="50"/>
        <v/>
      </c>
      <c r="BQ250" s="29"/>
      <c r="BR250" s="16"/>
      <c r="BS250" s="5" t="str">
        <f t="shared" si="61"/>
        <v/>
      </c>
      <c r="BV250" s="5" t="str">
        <f t="shared" si="57"/>
        <v/>
      </c>
      <c r="BW250" s="5" t="str">
        <f>IF(I250="","",IFERROR(IF(VLOOKUP(I250,I$2:I249,1,0)=0,"",""),I250))</f>
        <v/>
      </c>
      <c r="BX250" s="25" t="str">
        <f>IF(BW250="","",(IFERROR(VLOOKUP(MID(BW250,1,1),$CO$2:CS$28,3,0),0)+IFERROR(VLOOKUP(MID(BW250,2,1),CO$2:CS$28,4,0),0)+IFERROR(VLOOKUP(MID(BW250,3,1),CO$2:CS$28,5,0),0)+(ROW(BW250)/1000000000000)))</f>
        <v/>
      </c>
      <c r="BZ250" s="5">
        <v>249</v>
      </c>
      <c r="CA250" s="5" t="str">
        <f>IFERROR(VLOOKUP(BZ250,BV$2:BW1326,2,0),"")</f>
        <v/>
      </c>
      <c r="CU250" s="5" t="e">
        <f>IF(REPORTE!AH$2="si",IF(F250=VALUE(REPORTE!C$11),IF(SUM(CU251:CU$1993),CONCATENATE(INT(B250),", "),INT(B250)),""),IF(F250=VALUE(REPORTE!C$10),IF(SUM(CU251:CU$1993),CONCATENATE(INT(B250),", "),INT(B250)),""))</f>
        <v>#VALUE!</v>
      </c>
    </row>
    <row r="251" spans="1:100" s="5" customFormat="1" ht="15" customHeight="1" x14ac:dyDescent="0.25">
      <c r="A251" s="4" t="str">
        <f t="shared" si="47"/>
        <v/>
      </c>
      <c r="B251" s="6"/>
      <c r="C251" s="7"/>
      <c r="D251" s="10"/>
      <c r="E251" s="5" t="str">
        <f t="shared" si="51"/>
        <v/>
      </c>
      <c r="F251" s="9"/>
      <c r="G251" s="1" t="str">
        <f>IFERROR(INDEX('padron cfe'!B:B,MATCH(DATOS!F251,'padron cfe'!A:A,0),1),"")</f>
        <v/>
      </c>
      <c r="H251" s="1"/>
      <c r="J251" s="2" t="str">
        <f>IFERROR(INDEX('padron cfe'!C:C,MATCH(DATOS!F251,'padron cfe'!A:A,0),1),"")</f>
        <v/>
      </c>
      <c r="K251" s="4"/>
      <c r="L251" s="4" t="str">
        <f>IFERROR(IF(VLOOKUP(I251,I$2:L250,4,0)=0,"",VLOOKUP(I251,I$2:L250,4,0)),"")</f>
        <v/>
      </c>
      <c r="M251" s="4" t="str">
        <f>IFERROR(IF(VLOOKUP(I251,I$2:M250,5,0)=0,"",VLOOKUP(I251,I$2:M250,5,0)),"")</f>
        <v/>
      </c>
      <c r="N251" s="4"/>
      <c r="O251" s="2"/>
      <c r="P251" s="2"/>
      <c r="T251" s="2" t="str">
        <f>IFERROR(INDEX('padron cfe'!D:D,MATCH(DATOS!F251,'padron cfe'!A:A,0),1),"")</f>
        <v/>
      </c>
      <c r="U251" s="4"/>
      <c r="V251" s="4"/>
      <c r="W251" s="4"/>
      <c r="X251" s="4"/>
      <c r="Y251" s="4"/>
      <c r="Z251" s="8"/>
      <c r="AA251" s="4"/>
      <c r="AB251" s="4" t="str">
        <f t="shared" si="52"/>
        <v/>
      </c>
      <c r="AC251" s="7" t="str">
        <f t="shared" ca="1" si="53"/>
        <v/>
      </c>
      <c r="AD251" s="7"/>
      <c r="AE251" s="7"/>
      <c r="AF251" s="97" t="str">
        <f>IFERROR(INDEX(bombas!F:F,MATCH(B251,bombas!I:I,0),1),"")</f>
        <v/>
      </c>
      <c r="AG251" s="6" t="str">
        <f>IFERROR(INDEX(bombas!H:H,MATCH(B251,bombas!I:I,0),1),"")</f>
        <v/>
      </c>
      <c r="AH251" s="4"/>
      <c r="AI251" s="4" t="str">
        <f t="shared" si="54"/>
        <v/>
      </c>
      <c r="AJ251" s="4"/>
      <c r="AK251" s="127" t="str">
        <f t="shared" si="55"/>
        <v/>
      </c>
      <c r="AL251" s="2" t="str">
        <f>IFERROR(IF(INDEX(AL$1:AL250,MATCH(I251,I$1:I250,0),1)=0,"",INDEX(AL$1:AL250,MATCH(I251,I$1:I250,0),1)),"")</f>
        <v/>
      </c>
      <c r="AM251" s="2" t="str">
        <f>IFERROR(IF(INDEX(AM$1:AM250,MATCH(I251,I$1:I250,0),1)=0,"",INDEX(AM$1:AM250,MATCH(I251,I$1:I250,0),1)),"")</f>
        <v/>
      </c>
      <c r="AN251" s="2" t="str">
        <f>IFERROR(IF(INDEX(AN$1:AN250,MATCH(I251,I$1:I250,0),1)=0,"",INDEX(AN$1:AN250,MATCH(I251,I$1:I250,0),1)),"")</f>
        <v/>
      </c>
      <c r="AO251" s="2"/>
      <c r="AP251" s="2"/>
      <c r="AQ251" s="2"/>
      <c r="AR251" s="4"/>
      <c r="AS251" s="4"/>
      <c r="AT251" s="4"/>
      <c r="AU251" s="4"/>
      <c r="AV251" s="4"/>
      <c r="AW251" s="4"/>
      <c r="AX251" s="4"/>
      <c r="AY251" s="4"/>
      <c r="AZ251" s="4"/>
      <c r="BB251" s="4"/>
      <c r="BH251" s="4" t="str">
        <f>IF(IFERROR(VLOOKUP(F251,F252:F$1993,1,0),"")="","",COUNTIF(F:F,F251))</f>
        <v/>
      </c>
      <c r="BI251" s="4"/>
      <c r="BM251" s="5" t="str">
        <f>IF(B251="","",IF(BH251="",1+(MAX(BM$2:BM250)),""))</f>
        <v/>
      </c>
      <c r="BN251" s="5" t="str">
        <f t="shared" si="48"/>
        <v/>
      </c>
      <c r="BO251" s="5" t="str">
        <f t="shared" si="49"/>
        <v/>
      </c>
      <c r="BP251" s="15" t="str">
        <f t="shared" si="50"/>
        <v/>
      </c>
      <c r="BQ251" s="29"/>
      <c r="BR251" s="16"/>
      <c r="BS251" s="5" t="str">
        <f t="shared" si="61"/>
        <v/>
      </c>
      <c r="BV251" s="5" t="str">
        <f t="shared" si="57"/>
        <v/>
      </c>
      <c r="BW251" s="5" t="str">
        <f>IF(I251="","",IFERROR(IF(VLOOKUP(I251,I$2:I250,1,0)=0,"",""),I251))</f>
        <v/>
      </c>
      <c r="BX251" s="25" t="str">
        <f>IF(BW251="","",(IFERROR(VLOOKUP(MID(BW251,1,1),$CO$2:CS$28,3,0),0)+IFERROR(VLOOKUP(MID(BW251,2,1),CO$2:CS$28,4,0),0)+IFERROR(VLOOKUP(MID(BW251,3,1),CO$2:CS$28,5,0),0)+(ROW(BW251)/1000000000000)))</f>
        <v/>
      </c>
      <c r="BZ251" s="5">
        <v>250</v>
      </c>
      <c r="CA251" s="5" t="str">
        <f>IFERROR(VLOOKUP(BZ251,BV$2:BW1327,2,0),"")</f>
        <v/>
      </c>
      <c r="CU251" s="5" t="e">
        <f>IF(REPORTE!AH$2="si",IF(F251=VALUE(REPORTE!C$11),IF(SUM(CU252:CU$1993),CONCATENATE(INT(B251),", "),INT(B251)),""),IF(F251=VALUE(REPORTE!C$10),IF(SUM(CU252:CU$1993),CONCATENATE(INT(B251),", "),INT(B251)),""))</f>
        <v>#VALUE!</v>
      </c>
    </row>
    <row r="252" spans="1:100" s="5" customFormat="1" ht="15" customHeight="1" x14ac:dyDescent="0.25">
      <c r="A252" s="4" t="str">
        <f t="shared" si="47"/>
        <v/>
      </c>
      <c r="B252" s="6"/>
      <c r="C252" s="7"/>
      <c r="D252" s="10"/>
      <c r="E252" s="5" t="str">
        <f t="shared" si="51"/>
        <v/>
      </c>
      <c r="F252" s="9"/>
      <c r="G252" s="1" t="str">
        <f>IFERROR(INDEX('padron cfe'!B:B,MATCH(DATOS!F252,'padron cfe'!A:A,0),1),"")</f>
        <v/>
      </c>
      <c r="H252" s="1"/>
      <c r="J252" s="2" t="str">
        <f>IFERROR(INDEX('padron cfe'!C:C,MATCH(DATOS!F252,'padron cfe'!A:A,0),1),"")</f>
        <v/>
      </c>
      <c r="K252" s="4"/>
      <c r="L252" s="4" t="str">
        <f>IFERROR(IF(VLOOKUP(I252,I$2:L251,4,0)=0,"",VLOOKUP(I252,I$2:L251,4,0)),"")</f>
        <v/>
      </c>
      <c r="M252" s="4" t="str">
        <f>IFERROR(IF(VLOOKUP(I252,I$2:M251,5,0)=0,"",VLOOKUP(I252,I$2:M251,5,0)),"")</f>
        <v/>
      </c>
      <c r="N252" s="4"/>
      <c r="O252" s="2"/>
      <c r="P252" s="2"/>
      <c r="T252" s="2" t="str">
        <f>IFERROR(INDEX('padron cfe'!D:D,MATCH(DATOS!F252,'padron cfe'!A:A,0),1),"")</f>
        <v/>
      </c>
      <c r="U252" s="4"/>
      <c r="V252" s="4"/>
      <c r="W252" s="4"/>
      <c r="X252" s="4"/>
      <c r="Y252" s="4"/>
      <c r="Z252" s="8"/>
      <c r="AA252" s="4"/>
      <c r="AB252" s="4" t="str">
        <f t="shared" si="52"/>
        <v/>
      </c>
      <c r="AC252" s="7" t="str">
        <f t="shared" ca="1" si="53"/>
        <v/>
      </c>
      <c r="AD252" s="7"/>
      <c r="AE252" s="7"/>
      <c r="AF252" s="97" t="str">
        <f>IFERROR(INDEX(bombas!F:F,MATCH(B252,bombas!I:I,0),1),"")</f>
        <v/>
      </c>
      <c r="AG252" s="6" t="str">
        <f>IFERROR(INDEX(bombas!H:H,MATCH(B252,bombas!I:I,0),1),"")</f>
        <v/>
      </c>
      <c r="AH252" s="4"/>
      <c r="AI252" s="4" t="str">
        <f t="shared" si="54"/>
        <v/>
      </c>
      <c r="AJ252" s="4"/>
      <c r="AK252" s="127" t="str">
        <f t="shared" si="55"/>
        <v/>
      </c>
      <c r="AL252" s="2" t="str">
        <f>IFERROR(IF(INDEX(AL$1:AL251,MATCH(I252,I$1:I251,0),1)=0,"",INDEX(AL$1:AL251,MATCH(I252,I$1:I251,0),1)),"")</f>
        <v/>
      </c>
      <c r="AM252" s="2" t="str">
        <f>IFERROR(IF(INDEX(AM$1:AM251,MATCH(I252,I$1:I251,0),1)=0,"",INDEX(AM$1:AM251,MATCH(I252,I$1:I251,0),1)),"")</f>
        <v/>
      </c>
      <c r="AN252" s="2" t="str">
        <f>IFERROR(IF(INDEX(AN$1:AN251,MATCH(I252,I$1:I251,0),1)=0,"",INDEX(AN$1:AN251,MATCH(I252,I$1:I251,0),1)),"")</f>
        <v/>
      </c>
      <c r="AO252" s="2"/>
      <c r="AP252" s="2"/>
      <c r="AQ252" s="2"/>
      <c r="AR252" s="4"/>
      <c r="AS252" s="4"/>
      <c r="AT252" s="4"/>
      <c r="AU252" s="4"/>
      <c r="AV252" s="4"/>
      <c r="AW252" s="4"/>
      <c r="AX252" s="4"/>
      <c r="AY252" s="4"/>
      <c r="AZ252" s="4"/>
      <c r="BB252" s="4"/>
      <c r="BH252" s="4" t="str">
        <f>IF(IFERROR(VLOOKUP(F252,F253:F$1993,1,0),"")="","",COUNTIF(F:F,F252))</f>
        <v/>
      </c>
      <c r="BI252" s="4"/>
      <c r="BM252" s="5" t="str">
        <f>IF(B252="","",IF(BH252="",1+(MAX(BM$2:BM251)),""))</f>
        <v/>
      </c>
      <c r="BN252" s="5" t="str">
        <f t="shared" si="48"/>
        <v/>
      </c>
      <c r="BO252" s="5" t="str">
        <f t="shared" si="49"/>
        <v/>
      </c>
      <c r="BP252" s="15" t="str">
        <f t="shared" si="50"/>
        <v/>
      </c>
      <c r="BQ252" s="29"/>
      <c r="BR252" s="16"/>
      <c r="BS252" s="5" t="str">
        <f t="shared" si="61"/>
        <v/>
      </c>
      <c r="BV252" s="5" t="str">
        <f t="shared" si="57"/>
        <v/>
      </c>
      <c r="BW252" s="5" t="str">
        <f>IF(I252="","",IFERROR(IF(VLOOKUP(I252,I$2:I251,1,0)=0,"",""),I252))</f>
        <v/>
      </c>
      <c r="BX252" s="25" t="str">
        <f>IF(BW252="","",(IFERROR(VLOOKUP(MID(BW252,1,1),$CO$2:CS$28,3,0),0)+IFERROR(VLOOKUP(MID(BW252,2,1),CO$2:CS$28,4,0),0)+IFERROR(VLOOKUP(MID(BW252,3,1),CO$2:CS$28,5,0),0)+(ROW(BW252)/1000000000000)))</f>
        <v/>
      </c>
      <c r="BZ252" s="5">
        <v>251</v>
      </c>
      <c r="CA252" s="5" t="str">
        <f>IFERROR(VLOOKUP(BZ252,BV$2:BW1328,2,0),"")</f>
        <v/>
      </c>
      <c r="CU252" s="5" t="e">
        <f>IF(REPORTE!AH$2="si",IF(F252=VALUE(REPORTE!C$11),IF(SUM(CU253:CU$1993),CONCATENATE(INT(B252),", "),INT(B252)),""),IF(F252=VALUE(REPORTE!C$10),IF(SUM(CU253:CU$1993),CONCATENATE(INT(B252),", "),INT(B252)),""))</f>
        <v>#VALUE!</v>
      </c>
    </row>
    <row r="253" spans="1:100" s="5" customFormat="1" ht="15" customHeight="1" x14ac:dyDescent="0.25">
      <c r="A253" s="4" t="str">
        <f t="shared" si="47"/>
        <v/>
      </c>
      <c r="B253" s="6"/>
      <c r="C253" s="7"/>
      <c r="D253" s="10"/>
      <c r="E253" s="5" t="str">
        <f t="shared" si="51"/>
        <v/>
      </c>
      <c r="F253" s="9"/>
      <c r="G253" s="1" t="str">
        <f>IFERROR(INDEX('padron cfe'!B:B,MATCH(DATOS!F253,'padron cfe'!A:A,0),1),"")</f>
        <v/>
      </c>
      <c r="H253" s="1"/>
      <c r="J253" s="2" t="str">
        <f>IFERROR(INDEX('padron cfe'!C:C,MATCH(DATOS!F253,'padron cfe'!A:A,0),1),"")</f>
        <v/>
      </c>
      <c r="K253" s="4"/>
      <c r="L253" s="4" t="str">
        <f>IFERROR(IF(VLOOKUP(I253,I$2:L252,4,0)=0,"",VLOOKUP(I253,I$2:L252,4,0)),"")</f>
        <v/>
      </c>
      <c r="M253" s="4" t="str">
        <f>IFERROR(IF(VLOOKUP(I253,I$2:M252,5,0)=0,"",VLOOKUP(I253,I$2:M252,5,0)),"")</f>
        <v/>
      </c>
      <c r="N253" s="4"/>
      <c r="O253" s="2"/>
      <c r="P253" s="2"/>
      <c r="T253" s="2" t="str">
        <f>IFERROR(INDEX('padron cfe'!D:D,MATCH(DATOS!F253,'padron cfe'!A:A,0),1),"")</f>
        <v/>
      </c>
      <c r="U253" s="4"/>
      <c r="V253" s="4"/>
      <c r="W253" s="4"/>
      <c r="X253" s="4"/>
      <c r="Y253" s="4"/>
      <c r="Z253" s="8"/>
      <c r="AA253" s="4"/>
      <c r="AB253" s="4" t="str">
        <f t="shared" si="52"/>
        <v/>
      </c>
      <c r="AC253" s="7" t="str">
        <f t="shared" ca="1" si="53"/>
        <v/>
      </c>
      <c r="AD253" s="7"/>
      <c r="AE253" s="7"/>
      <c r="AF253" s="97" t="str">
        <f>IFERROR(INDEX(bombas!F:F,MATCH(B253,bombas!I:I,0),1),"")</f>
        <v/>
      </c>
      <c r="AG253" s="6" t="str">
        <f>IFERROR(INDEX(bombas!H:H,MATCH(B253,bombas!I:I,0),1),"")</f>
        <v/>
      </c>
      <c r="AH253" s="4"/>
      <c r="AI253" s="4" t="str">
        <f t="shared" si="54"/>
        <v/>
      </c>
      <c r="AJ253" s="4"/>
      <c r="AK253" s="127" t="str">
        <f t="shared" si="55"/>
        <v/>
      </c>
      <c r="AL253" s="2" t="str">
        <f>IFERROR(IF(INDEX(AL$1:AL252,MATCH(I253,I$1:I252,0),1)=0,"",INDEX(AL$1:AL252,MATCH(I253,I$1:I252,0),1)),"")</f>
        <v/>
      </c>
      <c r="AM253" s="2" t="str">
        <f>IFERROR(IF(INDEX(AM$1:AM252,MATCH(I253,I$1:I252,0),1)=0,"",INDEX(AM$1:AM252,MATCH(I253,I$1:I252,0),1)),"")</f>
        <v/>
      </c>
      <c r="AN253" s="2" t="str">
        <f>IFERROR(IF(INDEX(AN$1:AN252,MATCH(I253,I$1:I252,0),1)=0,"",INDEX(AN$1:AN252,MATCH(I253,I$1:I252,0),1)),"")</f>
        <v/>
      </c>
      <c r="AO253" s="2"/>
      <c r="AP253" s="2"/>
      <c r="AQ253" s="2"/>
      <c r="AR253" s="4"/>
      <c r="AS253" s="4"/>
      <c r="AT253" s="4"/>
      <c r="AU253" s="4"/>
      <c r="AV253" s="4"/>
      <c r="AW253" s="4"/>
      <c r="AX253" s="4"/>
      <c r="AY253" s="4"/>
      <c r="AZ253" s="4"/>
      <c r="BB253" s="4"/>
      <c r="BH253" s="4" t="str">
        <f>IF(IFERROR(VLOOKUP(F253,F254:F$1993,1,0),"")="","",COUNTIF(F:F,F253))</f>
        <v/>
      </c>
      <c r="BI253" s="4"/>
      <c r="BM253" s="5" t="str">
        <f>IF(B253="","",IF(BH253="",1+(MAX(BM$2:BM252)),""))</f>
        <v/>
      </c>
      <c r="BN253" s="5" t="str">
        <f t="shared" si="48"/>
        <v/>
      </c>
      <c r="BO253" s="5" t="str">
        <f t="shared" si="49"/>
        <v/>
      </c>
      <c r="BP253" s="15" t="str">
        <f t="shared" si="50"/>
        <v/>
      </c>
      <c r="BQ253" s="29"/>
      <c r="BR253" s="16"/>
      <c r="BS253" s="5" t="str">
        <f t="shared" si="61"/>
        <v/>
      </c>
      <c r="BV253" s="5" t="str">
        <f t="shared" si="57"/>
        <v/>
      </c>
      <c r="BW253" s="5" t="str">
        <f>IF(I253="","",IFERROR(IF(VLOOKUP(I253,I$2:I252,1,0)=0,"",""),I253))</f>
        <v/>
      </c>
      <c r="BX253" s="25" t="str">
        <f>IF(BW253="","",(IFERROR(VLOOKUP(MID(BW253,1,1),$CO$2:CS$28,3,0),0)+IFERROR(VLOOKUP(MID(BW253,2,1),CO$2:CS$28,4,0),0)+IFERROR(VLOOKUP(MID(BW253,3,1),CO$2:CS$28,5,0),0)+(ROW(BW253)/1000000000000)))</f>
        <v/>
      </c>
      <c r="BZ253" s="5">
        <v>252</v>
      </c>
      <c r="CA253" s="5" t="str">
        <f>IFERROR(VLOOKUP(BZ253,BV$2:BW1329,2,0),"")</f>
        <v/>
      </c>
      <c r="CU253" s="5" t="e">
        <f>IF(REPORTE!AH$2="si",IF(F253=VALUE(REPORTE!C$11),IF(SUM(CU254:CU$1993),CONCATENATE(INT(B253),", "),INT(B253)),""),IF(F253=VALUE(REPORTE!C$10),IF(SUM(CU254:CU$1993),CONCATENATE(INT(B253),", "),INT(B253)),""))</f>
        <v>#VALUE!</v>
      </c>
    </row>
    <row r="254" spans="1:100" s="5" customFormat="1" ht="15" customHeight="1" x14ac:dyDescent="0.25">
      <c r="A254" s="4" t="str">
        <f t="shared" si="47"/>
        <v/>
      </c>
      <c r="B254" s="6"/>
      <c r="C254" s="7"/>
      <c r="D254" s="10"/>
      <c r="E254" s="5" t="str">
        <f t="shared" si="51"/>
        <v/>
      </c>
      <c r="F254" s="9"/>
      <c r="G254" s="1" t="str">
        <f>IFERROR(INDEX('padron cfe'!B:B,MATCH(DATOS!F254,'padron cfe'!A:A,0),1),"")</f>
        <v/>
      </c>
      <c r="H254" s="1"/>
      <c r="J254" s="2" t="str">
        <f>IFERROR(INDEX('padron cfe'!C:C,MATCH(DATOS!F254,'padron cfe'!A:A,0),1),"")</f>
        <v/>
      </c>
      <c r="K254" s="4"/>
      <c r="L254" s="4" t="str">
        <f>IFERROR(IF(VLOOKUP(I254,I$2:L253,4,0)=0,"",VLOOKUP(I254,I$2:L253,4,0)),"")</f>
        <v/>
      </c>
      <c r="M254" s="4" t="str">
        <f>IFERROR(IF(VLOOKUP(I254,I$2:M253,5,0)=0,"",VLOOKUP(I254,I$2:M253,5,0)),"")</f>
        <v/>
      </c>
      <c r="N254" s="4"/>
      <c r="O254" s="2"/>
      <c r="P254" s="2"/>
      <c r="T254" s="2" t="str">
        <f>IFERROR(INDEX('padron cfe'!D:D,MATCH(DATOS!F254,'padron cfe'!A:A,0),1),"")</f>
        <v/>
      </c>
      <c r="U254" s="4"/>
      <c r="V254" s="4"/>
      <c r="W254" s="4"/>
      <c r="X254" s="4"/>
      <c r="Y254" s="4"/>
      <c r="Z254" s="8"/>
      <c r="AA254" s="4"/>
      <c r="AB254" s="4" t="str">
        <f t="shared" si="52"/>
        <v/>
      </c>
      <c r="AC254" s="7" t="str">
        <f t="shared" ca="1" si="53"/>
        <v/>
      </c>
      <c r="AD254" s="7"/>
      <c r="AE254" s="7"/>
      <c r="AF254" s="97" t="str">
        <f>IFERROR(INDEX(bombas!F:F,MATCH(B254,bombas!I:I,0),1),"")</f>
        <v/>
      </c>
      <c r="AG254" s="6" t="str">
        <f>IFERROR(INDEX(bombas!H:H,MATCH(B254,bombas!I:I,0),1),"")</f>
        <v/>
      </c>
      <c r="AH254" s="4"/>
      <c r="AI254" s="4" t="str">
        <f t="shared" si="54"/>
        <v/>
      </c>
      <c r="AJ254" s="4"/>
      <c r="AK254" s="127" t="str">
        <f t="shared" si="55"/>
        <v/>
      </c>
      <c r="AL254" s="2" t="str">
        <f>IFERROR(IF(INDEX(AL$1:AL253,MATCH(I254,I$1:I253,0),1)=0,"",INDEX(AL$1:AL253,MATCH(I254,I$1:I253,0),1)),"")</f>
        <v/>
      </c>
      <c r="AM254" s="2" t="str">
        <f>IFERROR(IF(INDEX(AM$1:AM253,MATCH(I254,I$1:I253,0),1)=0,"",INDEX(AM$1:AM253,MATCH(I254,I$1:I253,0),1)),"")</f>
        <v/>
      </c>
      <c r="AN254" s="2" t="str">
        <f>IFERROR(IF(INDEX(AN$1:AN253,MATCH(I254,I$1:I253,0),1)=0,"",INDEX(AN$1:AN253,MATCH(I254,I$1:I253,0),1)),"")</f>
        <v/>
      </c>
      <c r="AO254" s="2"/>
      <c r="AP254" s="2"/>
      <c r="AQ254" s="2"/>
      <c r="AR254" s="4"/>
      <c r="AS254" s="4"/>
      <c r="AT254" s="4"/>
      <c r="AU254" s="4"/>
      <c r="AV254" s="4"/>
      <c r="AW254" s="4"/>
      <c r="AX254" s="4"/>
      <c r="AY254" s="4"/>
      <c r="AZ254" s="4"/>
      <c r="BB254" s="4"/>
      <c r="BH254" s="4" t="str">
        <f>IF(IFERROR(VLOOKUP(F254,F255:F$1993,1,0),"")="","",COUNTIF(F:F,F254))</f>
        <v/>
      </c>
      <c r="BI254" s="4"/>
      <c r="BM254" s="5" t="str">
        <f>IF(B254="","",IF(BH254="",1+(MAX(BM$2:BM253)),""))</f>
        <v/>
      </c>
      <c r="BN254" s="5" t="str">
        <f t="shared" si="48"/>
        <v/>
      </c>
      <c r="BO254" s="5" t="str">
        <f t="shared" si="49"/>
        <v/>
      </c>
      <c r="BP254" s="15" t="str">
        <f t="shared" si="50"/>
        <v/>
      </c>
      <c r="BQ254" s="29"/>
      <c r="BR254" s="16"/>
      <c r="BS254" s="5" t="str">
        <f t="shared" si="61"/>
        <v/>
      </c>
      <c r="BV254" s="5" t="str">
        <f t="shared" si="57"/>
        <v/>
      </c>
      <c r="BW254" s="5" t="str">
        <f>IF(I254="","",IFERROR(IF(VLOOKUP(I254,I$2:I253,1,0)=0,"",""),I254))</f>
        <v/>
      </c>
      <c r="BX254" s="25" t="str">
        <f>IF(BW254="","",(IFERROR(VLOOKUP(MID(BW254,1,1),$CO$2:CS$28,3,0),0)+IFERROR(VLOOKUP(MID(BW254,2,1),CO$2:CS$28,4,0),0)+IFERROR(VLOOKUP(MID(BW254,3,1),CO$2:CS$28,5,0),0)+(ROW(BW254)/1000000000000)))</f>
        <v/>
      </c>
      <c r="BZ254" s="5">
        <v>253</v>
      </c>
      <c r="CA254" s="5" t="str">
        <f>IFERROR(VLOOKUP(BZ254,BV$2:BW1330,2,0),"")</f>
        <v/>
      </c>
      <c r="CU254" s="5" t="e">
        <f>IF(REPORTE!AH$2="si",IF(F254=VALUE(REPORTE!C$11),IF(SUM(CU255:CU$1993),CONCATENATE(INT(B254),", "),INT(B254)),""),IF(F254=VALUE(REPORTE!C$10),IF(SUM(CU255:CU$1993),CONCATENATE(INT(B254),", "),INT(B254)),""))</f>
        <v>#VALUE!</v>
      </c>
      <c r="CV254" s="5" t="e">
        <f>CONCATENATE(CU254,CU255,CU256,CU257,CU258,CU259,CU260,CU261,CU262,CU263,CU264,CU265,CU266,CU267,CU268,CU269,CU270,CU271,CU272,CU273,CU274,CU275,CU276,CU277,CU278,CU279,CU280,CU281,CU282,CU283,CU284,CU285,CU286,CU287,CU288,CU289,CU290,CU291,CU292,CU293,CU294,CU295)</f>
        <v>#VALUE!</v>
      </c>
    </row>
    <row r="255" spans="1:100" s="5" customFormat="1" ht="15" customHeight="1" x14ac:dyDescent="0.25">
      <c r="A255" s="4" t="str">
        <f t="shared" si="47"/>
        <v/>
      </c>
      <c r="B255" s="6"/>
      <c r="C255" s="7"/>
      <c r="D255" s="10"/>
      <c r="E255" s="5" t="str">
        <f t="shared" si="51"/>
        <v/>
      </c>
      <c r="F255" s="9"/>
      <c r="G255" s="1" t="str">
        <f>IFERROR(INDEX('padron cfe'!B:B,MATCH(DATOS!F255,'padron cfe'!A:A,0),1),"")</f>
        <v/>
      </c>
      <c r="H255" s="1"/>
      <c r="J255" s="2" t="str">
        <f>IFERROR(INDEX('padron cfe'!C:C,MATCH(DATOS!F255,'padron cfe'!A:A,0),1),"")</f>
        <v/>
      </c>
      <c r="K255" s="4"/>
      <c r="L255" s="4" t="str">
        <f>IFERROR(IF(VLOOKUP(I255,I$2:L254,4,0)=0,"",VLOOKUP(I255,I$2:L254,4,0)),"")</f>
        <v/>
      </c>
      <c r="M255" s="4" t="str">
        <f>IFERROR(IF(VLOOKUP(I255,I$2:M254,5,0)=0,"",VLOOKUP(I255,I$2:M254,5,0)),"")</f>
        <v/>
      </c>
      <c r="N255" s="4"/>
      <c r="O255" s="2"/>
      <c r="P255" s="2"/>
      <c r="T255" s="2" t="str">
        <f>IFERROR(INDEX('padron cfe'!D:D,MATCH(DATOS!F255,'padron cfe'!A:A,0),1),"")</f>
        <v/>
      </c>
      <c r="U255" s="4"/>
      <c r="V255" s="4"/>
      <c r="W255" s="4"/>
      <c r="X255" s="4"/>
      <c r="Y255" s="4"/>
      <c r="Z255" s="8"/>
      <c r="AA255" s="4"/>
      <c r="AB255" s="4" t="str">
        <f t="shared" si="52"/>
        <v/>
      </c>
      <c r="AC255" s="7" t="str">
        <f t="shared" ca="1" si="53"/>
        <v/>
      </c>
      <c r="AD255" s="7"/>
      <c r="AE255" s="7"/>
      <c r="AF255" s="97" t="str">
        <f>IFERROR(INDEX(bombas!F:F,MATCH(B255,bombas!I:I,0),1),"")</f>
        <v/>
      </c>
      <c r="AG255" s="6" t="str">
        <f>IFERROR(INDEX(bombas!H:H,MATCH(B255,bombas!I:I,0),1),"")</f>
        <v/>
      </c>
      <c r="AH255" s="4"/>
      <c r="AI255" s="4" t="str">
        <f t="shared" si="54"/>
        <v/>
      </c>
      <c r="AJ255" s="4"/>
      <c r="AK255" s="127" t="str">
        <f t="shared" si="55"/>
        <v/>
      </c>
      <c r="AL255" s="2" t="str">
        <f>IFERROR(IF(INDEX(AL$1:AL254,MATCH(I255,I$1:I254,0),1)=0,"",INDEX(AL$1:AL254,MATCH(I255,I$1:I254,0),1)),"")</f>
        <v/>
      </c>
      <c r="AM255" s="2" t="str">
        <f>IFERROR(IF(INDEX(AM$1:AM254,MATCH(I255,I$1:I254,0),1)=0,"",INDEX(AM$1:AM254,MATCH(I255,I$1:I254,0),1)),"")</f>
        <v/>
      </c>
      <c r="AN255" s="2" t="str">
        <f>IFERROR(IF(INDEX(AN$1:AN254,MATCH(I255,I$1:I254,0),1)=0,"",INDEX(AN$1:AN254,MATCH(I255,I$1:I254,0),1)),"")</f>
        <v/>
      </c>
      <c r="AO255" s="2"/>
      <c r="AP255" s="2"/>
      <c r="AQ255" s="2"/>
      <c r="AR255" s="4"/>
      <c r="AS255" s="4"/>
      <c r="AT255" s="4"/>
      <c r="AU255" s="4"/>
      <c r="AV255" s="4"/>
      <c r="AW255" s="4"/>
      <c r="AX255" s="4"/>
      <c r="AY255" s="4"/>
      <c r="AZ255" s="4"/>
      <c r="BB255" s="4"/>
      <c r="BH255" s="4" t="str">
        <f>IF(IFERROR(VLOOKUP(F255,F256:F$1993,1,0),"")="","",COUNTIF(F:F,F255))</f>
        <v/>
      </c>
      <c r="BI255" s="4"/>
      <c r="BM255" s="5" t="str">
        <f>IF(B255="","",IF(BH255="",1+(MAX(BM$2:BM254)),""))</f>
        <v/>
      </c>
      <c r="BN255" s="5" t="str">
        <f t="shared" si="48"/>
        <v/>
      </c>
      <c r="BO255" s="5" t="str">
        <f t="shared" si="49"/>
        <v/>
      </c>
      <c r="BP255" s="15" t="str">
        <f t="shared" si="50"/>
        <v/>
      </c>
      <c r="BQ255" s="29"/>
      <c r="BR255" s="16"/>
      <c r="BS255" s="5" t="str">
        <f t="shared" si="61"/>
        <v/>
      </c>
      <c r="BV255" s="5" t="str">
        <f t="shared" si="57"/>
        <v/>
      </c>
      <c r="BW255" s="5" t="str">
        <f>IF(I255="","",IFERROR(IF(VLOOKUP(I255,I$2:I254,1,0)=0,"",""),I255))</f>
        <v/>
      </c>
      <c r="BX255" s="25" t="str">
        <f>IF(BW255="","",(IFERROR(VLOOKUP(MID(BW255,1,1),$CO$2:CS$28,3,0),0)+IFERROR(VLOOKUP(MID(BW255,2,1),CO$2:CS$28,4,0),0)+IFERROR(VLOOKUP(MID(BW255,3,1),CO$2:CS$28,5,0),0)+(ROW(BW255)/1000000000000)))</f>
        <v/>
      </c>
      <c r="BZ255" s="5">
        <v>254</v>
      </c>
      <c r="CA255" s="5" t="str">
        <f>IFERROR(VLOOKUP(BZ255,BV$2:BW1331,2,0),"")</f>
        <v/>
      </c>
      <c r="CU255" s="5" t="e">
        <f>IF(REPORTE!AH$2="si",IF(F255=VALUE(REPORTE!C$11),IF(SUM(CU256:CU$1993),CONCATENATE(INT(B255),", "),INT(B255)),""),IF(F255=VALUE(REPORTE!C$10),IF(SUM(CU256:CU$1993),CONCATENATE(INT(B255),", "),INT(B255)),""))</f>
        <v>#VALUE!</v>
      </c>
    </row>
    <row r="256" spans="1:100" s="5" customFormat="1" ht="15" customHeight="1" x14ac:dyDescent="0.25">
      <c r="A256" s="4" t="str">
        <f t="shared" si="47"/>
        <v/>
      </c>
      <c r="B256" s="6"/>
      <c r="C256" s="7"/>
      <c r="D256" s="10"/>
      <c r="E256" s="5" t="str">
        <f t="shared" si="51"/>
        <v/>
      </c>
      <c r="F256" s="9"/>
      <c r="G256" s="1" t="str">
        <f>IFERROR(INDEX('padron cfe'!B:B,MATCH(DATOS!F256,'padron cfe'!A:A,0),1),"")</f>
        <v/>
      </c>
      <c r="H256" s="1"/>
      <c r="J256" s="2" t="str">
        <f>IFERROR(INDEX('padron cfe'!C:C,MATCH(DATOS!F256,'padron cfe'!A:A,0),1),"")</f>
        <v/>
      </c>
      <c r="K256" s="4"/>
      <c r="L256" s="4" t="str">
        <f>IFERROR(IF(VLOOKUP(I256,I$2:L255,4,0)=0,"",VLOOKUP(I256,I$2:L255,4,0)),"")</f>
        <v/>
      </c>
      <c r="M256" s="4" t="str">
        <f>IFERROR(IF(VLOOKUP(I256,I$2:M255,5,0)=0,"",VLOOKUP(I256,I$2:M255,5,0)),"")</f>
        <v/>
      </c>
      <c r="N256" s="4"/>
      <c r="O256" s="2"/>
      <c r="P256" s="2"/>
      <c r="T256" s="2" t="str">
        <f>IFERROR(INDEX('padron cfe'!D:D,MATCH(DATOS!F256,'padron cfe'!A:A,0),1),"")</f>
        <v/>
      </c>
      <c r="U256" s="4"/>
      <c r="V256" s="4"/>
      <c r="W256" s="4"/>
      <c r="X256" s="4"/>
      <c r="Y256" s="4"/>
      <c r="Z256" s="8"/>
      <c r="AA256" s="4"/>
      <c r="AB256" s="4" t="str">
        <f t="shared" si="52"/>
        <v/>
      </c>
      <c r="AC256" s="7" t="str">
        <f t="shared" ca="1" si="53"/>
        <v/>
      </c>
      <c r="AD256" s="7"/>
      <c r="AE256" s="7"/>
      <c r="AF256" s="97" t="str">
        <f>IFERROR(INDEX(bombas!F:F,MATCH(B256,bombas!I:I,0),1),"")</f>
        <v/>
      </c>
      <c r="AG256" s="6" t="str">
        <f>IFERROR(INDEX(bombas!H:H,MATCH(B256,bombas!I:I,0),1),"")</f>
        <v/>
      </c>
      <c r="AH256" s="4"/>
      <c r="AI256" s="4" t="str">
        <f t="shared" si="54"/>
        <v/>
      </c>
      <c r="AJ256" s="4"/>
      <c r="AK256" s="127" t="str">
        <f t="shared" si="55"/>
        <v/>
      </c>
      <c r="AL256" s="2" t="str">
        <f>IFERROR(IF(INDEX(AL$1:AL255,MATCH(I256,I$1:I255,0),1)=0,"",INDEX(AL$1:AL255,MATCH(I256,I$1:I255,0),1)),"")</f>
        <v/>
      </c>
      <c r="AM256" s="2" t="str">
        <f>IFERROR(IF(INDEX(AM$1:AM255,MATCH(I256,I$1:I255,0),1)=0,"",INDEX(AM$1:AM255,MATCH(I256,I$1:I255,0),1)),"")</f>
        <v/>
      </c>
      <c r="AN256" s="2" t="str">
        <f>IFERROR(IF(INDEX(AN$1:AN255,MATCH(I256,I$1:I255,0),1)=0,"",INDEX(AN$1:AN255,MATCH(I256,I$1:I255,0),1)),"")</f>
        <v/>
      </c>
      <c r="AO256" s="2"/>
      <c r="AP256" s="2"/>
      <c r="AQ256" s="2"/>
      <c r="AR256" s="4"/>
      <c r="AS256" s="4"/>
      <c r="AT256" s="4"/>
      <c r="AU256" s="4"/>
      <c r="AV256" s="4"/>
      <c r="AW256" s="4"/>
      <c r="AX256" s="4"/>
      <c r="AY256" s="4"/>
      <c r="AZ256" s="4"/>
      <c r="BB256" s="4"/>
      <c r="BH256" s="4" t="str">
        <f>IF(IFERROR(VLOOKUP(F256,F257:F$1993,1,0),"")="","",COUNTIF(F:F,F256))</f>
        <v/>
      </c>
      <c r="BI256" s="4"/>
      <c r="BM256" s="5" t="str">
        <f>IF(B256="","",IF(BH256="",1+(MAX(BM$2:BM255)),""))</f>
        <v/>
      </c>
      <c r="BN256" s="5" t="str">
        <f t="shared" si="48"/>
        <v/>
      </c>
      <c r="BO256" s="5" t="str">
        <f t="shared" si="49"/>
        <v/>
      </c>
      <c r="BP256" s="15" t="str">
        <f t="shared" si="50"/>
        <v/>
      </c>
      <c r="BQ256" s="29"/>
      <c r="BR256" s="16"/>
      <c r="BS256" s="5" t="str">
        <f t="shared" si="61"/>
        <v/>
      </c>
      <c r="BV256" s="5" t="str">
        <f t="shared" si="57"/>
        <v/>
      </c>
      <c r="BW256" s="5" t="str">
        <f>IF(I256="","",IFERROR(IF(VLOOKUP(I256,I$2:I255,1,0)=0,"",""),I256))</f>
        <v/>
      </c>
      <c r="BX256" s="25" t="str">
        <f>IF(BW256="","",(IFERROR(VLOOKUP(MID(BW256,1,1),$CO$2:CS$28,3,0),0)+IFERROR(VLOOKUP(MID(BW256,2,1),CO$2:CS$28,4,0),0)+IFERROR(VLOOKUP(MID(BW256,3,1),CO$2:CS$28,5,0),0)+(ROW(BW256)/1000000000000)))</f>
        <v/>
      </c>
      <c r="BZ256" s="5">
        <v>255</v>
      </c>
      <c r="CA256" s="5" t="str">
        <f>IFERROR(VLOOKUP(BZ256,BV$2:BW1332,2,0),"")</f>
        <v/>
      </c>
      <c r="CU256" s="5" t="e">
        <f>IF(REPORTE!AH$2="si",IF(F256=VALUE(REPORTE!C$11),IF(SUM(CU257:CU$1993),CONCATENATE(INT(B256),", "),INT(B256)),""),IF(F256=VALUE(REPORTE!C$10),IF(SUM(CU257:CU$1993),CONCATENATE(INT(B256),", "),INT(B256)),""))</f>
        <v>#VALUE!</v>
      </c>
    </row>
    <row r="257" spans="1:99" s="5" customFormat="1" ht="15" customHeight="1" x14ac:dyDescent="0.25">
      <c r="A257" s="4" t="str">
        <f t="shared" si="47"/>
        <v/>
      </c>
      <c r="B257" s="6"/>
      <c r="C257" s="7"/>
      <c r="D257" s="10"/>
      <c r="E257" s="5" t="str">
        <f t="shared" si="51"/>
        <v/>
      </c>
      <c r="F257" s="9"/>
      <c r="G257" s="1" t="str">
        <f>IFERROR(INDEX('padron cfe'!B:B,MATCH(DATOS!F257,'padron cfe'!A:A,0),1),"")</f>
        <v/>
      </c>
      <c r="H257" s="1"/>
      <c r="J257" s="2" t="str">
        <f>IFERROR(INDEX('padron cfe'!C:C,MATCH(DATOS!F257,'padron cfe'!A:A,0),1),"")</f>
        <v/>
      </c>
      <c r="K257" s="4"/>
      <c r="L257" s="4" t="str">
        <f>IFERROR(IF(VLOOKUP(I257,I$2:L256,4,0)=0,"",VLOOKUP(I257,I$2:L256,4,0)),"")</f>
        <v/>
      </c>
      <c r="M257" s="4" t="str">
        <f>IFERROR(IF(VLOOKUP(I257,I$2:M256,5,0)=0,"",VLOOKUP(I257,I$2:M256,5,0)),"")</f>
        <v/>
      </c>
      <c r="N257" s="4"/>
      <c r="O257" s="2"/>
      <c r="P257" s="2"/>
      <c r="T257" s="2" t="str">
        <f>IFERROR(INDEX('padron cfe'!D:D,MATCH(DATOS!F257,'padron cfe'!A:A,0),1),"")</f>
        <v/>
      </c>
      <c r="U257" s="4"/>
      <c r="V257" s="4"/>
      <c r="W257" s="4"/>
      <c r="X257" s="4"/>
      <c r="Y257" s="4"/>
      <c r="Z257" s="8"/>
      <c r="AA257" s="4"/>
      <c r="AB257" s="4" t="str">
        <f t="shared" si="52"/>
        <v/>
      </c>
      <c r="AC257" s="7" t="str">
        <f t="shared" ca="1" si="53"/>
        <v/>
      </c>
      <c r="AD257" s="7"/>
      <c r="AE257" s="7"/>
      <c r="AF257" s="97" t="str">
        <f>IFERROR(INDEX(bombas!F:F,MATCH(B257,bombas!I:I,0),1),"")</f>
        <v/>
      </c>
      <c r="AG257" s="6" t="str">
        <f>IFERROR(INDEX(bombas!H:H,MATCH(B257,bombas!I:I,0),1),"")</f>
        <v/>
      </c>
      <c r="AH257" s="4"/>
      <c r="AI257" s="4" t="str">
        <f t="shared" si="54"/>
        <v/>
      </c>
      <c r="AJ257" s="4"/>
      <c r="AK257" s="127" t="str">
        <f t="shared" si="55"/>
        <v/>
      </c>
      <c r="AL257" s="2" t="str">
        <f>IFERROR(IF(INDEX(AL$1:AL256,MATCH(I257,I$1:I256,0),1)=0,"",INDEX(AL$1:AL256,MATCH(I257,I$1:I256,0),1)),"")</f>
        <v/>
      </c>
      <c r="AM257" s="2" t="str">
        <f>IFERROR(IF(INDEX(AM$1:AM256,MATCH(I257,I$1:I256,0),1)=0,"",INDEX(AM$1:AM256,MATCH(I257,I$1:I256,0),1)),"")</f>
        <v/>
      </c>
      <c r="AN257" s="2" t="str">
        <f>IFERROR(IF(INDEX(AN$1:AN256,MATCH(I257,I$1:I256,0),1)=0,"",INDEX(AN$1:AN256,MATCH(I257,I$1:I256,0),1)),"")</f>
        <v/>
      </c>
      <c r="AO257" s="2"/>
      <c r="AP257" s="2"/>
      <c r="AQ257" s="2"/>
      <c r="AR257" s="4"/>
      <c r="AS257" s="4"/>
      <c r="AT257" s="4"/>
      <c r="AU257" s="4"/>
      <c r="AV257" s="4"/>
      <c r="AW257" s="4"/>
      <c r="AX257" s="4"/>
      <c r="AY257" s="4"/>
      <c r="AZ257" s="4"/>
      <c r="BB257" s="4"/>
      <c r="BH257" s="4" t="str">
        <f>IF(IFERROR(VLOOKUP(F257,F258:F$1993,1,0),"")="","",COUNTIF(F:F,F257))</f>
        <v/>
      </c>
      <c r="BI257" s="4"/>
      <c r="BM257" s="5" t="str">
        <f>IF(B257="","",IF(BH257="",1+(MAX(BM$2:BM256)),""))</f>
        <v/>
      </c>
      <c r="BN257" s="5" t="str">
        <f t="shared" si="48"/>
        <v/>
      </c>
      <c r="BO257" s="5" t="str">
        <f t="shared" si="49"/>
        <v/>
      </c>
      <c r="BP257" s="15" t="str">
        <f t="shared" si="50"/>
        <v/>
      </c>
      <c r="BQ257" s="29"/>
      <c r="BR257" s="16"/>
      <c r="BS257" s="5" t="str">
        <f t="shared" si="61"/>
        <v/>
      </c>
      <c r="BV257" s="5" t="str">
        <f t="shared" si="57"/>
        <v/>
      </c>
      <c r="BW257" s="5" t="str">
        <f>IF(I257="","",IFERROR(IF(VLOOKUP(I257,I$2:I256,1,0)=0,"",""),I257))</f>
        <v/>
      </c>
      <c r="BX257" s="25" t="str">
        <f>IF(BW257="","",(IFERROR(VLOOKUP(MID(BW257,1,1),$CO$2:CS$28,3,0),0)+IFERROR(VLOOKUP(MID(BW257,2,1),CO$2:CS$28,4,0),0)+IFERROR(VLOOKUP(MID(BW257,3,1),CO$2:CS$28,5,0),0)+(ROW(BW257)/1000000000000)))</f>
        <v/>
      </c>
      <c r="BZ257" s="5">
        <v>256</v>
      </c>
      <c r="CA257" s="5" t="str">
        <f>IFERROR(VLOOKUP(BZ257,BV$2:BW1333,2,0),"")</f>
        <v/>
      </c>
      <c r="CU257" s="5" t="e">
        <f>IF(REPORTE!AH$2="si",IF(F257=VALUE(REPORTE!C$11),IF(SUM(CU258:CU$1993),CONCATENATE(INT(B257),", "),INT(B257)),""),IF(F257=VALUE(REPORTE!C$10),IF(SUM(CU258:CU$1993),CONCATENATE(INT(B257),", "),INT(B257)),""))</f>
        <v>#VALUE!</v>
      </c>
    </row>
    <row r="258" spans="1:99" s="5" customFormat="1" ht="15" customHeight="1" x14ac:dyDescent="0.25">
      <c r="A258" s="4" t="str">
        <f t="shared" ref="A258:A321" si="62">IF(BB258="",IF(B258="","",IF(LEN(B258)=1,"000"&amp;B258,IF(LEN(B258)=2,"00"&amp;B258,IF(LEN(B258)=3,"0"&amp;B258,B258)))),F258)</f>
        <v/>
      </c>
      <c r="B258" s="6"/>
      <c r="C258" s="7"/>
      <c r="D258" s="10"/>
      <c r="E258" s="5" t="str">
        <f t="shared" si="51"/>
        <v/>
      </c>
      <c r="F258" s="9"/>
      <c r="G258" s="1" t="str">
        <f>IFERROR(INDEX('padron cfe'!B:B,MATCH(DATOS!F258,'padron cfe'!A:A,0),1),"")</f>
        <v/>
      </c>
      <c r="H258" s="1"/>
      <c r="J258" s="2" t="str">
        <f>IFERROR(INDEX('padron cfe'!C:C,MATCH(DATOS!F258,'padron cfe'!A:A,0),1),"")</f>
        <v/>
      </c>
      <c r="K258" s="4"/>
      <c r="L258" s="4" t="str">
        <f>IFERROR(IF(VLOOKUP(I258,I$2:L257,4,0)=0,"",VLOOKUP(I258,I$2:L257,4,0)),"")</f>
        <v/>
      </c>
      <c r="M258" s="4" t="str">
        <f>IFERROR(IF(VLOOKUP(I258,I$2:M257,5,0)=0,"",VLOOKUP(I258,I$2:M257,5,0)),"")</f>
        <v/>
      </c>
      <c r="N258" s="4"/>
      <c r="O258" s="2"/>
      <c r="P258" s="2"/>
      <c r="T258" s="2" t="str">
        <f>IFERROR(INDEX('padron cfe'!D:D,MATCH(DATOS!F258,'padron cfe'!A:A,0),1),"")</f>
        <v/>
      </c>
      <c r="U258" s="4"/>
      <c r="V258" s="4"/>
      <c r="W258" s="4"/>
      <c r="X258" s="4"/>
      <c r="Y258" s="4"/>
      <c r="Z258" s="8"/>
      <c r="AA258" s="4"/>
      <c r="AB258" s="4" t="str">
        <f t="shared" si="52"/>
        <v/>
      </c>
      <c r="AC258" s="7" t="str">
        <f t="shared" ca="1" si="53"/>
        <v/>
      </c>
      <c r="AD258" s="7"/>
      <c r="AE258" s="7"/>
      <c r="AF258" s="97" t="str">
        <f>IFERROR(INDEX(bombas!F:F,MATCH(B258,bombas!I:I,0),1),"")</f>
        <v/>
      </c>
      <c r="AG258" s="6" t="str">
        <f>IFERROR(INDEX(bombas!H:H,MATCH(B258,bombas!I:I,0),1),"")</f>
        <v/>
      </c>
      <c r="AH258" s="4"/>
      <c r="AI258" s="4" t="str">
        <f t="shared" si="54"/>
        <v/>
      </c>
      <c r="AJ258" s="4"/>
      <c r="AK258" s="127" t="str">
        <f t="shared" si="55"/>
        <v/>
      </c>
      <c r="AL258" s="2" t="str">
        <f>IFERROR(IF(INDEX(AL$1:AL257,MATCH(I258,I$1:I257,0),1)=0,"",INDEX(AL$1:AL257,MATCH(I258,I$1:I257,0),1)),"")</f>
        <v/>
      </c>
      <c r="AM258" s="2" t="str">
        <f>IFERROR(IF(INDEX(AM$1:AM257,MATCH(I258,I$1:I257,0),1)=0,"",INDEX(AM$1:AM257,MATCH(I258,I$1:I257,0),1)),"")</f>
        <v/>
      </c>
      <c r="AN258" s="2" t="str">
        <f>IFERROR(IF(INDEX(AN$1:AN257,MATCH(I258,I$1:I257,0),1)=0,"",INDEX(AN$1:AN257,MATCH(I258,I$1:I257,0),1)),"")</f>
        <v/>
      </c>
      <c r="AO258" s="2"/>
      <c r="AP258" s="2"/>
      <c r="AQ258" s="2"/>
      <c r="AR258" s="4"/>
      <c r="AS258" s="4"/>
      <c r="AT258" s="4"/>
      <c r="AU258" s="4"/>
      <c r="AV258" s="4"/>
      <c r="AW258" s="4"/>
      <c r="AX258" s="4"/>
      <c r="AY258" s="4"/>
      <c r="AZ258" s="4"/>
      <c r="BB258" s="4"/>
      <c r="BH258" s="4" t="str">
        <f>IF(IFERROR(VLOOKUP(F258,F259:F$1993,1,0),"")="","",COUNTIF(F:F,F258))</f>
        <v/>
      </c>
      <c r="BI258" s="4"/>
      <c r="BM258" s="5" t="str">
        <f>IF(B258="","",IF(BH258="",1+(MAX(BM$2:BM257)),""))</f>
        <v/>
      </c>
      <c r="BN258" s="5" t="str">
        <f t="shared" ref="BN258:BN321" si="63">IF(BM258="","",AI258)</f>
        <v/>
      </c>
      <c r="BO258" s="5" t="str">
        <f t="shared" ref="BO258:BO321" si="64">IF(BM258="","",E258)</f>
        <v/>
      </c>
      <c r="BP258" s="15" t="str">
        <f t="shared" ref="BP258:BP321" si="65">IF(BM258="","",F258)</f>
        <v/>
      </c>
      <c r="BQ258" s="29"/>
      <c r="BR258" s="16"/>
      <c r="BS258" s="5" t="str">
        <f t="shared" si="61"/>
        <v/>
      </c>
      <c r="BV258" s="5" t="str">
        <f t="shared" si="57"/>
        <v/>
      </c>
      <c r="BW258" s="5" t="str">
        <f>IF(I258="","",IFERROR(IF(VLOOKUP(I258,I$2:I257,1,0)=0,"",""),I258))</f>
        <v/>
      </c>
      <c r="BX258" s="25" t="str">
        <f>IF(BW258="","",(IFERROR(VLOOKUP(MID(BW258,1,1),$CO$2:CS$28,3,0),0)+IFERROR(VLOOKUP(MID(BW258,2,1),CO$2:CS$28,4,0),0)+IFERROR(VLOOKUP(MID(BW258,3,1),CO$2:CS$28,5,0),0)+(ROW(BW258)/1000000000000)))</f>
        <v/>
      </c>
      <c r="BZ258" s="5">
        <v>257</v>
      </c>
      <c r="CA258" s="5" t="str">
        <f>IFERROR(VLOOKUP(BZ258,BV$2:BW1334,2,0),"")</f>
        <v/>
      </c>
      <c r="CU258" s="5" t="e">
        <f>IF(REPORTE!AH$2="si",IF(F258=VALUE(REPORTE!C$11),IF(SUM(CU259:CU$1993),CONCATENATE(INT(B258),", "),INT(B258)),""),IF(F258=VALUE(REPORTE!C$10),IF(SUM(CU259:CU$1993),CONCATENATE(INT(B258),", "),INT(B258)),""))</f>
        <v>#VALUE!</v>
      </c>
    </row>
    <row r="259" spans="1:99" s="5" customFormat="1" ht="15" customHeight="1" x14ac:dyDescent="0.25">
      <c r="A259" s="4" t="str">
        <f t="shared" si="62"/>
        <v/>
      </c>
      <c r="B259" s="6"/>
      <c r="C259" s="7"/>
      <c r="D259" s="10"/>
      <c r="E259" s="5" t="str">
        <f t="shared" si="51"/>
        <v/>
      </c>
      <c r="F259" s="9"/>
      <c r="G259" s="1" t="str">
        <f>IFERROR(INDEX('padron cfe'!B:B,MATCH(DATOS!F259,'padron cfe'!A:A,0),1),"")</f>
        <v/>
      </c>
      <c r="H259" s="1"/>
      <c r="J259" s="2" t="str">
        <f>IFERROR(INDEX('padron cfe'!C:C,MATCH(DATOS!F259,'padron cfe'!A:A,0),1),"")</f>
        <v/>
      </c>
      <c r="K259" s="4"/>
      <c r="L259" s="4" t="str">
        <f>IFERROR(IF(VLOOKUP(I259,I$2:L258,4,0)=0,"",VLOOKUP(I259,I$2:L258,4,0)),"")</f>
        <v/>
      </c>
      <c r="M259" s="4" t="str">
        <f>IFERROR(IF(VLOOKUP(I259,I$2:M258,5,0)=0,"",VLOOKUP(I259,I$2:M258,5,0)),"")</f>
        <v/>
      </c>
      <c r="N259" s="4"/>
      <c r="O259" s="2"/>
      <c r="P259" s="2"/>
      <c r="T259" s="2" t="str">
        <f>IFERROR(INDEX('padron cfe'!D:D,MATCH(DATOS!F259,'padron cfe'!A:A,0),1),"")</f>
        <v/>
      </c>
      <c r="U259" s="4"/>
      <c r="V259" s="4"/>
      <c r="W259" s="4"/>
      <c r="X259" s="4"/>
      <c r="Y259" s="4"/>
      <c r="Z259" s="8"/>
      <c r="AA259" s="4"/>
      <c r="AB259" s="4" t="str">
        <f t="shared" si="52"/>
        <v/>
      </c>
      <c r="AC259" s="7" t="str">
        <f t="shared" ca="1" si="53"/>
        <v/>
      </c>
      <c r="AD259" s="7"/>
      <c r="AE259" s="7"/>
      <c r="AF259" s="97" t="str">
        <f>IFERROR(INDEX(bombas!F:F,MATCH(B259,bombas!I:I,0),1),"")</f>
        <v/>
      </c>
      <c r="AG259" s="6" t="str">
        <f>IFERROR(INDEX(bombas!H:H,MATCH(B259,bombas!I:I,0),1),"")</f>
        <v/>
      </c>
      <c r="AH259" s="4"/>
      <c r="AI259" s="4" t="str">
        <f t="shared" si="54"/>
        <v/>
      </c>
      <c r="AJ259" s="4"/>
      <c r="AK259" s="127" t="str">
        <f t="shared" si="55"/>
        <v/>
      </c>
      <c r="AL259" s="2" t="str">
        <f>IFERROR(IF(INDEX(AL$1:AL258,MATCH(I259,I$1:I258,0),1)=0,"",INDEX(AL$1:AL258,MATCH(I259,I$1:I258,0),1)),"")</f>
        <v/>
      </c>
      <c r="AM259" s="2" t="str">
        <f>IFERROR(IF(INDEX(AM$1:AM258,MATCH(I259,I$1:I258,0),1)=0,"",INDEX(AM$1:AM258,MATCH(I259,I$1:I258,0),1)),"")</f>
        <v/>
      </c>
      <c r="AN259" s="2" t="str">
        <f>IFERROR(IF(INDEX(AN$1:AN258,MATCH(I259,I$1:I258,0),1)=0,"",INDEX(AN$1:AN258,MATCH(I259,I$1:I258,0),1)),"")</f>
        <v/>
      </c>
      <c r="AO259" s="2"/>
      <c r="AP259" s="2"/>
      <c r="AQ259" s="2"/>
      <c r="AR259" s="4"/>
      <c r="AS259" s="4"/>
      <c r="AT259" s="4"/>
      <c r="AU259" s="4"/>
      <c r="AV259" s="4"/>
      <c r="AW259" s="4"/>
      <c r="AX259" s="4"/>
      <c r="AY259" s="4"/>
      <c r="AZ259" s="4"/>
      <c r="BB259" s="4"/>
      <c r="BH259" s="4" t="str">
        <f>IF(IFERROR(VLOOKUP(F259,F260:F$1993,1,0),"")="","",COUNTIF(F:F,F259))</f>
        <v/>
      </c>
      <c r="BI259" s="4"/>
      <c r="BM259" s="5" t="str">
        <f>IF(B259="","",IF(BH259="",1+(MAX(BM$2:BM258)),""))</f>
        <v/>
      </c>
      <c r="BN259" s="5" t="str">
        <f t="shared" si="63"/>
        <v/>
      </c>
      <c r="BO259" s="5" t="str">
        <f t="shared" si="64"/>
        <v/>
      </c>
      <c r="BP259" s="15" t="str">
        <f t="shared" si="65"/>
        <v/>
      </c>
      <c r="BQ259" s="29"/>
      <c r="BR259" s="16"/>
      <c r="BS259" s="5" t="str">
        <f t="shared" si="61"/>
        <v/>
      </c>
      <c r="BV259" s="5" t="str">
        <f t="shared" si="57"/>
        <v/>
      </c>
      <c r="BW259" s="5" t="str">
        <f>IF(I259="","",IFERROR(IF(VLOOKUP(I259,I$2:I258,1,0)=0,"",""),I259))</f>
        <v/>
      </c>
      <c r="BX259" s="25" t="str">
        <f>IF(BW259="","",(IFERROR(VLOOKUP(MID(BW259,1,1),$CO$2:CS$28,3,0),0)+IFERROR(VLOOKUP(MID(BW259,2,1),CO$2:CS$28,4,0),0)+IFERROR(VLOOKUP(MID(BW259,3,1),CO$2:CS$28,5,0),0)+(ROW(BW259)/1000000000000)))</f>
        <v/>
      </c>
      <c r="BZ259" s="5">
        <v>258</v>
      </c>
      <c r="CA259" s="5" t="str">
        <f>IFERROR(VLOOKUP(BZ259,BV$2:BW1335,2,0),"")</f>
        <v/>
      </c>
      <c r="CU259" s="5" t="e">
        <f>IF(REPORTE!AH$2="si",IF(F259=VALUE(REPORTE!C$11),IF(SUM(CU260:CU$1993),CONCATENATE(INT(B259),", "),INT(B259)),""),IF(F259=VALUE(REPORTE!C$10),IF(SUM(CU260:CU$1993),CONCATENATE(INT(B259),", "),INT(B259)),""))</f>
        <v>#VALUE!</v>
      </c>
    </row>
    <row r="260" spans="1:99" s="5" customFormat="1" ht="15" customHeight="1" x14ac:dyDescent="0.25">
      <c r="A260" s="4" t="str">
        <f t="shared" si="62"/>
        <v/>
      </c>
      <c r="B260" s="6"/>
      <c r="C260" s="7"/>
      <c r="D260" s="10"/>
      <c r="E260" s="5" t="str">
        <f t="shared" ref="E260:E323" si="66">IF(C260="","",CONCATENATE("PEUA19102012",IFERROR(VLOOKUP(DAY(C260),$BE$3:$BF$11,2,0),DAY(C260)),IFERROR(VLOOKUP(MONTH(C260),$BE$3:$BF$11,2,0),MONTH(C260)),YEAR(C260),D260))</f>
        <v/>
      </c>
      <c r="F260" s="9"/>
      <c r="G260" s="1" t="str">
        <f>IFERROR(INDEX('padron cfe'!B:B,MATCH(DATOS!F260,'padron cfe'!A:A,0),1),"")</f>
        <v/>
      </c>
      <c r="H260" s="1"/>
      <c r="J260" s="2" t="str">
        <f>IFERROR(INDEX('padron cfe'!C:C,MATCH(DATOS!F260,'padron cfe'!A:A,0),1),"")</f>
        <v/>
      </c>
      <c r="K260" s="4"/>
      <c r="L260" s="4" t="str">
        <f>IFERROR(IF(VLOOKUP(I260,I$2:L259,4,0)=0,"",VLOOKUP(I260,I$2:L259,4,0)),"")</f>
        <v/>
      </c>
      <c r="M260" s="4" t="str">
        <f>IFERROR(IF(VLOOKUP(I260,I$2:M259,5,0)=0,"",VLOOKUP(I260,I$2:M259,5,0)),"")</f>
        <v/>
      </c>
      <c r="N260" s="4"/>
      <c r="O260" s="2"/>
      <c r="P260" s="2"/>
      <c r="T260" s="2" t="str">
        <f>IFERROR(INDEX('padron cfe'!D:D,MATCH(DATOS!F260,'padron cfe'!A:A,0),1),"")</f>
        <v/>
      </c>
      <c r="U260" s="4"/>
      <c r="V260" s="4"/>
      <c r="W260" s="4"/>
      <c r="X260" s="4"/>
      <c r="Y260" s="4"/>
      <c r="Z260" s="8"/>
      <c r="AA260" s="4"/>
      <c r="AB260" s="4" t="str">
        <f t="shared" ref="AB260:AB323" si="67">IF(X260="","",IFERROR(IF(LEN(DAY(Z260))=1,0&amp;DAY(Z260),DAY(Z260))&amp;"/"&amp;IF(LEN(MONTH(Z260))=1,0&amp;MONTH(Z260),MONTH(Z260))&amp;"/"&amp;YEAR(Z260)+AA260,"31/12/2099"))</f>
        <v/>
      </c>
      <c r="AC260" s="7" t="str">
        <f t="shared" ref="AC260:AC323" ca="1" si="68">IF(AA260="","",IF(AA260="N/A","VIGENTE",IF(CONCATENATE(DAY(Z260),"/",MONTH(Z260),"/",YEAR(Z260)+AA260)-TODAY()&gt;0,"VIGENTE","VENCIDO")))</f>
        <v/>
      </c>
      <c r="AD260" s="7"/>
      <c r="AE260" s="7"/>
      <c r="AF260" s="97" t="str">
        <f>IFERROR(INDEX(bombas!F:F,MATCH(B260,bombas!I:I,0),1),"")</f>
        <v/>
      </c>
      <c r="AG260" s="6" t="str">
        <f>IFERROR(INDEX(bombas!H:H,MATCH(B260,bombas!I:I,0),1),"")</f>
        <v/>
      </c>
      <c r="AH260" s="4"/>
      <c r="AI260" s="4" t="str">
        <f t="shared" ref="AI260:AI323" si="69">IF(AH260="","",(AH260*0.746*365*24)*0.75+438)</f>
        <v/>
      </c>
      <c r="AJ260" s="4"/>
      <c r="AK260" s="127" t="str">
        <f t="shared" ref="AK260:AK323" si="70">IF(AJ260="","",AJ260/AI260)</f>
        <v/>
      </c>
      <c r="AL260" s="2" t="str">
        <f>IFERROR(IF(INDEX(AL$1:AL259,MATCH(I260,I$1:I259,0),1)=0,"",INDEX(AL$1:AL259,MATCH(I260,I$1:I259,0),1)),"")</f>
        <v/>
      </c>
      <c r="AM260" s="2" t="str">
        <f>IFERROR(IF(INDEX(AM$1:AM259,MATCH(I260,I$1:I259,0),1)=0,"",INDEX(AM$1:AM259,MATCH(I260,I$1:I259,0),1)),"")</f>
        <v/>
      </c>
      <c r="AN260" s="2" t="str">
        <f>IFERROR(IF(INDEX(AN$1:AN259,MATCH(I260,I$1:I259,0),1)=0,"",INDEX(AN$1:AN259,MATCH(I260,I$1:I259,0),1)),"")</f>
        <v/>
      </c>
      <c r="AO260" s="2"/>
      <c r="AP260" s="2"/>
      <c r="AQ260" s="2"/>
      <c r="AR260" s="4"/>
      <c r="AS260" s="4"/>
      <c r="AT260" s="4"/>
      <c r="AU260" s="4"/>
      <c r="AV260" s="4"/>
      <c r="AW260" s="4"/>
      <c r="AX260" s="4"/>
      <c r="AY260" s="4"/>
      <c r="AZ260" s="4"/>
      <c r="BB260" s="4"/>
      <c r="BH260" s="4" t="str">
        <f>IF(IFERROR(VLOOKUP(F260,F261:F$1993,1,0),"")="","",COUNTIF(F:F,F260))</f>
        <v/>
      </c>
      <c r="BI260" s="4"/>
      <c r="BM260" s="5" t="str">
        <f>IF(B260="","",IF(BH260="",1+(MAX(BM$2:BM259)),""))</f>
        <v/>
      </c>
      <c r="BN260" s="5" t="str">
        <f t="shared" si="63"/>
        <v/>
      </c>
      <c r="BO260" s="5" t="str">
        <f t="shared" si="64"/>
        <v/>
      </c>
      <c r="BP260" s="15" t="str">
        <f t="shared" si="65"/>
        <v/>
      </c>
      <c r="BQ260" s="29"/>
      <c r="BR260" s="16"/>
      <c r="BS260" s="5" t="str">
        <f t="shared" si="61"/>
        <v/>
      </c>
      <c r="BV260" s="5" t="str">
        <f t="shared" si="57"/>
        <v/>
      </c>
      <c r="BW260" s="5" t="str">
        <f>IF(I260="","",IFERROR(IF(VLOOKUP(I260,I$2:I259,1,0)=0,"",""),I260))</f>
        <v/>
      </c>
      <c r="BX260" s="25" t="str">
        <f>IF(BW260="","",(IFERROR(VLOOKUP(MID(BW260,1,1),$CO$2:CS$28,3,0),0)+IFERROR(VLOOKUP(MID(BW260,2,1),CO$2:CS$28,4,0),0)+IFERROR(VLOOKUP(MID(BW260,3,1),CO$2:CS$28,5,0),0)+(ROW(BW260)/1000000000000)))</f>
        <v/>
      </c>
      <c r="BZ260" s="5">
        <v>259</v>
      </c>
      <c r="CA260" s="5" t="str">
        <f>IFERROR(VLOOKUP(BZ260,BV$2:BW1336,2,0),"")</f>
        <v/>
      </c>
      <c r="CU260" s="5" t="e">
        <f>IF(REPORTE!AH$2="si",IF(F260=VALUE(REPORTE!C$11),IF(SUM(CU261:CU$1993),CONCATENATE(INT(B260),", "),INT(B260)),""),IF(F260=VALUE(REPORTE!C$10),IF(SUM(CU261:CU$1993),CONCATENATE(INT(B260),", "),INT(B260)),""))</f>
        <v>#VALUE!</v>
      </c>
    </row>
    <row r="261" spans="1:99" s="5" customFormat="1" ht="15" customHeight="1" x14ac:dyDescent="0.25">
      <c r="A261" s="4" t="str">
        <f t="shared" si="62"/>
        <v/>
      </c>
      <c r="B261" s="6"/>
      <c r="C261" s="7"/>
      <c r="D261" s="10"/>
      <c r="E261" s="5" t="str">
        <f t="shared" si="66"/>
        <v/>
      </c>
      <c r="F261" s="9"/>
      <c r="G261" s="1" t="str">
        <f>IFERROR(INDEX('padron cfe'!B:B,MATCH(DATOS!F261,'padron cfe'!A:A,0),1),"")</f>
        <v/>
      </c>
      <c r="H261" s="1"/>
      <c r="J261" s="2" t="str">
        <f>IFERROR(INDEX('padron cfe'!C:C,MATCH(DATOS!F261,'padron cfe'!A:A,0),1),"")</f>
        <v/>
      </c>
      <c r="K261" s="4"/>
      <c r="L261" s="4" t="str">
        <f>IFERROR(IF(VLOOKUP(I261,I$2:L260,4,0)=0,"",VLOOKUP(I261,I$2:L260,4,0)),"")</f>
        <v/>
      </c>
      <c r="M261" s="4" t="str">
        <f>IFERROR(IF(VLOOKUP(I261,I$2:M260,5,0)=0,"",VLOOKUP(I261,I$2:M260,5,0)),"")</f>
        <v/>
      </c>
      <c r="N261" s="4"/>
      <c r="O261" s="2"/>
      <c r="P261" s="2"/>
      <c r="T261" s="2" t="str">
        <f>IFERROR(INDEX('padron cfe'!D:D,MATCH(DATOS!F261,'padron cfe'!A:A,0),1),"")</f>
        <v/>
      </c>
      <c r="U261" s="4"/>
      <c r="V261" s="4"/>
      <c r="W261" s="4"/>
      <c r="X261" s="4"/>
      <c r="Y261" s="4"/>
      <c r="Z261" s="8"/>
      <c r="AA261" s="4"/>
      <c r="AB261" s="4" t="str">
        <f t="shared" si="67"/>
        <v/>
      </c>
      <c r="AC261" s="7" t="str">
        <f t="shared" ca="1" si="68"/>
        <v/>
      </c>
      <c r="AD261" s="7"/>
      <c r="AE261" s="7"/>
      <c r="AF261" s="97" t="str">
        <f>IFERROR(INDEX(bombas!F:F,MATCH(B261,bombas!I:I,0),1),"")</f>
        <v/>
      </c>
      <c r="AG261" s="6" t="str">
        <f>IFERROR(INDEX(bombas!H:H,MATCH(B261,bombas!I:I,0),1),"")</f>
        <v/>
      </c>
      <c r="AH261" s="4"/>
      <c r="AI261" s="4" t="str">
        <f t="shared" si="69"/>
        <v/>
      </c>
      <c r="AJ261" s="4"/>
      <c r="AK261" s="127" t="str">
        <f t="shared" si="70"/>
        <v/>
      </c>
      <c r="AL261" s="2" t="str">
        <f>IFERROR(IF(INDEX(AL$1:AL260,MATCH(I261,I$1:I260,0),1)=0,"",INDEX(AL$1:AL260,MATCH(I261,I$1:I260,0),1)),"")</f>
        <v/>
      </c>
      <c r="AM261" s="2" t="str">
        <f>IFERROR(IF(INDEX(AM$1:AM260,MATCH(I261,I$1:I260,0),1)=0,"",INDEX(AM$1:AM260,MATCH(I261,I$1:I260,0),1)),"")</f>
        <v/>
      </c>
      <c r="AN261" s="2" t="str">
        <f>IFERROR(IF(INDEX(AN$1:AN260,MATCH(I261,I$1:I260,0),1)=0,"",INDEX(AN$1:AN260,MATCH(I261,I$1:I260,0),1)),"")</f>
        <v/>
      </c>
      <c r="AO261" s="2"/>
      <c r="AP261" s="2"/>
      <c r="AQ261" s="2"/>
      <c r="AR261" s="4"/>
      <c r="AS261" s="4"/>
      <c r="AT261" s="4"/>
      <c r="AU261" s="4"/>
      <c r="AV261" s="4"/>
      <c r="AW261" s="4"/>
      <c r="AX261" s="4"/>
      <c r="AY261" s="4"/>
      <c r="AZ261" s="4"/>
      <c r="BB261" s="4"/>
      <c r="BH261" s="4" t="str">
        <f>IF(IFERROR(VLOOKUP(F261,F262:F$1993,1,0),"")="","",COUNTIF(F:F,F261))</f>
        <v/>
      </c>
      <c r="BI261" s="4"/>
      <c r="BM261" s="5" t="str">
        <f>IF(B261="","",IF(BH261="",1+(MAX(BM$2:BM260)),""))</f>
        <v/>
      </c>
      <c r="BN261" s="5" t="str">
        <f t="shared" si="63"/>
        <v/>
      </c>
      <c r="BO261" s="5" t="str">
        <f t="shared" si="64"/>
        <v/>
      </c>
      <c r="BP261" s="15" t="str">
        <f t="shared" si="65"/>
        <v/>
      </c>
      <c r="BQ261" s="29"/>
      <c r="BR261" s="16"/>
      <c r="BS261" s="5" t="str">
        <f t="shared" si="61"/>
        <v/>
      </c>
      <c r="BV261" s="5" t="str">
        <f t="shared" si="57"/>
        <v/>
      </c>
      <c r="BW261" s="5" t="str">
        <f>IF(I261="","",IFERROR(IF(VLOOKUP(I261,I$2:I260,1,0)=0,"",""),I261))</f>
        <v/>
      </c>
      <c r="BX261" s="25" t="str">
        <f>IF(BW261="","",(IFERROR(VLOOKUP(MID(BW261,1,1),$CO$2:CS$28,3,0),0)+IFERROR(VLOOKUP(MID(BW261,2,1),CO$2:CS$28,4,0),0)+IFERROR(VLOOKUP(MID(BW261,3,1),CO$2:CS$28,5,0),0)+(ROW(BW261)/1000000000000)))</f>
        <v/>
      </c>
      <c r="BZ261" s="5">
        <v>260</v>
      </c>
      <c r="CA261" s="5" t="str">
        <f>IFERROR(VLOOKUP(BZ261,BV$2:BW1337,2,0),"")</f>
        <v/>
      </c>
      <c r="CU261" s="5" t="e">
        <f>IF(REPORTE!AH$2="si",IF(F261=VALUE(REPORTE!C$11),IF(SUM(CU262:CU$1993),CONCATENATE(INT(B261),", "),INT(B261)),""),IF(F261=VALUE(REPORTE!C$10),IF(SUM(CU262:CU$1993),CONCATENATE(INT(B261),", "),INT(B261)),""))</f>
        <v>#VALUE!</v>
      </c>
    </row>
    <row r="262" spans="1:99" s="5" customFormat="1" ht="15" customHeight="1" x14ac:dyDescent="0.25">
      <c r="A262" s="4" t="str">
        <f t="shared" si="62"/>
        <v/>
      </c>
      <c r="B262" s="6"/>
      <c r="C262" s="7"/>
      <c r="D262" s="10"/>
      <c r="E262" s="5" t="str">
        <f t="shared" si="66"/>
        <v/>
      </c>
      <c r="F262" s="9"/>
      <c r="G262" s="1" t="str">
        <f>IFERROR(INDEX('padron cfe'!B:B,MATCH(DATOS!F262,'padron cfe'!A:A,0),1),"")</f>
        <v/>
      </c>
      <c r="H262" s="1"/>
      <c r="J262" s="2" t="str">
        <f>IFERROR(INDEX('padron cfe'!C:C,MATCH(DATOS!F262,'padron cfe'!A:A,0),1),"")</f>
        <v/>
      </c>
      <c r="K262" s="4"/>
      <c r="L262" s="4" t="str">
        <f>IFERROR(IF(VLOOKUP(I262,I$2:L261,4,0)=0,"",VLOOKUP(I262,I$2:L261,4,0)),"")</f>
        <v/>
      </c>
      <c r="M262" s="4" t="str">
        <f>IFERROR(IF(VLOOKUP(I262,I$2:M261,5,0)=0,"",VLOOKUP(I262,I$2:M261,5,0)),"")</f>
        <v/>
      </c>
      <c r="N262" s="4"/>
      <c r="O262" s="2"/>
      <c r="P262" s="2"/>
      <c r="T262" s="2" t="str">
        <f>IFERROR(INDEX('padron cfe'!D:D,MATCH(DATOS!F262,'padron cfe'!A:A,0),1),"")</f>
        <v/>
      </c>
      <c r="U262" s="4"/>
      <c r="V262" s="4"/>
      <c r="W262" s="4"/>
      <c r="X262" s="4"/>
      <c r="Y262" s="4"/>
      <c r="Z262" s="8"/>
      <c r="AA262" s="4"/>
      <c r="AB262" s="4" t="str">
        <f t="shared" si="67"/>
        <v/>
      </c>
      <c r="AC262" s="7" t="str">
        <f t="shared" ca="1" si="68"/>
        <v/>
      </c>
      <c r="AD262" s="7"/>
      <c r="AE262" s="7"/>
      <c r="AF262" s="97" t="str">
        <f>IFERROR(INDEX(bombas!F:F,MATCH(B262,bombas!I:I,0),1),"")</f>
        <v/>
      </c>
      <c r="AG262" s="6" t="str">
        <f>IFERROR(INDEX(bombas!H:H,MATCH(B262,bombas!I:I,0),1),"")</f>
        <v/>
      </c>
      <c r="AH262" s="4"/>
      <c r="AI262" s="4" t="str">
        <f t="shared" si="69"/>
        <v/>
      </c>
      <c r="AJ262" s="4"/>
      <c r="AK262" s="127" t="str">
        <f t="shared" si="70"/>
        <v/>
      </c>
      <c r="AL262" s="2" t="str">
        <f>IFERROR(IF(INDEX(AL$1:AL261,MATCH(I262,I$1:I261,0),1)=0,"",INDEX(AL$1:AL261,MATCH(I262,I$1:I261,0),1)),"")</f>
        <v/>
      </c>
      <c r="AM262" s="2" t="str">
        <f>IFERROR(IF(INDEX(AM$1:AM261,MATCH(I262,I$1:I261,0),1)=0,"",INDEX(AM$1:AM261,MATCH(I262,I$1:I261,0),1)),"")</f>
        <v/>
      </c>
      <c r="AN262" s="2" t="str">
        <f>IFERROR(IF(INDEX(AN$1:AN261,MATCH(I262,I$1:I261,0),1)=0,"",INDEX(AN$1:AN261,MATCH(I262,I$1:I261,0),1)),"")</f>
        <v/>
      </c>
      <c r="AO262" s="2"/>
      <c r="AP262" s="2"/>
      <c r="AQ262" s="2"/>
      <c r="AR262" s="4"/>
      <c r="AS262" s="4"/>
      <c r="AT262" s="4"/>
      <c r="AU262" s="4"/>
      <c r="AV262" s="4"/>
      <c r="AW262" s="4"/>
      <c r="AX262" s="4"/>
      <c r="AY262" s="4"/>
      <c r="AZ262" s="4"/>
      <c r="BB262" s="4"/>
      <c r="BH262" s="4" t="str">
        <f>IF(IFERROR(VLOOKUP(F262,F263:F$1993,1,0),"")="","",COUNTIF(F:F,F262))</f>
        <v/>
      </c>
      <c r="BI262" s="4"/>
      <c r="BM262" s="5" t="str">
        <f>IF(B262="","",IF(BH262="",1+(MAX(BM$2:BM261)),""))</f>
        <v/>
      </c>
      <c r="BN262" s="5" t="str">
        <f t="shared" si="63"/>
        <v/>
      </c>
      <c r="BO262" s="5" t="str">
        <f t="shared" si="64"/>
        <v/>
      </c>
      <c r="BP262" s="15" t="str">
        <f t="shared" si="65"/>
        <v/>
      </c>
      <c r="BQ262" s="29"/>
      <c r="BR262" s="16"/>
      <c r="BS262" s="5" t="str">
        <f t="shared" si="61"/>
        <v/>
      </c>
      <c r="BV262" s="5" t="str">
        <f t="shared" si="57"/>
        <v/>
      </c>
      <c r="BW262" s="5" t="str">
        <f>IF(I262="","",IFERROR(IF(VLOOKUP(I262,I$2:I261,1,0)=0,"",""),I262))</f>
        <v/>
      </c>
      <c r="BX262" s="25" t="str">
        <f>IF(BW262="","",(IFERROR(VLOOKUP(MID(BW262,1,1),$CO$2:CS$28,3,0),0)+IFERROR(VLOOKUP(MID(BW262,2,1),CO$2:CS$28,4,0),0)+IFERROR(VLOOKUP(MID(BW262,3,1),CO$2:CS$28,5,0),0)+(ROW(BW262)/1000000000000)))</f>
        <v/>
      </c>
      <c r="BZ262" s="5">
        <v>261</v>
      </c>
      <c r="CA262" s="5" t="str">
        <f>IFERROR(VLOOKUP(BZ262,BV$2:BW1338,2,0),"")</f>
        <v/>
      </c>
      <c r="CU262" s="5" t="e">
        <f>IF(REPORTE!AH$2="si",IF(F262=VALUE(REPORTE!C$11),IF(SUM(CU263:CU$1993),CONCATENATE(INT(B262),", "),INT(B262)),""),IF(F262=VALUE(REPORTE!C$10),IF(SUM(CU263:CU$1993),CONCATENATE(INT(B262),", "),INT(B262)),""))</f>
        <v>#VALUE!</v>
      </c>
    </row>
    <row r="263" spans="1:99" s="5" customFormat="1" ht="15" customHeight="1" x14ac:dyDescent="0.25">
      <c r="A263" s="4" t="str">
        <f t="shared" si="62"/>
        <v/>
      </c>
      <c r="B263" s="6"/>
      <c r="C263" s="7"/>
      <c r="D263" s="10"/>
      <c r="E263" s="5" t="str">
        <f t="shared" si="66"/>
        <v/>
      </c>
      <c r="F263" s="9"/>
      <c r="G263" s="1" t="str">
        <f>IFERROR(INDEX('padron cfe'!B:B,MATCH(DATOS!F263,'padron cfe'!A:A,0),1),"")</f>
        <v/>
      </c>
      <c r="H263" s="1"/>
      <c r="J263" s="2" t="str">
        <f>IFERROR(INDEX('padron cfe'!C:C,MATCH(DATOS!F263,'padron cfe'!A:A,0),1),"")</f>
        <v/>
      </c>
      <c r="K263" s="4"/>
      <c r="L263" s="4" t="str">
        <f>IFERROR(IF(VLOOKUP(I263,I$2:L262,4,0)=0,"",VLOOKUP(I263,I$2:L262,4,0)),"")</f>
        <v/>
      </c>
      <c r="M263" s="4" t="str">
        <f>IFERROR(IF(VLOOKUP(I263,I$2:M262,5,0)=0,"",VLOOKUP(I263,I$2:M262,5,0)),"")</f>
        <v/>
      </c>
      <c r="N263" s="4"/>
      <c r="O263" s="2"/>
      <c r="P263" s="2"/>
      <c r="T263" s="2" t="str">
        <f>IFERROR(INDEX('padron cfe'!D:D,MATCH(DATOS!F263,'padron cfe'!A:A,0),1),"")</f>
        <v/>
      </c>
      <c r="U263" s="4"/>
      <c r="V263" s="4"/>
      <c r="W263" s="4"/>
      <c r="X263" s="4"/>
      <c r="Y263" s="4"/>
      <c r="Z263" s="8"/>
      <c r="AA263" s="4"/>
      <c r="AB263" s="4" t="str">
        <f t="shared" si="67"/>
        <v/>
      </c>
      <c r="AC263" s="7" t="str">
        <f t="shared" ca="1" si="68"/>
        <v/>
      </c>
      <c r="AD263" s="7"/>
      <c r="AE263" s="7"/>
      <c r="AF263" s="97" t="str">
        <f>IFERROR(INDEX(bombas!F:F,MATCH(B263,bombas!I:I,0),1),"")</f>
        <v/>
      </c>
      <c r="AG263" s="6" t="str">
        <f>IFERROR(INDEX(bombas!H:H,MATCH(B263,bombas!I:I,0),1),"")</f>
        <v/>
      </c>
      <c r="AH263" s="4"/>
      <c r="AI263" s="4" t="str">
        <f t="shared" si="69"/>
        <v/>
      </c>
      <c r="AJ263" s="4"/>
      <c r="AK263" s="127" t="str">
        <f t="shared" si="70"/>
        <v/>
      </c>
      <c r="AL263" s="2" t="str">
        <f>IFERROR(IF(INDEX(AL$1:AL262,MATCH(I263,I$1:I262,0),1)=0,"",INDEX(AL$1:AL262,MATCH(I263,I$1:I262,0),1)),"")</f>
        <v/>
      </c>
      <c r="AM263" s="2" t="str">
        <f>IFERROR(IF(INDEX(AM$1:AM262,MATCH(I263,I$1:I262,0),1)=0,"",INDEX(AM$1:AM262,MATCH(I263,I$1:I262,0),1)),"")</f>
        <v/>
      </c>
      <c r="AN263" s="2" t="str">
        <f>IFERROR(IF(INDEX(AN$1:AN262,MATCH(I263,I$1:I262,0),1)=0,"",INDEX(AN$1:AN262,MATCH(I263,I$1:I262,0),1)),"")</f>
        <v/>
      </c>
      <c r="AO263" s="2"/>
      <c r="AP263" s="2"/>
      <c r="AQ263" s="2"/>
      <c r="AR263" s="4"/>
      <c r="AS263" s="4"/>
      <c r="AT263" s="4"/>
      <c r="AU263" s="4"/>
      <c r="AV263" s="4"/>
      <c r="AW263" s="4"/>
      <c r="AX263" s="4"/>
      <c r="AY263" s="4"/>
      <c r="AZ263" s="4"/>
      <c r="BB263" s="4"/>
      <c r="BH263" s="4" t="str">
        <f>IF(IFERROR(VLOOKUP(F263,F264:F$1993,1,0),"")="","",COUNTIF(F:F,F263))</f>
        <v/>
      </c>
      <c r="BI263" s="4"/>
      <c r="BM263" s="5" t="str">
        <f>IF(B263="","",IF(BH263="",1+(MAX(BM$2:BM262)),""))</f>
        <v/>
      </c>
      <c r="BN263" s="5" t="str">
        <f t="shared" si="63"/>
        <v/>
      </c>
      <c r="BO263" s="5" t="str">
        <f t="shared" si="64"/>
        <v/>
      </c>
      <c r="BP263" s="15" t="str">
        <f t="shared" si="65"/>
        <v/>
      </c>
      <c r="BQ263" s="29"/>
      <c r="BR263" s="16"/>
      <c r="BS263" s="5" t="str">
        <f t="shared" si="61"/>
        <v/>
      </c>
      <c r="BV263" s="5" t="str">
        <f t="shared" si="57"/>
        <v/>
      </c>
      <c r="BW263" s="5" t="str">
        <f>IF(I263="","",IFERROR(IF(VLOOKUP(I263,I$2:I262,1,0)=0,"",""),I263))</f>
        <v/>
      </c>
      <c r="BX263" s="25" t="str">
        <f>IF(BW263="","",(IFERROR(VLOOKUP(MID(BW263,1,1),$CO$2:CS$28,3,0),0)+IFERROR(VLOOKUP(MID(BW263,2,1),CO$2:CS$28,4,0),0)+IFERROR(VLOOKUP(MID(BW263,3,1),CO$2:CS$28,5,0),0)+(ROW(BW263)/1000000000000)))</f>
        <v/>
      </c>
      <c r="BZ263" s="5">
        <v>262</v>
      </c>
      <c r="CA263" s="5" t="str">
        <f>IFERROR(VLOOKUP(BZ263,BV$2:BW1339,2,0),"")</f>
        <v/>
      </c>
      <c r="CU263" s="5" t="e">
        <f>IF(REPORTE!AH$2="si",IF(F263=VALUE(REPORTE!C$11),IF(SUM(CU264:CU$1993),CONCATENATE(INT(B263),", "),INT(B263)),""),IF(F263=VALUE(REPORTE!C$10),IF(SUM(CU264:CU$1993),CONCATENATE(INT(B263),", "),INT(B263)),""))</f>
        <v>#VALUE!</v>
      </c>
    </row>
    <row r="264" spans="1:99" s="5" customFormat="1" ht="15" customHeight="1" x14ac:dyDescent="0.25">
      <c r="A264" s="6" t="str">
        <f t="shared" si="62"/>
        <v/>
      </c>
      <c r="B264" s="6"/>
      <c r="C264" s="7"/>
      <c r="D264" s="10"/>
      <c r="E264" s="5" t="str">
        <f t="shared" si="66"/>
        <v/>
      </c>
      <c r="F264" s="9"/>
      <c r="G264" s="1" t="str">
        <f>IFERROR(INDEX('padron cfe'!B:B,MATCH(DATOS!F264,'padron cfe'!A:A,0),1),"")</f>
        <v/>
      </c>
      <c r="H264" s="1"/>
      <c r="J264" s="2" t="str">
        <f>IFERROR(INDEX('padron cfe'!C:C,MATCH(DATOS!F264,'padron cfe'!A:A,0),1),"")</f>
        <v/>
      </c>
      <c r="K264" s="4"/>
      <c r="L264" s="4" t="str">
        <f>IFERROR(IF(VLOOKUP(I264,I$2:L263,4,0)=0,"",VLOOKUP(I264,I$2:L263,4,0)),"")</f>
        <v/>
      </c>
      <c r="M264" s="4" t="str">
        <f>IFERROR(IF(VLOOKUP(I264,I$2:M263,5,0)=0,"",VLOOKUP(I264,I$2:M263,5,0)),"")</f>
        <v/>
      </c>
      <c r="N264" s="4"/>
      <c r="O264" s="2"/>
      <c r="P264" s="2"/>
      <c r="T264" s="2" t="str">
        <f>IFERROR(INDEX('padron cfe'!D:D,MATCH(DATOS!F264,'padron cfe'!A:A,0),1),"")</f>
        <v/>
      </c>
      <c r="U264" s="4"/>
      <c r="V264" s="4"/>
      <c r="W264" s="4"/>
      <c r="X264" s="4"/>
      <c r="Y264" s="4"/>
      <c r="Z264" s="8"/>
      <c r="AA264" s="4"/>
      <c r="AB264" s="4" t="str">
        <f t="shared" si="67"/>
        <v/>
      </c>
      <c r="AC264" s="7" t="str">
        <f t="shared" ca="1" si="68"/>
        <v/>
      </c>
      <c r="AD264" s="7"/>
      <c r="AE264" s="7"/>
      <c r="AF264" s="97" t="str">
        <f>IFERROR(INDEX(bombas!F:F,MATCH(B264,bombas!I:I,0),1),"")</f>
        <v/>
      </c>
      <c r="AG264" s="6" t="str">
        <f>IFERROR(INDEX(bombas!H:H,MATCH(B264,bombas!I:I,0),1),"")</f>
        <v/>
      </c>
      <c r="AH264" s="4"/>
      <c r="AI264" s="4" t="str">
        <f t="shared" si="69"/>
        <v/>
      </c>
      <c r="AJ264" s="4"/>
      <c r="AK264" s="127" t="str">
        <f t="shared" si="70"/>
        <v/>
      </c>
      <c r="AL264" s="2" t="str">
        <f>IFERROR(IF(INDEX(AL$1:AL263,MATCH(I264,I$1:I263,0),1)=0,"",INDEX(AL$1:AL263,MATCH(I264,I$1:I263,0),1)),"")</f>
        <v/>
      </c>
      <c r="AM264" s="2" t="str">
        <f>IFERROR(IF(INDEX(AM$1:AM263,MATCH(I264,I$1:I263,0),1)=0,"",INDEX(AM$1:AM263,MATCH(I264,I$1:I263,0),1)),"")</f>
        <v/>
      </c>
      <c r="AN264" s="2" t="str">
        <f>IFERROR(IF(INDEX(AN$1:AN263,MATCH(I264,I$1:I263,0),1)=0,"",INDEX(AN$1:AN263,MATCH(I264,I$1:I263,0),1)),"")</f>
        <v/>
      </c>
      <c r="AO264" s="2"/>
      <c r="AP264" s="2"/>
      <c r="AQ264" s="2"/>
      <c r="AR264" s="4"/>
      <c r="AS264" s="4"/>
      <c r="AT264" s="4"/>
      <c r="AU264" s="4"/>
      <c r="AV264" s="4"/>
      <c r="AW264" s="4"/>
      <c r="AX264" s="4"/>
      <c r="AY264" s="4"/>
      <c r="AZ264" s="4"/>
      <c r="BB264" s="4"/>
      <c r="BH264" s="4" t="str">
        <f>IF(IFERROR(VLOOKUP(F264,F265:F$1993,1,0),"")="","",COUNTIF(F:F,F264))</f>
        <v/>
      </c>
      <c r="BI264" s="4"/>
      <c r="BM264" s="5" t="str">
        <f>IF(B264="","",IF(BH264="",1+(MAX(BM$2:BM263)),""))</f>
        <v/>
      </c>
      <c r="BN264" s="5" t="str">
        <f t="shared" si="63"/>
        <v/>
      </c>
      <c r="BO264" s="5" t="str">
        <f t="shared" si="64"/>
        <v/>
      </c>
      <c r="BP264" s="15" t="str">
        <f t="shared" si="65"/>
        <v/>
      </c>
      <c r="BQ264" s="29"/>
      <c r="BR264" s="16"/>
      <c r="BS264" s="5" t="str">
        <f t="shared" si="61"/>
        <v/>
      </c>
      <c r="BV264" s="5" t="str">
        <f t="shared" si="57"/>
        <v/>
      </c>
      <c r="BW264" s="5" t="str">
        <f>IF(I264="","",IFERROR(IF(VLOOKUP(I264,I$2:I263,1,0)=0,"",""),I264))</f>
        <v/>
      </c>
      <c r="BX264" s="25" t="str">
        <f>IF(BW264="","",(IFERROR(VLOOKUP(MID(BW264,1,1),$CO$2:CS$28,3,0),0)+IFERROR(VLOOKUP(MID(BW264,2,1),CO$2:CS$28,4,0),0)+IFERROR(VLOOKUP(MID(BW264,3,1),CO$2:CS$28,5,0),0)+(ROW(BW264)/1000000000000)))</f>
        <v/>
      </c>
      <c r="BZ264" s="5">
        <v>263</v>
      </c>
      <c r="CA264" s="5" t="str">
        <f>IFERROR(VLOOKUP(BZ264,BV$2:BW1340,2,0),"")</f>
        <v/>
      </c>
      <c r="CU264" s="5" t="e">
        <f>IF(REPORTE!AH$2="si",IF(F264=VALUE(REPORTE!C$11),IF(SUM(CU265:CU$1993),CONCATENATE(INT(B264),", "),INT(B264)),""),IF(F264=VALUE(REPORTE!C$10),IF(SUM(CU265:CU$1993),CONCATENATE(INT(B264),", "),INT(B264)),""))</f>
        <v>#VALUE!</v>
      </c>
    </row>
    <row r="265" spans="1:99" s="5" customFormat="1" ht="15" customHeight="1" x14ac:dyDescent="0.25">
      <c r="A265" s="4" t="str">
        <f t="shared" si="62"/>
        <v/>
      </c>
      <c r="B265" s="6"/>
      <c r="C265" s="7"/>
      <c r="D265" s="10"/>
      <c r="E265" s="5" t="str">
        <f t="shared" si="66"/>
        <v/>
      </c>
      <c r="F265" s="9"/>
      <c r="G265" s="1" t="str">
        <f>IFERROR(INDEX('padron cfe'!B:B,MATCH(DATOS!F265,'padron cfe'!A:A,0),1),"")</f>
        <v/>
      </c>
      <c r="H265" s="1"/>
      <c r="J265" s="2" t="str">
        <f>IFERROR(INDEX('padron cfe'!C:C,MATCH(DATOS!F265,'padron cfe'!A:A,0),1),"")</f>
        <v/>
      </c>
      <c r="K265" s="4"/>
      <c r="L265" s="4" t="str">
        <f>IFERROR(IF(VLOOKUP(I265,I$2:L264,4,0)=0,"",VLOOKUP(I265,I$2:L264,4,0)),"")</f>
        <v/>
      </c>
      <c r="M265" s="4" t="str">
        <f>IFERROR(IF(VLOOKUP(I265,I$2:M264,5,0)=0,"",VLOOKUP(I265,I$2:M264,5,0)),"")</f>
        <v/>
      </c>
      <c r="N265" s="4"/>
      <c r="O265" s="2"/>
      <c r="P265" s="2"/>
      <c r="T265" s="2" t="str">
        <f>IFERROR(INDEX('padron cfe'!D:D,MATCH(DATOS!F265,'padron cfe'!A:A,0),1),"")</f>
        <v/>
      </c>
      <c r="U265" s="4"/>
      <c r="V265" s="4"/>
      <c r="W265" s="4"/>
      <c r="X265" s="4"/>
      <c r="Y265" s="4"/>
      <c r="Z265" s="8"/>
      <c r="AA265" s="4"/>
      <c r="AB265" s="4" t="str">
        <f t="shared" si="67"/>
        <v/>
      </c>
      <c r="AC265" s="7" t="str">
        <f t="shared" ca="1" si="68"/>
        <v/>
      </c>
      <c r="AD265" s="7"/>
      <c r="AE265" s="7"/>
      <c r="AF265" s="97" t="str">
        <f>IFERROR(INDEX(bombas!F:F,MATCH(B265,bombas!I:I,0),1),"")</f>
        <v/>
      </c>
      <c r="AG265" s="6" t="str">
        <f>IFERROR(INDEX(bombas!H:H,MATCH(B265,bombas!I:I,0),1),"")</f>
        <v/>
      </c>
      <c r="AH265" s="4"/>
      <c r="AI265" s="4" t="str">
        <f t="shared" si="69"/>
        <v/>
      </c>
      <c r="AJ265" s="4"/>
      <c r="AK265" s="127" t="str">
        <f t="shared" si="70"/>
        <v/>
      </c>
      <c r="AL265" s="2" t="str">
        <f>IFERROR(IF(INDEX(AL$1:AL264,MATCH(I265,I$1:I264,0),1)=0,"",INDEX(AL$1:AL264,MATCH(I265,I$1:I264,0),1)),"")</f>
        <v/>
      </c>
      <c r="AM265" s="2" t="str">
        <f>IFERROR(IF(INDEX(AM$1:AM264,MATCH(I265,I$1:I264,0),1)=0,"",INDEX(AM$1:AM264,MATCH(I265,I$1:I264,0),1)),"")</f>
        <v/>
      </c>
      <c r="AN265" s="2" t="str">
        <f>IFERROR(IF(INDEX(AN$1:AN264,MATCH(I265,I$1:I264,0),1)=0,"",INDEX(AN$1:AN264,MATCH(I265,I$1:I264,0),1)),"")</f>
        <v/>
      </c>
      <c r="AO265" s="2"/>
      <c r="AP265" s="2"/>
      <c r="AQ265" s="2"/>
      <c r="AR265" s="4"/>
      <c r="AS265" s="4"/>
      <c r="AT265" s="4"/>
      <c r="AU265" s="4"/>
      <c r="AV265" s="4"/>
      <c r="AW265" s="4"/>
      <c r="AX265" s="4"/>
      <c r="AY265" s="4"/>
      <c r="AZ265" s="4"/>
      <c r="BB265" s="4"/>
      <c r="BH265" s="4" t="str">
        <f>IF(IFERROR(VLOOKUP(F265,F266:F$1993,1,0),"")="","",COUNTIF(F:F,F265))</f>
        <v/>
      </c>
      <c r="BI265" s="4"/>
      <c r="BM265" s="5" t="str">
        <f>IF(B265="","",IF(BH265="",1+(MAX(BM$2:BM264)),""))</f>
        <v/>
      </c>
      <c r="BN265" s="5" t="str">
        <f t="shared" si="63"/>
        <v/>
      </c>
      <c r="BO265" s="5" t="str">
        <f t="shared" si="64"/>
        <v/>
      </c>
      <c r="BP265" s="15" t="str">
        <f t="shared" si="65"/>
        <v/>
      </c>
      <c r="BQ265" s="29"/>
      <c r="BR265" s="16"/>
      <c r="BS265" s="5" t="str">
        <f t="shared" ref="BS265:BS296" si="71">CONCATENATE(AQ265,AS265,AT265,AU265,AV265)</f>
        <v/>
      </c>
      <c r="BV265" s="5" t="str">
        <f t="shared" si="57"/>
        <v/>
      </c>
      <c r="BW265" s="5" t="str">
        <f>IF(I265="","",IFERROR(IF(VLOOKUP(I265,I$2:I264,1,0)=0,"",""),I265))</f>
        <v/>
      </c>
      <c r="BX265" s="25" t="str">
        <f>IF(BW265="","",(IFERROR(VLOOKUP(MID(BW265,1,1),$CO$2:CS$28,3,0),0)+IFERROR(VLOOKUP(MID(BW265,2,1),CO$2:CS$28,4,0),0)+IFERROR(VLOOKUP(MID(BW265,3,1),CO$2:CS$28,5,0),0)+(ROW(BW265)/1000000000000)))</f>
        <v/>
      </c>
      <c r="BZ265" s="5">
        <v>264</v>
      </c>
      <c r="CA265" s="5" t="str">
        <f>IFERROR(VLOOKUP(BZ265,BV$2:BW1341,2,0),"")</f>
        <v/>
      </c>
      <c r="CU265" s="5" t="e">
        <f>IF(REPORTE!AH$2="si",IF(F265=VALUE(REPORTE!C$11),IF(SUM(CU266:CU$1993),CONCATENATE(INT(B265),", "),INT(B265)),""),IF(F265=VALUE(REPORTE!C$10),IF(SUM(CU266:CU$1993),CONCATENATE(INT(B265),", "),INT(B265)),""))</f>
        <v>#VALUE!</v>
      </c>
    </row>
    <row r="266" spans="1:99" s="5" customFormat="1" ht="15" customHeight="1" x14ac:dyDescent="0.25">
      <c r="A266" s="4" t="str">
        <f t="shared" si="62"/>
        <v/>
      </c>
      <c r="B266" s="6"/>
      <c r="C266" s="7"/>
      <c r="D266" s="10"/>
      <c r="E266" s="5" t="str">
        <f t="shared" si="66"/>
        <v/>
      </c>
      <c r="F266" s="9"/>
      <c r="G266" s="1" t="str">
        <f>IFERROR(INDEX('padron cfe'!B:B,MATCH(DATOS!F266,'padron cfe'!A:A,0),1),"")</f>
        <v/>
      </c>
      <c r="H266" s="1"/>
      <c r="J266" s="2" t="str">
        <f>IFERROR(INDEX('padron cfe'!C:C,MATCH(DATOS!F266,'padron cfe'!A:A,0),1),"")</f>
        <v/>
      </c>
      <c r="K266" s="4"/>
      <c r="L266" s="4" t="str">
        <f>IFERROR(IF(VLOOKUP(I266,I$2:L265,4,0)=0,"",VLOOKUP(I266,I$2:L265,4,0)),"")</f>
        <v/>
      </c>
      <c r="M266" s="4" t="str">
        <f>IFERROR(IF(VLOOKUP(I266,I$2:M265,5,0)=0,"",VLOOKUP(I266,I$2:M265,5,0)),"")</f>
        <v/>
      </c>
      <c r="N266" s="4"/>
      <c r="O266" s="2"/>
      <c r="P266" s="2"/>
      <c r="T266" s="2" t="str">
        <f>IFERROR(INDEX('padron cfe'!D:D,MATCH(DATOS!F266,'padron cfe'!A:A,0),1),"")</f>
        <v/>
      </c>
      <c r="U266" s="4"/>
      <c r="V266" s="4"/>
      <c r="W266" s="4"/>
      <c r="X266" s="4"/>
      <c r="Y266" s="4"/>
      <c r="Z266" s="8"/>
      <c r="AA266" s="4"/>
      <c r="AB266" s="4" t="str">
        <f t="shared" si="67"/>
        <v/>
      </c>
      <c r="AC266" s="7" t="str">
        <f t="shared" ca="1" si="68"/>
        <v/>
      </c>
      <c r="AD266" s="7"/>
      <c r="AE266" s="7"/>
      <c r="AF266" s="97" t="str">
        <f>IFERROR(INDEX(bombas!F:F,MATCH(B266,bombas!I:I,0),1),"")</f>
        <v/>
      </c>
      <c r="AG266" s="6" t="str">
        <f>IFERROR(INDEX(bombas!H:H,MATCH(B266,bombas!I:I,0),1),"")</f>
        <v/>
      </c>
      <c r="AH266" s="4"/>
      <c r="AI266" s="4" t="str">
        <f t="shared" si="69"/>
        <v/>
      </c>
      <c r="AJ266" s="4"/>
      <c r="AK266" s="127" t="str">
        <f t="shared" si="70"/>
        <v/>
      </c>
      <c r="AL266" s="2" t="str">
        <f>IFERROR(IF(INDEX(AL$1:AL265,MATCH(I266,I$1:I265,0),1)=0,"",INDEX(AL$1:AL265,MATCH(I266,I$1:I265,0),1)),"")</f>
        <v/>
      </c>
      <c r="AM266" s="2" t="str">
        <f>IFERROR(IF(INDEX(AM$1:AM265,MATCH(I266,I$1:I265,0),1)=0,"",INDEX(AM$1:AM265,MATCH(I266,I$1:I265,0),1)),"")</f>
        <v/>
      </c>
      <c r="AN266" s="2" t="str">
        <f>IFERROR(IF(INDEX(AN$1:AN265,MATCH(I266,I$1:I265,0),1)=0,"",INDEX(AN$1:AN265,MATCH(I266,I$1:I265,0),1)),"")</f>
        <v/>
      </c>
      <c r="AO266" s="2"/>
      <c r="AP266" s="2"/>
      <c r="AQ266" s="2"/>
      <c r="AR266" s="4"/>
      <c r="AS266" s="4"/>
      <c r="AT266" s="4"/>
      <c r="AU266" s="4"/>
      <c r="AV266" s="4"/>
      <c r="AW266" s="4"/>
      <c r="AX266" s="4"/>
      <c r="AY266" s="4"/>
      <c r="AZ266" s="4"/>
      <c r="BB266" s="4"/>
      <c r="BH266" s="4" t="str">
        <f>IF(IFERROR(VLOOKUP(F266,F267:F$1993,1,0),"")="","",COUNTIF(F:F,F266))</f>
        <v/>
      </c>
      <c r="BI266" s="4"/>
      <c r="BM266" s="5" t="str">
        <f>IF(B266="","",IF(BH266="",1+(MAX(BM$2:BM265)),""))</f>
        <v/>
      </c>
      <c r="BN266" s="5" t="str">
        <f t="shared" si="63"/>
        <v/>
      </c>
      <c r="BO266" s="5" t="str">
        <f t="shared" si="64"/>
        <v/>
      </c>
      <c r="BP266" s="15" t="str">
        <f t="shared" si="65"/>
        <v/>
      </c>
      <c r="BQ266" s="29"/>
      <c r="BR266" s="16"/>
      <c r="BS266" s="5" t="str">
        <f t="shared" si="71"/>
        <v/>
      </c>
      <c r="BV266" s="5" t="str">
        <f t="shared" si="57"/>
        <v/>
      </c>
      <c r="BW266" s="5" t="str">
        <f>IF(I266="","",IFERROR(IF(VLOOKUP(I266,I$2:I265,1,0)=0,"",""),I266))</f>
        <v/>
      </c>
      <c r="BX266" s="25" t="str">
        <f>IF(BW266="","",(IFERROR(VLOOKUP(MID(BW266,1,1),$CO$2:CS$28,3,0),0)+IFERROR(VLOOKUP(MID(BW266,2,1),CO$2:CS$28,4,0),0)+IFERROR(VLOOKUP(MID(BW266,3,1),CO$2:CS$28,5,0),0)+(ROW(BW266)/1000000000000)))</f>
        <v/>
      </c>
      <c r="BZ266" s="5">
        <v>265</v>
      </c>
      <c r="CA266" s="5" t="str">
        <f>IFERROR(VLOOKUP(BZ266,BV$2:BW1342,2,0),"")</f>
        <v/>
      </c>
      <c r="CU266" s="5" t="e">
        <f>IF(REPORTE!AH$2="si",IF(F266=VALUE(REPORTE!C$11),IF(SUM(CU267:CU$1993),CONCATENATE(INT(B266),", "),INT(B266)),""),IF(F266=VALUE(REPORTE!C$10),IF(SUM(CU267:CU$1993),CONCATENATE(INT(B266),", "),INT(B266)),""))</f>
        <v>#VALUE!</v>
      </c>
    </row>
    <row r="267" spans="1:99" s="5" customFormat="1" ht="15" customHeight="1" x14ac:dyDescent="0.25">
      <c r="A267" s="4" t="str">
        <f t="shared" si="62"/>
        <v/>
      </c>
      <c r="B267" s="6"/>
      <c r="C267" s="7"/>
      <c r="D267" s="10"/>
      <c r="E267" s="5" t="str">
        <f t="shared" si="66"/>
        <v/>
      </c>
      <c r="F267" s="9"/>
      <c r="G267" s="1" t="str">
        <f>IFERROR(INDEX('padron cfe'!B:B,MATCH(DATOS!F267,'padron cfe'!A:A,0),1),"")</f>
        <v/>
      </c>
      <c r="H267" s="1"/>
      <c r="J267" s="2" t="str">
        <f>IFERROR(INDEX('padron cfe'!C:C,MATCH(DATOS!F267,'padron cfe'!A:A,0),1),"")</f>
        <v/>
      </c>
      <c r="K267" s="4"/>
      <c r="L267" s="4" t="str">
        <f>IFERROR(IF(VLOOKUP(I267,I$2:L266,4,0)=0,"",VLOOKUP(I267,I$2:L266,4,0)),"")</f>
        <v/>
      </c>
      <c r="M267" s="4" t="str">
        <f>IFERROR(IF(VLOOKUP(I267,I$2:M266,5,0)=0,"",VLOOKUP(I267,I$2:M266,5,0)),"")</f>
        <v/>
      </c>
      <c r="N267" s="4"/>
      <c r="O267" s="2"/>
      <c r="P267" s="2"/>
      <c r="T267" s="2" t="str">
        <f>IFERROR(INDEX('padron cfe'!D:D,MATCH(DATOS!F267,'padron cfe'!A:A,0),1),"")</f>
        <v/>
      </c>
      <c r="U267" s="4"/>
      <c r="V267" s="4"/>
      <c r="W267" s="4"/>
      <c r="X267" s="4"/>
      <c r="Y267" s="4"/>
      <c r="Z267" s="8"/>
      <c r="AA267" s="4"/>
      <c r="AB267" s="4" t="str">
        <f t="shared" si="67"/>
        <v/>
      </c>
      <c r="AC267" s="7" t="str">
        <f t="shared" ca="1" si="68"/>
        <v/>
      </c>
      <c r="AD267" s="7"/>
      <c r="AE267" s="7"/>
      <c r="AF267" s="97" t="str">
        <f>IFERROR(INDEX(bombas!F:F,MATCH(B267,bombas!I:I,0),1),"")</f>
        <v/>
      </c>
      <c r="AG267" s="6" t="str">
        <f>IFERROR(INDEX(bombas!H:H,MATCH(B267,bombas!I:I,0),1),"")</f>
        <v/>
      </c>
      <c r="AH267" s="4"/>
      <c r="AI267" s="4" t="str">
        <f t="shared" si="69"/>
        <v/>
      </c>
      <c r="AJ267" s="4"/>
      <c r="AK267" s="127" t="str">
        <f t="shared" si="70"/>
        <v/>
      </c>
      <c r="AL267" s="2" t="str">
        <f>IFERROR(IF(INDEX(AL$1:AL266,MATCH(I267,I$1:I266,0),1)=0,"",INDEX(AL$1:AL266,MATCH(I267,I$1:I266,0),1)),"")</f>
        <v/>
      </c>
      <c r="AM267" s="2" t="str">
        <f>IFERROR(IF(INDEX(AM$1:AM266,MATCH(I267,I$1:I266,0),1)=0,"",INDEX(AM$1:AM266,MATCH(I267,I$1:I266,0),1)),"")</f>
        <v/>
      </c>
      <c r="AN267" s="2" t="str">
        <f>IFERROR(IF(INDEX(AN$1:AN266,MATCH(I267,I$1:I266,0),1)=0,"",INDEX(AN$1:AN266,MATCH(I267,I$1:I266,0),1)),"")</f>
        <v/>
      </c>
      <c r="AO267" s="2"/>
      <c r="AP267" s="2"/>
      <c r="AQ267" s="2"/>
      <c r="AR267" s="4"/>
      <c r="AS267" s="4"/>
      <c r="AT267" s="4"/>
      <c r="AU267" s="4"/>
      <c r="AV267" s="4"/>
      <c r="AW267" s="4"/>
      <c r="AX267" s="4"/>
      <c r="AY267" s="4"/>
      <c r="AZ267" s="4"/>
      <c r="BB267" s="4"/>
      <c r="BH267" s="4" t="str">
        <f>IF(IFERROR(VLOOKUP(F267,F268:F$1993,1,0),"")="","",COUNTIF(F:F,F267))</f>
        <v/>
      </c>
      <c r="BI267" s="4"/>
      <c r="BM267" s="5" t="str">
        <f>IF(B267="","",IF(BH267="",1+(MAX(BM$2:BM266)),""))</f>
        <v/>
      </c>
      <c r="BN267" s="5" t="str">
        <f t="shared" si="63"/>
        <v/>
      </c>
      <c r="BO267" s="5" t="str">
        <f t="shared" si="64"/>
        <v/>
      </c>
      <c r="BP267" s="15" t="str">
        <f t="shared" si="65"/>
        <v/>
      </c>
      <c r="BQ267" s="29"/>
      <c r="BR267" s="16"/>
      <c r="BS267" s="5" t="str">
        <f t="shared" si="71"/>
        <v/>
      </c>
      <c r="BV267" s="5" t="str">
        <f t="shared" ref="BV267:BV330" si="72">IFERROR(RANK(BX267,BX$2:BX$1493,1),"")</f>
        <v/>
      </c>
      <c r="BW267" s="5" t="str">
        <f>IF(I267="","",IFERROR(IF(VLOOKUP(I267,I$2:I266,1,0)=0,"",""),I267))</f>
        <v/>
      </c>
      <c r="BX267" s="25" t="str">
        <f>IF(BW267="","",(IFERROR(VLOOKUP(MID(BW267,1,1),$CO$2:CS$28,3,0),0)+IFERROR(VLOOKUP(MID(BW267,2,1),CO$2:CS$28,4,0),0)+IFERROR(VLOOKUP(MID(BW267,3,1),CO$2:CS$28,5,0),0)+(ROW(BW267)/1000000000000)))</f>
        <v/>
      </c>
      <c r="BZ267" s="5">
        <v>266</v>
      </c>
      <c r="CA267" s="5" t="str">
        <f>IFERROR(VLOOKUP(BZ267,BV$2:BW1343,2,0),"")</f>
        <v/>
      </c>
      <c r="CU267" s="5" t="e">
        <f>IF(REPORTE!AH$2="si",IF(F267=VALUE(REPORTE!C$11),IF(SUM(CU268:CU$1993),CONCATENATE(INT(B267),", "),INT(B267)),""),IF(F267=VALUE(REPORTE!C$10),IF(SUM(CU268:CU$1993),CONCATENATE(INT(B267),", "),INT(B267)),""))</f>
        <v>#VALUE!</v>
      </c>
    </row>
    <row r="268" spans="1:99" s="5" customFormat="1" ht="15" customHeight="1" x14ac:dyDescent="0.25">
      <c r="A268" s="4" t="str">
        <f t="shared" si="62"/>
        <v/>
      </c>
      <c r="B268" s="6"/>
      <c r="C268" s="7"/>
      <c r="D268" s="10"/>
      <c r="E268" s="5" t="str">
        <f t="shared" si="66"/>
        <v/>
      </c>
      <c r="F268" s="9"/>
      <c r="G268" s="1" t="str">
        <f>IFERROR(INDEX('padron cfe'!B:B,MATCH(DATOS!F268,'padron cfe'!A:A,0),1),"")</f>
        <v/>
      </c>
      <c r="H268" s="1"/>
      <c r="J268" s="2" t="str">
        <f>IFERROR(INDEX('padron cfe'!C:C,MATCH(DATOS!F268,'padron cfe'!A:A,0),1),"")</f>
        <v/>
      </c>
      <c r="K268" s="4"/>
      <c r="L268" s="4" t="str">
        <f>IFERROR(IF(VLOOKUP(I268,I$2:L267,4,0)=0,"",VLOOKUP(I268,I$2:L267,4,0)),"")</f>
        <v/>
      </c>
      <c r="M268" s="4" t="str">
        <f>IFERROR(IF(VLOOKUP(I268,I$2:M267,5,0)=0,"",VLOOKUP(I268,I$2:M267,5,0)),"")</f>
        <v/>
      </c>
      <c r="N268" s="4"/>
      <c r="O268" s="2"/>
      <c r="P268" s="2"/>
      <c r="T268" s="2" t="str">
        <f>IFERROR(INDEX('padron cfe'!D:D,MATCH(DATOS!F268,'padron cfe'!A:A,0),1),"")</f>
        <v/>
      </c>
      <c r="U268" s="4"/>
      <c r="V268" s="4"/>
      <c r="W268" s="4"/>
      <c r="X268" s="4"/>
      <c r="Y268" s="4"/>
      <c r="Z268" s="8"/>
      <c r="AA268" s="4"/>
      <c r="AB268" s="4" t="str">
        <f t="shared" si="67"/>
        <v/>
      </c>
      <c r="AC268" s="7" t="str">
        <f t="shared" ca="1" si="68"/>
        <v/>
      </c>
      <c r="AD268" s="7"/>
      <c r="AE268" s="7"/>
      <c r="AF268" s="97" t="str">
        <f>IFERROR(INDEX(bombas!F:F,MATCH(B268,bombas!I:I,0),1),"")</f>
        <v/>
      </c>
      <c r="AG268" s="6" t="str">
        <f>IFERROR(INDEX(bombas!H:H,MATCH(B268,bombas!I:I,0),1),"")</f>
        <v/>
      </c>
      <c r="AH268" s="4"/>
      <c r="AI268" s="4" t="str">
        <f t="shared" si="69"/>
        <v/>
      </c>
      <c r="AJ268" s="4"/>
      <c r="AK268" s="127" t="str">
        <f t="shared" si="70"/>
        <v/>
      </c>
      <c r="AL268" s="2" t="str">
        <f>IFERROR(IF(INDEX(AL$1:AL267,MATCH(I268,I$1:I267,0),1)=0,"",INDEX(AL$1:AL267,MATCH(I268,I$1:I267,0),1)),"")</f>
        <v/>
      </c>
      <c r="AM268" s="2" t="str">
        <f>IFERROR(IF(INDEX(AM$1:AM267,MATCH(I268,I$1:I267,0),1)=0,"",INDEX(AM$1:AM267,MATCH(I268,I$1:I267,0),1)),"")</f>
        <v/>
      </c>
      <c r="AN268" s="2" t="str">
        <f>IFERROR(IF(INDEX(AN$1:AN267,MATCH(I268,I$1:I267,0),1)=0,"",INDEX(AN$1:AN267,MATCH(I268,I$1:I267,0),1)),"")</f>
        <v/>
      </c>
      <c r="AO268" s="2"/>
      <c r="AP268" s="2"/>
      <c r="AQ268" s="2"/>
      <c r="AR268" s="4"/>
      <c r="AS268" s="4"/>
      <c r="AT268" s="4"/>
      <c r="AU268" s="4"/>
      <c r="AV268" s="4"/>
      <c r="AW268" s="4"/>
      <c r="AX268" s="4"/>
      <c r="AY268" s="4"/>
      <c r="AZ268" s="4"/>
      <c r="BB268" s="4"/>
      <c r="BH268" s="4" t="str">
        <f>IF(IFERROR(VLOOKUP(F268,F269:F$1993,1,0),"")="","",COUNTIF(F:F,F268))</f>
        <v/>
      </c>
      <c r="BI268" s="4"/>
      <c r="BM268" s="5" t="str">
        <f>IF(B268="","",IF(BH268="",1+(MAX(BM$2:BM267)),""))</f>
        <v/>
      </c>
      <c r="BN268" s="5" t="str">
        <f t="shared" si="63"/>
        <v/>
      </c>
      <c r="BO268" s="5" t="str">
        <f t="shared" si="64"/>
        <v/>
      </c>
      <c r="BP268" s="15" t="str">
        <f t="shared" si="65"/>
        <v/>
      </c>
      <c r="BQ268" s="29"/>
      <c r="BR268" s="16"/>
      <c r="BS268" s="5" t="str">
        <f t="shared" si="71"/>
        <v/>
      </c>
      <c r="BV268" s="5" t="str">
        <f t="shared" si="72"/>
        <v/>
      </c>
      <c r="BW268" s="5" t="str">
        <f>IF(I268="","",IFERROR(IF(VLOOKUP(I268,I$2:I267,1,0)=0,"",""),I268))</f>
        <v/>
      </c>
      <c r="BX268" s="25" t="str">
        <f>IF(BW268="","",(IFERROR(VLOOKUP(MID(BW268,1,1),$CO$2:CS$28,3,0),0)+IFERROR(VLOOKUP(MID(BW268,2,1),CO$2:CS$28,4,0),0)+IFERROR(VLOOKUP(MID(BW268,3,1),CO$2:CS$28,5,0),0)+(ROW(BW268)/1000000000000)))</f>
        <v/>
      </c>
      <c r="BZ268" s="5">
        <v>267</v>
      </c>
      <c r="CA268" s="5" t="str">
        <f>IFERROR(VLOOKUP(BZ268,BV$2:BW1344,2,0),"")</f>
        <v/>
      </c>
      <c r="CC268" s="15"/>
      <c r="CU268" s="5" t="e">
        <f>IF(REPORTE!AH$2="si",IF(F268=VALUE(REPORTE!C$11),IF(SUM(CU269:CU$1993),CONCATENATE(INT(B268),", "),INT(B268)),""),IF(F268=VALUE(REPORTE!C$10),IF(SUM(CU269:CU$1993),CONCATENATE(INT(B268),", "),INT(B268)),""))</f>
        <v>#VALUE!</v>
      </c>
    </row>
    <row r="269" spans="1:99" s="5" customFormat="1" ht="15" customHeight="1" x14ac:dyDescent="0.25">
      <c r="A269" s="6" t="str">
        <f t="shared" si="62"/>
        <v/>
      </c>
      <c r="B269" s="6"/>
      <c r="C269" s="7"/>
      <c r="D269" s="10"/>
      <c r="E269" s="5" t="str">
        <f t="shared" si="66"/>
        <v/>
      </c>
      <c r="F269" s="9"/>
      <c r="G269" s="1" t="str">
        <f>IFERROR(INDEX('padron cfe'!B:B,MATCH(DATOS!F269,'padron cfe'!A:A,0),1),"")</f>
        <v/>
      </c>
      <c r="H269" s="1"/>
      <c r="J269" s="2" t="str">
        <f>IFERROR(INDEX('padron cfe'!C:C,MATCH(DATOS!F269,'padron cfe'!A:A,0),1),"")</f>
        <v/>
      </c>
      <c r="K269" s="4"/>
      <c r="L269" s="4" t="str">
        <f>IFERROR(IF(VLOOKUP(I269,I$2:L268,4,0)=0,"",VLOOKUP(I269,I$2:L268,4,0)),"")</f>
        <v/>
      </c>
      <c r="M269" s="4" t="str">
        <f>IFERROR(IF(VLOOKUP(I269,I$2:M268,5,0)=0,"",VLOOKUP(I269,I$2:M268,5,0)),"")</f>
        <v/>
      </c>
      <c r="N269" s="4"/>
      <c r="O269" s="2"/>
      <c r="P269" s="2"/>
      <c r="T269" s="2" t="str">
        <f>IFERROR(INDEX('padron cfe'!D:D,MATCH(DATOS!F269,'padron cfe'!A:A,0),1),"")</f>
        <v/>
      </c>
      <c r="U269" s="4"/>
      <c r="V269" s="4"/>
      <c r="W269" s="4"/>
      <c r="X269" s="4"/>
      <c r="Y269" s="4"/>
      <c r="Z269" s="8"/>
      <c r="AA269" s="4"/>
      <c r="AB269" s="4" t="str">
        <f t="shared" si="67"/>
        <v/>
      </c>
      <c r="AC269" s="7" t="str">
        <f t="shared" ca="1" si="68"/>
        <v/>
      </c>
      <c r="AD269" s="7"/>
      <c r="AE269" s="7"/>
      <c r="AF269" s="97" t="str">
        <f>IFERROR(INDEX(bombas!F:F,MATCH(B269,bombas!I:I,0),1),"")</f>
        <v/>
      </c>
      <c r="AG269" s="6" t="str">
        <f>IFERROR(INDEX(bombas!H:H,MATCH(B269,bombas!I:I,0),1),"")</f>
        <v/>
      </c>
      <c r="AH269" s="4"/>
      <c r="AI269" s="4" t="str">
        <f t="shared" si="69"/>
        <v/>
      </c>
      <c r="AJ269" s="4"/>
      <c r="AK269" s="127" t="str">
        <f t="shared" si="70"/>
        <v/>
      </c>
      <c r="AL269" s="2" t="str">
        <f>IFERROR(IF(INDEX(AL$1:AL268,MATCH(I269,I$1:I268,0),1)=0,"",INDEX(AL$1:AL268,MATCH(I269,I$1:I268,0),1)),"")</f>
        <v/>
      </c>
      <c r="AM269" s="2" t="str">
        <f>IFERROR(IF(INDEX(AM$1:AM268,MATCH(I269,I$1:I268,0),1)=0,"",INDEX(AM$1:AM268,MATCH(I269,I$1:I268,0),1)),"")</f>
        <v/>
      </c>
      <c r="AN269" s="2" t="str">
        <f>IFERROR(IF(INDEX(AN$1:AN268,MATCH(I269,I$1:I268,0),1)=0,"",INDEX(AN$1:AN268,MATCH(I269,I$1:I268,0),1)),"")</f>
        <v/>
      </c>
      <c r="AO269" s="2"/>
      <c r="AP269" s="2"/>
      <c r="AQ269" s="2"/>
      <c r="AR269" s="4"/>
      <c r="AS269" s="4"/>
      <c r="AT269" s="4"/>
      <c r="AU269" s="4"/>
      <c r="AV269" s="4"/>
      <c r="AW269" s="4"/>
      <c r="AX269" s="4"/>
      <c r="AY269" s="4"/>
      <c r="AZ269" s="4"/>
      <c r="BB269" s="4"/>
      <c r="BH269" s="4" t="str">
        <f>IF(IFERROR(VLOOKUP(F269,F270:F$1993,1,0),"")="","",COUNTIF(F:F,F269))</f>
        <v/>
      </c>
      <c r="BI269" s="4"/>
      <c r="BM269" s="5" t="str">
        <f>IF(B269="","",IF(BH269="",1+(MAX(BM$2:BM268)),""))</f>
        <v/>
      </c>
      <c r="BN269" s="5" t="str">
        <f t="shared" si="63"/>
        <v/>
      </c>
      <c r="BO269" s="5" t="str">
        <f t="shared" si="64"/>
        <v/>
      </c>
      <c r="BP269" s="15" t="str">
        <f t="shared" si="65"/>
        <v/>
      </c>
      <c r="BQ269" s="29"/>
      <c r="BR269" s="16"/>
      <c r="BS269" s="5" t="str">
        <f t="shared" si="71"/>
        <v/>
      </c>
      <c r="BV269" s="5" t="str">
        <f t="shared" si="72"/>
        <v/>
      </c>
      <c r="BW269" s="5" t="str">
        <f>IF(I269="","",IFERROR(IF(VLOOKUP(I269,I$2:I268,1,0)=0,"",""),I269))</f>
        <v/>
      </c>
      <c r="BX269" s="25" t="str">
        <f>IF(BW269="","",(IFERROR(VLOOKUP(MID(BW269,1,1),$CO$2:CS$28,3,0),0)+IFERROR(VLOOKUP(MID(BW269,2,1),CO$2:CS$28,4,0),0)+IFERROR(VLOOKUP(MID(BW269,3,1),CO$2:CS$28,5,0),0)+(ROW(BW269)/1000000000000)))</f>
        <v/>
      </c>
      <c r="BZ269" s="5">
        <v>268</v>
      </c>
      <c r="CA269" s="5" t="str">
        <f>IFERROR(VLOOKUP(BZ269,BV$2:BW1345,2,0),"")</f>
        <v/>
      </c>
      <c r="CU269" s="5" t="e">
        <f>IF(REPORTE!AH$2="si",IF(F269=VALUE(REPORTE!C$11),IF(SUM(CU270:CU$1993),CONCATENATE(INT(B269),", "),INT(B269)),""),IF(F269=VALUE(REPORTE!C$10),IF(SUM(CU270:CU$1993),CONCATENATE(INT(B269),", "),INT(B269)),""))</f>
        <v>#VALUE!</v>
      </c>
    </row>
    <row r="270" spans="1:99" s="5" customFormat="1" ht="15" customHeight="1" x14ac:dyDescent="0.25">
      <c r="A270" s="4" t="str">
        <f t="shared" si="62"/>
        <v/>
      </c>
      <c r="B270" s="6"/>
      <c r="C270" s="7"/>
      <c r="D270" s="10"/>
      <c r="E270" s="5" t="str">
        <f t="shared" si="66"/>
        <v/>
      </c>
      <c r="F270" s="9"/>
      <c r="G270" s="1" t="str">
        <f>IFERROR(INDEX('padron cfe'!B:B,MATCH(DATOS!F270,'padron cfe'!A:A,0),1),"")</f>
        <v/>
      </c>
      <c r="H270" s="1"/>
      <c r="J270" s="2" t="str">
        <f>IFERROR(INDEX('padron cfe'!C:C,MATCH(DATOS!F270,'padron cfe'!A:A,0),1),"")</f>
        <v/>
      </c>
      <c r="K270" s="4"/>
      <c r="L270" s="4" t="str">
        <f>IFERROR(IF(VLOOKUP(I270,I$2:L269,4,0)=0,"",VLOOKUP(I270,I$2:L269,4,0)),"")</f>
        <v/>
      </c>
      <c r="M270" s="4" t="str">
        <f>IFERROR(IF(VLOOKUP(I270,I$2:M269,5,0)=0,"",VLOOKUP(I270,I$2:M269,5,0)),"")</f>
        <v/>
      </c>
      <c r="N270" s="4"/>
      <c r="O270" s="2"/>
      <c r="P270" s="2"/>
      <c r="T270" s="2" t="str">
        <f>IFERROR(INDEX('padron cfe'!D:D,MATCH(DATOS!F270,'padron cfe'!A:A,0),1),"")</f>
        <v/>
      </c>
      <c r="U270" s="4"/>
      <c r="V270" s="4"/>
      <c r="W270" s="4"/>
      <c r="X270" s="4"/>
      <c r="Y270" s="4"/>
      <c r="Z270" s="8"/>
      <c r="AA270" s="4"/>
      <c r="AB270" s="4" t="str">
        <f t="shared" si="67"/>
        <v/>
      </c>
      <c r="AC270" s="7" t="str">
        <f t="shared" ca="1" si="68"/>
        <v/>
      </c>
      <c r="AD270" s="7"/>
      <c r="AE270" s="7"/>
      <c r="AF270" s="97" t="str">
        <f>IFERROR(INDEX(bombas!F:F,MATCH(B270,bombas!I:I,0),1),"")</f>
        <v/>
      </c>
      <c r="AG270" s="6" t="str">
        <f>IFERROR(INDEX(bombas!H:H,MATCH(B270,bombas!I:I,0),1),"")</f>
        <v/>
      </c>
      <c r="AH270" s="4"/>
      <c r="AI270" s="4" t="str">
        <f t="shared" si="69"/>
        <v/>
      </c>
      <c r="AJ270" s="4"/>
      <c r="AK270" s="127" t="str">
        <f t="shared" si="70"/>
        <v/>
      </c>
      <c r="AL270" s="2" t="str">
        <f>IFERROR(IF(INDEX(AL$1:AL269,MATCH(I270,I$1:I269,0),1)=0,"",INDEX(AL$1:AL269,MATCH(I270,I$1:I269,0),1)),"")</f>
        <v/>
      </c>
      <c r="AM270" s="2" t="str">
        <f>IFERROR(IF(INDEX(AM$1:AM269,MATCH(I270,I$1:I269,0),1)=0,"",INDEX(AM$1:AM269,MATCH(I270,I$1:I269,0),1)),"")</f>
        <v/>
      </c>
      <c r="AN270" s="2" t="str">
        <f>IFERROR(IF(INDEX(AN$1:AN269,MATCH(I270,I$1:I269,0),1)=0,"",INDEX(AN$1:AN269,MATCH(I270,I$1:I269,0),1)),"")</f>
        <v/>
      </c>
      <c r="AO270" s="2"/>
      <c r="AP270" s="2"/>
      <c r="AQ270" s="2"/>
      <c r="AR270" s="4"/>
      <c r="AS270" s="4"/>
      <c r="AT270" s="4"/>
      <c r="AU270" s="4"/>
      <c r="AV270" s="4"/>
      <c r="AW270" s="4"/>
      <c r="AX270" s="4"/>
      <c r="AY270" s="4"/>
      <c r="AZ270" s="4"/>
      <c r="BB270" s="4"/>
      <c r="BH270" s="4" t="str">
        <f>IF(IFERROR(VLOOKUP(F270,F271:F$1993,1,0),"")="","",COUNTIF(F:F,F270))</f>
        <v/>
      </c>
      <c r="BI270" s="4"/>
      <c r="BM270" s="5" t="str">
        <f>IF(B270="","",IF(BH270="",1+(MAX(BM$2:BM269)),""))</f>
        <v/>
      </c>
      <c r="BN270" s="5" t="str">
        <f t="shared" si="63"/>
        <v/>
      </c>
      <c r="BO270" s="5" t="str">
        <f t="shared" si="64"/>
        <v/>
      </c>
      <c r="BP270" s="15" t="str">
        <f t="shared" si="65"/>
        <v/>
      </c>
      <c r="BQ270" s="29"/>
      <c r="BR270" s="16"/>
      <c r="BS270" s="5" t="str">
        <f t="shared" si="71"/>
        <v/>
      </c>
      <c r="BV270" s="5" t="str">
        <f t="shared" si="72"/>
        <v/>
      </c>
      <c r="BW270" s="5" t="str">
        <f>IF(I270="","",IFERROR(IF(VLOOKUP(I270,I$2:I269,1,0)=0,"",""),I270))</f>
        <v/>
      </c>
      <c r="BX270" s="25" t="str">
        <f>IF(BW270="","",(IFERROR(VLOOKUP(MID(BW270,1,1),$CO$2:CS$28,3,0),0)+IFERROR(VLOOKUP(MID(BW270,2,1),CO$2:CS$28,4,0),0)+IFERROR(VLOOKUP(MID(BW270,3,1),CO$2:CS$28,5,0),0)+(ROW(BW270)/1000000000000)))</f>
        <v/>
      </c>
      <c r="BZ270" s="5">
        <v>269</v>
      </c>
      <c r="CA270" s="5" t="str">
        <f>IFERROR(VLOOKUP(BZ270,BV$2:BW1346,2,0),"")</f>
        <v/>
      </c>
      <c r="CU270" s="5" t="e">
        <f>IF(REPORTE!AH$2="si",IF(F270=VALUE(REPORTE!C$11),IF(SUM(CU271:CU$1993),CONCATENATE(INT(B270),", "),INT(B270)),""),IF(F270=VALUE(REPORTE!C$10),IF(SUM(CU271:CU$1993),CONCATENATE(INT(B270),", "),INT(B270)),""))</f>
        <v>#VALUE!</v>
      </c>
    </row>
    <row r="271" spans="1:99" s="5" customFormat="1" ht="15" customHeight="1" x14ac:dyDescent="0.25">
      <c r="A271" s="4" t="str">
        <f t="shared" si="62"/>
        <v/>
      </c>
      <c r="B271" s="6"/>
      <c r="C271" s="7"/>
      <c r="D271" s="10"/>
      <c r="E271" s="5" t="str">
        <f t="shared" si="66"/>
        <v/>
      </c>
      <c r="F271" s="9"/>
      <c r="G271" s="1" t="str">
        <f>IFERROR(INDEX('padron cfe'!B:B,MATCH(DATOS!F271,'padron cfe'!A:A,0),1),"")</f>
        <v/>
      </c>
      <c r="H271" s="1"/>
      <c r="J271" s="2" t="str">
        <f>IFERROR(INDEX('padron cfe'!C:C,MATCH(DATOS!F271,'padron cfe'!A:A,0),1),"")</f>
        <v/>
      </c>
      <c r="K271" s="4"/>
      <c r="L271" s="4" t="str">
        <f>IFERROR(IF(VLOOKUP(I271,I$2:L270,4,0)=0,"",VLOOKUP(I271,I$2:L270,4,0)),"")</f>
        <v/>
      </c>
      <c r="M271" s="4" t="str">
        <f>IFERROR(IF(VLOOKUP(I271,I$2:M270,5,0)=0,"",VLOOKUP(I271,I$2:M270,5,0)),"")</f>
        <v/>
      </c>
      <c r="N271" s="4"/>
      <c r="O271" s="2"/>
      <c r="P271" s="2"/>
      <c r="T271" s="2" t="str">
        <f>IFERROR(INDEX('padron cfe'!D:D,MATCH(DATOS!F271,'padron cfe'!A:A,0),1),"")</f>
        <v/>
      </c>
      <c r="U271" s="4"/>
      <c r="V271" s="4"/>
      <c r="W271" s="4"/>
      <c r="X271" s="4"/>
      <c r="Y271" s="4"/>
      <c r="Z271" s="8"/>
      <c r="AA271" s="4"/>
      <c r="AB271" s="4" t="str">
        <f t="shared" si="67"/>
        <v/>
      </c>
      <c r="AC271" s="7" t="str">
        <f t="shared" ca="1" si="68"/>
        <v/>
      </c>
      <c r="AD271" s="7"/>
      <c r="AE271" s="7"/>
      <c r="AF271" s="97" t="str">
        <f>IFERROR(INDEX(bombas!F:F,MATCH(B271,bombas!I:I,0),1),"")</f>
        <v/>
      </c>
      <c r="AG271" s="6" t="str">
        <f>IFERROR(INDEX(bombas!H:H,MATCH(B271,bombas!I:I,0),1),"")</f>
        <v/>
      </c>
      <c r="AH271" s="4"/>
      <c r="AI271" s="4" t="str">
        <f t="shared" si="69"/>
        <v/>
      </c>
      <c r="AJ271" s="4"/>
      <c r="AK271" s="127" t="str">
        <f t="shared" si="70"/>
        <v/>
      </c>
      <c r="AL271" s="2" t="str">
        <f>IFERROR(IF(INDEX(AL$1:AL270,MATCH(I271,I$1:I270,0),1)=0,"",INDEX(AL$1:AL270,MATCH(I271,I$1:I270,0),1)),"")</f>
        <v/>
      </c>
      <c r="AM271" s="2" t="str">
        <f>IFERROR(IF(INDEX(AM$1:AM270,MATCH(I271,I$1:I270,0),1)=0,"",INDEX(AM$1:AM270,MATCH(I271,I$1:I270,0),1)),"")</f>
        <v/>
      </c>
      <c r="AN271" s="2" t="str">
        <f>IFERROR(IF(INDEX(AN$1:AN270,MATCH(I271,I$1:I270,0),1)=0,"",INDEX(AN$1:AN270,MATCH(I271,I$1:I270,0),1)),"")</f>
        <v/>
      </c>
      <c r="AO271" s="2"/>
      <c r="AP271" s="2"/>
      <c r="AQ271" s="2"/>
      <c r="AR271" s="4"/>
      <c r="AS271" s="4"/>
      <c r="AT271" s="4"/>
      <c r="AU271" s="4"/>
      <c r="AV271" s="4"/>
      <c r="AW271" s="4"/>
      <c r="AX271" s="4"/>
      <c r="AY271" s="4"/>
      <c r="AZ271" s="4"/>
      <c r="BB271" s="4"/>
      <c r="BH271" s="4" t="str">
        <f>IF(IFERROR(VLOOKUP(F271,F272:F$1993,1,0),"")="","",COUNTIF(F:F,F271))</f>
        <v/>
      </c>
      <c r="BI271" s="4"/>
      <c r="BM271" s="5" t="str">
        <f>IF(B271="","",IF(BH271="",1+(MAX(BM$2:BM270)),""))</f>
        <v/>
      </c>
      <c r="BN271" s="5" t="str">
        <f t="shared" si="63"/>
        <v/>
      </c>
      <c r="BO271" s="5" t="str">
        <f t="shared" si="64"/>
        <v/>
      </c>
      <c r="BP271" s="15" t="str">
        <f t="shared" si="65"/>
        <v/>
      </c>
      <c r="BQ271" s="29"/>
      <c r="BR271" s="16"/>
      <c r="BS271" s="5" t="str">
        <f t="shared" si="71"/>
        <v/>
      </c>
      <c r="BV271" s="5" t="str">
        <f t="shared" si="72"/>
        <v/>
      </c>
      <c r="BW271" s="5" t="str">
        <f>IF(I271="","",IFERROR(IF(VLOOKUP(I271,I$2:I270,1,0)=0,"",""),I271))</f>
        <v/>
      </c>
      <c r="BX271" s="25" t="str">
        <f>IF(BW271="","",(IFERROR(VLOOKUP(MID(BW271,1,1),$CO$2:CS$28,3,0),0)+IFERROR(VLOOKUP(MID(BW271,2,1),CO$2:CS$28,4,0),0)+IFERROR(VLOOKUP(MID(BW271,3,1),CO$2:CS$28,5,0),0)+(ROW(BW271)/1000000000000)))</f>
        <v/>
      </c>
      <c r="BZ271" s="5">
        <v>270</v>
      </c>
      <c r="CA271" s="5" t="str">
        <f>IFERROR(VLOOKUP(BZ271,BV$2:BW1347,2,0),"")</f>
        <v/>
      </c>
      <c r="CU271" s="5" t="e">
        <f>IF(REPORTE!AH$2="si",IF(F271=VALUE(REPORTE!C$11),IF(SUM(CU272:CU$1993),CONCATENATE(INT(B271),", "),INT(B271)),""),IF(F271=VALUE(REPORTE!C$10),IF(SUM(CU272:CU$1993),CONCATENATE(INT(B271),", "),INT(B271)),""))</f>
        <v>#VALUE!</v>
      </c>
    </row>
    <row r="272" spans="1:99" s="5" customFormat="1" ht="15" customHeight="1" x14ac:dyDescent="0.25">
      <c r="A272" s="4" t="str">
        <f t="shared" si="62"/>
        <v/>
      </c>
      <c r="B272" s="6"/>
      <c r="C272" s="7"/>
      <c r="D272" s="10"/>
      <c r="E272" s="5" t="str">
        <f t="shared" si="66"/>
        <v/>
      </c>
      <c r="F272" s="9"/>
      <c r="G272" s="1" t="str">
        <f>IFERROR(INDEX('padron cfe'!B:B,MATCH(DATOS!F272,'padron cfe'!A:A,0),1),"")</f>
        <v/>
      </c>
      <c r="H272" s="1"/>
      <c r="J272" s="2" t="str">
        <f>IFERROR(INDEX('padron cfe'!C:C,MATCH(DATOS!F272,'padron cfe'!A:A,0),1),"")</f>
        <v/>
      </c>
      <c r="K272" s="4"/>
      <c r="L272" s="4" t="str">
        <f>IFERROR(IF(VLOOKUP(I272,I$2:L271,4,0)=0,"",VLOOKUP(I272,I$2:L271,4,0)),"")</f>
        <v/>
      </c>
      <c r="M272" s="4" t="str">
        <f>IFERROR(IF(VLOOKUP(I272,I$2:M271,5,0)=0,"",VLOOKUP(I272,I$2:M271,5,0)),"")</f>
        <v/>
      </c>
      <c r="N272" s="4"/>
      <c r="O272" s="2"/>
      <c r="P272" s="2"/>
      <c r="T272" s="2" t="str">
        <f>IFERROR(INDEX('padron cfe'!D:D,MATCH(DATOS!F272,'padron cfe'!A:A,0),1),"")</f>
        <v/>
      </c>
      <c r="U272" s="4"/>
      <c r="V272" s="4"/>
      <c r="W272" s="4"/>
      <c r="X272" s="4"/>
      <c r="Y272" s="4"/>
      <c r="Z272" s="8"/>
      <c r="AA272" s="4"/>
      <c r="AB272" s="4" t="str">
        <f t="shared" si="67"/>
        <v/>
      </c>
      <c r="AC272" s="7" t="str">
        <f t="shared" ca="1" si="68"/>
        <v/>
      </c>
      <c r="AD272" s="7"/>
      <c r="AE272" s="7"/>
      <c r="AF272" s="97" t="str">
        <f>IFERROR(INDEX(bombas!F:F,MATCH(B272,bombas!I:I,0),1),"")</f>
        <v/>
      </c>
      <c r="AG272" s="6" t="str">
        <f>IFERROR(INDEX(bombas!H:H,MATCH(B272,bombas!I:I,0),1),"")</f>
        <v/>
      </c>
      <c r="AH272" s="4"/>
      <c r="AI272" s="4" t="str">
        <f t="shared" si="69"/>
        <v/>
      </c>
      <c r="AJ272" s="4"/>
      <c r="AK272" s="127" t="str">
        <f t="shared" si="70"/>
        <v/>
      </c>
      <c r="AL272" s="2" t="str">
        <f>IFERROR(IF(INDEX(AL$1:AL271,MATCH(I272,I$1:I271,0),1)=0,"",INDEX(AL$1:AL271,MATCH(I272,I$1:I271,0),1)),"")</f>
        <v/>
      </c>
      <c r="AM272" s="2" t="str">
        <f>IFERROR(IF(INDEX(AM$1:AM271,MATCH(I272,I$1:I271,0),1)=0,"",INDEX(AM$1:AM271,MATCH(I272,I$1:I271,0),1)),"")</f>
        <v/>
      </c>
      <c r="AN272" s="2" t="str">
        <f>IFERROR(IF(INDEX(AN$1:AN271,MATCH(I272,I$1:I271,0),1)=0,"",INDEX(AN$1:AN271,MATCH(I272,I$1:I271,0),1)),"")</f>
        <v/>
      </c>
      <c r="AO272" s="2"/>
      <c r="AP272" s="2"/>
      <c r="AQ272" s="2"/>
      <c r="AR272" s="4"/>
      <c r="AS272" s="4"/>
      <c r="AT272" s="4"/>
      <c r="AU272" s="4"/>
      <c r="AV272" s="4"/>
      <c r="AW272" s="4"/>
      <c r="AX272" s="4"/>
      <c r="AY272" s="4"/>
      <c r="AZ272" s="4"/>
      <c r="BB272" s="4"/>
      <c r="BH272" s="4" t="str">
        <f>IF(IFERROR(VLOOKUP(F272,F273:F$1993,1,0),"")="","",COUNTIF(F:F,F272))</f>
        <v/>
      </c>
      <c r="BI272" s="4"/>
      <c r="BM272" s="5" t="str">
        <f>IF(B272="","",IF(BH272="",1+(MAX(BM$2:BM271)),""))</f>
        <v/>
      </c>
      <c r="BN272" s="5" t="str">
        <f t="shared" si="63"/>
        <v/>
      </c>
      <c r="BO272" s="5" t="str">
        <f t="shared" si="64"/>
        <v/>
      </c>
      <c r="BP272" s="15" t="str">
        <f t="shared" si="65"/>
        <v/>
      </c>
      <c r="BQ272" s="29"/>
      <c r="BR272" s="16"/>
      <c r="BS272" s="5" t="str">
        <f t="shared" si="71"/>
        <v/>
      </c>
      <c r="BV272" s="5" t="str">
        <f t="shared" si="72"/>
        <v/>
      </c>
      <c r="BW272" s="5" t="str">
        <f>IF(I272="","",IFERROR(IF(VLOOKUP(I272,I$2:I271,1,0)=0,"",""),I272))</f>
        <v/>
      </c>
      <c r="BX272" s="25" t="str">
        <f>IF(BW272="","",(IFERROR(VLOOKUP(MID(BW272,1,1),$CO$2:CS$28,3,0),0)+IFERROR(VLOOKUP(MID(BW272,2,1),CO$2:CS$28,4,0),0)+IFERROR(VLOOKUP(MID(BW272,3,1),CO$2:CS$28,5,0),0)+(ROW(BW272)/1000000000000)))</f>
        <v/>
      </c>
      <c r="BZ272" s="5">
        <v>271</v>
      </c>
      <c r="CA272" s="5" t="str">
        <f>IFERROR(VLOOKUP(BZ272,BV$2:BW1348,2,0),"")</f>
        <v/>
      </c>
      <c r="CC272" s="15"/>
      <c r="CU272" s="5" t="e">
        <f>IF(REPORTE!AH$2="si",IF(F272=VALUE(REPORTE!C$11),IF(SUM(CU273:CU$1993),CONCATENATE(INT(B272),", "),INT(B272)),""),IF(F272=VALUE(REPORTE!C$10),IF(SUM(CU273:CU$1993),CONCATENATE(INT(B272),", "),INT(B272)),""))</f>
        <v>#VALUE!</v>
      </c>
    </row>
    <row r="273" spans="1:99" s="5" customFormat="1" ht="15" customHeight="1" x14ac:dyDescent="0.25">
      <c r="A273" s="4" t="str">
        <f t="shared" si="62"/>
        <v/>
      </c>
      <c r="B273" s="6"/>
      <c r="C273" s="7"/>
      <c r="D273" s="10"/>
      <c r="E273" s="5" t="str">
        <f t="shared" si="66"/>
        <v/>
      </c>
      <c r="F273" s="9"/>
      <c r="G273" s="1" t="str">
        <f>IFERROR(INDEX('padron cfe'!B:B,MATCH(DATOS!F273,'padron cfe'!A:A,0),1),"")</f>
        <v/>
      </c>
      <c r="H273" s="1"/>
      <c r="J273" s="2" t="str">
        <f>IFERROR(INDEX('padron cfe'!C:C,MATCH(DATOS!F273,'padron cfe'!A:A,0),1),"")</f>
        <v/>
      </c>
      <c r="K273" s="4"/>
      <c r="L273" s="4" t="str">
        <f>IFERROR(IF(VLOOKUP(I273,I$2:L272,4,0)=0,"",VLOOKUP(I273,I$2:L272,4,0)),"")</f>
        <v/>
      </c>
      <c r="M273" s="4" t="str">
        <f>IFERROR(IF(VLOOKUP(I273,I$2:M272,5,0)=0,"",VLOOKUP(I273,I$2:M272,5,0)),"")</f>
        <v/>
      </c>
      <c r="N273" s="4"/>
      <c r="O273" s="2"/>
      <c r="P273" s="2"/>
      <c r="T273" s="2" t="str">
        <f>IFERROR(INDEX('padron cfe'!D:D,MATCH(DATOS!F273,'padron cfe'!A:A,0),1),"")</f>
        <v/>
      </c>
      <c r="U273" s="4"/>
      <c r="V273" s="4"/>
      <c r="W273" s="4"/>
      <c r="X273" s="4"/>
      <c r="Y273" s="4"/>
      <c r="Z273" s="8"/>
      <c r="AA273" s="4"/>
      <c r="AB273" s="4" t="str">
        <f t="shared" si="67"/>
        <v/>
      </c>
      <c r="AC273" s="7" t="str">
        <f t="shared" ca="1" si="68"/>
        <v/>
      </c>
      <c r="AD273" s="7"/>
      <c r="AE273" s="7"/>
      <c r="AF273" s="97" t="str">
        <f>IFERROR(INDEX(bombas!F:F,MATCH(B273,bombas!I:I,0),1),"")</f>
        <v/>
      </c>
      <c r="AG273" s="6" t="str">
        <f>IFERROR(INDEX(bombas!H:H,MATCH(B273,bombas!I:I,0),1),"")</f>
        <v/>
      </c>
      <c r="AH273" s="4"/>
      <c r="AI273" s="4" t="str">
        <f t="shared" si="69"/>
        <v/>
      </c>
      <c r="AJ273" s="4"/>
      <c r="AK273" s="127" t="str">
        <f t="shared" si="70"/>
        <v/>
      </c>
      <c r="AL273" s="2" t="str">
        <f>IFERROR(IF(INDEX(AL$1:AL272,MATCH(I273,I$1:I272,0),1)=0,"",INDEX(AL$1:AL272,MATCH(I273,I$1:I272,0),1)),"")</f>
        <v/>
      </c>
      <c r="AM273" s="2" t="str">
        <f>IFERROR(IF(INDEX(AM$1:AM272,MATCH(I273,I$1:I272,0),1)=0,"",INDEX(AM$1:AM272,MATCH(I273,I$1:I272,0),1)),"")</f>
        <v/>
      </c>
      <c r="AN273" s="2" t="str">
        <f>IFERROR(IF(INDEX(AN$1:AN272,MATCH(I273,I$1:I272,0),1)=0,"",INDEX(AN$1:AN272,MATCH(I273,I$1:I272,0),1)),"")</f>
        <v/>
      </c>
      <c r="AO273" s="2"/>
      <c r="AP273" s="2"/>
      <c r="AQ273" s="2"/>
      <c r="AR273" s="4"/>
      <c r="AS273" s="4"/>
      <c r="AT273" s="4"/>
      <c r="AU273" s="4"/>
      <c r="AV273" s="4"/>
      <c r="AW273" s="4"/>
      <c r="AX273" s="4"/>
      <c r="AY273" s="4"/>
      <c r="AZ273" s="4"/>
      <c r="BB273" s="4"/>
      <c r="BH273" s="4" t="str">
        <f>IF(IFERROR(VLOOKUP(F273,F274:F$1993,1,0),"")="","",COUNTIF(F:F,F273))</f>
        <v/>
      </c>
      <c r="BI273" s="4"/>
      <c r="BM273" s="5" t="str">
        <f>IF(B273="","",IF(BH273="",1+(MAX(BM$2:BM272)),""))</f>
        <v/>
      </c>
      <c r="BN273" s="5" t="str">
        <f t="shared" si="63"/>
        <v/>
      </c>
      <c r="BO273" s="5" t="str">
        <f t="shared" si="64"/>
        <v/>
      </c>
      <c r="BP273" s="15" t="str">
        <f t="shared" si="65"/>
        <v/>
      </c>
      <c r="BQ273" s="29"/>
      <c r="BR273" s="16"/>
      <c r="BS273" s="5" t="str">
        <f t="shared" si="71"/>
        <v/>
      </c>
      <c r="BV273" s="5" t="str">
        <f t="shared" si="72"/>
        <v/>
      </c>
      <c r="BW273" s="5" t="str">
        <f>IF(I273="","",IFERROR(IF(VLOOKUP(I273,I$2:I272,1,0)=0,"",""),I273))</f>
        <v/>
      </c>
      <c r="BX273" s="25" t="str">
        <f>IF(BW273="","",(IFERROR(VLOOKUP(MID(BW273,1,1),$CO$2:CS$28,3,0),0)+IFERROR(VLOOKUP(MID(BW273,2,1),CO$2:CS$28,4,0),0)+IFERROR(VLOOKUP(MID(BW273,3,1),CO$2:CS$28,5,0),0)+(ROW(BW273)/1000000000000)))</f>
        <v/>
      </c>
      <c r="BZ273" s="5">
        <v>272</v>
      </c>
      <c r="CA273" s="5" t="str">
        <f>IFERROR(VLOOKUP(BZ273,BV$2:BW1349,2,0),"")</f>
        <v/>
      </c>
      <c r="CU273" s="5" t="e">
        <f>IF(REPORTE!AH$2="si",IF(F273=VALUE(REPORTE!C$11),IF(SUM(CU274:CU$1993),CONCATENATE(INT(B273),", "),INT(B273)),""),IF(F273=VALUE(REPORTE!C$10),IF(SUM(CU274:CU$1993),CONCATENATE(INT(B273),", "),INT(B273)),""))</f>
        <v>#VALUE!</v>
      </c>
    </row>
    <row r="274" spans="1:99" s="5" customFormat="1" ht="15" customHeight="1" x14ac:dyDescent="0.25">
      <c r="A274" s="4" t="str">
        <f t="shared" si="62"/>
        <v/>
      </c>
      <c r="B274" s="6"/>
      <c r="C274" s="7"/>
      <c r="D274" s="10"/>
      <c r="E274" s="5" t="str">
        <f t="shared" si="66"/>
        <v/>
      </c>
      <c r="F274" s="9"/>
      <c r="G274" s="1" t="str">
        <f>IFERROR(INDEX('padron cfe'!B:B,MATCH(DATOS!F274,'padron cfe'!A:A,0),1),"")</f>
        <v/>
      </c>
      <c r="H274" s="1"/>
      <c r="J274" s="2" t="str">
        <f>IFERROR(INDEX('padron cfe'!C:C,MATCH(DATOS!F274,'padron cfe'!A:A,0),1),"")</f>
        <v/>
      </c>
      <c r="K274" s="4"/>
      <c r="L274" s="4" t="str">
        <f>IFERROR(IF(VLOOKUP(I274,I$2:L273,4,0)=0,"",VLOOKUP(I274,I$2:L273,4,0)),"")</f>
        <v/>
      </c>
      <c r="M274" s="4" t="str">
        <f>IFERROR(IF(VLOOKUP(I274,I$2:M273,5,0)=0,"",VLOOKUP(I274,I$2:M273,5,0)),"")</f>
        <v/>
      </c>
      <c r="N274" s="4"/>
      <c r="O274" s="2"/>
      <c r="P274" s="2"/>
      <c r="T274" s="2" t="str">
        <f>IFERROR(INDEX('padron cfe'!D:D,MATCH(DATOS!F274,'padron cfe'!A:A,0),1),"")</f>
        <v/>
      </c>
      <c r="U274" s="4"/>
      <c r="V274" s="4"/>
      <c r="W274" s="4"/>
      <c r="X274" s="4"/>
      <c r="Y274" s="4"/>
      <c r="Z274" s="8"/>
      <c r="AA274" s="4"/>
      <c r="AB274" s="4" t="str">
        <f t="shared" si="67"/>
        <v/>
      </c>
      <c r="AC274" s="7" t="str">
        <f t="shared" ca="1" si="68"/>
        <v/>
      </c>
      <c r="AD274" s="7"/>
      <c r="AE274" s="7"/>
      <c r="AF274" s="97" t="str">
        <f>IFERROR(INDEX(bombas!F:F,MATCH(B274,bombas!I:I,0),1),"")</f>
        <v/>
      </c>
      <c r="AG274" s="6" t="str">
        <f>IFERROR(INDEX(bombas!H:H,MATCH(B274,bombas!I:I,0),1),"")</f>
        <v/>
      </c>
      <c r="AH274" s="4"/>
      <c r="AI274" s="4" t="str">
        <f t="shared" si="69"/>
        <v/>
      </c>
      <c r="AJ274" s="4"/>
      <c r="AK274" s="127" t="str">
        <f t="shared" si="70"/>
        <v/>
      </c>
      <c r="AL274" s="2" t="str">
        <f>IFERROR(IF(INDEX(AL$1:AL273,MATCH(I274,I$1:I273,0),1)=0,"",INDEX(AL$1:AL273,MATCH(I274,I$1:I273,0),1)),"")</f>
        <v/>
      </c>
      <c r="AM274" s="2" t="str">
        <f>IFERROR(IF(INDEX(AM$1:AM273,MATCH(I274,I$1:I273,0),1)=0,"",INDEX(AM$1:AM273,MATCH(I274,I$1:I273,0),1)),"")</f>
        <v/>
      </c>
      <c r="AN274" s="2" t="str">
        <f>IFERROR(IF(INDEX(AN$1:AN273,MATCH(I274,I$1:I273,0),1)=0,"",INDEX(AN$1:AN273,MATCH(I274,I$1:I273,0),1)),"")</f>
        <v/>
      </c>
      <c r="AO274" s="2"/>
      <c r="AP274" s="2"/>
      <c r="AQ274" s="2"/>
      <c r="AR274" s="4"/>
      <c r="AS274" s="4"/>
      <c r="AT274" s="4"/>
      <c r="AU274" s="4"/>
      <c r="AV274" s="4"/>
      <c r="AW274" s="4"/>
      <c r="AX274" s="4"/>
      <c r="AY274" s="4"/>
      <c r="AZ274" s="4"/>
      <c r="BB274" s="4"/>
      <c r="BH274" s="4" t="str">
        <f>IF(IFERROR(VLOOKUP(F274,F275:F$1993,1,0),"")="","",COUNTIF(F:F,F274))</f>
        <v/>
      </c>
      <c r="BI274" s="4"/>
      <c r="BM274" s="5" t="str">
        <f>IF(B274="","",IF(BH274="",1+(MAX(BM$2:BM273)),""))</f>
        <v/>
      </c>
      <c r="BN274" s="5" t="str">
        <f t="shared" si="63"/>
        <v/>
      </c>
      <c r="BO274" s="5" t="str">
        <f t="shared" si="64"/>
        <v/>
      </c>
      <c r="BP274" s="15" t="str">
        <f t="shared" si="65"/>
        <v/>
      </c>
      <c r="BQ274" s="29"/>
      <c r="BR274" s="16"/>
      <c r="BS274" s="5" t="str">
        <f t="shared" si="71"/>
        <v/>
      </c>
      <c r="BV274" s="5" t="str">
        <f t="shared" si="72"/>
        <v/>
      </c>
      <c r="BW274" s="5" t="str">
        <f>IF(I274="","",IFERROR(IF(VLOOKUP(I274,I$2:I273,1,0)=0,"",""),I274))</f>
        <v/>
      </c>
      <c r="BX274" s="25" t="str">
        <f>IF(BW274="","",(IFERROR(VLOOKUP(MID(BW274,1,1),$CO$2:CS$28,3,0),0)+IFERROR(VLOOKUP(MID(BW274,2,1),CO$2:CS$28,4,0),0)+IFERROR(VLOOKUP(MID(BW274,3,1),CO$2:CS$28,5,0),0)+(ROW(BW274)/1000000000000)))</f>
        <v/>
      </c>
      <c r="BZ274" s="5">
        <v>273</v>
      </c>
      <c r="CA274" s="5" t="str">
        <f>IFERROR(VLOOKUP(BZ274,BV$2:BW1350,2,0),"")</f>
        <v/>
      </c>
      <c r="CU274" s="5" t="e">
        <f>IF(REPORTE!AH$2="si",IF(F274=VALUE(REPORTE!C$11),IF(SUM(CU275:CU$1993),CONCATENATE(INT(B274),", "),INT(B274)),""),IF(F274=VALUE(REPORTE!C$10),IF(SUM(CU275:CU$1993),CONCATENATE(INT(B274),", "),INT(B274)),""))</f>
        <v>#VALUE!</v>
      </c>
    </row>
    <row r="275" spans="1:99" s="5" customFormat="1" ht="15" customHeight="1" x14ac:dyDescent="0.25">
      <c r="A275" s="4" t="str">
        <f t="shared" si="62"/>
        <v/>
      </c>
      <c r="B275" s="6"/>
      <c r="C275" s="7"/>
      <c r="D275" s="10"/>
      <c r="E275" s="5" t="str">
        <f t="shared" si="66"/>
        <v/>
      </c>
      <c r="F275" s="9"/>
      <c r="G275" s="1" t="str">
        <f>IFERROR(INDEX('padron cfe'!B:B,MATCH(DATOS!F275,'padron cfe'!A:A,0),1),"")</f>
        <v/>
      </c>
      <c r="H275" s="1"/>
      <c r="J275" s="2" t="str">
        <f>IFERROR(INDEX('padron cfe'!C:C,MATCH(DATOS!F275,'padron cfe'!A:A,0),1),"")</f>
        <v/>
      </c>
      <c r="K275" s="4"/>
      <c r="L275" s="4" t="str">
        <f>IFERROR(IF(VLOOKUP(I275,I$2:L274,4,0)=0,"",VLOOKUP(I275,I$2:L274,4,0)),"")</f>
        <v/>
      </c>
      <c r="M275" s="4" t="str">
        <f>IFERROR(IF(VLOOKUP(I275,I$2:M274,5,0)=0,"",VLOOKUP(I275,I$2:M274,5,0)),"")</f>
        <v/>
      </c>
      <c r="N275" s="4"/>
      <c r="O275" s="2"/>
      <c r="P275" s="2"/>
      <c r="T275" s="2" t="str">
        <f>IFERROR(INDEX('padron cfe'!D:D,MATCH(DATOS!F275,'padron cfe'!A:A,0),1),"")</f>
        <v/>
      </c>
      <c r="U275" s="4"/>
      <c r="V275" s="4"/>
      <c r="W275" s="4"/>
      <c r="X275" s="4"/>
      <c r="Y275" s="4"/>
      <c r="Z275" s="8"/>
      <c r="AA275" s="4"/>
      <c r="AB275" s="4" t="str">
        <f t="shared" si="67"/>
        <v/>
      </c>
      <c r="AC275" s="7" t="str">
        <f t="shared" ca="1" si="68"/>
        <v/>
      </c>
      <c r="AD275" s="7"/>
      <c r="AE275" s="7"/>
      <c r="AF275" s="97" t="str">
        <f>IFERROR(INDEX(bombas!F:F,MATCH(B275,bombas!I:I,0),1),"")</f>
        <v/>
      </c>
      <c r="AG275" s="6" t="str">
        <f>IFERROR(INDEX(bombas!H:H,MATCH(B275,bombas!I:I,0),1),"")</f>
        <v/>
      </c>
      <c r="AH275" s="4"/>
      <c r="AI275" s="4" t="str">
        <f t="shared" si="69"/>
        <v/>
      </c>
      <c r="AJ275" s="4"/>
      <c r="AK275" s="127" t="str">
        <f t="shared" si="70"/>
        <v/>
      </c>
      <c r="AL275" s="2" t="str">
        <f>IFERROR(IF(INDEX(AL$1:AL274,MATCH(I275,I$1:I274,0),1)=0,"",INDEX(AL$1:AL274,MATCH(I275,I$1:I274,0),1)),"")</f>
        <v/>
      </c>
      <c r="AM275" s="2" t="str">
        <f>IFERROR(IF(INDEX(AM$1:AM274,MATCH(I275,I$1:I274,0),1)=0,"",INDEX(AM$1:AM274,MATCH(I275,I$1:I274,0),1)),"")</f>
        <v/>
      </c>
      <c r="AN275" s="2" t="str">
        <f>IFERROR(IF(INDEX(AN$1:AN274,MATCH(I275,I$1:I274,0),1)=0,"",INDEX(AN$1:AN274,MATCH(I275,I$1:I274,0),1)),"")</f>
        <v/>
      </c>
      <c r="AO275" s="2"/>
      <c r="AP275" s="2"/>
      <c r="AQ275" s="2"/>
      <c r="AR275" s="4"/>
      <c r="AS275" s="4"/>
      <c r="AT275" s="4"/>
      <c r="AU275" s="4"/>
      <c r="AV275" s="4"/>
      <c r="AW275" s="4"/>
      <c r="AX275" s="4"/>
      <c r="AY275" s="4"/>
      <c r="AZ275" s="4"/>
      <c r="BB275" s="4"/>
      <c r="BH275" s="4" t="str">
        <f>IF(IFERROR(VLOOKUP(F275,F276:F$1993,1,0),"")="","",COUNTIF(F:F,F275))</f>
        <v/>
      </c>
      <c r="BI275" s="4"/>
      <c r="BM275" s="5" t="str">
        <f>IF(B275="","",IF(BH275="",1+(MAX(BM$2:BM274)),""))</f>
        <v/>
      </c>
      <c r="BN275" s="5" t="str">
        <f t="shared" si="63"/>
        <v/>
      </c>
      <c r="BO275" s="5" t="str">
        <f t="shared" si="64"/>
        <v/>
      </c>
      <c r="BP275" s="15" t="str">
        <f t="shared" si="65"/>
        <v/>
      </c>
      <c r="BQ275" s="29"/>
      <c r="BR275" s="16"/>
      <c r="BS275" s="5" t="str">
        <f t="shared" si="71"/>
        <v/>
      </c>
      <c r="BV275" s="5" t="str">
        <f t="shared" si="72"/>
        <v/>
      </c>
      <c r="BW275" s="5" t="str">
        <f>IF(I275="","",IFERROR(IF(VLOOKUP(I275,I$2:I274,1,0)=0,"",""),I275))</f>
        <v/>
      </c>
      <c r="BX275" s="25" t="str">
        <f>IF(BW275="","",(IFERROR(VLOOKUP(MID(BW275,1,1),$CO$2:CS$28,3,0),0)+IFERROR(VLOOKUP(MID(BW275,2,1),CO$2:CS$28,4,0),0)+IFERROR(VLOOKUP(MID(BW275,3,1),CO$2:CS$28,5,0),0)+(ROW(BW275)/1000000000000)))</f>
        <v/>
      </c>
      <c r="BZ275" s="5">
        <v>274</v>
      </c>
      <c r="CA275" s="5" t="str">
        <f>IFERROR(VLOOKUP(BZ275,BV$2:BW1351,2,0),"")</f>
        <v/>
      </c>
      <c r="CU275" s="5" t="e">
        <f>IF(REPORTE!AH$2="si",IF(F275=VALUE(REPORTE!C$11),IF(SUM(CU276:CU$1993),CONCATENATE(INT(B275),", "),INT(B275)),""),IF(F275=VALUE(REPORTE!C$10),IF(SUM(CU276:CU$1993),CONCATENATE(INT(B275),", "),INT(B275)),""))</f>
        <v>#VALUE!</v>
      </c>
    </row>
    <row r="276" spans="1:99" s="5" customFormat="1" ht="15" customHeight="1" x14ac:dyDescent="0.25">
      <c r="A276" s="4" t="str">
        <f t="shared" si="62"/>
        <v/>
      </c>
      <c r="B276" s="6"/>
      <c r="C276" s="7"/>
      <c r="D276" s="10"/>
      <c r="E276" s="5" t="str">
        <f t="shared" si="66"/>
        <v/>
      </c>
      <c r="F276" s="9"/>
      <c r="G276" s="1" t="str">
        <f>IFERROR(INDEX('padron cfe'!B:B,MATCH(DATOS!F276,'padron cfe'!A:A,0),1),"")</f>
        <v/>
      </c>
      <c r="H276" s="1"/>
      <c r="J276" s="2" t="str">
        <f>IFERROR(INDEX('padron cfe'!C:C,MATCH(DATOS!F276,'padron cfe'!A:A,0),1),"")</f>
        <v/>
      </c>
      <c r="K276" s="4"/>
      <c r="L276" s="4" t="str">
        <f>IFERROR(IF(VLOOKUP(I276,I$2:L275,4,0)=0,"",VLOOKUP(I276,I$2:L275,4,0)),"")</f>
        <v/>
      </c>
      <c r="M276" s="4" t="str">
        <f>IFERROR(IF(VLOOKUP(I276,I$2:M275,5,0)=0,"",VLOOKUP(I276,I$2:M275,5,0)),"")</f>
        <v/>
      </c>
      <c r="N276" s="4"/>
      <c r="O276" s="2"/>
      <c r="P276" s="2"/>
      <c r="T276" s="2" t="str">
        <f>IFERROR(INDEX('padron cfe'!D:D,MATCH(DATOS!F276,'padron cfe'!A:A,0),1),"")</f>
        <v/>
      </c>
      <c r="U276" s="4"/>
      <c r="V276" s="4"/>
      <c r="W276" s="4"/>
      <c r="X276" s="4"/>
      <c r="Y276" s="4"/>
      <c r="Z276" s="8"/>
      <c r="AA276" s="4"/>
      <c r="AB276" s="4" t="str">
        <f t="shared" si="67"/>
        <v/>
      </c>
      <c r="AC276" s="7" t="str">
        <f t="shared" ca="1" si="68"/>
        <v/>
      </c>
      <c r="AD276" s="7"/>
      <c r="AE276" s="7"/>
      <c r="AF276" s="97" t="str">
        <f>IFERROR(INDEX(bombas!F:F,MATCH(B276,bombas!I:I,0),1),"")</f>
        <v/>
      </c>
      <c r="AG276" s="6" t="str">
        <f>IFERROR(INDEX(bombas!H:H,MATCH(B276,bombas!I:I,0),1),"")</f>
        <v/>
      </c>
      <c r="AH276" s="4"/>
      <c r="AI276" s="4" t="str">
        <f t="shared" si="69"/>
        <v/>
      </c>
      <c r="AJ276" s="4"/>
      <c r="AK276" s="127" t="str">
        <f t="shared" si="70"/>
        <v/>
      </c>
      <c r="AL276" s="2" t="str">
        <f>IFERROR(IF(INDEX(AL$1:AL275,MATCH(I276,I$1:I275,0),1)=0,"",INDEX(AL$1:AL275,MATCH(I276,I$1:I275,0),1)),"")</f>
        <v/>
      </c>
      <c r="AM276" s="2" t="str">
        <f>IFERROR(IF(INDEX(AM$1:AM275,MATCH(I276,I$1:I275,0),1)=0,"",INDEX(AM$1:AM275,MATCH(I276,I$1:I275,0),1)),"")</f>
        <v/>
      </c>
      <c r="AN276" s="2" t="str">
        <f>IFERROR(IF(INDEX(AN$1:AN275,MATCH(I276,I$1:I275,0),1)=0,"",INDEX(AN$1:AN275,MATCH(I276,I$1:I275,0),1)),"")</f>
        <v/>
      </c>
      <c r="AO276" s="2"/>
      <c r="AP276" s="2"/>
      <c r="AQ276" s="2"/>
      <c r="AR276" s="4"/>
      <c r="AS276" s="4"/>
      <c r="AT276" s="4"/>
      <c r="AU276" s="4"/>
      <c r="AV276" s="4"/>
      <c r="AW276" s="4"/>
      <c r="AX276" s="4"/>
      <c r="AY276" s="4"/>
      <c r="AZ276" s="4"/>
      <c r="BB276" s="4"/>
      <c r="BH276" s="4" t="str">
        <f>IF(IFERROR(VLOOKUP(F276,F277:F$1993,1,0),"")="","",COUNTIF(F:F,F276))</f>
        <v/>
      </c>
      <c r="BI276" s="4"/>
      <c r="BM276" s="5" t="str">
        <f>IF(B276="","",IF(BH276="",1+(MAX(BM$2:BM275)),""))</f>
        <v/>
      </c>
      <c r="BN276" s="5" t="str">
        <f t="shared" si="63"/>
        <v/>
      </c>
      <c r="BO276" s="5" t="str">
        <f t="shared" si="64"/>
        <v/>
      </c>
      <c r="BP276" s="15" t="str">
        <f t="shared" si="65"/>
        <v/>
      </c>
      <c r="BQ276" s="29"/>
      <c r="BR276" s="16"/>
      <c r="BS276" s="5" t="str">
        <f t="shared" si="71"/>
        <v/>
      </c>
      <c r="BV276" s="5" t="str">
        <f t="shared" si="72"/>
        <v/>
      </c>
      <c r="BW276" s="5" t="str">
        <f>IF(I276="","",IFERROR(IF(VLOOKUP(I276,I$2:I275,1,0)=0,"",""),I276))</f>
        <v/>
      </c>
      <c r="BX276" s="25" t="str">
        <f>IF(BW276="","",(IFERROR(VLOOKUP(MID(BW276,1,1),$CO$2:CS$28,3,0),0)+IFERROR(VLOOKUP(MID(BW276,2,1),CO$2:CS$28,4,0),0)+IFERROR(VLOOKUP(MID(BW276,3,1),CO$2:CS$28,5,0),0)+(ROW(BW276)/1000000000000)))</f>
        <v/>
      </c>
      <c r="BZ276" s="5">
        <v>275</v>
      </c>
      <c r="CA276" s="5" t="str">
        <f>IFERROR(VLOOKUP(BZ276,BV$2:BW1352,2,0),"")</f>
        <v/>
      </c>
      <c r="CU276" s="5" t="e">
        <f>IF(REPORTE!AH$2="si",IF(F276=VALUE(REPORTE!C$11),IF(SUM(CU277:CU$1993),CONCATENATE(INT(B276),", "),INT(B276)),""),IF(F276=VALUE(REPORTE!C$10),IF(SUM(CU277:CU$1993),CONCATENATE(INT(B276),", "),INT(B276)),""))</f>
        <v>#VALUE!</v>
      </c>
    </row>
    <row r="277" spans="1:99" s="5" customFormat="1" ht="15" customHeight="1" x14ac:dyDescent="0.25">
      <c r="A277" s="4" t="str">
        <f t="shared" si="62"/>
        <v/>
      </c>
      <c r="B277" s="6"/>
      <c r="C277" s="7"/>
      <c r="D277" s="10"/>
      <c r="E277" s="5" t="str">
        <f t="shared" si="66"/>
        <v/>
      </c>
      <c r="F277" s="9"/>
      <c r="G277" s="1" t="str">
        <f>IFERROR(INDEX('padron cfe'!B:B,MATCH(DATOS!F277,'padron cfe'!A:A,0),1),"")</f>
        <v/>
      </c>
      <c r="H277" s="1"/>
      <c r="J277" s="2" t="str">
        <f>IFERROR(INDEX('padron cfe'!C:C,MATCH(DATOS!F277,'padron cfe'!A:A,0),1),"")</f>
        <v/>
      </c>
      <c r="K277" s="4"/>
      <c r="L277" s="4" t="str">
        <f>IFERROR(IF(VLOOKUP(I277,I$2:L276,4,0)=0,"",VLOOKUP(I277,I$2:L276,4,0)),"")</f>
        <v/>
      </c>
      <c r="M277" s="4" t="str">
        <f>IFERROR(IF(VLOOKUP(I277,I$2:M276,5,0)=0,"",VLOOKUP(I277,I$2:M276,5,0)),"")</f>
        <v/>
      </c>
      <c r="N277" s="4"/>
      <c r="O277" s="2"/>
      <c r="P277" s="2"/>
      <c r="T277" s="2" t="str">
        <f>IFERROR(INDEX('padron cfe'!D:D,MATCH(DATOS!F277,'padron cfe'!A:A,0),1),"")</f>
        <v/>
      </c>
      <c r="U277" s="4"/>
      <c r="V277" s="4"/>
      <c r="W277" s="4"/>
      <c r="X277" s="4"/>
      <c r="Y277" s="4"/>
      <c r="Z277" s="8"/>
      <c r="AA277" s="4"/>
      <c r="AB277" s="4" t="str">
        <f t="shared" si="67"/>
        <v/>
      </c>
      <c r="AC277" s="7" t="str">
        <f t="shared" ca="1" si="68"/>
        <v/>
      </c>
      <c r="AD277" s="7"/>
      <c r="AE277" s="7"/>
      <c r="AF277" s="97" t="str">
        <f>IFERROR(INDEX(bombas!F:F,MATCH(B277,bombas!I:I,0),1),"")</f>
        <v/>
      </c>
      <c r="AG277" s="6" t="str">
        <f>IFERROR(INDEX(bombas!H:H,MATCH(B277,bombas!I:I,0),1),"")</f>
        <v/>
      </c>
      <c r="AH277" s="4"/>
      <c r="AI277" s="4" t="str">
        <f t="shared" si="69"/>
        <v/>
      </c>
      <c r="AJ277" s="4"/>
      <c r="AK277" s="127" t="str">
        <f t="shared" si="70"/>
        <v/>
      </c>
      <c r="AL277" s="2" t="str">
        <f>IFERROR(IF(INDEX(AL$1:AL276,MATCH(I277,I$1:I276,0),1)=0,"",INDEX(AL$1:AL276,MATCH(I277,I$1:I276,0),1)),"")</f>
        <v/>
      </c>
      <c r="AM277" s="2" t="str">
        <f>IFERROR(IF(INDEX(AM$1:AM276,MATCH(I277,I$1:I276,0),1)=0,"",INDEX(AM$1:AM276,MATCH(I277,I$1:I276,0),1)),"")</f>
        <v/>
      </c>
      <c r="AN277" s="2" t="str">
        <f>IFERROR(IF(INDEX(AN$1:AN276,MATCH(I277,I$1:I276,0),1)=0,"",INDEX(AN$1:AN276,MATCH(I277,I$1:I276,0),1)),"")</f>
        <v/>
      </c>
      <c r="AO277" s="2"/>
      <c r="AP277" s="2"/>
      <c r="AQ277" s="2"/>
      <c r="AR277" s="4"/>
      <c r="AS277" s="4"/>
      <c r="AT277" s="4"/>
      <c r="AU277" s="4"/>
      <c r="AV277" s="4"/>
      <c r="AW277" s="4"/>
      <c r="AX277" s="4"/>
      <c r="AY277" s="4"/>
      <c r="AZ277" s="4"/>
      <c r="BB277" s="4"/>
      <c r="BH277" s="4" t="str">
        <f>IF(IFERROR(VLOOKUP(F277,F278:F$1993,1,0),"")="","",COUNTIF(F:F,F277))</f>
        <v/>
      </c>
      <c r="BI277" s="4"/>
      <c r="BM277" s="5" t="str">
        <f>IF(B277="","",IF(BH277="",1+(MAX(BM$2:BM276)),""))</f>
        <v/>
      </c>
      <c r="BN277" s="5" t="str">
        <f t="shared" si="63"/>
        <v/>
      </c>
      <c r="BO277" s="5" t="str">
        <f t="shared" si="64"/>
        <v/>
      </c>
      <c r="BP277" s="15" t="str">
        <f t="shared" si="65"/>
        <v/>
      </c>
      <c r="BQ277" s="29"/>
      <c r="BR277" s="16"/>
      <c r="BS277" s="5" t="str">
        <f t="shared" si="71"/>
        <v/>
      </c>
      <c r="BV277" s="5" t="str">
        <f t="shared" si="72"/>
        <v/>
      </c>
      <c r="BW277" s="5" t="str">
        <f>IF(I277="","",IFERROR(IF(VLOOKUP(I277,I$2:I276,1,0)=0,"",""),I277))</f>
        <v/>
      </c>
      <c r="BX277" s="25" t="str">
        <f>IF(BW277="","",(IFERROR(VLOOKUP(MID(BW277,1,1),$CO$2:CS$28,3,0),0)+IFERROR(VLOOKUP(MID(BW277,2,1),CO$2:CS$28,4,0),0)+IFERROR(VLOOKUP(MID(BW277,3,1),CO$2:CS$28,5,0),0)+(ROW(BW277)/1000000000000)))</f>
        <v/>
      </c>
      <c r="BZ277" s="5">
        <v>276</v>
      </c>
      <c r="CA277" s="5" t="str">
        <f>IFERROR(VLOOKUP(BZ277,BV$2:BW1353,2,0),"")</f>
        <v/>
      </c>
      <c r="CU277" s="5" t="e">
        <f>IF(REPORTE!AH$2="si",IF(F277=VALUE(REPORTE!C$11),IF(SUM(CU278:CU$1993),CONCATENATE(INT(B277),", "),INT(B277)),""),IF(F277=VALUE(REPORTE!C$10),IF(SUM(CU278:CU$1993),CONCATENATE(INT(B277),", "),INT(B277)),""))</f>
        <v>#VALUE!</v>
      </c>
    </row>
    <row r="278" spans="1:99" s="5" customFormat="1" ht="15" customHeight="1" x14ac:dyDescent="0.25">
      <c r="A278" s="4" t="str">
        <f t="shared" si="62"/>
        <v/>
      </c>
      <c r="B278" s="6"/>
      <c r="C278" s="7"/>
      <c r="D278" s="10"/>
      <c r="E278" s="5" t="str">
        <f t="shared" si="66"/>
        <v/>
      </c>
      <c r="F278" s="9"/>
      <c r="G278" s="1" t="str">
        <f>IFERROR(INDEX('padron cfe'!B:B,MATCH(DATOS!F278,'padron cfe'!A:A,0),1),"")</f>
        <v/>
      </c>
      <c r="H278" s="1"/>
      <c r="J278" s="2" t="str">
        <f>IFERROR(INDEX('padron cfe'!C:C,MATCH(DATOS!F278,'padron cfe'!A:A,0),1),"")</f>
        <v/>
      </c>
      <c r="K278" s="4"/>
      <c r="L278" s="4" t="str">
        <f>IFERROR(IF(VLOOKUP(I278,I$2:L277,4,0)=0,"",VLOOKUP(I278,I$2:L277,4,0)),"")</f>
        <v/>
      </c>
      <c r="M278" s="4" t="str">
        <f>IFERROR(IF(VLOOKUP(I278,I$2:M277,5,0)=0,"",VLOOKUP(I278,I$2:M277,5,0)),"")</f>
        <v/>
      </c>
      <c r="N278" s="4"/>
      <c r="O278" s="2"/>
      <c r="P278" s="2"/>
      <c r="T278" s="2" t="str">
        <f>IFERROR(INDEX('padron cfe'!D:D,MATCH(DATOS!F278,'padron cfe'!A:A,0),1),"")</f>
        <v/>
      </c>
      <c r="U278" s="4"/>
      <c r="V278" s="4"/>
      <c r="W278" s="4"/>
      <c r="X278" s="4"/>
      <c r="Y278" s="4"/>
      <c r="Z278" s="8"/>
      <c r="AA278" s="4"/>
      <c r="AB278" s="4" t="str">
        <f t="shared" si="67"/>
        <v/>
      </c>
      <c r="AC278" s="7" t="str">
        <f t="shared" ca="1" si="68"/>
        <v/>
      </c>
      <c r="AD278" s="7"/>
      <c r="AE278" s="7"/>
      <c r="AF278" s="97" t="str">
        <f>IFERROR(INDEX(bombas!F:F,MATCH(B278,bombas!I:I,0),1),"")</f>
        <v/>
      </c>
      <c r="AG278" s="6" t="str">
        <f>IFERROR(INDEX(bombas!H:H,MATCH(B278,bombas!I:I,0),1),"")</f>
        <v/>
      </c>
      <c r="AH278" s="4"/>
      <c r="AI278" s="4" t="str">
        <f t="shared" si="69"/>
        <v/>
      </c>
      <c r="AJ278" s="4"/>
      <c r="AK278" s="127" t="str">
        <f t="shared" si="70"/>
        <v/>
      </c>
      <c r="AL278" s="2" t="str">
        <f>IFERROR(IF(INDEX(AL$1:AL277,MATCH(I278,I$1:I277,0),1)=0,"",INDEX(AL$1:AL277,MATCH(I278,I$1:I277,0),1)),"")</f>
        <v/>
      </c>
      <c r="AM278" s="2" t="str">
        <f>IFERROR(IF(INDEX(AM$1:AM277,MATCH(I278,I$1:I277,0),1)=0,"",INDEX(AM$1:AM277,MATCH(I278,I$1:I277,0),1)),"")</f>
        <v/>
      </c>
      <c r="AN278" s="2" t="str">
        <f>IFERROR(IF(INDEX(AN$1:AN277,MATCH(I278,I$1:I277,0),1)=0,"",INDEX(AN$1:AN277,MATCH(I278,I$1:I277,0),1)),"")</f>
        <v/>
      </c>
      <c r="AO278" s="2"/>
      <c r="AP278" s="2"/>
      <c r="AQ278" s="2"/>
      <c r="AR278" s="4"/>
      <c r="AS278" s="4"/>
      <c r="AT278" s="4"/>
      <c r="AU278" s="4"/>
      <c r="AV278" s="4"/>
      <c r="AW278" s="4"/>
      <c r="AX278" s="4"/>
      <c r="AY278" s="4"/>
      <c r="AZ278" s="4"/>
      <c r="BB278" s="4"/>
      <c r="BH278" s="4" t="str">
        <f>IF(IFERROR(VLOOKUP(F278,F279:F$1993,1,0),"")="","",COUNTIF(F:F,F278))</f>
        <v/>
      </c>
      <c r="BI278" s="4"/>
      <c r="BM278" s="5" t="str">
        <f>IF(B278="","",IF(BH278="",1+(MAX(BM$2:BM277)),""))</f>
        <v/>
      </c>
      <c r="BN278" s="5" t="str">
        <f t="shared" si="63"/>
        <v/>
      </c>
      <c r="BO278" s="5" t="str">
        <f t="shared" si="64"/>
        <v/>
      </c>
      <c r="BP278" s="15" t="str">
        <f t="shared" si="65"/>
        <v/>
      </c>
      <c r="BQ278" s="29"/>
      <c r="BR278" s="16"/>
      <c r="BS278" s="5" t="str">
        <f t="shared" si="71"/>
        <v/>
      </c>
      <c r="BV278" s="5" t="str">
        <f t="shared" si="72"/>
        <v/>
      </c>
      <c r="BW278" s="5" t="str">
        <f>IF(I278="","",IFERROR(IF(VLOOKUP(I278,I$2:I277,1,0)=0,"",""),I278))</f>
        <v/>
      </c>
      <c r="BX278" s="25" t="str">
        <f>IF(BW278="","",(IFERROR(VLOOKUP(MID(BW278,1,1),$CO$2:CS$28,3,0),0)+IFERROR(VLOOKUP(MID(BW278,2,1),CO$2:CS$28,4,0),0)+IFERROR(VLOOKUP(MID(BW278,3,1),CO$2:CS$28,5,0),0)+(ROW(BW278)/1000000000000)))</f>
        <v/>
      </c>
      <c r="BZ278" s="5">
        <v>277</v>
      </c>
      <c r="CA278" s="5" t="str">
        <f>IFERROR(VLOOKUP(BZ278,BV$2:BW1354,2,0),"")</f>
        <v/>
      </c>
      <c r="CU278" s="5" t="e">
        <f>IF(REPORTE!AH$2="si",IF(F278=VALUE(REPORTE!C$11),IF(SUM(CU279:CU$1993),CONCATENATE(INT(B278),", "),INT(B278)),""),IF(F278=VALUE(REPORTE!C$10),IF(SUM(CU279:CU$1993),CONCATENATE(INT(B278),", "),INT(B278)),""))</f>
        <v>#VALUE!</v>
      </c>
    </row>
    <row r="279" spans="1:99" s="5" customFormat="1" ht="15" customHeight="1" x14ac:dyDescent="0.25">
      <c r="A279" s="4" t="str">
        <f t="shared" si="62"/>
        <v/>
      </c>
      <c r="B279" s="6"/>
      <c r="C279" s="7"/>
      <c r="D279" s="10"/>
      <c r="E279" s="5" t="str">
        <f t="shared" si="66"/>
        <v/>
      </c>
      <c r="F279" s="9"/>
      <c r="G279" s="1" t="str">
        <f>IFERROR(INDEX('padron cfe'!B:B,MATCH(DATOS!F279,'padron cfe'!A:A,0),1),"")</f>
        <v/>
      </c>
      <c r="H279" s="1"/>
      <c r="J279" s="2" t="str">
        <f>IFERROR(INDEX('padron cfe'!C:C,MATCH(DATOS!F279,'padron cfe'!A:A,0),1),"")</f>
        <v/>
      </c>
      <c r="K279" s="4"/>
      <c r="L279" s="4" t="str">
        <f>IFERROR(IF(VLOOKUP(I279,I$2:L278,4,0)=0,"",VLOOKUP(I279,I$2:L278,4,0)),"")</f>
        <v/>
      </c>
      <c r="M279" s="4" t="str">
        <f>IFERROR(IF(VLOOKUP(I279,I$2:M278,5,0)=0,"",VLOOKUP(I279,I$2:M278,5,0)),"")</f>
        <v/>
      </c>
      <c r="N279" s="4"/>
      <c r="O279" s="2"/>
      <c r="P279" s="2"/>
      <c r="T279" s="2" t="str">
        <f>IFERROR(INDEX('padron cfe'!D:D,MATCH(DATOS!F279,'padron cfe'!A:A,0),1),"")</f>
        <v/>
      </c>
      <c r="U279" s="4"/>
      <c r="V279" s="4"/>
      <c r="W279" s="4"/>
      <c r="X279" s="4"/>
      <c r="Y279" s="4"/>
      <c r="Z279" s="8"/>
      <c r="AA279" s="4"/>
      <c r="AB279" s="4" t="str">
        <f t="shared" si="67"/>
        <v/>
      </c>
      <c r="AC279" s="7" t="str">
        <f t="shared" ca="1" si="68"/>
        <v/>
      </c>
      <c r="AD279" s="7"/>
      <c r="AE279" s="7"/>
      <c r="AF279" s="97" t="str">
        <f>IFERROR(INDEX(bombas!F:F,MATCH(B279,bombas!I:I,0),1),"")</f>
        <v/>
      </c>
      <c r="AG279" s="6" t="str">
        <f>IFERROR(INDEX(bombas!H:H,MATCH(B279,bombas!I:I,0),1),"")</f>
        <v/>
      </c>
      <c r="AH279" s="4"/>
      <c r="AI279" s="4" t="str">
        <f t="shared" si="69"/>
        <v/>
      </c>
      <c r="AJ279" s="4"/>
      <c r="AK279" s="127" t="str">
        <f t="shared" si="70"/>
        <v/>
      </c>
      <c r="AL279" s="2" t="str">
        <f>IFERROR(IF(INDEX(AL$1:AL278,MATCH(I279,I$1:I278,0),1)=0,"",INDEX(AL$1:AL278,MATCH(I279,I$1:I278,0),1)),"")</f>
        <v/>
      </c>
      <c r="AM279" s="2" t="str">
        <f>IFERROR(IF(INDEX(AM$1:AM278,MATCH(I279,I$1:I278,0),1)=0,"",INDEX(AM$1:AM278,MATCH(I279,I$1:I278,0),1)),"")</f>
        <v/>
      </c>
      <c r="AN279" s="2" t="str">
        <f>IFERROR(IF(INDEX(AN$1:AN278,MATCH(I279,I$1:I278,0),1)=0,"",INDEX(AN$1:AN278,MATCH(I279,I$1:I278,0),1)),"")</f>
        <v/>
      </c>
      <c r="AO279" s="2"/>
      <c r="AP279" s="2"/>
      <c r="AQ279" s="2"/>
      <c r="AR279" s="4"/>
      <c r="AS279" s="4"/>
      <c r="AT279" s="4"/>
      <c r="AU279" s="4"/>
      <c r="AV279" s="4"/>
      <c r="AW279" s="4"/>
      <c r="AX279" s="4"/>
      <c r="AY279" s="4"/>
      <c r="AZ279" s="4"/>
      <c r="BB279" s="4"/>
      <c r="BH279" s="4" t="str">
        <f>IF(IFERROR(VLOOKUP(F279,F280:F$1993,1,0),"")="","",COUNTIF(F:F,F279))</f>
        <v/>
      </c>
      <c r="BI279" s="4"/>
      <c r="BM279" s="5" t="str">
        <f>IF(B279="","",IF(BH279="",1+(MAX(BM$2:BM278)),""))</f>
        <v/>
      </c>
      <c r="BN279" s="5" t="str">
        <f t="shared" si="63"/>
        <v/>
      </c>
      <c r="BO279" s="5" t="str">
        <f t="shared" si="64"/>
        <v/>
      </c>
      <c r="BP279" s="15" t="str">
        <f t="shared" si="65"/>
        <v/>
      </c>
      <c r="BQ279" s="29"/>
      <c r="BR279" s="16"/>
      <c r="BS279" s="5" t="str">
        <f t="shared" si="71"/>
        <v/>
      </c>
      <c r="BV279" s="5" t="str">
        <f t="shared" si="72"/>
        <v/>
      </c>
      <c r="BW279" s="5" t="str">
        <f>IF(I279="","",IFERROR(IF(VLOOKUP(I279,I$2:I278,1,0)=0,"",""),I279))</f>
        <v/>
      </c>
      <c r="BX279" s="25" t="str">
        <f>IF(BW279="","",(IFERROR(VLOOKUP(MID(BW279,1,1),$CO$2:CS$28,3,0),0)+IFERROR(VLOOKUP(MID(BW279,2,1),CO$2:CS$28,4,0),0)+IFERROR(VLOOKUP(MID(BW279,3,1),CO$2:CS$28,5,0),0)+(ROW(BW279)/1000000000000)))</f>
        <v/>
      </c>
      <c r="BZ279" s="5">
        <v>278</v>
      </c>
      <c r="CA279" s="5" t="str">
        <f>IFERROR(VLOOKUP(BZ279,BV$2:BW1355,2,0),"")</f>
        <v/>
      </c>
      <c r="CU279" s="5" t="e">
        <f>IF(REPORTE!AH$2="si",IF(F279=VALUE(REPORTE!C$11),IF(SUM(CU280:CU$1993),CONCATENATE(INT(B279),", "),INT(B279)),""),IF(F279=VALUE(REPORTE!C$10),IF(SUM(CU280:CU$1993),CONCATENATE(INT(B279),", "),INT(B279)),""))</f>
        <v>#VALUE!</v>
      </c>
    </row>
    <row r="280" spans="1:99" s="5" customFormat="1" ht="15" customHeight="1" x14ac:dyDescent="0.25">
      <c r="A280" s="4" t="str">
        <f t="shared" si="62"/>
        <v/>
      </c>
      <c r="B280" s="6"/>
      <c r="C280" s="7"/>
      <c r="D280" s="10"/>
      <c r="E280" s="5" t="str">
        <f t="shared" si="66"/>
        <v/>
      </c>
      <c r="F280" s="9"/>
      <c r="G280" s="1" t="str">
        <f>IFERROR(INDEX('padron cfe'!B:B,MATCH(DATOS!F280,'padron cfe'!A:A,0),1),"")</f>
        <v/>
      </c>
      <c r="H280" s="1"/>
      <c r="J280" s="2" t="str">
        <f>IFERROR(INDEX('padron cfe'!C:C,MATCH(DATOS!F280,'padron cfe'!A:A,0),1),"")</f>
        <v/>
      </c>
      <c r="K280" s="4"/>
      <c r="L280" s="4" t="str">
        <f>IFERROR(IF(VLOOKUP(I280,I$2:L279,4,0)=0,"",VLOOKUP(I280,I$2:L279,4,0)),"")</f>
        <v/>
      </c>
      <c r="M280" s="4" t="str">
        <f>IFERROR(IF(VLOOKUP(I280,I$2:M279,5,0)=0,"",VLOOKUP(I280,I$2:M279,5,0)),"")</f>
        <v/>
      </c>
      <c r="N280" s="4"/>
      <c r="O280" s="2"/>
      <c r="P280" s="2"/>
      <c r="T280" s="2" t="str">
        <f>IFERROR(INDEX('padron cfe'!D:D,MATCH(DATOS!F280,'padron cfe'!A:A,0),1),"")</f>
        <v/>
      </c>
      <c r="U280" s="4"/>
      <c r="V280" s="4"/>
      <c r="W280" s="4"/>
      <c r="X280" s="4"/>
      <c r="Y280" s="4"/>
      <c r="Z280" s="8"/>
      <c r="AA280" s="4"/>
      <c r="AB280" s="4" t="str">
        <f t="shared" si="67"/>
        <v/>
      </c>
      <c r="AC280" s="7" t="str">
        <f t="shared" ca="1" si="68"/>
        <v/>
      </c>
      <c r="AD280" s="7"/>
      <c r="AE280" s="7"/>
      <c r="AF280" s="97" t="str">
        <f>IFERROR(INDEX(bombas!F:F,MATCH(B280,bombas!I:I,0),1),"")</f>
        <v/>
      </c>
      <c r="AG280" s="6" t="str">
        <f>IFERROR(INDEX(bombas!H:H,MATCH(B280,bombas!I:I,0),1),"")</f>
        <v/>
      </c>
      <c r="AH280" s="4"/>
      <c r="AI280" s="4" t="str">
        <f t="shared" si="69"/>
        <v/>
      </c>
      <c r="AJ280" s="4"/>
      <c r="AK280" s="127" t="str">
        <f t="shared" si="70"/>
        <v/>
      </c>
      <c r="AL280" s="2" t="str">
        <f>IFERROR(IF(INDEX(AL$1:AL279,MATCH(I280,I$1:I279,0),1)=0,"",INDEX(AL$1:AL279,MATCH(I280,I$1:I279,0),1)),"")</f>
        <v/>
      </c>
      <c r="AM280" s="2" t="str">
        <f>IFERROR(IF(INDEX(AM$1:AM279,MATCH(I280,I$1:I279,0),1)=0,"",INDEX(AM$1:AM279,MATCH(I280,I$1:I279,0),1)),"")</f>
        <v/>
      </c>
      <c r="AN280" s="2" t="str">
        <f>IFERROR(IF(INDEX(AN$1:AN279,MATCH(I280,I$1:I279,0),1)=0,"",INDEX(AN$1:AN279,MATCH(I280,I$1:I279,0),1)),"")</f>
        <v/>
      </c>
      <c r="AO280" s="2"/>
      <c r="AP280" s="2"/>
      <c r="AQ280" s="2"/>
      <c r="AR280" s="4"/>
      <c r="AS280" s="4"/>
      <c r="AT280" s="4"/>
      <c r="AU280" s="4"/>
      <c r="AV280" s="4"/>
      <c r="AW280" s="4"/>
      <c r="AX280" s="4"/>
      <c r="AY280" s="4"/>
      <c r="AZ280" s="4"/>
      <c r="BB280" s="4"/>
      <c r="BH280" s="4" t="str">
        <f>IF(IFERROR(VLOOKUP(F280,F281:F$1993,1,0),"")="","",COUNTIF(F:F,F280))</f>
        <v/>
      </c>
      <c r="BI280" s="4"/>
      <c r="BM280" s="5" t="str">
        <f>IF(B280="","",IF(BH280="",1+(MAX(BM$2:BM279)),""))</f>
        <v/>
      </c>
      <c r="BN280" s="5" t="str">
        <f t="shared" si="63"/>
        <v/>
      </c>
      <c r="BO280" s="5" t="str">
        <f t="shared" si="64"/>
        <v/>
      </c>
      <c r="BP280" s="15" t="str">
        <f t="shared" si="65"/>
        <v/>
      </c>
      <c r="BQ280" s="29"/>
      <c r="BR280" s="16"/>
      <c r="BS280" s="5" t="str">
        <f t="shared" si="71"/>
        <v/>
      </c>
      <c r="BV280" s="5" t="str">
        <f t="shared" si="72"/>
        <v/>
      </c>
      <c r="BW280" s="5" t="str">
        <f>IF(I280="","",IFERROR(IF(VLOOKUP(I280,I$2:I279,1,0)=0,"",""),I280))</f>
        <v/>
      </c>
      <c r="BX280" s="25" t="str">
        <f>IF(BW280="","",(IFERROR(VLOOKUP(MID(BW280,1,1),$CO$2:CS$28,3,0),0)+IFERROR(VLOOKUP(MID(BW280,2,1),CO$2:CS$28,4,0),0)+IFERROR(VLOOKUP(MID(BW280,3,1),CO$2:CS$28,5,0),0)+(ROW(BW280)/1000000000000)))</f>
        <v/>
      </c>
      <c r="BZ280" s="5">
        <v>279</v>
      </c>
      <c r="CA280" s="5" t="str">
        <f>IFERROR(VLOOKUP(BZ280,BV$2:BW1356,2,0),"")</f>
        <v/>
      </c>
      <c r="CU280" s="5" t="e">
        <f>IF(REPORTE!AH$2="si",IF(F280=VALUE(REPORTE!C$11),IF(SUM(CU281:CU$1993),CONCATENATE(INT(B280),", "),INT(B280)),""),IF(F280=VALUE(REPORTE!C$10),IF(SUM(CU281:CU$1993),CONCATENATE(INT(B280),", "),INT(B280)),""))</f>
        <v>#VALUE!</v>
      </c>
    </row>
    <row r="281" spans="1:99" s="5" customFormat="1" ht="15" customHeight="1" x14ac:dyDescent="0.25">
      <c r="A281" s="4" t="str">
        <f t="shared" si="62"/>
        <v/>
      </c>
      <c r="B281" s="6"/>
      <c r="C281" s="7"/>
      <c r="D281" s="10"/>
      <c r="E281" s="5" t="str">
        <f t="shared" si="66"/>
        <v/>
      </c>
      <c r="F281" s="9"/>
      <c r="G281" s="1" t="str">
        <f>IFERROR(INDEX('padron cfe'!B:B,MATCH(DATOS!F281,'padron cfe'!A:A,0),1),"")</f>
        <v/>
      </c>
      <c r="H281" s="1"/>
      <c r="J281" s="2" t="str">
        <f>IFERROR(INDEX('padron cfe'!C:C,MATCH(DATOS!F281,'padron cfe'!A:A,0),1),"")</f>
        <v/>
      </c>
      <c r="K281" s="4"/>
      <c r="L281" s="4" t="str">
        <f>IFERROR(IF(VLOOKUP(I281,I$2:L280,4,0)=0,"",VLOOKUP(I281,I$2:L280,4,0)),"")</f>
        <v/>
      </c>
      <c r="M281" s="4" t="str">
        <f>IFERROR(IF(VLOOKUP(I281,I$2:M280,5,0)=0,"",VLOOKUP(I281,I$2:M280,5,0)),"")</f>
        <v/>
      </c>
      <c r="N281" s="4"/>
      <c r="O281" s="2"/>
      <c r="P281" s="2"/>
      <c r="T281" s="2" t="str">
        <f>IFERROR(INDEX('padron cfe'!D:D,MATCH(DATOS!F281,'padron cfe'!A:A,0),1),"")</f>
        <v/>
      </c>
      <c r="U281" s="4"/>
      <c r="V281" s="4"/>
      <c r="W281" s="4"/>
      <c r="X281" s="4"/>
      <c r="Y281" s="4"/>
      <c r="Z281" s="8"/>
      <c r="AA281" s="4"/>
      <c r="AB281" s="4" t="str">
        <f t="shared" si="67"/>
        <v/>
      </c>
      <c r="AC281" s="7" t="str">
        <f t="shared" ca="1" si="68"/>
        <v/>
      </c>
      <c r="AD281" s="7"/>
      <c r="AE281" s="7"/>
      <c r="AF281" s="97" t="str">
        <f>IFERROR(INDEX(bombas!F:F,MATCH(B281,bombas!I:I,0),1),"")</f>
        <v/>
      </c>
      <c r="AG281" s="6" t="str">
        <f>IFERROR(INDEX(bombas!H:H,MATCH(B281,bombas!I:I,0),1),"")</f>
        <v/>
      </c>
      <c r="AH281" s="4"/>
      <c r="AI281" s="4" t="str">
        <f t="shared" si="69"/>
        <v/>
      </c>
      <c r="AJ281" s="4"/>
      <c r="AK281" s="127" t="str">
        <f t="shared" si="70"/>
        <v/>
      </c>
      <c r="AL281" s="2" t="str">
        <f>IFERROR(IF(INDEX(AL$1:AL280,MATCH(I281,I$1:I280,0),1)=0,"",INDEX(AL$1:AL280,MATCH(I281,I$1:I280,0),1)),"")</f>
        <v/>
      </c>
      <c r="AM281" s="2" t="str">
        <f>IFERROR(IF(INDEX(AM$1:AM280,MATCH(I281,I$1:I280,0),1)=0,"",INDEX(AM$1:AM280,MATCH(I281,I$1:I280,0),1)),"")</f>
        <v/>
      </c>
      <c r="AN281" s="2" t="str">
        <f>IFERROR(IF(INDEX(AN$1:AN280,MATCH(I281,I$1:I280,0),1)=0,"",INDEX(AN$1:AN280,MATCH(I281,I$1:I280,0),1)),"")</f>
        <v/>
      </c>
      <c r="AO281" s="2"/>
      <c r="AP281" s="2"/>
      <c r="AQ281" s="2"/>
      <c r="AR281" s="4"/>
      <c r="AS281" s="4"/>
      <c r="AT281" s="4"/>
      <c r="AU281" s="4"/>
      <c r="AV281" s="4"/>
      <c r="AW281" s="4"/>
      <c r="AX281" s="4"/>
      <c r="AY281" s="4"/>
      <c r="AZ281" s="4"/>
      <c r="BB281" s="4"/>
      <c r="BH281" s="4" t="str">
        <f>IF(IFERROR(VLOOKUP(F281,F282:F$1993,1,0),"")="","",COUNTIF(F:F,F281))</f>
        <v/>
      </c>
      <c r="BI281" s="4"/>
      <c r="BM281" s="5" t="str">
        <f>IF(B281="","",IF(BH281="",1+(MAX(BM$2:BM280)),""))</f>
        <v/>
      </c>
      <c r="BN281" s="5" t="str">
        <f t="shared" si="63"/>
        <v/>
      </c>
      <c r="BO281" s="5" t="str">
        <f t="shared" si="64"/>
        <v/>
      </c>
      <c r="BP281" s="15" t="str">
        <f t="shared" si="65"/>
        <v/>
      </c>
      <c r="BQ281" s="29"/>
      <c r="BR281" s="16"/>
      <c r="BS281" s="5" t="str">
        <f t="shared" si="71"/>
        <v/>
      </c>
      <c r="BV281" s="5" t="str">
        <f t="shared" si="72"/>
        <v/>
      </c>
      <c r="BW281" s="5" t="str">
        <f>IF(I281="","",IFERROR(IF(VLOOKUP(I281,I$2:I280,1,0)=0,"",""),I281))</f>
        <v/>
      </c>
      <c r="BX281" s="25" t="str">
        <f>IF(BW281="","",(IFERROR(VLOOKUP(MID(BW281,1,1),$CO$2:CS$28,3,0),0)+IFERROR(VLOOKUP(MID(BW281,2,1),CO$2:CS$28,4,0),0)+IFERROR(VLOOKUP(MID(BW281,3,1),CO$2:CS$28,5,0),0)+(ROW(BW281)/1000000000000)))</f>
        <v/>
      </c>
      <c r="BZ281" s="5">
        <v>280</v>
      </c>
      <c r="CA281" s="5" t="str">
        <f>IFERROR(VLOOKUP(BZ281,BV$2:BW1357,2,0),"")</f>
        <v/>
      </c>
      <c r="CU281" s="5" t="e">
        <f>IF(REPORTE!AH$2="si",IF(F281=VALUE(REPORTE!C$11),IF(SUM(CU282:CU$1993),CONCATENATE(INT(B281),", "),INT(B281)),""),IF(F281=VALUE(REPORTE!C$10),IF(SUM(CU282:CU$1993),CONCATENATE(INT(B281),", "),INT(B281)),""))</f>
        <v>#VALUE!</v>
      </c>
    </row>
    <row r="282" spans="1:99" s="5" customFormat="1" ht="15" customHeight="1" x14ac:dyDescent="0.25">
      <c r="A282" s="4" t="str">
        <f t="shared" si="62"/>
        <v/>
      </c>
      <c r="B282" s="6"/>
      <c r="C282" s="7"/>
      <c r="D282" s="10"/>
      <c r="E282" s="5" t="str">
        <f t="shared" si="66"/>
        <v/>
      </c>
      <c r="F282" s="9"/>
      <c r="G282" s="1" t="str">
        <f>IFERROR(INDEX('padron cfe'!B:B,MATCH(DATOS!F282,'padron cfe'!A:A,0),1),"")</f>
        <v/>
      </c>
      <c r="H282" s="1"/>
      <c r="J282" s="2" t="str">
        <f>IFERROR(INDEX('padron cfe'!C:C,MATCH(DATOS!F282,'padron cfe'!A:A,0),1),"")</f>
        <v/>
      </c>
      <c r="K282" s="4"/>
      <c r="L282" s="4" t="str">
        <f>IFERROR(IF(VLOOKUP(I282,I$2:L281,4,0)=0,"",VLOOKUP(I282,I$2:L281,4,0)),"")</f>
        <v/>
      </c>
      <c r="M282" s="4" t="str">
        <f>IFERROR(IF(VLOOKUP(I282,I$2:M281,5,0)=0,"",VLOOKUP(I282,I$2:M281,5,0)),"")</f>
        <v/>
      </c>
      <c r="N282" s="4"/>
      <c r="O282" s="2"/>
      <c r="P282" s="2"/>
      <c r="T282" s="2" t="str">
        <f>IFERROR(INDEX('padron cfe'!D:D,MATCH(DATOS!F282,'padron cfe'!A:A,0),1),"")</f>
        <v/>
      </c>
      <c r="U282" s="4"/>
      <c r="V282" s="4"/>
      <c r="W282" s="4"/>
      <c r="X282" s="4"/>
      <c r="Y282" s="4"/>
      <c r="Z282" s="8"/>
      <c r="AA282" s="4"/>
      <c r="AB282" s="4" t="str">
        <f t="shared" si="67"/>
        <v/>
      </c>
      <c r="AC282" s="7" t="str">
        <f t="shared" ca="1" si="68"/>
        <v/>
      </c>
      <c r="AD282" s="7"/>
      <c r="AE282" s="7"/>
      <c r="AF282" s="97" t="str">
        <f>IFERROR(INDEX(bombas!F:F,MATCH(B282,bombas!I:I,0),1),"")</f>
        <v/>
      </c>
      <c r="AG282" s="6" t="str">
        <f>IFERROR(INDEX(bombas!H:H,MATCH(B282,bombas!I:I,0),1),"")</f>
        <v/>
      </c>
      <c r="AH282" s="4"/>
      <c r="AI282" s="4" t="str">
        <f t="shared" si="69"/>
        <v/>
      </c>
      <c r="AJ282" s="4"/>
      <c r="AK282" s="127" t="str">
        <f t="shared" si="70"/>
        <v/>
      </c>
      <c r="AL282" s="2" t="str">
        <f>IFERROR(IF(INDEX(AL$1:AL281,MATCH(I282,I$1:I281,0),1)=0,"",INDEX(AL$1:AL281,MATCH(I282,I$1:I281,0),1)),"")</f>
        <v/>
      </c>
      <c r="AM282" s="2" t="str">
        <f>IFERROR(IF(INDEX(AM$1:AM281,MATCH(I282,I$1:I281,0),1)=0,"",INDEX(AM$1:AM281,MATCH(I282,I$1:I281,0),1)),"")</f>
        <v/>
      </c>
      <c r="AN282" s="2" t="str">
        <f>IFERROR(IF(INDEX(AN$1:AN281,MATCH(I282,I$1:I281,0),1)=0,"",INDEX(AN$1:AN281,MATCH(I282,I$1:I281,0),1)),"")</f>
        <v/>
      </c>
      <c r="AO282" s="2"/>
      <c r="AP282" s="2"/>
      <c r="AQ282" s="2"/>
      <c r="AR282" s="4"/>
      <c r="AS282" s="4"/>
      <c r="AT282" s="4"/>
      <c r="AU282" s="4"/>
      <c r="AV282" s="4"/>
      <c r="AW282" s="4"/>
      <c r="AX282" s="4"/>
      <c r="AY282" s="4"/>
      <c r="AZ282" s="4"/>
      <c r="BB282" s="4"/>
      <c r="BH282" s="4" t="str">
        <f>IF(IFERROR(VLOOKUP(F282,F283:F$1993,1,0),"")="","",COUNTIF(F:F,F282))</f>
        <v/>
      </c>
      <c r="BI282" s="4"/>
      <c r="BM282" s="5" t="str">
        <f>IF(B282="","",IF(BH282="",1+(MAX(BM$2:BM281)),""))</f>
        <v/>
      </c>
      <c r="BN282" s="5" t="str">
        <f t="shared" si="63"/>
        <v/>
      </c>
      <c r="BO282" s="5" t="str">
        <f t="shared" si="64"/>
        <v/>
      </c>
      <c r="BP282" s="15" t="str">
        <f t="shared" si="65"/>
        <v/>
      </c>
      <c r="BQ282" s="29"/>
      <c r="BR282" s="16"/>
      <c r="BS282" s="5" t="str">
        <f t="shared" si="71"/>
        <v/>
      </c>
      <c r="BV282" s="5" t="str">
        <f t="shared" si="72"/>
        <v/>
      </c>
      <c r="BW282" s="5" t="str">
        <f>IF(I282="","",IFERROR(IF(VLOOKUP(I282,I$2:I281,1,0)=0,"",""),I282))</f>
        <v/>
      </c>
      <c r="BX282" s="25" t="str">
        <f>IF(BW282="","",(IFERROR(VLOOKUP(MID(BW282,1,1),$CO$2:CS$28,3,0),0)+IFERROR(VLOOKUP(MID(BW282,2,1),CO$2:CS$28,4,0),0)+IFERROR(VLOOKUP(MID(BW282,3,1),CO$2:CS$28,5,0),0)+(ROW(BW282)/1000000000000)))</f>
        <v/>
      </c>
      <c r="BZ282" s="5">
        <v>281</v>
      </c>
      <c r="CA282" s="5" t="str">
        <f>IFERROR(VLOOKUP(BZ282,BV$2:BW1358,2,0),"")</f>
        <v/>
      </c>
      <c r="CC282" s="15"/>
      <c r="CU282" s="5" t="e">
        <f>IF(REPORTE!AH$2="si",IF(F282=VALUE(REPORTE!C$11),IF(SUM(CU283:CU$1993),CONCATENATE(INT(B282),", "),INT(B282)),""),IF(F282=VALUE(REPORTE!C$10),IF(SUM(CU283:CU$1993),CONCATENATE(INT(B282),", "),INT(B282)),""))</f>
        <v>#VALUE!</v>
      </c>
    </row>
    <row r="283" spans="1:99" s="5" customFormat="1" ht="15" customHeight="1" x14ac:dyDescent="0.25">
      <c r="A283" s="4" t="str">
        <f t="shared" si="62"/>
        <v/>
      </c>
      <c r="B283" s="6"/>
      <c r="C283" s="7"/>
      <c r="D283" s="10"/>
      <c r="E283" s="5" t="str">
        <f t="shared" si="66"/>
        <v/>
      </c>
      <c r="F283" s="9"/>
      <c r="G283" s="1" t="str">
        <f>IFERROR(INDEX('padron cfe'!B:B,MATCH(DATOS!F283,'padron cfe'!A:A,0),1),"")</f>
        <v/>
      </c>
      <c r="H283" s="1"/>
      <c r="J283" s="2" t="str">
        <f>IFERROR(INDEX('padron cfe'!C:C,MATCH(DATOS!F283,'padron cfe'!A:A,0),1),"")</f>
        <v/>
      </c>
      <c r="K283" s="4"/>
      <c r="L283" s="4" t="str">
        <f>IFERROR(IF(VLOOKUP(I283,I$2:L282,4,0)=0,"",VLOOKUP(I283,I$2:L282,4,0)),"")</f>
        <v/>
      </c>
      <c r="M283" s="4" t="str">
        <f>IFERROR(IF(VLOOKUP(I283,I$2:M282,5,0)=0,"",VLOOKUP(I283,I$2:M282,5,0)),"")</f>
        <v/>
      </c>
      <c r="N283" s="4"/>
      <c r="O283" s="2"/>
      <c r="P283" s="2"/>
      <c r="T283" s="2" t="str">
        <f>IFERROR(INDEX('padron cfe'!D:D,MATCH(DATOS!F283,'padron cfe'!A:A,0),1),"")</f>
        <v/>
      </c>
      <c r="U283" s="4"/>
      <c r="V283" s="4"/>
      <c r="W283" s="4"/>
      <c r="X283" s="4"/>
      <c r="Y283" s="4"/>
      <c r="Z283" s="8"/>
      <c r="AA283" s="4"/>
      <c r="AB283" s="4" t="str">
        <f t="shared" si="67"/>
        <v/>
      </c>
      <c r="AC283" s="7" t="str">
        <f t="shared" ca="1" si="68"/>
        <v/>
      </c>
      <c r="AD283" s="7"/>
      <c r="AE283" s="7"/>
      <c r="AF283" s="97" t="str">
        <f>IFERROR(INDEX(bombas!F:F,MATCH(B283,bombas!I:I,0),1),"")</f>
        <v/>
      </c>
      <c r="AG283" s="6" t="str">
        <f>IFERROR(INDEX(bombas!H:H,MATCH(B283,bombas!I:I,0),1),"")</f>
        <v/>
      </c>
      <c r="AH283" s="4"/>
      <c r="AI283" s="4" t="str">
        <f t="shared" si="69"/>
        <v/>
      </c>
      <c r="AJ283" s="4"/>
      <c r="AK283" s="127" t="str">
        <f t="shared" si="70"/>
        <v/>
      </c>
      <c r="AL283" s="2" t="str">
        <f>IFERROR(IF(INDEX(AL$1:AL282,MATCH(I283,I$1:I282,0),1)=0,"",INDEX(AL$1:AL282,MATCH(I283,I$1:I282,0),1)),"")</f>
        <v/>
      </c>
      <c r="AM283" s="2" t="str">
        <f>IFERROR(IF(INDEX(AM$1:AM282,MATCH(I283,I$1:I282,0),1)=0,"",INDEX(AM$1:AM282,MATCH(I283,I$1:I282,0),1)),"")</f>
        <v/>
      </c>
      <c r="AN283" s="2" t="str">
        <f>IFERROR(IF(INDEX(AN$1:AN282,MATCH(I283,I$1:I282,0),1)=0,"",INDEX(AN$1:AN282,MATCH(I283,I$1:I282,0),1)),"")</f>
        <v/>
      </c>
      <c r="AO283" s="2"/>
      <c r="AP283" s="2"/>
      <c r="AQ283" s="2"/>
      <c r="AR283" s="4"/>
      <c r="AS283" s="4"/>
      <c r="AT283" s="4"/>
      <c r="AU283" s="4"/>
      <c r="AV283" s="4"/>
      <c r="AW283" s="4"/>
      <c r="AX283" s="4"/>
      <c r="AY283" s="4"/>
      <c r="AZ283" s="4"/>
      <c r="BB283" s="4"/>
      <c r="BH283" s="4" t="str">
        <f>IF(IFERROR(VLOOKUP(F283,F284:F$1993,1,0),"")="","",COUNTIF(F:F,F283))</f>
        <v/>
      </c>
      <c r="BI283" s="4"/>
      <c r="BM283" s="5" t="str">
        <f>IF(B283="","",IF(BH283="",1+(MAX(BM$2:BM282)),""))</f>
        <v/>
      </c>
      <c r="BN283" s="5" t="str">
        <f t="shared" si="63"/>
        <v/>
      </c>
      <c r="BO283" s="5" t="str">
        <f t="shared" si="64"/>
        <v/>
      </c>
      <c r="BP283" s="15" t="str">
        <f t="shared" si="65"/>
        <v/>
      </c>
      <c r="BQ283" s="29"/>
      <c r="BR283" s="16"/>
      <c r="BS283" s="5" t="str">
        <f t="shared" si="71"/>
        <v/>
      </c>
      <c r="BV283" s="5" t="str">
        <f t="shared" si="72"/>
        <v/>
      </c>
      <c r="BW283" s="5" t="str">
        <f>IF(I283="","",IFERROR(IF(VLOOKUP(I283,I$2:I282,1,0)=0,"",""),I283))</f>
        <v/>
      </c>
      <c r="BX283" s="25" t="str">
        <f>IF(BW283="","",(IFERROR(VLOOKUP(MID(BW283,1,1),$CO$2:CS$28,3,0),0)+IFERROR(VLOOKUP(MID(BW283,2,1),CO$2:CS$28,4,0),0)+IFERROR(VLOOKUP(MID(BW283,3,1),CO$2:CS$28,5,0),0)+(ROW(BW283)/1000000000000)))</f>
        <v/>
      </c>
      <c r="BZ283" s="5">
        <v>282</v>
      </c>
      <c r="CA283" s="5" t="str">
        <f>IFERROR(VLOOKUP(BZ283,BV$2:BW1359,2,0),"")</f>
        <v/>
      </c>
      <c r="CU283" s="5" t="e">
        <f>IF(REPORTE!AH$2="si",IF(F283=VALUE(REPORTE!C$11),IF(SUM(CU284:CU$1993),CONCATENATE(INT(B283),", "),INT(B283)),""),IF(F283=VALUE(REPORTE!C$10),IF(SUM(CU284:CU$1993),CONCATENATE(INT(B283),", "),INT(B283)),""))</f>
        <v>#VALUE!</v>
      </c>
    </row>
    <row r="284" spans="1:99" s="5" customFormat="1" ht="15" customHeight="1" x14ac:dyDescent="0.25">
      <c r="A284" s="4" t="str">
        <f t="shared" si="62"/>
        <v/>
      </c>
      <c r="B284" s="6"/>
      <c r="C284" s="7"/>
      <c r="D284" s="10"/>
      <c r="E284" s="5" t="str">
        <f t="shared" si="66"/>
        <v/>
      </c>
      <c r="F284" s="9"/>
      <c r="G284" s="1" t="str">
        <f>IFERROR(INDEX('padron cfe'!B:B,MATCH(DATOS!F284,'padron cfe'!A:A,0),1),"")</f>
        <v/>
      </c>
      <c r="H284" s="1"/>
      <c r="J284" s="2" t="str">
        <f>IFERROR(INDEX('padron cfe'!C:C,MATCH(DATOS!F284,'padron cfe'!A:A,0),1),"")</f>
        <v/>
      </c>
      <c r="K284" s="4"/>
      <c r="L284" s="4" t="str">
        <f>IFERROR(IF(VLOOKUP(I284,I$2:L283,4,0)=0,"",VLOOKUP(I284,I$2:L283,4,0)),"")</f>
        <v/>
      </c>
      <c r="M284" s="4" t="str">
        <f>IFERROR(IF(VLOOKUP(I284,I$2:M283,5,0)=0,"",VLOOKUP(I284,I$2:M283,5,0)),"")</f>
        <v/>
      </c>
      <c r="N284" s="4"/>
      <c r="O284" s="2"/>
      <c r="P284" s="2"/>
      <c r="T284" s="2" t="str">
        <f>IFERROR(INDEX('padron cfe'!D:D,MATCH(DATOS!F284,'padron cfe'!A:A,0),1),"")</f>
        <v/>
      </c>
      <c r="U284" s="4"/>
      <c r="V284" s="4"/>
      <c r="W284" s="4"/>
      <c r="X284" s="4"/>
      <c r="Y284" s="4"/>
      <c r="Z284" s="8"/>
      <c r="AA284" s="4"/>
      <c r="AB284" s="4" t="str">
        <f t="shared" si="67"/>
        <v/>
      </c>
      <c r="AC284" s="7" t="str">
        <f t="shared" ca="1" si="68"/>
        <v/>
      </c>
      <c r="AD284" s="7"/>
      <c r="AE284" s="7"/>
      <c r="AF284" s="97" t="str">
        <f>IFERROR(INDEX(bombas!F:F,MATCH(B284,bombas!I:I,0),1),"")</f>
        <v/>
      </c>
      <c r="AG284" s="6" t="str">
        <f>IFERROR(INDEX(bombas!H:H,MATCH(B284,bombas!I:I,0),1),"")</f>
        <v/>
      </c>
      <c r="AH284" s="4"/>
      <c r="AI284" s="4" t="str">
        <f t="shared" si="69"/>
        <v/>
      </c>
      <c r="AJ284" s="4"/>
      <c r="AK284" s="127" t="str">
        <f t="shared" si="70"/>
        <v/>
      </c>
      <c r="AL284" s="2" t="str">
        <f>IFERROR(IF(INDEX(AL$1:AL283,MATCH(I284,I$1:I283,0),1)=0,"",INDEX(AL$1:AL283,MATCH(I284,I$1:I283,0),1)),"")</f>
        <v/>
      </c>
      <c r="AM284" s="2" t="str">
        <f>IFERROR(IF(INDEX(AM$1:AM283,MATCH(I284,I$1:I283,0),1)=0,"",INDEX(AM$1:AM283,MATCH(I284,I$1:I283,0),1)),"")</f>
        <v/>
      </c>
      <c r="AN284" s="2" t="str">
        <f>IFERROR(IF(INDEX(AN$1:AN283,MATCH(I284,I$1:I283,0),1)=0,"",INDEX(AN$1:AN283,MATCH(I284,I$1:I283,0),1)),"")</f>
        <v/>
      </c>
      <c r="AO284" s="2"/>
      <c r="AP284" s="2"/>
      <c r="AQ284" s="2"/>
      <c r="AR284" s="4"/>
      <c r="AS284" s="4"/>
      <c r="AT284" s="4"/>
      <c r="AU284" s="4"/>
      <c r="AV284" s="4"/>
      <c r="AW284" s="4"/>
      <c r="AX284" s="4"/>
      <c r="AY284" s="4"/>
      <c r="AZ284" s="4"/>
      <c r="BB284" s="4"/>
      <c r="BH284" s="4" t="str">
        <f>IF(IFERROR(VLOOKUP(F284,F285:F$1993,1,0),"")="","",COUNTIF(F:F,F284))</f>
        <v/>
      </c>
      <c r="BI284" s="4"/>
      <c r="BM284" s="5" t="str">
        <f>IF(B284="","",IF(BH284="",1+(MAX(BM$2:BM283)),""))</f>
        <v/>
      </c>
      <c r="BN284" s="5" t="str">
        <f t="shared" si="63"/>
        <v/>
      </c>
      <c r="BO284" s="5" t="str">
        <f t="shared" si="64"/>
        <v/>
      </c>
      <c r="BP284" s="15" t="str">
        <f t="shared" si="65"/>
        <v/>
      </c>
      <c r="BQ284" s="29"/>
      <c r="BR284" s="16"/>
      <c r="BS284" s="5" t="str">
        <f t="shared" si="71"/>
        <v/>
      </c>
      <c r="BV284" s="5" t="str">
        <f t="shared" si="72"/>
        <v/>
      </c>
      <c r="BW284" s="5" t="str">
        <f>IF(I284="","",IFERROR(IF(VLOOKUP(I284,I$2:I283,1,0)=0,"",""),I284))</f>
        <v/>
      </c>
      <c r="BX284" s="25" t="str">
        <f>IF(BW284="","",(IFERROR(VLOOKUP(MID(BW284,1,1),$CO$2:CS$28,3,0),0)+IFERROR(VLOOKUP(MID(BW284,2,1),CO$2:CS$28,4,0),0)+IFERROR(VLOOKUP(MID(BW284,3,1),CO$2:CS$28,5,0),0)+(ROW(BW284)/1000000000000)))</f>
        <v/>
      </c>
      <c r="BZ284" s="5">
        <v>283</v>
      </c>
      <c r="CA284" s="5" t="str">
        <f>IFERROR(VLOOKUP(BZ284,BV$2:BW1360,2,0),"")</f>
        <v/>
      </c>
      <c r="CU284" s="5" t="e">
        <f>IF(REPORTE!AH$2="si",IF(F284=VALUE(REPORTE!C$11),IF(SUM(CU285:CU$1993),CONCATENATE(INT(B284),", "),INT(B284)),""),IF(F284=VALUE(REPORTE!C$10),IF(SUM(CU285:CU$1993),CONCATENATE(INT(B284),", "),INT(B284)),""))</f>
        <v>#VALUE!</v>
      </c>
    </row>
    <row r="285" spans="1:99" s="5" customFormat="1" ht="15" customHeight="1" x14ac:dyDescent="0.25">
      <c r="A285" s="4" t="str">
        <f t="shared" si="62"/>
        <v/>
      </c>
      <c r="B285" s="6"/>
      <c r="C285" s="7"/>
      <c r="D285" s="10"/>
      <c r="E285" s="5" t="str">
        <f t="shared" si="66"/>
        <v/>
      </c>
      <c r="F285" s="9"/>
      <c r="G285" s="1" t="str">
        <f>IFERROR(INDEX('padron cfe'!B:B,MATCH(DATOS!F285,'padron cfe'!A:A,0),1),"")</f>
        <v/>
      </c>
      <c r="H285" s="1"/>
      <c r="J285" s="2" t="str">
        <f>IFERROR(INDEX('padron cfe'!C:C,MATCH(DATOS!F285,'padron cfe'!A:A,0),1),"")</f>
        <v/>
      </c>
      <c r="K285" s="4"/>
      <c r="L285" s="4" t="str">
        <f>IFERROR(IF(VLOOKUP(I285,I$2:L284,4,0)=0,"",VLOOKUP(I285,I$2:L284,4,0)),"")</f>
        <v/>
      </c>
      <c r="M285" s="4" t="str">
        <f>IFERROR(IF(VLOOKUP(I285,I$2:M284,5,0)=0,"",VLOOKUP(I285,I$2:M284,5,0)),"")</f>
        <v/>
      </c>
      <c r="N285" s="4"/>
      <c r="O285" s="2"/>
      <c r="P285" s="2"/>
      <c r="T285" s="2" t="str">
        <f>IFERROR(INDEX('padron cfe'!D:D,MATCH(DATOS!F285,'padron cfe'!A:A,0),1),"")</f>
        <v/>
      </c>
      <c r="U285" s="4"/>
      <c r="V285" s="4"/>
      <c r="W285" s="4"/>
      <c r="X285" s="4"/>
      <c r="Y285" s="4"/>
      <c r="Z285" s="8"/>
      <c r="AA285" s="4"/>
      <c r="AB285" s="4" t="str">
        <f t="shared" si="67"/>
        <v/>
      </c>
      <c r="AC285" s="7" t="str">
        <f t="shared" ca="1" si="68"/>
        <v/>
      </c>
      <c r="AD285" s="7"/>
      <c r="AE285" s="7"/>
      <c r="AF285" s="97" t="str">
        <f>IFERROR(INDEX(bombas!F:F,MATCH(B285,bombas!I:I,0),1),"")</f>
        <v/>
      </c>
      <c r="AG285" s="6" t="str">
        <f>IFERROR(INDEX(bombas!H:H,MATCH(B285,bombas!I:I,0),1),"")</f>
        <v/>
      </c>
      <c r="AH285" s="4"/>
      <c r="AI285" s="4" t="str">
        <f t="shared" si="69"/>
        <v/>
      </c>
      <c r="AJ285" s="4"/>
      <c r="AK285" s="127" t="str">
        <f t="shared" si="70"/>
        <v/>
      </c>
      <c r="AL285" s="2" t="str">
        <f>IFERROR(IF(INDEX(AL$1:AL284,MATCH(I285,I$1:I284,0),1)=0,"",INDEX(AL$1:AL284,MATCH(I285,I$1:I284,0),1)),"")</f>
        <v/>
      </c>
      <c r="AM285" s="2" t="str">
        <f>IFERROR(IF(INDEX(AM$1:AM284,MATCH(I285,I$1:I284,0),1)=0,"",INDEX(AM$1:AM284,MATCH(I285,I$1:I284,0),1)),"")</f>
        <v/>
      </c>
      <c r="AN285" s="2" t="str">
        <f>IFERROR(IF(INDEX(AN$1:AN284,MATCH(I285,I$1:I284,0),1)=0,"",INDEX(AN$1:AN284,MATCH(I285,I$1:I284,0),1)),"")</f>
        <v/>
      </c>
      <c r="AO285" s="2"/>
      <c r="AP285" s="2"/>
      <c r="AQ285" s="2"/>
      <c r="AR285" s="4"/>
      <c r="AS285" s="4"/>
      <c r="AT285" s="4"/>
      <c r="AU285" s="4"/>
      <c r="AV285" s="4"/>
      <c r="AW285" s="4"/>
      <c r="AX285" s="4"/>
      <c r="AY285" s="4"/>
      <c r="AZ285" s="4"/>
      <c r="BB285" s="4"/>
      <c r="BH285" s="4" t="str">
        <f>IF(IFERROR(VLOOKUP(F285,F286:F$1993,1,0),"")="","",COUNTIF(F:F,F285))</f>
        <v/>
      </c>
      <c r="BI285" s="4"/>
      <c r="BM285" s="5" t="str">
        <f>IF(B285="","",IF(BH285="",1+(MAX(BM$2:BM284)),""))</f>
        <v/>
      </c>
      <c r="BN285" s="5" t="str">
        <f t="shared" si="63"/>
        <v/>
      </c>
      <c r="BO285" s="5" t="str">
        <f t="shared" si="64"/>
        <v/>
      </c>
      <c r="BP285" s="15" t="str">
        <f t="shared" si="65"/>
        <v/>
      </c>
      <c r="BQ285" s="29"/>
      <c r="BR285" s="16"/>
      <c r="BS285" s="5" t="str">
        <f t="shared" si="71"/>
        <v/>
      </c>
      <c r="BV285" s="5" t="str">
        <f t="shared" si="72"/>
        <v/>
      </c>
      <c r="BW285" s="5" t="str">
        <f>IF(I285="","",IFERROR(IF(VLOOKUP(I285,I$2:I284,1,0)=0,"",""),I285))</f>
        <v/>
      </c>
      <c r="BX285" s="25" t="str">
        <f>IF(BW285="","",(IFERROR(VLOOKUP(MID(BW285,1,1),$CO$2:CS$28,3,0),0)+IFERROR(VLOOKUP(MID(BW285,2,1),CO$2:CS$28,4,0),0)+IFERROR(VLOOKUP(MID(BW285,3,1),CO$2:CS$28,5,0),0)+(ROW(BW285)/1000000000000)))</f>
        <v/>
      </c>
      <c r="BZ285" s="5">
        <v>284</v>
      </c>
      <c r="CA285" s="5" t="str">
        <f>IFERROR(VLOOKUP(BZ285,BV$2:BW1361,2,0),"")</f>
        <v/>
      </c>
      <c r="CU285" s="5" t="e">
        <f>IF(REPORTE!AH$2="si",IF(F285=VALUE(REPORTE!C$11),IF(SUM(CU286:CU$1993),CONCATENATE(INT(B285),", "),INT(B285)),""),IF(F285=VALUE(REPORTE!C$10),IF(SUM(CU286:CU$1993),CONCATENATE(INT(B285),", "),INT(B285)),""))</f>
        <v>#VALUE!</v>
      </c>
    </row>
    <row r="286" spans="1:99" s="5" customFormat="1" ht="15" customHeight="1" x14ac:dyDescent="0.25">
      <c r="A286" s="4" t="str">
        <f t="shared" si="62"/>
        <v/>
      </c>
      <c r="B286" s="6"/>
      <c r="C286" s="7"/>
      <c r="D286" s="10"/>
      <c r="E286" s="5" t="str">
        <f t="shared" si="66"/>
        <v/>
      </c>
      <c r="F286" s="9"/>
      <c r="G286" s="1" t="str">
        <f>IFERROR(INDEX('padron cfe'!B:B,MATCH(DATOS!F286,'padron cfe'!A:A,0),1),"")</f>
        <v/>
      </c>
      <c r="H286" s="1"/>
      <c r="J286" s="2" t="str">
        <f>IFERROR(INDEX('padron cfe'!C:C,MATCH(DATOS!F286,'padron cfe'!A:A,0),1),"")</f>
        <v/>
      </c>
      <c r="K286" s="4"/>
      <c r="L286" s="4" t="str">
        <f>IFERROR(IF(VLOOKUP(I286,I$2:L285,4,0)=0,"",VLOOKUP(I286,I$2:L285,4,0)),"")</f>
        <v/>
      </c>
      <c r="M286" s="4" t="str">
        <f>IFERROR(IF(VLOOKUP(I286,I$2:M285,5,0)=0,"",VLOOKUP(I286,I$2:M285,5,0)),"")</f>
        <v/>
      </c>
      <c r="N286" s="4"/>
      <c r="O286" s="2"/>
      <c r="P286" s="2"/>
      <c r="T286" s="2" t="str">
        <f>IFERROR(INDEX('padron cfe'!D:D,MATCH(DATOS!F286,'padron cfe'!A:A,0),1),"")</f>
        <v/>
      </c>
      <c r="U286" s="4"/>
      <c r="V286" s="4"/>
      <c r="W286" s="4"/>
      <c r="X286" s="4"/>
      <c r="Y286" s="4"/>
      <c r="Z286" s="8"/>
      <c r="AA286" s="4"/>
      <c r="AB286" s="4" t="str">
        <f t="shared" si="67"/>
        <v/>
      </c>
      <c r="AC286" s="7" t="str">
        <f t="shared" ca="1" si="68"/>
        <v/>
      </c>
      <c r="AD286" s="7"/>
      <c r="AE286" s="7"/>
      <c r="AF286" s="97" t="str">
        <f>IFERROR(INDEX(bombas!F:F,MATCH(B286,bombas!I:I,0),1),"")</f>
        <v/>
      </c>
      <c r="AG286" s="6" t="str">
        <f>IFERROR(INDEX(bombas!H:H,MATCH(B286,bombas!I:I,0),1),"")</f>
        <v/>
      </c>
      <c r="AH286" s="4"/>
      <c r="AI286" s="4" t="str">
        <f t="shared" si="69"/>
        <v/>
      </c>
      <c r="AJ286" s="4"/>
      <c r="AK286" s="127" t="str">
        <f t="shared" si="70"/>
        <v/>
      </c>
      <c r="AL286" s="2" t="str">
        <f>IFERROR(IF(INDEX(AL$1:AL285,MATCH(I286,I$1:I285,0),1)=0,"",INDEX(AL$1:AL285,MATCH(I286,I$1:I285,0),1)),"")</f>
        <v/>
      </c>
      <c r="AM286" s="2" t="str">
        <f>IFERROR(IF(INDEX(AM$1:AM285,MATCH(I286,I$1:I285,0),1)=0,"",INDEX(AM$1:AM285,MATCH(I286,I$1:I285,0),1)),"")</f>
        <v/>
      </c>
      <c r="AN286" s="2" t="str">
        <f>IFERROR(IF(INDEX(AN$1:AN285,MATCH(I286,I$1:I285,0),1)=0,"",INDEX(AN$1:AN285,MATCH(I286,I$1:I285,0),1)),"")</f>
        <v/>
      </c>
      <c r="AO286" s="2"/>
      <c r="AP286" s="2"/>
      <c r="AQ286" s="2"/>
      <c r="AR286" s="4"/>
      <c r="AS286" s="4"/>
      <c r="AT286" s="4"/>
      <c r="AU286" s="4"/>
      <c r="AV286" s="4"/>
      <c r="AW286" s="4"/>
      <c r="AX286" s="4"/>
      <c r="AY286" s="4"/>
      <c r="AZ286" s="4"/>
      <c r="BB286" s="4"/>
      <c r="BH286" s="4" t="str">
        <f>IF(IFERROR(VLOOKUP(F286,F287:F$1993,1,0),"")="","",COUNTIF(F:F,F286))</f>
        <v/>
      </c>
      <c r="BI286" s="4"/>
      <c r="BM286" s="5" t="str">
        <f>IF(B286="","",IF(BH286="",1+(MAX(BM$2:BM285)),""))</f>
        <v/>
      </c>
      <c r="BN286" s="5" t="str">
        <f t="shared" si="63"/>
        <v/>
      </c>
      <c r="BO286" s="5" t="str">
        <f t="shared" si="64"/>
        <v/>
      </c>
      <c r="BP286" s="15" t="str">
        <f t="shared" si="65"/>
        <v/>
      </c>
      <c r="BQ286" s="29"/>
      <c r="BR286" s="16"/>
      <c r="BS286" s="5" t="str">
        <f t="shared" si="71"/>
        <v/>
      </c>
      <c r="BV286" s="5" t="str">
        <f t="shared" si="72"/>
        <v/>
      </c>
      <c r="BW286" s="5" t="str">
        <f>IF(I286="","",IFERROR(IF(VLOOKUP(I286,I$2:I285,1,0)=0,"",""),I286))</f>
        <v/>
      </c>
      <c r="BX286" s="25" t="str">
        <f>IF(BW286="","",(IFERROR(VLOOKUP(MID(BW286,1,1),$CO$2:CS$28,3,0),0)+IFERROR(VLOOKUP(MID(BW286,2,1),CO$2:CS$28,4,0),0)+IFERROR(VLOOKUP(MID(BW286,3,1),CO$2:CS$28,5,0),0)+(ROW(BW286)/1000000000000)))</f>
        <v/>
      </c>
      <c r="BZ286" s="5">
        <v>285</v>
      </c>
      <c r="CA286" s="5" t="str">
        <f>IFERROR(VLOOKUP(BZ286,BV$2:BW1362,2,0),"")</f>
        <v/>
      </c>
      <c r="CU286" s="5" t="e">
        <f>IF(REPORTE!AH$2="si",IF(F286=VALUE(REPORTE!C$11),IF(SUM(CU287:CU$1993),CONCATENATE(INT(B286),", "),INT(B286)),""),IF(F286=VALUE(REPORTE!C$10),IF(SUM(CU287:CU$1993),CONCATENATE(INT(B286),", "),INT(B286)),""))</f>
        <v>#VALUE!</v>
      </c>
    </row>
    <row r="287" spans="1:99" s="5" customFormat="1" ht="15" customHeight="1" x14ac:dyDescent="0.25">
      <c r="A287" s="4" t="str">
        <f t="shared" si="62"/>
        <v/>
      </c>
      <c r="B287" s="6"/>
      <c r="C287" s="7"/>
      <c r="D287" s="10"/>
      <c r="E287" s="5" t="str">
        <f t="shared" si="66"/>
        <v/>
      </c>
      <c r="F287" s="9"/>
      <c r="G287" s="1" t="str">
        <f>IFERROR(INDEX('padron cfe'!B:B,MATCH(DATOS!F287,'padron cfe'!A:A,0),1),"")</f>
        <v/>
      </c>
      <c r="H287" s="1"/>
      <c r="J287" s="2" t="str">
        <f>IFERROR(INDEX('padron cfe'!C:C,MATCH(DATOS!F287,'padron cfe'!A:A,0),1),"")</f>
        <v/>
      </c>
      <c r="K287" s="4"/>
      <c r="L287" s="4" t="str">
        <f>IFERROR(IF(VLOOKUP(I287,I$2:L286,4,0)=0,"",VLOOKUP(I287,I$2:L286,4,0)),"")</f>
        <v/>
      </c>
      <c r="M287" s="4" t="str">
        <f>IFERROR(IF(VLOOKUP(I287,I$2:M286,5,0)=0,"",VLOOKUP(I287,I$2:M286,5,0)),"")</f>
        <v/>
      </c>
      <c r="N287" s="4"/>
      <c r="O287" s="2"/>
      <c r="P287" s="2"/>
      <c r="T287" s="2" t="str">
        <f>IFERROR(INDEX('padron cfe'!D:D,MATCH(DATOS!F287,'padron cfe'!A:A,0),1),"")</f>
        <v/>
      </c>
      <c r="U287" s="4"/>
      <c r="V287" s="4"/>
      <c r="W287" s="4"/>
      <c r="X287" s="4"/>
      <c r="Y287" s="4"/>
      <c r="Z287" s="8"/>
      <c r="AA287" s="4"/>
      <c r="AB287" s="4" t="str">
        <f t="shared" si="67"/>
        <v/>
      </c>
      <c r="AC287" s="7" t="str">
        <f t="shared" ca="1" si="68"/>
        <v/>
      </c>
      <c r="AD287" s="7"/>
      <c r="AE287" s="7"/>
      <c r="AF287" s="97" t="str">
        <f>IFERROR(INDEX(bombas!F:F,MATCH(B287,bombas!I:I,0),1),"")</f>
        <v/>
      </c>
      <c r="AG287" s="6" t="str">
        <f>IFERROR(INDEX(bombas!H:H,MATCH(B287,bombas!I:I,0),1),"")</f>
        <v/>
      </c>
      <c r="AH287" s="4"/>
      <c r="AI287" s="4" t="str">
        <f t="shared" si="69"/>
        <v/>
      </c>
      <c r="AJ287" s="4"/>
      <c r="AK287" s="127" t="str">
        <f t="shared" si="70"/>
        <v/>
      </c>
      <c r="AL287" s="2" t="str">
        <f>IFERROR(IF(INDEX(AL$1:AL286,MATCH(I287,I$1:I286,0),1)=0,"",INDEX(AL$1:AL286,MATCH(I287,I$1:I286,0),1)),"")</f>
        <v/>
      </c>
      <c r="AM287" s="2" t="str">
        <f>IFERROR(IF(INDEX(AM$1:AM286,MATCH(I287,I$1:I286,0),1)=0,"",INDEX(AM$1:AM286,MATCH(I287,I$1:I286,0),1)),"")</f>
        <v/>
      </c>
      <c r="AN287" s="2" t="str">
        <f>IFERROR(IF(INDEX(AN$1:AN286,MATCH(I287,I$1:I286,0),1)=0,"",INDEX(AN$1:AN286,MATCH(I287,I$1:I286,0),1)),"")</f>
        <v/>
      </c>
      <c r="AO287" s="2"/>
      <c r="AP287" s="2"/>
      <c r="AQ287" s="2"/>
      <c r="AR287" s="4"/>
      <c r="AS287" s="4"/>
      <c r="AT287" s="4"/>
      <c r="AU287" s="4"/>
      <c r="AV287" s="4"/>
      <c r="AW287" s="4"/>
      <c r="AX287" s="4"/>
      <c r="AY287" s="4"/>
      <c r="AZ287" s="4"/>
      <c r="BB287" s="4"/>
      <c r="BH287" s="4" t="str">
        <f>IF(IFERROR(VLOOKUP(F287,F288:F$1993,1,0),"")="","",COUNTIF(F:F,F287))</f>
        <v/>
      </c>
      <c r="BI287" s="4"/>
      <c r="BM287" s="5" t="str">
        <f>IF(B287="","",IF(BH287="",1+(MAX(BM$2:BM286)),""))</f>
        <v/>
      </c>
      <c r="BN287" s="5" t="str">
        <f t="shared" si="63"/>
        <v/>
      </c>
      <c r="BO287" s="5" t="str">
        <f t="shared" si="64"/>
        <v/>
      </c>
      <c r="BP287" s="15" t="str">
        <f t="shared" si="65"/>
        <v/>
      </c>
      <c r="BQ287" s="29"/>
      <c r="BR287" s="16"/>
      <c r="BS287" s="5" t="str">
        <f t="shared" si="71"/>
        <v/>
      </c>
      <c r="BV287" s="5" t="str">
        <f t="shared" si="72"/>
        <v/>
      </c>
      <c r="BW287" s="5" t="str">
        <f>IF(I287="","",IFERROR(IF(VLOOKUP(I287,I$2:I286,1,0)=0,"",""),I287))</f>
        <v/>
      </c>
      <c r="BX287" s="25" t="str">
        <f>IF(BW287="","",(IFERROR(VLOOKUP(MID(BW287,1,1),$CO$2:CS$28,3,0),0)+IFERROR(VLOOKUP(MID(BW287,2,1),CO$2:CS$28,4,0),0)+IFERROR(VLOOKUP(MID(BW287,3,1),CO$2:CS$28,5,0),0)+(ROW(BW287)/1000000000000)))</f>
        <v/>
      </c>
      <c r="BZ287" s="5">
        <v>286</v>
      </c>
      <c r="CA287" s="5" t="str">
        <f>IFERROR(VLOOKUP(BZ287,BV$2:BW1363,2,0),"")</f>
        <v/>
      </c>
      <c r="CU287" s="5" t="e">
        <f>IF(REPORTE!AH$2="si",IF(F287=VALUE(REPORTE!C$11),IF(SUM(CU288:CU$1993),CONCATENATE(INT(B287),", "),INT(B287)),""),IF(F287=VALUE(REPORTE!C$10),IF(SUM(CU288:CU$1993),CONCATENATE(INT(B287),", "),INT(B287)),""))</f>
        <v>#VALUE!</v>
      </c>
    </row>
    <row r="288" spans="1:99" s="5" customFormat="1" ht="15" customHeight="1" x14ac:dyDescent="0.25">
      <c r="A288" s="4" t="str">
        <f t="shared" si="62"/>
        <v/>
      </c>
      <c r="B288" s="6"/>
      <c r="C288" s="7"/>
      <c r="D288" s="10"/>
      <c r="E288" s="5" t="str">
        <f t="shared" si="66"/>
        <v/>
      </c>
      <c r="F288" s="9"/>
      <c r="G288" s="1" t="str">
        <f>IFERROR(INDEX('padron cfe'!B:B,MATCH(DATOS!F288,'padron cfe'!A:A,0),1),"")</f>
        <v/>
      </c>
      <c r="H288" s="1"/>
      <c r="J288" s="2" t="str">
        <f>IFERROR(INDEX('padron cfe'!C:C,MATCH(DATOS!F288,'padron cfe'!A:A,0),1),"")</f>
        <v/>
      </c>
      <c r="K288" s="4"/>
      <c r="L288" s="4" t="str">
        <f>IFERROR(IF(VLOOKUP(I288,I$2:L287,4,0)=0,"",VLOOKUP(I288,I$2:L287,4,0)),"")</f>
        <v/>
      </c>
      <c r="M288" s="4" t="str">
        <f>IFERROR(IF(VLOOKUP(I288,I$2:M287,5,0)=0,"",VLOOKUP(I288,I$2:M287,5,0)),"")</f>
        <v/>
      </c>
      <c r="N288" s="4"/>
      <c r="O288" s="2"/>
      <c r="P288" s="2"/>
      <c r="T288" s="2" t="str">
        <f>IFERROR(INDEX('padron cfe'!D:D,MATCH(DATOS!F288,'padron cfe'!A:A,0),1),"")</f>
        <v/>
      </c>
      <c r="U288" s="4"/>
      <c r="V288" s="4"/>
      <c r="W288" s="4"/>
      <c r="X288" s="4"/>
      <c r="Y288" s="4"/>
      <c r="Z288" s="8"/>
      <c r="AA288" s="4"/>
      <c r="AB288" s="4" t="str">
        <f t="shared" si="67"/>
        <v/>
      </c>
      <c r="AC288" s="7" t="str">
        <f t="shared" ca="1" si="68"/>
        <v/>
      </c>
      <c r="AD288" s="7"/>
      <c r="AE288" s="7"/>
      <c r="AF288" s="97" t="str">
        <f>IFERROR(INDEX(bombas!F:F,MATCH(B288,bombas!I:I,0),1),"")</f>
        <v/>
      </c>
      <c r="AG288" s="6" t="str">
        <f>IFERROR(INDEX(bombas!H:H,MATCH(B288,bombas!I:I,0),1),"")</f>
        <v/>
      </c>
      <c r="AH288" s="4"/>
      <c r="AI288" s="4" t="str">
        <f t="shared" si="69"/>
        <v/>
      </c>
      <c r="AJ288" s="4"/>
      <c r="AK288" s="127" t="str">
        <f t="shared" si="70"/>
        <v/>
      </c>
      <c r="AL288" s="2" t="str">
        <f>IFERROR(IF(INDEX(AL$1:AL287,MATCH(I288,I$1:I287,0),1)=0,"",INDEX(AL$1:AL287,MATCH(I288,I$1:I287,0),1)),"")</f>
        <v/>
      </c>
      <c r="AM288" s="2" t="str">
        <f>IFERROR(IF(INDEX(AM$1:AM287,MATCH(I288,I$1:I287,0),1)=0,"",INDEX(AM$1:AM287,MATCH(I288,I$1:I287,0),1)),"")</f>
        <v/>
      </c>
      <c r="AN288" s="2" t="str">
        <f>IFERROR(IF(INDEX(AN$1:AN287,MATCH(I288,I$1:I287,0),1)=0,"",INDEX(AN$1:AN287,MATCH(I288,I$1:I287,0),1)),"")</f>
        <v/>
      </c>
      <c r="AO288" s="2"/>
      <c r="AP288" s="2"/>
      <c r="AQ288" s="2"/>
      <c r="AR288" s="4"/>
      <c r="AS288" s="4"/>
      <c r="AT288" s="4"/>
      <c r="AU288" s="4"/>
      <c r="AV288" s="4"/>
      <c r="AW288" s="4"/>
      <c r="AX288" s="4"/>
      <c r="AY288" s="4"/>
      <c r="AZ288" s="4"/>
      <c r="BB288" s="4"/>
      <c r="BH288" s="4" t="str">
        <f>IF(IFERROR(VLOOKUP(F288,F289:F$1993,1,0),"")="","",COUNTIF(F:F,F288))</f>
        <v/>
      </c>
      <c r="BI288" s="4"/>
      <c r="BM288" s="5" t="str">
        <f>IF(B288="","",IF(BH288="",1+(MAX(BM$2:BM287)),""))</f>
        <v/>
      </c>
      <c r="BN288" s="5" t="str">
        <f t="shared" si="63"/>
        <v/>
      </c>
      <c r="BO288" s="5" t="str">
        <f t="shared" si="64"/>
        <v/>
      </c>
      <c r="BP288" s="15" t="str">
        <f t="shared" si="65"/>
        <v/>
      </c>
      <c r="BQ288" s="29"/>
      <c r="BR288" s="16"/>
      <c r="BS288" s="5" t="str">
        <f t="shared" si="71"/>
        <v/>
      </c>
      <c r="BV288" s="5" t="str">
        <f t="shared" si="72"/>
        <v/>
      </c>
      <c r="BW288" s="5" t="str">
        <f>IF(I288="","",IFERROR(IF(VLOOKUP(I288,I$2:I287,1,0)=0,"",""),I288))</f>
        <v/>
      </c>
      <c r="BX288" s="25" t="str">
        <f>IF(BW288="","",(IFERROR(VLOOKUP(MID(BW288,1,1),$CO$2:CS$28,3,0),0)+IFERROR(VLOOKUP(MID(BW288,2,1),CO$2:CS$28,4,0),0)+IFERROR(VLOOKUP(MID(BW288,3,1),CO$2:CS$28,5,0),0)+(ROW(BW288)/1000000000000)))</f>
        <v/>
      </c>
      <c r="BZ288" s="5">
        <v>287</v>
      </c>
      <c r="CA288" s="5" t="str">
        <f>IFERROR(VLOOKUP(BZ288,BV$2:BW1364,2,0),"")</f>
        <v/>
      </c>
      <c r="CU288" s="5" t="e">
        <f>IF(REPORTE!AH$2="si",IF(F288=VALUE(REPORTE!C$11),IF(SUM(CU289:CU$1993),CONCATENATE(INT(B288),", "),INT(B288)),""),IF(F288=VALUE(REPORTE!C$10),IF(SUM(CU289:CU$1993),CONCATENATE(INT(B288),", "),INT(B288)),""))</f>
        <v>#VALUE!</v>
      </c>
    </row>
    <row r="289" spans="1:100" s="5" customFormat="1" ht="15" customHeight="1" x14ac:dyDescent="0.25">
      <c r="A289" s="4" t="str">
        <f t="shared" si="62"/>
        <v/>
      </c>
      <c r="B289" s="6"/>
      <c r="C289" s="7"/>
      <c r="D289" s="10"/>
      <c r="E289" s="5" t="str">
        <f t="shared" si="66"/>
        <v/>
      </c>
      <c r="F289" s="9"/>
      <c r="G289" s="1" t="str">
        <f>IFERROR(INDEX('padron cfe'!B:B,MATCH(DATOS!F289,'padron cfe'!A:A,0),1),"")</f>
        <v/>
      </c>
      <c r="H289" s="1"/>
      <c r="J289" s="2" t="str">
        <f>IFERROR(INDEX('padron cfe'!C:C,MATCH(DATOS!F289,'padron cfe'!A:A,0),1),"")</f>
        <v/>
      </c>
      <c r="K289" s="4"/>
      <c r="L289" s="4" t="str">
        <f>IFERROR(IF(VLOOKUP(I289,I$2:L288,4,0)=0,"",VLOOKUP(I289,I$2:L288,4,0)),"")</f>
        <v/>
      </c>
      <c r="M289" s="4" t="str">
        <f>IFERROR(IF(VLOOKUP(I289,I$2:M288,5,0)=0,"",VLOOKUP(I289,I$2:M288,5,0)),"")</f>
        <v/>
      </c>
      <c r="N289" s="4"/>
      <c r="O289" s="2"/>
      <c r="P289" s="2"/>
      <c r="T289" s="2" t="str">
        <f>IFERROR(INDEX('padron cfe'!D:D,MATCH(DATOS!F289,'padron cfe'!A:A,0),1),"")</f>
        <v/>
      </c>
      <c r="U289" s="4"/>
      <c r="V289" s="4"/>
      <c r="W289" s="4"/>
      <c r="X289" s="4"/>
      <c r="Y289" s="4"/>
      <c r="Z289" s="8"/>
      <c r="AA289" s="4"/>
      <c r="AB289" s="4" t="str">
        <f t="shared" si="67"/>
        <v/>
      </c>
      <c r="AC289" s="7" t="str">
        <f t="shared" ca="1" si="68"/>
        <v/>
      </c>
      <c r="AD289" s="7"/>
      <c r="AE289" s="7"/>
      <c r="AF289" s="97" t="str">
        <f>IFERROR(INDEX(bombas!F:F,MATCH(B289,bombas!I:I,0),1),"")</f>
        <v/>
      </c>
      <c r="AG289" s="6" t="str">
        <f>IFERROR(INDEX(bombas!H:H,MATCH(B289,bombas!I:I,0),1),"")</f>
        <v/>
      </c>
      <c r="AH289" s="4"/>
      <c r="AI289" s="4" t="str">
        <f t="shared" si="69"/>
        <v/>
      </c>
      <c r="AJ289" s="4"/>
      <c r="AK289" s="127" t="str">
        <f t="shared" si="70"/>
        <v/>
      </c>
      <c r="AL289" s="2" t="str">
        <f>IFERROR(IF(INDEX(AL$1:AL288,MATCH(I289,I$1:I288,0),1)=0,"",INDEX(AL$1:AL288,MATCH(I289,I$1:I288,0),1)),"")</f>
        <v/>
      </c>
      <c r="AM289" s="2" t="str">
        <f>IFERROR(IF(INDEX(AM$1:AM288,MATCH(I289,I$1:I288,0),1)=0,"",INDEX(AM$1:AM288,MATCH(I289,I$1:I288,0),1)),"")</f>
        <v/>
      </c>
      <c r="AN289" s="2" t="str">
        <f>IFERROR(IF(INDEX(AN$1:AN288,MATCH(I289,I$1:I288,0),1)=0,"",INDEX(AN$1:AN288,MATCH(I289,I$1:I288,0),1)),"")</f>
        <v/>
      </c>
      <c r="AO289" s="2"/>
      <c r="AP289" s="2"/>
      <c r="AQ289" s="2"/>
      <c r="AR289" s="4"/>
      <c r="AS289" s="4"/>
      <c r="AT289" s="4"/>
      <c r="AU289" s="4"/>
      <c r="AV289" s="4"/>
      <c r="AW289" s="4"/>
      <c r="AX289" s="4"/>
      <c r="AY289" s="4"/>
      <c r="AZ289" s="4"/>
      <c r="BB289" s="4"/>
      <c r="BH289" s="4" t="str">
        <f>IF(IFERROR(VLOOKUP(F289,F290:F$1993,1,0),"")="","",COUNTIF(F:F,F289))</f>
        <v/>
      </c>
      <c r="BI289" s="4"/>
      <c r="BM289" s="5" t="str">
        <f>IF(B289="","",IF(BH289="",1+(MAX(BM$2:BM288)),""))</f>
        <v/>
      </c>
      <c r="BN289" s="5" t="str">
        <f t="shared" si="63"/>
        <v/>
      </c>
      <c r="BO289" s="5" t="str">
        <f t="shared" si="64"/>
        <v/>
      </c>
      <c r="BP289" s="15" t="str">
        <f t="shared" si="65"/>
        <v/>
      </c>
      <c r="BQ289" s="29"/>
      <c r="BR289" s="16"/>
      <c r="BS289" s="5" t="str">
        <f t="shared" si="71"/>
        <v/>
      </c>
      <c r="BV289" s="5" t="str">
        <f t="shared" si="72"/>
        <v/>
      </c>
      <c r="BW289" s="5" t="str">
        <f>IF(I289="","",IFERROR(IF(VLOOKUP(I289,I$2:I288,1,0)=0,"",""),I289))</f>
        <v/>
      </c>
      <c r="BX289" s="25" t="str">
        <f>IF(BW289="","",(IFERROR(VLOOKUP(MID(BW289,1,1),$CO$2:CS$28,3,0),0)+IFERROR(VLOOKUP(MID(BW289,2,1),CO$2:CS$28,4,0),0)+IFERROR(VLOOKUP(MID(BW289,3,1),CO$2:CS$28,5,0),0)+(ROW(BW289)/1000000000000)))</f>
        <v/>
      </c>
      <c r="BZ289" s="5">
        <v>288</v>
      </c>
      <c r="CA289" s="5" t="str">
        <f>IFERROR(VLOOKUP(BZ289,BV$2:BW1365,2,0),"")</f>
        <v/>
      </c>
      <c r="CU289" s="5" t="e">
        <f>IF(REPORTE!AH$2="si",IF(F289=VALUE(REPORTE!C$11),IF(SUM(CU290:CU$1993),CONCATENATE(INT(B289),", "),INT(B289)),""),IF(F289=VALUE(REPORTE!C$10),IF(SUM(CU290:CU$1993),CONCATENATE(INT(B289),", "),INT(B289)),""))</f>
        <v>#VALUE!</v>
      </c>
    </row>
    <row r="290" spans="1:100" s="5" customFormat="1" ht="15" customHeight="1" x14ac:dyDescent="0.25">
      <c r="A290" s="4" t="str">
        <f t="shared" si="62"/>
        <v/>
      </c>
      <c r="B290" s="6"/>
      <c r="C290" s="7"/>
      <c r="D290" s="10"/>
      <c r="E290" s="5" t="str">
        <f t="shared" si="66"/>
        <v/>
      </c>
      <c r="F290" s="9"/>
      <c r="G290" s="1" t="str">
        <f>IFERROR(INDEX('padron cfe'!B:B,MATCH(DATOS!F290,'padron cfe'!A:A,0),1),"")</f>
        <v/>
      </c>
      <c r="H290" s="1"/>
      <c r="J290" s="2" t="str">
        <f>IFERROR(INDEX('padron cfe'!C:C,MATCH(DATOS!F290,'padron cfe'!A:A,0),1),"")</f>
        <v/>
      </c>
      <c r="K290" s="4"/>
      <c r="L290" s="4" t="str">
        <f>IFERROR(IF(VLOOKUP(I290,I$2:L289,4,0)=0,"",VLOOKUP(I290,I$2:L289,4,0)),"")</f>
        <v/>
      </c>
      <c r="M290" s="4" t="str">
        <f>IFERROR(IF(VLOOKUP(I290,I$2:M289,5,0)=0,"",VLOOKUP(I290,I$2:M289,5,0)),"")</f>
        <v/>
      </c>
      <c r="N290" s="4"/>
      <c r="O290" s="2"/>
      <c r="P290" s="2"/>
      <c r="T290" s="2" t="str">
        <f>IFERROR(INDEX('padron cfe'!D:D,MATCH(DATOS!F290,'padron cfe'!A:A,0),1),"")</f>
        <v/>
      </c>
      <c r="U290" s="4"/>
      <c r="V290" s="4"/>
      <c r="W290" s="4"/>
      <c r="X290" s="4"/>
      <c r="Y290" s="4"/>
      <c r="Z290" s="8"/>
      <c r="AA290" s="4"/>
      <c r="AB290" s="4" t="str">
        <f t="shared" si="67"/>
        <v/>
      </c>
      <c r="AC290" s="7" t="str">
        <f t="shared" ca="1" si="68"/>
        <v/>
      </c>
      <c r="AD290" s="7"/>
      <c r="AE290" s="7"/>
      <c r="AF290" s="97" t="str">
        <f>IFERROR(INDEX(bombas!F:F,MATCH(B290,bombas!I:I,0),1),"")</f>
        <v/>
      </c>
      <c r="AG290" s="6" t="str">
        <f>IFERROR(INDEX(bombas!H:H,MATCH(B290,bombas!I:I,0),1),"")</f>
        <v/>
      </c>
      <c r="AH290" s="4"/>
      <c r="AI290" s="4" t="str">
        <f t="shared" si="69"/>
        <v/>
      </c>
      <c r="AJ290" s="4"/>
      <c r="AK290" s="127" t="str">
        <f t="shared" si="70"/>
        <v/>
      </c>
      <c r="AL290" s="2" t="str">
        <f>IFERROR(IF(INDEX(AL$1:AL289,MATCH(I290,I$1:I289,0),1)=0,"",INDEX(AL$1:AL289,MATCH(I290,I$1:I289,0),1)),"")</f>
        <v/>
      </c>
      <c r="AM290" s="2" t="str">
        <f>IFERROR(IF(INDEX(AM$1:AM289,MATCH(I290,I$1:I289,0),1)=0,"",INDEX(AM$1:AM289,MATCH(I290,I$1:I289,0),1)),"")</f>
        <v/>
      </c>
      <c r="AN290" s="2" t="str">
        <f>IFERROR(IF(INDEX(AN$1:AN289,MATCH(I290,I$1:I289,0),1)=0,"",INDEX(AN$1:AN289,MATCH(I290,I$1:I289,0),1)),"")</f>
        <v/>
      </c>
      <c r="AO290" s="2"/>
      <c r="AP290" s="2"/>
      <c r="AQ290" s="2"/>
      <c r="AR290" s="4"/>
      <c r="AS290" s="4"/>
      <c r="AT290" s="4"/>
      <c r="AU290" s="4"/>
      <c r="AV290" s="4"/>
      <c r="AW290" s="4"/>
      <c r="AX290" s="4"/>
      <c r="AY290" s="4"/>
      <c r="AZ290" s="4"/>
      <c r="BB290" s="4"/>
      <c r="BH290" s="4" t="str">
        <f>IF(IFERROR(VLOOKUP(F290,F291:F$1993,1,0),"")="","",COUNTIF(F:F,F290))</f>
        <v/>
      </c>
      <c r="BI290" s="4"/>
      <c r="BM290" s="5" t="str">
        <f>IF(B290="","",IF(BH290="",1+(MAX(BM$2:BM289)),""))</f>
        <v/>
      </c>
      <c r="BN290" s="5" t="str">
        <f t="shared" si="63"/>
        <v/>
      </c>
      <c r="BO290" s="5" t="str">
        <f t="shared" si="64"/>
        <v/>
      </c>
      <c r="BP290" s="15" t="str">
        <f t="shared" si="65"/>
        <v/>
      </c>
      <c r="BQ290" s="29"/>
      <c r="BR290" s="16"/>
      <c r="BS290" s="5" t="str">
        <f t="shared" si="71"/>
        <v/>
      </c>
      <c r="BV290" s="5" t="str">
        <f t="shared" si="72"/>
        <v/>
      </c>
      <c r="BW290" s="5" t="str">
        <f>IF(I290="","",IFERROR(IF(VLOOKUP(I290,I$2:I289,1,0)=0,"",""),I290))</f>
        <v/>
      </c>
      <c r="BX290" s="25" t="str">
        <f>IF(BW290="","",(IFERROR(VLOOKUP(MID(BW290,1,1),$CO$2:CS$28,3,0),0)+IFERROR(VLOOKUP(MID(BW290,2,1),CO$2:CS$28,4,0),0)+IFERROR(VLOOKUP(MID(BW290,3,1),CO$2:CS$28,5,0),0)+(ROW(BW290)/1000000000000)))</f>
        <v/>
      </c>
      <c r="BZ290" s="5">
        <v>289</v>
      </c>
      <c r="CA290" s="5" t="str">
        <f>IFERROR(VLOOKUP(BZ290,BV$2:BW1366,2,0),"")</f>
        <v/>
      </c>
      <c r="CU290" s="5" t="e">
        <f>IF(REPORTE!AH$2="si",IF(F290=VALUE(REPORTE!C$11),IF(SUM(CU291:CU$1993),CONCATENATE(INT(B290),", "),INT(B290)),""),IF(F290=VALUE(REPORTE!C$10),IF(SUM(CU291:CU$1993),CONCATENATE(INT(B290),", "),INT(B290)),""))</f>
        <v>#VALUE!</v>
      </c>
    </row>
    <row r="291" spans="1:100" s="5" customFormat="1" ht="15" customHeight="1" x14ac:dyDescent="0.25">
      <c r="A291" s="4" t="str">
        <f t="shared" si="62"/>
        <v/>
      </c>
      <c r="B291" s="6"/>
      <c r="C291" s="7"/>
      <c r="D291" s="10"/>
      <c r="E291" s="5" t="str">
        <f t="shared" si="66"/>
        <v/>
      </c>
      <c r="F291" s="9"/>
      <c r="G291" s="1" t="str">
        <f>IFERROR(INDEX('padron cfe'!B:B,MATCH(DATOS!F291,'padron cfe'!A:A,0),1),"")</f>
        <v/>
      </c>
      <c r="H291" s="1"/>
      <c r="J291" s="2" t="str">
        <f>IFERROR(INDEX('padron cfe'!C:C,MATCH(DATOS!F291,'padron cfe'!A:A,0),1),"")</f>
        <v/>
      </c>
      <c r="K291" s="4"/>
      <c r="L291" s="4" t="str">
        <f>IFERROR(IF(VLOOKUP(I291,I$2:L290,4,0)=0,"",VLOOKUP(I291,I$2:L290,4,0)),"")</f>
        <v/>
      </c>
      <c r="M291" s="4" t="str">
        <f>IFERROR(IF(VLOOKUP(I291,I$2:M290,5,0)=0,"",VLOOKUP(I291,I$2:M290,5,0)),"")</f>
        <v/>
      </c>
      <c r="N291" s="4"/>
      <c r="O291" s="2"/>
      <c r="P291" s="2"/>
      <c r="T291" s="2" t="str">
        <f>IFERROR(INDEX('padron cfe'!D:D,MATCH(DATOS!F291,'padron cfe'!A:A,0),1),"")</f>
        <v/>
      </c>
      <c r="U291" s="4"/>
      <c r="V291" s="4"/>
      <c r="W291" s="4"/>
      <c r="X291" s="4"/>
      <c r="Y291" s="4"/>
      <c r="Z291" s="8"/>
      <c r="AA291" s="4"/>
      <c r="AB291" s="4" t="str">
        <f t="shared" si="67"/>
        <v/>
      </c>
      <c r="AC291" s="7" t="str">
        <f t="shared" ca="1" si="68"/>
        <v/>
      </c>
      <c r="AD291" s="7"/>
      <c r="AE291" s="7"/>
      <c r="AF291" s="97" t="str">
        <f>IFERROR(INDEX(bombas!F:F,MATCH(B291,bombas!I:I,0),1),"")</f>
        <v/>
      </c>
      <c r="AG291" s="6" t="str">
        <f>IFERROR(INDEX(bombas!H:H,MATCH(B291,bombas!I:I,0),1),"")</f>
        <v/>
      </c>
      <c r="AH291" s="4"/>
      <c r="AI291" s="4" t="str">
        <f t="shared" si="69"/>
        <v/>
      </c>
      <c r="AJ291" s="4"/>
      <c r="AK291" s="127" t="str">
        <f t="shared" si="70"/>
        <v/>
      </c>
      <c r="AL291" s="2" t="str">
        <f>IFERROR(IF(INDEX(AL$1:AL290,MATCH(I291,I$1:I290,0),1)=0,"",INDEX(AL$1:AL290,MATCH(I291,I$1:I290,0),1)),"")</f>
        <v/>
      </c>
      <c r="AM291" s="2" t="str">
        <f>IFERROR(IF(INDEX(AM$1:AM290,MATCH(I291,I$1:I290,0),1)=0,"",INDEX(AM$1:AM290,MATCH(I291,I$1:I290,0),1)),"")</f>
        <v/>
      </c>
      <c r="AN291" s="2" t="str">
        <f>IFERROR(IF(INDEX(AN$1:AN290,MATCH(I291,I$1:I290,0),1)=0,"",INDEX(AN$1:AN290,MATCH(I291,I$1:I290,0),1)),"")</f>
        <v/>
      </c>
      <c r="AO291" s="2"/>
      <c r="AP291" s="2"/>
      <c r="AQ291" s="2"/>
      <c r="AR291" s="4"/>
      <c r="AS291" s="4"/>
      <c r="AT291" s="4"/>
      <c r="AU291" s="4"/>
      <c r="AV291" s="4"/>
      <c r="AW291" s="4"/>
      <c r="AX291" s="4"/>
      <c r="AY291" s="4"/>
      <c r="AZ291" s="4"/>
      <c r="BB291" s="4"/>
      <c r="BH291" s="4" t="str">
        <f>IF(IFERROR(VLOOKUP(F291,F292:F$1993,1,0),"")="","",COUNTIF(F:F,F291))</f>
        <v/>
      </c>
      <c r="BI291" s="4"/>
      <c r="BM291" s="5" t="str">
        <f>IF(B291="","",IF(BH291="",1+(MAX(BM$2:BM290)),""))</f>
        <v/>
      </c>
      <c r="BN291" s="5" t="str">
        <f t="shared" si="63"/>
        <v/>
      </c>
      <c r="BO291" s="5" t="str">
        <f t="shared" si="64"/>
        <v/>
      </c>
      <c r="BP291" s="15" t="str">
        <f t="shared" si="65"/>
        <v/>
      </c>
      <c r="BQ291" s="29"/>
      <c r="BR291" s="16"/>
      <c r="BS291" s="5" t="str">
        <f t="shared" si="71"/>
        <v/>
      </c>
      <c r="BV291" s="5" t="str">
        <f t="shared" si="72"/>
        <v/>
      </c>
      <c r="BW291" s="5" t="str">
        <f>IF(I291="","",IFERROR(IF(VLOOKUP(I291,I$2:I290,1,0)=0,"",""),I291))</f>
        <v/>
      </c>
      <c r="BX291" s="25" t="str">
        <f>IF(BW291="","",(IFERROR(VLOOKUP(MID(BW291,1,1),$CO$2:CS$28,3,0),0)+IFERROR(VLOOKUP(MID(BW291,2,1),CO$2:CS$28,4,0),0)+IFERROR(VLOOKUP(MID(BW291,3,1),CO$2:CS$28,5,0),0)+(ROW(BW291)/1000000000000)))</f>
        <v/>
      </c>
      <c r="BZ291" s="5">
        <v>290</v>
      </c>
      <c r="CA291" s="5" t="str">
        <f>IFERROR(VLOOKUP(BZ291,BV$2:BW1367,2,0),"")</f>
        <v/>
      </c>
      <c r="CU291" s="5" t="e">
        <f>IF(REPORTE!AH$2="si",IF(F291=VALUE(REPORTE!C$11),IF(SUM(CU292:CU$1993),CONCATENATE(INT(B291),", "),INT(B291)),""),IF(F291=VALUE(REPORTE!C$10),IF(SUM(CU292:CU$1993),CONCATENATE(INT(B291),", "),INT(B291)),""))</f>
        <v>#VALUE!</v>
      </c>
    </row>
    <row r="292" spans="1:100" s="5" customFormat="1" ht="15" customHeight="1" x14ac:dyDescent="0.25">
      <c r="A292" s="4" t="str">
        <f t="shared" si="62"/>
        <v/>
      </c>
      <c r="B292" s="6"/>
      <c r="C292" s="7"/>
      <c r="D292" s="10"/>
      <c r="E292" s="5" t="str">
        <f t="shared" si="66"/>
        <v/>
      </c>
      <c r="F292" s="9"/>
      <c r="G292" s="1" t="str">
        <f>IFERROR(INDEX('padron cfe'!B:B,MATCH(DATOS!F292,'padron cfe'!A:A,0),1),"")</f>
        <v/>
      </c>
      <c r="H292" s="1"/>
      <c r="J292" s="2" t="str">
        <f>IFERROR(INDEX('padron cfe'!C:C,MATCH(DATOS!F292,'padron cfe'!A:A,0),1),"")</f>
        <v/>
      </c>
      <c r="K292" s="4"/>
      <c r="L292" s="4" t="str">
        <f>IFERROR(IF(VLOOKUP(I292,I$2:L291,4,0)=0,"",VLOOKUP(I292,I$2:L291,4,0)),"")</f>
        <v/>
      </c>
      <c r="M292" s="4" t="str">
        <f>IFERROR(IF(VLOOKUP(I292,I$2:M291,5,0)=0,"",VLOOKUP(I292,I$2:M291,5,0)),"")</f>
        <v/>
      </c>
      <c r="N292" s="4"/>
      <c r="O292" s="2"/>
      <c r="P292" s="2"/>
      <c r="T292" s="2" t="str">
        <f>IFERROR(INDEX('padron cfe'!D:D,MATCH(DATOS!F292,'padron cfe'!A:A,0),1),"")</f>
        <v/>
      </c>
      <c r="U292" s="4"/>
      <c r="V292" s="4"/>
      <c r="W292" s="4"/>
      <c r="X292" s="4"/>
      <c r="Y292" s="4"/>
      <c r="Z292" s="8"/>
      <c r="AA292" s="4"/>
      <c r="AB292" s="4" t="str">
        <f t="shared" si="67"/>
        <v/>
      </c>
      <c r="AC292" s="7" t="str">
        <f t="shared" ca="1" si="68"/>
        <v/>
      </c>
      <c r="AD292" s="7"/>
      <c r="AE292" s="7"/>
      <c r="AF292" s="97" t="str">
        <f>IFERROR(INDEX(bombas!F:F,MATCH(B292,bombas!I:I,0),1),"")</f>
        <v/>
      </c>
      <c r="AG292" s="6" t="str">
        <f>IFERROR(INDEX(bombas!H:H,MATCH(B292,bombas!I:I,0),1),"")</f>
        <v/>
      </c>
      <c r="AH292" s="4"/>
      <c r="AI292" s="4" t="str">
        <f t="shared" si="69"/>
        <v/>
      </c>
      <c r="AJ292" s="4"/>
      <c r="AK292" s="127" t="str">
        <f t="shared" si="70"/>
        <v/>
      </c>
      <c r="AL292" s="2" t="str">
        <f>IFERROR(IF(INDEX(AL$1:AL291,MATCH(I292,I$1:I291,0),1)=0,"",INDEX(AL$1:AL291,MATCH(I292,I$1:I291,0),1)),"")</f>
        <v/>
      </c>
      <c r="AM292" s="2" t="str">
        <f>IFERROR(IF(INDEX(AM$1:AM291,MATCH(I292,I$1:I291,0),1)=0,"",INDEX(AM$1:AM291,MATCH(I292,I$1:I291,0),1)),"")</f>
        <v/>
      </c>
      <c r="AN292" s="2" t="str">
        <f>IFERROR(IF(INDEX(AN$1:AN291,MATCH(I292,I$1:I291,0),1)=0,"",INDEX(AN$1:AN291,MATCH(I292,I$1:I291,0),1)),"")</f>
        <v/>
      </c>
      <c r="AO292" s="2"/>
      <c r="AP292" s="2"/>
      <c r="AQ292" s="2"/>
      <c r="AR292" s="4"/>
      <c r="AS292" s="4"/>
      <c r="AT292" s="4"/>
      <c r="AU292" s="4"/>
      <c r="AV292" s="4"/>
      <c r="AW292" s="4"/>
      <c r="AX292" s="4"/>
      <c r="AY292" s="4"/>
      <c r="AZ292" s="4"/>
      <c r="BB292" s="4"/>
      <c r="BH292" s="4" t="str">
        <f>IF(IFERROR(VLOOKUP(F292,F293:F$1993,1,0),"")="","",COUNTIF(F:F,F292))</f>
        <v/>
      </c>
      <c r="BI292" s="4"/>
      <c r="BM292" s="5" t="str">
        <f>IF(B292="","",IF(BH292="",1+(MAX(BM$2:BM291)),""))</f>
        <v/>
      </c>
      <c r="BN292" s="5" t="str">
        <f t="shared" si="63"/>
        <v/>
      </c>
      <c r="BO292" s="5" t="str">
        <f t="shared" si="64"/>
        <v/>
      </c>
      <c r="BP292" s="15" t="str">
        <f t="shared" si="65"/>
        <v/>
      </c>
      <c r="BQ292" s="29"/>
      <c r="BR292" s="16"/>
      <c r="BS292" s="5" t="str">
        <f t="shared" si="71"/>
        <v/>
      </c>
      <c r="BV292" s="5" t="str">
        <f t="shared" si="72"/>
        <v/>
      </c>
      <c r="BW292" s="5" t="str">
        <f>IF(I292="","",IFERROR(IF(VLOOKUP(I292,I$2:I291,1,0)=0,"",""),I292))</f>
        <v/>
      </c>
      <c r="BX292" s="25" t="str">
        <f>IF(BW292="","",(IFERROR(VLOOKUP(MID(BW292,1,1),$CO$2:CS$28,3,0),0)+IFERROR(VLOOKUP(MID(BW292,2,1),CO$2:CS$28,4,0),0)+IFERROR(VLOOKUP(MID(BW292,3,1),CO$2:CS$28,5,0),0)+(ROW(BW292)/1000000000000)))</f>
        <v/>
      </c>
      <c r="BZ292" s="5">
        <v>291</v>
      </c>
      <c r="CA292" s="5" t="str">
        <f>IFERROR(VLOOKUP(BZ292,BV$2:BW1368,2,0),"")</f>
        <v/>
      </c>
      <c r="CU292" s="5" t="e">
        <f>IF(REPORTE!AH$2="si",IF(F292=VALUE(REPORTE!C$11),IF(SUM(CU293:CU$1993),CONCATENATE(INT(B292),", "),INT(B292)),""),IF(F292=VALUE(REPORTE!C$10),IF(SUM(CU293:CU$1993),CONCATENATE(INT(B292),", "),INT(B292)),""))</f>
        <v>#VALUE!</v>
      </c>
    </row>
    <row r="293" spans="1:100" s="5" customFormat="1" ht="15" customHeight="1" x14ac:dyDescent="0.25">
      <c r="A293" s="4" t="str">
        <f t="shared" si="62"/>
        <v/>
      </c>
      <c r="B293" s="6"/>
      <c r="C293" s="7"/>
      <c r="D293" s="10"/>
      <c r="E293" s="5" t="str">
        <f t="shared" si="66"/>
        <v/>
      </c>
      <c r="F293" s="9"/>
      <c r="G293" s="1" t="str">
        <f>IFERROR(INDEX('padron cfe'!B:B,MATCH(DATOS!F293,'padron cfe'!A:A,0),1),"")</f>
        <v/>
      </c>
      <c r="H293" s="1"/>
      <c r="J293" s="2" t="str">
        <f>IFERROR(INDEX('padron cfe'!C:C,MATCH(DATOS!F293,'padron cfe'!A:A,0),1),"")</f>
        <v/>
      </c>
      <c r="K293" s="4"/>
      <c r="L293" s="4" t="str">
        <f>IFERROR(IF(VLOOKUP(I293,I$2:L292,4,0)=0,"",VLOOKUP(I293,I$2:L292,4,0)),"")</f>
        <v/>
      </c>
      <c r="M293" s="4" t="str">
        <f>IFERROR(IF(VLOOKUP(I293,I$2:M292,5,0)=0,"",VLOOKUP(I293,I$2:M292,5,0)),"")</f>
        <v/>
      </c>
      <c r="N293" s="4"/>
      <c r="O293" s="2"/>
      <c r="P293" s="2"/>
      <c r="T293" s="2" t="str">
        <f>IFERROR(INDEX('padron cfe'!D:D,MATCH(DATOS!F293,'padron cfe'!A:A,0),1),"")</f>
        <v/>
      </c>
      <c r="U293" s="4"/>
      <c r="V293" s="4"/>
      <c r="W293" s="4"/>
      <c r="X293" s="4"/>
      <c r="Y293" s="4"/>
      <c r="Z293" s="8"/>
      <c r="AA293" s="4"/>
      <c r="AB293" s="4" t="str">
        <f t="shared" si="67"/>
        <v/>
      </c>
      <c r="AC293" s="7" t="str">
        <f t="shared" ca="1" si="68"/>
        <v/>
      </c>
      <c r="AD293" s="7"/>
      <c r="AE293" s="7"/>
      <c r="AF293" s="97" t="str">
        <f>IFERROR(INDEX(bombas!F:F,MATCH(B293,bombas!I:I,0),1),"")</f>
        <v/>
      </c>
      <c r="AG293" s="6" t="str">
        <f>IFERROR(INDEX(bombas!H:H,MATCH(B293,bombas!I:I,0),1),"")</f>
        <v/>
      </c>
      <c r="AH293" s="4"/>
      <c r="AI293" s="4" t="str">
        <f t="shared" si="69"/>
        <v/>
      </c>
      <c r="AJ293" s="4"/>
      <c r="AK293" s="127" t="str">
        <f t="shared" si="70"/>
        <v/>
      </c>
      <c r="AL293" s="2" t="str">
        <f>IFERROR(IF(INDEX(AL$1:AL292,MATCH(I293,I$1:I292,0),1)=0,"",INDEX(AL$1:AL292,MATCH(I293,I$1:I292,0),1)),"")</f>
        <v/>
      </c>
      <c r="AM293" s="2" t="str">
        <f>IFERROR(IF(INDEX(AM$1:AM292,MATCH(I293,I$1:I292,0),1)=0,"",INDEX(AM$1:AM292,MATCH(I293,I$1:I292,0),1)),"")</f>
        <v/>
      </c>
      <c r="AN293" s="2" t="str">
        <f>IFERROR(IF(INDEX(AN$1:AN292,MATCH(I293,I$1:I292,0),1)=0,"",INDEX(AN$1:AN292,MATCH(I293,I$1:I292,0),1)),"")</f>
        <v/>
      </c>
      <c r="AO293" s="2"/>
      <c r="AP293" s="2"/>
      <c r="AQ293" s="2"/>
      <c r="AR293" s="4"/>
      <c r="AS293" s="4"/>
      <c r="AT293" s="4"/>
      <c r="AU293" s="4"/>
      <c r="AV293" s="4"/>
      <c r="AW293" s="4"/>
      <c r="AX293" s="4"/>
      <c r="AY293" s="4"/>
      <c r="AZ293" s="4"/>
      <c r="BB293" s="4"/>
      <c r="BH293" s="4" t="str">
        <f>IF(IFERROR(VLOOKUP(F293,F294:F$1993,1,0),"")="","",COUNTIF(F:F,F293))</f>
        <v/>
      </c>
      <c r="BI293" s="4"/>
      <c r="BM293" s="5" t="str">
        <f>IF(B293="","",IF(BH293="",1+(MAX(BM$2:BM292)),""))</f>
        <v/>
      </c>
      <c r="BN293" s="5" t="str">
        <f t="shared" si="63"/>
        <v/>
      </c>
      <c r="BO293" s="5" t="str">
        <f t="shared" si="64"/>
        <v/>
      </c>
      <c r="BP293" s="15" t="str">
        <f t="shared" si="65"/>
        <v/>
      </c>
      <c r="BQ293" s="29"/>
      <c r="BR293" s="16"/>
      <c r="BS293" s="5" t="str">
        <f t="shared" si="71"/>
        <v/>
      </c>
      <c r="BV293" s="5" t="str">
        <f t="shared" si="72"/>
        <v/>
      </c>
      <c r="BW293" s="5" t="str">
        <f>IF(I293="","",IFERROR(IF(VLOOKUP(I293,I$2:I292,1,0)=0,"",""),I293))</f>
        <v/>
      </c>
      <c r="BX293" s="25" t="str">
        <f>IF(BW293="","",(IFERROR(VLOOKUP(MID(BW293,1,1),$CO$2:CS$28,3,0),0)+IFERROR(VLOOKUP(MID(BW293,2,1),CO$2:CS$28,4,0),0)+IFERROR(VLOOKUP(MID(BW293,3,1),CO$2:CS$28,5,0),0)+(ROW(BW293)/1000000000000)))</f>
        <v/>
      </c>
      <c r="BZ293" s="5">
        <v>292</v>
      </c>
      <c r="CA293" s="5" t="str">
        <f>IFERROR(VLOOKUP(BZ293,BV$2:BW1369,2,0),"")</f>
        <v/>
      </c>
      <c r="CU293" s="5" t="e">
        <f>IF(REPORTE!AH$2="si",IF(F293=VALUE(REPORTE!C$11),IF(SUM(CU294:CU$1993),CONCATENATE(INT(B293),", "),INT(B293)),""),IF(F293=VALUE(REPORTE!C$10),IF(SUM(CU294:CU$1993),CONCATENATE(INT(B293),", "),INT(B293)),""))</f>
        <v>#VALUE!</v>
      </c>
    </row>
    <row r="294" spans="1:100" s="5" customFormat="1" ht="15" customHeight="1" x14ac:dyDescent="0.25">
      <c r="A294" s="4" t="str">
        <f t="shared" si="62"/>
        <v/>
      </c>
      <c r="B294" s="6"/>
      <c r="C294" s="7"/>
      <c r="D294" s="10"/>
      <c r="E294" s="5" t="str">
        <f t="shared" si="66"/>
        <v/>
      </c>
      <c r="F294" s="9"/>
      <c r="G294" s="1" t="str">
        <f>IFERROR(INDEX('padron cfe'!B:B,MATCH(DATOS!F294,'padron cfe'!A:A,0),1),"")</f>
        <v/>
      </c>
      <c r="H294" s="1"/>
      <c r="J294" s="2" t="str">
        <f>IFERROR(INDEX('padron cfe'!C:C,MATCH(DATOS!F294,'padron cfe'!A:A,0),1),"")</f>
        <v/>
      </c>
      <c r="K294" s="4"/>
      <c r="L294" s="4" t="str">
        <f>IFERROR(IF(VLOOKUP(I294,I$2:L293,4,0)=0,"",VLOOKUP(I294,I$2:L293,4,0)),"")</f>
        <v/>
      </c>
      <c r="M294" s="4" t="str">
        <f>IFERROR(IF(VLOOKUP(I294,I$2:M293,5,0)=0,"",VLOOKUP(I294,I$2:M293,5,0)),"")</f>
        <v/>
      </c>
      <c r="N294" s="4"/>
      <c r="O294" s="2"/>
      <c r="P294" s="2"/>
      <c r="T294" s="2" t="str">
        <f>IFERROR(INDEX('padron cfe'!D:D,MATCH(DATOS!F294,'padron cfe'!A:A,0),1),"")</f>
        <v/>
      </c>
      <c r="U294" s="4"/>
      <c r="V294" s="4"/>
      <c r="W294" s="4"/>
      <c r="X294" s="4"/>
      <c r="Y294" s="4"/>
      <c r="Z294" s="8"/>
      <c r="AA294" s="4"/>
      <c r="AB294" s="4" t="str">
        <f t="shared" si="67"/>
        <v/>
      </c>
      <c r="AC294" s="7" t="str">
        <f t="shared" ca="1" si="68"/>
        <v/>
      </c>
      <c r="AD294" s="7"/>
      <c r="AE294" s="7"/>
      <c r="AF294" s="97" t="str">
        <f>IFERROR(INDEX(bombas!F:F,MATCH(B294,bombas!I:I,0),1),"")</f>
        <v/>
      </c>
      <c r="AG294" s="6" t="str">
        <f>IFERROR(INDEX(bombas!H:H,MATCH(B294,bombas!I:I,0),1),"")</f>
        <v/>
      </c>
      <c r="AH294" s="4"/>
      <c r="AI294" s="4" t="str">
        <f t="shared" si="69"/>
        <v/>
      </c>
      <c r="AJ294" s="4"/>
      <c r="AK294" s="127" t="str">
        <f t="shared" si="70"/>
        <v/>
      </c>
      <c r="AL294" s="2" t="str">
        <f>IFERROR(IF(INDEX(AL$1:AL293,MATCH(I294,I$1:I293,0),1)=0,"",INDEX(AL$1:AL293,MATCH(I294,I$1:I293,0),1)),"")</f>
        <v/>
      </c>
      <c r="AM294" s="2" t="str">
        <f>IFERROR(IF(INDEX(AM$1:AM293,MATCH(I294,I$1:I293,0),1)=0,"",INDEX(AM$1:AM293,MATCH(I294,I$1:I293,0),1)),"")</f>
        <v/>
      </c>
      <c r="AN294" s="2" t="str">
        <f>IFERROR(IF(INDEX(AN$1:AN293,MATCH(I294,I$1:I293,0),1)=0,"",INDEX(AN$1:AN293,MATCH(I294,I$1:I293,0),1)),"")</f>
        <v/>
      </c>
      <c r="AO294" s="2"/>
      <c r="AP294" s="2"/>
      <c r="AQ294" s="2"/>
      <c r="AR294" s="4"/>
      <c r="AS294" s="4"/>
      <c r="AT294" s="4"/>
      <c r="AU294" s="4"/>
      <c r="AV294" s="4"/>
      <c r="AW294" s="4"/>
      <c r="AX294" s="4"/>
      <c r="AY294" s="4"/>
      <c r="AZ294" s="4"/>
      <c r="BB294" s="4"/>
      <c r="BH294" s="4" t="str">
        <f>IF(IFERROR(VLOOKUP(F294,F295:F$1993,1,0),"")="","",COUNTIF(F:F,F294))</f>
        <v/>
      </c>
      <c r="BI294" s="4"/>
      <c r="BM294" s="5" t="str">
        <f>IF(B294="","",IF(BH294="",1+(MAX(BM$2:BM293)),""))</f>
        <v/>
      </c>
      <c r="BN294" s="5" t="str">
        <f t="shared" si="63"/>
        <v/>
      </c>
      <c r="BO294" s="5" t="str">
        <f t="shared" si="64"/>
        <v/>
      </c>
      <c r="BP294" s="15" t="str">
        <f t="shared" si="65"/>
        <v/>
      </c>
      <c r="BQ294" s="29"/>
      <c r="BR294" s="16"/>
      <c r="BS294" s="5" t="str">
        <f t="shared" si="71"/>
        <v/>
      </c>
      <c r="BV294" s="5" t="str">
        <f t="shared" si="72"/>
        <v/>
      </c>
      <c r="BW294" s="5" t="str">
        <f>IF(I294="","",IFERROR(IF(VLOOKUP(I294,I$2:I293,1,0)=0,"",""),I294))</f>
        <v/>
      </c>
      <c r="BX294" s="25" t="str">
        <f>IF(BW294="","",(IFERROR(VLOOKUP(MID(BW294,1,1),$CO$2:CS$28,3,0),0)+IFERROR(VLOOKUP(MID(BW294,2,1),CO$2:CS$28,4,0),0)+IFERROR(VLOOKUP(MID(BW294,3,1),CO$2:CS$28,5,0),0)+(ROW(BW294)/1000000000000)))</f>
        <v/>
      </c>
      <c r="BZ294" s="5">
        <v>293</v>
      </c>
      <c r="CA294" s="5" t="str">
        <f>IFERROR(VLOOKUP(BZ294,BV$2:BW1370,2,0),"")</f>
        <v/>
      </c>
      <c r="CU294" s="5" t="e">
        <f>IF(REPORTE!AH$2="si",IF(F294=VALUE(REPORTE!C$11),IF(SUM(CU295:CU$1993),CONCATENATE(INT(B294),", "),INT(B294)),""),IF(F294=VALUE(REPORTE!C$10),IF(SUM(CU295:CU$1993),CONCATENATE(INT(B294),", "),INT(B294)),""))</f>
        <v>#VALUE!</v>
      </c>
    </row>
    <row r="295" spans="1:100" s="5" customFormat="1" ht="15" customHeight="1" x14ac:dyDescent="0.25">
      <c r="A295" s="4" t="str">
        <f t="shared" si="62"/>
        <v/>
      </c>
      <c r="B295" s="6"/>
      <c r="C295" s="7"/>
      <c r="D295" s="10"/>
      <c r="E295" s="5" t="str">
        <f t="shared" si="66"/>
        <v/>
      </c>
      <c r="F295" s="9"/>
      <c r="G295" s="1" t="str">
        <f>IFERROR(INDEX('padron cfe'!B:B,MATCH(DATOS!F295,'padron cfe'!A:A,0),1),"")</f>
        <v/>
      </c>
      <c r="H295" s="1"/>
      <c r="J295" s="2" t="str">
        <f>IFERROR(INDEX('padron cfe'!C:C,MATCH(DATOS!F295,'padron cfe'!A:A,0),1),"")</f>
        <v/>
      </c>
      <c r="K295" s="4"/>
      <c r="L295" s="4" t="str">
        <f>IFERROR(IF(VLOOKUP(I295,I$2:L294,4,0)=0,"",VLOOKUP(I295,I$2:L294,4,0)),"")</f>
        <v/>
      </c>
      <c r="M295" s="4" t="str">
        <f>IFERROR(IF(VLOOKUP(I295,I$2:M294,5,0)=0,"",VLOOKUP(I295,I$2:M294,5,0)),"")</f>
        <v/>
      </c>
      <c r="N295" s="4"/>
      <c r="O295" s="2"/>
      <c r="P295" s="2"/>
      <c r="T295" s="2" t="str">
        <f>IFERROR(INDEX('padron cfe'!D:D,MATCH(DATOS!F295,'padron cfe'!A:A,0),1),"")</f>
        <v/>
      </c>
      <c r="U295" s="4"/>
      <c r="V295" s="4"/>
      <c r="W295" s="4"/>
      <c r="X295" s="4"/>
      <c r="Y295" s="4"/>
      <c r="Z295" s="8"/>
      <c r="AA295" s="4"/>
      <c r="AB295" s="4" t="str">
        <f t="shared" si="67"/>
        <v/>
      </c>
      <c r="AC295" s="7" t="str">
        <f t="shared" ca="1" si="68"/>
        <v/>
      </c>
      <c r="AD295" s="7"/>
      <c r="AE295" s="7"/>
      <c r="AF295" s="97" t="str">
        <f>IFERROR(INDEX(bombas!F:F,MATCH(B295,bombas!I:I,0),1),"")</f>
        <v/>
      </c>
      <c r="AG295" s="6" t="str">
        <f>IFERROR(INDEX(bombas!H:H,MATCH(B295,bombas!I:I,0),1),"")</f>
        <v/>
      </c>
      <c r="AH295" s="4"/>
      <c r="AI295" s="4" t="str">
        <f t="shared" si="69"/>
        <v/>
      </c>
      <c r="AJ295" s="4"/>
      <c r="AK295" s="127" t="str">
        <f t="shared" si="70"/>
        <v/>
      </c>
      <c r="AL295" s="2" t="str">
        <f>IFERROR(IF(INDEX(AL$1:AL294,MATCH(I295,I$1:I294,0),1)=0,"",INDEX(AL$1:AL294,MATCH(I295,I$1:I294,0),1)),"")</f>
        <v/>
      </c>
      <c r="AM295" s="2" t="str">
        <f>IFERROR(IF(INDEX(AM$1:AM294,MATCH(I295,I$1:I294,0),1)=0,"",INDEX(AM$1:AM294,MATCH(I295,I$1:I294,0),1)),"")</f>
        <v/>
      </c>
      <c r="AN295" s="2" t="str">
        <f>IFERROR(IF(INDEX(AN$1:AN294,MATCH(I295,I$1:I294,0),1)=0,"",INDEX(AN$1:AN294,MATCH(I295,I$1:I294,0),1)),"")</f>
        <v/>
      </c>
      <c r="AO295" s="2"/>
      <c r="AP295" s="2"/>
      <c r="AQ295" s="2"/>
      <c r="AR295" s="4"/>
      <c r="AS295" s="4"/>
      <c r="AT295" s="4"/>
      <c r="AU295" s="4"/>
      <c r="AV295" s="4"/>
      <c r="AW295" s="4"/>
      <c r="AX295" s="4"/>
      <c r="AY295" s="4"/>
      <c r="AZ295" s="4"/>
      <c r="BB295" s="4"/>
      <c r="BH295" s="4" t="str">
        <f>IF(IFERROR(VLOOKUP(F295,F296:F$1993,1,0),"")="","",COUNTIF(F:F,F295))</f>
        <v/>
      </c>
      <c r="BI295" s="4"/>
      <c r="BM295" s="5" t="str">
        <f>IF(B295="","",IF(BH295="",1+(MAX(BM$2:BM294)),""))</f>
        <v/>
      </c>
      <c r="BN295" s="5" t="str">
        <f t="shared" si="63"/>
        <v/>
      </c>
      <c r="BO295" s="5" t="str">
        <f t="shared" si="64"/>
        <v/>
      </c>
      <c r="BP295" s="15" t="str">
        <f t="shared" si="65"/>
        <v/>
      </c>
      <c r="BQ295" s="29"/>
      <c r="BR295" s="16"/>
      <c r="BS295" s="5" t="str">
        <f t="shared" si="71"/>
        <v/>
      </c>
      <c r="BV295" s="5" t="str">
        <f t="shared" si="72"/>
        <v/>
      </c>
      <c r="BW295" s="5" t="str">
        <f>IF(I295="","",IFERROR(IF(VLOOKUP(I295,I$2:I294,1,0)=0,"",""),I295))</f>
        <v/>
      </c>
      <c r="BX295" s="25" t="str">
        <f>IF(BW295="","",(IFERROR(VLOOKUP(MID(BW295,1,1),$CO$2:CS$28,3,0),0)+IFERROR(VLOOKUP(MID(BW295,2,1),CO$2:CS$28,4,0),0)+IFERROR(VLOOKUP(MID(BW295,3,1),CO$2:CS$28,5,0),0)+(ROW(BW295)/1000000000000)))</f>
        <v/>
      </c>
      <c r="BZ295" s="5">
        <v>294</v>
      </c>
      <c r="CA295" s="5" t="str">
        <f>IFERROR(VLOOKUP(BZ295,BV$2:BW1371,2,0),"")</f>
        <v/>
      </c>
      <c r="CU295" s="5" t="e">
        <f>IF(REPORTE!AH$2="si",IF(F295=VALUE(REPORTE!C$11),IF(SUM(CU296:CU$1993),CONCATENATE(INT(B295),", "),INT(B295)),""),IF(F295=VALUE(REPORTE!C$10),IF(SUM(CU296:CU$1993),CONCATENATE(INT(B295),", "),INT(B295)),""))</f>
        <v>#VALUE!</v>
      </c>
    </row>
    <row r="296" spans="1:100" s="5" customFormat="1" ht="15" customHeight="1" x14ac:dyDescent="0.25">
      <c r="A296" s="4" t="str">
        <f t="shared" si="62"/>
        <v/>
      </c>
      <c r="B296" s="6"/>
      <c r="C296" s="7"/>
      <c r="D296" s="10"/>
      <c r="E296" s="5" t="str">
        <f t="shared" si="66"/>
        <v/>
      </c>
      <c r="F296" s="9"/>
      <c r="G296" s="1" t="str">
        <f>IFERROR(INDEX('padron cfe'!B:B,MATCH(DATOS!F296,'padron cfe'!A:A,0),1),"")</f>
        <v/>
      </c>
      <c r="H296" s="1"/>
      <c r="J296" s="2" t="str">
        <f>IFERROR(INDEX('padron cfe'!C:C,MATCH(DATOS!F296,'padron cfe'!A:A,0),1),"")</f>
        <v/>
      </c>
      <c r="K296" s="4"/>
      <c r="L296" s="4" t="str">
        <f>IFERROR(IF(VLOOKUP(I296,I$2:L295,4,0)=0,"",VLOOKUP(I296,I$2:L295,4,0)),"")</f>
        <v/>
      </c>
      <c r="M296" s="4" t="str">
        <f>IFERROR(IF(VLOOKUP(I296,I$2:M295,5,0)=0,"",VLOOKUP(I296,I$2:M295,5,0)),"")</f>
        <v/>
      </c>
      <c r="N296" s="4"/>
      <c r="O296" s="2"/>
      <c r="P296" s="2"/>
      <c r="T296" s="2" t="str">
        <f>IFERROR(INDEX('padron cfe'!D:D,MATCH(DATOS!F296,'padron cfe'!A:A,0),1),"")</f>
        <v/>
      </c>
      <c r="U296" s="4"/>
      <c r="V296" s="4"/>
      <c r="W296" s="4"/>
      <c r="X296" s="4"/>
      <c r="Y296" s="4"/>
      <c r="Z296" s="8"/>
      <c r="AA296" s="4"/>
      <c r="AB296" s="4" t="str">
        <f t="shared" si="67"/>
        <v/>
      </c>
      <c r="AC296" s="7" t="str">
        <f t="shared" ca="1" si="68"/>
        <v/>
      </c>
      <c r="AD296" s="7"/>
      <c r="AE296" s="7"/>
      <c r="AF296" s="97" t="str">
        <f>IFERROR(INDEX(bombas!F:F,MATCH(B296,bombas!I:I,0),1),"")</f>
        <v/>
      </c>
      <c r="AG296" s="6" t="str">
        <f>IFERROR(INDEX(bombas!H:H,MATCH(B296,bombas!I:I,0),1),"")</f>
        <v/>
      </c>
      <c r="AH296" s="4"/>
      <c r="AI296" s="4" t="str">
        <f t="shared" si="69"/>
        <v/>
      </c>
      <c r="AJ296" s="4"/>
      <c r="AK296" s="127" t="str">
        <f t="shared" si="70"/>
        <v/>
      </c>
      <c r="AL296" s="2" t="str">
        <f>IFERROR(IF(INDEX(AL$1:AL295,MATCH(I296,I$1:I295,0),1)=0,"",INDEX(AL$1:AL295,MATCH(I296,I$1:I295,0),1)),"")</f>
        <v/>
      </c>
      <c r="AM296" s="2" t="str">
        <f>IFERROR(IF(INDEX(AM$1:AM295,MATCH(I296,I$1:I295,0),1)=0,"",INDEX(AM$1:AM295,MATCH(I296,I$1:I295,0),1)),"")</f>
        <v/>
      </c>
      <c r="AN296" s="2" t="str">
        <f>IFERROR(IF(INDEX(AN$1:AN295,MATCH(I296,I$1:I295,0),1)=0,"",INDEX(AN$1:AN295,MATCH(I296,I$1:I295,0),1)),"")</f>
        <v/>
      </c>
      <c r="AO296" s="2"/>
      <c r="AP296" s="2"/>
      <c r="AQ296" s="2"/>
      <c r="AR296" s="4"/>
      <c r="AS296" s="4"/>
      <c r="AT296" s="4"/>
      <c r="AU296" s="4"/>
      <c r="AV296" s="4"/>
      <c r="AW296" s="4"/>
      <c r="AX296" s="4"/>
      <c r="AY296" s="4"/>
      <c r="AZ296" s="4"/>
      <c r="BB296" s="4"/>
      <c r="BH296" s="4" t="str">
        <f>IF(IFERROR(VLOOKUP(F296,F297:F$1993,1,0),"")="","",COUNTIF(F:F,F296))</f>
        <v/>
      </c>
      <c r="BI296" s="4"/>
      <c r="BM296" s="5" t="str">
        <f>IF(B296="","",IF(BH296="",1+(MAX(BM$2:BM295)),""))</f>
        <v/>
      </c>
      <c r="BN296" s="5" t="str">
        <f t="shared" si="63"/>
        <v/>
      </c>
      <c r="BO296" s="5" t="str">
        <f t="shared" si="64"/>
        <v/>
      </c>
      <c r="BP296" s="15" t="str">
        <f t="shared" si="65"/>
        <v/>
      </c>
      <c r="BQ296" s="29"/>
      <c r="BR296" s="16"/>
      <c r="BS296" s="5" t="str">
        <f t="shared" si="71"/>
        <v/>
      </c>
      <c r="BV296" s="5" t="str">
        <f t="shared" si="72"/>
        <v/>
      </c>
      <c r="BW296" s="5" t="str">
        <f>IF(I296="","",IFERROR(IF(VLOOKUP(I296,I$2:I295,1,0)=0,"",""),I296))</f>
        <v/>
      </c>
      <c r="BX296" s="25" t="str">
        <f>IF(BW296="","",(IFERROR(VLOOKUP(MID(BW296,1,1),$CO$2:CS$28,3,0),0)+IFERROR(VLOOKUP(MID(BW296,2,1),CO$2:CS$28,4,0),0)+IFERROR(VLOOKUP(MID(BW296,3,1),CO$2:CS$28,5,0),0)+(ROW(BW296)/1000000000000)))</f>
        <v/>
      </c>
      <c r="BZ296" s="5">
        <v>295</v>
      </c>
      <c r="CA296" s="5" t="str">
        <f>IFERROR(VLOOKUP(BZ296,BV$2:BW1372,2,0),"")</f>
        <v/>
      </c>
      <c r="CU296" s="5" t="e">
        <f>IF(REPORTE!AH$2="si",IF(F296=VALUE(REPORTE!C$11),IF(SUM(CU297:CU$1993),CONCATENATE(INT(B296),", "),INT(B296)),""),IF(F296=VALUE(REPORTE!C$10),IF(SUM(CU297:CU$1993),CONCATENATE(INT(B296),", "),INT(B296)),""))</f>
        <v>#VALUE!</v>
      </c>
      <c r="CV296" s="5" t="e">
        <f>CONCATENATE(CU296,CU297,CU298,CU299,CU300,CU301,CU302,CU303,CU304,CU305,CU306,CU307,CU308,CU309,CU310,CU311,CU312,CU313,CU314,CU315,CU316,CU317,CU318,CU319,CU320,CU321,CU322,CU323,CU324,CU325,CU326,CU327,CU328,CU329,CU330,CU331,CU332,CU333,CU334,CU335,CU336,CU337)</f>
        <v>#VALUE!</v>
      </c>
    </row>
    <row r="297" spans="1:100" s="5" customFormat="1" ht="15" customHeight="1" x14ac:dyDescent="0.25">
      <c r="A297" s="4" t="str">
        <f t="shared" si="62"/>
        <v/>
      </c>
      <c r="B297" s="6"/>
      <c r="C297" s="7"/>
      <c r="D297" s="10"/>
      <c r="E297" s="5" t="str">
        <f t="shared" si="66"/>
        <v/>
      </c>
      <c r="F297" s="9"/>
      <c r="G297" s="1" t="str">
        <f>IFERROR(INDEX('padron cfe'!B:B,MATCH(DATOS!F297,'padron cfe'!A:A,0),1),"")</f>
        <v/>
      </c>
      <c r="H297" s="1"/>
      <c r="J297" s="2" t="str">
        <f>IFERROR(INDEX('padron cfe'!C:C,MATCH(DATOS!F297,'padron cfe'!A:A,0),1),"")</f>
        <v/>
      </c>
      <c r="K297" s="4"/>
      <c r="L297" s="4" t="str">
        <f>IFERROR(IF(VLOOKUP(I297,I$2:L296,4,0)=0,"",VLOOKUP(I297,I$2:L296,4,0)),"")</f>
        <v/>
      </c>
      <c r="M297" s="4" t="str">
        <f>IFERROR(IF(VLOOKUP(I297,I$2:M296,5,0)=0,"",VLOOKUP(I297,I$2:M296,5,0)),"")</f>
        <v/>
      </c>
      <c r="N297" s="4"/>
      <c r="O297" s="2"/>
      <c r="P297" s="2"/>
      <c r="T297" s="2" t="str">
        <f>IFERROR(INDEX('padron cfe'!D:D,MATCH(DATOS!F297,'padron cfe'!A:A,0),1),"")</f>
        <v/>
      </c>
      <c r="U297" s="4"/>
      <c r="V297" s="4"/>
      <c r="W297" s="4"/>
      <c r="X297" s="4"/>
      <c r="Y297" s="4"/>
      <c r="Z297" s="8"/>
      <c r="AA297" s="4"/>
      <c r="AB297" s="4" t="str">
        <f t="shared" si="67"/>
        <v/>
      </c>
      <c r="AC297" s="7" t="str">
        <f t="shared" ca="1" si="68"/>
        <v/>
      </c>
      <c r="AD297" s="7"/>
      <c r="AE297" s="7"/>
      <c r="AF297" s="97" t="str">
        <f>IFERROR(INDEX(bombas!F:F,MATCH(B297,bombas!I:I,0),1),"")</f>
        <v/>
      </c>
      <c r="AG297" s="6" t="str">
        <f>IFERROR(INDEX(bombas!H:H,MATCH(B297,bombas!I:I,0),1),"")</f>
        <v/>
      </c>
      <c r="AH297" s="4"/>
      <c r="AI297" s="4" t="str">
        <f t="shared" si="69"/>
        <v/>
      </c>
      <c r="AJ297" s="4"/>
      <c r="AK297" s="127" t="str">
        <f t="shared" si="70"/>
        <v/>
      </c>
      <c r="AL297" s="2" t="str">
        <f>IFERROR(IF(INDEX(AL$1:AL296,MATCH(I297,I$1:I296,0),1)=0,"",INDEX(AL$1:AL296,MATCH(I297,I$1:I296,0),1)),"")</f>
        <v/>
      </c>
      <c r="AM297" s="2" t="str">
        <f>IFERROR(IF(INDEX(AM$1:AM296,MATCH(I297,I$1:I296,0),1)=0,"",INDEX(AM$1:AM296,MATCH(I297,I$1:I296,0),1)),"")</f>
        <v/>
      </c>
      <c r="AN297" s="2" t="str">
        <f>IFERROR(IF(INDEX(AN$1:AN296,MATCH(I297,I$1:I296,0),1)=0,"",INDEX(AN$1:AN296,MATCH(I297,I$1:I296,0),1)),"")</f>
        <v/>
      </c>
      <c r="AO297" s="2"/>
      <c r="AP297" s="2"/>
      <c r="AQ297" s="2"/>
      <c r="AR297" s="4"/>
      <c r="AS297" s="4"/>
      <c r="AT297" s="4"/>
      <c r="AU297" s="4"/>
      <c r="AV297" s="4"/>
      <c r="AW297" s="4"/>
      <c r="AX297" s="4"/>
      <c r="AY297" s="4"/>
      <c r="AZ297" s="4"/>
      <c r="BB297" s="4"/>
      <c r="BH297" s="4" t="str">
        <f>IF(IFERROR(VLOOKUP(F297,F298:F$1993,1,0),"")="","",COUNTIF(F:F,F297))</f>
        <v/>
      </c>
      <c r="BI297" s="4"/>
      <c r="BM297" s="5" t="str">
        <f>IF(B297="","",IF(BH297="",1+(MAX(BM$2:BM296)),""))</f>
        <v/>
      </c>
      <c r="BN297" s="5" t="str">
        <f t="shared" si="63"/>
        <v/>
      </c>
      <c r="BO297" s="5" t="str">
        <f t="shared" si="64"/>
        <v/>
      </c>
      <c r="BP297" s="15" t="str">
        <f t="shared" si="65"/>
        <v/>
      </c>
      <c r="BQ297" s="29"/>
      <c r="BR297" s="16"/>
      <c r="BS297" s="5" t="str">
        <f t="shared" ref="BS297:BS328" si="73">CONCATENATE(AQ297,AS297,AT297,AU297,AV297)</f>
        <v/>
      </c>
      <c r="BV297" s="5" t="str">
        <f t="shared" si="72"/>
        <v/>
      </c>
      <c r="BW297" s="5" t="str">
        <f>IF(I297="","",IFERROR(IF(VLOOKUP(I297,I$2:I296,1,0)=0,"",""),I297))</f>
        <v/>
      </c>
      <c r="BX297" s="25" t="str">
        <f>IF(BW297="","",(IFERROR(VLOOKUP(MID(BW297,1,1),$CO$2:CS$28,3,0),0)+IFERROR(VLOOKUP(MID(BW297,2,1),CO$2:CS$28,4,0),0)+IFERROR(VLOOKUP(MID(BW297,3,1),CO$2:CS$28,5,0),0)+(ROW(BW297)/1000000000000)))</f>
        <v/>
      </c>
      <c r="BZ297" s="5">
        <v>296</v>
      </c>
      <c r="CA297" s="5" t="str">
        <f>IFERROR(VLOOKUP(BZ297,BV$2:BW1373,2,0),"")</f>
        <v/>
      </c>
      <c r="CU297" s="5" t="e">
        <f>IF(REPORTE!AH$2="si",IF(F297=VALUE(REPORTE!C$11),IF(SUM(CU298:CU$1993),CONCATENATE(INT(B297),", "),INT(B297)),""),IF(F297=VALUE(REPORTE!C$10),IF(SUM(CU298:CU$1993),CONCATENATE(INT(B297),", "),INT(B297)),""))</f>
        <v>#VALUE!</v>
      </c>
    </row>
    <row r="298" spans="1:100" s="5" customFormat="1" ht="15" customHeight="1" x14ac:dyDescent="0.25">
      <c r="A298" s="4" t="str">
        <f t="shared" si="62"/>
        <v/>
      </c>
      <c r="B298" s="6"/>
      <c r="C298" s="7"/>
      <c r="D298" s="10"/>
      <c r="E298" s="5" t="str">
        <f t="shared" si="66"/>
        <v/>
      </c>
      <c r="F298" s="9"/>
      <c r="G298" s="1" t="str">
        <f>IFERROR(INDEX('padron cfe'!B:B,MATCH(DATOS!F298,'padron cfe'!A:A,0),1),"")</f>
        <v/>
      </c>
      <c r="H298" s="1"/>
      <c r="J298" s="2" t="str">
        <f>IFERROR(INDEX('padron cfe'!C:C,MATCH(DATOS!F298,'padron cfe'!A:A,0),1),"")</f>
        <v/>
      </c>
      <c r="K298" s="4"/>
      <c r="L298" s="4" t="str">
        <f>IFERROR(IF(VLOOKUP(I298,I$2:L297,4,0)=0,"",VLOOKUP(I298,I$2:L297,4,0)),"")</f>
        <v/>
      </c>
      <c r="M298" s="4" t="str">
        <f>IFERROR(IF(VLOOKUP(I298,I$2:M297,5,0)=0,"",VLOOKUP(I298,I$2:M297,5,0)),"")</f>
        <v/>
      </c>
      <c r="N298" s="4"/>
      <c r="O298" s="2"/>
      <c r="P298" s="2"/>
      <c r="T298" s="2" t="str">
        <f>IFERROR(INDEX('padron cfe'!D:D,MATCH(DATOS!F298,'padron cfe'!A:A,0),1),"")</f>
        <v/>
      </c>
      <c r="U298" s="4"/>
      <c r="V298" s="4"/>
      <c r="W298" s="4"/>
      <c r="X298" s="4"/>
      <c r="Y298" s="4"/>
      <c r="Z298" s="8"/>
      <c r="AA298" s="4"/>
      <c r="AB298" s="4" t="str">
        <f t="shared" si="67"/>
        <v/>
      </c>
      <c r="AC298" s="7" t="str">
        <f t="shared" ca="1" si="68"/>
        <v/>
      </c>
      <c r="AD298" s="7"/>
      <c r="AE298" s="7"/>
      <c r="AF298" s="97" t="str">
        <f>IFERROR(INDEX(bombas!F:F,MATCH(B298,bombas!I:I,0),1),"")</f>
        <v/>
      </c>
      <c r="AG298" s="6" t="str">
        <f>IFERROR(INDEX(bombas!H:H,MATCH(B298,bombas!I:I,0),1),"")</f>
        <v/>
      </c>
      <c r="AH298" s="4"/>
      <c r="AI298" s="4" t="str">
        <f t="shared" si="69"/>
        <v/>
      </c>
      <c r="AJ298" s="4"/>
      <c r="AK298" s="127" t="str">
        <f t="shared" si="70"/>
        <v/>
      </c>
      <c r="AL298" s="2" t="str">
        <f>IFERROR(IF(INDEX(AL$1:AL297,MATCH(I298,I$1:I297,0),1)=0,"",INDEX(AL$1:AL297,MATCH(I298,I$1:I297,0),1)),"")</f>
        <v/>
      </c>
      <c r="AM298" s="2" t="str">
        <f>IFERROR(IF(INDEX(AM$1:AM297,MATCH(I298,I$1:I297,0),1)=0,"",INDEX(AM$1:AM297,MATCH(I298,I$1:I297,0),1)),"")</f>
        <v/>
      </c>
      <c r="AN298" s="2" t="str">
        <f>IFERROR(IF(INDEX(AN$1:AN297,MATCH(I298,I$1:I297,0),1)=0,"",INDEX(AN$1:AN297,MATCH(I298,I$1:I297,0),1)),"")</f>
        <v/>
      </c>
      <c r="AO298" s="2"/>
      <c r="AP298" s="2"/>
      <c r="AQ298" s="2"/>
      <c r="AR298" s="4"/>
      <c r="AS298" s="4"/>
      <c r="AT298" s="4"/>
      <c r="AU298" s="4"/>
      <c r="AV298" s="4"/>
      <c r="AW298" s="4"/>
      <c r="AX298" s="4"/>
      <c r="AY298" s="4"/>
      <c r="AZ298" s="4"/>
      <c r="BB298" s="4"/>
      <c r="BH298" s="4" t="str">
        <f>IF(IFERROR(VLOOKUP(F298,F299:F$1993,1,0),"")="","",COUNTIF(F:F,F298))</f>
        <v/>
      </c>
      <c r="BI298" s="4"/>
      <c r="BM298" s="5" t="str">
        <f>IF(B298="","",IF(BH298="",1+(MAX(BM$2:BM297)),""))</f>
        <v/>
      </c>
      <c r="BN298" s="5" t="str">
        <f t="shared" si="63"/>
        <v/>
      </c>
      <c r="BO298" s="5" t="str">
        <f t="shared" si="64"/>
        <v/>
      </c>
      <c r="BP298" s="15" t="str">
        <f t="shared" si="65"/>
        <v/>
      </c>
      <c r="BQ298" s="29"/>
      <c r="BR298" s="16"/>
      <c r="BS298" s="5" t="str">
        <f t="shared" si="73"/>
        <v/>
      </c>
      <c r="BV298" s="5" t="str">
        <f t="shared" si="72"/>
        <v/>
      </c>
      <c r="BW298" s="5" t="str">
        <f>IF(I298="","",IFERROR(IF(VLOOKUP(I298,I$2:I297,1,0)=0,"",""),I298))</f>
        <v/>
      </c>
      <c r="BX298" s="25" t="str">
        <f>IF(BW298="","",(IFERROR(VLOOKUP(MID(BW298,1,1),$CO$2:CS$28,3,0),0)+IFERROR(VLOOKUP(MID(BW298,2,1),CO$2:CS$28,4,0),0)+IFERROR(VLOOKUP(MID(BW298,3,1),CO$2:CS$28,5,0),0)+(ROW(BW298)/1000000000000)))</f>
        <v/>
      </c>
      <c r="BZ298" s="5">
        <v>297</v>
      </c>
      <c r="CA298" s="5" t="str">
        <f>IFERROR(VLOOKUP(BZ298,BV$2:BW1374,2,0),"")</f>
        <v/>
      </c>
      <c r="CU298" s="5" t="e">
        <f>IF(REPORTE!AH$2="si",IF(F298=VALUE(REPORTE!C$11),IF(SUM(CU299:CU$1993),CONCATENATE(INT(B298),", "),INT(B298)),""),IF(F298=VALUE(REPORTE!C$10),IF(SUM(CU299:CU$1993),CONCATENATE(INT(B298),", "),INT(B298)),""))</f>
        <v>#VALUE!</v>
      </c>
    </row>
    <row r="299" spans="1:100" s="5" customFormat="1" ht="15" customHeight="1" x14ac:dyDescent="0.25">
      <c r="A299" s="4" t="str">
        <f t="shared" si="62"/>
        <v/>
      </c>
      <c r="B299" s="6"/>
      <c r="C299" s="7"/>
      <c r="D299" s="10"/>
      <c r="E299" s="5" t="str">
        <f t="shared" si="66"/>
        <v/>
      </c>
      <c r="F299" s="9"/>
      <c r="G299" s="1" t="str">
        <f>IFERROR(INDEX('padron cfe'!B:B,MATCH(DATOS!F299,'padron cfe'!A:A,0),1),"")</f>
        <v/>
      </c>
      <c r="H299" s="1"/>
      <c r="J299" s="2" t="str">
        <f>IFERROR(INDEX('padron cfe'!C:C,MATCH(DATOS!F299,'padron cfe'!A:A,0),1),"")</f>
        <v/>
      </c>
      <c r="K299" s="4"/>
      <c r="L299" s="4" t="str">
        <f>IFERROR(IF(VLOOKUP(I299,I$2:L298,4,0)=0,"",VLOOKUP(I299,I$2:L298,4,0)),"")</f>
        <v/>
      </c>
      <c r="M299" s="4" t="str">
        <f>IFERROR(IF(VLOOKUP(I299,I$2:M298,5,0)=0,"",VLOOKUP(I299,I$2:M298,5,0)),"")</f>
        <v/>
      </c>
      <c r="N299" s="4"/>
      <c r="O299" s="2"/>
      <c r="P299" s="2"/>
      <c r="T299" s="2" t="str">
        <f>IFERROR(INDEX('padron cfe'!D:D,MATCH(DATOS!F299,'padron cfe'!A:A,0),1),"")</f>
        <v/>
      </c>
      <c r="U299" s="4"/>
      <c r="V299" s="4"/>
      <c r="W299" s="4"/>
      <c r="X299" s="4"/>
      <c r="Y299" s="4"/>
      <c r="Z299" s="8"/>
      <c r="AA299" s="4"/>
      <c r="AB299" s="4" t="str">
        <f t="shared" si="67"/>
        <v/>
      </c>
      <c r="AC299" s="7" t="str">
        <f t="shared" ca="1" si="68"/>
        <v/>
      </c>
      <c r="AD299" s="7"/>
      <c r="AE299" s="7"/>
      <c r="AF299" s="97" t="str">
        <f>IFERROR(INDEX(bombas!F:F,MATCH(B299,bombas!I:I,0),1),"")</f>
        <v/>
      </c>
      <c r="AG299" s="6" t="str">
        <f>IFERROR(INDEX(bombas!H:H,MATCH(B299,bombas!I:I,0),1),"")</f>
        <v/>
      </c>
      <c r="AH299" s="4"/>
      <c r="AI299" s="4" t="str">
        <f t="shared" si="69"/>
        <v/>
      </c>
      <c r="AJ299" s="4"/>
      <c r="AK299" s="127" t="str">
        <f t="shared" si="70"/>
        <v/>
      </c>
      <c r="AL299" s="2" t="str">
        <f>IFERROR(IF(INDEX(AL$1:AL298,MATCH(I299,I$1:I298,0),1)=0,"",INDEX(AL$1:AL298,MATCH(I299,I$1:I298,0),1)),"")</f>
        <v/>
      </c>
      <c r="AM299" s="2" t="str">
        <f>IFERROR(IF(INDEX(AM$1:AM298,MATCH(I299,I$1:I298,0),1)=0,"",INDEX(AM$1:AM298,MATCH(I299,I$1:I298,0),1)),"")</f>
        <v/>
      </c>
      <c r="AN299" s="2" t="str">
        <f>IFERROR(IF(INDEX(AN$1:AN298,MATCH(I299,I$1:I298,0),1)=0,"",INDEX(AN$1:AN298,MATCH(I299,I$1:I298,0),1)),"")</f>
        <v/>
      </c>
      <c r="AO299" s="2"/>
      <c r="AP299" s="2"/>
      <c r="AQ299" s="2"/>
      <c r="AR299" s="4"/>
      <c r="AS299" s="4"/>
      <c r="AT299" s="4"/>
      <c r="AU299" s="4"/>
      <c r="AV299" s="4"/>
      <c r="AW299" s="4"/>
      <c r="AX299" s="4"/>
      <c r="AY299" s="4"/>
      <c r="AZ299" s="4"/>
      <c r="BB299" s="4"/>
      <c r="BH299" s="4" t="str">
        <f>IF(IFERROR(VLOOKUP(F299,F300:F$1993,1,0),"")="","",COUNTIF(F:F,F299))</f>
        <v/>
      </c>
      <c r="BI299" s="4"/>
      <c r="BM299" s="5" t="str">
        <f>IF(B299="","",IF(BH299="",1+(MAX(BM$2:BM298)),""))</f>
        <v/>
      </c>
      <c r="BN299" s="5" t="str">
        <f t="shared" si="63"/>
        <v/>
      </c>
      <c r="BO299" s="5" t="str">
        <f t="shared" si="64"/>
        <v/>
      </c>
      <c r="BP299" s="15" t="str">
        <f t="shared" si="65"/>
        <v/>
      </c>
      <c r="BQ299" s="29"/>
      <c r="BR299" s="16"/>
      <c r="BS299" s="5" t="str">
        <f t="shared" si="73"/>
        <v/>
      </c>
      <c r="BV299" s="5" t="str">
        <f t="shared" si="72"/>
        <v/>
      </c>
      <c r="BW299" s="5" t="str">
        <f>IF(I299="","",IFERROR(IF(VLOOKUP(I299,I$2:I298,1,0)=0,"",""),I299))</f>
        <v/>
      </c>
      <c r="BX299" s="25" t="str">
        <f>IF(BW299="","",(IFERROR(VLOOKUP(MID(BW299,1,1),$CO$2:CS$28,3,0),0)+IFERROR(VLOOKUP(MID(BW299,2,1),CO$2:CS$28,4,0),0)+IFERROR(VLOOKUP(MID(BW299,3,1),CO$2:CS$28,5,0),0)+(ROW(BW299)/1000000000000)))</f>
        <v/>
      </c>
      <c r="BZ299" s="5">
        <v>298</v>
      </c>
      <c r="CA299" s="5" t="str">
        <f>IFERROR(VLOOKUP(BZ299,BV$2:BW1375,2,0),"")</f>
        <v/>
      </c>
      <c r="CU299" s="5" t="e">
        <f>IF(REPORTE!AH$2="si",IF(F299=VALUE(REPORTE!C$11),IF(SUM(CU300:CU$1993),CONCATENATE(INT(B299),", "),INT(B299)),""),IF(F299=VALUE(REPORTE!C$10),IF(SUM(CU300:CU$1993),CONCATENATE(INT(B299),", "),INT(B299)),""))</f>
        <v>#VALUE!</v>
      </c>
    </row>
    <row r="300" spans="1:100" s="5" customFormat="1" ht="15" customHeight="1" x14ac:dyDescent="0.25">
      <c r="A300" s="4" t="str">
        <f t="shared" si="62"/>
        <v/>
      </c>
      <c r="B300" s="6"/>
      <c r="C300" s="7"/>
      <c r="D300" s="10"/>
      <c r="E300" s="5" t="str">
        <f t="shared" si="66"/>
        <v/>
      </c>
      <c r="F300" s="9"/>
      <c r="G300" s="1" t="str">
        <f>IFERROR(INDEX('padron cfe'!B:B,MATCH(DATOS!F300,'padron cfe'!A:A,0),1),"")</f>
        <v/>
      </c>
      <c r="H300" s="1"/>
      <c r="J300" s="2" t="str">
        <f>IFERROR(INDEX('padron cfe'!C:C,MATCH(DATOS!F300,'padron cfe'!A:A,0),1),"")</f>
        <v/>
      </c>
      <c r="K300" s="4"/>
      <c r="L300" s="4" t="str">
        <f>IFERROR(IF(VLOOKUP(I300,I$2:L299,4,0)=0,"",VLOOKUP(I300,I$2:L299,4,0)),"")</f>
        <v/>
      </c>
      <c r="M300" s="4" t="str">
        <f>IFERROR(IF(VLOOKUP(I300,I$2:M299,5,0)=0,"",VLOOKUP(I300,I$2:M299,5,0)),"")</f>
        <v/>
      </c>
      <c r="N300" s="4"/>
      <c r="O300" s="2"/>
      <c r="P300" s="2"/>
      <c r="T300" s="2" t="str">
        <f>IFERROR(INDEX('padron cfe'!D:D,MATCH(DATOS!F300,'padron cfe'!A:A,0),1),"")</f>
        <v/>
      </c>
      <c r="U300" s="4"/>
      <c r="V300" s="4"/>
      <c r="W300" s="4"/>
      <c r="X300" s="4"/>
      <c r="Y300" s="4"/>
      <c r="Z300" s="8"/>
      <c r="AA300" s="4"/>
      <c r="AB300" s="4" t="str">
        <f t="shared" si="67"/>
        <v/>
      </c>
      <c r="AC300" s="7" t="str">
        <f t="shared" ca="1" si="68"/>
        <v/>
      </c>
      <c r="AD300" s="7"/>
      <c r="AE300" s="7"/>
      <c r="AF300" s="97" t="str">
        <f>IFERROR(INDEX(bombas!F:F,MATCH(B300,bombas!I:I,0),1),"")</f>
        <v/>
      </c>
      <c r="AG300" s="6" t="str">
        <f>IFERROR(INDEX(bombas!H:H,MATCH(B300,bombas!I:I,0),1),"")</f>
        <v/>
      </c>
      <c r="AH300" s="4"/>
      <c r="AI300" s="4" t="str">
        <f t="shared" si="69"/>
        <v/>
      </c>
      <c r="AJ300" s="4"/>
      <c r="AK300" s="127" t="str">
        <f t="shared" si="70"/>
        <v/>
      </c>
      <c r="AL300" s="2" t="str">
        <f>IFERROR(IF(INDEX(AL$1:AL299,MATCH(I300,I$1:I299,0),1)=0,"",INDEX(AL$1:AL299,MATCH(I300,I$1:I299,0),1)),"")</f>
        <v/>
      </c>
      <c r="AM300" s="2" t="str">
        <f>IFERROR(IF(INDEX(AM$1:AM299,MATCH(I300,I$1:I299,0),1)=0,"",INDEX(AM$1:AM299,MATCH(I300,I$1:I299,0),1)),"")</f>
        <v/>
      </c>
      <c r="AN300" s="2" t="str">
        <f>IFERROR(IF(INDEX(AN$1:AN299,MATCH(I300,I$1:I299,0),1)=0,"",INDEX(AN$1:AN299,MATCH(I300,I$1:I299,0),1)),"")</f>
        <v/>
      </c>
      <c r="AO300" s="2"/>
      <c r="AP300" s="2"/>
      <c r="AQ300" s="2"/>
      <c r="AR300" s="4"/>
      <c r="AS300" s="4"/>
      <c r="AT300" s="4"/>
      <c r="AU300" s="4"/>
      <c r="AV300" s="4"/>
      <c r="AW300" s="4"/>
      <c r="AX300" s="4"/>
      <c r="AY300" s="4"/>
      <c r="AZ300" s="4"/>
      <c r="BB300" s="4"/>
      <c r="BH300" s="4" t="str">
        <f>IF(IFERROR(VLOOKUP(F300,F301:F$1993,1,0),"")="","",COUNTIF(F:F,F300))</f>
        <v/>
      </c>
      <c r="BI300" s="4"/>
      <c r="BM300" s="5" t="str">
        <f>IF(B300="","",IF(BH300="",1+(MAX(BM$2:BM299)),""))</f>
        <v/>
      </c>
      <c r="BN300" s="5" t="str">
        <f t="shared" si="63"/>
        <v/>
      </c>
      <c r="BO300" s="5" t="str">
        <f t="shared" si="64"/>
        <v/>
      </c>
      <c r="BP300" s="15" t="str">
        <f t="shared" si="65"/>
        <v/>
      </c>
      <c r="BQ300" s="29"/>
      <c r="BR300" s="16"/>
      <c r="BS300" s="5" t="str">
        <f t="shared" si="73"/>
        <v/>
      </c>
      <c r="BV300" s="5" t="str">
        <f t="shared" si="72"/>
        <v/>
      </c>
      <c r="BW300" s="5" t="str">
        <f>IF(I300="","",IFERROR(IF(VLOOKUP(I300,I$2:I299,1,0)=0,"",""),I300))</f>
        <v/>
      </c>
      <c r="BX300" s="25" t="str">
        <f>IF(BW300="","",(IFERROR(VLOOKUP(MID(BW300,1,1),$CO$2:CS$28,3,0),0)+IFERROR(VLOOKUP(MID(BW300,2,1),CO$2:CS$28,4,0),0)+IFERROR(VLOOKUP(MID(BW300,3,1),CO$2:CS$28,5,0),0)+(ROW(BW300)/1000000000000)))</f>
        <v/>
      </c>
      <c r="BZ300" s="5">
        <v>299</v>
      </c>
      <c r="CA300" s="5" t="str">
        <f>IFERROR(VLOOKUP(BZ300,BV$2:BW1376,2,0),"")</f>
        <v/>
      </c>
      <c r="CU300" s="5" t="e">
        <f>IF(REPORTE!AH$2="si",IF(F300=VALUE(REPORTE!C$11),IF(SUM(CU301:CU$1993),CONCATENATE(INT(B300),", "),INT(B300)),""),IF(F300=VALUE(REPORTE!C$10),IF(SUM(CU301:CU$1993),CONCATENATE(INT(B300),", "),INT(B300)),""))</f>
        <v>#VALUE!</v>
      </c>
    </row>
    <row r="301" spans="1:100" s="5" customFormat="1" ht="15" customHeight="1" x14ac:dyDescent="0.25">
      <c r="A301" s="4" t="str">
        <f t="shared" si="62"/>
        <v/>
      </c>
      <c r="B301" s="6"/>
      <c r="C301" s="7"/>
      <c r="D301" s="10"/>
      <c r="E301" s="5" t="str">
        <f t="shared" si="66"/>
        <v/>
      </c>
      <c r="F301" s="9"/>
      <c r="G301" s="1" t="str">
        <f>IFERROR(INDEX('padron cfe'!B:B,MATCH(DATOS!F301,'padron cfe'!A:A,0),1),"")</f>
        <v/>
      </c>
      <c r="H301" s="1"/>
      <c r="J301" s="2" t="str">
        <f>IFERROR(INDEX('padron cfe'!C:C,MATCH(DATOS!F301,'padron cfe'!A:A,0),1),"")</f>
        <v/>
      </c>
      <c r="K301" s="4"/>
      <c r="L301" s="4" t="str">
        <f>IFERROR(IF(VLOOKUP(I301,I$2:L300,4,0)=0,"",VLOOKUP(I301,I$2:L300,4,0)),"")</f>
        <v/>
      </c>
      <c r="M301" s="4" t="str">
        <f>IFERROR(IF(VLOOKUP(I301,I$2:M300,5,0)=0,"",VLOOKUP(I301,I$2:M300,5,0)),"")</f>
        <v/>
      </c>
      <c r="N301" s="4"/>
      <c r="O301" s="2"/>
      <c r="P301" s="2"/>
      <c r="T301" s="2" t="str">
        <f>IFERROR(INDEX('padron cfe'!D:D,MATCH(DATOS!F301,'padron cfe'!A:A,0),1),"")</f>
        <v/>
      </c>
      <c r="U301" s="4"/>
      <c r="V301" s="4"/>
      <c r="W301" s="4"/>
      <c r="X301" s="4"/>
      <c r="Y301" s="4"/>
      <c r="Z301" s="8"/>
      <c r="AA301" s="4"/>
      <c r="AB301" s="4" t="str">
        <f t="shared" si="67"/>
        <v/>
      </c>
      <c r="AC301" s="7" t="str">
        <f t="shared" ca="1" si="68"/>
        <v/>
      </c>
      <c r="AD301" s="7"/>
      <c r="AE301" s="7"/>
      <c r="AF301" s="97" t="str">
        <f>IFERROR(INDEX(bombas!F:F,MATCH(B301,bombas!I:I,0),1),"")</f>
        <v/>
      </c>
      <c r="AG301" s="6" t="str">
        <f>IFERROR(INDEX(bombas!H:H,MATCH(B301,bombas!I:I,0),1),"")</f>
        <v/>
      </c>
      <c r="AH301" s="4"/>
      <c r="AI301" s="4" t="str">
        <f t="shared" si="69"/>
        <v/>
      </c>
      <c r="AJ301" s="4"/>
      <c r="AK301" s="127" t="str">
        <f t="shared" si="70"/>
        <v/>
      </c>
      <c r="AL301" s="2" t="str">
        <f>IFERROR(IF(INDEX(AL$1:AL300,MATCH(I301,I$1:I300,0),1)=0,"",INDEX(AL$1:AL300,MATCH(I301,I$1:I300,0),1)),"")</f>
        <v/>
      </c>
      <c r="AM301" s="2" t="str">
        <f>IFERROR(IF(INDEX(AM$1:AM300,MATCH(I301,I$1:I300,0),1)=0,"",INDEX(AM$1:AM300,MATCH(I301,I$1:I300,0),1)),"")</f>
        <v/>
      </c>
      <c r="AN301" s="2" t="str">
        <f>IFERROR(IF(INDEX(AN$1:AN300,MATCH(I301,I$1:I300,0),1)=0,"",INDEX(AN$1:AN300,MATCH(I301,I$1:I300,0),1)),"")</f>
        <v/>
      </c>
      <c r="AO301" s="2"/>
      <c r="AP301" s="2"/>
      <c r="AQ301" s="2"/>
      <c r="AR301" s="4"/>
      <c r="AS301" s="4"/>
      <c r="AT301" s="4"/>
      <c r="AU301" s="4"/>
      <c r="AV301" s="4"/>
      <c r="AW301" s="4"/>
      <c r="AX301" s="4"/>
      <c r="AY301" s="4"/>
      <c r="AZ301" s="4"/>
      <c r="BB301" s="4"/>
      <c r="BH301" s="4" t="str">
        <f>IF(IFERROR(VLOOKUP(F301,F302:F$1993,1,0),"")="","",COUNTIF(F:F,F301))</f>
        <v/>
      </c>
      <c r="BI301" s="4"/>
      <c r="BM301" s="5" t="str">
        <f>IF(B301="","",IF(BH301="",1+(MAX(BM$2:BM300)),""))</f>
        <v/>
      </c>
      <c r="BN301" s="5" t="str">
        <f t="shared" si="63"/>
        <v/>
      </c>
      <c r="BO301" s="5" t="str">
        <f t="shared" si="64"/>
        <v/>
      </c>
      <c r="BP301" s="15" t="str">
        <f t="shared" si="65"/>
        <v/>
      </c>
      <c r="BQ301" s="29"/>
      <c r="BR301" s="16"/>
      <c r="BS301" s="5" t="str">
        <f t="shared" si="73"/>
        <v/>
      </c>
      <c r="BV301" s="5" t="str">
        <f t="shared" si="72"/>
        <v/>
      </c>
      <c r="BW301" s="5" t="str">
        <f>IF(I301="","",IFERROR(IF(VLOOKUP(I301,I$2:I300,1,0)=0,"",""),I301))</f>
        <v/>
      </c>
      <c r="BX301" s="25" t="str">
        <f>IF(BW301="","",(IFERROR(VLOOKUP(MID(BW301,1,1),$CO$2:CS$28,3,0),0)+IFERROR(VLOOKUP(MID(BW301,2,1),CO$2:CS$28,4,0),0)+IFERROR(VLOOKUP(MID(BW301,3,1),CO$2:CS$28,5,0),0)+(ROW(BW301)/1000000000000)))</f>
        <v/>
      </c>
      <c r="BZ301" s="5">
        <v>300</v>
      </c>
      <c r="CA301" s="5" t="str">
        <f>IFERROR(VLOOKUP(BZ301,BV$2:BW1377,2,0),"")</f>
        <v/>
      </c>
      <c r="CU301" s="5" t="e">
        <f>IF(REPORTE!AH$2="si",IF(F301=VALUE(REPORTE!C$11),IF(SUM(CU302:CU$1993),CONCATENATE(INT(B301),", "),INT(B301)),""),IF(F301=VALUE(REPORTE!C$10),IF(SUM(CU302:CU$1993),CONCATENATE(INT(B301),", "),INT(B301)),""))</f>
        <v>#VALUE!</v>
      </c>
    </row>
    <row r="302" spans="1:100" s="5" customFormat="1" ht="15" customHeight="1" x14ac:dyDescent="0.25">
      <c r="A302" s="4" t="str">
        <f t="shared" si="62"/>
        <v/>
      </c>
      <c r="B302" s="6"/>
      <c r="C302" s="7"/>
      <c r="D302" s="10"/>
      <c r="E302" s="5" t="str">
        <f t="shared" si="66"/>
        <v/>
      </c>
      <c r="F302" s="9"/>
      <c r="G302" s="1" t="str">
        <f>IFERROR(INDEX('padron cfe'!B:B,MATCH(DATOS!F302,'padron cfe'!A:A,0),1),"")</f>
        <v/>
      </c>
      <c r="H302" s="1"/>
      <c r="J302" s="2" t="str">
        <f>IFERROR(INDEX('padron cfe'!C:C,MATCH(DATOS!F302,'padron cfe'!A:A,0),1),"")</f>
        <v/>
      </c>
      <c r="K302" s="4"/>
      <c r="L302" s="4" t="str">
        <f>IFERROR(IF(VLOOKUP(I302,I$2:L301,4,0)=0,"",VLOOKUP(I302,I$2:L301,4,0)),"")</f>
        <v/>
      </c>
      <c r="M302" s="4" t="str">
        <f>IFERROR(IF(VLOOKUP(I302,I$2:M301,5,0)=0,"",VLOOKUP(I302,I$2:M301,5,0)),"")</f>
        <v/>
      </c>
      <c r="N302" s="4"/>
      <c r="O302" s="2"/>
      <c r="P302" s="2"/>
      <c r="T302" s="2" t="str">
        <f>IFERROR(INDEX('padron cfe'!D:D,MATCH(DATOS!F302,'padron cfe'!A:A,0),1),"")</f>
        <v/>
      </c>
      <c r="U302" s="4"/>
      <c r="V302" s="4"/>
      <c r="W302" s="4"/>
      <c r="X302" s="4"/>
      <c r="Y302" s="4"/>
      <c r="Z302" s="8"/>
      <c r="AA302" s="4"/>
      <c r="AB302" s="4" t="str">
        <f t="shared" si="67"/>
        <v/>
      </c>
      <c r="AC302" s="7" t="str">
        <f t="shared" ca="1" si="68"/>
        <v/>
      </c>
      <c r="AD302" s="7"/>
      <c r="AE302" s="7"/>
      <c r="AF302" s="97" t="str">
        <f>IFERROR(INDEX(bombas!F:F,MATCH(B302,bombas!I:I,0),1),"")</f>
        <v/>
      </c>
      <c r="AG302" s="6" t="str">
        <f>IFERROR(INDEX(bombas!H:H,MATCH(B302,bombas!I:I,0),1),"")</f>
        <v/>
      </c>
      <c r="AH302" s="4"/>
      <c r="AI302" s="4" t="str">
        <f t="shared" si="69"/>
        <v/>
      </c>
      <c r="AJ302" s="4"/>
      <c r="AK302" s="127" t="str">
        <f t="shared" si="70"/>
        <v/>
      </c>
      <c r="AL302" s="2" t="str">
        <f>IFERROR(IF(INDEX(AL$1:AL301,MATCH(I302,I$1:I301,0),1)=0,"",INDEX(AL$1:AL301,MATCH(I302,I$1:I301,0),1)),"")</f>
        <v/>
      </c>
      <c r="AM302" s="2" t="str">
        <f>IFERROR(IF(INDEX(AM$1:AM301,MATCH(I302,I$1:I301,0),1)=0,"",INDEX(AM$1:AM301,MATCH(I302,I$1:I301,0),1)),"")</f>
        <v/>
      </c>
      <c r="AN302" s="2" t="str">
        <f>IFERROR(IF(INDEX(AN$1:AN301,MATCH(I302,I$1:I301,0),1)=0,"",INDEX(AN$1:AN301,MATCH(I302,I$1:I301,0),1)),"")</f>
        <v/>
      </c>
      <c r="AO302" s="2"/>
      <c r="AP302" s="2"/>
      <c r="AQ302" s="2"/>
      <c r="AR302" s="4"/>
      <c r="AS302" s="4"/>
      <c r="AT302" s="4"/>
      <c r="AU302" s="4"/>
      <c r="AV302" s="4"/>
      <c r="AW302" s="4"/>
      <c r="AX302" s="4"/>
      <c r="AY302" s="4"/>
      <c r="AZ302" s="4"/>
      <c r="BB302" s="4"/>
      <c r="BH302" s="4" t="str">
        <f>IF(IFERROR(VLOOKUP(F302,F303:F$1993,1,0),"")="","",COUNTIF(F:F,F302))</f>
        <v/>
      </c>
      <c r="BI302" s="4"/>
      <c r="BM302" s="5" t="str">
        <f>IF(B302="","",IF(BH302="",1+(MAX(BM$2:BM301)),""))</f>
        <v/>
      </c>
      <c r="BN302" s="5" t="str">
        <f t="shared" si="63"/>
        <v/>
      </c>
      <c r="BO302" s="5" t="str">
        <f t="shared" si="64"/>
        <v/>
      </c>
      <c r="BP302" s="15" t="str">
        <f t="shared" si="65"/>
        <v/>
      </c>
      <c r="BQ302" s="29"/>
      <c r="BR302" s="16"/>
      <c r="BS302" s="5" t="str">
        <f t="shared" si="73"/>
        <v/>
      </c>
      <c r="BV302" s="5" t="str">
        <f t="shared" si="72"/>
        <v/>
      </c>
      <c r="BW302" s="5" t="str">
        <f>IF(I302="","",IFERROR(IF(VLOOKUP(I302,I$2:I301,1,0)=0,"",""),I302))</f>
        <v/>
      </c>
      <c r="BX302" s="25" t="str">
        <f>IF(BW302="","",(IFERROR(VLOOKUP(MID(BW302,1,1),$CO$2:CS$28,3,0),0)+IFERROR(VLOOKUP(MID(BW302,2,1),CO$2:CS$28,4,0),0)+IFERROR(VLOOKUP(MID(BW302,3,1),CO$2:CS$28,5,0),0)+(ROW(BW302)/1000000000000)))</f>
        <v/>
      </c>
      <c r="BZ302" s="5">
        <v>301</v>
      </c>
      <c r="CA302" s="5" t="str">
        <f>IFERROR(VLOOKUP(BZ302,BV$2:BW1378,2,0),"")</f>
        <v/>
      </c>
      <c r="CU302" s="5" t="e">
        <f>IF(REPORTE!AH$2="si",IF(F302=VALUE(REPORTE!C$11),IF(SUM(CU303:CU$1993),CONCATENATE(INT(B302),", "),INT(B302)),""),IF(F302=VALUE(REPORTE!C$10),IF(SUM(CU303:CU$1993),CONCATENATE(INT(B302),", "),INT(B302)),""))</f>
        <v>#VALUE!</v>
      </c>
    </row>
    <row r="303" spans="1:100" s="5" customFormat="1" ht="15" customHeight="1" x14ac:dyDescent="0.25">
      <c r="A303" s="4" t="str">
        <f t="shared" si="62"/>
        <v/>
      </c>
      <c r="B303" s="6"/>
      <c r="C303" s="7"/>
      <c r="D303" s="10"/>
      <c r="E303" s="5" t="str">
        <f t="shared" si="66"/>
        <v/>
      </c>
      <c r="F303" s="9"/>
      <c r="G303" s="1" t="str">
        <f>IFERROR(INDEX('padron cfe'!B:B,MATCH(DATOS!F303,'padron cfe'!A:A,0),1),"")</f>
        <v/>
      </c>
      <c r="H303" s="1"/>
      <c r="J303" s="2" t="str">
        <f>IFERROR(INDEX('padron cfe'!C:C,MATCH(DATOS!F303,'padron cfe'!A:A,0),1),"")</f>
        <v/>
      </c>
      <c r="K303" s="4"/>
      <c r="L303" s="4" t="str">
        <f>IFERROR(IF(VLOOKUP(I303,I$2:L302,4,0)=0,"",VLOOKUP(I303,I$2:L302,4,0)),"")</f>
        <v/>
      </c>
      <c r="M303" s="4" t="str">
        <f>IFERROR(IF(VLOOKUP(I303,I$2:M302,5,0)=0,"",VLOOKUP(I303,I$2:M302,5,0)),"")</f>
        <v/>
      </c>
      <c r="N303" s="4"/>
      <c r="O303" s="2"/>
      <c r="P303" s="2"/>
      <c r="T303" s="2" t="str">
        <f>IFERROR(INDEX('padron cfe'!D:D,MATCH(DATOS!F303,'padron cfe'!A:A,0),1),"")</f>
        <v/>
      </c>
      <c r="U303" s="4"/>
      <c r="V303" s="4"/>
      <c r="W303" s="4"/>
      <c r="X303" s="4"/>
      <c r="Y303" s="4"/>
      <c r="Z303" s="8"/>
      <c r="AA303" s="4"/>
      <c r="AB303" s="4" t="str">
        <f t="shared" si="67"/>
        <v/>
      </c>
      <c r="AC303" s="7" t="str">
        <f t="shared" ca="1" si="68"/>
        <v/>
      </c>
      <c r="AD303" s="7"/>
      <c r="AE303" s="7"/>
      <c r="AF303" s="97" t="str">
        <f>IFERROR(INDEX(bombas!F:F,MATCH(B303,bombas!I:I,0),1),"")</f>
        <v/>
      </c>
      <c r="AG303" s="6" t="str">
        <f>IFERROR(INDEX(bombas!H:H,MATCH(B303,bombas!I:I,0),1),"")</f>
        <v/>
      </c>
      <c r="AH303" s="4"/>
      <c r="AI303" s="4" t="str">
        <f t="shared" si="69"/>
        <v/>
      </c>
      <c r="AJ303" s="4"/>
      <c r="AK303" s="127" t="str">
        <f t="shared" si="70"/>
        <v/>
      </c>
      <c r="AL303" s="2" t="str">
        <f>IFERROR(IF(INDEX(AL$1:AL302,MATCH(I303,I$1:I302,0),1)=0,"",INDEX(AL$1:AL302,MATCH(I303,I$1:I302,0),1)),"")</f>
        <v/>
      </c>
      <c r="AM303" s="2" t="str">
        <f>IFERROR(IF(INDEX(AM$1:AM302,MATCH(I303,I$1:I302,0),1)=0,"",INDEX(AM$1:AM302,MATCH(I303,I$1:I302,0),1)),"")</f>
        <v/>
      </c>
      <c r="AN303" s="2" t="str">
        <f>IFERROR(IF(INDEX(AN$1:AN302,MATCH(I303,I$1:I302,0),1)=0,"",INDEX(AN$1:AN302,MATCH(I303,I$1:I302,0),1)),"")</f>
        <v/>
      </c>
      <c r="AO303" s="2"/>
      <c r="AP303" s="2"/>
      <c r="AQ303" s="2"/>
      <c r="AR303" s="4"/>
      <c r="AS303" s="4"/>
      <c r="AT303" s="4"/>
      <c r="AU303" s="4"/>
      <c r="AV303" s="4"/>
      <c r="AW303" s="4"/>
      <c r="AX303" s="4"/>
      <c r="AY303" s="4"/>
      <c r="AZ303" s="4"/>
      <c r="BB303" s="4"/>
      <c r="BH303" s="4" t="str">
        <f>IF(IFERROR(VLOOKUP(F303,F304:F$1993,1,0),"")="","",COUNTIF(F:F,F303))</f>
        <v/>
      </c>
      <c r="BI303" s="4"/>
      <c r="BM303" s="5" t="str">
        <f>IF(B303="","",IF(BH303="",1+(MAX(BM$2:BM302)),""))</f>
        <v/>
      </c>
      <c r="BN303" s="5" t="str">
        <f t="shared" si="63"/>
        <v/>
      </c>
      <c r="BO303" s="5" t="str">
        <f t="shared" si="64"/>
        <v/>
      </c>
      <c r="BP303" s="15" t="str">
        <f t="shared" si="65"/>
        <v/>
      </c>
      <c r="BQ303" s="29"/>
      <c r="BR303" s="16"/>
      <c r="BS303" s="5" t="str">
        <f t="shared" si="73"/>
        <v/>
      </c>
      <c r="BV303" s="5" t="str">
        <f t="shared" si="72"/>
        <v/>
      </c>
      <c r="BW303" s="5" t="str">
        <f>IF(I303="","",IFERROR(IF(VLOOKUP(I303,I$2:I302,1,0)=0,"",""),I303))</f>
        <v/>
      </c>
      <c r="BX303" s="25" t="str">
        <f>IF(BW303="","",(IFERROR(VLOOKUP(MID(BW303,1,1),$CO$2:CS$28,3,0),0)+IFERROR(VLOOKUP(MID(BW303,2,1),CO$2:CS$28,4,0),0)+IFERROR(VLOOKUP(MID(BW303,3,1),CO$2:CS$28,5,0),0)+(ROW(BW303)/1000000000000)))</f>
        <v/>
      </c>
      <c r="BZ303" s="5">
        <v>302</v>
      </c>
      <c r="CA303" s="5" t="str">
        <f>IFERROR(VLOOKUP(BZ303,BV$2:BW1379,2,0),"")</f>
        <v/>
      </c>
      <c r="CU303" s="5" t="e">
        <f>IF(REPORTE!AH$2="si",IF(F303=VALUE(REPORTE!C$11),IF(SUM(CU304:CU$1993),CONCATENATE(INT(B303),", "),INT(B303)),""),IF(F303=VALUE(REPORTE!C$10),IF(SUM(CU304:CU$1993),CONCATENATE(INT(B303),", "),INT(B303)),""))</f>
        <v>#VALUE!</v>
      </c>
    </row>
    <row r="304" spans="1:100" s="5" customFormat="1" ht="15" customHeight="1" x14ac:dyDescent="0.25">
      <c r="A304" s="4" t="str">
        <f t="shared" si="62"/>
        <v/>
      </c>
      <c r="B304" s="6"/>
      <c r="C304" s="7"/>
      <c r="D304" s="10"/>
      <c r="E304" s="5" t="str">
        <f t="shared" si="66"/>
        <v/>
      </c>
      <c r="F304" s="9"/>
      <c r="G304" s="1" t="str">
        <f>IFERROR(INDEX('padron cfe'!B:B,MATCH(DATOS!F304,'padron cfe'!A:A,0),1),"")</f>
        <v/>
      </c>
      <c r="H304" s="1"/>
      <c r="J304" s="2" t="str">
        <f>IFERROR(INDEX('padron cfe'!C:C,MATCH(DATOS!F304,'padron cfe'!A:A,0),1),"")</f>
        <v/>
      </c>
      <c r="K304" s="4"/>
      <c r="L304" s="4" t="str">
        <f>IFERROR(IF(VLOOKUP(I304,I$2:L303,4,0)=0,"",VLOOKUP(I304,I$2:L303,4,0)),"")</f>
        <v/>
      </c>
      <c r="M304" s="4" t="str">
        <f>IFERROR(IF(VLOOKUP(I304,I$2:M303,5,0)=0,"",VLOOKUP(I304,I$2:M303,5,0)),"")</f>
        <v/>
      </c>
      <c r="N304" s="4"/>
      <c r="O304" s="2"/>
      <c r="P304" s="2"/>
      <c r="T304" s="2" t="str">
        <f>IFERROR(INDEX('padron cfe'!D:D,MATCH(DATOS!F304,'padron cfe'!A:A,0),1),"")</f>
        <v/>
      </c>
      <c r="U304" s="4"/>
      <c r="V304" s="4"/>
      <c r="W304" s="4"/>
      <c r="X304" s="4"/>
      <c r="Y304" s="4"/>
      <c r="Z304" s="8"/>
      <c r="AA304" s="4"/>
      <c r="AB304" s="4" t="str">
        <f t="shared" si="67"/>
        <v/>
      </c>
      <c r="AC304" s="7" t="str">
        <f t="shared" ca="1" si="68"/>
        <v/>
      </c>
      <c r="AD304" s="7"/>
      <c r="AE304" s="7"/>
      <c r="AF304" s="97" t="str">
        <f>IFERROR(INDEX(bombas!F:F,MATCH(B304,bombas!I:I,0),1),"")</f>
        <v/>
      </c>
      <c r="AG304" s="6" t="str">
        <f>IFERROR(INDEX(bombas!H:H,MATCH(B304,bombas!I:I,0),1),"")</f>
        <v/>
      </c>
      <c r="AH304" s="4"/>
      <c r="AI304" s="4" t="str">
        <f t="shared" si="69"/>
        <v/>
      </c>
      <c r="AJ304" s="4"/>
      <c r="AK304" s="127" t="str">
        <f t="shared" si="70"/>
        <v/>
      </c>
      <c r="AL304" s="2" t="str">
        <f>IFERROR(IF(INDEX(AL$1:AL303,MATCH(I304,I$1:I303,0),1)=0,"",INDEX(AL$1:AL303,MATCH(I304,I$1:I303,0),1)),"")</f>
        <v/>
      </c>
      <c r="AM304" s="2" t="str">
        <f>IFERROR(IF(INDEX(AM$1:AM303,MATCH(I304,I$1:I303,0),1)=0,"",INDEX(AM$1:AM303,MATCH(I304,I$1:I303,0),1)),"")</f>
        <v/>
      </c>
      <c r="AN304" s="2" t="str">
        <f>IFERROR(IF(INDEX(AN$1:AN303,MATCH(I304,I$1:I303,0),1)=0,"",INDEX(AN$1:AN303,MATCH(I304,I$1:I303,0),1)),"")</f>
        <v/>
      </c>
      <c r="AO304" s="2"/>
      <c r="AP304" s="2"/>
      <c r="AQ304" s="2"/>
      <c r="AR304" s="4"/>
      <c r="AS304" s="4"/>
      <c r="AT304" s="4"/>
      <c r="AU304" s="4"/>
      <c r="AV304" s="4"/>
      <c r="AW304" s="4"/>
      <c r="AX304" s="4"/>
      <c r="AY304" s="4"/>
      <c r="AZ304" s="4"/>
      <c r="BB304" s="4"/>
      <c r="BH304" s="4" t="str">
        <f>IF(IFERROR(VLOOKUP(F304,F305:F$1993,1,0),"")="","",COUNTIF(F:F,F304))</f>
        <v/>
      </c>
      <c r="BI304" s="4"/>
      <c r="BM304" s="5" t="str">
        <f>IF(B304="","",IF(BH304="",1+(MAX(BM$2:BM303)),""))</f>
        <v/>
      </c>
      <c r="BN304" s="5" t="str">
        <f t="shared" si="63"/>
        <v/>
      </c>
      <c r="BO304" s="5" t="str">
        <f t="shared" si="64"/>
        <v/>
      </c>
      <c r="BP304" s="15" t="str">
        <f t="shared" si="65"/>
        <v/>
      </c>
      <c r="BQ304" s="29"/>
      <c r="BR304" s="16"/>
      <c r="BS304" s="5" t="str">
        <f t="shared" si="73"/>
        <v/>
      </c>
      <c r="BV304" s="5" t="str">
        <f t="shared" si="72"/>
        <v/>
      </c>
      <c r="BW304" s="5" t="str">
        <f>IF(I304="","",IFERROR(IF(VLOOKUP(I304,I$2:I303,1,0)=0,"",""),I304))</f>
        <v/>
      </c>
      <c r="BX304" s="25" t="str">
        <f>IF(BW304="","",(IFERROR(VLOOKUP(MID(BW304,1,1),$CO$2:CS$28,3,0),0)+IFERROR(VLOOKUP(MID(BW304,2,1),CO$2:CS$28,4,0),0)+IFERROR(VLOOKUP(MID(BW304,3,1),CO$2:CS$28,5,0),0)+(ROW(BW304)/1000000000000)))</f>
        <v/>
      </c>
      <c r="BZ304" s="5">
        <v>303</v>
      </c>
      <c r="CA304" s="5" t="str">
        <f>IFERROR(VLOOKUP(BZ304,BV$2:BW1380,2,0),"")</f>
        <v/>
      </c>
      <c r="CU304" s="5" t="e">
        <f>IF(REPORTE!AH$2="si",IF(F304=VALUE(REPORTE!C$11),IF(SUM(CU305:CU$1993),CONCATENATE(INT(B304),", "),INT(B304)),""),IF(F304=VALUE(REPORTE!C$10),IF(SUM(CU305:CU$1993),CONCATENATE(INT(B304),", "),INT(B304)),""))</f>
        <v>#VALUE!</v>
      </c>
    </row>
    <row r="305" spans="1:99" s="5" customFormat="1" ht="15" customHeight="1" x14ac:dyDescent="0.25">
      <c r="A305" s="4" t="str">
        <f t="shared" si="62"/>
        <v/>
      </c>
      <c r="B305" s="6"/>
      <c r="C305" s="7"/>
      <c r="D305" s="10"/>
      <c r="E305" s="5" t="str">
        <f t="shared" si="66"/>
        <v/>
      </c>
      <c r="F305" s="9"/>
      <c r="G305" s="1" t="str">
        <f>IFERROR(INDEX('padron cfe'!B:B,MATCH(DATOS!F305,'padron cfe'!A:A,0),1),"")</f>
        <v/>
      </c>
      <c r="H305" s="1"/>
      <c r="J305" s="2" t="str">
        <f>IFERROR(INDEX('padron cfe'!C:C,MATCH(DATOS!F305,'padron cfe'!A:A,0),1),"")</f>
        <v/>
      </c>
      <c r="K305" s="4"/>
      <c r="L305" s="4" t="str">
        <f>IFERROR(IF(VLOOKUP(I305,I$2:L304,4,0)=0,"",VLOOKUP(I305,I$2:L304,4,0)),"")</f>
        <v/>
      </c>
      <c r="M305" s="4" t="str">
        <f>IFERROR(IF(VLOOKUP(I305,I$2:M304,5,0)=0,"",VLOOKUP(I305,I$2:M304,5,0)),"")</f>
        <v/>
      </c>
      <c r="N305" s="4"/>
      <c r="O305" s="2"/>
      <c r="P305" s="2"/>
      <c r="T305" s="2" t="str">
        <f>IFERROR(INDEX('padron cfe'!D:D,MATCH(DATOS!F305,'padron cfe'!A:A,0),1),"")</f>
        <v/>
      </c>
      <c r="U305" s="4"/>
      <c r="V305" s="4"/>
      <c r="W305" s="4"/>
      <c r="X305" s="4"/>
      <c r="Y305" s="4"/>
      <c r="Z305" s="8"/>
      <c r="AA305" s="4"/>
      <c r="AB305" s="4" t="str">
        <f t="shared" si="67"/>
        <v/>
      </c>
      <c r="AC305" s="7" t="str">
        <f t="shared" ca="1" si="68"/>
        <v/>
      </c>
      <c r="AD305" s="7"/>
      <c r="AE305" s="7"/>
      <c r="AF305" s="97" t="str">
        <f>IFERROR(INDEX(bombas!F:F,MATCH(B305,bombas!I:I,0),1),"")</f>
        <v/>
      </c>
      <c r="AG305" s="6" t="str">
        <f>IFERROR(INDEX(bombas!H:H,MATCH(B305,bombas!I:I,0),1),"")</f>
        <v/>
      </c>
      <c r="AH305" s="4"/>
      <c r="AI305" s="4" t="str">
        <f t="shared" si="69"/>
        <v/>
      </c>
      <c r="AJ305" s="4"/>
      <c r="AK305" s="127" t="str">
        <f t="shared" si="70"/>
        <v/>
      </c>
      <c r="AL305" s="2" t="str">
        <f>IFERROR(IF(INDEX(AL$1:AL304,MATCH(I305,I$1:I304,0),1)=0,"",INDEX(AL$1:AL304,MATCH(I305,I$1:I304,0),1)),"")</f>
        <v/>
      </c>
      <c r="AM305" s="2" t="str">
        <f>IFERROR(IF(INDEX(AM$1:AM304,MATCH(I305,I$1:I304,0),1)=0,"",INDEX(AM$1:AM304,MATCH(I305,I$1:I304,0),1)),"")</f>
        <v/>
      </c>
      <c r="AN305" s="2" t="str">
        <f>IFERROR(IF(INDEX(AN$1:AN304,MATCH(I305,I$1:I304,0),1)=0,"",INDEX(AN$1:AN304,MATCH(I305,I$1:I304,0),1)),"")</f>
        <v/>
      </c>
      <c r="AO305" s="2"/>
      <c r="AP305" s="2"/>
      <c r="AQ305" s="2"/>
      <c r="AR305" s="4"/>
      <c r="AS305" s="4"/>
      <c r="AT305" s="4"/>
      <c r="AU305" s="4"/>
      <c r="AV305" s="4"/>
      <c r="AW305" s="4"/>
      <c r="AX305" s="4"/>
      <c r="AY305" s="4"/>
      <c r="AZ305" s="4"/>
      <c r="BB305" s="4"/>
      <c r="BH305" s="4" t="str">
        <f>IF(IFERROR(VLOOKUP(F305,F306:F$1993,1,0),"")="","",COUNTIF(F:F,F305))</f>
        <v/>
      </c>
      <c r="BI305" s="4"/>
      <c r="BM305" s="5" t="str">
        <f>IF(B305="","",IF(BH305="",1+(MAX(BM$2:BM304)),""))</f>
        <v/>
      </c>
      <c r="BN305" s="5" t="str">
        <f t="shared" si="63"/>
        <v/>
      </c>
      <c r="BO305" s="5" t="str">
        <f t="shared" si="64"/>
        <v/>
      </c>
      <c r="BP305" s="15" t="str">
        <f t="shared" si="65"/>
        <v/>
      </c>
      <c r="BQ305" s="29"/>
      <c r="BR305" s="16"/>
      <c r="BS305" s="5" t="str">
        <f t="shared" si="73"/>
        <v/>
      </c>
      <c r="BV305" s="5" t="str">
        <f t="shared" si="72"/>
        <v/>
      </c>
      <c r="BW305" s="5" t="str">
        <f>IF(I305="","",IFERROR(IF(VLOOKUP(I305,I$2:I304,1,0)=0,"",""),I305))</f>
        <v/>
      </c>
      <c r="BX305" s="25" t="str">
        <f>IF(BW305="","",(IFERROR(VLOOKUP(MID(BW305,1,1),$CO$2:CS$28,3,0),0)+IFERROR(VLOOKUP(MID(BW305,2,1),CO$2:CS$28,4,0),0)+IFERROR(VLOOKUP(MID(BW305,3,1),CO$2:CS$28,5,0),0)+(ROW(BW305)/1000000000000)))</f>
        <v/>
      </c>
      <c r="BZ305" s="5">
        <v>304</v>
      </c>
      <c r="CA305" s="5" t="str">
        <f>IFERROR(VLOOKUP(BZ305,BV$2:BW1381,2,0),"")</f>
        <v/>
      </c>
      <c r="CU305" s="5" t="e">
        <f>IF(REPORTE!AH$2="si",IF(F305=VALUE(REPORTE!C$11),IF(SUM(CU306:CU$1993),CONCATENATE(INT(B305),", "),INT(B305)),""),IF(F305=VALUE(REPORTE!C$10),IF(SUM(CU306:CU$1993),CONCATENATE(INT(B305),", "),INT(B305)),""))</f>
        <v>#VALUE!</v>
      </c>
    </row>
    <row r="306" spans="1:99" s="5" customFormat="1" ht="15" customHeight="1" x14ac:dyDescent="0.25">
      <c r="A306" s="4" t="str">
        <f t="shared" si="62"/>
        <v/>
      </c>
      <c r="B306" s="6"/>
      <c r="C306" s="7"/>
      <c r="D306" s="10"/>
      <c r="E306" s="5" t="str">
        <f t="shared" si="66"/>
        <v/>
      </c>
      <c r="F306" s="9"/>
      <c r="G306" s="1" t="str">
        <f>IFERROR(INDEX('padron cfe'!B:B,MATCH(DATOS!F306,'padron cfe'!A:A,0),1),"")</f>
        <v/>
      </c>
      <c r="H306" s="1"/>
      <c r="J306" s="2" t="str">
        <f>IFERROR(INDEX('padron cfe'!C:C,MATCH(DATOS!F306,'padron cfe'!A:A,0),1),"")</f>
        <v/>
      </c>
      <c r="K306" s="4"/>
      <c r="L306" s="4" t="str">
        <f>IFERROR(IF(VLOOKUP(I306,I$2:L305,4,0)=0,"",VLOOKUP(I306,I$2:L305,4,0)),"")</f>
        <v/>
      </c>
      <c r="M306" s="4" t="str">
        <f>IFERROR(IF(VLOOKUP(I306,I$2:M305,5,0)=0,"",VLOOKUP(I306,I$2:M305,5,0)),"")</f>
        <v/>
      </c>
      <c r="N306" s="4"/>
      <c r="O306" s="2"/>
      <c r="P306" s="2"/>
      <c r="T306" s="2" t="str">
        <f>IFERROR(INDEX('padron cfe'!D:D,MATCH(DATOS!F306,'padron cfe'!A:A,0),1),"")</f>
        <v/>
      </c>
      <c r="U306" s="4"/>
      <c r="V306" s="4"/>
      <c r="W306" s="4"/>
      <c r="X306" s="4"/>
      <c r="Y306" s="4"/>
      <c r="Z306" s="8"/>
      <c r="AA306" s="4"/>
      <c r="AB306" s="4" t="str">
        <f t="shared" si="67"/>
        <v/>
      </c>
      <c r="AC306" s="7" t="str">
        <f t="shared" ca="1" si="68"/>
        <v/>
      </c>
      <c r="AD306" s="7"/>
      <c r="AE306" s="7"/>
      <c r="AF306" s="97" t="str">
        <f>IFERROR(INDEX(bombas!F:F,MATCH(B306,bombas!I:I,0),1),"")</f>
        <v/>
      </c>
      <c r="AG306" s="6" t="str">
        <f>IFERROR(INDEX(bombas!H:H,MATCH(B306,bombas!I:I,0),1),"")</f>
        <v/>
      </c>
      <c r="AH306" s="4"/>
      <c r="AI306" s="4" t="str">
        <f t="shared" si="69"/>
        <v/>
      </c>
      <c r="AJ306" s="4"/>
      <c r="AK306" s="127" t="str">
        <f t="shared" si="70"/>
        <v/>
      </c>
      <c r="AL306" s="2" t="str">
        <f>IFERROR(IF(INDEX(AL$1:AL305,MATCH(I306,I$1:I305,0),1)=0,"",INDEX(AL$1:AL305,MATCH(I306,I$1:I305,0),1)),"")</f>
        <v/>
      </c>
      <c r="AM306" s="2" t="str">
        <f>IFERROR(IF(INDEX(AM$1:AM305,MATCH(I306,I$1:I305,0),1)=0,"",INDEX(AM$1:AM305,MATCH(I306,I$1:I305,0),1)),"")</f>
        <v/>
      </c>
      <c r="AN306" s="2" t="str">
        <f>IFERROR(IF(INDEX(AN$1:AN305,MATCH(I306,I$1:I305,0),1)=0,"",INDEX(AN$1:AN305,MATCH(I306,I$1:I305,0),1)),"")</f>
        <v/>
      </c>
      <c r="AO306" s="2"/>
      <c r="AP306" s="2"/>
      <c r="AQ306" s="2"/>
      <c r="AR306" s="4"/>
      <c r="AS306" s="4"/>
      <c r="AT306" s="4"/>
      <c r="AU306" s="4"/>
      <c r="AV306" s="4"/>
      <c r="AW306" s="4"/>
      <c r="AX306" s="4"/>
      <c r="AY306" s="4"/>
      <c r="AZ306" s="4"/>
      <c r="BB306" s="4"/>
      <c r="BH306" s="4" t="str">
        <f>IF(IFERROR(VLOOKUP(F306,F307:F$1993,1,0),"")="","",COUNTIF(F:F,F306))</f>
        <v/>
      </c>
      <c r="BI306" s="4"/>
      <c r="BM306" s="5" t="str">
        <f>IF(B306="","",IF(BH306="",1+(MAX(BM$2:BM305)),""))</f>
        <v/>
      </c>
      <c r="BN306" s="5" t="str">
        <f t="shared" si="63"/>
        <v/>
      </c>
      <c r="BO306" s="5" t="str">
        <f t="shared" si="64"/>
        <v/>
      </c>
      <c r="BP306" s="15" t="str">
        <f t="shared" si="65"/>
        <v/>
      </c>
      <c r="BQ306" s="29"/>
      <c r="BR306" s="16"/>
      <c r="BS306" s="5" t="str">
        <f t="shared" si="73"/>
        <v/>
      </c>
      <c r="BV306" s="5" t="str">
        <f t="shared" si="72"/>
        <v/>
      </c>
      <c r="BW306" s="5" t="str">
        <f>IF(I306="","",IFERROR(IF(VLOOKUP(I306,I$2:I305,1,0)=0,"",""),I306))</f>
        <v/>
      </c>
      <c r="BX306" s="25" t="str">
        <f>IF(BW306="","",(IFERROR(VLOOKUP(MID(BW306,1,1),$CO$2:CS$28,3,0),0)+IFERROR(VLOOKUP(MID(BW306,2,1),CO$2:CS$28,4,0),0)+IFERROR(VLOOKUP(MID(BW306,3,1),CO$2:CS$28,5,0),0)+(ROW(BW306)/1000000000000)))</f>
        <v/>
      </c>
      <c r="BZ306" s="5">
        <v>305</v>
      </c>
      <c r="CA306" s="5" t="str">
        <f>IFERROR(VLOOKUP(BZ306,BV$2:BW1382,2,0),"")</f>
        <v/>
      </c>
      <c r="CU306" s="5" t="e">
        <f>IF(REPORTE!AH$2="si",IF(F306=VALUE(REPORTE!C$11),IF(SUM(CU307:CU$1993),CONCATENATE(INT(B306),", "),INT(B306)),""),IF(F306=VALUE(REPORTE!C$10),IF(SUM(CU307:CU$1993),CONCATENATE(INT(B306),", "),INT(B306)),""))</f>
        <v>#VALUE!</v>
      </c>
    </row>
    <row r="307" spans="1:99" s="5" customFormat="1" ht="15" customHeight="1" x14ac:dyDescent="0.25">
      <c r="A307" s="4" t="str">
        <f t="shared" si="62"/>
        <v/>
      </c>
      <c r="B307" s="6"/>
      <c r="C307" s="7"/>
      <c r="D307" s="10"/>
      <c r="E307" s="5" t="str">
        <f t="shared" si="66"/>
        <v/>
      </c>
      <c r="F307" s="9"/>
      <c r="G307" s="1" t="str">
        <f>IFERROR(INDEX('padron cfe'!B:B,MATCH(DATOS!F307,'padron cfe'!A:A,0),1),"")</f>
        <v/>
      </c>
      <c r="H307" s="1"/>
      <c r="J307" s="2" t="str">
        <f>IFERROR(INDEX('padron cfe'!C:C,MATCH(DATOS!F307,'padron cfe'!A:A,0),1),"")</f>
        <v/>
      </c>
      <c r="K307" s="4"/>
      <c r="L307" s="4" t="str">
        <f>IFERROR(IF(VLOOKUP(I307,I$2:L306,4,0)=0,"",VLOOKUP(I307,I$2:L306,4,0)),"")</f>
        <v/>
      </c>
      <c r="M307" s="4" t="str">
        <f>IFERROR(IF(VLOOKUP(I307,I$2:M306,5,0)=0,"",VLOOKUP(I307,I$2:M306,5,0)),"")</f>
        <v/>
      </c>
      <c r="N307" s="4"/>
      <c r="O307" s="2"/>
      <c r="P307" s="2"/>
      <c r="T307" s="2" t="str">
        <f>IFERROR(INDEX('padron cfe'!D:D,MATCH(DATOS!F307,'padron cfe'!A:A,0),1),"")</f>
        <v/>
      </c>
      <c r="U307" s="4"/>
      <c r="V307" s="4"/>
      <c r="W307" s="4"/>
      <c r="X307" s="4"/>
      <c r="Y307" s="4"/>
      <c r="Z307" s="8"/>
      <c r="AA307" s="4"/>
      <c r="AB307" s="4" t="str">
        <f t="shared" si="67"/>
        <v/>
      </c>
      <c r="AC307" s="7" t="str">
        <f t="shared" ca="1" si="68"/>
        <v/>
      </c>
      <c r="AD307" s="7"/>
      <c r="AE307" s="7"/>
      <c r="AF307" s="97" t="str">
        <f>IFERROR(INDEX(bombas!F:F,MATCH(B307,bombas!I:I,0),1),"")</f>
        <v/>
      </c>
      <c r="AG307" s="6" t="str">
        <f>IFERROR(INDEX(bombas!H:H,MATCH(B307,bombas!I:I,0),1),"")</f>
        <v/>
      </c>
      <c r="AH307" s="4"/>
      <c r="AI307" s="4" t="str">
        <f t="shared" si="69"/>
        <v/>
      </c>
      <c r="AJ307" s="4"/>
      <c r="AK307" s="127" t="str">
        <f t="shared" si="70"/>
        <v/>
      </c>
      <c r="AL307" s="2" t="str">
        <f>IFERROR(IF(INDEX(AL$1:AL306,MATCH(I307,I$1:I306,0),1)=0,"",INDEX(AL$1:AL306,MATCH(I307,I$1:I306,0),1)),"")</f>
        <v/>
      </c>
      <c r="AM307" s="2" t="str">
        <f>IFERROR(IF(INDEX(AM$1:AM306,MATCH(I307,I$1:I306,0),1)=0,"",INDEX(AM$1:AM306,MATCH(I307,I$1:I306,0),1)),"")</f>
        <v/>
      </c>
      <c r="AN307" s="2" t="str">
        <f>IFERROR(IF(INDEX(AN$1:AN306,MATCH(I307,I$1:I306,0),1)=0,"",INDEX(AN$1:AN306,MATCH(I307,I$1:I306,0),1)),"")</f>
        <v/>
      </c>
      <c r="AO307" s="2"/>
      <c r="AP307" s="2"/>
      <c r="AQ307" s="2"/>
      <c r="AR307" s="4"/>
      <c r="AS307" s="4"/>
      <c r="AT307" s="4"/>
      <c r="AU307" s="4"/>
      <c r="AV307" s="4"/>
      <c r="AW307" s="4"/>
      <c r="AX307" s="4"/>
      <c r="AY307" s="4"/>
      <c r="AZ307" s="4"/>
      <c r="BB307" s="4"/>
      <c r="BH307" s="4" t="str">
        <f>IF(IFERROR(VLOOKUP(F307,F308:F$1993,1,0),"")="","",COUNTIF(F:F,F307))</f>
        <v/>
      </c>
      <c r="BI307" s="4"/>
      <c r="BM307" s="5" t="str">
        <f>IF(B307="","",IF(BH307="",1+(MAX(BM$2:BM306)),""))</f>
        <v/>
      </c>
      <c r="BN307" s="5" t="str">
        <f t="shared" si="63"/>
        <v/>
      </c>
      <c r="BO307" s="5" t="str">
        <f t="shared" si="64"/>
        <v/>
      </c>
      <c r="BP307" s="15" t="str">
        <f t="shared" si="65"/>
        <v/>
      </c>
      <c r="BQ307" s="29"/>
      <c r="BR307" s="16"/>
      <c r="BS307" s="5" t="str">
        <f t="shared" si="73"/>
        <v/>
      </c>
      <c r="BV307" s="5" t="str">
        <f t="shared" si="72"/>
        <v/>
      </c>
      <c r="BW307" s="5" t="str">
        <f>IF(I307="","",IFERROR(IF(VLOOKUP(I307,I$2:I306,1,0)=0,"",""),I307))</f>
        <v/>
      </c>
      <c r="BX307" s="25" t="str">
        <f>IF(BW307="","",(IFERROR(VLOOKUP(MID(BW307,1,1),$CO$2:CS$28,3,0),0)+IFERROR(VLOOKUP(MID(BW307,2,1),CO$2:CS$28,4,0),0)+IFERROR(VLOOKUP(MID(BW307,3,1),CO$2:CS$28,5,0),0)+(ROW(BW307)/1000000000000)))</f>
        <v/>
      </c>
      <c r="BZ307" s="5">
        <v>306</v>
      </c>
      <c r="CA307" s="5" t="str">
        <f>IFERROR(VLOOKUP(BZ307,BV$2:BW1383,2,0),"")</f>
        <v/>
      </c>
      <c r="CU307" s="5" t="e">
        <f>IF(REPORTE!AH$2="si",IF(F307=VALUE(REPORTE!C$11),IF(SUM(CU308:CU$1993),CONCATENATE(INT(B307),", "),INT(B307)),""),IF(F307=VALUE(REPORTE!C$10),IF(SUM(CU308:CU$1993),CONCATENATE(INT(B307),", "),INT(B307)),""))</f>
        <v>#VALUE!</v>
      </c>
    </row>
    <row r="308" spans="1:99" s="5" customFormat="1" ht="15" customHeight="1" x14ac:dyDescent="0.25">
      <c r="A308" s="4" t="str">
        <f t="shared" si="62"/>
        <v/>
      </c>
      <c r="B308" s="6"/>
      <c r="C308" s="7"/>
      <c r="D308" s="10"/>
      <c r="E308" s="5" t="str">
        <f t="shared" si="66"/>
        <v/>
      </c>
      <c r="F308" s="9"/>
      <c r="G308" s="1" t="str">
        <f>IFERROR(INDEX('padron cfe'!B:B,MATCH(DATOS!F308,'padron cfe'!A:A,0),1),"")</f>
        <v/>
      </c>
      <c r="H308" s="1"/>
      <c r="J308" s="2" t="str">
        <f>IFERROR(INDEX('padron cfe'!C:C,MATCH(DATOS!F308,'padron cfe'!A:A,0),1),"")</f>
        <v/>
      </c>
      <c r="K308" s="4"/>
      <c r="L308" s="4" t="str">
        <f>IFERROR(IF(VLOOKUP(I308,I$2:L307,4,0)=0,"",VLOOKUP(I308,I$2:L307,4,0)),"")</f>
        <v/>
      </c>
      <c r="M308" s="4" t="str">
        <f>IFERROR(IF(VLOOKUP(I308,I$2:M307,5,0)=0,"",VLOOKUP(I308,I$2:M307,5,0)),"")</f>
        <v/>
      </c>
      <c r="N308" s="4"/>
      <c r="O308" s="2"/>
      <c r="P308" s="2"/>
      <c r="T308" s="2" t="str">
        <f>IFERROR(INDEX('padron cfe'!D:D,MATCH(DATOS!F308,'padron cfe'!A:A,0),1),"")</f>
        <v/>
      </c>
      <c r="U308" s="4"/>
      <c r="V308" s="4"/>
      <c r="W308" s="4"/>
      <c r="X308" s="4"/>
      <c r="Y308" s="4"/>
      <c r="Z308" s="8"/>
      <c r="AA308" s="4"/>
      <c r="AB308" s="4" t="str">
        <f t="shared" si="67"/>
        <v/>
      </c>
      <c r="AC308" s="7" t="str">
        <f t="shared" ca="1" si="68"/>
        <v/>
      </c>
      <c r="AD308" s="7"/>
      <c r="AE308" s="7"/>
      <c r="AF308" s="97" t="str">
        <f>IFERROR(INDEX(bombas!F:F,MATCH(B308,bombas!I:I,0),1),"")</f>
        <v/>
      </c>
      <c r="AG308" s="6" t="str">
        <f>IFERROR(INDEX(bombas!H:H,MATCH(B308,bombas!I:I,0),1),"")</f>
        <v/>
      </c>
      <c r="AH308" s="4"/>
      <c r="AI308" s="4" t="str">
        <f t="shared" si="69"/>
        <v/>
      </c>
      <c r="AJ308" s="4"/>
      <c r="AK308" s="127" t="str">
        <f t="shared" si="70"/>
        <v/>
      </c>
      <c r="AL308" s="2" t="str">
        <f>IFERROR(IF(INDEX(AL$1:AL307,MATCH(I308,I$1:I307,0),1)=0,"",INDEX(AL$1:AL307,MATCH(I308,I$1:I307,0),1)),"")</f>
        <v/>
      </c>
      <c r="AM308" s="2" t="str">
        <f>IFERROR(IF(INDEX(AM$1:AM307,MATCH(I308,I$1:I307,0),1)=0,"",INDEX(AM$1:AM307,MATCH(I308,I$1:I307,0),1)),"")</f>
        <v/>
      </c>
      <c r="AN308" s="2" t="str">
        <f>IFERROR(IF(INDEX(AN$1:AN307,MATCH(I308,I$1:I307,0),1)=0,"",INDEX(AN$1:AN307,MATCH(I308,I$1:I307,0),1)),"")</f>
        <v/>
      </c>
      <c r="AO308" s="2"/>
      <c r="AP308" s="2"/>
      <c r="AQ308" s="2"/>
      <c r="AR308" s="4"/>
      <c r="AS308" s="4"/>
      <c r="AT308" s="4"/>
      <c r="AU308" s="4"/>
      <c r="AV308" s="4"/>
      <c r="AW308" s="4"/>
      <c r="AX308" s="4"/>
      <c r="AY308" s="4"/>
      <c r="AZ308" s="4"/>
      <c r="BB308" s="4"/>
      <c r="BH308" s="4" t="str">
        <f>IF(IFERROR(VLOOKUP(F308,F309:F$1993,1,0),"")="","",COUNTIF(F:F,F308))</f>
        <v/>
      </c>
      <c r="BI308" s="4"/>
      <c r="BM308" s="5" t="str">
        <f>IF(B308="","",IF(BH308="",1+(MAX(BM$2:BM307)),""))</f>
        <v/>
      </c>
      <c r="BN308" s="5" t="str">
        <f t="shared" si="63"/>
        <v/>
      </c>
      <c r="BO308" s="5" t="str">
        <f t="shared" si="64"/>
        <v/>
      </c>
      <c r="BP308" s="15" t="str">
        <f t="shared" si="65"/>
        <v/>
      </c>
      <c r="BQ308" s="29"/>
      <c r="BR308" s="16"/>
      <c r="BS308" s="5" t="str">
        <f t="shared" si="73"/>
        <v/>
      </c>
      <c r="BV308" s="5" t="str">
        <f t="shared" si="72"/>
        <v/>
      </c>
      <c r="BW308" s="5" t="str">
        <f>IF(I308="","",IFERROR(IF(VLOOKUP(I308,I$2:I307,1,0)=0,"",""),I308))</f>
        <v/>
      </c>
      <c r="BX308" s="25" t="str">
        <f>IF(BW308="","",(IFERROR(VLOOKUP(MID(BW308,1,1),$CO$2:CS$28,3,0),0)+IFERROR(VLOOKUP(MID(BW308,2,1),CO$2:CS$28,4,0),0)+IFERROR(VLOOKUP(MID(BW308,3,1),CO$2:CS$28,5,0),0)+(ROW(BW308)/1000000000000)))</f>
        <v/>
      </c>
      <c r="BZ308" s="5">
        <v>307</v>
      </c>
      <c r="CA308" s="5" t="str">
        <f>IFERROR(VLOOKUP(BZ308,BV$2:BW1384,2,0),"")</f>
        <v/>
      </c>
      <c r="CU308" s="5" t="e">
        <f>IF(REPORTE!AH$2="si",IF(F308=VALUE(REPORTE!C$11),IF(SUM(CU309:CU$1993),CONCATENATE(INT(B308),", "),INT(B308)),""),IF(F308=VALUE(REPORTE!C$10),IF(SUM(CU309:CU$1993),CONCATENATE(INT(B308),", "),INT(B308)),""))</f>
        <v>#VALUE!</v>
      </c>
    </row>
    <row r="309" spans="1:99" s="5" customFormat="1" ht="15" customHeight="1" x14ac:dyDescent="0.25">
      <c r="A309" s="4" t="str">
        <f t="shared" si="62"/>
        <v/>
      </c>
      <c r="B309" s="6"/>
      <c r="C309" s="7"/>
      <c r="D309" s="10"/>
      <c r="E309" s="5" t="str">
        <f t="shared" si="66"/>
        <v/>
      </c>
      <c r="F309" s="9"/>
      <c r="G309" s="1" t="str">
        <f>IFERROR(INDEX('padron cfe'!B:B,MATCH(DATOS!F309,'padron cfe'!A:A,0),1),"")</f>
        <v/>
      </c>
      <c r="H309" s="1"/>
      <c r="J309" s="2" t="str">
        <f>IFERROR(INDEX('padron cfe'!C:C,MATCH(DATOS!F309,'padron cfe'!A:A,0),1),"")</f>
        <v/>
      </c>
      <c r="K309" s="4"/>
      <c r="L309" s="4" t="str">
        <f>IFERROR(IF(VLOOKUP(I309,I$2:L308,4,0)=0,"",VLOOKUP(I309,I$2:L308,4,0)),"")</f>
        <v/>
      </c>
      <c r="M309" s="4" t="str">
        <f>IFERROR(IF(VLOOKUP(I309,I$2:M308,5,0)=0,"",VLOOKUP(I309,I$2:M308,5,0)),"")</f>
        <v/>
      </c>
      <c r="N309" s="4"/>
      <c r="O309" s="2"/>
      <c r="P309" s="2"/>
      <c r="T309" s="2" t="str">
        <f>IFERROR(INDEX('padron cfe'!D:D,MATCH(DATOS!F309,'padron cfe'!A:A,0),1),"")</f>
        <v/>
      </c>
      <c r="U309" s="4"/>
      <c r="V309" s="4"/>
      <c r="W309" s="4"/>
      <c r="X309" s="4"/>
      <c r="Y309" s="4"/>
      <c r="Z309" s="8"/>
      <c r="AA309" s="4"/>
      <c r="AB309" s="4" t="str">
        <f t="shared" si="67"/>
        <v/>
      </c>
      <c r="AC309" s="7" t="str">
        <f t="shared" ca="1" si="68"/>
        <v/>
      </c>
      <c r="AD309" s="7"/>
      <c r="AE309" s="7"/>
      <c r="AF309" s="97" t="str">
        <f>IFERROR(INDEX(bombas!F:F,MATCH(B309,bombas!I:I,0),1),"")</f>
        <v/>
      </c>
      <c r="AG309" s="6" t="str">
        <f>IFERROR(INDEX(bombas!H:H,MATCH(B309,bombas!I:I,0),1),"")</f>
        <v/>
      </c>
      <c r="AH309" s="4"/>
      <c r="AI309" s="4" t="str">
        <f t="shared" si="69"/>
        <v/>
      </c>
      <c r="AJ309" s="4"/>
      <c r="AK309" s="127" t="str">
        <f t="shared" si="70"/>
        <v/>
      </c>
      <c r="AL309" s="2" t="str">
        <f>IFERROR(IF(INDEX(AL$1:AL308,MATCH(I309,I$1:I308,0),1)=0,"",INDEX(AL$1:AL308,MATCH(I309,I$1:I308,0),1)),"")</f>
        <v/>
      </c>
      <c r="AM309" s="2" t="str">
        <f>IFERROR(IF(INDEX(AM$1:AM308,MATCH(I309,I$1:I308,0),1)=0,"",INDEX(AM$1:AM308,MATCH(I309,I$1:I308,0),1)),"")</f>
        <v/>
      </c>
      <c r="AN309" s="2" t="str">
        <f>IFERROR(IF(INDEX(AN$1:AN308,MATCH(I309,I$1:I308,0),1)=0,"",INDEX(AN$1:AN308,MATCH(I309,I$1:I308,0),1)),"")</f>
        <v/>
      </c>
      <c r="AO309" s="2"/>
      <c r="AP309" s="2"/>
      <c r="AQ309" s="2"/>
      <c r="AR309" s="4"/>
      <c r="AS309" s="4"/>
      <c r="AT309" s="4"/>
      <c r="AU309" s="4"/>
      <c r="AV309" s="4"/>
      <c r="AW309" s="4"/>
      <c r="AX309" s="4"/>
      <c r="AY309" s="4"/>
      <c r="AZ309" s="4"/>
      <c r="BB309" s="4"/>
      <c r="BH309" s="4" t="str">
        <f>IF(IFERROR(VLOOKUP(F309,F310:F$1993,1,0),"")="","",COUNTIF(F:F,F309))</f>
        <v/>
      </c>
      <c r="BI309" s="4"/>
      <c r="BM309" s="5" t="str">
        <f>IF(B309="","",IF(BH309="",1+(MAX(BM$2:BM308)),""))</f>
        <v/>
      </c>
      <c r="BN309" s="5" t="str">
        <f t="shared" si="63"/>
        <v/>
      </c>
      <c r="BO309" s="5" t="str">
        <f t="shared" si="64"/>
        <v/>
      </c>
      <c r="BP309" s="15" t="str">
        <f t="shared" si="65"/>
        <v/>
      </c>
      <c r="BQ309" s="29"/>
      <c r="BR309" s="16"/>
      <c r="BS309" s="5" t="str">
        <f t="shared" si="73"/>
        <v/>
      </c>
      <c r="BV309" s="5" t="str">
        <f t="shared" si="72"/>
        <v/>
      </c>
      <c r="BW309" s="5" t="str">
        <f>IF(I309="","",IFERROR(IF(VLOOKUP(I309,I$2:I308,1,0)=0,"",""),I309))</f>
        <v/>
      </c>
      <c r="BX309" s="25" t="str">
        <f>IF(BW309="","",(IFERROR(VLOOKUP(MID(BW309,1,1),$CO$2:CS$28,3,0),0)+IFERROR(VLOOKUP(MID(BW309,2,1),CO$2:CS$28,4,0),0)+IFERROR(VLOOKUP(MID(BW309,3,1),CO$2:CS$28,5,0),0)+(ROW(BW309)/1000000000000)))</f>
        <v/>
      </c>
      <c r="BZ309" s="5">
        <v>308</v>
      </c>
      <c r="CA309" s="5" t="str">
        <f>IFERROR(VLOOKUP(BZ309,BV$2:BW1385,2,0),"")</f>
        <v/>
      </c>
      <c r="CU309" s="5" t="e">
        <f>IF(REPORTE!AH$2="si",IF(F309=VALUE(REPORTE!C$11),IF(SUM(CU310:CU$1993),CONCATENATE(INT(B309),", "),INT(B309)),""),IF(F309=VALUE(REPORTE!C$10),IF(SUM(CU310:CU$1993),CONCATENATE(INT(B309),", "),INT(B309)),""))</f>
        <v>#VALUE!</v>
      </c>
    </row>
    <row r="310" spans="1:99" s="5" customFormat="1" ht="15" customHeight="1" x14ac:dyDescent="0.25">
      <c r="A310" s="4" t="str">
        <f t="shared" si="62"/>
        <v/>
      </c>
      <c r="B310" s="6"/>
      <c r="C310" s="7"/>
      <c r="D310" s="10"/>
      <c r="E310" s="5" t="str">
        <f t="shared" si="66"/>
        <v/>
      </c>
      <c r="F310" s="9"/>
      <c r="G310" s="1" t="str">
        <f>IFERROR(INDEX('padron cfe'!B:B,MATCH(DATOS!F310,'padron cfe'!A:A,0),1),"")</f>
        <v/>
      </c>
      <c r="H310" s="1"/>
      <c r="J310" s="2" t="str">
        <f>IFERROR(INDEX('padron cfe'!C:C,MATCH(DATOS!F310,'padron cfe'!A:A,0),1),"")</f>
        <v/>
      </c>
      <c r="K310" s="4"/>
      <c r="L310" s="4" t="str">
        <f>IFERROR(IF(VLOOKUP(I310,I$2:L309,4,0)=0,"",VLOOKUP(I310,I$2:L309,4,0)),"")</f>
        <v/>
      </c>
      <c r="M310" s="4" t="str">
        <f>IFERROR(IF(VLOOKUP(I310,I$2:M309,5,0)=0,"",VLOOKUP(I310,I$2:M309,5,0)),"")</f>
        <v/>
      </c>
      <c r="N310" s="4"/>
      <c r="O310" s="2"/>
      <c r="P310" s="2"/>
      <c r="T310" s="2" t="str">
        <f>IFERROR(INDEX('padron cfe'!D:D,MATCH(DATOS!F310,'padron cfe'!A:A,0),1),"")</f>
        <v/>
      </c>
      <c r="U310" s="4"/>
      <c r="V310" s="4"/>
      <c r="W310" s="4"/>
      <c r="X310" s="4"/>
      <c r="Y310" s="4"/>
      <c r="Z310" s="8"/>
      <c r="AA310" s="4"/>
      <c r="AB310" s="4" t="str">
        <f t="shared" si="67"/>
        <v/>
      </c>
      <c r="AC310" s="7" t="str">
        <f t="shared" ca="1" si="68"/>
        <v/>
      </c>
      <c r="AD310" s="7"/>
      <c r="AE310" s="7"/>
      <c r="AF310" s="97" t="str">
        <f>IFERROR(INDEX(bombas!F:F,MATCH(B310,bombas!I:I,0),1),"")</f>
        <v/>
      </c>
      <c r="AG310" s="6" t="str">
        <f>IFERROR(INDEX(bombas!H:H,MATCH(B310,bombas!I:I,0),1),"")</f>
        <v/>
      </c>
      <c r="AH310" s="4"/>
      <c r="AI310" s="4" t="str">
        <f t="shared" si="69"/>
        <v/>
      </c>
      <c r="AJ310" s="4"/>
      <c r="AK310" s="127" t="str">
        <f t="shared" si="70"/>
        <v/>
      </c>
      <c r="AL310" s="2" t="str">
        <f>IFERROR(IF(INDEX(AL$1:AL309,MATCH(I310,I$1:I309,0),1)=0,"",INDEX(AL$1:AL309,MATCH(I310,I$1:I309,0),1)),"")</f>
        <v/>
      </c>
      <c r="AM310" s="2" t="str">
        <f>IFERROR(IF(INDEX(AM$1:AM309,MATCH(I310,I$1:I309,0),1)=0,"",INDEX(AM$1:AM309,MATCH(I310,I$1:I309,0),1)),"")</f>
        <v/>
      </c>
      <c r="AN310" s="2" t="str">
        <f>IFERROR(IF(INDEX(AN$1:AN309,MATCH(I310,I$1:I309,0),1)=0,"",INDEX(AN$1:AN309,MATCH(I310,I$1:I309,0),1)),"")</f>
        <v/>
      </c>
      <c r="AO310" s="2"/>
      <c r="AP310" s="2"/>
      <c r="AQ310" s="2"/>
      <c r="AR310" s="4"/>
      <c r="AS310" s="4"/>
      <c r="AT310" s="4"/>
      <c r="AU310" s="4"/>
      <c r="AV310" s="4"/>
      <c r="AW310" s="4"/>
      <c r="AX310" s="4"/>
      <c r="AY310" s="4"/>
      <c r="AZ310" s="4"/>
      <c r="BB310" s="4"/>
      <c r="BH310" s="4" t="str">
        <f>IF(IFERROR(VLOOKUP(F310,F311:F$1993,1,0),"")="","",COUNTIF(F:F,F310))</f>
        <v/>
      </c>
      <c r="BI310" s="4"/>
      <c r="BM310" s="5" t="str">
        <f>IF(B310="","",IF(BH310="",1+(MAX(BM$2:BM309)),""))</f>
        <v/>
      </c>
      <c r="BN310" s="5" t="str">
        <f t="shared" si="63"/>
        <v/>
      </c>
      <c r="BO310" s="5" t="str">
        <f t="shared" si="64"/>
        <v/>
      </c>
      <c r="BP310" s="15" t="str">
        <f t="shared" si="65"/>
        <v/>
      </c>
      <c r="BQ310" s="29"/>
      <c r="BR310" s="16"/>
      <c r="BS310" s="5" t="str">
        <f t="shared" si="73"/>
        <v/>
      </c>
      <c r="BV310" s="5" t="str">
        <f t="shared" si="72"/>
        <v/>
      </c>
      <c r="BW310" s="5" t="str">
        <f>IF(I310="","",IFERROR(IF(VLOOKUP(I310,I$2:I309,1,0)=0,"",""),I310))</f>
        <v/>
      </c>
      <c r="BX310" s="25" t="str">
        <f>IF(BW310="","",(IFERROR(VLOOKUP(MID(BW310,1,1),$CO$2:CS$28,3,0),0)+IFERROR(VLOOKUP(MID(BW310,2,1),CO$2:CS$28,4,0),0)+IFERROR(VLOOKUP(MID(BW310,3,1),CO$2:CS$28,5,0),0)+(ROW(BW310)/1000000000000)))</f>
        <v/>
      </c>
      <c r="BZ310" s="5">
        <v>309</v>
      </c>
      <c r="CA310" s="5" t="str">
        <f>IFERROR(VLOOKUP(BZ310,BV$2:BW1386,2,0),"")</f>
        <v/>
      </c>
      <c r="CU310" s="5" t="e">
        <f>IF(REPORTE!AH$2="si",IF(F310=VALUE(REPORTE!C$11),IF(SUM(CU311:CU$1993),CONCATENATE(INT(B310),", "),INT(B310)),""),IF(F310=VALUE(REPORTE!C$10),IF(SUM(CU311:CU$1993),CONCATENATE(INT(B310),", "),INT(B310)),""))</f>
        <v>#VALUE!</v>
      </c>
    </row>
    <row r="311" spans="1:99" s="5" customFormat="1" ht="15" customHeight="1" x14ac:dyDescent="0.25">
      <c r="A311" s="4" t="str">
        <f t="shared" si="62"/>
        <v/>
      </c>
      <c r="B311" s="6"/>
      <c r="C311" s="7"/>
      <c r="D311" s="10"/>
      <c r="E311" s="5" t="str">
        <f t="shared" si="66"/>
        <v/>
      </c>
      <c r="F311" s="9"/>
      <c r="G311" s="1" t="str">
        <f>IFERROR(INDEX('padron cfe'!B:B,MATCH(DATOS!F311,'padron cfe'!A:A,0),1),"")</f>
        <v/>
      </c>
      <c r="H311" s="1"/>
      <c r="J311" s="2" t="str">
        <f>IFERROR(INDEX('padron cfe'!C:C,MATCH(DATOS!F311,'padron cfe'!A:A,0),1),"")</f>
        <v/>
      </c>
      <c r="K311" s="4"/>
      <c r="L311" s="4" t="str">
        <f>IFERROR(IF(VLOOKUP(I311,I$2:L310,4,0)=0,"",VLOOKUP(I311,I$2:L310,4,0)),"")</f>
        <v/>
      </c>
      <c r="M311" s="4" t="str">
        <f>IFERROR(IF(VLOOKUP(I311,I$2:M310,5,0)=0,"",VLOOKUP(I311,I$2:M310,5,0)),"")</f>
        <v/>
      </c>
      <c r="N311" s="4"/>
      <c r="O311" s="2"/>
      <c r="P311" s="2"/>
      <c r="T311" s="2" t="str">
        <f>IFERROR(INDEX('padron cfe'!D:D,MATCH(DATOS!F311,'padron cfe'!A:A,0),1),"")</f>
        <v/>
      </c>
      <c r="U311" s="4"/>
      <c r="V311" s="4"/>
      <c r="W311" s="4"/>
      <c r="X311" s="4"/>
      <c r="Y311" s="4"/>
      <c r="Z311" s="8"/>
      <c r="AA311" s="4"/>
      <c r="AB311" s="4" t="str">
        <f t="shared" si="67"/>
        <v/>
      </c>
      <c r="AC311" s="7" t="str">
        <f t="shared" ca="1" si="68"/>
        <v/>
      </c>
      <c r="AD311" s="7"/>
      <c r="AE311" s="7"/>
      <c r="AF311" s="97" t="str">
        <f>IFERROR(INDEX(bombas!F:F,MATCH(B311,bombas!I:I,0),1),"")</f>
        <v/>
      </c>
      <c r="AG311" s="6" t="str">
        <f>IFERROR(INDEX(bombas!H:H,MATCH(B311,bombas!I:I,0),1),"")</f>
        <v/>
      </c>
      <c r="AH311" s="4"/>
      <c r="AI311" s="4" t="str">
        <f t="shared" si="69"/>
        <v/>
      </c>
      <c r="AJ311" s="4"/>
      <c r="AK311" s="127" t="str">
        <f t="shared" si="70"/>
        <v/>
      </c>
      <c r="AL311" s="2" t="str">
        <f>IFERROR(IF(INDEX(AL$1:AL310,MATCH(I311,I$1:I310,0),1)=0,"",INDEX(AL$1:AL310,MATCH(I311,I$1:I310,0),1)),"")</f>
        <v/>
      </c>
      <c r="AM311" s="2" t="str">
        <f>IFERROR(IF(INDEX(AM$1:AM310,MATCH(I311,I$1:I310,0),1)=0,"",INDEX(AM$1:AM310,MATCH(I311,I$1:I310,0),1)),"")</f>
        <v/>
      </c>
      <c r="AN311" s="2" t="str">
        <f>IFERROR(IF(INDEX(AN$1:AN310,MATCH(I311,I$1:I310,0),1)=0,"",INDEX(AN$1:AN310,MATCH(I311,I$1:I310,0),1)),"")</f>
        <v/>
      </c>
      <c r="AO311" s="2"/>
      <c r="AP311" s="2"/>
      <c r="AQ311" s="2"/>
      <c r="AR311" s="4"/>
      <c r="AS311" s="4"/>
      <c r="AT311" s="4"/>
      <c r="AU311" s="4"/>
      <c r="AV311" s="4"/>
      <c r="AW311" s="4"/>
      <c r="AX311" s="4"/>
      <c r="AY311" s="4"/>
      <c r="AZ311" s="4"/>
      <c r="BB311" s="4"/>
      <c r="BH311" s="4" t="str">
        <f>IF(IFERROR(VLOOKUP(F311,F312:F$1993,1,0),"")="","",COUNTIF(F:F,F311))</f>
        <v/>
      </c>
      <c r="BI311" s="4"/>
      <c r="BM311" s="5" t="str">
        <f>IF(B311="","",IF(BH311="",1+(MAX(BM$2:BM310)),""))</f>
        <v/>
      </c>
      <c r="BN311" s="5" t="str">
        <f t="shared" si="63"/>
        <v/>
      </c>
      <c r="BO311" s="5" t="str">
        <f t="shared" si="64"/>
        <v/>
      </c>
      <c r="BP311" s="15" t="str">
        <f t="shared" si="65"/>
        <v/>
      </c>
      <c r="BQ311" s="29"/>
      <c r="BR311" s="16"/>
      <c r="BS311" s="5" t="str">
        <f t="shared" si="73"/>
        <v/>
      </c>
      <c r="BV311" s="5" t="str">
        <f t="shared" si="72"/>
        <v/>
      </c>
      <c r="BW311" s="5" t="str">
        <f>IF(I311="","",IFERROR(IF(VLOOKUP(I311,I$2:I310,1,0)=0,"",""),I311))</f>
        <v/>
      </c>
      <c r="BX311" s="25" t="str">
        <f>IF(BW311="","",(IFERROR(VLOOKUP(MID(BW311,1,1),$CO$2:CS$28,3,0),0)+IFERROR(VLOOKUP(MID(BW311,2,1),CO$2:CS$28,4,0),0)+IFERROR(VLOOKUP(MID(BW311,3,1),CO$2:CS$28,5,0),0)+(ROW(BW311)/1000000000000)))</f>
        <v/>
      </c>
      <c r="BZ311" s="5">
        <v>310</v>
      </c>
      <c r="CA311" s="5" t="str">
        <f>IFERROR(VLOOKUP(BZ311,BV$2:BW1387,2,0),"")</f>
        <v/>
      </c>
      <c r="CU311" s="5" t="e">
        <f>IF(REPORTE!AH$2="si",IF(F311=VALUE(REPORTE!C$11),IF(SUM(CU312:CU$1993),CONCATENATE(INT(B311),", "),INT(B311)),""),IF(F311=VALUE(REPORTE!C$10),IF(SUM(CU312:CU$1993),CONCATENATE(INT(B311),", "),INT(B311)),""))</f>
        <v>#VALUE!</v>
      </c>
    </row>
    <row r="312" spans="1:99" s="5" customFormat="1" ht="15" customHeight="1" x14ac:dyDescent="0.25">
      <c r="A312" s="4" t="str">
        <f t="shared" si="62"/>
        <v/>
      </c>
      <c r="B312" s="6"/>
      <c r="C312" s="7"/>
      <c r="D312" s="10"/>
      <c r="E312" s="5" t="str">
        <f t="shared" si="66"/>
        <v/>
      </c>
      <c r="F312" s="9"/>
      <c r="G312" s="1" t="str">
        <f>IFERROR(INDEX('padron cfe'!B:B,MATCH(DATOS!F312,'padron cfe'!A:A,0),1),"")</f>
        <v/>
      </c>
      <c r="H312" s="1"/>
      <c r="J312" s="2" t="str">
        <f>IFERROR(INDEX('padron cfe'!C:C,MATCH(DATOS!F312,'padron cfe'!A:A,0),1),"")</f>
        <v/>
      </c>
      <c r="K312" s="4"/>
      <c r="L312" s="4" t="str">
        <f>IFERROR(IF(VLOOKUP(I312,I$2:L311,4,0)=0,"",VLOOKUP(I312,I$2:L311,4,0)),"")</f>
        <v/>
      </c>
      <c r="M312" s="4" t="str">
        <f>IFERROR(IF(VLOOKUP(I312,I$2:M311,5,0)=0,"",VLOOKUP(I312,I$2:M311,5,0)),"")</f>
        <v/>
      </c>
      <c r="N312" s="4"/>
      <c r="O312" s="2"/>
      <c r="P312" s="2"/>
      <c r="T312" s="2" t="str">
        <f>IFERROR(INDEX('padron cfe'!D:D,MATCH(DATOS!F312,'padron cfe'!A:A,0),1),"")</f>
        <v/>
      </c>
      <c r="U312" s="4"/>
      <c r="V312" s="4"/>
      <c r="W312" s="4"/>
      <c r="X312" s="4"/>
      <c r="Y312" s="4"/>
      <c r="Z312" s="8"/>
      <c r="AA312" s="4"/>
      <c r="AB312" s="4" t="str">
        <f t="shared" si="67"/>
        <v/>
      </c>
      <c r="AC312" s="7" t="str">
        <f t="shared" ca="1" si="68"/>
        <v/>
      </c>
      <c r="AD312" s="7"/>
      <c r="AE312" s="7"/>
      <c r="AF312" s="97" t="str">
        <f>IFERROR(INDEX(bombas!F:F,MATCH(B312,bombas!I:I,0),1),"")</f>
        <v/>
      </c>
      <c r="AG312" s="6" t="str">
        <f>IFERROR(INDEX(bombas!H:H,MATCH(B312,bombas!I:I,0),1),"")</f>
        <v/>
      </c>
      <c r="AH312" s="4"/>
      <c r="AI312" s="4" t="str">
        <f t="shared" si="69"/>
        <v/>
      </c>
      <c r="AJ312" s="4"/>
      <c r="AK312" s="127" t="str">
        <f t="shared" si="70"/>
        <v/>
      </c>
      <c r="AL312" s="2" t="str">
        <f>IFERROR(IF(INDEX(AL$1:AL311,MATCH(I312,I$1:I311,0),1)=0,"",INDEX(AL$1:AL311,MATCH(I312,I$1:I311,0),1)),"")</f>
        <v/>
      </c>
      <c r="AM312" s="2" t="str">
        <f>IFERROR(IF(INDEX(AM$1:AM311,MATCH(I312,I$1:I311,0),1)=0,"",INDEX(AM$1:AM311,MATCH(I312,I$1:I311,0),1)),"")</f>
        <v/>
      </c>
      <c r="AN312" s="2" t="str">
        <f>IFERROR(IF(INDEX(AN$1:AN311,MATCH(I312,I$1:I311,0),1)=0,"",INDEX(AN$1:AN311,MATCH(I312,I$1:I311,0),1)),"")</f>
        <v/>
      </c>
      <c r="AO312" s="2"/>
      <c r="AP312" s="2"/>
      <c r="AQ312" s="2"/>
      <c r="AR312" s="4"/>
      <c r="AS312" s="4"/>
      <c r="AT312" s="4"/>
      <c r="AU312" s="4"/>
      <c r="AV312" s="4"/>
      <c r="AW312" s="4"/>
      <c r="AX312" s="4"/>
      <c r="AY312" s="4"/>
      <c r="AZ312" s="4"/>
      <c r="BB312" s="4"/>
      <c r="BH312" s="4" t="str">
        <f>IF(IFERROR(VLOOKUP(F312,F313:F$1993,1,0),"")="","",COUNTIF(F:F,F312))</f>
        <v/>
      </c>
      <c r="BI312" s="4"/>
      <c r="BM312" s="5" t="str">
        <f>IF(B312="","",IF(BH312="",1+(MAX(BM$2:BM311)),""))</f>
        <v/>
      </c>
      <c r="BN312" s="5" t="str">
        <f t="shared" si="63"/>
        <v/>
      </c>
      <c r="BO312" s="5" t="str">
        <f t="shared" si="64"/>
        <v/>
      </c>
      <c r="BP312" s="15" t="str">
        <f t="shared" si="65"/>
        <v/>
      </c>
      <c r="BQ312" s="29"/>
      <c r="BR312" s="16"/>
      <c r="BS312" s="5" t="str">
        <f t="shared" si="73"/>
        <v/>
      </c>
      <c r="BV312" s="5" t="str">
        <f t="shared" si="72"/>
        <v/>
      </c>
      <c r="BW312" s="5" t="str">
        <f>IF(I312="","",IFERROR(IF(VLOOKUP(I312,I$2:I311,1,0)=0,"",""),I312))</f>
        <v/>
      </c>
      <c r="BX312" s="25" t="str">
        <f>IF(BW312="","",(IFERROR(VLOOKUP(MID(BW312,1,1),$CO$2:CS$28,3,0),0)+IFERROR(VLOOKUP(MID(BW312,2,1),CO$2:CS$28,4,0),0)+IFERROR(VLOOKUP(MID(BW312,3,1),CO$2:CS$28,5,0),0)+(ROW(BW312)/1000000000000)))</f>
        <v/>
      </c>
      <c r="BZ312" s="5">
        <v>311</v>
      </c>
      <c r="CA312" s="5" t="str">
        <f>IFERROR(VLOOKUP(BZ312,BV$2:BW1388,2,0),"")</f>
        <v/>
      </c>
      <c r="CU312" s="5" t="e">
        <f>IF(REPORTE!AH$2="si",IF(F312=VALUE(REPORTE!C$11),IF(SUM(CU313:CU$1993),CONCATENATE(INT(B312),", "),INT(B312)),""),IF(F312=VALUE(REPORTE!C$10),IF(SUM(CU313:CU$1993),CONCATENATE(INT(B312),", "),INT(B312)),""))</f>
        <v>#VALUE!</v>
      </c>
    </row>
    <row r="313" spans="1:99" s="5" customFormat="1" ht="15" customHeight="1" x14ac:dyDescent="0.25">
      <c r="A313" s="4" t="str">
        <f t="shared" si="62"/>
        <v/>
      </c>
      <c r="B313" s="6"/>
      <c r="C313" s="7"/>
      <c r="D313" s="10"/>
      <c r="E313" s="5" t="str">
        <f t="shared" si="66"/>
        <v/>
      </c>
      <c r="F313" s="9"/>
      <c r="G313" s="1" t="str">
        <f>IFERROR(INDEX('padron cfe'!B:B,MATCH(DATOS!F313,'padron cfe'!A:A,0),1),"")</f>
        <v/>
      </c>
      <c r="H313" s="1"/>
      <c r="J313" s="2" t="str">
        <f>IFERROR(INDEX('padron cfe'!C:C,MATCH(DATOS!F313,'padron cfe'!A:A,0),1),"")</f>
        <v/>
      </c>
      <c r="K313" s="4"/>
      <c r="L313" s="4" t="str">
        <f>IFERROR(IF(VLOOKUP(I313,I$2:L312,4,0)=0,"",VLOOKUP(I313,I$2:L312,4,0)),"")</f>
        <v/>
      </c>
      <c r="M313" s="4" t="str">
        <f>IFERROR(IF(VLOOKUP(I313,I$2:M312,5,0)=0,"",VLOOKUP(I313,I$2:M312,5,0)),"")</f>
        <v/>
      </c>
      <c r="N313" s="4"/>
      <c r="O313" s="2"/>
      <c r="P313" s="2"/>
      <c r="T313" s="2" t="str">
        <f>IFERROR(INDEX('padron cfe'!D:D,MATCH(DATOS!F313,'padron cfe'!A:A,0),1),"")</f>
        <v/>
      </c>
      <c r="U313" s="4"/>
      <c r="V313" s="4"/>
      <c r="W313" s="4"/>
      <c r="X313" s="4"/>
      <c r="Y313" s="4"/>
      <c r="Z313" s="8"/>
      <c r="AA313" s="4"/>
      <c r="AB313" s="4" t="str">
        <f t="shared" si="67"/>
        <v/>
      </c>
      <c r="AC313" s="7" t="str">
        <f t="shared" ca="1" si="68"/>
        <v/>
      </c>
      <c r="AD313" s="7"/>
      <c r="AE313" s="7"/>
      <c r="AF313" s="97" t="str">
        <f>IFERROR(INDEX(bombas!F:F,MATCH(B313,bombas!I:I,0),1),"")</f>
        <v/>
      </c>
      <c r="AG313" s="6" t="str">
        <f>IFERROR(INDEX(bombas!H:H,MATCH(B313,bombas!I:I,0),1),"")</f>
        <v/>
      </c>
      <c r="AH313" s="4"/>
      <c r="AI313" s="4" t="str">
        <f t="shared" si="69"/>
        <v/>
      </c>
      <c r="AJ313" s="4"/>
      <c r="AK313" s="127" t="str">
        <f t="shared" si="70"/>
        <v/>
      </c>
      <c r="AL313" s="2" t="str">
        <f>IFERROR(IF(INDEX(AL$1:AL312,MATCH(I313,I$1:I312,0),1)=0,"",INDEX(AL$1:AL312,MATCH(I313,I$1:I312,0),1)),"")</f>
        <v/>
      </c>
      <c r="AM313" s="2" t="str">
        <f>IFERROR(IF(INDEX(AM$1:AM312,MATCH(I313,I$1:I312,0),1)=0,"",INDEX(AM$1:AM312,MATCH(I313,I$1:I312,0),1)),"")</f>
        <v/>
      </c>
      <c r="AN313" s="2" t="str">
        <f>IFERROR(IF(INDEX(AN$1:AN312,MATCH(I313,I$1:I312,0),1)=0,"",INDEX(AN$1:AN312,MATCH(I313,I$1:I312,0),1)),"")</f>
        <v/>
      </c>
      <c r="AO313" s="2"/>
      <c r="AP313" s="2"/>
      <c r="AQ313" s="2"/>
      <c r="AR313" s="4"/>
      <c r="AS313" s="4"/>
      <c r="AT313" s="4"/>
      <c r="AU313" s="4"/>
      <c r="AV313" s="4"/>
      <c r="AW313" s="4"/>
      <c r="AX313" s="4"/>
      <c r="AY313" s="4"/>
      <c r="AZ313" s="4"/>
      <c r="BB313" s="4"/>
      <c r="BH313" s="4" t="str">
        <f>IF(IFERROR(VLOOKUP(F313,F314:F$1993,1,0),"")="","",COUNTIF(F:F,F313))</f>
        <v/>
      </c>
      <c r="BI313" s="4"/>
      <c r="BM313" s="5" t="str">
        <f>IF(B313="","",IF(BH313="",1+(MAX(BM$2:BM312)),""))</f>
        <v/>
      </c>
      <c r="BN313" s="5" t="str">
        <f t="shared" si="63"/>
        <v/>
      </c>
      <c r="BO313" s="5" t="str">
        <f t="shared" si="64"/>
        <v/>
      </c>
      <c r="BP313" s="15" t="str">
        <f t="shared" si="65"/>
        <v/>
      </c>
      <c r="BQ313" s="29"/>
      <c r="BR313" s="16"/>
      <c r="BS313" s="5" t="str">
        <f t="shared" si="73"/>
        <v/>
      </c>
      <c r="BV313" s="5" t="str">
        <f t="shared" si="72"/>
        <v/>
      </c>
      <c r="BW313" s="5" t="str">
        <f>IF(I313="","",IFERROR(IF(VLOOKUP(I313,I$2:I312,1,0)=0,"",""),I313))</f>
        <v/>
      </c>
      <c r="BX313" s="25" t="str">
        <f>IF(BW313="","",(IFERROR(VLOOKUP(MID(BW313,1,1),$CO$2:CS$28,3,0),0)+IFERROR(VLOOKUP(MID(BW313,2,1),CO$2:CS$28,4,0),0)+IFERROR(VLOOKUP(MID(BW313,3,1),CO$2:CS$28,5,0),0)+(ROW(BW313)/1000000000000)))</f>
        <v/>
      </c>
      <c r="BZ313" s="5">
        <v>312</v>
      </c>
      <c r="CA313" s="5" t="str">
        <f>IFERROR(VLOOKUP(BZ313,BV$2:BW1389,2,0),"")</f>
        <v/>
      </c>
      <c r="CU313" s="5" t="e">
        <f>IF(REPORTE!AH$2="si",IF(F313=VALUE(REPORTE!C$11),IF(SUM(CU314:CU$1993),CONCATENATE(INT(B313),", "),INT(B313)),""),IF(F313=VALUE(REPORTE!C$10),IF(SUM(CU314:CU$1993),CONCATENATE(INT(B313),", "),INT(B313)),""))</f>
        <v>#VALUE!</v>
      </c>
    </row>
    <row r="314" spans="1:99" s="5" customFormat="1" ht="15" customHeight="1" x14ac:dyDescent="0.25">
      <c r="A314" s="4" t="str">
        <f t="shared" si="62"/>
        <v/>
      </c>
      <c r="B314" s="6"/>
      <c r="C314" s="7"/>
      <c r="D314" s="10"/>
      <c r="E314" s="5" t="str">
        <f t="shared" si="66"/>
        <v/>
      </c>
      <c r="F314" s="9"/>
      <c r="G314" s="1" t="str">
        <f>IFERROR(INDEX('padron cfe'!B:B,MATCH(DATOS!F314,'padron cfe'!A:A,0),1),"")</f>
        <v/>
      </c>
      <c r="H314" s="1"/>
      <c r="J314" s="2" t="str">
        <f>IFERROR(INDEX('padron cfe'!C:C,MATCH(DATOS!F314,'padron cfe'!A:A,0),1),"")</f>
        <v/>
      </c>
      <c r="K314" s="4"/>
      <c r="L314" s="4" t="str">
        <f>IFERROR(IF(VLOOKUP(I314,I$2:L313,4,0)=0,"",VLOOKUP(I314,I$2:L313,4,0)),"")</f>
        <v/>
      </c>
      <c r="M314" s="4" t="str">
        <f>IFERROR(IF(VLOOKUP(I314,I$2:M313,5,0)=0,"",VLOOKUP(I314,I$2:M313,5,0)),"")</f>
        <v/>
      </c>
      <c r="N314" s="4"/>
      <c r="O314" s="2"/>
      <c r="P314" s="2"/>
      <c r="T314" s="2" t="str">
        <f>IFERROR(INDEX('padron cfe'!D:D,MATCH(DATOS!F314,'padron cfe'!A:A,0),1),"")</f>
        <v/>
      </c>
      <c r="U314" s="4"/>
      <c r="V314" s="4"/>
      <c r="W314" s="4"/>
      <c r="X314" s="4"/>
      <c r="Y314" s="4"/>
      <c r="Z314" s="8"/>
      <c r="AA314" s="4"/>
      <c r="AB314" s="4" t="str">
        <f t="shared" si="67"/>
        <v/>
      </c>
      <c r="AC314" s="7" t="str">
        <f t="shared" ca="1" si="68"/>
        <v/>
      </c>
      <c r="AD314" s="7"/>
      <c r="AE314" s="7"/>
      <c r="AF314" s="97" t="str">
        <f>IFERROR(INDEX(bombas!F:F,MATCH(B314,bombas!I:I,0),1),"")</f>
        <v/>
      </c>
      <c r="AG314" s="6" t="str">
        <f>IFERROR(INDEX(bombas!H:H,MATCH(B314,bombas!I:I,0),1),"")</f>
        <v/>
      </c>
      <c r="AH314" s="4"/>
      <c r="AI314" s="4" t="str">
        <f t="shared" si="69"/>
        <v/>
      </c>
      <c r="AJ314" s="4"/>
      <c r="AK314" s="127" t="str">
        <f t="shared" si="70"/>
        <v/>
      </c>
      <c r="AL314" s="2" t="str">
        <f>IFERROR(IF(INDEX(AL$1:AL313,MATCH(I314,I$1:I313,0),1)=0,"",INDEX(AL$1:AL313,MATCH(I314,I$1:I313,0),1)),"")</f>
        <v/>
      </c>
      <c r="AM314" s="2" t="str">
        <f>IFERROR(IF(INDEX(AM$1:AM313,MATCH(I314,I$1:I313,0),1)=0,"",INDEX(AM$1:AM313,MATCH(I314,I$1:I313,0),1)),"")</f>
        <v/>
      </c>
      <c r="AN314" s="2" t="str">
        <f>IFERROR(IF(INDEX(AN$1:AN313,MATCH(I314,I$1:I313,0),1)=0,"",INDEX(AN$1:AN313,MATCH(I314,I$1:I313,0),1)),"")</f>
        <v/>
      </c>
      <c r="AO314" s="2"/>
      <c r="AP314" s="2"/>
      <c r="AQ314" s="2"/>
      <c r="AR314" s="4"/>
      <c r="AS314" s="4"/>
      <c r="AT314" s="4"/>
      <c r="AU314" s="4"/>
      <c r="AV314" s="4"/>
      <c r="AW314" s="4"/>
      <c r="AX314" s="4"/>
      <c r="AY314" s="4"/>
      <c r="AZ314" s="4"/>
      <c r="BB314" s="4"/>
      <c r="BH314" s="4" t="str">
        <f>IF(IFERROR(VLOOKUP(F314,F315:F$1993,1,0),"")="","",COUNTIF(F:F,F314))</f>
        <v/>
      </c>
      <c r="BI314" s="4"/>
      <c r="BM314" s="5" t="str">
        <f>IF(B314="","",IF(BH314="",1+(MAX(BM$2:BM313)),""))</f>
        <v/>
      </c>
      <c r="BN314" s="5" t="str">
        <f t="shared" si="63"/>
        <v/>
      </c>
      <c r="BO314" s="5" t="str">
        <f t="shared" si="64"/>
        <v/>
      </c>
      <c r="BP314" s="15" t="str">
        <f t="shared" si="65"/>
        <v/>
      </c>
      <c r="BQ314" s="29"/>
      <c r="BR314" s="16"/>
      <c r="BS314" s="5" t="str">
        <f t="shared" si="73"/>
        <v/>
      </c>
      <c r="BV314" s="5" t="str">
        <f t="shared" si="72"/>
        <v/>
      </c>
      <c r="BW314" s="5" t="str">
        <f>IF(I314="","",IFERROR(IF(VLOOKUP(I314,I$2:I313,1,0)=0,"",""),I314))</f>
        <v/>
      </c>
      <c r="BX314" s="25" t="str">
        <f>IF(BW314="","",(IFERROR(VLOOKUP(MID(BW314,1,1),$CO$2:CS$28,3,0),0)+IFERROR(VLOOKUP(MID(BW314,2,1),CO$2:CS$28,4,0),0)+IFERROR(VLOOKUP(MID(BW314,3,1),CO$2:CS$28,5,0),0)+(ROW(BW314)/1000000000000)))</f>
        <v/>
      </c>
      <c r="BZ314" s="5">
        <v>313</v>
      </c>
      <c r="CA314" s="5" t="str">
        <f>IFERROR(VLOOKUP(BZ314,BV$2:BW1390,2,0),"")</f>
        <v/>
      </c>
      <c r="CU314" s="5" t="e">
        <f>IF(REPORTE!AH$2="si",IF(F314=VALUE(REPORTE!C$11),IF(SUM(CU315:CU$1993),CONCATENATE(INT(B314),", "),INT(B314)),""),IF(F314=VALUE(REPORTE!C$10),IF(SUM(CU315:CU$1993),CONCATENATE(INT(B314),", "),INT(B314)),""))</f>
        <v>#VALUE!</v>
      </c>
    </row>
    <row r="315" spans="1:99" s="5" customFormat="1" ht="15" customHeight="1" x14ac:dyDescent="0.25">
      <c r="A315" s="4" t="str">
        <f t="shared" si="62"/>
        <v/>
      </c>
      <c r="B315" s="6"/>
      <c r="C315" s="7"/>
      <c r="D315" s="10"/>
      <c r="E315" s="5" t="str">
        <f t="shared" si="66"/>
        <v/>
      </c>
      <c r="F315" s="9"/>
      <c r="G315" s="1" t="str">
        <f>IFERROR(INDEX('padron cfe'!B:B,MATCH(DATOS!F315,'padron cfe'!A:A,0),1),"")</f>
        <v/>
      </c>
      <c r="H315" s="1"/>
      <c r="J315" s="2" t="str">
        <f>IFERROR(INDEX('padron cfe'!C:C,MATCH(DATOS!F315,'padron cfe'!A:A,0),1),"")</f>
        <v/>
      </c>
      <c r="K315" s="4"/>
      <c r="L315" s="4" t="str">
        <f>IFERROR(IF(VLOOKUP(I315,I$2:L314,4,0)=0,"",VLOOKUP(I315,I$2:L314,4,0)),"")</f>
        <v/>
      </c>
      <c r="M315" s="4" t="str">
        <f>IFERROR(IF(VLOOKUP(I315,I$2:M314,5,0)=0,"",VLOOKUP(I315,I$2:M314,5,0)),"")</f>
        <v/>
      </c>
      <c r="N315" s="4"/>
      <c r="O315" s="2"/>
      <c r="P315" s="2"/>
      <c r="T315" s="2" t="str">
        <f>IFERROR(INDEX('padron cfe'!D:D,MATCH(DATOS!F315,'padron cfe'!A:A,0),1),"")</f>
        <v/>
      </c>
      <c r="U315" s="4"/>
      <c r="V315" s="4"/>
      <c r="W315" s="4"/>
      <c r="X315" s="4"/>
      <c r="Y315" s="4"/>
      <c r="Z315" s="8"/>
      <c r="AA315" s="4"/>
      <c r="AB315" s="4" t="str">
        <f t="shared" si="67"/>
        <v/>
      </c>
      <c r="AC315" s="7" t="str">
        <f t="shared" ca="1" si="68"/>
        <v/>
      </c>
      <c r="AD315" s="7"/>
      <c r="AE315" s="7"/>
      <c r="AF315" s="97" t="str">
        <f>IFERROR(INDEX(bombas!F:F,MATCH(B315,bombas!I:I,0),1),"")</f>
        <v/>
      </c>
      <c r="AG315" s="6" t="str">
        <f>IFERROR(INDEX(bombas!H:H,MATCH(B315,bombas!I:I,0),1),"")</f>
        <v/>
      </c>
      <c r="AH315" s="4"/>
      <c r="AI315" s="4" t="str">
        <f t="shared" si="69"/>
        <v/>
      </c>
      <c r="AJ315" s="4"/>
      <c r="AK315" s="127" t="str">
        <f t="shared" si="70"/>
        <v/>
      </c>
      <c r="AL315" s="2" t="str">
        <f>IFERROR(IF(INDEX(AL$1:AL314,MATCH(I315,I$1:I314,0),1)=0,"",INDEX(AL$1:AL314,MATCH(I315,I$1:I314,0),1)),"")</f>
        <v/>
      </c>
      <c r="AM315" s="2" t="str">
        <f>IFERROR(IF(INDEX(AM$1:AM314,MATCH(I315,I$1:I314,0),1)=0,"",INDEX(AM$1:AM314,MATCH(I315,I$1:I314,0),1)),"")</f>
        <v/>
      </c>
      <c r="AN315" s="2" t="str">
        <f>IFERROR(IF(INDEX(AN$1:AN314,MATCH(I315,I$1:I314,0),1)=0,"",INDEX(AN$1:AN314,MATCH(I315,I$1:I314,0),1)),"")</f>
        <v/>
      </c>
      <c r="AO315" s="2"/>
      <c r="AP315" s="2"/>
      <c r="AQ315" s="2"/>
      <c r="AR315" s="4"/>
      <c r="AS315" s="4"/>
      <c r="AT315" s="4"/>
      <c r="AU315" s="4"/>
      <c r="AV315" s="4"/>
      <c r="AW315" s="4"/>
      <c r="AX315" s="4"/>
      <c r="AY315" s="4"/>
      <c r="AZ315" s="4"/>
      <c r="BB315" s="4"/>
      <c r="BH315" s="4" t="str">
        <f>IF(IFERROR(VLOOKUP(F315,F316:F$1993,1,0),"")="","",COUNTIF(F:F,F315))</f>
        <v/>
      </c>
      <c r="BI315" s="4"/>
      <c r="BM315" s="5" t="str">
        <f>IF(B315="","",IF(BH315="",1+(MAX(BM$2:BM314)),""))</f>
        <v/>
      </c>
      <c r="BN315" s="5" t="str">
        <f t="shared" si="63"/>
        <v/>
      </c>
      <c r="BO315" s="5" t="str">
        <f t="shared" si="64"/>
        <v/>
      </c>
      <c r="BP315" s="15" t="str">
        <f t="shared" si="65"/>
        <v/>
      </c>
      <c r="BQ315" s="29"/>
      <c r="BR315" s="16"/>
      <c r="BS315" s="5" t="str">
        <f t="shared" si="73"/>
        <v/>
      </c>
      <c r="BV315" s="5" t="str">
        <f t="shared" si="72"/>
        <v/>
      </c>
      <c r="BW315" s="5" t="str">
        <f>IF(I315="","",IFERROR(IF(VLOOKUP(I315,I$2:I314,1,0)=0,"",""),I315))</f>
        <v/>
      </c>
      <c r="BX315" s="25" t="str">
        <f>IF(BW315="","",(IFERROR(VLOOKUP(MID(BW315,1,1),$CO$2:CS$28,3,0),0)+IFERROR(VLOOKUP(MID(BW315,2,1),CO$2:CS$28,4,0),0)+IFERROR(VLOOKUP(MID(BW315,3,1),CO$2:CS$28,5,0),0)+(ROW(BW315)/1000000000000)))</f>
        <v/>
      </c>
      <c r="BZ315" s="5">
        <v>314</v>
      </c>
      <c r="CA315" s="5" t="str">
        <f>IFERROR(VLOOKUP(BZ315,BV$2:BW1391,2,0),"")</f>
        <v/>
      </c>
      <c r="CU315" s="5" t="e">
        <f>IF(REPORTE!AH$2="si",IF(F315=VALUE(REPORTE!C$11),IF(SUM(CU316:CU$1993),CONCATENATE(INT(B315),", "),INT(B315)),""),IF(F315=VALUE(REPORTE!C$10),IF(SUM(CU316:CU$1993),CONCATENATE(INT(B315),", "),INT(B315)),""))</f>
        <v>#VALUE!</v>
      </c>
    </row>
    <row r="316" spans="1:99" s="5" customFormat="1" ht="15" customHeight="1" x14ac:dyDescent="0.25">
      <c r="A316" s="4" t="str">
        <f t="shared" si="62"/>
        <v/>
      </c>
      <c r="B316" s="6"/>
      <c r="C316" s="7"/>
      <c r="D316" s="10"/>
      <c r="E316" s="5" t="str">
        <f t="shared" si="66"/>
        <v/>
      </c>
      <c r="F316" s="9"/>
      <c r="G316" s="1" t="str">
        <f>IFERROR(INDEX('padron cfe'!B:B,MATCH(DATOS!F316,'padron cfe'!A:A,0),1),"")</f>
        <v/>
      </c>
      <c r="H316" s="1"/>
      <c r="J316" s="2" t="str">
        <f>IFERROR(INDEX('padron cfe'!C:C,MATCH(DATOS!F316,'padron cfe'!A:A,0),1),"")</f>
        <v/>
      </c>
      <c r="K316" s="4"/>
      <c r="L316" s="4" t="str">
        <f>IFERROR(IF(VLOOKUP(I316,I$2:L315,4,0)=0,"",VLOOKUP(I316,I$2:L315,4,0)),"")</f>
        <v/>
      </c>
      <c r="M316" s="4" t="str">
        <f>IFERROR(IF(VLOOKUP(I316,I$2:M315,5,0)=0,"",VLOOKUP(I316,I$2:M315,5,0)),"")</f>
        <v/>
      </c>
      <c r="N316" s="4"/>
      <c r="O316" s="2"/>
      <c r="P316" s="2"/>
      <c r="T316" s="2" t="str">
        <f>IFERROR(INDEX('padron cfe'!D:D,MATCH(DATOS!F316,'padron cfe'!A:A,0),1),"")</f>
        <v/>
      </c>
      <c r="U316" s="4"/>
      <c r="V316" s="4"/>
      <c r="W316" s="4"/>
      <c r="X316" s="4"/>
      <c r="Y316" s="4"/>
      <c r="Z316" s="8"/>
      <c r="AA316" s="4"/>
      <c r="AB316" s="4" t="str">
        <f t="shared" si="67"/>
        <v/>
      </c>
      <c r="AC316" s="7" t="str">
        <f t="shared" ca="1" si="68"/>
        <v/>
      </c>
      <c r="AD316" s="7"/>
      <c r="AE316" s="7"/>
      <c r="AF316" s="97" t="str">
        <f>IFERROR(INDEX(bombas!F:F,MATCH(B316,bombas!I:I,0),1),"")</f>
        <v/>
      </c>
      <c r="AG316" s="6" t="str">
        <f>IFERROR(INDEX(bombas!H:H,MATCH(B316,bombas!I:I,0),1),"")</f>
        <v/>
      </c>
      <c r="AH316" s="4"/>
      <c r="AI316" s="4" t="str">
        <f t="shared" si="69"/>
        <v/>
      </c>
      <c r="AJ316" s="4"/>
      <c r="AK316" s="127" t="str">
        <f t="shared" si="70"/>
        <v/>
      </c>
      <c r="AL316" s="2" t="str">
        <f>IFERROR(IF(INDEX(AL$1:AL315,MATCH(I316,I$1:I315,0),1)=0,"",INDEX(AL$1:AL315,MATCH(I316,I$1:I315,0),1)),"")</f>
        <v/>
      </c>
      <c r="AM316" s="2" t="str">
        <f>IFERROR(IF(INDEX(AM$1:AM315,MATCH(I316,I$1:I315,0),1)=0,"",INDEX(AM$1:AM315,MATCH(I316,I$1:I315,0),1)),"")</f>
        <v/>
      </c>
      <c r="AN316" s="2" t="str">
        <f>IFERROR(IF(INDEX(AN$1:AN315,MATCH(I316,I$1:I315,0),1)=0,"",INDEX(AN$1:AN315,MATCH(I316,I$1:I315,0),1)),"")</f>
        <v/>
      </c>
      <c r="AO316" s="2"/>
      <c r="AP316" s="2"/>
      <c r="AQ316" s="2"/>
      <c r="AR316" s="4"/>
      <c r="AS316" s="4"/>
      <c r="AT316" s="4"/>
      <c r="AU316" s="4"/>
      <c r="AV316" s="4"/>
      <c r="AW316" s="4"/>
      <c r="AX316" s="4"/>
      <c r="AY316" s="4"/>
      <c r="AZ316" s="4"/>
      <c r="BB316" s="4"/>
      <c r="BH316" s="4" t="str">
        <f>IF(IFERROR(VLOOKUP(F316,F317:F$1993,1,0),"")="","",COUNTIF(F:F,F316))</f>
        <v/>
      </c>
      <c r="BI316" s="4"/>
      <c r="BM316" s="5" t="str">
        <f>IF(B316="","",IF(BH316="",1+(MAX(BM$2:BM315)),""))</f>
        <v/>
      </c>
      <c r="BN316" s="5" t="str">
        <f t="shared" si="63"/>
        <v/>
      </c>
      <c r="BO316" s="5" t="str">
        <f t="shared" si="64"/>
        <v/>
      </c>
      <c r="BP316" s="15" t="str">
        <f t="shared" si="65"/>
        <v/>
      </c>
      <c r="BQ316" s="29"/>
      <c r="BR316" s="16"/>
      <c r="BS316" s="5" t="str">
        <f t="shared" si="73"/>
        <v/>
      </c>
      <c r="BV316" s="5" t="str">
        <f t="shared" si="72"/>
        <v/>
      </c>
      <c r="BW316" s="5" t="str">
        <f>IF(I316="","",IFERROR(IF(VLOOKUP(I316,I$2:I315,1,0)=0,"",""),I316))</f>
        <v/>
      </c>
      <c r="BX316" s="25" t="str">
        <f>IF(BW316="","",(IFERROR(VLOOKUP(MID(BW316,1,1),$CO$2:CS$28,3,0),0)+IFERROR(VLOOKUP(MID(BW316,2,1),CO$2:CS$28,4,0),0)+IFERROR(VLOOKUP(MID(BW316,3,1),CO$2:CS$28,5,0),0)+(ROW(BW316)/1000000000000)))</f>
        <v/>
      </c>
      <c r="BZ316" s="5">
        <v>315</v>
      </c>
      <c r="CA316" s="5" t="str">
        <f>IFERROR(VLOOKUP(BZ316,BV$2:BW1392,2,0),"")</f>
        <v/>
      </c>
      <c r="CU316" s="5" t="e">
        <f>IF(REPORTE!AH$2="si",IF(F316=VALUE(REPORTE!C$11),IF(SUM(CU317:CU$1993),CONCATENATE(INT(B316),", "),INT(B316)),""),IF(F316=VALUE(REPORTE!C$10),IF(SUM(CU317:CU$1993),CONCATENATE(INT(B316),", "),INT(B316)),""))</f>
        <v>#VALUE!</v>
      </c>
    </row>
    <row r="317" spans="1:99" s="5" customFormat="1" ht="15" customHeight="1" x14ac:dyDescent="0.25">
      <c r="A317" s="4" t="str">
        <f t="shared" si="62"/>
        <v/>
      </c>
      <c r="B317" s="6"/>
      <c r="C317" s="7"/>
      <c r="D317" s="10"/>
      <c r="E317" s="5" t="str">
        <f t="shared" si="66"/>
        <v/>
      </c>
      <c r="F317" s="9"/>
      <c r="G317" s="1" t="str">
        <f>IFERROR(INDEX('padron cfe'!B:B,MATCH(DATOS!F317,'padron cfe'!A:A,0),1),"")</f>
        <v/>
      </c>
      <c r="H317" s="1"/>
      <c r="J317" s="2" t="str">
        <f>IFERROR(INDEX('padron cfe'!C:C,MATCH(DATOS!F317,'padron cfe'!A:A,0),1),"")</f>
        <v/>
      </c>
      <c r="K317" s="4"/>
      <c r="L317" s="4" t="str">
        <f>IFERROR(IF(VLOOKUP(I317,I$2:L316,4,0)=0,"",VLOOKUP(I317,I$2:L316,4,0)),"")</f>
        <v/>
      </c>
      <c r="M317" s="4" t="str">
        <f>IFERROR(IF(VLOOKUP(I317,I$2:M316,5,0)=0,"",VLOOKUP(I317,I$2:M316,5,0)),"")</f>
        <v/>
      </c>
      <c r="N317" s="4"/>
      <c r="O317" s="2"/>
      <c r="P317" s="2"/>
      <c r="T317" s="2" t="str">
        <f>IFERROR(INDEX('padron cfe'!D:D,MATCH(DATOS!F317,'padron cfe'!A:A,0),1),"")</f>
        <v/>
      </c>
      <c r="U317" s="4"/>
      <c r="V317" s="4"/>
      <c r="W317" s="4"/>
      <c r="X317" s="4"/>
      <c r="Y317" s="4"/>
      <c r="Z317" s="8"/>
      <c r="AA317" s="4"/>
      <c r="AB317" s="4" t="str">
        <f t="shared" si="67"/>
        <v/>
      </c>
      <c r="AC317" s="7" t="str">
        <f t="shared" ca="1" si="68"/>
        <v/>
      </c>
      <c r="AD317" s="7"/>
      <c r="AE317" s="7"/>
      <c r="AF317" s="97" t="str">
        <f>IFERROR(INDEX(bombas!F:F,MATCH(B317,bombas!I:I,0),1),"")</f>
        <v/>
      </c>
      <c r="AG317" s="6" t="str">
        <f>IFERROR(INDEX(bombas!H:H,MATCH(B317,bombas!I:I,0),1),"")</f>
        <v/>
      </c>
      <c r="AH317" s="4"/>
      <c r="AI317" s="4" t="str">
        <f t="shared" si="69"/>
        <v/>
      </c>
      <c r="AJ317" s="4"/>
      <c r="AK317" s="127" t="str">
        <f t="shared" si="70"/>
        <v/>
      </c>
      <c r="AL317" s="2" t="str">
        <f>IFERROR(IF(INDEX(AL$1:AL316,MATCH(I317,I$1:I316,0),1)=0,"",INDEX(AL$1:AL316,MATCH(I317,I$1:I316,0),1)),"")</f>
        <v/>
      </c>
      <c r="AM317" s="2" t="str">
        <f>IFERROR(IF(INDEX(AM$1:AM316,MATCH(I317,I$1:I316,0),1)=0,"",INDEX(AM$1:AM316,MATCH(I317,I$1:I316,0),1)),"")</f>
        <v/>
      </c>
      <c r="AN317" s="2" t="str">
        <f>IFERROR(IF(INDEX(AN$1:AN316,MATCH(I317,I$1:I316,0),1)=0,"",INDEX(AN$1:AN316,MATCH(I317,I$1:I316,0),1)),"")</f>
        <v/>
      </c>
      <c r="AO317" s="2"/>
      <c r="AP317" s="2"/>
      <c r="AQ317" s="2"/>
      <c r="AR317" s="4"/>
      <c r="AS317" s="4"/>
      <c r="AT317" s="4"/>
      <c r="AU317" s="4"/>
      <c r="AV317" s="4"/>
      <c r="AW317" s="4"/>
      <c r="AX317" s="4"/>
      <c r="AY317" s="4"/>
      <c r="AZ317" s="4"/>
      <c r="BB317" s="4"/>
      <c r="BH317" s="4" t="str">
        <f>IF(IFERROR(VLOOKUP(F317,F318:F$1993,1,0),"")="","",COUNTIF(F:F,F317))</f>
        <v/>
      </c>
      <c r="BI317" s="4"/>
      <c r="BM317" s="5" t="str">
        <f>IF(B317="","",IF(BH317="",1+(MAX(BM$2:BM316)),""))</f>
        <v/>
      </c>
      <c r="BN317" s="5" t="str">
        <f t="shared" si="63"/>
        <v/>
      </c>
      <c r="BO317" s="5" t="str">
        <f t="shared" si="64"/>
        <v/>
      </c>
      <c r="BP317" s="15" t="str">
        <f t="shared" si="65"/>
        <v/>
      </c>
      <c r="BQ317" s="29"/>
      <c r="BR317" s="16"/>
      <c r="BS317" s="5" t="str">
        <f t="shared" si="73"/>
        <v/>
      </c>
      <c r="BV317" s="5" t="str">
        <f t="shared" si="72"/>
        <v/>
      </c>
      <c r="BW317" s="5" t="str">
        <f>IF(I317="","",IFERROR(IF(VLOOKUP(I317,I$2:I316,1,0)=0,"",""),I317))</f>
        <v/>
      </c>
      <c r="BX317" s="25" t="str">
        <f>IF(BW317="","",(IFERROR(VLOOKUP(MID(BW317,1,1),$CO$2:CS$28,3,0),0)+IFERROR(VLOOKUP(MID(BW317,2,1),CO$2:CS$28,4,0),0)+IFERROR(VLOOKUP(MID(BW317,3,1),CO$2:CS$28,5,0),0)+(ROW(BW317)/1000000000000)))</f>
        <v/>
      </c>
      <c r="BZ317" s="5">
        <v>316</v>
      </c>
      <c r="CA317" s="5" t="str">
        <f>IFERROR(VLOOKUP(BZ317,BV$2:BW1393,2,0),"")</f>
        <v/>
      </c>
      <c r="CU317" s="5" t="e">
        <f>IF(REPORTE!AH$2="si",IF(F317=VALUE(REPORTE!C$11),IF(SUM(CU318:CU$1993),CONCATENATE(INT(B317),", "),INT(B317)),""),IF(F317=VALUE(REPORTE!C$10),IF(SUM(CU318:CU$1993),CONCATENATE(INT(B317),", "),INT(B317)),""))</f>
        <v>#VALUE!</v>
      </c>
    </row>
    <row r="318" spans="1:99" s="5" customFormat="1" ht="15" customHeight="1" x14ac:dyDescent="0.25">
      <c r="A318" s="4" t="str">
        <f t="shared" si="62"/>
        <v/>
      </c>
      <c r="B318" s="6"/>
      <c r="C318" s="7"/>
      <c r="D318" s="10"/>
      <c r="E318" s="5" t="str">
        <f t="shared" si="66"/>
        <v/>
      </c>
      <c r="F318" s="9"/>
      <c r="G318" s="1" t="str">
        <f>IFERROR(INDEX('padron cfe'!B:B,MATCH(DATOS!F318,'padron cfe'!A:A,0),1),"")</f>
        <v/>
      </c>
      <c r="H318" s="1"/>
      <c r="J318" s="2" t="str">
        <f>IFERROR(INDEX('padron cfe'!C:C,MATCH(DATOS!F318,'padron cfe'!A:A,0),1),"")</f>
        <v/>
      </c>
      <c r="K318" s="4"/>
      <c r="L318" s="4" t="str">
        <f>IFERROR(IF(VLOOKUP(I318,I$2:L317,4,0)=0,"",VLOOKUP(I318,I$2:L317,4,0)),"")</f>
        <v/>
      </c>
      <c r="M318" s="4" t="str">
        <f>IFERROR(IF(VLOOKUP(I318,I$2:M317,5,0)=0,"",VLOOKUP(I318,I$2:M317,5,0)),"")</f>
        <v/>
      </c>
      <c r="N318" s="4"/>
      <c r="O318" s="2"/>
      <c r="P318" s="2"/>
      <c r="T318" s="2" t="str">
        <f>IFERROR(INDEX('padron cfe'!D:D,MATCH(DATOS!F318,'padron cfe'!A:A,0),1),"")</f>
        <v/>
      </c>
      <c r="U318" s="4"/>
      <c r="V318" s="4"/>
      <c r="W318" s="4"/>
      <c r="X318" s="4"/>
      <c r="Y318" s="4"/>
      <c r="Z318" s="8"/>
      <c r="AA318" s="4"/>
      <c r="AB318" s="4" t="str">
        <f t="shared" si="67"/>
        <v/>
      </c>
      <c r="AC318" s="7" t="str">
        <f t="shared" ca="1" si="68"/>
        <v/>
      </c>
      <c r="AD318" s="7"/>
      <c r="AE318" s="7"/>
      <c r="AF318" s="97" t="str">
        <f>IFERROR(INDEX(bombas!F:F,MATCH(B318,bombas!I:I,0),1),"")</f>
        <v/>
      </c>
      <c r="AG318" s="6" t="str">
        <f>IFERROR(INDEX(bombas!H:H,MATCH(B318,bombas!I:I,0),1),"")</f>
        <v/>
      </c>
      <c r="AH318" s="4"/>
      <c r="AI318" s="4" t="str">
        <f t="shared" si="69"/>
        <v/>
      </c>
      <c r="AJ318" s="4"/>
      <c r="AK318" s="127" t="str">
        <f t="shared" si="70"/>
        <v/>
      </c>
      <c r="AL318" s="2" t="str">
        <f>IFERROR(IF(INDEX(AL$1:AL317,MATCH(I318,I$1:I317,0),1)=0,"",INDEX(AL$1:AL317,MATCH(I318,I$1:I317,0),1)),"")</f>
        <v/>
      </c>
      <c r="AM318" s="2" t="str">
        <f>IFERROR(IF(INDEX(AM$1:AM317,MATCH(I318,I$1:I317,0),1)=0,"",INDEX(AM$1:AM317,MATCH(I318,I$1:I317,0),1)),"")</f>
        <v/>
      </c>
      <c r="AN318" s="2" t="str">
        <f>IFERROR(IF(INDEX(AN$1:AN317,MATCH(I318,I$1:I317,0),1)=0,"",INDEX(AN$1:AN317,MATCH(I318,I$1:I317,0),1)),"")</f>
        <v/>
      </c>
      <c r="AO318" s="2"/>
      <c r="AP318" s="2"/>
      <c r="AQ318" s="2"/>
      <c r="AR318" s="4"/>
      <c r="AS318" s="4"/>
      <c r="AT318" s="4"/>
      <c r="AU318" s="4"/>
      <c r="AV318" s="4"/>
      <c r="AW318" s="4"/>
      <c r="AX318" s="4"/>
      <c r="AY318" s="4"/>
      <c r="AZ318" s="4"/>
      <c r="BB318" s="4"/>
      <c r="BH318" s="4" t="str">
        <f>IF(IFERROR(VLOOKUP(F318,F319:F$1993,1,0),"")="","",COUNTIF(F:F,F318))</f>
        <v/>
      </c>
      <c r="BI318" s="4"/>
      <c r="BM318" s="5" t="str">
        <f>IF(B318="","",IF(BH318="",1+(MAX(BM$2:BM317)),""))</f>
        <v/>
      </c>
      <c r="BN318" s="5" t="str">
        <f t="shared" si="63"/>
        <v/>
      </c>
      <c r="BO318" s="5" t="str">
        <f t="shared" si="64"/>
        <v/>
      </c>
      <c r="BP318" s="15" t="str">
        <f t="shared" si="65"/>
        <v/>
      </c>
      <c r="BQ318" s="29"/>
      <c r="BR318" s="16"/>
      <c r="BS318" s="5" t="str">
        <f t="shared" si="73"/>
        <v/>
      </c>
      <c r="BV318" s="5" t="str">
        <f t="shared" si="72"/>
        <v/>
      </c>
      <c r="BW318" s="5" t="str">
        <f>IF(I318="","",IFERROR(IF(VLOOKUP(I318,I$2:I317,1,0)=0,"",""),I318))</f>
        <v/>
      </c>
      <c r="BX318" s="25" t="str">
        <f>IF(BW318="","",(IFERROR(VLOOKUP(MID(BW318,1,1),$CO$2:CS$28,3,0),0)+IFERROR(VLOOKUP(MID(BW318,2,1),CO$2:CS$28,4,0),0)+IFERROR(VLOOKUP(MID(BW318,3,1),CO$2:CS$28,5,0),0)+(ROW(BW318)/1000000000000)))</f>
        <v/>
      </c>
      <c r="BZ318" s="5">
        <v>317</v>
      </c>
      <c r="CA318" s="5" t="str">
        <f>IFERROR(VLOOKUP(BZ318,BV$2:BW1394,2,0),"")</f>
        <v/>
      </c>
      <c r="CU318" s="5" t="e">
        <f>IF(REPORTE!AH$2="si",IF(F318=VALUE(REPORTE!C$11),IF(SUM(CU319:CU$1993),CONCATENATE(INT(B318),", "),INT(B318)),""),IF(F318=VALUE(REPORTE!C$10),IF(SUM(CU319:CU$1993),CONCATENATE(INT(B318),", "),INT(B318)),""))</f>
        <v>#VALUE!</v>
      </c>
    </row>
    <row r="319" spans="1:99" s="5" customFormat="1" ht="15" customHeight="1" x14ac:dyDescent="0.25">
      <c r="A319" s="4" t="str">
        <f t="shared" si="62"/>
        <v/>
      </c>
      <c r="B319" s="6"/>
      <c r="C319" s="7"/>
      <c r="D319" s="10"/>
      <c r="E319" s="5" t="str">
        <f t="shared" si="66"/>
        <v/>
      </c>
      <c r="F319" s="9"/>
      <c r="G319" s="1" t="str">
        <f>IFERROR(INDEX('padron cfe'!B:B,MATCH(DATOS!F319,'padron cfe'!A:A,0),1),"")</f>
        <v/>
      </c>
      <c r="H319" s="1"/>
      <c r="J319" s="2" t="str">
        <f>IFERROR(INDEX('padron cfe'!C:C,MATCH(DATOS!F319,'padron cfe'!A:A,0),1),"")</f>
        <v/>
      </c>
      <c r="K319" s="4"/>
      <c r="L319" s="4" t="str">
        <f>IFERROR(IF(VLOOKUP(I319,I$2:L318,4,0)=0,"",VLOOKUP(I319,I$2:L318,4,0)),"")</f>
        <v/>
      </c>
      <c r="M319" s="4" t="str">
        <f>IFERROR(IF(VLOOKUP(I319,I$2:M318,5,0)=0,"",VLOOKUP(I319,I$2:M318,5,0)),"")</f>
        <v/>
      </c>
      <c r="N319" s="4"/>
      <c r="O319" s="2"/>
      <c r="P319" s="2"/>
      <c r="T319" s="2" t="str">
        <f>IFERROR(INDEX('padron cfe'!D:D,MATCH(DATOS!F319,'padron cfe'!A:A,0),1),"")</f>
        <v/>
      </c>
      <c r="U319" s="4"/>
      <c r="V319" s="4"/>
      <c r="W319" s="4"/>
      <c r="X319" s="4"/>
      <c r="Y319" s="4"/>
      <c r="Z319" s="8"/>
      <c r="AA319" s="4"/>
      <c r="AB319" s="4" t="str">
        <f t="shared" si="67"/>
        <v/>
      </c>
      <c r="AC319" s="7" t="str">
        <f t="shared" ca="1" si="68"/>
        <v/>
      </c>
      <c r="AD319" s="7"/>
      <c r="AE319" s="7"/>
      <c r="AF319" s="97" t="str">
        <f>IFERROR(INDEX(bombas!F:F,MATCH(B319,bombas!I:I,0),1),"")</f>
        <v/>
      </c>
      <c r="AG319" s="6" t="str">
        <f>IFERROR(INDEX(bombas!H:H,MATCH(B319,bombas!I:I,0),1),"")</f>
        <v/>
      </c>
      <c r="AH319" s="4"/>
      <c r="AI319" s="4" t="str">
        <f t="shared" si="69"/>
        <v/>
      </c>
      <c r="AJ319" s="4"/>
      <c r="AK319" s="127" t="str">
        <f t="shared" si="70"/>
        <v/>
      </c>
      <c r="AL319" s="2" t="str">
        <f>IFERROR(IF(INDEX(AL$1:AL318,MATCH(I319,I$1:I318,0),1)=0,"",INDEX(AL$1:AL318,MATCH(I319,I$1:I318,0),1)),"")</f>
        <v/>
      </c>
      <c r="AM319" s="2" t="str">
        <f>IFERROR(IF(INDEX(AM$1:AM318,MATCH(I319,I$1:I318,0),1)=0,"",INDEX(AM$1:AM318,MATCH(I319,I$1:I318,0),1)),"")</f>
        <v/>
      </c>
      <c r="AN319" s="2" t="str">
        <f>IFERROR(IF(INDEX(AN$1:AN318,MATCH(I319,I$1:I318,0),1)=0,"",INDEX(AN$1:AN318,MATCH(I319,I$1:I318,0),1)),"")</f>
        <v/>
      </c>
      <c r="AO319" s="2"/>
      <c r="AP319" s="2"/>
      <c r="AQ319" s="2"/>
      <c r="AR319" s="4"/>
      <c r="AS319" s="4"/>
      <c r="AT319" s="4"/>
      <c r="AU319" s="4"/>
      <c r="AV319" s="4"/>
      <c r="AW319" s="4"/>
      <c r="AX319" s="4"/>
      <c r="AY319" s="4"/>
      <c r="AZ319" s="4"/>
      <c r="BB319" s="4"/>
      <c r="BH319" s="4" t="str">
        <f>IF(IFERROR(VLOOKUP(F319,F320:F$1993,1,0),"")="","",COUNTIF(F:F,F319))</f>
        <v/>
      </c>
      <c r="BI319" s="4"/>
      <c r="BM319" s="5" t="str">
        <f>IF(B319="","",IF(BH319="",1+(MAX(BM$2:BM318)),""))</f>
        <v/>
      </c>
      <c r="BN319" s="5" t="str">
        <f t="shared" si="63"/>
        <v/>
      </c>
      <c r="BO319" s="5" t="str">
        <f t="shared" si="64"/>
        <v/>
      </c>
      <c r="BP319" s="15" t="str">
        <f t="shared" si="65"/>
        <v/>
      </c>
      <c r="BQ319" s="29"/>
      <c r="BR319" s="16"/>
      <c r="BS319" s="5" t="str">
        <f t="shared" si="73"/>
        <v/>
      </c>
      <c r="BV319" s="5" t="str">
        <f t="shared" si="72"/>
        <v/>
      </c>
      <c r="BW319" s="5" t="str">
        <f>IF(I319="","",IFERROR(IF(VLOOKUP(I319,I$2:I318,1,0)=0,"",""),I319))</f>
        <v/>
      </c>
      <c r="BX319" s="25" t="str">
        <f>IF(BW319="","",(IFERROR(VLOOKUP(MID(BW319,1,1),$CO$2:CS$28,3,0),0)+IFERROR(VLOOKUP(MID(BW319,2,1),CO$2:CS$28,4,0),0)+IFERROR(VLOOKUP(MID(BW319,3,1),CO$2:CS$28,5,0),0)+(ROW(BW319)/1000000000000)))</f>
        <v/>
      </c>
      <c r="BZ319" s="5">
        <v>318</v>
      </c>
      <c r="CA319" s="5" t="str">
        <f>IFERROR(VLOOKUP(BZ319,BV$2:BW1395,2,0),"")</f>
        <v/>
      </c>
      <c r="CU319" s="5" t="e">
        <f>IF(REPORTE!AH$2="si",IF(F319=VALUE(REPORTE!C$11),IF(SUM(CU320:CU$1993),CONCATENATE(INT(B319),", "),INT(B319)),""),IF(F319=VALUE(REPORTE!C$10),IF(SUM(CU320:CU$1993),CONCATENATE(INT(B319),", "),INT(B319)),""))</f>
        <v>#VALUE!</v>
      </c>
    </row>
    <row r="320" spans="1:99" s="5" customFormat="1" ht="15" customHeight="1" x14ac:dyDescent="0.25">
      <c r="A320" s="4" t="str">
        <f t="shared" si="62"/>
        <v/>
      </c>
      <c r="B320" s="6"/>
      <c r="C320" s="7"/>
      <c r="D320" s="10"/>
      <c r="E320" s="5" t="str">
        <f t="shared" si="66"/>
        <v/>
      </c>
      <c r="F320" s="9"/>
      <c r="G320" s="1" t="str">
        <f>IFERROR(INDEX('padron cfe'!B:B,MATCH(DATOS!F320,'padron cfe'!A:A,0),1),"")</f>
        <v/>
      </c>
      <c r="H320" s="1"/>
      <c r="J320" s="2" t="str">
        <f>IFERROR(INDEX('padron cfe'!C:C,MATCH(DATOS!F320,'padron cfe'!A:A,0),1),"")</f>
        <v/>
      </c>
      <c r="K320" s="4"/>
      <c r="L320" s="4" t="str">
        <f>IFERROR(IF(VLOOKUP(I320,I$2:L319,4,0)=0,"",VLOOKUP(I320,I$2:L319,4,0)),"")</f>
        <v/>
      </c>
      <c r="M320" s="4" t="str">
        <f>IFERROR(IF(VLOOKUP(I320,I$2:M319,5,0)=0,"",VLOOKUP(I320,I$2:M319,5,0)),"")</f>
        <v/>
      </c>
      <c r="N320" s="4"/>
      <c r="O320" s="2"/>
      <c r="P320" s="2"/>
      <c r="T320" s="2" t="str">
        <f>IFERROR(INDEX('padron cfe'!D:D,MATCH(DATOS!F320,'padron cfe'!A:A,0),1),"")</f>
        <v/>
      </c>
      <c r="U320" s="4"/>
      <c r="V320" s="4"/>
      <c r="W320" s="4"/>
      <c r="X320" s="4"/>
      <c r="Y320" s="4"/>
      <c r="Z320" s="8"/>
      <c r="AA320" s="4"/>
      <c r="AB320" s="4" t="str">
        <f t="shared" si="67"/>
        <v/>
      </c>
      <c r="AC320" s="7" t="str">
        <f t="shared" ca="1" si="68"/>
        <v/>
      </c>
      <c r="AD320" s="7"/>
      <c r="AE320" s="7"/>
      <c r="AF320" s="97" t="str">
        <f>IFERROR(INDEX(bombas!F:F,MATCH(B320,bombas!I:I,0),1),"")</f>
        <v/>
      </c>
      <c r="AG320" s="6" t="str">
        <f>IFERROR(INDEX(bombas!H:H,MATCH(B320,bombas!I:I,0),1),"")</f>
        <v/>
      </c>
      <c r="AH320" s="4"/>
      <c r="AI320" s="4" t="str">
        <f t="shared" si="69"/>
        <v/>
      </c>
      <c r="AJ320" s="4"/>
      <c r="AK320" s="127" t="str">
        <f t="shared" si="70"/>
        <v/>
      </c>
      <c r="AL320" s="2" t="str">
        <f>IFERROR(IF(INDEX(AL$1:AL319,MATCH(I320,I$1:I319,0),1)=0,"",INDEX(AL$1:AL319,MATCH(I320,I$1:I319,0),1)),"")</f>
        <v/>
      </c>
      <c r="AM320" s="2" t="str">
        <f>IFERROR(IF(INDEX(AM$1:AM319,MATCH(I320,I$1:I319,0),1)=0,"",INDEX(AM$1:AM319,MATCH(I320,I$1:I319,0),1)),"")</f>
        <v/>
      </c>
      <c r="AN320" s="2" t="str">
        <f>IFERROR(IF(INDEX(AN$1:AN319,MATCH(I320,I$1:I319,0),1)=0,"",INDEX(AN$1:AN319,MATCH(I320,I$1:I319,0),1)),"")</f>
        <v/>
      </c>
      <c r="AO320" s="2"/>
      <c r="AP320" s="2"/>
      <c r="AQ320" s="2"/>
      <c r="AR320" s="4"/>
      <c r="AS320" s="4"/>
      <c r="AT320" s="4"/>
      <c r="AU320" s="4"/>
      <c r="AV320" s="4"/>
      <c r="AW320" s="4"/>
      <c r="AX320" s="4"/>
      <c r="AY320" s="4"/>
      <c r="AZ320" s="4"/>
      <c r="BB320" s="4"/>
      <c r="BH320" s="4" t="str">
        <f>IF(IFERROR(VLOOKUP(F320,F321:F$1993,1,0),"")="","",COUNTIF(F:F,F320))</f>
        <v/>
      </c>
      <c r="BI320" s="4"/>
      <c r="BM320" s="5" t="str">
        <f>IF(B320="","",IF(BH320="",1+(MAX(BM$2:BM319)),""))</f>
        <v/>
      </c>
      <c r="BN320" s="5" t="str">
        <f t="shared" si="63"/>
        <v/>
      </c>
      <c r="BO320" s="5" t="str">
        <f t="shared" si="64"/>
        <v/>
      </c>
      <c r="BP320" s="15" t="str">
        <f t="shared" si="65"/>
        <v/>
      </c>
      <c r="BQ320" s="29"/>
      <c r="BR320" s="16"/>
      <c r="BS320" s="5" t="str">
        <f t="shared" si="73"/>
        <v/>
      </c>
      <c r="BV320" s="5" t="str">
        <f t="shared" si="72"/>
        <v/>
      </c>
      <c r="BW320" s="5" t="str">
        <f>IF(I320="","",IFERROR(IF(VLOOKUP(I320,I$2:I319,1,0)=0,"",""),I320))</f>
        <v/>
      </c>
      <c r="BX320" s="25" t="str">
        <f>IF(BW320="","",(IFERROR(VLOOKUP(MID(BW320,1,1),$CO$2:CS$28,3,0),0)+IFERROR(VLOOKUP(MID(BW320,2,1),CO$2:CS$28,4,0),0)+IFERROR(VLOOKUP(MID(BW320,3,1),CO$2:CS$28,5,0),0)+(ROW(BW320)/1000000000000)))</f>
        <v/>
      </c>
      <c r="BZ320" s="5">
        <v>319</v>
      </c>
      <c r="CA320" s="5" t="str">
        <f>IFERROR(VLOOKUP(BZ320,BV$2:BW1396,2,0),"")</f>
        <v/>
      </c>
      <c r="CU320" s="5" t="e">
        <f>IF(REPORTE!AH$2="si",IF(F320=VALUE(REPORTE!C$11),IF(SUM(CU321:CU$1993),CONCATENATE(INT(B320),", "),INT(B320)),""),IF(F320=VALUE(REPORTE!C$10),IF(SUM(CU321:CU$1993),CONCATENATE(INT(B320),", "),INT(B320)),""))</f>
        <v>#VALUE!</v>
      </c>
    </row>
    <row r="321" spans="1:99" s="5" customFormat="1" ht="15" customHeight="1" x14ac:dyDescent="0.25">
      <c r="A321" s="4" t="str">
        <f t="shared" si="62"/>
        <v/>
      </c>
      <c r="B321" s="6"/>
      <c r="C321" s="7"/>
      <c r="D321" s="10"/>
      <c r="E321" s="5" t="str">
        <f t="shared" si="66"/>
        <v/>
      </c>
      <c r="F321" s="9"/>
      <c r="G321" s="1" t="str">
        <f>IFERROR(INDEX('padron cfe'!B:B,MATCH(DATOS!F321,'padron cfe'!A:A,0),1),"")</f>
        <v/>
      </c>
      <c r="H321" s="1"/>
      <c r="J321" s="2" t="str">
        <f>IFERROR(INDEX('padron cfe'!C:C,MATCH(DATOS!F321,'padron cfe'!A:A,0),1),"")</f>
        <v/>
      </c>
      <c r="K321" s="4"/>
      <c r="L321" s="4" t="str">
        <f>IFERROR(IF(VLOOKUP(I321,I$2:L320,4,0)=0,"",VLOOKUP(I321,I$2:L320,4,0)),"")</f>
        <v/>
      </c>
      <c r="M321" s="4" t="str">
        <f>IFERROR(IF(VLOOKUP(I321,I$2:M320,5,0)=0,"",VLOOKUP(I321,I$2:M320,5,0)),"")</f>
        <v/>
      </c>
      <c r="N321" s="4"/>
      <c r="O321" s="2"/>
      <c r="P321" s="2"/>
      <c r="T321" s="2" t="str">
        <f>IFERROR(INDEX('padron cfe'!D:D,MATCH(DATOS!F321,'padron cfe'!A:A,0),1),"")</f>
        <v/>
      </c>
      <c r="U321" s="4"/>
      <c r="V321" s="4"/>
      <c r="W321" s="4"/>
      <c r="X321" s="4"/>
      <c r="Y321" s="4"/>
      <c r="Z321" s="8"/>
      <c r="AA321" s="4"/>
      <c r="AB321" s="4" t="str">
        <f t="shared" si="67"/>
        <v/>
      </c>
      <c r="AC321" s="7" t="str">
        <f t="shared" ca="1" si="68"/>
        <v/>
      </c>
      <c r="AD321" s="7"/>
      <c r="AE321" s="7"/>
      <c r="AF321" s="97" t="str">
        <f>IFERROR(INDEX(bombas!F:F,MATCH(B321,bombas!I:I,0),1),"")</f>
        <v/>
      </c>
      <c r="AG321" s="6" t="str">
        <f>IFERROR(INDEX(bombas!H:H,MATCH(B321,bombas!I:I,0),1),"")</f>
        <v/>
      </c>
      <c r="AH321" s="4"/>
      <c r="AI321" s="4" t="str">
        <f t="shared" si="69"/>
        <v/>
      </c>
      <c r="AJ321" s="4"/>
      <c r="AK321" s="127" t="str">
        <f t="shared" si="70"/>
        <v/>
      </c>
      <c r="AL321" s="2" t="str">
        <f>IFERROR(IF(INDEX(AL$1:AL320,MATCH(I321,I$1:I320,0),1)=0,"",INDEX(AL$1:AL320,MATCH(I321,I$1:I320,0),1)),"")</f>
        <v/>
      </c>
      <c r="AM321" s="2" t="str">
        <f>IFERROR(IF(INDEX(AM$1:AM320,MATCH(I321,I$1:I320,0),1)=0,"",INDEX(AM$1:AM320,MATCH(I321,I$1:I320,0),1)),"")</f>
        <v/>
      </c>
      <c r="AN321" s="2" t="str">
        <f>IFERROR(IF(INDEX(AN$1:AN320,MATCH(I321,I$1:I320,0),1)=0,"",INDEX(AN$1:AN320,MATCH(I321,I$1:I320,0),1)),"")</f>
        <v/>
      </c>
      <c r="AO321" s="2"/>
      <c r="AP321" s="2"/>
      <c r="AQ321" s="2"/>
      <c r="AR321" s="4"/>
      <c r="AS321" s="4"/>
      <c r="AT321" s="4"/>
      <c r="AU321" s="4"/>
      <c r="AV321" s="4"/>
      <c r="AW321" s="4"/>
      <c r="AX321" s="4"/>
      <c r="AY321" s="4"/>
      <c r="AZ321" s="4"/>
      <c r="BB321" s="4"/>
      <c r="BH321" s="4" t="str">
        <f>IF(IFERROR(VLOOKUP(F321,F322:F$1993,1,0),"")="","",COUNTIF(F:F,F321))</f>
        <v/>
      </c>
      <c r="BI321" s="4"/>
      <c r="BM321" s="5" t="str">
        <f>IF(B321="","",IF(BH321="",1+(MAX(BM$2:BM320)),""))</f>
        <v/>
      </c>
      <c r="BN321" s="5" t="str">
        <f t="shared" si="63"/>
        <v/>
      </c>
      <c r="BO321" s="5" t="str">
        <f t="shared" si="64"/>
        <v/>
      </c>
      <c r="BP321" s="15" t="str">
        <f t="shared" si="65"/>
        <v/>
      </c>
      <c r="BQ321" s="29"/>
      <c r="BR321" s="16"/>
      <c r="BS321" s="5" t="str">
        <f t="shared" si="73"/>
        <v/>
      </c>
      <c r="BV321" s="5" t="str">
        <f t="shared" si="72"/>
        <v/>
      </c>
      <c r="BW321" s="5" t="str">
        <f>IF(I321="","",IFERROR(IF(VLOOKUP(I321,I$2:I320,1,0)=0,"",""),I321))</f>
        <v/>
      </c>
      <c r="BX321" s="25" t="str">
        <f>IF(BW321="","",(IFERROR(VLOOKUP(MID(BW321,1,1),$CO$2:CS$28,3,0),0)+IFERROR(VLOOKUP(MID(BW321,2,1),CO$2:CS$28,4,0),0)+IFERROR(VLOOKUP(MID(BW321,3,1),CO$2:CS$28,5,0),0)+(ROW(BW321)/1000000000000)))</f>
        <v/>
      </c>
      <c r="BZ321" s="5">
        <v>320</v>
      </c>
      <c r="CA321" s="5" t="str">
        <f>IFERROR(VLOOKUP(BZ321,BV$2:BW1397,2,0),"")</f>
        <v/>
      </c>
      <c r="CU321" s="5" t="e">
        <f>IF(REPORTE!AH$2="si",IF(F321=VALUE(REPORTE!C$11),IF(SUM(CU322:CU$1993),CONCATENATE(INT(B321),", "),INT(B321)),""),IF(F321=VALUE(REPORTE!C$10),IF(SUM(CU322:CU$1993),CONCATENATE(INT(B321),", "),INT(B321)),""))</f>
        <v>#VALUE!</v>
      </c>
    </row>
    <row r="322" spans="1:99" s="5" customFormat="1" ht="15" customHeight="1" x14ac:dyDescent="0.25">
      <c r="A322" s="4" t="str">
        <f t="shared" ref="A322:A385" si="74">IF(BB322="",IF(B322="","",IF(LEN(B322)=1,"000"&amp;B322,IF(LEN(B322)=2,"00"&amp;B322,IF(LEN(B322)=3,"0"&amp;B322,B322)))),F322)</f>
        <v/>
      </c>
      <c r="B322" s="6"/>
      <c r="C322" s="7"/>
      <c r="D322" s="10"/>
      <c r="E322" s="5" t="str">
        <f t="shared" si="66"/>
        <v/>
      </c>
      <c r="F322" s="9"/>
      <c r="G322" s="1" t="str">
        <f>IFERROR(INDEX('padron cfe'!B:B,MATCH(DATOS!F322,'padron cfe'!A:A,0),1),"")</f>
        <v/>
      </c>
      <c r="H322" s="1"/>
      <c r="J322" s="2" t="str">
        <f>IFERROR(INDEX('padron cfe'!C:C,MATCH(DATOS!F322,'padron cfe'!A:A,0),1),"")</f>
        <v/>
      </c>
      <c r="K322" s="4"/>
      <c r="L322" s="4" t="str">
        <f>IFERROR(IF(VLOOKUP(I322,I$2:L321,4,0)=0,"",VLOOKUP(I322,I$2:L321,4,0)),"")</f>
        <v/>
      </c>
      <c r="M322" s="4" t="str">
        <f>IFERROR(IF(VLOOKUP(I322,I$2:M321,5,0)=0,"",VLOOKUP(I322,I$2:M321,5,0)),"")</f>
        <v/>
      </c>
      <c r="N322" s="4"/>
      <c r="O322" s="2"/>
      <c r="P322" s="2"/>
      <c r="T322" s="2" t="str">
        <f>IFERROR(INDEX('padron cfe'!D:D,MATCH(DATOS!F322,'padron cfe'!A:A,0),1),"")</f>
        <v/>
      </c>
      <c r="U322" s="4"/>
      <c r="V322" s="4"/>
      <c r="W322" s="4"/>
      <c r="X322" s="4"/>
      <c r="Y322" s="4"/>
      <c r="Z322" s="8"/>
      <c r="AA322" s="4"/>
      <c r="AB322" s="4" t="str">
        <f t="shared" si="67"/>
        <v/>
      </c>
      <c r="AC322" s="7" t="str">
        <f t="shared" ca="1" si="68"/>
        <v/>
      </c>
      <c r="AD322" s="7"/>
      <c r="AE322" s="7"/>
      <c r="AF322" s="97" t="str">
        <f>IFERROR(INDEX(bombas!F:F,MATCH(B322,bombas!I:I,0),1),"")</f>
        <v/>
      </c>
      <c r="AG322" s="6" t="str">
        <f>IFERROR(INDEX(bombas!H:H,MATCH(B322,bombas!I:I,0),1),"")</f>
        <v/>
      </c>
      <c r="AH322" s="4"/>
      <c r="AI322" s="4" t="str">
        <f t="shared" si="69"/>
        <v/>
      </c>
      <c r="AJ322" s="4"/>
      <c r="AK322" s="127" t="str">
        <f t="shared" si="70"/>
        <v/>
      </c>
      <c r="AL322" s="2" t="str">
        <f>IFERROR(IF(INDEX(AL$1:AL321,MATCH(I322,I$1:I321,0),1)=0,"",INDEX(AL$1:AL321,MATCH(I322,I$1:I321,0),1)),"")</f>
        <v/>
      </c>
      <c r="AM322" s="2" t="str">
        <f>IFERROR(IF(INDEX(AM$1:AM321,MATCH(I322,I$1:I321,0),1)=0,"",INDEX(AM$1:AM321,MATCH(I322,I$1:I321,0),1)),"")</f>
        <v/>
      </c>
      <c r="AN322" s="2" t="str">
        <f>IFERROR(IF(INDEX(AN$1:AN321,MATCH(I322,I$1:I321,0),1)=0,"",INDEX(AN$1:AN321,MATCH(I322,I$1:I321,0),1)),"")</f>
        <v/>
      </c>
      <c r="AO322" s="2"/>
      <c r="AP322" s="2"/>
      <c r="AQ322" s="2"/>
      <c r="AR322" s="4"/>
      <c r="AS322" s="4"/>
      <c r="AT322" s="4"/>
      <c r="AU322" s="4"/>
      <c r="AV322" s="4"/>
      <c r="AW322" s="4"/>
      <c r="AX322" s="4"/>
      <c r="AY322" s="4"/>
      <c r="AZ322" s="4"/>
      <c r="BB322" s="4"/>
      <c r="BH322" s="4" t="str">
        <f>IF(IFERROR(VLOOKUP(F322,F323:F$1993,1,0),"")="","",COUNTIF(F:F,F322))</f>
        <v/>
      </c>
      <c r="BI322" s="4"/>
      <c r="BM322" s="5" t="str">
        <f>IF(B322="","",IF(BH322="",1+(MAX(BM$2:BM321)),""))</f>
        <v/>
      </c>
      <c r="BN322" s="5" t="str">
        <f t="shared" ref="BN322:BN385" si="75">IF(BM322="","",AI322)</f>
        <v/>
      </c>
      <c r="BO322" s="5" t="str">
        <f t="shared" ref="BO322:BO385" si="76">IF(BM322="","",E322)</f>
        <v/>
      </c>
      <c r="BP322" s="15" t="str">
        <f t="shared" ref="BP322:BP385" si="77">IF(BM322="","",F322)</f>
        <v/>
      </c>
      <c r="BQ322" s="29"/>
      <c r="BR322" s="16"/>
      <c r="BS322" s="5" t="str">
        <f t="shared" si="73"/>
        <v/>
      </c>
      <c r="BV322" s="5" t="str">
        <f t="shared" si="72"/>
        <v/>
      </c>
      <c r="BW322" s="5" t="str">
        <f>IF(I322="","",IFERROR(IF(VLOOKUP(I322,I$2:I321,1,0)=0,"",""),I322))</f>
        <v/>
      </c>
      <c r="BX322" s="25" t="str">
        <f>IF(BW322="","",(IFERROR(VLOOKUP(MID(BW322,1,1),$CO$2:CS$28,3,0),0)+IFERROR(VLOOKUP(MID(BW322,2,1),CO$2:CS$28,4,0),0)+IFERROR(VLOOKUP(MID(BW322,3,1),CO$2:CS$28,5,0),0)+(ROW(BW322)/1000000000000)))</f>
        <v/>
      </c>
      <c r="BZ322" s="5">
        <v>321</v>
      </c>
      <c r="CA322" s="5" t="str">
        <f>IFERROR(VLOOKUP(BZ322,BV$2:BW1398,2,0),"")</f>
        <v/>
      </c>
      <c r="CU322" s="5" t="e">
        <f>IF(REPORTE!AH$2="si",IF(F322=VALUE(REPORTE!C$11),IF(SUM(CU323:CU$1993),CONCATENATE(INT(B322),", "),INT(B322)),""),IF(F322=VALUE(REPORTE!C$10),IF(SUM(CU323:CU$1993),CONCATENATE(INT(B322),", "),INT(B322)),""))</f>
        <v>#VALUE!</v>
      </c>
    </row>
    <row r="323" spans="1:99" s="5" customFormat="1" ht="15" customHeight="1" x14ac:dyDescent="0.25">
      <c r="A323" s="4" t="str">
        <f t="shared" si="74"/>
        <v/>
      </c>
      <c r="B323" s="6"/>
      <c r="C323" s="7"/>
      <c r="D323" s="10"/>
      <c r="E323" s="5" t="str">
        <f t="shared" si="66"/>
        <v/>
      </c>
      <c r="F323" s="9"/>
      <c r="G323" s="1" t="str">
        <f>IFERROR(INDEX('padron cfe'!B:B,MATCH(DATOS!F323,'padron cfe'!A:A,0),1),"")</f>
        <v/>
      </c>
      <c r="H323" s="1"/>
      <c r="J323" s="2" t="str">
        <f>IFERROR(INDEX('padron cfe'!C:C,MATCH(DATOS!F323,'padron cfe'!A:A,0),1),"")</f>
        <v/>
      </c>
      <c r="K323" s="4"/>
      <c r="L323" s="4" t="str">
        <f>IFERROR(IF(VLOOKUP(I323,I$2:L322,4,0)=0,"",VLOOKUP(I323,I$2:L322,4,0)),"")</f>
        <v/>
      </c>
      <c r="M323" s="4" t="str">
        <f>IFERROR(IF(VLOOKUP(I323,I$2:M322,5,0)=0,"",VLOOKUP(I323,I$2:M322,5,0)),"")</f>
        <v/>
      </c>
      <c r="N323" s="4"/>
      <c r="O323" s="2"/>
      <c r="P323" s="2"/>
      <c r="T323" s="2" t="str">
        <f>IFERROR(INDEX('padron cfe'!D:D,MATCH(DATOS!F323,'padron cfe'!A:A,0),1),"")</f>
        <v/>
      </c>
      <c r="U323" s="4"/>
      <c r="V323" s="4"/>
      <c r="W323" s="4"/>
      <c r="X323" s="4"/>
      <c r="Y323" s="4"/>
      <c r="Z323" s="8"/>
      <c r="AA323" s="4"/>
      <c r="AB323" s="4" t="str">
        <f t="shared" si="67"/>
        <v/>
      </c>
      <c r="AC323" s="7" t="str">
        <f t="shared" ca="1" si="68"/>
        <v/>
      </c>
      <c r="AD323" s="7"/>
      <c r="AE323" s="7"/>
      <c r="AF323" s="97" t="str">
        <f>IFERROR(INDEX(bombas!F:F,MATCH(B323,bombas!I:I,0),1),"")</f>
        <v/>
      </c>
      <c r="AG323" s="6" t="str">
        <f>IFERROR(INDEX(bombas!H:H,MATCH(B323,bombas!I:I,0),1),"")</f>
        <v/>
      </c>
      <c r="AH323" s="4"/>
      <c r="AI323" s="4" t="str">
        <f t="shared" si="69"/>
        <v/>
      </c>
      <c r="AJ323" s="4"/>
      <c r="AK323" s="127" t="str">
        <f t="shared" si="70"/>
        <v/>
      </c>
      <c r="AL323" s="2" t="str">
        <f>IFERROR(IF(INDEX(AL$1:AL322,MATCH(I323,I$1:I322,0),1)=0,"",INDEX(AL$1:AL322,MATCH(I323,I$1:I322,0),1)),"")</f>
        <v/>
      </c>
      <c r="AM323" s="2" t="str">
        <f>IFERROR(IF(INDEX(AM$1:AM322,MATCH(I323,I$1:I322,0),1)=0,"",INDEX(AM$1:AM322,MATCH(I323,I$1:I322,0),1)),"")</f>
        <v/>
      </c>
      <c r="AN323" s="2" t="str">
        <f>IFERROR(IF(INDEX(AN$1:AN322,MATCH(I323,I$1:I322,0),1)=0,"",INDEX(AN$1:AN322,MATCH(I323,I$1:I322,0),1)),"")</f>
        <v/>
      </c>
      <c r="AO323" s="2"/>
      <c r="AP323" s="2"/>
      <c r="AQ323" s="2"/>
      <c r="AR323" s="4"/>
      <c r="AS323" s="4"/>
      <c r="AT323" s="4"/>
      <c r="AU323" s="4"/>
      <c r="AV323" s="4"/>
      <c r="AW323" s="4"/>
      <c r="AX323" s="4"/>
      <c r="AY323" s="4"/>
      <c r="AZ323" s="4"/>
      <c r="BB323" s="4"/>
      <c r="BH323" s="4" t="str">
        <f>IF(IFERROR(VLOOKUP(F323,F324:F$1993,1,0),"")="","",COUNTIF(F:F,F323))</f>
        <v/>
      </c>
      <c r="BI323" s="4"/>
      <c r="BM323" s="5" t="str">
        <f>IF(B323="","",IF(BH323="",1+(MAX(BM$2:BM322)),""))</f>
        <v/>
      </c>
      <c r="BN323" s="5" t="str">
        <f t="shared" si="75"/>
        <v/>
      </c>
      <c r="BO323" s="5" t="str">
        <f t="shared" si="76"/>
        <v/>
      </c>
      <c r="BP323" s="15" t="str">
        <f t="shared" si="77"/>
        <v/>
      </c>
      <c r="BQ323" s="29"/>
      <c r="BR323" s="16"/>
      <c r="BS323" s="5" t="str">
        <f t="shared" si="73"/>
        <v/>
      </c>
      <c r="BV323" s="5" t="str">
        <f t="shared" si="72"/>
        <v/>
      </c>
      <c r="BW323" s="5" t="str">
        <f>IF(I323="","",IFERROR(IF(VLOOKUP(I323,I$2:I322,1,0)=0,"",""),I323))</f>
        <v/>
      </c>
      <c r="BX323" s="25" t="str">
        <f>IF(BW323="","",(IFERROR(VLOOKUP(MID(BW323,1,1),$CO$2:CS$28,3,0),0)+IFERROR(VLOOKUP(MID(BW323,2,1),CO$2:CS$28,4,0),0)+IFERROR(VLOOKUP(MID(BW323,3,1),CO$2:CS$28,5,0),0)+(ROW(BW323)/1000000000000)))</f>
        <v/>
      </c>
      <c r="BZ323" s="5">
        <v>322</v>
      </c>
      <c r="CA323" s="5" t="str">
        <f>IFERROR(VLOOKUP(BZ323,BV$2:BW1399,2,0),"")</f>
        <v/>
      </c>
      <c r="CU323" s="5" t="e">
        <f>IF(REPORTE!AH$2="si",IF(F323=VALUE(REPORTE!C$11),IF(SUM(CU324:CU$1993),CONCATENATE(INT(B323),", "),INT(B323)),""),IF(F323=VALUE(REPORTE!C$10),IF(SUM(CU324:CU$1993),CONCATENATE(INT(B323),", "),INT(B323)),""))</f>
        <v>#VALUE!</v>
      </c>
    </row>
    <row r="324" spans="1:99" s="5" customFormat="1" ht="15" customHeight="1" x14ac:dyDescent="0.25">
      <c r="A324" s="4" t="str">
        <f t="shared" si="74"/>
        <v/>
      </c>
      <c r="B324" s="6"/>
      <c r="C324" s="7"/>
      <c r="D324" s="10"/>
      <c r="E324" s="5" t="str">
        <f t="shared" ref="E324:E387" si="78">IF(C324="","",CONCATENATE("PEUA19102012",IFERROR(VLOOKUP(DAY(C324),$BE$3:$BF$11,2,0),DAY(C324)),IFERROR(VLOOKUP(MONTH(C324),$BE$3:$BF$11,2,0),MONTH(C324)),YEAR(C324),D324))</f>
        <v/>
      </c>
      <c r="F324" s="9"/>
      <c r="G324" s="1" t="str">
        <f>IFERROR(INDEX('padron cfe'!B:B,MATCH(DATOS!F324,'padron cfe'!A:A,0),1),"")</f>
        <v/>
      </c>
      <c r="H324" s="1"/>
      <c r="J324" s="2" t="str">
        <f>IFERROR(INDEX('padron cfe'!C:C,MATCH(DATOS!F324,'padron cfe'!A:A,0),1),"")</f>
        <v/>
      </c>
      <c r="K324" s="4"/>
      <c r="L324" s="4" t="str">
        <f>IFERROR(IF(VLOOKUP(I324,I$2:L323,4,0)=0,"",VLOOKUP(I324,I$2:L323,4,0)),"")</f>
        <v/>
      </c>
      <c r="M324" s="4" t="str">
        <f>IFERROR(IF(VLOOKUP(I324,I$2:M323,5,0)=0,"",VLOOKUP(I324,I$2:M323,5,0)),"")</f>
        <v/>
      </c>
      <c r="N324" s="4"/>
      <c r="O324" s="2"/>
      <c r="P324" s="2"/>
      <c r="T324" s="2" t="str">
        <f>IFERROR(INDEX('padron cfe'!D:D,MATCH(DATOS!F324,'padron cfe'!A:A,0),1),"")</f>
        <v/>
      </c>
      <c r="U324" s="4"/>
      <c r="V324" s="4"/>
      <c r="W324" s="4"/>
      <c r="X324" s="4"/>
      <c r="Y324" s="4"/>
      <c r="Z324" s="8"/>
      <c r="AA324" s="4"/>
      <c r="AB324" s="4" t="str">
        <f t="shared" ref="AB324:AB387" si="79">IF(X324="","",IFERROR(IF(LEN(DAY(Z324))=1,0&amp;DAY(Z324),DAY(Z324))&amp;"/"&amp;IF(LEN(MONTH(Z324))=1,0&amp;MONTH(Z324),MONTH(Z324))&amp;"/"&amp;YEAR(Z324)+AA324,"31/12/2099"))</f>
        <v/>
      </c>
      <c r="AC324" s="7" t="str">
        <f t="shared" ref="AC324:AC387" ca="1" si="80">IF(AA324="","",IF(AA324="N/A","VIGENTE",IF(CONCATENATE(DAY(Z324),"/",MONTH(Z324),"/",YEAR(Z324)+AA324)-TODAY()&gt;0,"VIGENTE","VENCIDO")))</f>
        <v/>
      </c>
      <c r="AD324" s="7"/>
      <c r="AE324" s="7"/>
      <c r="AF324" s="97" t="str">
        <f>IFERROR(INDEX(bombas!F:F,MATCH(B324,bombas!I:I,0),1),"")</f>
        <v/>
      </c>
      <c r="AG324" s="6" t="str">
        <f>IFERROR(INDEX(bombas!H:H,MATCH(B324,bombas!I:I,0),1),"")</f>
        <v/>
      </c>
      <c r="AH324" s="4"/>
      <c r="AI324" s="4" t="str">
        <f t="shared" ref="AI324:AI387" si="81">IF(AH324="","",(AH324*0.746*365*24)*0.75+438)</f>
        <v/>
      </c>
      <c r="AJ324" s="4"/>
      <c r="AK324" s="127" t="str">
        <f t="shared" ref="AK324:AK387" si="82">IF(AJ324="","",AJ324/AI324)</f>
        <v/>
      </c>
      <c r="AL324" s="2" t="str">
        <f>IFERROR(IF(INDEX(AL$1:AL323,MATCH(I324,I$1:I323,0),1)=0,"",INDEX(AL$1:AL323,MATCH(I324,I$1:I323,0),1)),"")</f>
        <v/>
      </c>
      <c r="AM324" s="2" t="str">
        <f>IFERROR(IF(INDEX(AM$1:AM323,MATCH(I324,I$1:I323,0),1)=0,"",INDEX(AM$1:AM323,MATCH(I324,I$1:I323,0),1)),"")</f>
        <v/>
      </c>
      <c r="AN324" s="2" t="str">
        <f>IFERROR(IF(INDEX(AN$1:AN323,MATCH(I324,I$1:I323,0),1)=0,"",INDEX(AN$1:AN323,MATCH(I324,I$1:I323,0),1)),"")</f>
        <v/>
      </c>
      <c r="AO324" s="2"/>
      <c r="AP324" s="2"/>
      <c r="AQ324" s="2"/>
      <c r="AR324" s="4"/>
      <c r="AS324" s="4"/>
      <c r="AT324" s="4"/>
      <c r="AU324" s="4"/>
      <c r="AV324" s="4"/>
      <c r="AW324" s="4"/>
      <c r="AX324" s="4"/>
      <c r="AY324" s="4"/>
      <c r="AZ324" s="4"/>
      <c r="BB324" s="4"/>
      <c r="BH324" s="4" t="str">
        <f>IF(IFERROR(VLOOKUP(F324,F325:F$1993,1,0),"")="","",COUNTIF(F:F,F324))</f>
        <v/>
      </c>
      <c r="BI324" s="4"/>
      <c r="BM324" s="5" t="str">
        <f>IF(B324="","",IF(BH324="",1+(MAX(BM$2:BM323)),""))</f>
        <v/>
      </c>
      <c r="BN324" s="5" t="str">
        <f t="shared" si="75"/>
        <v/>
      </c>
      <c r="BO324" s="5" t="str">
        <f t="shared" si="76"/>
        <v/>
      </c>
      <c r="BP324" s="15" t="str">
        <f t="shared" si="77"/>
        <v/>
      </c>
      <c r="BQ324" s="29"/>
      <c r="BR324" s="16"/>
      <c r="BS324" s="5" t="str">
        <f t="shared" si="73"/>
        <v/>
      </c>
      <c r="BV324" s="5" t="str">
        <f t="shared" si="72"/>
        <v/>
      </c>
      <c r="BW324" s="5" t="str">
        <f>IF(I324="","",IFERROR(IF(VLOOKUP(I324,I$2:I323,1,0)=0,"",""),I324))</f>
        <v/>
      </c>
      <c r="BX324" s="25" t="str">
        <f>IF(BW324="","",(IFERROR(VLOOKUP(MID(BW324,1,1),$CO$2:CS$28,3,0),0)+IFERROR(VLOOKUP(MID(BW324,2,1),CO$2:CS$28,4,0),0)+IFERROR(VLOOKUP(MID(BW324,3,1),CO$2:CS$28,5,0),0)+(ROW(BW324)/1000000000000)))</f>
        <v/>
      </c>
      <c r="BZ324" s="5">
        <v>323</v>
      </c>
      <c r="CA324" s="5" t="str">
        <f>IFERROR(VLOOKUP(BZ324,BV$2:BW1400,2,0),"")</f>
        <v/>
      </c>
      <c r="CC324" s="15"/>
      <c r="CU324" s="5" t="e">
        <f>IF(REPORTE!AH$2="si",IF(F324=VALUE(REPORTE!C$11),IF(SUM(CU325:CU$1993),CONCATENATE(INT(B324),", "),INT(B324)),""),IF(F324=VALUE(REPORTE!C$10),IF(SUM(CU325:CU$1993),CONCATENATE(INT(B324),", "),INT(B324)),""))</f>
        <v>#VALUE!</v>
      </c>
    </row>
    <row r="325" spans="1:99" s="5" customFormat="1" ht="15" customHeight="1" x14ac:dyDescent="0.25">
      <c r="A325" s="4" t="str">
        <f t="shared" si="74"/>
        <v/>
      </c>
      <c r="B325" s="6"/>
      <c r="C325" s="7"/>
      <c r="D325" s="10"/>
      <c r="E325" s="5" t="str">
        <f t="shared" si="78"/>
        <v/>
      </c>
      <c r="F325" s="9"/>
      <c r="G325" s="1" t="str">
        <f>IFERROR(INDEX('padron cfe'!B:B,MATCH(DATOS!F325,'padron cfe'!A:A,0),1),"")</f>
        <v/>
      </c>
      <c r="H325" s="1"/>
      <c r="J325" s="2" t="str">
        <f>IFERROR(INDEX('padron cfe'!C:C,MATCH(DATOS!F325,'padron cfe'!A:A,0),1),"")</f>
        <v/>
      </c>
      <c r="K325" s="4"/>
      <c r="L325" s="4" t="str">
        <f>IFERROR(IF(VLOOKUP(I325,I$2:L324,4,0)=0,"",VLOOKUP(I325,I$2:L324,4,0)),"")</f>
        <v/>
      </c>
      <c r="M325" s="4" t="str">
        <f>IFERROR(IF(VLOOKUP(I325,I$2:M324,5,0)=0,"",VLOOKUP(I325,I$2:M324,5,0)),"")</f>
        <v/>
      </c>
      <c r="N325" s="4"/>
      <c r="O325" s="2"/>
      <c r="P325" s="2"/>
      <c r="T325" s="2" t="str">
        <f>IFERROR(INDEX('padron cfe'!D:D,MATCH(DATOS!F325,'padron cfe'!A:A,0),1),"")</f>
        <v/>
      </c>
      <c r="U325" s="4"/>
      <c r="V325" s="4"/>
      <c r="W325" s="4"/>
      <c r="X325" s="4"/>
      <c r="Y325" s="4"/>
      <c r="Z325" s="8"/>
      <c r="AA325" s="4"/>
      <c r="AB325" s="4" t="str">
        <f t="shared" si="79"/>
        <v/>
      </c>
      <c r="AC325" s="7" t="str">
        <f t="shared" ca="1" si="80"/>
        <v/>
      </c>
      <c r="AD325" s="7"/>
      <c r="AE325" s="7"/>
      <c r="AF325" s="97" t="str">
        <f>IFERROR(INDEX(bombas!F:F,MATCH(B325,bombas!I:I,0),1),"")</f>
        <v/>
      </c>
      <c r="AG325" s="6" t="str">
        <f>IFERROR(INDEX(bombas!H:H,MATCH(B325,bombas!I:I,0),1),"")</f>
        <v/>
      </c>
      <c r="AH325" s="4"/>
      <c r="AI325" s="4" t="str">
        <f t="shared" si="81"/>
        <v/>
      </c>
      <c r="AJ325" s="4"/>
      <c r="AK325" s="127" t="str">
        <f t="shared" si="82"/>
        <v/>
      </c>
      <c r="AL325" s="2" t="str">
        <f>IFERROR(IF(INDEX(AL$1:AL324,MATCH(I325,I$1:I324,0),1)=0,"",INDEX(AL$1:AL324,MATCH(I325,I$1:I324,0),1)),"")</f>
        <v/>
      </c>
      <c r="AM325" s="2" t="str">
        <f>IFERROR(IF(INDEX(AM$1:AM324,MATCH(I325,I$1:I324,0),1)=0,"",INDEX(AM$1:AM324,MATCH(I325,I$1:I324,0),1)),"")</f>
        <v/>
      </c>
      <c r="AN325" s="2" t="str">
        <f>IFERROR(IF(INDEX(AN$1:AN324,MATCH(I325,I$1:I324,0),1)=0,"",INDEX(AN$1:AN324,MATCH(I325,I$1:I324,0),1)),"")</f>
        <v/>
      </c>
      <c r="AO325" s="2"/>
      <c r="AP325" s="2"/>
      <c r="AQ325" s="2"/>
      <c r="AR325" s="4"/>
      <c r="AS325" s="4"/>
      <c r="AT325" s="4"/>
      <c r="AU325" s="4"/>
      <c r="AV325" s="4"/>
      <c r="AW325" s="4"/>
      <c r="AX325" s="4"/>
      <c r="AY325" s="4"/>
      <c r="AZ325" s="4"/>
      <c r="BB325" s="4"/>
      <c r="BH325" s="4" t="str">
        <f>IF(IFERROR(VLOOKUP(F325,F326:F$1993,1,0),"")="","",COUNTIF(F:F,F325))</f>
        <v/>
      </c>
      <c r="BI325" s="4"/>
      <c r="BM325" s="5" t="str">
        <f>IF(B325="","",IF(BH325="",1+(MAX(BM$2:BM324)),""))</f>
        <v/>
      </c>
      <c r="BN325" s="5" t="str">
        <f t="shared" si="75"/>
        <v/>
      </c>
      <c r="BO325" s="5" t="str">
        <f t="shared" si="76"/>
        <v/>
      </c>
      <c r="BP325" s="15" t="str">
        <f t="shared" si="77"/>
        <v/>
      </c>
      <c r="BQ325" s="29"/>
      <c r="BR325" s="16"/>
      <c r="BS325" s="5" t="str">
        <f t="shared" si="73"/>
        <v/>
      </c>
      <c r="BV325" s="5" t="str">
        <f t="shared" si="72"/>
        <v/>
      </c>
      <c r="BW325" s="5" t="str">
        <f>IF(I325="","",IFERROR(IF(VLOOKUP(I325,I$2:I324,1,0)=0,"",""),I325))</f>
        <v/>
      </c>
      <c r="BX325" s="25" t="str">
        <f>IF(BW325="","",(IFERROR(VLOOKUP(MID(BW325,1,1),$CO$2:CS$28,3,0),0)+IFERROR(VLOOKUP(MID(BW325,2,1),CO$2:CS$28,4,0),0)+IFERROR(VLOOKUP(MID(BW325,3,1),CO$2:CS$28,5,0),0)+(ROW(BW325)/1000000000000)))</f>
        <v/>
      </c>
      <c r="BZ325" s="5">
        <v>324</v>
      </c>
      <c r="CA325" s="5" t="str">
        <f>IFERROR(VLOOKUP(BZ325,BV$2:BW1401,2,0),"")</f>
        <v/>
      </c>
      <c r="CU325" s="5" t="e">
        <f>IF(REPORTE!AH$2="si",IF(F325=VALUE(REPORTE!C$11),IF(SUM(CU326:CU$1993),CONCATENATE(INT(B325),", "),INT(B325)),""),IF(F325=VALUE(REPORTE!C$10),IF(SUM(CU326:CU$1993),CONCATENATE(INT(B325),", "),INT(B325)),""))</f>
        <v>#VALUE!</v>
      </c>
    </row>
    <row r="326" spans="1:99" s="5" customFormat="1" ht="15" customHeight="1" x14ac:dyDescent="0.25">
      <c r="A326" s="4" t="str">
        <f t="shared" si="74"/>
        <v/>
      </c>
      <c r="B326" s="6"/>
      <c r="C326" s="7"/>
      <c r="D326" s="10"/>
      <c r="E326" s="5" t="str">
        <f t="shared" si="78"/>
        <v/>
      </c>
      <c r="F326" s="9"/>
      <c r="G326" s="1" t="str">
        <f>IFERROR(INDEX('padron cfe'!B:B,MATCH(DATOS!F326,'padron cfe'!A:A,0),1),"")</f>
        <v/>
      </c>
      <c r="H326" s="1"/>
      <c r="J326" s="2" t="str">
        <f>IFERROR(INDEX('padron cfe'!C:C,MATCH(DATOS!F326,'padron cfe'!A:A,0),1),"")</f>
        <v/>
      </c>
      <c r="K326" s="4"/>
      <c r="L326" s="4" t="str">
        <f>IFERROR(IF(VLOOKUP(I326,I$2:L325,4,0)=0,"",VLOOKUP(I326,I$2:L325,4,0)),"")</f>
        <v/>
      </c>
      <c r="M326" s="4" t="str">
        <f>IFERROR(IF(VLOOKUP(I326,I$2:M325,5,0)=0,"",VLOOKUP(I326,I$2:M325,5,0)),"")</f>
        <v/>
      </c>
      <c r="N326" s="4"/>
      <c r="O326" s="2"/>
      <c r="P326" s="2"/>
      <c r="T326" s="2" t="str">
        <f>IFERROR(INDEX('padron cfe'!D:D,MATCH(DATOS!F326,'padron cfe'!A:A,0),1),"")</f>
        <v/>
      </c>
      <c r="U326" s="4"/>
      <c r="V326" s="4"/>
      <c r="W326" s="4"/>
      <c r="X326" s="4"/>
      <c r="Y326" s="4"/>
      <c r="Z326" s="8"/>
      <c r="AA326" s="4"/>
      <c r="AB326" s="4" t="str">
        <f t="shared" si="79"/>
        <v/>
      </c>
      <c r="AC326" s="7" t="str">
        <f t="shared" ca="1" si="80"/>
        <v/>
      </c>
      <c r="AD326" s="7"/>
      <c r="AE326" s="7"/>
      <c r="AF326" s="97" t="str">
        <f>IFERROR(INDEX(bombas!F:F,MATCH(B326,bombas!I:I,0),1),"")</f>
        <v/>
      </c>
      <c r="AG326" s="6" t="str">
        <f>IFERROR(INDEX(bombas!H:H,MATCH(B326,bombas!I:I,0),1),"")</f>
        <v/>
      </c>
      <c r="AH326" s="4"/>
      <c r="AI326" s="4" t="str">
        <f t="shared" si="81"/>
        <v/>
      </c>
      <c r="AJ326" s="4"/>
      <c r="AK326" s="127" t="str">
        <f t="shared" si="82"/>
        <v/>
      </c>
      <c r="AL326" s="2" t="str">
        <f>IFERROR(IF(INDEX(AL$1:AL325,MATCH(I326,I$1:I325,0),1)=0,"",INDEX(AL$1:AL325,MATCH(I326,I$1:I325,0),1)),"")</f>
        <v/>
      </c>
      <c r="AM326" s="2" t="str">
        <f>IFERROR(IF(INDEX(AM$1:AM325,MATCH(I326,I$1:I325,0),1)=0,"",INDEX(AM$1:AM325,MATCH(I326,I$1:I325,0),1)),"")</f>
        <v/>
      </c>
      <c r="AN326" s="2" t="str">
        <f>IFERROR(IF(INDEX(AN$1:AN325,MATCH(I326,I$1:I325,0),1)=0,"",INDEX(AN$1:AN325,MATCH(I326,I$1:I325,0),1)),"")</f>
        <v/>
      </c>
      <c r="AO326" s="2"/>
      <c r="AP326" s="2"/>
      <c r="AQ326" s="2"/>
      <c r="AR326" s="4"/>
      <c r="AS326" s="4"/>
      <c r="AT326" s="4"/>
      <c r="AU326" s="4"/>
      <c r="AV326" s="4"/>
      <c r="AW326" s="4"/>
      <c r="AX326" s="4"/>
      <c r="AY326" s="4"/>
      <c r="AZ326" s="4"/>
      <c r="BB326" s="4"/>
      <c r="BH326" s="4" t="str">
        <f>IF(IFERROR(VLOOKUP(F326,F327:F$1993,1,0),"")="","",COUNTIF(F:F,F326))</f>
        <v/>
      </c>
      <c r="BI326" s="4"/>
      <c r="BM326" s="5" t="str">
        <f>IF(B326="","",IF(BH326="",1+(MAX(BM$2:BM325)),""))</f>
        <v/>
      </c>
      <c r="BN326" s="5" t="str">
        <f t="shared" si="75"/>
        <v/>
      </c>
      <c r="BO326" s="5" t="str">
        <f t="shared" si="76"/>
        <v/>
      </c>
      <c r="BP326" s="15" t="str">
        <f t="shared" si="77"/>
        <v/>
      </c>
      <c r="BQ326" s="29"/>
      <c r="BR326" s="16"/>
      <c r="BS326" s="5" t="str">
        <f t="shared" si="73"/>
        <v/>
      </c>
      <c r="BV326" s="5" t="str">
        <f t="shared" si="72"/>
        <v/>
      </c>
      <c r="BW326" s="5" t="str">
        <f>IF(I326="","",IFERROR(IF(VLOOKUP(I326,I$2:I325,1,0)=0,"",""),I326))</f>
        <v/>
      </c>
      <c r="BX326" s="25" t="str">
        <f>IF(BW326="","",(IFERROR(VLOOKUP(MID(BW326,1,1),$CO$2:CS$28,3,0),0)+IFERROR(VLOOKUP(MID(BW326,2,1),CO$2:CS$28,4,0),0)+IFERROR(VLOOKUP(MID(BW326,3,1),CO$2:CS$28,5,0),0)+(ROW(BW326)/1000000000000)))</f>
        <v/>
      </c>
      <c r="BZ326" s="5">
        <v>325</v>
      </c>
      <c r="CA326" s="5" t="str">
        <f>IFERROR(VLOOKUP(BZ326,BV$2:BW1402,2,0),"")</f>
        <v/>
      </c>
      <c r="CC326" s="15"/>
      <c r="CU326" s="5" t="e">
        <f>IF(REPORTE!AH$2="si",IF(F326=VALUE(REPORTE!C$11),IF(SUM(CU327:CU$1993),CONCATENATE(INT(B326),", "),INT(B326)),""),IF(F326=VALUE(REPORTE!C$10),IF(SUM(CU327:CU$1993),CONCATENATE(INT(B326),", "),INT(B326)),""))</f>
        <v>#VALUE!</v>
      </c>
    </row>
    <row r="327" spans="1:99" s="5" customFormat="1" ht="15" customHeight="1" x14ac:dyDescent="0.25">
      <c r="A327" s="4" t="str">
        <f t="shared" si="74"/>
        <v/>
      </c>
      <c r="B327" s="6"/>
      <c r="C327" s="7"/>
      <c r="D327" s="10"/>
      <c r="E327" s="5" t="str">
        <f t="shared" si="78"/>
        <v/>
      </c>
      <c r="F327" s="9"/>
      <c r="G327" s="1" t="str">
        <f>IFERROR(INDEX('padron cfe'!B:B,MATCH(DATOS!F327,'padron cfe'!A:A,0),1),"")</f>
        <v/>
      </c>
      <c r="H327" s="1"/>
      <c r="J327" s="2" t="str">
        <f>IFERROR(INDEX('padron cfe'!C:C,MATCH(DATOS!F327,'padron cfe'!A:A,0),1),"")</f>
        <v/>
      </c>
      <c r="K327" s="4"/>
      <c r="L327" s="4" t="str">
        <f>IFERROR(IF(VLOOKUP(I327,I$2:L326,4,0)=0,"",VLOOKUP(I327,I$2:L326,4,0)),"")</f>
        <v/>
      </c>
      <c r="M327" s="4" t="str">
        <f>IFERROR(IF(VLOOKUP(I327,I$2:M326,5,0)=0,"",VLOOKUP(I327,I$2:M326,5,0)),"")</f>
        <v/>
      </c>
      <c r="N327" s="4"/>
      <c r="O327" s="2"/>
      <c r="P327" s="2"/>
      <c r="T327" s="2" t="str">
        <f>IFERROR(INDEX('padron cfe'!D:D,MATCH(DATOS!F327,'padron cfe'!A:A,0),1),"")</f>
        <v/>
      </c>
      <c r="U327" s="4"/>
      <c r="V327" s="4"/>
      <c r="W327" s="4"/>
      <c r="X327" s="4"/>
      <c r="Y327" s="4"/>
      <c r="Z327" s="8"/>
      <c r="AA327" s="4"/>
      <c r="AB327" s="4" t="str">
        <f t="shared" si="79"/>
        <v/>
      </c>
      <c r="AC327" s="7" t="str">
        <f t="shared" ca="1" si="80"/>
        <v/>
      </c>
      <c r="AD327" s="7"/>
      <c r="AE327" s="7"/>
      <c r="AF327" s="97" t="str">
        <f>IFERROR(INDEX(bombas!F:F,MATCH(B327,bombas!I:I,0),1),"")</f>
        <v/>
      </c>
      <c r="AG327" s="6" t="str">
        <f>IFERROR(INDEX(bombas!H:H,MATCH(B327,bombas!I:I,0),1),"")</f>
        <v/>
      </c>
      <c r="AH327" s="4"/>
      <c r="AI327" s="4" t="str">
        <f t="shared" si="81"/>
        <v/>
      </c>
      <c r="AJ327" s="4"/>
      <c r="AK327" s="127" t="str">
        <f t="shared" si="82"/>
        <v/>
      </c>
      <c r="AL327" s="2" t="str">
        <f>IFERROR(IF(INDEX(AL$1:AL326,MATCH(I327,I$1:I326,0),1)=0,"",INDEX(AL$1:AL326,MATCH(I327,I$1:I326,0),1)),"")</f>
        <v/>
      </c>
      <c r="AM327" s="2" t="str">
        <f>IFERROR(IF(INDEX(AM$1:AM326,MATCH(I327,I$1:I326,0),1)=0,"",INDEX(AM$1:AM326,MATCH(I327,I$1:I326,0),1)),"")</f>
        <v/>
      </c>
      <c r="AN327" s="2" t="str">
        <f>IFERROR(IF(INDEX(AN$1:AN326,MATCH(I327,I$1:I326,0),1)=0,"",INDEX(AN$1:AN326,MATCH(I327,I$1:I326,0),1)),"")</f>
        <v/>
      </c>
      <c r="AO327" s="2"/>
      <c r="AP327" s="2"/>
      <c r="AQ327" s="2"/>
      <c r="AR327" s="4"/>
      <c r="AS327" s="4"/>
      <c r="AT327" s="4"/>
      <c r="AU327" s="4"/>
      <c r="AV327" s="4"/>
      <c r="AW327" s="4"/>
      <c r="AX327" s="4"/>
      <c r="AY327" s="4"/>
      <c r="AZ327" s="4"/>
      <c r="BB327" s="4"/>
      <c r="BH327" s="4" t="str">
        <f>IF(IFERROR(VLOOKUP(F327,F328:F$1993,1,0),"")="","",COUNTIF(F:F,F327))</f>
        <v/>
      </c>
      <c r="BI327" s="4"/>
      <c r="BM327" s="5" t="str">
        <f>IF(B327="","",IF(BH327="",1+(MAX(BM$2:BM326)),""))</f>
        <v/>
      </c>
      <c r="BN327" s="5" t="str">
        <f t="shared" si="75"/>
        <v/>
      </c>
      <c r="BO327" s="5" t="str">
        <f t="shared" si="76"/>
        <v/>
      </c>
      <c r="BP327" s="15" t="str">
        <f t="shared" si="77"/>
        <v/>
      </c>
      <c r="BQ327" s="29"/>
      <c r="BR327" s="16"/>
      <c r="BS327" s="5" t="str">
        <f t="shared" si="73"/>
        <v/>
      </c>
      <c r="BV327" s="5" t="str">
        <f t="shared" si="72"/>
        <v/>
      </c>
      <c r="BW327" s="5" t="str">
        <f>IF(I327="","",IFERROR(IF(VLOOKUP(I327,I$2:I326,1,0)=0,"",""),I327))</f>
        <v/>
      </c>
      <c r="BX327" s="25" t="str">
        <f>IF(BW327="","",(IFERROR(VLOOKUP(MID(BW327,1,1),$CO$2:CS$28,3,0),0)+IFERROR(VLOOKUP(MID(BW327,2,1),CO$2:CS$28,4,0),0)+IFERROR(VLOOKUP(MID(BW327,3,1),CO$2:CS$28,5,0),0)+(ROW(BW327)/1000000000000)))</f>
        <v/>
      </c>
      <c r="BZ327" s="5">
        <v>326</v>
      </c>
      <c r="CA327" s="5" t="str">
        <f>IFERROR(VLOOKUP(BZ327,BV$2:BW1403,2,0),"")</f>
        <v/>
      </c>
      <c r="CU327" s="5" t="e">
        <f>IF(REPORTE!AH$2="si",IF(F327=VALUE(REPORTE!C$11),IF(SUM(CU328:CU$1993),CONCATENATE(INT(B327),", "),INT(B327)),""),IF(F327=VALUE(REPORTE!C$10),IF(SUM(CU328:CU$1993),CONCATENATE(INT(B327),", "),INT(B327)),""))</f>
        <v>#VALUE!</v>
      </c>
    </row>
    <row r="328" spans="1:99" s="5" customFormat="1" ht="15" customHeight="1" x14ac:dyDescent="0.25">
      <c r="A328" s="4" t="str">
        <f t="shared" si="74"/>
        <v/>
      </c>
      <c r="B328" s="6"/>
      <c r="C328" s="7"/>
      <c r="D328" s="10"/>
      <c r="E328" s="5" t="str">
        <f t="shared" si="78"/>
        <v/>
      </c>
      <c r="F328" s="9"/>
      <c r="G328" s="1" t="str">
        <f>IFERROR(INDEX('padron cfe'!B:B,MATCH(DATOS!F328,'padron cfe'!A:A,0),1),"")</f>
        <v/>
      </c>
      <c r="H328" s="1"/>
      <c r="J328" s="2" t="str">
        <f>IFERROR(INDEX('padron cfe'!C:C,MATCH(DATOS!F328,'padron cfe'!A:A,0),1),"")</f>
        <v/>
      </c>
      <c r="K328" s="4"/>
      <c r="L328" s="4" t="str">
        <f>IFERROR(IF(VLOOKUP(I328,I$2:L327,4,0)=0,"",VLOOKUP(I328,I$2:L327,4,0)),"")</f>
        <v/>
      </c>
      <c r="M328" s="4" t="str">
        <f>IFERROR(IF(VLOOKUP(I328,I$2:M327,5,0)=0,"",VLOOKUP(I328,I$2:M327,5,0)),"")</f>
        <v/>
      </c>
      <c r="N328" s="4"/>
      <c r="O328" s="2"/>
      <c r="P328" s="2"/>
      <c r="T328" s="2" t="str">
        <f>IFERROR(INDEX('padron cfe'!D:D,MATCH(DATOS!F328,'padron cfe'!A:A,0),1),"")</f>
        <v/>
      </c>
      <c r="U328" s="4"/>
      <c r="V328" s="4"/>
      <c r="W328" s="4"/>
      <c r="X328" s="4"/>
      <c r="Y328" s="4"/>
      <c r="Z328" s="8"/>
      <c r="AA328" s="4"/>
      <c r="AB328" s="4" t="str">
        <f t="shared" si="79"/>
        <v/>
      </c>
      <c r="AC328" s="7" t="str">
        <f t="shared" ca="1" si="80"/>
        <v/>
      </c>
      <c r="AD328" s="7"/>
      <c r="AE328" s="7"/>
      <c r="AF328" s="97" t="str">
        <f>IFERROR(INDEX(bombas!F:F,MATCH(B328,bombas!I:I,0),1),"")</f>
        <v/>
      </c>
      <c r="AG328" s="6" t="str">
        <f>IFERROR(INDEX(bombas!H:H,MATCH(B328,bombas!I:I,0),1),"")</f>
        <v/>
      </c>
      <c r="AH328" s="4"/>
      <c r="AI328" s="4" t="str">
        <f t="shared" si="81"/>
        <v/>
      </c>
      <c r="AJ328" s="4"/>
      <c r="AK328" s="127" t="str">
        <f t="shared" si="82"/>
        <v/>
      </c>
      <c r="AL328" s="2" t="str">
        <f>IFERROR(IF(INDEX(AL$1:AL327,MATCH(I328,I$1:I327,0),1)=0,"",INDEX(AL$1:AL327,MATCH(I328,I$1:I327,0),1)),"")</f>
        <v/>
      </c>
      <c r="AM328" s="2" t="str">
        <f>IFERROR(IF(INDEX(AM$1:AM327,MATCH(I328,I$1:I327,0),1)=0,"",INDEX(AM$1:AM327,MATCH(I328,I$1:I327,0),1)),"")</f>
        <v/>
      </c>
      <c r="AN328" s="2" t="str">
        <f>IFERROR(IF(INDEX(AN$1:AN327,MATCH(I328,I$1:I327,0),1)=0,"",INDEX(AN$1:AN327,MATCH(I328,I$1:I327,0),1)),"")</f>
        <v/>
      </c>
      <c r="AO328" s="2"/>
      <c r="AP328" s="2"/>
      <c r="AQ328" s="2"/>
      <c r="AR328" s="4"/>
      <c r="AS328" s="4"/>
      <c r="AT328" s="4"/>
      <c r="AU328" s="4"/>
      <c r="AV328" s="4"/>
      <c r="AW328" s="4"/>
      <c r="AX328" s="4"/>
      <c r="AY328" s="4"/>
      <c r="AZ328" s="4"/>
      <c r="BB328" s="4"/>
      <c r="BH328" s="4" t="str">
        <f>IF(IFERROR(VLOOKUP(F328,F329:F$1993,1,0),"")="","",COUNTIF(F:F,F328))</f>
        <v/>
      </c>
      <c r="BI328" s="4"/>
      <c r="BM328" s="5" t="str">
        <f>IF(B328="","",IF(BH328="",1+(MAX(BM$2:BM327)),""))</f>
        <v/>
      </c>
      <c r="BN328" s="5" t="str">
        <f t="shared" si="75"/>
        <v/>
      </c>
      <c r="BO328" s="5" t="str">
        <f t="shared" si="76"/>
        <v/>
      </c>
      <c r="BP328" s="15" t="str">
        <f t="shared" si="77"/>
        <v/>
      </c>
      <c r="BQ328" s="29"/>
      <c r="BR328" s="16"/>
      <c r="BS328" s="5" t="str">
        <f t="shared" si="73"/>
        <v/>
      </c>
      <c r="BV328" s="5" t="str">
        <f t="shared" si="72"/>
        <v/>
      </c>
      <c r="BW328" s="5" t="str">
        <f>IF(I328="","",IFERROR(IF(VLOOKUP(I328,I$2:I327,1,0)=0,"",""),I328))</f>
        <v/>
      </c>
      <c r="BX328" s="25" t="str">
        <f>IF(BW328="","",(IFERROR(VLOOKUP(MID(BW328,1,1),$CO$2:CS$28,3,0),0)+IFERROR(VLOOKUP(MID(BW328,2,1),CO$2:CS$28,4,0),0)+IFERROR(VLOOKUP(MID(BW328,3,1),CO$2:CS$28,5,0),0)+(ROW(BW328)/1000000000000)))</f>
        <v/>
      </c>
      <c r="BZ328" s="5">
        <v>327</v>
      </c>
      <c r="CA328" s="5" t="str">
        <f>IFERROR(VLOOKUP(BZ328,BV$2:BW1404,2,0),"")</f>
        <v/>
      </c>
      <c r="CU328" s="5" t="e">
        <f>IF(REPORTE!AH$2="si",IF(F328=VALUE(REPORTE!C$11),IF(SUM(CU329:CU$1993),CONCATENATE(INT(B328),", "),INT(B328)),""),IF(F328=VALUE(REPORTE!C$10),IF(SUM(CU329:CU$1993),CONCATENATE(INT(B328),", "),INT(B328)),""))</f>
        <v>#VALUE!</v>
      </c>
    </row>
    <row r="329" spans="1:99" s="5" customFormat="1" ht="15" customHeight="1" x14ac:dyDescent="0.25">
      <c r="A329" s="4" t="str">
        <f t="shared" si="74"/>
        <v/>
      </c>
      <c r="B329" s="6"/>
      <c r="C329" s="7"/>
      <c r="D329" s="10"/>
      <c r="E329" s="5" t="str">
        <f t="shared" si="78"/>
        <v/>
      </c>
      <c r="F329" s="9"/>
      <c r="G329" s="1" t="str">
        <f>IFERROR(INDEX('padron cfe'!B:B,MATCH(DATOS!F329,'padron cfe'!A:A,0),1),"")</f>
        <v/>
      </c>
      <c r="H329" s="1"/>
      <c r="J329" s="2" t="str">
        <f>IFERROR(INDEX('padron cfe'!C:C,MATCH(DATOS!F329,'padron cfe'!A:A,0),1),"")</f>
        <v/>
      </c>
      <c r="K329" s="4"/>
      <c r="L329" s="4" t="str">
        <f>IFERROR(IF(VLOOKUP(I329,I$2:L328,4,0)=0,"",VLOOKUP(I329,I$2:L328,4,0)),"")</f>
        <v/>
      </c>
      <c r="M329" s="4" t="str">
        <f>IFERROR(IF(VLOOKUP(I329,I$2:M328,5,0)=0,"",VLOOKUP(I329,I$2:M328,5,0)),"")</f>
        <v/>
      </c>
      <c r="N329" s="4"/>
      <c r="O329" s="2"/>
      <c r="P329" s="2"/>
      <c r="T329" s="2" t="str">
        <f>IFERROR(INDEX('padron cfe'!D:D,MATCH(DATOS!F329,'padron cfe'!A:A,0),1),"")</f>
        <v/>
      </c>
      <c r="U329" s="4"/>
      <c r="V329" s="4"/>
      <c r="W329" s="4"/>
      <c r="X329" s="4"/>
      <c r="Y329" s="4"/>
      <c r="Z329" s="8"/>
      <c r="AA329" s="4"/>
      <c r="AB329" s="4" t="str">
        <f t="shared" si="79"/>
        <v/>
      </c>
      <c r="AC329" s="7" t="str">
        <f t="shared" ca="1" si="80"/>
        <v/>
      </c>
      <c r="AD329" s="7"/>
      <c r="AE329" s="7"/>
      <c r="AF329" s="97" t="str">
        <f>IFERROR(INDEX(bombas!F:F,MATCH(B329,bombas!I:I,0),1),"")</f>
        <v/>
      </c>
      <c r="AG329" s="6" t="str">
        <f>IFERROR(INDEX(bombas!H:H,MATCH(B329,bombas!I:I,0),1),"")</f>
        <v/>
      </c>
      <c r="AH329" s="4"/>
      <c r="AI329" s="4" t="str">
        <f t="shared" si="81"/>
        <v/>
      </c>
      <c r="AJ329" s="4"/>
      <c r="AK329" s="127" t="str">
        <f t="shared" si="82"/>
        <v/>
      </c>
      <c r="AL329" s="2" t="str">
        <f>IFERROR(IF(INDEX(AL$1:AL328,MATCH(I329,I$1:I328,0),1)=0,"",INDEX(AL$1:AL328,MATCH(I329,I$1:I328,0),1)),"")</f>
        <v/>
      </c>
      <c r="AM329" s="2" t="str">
        <f>IFERROR(IF(INDEX(AM$1:AM328,MATCH(I329,I$1:I328,0),1)=0,"",INDEX(AM$1:AM328,MATCH(I329,I$1:I328,0),1)),"")</f>
        <v/>
      </c>
      <c r="AN329" s="2" t="str">
        <f>IFERROR(IF(INDEX(AN$1:AN328,MATCH(I329,I$1:I328,0),1)=0,"",INDEX(AN$1:AN328,MATCH(I329,I$1:I328,0),1)),"")</f>
        <v/>
      </c>
      <c r="AO329" s="2"/>
      <c r="AP329" s="2"/>
      <c r="AQ329" s="2"/>
      <c r="AR329" s="4"/>
      <c r="AS329" s="4"/>
      <c r="AT329" s="4"/>
      <c r="AU329" s="4"/>
      <c r="AV329" s="4"/>
      <c r="AW329" s="4"/>
      <c r="AX329" s="4"/>
      <c r="AY329" s="4"/>
      <c r="AZ329" s="4"/>
      <c r="BB329" s="4"/>
      <c r="BH329" s="4" t="str">
        <f>IF(IFERROR(VLOOKUP(F329,F330:F$1993,1,0),"")="","",COUNTIF(F:F,F329))</f>
        <v/>
      </c>
      <c r="BI329" s="4"/>
      <c r="BM329" s="5" t="str">
        <f>IF(B329="","",IF(BH329="",1+(MAX(BM$2:BM328)),""))</f>
        <v/>
      </c>
      <c r="BN329" s="5" t="str">
        <f t="shared" si="75"/>
        <v/>
      </c>
      <c r="BO329" s="5" t="str">
        <f t="shared" si="76"/>
        <v/>
      </c>
      <c r="BP329" s="15" t="str">
        <f t="shared" si="77"/>
        <v/>
      </c>
      <c r="BQ329" s="29"/>
      <c r="BR329" s="16"/>
      <c r="BS329" s="5" t="str">
        <f t="shared" ref="BS329:BS360" si="83">CONCATENATE(AQ329,AS329,AT329,AU329,AV329)</f>
        <v/>
      </c>
      <c r="BV329" s="5" t="str">
        <f t="shared" si="72"/>
        <v/>
      </c>
      <c r="BW329" s="5" t="str">
        <f>IF(I329="","",IFERROR(IF(VLOOKUP(I329,I$2:I328,1,0)=0,"",""),I329))</f>
        <v/>
      </c>
      <c r="BX329" s="25" t="str">
        <f>IF(BW329="","",(IFERROR(VLOOKUP(MID(BW329,1,1),$CO$2:CS$28,3,0),0)+IFERROR(VLOOKUP(MID(BW329,2,1),CO$2:CS$28,4,0),0)+IFERROR(VLOOKUP(MID(BW329,3,1),CO$2:CS$28,5,0),0)+(ROW(BW329)/1000000000000)))</f>
        <v/>
      </c>
      <c r="BZ329" s="5">
        <v>328</v>
      </c>
      <c r="CA329" s="5" t="str">
        <f>IFERROR(VLOOKUP(BZ329,BV$2:BW1405,2,0),"")</f>
        <v/>
      </c>
      <c r="CU329" s="5" t="e">
        <f>IF(REPORTE!AH$2="si",IF(F329=VALUE(REPORTE!C$11),IF(SUM(CU330:CU$1993),CONCATENATE(INT(B329),", "),INT(B329)),""),IF(F329=VALUE(REPORTE!C$10),IF(SUM(CU330:CU$1993),CONCATENATE(INT(B329),", "),INT(B329)),""))</f>
        <v>#VALUE!</v>
      </c>
    </row>
    <row r="330" spans="1:99" s="5" customFormat="1" ht="15" customHeight="1" x14ac:dyDescent="0.25">
      <c r="A330" s="4" t="str">
        <f t="shared" si="74"/>
        <v/>
      </c>
      <c r="B330" s="6"/>
      <c r="C330" s="7"/>
      <c r="D330" s="10"/>
      <c r="E330" s="5" t="str">
        <f t="shared" si="78"/>
        <v/>
      </c>
      <c r="F330" s="9"/>
      <c r="G330" s="1" t="str">
        <f>IFERROR(INDEX('padron cfe'!B:B,MATCH(DATOS!F330,'padron cfe'!A:A,0),1),"")</f>
        <v/>
      </c>
      <c r="H330" s="1"/>
      <c r="J330" s="2" t="str">
        <f>IFERROR(INDEX('padron cfe'!C:C,MATCH(DATOS!F330,'padron cfe'!A:A,0),1),"")</f>
        <v/>
      </c>
      <c r="K330" s="4"/>
      <c r="L330" s="4" t="str">
        <f>IFERROR(IF(VLOOKUP(I330,I$2:L329,4,0)=0,"",VLOOKUP(I330,I$2:L329,4,0)),"")</f>
        <v/>
      </c>
      <c r="M330" s="4" t="str">
        <f>IFERROR(IF(VLOOKUP(I330,I$2:M329,5,0)=0,"",VLOOKUP(I330,I$2:M329,5,0)),"")</f>
        <v/>
      </c>
      <c r="N330" s="4"/>
      <c r="O330" s="2"/>
      <c r="P330" s="2"/>
      <c r="T330" s="2" t="str">
        <f>IFERROR(INDEX('padron cfe'!D:D,MATCH(DATOS!F330,'padron cfe'!A:A,0),1),"")</f>
        <v/>
      </c>
      <c r="U330" s="4"/>
      <c r="V330" s="4"/>
      <c r="W330" s="4"/>
      <c r="X330" s="4"/>
      <c r="Y330" s="4"/>
      <c r="Z330" s="8"/>
      <c r="AA330" s="4"/>
      <c r="AB330" s="4" t="str">
        <f t="shared" si="79"/>
        <v/>
      </c>
      <c r="AC330" s="7" t="str">
        <f t="shared" ca="1" si="80"/>
        <v/>
      </c>
      <c r="AD330" s="7"/>
      <c r="AE330" s="7"/>
      <c r="AF330" s="97" t="str">
        <f>IFERROR(INDEX(bombas!F:F,MATCH(B330,bombas!I:I,0),1),"")</f>
        <v/>
      </c>
      <c r="AG330" s="6" t="str">
        <f>IFERROR(INDEX(bombas!H:H,MATCH(B330,bombas!I:I,0),1),"")</f>
        <v/>
      </c>
      <c r="AH330" s="4"/>
      <c r="AI330" s="4" t="str">
        <f t="shared" si="81"/>
        <v/>
      </c>
      <c r="AJ330" s="4"/>
      <c r="AK330" s="127" t="str">
        <f t="shared" si="82"/>
        <v/>
      </c>
      <c r="AL330" s="2" t="str">
        <f>IFERROR(IF(INDEX(AL$1:AL329,MATCH(I330,I$1:I329,0),1)=0,"",INDEX(AL$1:AL329,MATCH(I330,I$1:I329,0),1)),"")</f>
        <v/>
      </c>
      <c r="AM330" s="2" t="str">
        <f>IFERROR(IF(INDEX(AM$1:AM329,MATCH(I330,I$1:I329,0),1)=0,"",INDEX(AM$1:AM329,MATCH(I330,I$1:I329,0),1)),"")</f>
        <v/>
      </c>
      <c r="AN330" s="2" t="str">
        <f>IFERROR(IF(INDEX(AN$1:AN329,MATCH(I330,I$1:I329,0),1)=0,"",INDEX(AN$1:AN329,MATCH(I330,I$1:I329,0),1)),"")</f>
        <v/>
      </c>
      <c r="AO330" s="2"/>
      <c r="AP330" s="2"/>
      <c r="AQ330" s="2"/>
      <c r="AR330" s="4"/>
      <c r="AS330" s="4"/>
      <c r="AT330" s="4"/>
      <c r="AU330" s="4"/>
      <c r="AV330" s="4"/>
      <c r="AW330" s="4"/>
      <c r="AX330" s="4"/>
      <c r="AY330" s="4"/>
      <c r="AZ330" s="4"/>
      <c r="BB330" s="4"/>
      <c r="BH330" s="4" t="str">
        <f>IF(IFERROR(VLOOKUP(F330,F331:F$1993,1,0),"")="","",COUNTIF(F:F,F330))</f>
        <v/>
      </c>
      <c r="BI330" s="4"/>
      <c r="BM330" s="5" t="str">
        <f>IF(B330="","",IF(BH330="",1+(MAX(BM$2:BM329)),""))</f>
        <v/>
      </c>
      <c r="BN330" s="5" t="str">
        <f t="shared" si="75"/>
        <v/>
      </c>
      <c r="BO330" s="5" t="str">
        <f t="shared" si="76"/>
        <v/>
      </c>
      <c r="BP330" s="15" t="str">
        <f t="shared" si="77"/>
        <v/>
      </c>
      <c r="BQ330" s="29"/>
      <c r="BR330" s="16"/>
      <c r="BS330" s="5" t="str">
        <f t="shared" si="83"/>
        <v/>
      </c>
      <c r="BV330" s="5" t="str">
        <f t="shared" si="72"/>
        <v/>
      </c>
      <c r="BW330" s="5" t="str">
        <f>IF(I330="","",IFERROR(IF(VLOOKUP(I330,I$2:I329,1,0)=0,"",""),I330))</f>
        <v/>
      </c>
      <c r="BX330" s="25" t="str">
        <f>IF(BW330="","",(IFERROR(VLOOKUP(MID(BW330,1,1),$CO$2:CS$28,3,0),0)+IFERROR(VLOOKUP(MID(BW330,2,1),CO$2:CS$28,4,0),0)+IFERROR(VLOOKUP(MID(BW330,3,1),CO$2:CS$28,5,0),0)+(ROW(BW330)/1000000000000)))</f>
        <v/>
      </c>
      <c r="BZ330" s="5">
        <v>329</v>
      </c>
      <c r="CA330" s="5" t="str">
        <f>IFERROR(VLOOKUP(BZ330,BV$2:BW1406,2,0),"")</f>
        <v/>
      </c>
      <c r="CU330" s="5" t="e">
        <f>IF(REPORTE!AH$2="si",IF(F330=VALUE(REPORTE!C$11),IF(SUM(CU331:CU$1993),CONCATENATE(INT(B330),", "),INT(B330)),""),IF(F330=VALUE(REPORTE!C$10),IF(SUM(CU331:CU$1993),CONCATENATE(INT(B330),", "),INT(B330)),""))</f>
        <v>#VALUE!</v>
      </c>
    </row>
    <row r="331" spans="1:99" s="5" customFormat="1" ht="15" customHeight="1" x14ac:dyDescent="0.25">
      <c r="A331" s="4" t="str">
        <f t="shared" si="74"/>
        <v/>
      </c>
      <c r="B331" s="6"/>
      <c r="C331" s="7"/>
      <c r="D331" s="10"/>
      <c r="E331" s="5" t="str">
        <f t="shared" si="78"/>
        <v/>
      </c>
      <c r="F331" s="9"/>
      <c r="G331" s="1" t="str">
        <f>IFERROR(INDEX('padron cfe'!B:B,MATCH(DATOS!F331,'padron cfe'!A:A,0),1),"")</f>
        <v/>
      </c>
      <c r="H331" s="1"/>
      <c r="J331" s="2" t="str">
        <f>IFERROR(INDEX('padron cfe'!C:C,MATCH(DATOS!F331,'padron cfe'!A:A,0),1),"")</f>
        <v/>
      </c>
      <c r="K331" s="4"/>
      <c r="L331" s="4" t="str">
        <f>IFERROR(IF(VLOOKUP(I331,I$2:L330,4,0)=0,"",VLOOKUP(I331,I$2:L330,4,0)),"")</f>
        <v/>
      </c>
      <c r="M331" s="4" t="str">
        <f>IFERROR(IF(VLOOKUP(I331,I$2:M330,5,0)=0,"",VLOOKUP(I331,I$2:M330,5,0)),"")</f>
        <v/>
      </c>
      <c r="N331" s="4"/>
      <c r="O331" s="2"/>
      <c r="P331" s="2"/>
      <c r="T331" s="2" t="str">
        <f>IFERROR(INDEX('padron cfe'!D:D,MATCH(DATOS!F331,'padron cfe'!A:A,0),1),"")</f>
        <v/>
      </c>
      <c r="U331" s="4"/>
      <c r="V331" s="4"/>
      <c r="W331" s="4"/>
      <c r="X331" s="4"/>
      <c r="Y331" s="4"/>
      <c r="Z331" s="8"/>
      <c r="AA331" s="4"/>
      <c r="AB331" s="4" t="str">
        <f t="shared" si="79"/>
        <v/>
      </c>
      <c r="AC331" s="7" t="str">
        <f t="shared" ca="1" si="80"/>
        <v/>
      </c>
      <c r="AD331" s="7"/>
      <c r="AE331" s="7"/>
      <c r="AF331" s="97" t="str">
        <f>IFERROR(INDEX(bombas!F:F,MATCH(B331,bombas!I:I,0),1),"")</f>
        <v/>
      </c>
      <c r="AG331" s="6" t="str">
        <f>IFERROR(INDEX(bombas!H:H,MATCH(B331,bombas!I:I,0),1),"")</f>
        <v/>
      </c>
      <c r="AH331" s="4"/>
      <c r="AI331" s="4" t="str">
        <f t="shared" si="81"/>
        <v/>
      </c>
      <c r="AJ331" s="4"/>
      <c r="AK331" s="127" t="str">
        <f t="shared" si="82"/>
        <v/>
      </c>
      <c r="AL331" s="2" t="str">
        <f>IFERROR(IF(INDEX(AL$1:AL330,MATCH(I331,I$1:I330,0),1)=0,"",INDEX(AL$1:AL330,MATCH(I331,I$1:I330,0),1)),"")</f>
        <v/>
      </c>
      <c r="AM331" s="2" t="str">
        <f>IFERROR(IF(INDEX(AM$1:AM330,MATCH(I331,I$1:I330,0),1)=0,"",INDEX(AM$1:AM330,MATCH(I331,I$1:I330,0),1)),"")</f>
        <v/>
      </c>
      <c r="AN331" s="2" t="str">
        <f>IFERROR(IF(INDEX(AN$1:AN330,MATCH(I331,I$1:I330,0),1)=0,"",INDEX(AN$1:AN330,MATCH(I331,I$1:I330,0),1)),"")</f>
        <v/>
      </c>
      <c r="AO331" s="2"/>
      <c r="AP331" s="2"/>
      <c r="AQ331" s="2"/>
      <c r="AR331" s="4"/>
      <c r="AS331" s="4"/>
      <c r="AT331" s="4"/>
      <c r="AU331" s="4"/>
      <c r="AV331" s="4"/>
      <c r="AW331" s="4"/>
      <c r="AX331" s="4"/>
      <c r="AY331" s="4"/>
      <c r="AZ331" s="4"/>
      <c r="BB331" s="4"/>
      <c r="BH331" s="4" t="str">
        <f>IF(IFERROR(VLOOKUP(F331,F332:F$1993,1,0),"")="","",COUNTIF(F:F,F331))</f>
        <v/>
      </c>
      <c r="BI331" s="4"/>
      <c r="BM331" s="5" t="str">
        <f>IF(B331="","",IF(BH331="",1+(MAX(BM$2:BM330)),""))</f>
        <v/>
      </c>
      <c r="BN331" s="5" t="str">
        <f t="shared" si="75"/>
        <v/>
      </c>
      <c r="BO331" s="5" t="str">
        <f t="shared" si="76"/>
        <v/>
      </c>
      <c r="BP331" s="15" t="str">
        <f t="shared" si="77"/>
        <v/>
      </c>
      <c r="BQ331" s="29"/>
      <c r="BR331" s="16"/>
      <c r="BS331" s="5" t="str">
        <f t="shared" si="83"/>
        <v/>
      </c>
      <c r="BV331" s="5" t="str">
        <f t="shared" ref="BV331:BV376" si="84">IFERROR(RANK(BX331,BX$2:BX$1493,1),"")</f>
        <v/>
      </c>
      <c r="BW331" s="5" t="str">
        <f>IF(I331="","",IFERROR(IF(VLOOKUP(I331,I$2:I330,1,0)=0,"",""),I331))</f>
        <v/>
      </c>
      <c r="BX331" s="25" t="str">
        <f>IF(BW331="","",(IFERROR(VLOOKUP(MID(BW331,1,1),$CO$2:CS$28,3,0),0)+IFERROR(VLOOKUP(MID(BW331,2,1),CO$2:CS$28,4,0),0)+IFERROR(VLOOKUP(MID(BW331,3,1),CO$2:CS$28,5,0),0)+(ROW(BW331)/1000000000000)))</f>
        <v/>
      </c>
      <c r="BZ331" s="5">
        <v>330</v>
      </c>
      <c r="CA331" s="5" t="str">
        <f>IFERROR(VLOOKUP(BZ331,BV$2:BW1407,2,0),"")</f>
        <v/>
      </c>
      <c r="CU331" s="5" t="e">
        <f>IF(REPORTE!AH$2="si",IF(F331=VALUE(REPORTE!C$11),IF(SUM(CU332:CU$1993),CONCATENATE(INT(B331),", "),INT(B331)),""),IF(F331=VALUE(REPORTE!C$10),IF(SUM(CU332:CU$1993),CONCATENATE(INT(B331),", "),INT(B331)),""))</f>
        <v>#VALUE!</v>
      </c>
    </row>
    <row r="332" spans="1:99" s="5" customFormat="1" ht="15" customHeight="1" x14ac:dyDescent="0.25">
      <c r="A332" s="4" t="str">
        <f t="shared" si="74"/>
        <v/>
      </c>
      <c r="B332" s="6"/>
      <c r="C332" s="7"/>
      <c r="D332" s="10"/>
      <c r="E332" s="5" t="str">
        <f t="shared" si="78"/>
        <v/>
      </c>
      <c r="F332" s="9"/>
      <c r="G332" s="1" t="str">
        <f>IFERROR(INDEX('padron cfe'!B:B,MATCH(DATOS!F332,'padron cfe'!A:A,0),1),"")</f>
        <v/>
      </c>
      <c r="H332" s="1"/>
      <c r="J332" s="2" t="str">
        <f>IFERROR(INDEX('padron cfe'!C:C,MATCH(DATOS!F332,'padron cfe'!A:A,0),1),"")</f>
        <v/>
      </c>
      <c r="K332" s="4"/>
      <c r="L332" s="4" t="str">
        <f>IFERROR(IF(VLOOKUP(I332,I$2:L331,4,0)=0,"",VLOOKUP(I332,I$2:L331,4,0)),"")</f>
        <v/>
      </c>
      <c r="M332" s="4" t="str">
        <f>IFERROR(IF(VLOOKUP(I332,I$2:M331,5,0)=0,"",VLOOKUP(I332,I$2:M331,5,0)),"")</f>
        <v/>
      </c>
      <c r="N332" s="4"/>
      <c r="O332" s="2"/>
      <c r="P332" s="2"/>
      <c r="T332" s="2" t="str">
        <f>IFERROR(INDEX('padron cfe'!D:D,MATCH(DATOS!F332,'padron cfe'!A:A,0),1),"")</f>
        <v/>
      </c>
      <c r="U332" s="4"/>
      <c r="V332" s="4"/>
      <c r="W332" s="4"/>
      <c r="X332" s="4"/>
      <c r="Y332" s="4"/>
      <c r="Z332" s="8"/>
      <c r="AA332" s="4"/>
      <c r="AB332" s="4" t="str">
        <f t="shared" si="79"/>
        <v/>
      </c>
      <c r="AC332" s="7" t="str">
        <f t="shared" ca="1" si="80"/>
        <v/>
      </c>
      <c r="AD332" s="7"/>
      <c r="AE332" s="7"/>
      <c r="AF332" s="97" t="str">
        <f>IFERROR(INDEX(bombas!F:F,MATCH(B332,bombas!I:I,0),1),"")</f>
        <v/>
      </c>
      <c r="AG332" s="6" t="str">
        <f>IFERROR(INDEX(bombas!H:H,MATCH(B332,bombas!I:I,0),1),"")</f>
        <v/>
      </c>
      <c r="AH332" s="4"/>
      <c r="AI332" s="4" t="str">
        <f t="shared" si="81"/>
        <v/>
      </c>
      <c r="AJ332" s="4"/>
      <c r="AK332" s="127" t="str">
        <f t="shared" si="82"/>
        <v/>
      </c>
      <c r="AL332" s="2" t="str">
        <f>IFERROR(IF(INDEX(AL$1:AL331,MATCH(I332,I$1:I331,0),1)=0,"",INDEX(AL$1:AL331,MATCH(I332,I$1:I331,0),1)),"")</f>
        <v/>
      </c>
      <c r="AM332" s="2" t="str">
        <f>IFERROR(IF(INDEX(AM$1:AM331,MATCH(I332,I$1:I331,0),1)=0,"",INDEX(AM$1:AM331,MATCH(I332,I$1:I331,0),1)),"")</f>
        <v/>
      </c>
      <c r="AN332" s="2" t="str">
        <f>IFERROR(IF(INDEX(AN$1:AN331,MATCH(I332,I$1:I331,0),1)=0,"",INDEX(AN$1:AN331,MATCH(I332,I$1:I331,0),1)),"")</f>
        <v/>
      </c>
      <c r="AO332" s="2"/>
      <c r="AP332" s="2"/>
      <c r="AQ332" s="2"/>
      <c r="AR332" s="4"/>
      <c r="AS332" s="4"/>
      <c r="AT332" s="4"/>
      <c r="AU332" s="4"/>
      <c r="AV332" s="4"/>
      <c r="AW332" s="4"/>
      <c r="AX332" s="4"/>
      <c r="AY332" s="4"/>
      <c r="AZ332" s="4"/>
      <c r="BB332" s="4"/>
      <c r="BH332" s="4" t="str">
        <f>IF(IFERROR(VLOOKUP(F332,F333:F$1993,1,0),"")="","",COUNTIF(F:F,F332))</f>
        <v/>
      </c>
      <c r="BI332" s="4"/>
      <c r="BM332" s="5" t="str">
        <f>IF(B332="","",IF(BH332="",1+(MAX(BM$2:BM331)),""))</f>
        <v/>
      </c>
      <c r="BN332" s="5" t="str">
        <f t="shared" si="75"/>
        <v/>
      </c>
      <c r="BO332" s="5" t="str">
        <f t="shared" si="76"/>
        <v/>
      </c>
      <c r="BP332" s="15" t="str">
        <f t="shared" si="77"/>
        <v/>
      </c>
      <c r="BQ332" s="29"/>
      <c r="BR332" s="16"/>
      <c r="BS332" s="5" t="str">
        <f t="shared" si="83"/>
        <v/>
      </c>
      <c r="BV332" s="5" t="str">
        <f t="shared" si="84"/>
        <v/>
      </c>
      <c r="BW332" s="5" t="str">
        <f>IF(I332="","",IFERROR(IF(VLOOKUP(I332,I$2:I331,1,0)=0,"",""),I332))</f>
        <v/>
      </c>
      <c r="BX332" s="25" t="str">
        <f>IF(BW332="","",(IFERROR(VLOOKUP(MID(BW332,1,1),$CO$2:CS$28,3,0),0)+IFERROR(VLOOKUP(MID(BW332,2,1),CO$2:CS$28,4,0),0)+IFERROR(VLOOKUP(MID(BW332,3,1),CO$2:CS$28,5,0),0)+(ROW(BW332)/1000000000000)))</f>
        <v/>
      </c>
      <c r="BZ332" s="5">
        <v>331</v>
      </c>
      <c r="CA332" s="5" t="str">
        <f>IFERROR(VLOOKUP(BZ332,BV$2:BW1408,2,0),"")</f>
        <v/>
      </c>
      <c r="CU332" s="5" t="e">
        <f>IF(REPORTE!AH$2="si",IF(F332=VALUE(REPORTE!C$11),IF(SUM(CU333:CU$1993),CONCATENATE(INT(B332),", "),INT(B332)),""),IF(F332=VALUE(REPORTE!C$10),IF(SUM(CU333:CU$1993),CONCATENATE(INT(B332),", "),INT(B332)),""))</f>
        <v>#VALUE!</v>
      </c>
    </row>
    <row r="333" spans="1:99" s="5" customFormat="1" ht="15" customHeight="1" x14ac:dyDescent="0.25">
      <c r="A333" s="4" t="str">
        <f t="shared" si="74"/>
        <v/>
      </c>
      <c r="B333" s="6"/>
      <c r="C333" s="7"/>
      <c r="D333" s="10"/>
      <c r="E333" s="5" t="str">
        <f t="shared" si="78"/>
        <v/>
      </c>
      <c r="F333" s="9"/>
      <c r="G333" s="1" t="str">
        <f>IFERROR(INDEX('padron cfe'!B:B,MATCH(DATOS!F333,'padron cfe'!A:A,0),1),"")</f>
        <v/>
      </c>
      <c r="H333" s="1"/>
      <c r="J333" s="2" t="str">
        <f>IFERROR(INDEX('padron cfe'!C:C,MATCH(DATOS!F333,'padron cfe'!A:A,0),1),"")</f>
        <v/>
      </c>
      <c r="K333" s="4"/>
      <c r="L333" s="4" t="str">
        <f>IFERROR(IF(VLOOKUP(I333,I$2:L332,4,0)=0,"",VLOOKUP(I333,I$2:L332,4,0)),"")</f>
        <v/>
      </c>
      <c r="M333" s="4" t="str">
        <f>IFERROR(IF(VLOOKUP(I333,I$2:M332,5,0)=0,"",VLOOKUP(I333,I$2:M332,5,0)),"")</f>
        <v/>
      </c>
      <c r="N333" s="4"/>
      <c r="O333" s="2"/>
      <c r="P333" s="2"/>
      <c r="T333" s="2" t="str">
        <f>IFERROR(INDEX('padron cfe'!D:D,MATCH(DATOS!F333,'padron cfe'!A:A,0),1),"")</f>
        <v/>
      </c>
      <c r="U333" s="4"/>
      <c r="V333" s="4"/>
      <c r="W333" s="4"/>
      <c r="X333" s="4"/>
      <c r="Y333" s="4"/>
      <c r="Z333" s="8"/>
      <c r="AA333" s="4"/>
      <c r="AB333" s="4" t="str">
        <f t="shared" si="79"/>
        <v/>
      </c>
      <c r="AC333" s="7" t="str">
        <f t="shared" ca="1" si="80"/>
        <v/>
      </c>
      <c r="AD333" s="7"/>
      <c r="AE333" s="7"/>
      <c r="AF333" s="97" t="str">
        <f>IFERROR(INDEX(bombas!F:F,MATCH(B333,bombas!I:I,0),1),"")</f>
        <v/>
      </c>
      <c r="AG333" s="6" t="str">
        <f>IFERROR(INDEX(bombas!H:H,MATCH(B333,bombas!I:I,0),1),"")</f>
        <v/>
      </c>
      <c r="AH333" s="4"/>
      <c r="AI333" s="4" t="str">
        <f t="shared" si="81"/>
        <v/>
      </c>
      <c r="AJ333" s="4"/>
      <c r="AK333" s="127" t="str">
        <f t="shared" si="82"/>
        <v/>
      </c>
      <c r="AL333" s="2" t="str">
        <f>IFERROR(IF(INDEX(AL$1:AL332,MATCH(I333,I$1:I332,0),1)=0,"",INDEX(AL$1:AL332,MATCH(I333,I$1:I332,0),1)),"")</f>
        <v/>
      </c>
      <c r="AM333" s="2" t="str">
        <f>IFERROR(IF(INDEX(AM$1:AM332,MATCH(I333,I$1:I332,0),1)=0,"",INDEX(AM$1:AM332,MATCH(I333,I$1:I332,0),1)),"")</f>
        <v/>
      </c>
      <c r="AN333" s="2" t="str">
        <f>IFERROR(IF(INDEX(AN$1:AN332,MATCH(I333,I$1:I332,0),1)=0,"",INDEX(AN$1:AN332,MATCH(I333,I$1:I332,0),1)),"")</f>
        <v/>
      </c>
      <c r="AO333" s="2"/>
      <c r="AP333" s="2"/>
      <c r="AQ333" s="2"/>
      <c r="AR333" s="4"/>
      <c r="AS333" s="4"/>
      <c r="AT333" s="4"/>
      <c r="AU333" s="4"/>
      <c r="AV333" s="4"/>
      <c r="AW333" s="4"/>
      <c r="AX333" s="4"/>
      <c r="AY333" s="4"/>
      <c r="AZ333" s="4"/>
      <c r="BB333" s="4"/>
      <c r="BH333" s="4" t="str">
        <f>IF(IFERROR(VLOOKUP(F333,F334:F$1993,1,0),"")="","",COUNTIF(F:F,F333))</f>
        <v/>
      </c>
      <c r="BI333" s="4"/>
      <c r="BM333" s="5" t="str">
        <f>IF(B333="","",IF(BH333="",1+(MAX(BM$2:BM332)),""))</f>
        <v/>
      </c>
      <c r="BN333" s="5" t="str">
        <f t="shared" si="75"/>
        <v/>
      </c>
      <c r="BO333" s="5" t="str">
        <f t="shared" si="76"/>
        <v/>
      </c>
      <c r="BP333" s="15" t="str">
        <f t="shared" si="77"/>
        <v/>
      </c>
      <c r="BQ333" s="29"/>
      <c r="BR333" s="16"/>
      <c r="BS333" s="5" t="str">
        <f t="shared" si="83"/>
        <v/>
      </c>
      <c r="BV333" s="5" t="str">
        <f t="shared" si="84"/>
        <v/>
      </c>
      <c r="BW333" s="5" t="str">
        <f>IF(I333="","",IFERROR(IF(VLOOKUP(I333,I$2:I332,1,0)=0,"",""),I333))</f>
        <v/>
      </c>
      <c r="BX333" s="25" t="str">
        <f>IF(BW333="","",(IFERROR(VLOOKUP(MID(BW333,1,1),$CO$2:CS$28,3,0),0)+IFERROR(VLOOKUP(MID(BW333,2,1),CO$2:CS$28,4,0),0)+IFERROR(VLOOKUP(MID(BW333,3,1),CO$2:CS$28,5,0),0)+(ROW(BW333)/1000000000000)))</f>
        <v/>
      </c>
      <c r="BZ333" s="5">
        <v>332</v>
      </c>
      <c r="CA333" s="5" t="str">
        <f>IFERROR(VLOOKUP(BZ333,BV$2:BW1409,2,0),"")</f>
        <v/>
      </c>
      <c r="CU333" s="5" t="e">
        <f>IF(REPORTE!AH$2="si",IF(F333=VALUE(REPORTE!C$11),IF(SUM(CU334:CU$1993),CONCATENATE(INT(B333),", "),INT(B333)),""),IF(F333=VALUE(REPORTE!C$10),IF(SUM(CU334:CU$1993),CONCATENATE(INT(B333),", "),INT(B333)),""))</f>
        <v>#VALUE!</v>
      </c>
    </row>
    <row r="334" spans="1:99" s="5" customFormat="1" ht="15" customHeight="1" x14ac:dyDescent="0.25">
      <c r="A334" s="4" t="str">
        <f t="shared" si="74"/>
        <v/>
      </c>
      <c r="B334" s="6"/>
      <c r="C334" s="7"/>
      <c r="D334" s="10"/>
      <c r="E334" s="5" t="str">
        <f t="shared" si="78"/>
        <v/>
      </c>
      <c r="F334" s="9"/>
      <c r="G334" s="1" t="str">
        <f>IFERROR(INDEX('padron cfe'!B:B,MATCH(DATOS!F334,'padron cfe'!A:A,0),1),"")</f>
        <v/>
      </c>
      <c r="H334" s="1"/>
      <c r="J334" s="2" t="str">
        <f>IFERROR(INDEX('padron cfe'!C:C,MATCH(DATOS!F334,'padron cfe'!A:A,0),1),"")</f>
        <v/>
      </c>
      <c r="K334" s="4"/>
      <c r="L334" s="4" t="str">
        <f>IFERROR(IF(VLOOKUP(I334,I$2:L333,4,0)=0,"",VLOOKUP(I334,I$2:L333,4,0)),"")</f>
        <v/>
      </c>
      <c r="M334" s="4" t="str">
        <f>IFERROR(IF(VLOOKUP(I334,I$2:M333,5,0)=0,"",VLOOKUP(I334,I$2:M333,5,0)),"")</f>
        <v/>
      </c>
      <c r="N334" s="4"/>
      <c r="O334" s="2"/>
      <c r="P334" s="2"/>
      <c r="T334" s="2" t="str">
        <f>IFERROR(INDEX('padron cfe'!D:D,MATCH(DATOS!F334,'padron cfe'!A:A,0),1),"")</f>
        <v/>
      </c>
      <c r="U334" s="4"/>
      <c r="V334" s="4"/>
      <c r="W334" s="4"/>
      <c r="X334" s="4"/>
      <c r="Y334" s="4"/>
      <c r="Z334" s="8"/>
      <c r="AA334" s="4"/>
      <c r="AB334" s="4" t="str">
        <f t="shared" si="79"/>
        <v/>
      </c>
      <c r="AC334" s="7" t="str">
        <f t="shared" ca="1" si="80"/>
        <v/>
      </c>
      <c r="AD334" s="7"/>
      <c r="AE334" s="7"/>
      <c r="AF334" s="97" t="str">
        <f>IFERROR(INDEX(bombas!F:F,MATCH(B334,bombas!I:I,0),1),"")</f>
        <v/>
      </c>
      <c r="AG334" s="6" t="str">
        <f>IFERROR(INDEX(bombas!H:H,MATCH(B334,bombas!I:I,0),1),"")</f>
        <v/>
      </c>
      <c r="AH334" s="4"/>
      <c r="AI334" s="4" t="str">
        <f t="shared" si="81"/>
        <v/>
      </c>
      <c r="AJ334" s="4"/>
      <c r="AK334" s="127" t="str">
        <f t="shared" si="82"/>
        <v/>
      </c>
      <c r="AL334" s="2" t="str">
        <f>IFERROR(IF(INDEX(AL$1:AL333,MATCH(I334,I$1:I333,0),1)=0,"",INDEX(AL$1:AL333,MATCH(I334,I$1:I333,0),1)),"")</f>
        <v/>
      </c>
      <c r="AM334" s="2" t="str">
        <f>IFERROR(IF(INDEX(AM$1:AM333,MATCH(I334,I$1:I333,0),1)=0,"",INDEX(AM$1:AM333,MATCH(I334,I$1:I333,0),1)),"")</f>
        <v/>
      </c>
      <c r="AN334" s="2" t="str">
        <f>IFERROR(IF(INDEX(AN$1:AN333,MATCH(I334,I$1:I333,0),1)=0,"",INDEX(AN$1:AN333,MATCH(I334,I$1:I333,0),1)),"")</f>
        <v/>
      </c>
      <c r="AO334" s="2"/>
      <c r="AP334" s="2"/>
      <c r="AQ334" s="2"/>
      <c r="AR334" s="4"/>
      <c r="AS334" s="4"/>
      <c r="AT334" s="4"/>
      <c r="AU334" s="4"/>
      <c r="AV334" s="4"/>
      <c r="AW334" s="4"/>
      <c r="AX334" s="4"/>
      <c r="AY334" s="4"/>
      <c r="AZ334" s="4"/>
      <c r="BB334" s="4"/>
      <c r="BH334" s="4" t="str">
        <f>IF(IFERROR(VLOOKUP(F334,F335:F$1993,1,0),"")="","",COUNTIF(F:F,F334))</f>
        <v/>
      </c>
      <c r="BI334" s="4"/>
      <c r="BM334" s="5" t="str">
        <f>IF(B334="","",IF(BH334="",1+(MAX(BM$2:BM333)),""))</f>
        <v/>
      </c>
      <c r="BN334" s="5" t="str">
        <f t="shared" si="75"/>
        <v/>
      </c>
      <c r="BO334" s="5" t="str">
        <f t="shared" si="76"/>
        <v/>
      </c>
      <c r="BP334" s="15" t="str">
        <f t="shared" si="77"/>
        <v/>
      </c>
      <c r="BQ334" s="29"/>
      <c r="BR334" s="16"/>
      <c r="BS334" s="5" t="str">
        <f t="shared" si="83"/>
        <v/>
      </c>
      <c r="BV334" s="5" t="str">
        <f t="shared" si="84"/>
        <v/>
      </c>
      <c r="BW334" s="5" t="str">
        <f>IF(I334="","",IFERROR(IF(VLOOKUP(I334,I$2:I333,1,0)=0,"",""),I334))</f>
        <v/>
      </c>
      <c r="BX334" s="25" t="str">
        <f>IF(BW334="","",(IFERROR(VLOOKUP(MID(BW334,1,1),$CO$2:CS$28,3,0),0)+IFERROR(VLOOKUP(MID(BW334,2,1),CO$2:CS$28,4,0),0)+IFERROR(VLOOKUP(MID(BW334,3,1),CO$2:CS$28,5,0),0)+(ROW(BW334)/1000000000000)))</f>
        <v/>
      </c>
      <c r="BZ334" s="5">
        <v>333</v>
      </c>
      <c r="CA334" s="5" t="str">
        <f>IFERROR(VLOOKUP(BZ334,BV$2:BW1410,2,0),"")</f>
        <v/>
      </c>
      <c r="CU334" s="5" t="e">
        <f>IF(REPORTE!AH$2="si",IF(F334=VALUE(REPORTE!C$11),IF(SUM(CU335:CU$1993),CONCATENATE(INT(B334),", "),INT(B334)),""),IF(F334=VALUE(REPORTE!C$10),IF(SUM(CU335:CU$1993),CONCATENATE(INT(B334),", "),INT(B334)),""))</f>
        <v>#VALUE!</v>
      </c>
    </row>
    <row r="335" spans="1:99" s="5" customFormat="1" ht="15" customHeight="1" x14ac:dyDescent="0.25">
      <c r="A335" s="4" t="str">
        <f t="shared" si="74"/>
        <v/>
      </c>
      <c r="B335" s="6"/>
      <c r="C335" s="7"/>
      <c r="D335" s="10"/>
      <c r="E335" s="5" t="str">
        <f t="shared" si="78"/>
        <v/>
      </c>
      <c r="F335" s="9"/>
      <c r="G335" s="1" t="str">
        <f>IFERROR(INDEX('padron cfe'!B:B,MATCH(DATOS!F335,'padron cfe'!A:A,0),1),"")</f>
        <v/>
      </c>
      <c r="H335" s="1"/>
      <c r="J335" s="2" t="str">
        <f>IFERROR(INDEX('padron cfe'!C:C,MATCH(DATOS!F335,'padron cfe'!A:A,0),1),"")</f>
        <v/>
      </c>
      <c r="K335" s="4"/>
      <c r="L335" s="4" t="str">
        <f>IFERROR(IF(VLOOKUP(I335,I$2:L334,4,0)=0,"",VLOOKUP(I335,I$2:L334,4,0)),"")</f>
        <v/>
      </c>
      <c r="M335" s="4" t="str">
        <f>IFERROR(IF(VLOOKUP(I335,I$2:M334,5,0)=0,"",VLOOKUP(I335,I$2:M334,5,0)),"")</f>
        <v/>
      </c>
      <c r="N335" s="4"/>
      <c r="O335" s="2"/>
      <c r="P335" s="2"/>
      <c r="T335" s="2" t="str">
        <f>IFERROR(INDEX('padron cfe'!D:D,MATCH(DATOS!F335,'padron cfe'!A:A,0),1),"")</f>
        <v/>
      </c>
      <c r="U335" s="4"/>
      <c r="V335" s="4"/>
      <c r="W335" s="4"/>
      <c r="X335" s="4"/>
      <c r="Y335" s="4"/>
      <c r="Z335" s="8"/>
      <c r="AA335" s="4"/>
      <c r="AB335" s="4" t="str">
        <f t="shared" si="79"/>
        <v/>
      </c>
      <c r="AC335" s="7" t="str">
        <f t="shared" ca="1" si="80"/>
        <v/>
      </c>
      <c r="AD335" s="7"/>
      <c r="AE335" s="7"/>
      <c r="AF335" s="97" t="str">
        <f>IFERROR(INDEX(bombas!F:F,MATCH(B335,bombas!I:I,0),1),"")</f>
        <v/>
      </c>
      <c r="AG335" s="6" t="str">
        <f>IFERROR(INDEX(bombas!H:H,MATCH(B335,bombas!I:I,0),1),"")</f>
        <v/>
      </c>
      <c r="AH335" s="4"/>
      <c r="AI335" s="4" t="str">
        <f t="shared" si="81"/>
        <v/>
      </c>
      <c r="AJ335" s="4"/>
      <c r="AK335" s="127" t="str">
        <f t="shared" si="82"/>
        <v/>
      </c>
      <c r="AL335" s="2" t="str">
        <f>IFERROR(IF(INDEX(AL$1:AL334,MATCH(I335,I$1:I334,0),1)=0,"",INDEX(AL$1:AL334,MATCH(I335,I$1:I334,0),1)),"")</f>
        <v/>
      </c>
      <c r="AM335" s="2" t="str">
        <f>IFERROR(IF(INDEX(AM$1:AM334,MATCH(I335,I$1:I334,0),1)=0,"",INDEX(AM$1:AM334,MATCH(I335,I$1:I334,0),1)),"")</f>
        <v/>
      </c>
      <c r="AN335" s="2" t="str">
        <f>IFERROR(IF(INDEX(AN$1:AN334,MATCH(I335,I$1:I334,0),1)=0,"",INDEX(AN$1:AN334,MATCH(I335,I$1:I334,0),1)),"")</f>
        <v/>
      </c>
      <c r="AO335" s="2"/>
      <c r="AP335" s="2"/>
      <c r="AQ335" s="2"/>
      <c r="AR335" s="4"/>
      <c r="AS335" s="4"/>
      <c r="AT335" s="4"/>
      <c r="AU335" s="4"/>
      <c r="AV335" s="4"/>
      <c r="AW335" s="4"/>
      <c r="AX335" s="4"/>
      <c r="AY335" s="4"/>
      <c r="AZ335" s="4"/>
      <c r="BB335" s="4"/>
      <c r="BH335" s="4" t="str">
        <f>IF(IFERROR(VLOOKUP(F335,F336:F$1993,1,0),"")="","",COUNTIF(F:F,F335))</f>
        <v/>
      </c>
      <c r="BI335" s="4"/>
      <c r="BM335" s="5" t="str">
        <f>IF(B335="","",IF(BH335="",1+(MAX(BM$2:BM334)),""))</f>
        <v/>
      </c>
      <c r="BN335" s="5" t="str">
        <f t="shared" si="75"/>
        <v/>
      </c>
      <c r="BO335" s="5" t="str">
        <f t="shared" si="76"/>
        <v/>
      </c>
      <c r="BP335" s="15" t="str">
        <f t="shared" si="77"/>
        <v/>
      </c>
      <c r="BQ335" s="29"/>
      <c r="BR335" s="16"/>
      <c r="BS335" s="5" t="str">
        <f t="shared" si="83"/>
        <v/>
      </c>
      <c r="BV335" s="5" t="str">
        <f t="shared" si="84"/>
        <v/>
      </c>
      <c r="BW335" s="5" t="str">
        <f>IF(I335="","",IFERROR(IF(VLOOKUP(I335,I$2:I334,1,0)=0,"",""),I335))</f>
        <v/>
      </c>
      <c r="BX335" s="25" t="str">
        <f>IF(BW335="","",(IFERROR(VLOOKUP(MID(BW335,1,1),$CO$2:CS$28,3,0),0)+IFERROR(VLOOKUP(MID(BW335,2,1),CO$2:CS$28,4,0),0)+IFERROR(VLOOKUP(MID(BW335,3,1),CO$2:CS$28,5,0),0)+(ROW(BW335)/1000000000000)))</f>
        <v/>
      </c>
      <c r="BZ335" s="5">
        <v>334</v>
      </c>
      <c r="CA335" s="5" t="str">
        <f>IFERROR(VLOOKUP(BZ335,BV$2:BW1411,2,0),"")</f>
        <v/>
      </c>
      <c r="CU335" s="5" t="e">
        <f>IF(REPORTE!AH$2="si",IF(F335=VALUE(REPORTE!C$11),IF(SUM(CU336:CU$1993),CONCATENATE(INT(B335),", "),INT(B335)),""),IF(F335=VALUE(REPORTE!C$10),IF(SUM(CU336:CU$1993),CONCATENATE(INT(B335),", "),INT(B335)),""))</f>
        <v>#VALUE!</v>
      </c>
    </row>
    <row r="336" spans="1:99" s="5" customFormat="1" ht="15" customHeight="1" x14ac:dyDescent="0.25">
      <c r="A336" s="4" t="str">
        <f t="shared" si="74"/>
        <v/>
      </c>
      <c r="B336" s="6"/>
      <c r="C336" s="7"/>
      <c r="D336" s="10"/>
      <c r="E336" s="5" t="str">
        <f t="shared" si="78"/>
        <v/>
      </c>
      <c r="F336" s="9"/>
      <c r="G336" s="1" t="str">
        <f>IFERROR(INDEX('padron cfe'!B:B,MATCH(DATOS!F336,'padron cfe'!A:A,0),1),"")</f>
        <v/>
      </c>
      <c r="H336" s="1"/>
      <c r="J336" s="2" t="str">
        <f>IFERROR(INDEX('padron cfe'!C:C,MATCH(DATOS!F336,'padron cfe'!A:A,0),1),"")</f>
        <v/>
      </c>
      <c r="K336" s="4"/>
      <c r="L336" s="4" t="str">
        <f>IFERROR(IF(VLOOKUP(I336,I$2:L335,4,0)=0,"",VLOOKUP(I336,I$2:L335,4,0)),"")</f>
        <v/>
      </c>
      <c r="M336" s="4" t="str">
        <f>IFERROR(IF(VLOOKUP(I336,I$2:M335,5,0)=0,"",VLOOKUP(I336,I$2:M335,5,0)),"")</f>
        <v/>
      </c>
      <c r="N336" s="4"/>
      <c r="O336" s="2"/>
      <c r="P336" s="2"/>
      <c r="T336" s="2" t="str">
        <f>IFERROR(INDEX('padron cfe'!D:D,MATCH(DATOS!F336,'padron cfe'!A:A,0),1),"")</f>
        <v/>
      </c>
      <c r="U336" s="4"/>
      <c r="V336" s="4"/>
      <c r="W336" s="4"/>
      <c r="X336" s="4"/>
      <c r="Y336" s="4"/>
      <c r="Z336" s="8"/>
      <c r="AA336" s="4"/>
      <c r="AB336" s="4" t="str">
        <f t="shared" si="79"/>
        <v/>
      </c>
      <c r="AC336" s="7" t="str">
        <f t="shared" ca="1" si="80"/>
        <v/>
      </c>
      <c r="AD336" s="7"/>
      <c r="AE336" s="7"/>
      <c r="AF336" s="97" t="str">
        <f>IFERROR(INDEX(bombas!F:F,MATCH(B336,bombas!I:I,0),1),"")</f>
        <v/>
      </c>
      <c r="AG336" s="6" t="str">
        <f>IFERROR(INDEX(bombas!H:H,MATCH(B336,bombas!I:I,0),1),"")</f>
        <v/>
      </c>
      <c r="AH336" s="4"/>
      <c r="AI336" s="4" t="str">
        <f t="shared" si="81"/>
        <v/>
      </c>
      <c r="AJ336" s="4"/>
      <c r="AK336" s="127" t="str">
        <f t="shared" si="82"/>
        <v/>
      </c>
      <c r="AL336" s="2" t="str">
        <f>IFERROR(IF(INDEX(AL$1:AL335,MATCH(I336,I$1:I335,0),1)=0,"",INDEX(AL$1:AL335,MATCH(I336,I$1:I335,0),1)),"")</f>
        <v/>
      </c>
      <c r="AM336" s="2" t="str">
        <f>IFERROR(IF(INDEX(AM$1:AM335,MATCH(I336,I$1:I335,0),1)=0,"",INDEX(AM$1:AM335,MATCH(I336,I$1:I335,0),1)),"")</f>
        <v/>
      </c>
      <c r="AN336" s="2" t="str">
        <f>IFERROR(IF(INDEX(AN$1:AN335,MATCH(I336,I$1:I335,0),1)=0,"",INDEX(AN$1:AN335,MATCH(I336,I$1:I335,0),1)),"")</f>
        <v/>
      </c>
      <c r="AO336" s="2"/>
      <c r="AP336" s="2"/>
      <c r="AQ336" s="2"/>
      <c r="AR336" s="4"/>
      <c r="AS336" s="4"/>
      <c r="AT336" s="4"/>
      <c r="AU336" s="4"/>
      <c r="AV336" s="4"/>
      <c r="AW336" s="4"/>
      <c r="AX336" s="4"/>
      <c r="AY336" s="4"/>
      <c r="AZ336" s="4"/>
      <c r="BB336" s="4"/>
      <c r="BH336" s="4" t="str">
        <f>IF(IFERROR(VLOOKUP(F336,F337:F$1993,1,0),"")="","",COUNTIF(F:F,F336))</f>
        <v/>
      </c>
      <c r="BI336" s="4"/>
      <c r="BM336" s="5" t="str">
        <f>IF(B336="","",IF(BH336="",1+(MAX(BM$2:BM335)),""))</f>
        <v/>
      </c>
      <c r="BN336" s="5" t="str">
        <f t="shared" si="75"/>
        <v/>
      </c>
      <c r="BO336" s="5" t="str">
        <f t="shared" si="76"/>
        <v/>
      </c>
      <c r="BP336" s="15" t="str">
        <f t="shared" si="77"/>
        <v/>
      </c>
      <c r="BQ336" s="29"/>
      <c r="BR336" s="16"/>
      <c r="BS336" s="5" t="str">
        <f t="shared" si="83"/>
        <v/>
      </c>
      <c r="BV336" s="5" t="str">
        <f t="shared" si="84"/>
        <v/>
      </c>
      <c r="BW336" s="5" t="str">
        <f>IF(I336="","",IFERROR(IF(VLOOKUP(I336,I$2:I335,1,0)=0,"",""),I336))</f>
        <v/>
      </c>
      <c r="BX336" s="25" t="str">
        <f>IF(BW336="","",(IFERROR(VLOOKUP(MID(BW336,1,1),$CO$2:CS$28,3,0),0)+IFERROR(VLOOKUP(MID(BW336,2,1),CO$2:CS$28,4,0),0)+IFERROR(VLOOKUP(MID(BW336,3,1),CO$2:CS$28,5,0),0)+(ROW(BW336)/1000000000000)))</f>
        <v/>
      </c>
      <c r="BZ336" s="5">
        <v>335</v>
      </c>
      <c r="CA336" s="5" t="str">
        <f>IFERROR(VLOOKUP(BZ336,BV$2:BW1412,2,0),"")</f>
        <v/>
      </c>
      <c r="CU336" s="5" t="e">
        <f>IF(REPORTE!AH$2="si",IF(F336=VALUE(REPORTE!C$11),IF(SUM(CU337:CU$1993),CONCATENATE(INT(B336),", "),INT(B336)),""),IF(F336=VALUE(REPORTE!C$10),IF(SUM(CU337:CU$1993),CONCATENATE(INT(B336),", "),INT(B336)),""))</f>
        <v>#VALUE!</v>
      </c>
    </row>
    <row r="337" spans="1:100" s="5" customFormat="1" ht="15" customHeight="1" x14ac:dyDescent="0.25">
      <c r="A337" s="4" t="str">
        <f t="shared" si="74"/>
        <v/>
      </c>
      <c r="B337" s="6"/>
      <c r="C337" s="7"/>
      <c r="D337" s="10"/>
      <c r="E337" s="5" t="str">
        <f t="shared" si="78"/>
        <v/>
      </c>
      <c r="F337" s="9"/>
      <c r="G337" s="1" t="str">
        <f>IFERROR(INDEX('padron cfe'!B:B,MATCH(DATOS!F337,'padron cfe'!A:A,0),1),"")</f>
        <v/>
      </c>
      <c r="H337" s="1"/>
      <c r="J337" s="2" t="str">
        <f>IFERROR(INDEX('padron cfe'!C:C,MATCH(DATOS!F337,'padron cfe'!A:A,0),1),"")</f>
        <v/>
      </c>
      <c r="K337" s="4"/>
      <c r="L337" s="4" t="str">
        <f>IFERROR(IF(VLOOKUP(I337,I$2:L336,4,0)=0,"",VLOOKUP(I337,I$2:L336,4,0)),"")</f>
        <v/>
      </c>
      <c r="M337" s="4" t="str">
        <f>IFERROR(IF(VLOOKUP(I337,I$2:M336,5,0)=0,"",VLOOKUP(I337,I$2:M336,5,0)),"")</f>
        <v/>
      </c>
      <c r="N337" s="4"/>
      <c r="O337" s="2"/>
      <c r="P337" s="2"/>
      <c r="T337" s="2" t="str">
        <f>IFERROR(INDEX('padron cfe'!D:D,MATCH(DATOS!F337,'padron cfe'!A:A,0),1),"")</f>
        <v/>
      </c>
      <c r="U337" s="4"/>
      <c r="V337" s="4"/>
      <c r="W337" s="4"/>
      <c r="X337" s="4"/>
      <c r="Y337" s="4"/>
      <c r="Z337" s="8"/>
      <c r="AA337" s="4"/>
      <c r="AB337" s="4" t="str">
        <f t="shared" si="79"/>
        <v/>
      </c>
      <c r="AC337" s="7" t="str">
        <f t="shared" ca="1" si="80"/>
        <v/>
      </c>
      <c r="AD337" s="7"/>
      <c r="AE337" s="7"/>
      <c r="AF337" s="97" t="str">
        <f>IFERROR(INDEX(bombas!F:F,MATCH(B337,bombas!I:I,0),1),"")</f>
        <v/>
      </c>
      <c r="AG337" s="6" t="str">
        <f>IFERROR(INDEX(bombas!H:H,MATCH(B337,bombas!I:I,0),1),"")</f>
        <v/>
      </c>
      <c r="AH337" s="4"/>
      <c r="AI337" s="4" t="str">
        <f t="shared" si="81"/>
        <v/>
      </c>
      <c r="AJ337" s="4"/>
      <c r="AK337" s="127" t="str">
        <f t="shared" si="82"/>
        <v/>
      </c>
      <c r="AL337" s="2" t="str">
        <f>IFERROR(IF(INDEX(AL$1:AL336,MATCH(I337,I$1:I336,0),1)=0,"",INDEX(AL$1:AL336,MATCH(I337,I$1:I336,0),1)),"")</f>
        <v/>
      </c>
      <c r="AM337" s="2" t="str">
        <f>IFERROR(IF(INDEX(AM$1:AM336,MATCH(I337,I$1:I336,0),1)=0,"",INDEX(AM$1:AM336,MATCH(I337,I$1:I336,0),1)),"")</f>
        <v/>
      </c>
      <c r="AN337" s="2" t="str">
        <f>IFERROR(IF(INDEX(AN$1:AN336,MATCH(I337,I$1:I336,0),1)=0,"",INDEX(AN$1:AN336,MATCH(I337,I$1:I336,0),1)),"")</f>
        <v/>
      </c>
      <c r="AO337" s="2"/>
      <c r="AP337" s="2"/>
      <c r="AQ337" s="2"/>
      <c r="AR337" s="4"/>
      <c r="AS337" s="4"/>
      <c r="AT337" s="4"/>
      <c r="AU337" s="4"/>
      <c r="AV337" s="4"/>
      <c r="AW337" s="4"/>
      <c r="AX337" s="4"/>
      <c r="AY337" s="4"/>
      <c r="AZ337" s="4"/>
      <c r="BB337" s="4"/>
      <c r="BH337" s="4" t="str">
        <f>IF(IFERROR(VLOOKUP(F337,F338:F$1993,1,0),"")="","",COUNTIF(F:F,F337))</f>
        <v/>
      </c>
      <c r="BI337" s="4"/>
      <c r="BM337" s="5" t="str">
        <f>IF(B337="","",IF(BH337="",1+(MAX(BM$2:BM336)),""))</f>
        <v/>
      </c>
      <c r="BN337" s="5" t="str">
        <f t="shared" si="75"/>
        <v/>
      </c>
      <c r="BO337" s="5" t="str">
        <f t="shared" si="76"/>
        <v/>
      </c>
      <c r="BP337" s="15" t="str">
        <f t="shared" si="77"/>
        <v/>
      </c>
      <c r="BQ337" s="29"/>
      <c r="BR337" s="16"/>
      <c r="BS337" s="5" t="str">
        <f t="shared" si="83"/>
        <v/>
      </c>
      <c r="BV337" s="5" t="str">
        <f t="shared" si="84"/>
        <v/>
      </c>
      <c r="BW337" s="5" t="str">
        <f>IF(I337="","",IFERROR(IF(VLOOKUP(I337,I$2:I336,1,0)=0,"",""),I337))</f>
        <v/>
      </c>
      <c r="BX337" s="25" t="str">
        <f>IF(BW337="","",(IFERROR(VLOOKUP(MID(BW337,1,1),$CO$2:CS$28,3,0),0)+IFERROR(VLOOKUP(MID(BW337,2,1),CO$2:CS$28,4,0),0)+IFERROR(VLOOKUP(MID(BW337,3,1),CO$2:CS$28,5,0),0)+(ROW(BW337)/1000000000000)))</f>
        <v/>
      </c>
      <c r="BZ337" s="5">
        <v>336</v>
      </c>
      <c r="CA337" s="5" t="str">
        <f>IFERROR(VLOOKUP(BZ337,BV$2:BW1413,2,0),"")</f>
        <v/>
      </c>
      <c r="CU337" s="5" t="e">
        <f>IF(REPORTE!AH$2="si",IF(F337=VALUE(REPORTE!C$11),IF(SUM(CU338:CU$1993),CONCATENATE(INT(B337),", "),INT(B337)),""),IF(F337=VALUE(REPORTE!C$10),IF(SUM(CU338:CU$1993),CONCATENATE(INT(B337),", "),INT(B337)),""))</f>
        <v>#VALUE!</v>
      </c>
    </row>
    <row r="338" spans="1:100" s="5" customFormat="1" ht="15" customHeight="1" x14ac:dyDescent="0.25">
      <c r="A338" s="4" t="str">
        <f t="shared" si="74"/>
        <v/>
      </c>
      <c r="B338" s="6"/>
      <c r="C338" s="7"/>
      <c r="D338" s="10"/>
      <c r="E338" s="5" t="str">
        <f t="shared" si="78"/>
        <v/>
      </c>
      <c r="F338" s="9"/>
      <c r="G338" s="1" t="str">
        <f>IFERROR(INDEX('padron cfe'!B:B,MATCH(DATOS!F338,'padron cfe'!A:A,0),1),"")</f>
        <v/>
      </c>
      <c r="H338" s="1"/>
      <c r="J338" s="2" t="str">
        <f>IFERROR(INDEX('padron cfe'!C:C,MATCH(DATOS!F338,'padron cfe'!A:A,0),1),"")</f>
        <v/>
      </c>
      <c r="K338" s="4"/>
      <c r="L338" s="4" t="str">
        <f>IFERROR(IF(VLOOKUP(I338,I$2:L337,4,0)=0,"",VLOOKUP(I338,I$2:L337,4,0)),"")</f>
        <v/>
      </c>
      <c r="M338" s="4" t="str">
        <f>IFERROR(IF(VLOOKUP(I338,I$2:M337,5,0)=0,"",VLOOKUP(I338,I$2:M337,5,0)),"")</f>
        <v/>
      </c>
      <c r="N338" s="4"/>
      <c r="O338" s="2"/>
      <c r="P338" s="2"/>
      <c r="T338" s="2" t="str">
        <f>IFERROR(INDEX('padron cfe'!D:D,MATCH(DATOS!F338,'padron cfe'!A:A,0),1),"")</f>
        <v/>
      </c>
      <c r="U338" s="4"/>
      <c r="V338" s="4"/>
      <c r="W338" s="4"/>
      <c r="X338" s="4"/>
      <c r="Y338" s="4"/>
      <c r="Z338" s="8"/>
      <c r="AA338" s="4"/>
      <c r="AB338" s="4" t="str">
        <f t="shared" si="79"/>
        <v/>
      </c>
      <c r="AC338" s="7" t="str">
        <f t="shared" ca="1" si="80"/>
        <v/>
      </c>
      <c r="AD338" s="7"/>
      <c r="AE338" s="7"/>
      <c r="AF338" s="97" t="str">
        <f>IFERROR(INDEX(bombas!F:F,MATCH(B338,bombas!I:I,0),1),"")</f>
        <v/>
      </c>
      <c r="AG338" s="6" t="str">
        <f>IFERROR(INDEX(bombas!H:H,MATCH(B338,bombas!I:I,0),1),"")</f>
        <v/>
      </c>
      <c r="AH338" s="4"/>
      <c r="AI338" s="4" t="str">
        <f t="shared" si="81"/>
        <v/>
      </c>
      <c r="AJ338" s="4"/>
      <c r="AK338" s="127" t="str">
        <f t="shared" si="82"/>
        <v/>
      </c>
      <c r="AL338" s="2" t="str">
        <f>IFERROR(IF(INDEX(AL$1:AL337,MATCH(I338,I$1:I337,0),1)=0,"",INDEX(AL$1:AL337,MATCH(I338,I$1:I337,0),1)),"")</f>
        <v/>
      </c>
      <c r="AM338" s="2" t="str">
        <f>IFERROR(IF(INDEX(AM$1:AM337,MATCH(I338,I$1:I337,0),1)=0,"",INDEX(AM$1:AM337,MATCH(I338,I$1:I337,0),1)),"")</f>
        <v/>
      </c>
      <c r="AN338" s="2" t="str">
        <f>IFERROR(IF(INDEX(AN$1:AN337,MATCH(I338,I$1:I337,0),1)=0,"",INDEX(AN$1:AN337,MATCH(I338,I$1:I337,0),1)),"")</f>
        <v/>
      </c>
      <c r="AO338" s="2"/>
      <c r="AP338" s="2"/>
      <c r="AQ338" s="2"/>
      <c r="AR338" s="4"/>
      <c r="AS338" s="4"/>
      <c r="AT338" s="4"/>
      <c r="AU338" s="4"/>
      <c r="AV338" s="4"/>
      <c r="AW338" s="4"/>
      <c r="AX338" s="4"/>
      <c r="AY338" s="4"/>
      <c r="AZ338" s="4"/>
      <c r="BB338" s="4"/>
      <c r="BH338" s="4" t="str">
        <f>IF(IFERROR(VLOOKUP(F338,F339:F$1993,1,0),"")="","",COUNTIF(F:F,F338))</f>
        <v/>
      </c>
      <c r="BI338" s="4"/>
      <c r="BM338" s="5" t="str">
        <f>IF(B338="","",IF(BH338="",1+(MAX(BM$2:BM337)),""))</f>
        <v/>
      </c>
      <c r="BN338" s="5" t="str">
        <f t="shared" si="75"/>
        <v/>
      </c>
      <c r="BO338" s="5" t="str">
        <f t="shared" si="76"/>
        <v/>
      </c>
      <c r="BP338" s="15" t="str">
        <f t="shared" si="77"/>
        <v/>
      </c>
      <c r="BQ338" s="29"/>
      <c r="BR338" s="16"/>
      <c r="BS338" s="5" t="str">
        <f t="shared" si="83"/>
        <v/>
      </c>
      <c r="BV338" s="5" t="str">
        <f t="shared" si="84"/>
        <v/>
      </c>
      <c r="BW338" s="5" t="str">
        <f>IF(I338="","",IFERROR(IF(VLOOKUP(I338,I$2:I337,1,0)=0,"",""),I338))</f>
        <v/>
      </c>
      <c r="BX338" s="25" t="str">
        <f>IF(BW338="","",(IFERROR(VLOOKUP(MID(BW338,1,1),$CO$2:CS$28,3,0),0)+IFERROR(VLOOKUP(MID(BW338,2,1),CO$2:CS$28,4,0),0)+IFERROR(VLOOKUP(MID(BW338,3,1),CO$2:CS$28,5,0),0)+(ROW(BW338)/1000000000000)))</f>
        <v/>
      </c>
      <c r="BZ338" s="5">
        <v>337</v>
      </c>
      <c r="CA338" s="5" t="str">
        <f>IFERROR(VLOOKUP(BZ338,BV$2:BW1414,2,0),"")</f>
        <v/>
      </c>
      <c r="CU338" s="5" t="e">
        <f>IF(REPORTE!AH$2="si",IF(F338=VALUE(REPORTE!C$11),IF(SUM(CU339:CU$1993),CONCATENATE(INT(B338),", "),INT(B338)),""),IF(F338=VALUE(REPORTE!C$10),IF(SUM(CU339:CU$1993),CONCATENATE(INT(B338),", "),INT(B338)),""))</f>
        <v>#VALUE!</v>
      </c>
      <c r="CV338" s="5" t="e">
        <f>CONCATENATE(CU338,CU339,CU340,CU341,CU342,CU343,CU344,CU345,CU346,CU347,CU348,CU349,CU350,CU351,CU352,CU353,CU354,CU355,CU356,CU357,CU358,CU359,CU360,CU361,CU362,CU363,CU364,CU365,CU366,CU367,CU368,CU369,CU370,CU371,CU372,CU373,CU374,CU375,CU376,CU377,CU378,CU379)</f>
        <v>#VALUE!</v>
      </c>
    </row>
    <row r="339" spans="1:100" s="5" customFormat="1" ht="15" customHeight="1" x14ac:dyDescent="0.25">
      <c r="A339" s="4" t="str">
        <f t="shared" si="74"/>
        <v/>
      </c>
      <c r="B339" s="6"/>
      <c r="C339" s="7"/>
      <c r="D339" s="10"/>
      <c r="E339" s="5" t="str">
        <f t="shared" si="78"/>
        <v/>
      </c>
      <c r="F339" s="9"/>
      <c r="G339" s="1" t="str">
        <f>IFERROR(INDEX('padron cfe'!B:B,MATCH(DATOS!F339,'padron cfe'!A:A,0),1),"")</f>
        <v/>
      </c>
      <c r="H339" s="1"/>
      <c r="J339" s="2" t="str">
        <f>IFERROR(INDEX('padron cfe'!C:C,MATCH(DATOS!F339,'padron cfe'!A:A,0),1),"")</f>
        <v/>
      </c>
      <c r="K339" s="4"/>
      <c r="L339" s="4" t="str">
        <f>IFERROR(IF(VLOOKUP(I339,I$2:L338,4,0)=0,"",VLOOKUP(I339,I$2:L338,4,0)),"")</f>
        <v/>
      </c>
      <c r="M339" s="4" t="str">
        <f>IFERROR(IF(VLOOKUP(I339,I$2:M338,5,0)=0,"",VLOOKUP(I339,I$2:M338,5,0)),"")</f>
        <v/>
      </c>
      <c r="N339" s="4"/>
      <c r="O339" s="2"/>
      <c r="P339" s="2"/>
      <c r="T339" s="2" t="str">
        <f>IFERROR(INDEX('padron cfe'!D:D,MATCH(DATOS!F339,'padron cfe'!A:A,0),1),"")</f>
        <v/>
      </c>
      <c r="U339" s="4"/>
      <c r="V339" s="4"/>
      <c r="W339" s="4"/>
      <c r="X339" s="4"/>
      <c r="Y339" s="4"/>
      <c r="Z339" s="8"/>
      <c r="AA339" s="4"/>
      <c r="AB339" s="4" t="str">
        <f t="shared" si="79"/>
        <v/>
      </c>
      <c r="AC339" s="7" t="str">
        <f t="shared" ca="1" si="80"/>
        <v/>
      </c>
      <c r="AD339" s="7"/>
      <c r="AE339" s="7"/>
      <c r="AF339" s="97" t="str">
        <f>IFERROR(INDEX(bombas!F:F,MATCH(B339,bombas!I:I,0),1),"")</f>
        <v/>
      </c>
      <c r="AG339" s="6" t="str">
        <f>IFERROR(INDEX(bombas!H:H,MATCH(B339,bombas!I:I,0),1),"")</f>
        <v/>
      </c>
      <c r="AH339" s="4"/>
      <c r="AI339" s="4" t="str">
        <f t="shared" si="81"/>
        <v/>
      </c>
      <c r="AJ339" s="4"/>
      <c r="AK339" s="127" t="str">
        <f t="shared" si="82"/>
        <v/>
      </c>
      <c r="AL339" s="2" t="str">
        <f>IFERROR(IF(INDEX(AL$1:AL338,MATCH(I339,I$1:I338,0),1)=0,"",INDEX(AL$1:AL338,MATCH(I339,I$1:I338,0),1)),"")</f>
        <v/>
      </c>
      <c r="AM339" s="2" t="str">
        <f>IFERROR(IF(INDEX(AM$1:AM338,MATCH(I339,I$1:I338,0),1)=0,"",INDEX(AM$1:AM338,MATCH(I339,I$1:I338,0),1)),"")</f>
        <v/>
      </c>
      <c r="AN339" s="2" t="str">
        <f>IFERROR(IF(INDEX(AN$1:AN338,MATCH(I339,I$1:I338,0),1)=0,"",INDEX(AN$1:AN338,MATCH(I339,I$1:I338,0),1)),"")</f>
        <v/>
      </c>
      <c r="AO339" s="2"/>
      <c r="AP339" s="2"/>
      <c r="AQ339" s="2"/>
      <c r="AR339" s="4"/>
      <c r="AS339" s="4"/>
      <c r="AT339" s="4"/>
      <c r="AU339" s="4"/>
      <c r="AV339" s="4"/>
      <c r="AW339" s="4"/>
      <c r="AX339" s="4"/>
      <c r="AY339" s="4"/>
      <c r="AZ339" s="4"/>
      <c r="BB339" s="4"/>
      <c r="BH339" s="4" t="str">
        <f>IF(IFERROR(VLOOKUP(F339,F340:F$1993,1,0),"")="","",COUNTIF(F:F,F339))</f>
        <v/>
      </c>
      <c r="BI339" s="4"/>
      <c r="BM339" s="5" t="str">
        <f>IF(B339="","",IF(BH339="",1+(MAX(BM$2:BM338)),""))</f>
        <v/>
      </c>
      <c r="BN339" s="5" t="str">
        <f t="shared" si="75"/>
        <v/>
      </c>
      <c r="BO339" s="5" t="str">
        <f t="shared" si="76"/>
        <v/>
      </c>
      <c r="BP339" s="15" t="str">
        <f t="shared" si="77"/>
        <v/>
      </c>
      <c r="BQ339" s="29"/>
      <c r="BR339" s="16"/>
      <c r="BS339" s="5" t="str">
        <f t="shared" si="83"/>
        <v/>
      </c>
      <c r="BV339" s="5" t="str">
        <f t="shared" si="84"/>
        <v/>
      </c>
      <c r="BW339" s="5" t="str">
        <f>IF(I339="","",IFERROR(IF(VLOOKUP(I339,I$2:I338,1,0)=0,"",""),I339))</f>
        <v/>
      </c>
      <c r="BX339" s="25" t="str">
        <f>IF(BW339="","",(IFERROR(VLOOKUP(MID(BW339,1,1),$CO$2:CS$28,3,0),0)+IFERROR(VLOOKUP(MID(BW339,2,1),CO$2:CS$28,4,0),0)+IFERROR(VLOOKUP(MID(BW339,3,1),CO$2:CS$28,5,0),0)+(ROW(BW339)/1000000000000)))</f>
        <v/>
      </c>
      <c r="BZ339" s="5">
        <v>338</v>
      </c>
      <c r="CA339" s="5" t="str">
        <f>IFERROR(VLOOKUP(BZ339,BV$2:BW1415,2,0),"")</f>
        <v/>
      </c>
      <c r="CU339" s="5" t="e">
        <f>IF(REPORTE!AH$2="si",IF(F339=VALUE(REPORTE!C$11),IF(SUM(CU340:CU$1993),CONCATENATE(INT(B339),", "),INT(B339)),""),IF(F339=VALUE(REPORTE!C$10),IF(SUM(CU340:CU$1993),CONCATENATE(INT(B339),", "),INT(B339)),""))</f>
        <v>#VALUE!</v>
      </c>
    </row>
    <row r="340" spans="1:100" s="5" customFormat="1" ht="15" customHeight="1" x14ac:dyDescent="0.25">
      <c r="A340" s="4" t="str">
        <f t="shared" si="74"/>
        <v/>
      </c>
      <c r="B340" s="6"/>
      <c r="C340" s="7"/>
      <c r="D340" s="10"/>
      <c r="E340" s="5" t="str">
        <f t="shared" si="78"/>
        <v/>
      </c>
      <c r="F340" s="9"/>
      <c r="G340" s="1" t="str">
        <f>IFERROR(INDEX('padron cfe'!B:B,MATCH(DATOS!F340,'padron cfe'!A:A,0),1),"")</f>
        <v/>
      </c>
      <c r="H340" s="1"/>
      <c r="J340" s="2" t="str">
        <f>IFERROR(INDEX('padron cfe'!C:C,MATCH(DATOS!F340,'padron cfe'!A:A,0),1),"")</f>
        <v/>
      </c>
      <c r="K340" s="4"/>
      <c r="L340" s="4" t="str">
        <f>IFERROR(IF(VLOOKUP(I340,I$2:L339,4,0)=0,"",VLOOKUP(I340,I$2:L339,4,0)),"")</f>
        <v/>
      </c>
      <c r="M340" s="4" t="str">
        <f>IFERROR(IF(VLOOKUP(I340,I$2:M339,5,0)=0,"",VLOOKUP(I340,I$2:M339,5,0)),"")</f>
        <v/>
      </c>
      <c r="N340" s="4"/>
      <c r="O340" s="2"/>
      <c r="P340" s="2"/>
      <c r="T340" s="2" t="str">
        <f>IFERROR(INDEX('padron cfe'!D:D,MATCH(DATOS!F340,'padron cfe'!A:A,0),1),"")</f>
        <v/>
      </c>
      <c r="U340" s="4"/>
      <c r="V340" s="4"/>
      <c r="W340" s="4"/>
      <c r="X340" s="4"/>
      <c r="Y340" s="4"/>
      <c r="Z340" s="8"/>
      <c r="AA340" s="4"/>
      <c r="AB340" s="4" t="str">
        <f t="shared" si="79"/>
        <v/>
      </c>
      <c r="AC340" s="7" t="str">
        <f t="shared" ca="1" si="80"/>
        <v/>
      </c>
      <c r="AD340" s="7"/>
      <c r="AE340" s="7"/>
      <c r="AF340" s="97" t="str">
        <f>IFERROR(INDEX(bombas!F:F,MATCH(B340,bombas!I:I,0),1),"")</f>
        <v/>
      </c>
      <c r="AG340" s="6" t="str">
        <f>IFERROR(INDEX(bombas!H:H,MATCH(B340,bombas!I:I,0),1),"")</f>
        <v/>
      </c>
      <c r="AH340" s="4"/>
      <c r="AI340" s="4" t="str">
        <f t="shared" si="81"/>
        <v/>
      </c>
      <c r="AJ340" s="4"/>
      <c r="AK340" s="127" t="str">
        <f t="shared" si="82"/>
        <v/>
      </c>
      <c r="AL340" s="2" t="str">
        <f>IFERROR(IF(INDEX(AL$1:AL339,MATCH(I340,I$1:I339,0),1)=0,"",INDEX(AL$1:AL339,MATCH(I340,I$1:I339,0),1)),"")</f>
        <v/>
      </c>
      <c r="AM340" s="2" t="str">
        <f>IFERROR(IF(INDEX(AM$1:AM339,MATCH(I340,I$1:I339,0),1)=0,"",INDEX(AM$1:AM339,MATCH(I340,I$1:I339,0),1)),"")</f>
        <v/>
      </c>
      <c r="AN340" s="2" t="str">
        <f>IFERROR(IF(INDEX(AN$1:AN339,MATCH(I340,I$1:I339,0),1)=0,"",INDEX(AN$1:AN339,MATCH(I340,I$1:I339,0),1)),"")</f>
        <v/>
      </c>
      <c r="AO340" s="2"/>
      <c r="AP340" s="2"/>
      <c r="AQ340" s="2"/>
      <c r="AR340" s="4"/>
      <c r="AS340" s="4"/>
      <c r="AT340" s="4"/>
      <c r="AU340" s="4"/>
      <c r="AV340" s="4"/>
      <c r="AW340" s="4"/>
      <c r="AX340" s="4"/>
      <c r="AY340" s="4"/>
      <c r="AZ340" s="4"/>
      <c r="BB340" s="4"/>
      <c r="BH340" s="4" t="str">
        <f>IF(IFERROR(VLOOKUP(F340,F341:F$1993,1,0),"")="","",COUNTIF(F:F,F340))</f>
        <v/>
      </c>
      <c r="BI340" s="4"/>
      <c r="BM340" s="5" t="str">
        <f>IF(B340="","",IF(BH340="",1+(MAX(BM$2:BM339)),""))</f>
        <v/>
      </c>
      <c r="BN340" s="5" t="str">
        <f t="shared" si="75"/>
        <v/>
      </c>
      <c r="BO340" s="5" t="str">
        <f t="shared" si="76"/>
        <v/>
      </c>
      <c r="BP340" s="15" t="str">
        <f t="shared" si="77"/>
        <v/>
      </c>
      <c r="BQ340" s="29"/>
      <c r="BR340" s="16"/>
      <c r="BS340" s="5" t="str">
        <f t="shared" si="83"/>
        <v/>
      </c>
      <c r="BV340" s="5" t="str">
        <f t="shared" si="84"/>
        <v/>
      </c>
      <c r="BW340" s="5" t="str">
        <f>IF(I340="","",IFERROR(IF(VLOOKUP(I340,I$2:I339,1,0)=0,"",""),I340))</f>
        <v/>
      </c>
      <c r="BX340" s="25" t="str">
        <f>IF(BW340="","",(IFERROR(VLOOKUP(MID(BW340,1,1),$CO$2:CS$28,3,0),0)+IFERROR(VLOOKUP(MID(BW340,2,1),CO$2:CS$28,4,0),0)+IFERROR(VLOOKUP(MID(BW340,3,1),CO$2:CS$28,5,0),0)+(ROW(BW340)/1000000000000)))</f>
        <v/>
      </c>
      <c r="BZ340" s="5">
        <v>339</v>
      </c>
      <c r="CA340" s="5" t="str">
        <f>IFERROR(VLOOKUP(BZ340,BV$2:BW1416,2,0),"")</f>
        <v/>
      </c>
      <c r="CU340" s="5" t="e">
        <f>IF(REPORTE!AH$2="si",IF(F340=VALUE(REPORTE!C$11),IF(SUM(CU341:CU$1993),CONCATENATE(INT(B340),", "),INT(B340)),""),IF(F340=VALUE(REPORTE!C$10),IF(SUM(CU341:CU$1993),CONCATENATE(INT(B340),", "),INT(B340)),""))</f>
        <v>#VALUE!</v>
      </c>
    </row>
    <row r="341" spans="1:100" s="5" customFormat="1" ht="15" customHeight="1" x14ac:dyDescent="0.25">
      <c r="A341" s="4" t="str">
        <f t="shared" si="74"/>
        <v/>
      </c>
      <c r="B341" s="6"/>
      <c r="C341" s="7"/>
      <c r="D341" s="10"/>
      <c r="E341" s="5" t="str">
        <f t="shared" si="78"/>
        <v/>
      </c>
      <c r="F341" s="9"/>
      <c r="G341" s="1" t="str">
        <f>IFERROR(INDEX('padron cfe'!B:B,MATCH(DATOS!F341,'padron cfe'!A:A,0),1),"")</f>
        <v/>
      </c>
      <c r="H341" s="1"/>
      <c r="J341" s="2" t="str">
        <f>IFERROR(INDEX('padron cfe'!C:C,MATCH(DATOS!F341,'padron cfe'!A:A,0),1),"")</f>
        <v/>
      </c>
      <c r="K341" s="4"/>
      <c r="L341" s="4" t="str">
        <f>IFERROR(IF(VLOOKUP(I341,I$2:L340,4,0)=0,"",VLOOKUP(I341,I$2:L340,4,0)),"")</f>
        <v/>
      </c>
      <c r="M341" s="4" t="str">
        <f>IFERROR(IF(VLOOKUP(I341,I$2:M340,5,0)=0,"",VLOOKUP(I341,I$2:M340,5,0)),"")</f>
        <v/>
      </c>
      <c r="N341" s="4"/>
      <c r="O341" s="2"/>
      <c r="P341" s="2"/>
      <c r="T341" s="2" t="str">
        <f>IFERROR(INDEX('padron cfe'!D:D,MATCH(DATOS!F341,'padron cfe'!A:A,0),1),"")</f>
        <v/>
      </c>
      <c r="U341" s="4"/>
      <c r="V341" s="4"/>
      <c r="W341" s="4"/>
      <c r="X341" s="4"/>
      <c r="Y341" s="4"/>
      <c r="Z341" s="8"/>
      <c r="AA341" s="4"/>
      <c r="AB341" s="4" t="str">
        <f t="shared" si="79"/>
        <v/>
      </c>
      <c r="AC341" s="7" t="str">
        <f t="shared" ca="1" si="80"/>
        <v/>
      </c>
      <c r="AD341" s="7"/>
      <c r="AE341" s="7"/>
      <c r="AF341" s="97" t="str">
        <f>IFERROR(INDEX(bombas!F:F,MATCH(B341,bombas!I:I,0),1),"")</f>
        <v/>
      </c>
      <c r="AG341" s="6" t="str">
        <f>IFERROR(INDEX(bombas!H:H,MATCH(B341,bombas!I:I,0),1),"")</f>
        <v/>
      </c>
      <c r="AH341" s="4"/>
      <c r="AI341" s="4" t="str">
        <f t="shared" si="81"/>
        <v/>
      </c>
      <c r="AJ341" s="4"/>
      <c r="AK341" s="127" t="str">
        <f t="shared" si="82"/>
        <v/>
      </c>
      <c r="AL341" s="2" t="str">
        <f>IFERROR(IF(INDEX(AL$1:AL340,MATCH(I341,I$1:I340,0),1)=0,"",INDEX(AL$1:AL340,MATCH(I341,I$1:I340,0),1)),"")</f>
        <v/>
      </c>
      <c r="AM341" s="2" t="str">
        <f>IFERROR(IF(INDEX(AM$1:AM340,MATCH(I341,I$1:I340,0),1)=0,"",INDEX(AM$1:AM340,MATCH(I341,I$1:I340,0),1)),"")</f>
        <v/>
      </c>
      <c r="AN341" s="2" t="str">
        <f>IFERROR(IF(INDEX(AN$1:AN340,MATCH(I341,I$1:I340,0),1)=0,"",INDEX(AN$1:AN340,MATCH(I341,I$1:I340,0),1)),"")</f>
        <v/>
      </c>
      <c r="AO341" s="2"/>
      <c r="AP341" s="2"/>
      <c r="AQ341" s="2"/>
      <c r="AR341" s="4"/>
      <c r="AS341" s="4"/>
      <c r="AT341" s="4"/>
      <c r="AU341" s="4"/>
      <c r="AV341" s="4"/>
      <c r="AW341" s="4"/>
      <c r="AX341" s="4"/>
      <c r="AY341" s="4"/>
      <c r="AZ341" s="4"/>
      <c r="BB341" s="4"/>
      <c r="BH341" s="4" t="str">
        <f>IF(IFERROR(VLOOKUP(F341,F342:F$1993,1,0),"")="","",COUNTIF(F:F,F341))</f>
        <v/>
      </c>
      <c r="BI341" s="4"/>
      <c r="BM341" s="5" t="str">
        <f>IF(B341="","",IF(BH341="",1+(MAX(BM$2:BM340)),""))</f>
        <v/>
      </c>
      <c r="BN341" s="5" t="str">
        <f t="shared" si="75"/>
        <v/>
      </c>
      <c r="BO341" s="5" t="str">
        <f t="shared" si="76"/>
        <v/>
      </c>
      <c r="BP341" s="15" t="str">
        <f t="shared" si="77"/>
        <v/>
      </c>
      <c r="BQ341" s="29"/>
      <c r="BR341" s="16"/>
      <c r="BS341" s="5" t="str">
        <f t="shared" si="83"/>
        <v/>
      </c>
      <c r="BV341" s="5" t="str">
        <f t="shared" si="84"/>
        <v/>
      </c>
      <c r="BW341" s="5" t="str">
        <f>IF(I341="","",IFERROR(IF(VLOOKUP(I341,I$2:I340,1,0)=0,"",""),I341))</f>
        <v/>
      </c>
      <c r="BX341" s="25" t="str">
        <f>IF(BW341="","",(IFERROR(VLOOKUP(MID(BW341,1,1),$CO$2:CS$28,3,0),0)+IFERROR(VLOOKUP(MID(BW341,2,1),CO$2:CS$28,4,0),0)+IFERROR(VLOOKUP(MID(BW341,3,1),CO$2:CS$28,5,0),0)+(ROW(BW341)/1000000000000)))</f>
        <v/>
      </c>
      <c r="BZ341" s="5">
        <v>340</v>
      </c>
      <c r="CA341" s="5" t="str">
        <f>IFERROR(VLOOKUP(BZ341,BV$2:BW1417,2,0),"")</f>
        <v/>
      </c>
      <c r="CU341" s="5" t="e">
        <f>IF(REPORTE!AH$2="si",IF(F341=VALUE(REPORTE!C$11),IF(SUM(CU342:CU$1993),CONCATENATE(INT(B341),", "),INT(B341)),""),IF(F341=VALUE(REPORTE!C$10),IF(SUM(CU342:CU$1993),CONCATENATE(INT(B341),", "),INT(B341)),""))</f>
        <v>#VALUE!</v>
      </c>
    </row>
    <row r="342" spans="1:100" s="5" customFormat="1" ht="15" customHeight="1" x14ac:dyDescent="0.25">
      <c r="A342" s="4" t="str">
        <f t="shared" si="74"/>
        <v/>
      </c>
      <c r="B342" s="6"/>
      <c r="C342" s="7"/>
      <c r="D342" s="10"/>
      <c r="E342" s="5" t="str">
        <f t="shared" si="78"/>
        <v/>
      </c>
      <c r="F342" s="9"/>
      <c r="G342" s="1" t="str">
        <f>IFERROR(INDEX('padron cfe'!B:B,MATCH(DATOS!F342,'padron cfe'!A:A,0),1),"")</f>
        <v/>
      </c>
      <c r="H342" s="1"/>
      <c r="J342" s="2" t="str">
        <f>IFERROR(INDEX('padron cfe'!C:C,MATCH(DATOS!F342,'padron cfe'!A:A,0),1),"")</f>
        <v/>
      </c>
      <c r="K342" s="4"/>
      <c r="L342" s="4" t="str">
        <f>IFERROR(IF(VLOOKUP(I342,I$2:L341,4,0)=0,"",VLOOKUP(I342,I$2:L341,4,0)),"")</f>
        <v/>
      </c>
      <c r="M342" s="4" t="str">
        <f>IFERROR(IF(VLOOKUP(I342,I$2:M341,5,0)=0,"",VLOOKUP(I342,I$2:M341,5,0)),"")</f>
        <v/>
      </c>
      <c r="N342" s="4"/>
      <c r="O342" s="2"/>
      <c r="P342" s="2"/>
      <c r="T342" s="2" t="str">
        <f>IFERROR(INDEX('padron cfe'!D:D,MATCH(DATOS!F342,'padron cfe'!A:A,0),1),"")</f>
        <v/>
      </c>
      <c r="U342" s="4"/>
      <c r="V342" s="4"/>
      <c r="W342" s="4"/>
      <c r="X342" s="4"/>
      <c r="Y342" s="4"/>
      <c r="Z342" s="8"/>
      <c r="AA342" s="4"/>
      <c r="AB342" s="4" t="str">
        <f t="shared" si="79"/>
        <v/>
      </c>
      <c r="AC342" s="7" t="str">
        <f t="shared" ca="1" si="80"/>
        <v/>
      </c>
      <c r="AD342" s="7"/>
      <c r="AE342" s="7"/>
      <c r="AF342" s="97" t="str">
        <f>IFERROR(INDEX(bombas!F:F,MATCH(B342,bombas!I:I,0),1),"")</f>
        <v/>
      </c>
      <c r="AG342" s="6" t="str">
        <f>IFERROR(INDEX(bombas!H:H,MATCH(B342,bombas!I:I,0),1),"")</f>
        <v/>
      </c>
      <c r="AH342" s="4"/>
      <c r="AI342" s="4" t="str">
        <f t="shared" si="81"/>
        <v/>
      </c>
      <c r="AJ342" s="4"/>
      <c r="AK342" s="127" t="str">
        <f t="shared" si="82"/>
        <v/>
      </c>
      <c r="AL342" s="2" t="str">
        <f>IFERROR(IF(INDEX(AL$1:AL341,MATCH(I342,I$1:I341,0),1)=0,"",INDEX(AL$1:AL341,MATCH(I342,I$1:I341,0),1)),"")</f>
        <v/>
      </c>
      <c r="AM342" s="2" t="str">
        <f>IFERROR(IF(INDEX(AM$1:AM341,MATCH(I342,I$1:I341,0),1)=0,"",INDEX(AM$1:AM341,MATCH(I342,I$1:I341,0),1)),"")</f>
        <v/>
      </c>
      <c r="AN342" s="2" t="str">
        <f>IFERROR(IF(INDEX(AN$1:AN341,MATCH(I342,I$1:I341,0),1)=0,"",INDEX(AN$1:AN341,MATCH(I342,I$1:I341,0),1)),"")</f>
        <v/>
      </c>
      <c r="AO342" s="2"/>
      <c r="AP342" s="2"/>
      <c r="AQ342" s="2"/>
      <c r="AR342" s="4"/>
      <c r="AS342" s="4"/>
      <c r="AT342" s="4"/>
      <c r="AU342" s="4"/>
      <c r="AV342" s="4"/>
      <c r="AW342" s="4"/>
      <c r="AX342" s="4"/>
      <c r="AY342" s="4"/>
      <c r="AZ342" s="4"/>
      <c r="BB342" s="4"/>
      <c r="BH342" s="4" t="str">
        <f>IF(IFERROR(VLOOKUP(F342,F343:F$1993,1,0),"")="","",COUNTIF(F:F,F342))</f>
        <v/>
      </c>
      <c r="BI342" s="4"/>
      <c r="BM342" s="5" t="str">
        <f>IF(B342="","",IF(BH342="",1+(MAX(BM$2:BM341)),""))</f>
        <v/>
      </c>
      <c r="BN342" s="5" t="str">
        <f t="shared" si="75"/>
        <v/>
      </c>
      <c r="BO342" s="5" t="str">
        <f t="shared" si="76"/>
        <v/>
      </c>
      <c r="BP342" s="15" t="str">
        <f t="shared" si="77"/>
        <v/>
      </c>
      <c r="BQ342" s="29"/>
      <c r="BR342" s="16"/>
      <c r="BS342" s="5" t="str">
        <f t="shared" si="83"/>
        <v/>
      </c>
      <c r="BV342" s="5" t="str">
        <f t="shared" si="84"/>
        <v/>
      </c>
      <c r="BW342" s="5" t="str">
        <f>IF(I342="","",IFERROR(IF(VLOOKUP(I342,I$2:I341,1,0)=0,"",""),I342))</f>
        <v/>
      </c>
      <c r="BX342" s="25" t="str">
        <f>IF(BW342="","",(IFERROR(VLOOKUP(MID(BW342,1,1),$CO$2:CS$28,3,0),0)+IFERROR(VLOOKUP(MID(BW342,2,1),CO$2:CS$28,4,0),0)+IFERROR(VLOOKUP(MID(BW342,3,1),CO$2:CS$28,5,0),0)+(ROW(BW342)/1000000000000)))</f>
        <v/>
      </c>
      <c r="BZ342" s="5">
        <v>341</v>
      </c>
      <c r="CA342" s="5" t="str">
        <f>IFERROR(VLOOKUP(BZ342,BV$2:BW1418,2,0),"")</f>
        <v/>
      </c>
      <c r="CU342" s="5" t="e">
        <f>IF(REPORTE!AH$2="si",IF(F342=VALUE(REPORTE!C$11),IF(SUM(CU343:CU$1993),CONCATENATE(INT(B342),", "),INT(B342)),""),IF(F342=VALUE(REPORTE!C$10),IF(SUM(CU343:CU$1993),CONCATENATE(INT(B342),", "),INT(B342)),""))</f>
        <v>#VALUE!</v>
      </c>
    </row>
    <row r="343" spans="1:100" s="5" customFormat="1" ht="15" customHeight="1" x14ac:dyDescent="0.25">
      <c r="A343" s="4" t="str">
        <f t="shared" si="74"/>
        <v/>
      </c>
      <c r="B343" s="6"/>
      <c r="C343" s="7"/>
      <c r="D343" s="10"/>
      <c r="E343" s="5" t="str">
        <f t="shared" si="78"/>
        <v/>
      </c>
      <c r="F343" s="9"/>
      <c r="G343" s="1" t="str">
        <f>IFERROR(INDEX('padron cfe'!B:B,MATCH(DATOS!F343,'padron cfe'!A:A,0),1),"")</f>
        <v/>
      </c>
      <c r="H343" s="1"/>
      <c r="J343" s="2" t="str">
        <f>IFERROR(INDEX('padron cfe'!C:C,MATCH(DATOS!F343,'padron cfe'!A:A,0),1),"")</f>
        <v/>
      </c>
      <c r="K343" s="4"/>
      <c r="L343" s="4" t="str">
        <f>IFERROR(IF(VLOOKUP(I343,I$2:L342,4,0)=0,"",VLOOKUP(I343,I$2:L342,4,0)),"")</f>
        <v/>
      </c>
      <c r="M343" s="4" t="str">
        <f>IFERROR(IF(VLOOKUP(I343,I$2:M342,5,0)=0,"",VLOOKUP(I343,I$2:M342,5,0)),"")</f>
        <v/>
      </c>
      <c r="N343" s="4"/>
      <c r="O343" s="2"/>
      <c r="P343" s="2"/>
      <c r="T343" s="2" t="str">
        <f>IFERROR(INDEX('padron cfe'!D:D,MATCH(DATOS!F343,'padron cfe'!A:A,0),1),"")</f>
        <v/>
      </c>
      <c r="U343" s="4"/>
      <c r="V343" s="4"/>
      <c r="W343" s="4"/>
      <c r="X343" s="4"/>
      <c r="Y343" s="4"/>
      <c r="Z343" s="8"/>
      <c r="AA343" s="4"/>
      <c r="AB343" s="4" t="str">
        <f t="shared" si="79"/>
        <v/>
      </c>
      <c r="AC343" s="7" t="str">
        <f t="shared" ca="1" si="80"/>
        <v/>
      </c>
      <c r="AD343" s="7"/>
      <c r="AE343" s="7"/>
      <c r="AF343" s="97" t="str">
        <f>IFERROR(INDEX(bombas!F:F,MATCH(B343,bombas!I:I,0),1),"")</f>
        <v/>
      </c>
      <c r="AG343" s="6" t="str">
        <f>IFERROR(INDEX(bombas!H:H,MATCH(B343,bombas!I:I,0),1),"")</f>
        <v/>
      </c>
      <c r="AH343" s="4"/>
      <c r="AI343" s="4" t="str">
        <f t="shared" si="81"/>
        <v/>
      </c>
      <c r="AJ343" s="4"/>
      <c r="AK343" s="127" t="str">
        <f t="shared" si="82"/>
        <v/>
      </c>
      <c r="AL343" s="2" t="str">
        <f>IFERROR(IF(INDEX(AL$1:AL342,MATCH(I343,I$1:I342,0),1)=0,"",INDEX(AL$1:AL342,MATCH(I343,I$1:I342,0),1)),"")</f>
        <v/>
      </c>
      <c r="AM343" s="2" t="str">
        <f>IFERROR(IF(INDEX(AM$1:AM342,MATCH(I343,I$1:I342,0),1)=0,"",INDEX(AM$1:AM342,MATCH(I343,I$1:I342,0),1)),"")</f>
        <v/>
      </c>
      <c r="AN343" s="2" t="str">
        <f>IFERROR(IF(INDEX(AN$1:AN342,MATCH(I343,I$1:I342,0),1)=0,"",INDEX(AN$1:AN342,MATCH(I343,I$1:I342,0),1)),"")</f>
        <v/>
      </c>
      <c r="AO343" s="2"/>
      <c r="AP343" s="2"/>
      <c r="AQ343" s="2"/>
      <c r="AR343" s="4"/>
      <c r="AS343" s="4"/>
      <c r="AT343" s="4"/>
      <c r="AU343" s="4"/>
      <c r="AV343" s="4"/>
      <c r="AW343" s="4"/>
      <c r="AX343" s="4"/>
      <c r="AY343" s="4"/>
      <c r="AZ343" s="4"/>
      <c r="BB343" s="4"/>
      <c r="BH343" s="4" t="str">
        <f>IF(IFERROR(VLOOKUP(F343,F344:F$1993,1,0),"")="","",COUNTIF(F:F,F343))</f>
        <v/>
      </c>
      <c r="BI343" s="4"/>
      <c r="BM343" s="5" t="str">
        <f>IF(B343="","",IF(BH343="",1+(MAX(BM$2:BM342)),""))</f>
        <v/>
      </c>
      <c r="BN343" s="5" t="str">
        <f t="shared" si="75"/>
        <v/>
      </c>
      <c r="BO343" s="5" t="str">
        <f t="shared" si="76"/>
        <v/>
      </c>
      <c r="BP343" s="15" t="str">
        <f t="shared" si="77"/>
        <v/>
      </c>
      <c r="BQ343" s="29"/>
      <c r="BR343" s="16"/>
      <c r="BS343" s="5" t="str">
        <f t="shared" si="83"/>
        <v/>
      </c>
      <c r="BV343" s="5" t="str">
        <f t="shared" si="84"/>
        <v/>
      </c>
      <c r="BW343" s="5" t="str">
        <f>IF(I343="","",IFERROR(IF(VLOOKUP(I343,I$2:I342,1,0)=0,"",""),I343))</f>
        <v/>
      </c>
      <c r="BX343" s="25" t="str">
        <f>IF(BW343="","",(IFERROR(VLOOKUP(MID(BW343,1,1),$CO$2:CS$28,3,0),0)+IFERROR(VLOOKUP(MID(BW343,2,1),CO$2:CS$28,4,0),0)+IFERROR(VLOOKUP(MID(BW343,3,1),CO$2:CS$28,5,0),0)+(ROW(BW343)/1000000000000)))</f>
        <v/>
      </c>
      <c r="BZ343" s="5">
        <v>342</v>
      </c>
      <c r="CA343" s="5" t="str">
        <f>IFERROR(VLOOKUP(BZ343,BV$2:BW1419,2,0),"")</f>
        <v/>
      </c>
      <c r="CU343" s="5" t="e">
        <f>IF(REPORTE!AH$2="si",IF(F343=VALUE(REPORTE!C$11),IF(SUM(CU344:CU$1993),CONCATENATE(INT(B343),", "),INT(B343)),""),IF(F343=VALUE(REPORTE!C$10),IF(SUM(CU344:CU$1993),CONCATENATE(INT(B343),", "),INT(B343)),""))</f>
        <v>#VALUE!</v>
      </c>
    </row>
    <row r="344" spans="1:100" s="5" customFormat="1" ht="15" customHeight="1" x14ac:dyDescent="0.25">
      <c r="A344" s="4" t="str">
        <f t="shared" si="74"/>
        <v/>
      </c>
      <c r="B344" s="6"/>
      <c r="C344" s="7"/>
      <c r="D344" s="10"/>
      <c r="E344" s="5" t="str">
        <f t="shared" si="78"/>
        <v/>
      </c>
      <c r="F344" s="9"/>
      <c r="G344" s="1" t="str">
        <f>IFERROR(INDEX('padron cfe'!B:B,MATCH(DATOS!F344,'padron cfe'!A:A,0),1),"")</f>
        <v/>
      </c>
      <c r="H344" s="1"/>
      <c r="J344" s="2" t="str">
        <f>IFERROR(INDEX('padron cfe'!C:C,MATCH(DATOS!F344,'padron cfe'!A:A,0),1),"")</f>
        <v/>
      </c>
      <c r="K344" s="4"/>
      <c r="L344" s="4" t="str">
        <f>IFERROR(IF(VLOOKUP(I344,I$2:L343,4,0)=0,"",VLOOKUP(I344,I$2:L343,4,0)),"")</f>
        <v/>
      </c>
      <c r="M344" s="4" t="str">
        <f>IFERROR(IF(VLOOKUP(I344,I$2:M343,5,0)=0,"",VLOOKUP(I344,I$2:M343,5,0)),"")</f>
        <v/>
      </c>
      <c r="N344" s="4"/>
      <c r="O344" s="2"/>
      <c r="P344" s="2"/>
      <c r="T344" s="2" t="str">
        <f>IFERROR(INDEX('padron cfe'!D:D,MATCH(DATOS!F344,'padron cfe'!A:A,0),1),"")</f>
        <v/>
      </c>
      <c r="U344" s="4"/>
      <c r="V344" s="4"/>
      <c r="W344" s="4"/>
      <c r="X344" s="4"/>
      <c r="Y344" s="4"/>
      <c r="Z344" s="8"/>
      <c r="AA344" s="4"/>
      <c r="AB344" s="4" t="str">
        <f t="shared" si="79"/>
        <v/>
      </c>
      <c r="AC344" s="7" t="str">
        <f t="shared" ca="1" si="80"/>
        <v/>
      </c>
      <c r="AD344" s="7"/>
      <c r="AE344" s="7"/>
      <c r="AF344" s="97" t="str">
        <f>IFERROR(INDEX(bombas!F:F,MATCH(B344,bombas!I:I,0),1),"")</f>
        <v/>
      </c>
      <c r="AG344" s="6" t="str">
        <f>IFERROR(INDEX(bombas!H:H,MATCH(B344,bombas!I:I,0),1),"")</f>
        <v/>
      </c>
      <c r="AH344" s="4"/>
      <c r="AI344" s="4" t="str">
        <f t="shared" si="81"/>
        <v/>
      </c>
      <c r="AJ344" s="4"/>
      <c r="AK344" s="127" t="str">
        <f t="shared" si="82"/>
        <v/>
      </c>
      <c r="AL344" s="2" t="str">
        <f>IFERROR(IF(INDEX(AL$1:AL343,MATCH(I344,I$1:I343,0),1)=0,"",INDEX(AL$1:AL343,MATCH(I344,I$1:I343,0),1)),"")</f>
        <v/>
      </c>
      <c r="AM344" s="2" t="str">
        <f>IFERROR(IF(INDEX(AM$1:AM343,MATCH(I344,I$1:I343,0),1)=0,"",INDEX(AM$1:AM343,MATCH(I344,I$1:I343,0),1)),"")</f>
        <v/>
      </c>
      <c r="AN344" s="2" t="str">
        <f>IFERROR(IF(INDEX(AN$1:AN343,MATCH(I344,I$1:I343,0),1)=0,"",INDEX(AN$1:AN343,MATCH(I344,I$1:I343,0),1)),"")</f>
        <v/>
      </c>
      <c r="AO344" s="2"/>
      <c r="AP344" s="2"/>
      <c r="AQ344" s="2"/>
      <c r="AR344" s="4"/>
      <c r="AS344" s="4"/>
      <c r="AT344" s="4"/>
      <c r="AU344" s="4"/>
      <c r="AV344" s="4"/>
      <c r="AW344" s="4"/>
      <c r="AX344" s="4"/>
      <c r="AY344" s="4"/>
      <c r="AZ344" s="4"/>
      <c r="BB344" s="4"/>
      <c r="BH344" s="4" t="str">
        <f>IF(IFERROR(VLOOKUP(F344,F345:F$1993,1,0),"")="","",COUNTIF(F:F,F344))</f>
        <v/>
      </c>
      <c r="BI344" s="4"/>
      <c r="BM344" s="5" t="str">
        <f>IF(B344="","",IF(BH344="",1+(MAX(BM$2:BM343)),""))</f>
        <v/>
      </c>
      <c r="BN344" s="5" t="str">
        <f t="shared" si="75"/>
        <v/>
      </c>
      <c r="BO344" s="5" t="str">
        <f t="shared" si="76"/>
        <v/>
      </c>
      <c r="BP344" s="15" t="str">
        <f t="shared" si="77"/>
        <v/>
      </c>
      <c r="BQ344" s="29"/>
      <c r="BR344" s="16"/>
      <c r="BS344" s="5" t="str">
        <f t="shared" si="83"/>
        <v/>
      </c>
      <c r="BV344" s="5" t="str">
        <f t="shared" si="84"/>
        <v/>
      </c>
      <c r="BW344" s="5" t="str">
        <f>IF(I344="","",IFERROR(IF(VLOOKUP(I344,I$2:I343,1,0)=0,"",""),I344))</f>
        <v/>
      </c>
      <c r="BX344" s="25" t="str">
        <f>IF(BW344="","",(IFERROR(VLOOKUP(MID(BW344,1,1),$CO$2:CS$28,3,0),0)+IFERROR(VLOOKUP(MID(BW344,2,1),CO$2:CS$28,4,0),0)+IFERROR(VLOOKUP(MID(BW344,3,1),CO$2:CS$28,5,0),0)+(ROW(BW344)/1000000000000)))</f>
        <v/>
      </c>
      <c r="BZ344" s="5">
        <v>343</v>
      </c>
      <c r="CA344" s="5" t="str">
        <f>IFERROR(VLOOKUP(BZ344,BV$2:BW1420,2,0),"")</f>
        <v/>
      </c>
      <c r="CU344" s="5" t="e">
        <f>IF(REPORTE!AH$2="si",IF(F344=VALUE(REPORTE!C$11),IF(SUM(CU345:CU$1993),CONCATENATE(INT(B344),", "),INT(B344)),""),IF(F344=VALUE(REPORTE!C$10),IF(SUM(CU345:CU$1993),CONCATENATE(INT(B344),", "),INT(B344)),""))</f>
        <v>#VALUE!</v>
      </c>
    </row>
    <row r="345" spans="1:100" s="5" customFormat="1" ht="15" customHeight="1" x14ac:dyDescent="0.25">
      <c r="A345" s="4" t="str">
        <f t="shared" si="74"/>
        <v/>
      </c>
      <c r="B345" s="6"/>
      <c r="C345" s="7"/>
      <c r="D345" s="10"/>
      <c r="E345" s="5" t="str">
        <f t="shared" si="78"/>
        <v/>
      </c>
      <c r="F345" s="9"/>
      <c r="G345" s="1" t="str">
        <f>IFERROR(INDEX('padron cfe'!B:B,MATCH(DATOS!F345,'padron cfe'!A:A,0),1),"")</f>
        <v/>
      </c>
      <c r="H345" s="1"/>
      <c r="J345" s="2" t="str">
        <f>IFERROR(INDEX('padron cfe'!C:C,MATCH(DATOS!F345,'padron cfe'!A:A,0),1),"")</f>
        <v/>
      </c>
      <c r="K345" s="4"/>
      <c r="L345" s="4" t="str">
        <f>IFERROR(IF(VLOOKUP(I345,I$2:L344,4,0)=0,"",VLOOKUP(I345,I$2:L344,4,0)),"")</f>
        <v/>
      </c>
      <c r="M345" s="4" t="str">
        <f>IFERROR(IF(VLOOKUP(I345,I$2:M344,5,0)=0,"",VLOOKUP(I345,I$2:M344,5,0)),"")</f>
        <v/>
      </c>
      <c r="N345" s="4"/>
      <c r="O345" s="2"/>
      <c r="P345" s="2"/>
      <c r="T345" s="2" t="str">
        <f>IFERROR(INDEX('padron cfe'!D:D,MATCH(DATOS!F345,'padron cfe'!A:A,0),1),"")</f>
        <v/>
      </c>
      <c r="U345" s="4"/>
      <c r="V345" s="4"/>
      <c r="W345" s="4"/>
      <c r="X345" s="4"/>
      <c r="Y345" s="4"/>
      <c r="Z345" s="8"/>
      <c r="AA345" s="4"/>
      <c r="AB345" s="4" t="str">
        <f t="shared" si="79"/>
        <v/>
      </c>
      <c r="AC345" s="7" t="str">
        <f t="shared" ca="1" si="80"/>
        <v/>
      </c>
      <c r="AD345" s="7"/>
      <c r="AE345" s="7"/>
      <c r="AF345" s="97" t="str">
        <f>IFERROR(INDEX(bombas!F:F,MATCH(B345,bombas!I:I,0),1),"")</f>
        <v/>
      </c>
      <c r="AG345" s="6" t="str">
        <f>IFERROR(INDEX(bombas!H:H,MATCH(B345,bombas!I:I,0),1),"")</f>
        <v/>
      </c>
      <c r="AH345" s="4"/>
      <c r="AI345" s="4" t="str">
        <f t="shared" si="81"/>
        <v/>
      </c>
      <c r="AJ345" s="4"/>
      <c r="AK345" s="127" t="str">
        <f t="shared" si="82"/>
        <v/>
      </c>
      <c r="AL345" s="2" t="str">
        <f>IFERROR(IF(INDEX(AL$1:AL344,MATCH(I345,I$1:I344,0),1)=0,"",INDEX(AL$1:AL344,MATCH(I345,I$1:I344,0),1)),"")</f>
        <v/>
      </c>
      <c r="AM345" s="2" t="str">
        <f>IFERROR(IF(INDEX(AM$1:AM344,MATCH(I345,I$1:I344,0),1)=0,"",INDEX(AM$1:AM344,MATCH(I345,I$1:I344,0),1)),"")</f>
        <v/>
      </c>
      <c r="AN345" s="2" t="str">
        <f>IFERROR(IF(INDEX(AN$1:AN344,MATCH(I345,I$1:I344,0),1)=0,"",INDEX(AN$1:AN344,MATCH(I345,I$1:I344,0),1)),"")</f>
        <v/>
      </c>
      <c r="AO345" s="2"/>
      <c r="AP345" s="2"/>
      <c r="AQ345" s="2"/>
      <c r="AR345" s="4"/>
      <c r="AS345" s="4"/>
      <c r="AT345" s="4"/>
      <c r="AU345" s="4"/>
      <c r="AV345" s="4"/>
      <c r="AW345" s="4"/>
      <c r="AX345" s="4"/>
      <c r="AY345" s="4"/>
      <c r="AZ345" s="4"/>
      <c r="BB345" s="4"/>
      <c r="BH345" s="4" t="str">
        <f>IF(IFERROR(VLOOKUP(F345,F346:F$1993,1,0),"")="","",COUNTIF(F:F,F345))</f>
        <v/>
      </c>
      <c r="BI345" s="4"/>
      <c r="BM345" s="5" t="str">
        <f>IF(B345="","",IF(BH345="",1+(MAX(BM$2:BM344)),""))</f>
        <v/>
      </c>
      <c r="BN345" s="5" t="str">
        <f t="shared" si="75"/>
        <v/>
      </c>
      <c r="BO345" s="5" t="str">
        <f t="shared" si="76"/>
        <v/>
      </c>
      <c r="BP345" s="15" t="str">
        <f t="shared" si="77"/>
        <v/>
      </c>
      <c r="BQ345" s="29"/>
      <c r="BR345" s="16"/>
      <c r="BS345" s="5" t="str">
        <f t="shared" si="83"/>
        <v/>
      </c>
      <c r="BV345" s="5" t="str">
        <f t="shared" si="84"/>
        <v/>
      </c>
      <c r="BW345" s="5" t="str">
        <f>IF(I345="","",IFERROR(IF(VLOOKUP(I345,I$2:I344,1,0)=0,"",""),I345))</f>
        <v/>
      </c>
      <c r="BX345" s="25" t="str">
        <f>IF(BW345="","",(IFERROR(VLOOKUP(MID(BW345,1,1),$CO$2:CS$28,3,0),0)+IFERROR(VLOOKUP(MID(BW345,2,1),CO$2:CS$28,4,0),0)+IFERROR(VLOOKUP(MID(BW345,3,1),CO$2:CS$28,5,0),0)+(ROW(BW345)/1000000000000)))</f>
        <v/>
      </c>
      <c r="BZ345" s="5">
        <v>344</v>
      </c>
      <c r="CA345" s="5" t="str">
        <f>IFERROR(VLOOKUP(BZ345,BV$2:BW1421,2,0),"")</f>
        <v/>
      </c>
      <c r="CC345" s="15"/>
      <c r="CU345" s="5" t="e">
        <f>IF(REPORTE!AH$2="si",IF(F345=VALUE(REPORTE!C$11),IF(SUM(CU346:CU$1993),CONCATENATE(INT(B345),", "),INT(B345)),""),IF(F345=VALUE(REPORTE!C$10),IF(SUM(CU346:CU$1993),CONCATENATE(INT(B345),", "),INT(B345)),""))</f>
        <v>#VALUE!</v>
      </c>
    </row>
    <row r="346" spans="1:100" s="5" customFormat="1" ht="15" customHeight="1" x14ac:dyDescent="0.25">
      <c r="A346" s="4" t="str">
        <f t="shared" si="74"/>
        <v/>
      </c>
      <c r="B346" s="6"/>
      <c r="C346" s="7"/>
      <c r="D346" s="10"/>
      <c r="E346" s="5" t="str">
        <f t="shared" si="78"/>
        <v/>
      </c>
      <c r="F346" s="9"/>
      <c r="G346" s="1" t="str">
        <f>IFERROR(INDEX('padron cfe'!B:B,MATCH(DATOS!F346,'padron cfe'!A:A,0),1),"")</f>
        <v/>
      </c>
      <c r="H346" s="1"/>
      <c r="J346" s="2" t="str">
        <f>IFERROR(INDEX('padron cfe'!C:C,MATCH(DATOS!F346,'padron cfe'!A:A,0),1),"")</f>
        <v/>
      </c>
      <c r="K346" s="4"/>
      <c r="L346" s="4" t="str">
        <f>IFERROR(IF(VLOOKUP(I346,I$2:L345,4,0)=0,"",VLOOKUP(I346,I$2:L345,4,0)),"")</f>
        <v/>
      </c>
      <c r="M346" s="4" t="str">
        <f>IFERROR(IF(VLOOKUP(I346,I$2:M345,5,0)=0,"",VLOOKUP(I346,I$2:M345,5,0)),"")</f>
        <v/>
      </c>
      <c r="N346" s="4"/>
      <c r="O346" s="2"/>
      <c r="P346" s="2"/>
      <c r="T346" s="2" t="str">
        <f>IFERROR(INDEX('padron cfe'!D:D,MATCH(DATOS!F346,'padron cfe'!A:A,0),1),"")</f>
        <v/>
      </c>
      <c r="U346" s="4"/>
      <c r="V346" s="4"/>
      <c r="W346" s="4"/>
      <c r="X346" s="4"/>
      <c r="Y346" s="4"/>
      <c r="Z346" s="8"/>
      <c r="AA346" s="4"/>
      <c r="AB346" s="4" t="str">
        <f t="shared" si="79"/>
        <v/>
      </c>
      <c r="AC346" s="7" t="str">
        <f t="shared" ca="1" si="80"/>
        <v/>
      </c>
      <c r="AD346" s="7"/>
      <c r="AE346" s="7"/>
      <c r="AF346" s="97" t="str">
        <f>IFERROR(INDEX(bombas!F:F,MATCH(B346,bombas!I:I,0),1),"")</f>
        <v/>
      </c>
      <c r="AG346" s="6" t="str">
        <f>IFERROR(INDEX(bombas!H:H,MATCH(B346,bombas!I:I,0),1),"")</f>
        <v/>
      </c>
      <c r="AH346" s="4"/>
      <c r="AI346" s="4" t="str">
        <f t="shared" si="81"/>
        <v/>
      </c>
      <c r="AJ346" s="4"/>
      <c r="AK346" s="127" t="str">
        <f t="shared" si="82"/>
        <v/>
      </c>
      <c r="AL346" s="2" t="str">
        <f>IFERROR(IF(INDEX(AL$1:AL345,MATCH(I346,I$1:I345,0),1)=0,"",INDEX(AL$1:AL345,MATCH(I346,I$1:I345,0),1)),"")</f>
        <v/>
      </c>
      <c r="AM346" s="2" t="str">
        <f>IFERROR(IF(INDEX(AM$1:AM345,MATCH(I346,I$1:I345,0),1)=0,"",INDEX(AM$1:AM345,MATCH(I346,I$1:I345,0),1)),"")</f>
        <v/>
      </c>
      <c r="AN346" s="2" t="str">
        <f>IFERROR(IF(INDEX(AN$1:AN345,MATCH(I346,I$1:I345,0),1)=0,"",INDEX(AN$1:AN345,MATCH(I346,I$1:I345,0),1)),"")</f>
        <v/>
      </c>
      <c r="AO346" s="2"/>
      <c r="AP346" s="2"/>
      <c r="AQ346" s="2"/>
      <c r="AR346" s="4"/>
      <c r="AS346" s="4"/>
      <c r="AT346" s="4"/>
      <c r="AU346" s="4"/>
      <c r="AV346" s="4"/>
      <c r="AW346" s="4"/>
      <c r="AX346" s="4"/>
      <c r="AY346" s="4"/>
      <c r="AZ346" s="4"/>
      <c r="BB346" s="4"/>
      <c r="BH346" s="4" t="str">
        <f>IF(IFERROR(VLOOKUP(F346,F347:F$1993,1,0),"")="","",COUNTIF(F:F,F346))</f>
        <v/>
      </c>
      <c r="BI346" s="4"/>
      <c r="BM346" s="5" t="str">
        <f>IF(B346="","",IF(BH346="",1+(MAX(BM$2:BM345)),""))</f>
        <v/>
      </c>
      <c r="BN346" s="5" t="str">
        <f t="shared" si="75"/>
        <v/>
      </c>
      <c r="BO346" s="5" t="str">
        <f t="shared" si="76"/>
        <v/>
      </c>
      <c r="BP346" s="15" t="str">
        <f t="shared" si="77"/>
        <v/>
      </c>
      <c r="BQ346" s="29"/>
      <c r="BR346" s="16"/>
      <c r="BS346" s="5" t="str">
        <f t="shared" si="83"/>
        <v/>
      </c>
      <c r="BV346" s="5" t="str">
        <f t="shared" si="84"/>
        <v/>
      </c>
      <c r="BW346" s="5" t="str">
        <f>IF(I346="","",IFERROR(IF(VLOOKUP(I346,I$2:I345,1,0)=0,"",""),I346))</f>
        <v/>
      </c>
      <c r="BX346" s="25" t="str">
        <f>IF(BW346="","",(IFERROR(VLOOKUP(MID(BW346,1,1),$CO$2:CS$28,3,0),0)+IFERROR(VLOOKUP(MID(BW346,2,1),CO$2:CS$28,4,0),0)+IFERROR(VLOOKUP(MID(BW346,3,1),CO$2:CS$28,5,0),0)+(ROW(BW346)/1000000000000)))</f>
        <v/>
      </c>
      <c r="BZ346" s="5">
        <v>345</v>
      </c>
      <c r="CA346" s="5" t="str">
        <f>IFERROR(VLOOKUP(BZ346,BV$2:BW1422,2,0),"")</f>
        <v/>
      </c>
      <c r="CC346" s="15"/>
      <c r="CU346" s="5" t="e">
        <f>IF(REPORTE!AH$2="si",IF(F346=VALUE(REPORTE!C$11),IF(SUM(CU347:CU$1993),CONCATENATE(INT(B346),", "),INT(B346)),""),IF(F346=VALUE(REPORTE!C$10),IF(SUM(CU347:CU$1993),CONCATENATE(INT(B346),", "),INT(B346)),""))</f>
        <v>#VALUE!</v>
      </c>
    </row>
    <row r="347" spans="1:100" s="5" customFormat="1" ht="15" customHeight="1" x14ac:dyDescent="0.25">
      <c r="A347" s="4" t="str">
        <f t="shared" si="74"/>
        <v/>
      </c>
      <c r="B347" s="6"/>
      <c r="C347" s="7"/>
      <c r="D347" s="10"/>
      <c r="E347" s="5" t="str">
        <f t="shared" si="78"/>
        <v/>
      </c>
      <c r="F347" s="9"/>
      <c r="G347" s="1" t="str">
        <f>IFERROR(INDEX('padron cfe'!B:B,MATCH(DATOS!F347,'padron cfe'!A:A,0),1),"")</f>
        <v/>
      </c>
      <c r="H347" s="1"/>
      <c r="J347" s="2" t="str">
        <f>IFERROR(INDEX('padron cfe'!C:C,MATCH(DATOS!F347,'padron cfe'!A:A,0),1),"")</f>
        <v/>
      </c>
      <c r="K347" s="4"/>
      <c r="L347" s="4" t="str">
        <f>IFERROR(IF(VLOOKUP(I347,I$2:L346,4,0)=0,"",VLOOKUP(I347,I$2:L346,4,0)),"")</f>
        <v/>
      </c>
      <c r="M347" s="4" t="str">
        <f>IFERROR(IF(VLOOKUP(I347,I$2:M346,5,0)=0,"",VLOOKUP(I347,I$2:M346,5,0)),"")</f>
        <v/>
      </c>
      <c r="N347" s="4"/>
      <c r="O347" s="2"/>
      <c r="P347" s="2"/>
      <c r="T347" s="2" t="str">
        <f>IFERROR(INDEX('padron cfe'!D:D,MATCH(DATOS!F347,'padron cfe'!A:A,0),1),"")</f>
        <v/>
      </c>
      <c r="U347" s="4"/>
      <c r="V347" s="4"/>
      <c r="W347" s="4"/>
      <c r="X347" s="4"/>
      <c r="Y347" s="4"/>
      <c r="Z347" s="8"/>
      <c r="AA347" s="4"/>
      <c r="AB347" s="4" t="str">
        <f t="shared" si="79"/>
        <v/>
      </c>
      <c r="AC347" s="7" t="str">
        <f t="shared" ca="1" si="80"/>
        <v/>
      </c>
      <c r="AD347" s="7"/>
      <c r="AE347" s="7"/>
      <c r="AF347" s="97" t="str">
        <f>IFERROR(INDEX(bombas!F:F,MATCH(B347,bombas!I:I,0),1),"")</f>
        <v/>
      </c>
      <c r="AG347" s="6" t="str">
        <f>IFERROR(INDEX(bombas!H:H,MATCH(B347,bombas!I:I,0),1),"")</f>
        <v/>
      </c>
      <c r="AH347" s="4"/>
      <c r="AI347" s="4" t="str">
        <f t="shared" si="81"/>
        <v/>
      </c>
      <c r="AJ347" s="4"/>
      <c r="AK347" s="127" t="str">
        <f t="shared" si="82"/>
        <v/>
      </c>
      <c r="AL347" s="2" t="str">
        <f>IFERROR(IF(INDEX(AL$1:AL346,MATCH(I347,I$1:I346,0),1)=0,"",INDEX(AL$1:AL346,MATCH(I347,I$1:I346,0),1)),"")</f>
        <v/>
      </c>
      <c r="AM347" s="2" t="str">
        <f>IFERROR(IF(INDEX(AM$1:AM346,MATCH(I347,I$1:I346,0),1)=0,"",INDEX(AM$1:AM346,MATCH(I347,I$1:I346,0),1)),"")</f>
        <v/>
      </c>
      <c r="AN347" s="2" t="str">
        <f>IFERROR(IF(INDEX(AN$1:AN346,MATCH(I347,I$1:I346,0),1)=0,"",INDEX(AN$1:AN346,MATCH(I347,I$1:I346,0),1)),"")</f>
        <v/>
      </c>
      <c r="AO347" s="2"/>
      <c r="AP347" s="2"/>
      <c r="AQ347" s="2"/>
      <c r="AR347" s="4"/>
      <c r="AS347" s="4"/>
      <c r="AT347" s="4"/>
      <c r="AU347" s="4"/>
      <c r="AV347" s="4"/>
      <c r="AW347" s="4"/>
      <c r="AX347" s="4"/>
      <c r="AY347" s="4"/>
      <c r="AZ347" s="4"/>
      <c r="BB347" s="4"/>
      <c r="BH347" s="4" t="str">
        <f>IF(IFERROR(VLOOKUP(F347,F348:F$1993,1,0),"")="","",COUNTIF(F:F,F347))</f>
        <v/>
      </c>
      <c r="BI347" s="4"/>
      <c r="BM347" s="5" t="str">
        <f>IF(B347="","",IF(BH347="",1+(MAX(BM$2:BM346)),""))</f>
        <v/>
      </c>
      <c r="BN347" s="5" t="str">
        <f t="shared" si="75"/>
        <v/>
      </c>
      <c r="BO347" s="5" t="str">
        <f t="shared" si="76"/>
        <v/>
      </c>
      <c r="BP347" s="15" t="str">
        <f t="shared" si="77"/>
        <v/>
      </c>
      <c r="BQ347" s="29"/>
      <c r="BR347" s="16"/>
      <c r="BS347" s="5" t="str">
        <f t="shared" si="83"/>
        <v/>
      </c>
      <c r="BV347" s="5" t="str">
        <f t="shared" si="84"/>
        <v/>
      </c>
      <c r="BW347" s="5" t="str">
        <f>IF(I347="","",IFERROR(IF(VLOOKUP(I347,I$2:I346,1,0)=0,"",""),I347))</f>
        <v/>
      </c>
      <c r="BX347" s="25" t="str">
        <f>IF(BW347="","",(IFERROR(VLOOKUP(MID(BW347,1,1),$CO$2:CS$28,3,0),0)+IFERROR(VLOOKUP(MID(BW347,2,1),CO$2:CS$28,4,0),0)+IFERROR(VLOOKUP(MID(BW347,3,1),CO$2:CS$28,5,0),0)+(ROW(BW347)/1000000000000)))</f>
        <v/>
      </c>
      <c r="BZ347" s="5">
        <v>346</v>
      </c>
      <c r="CA347" s="5" t="str">
        <f>IFERROR(VLOOKUP(BZ347,BV$2:BW1423,2,0),"")</f>
        <v/>
      </c>
      <c r="CU347" s="5" t="e">
        <f>IF(REPORTE!AH$2="si",IF(F347=VALUE(REPORTE!C$11),IF(SUM(CU348:CU$1993),CONCATENATE(INT(B347),", "),INT(B347)),""),IF(F347=VALUE(REPORTE!C$10),IF(SUM(CU348:CU$1993),CONCATENATE(INT(B347),", "),INT(B347)),""))</f>
        <v>#VALUE!</v>
      </c>
    </row>
    <row r="348" spans="1:100" s="5" customFormat="1" ht="15" customHeight="1" x14ac:dyDescent="0.25">
      <c r="A348" s="4" t="str">
        <f t="shared" si="74"/>
        <v/>
      </c>
      <c r="B348" s="6"/>
      <c r="C348" s="7"/>
      <c r="D348" s="10"/>
      <c r="E348" s="5" t="str">
        <f t="shared" si="78"/>
        <v/>
      </c>
      <c r="F348" s="9"/>
      <c r="G348" s="1" t="str">
        <f>IFERROR(INDEX('padron cfe'!B:B,MATCH(DATOS!F348,'padron cfe'!A:A,0),1),"")</f>
        <v/>
      </c>
      <c r="H348" s="1"/>
      <c r="J348" s="2" t="str">
        <f>IFERROR(INDEX('padron cfe'!C:C,MATCH(DATOS!F348,'padron cfe'!A:A,0),1),"")</f>
        <v/>
      </c>
      <c r="K348" s="4"/>
      <c r="L348" s="4" t="str">
        <f>IFERROR(IF(VLOOKUP(I348,I$2:L347,4,0)=0,"",VLOOKUP(I348,I$2:L347,4,0)),"")</f>
        <v/>
      </c>
      <c r="M348" s="4" t="str">
        <f>IFERROR(IF(VLOOKUP(I348,I$2:M347,5,0)=0,"",VLOOKUP(I348,I$2:M347,5,0)),"")</f>
        <v/>
      </c>
      <c r="N348" s="4"/>
      <c r="O348" s="2"/>
      <c r="P348" s="2"/>
      <c r="T348" s="2" t="str">
        <f>IFERROR(INDEX('padron cfe'!D:D,MATCH(DATOS!F348,'padron cfe'!A:A,0),1),"")</f>
        <v/>
      </c>
      <c r="U348" s="4"/>
      <c r="V348" s="4"/>
      <c r="W348" s="4"/>
      <c r="X348" s="4"/>
      <c r="Y348" s="4"/>
      <c r="Z348" s="8"/>
      <c r="AA348" s="4"/>
      <c r="AB348" s="4" t="str">
        <f t="shared" si="79"/>
        <v/>
      </c>
      <c r="AC348" s="7" t="str">
        <f t="shared" ca="1" si="80"/>
        <v/>
      </c>
      <c r="AD348" s="7"/>
      <c r="AE348" s="7"/>
      <c r="AF348" s="97" t="str">
        <f>IFERROR(INDEX(bombas!F:F,MATCH(B348,bombas!I:I,0),1),"")</f>
        <v/>
      </c>
      <c r="AG348" s="6" t="str">
        <f>IFERROR(INDEX(bombas!H:H,MATCH(B348,bombas!I:I,0),1),"")</f>
        <v/>
      </c>
      <c r="AH348" s="4"/>
      <c r="AI348" s="4" t="str">
        <f t="shared" si="81"/>
        <v/>
      </c>
      <c r="AJ348" s="4"/>
      <c r="AK348" s="127" t="str">
        <f t="shared" si="82"/>
        <v/>
      </c>
      <c r="AL348" s="2" t="str">
        <f>IFERROR(IF(INDEX(AL$1:AL347,MATCH(I348,I$1:I347,0),1)=0,"",INDEX(AL$1:AL347,MATCH(I348,I$1:I347,0),1)),"")</f>
        <v/>
      </c>
      <c r="AM348" s="2" t="str">
        <f>IFERROR(IF(INDEX(AM$1:AM347,MATCH(I348,I$1:I347,0),1)=0,"",INDEX(AM$1:AM347,MATCH(I348,I$1:I347,0),1)),"")</f>
        <v/>
      </c>
      <c r="AN348" s="2" t="str">
        <f>IFERROR(IF(INDEX(AN$1:AN347,MATCH(I348,I$1:I347,0),1)=0,"",INDEX(AN$1:AN347,MATCH(I348,I$1:I347,0),1)),"")</f>
        <v/>
      </c>
      <c r="AO348" s="2"/>
      <c r="AP348" s="2"/>
      <c r="AQ348" s="2"/>
      <c r="AR348" s="4"/>
      <c r="AS348" s="4"/>
      <c r="AT348" s="4"/>
      <c r="AU348" s="4"/>
      <c r="AV348" s="4"/>
      <c r="AW348" s="4"/>
      <c r="AX348" s="4"/>
      <c r="AY348" s="4"/>
      <c r="AZ348" s="4"/>
      <c r="BB348" s="4"/>
      <c r="BH348" s="4" t="str">
        <f>IF(IFERROR(VLOOKUP(F348,F349:F$1993,1,0),"")="","",COUNTIF(F:F,F348))</f>
        <v/>
      </c>
      <c r="BI348" s="4">
        <v>1</v>
      </c>
      <c r="BM348" s="5" t="str">
        <f>IF(B348="","",IF(BH348="",1+(MAX(BM$2:BM347)),""))</f>
        <v/>
      </c>
      <c r="BN348" s="5" t="str">
        <f t="shared" si="75"/>
        <v/>
      </c>
      <c r="BO348" s="5" t="str">
        <f t="shared" si="76"/>
        <v/>
      </c>
      <c r="BP348" s="15" t="str">
        <f t="shared" si="77"/>
        <v/>
      </c>
      <c r="BQ348" s="29"/>
      <c r="BR348" s="16"/>
      <c r="BS348" s="5" t="str">
        <f t="shared" si="83"/>
        <v/>
      </c>
      <c r="BV348" s="5" t="str">
        <f t="shared" si="84"/>
        <v/>
      </c>
      <c r="BW348" s="5" t="str">
        <f>IF(I348="","",IFERROR(IF(VLOOKUP(I348,I$2:I347,1,0)=0,"",""),I348))</f>
        <v/>
      </c>
      <c r="BX348" s="25" t="str">
        <f>IF(BW348="","",(IFERROR(VLOOKUP(MID(BW348,1,1),$CO$2:CS$28,3,0),0)+IFERROR(VLOOKUP(MID(BW348,2,1),CO$2:CS$28,4,0),0)+IFERROR(VLOOKUP(MID(BW348,3,1),CO$2:CS$28,5,0),0)+(ROW(BW348)/1000000000000)))</f>
        <v/>
      </c>
      <c r="BZ348" s="5">
        <v>347</v>
      </c>
      <c r="CA348" s="5" t="str">
        <f>IFERROR(VLOOKUP(BZ348,BV$2:BW1424,2,0),"")</f>
        <v/>
      </c>
      <c r="CU348" s="5" t="e">
        <f>IF(REPORTE!AH$2="si",IF(F348=VALUE(REPORTE!C$11),IF(SUM(CU349:CU$1993),CONCATENATE(INT(B348),", "),INT(B348)),""),IF(F348=VALUE(REPORTE!C$10),IF(SUM(CU349:CU$1993),CONCATENATE(INT(B348),", "),INT(B348)),""))</f>
        <v>#VALUE!</v>
      </c>
    </row>
    <row r="349" spans="1:100" s="5" customFormat="1" ht="15" customHeight="1" x14ac:dyDescent="0.25">
      <c r="A349" s="4" t="str">
        <f t="shared" si="74"/>
        <v/>
      </c>
      <c r="B349" s="6"/>
      <c r="C349" s="7"/>
      <c r="D349" s="10"/>
      <c r="E349" s="5" t="str">
        <f t="shared" si="78"/>
        <v/>
      </c>
      <c r="F349" s="9"/>
      <c r="G349" s="1" t="str">
        <f>IFERROR(INDEX('padron cfe'!B:B,MATCH(DATOS!F349,'padron cfe'!A:A,0),1),"")</f>
        <v/>
      </c>
      <c r="H349" s="1"/>
      <c r="J349" s="2" t="str">
        <f>IFERROR(INDEX('padron cfe'!C:C,MATCH(DATOS!F349,'padron cfe'!A:A,0),1),"")</f>
        <v/>
      </c>
      <c r="K349" s="4"/>
      <c r="L349" s="4" t="str">
        <f>IFERROR(IF(VLOOKUP(I349,I$2:L348,4,0)=0,"",VLOOKUP(I349,I$2:L348,4,0)),"")</f>
        <v/>
      </c>
      <c r="M349" s="4" t="str">
        <f>IFERROR(IF(VLOOKUP(I349,I$2:M348,5,0)=0,"",VLOOKUP(I349,I$2:M348,5,0)),"")</f>
        <v/>
      </c>
      <c r="N349" s="4"/>
      <c r="O349" s="2"/>
      <c r="P349" s="2"/>
      <c r="T349" s="2" t="str">
        <f>IFERROR(INDEX('padron cfe'!D:D,MATCH(DATOS!F349,'padron cfe'!A:A,0),1),"")</f>
        <v/>
      </c>
      <c r="U349" s="4"/>
      <c r="V349" s="4"/>
      <c r="W349" s="4"/>
      <c r="X349" s="4"/>
      <c r="Y349" s="4"/>
      <c r="Z349" s="8"/>
      <c r="AA349" s="4"/>
      <c r="AB349" s="4" t="str">
        <f t="shared" si="79"/>
        <v/>
      </c>
      <c r="AC349" s="7" t="str">
        <f t="shared" ca="1" si="80"/>
        <v/>
      </c>
      <c r="AD349" s="7"/>
      <c r="AE349" s="7"/>
      <c r="AF349" s="97" t="str">
        <f>IFERROR(INDEX(bombas!F:F,MATCH(B349,bombas!I:I,0),1),"")</f>
        <v/>
      </c>
      <c r="AG349" s="6" t="str">
        <f>IFERROR(INDEX(bombas!H:H,MATCH(B349,bombas!I:I,0),1),"")</f>
        <v/>
      </c>
      <c r="AH349" s="4"/>
      <c r="AI349" s="4" t="str">
        <f t="shared" si="81"/>
        <v/>
      </c>
      <c r="AJ349" s="4"/>
      <c r="AK349" s="127" t="str">
        <f t="shared" si="82"/>
        <v/>
      </c>
      <c r="AL349" s="2" t="str">
        <f>IFERROR(IF(INDEX(AL$1:AL348,MATCH(I349,I$1:I348,0),1)=0,"",INDEX(AL$1:AL348,MATCH(I349,I$1:I348,0),1)),"")</f>
        <v/>
      </c>
      <c r="AM349" s="2" t="str">
        <f>IFERROR(IF(INDEX(AM$1:AM348,MATCH(I349,I$1:I348,0),1)=0,"",INDEX(AM$1:AM348,MATCH(I349,I$1:I348,0),1)),"")</f>
        <v/>
      </c>
      <c r="AN349" s="2" t="str">
        <f>IFERROR(IF(INDEX(AN$1:AN348,MATCH(I349,I$1:I348,0),1)=0,"",INDEX(AN$1:AN348,MATCH(I349,I$1:I348,0),1)),"")</f>
        <v/>
      </c>
      <c r="AO349" s="2"/>
      <c r="AP349" s="2"/>
      <c r="AQ349" s="2"/>
      <c r="AR349" s="4"/>
      <c r="AS349" s="4"/>
      <c r="AT349" s="4"/>
      <c r="AU349" s="4"/>
      <c r="AV349" s="4"/>
      <c r="AW349" s="4"/>
      <c r="AX349" s="4"/>
      <c r="AY349" s="4"/>
      <c r="AZ349" s="4"/>
      <c r="BB349" s="4"/>
      <c r="BH349" s="4" t="str">
        <f>IF(IFERROR(VLOOKUP(F349,F350:F$1993,1,0),"")="","",COUNTIF(F:F,F349))</f>
        <v/>
      </c>
      <c r="BI349" s="4">
        <v>1</v>
      </c>
      <c r="BM349" s="5" t="str">
        <f>IF(B349="","",IF(BH349="",1+(MAX(BM$2:BM348)),""))</f>
        <v/>
      </c>
      <c r="BN349" s="5" t="str">
        <f t="shared" si="75"/>
        <v/>
      </c>
      <c r="BO349" s="5" t="str">
        <f t="shared" si="76"/>
        <v/>
      </c>
      <c r="BP349" s="15" t="str">
        <f t="shared" si="77"/>
        <v/>
      </c>
      <c r="BQ349" s="29"/>
      <c r="BR349" s="16"/>
      <c r="BS349" s="5" t="str">
        <f t="shared" si="83"/>
        <v/>
      </c>
      <c r="BV349" s="5" t="str">
        <f t="shared" si="84"/>
        <v/>
      </c>
      <c r="BW349" s="5" t="str">
        <f>IF(I349="","",IFERROR(IF(VLOOKUP(I349,I$2:I348,1,0)=0,"",""),I349))</f>
        <v/>
      </c>
      <c r="BX349" s="25" t="str">
        <f>IF(BW349="","",(IFERROR(VLOOKUP(MID(BW349,1,1),$CO$2:CS$28,3,0),0)+IFERROR(VLOOKUP(MID(BW349,2,1),CO$2:CS$28,4,0),0)+IFERROR(VLOOKUP(MID(BW349,3,1),CO$2:CS$28,5,0),0)+(ROW(BW349)/1000000000000)))</f>
        <v/>
      </c>
      <c r="BZ349" s="5">
        <v>348</v>
      </c>
      <c r="CA349" s="5" t="str">
        <f>IFERROR(VLOOKUP(BZ349,BV$2:BW1425,2,0),"")</f>
        <v/>
      </c>
      <c r="CU349" s="5" t="e">
        <f>IF(REPORTE!AH$2="si",IF(F349=VALUE(REPORTE!C$11),IF(SUM(CU350:CU$1993),CONCATENATE(INT(B349),", "),INT(B349)),""),IF(F349=VALUE(REPORTE!C$10),IF(SUM(CU350:CU$1993),CONCATENATE(INT(B349),", "),INT(B349)),""))</f>
        <v>#VALUE!</v>
      </c>
    </row>
    <row r="350" spans="1:100" s="5" customFormat="1" ht="15" customHeight="1" x14ac:dyDescent="0.25">
      <c r="A350" s="4" t="str">
        <f t="shared" si="74"/>
        <v/>
      </c>
      <c r="B350" s="6"/>
      <c r="C350" s="7"/>
      <c r="D350" s="10"/>
      <c r="E350" s="5" t="str">
        <f t="shared" si="78"/>
        <v/>
      </c>
      <c r="F350" s="9"/>
      <c r="G350" s="1" t="str">
        <f>IFERROR(INDEX('padron cfe'!B:B,MATCH(DATOS!F350,'padron cfe'!A:A,0),1),"")</f>
        <v/>
      </c>
      <c r="H350" s="1"/>
      <c r="J350" s="2" t="str">
        <f>IFERROR(INDEX('padron cfe'!C:C,MATCH(DATOS!F350,'padron cfe'!A:A,0),1),"")</f>
        <v/>
      </c>
      <c r="K350" s="4"/>
      <c r="L350" s="4" t="str">
        <f>IFERROR(IF(VLOOKUP(I350,I$2:L349,4,0)=0,"",VLOOKUP(I350,I$2:L349,4,0)),"")</f>
        <v/>
      </c>
      <c r="M350" s="4" t="str">
        <f>IFERROR(IF(VLOOKUP(I350,I$2:M349,5,0)=0,"",VLOOKUP(I350,I$2:M349,5,0)),"")</f>
        <v/>
      </c>
      <c r="N350" s="4"/>
      <c r="O350" s="2"/>
      <c r="P350" s="2"/>
      <c r="T350" s="2" t="str">
        <f>IFERROR(INDEX('padron cfe'!D:D,MATCH(DATOS!F350,'padron cfe'!A:A,0),1),"")</f>
        <v/>
      </c>
      <c r="U350" s="4"/>
      <c r="V350" s="4"/>
      <c r="W350" s="4"/>
      <c r="X350" s="4"/>
      <c r="Y350" s="4"/>
      <c r="Z350" s="8"/>
      <c r="AA350" s="4"/>
      <c r="AB350" s="4" t="str">
        <f t="shared" si="79"/>
        <v/>
      </c>
      <c r="AC350" s="7" t="str">
        <f t="shared" ca="1" si="80"/>
        <v/>
      </c>
      <c r="AD350" s="7"/>
      <c r="AE350" s="7"/>
      <c r="AF350" s="97" t="str">
        <f>IFERROR(INDEX(bombas!F:F,MATCH(B350,bombas!I:I,0),1),"")</f>
        <v/>
      </c>
      <c r="AG350" s="6" t="str">
        <f>IFERROR(INDEX(bombas!H:H,MATCH(B350,bombas!I:I,0),1),"")</f>
        <v/>
      </c>
      <c r="AH350" s="4"/>
      <c r="AI350" s="4" t="str">
        <f t="shared" si="81"/>
        <v/>
      </c>
      <c r="AJ350" s="4"/>
      <c r="AK350" s="127" t="str">
        <f t="shared" si="82"/>
        <v/>
      </c>
      <c r="AL350" s="2" t="str">
        <f>IFERROR(IF(INDEX(AL$1:AL349,MATCH(I350,I$1:I349,0),1)=0,"",INDEX(AL$1:AL349,MATCH(I350,I$1:I349,0),1)),"")</f>
        <v/>
      </c>
      <c r="AM350" s="2" t="str">
        <f>IFERROR(IF(INDEX(AM$1:AM349,MATCH(I350,I$1:I349,0),1)=0,"",INDEX(AM$1:AM349,MATCH(I350,I$1:I349,0),1)),"")</f>
        <v/>
      </c>
      <c r="AN350" s="2" t="str">
        <f>IFERROR(IF(INDEX(AN$1:AN349,MATCH(I350,I$1:I349,0),1)=0,"",INDEX(AN$1:AN349,MATCH(I350,I$1:I349,0),1)),"")</f>
        <v/>
      </c>
      <c r="AO350" s="2"/>
      <c r="AP350" s="2"/>
      <c r="AQ350" s="2"/>
      <c r="AR350" s="4"/>
      <c r="AS350" s="4"/>
      <c r="AT350" s="4"/>
      <c r="AU350" s="4"/>
      <c r="AV350" s="4"/>
      <c r="AW350" s="4"/>
      <c r="AX350" s="4"/>
      <c r="AY350" s="4"/>
      <c r="AZ350" s="4"/>
      <c r="BB350" s="4"/>
      <c r="BH350" s="4" t="str">
        <f>IF(IFERROR(VLOOKUP(F350,F351:F$1993,1,0),"")="","",COUNTIF(F:F,F350))</f>
        <v/>
      </c>
      <c r="BI350" s="4"/>
      <c r="BM350" s="5" t="str">
        <f>IF(B350="","",IF(BH350="",1+(MAX(BM$2:BM349)),""))</f>
        <v/>
      </c>
      <c r="BN350" s="5" t="str">
        <f t="shared" si="75"/>
        <v/>
      </c>
      <c r="BO350" s="5" t="str">
        <f t="shared" si="76"/>
        <v/>
      </c>
      <c r="BP350" s="15" t="str">
        <f t="shared" si="77"/>
        <v/>
      </c>
      <c r="BQ350" s="29"/>
      <c r="BR350" s="16"/>
      <c r="BS350" s="5" t="str">
        <f t="shared" si="83"/>
        <v/>
      </c>
      <c r="BV350" s="5" t="str">
        <f t="shared" si="84"/>
        <v/>
      </c>
      <c r="BW350" s="5" t="str">
        <f>IF(I350="","",IFERROR(IF(VLOOKUP(I350,I$2:I349,1,0)=0,"",""),I350))</f>
        <v/>
      </c>
      <c r="BX350" s="25" t="str">
        <f>IF(BW350="","",(IFERROR(VLOOKUP(MID(BW350,1,1),$CO$2:CS$28,3,0),0)+IFERROR(VLOOKUP(MID(BW350,2,1),CO$2:CS$28,4,0),0)+IFERROR(VLOOKUP(MID(BW350,3,1),CO$2:CS$28,5,0),0)+(ROW(BW350)/1000000000000)))</f>
        <v/>
      </c>
      <c r="BZ350" s="5">
        <v>349</v>
      </c>
      <c r="CA350" s="5" t="str">
        <f>IFERROR(VLOOKUP(BZ350,BV$2:BW1426,2,0),"")</f>
        <v/>
      </c>
      <c r="CU350" s="5" t="e">
        <f>IF(REPORTE!AH$2="si",IF(F350=VALUE(REPORTE!C$11),IF(SUM(CU351:CU$1993),CONCATENATE(INT(B350),", "),INT(B350)),""),IF(F350=VALUE(REPORTE!C$10),IF(SUM(CU351:CU$1993),CONCATENATE(INT(B350),", "),INT(B350)),""))</f>
        <v>#VALUE!</v>
      </c>
    </row>
    <row r="351" spans="1:100" s="5" customFormat="1" ht="15" customHeight="1" x14ac:dyDescent="0.25">
      <c r="A351" s="4" t="str">
        <f t="shared" si="74"/>
        <v/>
      </c>
      <c r="B351" s="6"/>
      <c r="C351" s="7"/>
      <c r="D351" s="10"/>
      <c r="E351" s="5" t="str">
        <f t="shared" si="78"/>
        <v/>
      </c>
      <c r="F351" s="9"/>
      <c r="G351" s="1" t="str">
        <f>IFERROR(INDEX('padron cfe'!B:B,MATCH(DATOS!F351,'padron cfe'!A:A,0),1),"")</f>
        <v/>
      </c>
      <c r="H351" s="1"/>
      <c r="J351" s="2" t="str">
        <f>IFERROR(INDEX('padron cfe'!C:C,MATCH(DATOS!F351,'padron cfe'!A:A,0),1),"")</f>
        <v/>
      </c>
      <c r="K351" s="4"/>
      <c r="L351" s="4" t="str">
        <f>IFERROR(IF(VLOOKUP(I351,I$2:L350,4,0)=0,"",VLOOKUP(I351,I$2:L350,4,0)),"")</f>
        <v/>
      </c>
      <c r="M351" s="4" t="str">
        <f>IFERROR(IF(VLOOKUP(I351,I$2:M350,5,0)=0,"",VLOOKUP(I351,I$2:M350,5,0)),"")</f>
        <v/>
      </c>
      <c r="N351" s="4"/>
      <c r="O351" s="2"/>
      <c r="P351" s="2"/>
      <c r="T351" s="2" t="str">
        <f>IFERROR(INDEX('padron cfe'!D:D,MATCH(DATOS!F351,'padron cfe'!A:A,0),1),"")</f>
        <v/>
      </c>
      <c r="U351" s="4"/>
      <c r="V351" s="4"/>
      <c r="W351" s="4"/>
      <c r="X351" s="4"/>
      <c r="Y351" s="4"/>
      <c r="Z351" s="8"/>
      <c r="AA351" s="4"/>
      <c r="AB351" s="4" t="str">
        <f t="shared" si="79"/>
        <v/>
      </c>
      <c r="AC351" s="7" t="str">
        <f t="shared" ca="1" si="80"/>
        <v/>
      </c>
      <c r="AD351" s="7"/>
      <c r="AE351" s="7"/>
      <c r="AF351" s="97" t="str">
        <f>IFERROR(INDEX(bombas!F:F,MATCH(B351,bombas!I:I,0),1),"")</f>
        <v/>
      </c>
      <c r="AG351" s="6" t="str">
        <f>IFERROR(INDEX(bombas!H:H,MATCH(B351,bombas!I:I,0),1),"")</f>
        <v/>
      </c>
      <c r="AH351" s="4"/>
      <c r="AI351" s="4" t="str">
        <f t="shared" si="81"/>
        <v/>
      </c>
      <c r="AJ351" s="4"/>
      <c r="AK351" s="127" t="str">
        <f t="shared" si="82"/>
        <v/>
      </c>
      <c r="AL351" s="2" t="str">
        <f>IFERROR(IF(INDEX(AL$1:AL350,MATCH(I351,I$1:I350,0),1)=0,"",INDEX(AL$1:AL350,MATCH(I351,I$1:I350,0),1)),"")</f>
        <v/>
      </c>
      <c r="AM351" s="2" t="str">
        <f>IFERROR(IF(INDEX(AM$1:AM350,MATCH(I351,I$1:I350,0),1)=0,"",INDEX(AM$1:AM350,MATCH(I351,I$1:I350,0),1)),"")</f>
        <v/>
      </c>
      <c r="AN351" s="2" t="str">
        <f>IFERROR(IF(INDEX(AN$1:AN350,MATCH(I351,I$1:I350,0),1)=0,"",INDEX(AN$1:AN350,MATCH(I351,I$1:I350,0),1)),"")</f>
        <v/>
      </c>
      <c r="AO351" s="2"/>
      <c r="AP351" s="2"/>
      <c r="AQ351" s="2"/>
      <c r="AR351" s="4"/>
      <c r="AS351" s="4"/>
      <c r="AT351" s="4"/>
      <c r="AU351" s="4"/>
      <c r="AV351" s="4"/>
      <c r="AW351" s="4"/>
      <c r="AX351" s="4"/>
      <c r="AY351" s="4"/>
      <c r="AZ351" s="4"/>
      <c r="BB351" s="4"/>
      <c r="BH351" s="4" t="str">
        <f>IF(IFERROR(VLOOKUP(F351,F352:F$1993,1,0),"")="","",COUNTIF(F:F,F351))</f>
        <v/>
      </c>
      <c r="BI351" s="4">
        <v>1</v>
      </c>
      <c r="BM351" s="5" t="str">
        <f>IF(B351="","",IF(BH351="",1+(MAX(BM$2:BM350)),""))</f>
        <v/>
      </c>
      <c r="BN351" s="5" t="str">
        <f t="shared" si="75"/>
        <v/>
      </c>
      <c r="BO351" s="5" t="str">
        <f t="shared" si="76"/>
        <v/>
      </c>
      <c r="BP351" s="15" t="str">
        <f t="shared" si="77"/>
        <v/>
      </c>
      <c r="BQ351" s="29"/>
      <c r="BR351" s="16"/>
      <c r="BS351" s="5" t="str">
        <f t="shared" si="83"/>
        <v/>
      </c>
      <c r="BV351" s="5" t="str">
        <f t="shared" si="84"/>
        <v/>
      </c>
      <c r="BW351" s="5" t="str">
        <f>IF(I351="","",IFERROR(IF(VLOOKUP(I351,I$2:I350,1,0)=0,"",""),I351))</f>
        <v/>
      </c>
      <c r="BX351" s="25" t="str">
        <f>IF(BW351="","",(IFERROR(VLOOKUP(MID(BW351,1,1),$CO$2:CS$28,3,0),0)+IFERROR(VLOOKUP(MID(BW351,2,1),CO$2:CS$28,4,0),0)+IFERROR(VLOOKUP(MID(BW351,3,1),CO$2:CS$28,5,0),0)+(ROW(BW351)/1000000000000)))</f>
        <v/>
      </c>
      <c r="BZ351" s="5">
        <v>350</v>
      </c>
      <c r="CA351" s="5" t="str">
        <f>IFERROR(VLOOKUP(BZ351,BV$2:BW1427,2,0),"")</f>
        <v/>
      </c>
      <c r="CU351" s="5" t="e">
        <f>IF(REPORTE!AH$2="si",IF(F351=VALUE(REPORTE!C$11),IF(SUM(CU352:CU$1993),CONCATENATE(INT(B351),", "),INT(B351)),""),IF(F351=VALUE(REPORTE!C$10),IF(SUM(CU352:CU$1993),CONCATENATE(INT(B351),", "),INT(B351)),""))</f>
        <v>#VALUE!</v>
      </c>
    </row>
    <row r="352" spans="1:100" s="5" customFormat="1" ht="15" customHeight="1" x14ac:dyDescent="0.25">
      <c r="A352" s="4" t="str">
        <f t="shared" si="74"/>
        <v/>
      </c>
      <c r="B352" s="6"/>
      <c r="C352" s="7"/>
      <c r="D352" s="10"/>
      <c r="E352" s="5" t="str">
        <f t="shared" si="78"/>
        <v/>
      </c>
      <c r="F352" s="9"/>
      <c r="G352" s="1" t="str">
        <f>IFERROR(INDEX('padron cfe'!B:B,MATCH(DATOS!F352,'padron cfe'!A:A,0),1),"")</f>
        <v/>
      </c>
      <c r="H352" s="1"/>
      <c r="J352" s="2" t="str">
        <f>IFERROR(INDEX('padron cfe'!C:C,MATCH(DATOS!F352,'padron cfe'!A:A,0),1),"")</f>
        <v/>
      </c>
      <c r="K352" s="4"/>
      <c r="L352" s="4" t="str">
        <f>IFERROR(IF(VLOOKUP(I352,I$2:L351,4,0)=0,"",VLOOKUP(I352,I$2:L351,4,0)),"")</f>
        <v/>
      </c>
      <c r="M352" s="4" t="str">
        <f>IFERROR(IF(VLOOKUP(I352,I$2:M351,5,0)=0,"",VLOOKUP(I352,I$2:M351,5,0)),"")</f>
        <v/>
      </c>
      <c r="N352" s="4"/>
      <c r="O352" s="2"/>
      <c r="P352" s="2"/>
      <c r="T352" s="2" t="str">
        <f>IFERROR(INDEX('padron cfe'!D:D,MATCH(DATOS!F352,'padron cfe'!A:A,0),1),"")</f>
        <v/>
      </c>
      <c r="U352" s="4"/>
      <c r="V352" s="4"/>
      <c r="W352" s="4"/>
      <c r="X352" s="4"/>
      <c r="Y352" s="4"/>
      <c r="Z352" s="8"/>
      <c r="AA352" s="4"/>
      <c r="AB352" s="4" t="str">
        <f t="shared" si="79"/>
        <v/>
      </c>
      <c r="AC352" s="7" t="str">
        <f t="shared" ca="1" si="80"/>
        <v/>
      </c>
      <c r="AD352" s="7"/>
      <c r="AE352" s="7"/>
      <c r="AF352" s="97" t="str">
        <f>IFERROR(INDEX(bombas!F:F,MATCH(B352,bombas!I:I,0),1),"")</f>
        <v/>
      </c>
      <c r="AG352" s="6" t="str">
        <f>IFERROR(INDEX(bombas!H:H,MATCH(B352,bombas!I:I,0),1),"")</f>
        <v/>
      </c>
      <c r="AH352" s="4"/>
      <c r="AI352" s="4" t="str">
        <f t="shared" si="81"/>
        <v/>
      </c>
      <c r="AJ352" s="4"/>
      <c r="AK352" s="127" t="str">
        <f t="shared" si="82"/>
        <v/>
      </c>
      <c r="AL352" s="2" t="str">
        <f>IFERROR(IF(INDEX(AL$1:AL351,MATCH(I352,I$1:I351,0),1)=0,"",INDEX(AL$1:AL351,MATCH(I352,I$1:I351,0),1)),"")</f>
        <v/>
      </c>
      <c r="AM352" s="2" t="str">
        <f>IFERROR(IF(INDEX(AM$1:AM351,MATCH(I352,I$1:I351,0),1)=0,"",INDEX(AM$1:AM351,MATCH(I352,I$1:I351,0),1)),"")</f>
        <v/>
      </c>
      <c r="AN352" s="2" t="str">
        <f>IFERROR(IF(INDEX(AN$1:AN351,MATCH(I352,I$1:I351,0),1)=0,"",INDEX(AN$1:AN351,MATCH(I352,I$1:I351,0),1)),"")</f>
        <v/>
      </c>
      <c r="AO352" s="2"/>
      <c r="AP352" s="2"/>
      <c r="AQ352" s="2"/>
      <c r="AR352" s="4"/>
      <c r="AS352" s="4"/>
      <c r="AT352" s="4"/>
      <c r="AU352" s="4"/>
      <c r="AV352" s="4"/>
      <c r="AW352" s="4"/>
      <c r="AX352" s="4"/>
      <c r="AY352" s="4"/>
      <c r="AZ352" s="4"/>
      <c r="BB352" s="4"/>
      <c r="BH352" s="4" t="str">
        <f>IF(IFERROR(VLOOKUP(F352,F353:F$1993,1,0),"")="","",COUNTIF(F:F,F352))</f>
        <v/>
      </c>
      <c r="BI352" s="4"/>
      <c r="BM352" s="5" t="str">
        <f>IF(B352="","",IF(BH352="",1+(MAX(BM$2:BM351)),""))</f>
        <v/>
      </c>
      <c r="BN352" s="5" t="str">
        <f t="shared" si="75"/>
        <v/>
      </c>
      <c r="BO352" s="5" t="str">
        <f t="shared" si="76"/>
        <v/>
      </c>
      <c r="BP352" s="15" t="str">
        <f t="shared" si="77"/>
        <v/>
      </c>
      <c r="BQ352" s="29"/>
      <c r="BR352" s="16"/>
      <c r="BS352" s="5" t="str">
        <f t="shared" si="83"/>
        <v/>
      </c>
      <c r="BV352" s="5" t="str">
        <f t="shared" si="84"/>
        <v/>
      </c>
      <c r="BW352" s="5" t="str">
        <f>IF(I352="","",IFERROR(IF(VLOOKUP(I352,I$2:I351,1,0)=0,"",""),I352))</f>
        <v/>
      </c>
      <c r="BX352" s="25" t="str">
        <f>IF(BW352="","",(IFERROR(VLOOKUP(MID(BW352,1,1),$CO$2:CS$28,3,0),0)+IFERROR(VLOOKUP(MID(BW352,2,1),CO$2:CS$28,4,0),0)+IFERROR(VLOOKUP(MID(BW352,3,1),CO$2:CS$28,5,0),0)+(ROW(BW352)/1000000000000)))</f>
        <v/>
      </c>
      <c r="BZ352" s="5">
        <v>351</v>
      </c>
      <c r="CA352" s="5" t="str">
        <f>IFERROR(VLOOKUP(BZ352,BV$2:BW1428,2,0),"")</f>
        <v/>
      </c>
      <c r="CU352" s="5" t="e">
        <f>IF(REPORTE!AH$2="si",IF(F352=VALUE(REPORTE!C$11),IF(SUM(CU353:CU$1993),CONCATENATE(INT(B352),", "),INT(B352)),""),IF(F352=VALUE(REPORTE!C$10),IF(SUM(CU353:CU$1993),CONCATENATE(INT(B352),", "),INT(B352)),""))</f>
        <v>#VALUE!</v>
      </c>
    </row>
    <row r="353" spans="1:99" s="5" customFormat="1" ht="15" customHeight="1" x14ac:dyDescent="0.25">
      <c r="A353" s="4" t="str">
        <f t="shared" si="74"/>
        <v/>
      </c>
      <c r="B353" s="6"/>
      <c r="C353" s="7"/>
      <c r="D353" s="10"/>
      <c r="E353" s="5" t="str">
        <f t="shared" si="78"/>
        <v/>
      </c>
      <c r="F353" s="9"/>
      <c r="G353" s="1" t="str">
        <f>IFERROR(INDEX('padron cfe'!B:B,MATCH(DATOS!F353,'padron cfe'!A:A,0),1),"")</f>
        <v/>
      </c>
      <c r="H353" s="1"/>
      <c r="J353" s="2" t="str">
        <f>IFERROR(INDEX('padron cfe'!C:C,MATCH(DATOS!F353,'padron cfe'!A:A,0),1),"")</f>
        <v/>
      </c>
      <c r="K353" s="4"/>
      <c r="L353" s="4" t="str">
        <f>IFERROR(IF(VLOOKUP(I353,I$2:L352,4,0)=0,"",VLOOKUP(I353,I$2:L352,4,0)),"")</f>
        <v/>
      </c>
      <c r="M353" s="4" t="str">
        <f>IFERROR(IF(VLOOKUP(I353,I$2:M352,5,0)=0,"",VLOOKUP(I353,I$2:M352,5,0)),"")</f>
        <v/>
      </c>
      <c r="N353" s="4"/>
      <c r="O353" s="2"/>
      <c r="P353" s="2"/>
      <c r="T353" s="2" t="str">
        <f>IFERROR(INDEX('padron cfe'!D:D,MATCH(DATOS!F353,'padron cfe'!A:A,0),1),"")</f>
        <v/>
      </c>
      <c r="U353" s="4"/>
      <c r="V353" s="4"/>
      <c r="W353" s="4"/>
      <c r="X353" s="4"/>
      <c r="Y353" s="4"/>
      <c r="Z353" s="8"/>
      <c r="AA353" s="4"/>
      <c r="AB353" s="4" t="str">
        <f t="shared" si="79"/>
        <v/>
      </c>
      <c r="AC353" s="7" t="str">
        <f t="shared" ca="1" si="80"/>
        <v/>
      </c>
      <c r="AD353" s="7"/>
      <c r="AE353" s="7"/>
      <c r="AF353" s="97" t="str">
        <f>IFERROR(INDEX(bombas!F:F,MATCH(B353,bombas!I:I,0),1),"")</f>
        <v/>
      </c>
      <c r="AG353" s="6" t="str">
        <f>IFERROR(INDEX(bombas!H:H,MATCH(B353,bombas!I:I,0),1),"")</f>
        <v/>
      </c>
      <c r="AH353" s="4"/>
      <c r="AI353" s="4" t="str">
        <f t="shared" si="81"/>
        <v/>
      </c>
      <c r="AJ353" s="4"/>
      <c r="AK353" s="127" t="str">
        <f t="shared" si="82"/>
        <v/>
      </c>
      <c r="AL353" s="2" t="str">
        <f>IFERROR(IF(INDEX(AL$1:AL352,MATCH(I353,I$1:I352,0),1)=0,"",INDEX(AL$1:AL352,MATCH(I353,I$1:I352,0),1)),"")</f>
        <v/>
      </c>
      <c r="AM353" s="2" t="str">
        <f>IFERROR(IF(INDEX(AM$1:AM352,MATCH(I353,I$1:I352,0),1)=0,"",INDEX(AM$1:AM352,MATCH(I353,I$1:I352,0),1)),"")</f>
        <v/>
      </c>
      <c r="AN353" s="2" t="str">
        <f>IFERROR(IF(INDEX(AN$1:AN352,MATCH(I353,I$1:I352,0),1)=0,"",INDEX(AN$1:AN352,MATCH(I353,I$1:I352,0),1)),"")</f>
        <v/>
      </c>
      <c r="AO353" s="2"/>
      <c r="AP353" s="2"/>
      <c r="AQ353" s="2"/>
      <c r="AR353" s="4"/>
      <c r="AS353" s="4"/>
      <c r="AT353" s="4"/>
      <c r="AU353" s="4"/>
      <c r="AV353" s="4"/>
      <c r="AW353" s="4"/>
      <c r="AX353" s="4"/>
      <c r="AY353" s="4"/>
      <c r="AZ353" s="4"/>
      <c r="BB353" s="4"/>
      <c r="BH353" s="4" t="str">
        <f>IF(IFERROR(VLOOKUP(F353,F354:F$1993,1,0),"")="","",COUNTIF(F:F,F353))</f>
        <v/>
      </c>
      <c r="BI353" s="4"/>
      <c r="BM353" s="5" t="str">
        <f>IF(B353="","",IF(BH353="",1+(MAX(BM$2:BM352)),""))</f>
        <v/>
      </c>
      <c r="BN353" s="5" t="str">
        <f t="shared" si="75"/>
        <v/>
      </c>
      <c r="BO353" s="5" t="str">
        <f t="shared" si="76"/>
        <v/>
      </c>
      <c r="BP353" s="15" t="str">
        <f t="shared" si="77"/>
        <v/>
      </c>
      <c r="BQ353" s="29"/>
      <c r="BR353" s="16"/>
      <c r="BS353" s="5" t="str">
        <f t="shared" si="83"/>
        <v/>
      </c>
      <c r="BV353" s="5" t="str">
        <f t="shared" si="84"/>
        <v/>
      </c>
      <c r="BW353" s="5" t="str">
        <f>IF(I353="","",IFERROR(IF(VLOOKUP(I353,I$2:I352,1,0)=0,"",""),I353))</f>
        <v/>
      </c>
      <c r="BX353" s="25" t="str">
        <f>IF(BW353="","",(IFERROR(VLOOKUP(MID(BW353,1,1),$CO$2:CS$28,3,0),0)+IFERROR(VLOOKUP(MID(BW353,2,1),CO$2:CS$28,4,0),0)+IFERROR(VLOOKUP(MID(BW353,3,1),CO$2:CS$28,5,0),0)+(ROW(BW353)/1000000000000)))</f>
        <v/>
      </c>
      <c r="BZ353" s="5">
        <v>352</v>
      </c>
      <c r="CA353" s="5" t="str">
        <f>IFERROR(VLOOKUP(BZ353,BV$2:BW1429,2,0),"")</f>
        <v/>
      </c>
      <c r="CU353" s="5" t="e">
        <f>IF(REPORTE!AH$2="si",IF(F353=VALUE(REPORTE!C$11),IF(SUM(CU354:CU$1993),CONCATENATE(INT(B353),", "),INT(B353)),""),IF(F353=VALUE(REPORTE!C$10),IF(SUM(CU354:CU$1993),CONCATENATE(INT(B353),", "),INT(B353)),""))</f>
        <v>#VALUE!</v>
      </c>
    </row>
    <row r="354" spans="1:99" s="5" customFormat="1" ht="15" customHeight="1" x14ac:dyDescent="0.25">
      <c r="A354" s="4" t="str">
        <f t="shared" si="74"/>
        <v/>
      </c>
      <c r="B354" s="6"/>
      <c r="C354" s="7"/>
      <c r="D354" s="10"/>
      <c r="E354" s="5" t="str">
        <f t="shared" si="78"/>
        <v/>
      </c>
      <c r="F354" s="9"/>
      <c r="G354" s="1" t="str">
        <f>IFERROR(INDEX('padron cfe'!B:B,MATCH(DATOS!F354,'padron cfe'!A:A,0),1),"")</f>
        <v/>
      </c>
      <c r="H354" s="1"/>
      <c r="J354" s="2" t="str">
        <f>IFERROR(INDEX('padron cfe'!C:C,MATCH(DATOS!F354,'padron cfe'!A:A,0),1),"")</f>
        <v/>
      </c>
      <c r="K354" s="4"/>
      <c r="L354" s="4" t="str">
        <f>IFERROR(IF(VLOOKUP(I354,I$2:L353,4,0)=0,"",VLOOKUP(I354,I$2:L353,4,0)),"")</f>
        <v/>
      </c>
      <c r="M354" s="4" t="str">
        <f>IFERROR(IF(VLOOKUP(I354,I$2:M353,5,0)=0,"",VLOOKUP(I354,I$2:M353,5,0)),"")</f>
        <v/>
      </c>
      <c r="N354" s="4"/>
      <c r="O354" s="2"/>
      <c r="P354" s="2"/>
      <c r="T354" s="2" t="str">
        <f>IFERROR(INDEX('padron cfe'!D:D,MATCH(DATOS!F354,'padron cfe'!A:A,0),1),"")</f>
        <v/>
      </c>
      <c r="U354" s="4"/>
      <c r="V354" s="4"/>
      <c r="W354" s="4"/>
      <c r="X354" s="4"/>
      <c r="Y354" s="4"/>
      <c r="Z354" s="8"/>
      <c r="AA354" s="4"/>
      <c r="AB354" s="4" t="str">
        <f t="shared" si="79"/>
        <v/>
      </c>
      <c r="AC354" s="7" t="str">
        <f t="shared" ca="1" si="80"/>
        <v/>
      </c>
      <c r="AD354" s="7"/>
      <c r="AE354" s="7"/>
      <c r="AF354" s="97" t="str">
        <f>IFERROR(INDEX(bombas!F:F,MATCH(B354,bombas!I:I,0),1),"")</f>
        <v/>
      </c>
      <c r="AG354" s="6" t="str">
        <f>IFERROR(INDEX(bombas!H:H,MATCH(B354,bombas!I:I,0),1),"")</f>
        <v/>
      </c>
      <c r="AH354" s="4"/>
      <c r="AI354" s="4" t="str">
        <f t="shared" si="81"/>
        <v/>
      </c>
      <c r="AJ354" s="4"/>
      <c r="AK354" s="127" t="str">
        <f t="shared" si="82"/>
        <v/>
      </c>
      <c r="AL354" s="2" t="str">
        <f>IFERROR(IF(INDEX(AL$1:AL353,MATCH(I354,I$1:I353,0),1)=0,"",INDEX(AL$1:AL353,MATCH(I354,I$1:I353,0),1)),"")</f>
        <v/>
      </c>
      <c r="AM354" s="2" t="str">
        <f>IFERROR(IF(INDEX(AM$1:AM353,MATCH(I354,I$1:I353,0),1)=0,"",INDEX(AM$1:AM353,MATCH(I354,I$1:I353,0),1)),"")</f>
        <v/>
      </c>
      <c r="AN354" s="2" t="str">
        <f>IFERROR(IF(INDEX(AN$1:AN353,MATCH(I354,I$1:I353,0),1)=0,"",INDEX(AN$1:AN353,MATCH(I354,I$1:I353,0),1)),"")</f>
        <v/>
      </c>
      <c r="AO354" s="2"/>
      <c r="AP354" s="2"/>
      <c r="AQ354" s="2"/>
      <c r="AR354" s="4"/>
      <c r="AS354" s="4"/>
      <c r="AT354" s="4"/>
      <c r="AU354" s="4"/>
      <c r="AV354" s="4"/>
      <c r="AW354" s="4"/>
      <c r="AX354" s="4"/>
      <c r="AY354" s="4"/>
      <c r="AZ354" s="4"/>
      <c r="BB354" s="4"/>
      <c r="BH354" s="4" t="str">
        <f>IF(IFERROR(VLOOKUP(F354,F355:F$1993,1,0),"")="","",COUNTIF(F:F,F354))</f>
        <v/>
      </c>
      <c r="BI354" s="4"/>
      <c r="BM354" s="5" t="str">
        <f>IF(B354="","",IF(BH354="",1+(MAX(BM$2:BM353)),""))</f>
        <v/>
      </c>
      <c r="BN354" s="5" t="str">
        <f t="shared" si="75"/>
        <v/>
      </c>
      <c r="BO354" s="5" t="str">
        <f t="shared" si="76"/>
        <v/>
      </c>
      <c r="BP354" s="15" t="str">
        <f t="shared" si="77"/>
        <v/>
      </c>
      <c r="BQ354" s="29"/>
      <c r="BR354" s="16"/>
      <c r="BS354" s="5" t="str">
        <f t="shared" si="83"/>
        <v/>
      </c>
      <c r="BV354" s="5" t="str">
        <f t="shared" si="84"/>
        <v/>
      </c>
      <c r="BW354" s="5" t="str">
        <f>IF(I354="","",IFERROR(IF(VLOOKUP(I354,I$2:I353,1,0)=0,"",""),I354))</f>
        <v/>
      </c>
      <c r="BX354" s="25" t="str">
        <f>IF(BW354="","",(IFERROR(VLOOKUP(MID(BW354,1,1),$CO$2:CS$28,3,0),0)+IFERROR(VLOOKUP(MID(BW354,2,1),CO$2:CS$28,4,0),0)+IFERROR(VLOOKUP(MID(BW354,3,1),CO$2:CS$28,5,0),0)+(ROW(BW354)/1000000000000)))</f>
        <v/>
      </c>
      <c r="BZ354" s="5">
        <v>353</v>
      </c>
      <c r="CA354" s="5" t="str">
        <f>IFERROR(VLOOKUP(BZ354,BV$2:BW1430,2,0),"")</f>
        <v/>
      </c>
      <c r="CU354" s="5" t="e">
        <f>IF(REPORTE!AH$2="si",IF(F354=VALUE(REPORTE!C$11),IF(SUM(CU355:CU$1993),CONCATENATE(INT(B354),", "),INT(B354)),""),IF(F354=VALUE(REPORTE!C$10),IF(SUM(CU355:CU$1993),CONCATENATE(INT(B354),", "),INT(B354)),""))</f>
        <v>#VALUE!</v>
      </c>
    </row>
    <row r="355" spans="1:99" s="5" customFormat="1" ht="15" customHeight="1" x14ac:dyDescent="0.25">
      <c r="A355" s="4" t="str">
        <f t="shared" si="74"/>
        <v/>
      </c>
      <c r="B355" s="6"/>
      <c r="C355" s="7"/>
      <c r="D355" s="10"/>
      <c r="E355" s="5" t="str">
        <f t="shared" si="78"/>
        <v/>
      </c>
      <c r="F355" s="9"/>
      <c r="G355" s="1" t="str">
        <f>IFERROR(INDEX('padron cfe'!B:B,MATCH(DATOS!F355,'padron cfe'!A:A,0),1),"")</f>
        <v/>
      </c>
      <c r="H355" s="1"/>
      <c r="J355" s="2" t="str">
        <f>IFERROR(INDEX('padron cfe'!C:C,MATCH(DATOS!F355,'padron cfe'!A:A,0),1),"")</f>
        <v/>
      </c>
      <c r="K355" s="4"/>
      <c r="L355" s="4" t="str">
        <f>IFERROR(IF(VLOOKUP(I355,I$2:L354,4,0)=0,"",VLOOKUP(I355,I$2:L354,4,0)),"")</f>
        <v/>
      </c>
      <c r="M355" s="4" t="str">
        <f>IFERROR(IF(VLOOKUP(I355,I$2:M354,5,0)=0,"",VLOOKUP(I355,I$2:M354,5,0)),"")</f>
        <v/>
      </c>
      <c r="N355" s="4"/>
      <c r="O355" s="2"/>
      <c r="P355" s="2"/>
      <c r="T355" s="2" t="str">
        <f>IFERROR(INDEX('padron cfe'!D:D,MATCH(DATOS!F355,'padron cfe'!A:A,0),1),"")</f>
        <v/>
      </c>
      <c r="U355" s="4"/>
      <c r="V355" s="4"/>
      <c r="W355" s="4"/>
      <c r="X355" s="4"/>
      <c r="Y355" s="4"/>
      <c r="Z355" s="8"/>
      <c r="AA355" s="4"/>
      <c r="AB355" s="4" t="str">
        <f t="shared" si="79"/>
        <v/>
      </c>
      <c r="AC355" s="7" t="str">
        <f t="shared" ca="1" si="80"/>
        <v/>
      </c>
      <c r="AD355" s="7"/>
      <c r="AE355" s="7"/>
      <c r="AF355" s="97" t="str">
        <f>IFERROR(INDEX(bombas!F:F,MATCH(B355,bombas!I:I,0),1),"")</f>
        <v/>
      </c>
      <c r="AG355" s="6" t="str">
        <f>IFERROR(INDEX(bombas!H:H,MATCH(B355,bombas!I:I,0),1),"")</f>
        <v/>
      </c>
      <c r="AH355" s="4"/>
      <c r="AI355" s="4" t="str">
        <f t="shared" si="81"/>
        <v/>
      </c>
      <c r="AJ355" s="4"/>
      <c r="AK355" s="127" t="str">
        <f t="shared" si="82"/>
        <v/>
      </c>
      <c r="AL355" s="2" t="str">
        <f>IFERROR(IF(INDEX(AL$1:AL354,MATCH(I355,I$1:I354,0),1)=0,"",INDEX(AL$1:AL354,MATCH(I355,I$1:I354,0),1)),"")</f>
        <v/>
      </c>
      <c r="AM355" s="2" t="str">
        <f>IFERROR(IF(INDEX(AM$1:AM354,MATCH(I355,I$1:I354,0),1)=0,"",INDEX(AM$1:AM354,MATCH(I355,I$1:I354,0),1)),"")</f>
        <v/>
      </c>
      <c r="AN355" s="2" t="str">
        <f>IFERROR(IF(INDEX(AN$1:AN354,MATCH(I355,I$1:I354,0),1)=0,"",INDEX(AN$1:AN354,MATCH(I355,I$1:I354,0),1)),"")</f>
        <v/>
      </c>
      <c r="AO355" s="2"/>
      <c r="AP355" s="2"/>
      <c r="AQ355" s="2"/>
      <c r="AR355" s="4"/>
      <c r="AS355" s="4"/>
      <c r="AT355" s="4"/>
      <c r="AU355" s="4"/>
      <c r="AV355" s="4"/>
      <c r="AW355" s="4"/>
      <c r="AX355" s="4"/>
      <c r="AY355" s="4"/>
      <c r="AZ355" s="4"/>
      <c r="BB355" s="4"/>
      <c r="BH355" s="4" t="str">
        <f>IF(IFERROR(VLOOKUP(F355,F356:F$1993,1,0),"")="","",COUNTIF(F:F,F355))</f>
        <v/>
      </c>
      <c r="BI355" s="4">
        <v>1</v>
      </c>
      <c r="BM355" s="5" t="str">
        <f>IF(B355="","",IF(BH355="",1+(MAX(BM$2:BM354)),""))</f>
        <v/>
      </c>
      <c r="BN355" s="5" t="str">
        <f t="shared" si="75"/>
        <v/>
      </c>
      <c r="BO355" s="5" t="str">
        <f t="shared" si="76"/>
        <v/>
      </c>
      <c r="BP355" s="15" t="str">
        <f t="shared" si="77"/>
        <v/>
      </c>
      <c r="BQ355" s="29"/>
      <c r="BR355" s="16"/>
      <c r="BS355" s="5" t="str">
        <f t="shared" si="83"/>
        <v/>
      </c>
      <c r="BV355" s="5" t="str">
        <f t="shared" si="84"/>
        <v/>
      </c>
      <c r="BW355" s="5" t="str">
        <f>IF(I355="","",IFERROR(IF(VLOOKUP(I355,I$2:I354,1,0)=0,"",""),I355))</f>
        <v/>
      </c>
      <c r="BX355" s="25" t="str">
        <f>IF(BW355="","",(IFERROR(VLOOKUP(MID(BW355,1,1),$CO$2:CS$28,3,0),0)+IFERROR(VLOOKUP(MID(BW355,2,1),CO$2:CS$28,4,0),0)+IFERROR(VLOOKUP(MID(BW355,3,1),CO$2:CS$28,5,0),0)+(ROW(BW355)/1000000000000)))</f>
        <v/>
      </c>
      <c r="BZ355" s="5">
        <v>354</v>
      </c>
      <c r="CA355" s="5" t="str">
        <f>IFERROR(VLOOKUP(BZ355,BV$2:BW1431,2,0),"")</f>
        <v/>
      </c>
      <c r="CU355" s="5" t="e">
        <f>IF(REPORTE!AH$2="si",IF(F355=VALUE(REPORTE!C$11),IF(SUM(CU356:CU$1993),CONCATENATE(INT(B355),", "),INT(B355)),""),IF(F355=VALUE(REPORTE!C$10),IF(SUM(CU356:CU$1993),CONCATENATE(INT(B355),", "),INT(B355)),""))</f>
        <v>#VALUE!</v>
      </c>
    </row>
    <row r="356" spans="1:99" s="5" customFormat="1" ht="15" customHeight="1" x14ac:dyDescent="0.25">
      <c r="A356" s="4" t="str">
        <f t="shared" si="74"/>
        <v/>
      </c>
      <c r="B356" s="6"/>
      <c r="C356" s="7"/>
      <c r="D356" s="10"/>
      <c r="E356" s="5" t="str">
        <f t="shared" si="78"/>
        <v/>
      </c>
      <c r="F356" s="9"/>
      <c r="G356" s="1" t="str">
        <f>IFERROR(INDEX('padron cfe'!B:B,MATCH(DATOS!F356,'padron cfe'!A:A,0),1),"")</f>
        <v/>
      </c>
      <c r="H356" s="1"/>
      <c r="J356" s="2" t="str">
        <f>IFERROR(INDEX('padron cfe'!C:C,MATCH(DATOS!F356,'padron cfe'!A:A,0),1),"")</f>
        <v/>
      </c>
      <c r="K356" s="4"/>
      <c r="L356" s="4" t="str">
        <f>IFERROR(IF(VLOOKUP(I356,I$2:L355,4,0)=0,"",VLOOKUP(I356,I$2:L355,4,0)),"")</f>
        <v/>
      </c>
      <c r="M356" s="4" t="str">
        <f>IFERROR(IF(VLOOKUP(I356,I$2:M355,5,0)=0,"",VLOOKUP(I356,I$2:M355,5,0)),"")</f>
        <v/>
      </c>
      <c r="N356" s="4"/>
      <c r="O356" s="2"/>
      <c r="P356" s="2"/>
      <c r="T356" s="2" t="str">
        <f>IFERROR(INDEX('padron cfe'!D:D,MATCH(DATOS!F356,'padron cfe'!A:A,0),1),"")</f>
        <v/>
      </c>
      <c r="U356" s="4"/>
      <c r="V356" s="4"/>
      <c r="W356" s="4"/>
      <c r="X356" s="4"/>
      <c r="Y356" s="4"/>
      <c r="Z356" s="8"/>
      <c r="AA356" s="4"/>
      <c r="AB356" s="4" t="str">
        <f t="shared" si="79"/>
        <v/>
      </c>
      <c r="AC356" s="7" t="str">
        <f t="shared" ca="1" si="80"/>
        <v/>
      </c>
      <c r="AD356" s="7"/>
      <c r="AE356" s="7"/>
      <c r="AF356" s="97" t="str">
        <f>IFERROR(INDEX(bombas!F:F,MATCH(B356,bombas!I:I,0),1),"")</f>
        <v/>
      </c>
      <c r="AG356" s="6" t="str">
        <f>IFERROR(INDEX(bombas!H:H,MATCH(B356,bombas!I:I,0),1),"")</f>
        <v/>
      </c>
      <c r="AH356" s="4"/>
      <c r="AI356" s="4" t="str">
        <f t="shared" si="81"/>
        <v/>
      </c>
      <c r="AJ356" s="4"/>
      <c r="AK356" s="127" t="str">
        <f t="shared" si="82"/>
        <v/>
      </c>
      <c r="AL356" s="2" t="str">
        <f>IFERROR(IF(INDEX(AL$1:AL355,MATCH(I356,I$1:I355,0),1)=0,"",INDEX(AL$1:AL355,MATCH(I356,I$1:I355,0),1)),"")</f>
        <v/>
      </c>
      <c r="AM356" s="2" t="str">
        <f>IFERROR(IF(INDEX(AM$1:AM355,MATCH(I356,I$1:I355,0),1)=0,"",INDEX(AM$1:AM355,MATCH(I356,I$1:I355,0),1)),"")</f>
        <v/>
      </c>
      <c r="AN356" s="2" t="str">
        <f>IFERROR(IF(INDEX(AN$1:AN355,MATCH(I356,I$1:I355,0),1)=0,"",INDEX(AN$1:AN355,MATCH(I356,I$1:I355,0),1)),"")</f>
        <v/>
      </c>
      <c r="AO356" s="2"/>
      <c r="AP356" s="2"/>
      <c r="AQ356" s="2"/>
      <c r="AR356" s="4"/>
      <c r="AS356" s="4"/>
      <c r="AT356" s="4"/>
      <c r="AU356" s="4"/>
      <c r="AV356" s="4"/>
      <c r="AW356" s="4"/>
      <c r="AX356" s="4"/>
      <c r="AY356" s="4"/>
      <c r="AZ356" s="4"/>
      <c r="BB356" s="4"/>
      <c r="BH356" s="4" t="str">
        <f>IF(IFERROR(VLOOKUP(F356,F357:F$1993,1,0),"")="","",COUNTIF(F:F,F356))</f>
        <v/>
      </c>
      <c r="BI356" s="4">
        <v>1</v>
      </c>
      <c r="BM356" s="5" t="str">
        <f>IF(B356="","",IF(BH356="",1+(MAX(BM$2:BM355)),""))</f>
        <v/>
      </c>
      <c r="BN356" s="5" t="str">
        <f t="shared" si="75"/>
        <v/>
      </c>
      <c r="BO356" s="5" t="str">
        <f t="shared" si="76"/>
        <v/>
      </c>
      <c r="BP356" s="15" t="str">
        <f t="shared" si="77"/>
        <v/>
      </c>
      <c r="BQ356" s="29"/>
      <c r="BR356" s="16"/>
      <c r="BS356" s="5" t="str">
        <f t="shared" si="83"/>
        <v/>
      </c>
      <c r="BV356" s="5" t="str">
        <f t="shared" si="84"/>
        <v/>
      </c>
      <c r="BW356" s="5" t="str">
        <f>IF(I356="","",IFERROR(IF(VLOOKUP(I356,I$2:I355,1,0)=0,"",""),I356))</f>
        <v/>
      </c>
      <c r="BX356" s="25" t="str">
        <f>IF(BW356="","",(IFERROR(VLOOKUP(MID(BW356,1,1),$CO$2:CS$28,3,0),0)+IFERROR(VLOOKUP(MID(BW356,2,1),CO$2:CS$28,4,0),0)+IFERROR(VLOOKUP(MID(BW356,3,1),CO$2:CS$28,5,0),0)+(ROW(BW356)/1000000000000)))</f>
        <v/>
      </c>
      <c r="BZ356" s="5">
        <v>355</v>
      </c>
      <c r="CA356" s="5" t="str">
        <f>IFERROR(VLOOKUP(BZ356,BV$2:BW1432,2,0),"")</f>
        <v/>
      </c>
      <c r="CU356" s="5" t="e">
        <f>IF(REPORTE!AH$2="si",IF(F356=VALUE(REPORTE!C$11),IF(SUM(CU357:CU$1993),CONCATENATE(INT(B356),", "),INT(B356)),""),IF(F356=VALUE(REPORTE!C$10),IF(SUM(CU357:CU$1993),CONCATENATE(INT(B356),", "),INT(B356)),""))</f>
        <v>#VALUE!</v>
      </c>
    </row>
    <row r="357" spans="1:99" s="5" customFormat="1" ht="15" customHeight="1" x14ac:dyDescent="0.25">
      <c r="A357" s="4" t="str">
        <f t="shared" si="74"/>
        <v/>
      </c>
      <c r="B357" s="6"/>
      <c r="C357" s="7"/>
      <c r="D357" s="10"/>
      <c r="E357" s="5" t="str">
        <f t="shared" si="78"/>
        <v/>
      </c>
      <c r="F357" s="9"/>
      <c r="G357" s="1" t="str">
        <f>IFERROR(INDEX('padron cfe'!B:B,MATCH(DATOS!F357,'padron cfe'!A:A,0),1),"")</f>
        <v/>
      </c>
      <c r="H357" s="1"/>
      <c r="J357" s="2" t="str">
        <f>IFERROR(INDEX('padron cfe'!C:C,MATCH(DATOS!F357,'padron cfe'!A:A,0),1),"")</f>
        <v/>
      </c>
      <c r="K357" s="4"/>
      <c r="L357" s="4" t="str">
        <f>IFERROR(IF(VLOOKUP(I357,I$2:L356,4,0)=0,"",VLOOKUP(I357,I$2:L356,4,0)),"")</f>
        <v/>
      </c>
      <c r="M357" s="4" t="str">
        <f>IFERROR(IF(VLOOKUP(I357,I$2:M356,5,0)=0,"",VLOOKUP(I357,I$2:M356,5,0)),"")</f>
        <v/>
      </c>
      <c r="N357" s="4"/>
      <c r="O357" s="2"/>
      <c r="P357" s="2"/>
      <c r="T357" s="2" t="str">
        <f>IFERROR(INDEX('padron cfe'!D:D,MATCH(DATOS!F357,'padron cfe'!A:A,0),1),"")</f>
        <v/>
      </c>
      <c r="U357" s="4"/>
      <c r="V357" s="4"/>
      <c r="W357" s="4"/>
      <c r="X357" s="4"/>
      <c r="Y357" s="4"/>
      <c r="Z357" s="8"/>
      <c r="AA357" s="4"/>
      <c r="AB357" s="4" t="str">
        <f t="shared" si="79"/>
        <v/>
      </c>
      <c r="AC357" s="7" t="str">
        <f t="shared" ca="1" si="80"/>
        <v/>
      </c>
      <c r="AD357" s="7"/>
      <c r="AE357" s="7"/>
      <c r="AF357" s="97" t="str">
        <f>IFERROR(INDEX(bombas!F:F,MATCH(B357,bombas!I:I,0),1),"")</f>
        <v/>
      </c>
      <c r="AG357" s="6" t="str">
        <f>IFERROR(INDEX(bombas!H:H,MATCH(B357,bombas!I:I,0),1),"")</f>
        <v/>
      </c>
      <c r="AH357" s="4"/>
      <c r="AI357" s="4" t="str">
        <f t="shared" si="81"/>
        <v/>
      </c>
      <c r="AJ357" s="4"/>
      <c r="AK357" s="127" t="str">
        <f t="shared" si="82"/>
        <v/>
      </c>
      <c r="AL357" s="2" t="str">
        <f>IFERROR(IF(INDEX(AL$1:AL356,MATCH(I357,I$1:I356,0),1)=0,"",INDEX(AL$1:AL356,MATCH(I357,I$1:I356,0),1)),"")</f>
        <v/>
      </c>
      <c r="AM357" s="2" t="str">
        <f>IFERROR(IF(INDEX(AM$1:AM356,MATCH(I357,I$1:I356,0),1)=0,"",INDEX(AM$1:AM356,MATCH(I357,I$1:I356,0),1)),"")</f>
        <v/>
      </c>
      <c r="AN357" s="2" t="str">
        <f>IFERROR(IF(INDEX(AN$1:AN356,MATCH(I357,I$1:I356,0),1)=0,"",INDEX(AN$1:AN356,MATCH(I357,I$1:I356,0),1)),"")</f>
        <v/>
      </c>
      <c r="AO357" s="2"/>
      <c r="AP357" s="2"/>
      <c r="AQ357" s="2"/>
      <c r="AR357" s="4"/>
      <c r="AS357" s="4"/>
      <c r="AT357" s="4"/>
      <c r="AU357" s="4"/>
      <c r="AV357" s="4"/>
      <c r="AW357" s="4"/>
      <c r="AX357" s="4"/>
      <c r="AY357" s="4"/>
      <c r="AZ357" s="4"/>
      <c r="BB357" s="4"/>
      <c r="BH357" s="4" t="str">
        <f>IF(IFERROR(VLOOKUP(F357,F358:F$1993,1,0),"")="","",COUNTIF(F:F,F357))</f>
        <v/>
      </c>
      <c r="BI357" s="4"/>
      <c r="BM357" s="5" t="str">
        <f>IF(B357="","",IF(BH357="",1+(MAX(BM$2:BM356)),""))</f>
        <v/>
      </c>
      <c r="BN357" s="5" t="str">
        <f t="shared" si="75"/>
        <v/>
      </c>
      <c r="BO357" s="5" t="str">
        <f t="shared" si="76"/>
        <v/>
      </c>
      <c r="BP357" s="15" t="str">
        <f t="shared" si="77"/>
        <v/>
      </c>
      <c r="BQ357" s="29"/>
      <c r="BR357" s="16"/>
      <c r="BS357" s="5" t="str">
        <f t="shared" si="83"/>
        <v/>
      </c>
      <c r="BV357" s="5" t="str">
        <f t="shared" si="84"/>
        <v/>
      </c>
      <c r="BW357" s="5" t="str">
        <f>IF(I357="","",IFERROR(IF(VLOOKUP(I357,I$2:I356,1,0)=0,"",""),I357))</f>
        <v/>
      </c>
      <c r="BX357" s="25" t="str">
        <f>IF(BW357="","",(IFERROR(VLOOKUP(MID(BW357,1,1),$CO$2:CS$28,3,0),0)+IFERROR(VLOOKUP(MID(BW357,2,1),CO$2:CS$28,4,0),0)+IFERROR(VLOOKUP(MID(BW357,3,1),CO$2:CS$28,5,0),0)+(ROW(BW357)/1000000000000)))</f>
        <v/>
      </c>
      <c r="BZ357" s="5">
        <v>356</v>
      </c>
      <c r="CA357" s="5" t="str">
        <f>IFERROR(VLOOKUP(BZ357,BV$2:BW1433,2,0),"")</f>
        <v/>
      </c>
      <c r="CU357" s="5" t="e">
        <f>IF(REPORTE!AH$2="si",IF(F357=VALUE(REPORTE!C$11),IF(SUM(CU358:CU$1993),CONCATENATE(INT(B357),", "),INT(B357)),""),IF(F357=VALUE(REPORTE!C$10),IF(SUM(CU358:CU$1993),CONCATENATE(INT(B357),", "),INT(B357)),""))</f>
        <v>#VALUE!</v>
      </c>
    </row>
    <row r="358" spans="1:99" s="5" customFormat="1" ht="15" customHeight="1" x14ac:dyDescent="0.25">
      <c r="A358" s="4" t="str">
        <f t="shared" si="74"/>
        <v/>
      </c>
      <c r="B358" s="6"/>
      <c r="C358" s="7"/>
      <c r="D358" s="10"/>
      <c r="E358" s="5" t="str">
        <f t="shared" si="78"/>
        <v/>
      </c>
      <c r="F358" s="9"/>
      <c r="G358" s="1" t="str">
        <f>IFERROR(INDEX('padron cfe'!B:B,MATCH(DATOS!F358,'padron cfe'!A:A,0),1),"")</f>
        <v/>
      </c>
      <c r="H358" s="1"/>
      <c r="J358" s="2" t="str">
        <f>IFERROR(INDEX('padron cfe'!C:C,MATCH(DATOS!F358,'padron cfe'!A:A,0),1),"")</f>
        <v/>
      </c>
      <c r="K358" s="4"/>
      <c r="L358" s="4" t="str">
        <f>IFERROR(IF(VLOOKUP(I358,I$2:L357,4,0)=0,"",VLOOKUP(I358,I$2:L357,4,0)),"")</f>
        <v/>
      </c>
      <c r="M358" s="4" t="str">
        <f>IFERROR(IF(VLOOKUP(I358,I$2:M357,5,0)=0,"",VLOOKUP(I358,I$2:M357,5,0)),"")</f>
        <v/>
      </c>
      <c r="N358" s="4"/>
      <c r="O358" s="2"/>
      <c r="P358" s="2"/>
      <c r="T358" s="2" t="str">
        <f>IFERROR(INDEX('padron cfe'!D:D,MATCH(DATOS!F358,'padron cfe'!A:A,0),1),"")</f>
        <v/>
      </c>
      <c r="U358" s="4"/>
      <c r="V358" s="4"/>
      <c r="W358" s="4"/>
      <c r="X358" s="4"/>
      <c r="Y358" s="4"/>
      <c r="Z358" s="8"/>
      <c r="AA358" s="4"/>
      <c r="AB358" s="4" t="str">
        <f t="shared" si="79"/>
        <v/>
      </c>
      <c r="AC358" s="7" t="str">
        <f t="shared" ca="1" si="80"/>
        <v/>
      </c>
      <c r="AD358" s="7"/>
      <c r="AE358" s="7"/>
      <c r="AF358" s="97" t="str">
        <f>IFERROR(INDEX(bombas!F:F,MATCH(B358,bombas!I:I,0),1),"")</f>
        <v/>
      </c>
      <c r="AG358" s="6" t="str">
        <f>IFERROR(INDEX(bombas!H:H,MATCH(B358,bombas!I:I,0),1),"")</f>
        <v/>
      </c>
      <c r="AH358" s="4"/>
      <c r="AI358" s="4" t="str">
        <f t="shared" si="81"/>
        <v/>
      </c>
      <c r="AJ358" s="4"/>
      <c r="AK358" s="127" t="str">
        <f t="shared" si="82"/>
        <v/>
      </c>
      <c r="AL358" s="2" t="str">
        <f>IFERROR(IF(INDEX(AL$1:AL357,MATCH(I358,I$1:I357,0),1)=0,"",INDEX(AL$1:AL357,MATCH(I358,I$1:I357,0),1)),"")</f>
        <v/>
      </c>
      <c r="AM358" s="2" t="str">
        <f>IFERROR(IF(INDEX(AM$1:AM357,MATCH(I358,I$1:I357,0),1)=0,"",INDEX(AM$1:AM357,MATCH(I358,I$1:I357,0),1)),"")</f>
        <v/>
      </c>
      <c r="AN358" s="2" t="str">
        <f>IFERROR(IF(INDEX(AN$1:AN357,MATCH(I358,I$1:I357,0),1)=0,"",INDEX(AN$1:AN357,MATCH(I358,I$1:I357,0),1)),"")</f>
        <v/>
      </c>
      <c r="AO358" s="2"/>
      <c r="AP358" s="2"/>
      <c r="AQ358" s="2"/>
      <c r="AR358" s="4"/>
      <c r="AS358" s="4"/>
      <c r="AT358" s="4"/>
      <c r="AU358" s="4"/>
      <c r="AV358" s="4"/>
      <c r="AW358" s="4"/>
      <c r="AX358" s="4"/>
      <c r="AY358" s="4"/>
      <c r="AZ358" s="4"/>
      <c r="BB358" s="4"/>
      <c r="BH358" s="4" t="str">
        <f>IF(IFERROR(VLOOKUP(F358,F359:F$1993,1,0),"")="","",COUNTIF(F:F,F358))</f>
        <v/>
      </c>
      <c r="BI358" s="4"/>
      <c r="BM358" s="5" t="str">
        <f>IF(B358="","",IF(BH358="",1+(MAX(BM$2:BM357)),""))</f>
        <v/>
      </c>
      <c r="BN358" s="5" t="str">
        <f t="shared" si="75"/>
        <v/>
      </c>
      <c r="BO358" s="5" t="str">
        <f t="shared" si="76"/>
        <v/>
      </c>
      <c r="BP358" s="15" t="str">
        <f t="shared" si="77"/>
        <v/>
      </c>
      <c r="BQ358" s="29"/>
      <c r="BR358" s="16"/>
      <c r="BS358" s="5" t="str">
        <f t="shared" si="83"/>
        <v/>
      </c>
      <c r="BV358" s="5" t="str">
        <f t="shared" si="84"/>
        <v/>
      </c>
      <c r="BW358" s="5" t="str">
        <f>IF(I358="","",IFERROR(IF(VLOOKUP(I358,I$2:I357,1,0)=0,"",""),I358))</f>
        <v/>
      </c>
      <c r="BX358" s="25" t="str">
        <f>IF(BW358="","",(IFERROR(VLOOKUP(MID(BW358,1,1),$CO$2:CS$28,3,0),0)+IFERROR(VLOOKUP(MID(BW358,2,1),CO$2:CS$28,4,0),0)+IFERROR(VLOOKUP(MID(BW358,3,1),CO$2:CS$28,5,0),0)+(ROW(BW358)/1000000000000)))</f>
        <v/>
      </c>
      <c r="BZ358" s="5">
        <v>357</v>
      </c>
      <c r="CA358" s="5" t="str">
        <f>IFERROR(VLOOKUP(BZ358,BV$2:BW1434,2,0),"")</f>
        <v/>
      </c>
      <c r="CU358" s="5" t="e">
        <f>IF(REPORTE!AH$2="si",IF(F358=VALUE(REPORTE!C$11),IF(SUM(CU359:CU$1993),CONCATENATE(INT(B358),", "),INT(B358)),""),IF(F358=VALUE(REPORTE!C$10),IF(SUM(CU359:CU$1993),CONCATENATE(INT(B358),", "),INT(B358)),""))</f>
        <v>#VALUE!</v>
      </c>
    </row>
    <row r="359" spans="1:99" s="5" customFormat="1" ht="15" customHeight="1" x14ac:dyDescent="0.25">
      <c r="A359" s="4" t="str">
        <f t="shared" si="74"/>
        <v/>
      </c>
      <c r="B359" s="6"/>
      <c r="C359" s="7"/>
      <c r="D359" s="10"/>
      <c r="E359" s="5" t="str">
        <f t="shared" si="78"/>
        <v/>
      </c>
      <c r="F359" s="9"/>
      <c r="G359" s="1" t="str">
        <f>IFERROR(INDEX('padron cfe'!B:B,MATCH(DATOS!F359,'padron cfe'!A:A,0),1),"")</f>
        <v/>
      </c>
      <c r="H359" s="1"/>
      <c r="J359" s="2" t="str">
        <f>IFERROR(INDEX('padron cfe'!C:C,MATCH(DATOS!F359,'padron cfe'!A:A,0),1),"")</f>
        <v/>
      </c>
      <c r="K359" s="4"/>
      <c r="L359" s="4" t="str">
        <f>IFERROR(IF(VLOOKUP(I359,I$2:L358,4,0)=0,"",VLOOKUP(I359,I$2:L358,4,0)),"")</f>
        <v/>
      </c>
      <c r="M359" s="4" t="str">
        <f>IFERROR(IF(VLOOKUP(I359,I$2:M358,5,0)=0,"",VLOOKUP(I359,I$2:M358,5,0)),"")</f>
        <v/>
      </c>
      <c r="N359" s="4"/>
      <c r="O359" s="2"/>
      <c r="P359" s="2"/>
      <c r="T359" s="2" t="str">
        <f>IFERROR(INDEX('padron cfe'!D:D,MATCH(DATOS!F359,'padron cfe'!A:A,0),1),"")</f>
        <v/>
      </c>
      <c r="U359" s="4"/>
      <c r="V359" s="4"/>
      <c r="W359" s="4"/>
      <c r="X359" s="4"/>
      <c r="Y359" s="4"/>
      <c r="Z359" s="8"/>
      <c r="AA359" s="4"/>
      <c r="AB359" s="4" t="str">
        <f t="shared" si="79"/>
        <v/>
      </c>
      <c r="AC359" s="7" t="str">
        <f t="shared" ca="1" si="80"/>
        <v/>
      </c>
      <c r="AD359" s="7"/>
      <c r="AE359" s="7"/>
      <c r="AF359" s="97" t="str">
        <f>IFERROR(INDEX(bombas!F:F,MATCH(B359,bombas!I:I,0),1),"")</f>
        <v/>
      </c>
      <c r="AG359" s="6" t="str">
        <f>IFERROR(INDEX(bombas!H:H,MATCH(B359,bombas!I:I,0),1),"")</f>
        <v/>
      </c>
      <c r="AH359" s="4"/>
      <c r="AI359" s="4" t="str">
        <f t="shared" si="81"/>
        <v/>
      </c>
      <c r="AJ359" s="4"/>
      <c r="AK359" s="127" t="str">
        <f t="shared" si="82"/>
        <v/>
      </c>
      <c r="AL359" s="2" t="str">
        <f>IFERROR(IF(INDEX(AL$1:AL358,MATCH(I359,I$1:I358,0),1)=0,"",INDEX(AL$1:AL358,MATCH(I359,I$1:I358,0),1)),"")</f>
        <v/>
      </c>
      <c r="AM359" s="2" t="str">
        <f>IFERROR(IF(INDEX(AM$1:AM358,MATCH(I359,I$1:I358,0),1)=0,"",INDEX(AM$1:AM358,MATCH(I359,I$1:I358,0),1)),"")</f>
        <v/>
      </c>
      <c r="AN359" s="2" t="str">
        <f>IFERROR(IF(INDEX(AN$1:AN358,MATCH(I359,I$1:I358,0),1)=0,"",INDEX(AN$1:AN358,MATCH(I359,I$1:I358,0),1)),"")</f>
        <v/>
      </c>
      <c r="AO359" s="2"/>
      <c r="AP359" s="2"/>
      <c r="AQ359" s="2"/>
      <c r="AR359" s="4"/>
      <c r="AS359" s="4"/>
      <c r="AT359" s="4"/>
      <c r="AU359" s="4"/>
      <c r="AV359" s="4"/>
      <c r="AW359" s="4"/>
      <c r="AX359" s="4"/>
      <c r="AY359" s="4"/>
      <c r="AZ359" s="4"/>
      <c r="BB359" s="4"/>
      <c r="BH359" s="4" t="str">
        <f>IF(IFERROR(VLOOKUP(F359,F360:F$1993,1,0),"")="","",COUNTIF(F:F,F359))</f>
        <v/>
      </c>
      <c r="BI359" s="4"/>
      <c r="BM359" s="5" t="str">
        <f>IF(B359="","",IF(BH359="",1+(MAX(BM$2:BM358)),""))</f>
        <v/>
      </c>
      <c r="BN359" s="5" t="str">
        <f t="shared" si="75"/>
        <v/>
      </c>
      <c r="BO359" s="5" t="str">
        <f t="shared" si="76"/>
        <v/>
      </c>
      <c r="BP359" s="15" t="str">
        <f t="shared" si="77"/>
        <v/>
      </c>
      <c r="BQ359" s="29"/>
      <c r="BR359" s="16"/>
      <c r="BS359" s="5" t="str">
        <f t="shared" si="83"/>
        <v/>
      </c>
      <c r="BV359" s="5" t="str">
        <f t="shared" si="84"/>
        <v/>
      </c>
      <c r="BW359" s="5" t="str">
        <f>IF(I359="","",IFERROR(IF(VLOOKUP(I359,I$2:I358,1,0)=0,"",""),I359))</f>
        <v/>
      </c>
      <c r="BX359" s="25" t="str">
        <f>IF(BW359="","",(IFERROR(VLOOKUP(MID(BW359,1,1),$CO$2:CS$28,3,0),0)+IFERROR(VLOOKUP(MID(BW359,2,1),CO$2:CS$28,4,0),0)+IFERROR(VLOOKUP(MID(BW359,3,1),CO$2:CS$28,5,0),0)+(ROW(BW359)/1000000000000)))</f>
        <v/>
      </c>
      <c r="BZ359" s="5">
        <v>358</v>
      </c>
      <c r="CA359" s="5" t="str">
        <f>IFERROR(VLOOKUP(BZ359,BV$2:BW1435,2,0),"")</f>
        <v/>
      </c>
      <c r="CU359" s="5" t="e">
        <f>IF(REPORTE!AH$2="si",IF(F359=VALUE(REPORTE!C$11),IF(SUM(CU360:CU$1993),CONCATENATE(INT(B359),", "),INT(B359)),""),IF(F359=VALUE(REPORTE!C$10),IF(SUM(CU360:CU$1993),CONCATENATE(INT(B359),", "),INT(B359)),""))</f>
        <v>#VALUE!</v>
      </c>
    </row>
    <row r="360" spans="1:99" s="5" customFormat="1" ht="15" customHeight="1" x14ac:dyDescent="0.25">
      <c r="A360" s="4" t="str">
        <f t="shared" si="74"/>
        <v/>
      </c>
      <c r="B360" s="6"/>
      <c r="C360" s="7"/>
      <c r="D360" s="10"/>
      <c r="E360" s="5" t="str">
        <f t="shared" si="78"/>
        <v/>
      </c>
      <c r="F360" s="9"/>
      <c r="G360" s="1" t="str">
        <f>IFERROR(INDEX('padron cfe'!B:B,MATCH(DATOS!F360,'padron cfe'!A:A,0),1),"")</f>
        <v/>
      </c>
      <c r="H360" s="1"/>
      <c r="J360" s="2" t="str">
        <f>IFERROR(INDEX('padron cfe'!C:C,MATCH(DATOS!F360,'padron cfe'!A:A,0),1),"")</f>
        <v/>
      </c>
      <c r="K360" s="4"/>
      <c r="L360" s="4" t="str">
        <f>IFERROR(IF(VLOOKUP(I360,I$2:L359,4,0)=0,"",VLOOKUP(I360,I$2:L359,4,0)),"")</f>
        <v/>
      </c>
      <c r="M360" s="4" t="str">
        <f>IFERROR(IF(VLOOKUP(I360,I$2:M359,5,0)=0,"",VLOOKUP(I360,I$2:M359,5,0)),"")</f>
        <v/>
      </c>
      <c r="N360" s="4"/>
      <c r="O360" s="2"/>
      <c r="P360" s="2"/>
      <c r="T360" s="2" t="str">
        <f>IFERROR(INDEX('padron cfe'!D:D,MATCH(DATOS!F360,'padron cfe'!A:A,0),1),"")</f>
        <v/>
      </c>
      <c r="U360" s="4"/>
      <c r="V360" s="4"/>
      <c r="W360" s="4"/>
      <c r="X360" s="4"/>
      <c r="Y360" s="4"/>
      <c r="Z360" s="8"/>
      <c r="AA360" s="4"/>
      <c r="AB360" s="4" t="str">
        <f t="shared" si="79"/>
        <v/>
      </c>
      <c r="AC360" s="7" t="str">
        <f t="shared" ca="1" si="80"/>
        <v/>
      </c>
      <c r="AD360" s="7"/>
      <c r="AE360" s="7"/>
      <c r="AF360" s="97" t="str">
        <f>IFERROR(INDEX(bombas!F:F,MATCH(B360,bombas!I:I,0),1),"")</f>
        <v/>
      </c>
      <c r="AG360" s="6" t="str">
        <f>IFERROR(INDEX(bombas!H:H,MATCH(B360,bombas!I:I,0),1),"")</f>
        <v/>
      </c>
      <c r="AH360" s="4"/>
      <c r="AI360" s="4" t="str">
        <f t="shared" si="81"/>
        <v/>
      </c>
      <c r="AJ360" s="4"/>
      <c r="AK360" s="127" t="str">
        <f t="shared" si="82"/>
        <v/>
      </c>
      <c r="AL360" s="2" t="str">
        <f>IFERROR(IF(INDEX(AL$1:AL359,MATCH(I360,I$1:I359,0),1)=0,"",INDEX(AL$1:AL359,MATCH(I360,I$1:I359,0),1)),"")</f>
        <v/>
      </c>
      <c r="AM360" s="2" t="str">
        <f>IFERROR(IF(INDEX(AM$1:AM359,MATCH(I360,I$1:I359,0),1)=0,"",INDEX(AM$1:AM359,MATCH(I360,I$1:I359,0),1)),"")</f>
        <v/>
      </c>
      <c r="AN360" s="2" t="str">
        <f>IFERROR(IF(INDEX(AN$1:AN359,MATCH(I360,I$1:I359,0),1)=0,"",INDEX(AN$1:AN359,MATCH(I360,I$1:I359,0),1)),"")</f>
        <v/>
      </c>
      <c r="AO360" s="2"/>
      <c r="AP360" s="2"/>
      <c r="AQ360" s="2"/>
      <c r="AR360" s="4"/>
      <c r="AS360" s="4"/>
      <c r="AT360" s="4"/>
      <c r="AU360" s="4"/>
      <c r="AV360" s="4"/>
      <c r="AW360" s="4"/>
      <c r="AX360" s="4"/>
      <c r="AY360" s="4"/>
      <c r="AZ360" s="4"/>
      <c r="BB360" s="4"/>
      <c r="BH360" s="4" t="str">
        <f>IF(IFERROR(VLOOKUP(F360,F361:F$1993,1,0),"")="","",COUNTIF(F:F,F360))</f>
        <v/>
      </c>
      <c r="BI360" s="4"/>
      <c r="BM360" s="5" t="str">
        <f>IF(B360="","",IF(BH360="",1+(MAX(BM$2:BM359)),""))</f>
        <v/>
      </c>
      <c r="BN360" s="5" t="str">
        <f t="shared" si="75"/>
        <v/>
      </c>
      <c r="BO360" s="5" t="str">
        <f t="shared" si="76"/>
        <v/>
      </c>
      <c r="BP360" s="15" t="str">
        <f t="shared" si="77"/>
        <v/>
      </c>
      <c r="BQ360" s="29"/>
      <c r="BR360" s="16"/>
      <c r="BS360" s="5" t="str">
        <f t="shared" si="83"/>
        <v/>
      </c>
      <c r="BV360" s="5" t="str">
        <f t="shared" si="84"/>
        <v/>
      </c>
      <c r="BW360" s="5" t="str">
        <f>IF(I360="","",IFERROR(IF(VLOOKUP(I360,I$2:I359,1,0)=0,"",""),I360))</f>
        <v/>
      </c>
      <c r="BX360" s="25" t="str">
        <f>IF(BW360="","",(IFERROR(VLOOKUP(MID(BW360,1,1),$CO$2:CS$28,3,0),0)+IFERROR(VLOOKUP(MID(BW360,2,1),CO$2:CS$28,4,0),0)+IFERROR(VLOOKUP(MID(BW360,3,1),CO$2:CS$28,5,0),0)+(ROW(BW360)/1000000000000)))</f>
        <v/>
      </c>
      <c r="BZ360" s="5">
        <v>359</v>
      </c>
      <c r="CA360" s="5" t="str">
        <f>IFERROR(VLOOKUP(BZ360,BV$2:BW1436,2,0),"")</f>
        <v/>
      </c>
      <c r="CU360" s="5" t="e">
        <f>IF(REPORTE!AH$2="si",IF(F360=VALUE(REPORTE!C$11),IF(SUM(CU361:CU$1993),CONCATENATE(INT(B360),", "),INT(B360)),""),IF(F360=VALUE(REPORTE!C$10),IF(SUM(CU361:CU$1993),CONCATENATE(INT(B360),", "),INT(B360)),""))</f>
        <v>#VALUE!</v>
      </c>
    </row>
    <row r="361" spans="1:99" s="5" customFormat="1" ht="15" customHeight="1" x14ac:dyDescent="0.25">
      <c r="A361" s="4" t="str">
        <f t="shared" si="74"/>
        <v/>
      </c>
      <c r="B361" s="6"/>
      <c r="C361" s="7"/>
      <c r="D361" s="10"/>
      <c r="E361" s="5" t="str">
        <f t="shared" si="78"/>
        <v/>
      </c>
      <c r="F361" s="9"/>
      <c r="G361" s="1" t="str">
        <f>IFERROR(INDEX('padron cfe'!B:B,MATCH(DATOS!F361,'padron cfe'!A:A,0),1),"")</f>
        <v/>
      </c>
      <c r="H361" s="1"/>
      <c r="J361" s="2" t="str">
        <f>IFERROR(INDEX('padron cfe'!C:C,MATCH(DATOS!F361,'padron cfe'!A:A,0),1),"")</f>
        <v/>
      </c>
      <c r="K361" s="4"/>
      <c r="L361" s="4" t="str">
        <f>IFERROR(IF(VLOOKUP(I361,I$2:L360,4,0)=0,"",VLOOKUP(I361,I$2:L360,4,0)),"")</f>
        <v/>
      </c>
      <c r="M361" s="4" t="str">
        <f>IFERROR(IF(VLOOKUP(I361,I$2:M360,5,0)=0,"",VLOOKUP(I361,I$2:M360,5,0)),"")</f>
        <v/>
      </c>
      <c r="N361" s="4"/>
      <c r="O361" s="2"/>
      <c r="P361" s="2"/>
      <c r="T361" s="2" t="str">
        <f>IFERROR(INDEX('padron cfe'!D:D,MATCH(DATOS!F361,'padron cfe'!A:A,0),1),"")</f>
        <v/>
      </c>
      <c r="U361" s="4"/>
      <c r="V361" s="4"/>
      <c r="W361" s="4"/>
      <c r="X361" s="4"/>
      <c r="Y361" s="4"/>
      <c r="Z361" s="8"/>
      <c r="AA361" s="4"/>
      <c r="AB361" s="4" t="str">
        <f t="shared" si="79"/>
        <v/>
      </c>
      <c r="AC361" s="7" t="str">
        <f t="shared" ca="1" si="80"/>
        <v/>
      </c>
      <c r="AD361" s="7"/>
      <c r="AE361" s="7"/>
      <c r="AF361" s="97" t="str">
        <f>IFERROR(INDEX(bombas!F:F,MATCH(B361,bombas!I:I,0),1),"")</f>
        <v/>
      </c>
      <c r="AG361" s="6" t="str">
        <f>IFERROR(INDEX(bombas!H:H,MATCH(B361,bombas!I:I,0),1),"")</f>
        <v/>
      </c>
      <c r="AH361" s="4"/>
      <c r="AI361" s="4" t="str">
        <f t="shared" si="81"/>
        <v/>
      </c>
      <c r="AJ361" s="4"/>
      <c r="AK361" s="127" t="str">
        <f t="shared" si="82"/>
        <v/>
      </c>
      <c r="AL361" s="2" t="str">
        <f>IFERROR(IF(INDEX(AL$1:AL360,MATCH(I361,I$1:I360,0),1)=0,"",INDEX(AL$1:AL360,MATCH(I361,I$1:I360,0),1)),"")</f>
        <v/>
      </c>
      <c r="AM361" s="2" t="str">
        <f>IFERROR(IF(INDEX(AM$1:AM360,MATCH(I361,I$1:I360,0),1)=0,"",INDEX(AM$1:AM360,MATCH(I361,I$1:I360,0),1)),"")</f>
        <v/>
      </c>
      <c r="AN361" s="2" t="str">
        <f>IFERROR(IF(INDEX(AN$1:AN360,MATCH(I361,I$1:I360,0),1)=0,"",INDEX(AN$1:AN360,MATCH(I361,I$1:I360,0),1)),"")</f>
        <v/>
      </c>
      <c r="AO361" s="2"/>
      <c r="AP361" s="2"/>
      <c r="AQ361" s="2"/>
      <c r="AR361" s="4"/>
      <c r="AS361" s="4"/>
      <c r="AT361" s="4"/>
      <c r="AU361" s="4"/>
      <c r="AV361" s="4"/>
      <c r="AW361" s="4"/>
      <c r="AX361" s="4"/>
      <c r="AY361" s="4"/>
      <c r="AZ361" s="4"/>
      <c r="BB361" s="4"/>
      <c r="BH361" s="4" t="str">
        <f>IF(IFERROR(VLOOKUP(F361,F362:F$1993,1,0),"")="","",COUNTIF(F:F,F361))</f>
        <v/>
      </c>
      <c r="BI361" s="4"/>
      <c r="BM361" s="5" t="str">
        <f>IF(B361="","",IF(BH361="",1+(MAX(BM$2:BM360)),""))</f>
        <v/>
      </c>
      <c r="BN361" s="5" t="str">
        <f t="shared" si="75"/>
        <v/>
      </c>
      <c r="BO361" s="5" t="str">
        <f t="shared" si="76"/>
        <v/>
      </c>
      <c r="BP361" s="15" t="str">
        <f t="shared" si="77"/>
        <v/>
      </c>
      <c r="BQ361" s="29"/>
      <c r="BR361" s="16"/>
      <c r="BS361" s="5" t="str">
        <f t="shared" ref="BS361:BS376" si="85">CONCATENATE(AQ361,AS361,AT361,AU361,AV361)</f>
        <v/>
      </c>
      <c r="BV361" s="5" t="str">
        <f t="shared" si="84"/>
        <v/>
      </c>
      <c r="BW361" s="5" t="str">
        <f>IF(I361="","",IFERROR(IF(VLOOKUP(I361,I$2:I360,1,0)=0,"",""),I361))</f>
        <v/>
      </c>
      <c r="BX361" s="25" t="str">
        <f>IF(BW361="","",(IFERROR(VLOOKUP(MID(BW361,1,1),$CO$2:CS$28,3,0),0)+IFERROR(VLOOKUP(MID(BW361,2,1),CO$2:CS$28,4,0),0)+IFERROR(VLOOKUP(MID(BW361,3,1),CO$2:CS$28,5,0),0)+(ROW(BW361)/1000000000000)))</f>
        <v/>
      </c>
      <c r="BZ361" s="5">
        <v>360</v>
      </c>
      <c r="CA361" s="5" t="str">
        <f>IFERROR(VLOOKUP(BZ361,BV$2:BW1437,2,0),"")</f>
        <v/>
      </c>
      <c r="CU361" s="5" t="e">
        <f>IF(REPORTE!AH$2="si",IF(F361=VALUE(REPORTE!C$11),IF(SUM(CU362:CU$1993),CONCATENATE(INT(B361),", "),INT(B361)),""),IF(F361=VALUE(REPORTE!C$10),IF(SUM(CU362:CU$1993),CONCATENATE(INT(B361),", "),INT(B361)),""))</f>
        <v>#VALUE!</v>
      </c>
    </row>
    <row r="362" spans="1:99" s="5" customFormat="1" ht="15" customHeight="1" x14ac:dyDescent="0.25">
      <c r="A362" s="4" t="str">
        <f t="shared" si="74"/>
        <v/>
      </c>
      <c r="B362" s="6"/>
      <c r="C362" s="7"/>
      <c r="D362" s="10"/>
      <c r="E362" s="5" t="str">
        <f t="shared" si="78"/>
        <v/>
      </c>
      <c r="F362" s="9"/>
      <c r="G362" s="1" t="str">
        <f>IFERROR(INDEX('padron cfe'!B:B,MATCH(DATOS!F362,'padron cfe'!A:A,0),1),"")</f>
        <v/>
      </c>
      <c r="H362" s="1"/>
      <c r="J362" s="2" t="str">
        <f>IFERROR(INDEX('padron cfe'!C:C,MATCH(DATOS!F362,'padron cfe'!A:A,0),1),"")</f>
        <v/>
      </c>
      <c r="K362" s="4"/>
      <c r="L362" s="4" t="str">
        <f>IFERROR(IF(VLOOKUP(I362,I$2:L361,4,0)=0,"",VLOOKUP(I362,I$2:L361,4,0)),"")</f>
        <v/>
      </c>
      <c r="M362" s="4" t="str">
        <f>IFERROR(IF(VLOOKUP(I362,I$2:M361,5,0)=0,"",VLOOKUP(I362,I$2:M361,5,0)),"")</f>
        <v/>
      </c>
      <c r="N362" s="4"/>
      <c r="O362" s="2"/>
      <c r="P362" s="2"/>
      <c r="T362" s="2" t="str">
        <f>IFERROR(INDEX('padron cfe'!D:D,MATCH(DATOS!F362,'padron cfe'!A:A,0),1),"")</f>
        <v/>
      </c>
      <c r="U362" s="4"/>
      <c r="V362" s="4"/>
      <c r="W362" s="4"/>
      <c r="X362" s="4"/>
      <c r="Y362" s="4"/>
      <c r="Z362" s="8"/>
      <c r="AA362" s="4"/>
      <c r="AB362" s="4" t="str">
        <f t="shared" si="79"/>
        <v/>
      </c>
      <c r="AC362" s="7" t="str">
        <f t="shared" ca="1" si="80"/>
        <v/>
      </c>
      <c r="AD362" s="7"/>
      <c r="AE362" s="7"/>
      <c r="AF362" s="97" t="str">
        <f>IFERROR(INDEX(bombas!F:F,MATCH(B362,bombas!I:I,0),1),"")</f>
        <v/>
      </c>
      <c r="AG362" s="6" t="str">
        <f>IFERROR(INDEX(bombas!H:H,MATCH(B362,bombas!I:I,0),1),"")</f>
        <v/>
      </c>
      <c r="AH362" s="4"/>
      <c r="AI362" s="4" t="str">
        <f t="shared" si="81"/>
        <v/>
      </c>
      <c r="AJ362" s="4"/>
      <c r="AK362" s="127" t="str">
        <f t="shared" si="82"/>
        <v/>
      </c>
      <c r="AL362" s="2" t="str">
        <f>IFERROR(IF(INDEX(AL$1:AL361,MATCH(I362,I$1:I361,0),1)=0,"",INDEX(AL$1:AL361,MATCH(I362,I$1:I361,0),1)),"")</f>
        <v/>
      </c>
      <c r="AM362" s="2" t="str">
        <f>IFERROR(IF(INDEX(AM$1:AM361,MATCH(I362,I$1:I361,0),1)=0,"",INDEX(AM$1:AM361,MATCH(I362,I$1:I361,0),1)),"")</f>
        <v/>
      </c>
      <c r="AN362" s="2" t="str">
        <f>IFERROR(IF(INDEX(AN$1:AN361,MATCH(I362,I$1:I361,0),1)=0,"",INDEX(AN$1:AN361,MATCH(I362,I$1:I361,0),1)),"")</f>
        <v/>
      </c>
      <c r="AO362" s="2"/>
      <c r="AP362" s="2"/>
      <c r="AQ362" s="2"/>
      <c r="AR362" s="4"/>
      <c r="AS362" s="4"/>
      <c r="AT362" s="4"/>
      <c r="AU362" s="4"/>
      <c r="AV362" s="4"/>
      <c r="AW362" s="4"/>
      <c r="AX362" s="4"/>
      <c r="AY362" s="4"/>
      <c r="AZ362" s="4"/>
      <c r="BB362" s="4"/>
      <c r="BH362" s="4" t="str">
        <f>IF(IFERROR(VLOOKUP(F362,F363:F$1993,1,0),"")="","",COUNTIF(F:F,F362))</f>
        <v/>
      </c>
      <c r="BI362" s="4"/>
      <c r="BM362" s="5" t="str">
        <f>IF(B362="","",IF(BH362="",1+(MAX(BM$2:BM361)),""))</f>
        <v/>
      </c>
      <c r="BN362" s="5" t="str">
        <f t="shared" si="75"/>
        <v/>
      </c>
      <c r="BO362" s="5" t="str">
        <f t="shared" si="76"/>
        <v/>
      </c>
      <c r="BP362" s="15" t="str">
        <f t="shared" si="77"/>
        <v/>
      </c>
      <c r="BQ362" s="29"/>
      <c r="BR362" s="16"/>
      <c r="BS362" s="5" t="str">
        <f t="shared" si="85"/>
        <v/>
      </c>
      <c r="BV362" s="5" t="str">
        <f t="shared" si="84"/>
        <v/>
      </c>
      <c r="BW362" s="5" t="str">
        <f>IF(I362="","",IFERROR(IF(VLOOKUP(I362,I$2:I361,1,0)=0,"",""),I362))</f>
        <v/>
      </c>
      <c r="BX362" s="25" t="str">
        <f>IF(BW362="","",(IFERROR(VLOOKUP(MID(BW362,1,1),$CO$2:CS$28,3,0),0)+IFERROR(VLOOKUP(MID(BW362,2,1),CO$2:CS$28,4,0),0)+IFERROR(VLOOKUP(MID(BW362,3,1),CO$2:CS$28,5,0),0)+(ROW(BW362)/1000000000000)))</f>
        <v/>
      </c>
      <c r="BZ362" s="5">
        <v>361</v>
      </c>
      <c r="CA362" s="5" t="str">
        <f>IFERROR(VLOOKUP(BZ362,BV$2:BW1438,2,0),"")</f>
        <v/>
      </c>
      <c r="CU362" s="5" t="e">
        <f>IF(REPORTE!AH$2="si",IF(F362=VALUE(REPORTE!C$11),IF(SUM(CU363:CU$1993),CONCATENATE(INT(B362),", "),INT(B362)),""),IF(F362=VALUE(REPORTE!C$10),IF(SUM(CU363:CU$1993),CONCATENATE(INT(B362),", "),INT(B362)),""))</f>
        <v>#VALUE!</v>
      </c>
    </row>
    <row r="363" spans="1:99" s="5" customFormat="1" ht="15" customHeight="1" x14ac:dyDescent="0.25">
      <c r="A363" s="4" t="str">
        <f t="shared" si="74"/>
        <v/>
      </c>
      <c r="B363" s="6"/>
      <c r="C363" s="7"/>
      <c r="D363" s="10"/>
      <c r="E363" s="5" t="str">
        <f t="shared" si="78"/>
        <v/>
      </c>
      <c r="F363" s="9"/>
      <c r="G363" s="1" t="str">
        <f>IFERROR(INDEX('padron cfe'!B:B,MATCH(DATOS!F363,'padron cfe'!A:A,0),1),"")</f>
        <v/>
      </c>
      <c r="H363" s="1"/>
      <c r="J363" s="2" t="str">
        <f>IFERROR(INDEX('padron cfe'!C:C,MATCH(DATOS!F363,'padron cfe'!A:A,0),1),"")</f>
        <v/>
      </c>
      <c r="K363" s="4"/>
      <c r="L363" s="4" t="str">
        <f>IFERROR(IF(VLOOKUP(I363,I$2:L362,4,0)=0,"",VLOOKUP(I363,I$2:L362,4,0)),"")</f>
        <v/>
      </c>
      <c r="M363" s="4" t="str">
        <f>IFERROR(IF(VLOOKUP(I363,I$2:M362,5,0)=0,"",VLOOKUP(I363,I$2:M362,5,0)),"")</f>
        <v/>
      </c>
      <c r="N363" s="4"/>
      <c r="O363" s="2"/>
      <c r="P363" s="2"/>
      <c r="T363" s="2" t="str">
        <f>IFERROR(INDEX('padron cfe'!D:D,MATCH(DATOS!F363,'padron cfe'!A:A,0),1),"")</f>
        <v/>
      </c>
      <c r="U363" s="4"/>
      <c r="V363" s="4"/>
      <c r="W363" s="4"/>
      <c r="X363" s="4"/>
      <c r="Y363" s="4"/>
      <c r="Z363" s="8"/>
      <c r="AA363" s="4"/>
      <c r="AB363" s="4" t="str">
        <f t="shared" si="79"/>
        <v/>
      </c>
      <c r="AC363" s="7" t="str">
        <f t="shared" ca="1" si="80"/>
        <v/>
      </c>
      <c r="AD363" s="7"/>
      <c r="AE363" s="7"/>
      <c r="AF363" s="97" t="str">
        <f>IFERROR(INDEX(bombas!F:F,MATCH(B363,bombas!I:I,0),1),"")</f>
        <v/>
      </c>
      <c r="AG363" s="6" t="str">
        <f>IFERROR(INDEX(bombas!H:H,MATCH(B363,bombas!I:I,0),1),"")</f>
        <v/>
      </c>
      <c r="AH363" s="4"/>
      <c r="AI363" s="4" t="str">
        <f t="shared" si="81"/>
        <v/>
      </c>
      <c r="AJ363" s="4"/>
      <c r="AK363" s="127" t="str">
        <f t="shared" si="82"/>
        <v/>
      </c>
      <c r="AL363" s="2" t="str">
        <f>IFERROR(IF(INDEX(AL$1:AL362,MATCH(I363,I$1:I362,0),1)=0,"",INDEX(AL$1:AL362,MATCH(I363,I$1:I362,0),1)),"")</f>
        <v/>
      </c>
      <c r="AM363" s="2" t="str">
        <f>IFERROR(IF(INDEX(AM$1:AM362,MATCH(I363,I$1:I362,0),1)=0,"",INDEX(AM$1:AM362,MATCH(I363,I$1:I362,0),1)),"")</f>
        <v/>
      </c>
      <c r="AN363" s="2" t="str">
        <f>IFERROR(IF(INDEX(AN$1:AN362,MATCH(I363,I$1:I362,0),1)=0,"",INDEX(AN$1:AN362,MATCH(I363,I$1:I362,0),1)),"")</f>
        <v/>
      </c>
      <c r="AO363" s="2"/>
      <c r="AP363" s="2"/>
      <c r="AQ363" s="2"/>
      <c r="AR363" s="4"/>
      <c r="AS363" s="4"/>
      <c r="AT363" s="4"/>
      <c r="AU363" s="4"/>
      <c r="AV363" s="4"/>
      <c r="AW363" s="4"/>
      <c r="AX363" s="4"/>
      <c r="AY363" s="4"/>
      <c r="AZ363" s="4"/>
      <c r="BB363" s="4"/>
      <c r="BH363" s="4" t="str">
        <f>IF(IFERROR(VLOOKUP(F363,F364:F$1993,1,0),"")="","",COUNTIF(F:F,F363))</f>
        <v/>
      </c>
      <c r="BI363" s="4"/>
      <c r="BM363" s="5" t="str">
        <f>IF(B363="","",IF(BH363="",1+(MAX(BM$2:BM362)),""))</f>
        <v/>
      </c>
      <c r="BN363" s="5" t="str">
        <f t="shared" si="75"/>
        <v/>
      </c>
      <c r="BO363" s="5" t="str">
        <f t="shared" si="76"/>
        <v/>
      </c>
      <c r="BP363" s="15" t="str">
        <f t="shared" si="77"/>
        <v/>
      </c>
      <c r="BQ363" s="29"/>
      <c r="BR363" s="16"/>
      <c r="BS363" s="5" t="str">
        <f t="shared" si="85"/>
        <v/>
      </c>
      <c r="BV363" s="5" t="str">
        <f t="shared" si="84"/>
        <v/>
      </c>
      <c r="BW363" s="5" t="str">
        <f>IF(I363="","",IFERROR(IF(VLOOKUP(I363,I$2:I362,1,0)=0,"",""),I363))</f>
        <v/>
      </c>
      <c r="BX363" s="25" t="str">
        <f>IF(BW363="","",(IFERROR(VLOOKUP(MID(BW363,1,1),$CO$2:CS$28,3,0),0)+IFERROR(VLOOKUP(MID(BW363,2,1),CO$2:CS$28,4,0),0)+IFERROR(VLOOKUP(MID(BW363,3,1),CO$2:CS$28,5,0),0)+(ROW(BW363)/1000000000000)))</f>
        <v/>
      </c>
      <c r="BZ363" s="5">
        <v>362</v>
      </c>
      <c r="CA363" s="5" t="str">
        <f>IFERROR(VLOOKUP(BZ363,BV$2:BW1439,2,0),"")</f>
        <v/>
      </c>
      <c r="CU363" s="5" t="e">
        <f>IF(REPORTE!AH$2="si",IF(F363=VALUE(REPORTE!C$11),IF(SUM(CU364:CU$1993),CONCATENATE(INT(B363),", "),INT(B363)),""),IF(F363=VALUE(REPORTE!C$10),IF(SUM(CU364:CU$1993),CONCATENATE(INT(B363),", "),INT(B363)),""))</f>
        <v>#VALUE!</v>
      </c>
    </row>
    <row r="364" spans="1:99" s="5" customFormat="1" ht="15" customHeight="1" x14ac:dyDescent="0.25">
      <c r="A364" s="4" t="str">
        <f t="shared" si="74"/>
        <v/>
      </c>
      <c r="B364" s="6"/>
      <c r="C364" s="7"/>
      <c r="D364" s="10"/>
      <c r="E364" s="5" t="str">
        <f t="shared" si="78"/>
        <v/>
      </c>
      <c r="F364" s="9"/>
      <c r="G364" s="1" t="str">
        <f>IFERROR(INDEX('padron cfe'!B:B,MATCH(DATOS!F364,'padron cfe'!A:A,0),1),"")</f>
        <v/>
      </c>
      <c r="H364" s="1"/>
      <c r="J364" s="2" t="str">
        <f>IFERROR(INDEX('padron cfe'!C:C,MATCH(DATOS!F364,'padron cfe'!A:A,0),1),"")</f>
        <v/>
      </c>
      <c r="K364" s="4"/>
      <c r="L364" s="4" t="str">
        <f>IFERROR(IF(VLOOKUP(I364,I$2:L363,4,0)=0,"",VLOOKUP(I364,I$2:L363,4,0)),"")</f>
        <v/>
      </c>
      <c r="M364" s="4" t="str">
        <f>IFERROR(IF(VLOOKUP(I364,I$2:M363,5,0)=0,"",VLOOKUP(I364,I$2:M363,5,0)),"")</f>
        <v/>
      </c>
      <c r="N364" s="4"/>
      <c r="O364" s="2"/>
      <c r="P364" s="2"/>
      <c r="T364" s="2" t="str">
        <f>IFERROR(INDEX('padron cfe'!D:D,MATCH(DATOS!F364,'padron cfe'!A:A,0),1),"")</f>
        <v/>
      </c>
      <c r="U364" s="4"/>
      <c r="V364" s="4"/>
      <c r="W364" s="4"/>
      <c r="X364" s="4"/>
      <c r="Y364" s="4"/>
      <c r="Z364" s="8"/>
      <c r="AA364" s="4"/>
      <c r="AB364" s="4" t="str">
        <f t="shared" si="79"/>
        <v/>
      </c>
      <c r="AC364" s="7" t="str">
        <f t="shared" ca="1" si="80"/>
        <v/>
      </c>
      <c r="AD364" s="7"/>
      <c r="AE364" s="7"/>
      <c r="AF364" s="97" t="str">
        <f>IFERROR(INDEX(bombas!F:F,MATCH(B364,bombas!I:I,0),1),"")</f>
        <v/>
      </c>
      <c r="AG364" s="6" t="str">
        <f>IFERROR(INDEX(bombas!H:H,MATCH(B364,bombas!I:I,0),1),"")</f>
        <v/>
      </c>
      <c r="AH364" s="4"/>
      <c r="AI364" s="4" t="str">
        <f t="shared" si="81"/>
        <v/>
      </c>
      <c r="AJ364" s="4"/>
      <c r="AK364" s="127" t="str">
        <f t="shared" si="82"/>
        <v/>
      </c>
      <c r="AL364" s="2" t="str">
        <f>IFERROR(IF(INDEX(AL$1:AL363,MATCH(I364,I$1:I363,0),1)=0,"",INDEX(AL$1:AL363,MATCH(I364,I$1:I363,0),1)),"")</f>
        <v/>
      </c>
      <c r="AM364" s="2" t="str">
        <f>IFERROR(IF(INDEX(AM$1:AM363,MATCH(I364,I$1:I363,0),1)=0,"",INDEX(AM$1:AM363,MATCH(I364,I$1:I363,0),1)),"")</f>
        <v/>
      </c>
      <c r="AN364" s="2" t="str">
        <f>IFERROR(IF(INDEX(AN$1:AN363,MATCH(I364,I$1:I363,0),1)=0,"",INDEX(AN$1:AN363,MATCH(I364,I$1:I363,0),1)),"")</f>
        <v/>
      </c>
      <c r="AO364" s="2"/>
      <c r="AP364" s="2"/>
      <c r="AQ364" s="2"/>
      <c r="AR364" s="4"/>
      <c r="AS364" s="4"/>
      <c r="AT364" s="4"/>
      <c r="AU364" s="4"/>
      <c r="AV364" s="4"/>
      <c r="AW364" s="4"/>
      <c r="AX364" s="4"/>
      <c r="AY364" s="4"/>
      <c r="AZ364" s="4"/>
      <c r="BB364" s="4"/>
      <c r="BH364" s="4" t="str">
        <f>IF(IFERROR(VLOOKUP(F364,F365:F$1993,1,0),"")="","",COUNTIF(F:F,F364))</f>
        <v/>
      </c>
      <c r="BI364" s="4"/>
      <c r="BM364" s="5" t="str">
        <f>IF(B364="","",IF(BH364="",1+(MAX(BM$2:BM363)),""))</f>
        <v/>
      </c>
      <c r="BN364" s="5" t="str">
        <f t="shared" si="75"/>
        <v/>
      </c>
      <c r="BO364" s="5" t="str">
        <f t="shared" si="76"/>
        <v/>
      </c>
      <c r="BP364" s="15" t="str">
        <f t="shared" si="77"/>
        <v/>
      </c>
      <c r="BQ364" s="29"/>
      <c r="BR364" s="16"/>
      <c r="BS364" s="5" t="str">
        <f t="shared" si="85"/>
        <v/>
      </c>
      <c r="BV364" s="5" t="str">
        <f t="shared" si="84"/>
        <v/>
      </c>
      <c r="BW364" s="5" t="str">
        <f>IF(I364="","",IFERROR(IF(VLOOKUP(I364,I$2:I363,1,0)=0,"",""),I364))</f>
        <v/>
      </c>
      <c r="BX364" s="25" t="str">
        <f>IF(BW364="","",(IFERROR(VLOOKUP(MID(BW364,1,1),$CO$2:CS$28,3,0),0)+IFERROR(VLOOKUP(MID(BW364,2,1),CO$2:CS$28,4,0),0)+IFERROR(VLOOKUP(MID(BW364,3,1),CO$2:CS$28,5,0),0)+(ROW(BW364)/1000000000000)))</f>
        <v/>
      </c>
      <c r="BZ364" s="5">
        <v>363</v>
      </c>
      <c r="CA364" s="5" t="str">
        <f>IFERROR(VLOOKUP(BZ364,BV$2:BW1440,2,0),"")</f>
        <v/>
      </c>
      <c r="CU364" s="5" t="e">
        <f>IF(REPORTE!AH$2="si",IF(F364=VALUE(REPORTE!C$11),IF(SUM(CU365:CU$1993),CONCATENATE(INT(B364),", "),INT(B364)),""),IF(F364=VALUE(REPORTE!C$10),IF(SUM(CU365:CU$1993),CONCATENATE(INT(B364),", "),INT(B364)),""))</f>
        <v>#VALUE!</v>
      </c>
    </row>
    <row r="365" spans="1:99" s="5" customFormat="1" ht="15" customHeight="1" x14ac:dyDescent="0.25">
      <c r="A365" s="4" t="str">
        <f t="shared" si="74"/>
        <v/>
      </c>
      <c r="B365" s="6"/>
      <c r="C365" s="7"/>
      <c r="D365" s="10"/>
      <c r="E365" s="5" t="str">
        <f t="shared" si="78"/>
        <v/>
      </c>
      <c r="F365" s="9"/>
      <c r="G365" s="1" t="str">
        <f>IFERROR(INDEX('padron cfe'!B:B,MATCH(DATOS!F365,'padron cfe'!A:A,0),1),"")</f>
        <v/>
      </c>
      <c r="H365" s="1"/>
      <c r="J365" s="2" t="str">
        <f>IFERROR(INDEX('padron cfe'!C:C,MATCH(DATOS!F365,'padron cfe'!A:A,0),1),"")</f>
        <v/>
      </c>
      <c r="K365" s="4"/>
      <c r="L365" s="4" t="str">
        <f>IFERROR(IF(VLOOKUP(I365,I$2:L364,4,0)=0,"",VLOOKUP(I365,I$2:L364,4,0)),"")</f>
        <v/>
      </c>
      <c r="M365" s="4" t="str">
        <f>IFERROR(IF(VLOOKUP(I365,I$2:M364,5,0)=0,"",VLOOKUP(I365,I$2:M364,5,0)),"")</f>
        <v/>
      </c>
      <c r="N365" s="4"/>
      <c r="O365" s="2"/>
      <c r="P365" s="2"/>
      <c r="T365" s="2" t="str">
        <f>IFERROR(INDEX('padron cfe'!D:D,MATCH(DATOS!F365,'padron cfe'!A:A,0),1),"")</f>
        <v/>
      </c>
      <c r="U365" s="4"/>
      <c r="V365" s="4"/>
      <c r="W365" s="4"/>
      <c r="X365" s="4"/>
      <c r="Y365" s="4"/>
      <c r="Z365" s="8"/>
      <c r="AA365" s="4"/>
      <c r="AB365" s="4" t="str">
        <f t="shared" si="79"/>
        <v/>
      </c>
      <c r="AC365" s="7" t="str">
        <f t="shared" ca="1" si="80"/>
        <v/>
      </c>
      <c r="AD365" s="7"/>
      <c r="AE365" s="7"/>
      <c r="AF365" s="97" t="str">
        <f>IFERROR(INDEX(bombas!F:F,MATCH(B365,bombas!I:I,0),1),"")</f>
        <v/>
      </c>
      <c r="AG365" s="6" t="str">
        <f>IFERROR(INDEX(bombas!H:H,MATCH(B365,bombas!I:I,0),1),"")</f>
        <v/>
      </c>
      <c r="AH365" s="4"/>
      <c r="AI365" s="4" t="str">
        <f t="shared" si="81"/>
        <v/>
      </c>
      <c r="AJ365" s="4"/>
      <c r="AK365" s="127" t="str">
        <f t="shared" si="82"/>
        <v/>
      </c>
      <c r="AL365" s="2" t="str">
        <f>IFERROR(IF(INDEX(AL$1:AL364,MATCH(I365,I$1:I364,0),1)=0,"",INDEX(AL$1:AL364,MATCH(I365,I$1:I364,0),1)),"")</f>
        <v/>
      </c>
      <c r="AM365" s="2" t="str">
        <f>IFERROR(IF(INDEX(AM$1:AM364,MATCH(I365,I$1:I364,0),1)=0,"",INDEX(AM$1:AM364,MATCH(I365,I$1:I364,0),1)),"")</f>
        <v/>
      </c>
      <c r="AN365" s="2" t="str">
        <f>IFERROR(IF(INDEX(AN$1:AN364,MATCH(I365,I$1:I364,0),1)=0,"",INDEX(AN$1:AN364,MATCH(I365,I$1:I364,0),1)),"")</f>
        <v/>
      </c>
      <c r="AO365" s="2"/>
      <c r="AP365" s="2"/>
      <c r="AQ365" s="2"/>
      <c r="AR365" s="4"/>
      <c r="AS365" s="4"/>
      <c r="AT365" s="4"/>
      <c r="AU365" s="4"/>
      <c r="AV365" s="4"/>
      <c r="AW365" s="4"/>
      <c r="AX365" s="4"/>
      <c r="AY365" s="4"/>
      <c r="AZ365" s="4"/>
      <c r="BB365" s="4"/>
      <c r="BH365" s="4" t="str">
        <f>IF(IFERROR(VLOOKUP(F365,F366:F$1993,1,0),"")="","",COUNTIF(F:F,F365))</f>
        <v/>
      </c>
      <c r="BI365" s="4"/>
      <c r="BM365" s="5" t="str">
        <f>IF(B365="","",IF(BH365="",1+(MAX(BM$2:BM364)),""))</f>
        <v/>
      </c>
      <c r="BN365" s="5" t="str">
        <f t="shared" si="75"/>
        <v/>
      </c>
      <c r="BO365" s="5" t="str">
        <f t="shared" si="76"/>
        <v/>
      </c>
      <c r="BP365" s="15" t="str">
        <f t="shared" si="77"/>
        <v/>
      </c>
      <c r="BQ365" s="29"/>
      <c r="BR365" s="16"/>
      <c r="BS365" s="5" t="str">
        <f t="shared" si="85"/>
        <v/>
      </c>
      <c r="BV365" s="5" t="str">
        <f t="shared" si="84"/>
        <v/>
      </c>
      <c r="BW365" s="5" t="str">
        <f>IF(I365="","",IFERROR(IF(VLOOKUP(I365,I$2:I364,1,0)=0,"",""),I365))</f>
        <v/>
      </c>
      <c r="BX365" s="25" t="str">
        <f>IF(BW365="","",(IFERROR(VLOOKUP(MID(BW365,1,1),$CO$2:CS$28,3,0),0)+IFERROR(VLOOKUP(MID(BW365,2,1),CO$2:CS$28,4,0),0)+IFERROR(VLOOKUP(MID(BW365,3,1),CO$2:CS$28,5,0),0)+(ROW(BW365)/1000000000000)))</f>
        <v/>
      </c>
      <c r="BZ365" s="5">
        <v>364</v>
      </c>
      <c r="CA365" s="5" t="str">
        <f>IFERROR(VLOOKUP(BZ365,BV$2:BW1441,2,0),"")</f>
        <v/>
      </c>
      <c r="CU365" s="5" t="e">
        <f>IF(REPORTE!AH$2="si",IF(F365=VALUE(REPORTE!C$11),IF(SUM(CU366:CU$1993),CONCATENATE(INT(B365),", "),INT(B365)),""),IF(F365=VALUE(REPORTE!C$10),IF(SUM(CU366:CU$1993),CONCATENATE(INT(B365),", "),INT(B365)),""))</f>
        <v>#VALUE!</v>
      </c>
    </row>
    <row r="366" spans="1:99" s="5" customFormat="1" ht="15" customHeight="1" x14ac:dyDescent="0.25">
      <c r="A366" s="4" t="str">
        <f t="shared" si="74"/>
        <v/>
      </c>
      <c r="B366" s="6"/>
      <c r="C366" s="7"/>
      <c r="D366" s="10"/>
      <c r="E366" s="5" t="str">
        <f t="shared" si="78"/>
        <v/>
      </c>
      <c r="F366" s="9"/>
      <c r="G366" s="1" t="str">
        <f>IFERROR(INDEX('padron cfe'!B:B,MATCH(DATOS!F366,'padron cfe'!A:A,0),1),"")</f>
        <v/>
      </c>
      <c r="H366" s="1"/>
      <c r="J366" s="2" t="str">
        <f>IFERROR(INDEX('padron cfe'!C:C,MATCH(DATOS!F366,'padron cfe'!A:A,0),1),"")</f>
        <v/>
      </c>
      <c r="K366" s="4"/>
      <c r="L366" s="4" t="str">
        <f>IFERROR(IF(VLOOKUP(I366,I$2:L365,4,0)=0,"",VLOOKUP(I366,I$2:L365,4,0)),"")</f>
        <v/>
      </c>
      <c r="M366" s="4" t="str">
        <f>IFERROR(IF(VLOOKUP(I366,I$2:M365,5,0)=0,"",VLOOKUP(I366,I$2:M365,5,0)),"")</f>
        <v/>
      </c>
      <c r="N366" s="4"/>
      <c r="O366" s="2"/>
      <c r="P366" s="2"/>
      <c r="T366" s="2" t="str">
        <f>IFERROR(INDEX('padron cfe'!D:D,MATCH(DATOS!F366,'padron cfe'!A:A,0),1),"")</f>
        <v/>
      </c>
      <c r="U366" s="4"/>
      <c r="V366" s="4"/>
      <c r="W366" s="4"/>
      <c r="X366" s="4"/>
      <c r="Y366" s="4"/>
      <c r="Z366" s="8"/>
      <c r="AA366" s="4"/>
      <c r="AB366" s="4" t="str">
        <f t="shared" si="79"/>
        <v/>
      </c>
      <c r="AC366" s="7" t="str">
        <f t="shared" ca="1" si="80"/>
        <v/>
      </c>
      <c r="AD366" s="7"/>
      <c r="AE366" s="7"/>
      <c r="AF366" s="97" t="str">
        <f>IFERROR(INDEX(bombas!F:F,MATCH(B366,bombas!I:I,0),1),"")</f>
        <v/>
      </c>
      <c r="AG366" s="6" t="str">
        <f>IFERROR(INDEX(bombas!H:H,MATCH(B366,bombas!I:I,0),1),"")</f>
        <v/>
      </c>
      <c r="AH366" s="4"/>
      <c r="AI366" s="4" t="str">
        <f t="shared" si="81"/>
        <v/>
      </c>
      <c r="AJ366" s="4"/>
      <c r="AK366" s="127" t="str">
        <f t="shared" si="82"/>
        <v/>
      </c>
      <c r="AL366" s="2" t="str">
        <f>IFERROR(IF(INDEX(AL$1:AL365,MATCH(I366,I$1:I365,0),1)=0,"",INDEX(AL$1:AL365,MATCH(I366,I$1:I365,0),1)),"")</f>
        <v/>
      </c>
      <c r="AM366" s="2" t="str">
        <f>IFERROR(IF(INDEX(AM$1:AM365,MATCH(I366,I$1:I365,0),1)=0,"",INDEX(AM$1:AM365,MATCH(I366,I$1:I365,0),1)),"")</f>
        <v/>
      </c>
      <c r="AN366" s="2" t="str">
        <f>IFERROR(IF(INDEX(AN$1:AN365,MATCH(I366,I$1:I365,0),1)=0,"",INDEX(AN$1:AN365,MATCH(I366,I$1:I365,0),1)),"")</f>
        <v/>
      </c>
      <c r="AO366" s="2"/>
      <c r="AP366" s="2"/>
      <c r="AQ366" s="2"/>
      <c r="AR366" s="4"/>
      <c r="AS366" s="4"/>
      <c r="AT366" s="4"/>
      <c r="AU366" s="4"/>
      <c r="AV366" s="4"/>
      <c r="AW366" s="4"/>
      <c r="AX366" s="4"/>
      <c r="AY366" s="4"/>
      <c r="AZ366" s="4"/>
      <c r="BB366" s="4"/>
      <c r="BH366" s="4" t="str">
        <f>IF(IFERROR(VLOOKUP(F366,F367:F$1993,1,0),"")="","",COUNTIF(F:F,F366))</f>
        <v/>
      </c>
      <c r="BI366" s="4"/>
      <c r="BM366" s="5" t="str">
        <f>IF(B366="","",IF(BH366="",1+(MAX(BM$2:BM365)),""))</f>
        <v/>
      </c>
      <c r="BN366" s="5" t="str">
        <f t="shared" si="75"/>
        <v/>
      </c>
      <c r="BO366" s="5" t="str">
        <f t="shared" si="76"/>
        <v/>
      </c>
      <c r="BP366" s="15" t="str">
        <f t="shared" si="77"/>
        <v/>
      </c>
      <c r="BQ366" s="29"/>
      <c r="BR366" s="16"/>
      <c r="BS366" s="5" t="str">
        <f t="shared" si="85"/>
        <v/>
      </c>
      <c r="BV366" s="5" t="str">
        <f t="shared" si="84"/>
        <v/>
      </c>
      <c r="BW366" s="5" t="str">
        <f>IF(I366="","",IFERROR(IF(VLOOKUP(I366,I$2:I365,1,0)=0,"",""),I366))</f>
        <v/>
      </c>
      <c r="BX366" s="25" t="str">
        <f>IF(BW366="","",(IFERROR(VLOOKUP(MID(BW366,1,1),$CO$2:CS$28,3,0),0)+IFERROR(VLOOKUP(MID(BW366,2,1),CO$2:CS$28,4,0),0)+IFERROR(VLOOKUP(MID(BW366,3,1),CO$2:CS$28,5,0),0)+(ROW(BW366)/1000000000000)))</f>
        <v/>
      </c>
      <c r="BZ366" s="5">
        <v>365</v>
      </c>
      <c r="CA366" s="5" t="str">
        <f>IFERROR(VLOOKUP(BZ366,BV$2:BW1442,2,0),"")</f>
        <v/>
      </c>
      <c r="CU366" s="5" t="e">
        <f>IF(REPORTE!AH$2="si",IF(F366=VALUE(REPORTE!C$11),IF(SUM(CU367:CU$1993),CONCATENATE(INT(B366),", "),INT(B366)),""),IF(F366=VALUE(REPORTE!C$10),IF(SUM(CU367:CU$1993),CONCATENATE(INT(B366),", "),INT(B366)),""))</f>
        <v>#VALUE!</v>
      </c>
    </row>
    <row r="367" spans="1:99" s="5" customFormat="1" ht="15" customHeight="1" x14ac:dyDescent="0.25">
      <c r="A367" s="4" t="str">
        <f t="shared" si="74"/>
        <v/>
      </c>
      <c r="B367" s="6"/>
      <c r="C367" s="7"/>
      <c r="D367" s="10"/>
      <c r="E367" s="5" t="str">
        <f t="shared" si="78"/>
        <v/>
      </c>
      <c r="F367" s="9"/>
      <c r="G367" s="1" t="str">
        <f>IFERROR(INDEX('padron cfe'!B:B,MATCH(DATOS!F367,'padron cfe'!A:A,0),1),"")</f>
        <v/>
      </c>
      <c r="H367" s="1"/>
      <c r="J367" s="2" t="str">
        <f>IFERROR(INDEX('padron cfe'!C:C,MATCH(DATOS!F367,'padron cfe'!A:A,0),1),"")</f>
        <v/>
      </c>
      <c r="K367" s="4"/>
      <c r="L367" s="4" t="str">
        <f>IFERROR(IF(VLOOKUP(I367,I$2:L366,4,0)=0,"",VLOOKUP(I367,I$2:L366,4,0)),"")</f>
        <v/>
      </c>
      <c r="M367" s="4" t="str">
        <f>IFERROR(IF(VLOOKUP(I367,I$2:M366,5,0)=0,"",VLOOKUP(I367,I$2:M366,5,0)),"")</f>
        <v/>
      </c>
      <c r="N367" s="4"/>
      <c r="O367" s="2"/>
      <c r="P367" s="2"/>
      <c r="T367" s="2" t="str">
        <f>IFERROR(INDEX('padron cfe'!D:D,MATCH(DATOS!F367,'padron cfe'!A:A,0),1),"")</f>
        <v/>
      </c>
      <c r="U367" s="4"/>
      <c r="V367" s="4"/>
      <c r="W367" s="4"/>
      <c r="X367" s="4"/>
      <c r="Y367" s="4"/>
      <c r="Z367" s="8"/>
      <c r="AA367" s="4"/>
      <c r="AB367" s="4" t="str">
        <f t="shared" si="79"/>
        <v/>
      </c>
      <c r="AC367" s="7" t="str">
        <f t="shared" ca="1" si="80"/>
        <v/>
      </c>
      <c r="AD367" s="7"/>
      <c r="AE367" s="7"/>
      <c r="AF367" s="97" t="str">
        <f>IFERROR(INDEX(bombas!F:F,MATCH(B367,bombas!I:I,0),1),"")</f>
        <v/>
      </c>
      <c r="AG367" s="6" t="str">
        <f>IFERROR(INDEX(bombas!H:H,MATCH(B367,bombas!I:I,0),1),"")</f>
        <v/>
      </c>
      <c r="AH367" s="4"/>
      <c r="AI367" s="4" t="str">
        <f t="shared" si="81"/>
        <v/>
      </c>
      <c r="AJ367" s="4"/>
      <c r="AK367" s="127" t="str">
        <f t="shared" si="82"/>
        <v/>
      </c>
      <c r="AL367" s="2" t="str">
        <f>IFERROR(IF(INDEX(AL$1:AL366,MATCH(I367,I$1:I366,0),1)=0,"",INDEX(AL$1:AL366,MATCH(I367,I$1:I366,0),1)),"")</f>
        <v/>
      </c>
      <c r="AM367" s="2" t="str">
        <f>IFERROR(IF(INDEX(AM$1:AM366,MATCH(I367,I$1:I366,0),1)=0,"",INDEX(AM$1:AM366,MATCH(I367,I$1:I366,0),1)),"")</f>
        <v/>
      </c>
      <c r="AN367" s="2" t="str">
        <f>IFERROR(IF(INDEX(AN$1:AN366,MATCH(I367,I$1:I366,0),1)=0,"",INDEX(AN$1:AN366,MATCH(I367,I$1:I366,0),1)),"")</f>
        <v/>
      </c>
      <c r="AO367" s="2"/>
      <c r="AP367" s="2"/>
      <c r="AQ367" s="2"/>
      <c r="AR367" s="4"/>
      <c r="AS367" s="4"/>
      <c r="AT367" s="4"/>
      <c r="AU367" s="4"/>
      <c r="AV367" s="4"/>
      <c r="AW367" s="4"/>
      <c r="AX367" s="4"/>
      <c r="AY367" s="4"/>
      <c r="AZ367" s="4"/>
      <c r="BB367" s="4"/>
      <c r="BH367" s="4" t="str">
        <f>IF(IFERROR(VLOOKUP(F367,F368:F$1993,1,0),"")="","",COUNTIF(F:F,F367))</f>
        <v/>
      </c>
      <c r="BI367" s="4"/>
      <c r="BM367" s="5" t="str">
        <f>IF(B367="","",IF(BH367="",1+(MAX(BM$2:BM366)),""))</f>
        <v/>
      </c>
      <c r="BN367" s="5" t="str">
        <f t="shared" si="75"/>
        <v/>
      </c>
      <c r="BO367" s="5" t="str">
        <f t="shared" si="76"/>
        <v/>
      </c>
      <c r="BP367" s="15" t="str">
        <f t="shared" si="77"/>
        <v/>
      </c>
      <c r="BQ367" s="29"/>
      <c r="BR367" s="16"/>
      <c r="BS367" s="5" t="str">
        <f t="shared" si="85"/>
        <v/>
      </c>
      <c r="BV367" s="5" t="str">
        <f t="shared" si="84"/>
        <v/>
      </c>
      <c r="BW367" s="5" t="str">
        <f>IF(I367="","",IFERROR(IF(VLOOKUP(I367,I$2:I366,1,0)=0,"",""),I367))</f>
        <v/>
      </c>
      <c r="BX367" s="25" t="str">
        <f>IF(BW367="","",(IFERROR(VLOOKUP(MID(BW367,1,1),$CO$2:CS$28,3,0),0)+IFERROR(VLOOKUP(MID(BW367,2,1),CO$2:CS$28,4,0),0)+IFERROR(VLOOKUP(MID(BW367,3,1),CO$2:CS$28,5,0),0)+(ROW(BW367)/1000000000000)))</f>
        <v/>
      </c>
      <c r="BZ367" s="5">
        <v>366</v>
      </c>
      <c r="CA367" s="5" t="str">
        <f>IFERROR(VLOOKUP(BZ367,BV$2:BW1443,2,0),"")</f>
        <v/>
      </c>
      <c r="CU367" s="5" t="e">
        <f>IF(REPORTE!AH$2="si",IF(F367=VALUE(REPORTE!C$11),IF(SUM(CU368:CU$1993),CONCATENATE(INT(B367),", "),INT(B367)),""),IF(F367=VALUE(REPORTE!C$10),IF(SUM(CU368:CU$1993),CONCATENATE(INT(B367),", "),INT(B367)),""))</f>
        <v>#VALUE!</v>
      </c>
    </row>
    <row r="368" spans="1:99" s="5" customFormat="1" ht="15" customHeight="1" x14ac:dyDescent="0.25">
      <c r="A368" s="4" t="str">
        <f t="shared" si="74"/>
        <v/>
      </c>
      <c r="B368" s="6"/>
      <c r="C368" s="7"/>
      <c r="D368" s="10"/>
      <c r="E368" s="5" t="str">
        <f t="shared" si="78"/>
        <v/>
      </c>
      <c r="F368" s="9"/>
      <c r="G368" s="1" t="str">
        <f>IFERROR(INDEX('padron cfe'!B:B,MATCH(DATOS!F368,'padron cfe'!A:A,0),1),"")</f>
        <v/>
      </c>
      <c r="H368" s="1"/>
      <c r="J368" s="2" t="str">
        <f>IFERROR(INDEX('padron cfe'!C:C,MATCH(DATOS!F368,'padron cfe'!A:A,0),1),"")</f>
        <v/>
      </c>
      <c r="K368" s="4"/>
      <c r="L368" s="4" t="str">
        <f>IFERROR(IF(VLOOKUP(I368,I$2:L367,4,0)=0,"",VLOOKUP(I368,I$2:L367,4,0)),"")</f>
        <v/>
      </c>
      <c r="M368" s="4" t="str">
        <f>IFERROR(IF(VLOOKUP(I368,I$2:M367,5,0)=0,"",VLOOKUP(I368,I$2:M367,5,0)),"")</f>
        <v/>
      </c>
      <c r="N368" s="4"/>
      <c r="O368" s="2"/>
      <c r="P368" s="2"/>
      <c r="T368" s="2" t="str">
        <f>IFERROR(INDEX('padron cfe'!D:D,MATCH(DATOS!F368,'padron cfe'!A:A,0),1),"")</f>
        <v/>
      </c>
      <c r="U368" s="4"/>
      <c r="V368" s="4"/>
      <c r="W368" s="4"/>
      <c r="X368" s="4"/>
      <c r="Y368" s="4"/>
      <c r="Z368" s="8"/>
      <c r="AA368" s="4"/>
      <c r="AB368" s="4" t="str">
        <f t="shared" si="79"/>
        <v/>
      </c>
      <c r="AC368" s="7" t="str">
        <f t="shared" ca="1" si="80"/>
        <v/>
      </c>
      <c r="AD368" s="7"/>
      <c r="AE368" s="7"/>
      <c r="AF368" s="97" t="str">
        <f>IFERROR(INDEX(bombas!F:F,MATCH(B368,bombas!I:I,0),1),"")</f>
        <v/>
      </c>
      <c r="AG368" s="6" t="str">
        <f>IFERROR(INDEX(bombas!H:H,MATCH(B368,bombas!I:I,0),1),"")</f>
        <v/>
      </c>
      <c r="AH368" s="4"/>
      <c r="AI368" s="4" t="str">
        <f t="shared" si="81"/>
        <v/>
      </c>
      <c r="AJ368" s="4"/>
      <c r="AK368" s="127" t="str">
        <f t="shared" si="82"/>
        <v/>
      </c>
      <c r="AL368" s="2" t="str">
        <f>IFERROR(IF(INDEX(AL$1:AL367,MATCH(I368,I$1:I367,0),1)=0,"",INDEX(AL$1:AL367,MATCH(I368,I$1:I367,0),1)),"")</f>
        <v/>
      </c>
      <c r="AM368" s="2" t="str">
        <f>IFERROR(IF(INDEX(AM$1:AM367,MATCH(I368,I$1:I367,0),1)=0,"",INDEX(AM$1:AM367,MATCH(I368,I$1:I367,0),1)),"")</f>
        <v/>
      </c>
      <c r="AN368" s="2" t="str">
        <f>IFERROR(IF(INDEX(AN$1:AN367,MATCH(I368,I$1:I367,0),1)=0,"",INDEX(AN$1:AN367,MATCH(I368,I$1:I367,0),1)),"")</f>
        <v/>
      </c>
      <c r="AO368" s="2"/>
      <c r="AP368" s="2"/>
      <c r="AQ368" s="2"/>
      <c r="AR368" s="4"/>
      <c r="AS368" s="4"/>
      <c r="AT368" s="4"/>
      <c r="AU368" s="4"/>
      <c r="AV368" s="4"/>
      <c r="AW368" s="4"/>
      <c r="AX368" s="4"/>
      <c r="AY368" s="4"/>
      <c r="AZ368" s="4"/>
      <c r="BB368" s="4"/>
      <c r="BH368" s="4" t="str">
        <f>IF(IFERROR(VLOOKUP(F368,F369:F$1993,1,0),"")="","",COUNTIF(F:F,F368))</f>
        <v/>
      </c>
      <c r="BI368" s="4"/>
      <c r="BM368" s="5" t="str">
        <f>IF(B368="","",IF(BH368="",1+(MAX(BM$2:BM367)),""))</f>
        <v/>
      </c>
      <c r="BN368" s="5" t="str">
        <f t="shared" si="75"/>
        <v/>
      </c>
      <c r="BO368" s="5" t="str">
        <f t="shared" si="76"/>
        <v/>
      </c>
      <c r="BP368" s="15" t="str">
        <f t="shared" si="77"/>
        <v/>
      </c>
      <c r="BQ368" s="29"/>
      <c r="BR368" s="16"/>
      <c r="BS368" s="5" t="str">
        <f t="shared" si="85"/>
        <v/>
      </c>
      <c r="BV368" s="5" t="str">
        <f t="shared" si="84"/>
        <v/>
      </c>
      <c r="BW368" s="5" t="str">
        <f>IF(I368="","",IFERROR(IF(VLOOKUP(I368,I$2:I367,1,0)=0,"",""),I368))</f>
        <v/>
      </c>
      <c r="BX368" s="25" t="str">
        <f>IF(BW368="","",(IFERROR(VLOOKUP(MID(BW368,1,1),$CO$2:CS$28,3,0),0)+IFERROR(VLOOKUP(MID(BW368,2,1),CO$2:CS$28,4,0),0)+IFERROR(VLOOKUP(MID(BW368,3,1),CO$2:CS$28,5,0),0)+(ROW(BW368)/1000000000000)))</f>
        <v/>
      </c>
      <c r="BZ368" s="5">
        <v>367</v>
      </c>
      <c r="CA368" s="5" t="str">
        <f>IFERROR(VLOOKUP(BZ368,BV$2:BW1444,2,0),"")</f>
        <v/>
      </c>
      <c r="CU368" s="5" t="e">
        <f>IF(REPORTE!AH$2="si",IF(F368=VALUE(REPORTE!C$11),IF(SUM(CU369:CU$1993),CONCATENATE(INT(B368),", "),INT(B368)),""),IF(F368=VALUE(REPORTE!C$10),IF(SUM(CU369:CU$1993),CONCATENATE(INT(B368),", "),INT(B368)),""))</f>
        <v>#VALUE!</v>
      </c>
    </row>
    <row r="369" spans="1:100" s="5" customFormat="1" ht="15" customHeight="1" x14ac:dyDescent="0.25">
      <c r="A369" s="4" t="str">
        <f t="shared" si="74"/>
        <v/>
      </c>
      <c r="B369" s="6"/>
      <c r="C369" s="7"/>
      <c r="D369" s="10"/>
      <c r="E369" s="5" t="str">
        <f t="shared" si="78"/>
        <v/>
      </c>
      <c r="F369" s="9"/>
      <c r="G369" s="1" t="str">
        <f>IFERROR(INDEX('padron cfe'!B:B,MATCH(DATOS!F369,'padron cfe'!A:A,0),1),"")</f>
        <v/>
      </c>
      <c r="H369" s="1"/>
      <c r="J369" s="2" t="str">
        <f>IFERROR(INDEX('padron cfe'!C:C,MATCH(DATOS!F369,'padron cfe'!A:A,0),1),"")</f>
        <v/>
      </c>
      <c r="K369" s="4"/>
      <c r="L369" s="4" t="str">
        <f>IFERROR(IF(VLOOKUP(I369,I$2:L368,4,0)=0,"",VLOOKUP(I369,I$2:L368,4,0)),"")</f>
        <v/>
      </c>
      <c r="M369" s="4" t="str">
        <f>IFERROR(IF(VLOOKUP(I369,I$2:M368,5,0)=0,"",VLOOKUP(I369,I$2:M368,5,0)),"")</f>
        <v/>
      </c>
      <c r="N369" s="4"/>
      <c r="O369" s="2"/>
      <c r="P369" s="2"/>
      <c r="T369" s="2" t="str">
        <f>IFERROR(INDEX('padron cfe'!D:D,MATCH(DATOS!F369,'padron cfe'!A:A,0),1),"")</f>
        <v/>
      </c>
      <c r="U369" s="4"/>
      <c r="V369" s="4"/>
      <c r="W369" s="4"/>
      <c r="X369" s="4"/>
      <c r="Y369" s="4"/>
      <c r="Z369" s="8"/>
      <c r="AA369" s="4"/>
      <c r="AB369" s="4" t="str">
        <f t="shared" si="79"/>
        <v/>
      </c>
      <c r="AC369" s="7" t="str">
        <f t="shared" ca="1" si="80"/>
        <v/>
      </c>
      <c r="AD369" s="7"/>
      <c r="AE369" s="7"/>
      <c r="AF369" s="97" t="str">
        <f>IFERROR(INDEX(bombas!F:F,MATCH(B369,bombas!I:I,0),1),"")</f>
        <v/>
      </c>
      <c r="AG369" s="6" t="str">
        <f>IFERROR(INDEX(bombas!H:H,MATCH(B369,bombas!I:I,0),1),"")</f>
        <v/>
      </c>
      <c r="AH369" s="4"/>
      <c r="AI369" s="4" t="str">
        <f t="shared" si="81"/>
        <v/>
      </c>
      <c r="AJ369" s="4"/>
      <c r="AK369" s="127" t="str">
        <f t="shared" si="82"/>
        <v/>
      </c>
      <c r="AL369" s="2" t="str">
        <f>IFERROR(IF(INDEX(AL$1:AL368,MATCH(I369,I$1:I368,0),1)=0,"",INDEX(AL$1:AL368,MATCH(I369,I$1:I368,0),1)),"")</f>
        <v/>
      </c>
      <c r="AM369" s="2" t="str">
        <f>IFERROR(IF(INDEX(AM$1:AM368,MATCH(I369,I$1:I368,0),1)=0,"",INDEX(AM$1:AM368,MATCH(I369,I$1:I368,0),1)),"")</f>
        <v/>
      </c>
      <c r="AN369" s="2" t="str">
        <f>IFERROR(IF(INDEX(AN$1:AN368,MATCH(I369,I$1:I368,0),1)=0,"",INDEX(AN$1:AN368,MATCH(I369,I$1:I368,0),1)),"")</f>
        <v/>
      </c>
      <c r="AO369" s="2"/>
      <c r="AP369" s="2"/>
      <c r="AQ369" s="2"/>
      <c r="AR369" s="4"/>
      <c r="AS369" s="4"/>
      <c r="AT369" s="4"/>
      <c r="AU369" s="4"/>
      <c r="AV369" s="4"/>
      <c r="AW369" s="4"/>
      <c r="AX369" s="4"/>
      <c r="AY369" s="4"/>
      <c r="AZ369" s="4"/>
      <c r="BB369" s="4"/>
      <c r="BH369" s="4" t="str">
        <f>IF(IFERROR(VLOOKUP(F369,F370:F$1993,1,0),"")="","",COUNTIF(F:F,F369))</f>
        <v/>
      </c>
      <c r="BI369" s="4"/>
      <c r="BM369" s="5" t="str">
        <f>IF(B369="","",IF(BH369="",1+(MAX(BM$2:BM368)),""))</f>
        <v/>
      </c>
      <c r="BN369" s="5" t="str">
        <f t="shared" si="75"/>
        <v/>
      </c>
      <c r="BO369" s="5" t="str">
        <f t="shared" si="76"/>
        <v/>
      </c>
      <c r="BP369" s="15" t="str">
        <f t="shared" si="77"/>
        <v/>
      </c>
      <c r="BQ369" s="29"/>
      <c r="BR369" s="16"/>
      <c r="BS369" s="5" t="str">
        <f t="shared" si="85"/>
        <v/>
      </c>
      <c r="BV369" s="5" t="str">
        <f t="shared" si="84"/>
        <v/>
      </c>
      <c r="BW369" s="5" t="str">
        <f>IF(I369="","",IFERROR(IF(VLOOKUP(I369,I$2:I368,1,0)=0,"",""),I369))</f>
        <v/>
      </c>
      <c r="BX369" s="25" t="str">
        <f>IF(BW369="","",(IFERROR(VLOOKUP(MID(BW369,1,1),$CO$2:CS$28,3,0),0)+IFERROR(VLOOKUP(MID(BW369,2,1),CO$2:CS$28,4,0),0)+IFERROR(VLOOKUP(MID(BW369,3,1),CO$2:CS$28,5,0),0)+(ROW(BW369)/1000000000000)))</f>
        <v/>
      </c>
      <c r="BZ369" s="5">
        <v>368</v>
      </c>
      <c r="CA369" s="5" t="str">
        <f>IFERROR(VLOOKUP(BZ369,BV$2:BW1445,2,0),"")</f>
        <v/>
      </c>
      <c r="CU369" s="5" t="e">
        <f>IF(REPORTE!AH$2="si",IF(F369=VALUE(REPORTE!C$11),IF(SUM(CU370:CU$1993),CONCATENATE(INT(B369),", "),INT(B369)),""),IF(F369=VALUE(REPORTE!C$10),IF(SUM(CU370:CU$1993),CONCATENATE(INT(B369),", "),INT(B369)),""))</f>
        <v>#VALUE!</v>
      </c>
    </row>
    <row r="370" spans="1:100" s="5" customFormat="1" ht="15" customHeight="1" x14ac:dyDescent="0.25">
      <c r="A370" s="4" t="str">
        <f t="shared" si="74"/>
        <v/>
      </c>
      <c r="B370" s="6"/>
      <c r="C370" s="7"/>
      <c r="D370" s="10"/>
      <c r="E370" s="5" t="str">
        <f t="shared" si="78"/>
        <v/>
      </c>
      <c r="F370" s="9"/>
      <c r="G370" s="1" t="str">
        <f>IFERROR(INDEX('padron cfe'!B:B,MATCH(DATOS!F370,'padron cfe'!A:A,0),1),"")</f>
        <v/>
      </c>
      <c r="H370" s="1"/>
      <c r="J370" s="2" t="str">
        <f>IFERROR(INDEX('padron cfe'!C:C,MATCH(DATOS!F370,'padron cfe'!A:A,0),1),"")</f>
        <v/>
      </c>
      <c r="K370" s="4"/>
      <c r="L370" s="4" t="str">
        <f>IFERROR(IF(VLOOKUP(I370,I$2:L369,4,0)=0,"",VLOOKUP(I370,I$2:L369,4,0)),"")</f>
        <v/>
      </c>
      <c r="M370" s="4" t="str">
        <f>IFERROR(IF(VLOOKUP(I370,I$2:M369,5,0)=0,"",VLOOKUP(I370,I$2:M369,5,0)),"")</f>
        <v/>
      </c>
      <c r="N370" s="4"/>
      <c r="O370" s="2"/>
      <c r="P370" s="2"/>
      <c r="T370" s="2" t="str">
        <f>IFERROR(INDEX('padron cfe'!D:D,MATCH(DATOS!F370,'padron cfe'!A:A,0),1),"")</f>
        <v/>
      </c>
      <c r="U370" s="4"/>
      <c r="V370" s="4"/>
      <c r="W370" s="4"/>
      <c r="X370" s="4"/>
      <c r="Y370" s="4"/>
      <c r="Z370" s="8"/>
      <c r="AA370" s="4"/>
      <c r="AB370" s="4" t="str">
        <f t="shared" si="79"/>
        <v/>
      </c>
      <c r="AC370" s="7" t="str">
        <f t="shared" ca="1" si="80"/>
        <v/>
      </c>
      <c r="AD370" s="7"/>
      <c r="AE370" s="7"/>
      <c r="AF370" s="97" t="str">
        <f>IFERROR(INDEX(bombas!F:F,MATCH(B370,bombas!I:I,0),1),"")</f>
        <v/>
      </c>
      <c r="AG370" s="6" t="str">
        <f>IFERROR(INDEX(bombas!H:H,MATCH(B370,bombas!I:I,0),1),"")</f>
        <v/>
      </c>
      <c r="AH370" s="4"/>
      <c r="AI370" s="4" t="str">
        <f t="shared" si="81"/>
        <v/>
      </c>
      <c r="AJ370" s="4"/>
      <c r="AK370" s="127" t="str">
        <f t="shared" si="82"/>
        <v/>
      </c>
      <c r="AL370" s="2" t="str">
        <f>IFERROR(IF(INDEX(AL$1:AL369,MATCH(I370,I$1:I369,0),1)=0,"",INDEX(AL$1:AL369,MATCH(I370,I$1:I369,0),1)),"")</f>
        <v/>
      </c>
      <c r="AM370" s="2" t="str">
        <f>IFERROR(IF(INDEX(AM$1:AM369,MATCH(I370,I$1:I369,0),1)=0,"",INDEX(AM$1:AM369,MATCH(I370,I$1:I369,0),1)),"")</f>
        <v/>
      </c>
      <c r="AN370" s="2" t="str">
        <f>IFERROR(IF(INDEX(AN$1:AN369,MATCH(I370,I$1:I369,0),1)=0,"",INDEX(AN$1:AN369,MATCH(I370,I$1:I369,0),1)),"")</f>
        <v/>
      </c>
      <c r="AO370" s="2"/>
      <c r="AP370" s="2"/>
      <c r="AQ370" s="2"/>
      <c r="AR370" s="4"/>
      <c r="AS370" s="4"/>
      <c r="AT370" s="4"/>
      <c r="AU370" s="4"/>
      <c r="AV370" s="4"/>
      <c r="AW370" s="4"/>
      <c r="AX370" s="4"/>
      <c r="AY370" s="4"/>
      <c r="AZ370" s="4"/>
      <c r="BB370" s="4"/>
      <c r="BH370" s="4" t="str">
        <f>IF(IFERROR(VLOOKUP(F370,F371:F$1993,1,0),"")="","",COUNTIF(F:F,F370))</f>
        <v/>
      </c>
      <c r="BI370" s="4"/>
      <c r="BM370" s="5" t="str">
        <f>IF(B370="","",IF(BH370="",1+(MAX(BM$2:BM369)),""))</f>
        <v/>
      </c>
      <c r="BN370" s="5" t="str">
        <f t="shared" si="75"/>
        <v/>
      </c>
      <c r="BO370" s="5" t="str">
        <f t="shared" si="76"/>
        <v/>
      </c>
      <c r="BP370" s="15" t="str">
        <f t="shared" si="77"/>
        <v/>
      </c>
      <c r="BQ370" s="29"/>
      <c r="BR370" s="16"/>
      <c r="BS370" s="5" t="str">
        <f t="shared" si="85"/>
        <v/>
      </c>
      <c r="BV370" s="5" t="str">
        <f t="shared" si="84"/>
        <v/>
      </c>
      <c r="BW370" s="5" t="str">
        <f>IF(I370="","",IFERROR(IF(VLOOKUP(I370,I$2:I369,1,0)=0,"",""),I370))</f>
        <v/>
      </c>
      <c r="BX370" s="25" t="str">
        <f>IF(BW370="","",(IFERROR(VLOOKUP(MID(BW370,1,1),$CO$2:CS$28,3,0),0)+IFERROR(VLOOKUP(MID(BW370,2,1),CO$2:CS$28,4,0),0)+IFERROR(VLOOKUP(MID(BW370,3,1),CO$2:CS$28,5,0),0)+(ROW(BW370)/1000000000000)))</f>
        <v/>
      </c>
      <c r="BZ370" s="5">
        <v>369</v>
      </c>
      <c r="CA370" s="5" t="str">
        <f>IFERROR(VLOOKUP(BZ370,BV$2:BW1446,2,0),"")</f>
        <v/>
      </c>
      <c r="CU370" s="5" t="e">
        <f>IF(REPORTE!AH$2="si",IF(F370=VALUE(REPORTE!C$11),IF(SUM(CU371:CU$1993),CONCATENATE(INT(B370),", "),INT(B370)),""),IF(F370=VALUE(REPORTE!C$10),IF(SUM(CU371:CU$1993),CONCATENATE(INT(B370),", "),INT(B370)),""))</f>
        <v>#VALUE!</v>
      </c>
    </row>
    <row r="371" spans="1:100" s="5" customFormat="1" ht="15" customHeight="1" x14ac:dyDescent="0.25">
      <c r="A371" s="4" t="str">
        <f t="shared" si="74"/>
        <v/>
      </c>
      <c r="B371" s="6"/>
      <c r="C371" s="7"/>
      <c r="D371" s="10"/>
      <c r="E371" s="5" t="str">
        <f t="shared" si="78"/>
        <v/>
      </c>
      <c r="F371" s="9"/>
      <c r="G371" s="1" t="str">
        <f>IFERROR(INDEX('padron cfe'!B:B,MATCH(DATOS!F371,'padron cfe'!A:A,0),1),"")</f>
        <v/>
      </c>
      <c r="H371" s="1"/>
      <c r="J371" s="2" t="str">
        <f>IFERROR(INDEX('padron cfe'!C:C,MATCH(DATOS!F371,'padron cfe'!A:A,0),1),"")</f>
        <v/>
      </c>
      <c r="K371" s="4"/>
      <c r="L371" s="4" t="str">
        <f>IFERROR(IF(VLOOKUP(I371,I$2:L370,4,0)=0,"",VLOOKUP(I371,I$2:L370,4,0)),"")</f>
        <v/>
      </c>
      <c r="M371" s="4" t="str">
        <f>IFERROR(IF(VLOOKUP(I371,I$2:M370,5,0)=0,"",VLOOKUP(I371,I$2:M370,5,0)),"")</f>
        <v/>
      </c>
      <c r="N371" s="4"/>
      <c r="O371" s="2"/>
      <c r="P371" s="2"/>
      <c r="T371" s="2" t="str">
        <f>IFERROR(INDEX('padron cfe'!D:D,MATCH(DATOS!F371,'padron cfe'!A:A,0),1),"")</f>
        <v/>
      </c>
      <c r="U371" s="4"/>
      <c r="V371" s="4"/>
      <c r="W371" s="4"/>
      <c r="X371" s="4"/>
      <c r="Y371" s="4"/>
      <c r="Z371" s="8"/>
      <c r="AA371" s="4"/>
      <c r="AB371" s="4" t="str">
        <f t="shared" si="79"/>
        <v/>
      </c>
      <c r="AC371" s="7" t="str">
        <f t="shared" ca="1" si="80"/>
        <v/>
      </c>
      <c r="AD371" s="7"/>
      <c r="AE371" s="7"/>
      <c r="AF371" s="97" t="str">
        <f>IFERROR(INDEX(bombas!F:F,MATCH(B371,bombas!I:I,0),1),"")</f>
        <v/>
      </c>
      <c r="AG371" s="6" t="str">
        <f>IFERROR(INDEX(bombas!H:H,MATCH(B371,bombas!I:I,0),1),"")</f>
        <v/>
      </c>
      <c r="AH371" s="4"/>
      <c r="AI371" s="4" t="str">
        <f t="shared" si="81"/>
        <v/>
      </c>
      <c r="AJ371" s="4"/>
      <c r="AK371" s="127" t="str">
        <f t="shared" si="82"/>
        <v/>
      </c>
      <c r="AL371" s="2" t="str">
        <f>IFERROR(IF(INDEX(AL$1:AL370,MATCH(I371,I$1:I370,0),1)=0,"",INDEX(AL$1:AL370,MATCH(I371,I$1:I370,0),1)),"")</f>
        <v/>
      </c>
      <c r="AM371" s="2" t="str">
        <f>IFERROR(IF(INDEX(AM$1:AM370,MATCH(I371,I$1:I370,0),1)=0,"",INDEX(AM$1:AM370,MATCH(I371,I$1:I370,0),1)),"")</f>
        <v/>
      </c>
      <c r="AN371" s="2" t="str">
        <f>IFERROR(IF(INDEX(AN$1:AN370,MATCH(I371,I$1:I370,0),1)=0,"",INDEX(AN$1:AN370,MATCH(I371,I$1:I370,0),1)),"")</f>
        <v/>
      </c>
      <c r="AO371" s="2"/>
      <c r="AP371" s="2"/>
      <c r="AQ371" s="2"/>
      <c r="AR371" s="4"/>
      <c r="AS371" s="4"/>
      <c r="AT371" s="4"/>
      <c r="AU371" s="4"/>
      <c r="AV371" s="4"/>
      <c r="AW371" s="4"/>
      <c r="AX371" s="4"/>
      <c r="AY371" s="4"/>
      <c r="AZ371" s="4"/>
      <c r="BB371" s="4"/>
      <c r="BH371" s="4" t="str">
        <f>IF(IFERROR(VLOOKUP(F371,F372:F$1993,1,0),"")="","",COUNTIF(F:F,F371))</f>
        <v/>
      </c>
      <c r="BI371" s="4"/>
      <c r="BM371" s="5" t="str">
        <f>IF(B371="","",IF(BH371="",1+(MAX(BM$2:BM370)),""))</f>
        <v/>
      </c>
      <c r="BN371" s="5" t="str">
        <f t="shared" si="75"/>
        <v/>
      </c>
      <c r="BO371" s="5" t="str">
        <f t="shared" si="76"/>
        <v/>
      </c>
      <c r="BP371" s="15" t="str">
        <f t="shared" si="77"/>
        <v/>
      </c>
      <c r="BQ371" s="29"/>
      <c r="BR371" s="16"/>
      <c r="BS371" s="5" t="str">
        <f t="shared" si="85"/>
        <v/>
      </c>
      <c r="BV371" s="5" t="str">
        <f t="shared" si="84"/>
        <v/>
      </c>
      <c r="BW371" s="5" t="str">
        <f>IF(I371="","",IFERROR(IF(VLOOKUP(I371,I$2:I370,1,0)=0,"",""),I371))</f>
        <v/>
      </c>
      <c r="BX371" s="25" t="str">
        <f>IF(BW371="","",(IFERROR(VLOOKUP(MID(BW371,1,1),$CO$2:CS$28,3,0),0)+IFERROR(VLOOKUP(MID(BW371,2,1),CO$2:CS$28,4,0),0)+IFERROR(VLOOKUP(MID(BW371,3,1),CO$2:CS$28,5,0),0)+(ROW(BW371)/1000000000000)))</f>
        <v/>
      </c>
      <c r="BZ371" s="5">
        <v>370</v>
      </c>
      <c r="CA371" s="5" t="str">
        <f>IFERROR(VLOOKUP(BZ371,BV$2:BW1447,2,0),"")</f>
        <v/>
      </c>
      <c r="CU371" s="5" t="e">
        <f>IF(REPORTE!AH$2="si",IF(F371=VALUE(REPORTE!C$11),IF(SUM(CU372:CU$1993),CONCATENATE(INT(B371),", "),INT(B371)),""),IF(F371=VALUE(REPORTE!C$10),IF(SUM(CU372:CU$1993),CONCATENATE(INT(B371),", "),INT(B371)),""))</f>
        <v>#VALUE!</v>
      </c>
    </row>
    <row r="372" spans="1:100" s="5" customFormat="1" ht="15" customHeight="1" x14ac:dyDescent="0.25">
      <c r="A372" s="4" t="str">
        <f t="shared" si="74"/>
        <v/>
      </c>
      <c r="B372" s="6"/>
      <c r="C372" s="7"/>
      <c r="D372" s="10"/>
      <c r="E372" s="5" t="str">
        <f t="shared" si="78"/>
        <v/>
      </c>
      <c r="F372" s="9"/>
      <c r="G372" s="1" t="str">
        <f>IFERROR(INDEX('padron cfe'!B:B,MATCH(DATOS!F372,'padron cfe'!A:A,0),1),"")</f>
        <v/>
      </c>
      <c r="H372" s="1"/>
      <c r="J372" s="2" t="str">
        <f>IFERROR(INDEX('padron cfe'!C:C,MATCH(DATOS!F372,'padron cfe'!A:A,0),1),"")</f>
        <v/>
      </c>
      <c r="K372" s="4"/>
      <c r="L372" s="4" t="str">
        <f>IFERROR(IF(VLOOKUP(I372,I$2:L371,4,0)=0,"",VLOOKUP(I372,I$2:L371,4,0)),"")</f>
        <v/>
      </c>
      <c r="M372" s="4" t="str">
        <f>IFERROR(IF(VLOOKUP(I372,I$2:M371,5,0)=0,"",VLOOKUP(I372,I$2:M371,5,0)),"")</f>
        <v/>
      </c>
      <c r="N372" s="4"/>
      <c r="O372" s="2"/>
      <c r="P372" s="2"/>
      <c r="T372" s="2" t="str">
        <f>IFERROR(INDEX('padron cfe'!D:D,MATCH(DATOS!F372,'padron cfe'!A:A,0),1),"")</f>
        <v/>
      </c>
      <c r="U372" s="4"/>
      <c r="V372" s="4"/>
      <c r="W372" s="4"/>
      <c r="X372" s="4"/>
      <c r="Y372" s="4"/>
      <c r="Z372" s="8"/>
      <c r="AA372" s="4"/>
      <c r="AB372" s="4" t="str">
        <f t="shared" si="79"/>
        <v/>
      </c>
      <c r="AC372" s="7" t="str">
        <f t="shared" ca="1" si="80"/>
        <v/>
      </c>
      <c r="AD372" s="7"/>
      <c r="AE372" s="7"/>
      <c r="AF372" s="97" t="str">
        <f>IFERROR(INDEX(bombas!F:F,MATCH(B372,bombas!I:I,0),1),"")</f>
        <v/>
      </c>
      <c r="AG372" s="6" t="str">
        <f>IFERROR(INDEX(bombas!H:H,MATCH(B372,bombas!I:I,0),1),"")</f>
        <v/>
      </c>
      <c r="AH372" s="4"/>
      <c r="AI372" s="4" t="str">
        <f t="shared" si="81"/>
        <v/>
      </c>
      <c r="AJ372" s="4"/>
      <c r="AK372" s="127" t="str">
        <f t="shared" si="82"/>
        <v/>
      </c>
      <c r="AL372" s="2" t="str">
        <f>IFERROR(IF(INDEX(AL$1:AL371,MATCH(I372,I$1:I371,0),1)=0,"",INDEX(AL$1:AL371,MATCH(I372,I$1:I371,0),1)),"")</f>
        <v/>
      </c>
      <c r="AM372" s="2" t="str">
        <f>IFERROR(IF(INDEX(AM$1:AM371,MATCH(I372,I$1:I371,0),1)=0,"",INDEX(AM$1:AM371,MATCH(I372,I$1:I371,0),1)),"")</f>
        <v/>
      </c>
      <c r="AN372" s="2" t="str">
        <f>IFERROR(IF(INDEX(AN$1:AN371,MATCH(I372,I$1:I371,0),1)=0,"",INDEX(AN$1:AN371,MATCH(I372,I$1:I371,0),1)),"")</f>
        <v/>
      </c>
      <c r="AO372" s="2"/>
      <c r="AP372" s="2"/>
      <c r="AQ372" s="2"/>
      <c r="AR372" s="4"/>
      <c r="AS372" s="4"/>
      <c r="AT372" s="4"/>
      <c r="AU372" s="4"/>
      <c r="AV372" s="4"/>
      <c r="AW372" s="4"/>
      <c r="AX372" s="4"/>
      <c r="AY372" s="4"/>
      <c r="AZ372" s="4"/>
      <c r="BB372" s="4"/>
      <c r="BH372" s="4" t="str">
        <f>IF(IFERROR(VLOOKUP(F372,F373:F$1993,1,0),"")="","",COUNTIF(F:F,F372))</f>
        <v/>
      </c>
      <c r="BI372" s="4"/>
      <c r="BM372" s="5" t="str">
        <f>IF(B372="","",IF(BH372="",1+(MAX(BM$2:BM371)),""))</f>
        <v/>
      </c>
      <c r="BN372" s="5" t="str">
        <f t="shared" si="75"/>
        <v/>
      </c>
      <c r="BO372" s="5" t="str">
        <f t="shared" si="76"/>
        <v/>
      </c>
      <c r="BP372" s="15" t="str">
        <f t="shared" si="77"/>
        <v/>
      </c>
      <c r="BQ372" s="29"/>
      <c r="BR372" s="16"/>
      <c r="BS372" s="5" t="str">
        <f t="shared" si="85"/>
        <v/>
      </c>
      <c r="BV372" s="5" t="str">
        <f t="shared" si="84"/>
        <v/>
      </c>
      <c r="BW372" s="5" t="str">
        <f>IF(I372="","",IFERROR(IF(VLOOKUP(I372,I$2:I371,1,0)=0,"",""),I372))</f>
        <v/>
      </c>
      <c r="BX372" s="25" t="str">
        <f>IF(BW372="","",(IFERROR(VLOOKUP(MID(BW372,1,1),$CO$2:CS$28,3,0),0)+IFERROR(VLOOKUP(MID(BW372,2,1),CO$2:CS$28,4,0),0)+IFERROR(VLOOKUP(MID(BW372,3,1),CO$2:CS$28,5,0),0)+(ROW(BW372)/1000000000000)))</f>
        <v/>
      </c>
      <c r="BZ372" s="5">
        <v>371</v>
      </c>
      <c r="CA372" s="5" t="str">
        <f>IFERROR(VLOOKUP(BZ372,BV$2:BW1448,2,0),"")</f>
        <v/>
      </c>
      <c r="CU372" s="5" t="e">
        <f>IF(REPORTE!AH$2="si",IF(F372=VALUE(REPORTE!C$11),IF(SUM(CU373:CU$1993),CONCATENATE(INT(B372),", "),INT(B372)),""),IF(F372=VALUE(REPORTE!C$10),IF(SUM(CU373:CU$1993),CONCATENATE(INT(B372),", "),INT(B372)),""))</f>
        <v>#VALUE!</v>
      </c>
    </row>
    <row r="373" spans="1:100" s="5" customFormat="1" ht="15" customHeight="1" x14ac:dyDescent="0.25">
      <c r="A373" s="4" t="str">
        <f t="shared" si="74"/>
        <v/>
      </c>
      <c r="B373" s="6"/>
      <c r="C373" s="7"/>
      <c r="D373" s="10"/>
      <c r="E373" s="5" t="str">
        <f t="shared" si="78"/>
        <v/>
      </c>
      <c r="F373" s="9"/>
      <c r="G373" s="1" t="str">
        <f>IFERROR(INDEX('padron cfe'!B:B,MATCH(DATOS!F373,'padron cfe'!A:A,0),1),"")</f>
        <v/>
      </c>
      <c r="H373" s="1"/>
      <c r="J373" s="2" t="str">
        <f>IFERROR(INDEX('padron cfe'!C:C,MATCH(DATOS!F373,'padron cfe'!A:A,0),1),"")</f>
        <v/>
      </c>
      <c r="K373" s="4"/>
      <c r="L373" s="4" t="str">
        <f>IFERROR(IF(VLOOKUP(I373,I$2:L372,4,0)=0,"",VLOOKUP(I373,I$2:L372,4,0)),"")</f>
        <v/>
      </c>
      <c r="M373" s="4" t="str">
        <f>IFERROR(IF(VLOOKUP(I373,I$2:M372,5,0)=0,"",VLOOKUP(I373,I$2:M372,5,0)),"")</f>
        <v/>
      </c>
      <c r="N373" s="4"/>
      <c r="O373" s="2"/>
      <c r="P373" s="2"/>
      <c r="T373" s="2" t="str">
        <f>IFERROR(INDEX('padron cfe'!D:D,MATCH(DATOS!F373,'padron cfe'!A:A,0),1),"")</f>
        <v/>
      </c>
      <c r="U373" s="4"/>
      <c r="V373" s="4"/>
      <c r="W373" s="4"/>
      <c r="X373" s="4"/>
      <c r="Y373" s="4"/>
      <c r="Z373" s="8"/>
      <c r="AA373" s="4"/>
      <c r="AB373" s="4" t="str">
        <f t="shared" si="79"/>
        <v/>
      </c>
      <c r="AC373" s="7" t="str">
        <f t="shared" ca="1" si="80"/>
        <v/>
      </c>
      <c r="AD373" s="7"/>
      <c r="AE373" s="7"/>
      <c r="AF373" s="97" t="str">
        <f>IFERROR(INDEX(bombas!F:F,MATCH(B373,bombas!I:I,0),1),"")</f>
        <v/>
      </c>
      <c r="AG373" s="6" t="str">
        <f>IFERROR(INDEX(bombas!H:H,MATCH(B373,bombas!I:I,0),1),"")</f>
        <v/>
      </c>
      <c r="AH373" s="4"/>
      <c r="AI373" s="4" t="str">
        <f t="shared" si="81"/>
        <v/>
      </c>
      <c r="AJ373" s="4"/>
      <c r="AK373" s="127" t="str">
        <f t="shared" si="82"/>
        <v/>
      </c>
      <c r="AL373" s="2" t="str">
        <f>IFERROR(IF(INDEX(AL$1:AL372,MATCH(I373,I$1:I372,0),1)=0,"",INDEX(AL$1:AL372,MATCH(I373,I$1:I372,0),1)),"")</f>
        <v/>
      </c>
      <c r="AM373" s="2" t="str">
        <f>IFERROR(IF(INDEX(AM$1:AM372,MATCH(I373,I$1:I372,0),1)=0,"",INDEX(AM$1:AM372,MATCH(I373,I$1:I372,0),1)),"")</f>
        <v/>
      </c>
      <c r="AN373" s="2" t="str">
        <f>IFERROR(IF(INDEX(AN$1:AN372,MATCH(I373,I$1:I372,0),1)=0,"",INDEX(AN$1:AN372,MATCH(I373,I$1:I372,0),1)),"")</f>
        <v/>
      </c>
      <c r="AO373" s="2"/>
      <c r="AP373" s="2"/>
      <c r="AQ373" s="2"/>
      <c r="AR373" s="4"/>
      <c r="AS373" s="4"/>
      <c r="AT373" s="4"/>
      <c r="AU373" s="4"/>
      <c r="AV373" s="4"/>
      <c r="AW373" s="4"/>
      <c r="AX373" s="4"/>
      <c r="AY373" s="4"/>
      <c r="AZ373" s="4"/>
      <c r="BB373" s="4"/>
      <c r="BH373" s="4" t="str">
        <f>IF(IFERROR(VLOOKUP(F373,F374:F$1993,1,0),"")="","",COUNTIF(F:F,F373))</f>
        <v/>
      </c>
      <c r="BI373" s="4"/>
      <c r="BM373" s="5" t="str">
        <f>IF(B373="","",IF(BH373="",1+(MAX(BM$2:BM372)),""))</f>
        <v/>
      </c>
      <c r="BN373" s="5" t="str">
        <f t="shared" si="75"/>
        <v/>
      </c>
      <c r="BO373" s="5" t="str">
        <f t="shared" si="76"/>
        <v/>
      </c>
      <c r="BP373" s="15" t="str">
        <f t="shared" si="77"/>
        <v/>
      </c>
      <c r="BQ373" s="29"/>
      <c r="BR373" s="16"/>
      <c r="BS373" s="5" t="str">
        <f t="shared" si="85"/>
        <v/>
      </c>
      <c r="BV373" s="5" t="str">
        <f t="shared" si="84"/>
        <v/>
      </c>
      <c r="BW373" s="5" t="str">
        <f>IF(I373="","",IFERROR(IF(VLOOKUP(I373,I$2:I372,1,0)=0,"",""),I373))</f>
        <v/>
      </c>
      <c r="BX373" s="25" t="str">
        <f>IF(BW373="","",(IFERROR(VLOOKUP(MID(BW373,1,1),$CO$2:CS$28,3,0),0)+IFERROR(VLOOKUP(MID(BW373,2,1),CO$2:CS$28,4,0),0)+IFERROR(VLOOKUP(MID(BW373,3,1),CO$2:CS$28,5,0),0)+(ROW(BW373)/1000000000000)))</f>
        <v/>
      </c>
      <c r="BZ373" s="5">
        <v>372</v>
      </c>
      <c r="CA373" s="5" t="str">
        <f>IFERROR(VLOOKUP(BZ373,BV$2:BW1449,2,0),"")</f>
        <v/>
      </c>
      <c r="CU373" s="5" t="e">
        <f>IF(REPORTE!AH$2="si",IF(F373=VALUE(REPORTE!C$11),IF(SUM(CU374:CU$1993),CONCATENATE(INT(B373),", "),INT(B373)),""),IF(F373=VALUE(REPORTE!C$10),IF(SUM(CU374:CU$1993),CONCATENATE(INT(B373),", "),INT(B373)),""))</f>
        <v>#VALUE!</v>
      </c>
    </row>
    <row r="374" spans="1:100" s="5" customFormat="1" ht="15" customHeight="1" x14ac:dyDescent="0.25">
      <c r="A374" s="4" t="str">
        <f t="shared" si="74"/>
        <v/>
      </c>
      <c r="B374" s="6"/>
      <c r="C374" s="7"/>
      <c r="D374" s="10"/>
      <c r="E374" s="5" t="str">
        <f t="shared" si="78"/>
        <v/>
      </c>
      <c r="F374" s="9"/>
      <c r="G374" s="1" t="str">
        <f>IFERROR(INDEX('padron cfe'!B:B,MATCH(DATOS!F374,'padron cfe'!A:A,0),1),"")</f>
        <v/>
      </c>
      <c r="H374" s="1"/>
      <c r="J374" s="2" t="str">
        <f>IFERROR(INDEX('padron cfe'!C:C,MATCH(DATOS!F374,'padron cfe'!A:A,0),1),"")</f>
        <v/>
      </c>
      <c r="K374" s="4"/>
      <c r="L374" s="4" t="str">
        <f>IFERROR(IF(VLOOKUP(I374,I$2:L373,4,0)=0,"",VLOOKUP(I374,I$2:L373,4,0)),"")</f>
        <v/>
      </c>
      <c r="M374" s="4" t="str">
        <f>IFERROR(IF(VLOOKUP(I374,I$2:M373,5,0)=0,"",VLOOKUP(I374,I$2:M373,5,0)),"")</f>
        <v/>
      </c>
      <c r="N374" s="4"/>
      <c r="O374" s="2"/>
      <c r="P374" s="2"/>
      <c r="T374" s="2" t="str">
        <f>IFERROR(INDEX('padron cfe'!D:D,MATCH(DATOS!F374,'padron cfe'!A:A,0),1),"")</f>
        <v/>
      </c>
      <c r="U374" s="4"/>
      <c r="V374" s="4"/>
      <c r="W374" s="4"/>
      <c r="X374" s="4"/>
      <c r="Y374" s="4"/>
      <c r="Z374" s="8"/>
      <c r="AA374" s="4"/>
      <c r="AB374" s="4" t="str">
        <f t="shared" si="79"/>
        <v/>
      </c>
      <c r="AC374" s="7" t="str">
        <f t="shared" ca="1" si="80"/>
        <v/>
      </c>
      <c r="AD374" s="7"/>
      <c r="AE374" s="7"/>
      <c r="AF374" s="97" t="str">
        <f>IFERROR(INDEX(bombas!F:F,MATCH(B374,bombas!I:I,0),1),"")</f>
        <v/>
      </c>
      <c r="AG374" s="6" t="str">
        <f>IFERROR(INDEX(bombas!H:H,MATCH(B374,bombas!I:I,0),1),"")</f>
        <v/>
      </c>
      <c r="AH374" s="4"/>
      <c r="AI374" s="4" t="str">
        <f t="shared" si="81"/>
        <v/>
      </c>
      <c r="AJ374" s="4"/>
      <c r="AK374" s="127" t="str">
        <f t="shared" si="82"/>
        <v/>
      </c>
      <c r="AL374" s="2" t="str">
        <f>IFERROR(IF(INDEX(AL$1:AL373,MATCH(I374,I$1:I373,0),1)=0,"",INDEX(AL$1:AL373,MATCH(I374,I$1:I373,0),1)),"")</f>
        <v/>
      </c>
      <c r="AM374" s="2" t="str">
        <f>IFERROR(IF(INDEX(AM$1:AM373,MATCH(I374,I$1:I373,0),1)=0,"",INDEX(AM$1:AM373,MATCH(I374,I$1:I373,0),1)),"")</f>
        <v/>
      </c>
      <c r="AN374" s="2" t="str">
        <f>IFERROR(IF(INDEX(AN$1:AN373,MATCH(I374,I$1:I373,0),1)=0,"",INDEX(AN$1:AN373,MATCH(I374,I$1:I373,0),1)),"")</f>
        <v/>
      </c>
      <c r="AO374" s="2"/>
      <c r="AP374" s="2"/>
      <c r="AQ374" s="2"/>
      <c r="AR374" s="4"/>
      <c r="AS374" s="4"/>
      <c r="AT374" s="4"/>
      <c r="AU374" s="4"/>
      <c r="AV374" s="4"/>
      <c r="AW374" s="4"/>
      <c r="AX374" s="4"/>
      <c r="AY374" s="4"/>
      <c r="AZ374" s="4"/>
      <c r="BB374" s="4"/>
      <c r="BH374" s="4" t="str">
        <f>IF(IFERROR(VLOOKUP(F374,F375:F$1993,1,0),"")="","",COUNTIF(F:F,F374))</f>
        <v/>
      </c>
      <c r="BI374" s="4"/>
      <c r="BM374" s="5" t="str">
        <f>IF(B374="","",IF(BH374="",1+(MAX(BM$2:BM373)),""))</f>
        <v/>
      </c>
      <c r="BN374" s="5" t="str">
        <f t="shared" si="75"/>
        <v/>
      </c>
      <c r="BO374" s="5" t="str">
        <f t="shared" si="76"/>
        <v/>
      </c>
      <c r="BP374" s="15" t="str">
        <f t="shared" si="77"/>
        <v/>
      </c>
      <c r="BQ374" s="29"/>
      <c r="BR374" s="16"/>
      <c r="BS374" s="5" t="str">
        <f t="shared" si="85"/>
        <v/>
      </c>
      <c r="BV374" s="5" t="str">
        <f t="shared" si="84"/>
        <v/>
      </c>
      <c r="BW374" s="5" t="str">
        <f>IF(I374="","",IFERROR(IF(VLOOKUP(I374,I$2:I373,1,0)=0,"",""),I374))</f>
        <v/>
      </c>
      <c r="BX374" s="25" t="str">
        <f>IF(BW374="","",(IFERROR(VLOOKUP(MID(BW374,1,1),$CO$2:CS$28,3,0),0)+IFERROR(VLOOKUP(MID(BW374,2,1),CO$2:CS$28,4,0),0)+IFERROR(VLOOKUP(MID(BW374,3,1),CO$2:CS$28,5,0),0)+(ROW(BW374)/1000000000000)))</f>
        <v/>
      </c>
      <c r="BZ374" s="5">
        <v>373</v>
      </c>
      <c r="CA374" s="5" t="str">
        <f>IFERROR(VLOOKUP(BZ374,BV$2:BW1450,2,0),"")</f>
        <v/>
      </c>
      <c r="CU374" s="5" t="e">
        <f>IF(REPORTE!AH$2="si",IF(F374=VALUE(REPORTE!C$11),IF(SUM(CU375:CU$1993),CONCATENATE(INT(B374),", "),INT(B374)),""),IF(F374=VALUE(REPORTE!C$10),IF(SUM(CU375:CU$1993),CONCATENATE(INT(B374),", "),INT(B374)),""))</f>
        <v>#VALUE!</v>
      </c>
    </row>
    <row r="375" spans="1:100" s="5" customFormat="1" ht="15" customHeight="1" x14ac:dyDescent="0.25">
      <c r="A375" s="4" t="str">
        <f t="shared" si="74"/>
        <v/>
      </c>
      <c r="B375" s="6"/>
      <c r="C375" s="7"/>
      <c r="D375" s="10"/>
      <c r="E375" s="5" t="str">
        <f t="shared" si="78"/>
        <v/>
      </c>
      <c r="F375" s="9"/>
      <c r="G375" s="1" t="str">
        <f>IFERROR(INDEX('padron cfe'!B:B,MATCH(DATOS!F375,'padron cfe'!A:A,0),1),"")</f>
        <v/>
      </c>
      <c r="H375" s="1"/>
      <c r="J375" s="2" t="str">
        <f>IFERROR(INDEX('padron cfe'!C:C,MATCH(DATOS!F375,'padron cfe'!A:A,0),1),"")</f>
        <v/>
      </c>
      <c r="K375" s="4"/>
      <c r="L375" s="4" t="str">
        <f>IFERROR(IF(VLOOKUP(I375,I$2:L374,4,0)=0,"",VLOOKUP(I375,I$2:L374,4,0)),"")</f>
        <v/>
      </c>
      <c r="M375" s="4" t="str">
        <f>IFERROR(IF(VLOOKUP(I375,I$2:M374,5,0)=0,"",VLOOKUP(I375,I$2:M374,5,0)),"")</f>
        <v/>
      </c>
      <c r="N375" s="4"/>
      <c r="O375" s="2"/>
      <c r="P375" s="2"/>
      <c r="T375" s="2" t="str">
        <f>IFERROR(INDEX('padron cfe'!D:D,MATCH(DATOS!F375,'padron cfe'!A:A,0),1),"")</f>
        <v/>
      </c>
      <c r="U375" s="4"/>
      <c r="V375" s="4"/>
      <c r="W375" s="4"/>
      <c r="X375" s="4"/>
      <c r="Y375" s="4"/>
      <c r="Z375" s="8"/>
      <c r="AA375" s="4"/>
      <c r="AB375" s="4" t="str">
        <f t="shared" si="79"/>
        <v/>
      </c>
      <c r="AC375" s="7" t="str">
        <f t="shared" ca="1" si="80"/>
        <v/>
      </c>
      <c r="AD375" s="7"/>
      <c r="AE375" s="7"/>
      <c r="AF375" s="97" t="str">
        <f>IFERROR(INDEX(bombas!F:F,MATCH(B375,bombas!I:I,0),1),"")</f>
        <v/>
      </c>
      <c r="AG375" s="6" t="str">
        <f>IFERROR(INDEX(bombas!H:H,MATCH(B375,bombas!I:I,0),1),"")</f>
        <v/>
      </c>
      <c r="AH375" s="4"/>
      <c r="AI375" s="4" t="str">
        <f t="shared" si="81"/>
        <v/>
      </c>
      <c r="AJ375" s="4"/>
      <c r="AK375" s="127" t="str">
        <f t="shared" si="82"/>
        <v/>
      </c>
      <c r="AL375" s="2" t="str">
        <f>IFERROR(IF(INDEX(AL$1:AL374,MATCH(I375,I$1:I374,0),1)=0,"",INDEX(AL$1:AL374,MATCH(I375,I$1:I374,0),1)),"")</f>
        <v/>
      </c>
      <c r="AM375" s="2" t="str">
        <f>IFERROR(IF(INDEX(AM$1:AM374,MATCH(I375,I$1:I374,0),1)=0,"",INDEX(AM$1:AM374,MATCH(I375,I$1:I374,0),1)),"")</f>
        <v/>
      </c>
      <c r="AN375" s="2" t="str">
        <f>IFERROR(IF(INDEX(AN$1:AN374,MATCH(I375,I$1:I374,0),1)=0,"",INDEX(AN$1:AN374,MATCH(I375,I$1:I374,0),1)),"")</f>
        <v/>
      </c>
      <c r="AO375" s="2"/>
      <c r="AP375" s="2"/>
      <c r="AQ375" s="2"/>
      <c r="AR375" s="4"/>
      <c r="AS375" s="4"/>
      <c r="AT375" s="4"/>
      <c r="AU375" s="4"/>
      <c r="AV375" s="4"/>
      <c r="AW375" s="4"/>
      <c r="AX375" s="4"/>
      <c r="AY375" s="4"/>
      <c r="AZ375" s="4"/>
      <c r="BB375" s="4"/>
      <c r="BH375" s="4" t="str">
        <f>IF(IFERROR(VLOOKUP(F375,F376:F$1993,1,0),"")="","",COUNTIF(F:F,F375))</f>
        <v/>
      </c>
      <c r="BI375" s="4"/>
      <c r="BM375" s="5" t="str">
        <f>IF(B375="","",IF(BH375="",1+(MAX(BM$2:BM374)),""))</f>
        <v/>
      </c>
      <c r="BN375" s="5" t="str">
        <f t="shared" si="75"/>
        <v/>
      </c>
      <c r="BO375" s="5" t="str">
        <f t="shared" si="76"/>
        <v/>
      </c>
      <c r="BP375" s="15" t="str">
        <f t="shared" si="77"/>
        <v/>
      </c>
      <c r="BQ375" s="29"/>
      <c r="BR375" s="16"/>
      <c r="BS375" s="5" t="str">
        <f t="shared" si="85"/>
        <v/>
      </c>
      <c r="BV375" s="5" t="str">
        <f t="shared" si="84"/>
        <v/>
      </c>
      <c r="BW375" s="5" t="str">
        <f>IF(I375="","",IFERROR(IF(VLOOKUP(I375,I$2:I374,1,0)=0,"",""),I375))</f>
        <v/>
      </c>
      <c r="BX375" s="25" t="str">
        <f>IF(BW375="","",(IFERROR(VLOOKUP(MID(BW375,1,1),$CO$2:CS$28,3,0),0)+IFERROR(VLOOKUP(MID(BW375,2,1),CO$2:CS$28,4,0),0)+IFERROR(VLOOKUP(MID(BW375,3,1),CO$2:CS$28,5,0),0)+(ROW(BW375)/1000000000000)))</f>
        <v/>
      </c>
      <c r="BZ375" s="5">
        <v>374</v>
      </c>
      <c r="CA375" s="5" t="str">
        <f>IFERROR(VLOOKUP(BZ375,BV$2:BW1451,2,0),"")</f>
        <v/>
      </c>
      <c r="CU375" s="5" t="e">
        <f>IF(REPORTE!AH$2="si",IF(F375=VALUE(REPORTE!C$11),IF(SUM(CU376:CU$1993),CONCATENATE(INT(B375),", "),INT(B375)),""),IF(F375=VALUE(REPORTE!C$10),IF(SUM(CU376:CU$1993),CONCATENATE(INT(B375),", "),INT(B375)),""))</f>
        <v>#VALUE!</v>
      </c>
    </row>
    <row r="376" spans="1:100" s="5" customFormat="1" ht="15" customHeight="1" x14ac:dyDescent="0.25">
      <c r="A376" s="4" t="str">
        <f t="shared" si="74"/>
        <v/>
      </c>
      <c r="B376" s="6"/>
      <c r="C376" s="7"/>
      <c r="D376" s="10"/>
      <c r="E376" s="5" t="str">
        <f t="shared" si="78"/>
        <v/>
      </c>
      <c r="F376" s="9"/>
      <c r="G376" s="1" t="str">
        <f>IFERROR(INDEX('padron cfe'!B:B,MATCH(DATOS!F376,'padron cfe'!A:A,0),1),"")</f>
        <v/>
      </c>
      <c r="H376" s="1"/>
      <c r="J376" s="2" t="str">
        <f>IFERROR(INDEX('padron cfe'!C:C,MATCH(DATOS!F376,'padron cfe'!A:A,0),1),"")</f>
        <v/>
      </c>
      <c r="K376" s="4"/>
      <c r="L376" s="4" t="str">
        <f>IFERROR(IF(VLOOKUP(I376,I$2:L375,4,0)=0,"",VLOOKUP(I376,I$2:L375,4,0)),"")</f>
        <v/>
      </c>
      <c r="M376" s="4" t="str">
        <f>IFERROR(IF(VLOOKUP(I376,I$2:M375,5,0)=0,"",VLOOKUP(I376,I$2:M375,5,0)),"")</f>
        <v/>
      </c>
      <c r="N376" s="4"/>
      <c r="O376" s="2"/>
      <c r="P376" s="2"/>
      <c r="T376" s="2" t="str">
        <f>IFERROR(INDEX('padron cfe'!D:D,MATCH(DATOS!F376,'padron cfe'!A:A,0),1),"")</f>
        <v/>
      </c>
      <c r="U376" s="4"/>
      <c r="V376" s="4"/>
      <c r="W376" s="4"/>
      <c r="X376" s="4"/>
      <c r="Y376" s="4"/>
      <c r="Z376" s="8"/>
      <c r="AA376" s="4"/>
      <c r="AB376" s="4" t="str">
        <f t="shared" si="79"/>
        <v/>
      </c>
      <c r="AC376" s="7" t="str">
        <f t="shared" ca="1" si="80"/>
        <v/>
      </c>
      <c r="AD376" s="7"/>
      <c r="AE376" s="7"/>
      <c r="AF376" s="97" t="str">
        <f>IFERROR(INDEX(bombas!F:F,MATCH(B376,bombas!I:I,0),1),"")</f>
        <v/>
      </c>
      <c r="AG376" s="6" t="str">
        <f>IFERROR(INDEX(bombas!H:H,MATCH(B376,bombas!I:I,0),1),"")</f>
        <v/>
      </c>
      <c r="AH376" s="4"/>
      <c r="AI376" s="4" t="str">
        <f t="shared" si="81"/>
        <v/>
      </c>
      <c r="AJ376" s="4"/>
      <c r="AK376" s="127" t="str">
        <f t="shared" si="82"/>
        <v/>
      </c>
      <c r="AL376" s="2" t="str">
        <f>IFERROR(IF(INDEX(AL$1:AL375,MATCH(I376,I$1:I375,0),1)=0,"",INDEX(AL$1:AL375,MATCH(I376,I$1:I375,0),1)),"")</f>
        <v/>
      </c>
      <c r="AM376" s="2" t="str">
        <f>IFERROR(IF(INDEX(AM$1:AM375,MATCH(I376,I$1:I375,0),1)=0,"",INDEX(AM$1:AM375,MATCH(I376,I$1:I375,0),1)),"")</f>
        <v/>
      </c>
      <c r="AN376" s="2" t="str">
        <f>IFERROR(IF(INDEX(AN$1:AN375,MATCH(I376,I$1:I375,0),1)=0,"",INDEX(AN$1:AN375,MATCH(I376,I$1:I375,0),1)),"")</f>
        <v/>
      </c>
      <c r="AO376" s="2"/>
      <c r="AP376" s="2"/>
      <c r="AQ376" s="2"/>
      <c r="AR376" s="4"/>
      <c r="AS376" s="4"/>
      <c r="AT376" s="4"/>
      <c r="AU376" s="4"/>
      <c r="AV376" s="4"/>
      <c r="AW376" s="4"/>
      <c r="AX376" s="4"/>
      <c r="AY376" s="4"/>
      <c r="AZ376" s="4"/>
      <c r="BB376" s="4"/>
      <c r="BH376" s="4" t="str">
        <f>IF(IFERROR(VLOOKUP(F376,F377:F$1993,1,0),"")="","",COUNTIF(F:F,F376))</f>
        <v/>
      </c>
      <c r="BI376" s="4"/>
      <c r="BM376" s="5" t="str">
        <f>IF(B376="","",IF(BH376="",1+(MAX(BM$2:BM375)),""))</f>
        <v/>
      </c>
      <c r="BN376" s="5" t="str">
        <f t="shared" si="75"/>
        <v/>
      </c>
      <c r="BO376" s="5" t="str">
        <f t="shared" si="76"/>
        <v/>
      </c>
      <c r="BP376" s="15" t="str">
        <f t="shared" si="77"/>
        <v/>
      </c>
      <c r="BQ376" s="29"/>
      <c r="BR376" s="16"/>
      <c r="BS376" s="5" t="str">
        <f t="shared" si="85"/>
        <v/>
      </c>
      <c r="BV376" s="5" t="str">
        <f t="shared" si="84"/>
        <v/>
      </c>
      <c r="BW376" s="5" t="str">
        <f>IF(I376="","",IFERROR(IF(VLOOKUP(I376,I$2:I375,1,0)=0,"",""),I376))</f>
        <v/>
      </c>
      <c r="BX376" s="25" t="str">
        <f>IF(BW376="","",(IFERROR(VLOOKUP(MID(BW376,1,1),$CO$2:CS$28,3,0),0)+IFERROR(VLOOKUP(MID(BW376,2,1),CO$2:CS$28,4,0),0)+IFERROR(VLOOKUP(MID(BW376,3,1),CO$2:CS$28,5,0),0)+(ROW(BW376)/1000000000000)))</f>
        <v/>
      </c>
      <c r="BZ376" s="5">
        <v>375</v>
      </c>
      <c r="CA376" s="5" t="str">
        <f>IFERROR(VLOOKUP(BZ376,BV$2:BW1452,2,0),"")</f>
        <v/>
      </c>
      <c r="CU376" s="5" t="e">
        <f>IF(REPORTE!AH$2="si",IF(F376=VALUE(REPORTE!C$11),IF(SUM(CU377:CU$1993),CONCATENATE(INT(B376),", "),INT(B376)),""),IF(F376=VALUE(REPORTE!C$10),IF(SUM(CU377:CU$1993),CONCATENATE(INT(B376),", "),INT(B376)),""))</f>
        <v>#VALUE!</v>
      </c>
    </row>
    <row r="377" spans="1:100" s="5" customFormat="1" ht="15" customHeight="1" x14ac:dyDescent="0.25">
      <c r="A377" s="4" t="str">
        <f t="shared" si="74"/>
        <v/>
      </c>
      <c r="B377" s="6"/>
      <c r="C377" s="7"/>
      <c r="D377" s="10"/>
      <c r="E377" s="5" t="str">
        <f t="shared" si="78"/>
        <v/>
      </c>
      <c r="F377" s="9"/>
      <c r="G377" s="1" t="str">
        <f>IFERROR(INDEX('padron cfe'!B:B,MATCH(DATOS!F377,'padron cfe'!A:A,0),1),"")</f>
        <v/>
      </c>
      <c r="H377" s="1"/>
      <c r="J377" s="2" t="str">
        <f>IFERROR(INDEX('padron cfe'!C:C,MATCH(DATOS!F377,'padron cfe'!A:A,0),1),"")</f>
        <v/>
      </c>
      <c r="K377" s="4"/>
      <c r="L377" s="4" t="str">
        <f>IFERROR(IF(VLOOKUP(I377,I$2:L376,4,0)=0,"",VLOOKUP(I377,I$2:L376,4,0)),"")</f>
        <v/>
      </c>
      <c r="M377" s="4" t="str">
        <f>IFERROR(IF(VLOOKUP(I377,I$2:M376,5,0)=0,"",VLOOKUP(I377,I$2:M376,5,0)),"")</f>
        <v/>
      </c>
      <c r="N377" s="4"/>
      <c r="O377" s="2"/>
      <c r="P377" s="2"/>
      <c r="T377" s="2" t="str">
        <f>IFERROR(INDEX('padron cfe'!D:D,MATCH(DATOS!F377,'padron cfe'!A:A,0),1),"")</f>
        <v/>
      </c>
      <c r="U377" s="4"/>
      <c r="V377" s="4"/>
      <c r="W377" s="4"/>
      <c r="X377" s="4"/>
      <c r="Y377" s="4"/>
      <c r="Z377" s="8"/>
      <c r="AA377" s="4"/>
      <c r="AB377" s="4" t="str">
        <f t="shared" si="79"/>
        <v/>
      </c>
      <c r="AC377" s="7" t="str">
        <f t="shared" ca="1" si="80"/>
        <v/>
      </c>
      <c r="AD377" s="7"/>
      <c r="AE377" s="7"/>
      <c r="AF377" s="97" t="str">
        <f>IFERROR(INDEX(bombas!F:F,MATCH(B377,bombas!I:I,0),1),"")</f>
        <v/>
      </c>
      <c r="AG377" s="6" t="str">
        <f>IFERROR(INDEX(bombas!H:H,MATCH(B377,bombas!I:I,0),1),"")</f>
        <v/>
      </c>
      <c r="AH377" s="4"/>
      <c r="AI377" s="4" t="str">
        <f t="shared" si="81"/>
        <v/>
      </c>
      <c r="AJ377" s="4"/>
      <c r="AK377" s="127" t="str">
        <f t="shared" si="82"/>
        <v/>
      </c>
      <c r="AL377" s="2" t="str">
        <f>IFERROR(IF(INDEX(AL$1:AL376,MATCH(I377,I$1:I376,0),1)=0,"",INDEX(AL$1:AL376,MATCH(I377,I$1:I376,0),1)),"")</f>
        <v/>
      </c>
      <c r="AM377" s="2" t="str">
        <f>IFERROR(IF(INDEX(AM$1:AM376,MATCH(I377,I$1:I376,0),1)=0,"",INDEX(AM$1:AM376,MATCH(I377,I$1:I376,0),1)),"")</f>
        <v/>
      </c>
      <c r="AN377" s="2" t="str">
        <f>IFERROR(IF(INDEX(AN$1:AN376,MATCH(I377,I$1:I376,0),1)=0,"",INDEX(AN$1:AN376,MATCH(I377,I$1:I376,0),1)),"")</f>
        <v/>
      </c>
      <c r="AO377" s="2"/>
      <c r="AP377" s="2"/>
      <c r="AQ377" s="2"/>
      <c r="AR377" s="4"/>
      <c r="AS377" s="4"/>
      <c r="AT377" s="4"/>
      <c r="AU377" s="4"/>
      <c r="AV377" s="4"/>
      <c r="AW377" s="4"/>
      <c r="AX377" s="4"/>
      <c r="AY377" s="4"/>
      <c r="AZ377" s="4"/>
      <c r="BB377" s="4"/>
      <c r="BH377" s="4" t="str">
        <f>IF(IFERROR(VLOOKUP(F377,F378:F$1993,1,0),"")="","",COUNTIF(F:F,F377))</f>
        <v/>
      </c>
      <c r="BI377" s="4"/>
      <c r="BM377" s="5" t="str">
        <f>IF(B377="","",IF(BH377="",1+(MAX(BM$2:BM376)),""))</f>
        <v/>
      </c>
      <c r="BN377" s="5" t="str">
        <f t="shared" si="75"/>
        <v/>
      </c>
      <c r="BO377" s="5" t="str">
        <f t="shared" si="76"/>
        <v/>
      </c>
      <c r="BP377" s="15" t="str">
        <f t="shared" si="77"/>
        <v/>
      </c>
      <c r="BQ377" s="29"/>
      <c r="BR377" s="16"/>
      <c r="BS377" s="5" t="str">
        <f t="shared" ref="BS377:BS392" si="86">CONCATENATE(AQ377,AS377,AT377,AU377,AV377)</f>
        <v/>
      </c>
      <c r="BV377" s="5" t="str">
        <f t="shared" ref="BV377:BV385" si="87">IFERROR(RANK(BX377,BX$2:BX$1493,1),"")</f>
        <v/>
      </c>
      <c r="BW377" s="5" t="str">
        <f>IF(I377="","",IFERROR(IF(VLOOKUP(I377,I$2:I376,1,0)=0,"",""),I377))</f>
        <v/>
      </c>
      <c r="BX377" s="25" t="str">
        <f>IF(BW377="","",(IFERROR(VLOOKUP(MID(BW377,1,1),$CO$2:CS$28,3,0),0)+IFERROR(VLOOKUP(MID(BW377,2,1),CO$2:CS$28,4,0),0)+IFERROR(VLOOKUP(MID(BW377,3,1),CO$2:CS$28,5,0),0)+(ROW(BW377)/1000000000000)))</f>
        <v/>
      </c>
      <c r="BZ377" s="5">
        <v>376</v>
      </c>
      <c r="CA377" s="5" t="str">
        <f>IFERROR(VLOOKUP(BZ377,BV$2:BW1453,2,0),"")</f>
        <v/>
      </c>
      <c r="CU377" s="5" t="e">
        <f>IF(REPORTE!AH$2="si",IF(F377=VALUE(REPORTE!C$11),IF(SUM(CU378:CU$1993),CONCATENATE(INT(B377),", "),INT(B377)),""),IF(F377=VALUE(REPORTE!C$10),IF(SUM(CU378:CU$1993),CONCATENATE(INT(B377),", "),INT(B377)),""))</f>
        <v>#VALUE!</v>
      </c>
    </row>
    <row r="378" spans="1:100" s="5" customFormat="1" ht="15" customHeight="1" x14ac:dyDescent="0.25">
      <c r="A378" s="4" t="str">
        <f t="shared" si="74"/>
        <v/>
      </c>
      <c r="B378" s="6"/>
      <c r="C378" s="7"/>
      <c r="D378" s="10"/>
      <c r="E378" s="5" t="str">
        <f t="shared" si="78"/>
        <v/>
      </c>
      <c r="F378" s="9"/>
      <c r="G378" s="1" t="str">
        <f>IFERROR(INDEX('padron cfe'!B:B,MATCH(DATOS!F378,'padron cfe'!A:A,0),1),"")</f>
        <v/>
      </c>
      <c r="H378" s="1"/>
      <c r="J378" s="2" t="str">
        <f>IFERROR(INDEX('padron cfe'!C:C,MATCH(DATOS!F378,'padron cfe'!A:A,0),1),"")</f>
        <v/>
      </c>
      <c r="K378" s="4"/>
      <c r="L378" s="4" t="str">
        <f>IFERROR(IF(VLOOKUP(I378,I$2:L377,4,0)=0,"",VLOOKUP(I378,I$2:L377,4,0)),"")</f>
        <v/>
      </c>
      <c r="M378" s="4" t="str">
        <f>IFERROR(IF(VLOOKUP(I378,I$2:M377,5,0)=0,"",VLOOKUP(I378,I$2:M377,5,0)),"")</f>
        <v/>
      </c>
      <c r="N378" s="4"/>
      <c r="O378" s="2"/>
      <c r="P378" s="2"/>
      <c r="T378" s="2" t="str">
        <f>IFERROR(INDEX('padron cfe'!D:D,MATCH(DATOS!F378,'padron cfe'!A:A,0),1),"")</f>
        <v/>
      </c>
      <c r="U378" s="4"/>
      <c r="V378" s="4"/>
      <c r="W378" s="4"/>
      <c r="X378" s="4"/>
      <c r="Y378" s="4"/>
      <c r="Z378" s="8"/>
      <c r="AA378" s="4"/>
      <c r="AB378" s="4" t="str">
        <f t="shared" si="79"/>
        <v/>
      </c>
      <c r="AC378" s="7" t="str">
        <f t="shared" ca="1" si="80"/>
        <v/>
      </c>
      <c r="AD378" s="7"/>
      <c r="AE378" s="7"/>
      <c r="AF378" s="97" t="str">
        <f>IFERROR(INDEX(bombas!F:F,MATCH(B378,bombas!I:I,0),1),"")</f>
        <v/>
      </c>
      <c r="AG378" s="6" t="str">
        <f>IFERROR(INDEX(bombas!H:H,MATCH(B378,bombas!I:I,0),1),"")</f>
        <v/>
      </c>
      <c r="AH378" s="4"/>
      <c r="AI378" s="4" t="str">
        <f t="shared" si="81"/>
        <v/>
      </c>
      <c r="AJ378" s="4"/>
      <c r="AK378" s="127" t="str">
        <f t="shared" si="82"/>
        <v/>
      </c>
      <c r="AL378" s="2" t="str">
        <f>IFERROR(IF(INDEX(AL$1:AL377,MATCH(I378,I$1:I377,0),1)=0,"",INDEX(AL$1:AL377,MATCH(I378,I$1:I377,0),1)),"")</f>
        <v/>
      </c>
      <c r="AM378" s="2" t="str">
        <f>IFERROR(IF(INDEX(AM$1:AM377,MATCH(I378,I$1:I377,0),1)=0,"",INDEX(AM$1:AM377,MATCH(I378,I$1:I377,0),1)),"")</f>
        <v/>
      </c>
      <c r="AN378" s="2" t="str">
        <f>IFERROR(IF(INDEX(AN$1:AN377,MATCH(I378,I$1:I377,0),1)=0,"",INDEX(AN$1:AN377,MATCH(I378,I$1:I377,0),1)),"")</f>
        <v/>
      </c>
      <c r="AO378" s="2"/>
      <c r="AP378" s="2"/>
      <c r="AQ378" s="2"/>
      <c r="AR378" s="4"/>
      <c r="AS378" s="4"/>
      <c r="AT378" s="4"/>
      <c r="AU378" s="4"/>
      <c r="AV378" s="4"/>
      <c r="AW378" s="4"/>
      <c r="AX378" s="4"/>
      <c r="AY378" s="4"/>
      <c r="AZ378" s="4"/>
      <c r="BB378" s="4"/>
      <c r="BH378" s="4" t="str">
        <f>IF(IFERROR(VLOOKUP(F378,F379:F$1993,1,0),"")="","",COUNTIF(F:F,F378))</f>
        <v/>
      </c>
      <c r="BI378" s="4"/>
      <c r="BM378" s="5" t="str">
        <f>IF(B378="","",IF(BH378="",1+(MAX(BM$2:BM377)),""))</f>
        <v/>
      </c>
      <c r="BN378" s="5" t="str">
        <f t="shared" si="75"/>
        <v/>
      </c>
      <c r="BO378" s="5" t="str">
        <f t="shared" si="76"/>
        <v/>
      </c>
      <c r="BP378" s="15" t="str">
        <f t="shared" si="77"/>
        <v/>
      </c>
      <c r="BQ378" s="29"/>
      <c r="BR378" s="16"/>
      <c r="BS378" s="5" t="str">
        <f t="shared" si="86"/>
        <v/>
      </c>
      <c r="BV378" s="5" t="str">
        <f t="shared" si="87"/>
        <v/>
      </c>
      <c r="BW378" s="5" t="str">
        <f>IF(I378="","",IFERROR(IF(VLOOKUP(I378,I$2:I377,1,0)=0,"",""),I378))</f>
        <v/>
      </c>
      <c r="BX378" s="25" t="str">
        <f>IF(BW378="","",(IFERROR(VLOOKUP(MID(BW378,1,1),$CO$2:CS$28,3,0),0)+IFERROR(VLOOKUP(MID(BW378,2,1),CO$2:CS$28,4,0),0)+IFERROR(VLOOKUP(MID(BW378,3,1),CO$2:CS$28,5,0),0)+(ROW(BW378)/1000000000000)))</f>
        <v/>
      </c>
      <c r="BZ378" s="5">
        <v>377</v>
      </c>
      <c r="CA378" s="5" t="str">
        <f>IFERROR(VLOOKUP(BZ378,BV$2:BW1454,2,0),"")</f>
        <v/>
      </c>
      <c r="CU378" s="5" t="e">
        <f>IF(REPORTE!AH$2="si",IF(F378=VALUE(REPORTE!C$11),IF(SUM(CU379:CU$1993),CONCATENATE(INT(B378),", "),INT(B378)),""),IF(F378=VALUE(REPORTE!C$10),IF(SUM(CU379:CU$1993),CONCATENATE(INT(B378),", "),INT(B378)),""))</f>
        <v>#VALUE!</v>
      </c>
    </row>
    <row r="379" spans="1:100" s="5" customFormat="1" ht="15" customHeight="1" x14ac:dyDescent="0.25">
      <c r="A379" s="4" t="str">
        <f t="shared" si="74"/>
        <v/>
      </c>
      <c r="B379" s="6"/>
      <c r="C379" s="7"/>
      <c r="D379" s="10"/>
      <c r="E379" s="5" t="str">
        <f t="shared" si="78"/>
        <v/>
      </c>
      <c r="F379" s="9"/>
      <c r="G379" s="1" t="str">
        <f>IFERROR(INDEX('padron cfe'!B:B,MATCH(DATOS!F379,'padron cfe'!A:A,0),1),"")</f>
        <v/>
      </c>
      <c r="H379" s="1"/>
      <c r="J379" s="2" t="str">
        <f>IFERROR(INDEX('padron cfe'!C:C,MATCH(DATOS!F379,'padron cfe'!A:A,0),1),"")</f>
        <v/>
      </c>
      <c r="K379" s="4"/>
      <c r="L379" s="4" t="str">
        <f>IFERROR(IF(VLOOKUP(I379,I$2:L378,4,0)=0,"",VLOOKUP(I379,I$2:L378,4,0)),"")</f>
        <v/>
      </c>
      <c r="M379" s="4" t="str">
        <f>IFERROR(IF(VLOOKUP(I379,I$2:M378,5,0)=0,"",VLOOKUP(I379,I$2:M378,5,0)),"")</f>
        <v/>
      </c>
      <c r="N379" s="4"/>
      <c r="O379" s="2"/>
      <c r="P379" s="2"/>
      <c r="T379" s="2" t="str">
        <f>IFERROR(INDEX('padron cfe'!D:D,MATCH(DATOS!F379,'padron cfe'!A:A,0),1),"")</f>
        <v/>
      </c>
      <c r="U379" s="4"/>
      <c r="V379" s="4"/>
      <c r="W379" s="4"/>
      <c r="X379" s="4"/>
      <c r="Y379" s="4"/>
      <c r="Z379" s="8"/>
      <c r="AA379" s="4"/>
      <c r="AB379" s="4" t="str">
        <f t="shared" si="79"/>
        <v/>
      </c>
      <c r="AC379" s="7" t="str">
        <f t="shared" ca="1" si="80"/>
        <v/>
      </c>
      <c r="AD379" s="7"/>
      <c r="AE379" s="7"/>
      <c r="AF379" s="97" t="str">
        <f>IFERROR(INDEX(bombas!F:F,MATCH(B379,bombas!I:I,0),1),"")</f>
        <v/>
      </c>
      <c r="AG379" s="6" t="str">
        <f>IFERROR(INDEX(bombas!H:H,MATCH(B379,bombas!I:I,0),1),"")</f>
        <v/>
      </c>
      <c r="AH379" s="4"/>
      <c r="AI379" s="4" t="str">
        <f t="shared" si="81"/>
        <v/>
      </c>
      <c r="AJ379" s="4"/>
      <c r="AK379" s="127" t="str">
        <f t="shared" si="82"/>
        <v/>
      </c>
      <c r="AL379" s="2" t="str">
        <f>IFERROR(IF(INDEX(AL$1:AL378,MATCH(I379,I$1:I378,0),1)=0,"",INDEX(AL$1:AL378,MATCH(I379,I$1:I378,0),1)),"")</f>
        <v/>
      </c>
      <c r="AM379" s="2" t="str">
        <f>IFERROR(IF(INDEX(AM$1:AM378,MATCH(I379,I$1:I378,0),1)=0,"",INDEX(AM$1:AM378,MATCH(I379,I$1:I378,0),1)),"")</f>
        <v/>
      </c>
      <c r="AN379" s="2" t="str">
        <f>IFERROR(IF(INDEX(AN$1:AN378,MATCH(I379,I$1:I378,0),1)=0,"",INDEX(AN$1:AN378,MATCH(I379,I$1:I378,0),1)),"")</f>
        <v/>
      </c>
      <c r="AO379" s="2"/>
      <c r="AP379" s="2"/>
      <c r="AQ379" s="2"/>
      <c r="AR379" s="4"/>
      <c r="AS379" s="4"/>
      <c r="AT379" s="4"/>
      <c r="AU379" s="4"/>
      <c r="AV379" s="4"/>
      <c r="AW379" s="4"/>
      <c r="AX379" s="4"/>
      <c r="AY379" s="4"/>
      <c r="AZ379" s="4"/>
      <c r="BB379" s="4"/>
      <c r="BH379" s="4" t="str">
        <f>IF(IFERROR(VLOOKUP(F379,F380:F$1993,1,0),"")="","",COUNTIF(F:F,F379))</f>
        <v/>
      </c>
      <c r="BI379" s="4"/>
      <c r="BM379" s="5" t="str">
        <f>IF(B379="","",IF(BH379="",1+(MAX(BM$2:BM378)),""))</f>
        <v/>
      </c>
      <c r="BN379" s="5" t="str">
        <f t="shared" si="75"/>
        <v/>
      </c>
      <c r="BO379" s="5" t="str">
        <f t="shared" si="76"/>
        <v/>
      </c>
      <c r="BP379" s="15" t="str">
        <f t="shared" si="77"/>
        <v/>
      </c>
      <c r="BQ379" s="29"/>
      <c r="BR379" s="16"/>
      <c r="BS379" s="5" t="str">
        <f t="shared" si="86"/>
        <v/>
      </c>
      <c r="BV379" s="5" t="str">
        <f t="shared" si="87"/>
        <v/>
      </c>
      <c r="BW379" s="5" t="str">
        <f>IF(I379="","",IFERROR(IF(VLOOKUP(I379,I$2:I378,1,0)=0,"",""),I379))</f>
        <v/>
      </c>
      <c r="BX379" s="25" t="str">
        <f>IF(BW379="","",(IFERROR(VLOOKUP(MID(BW379,1,1),$CO$2:CS$28,3,0),0)+IFERROR(VLOOKUP(MID(BW379,2,1),CO$2:CS$28,4,0),0)+IFERROR(VLOOKUP(MID(BW379,3,1),CO$2:CS$28,5,0),0)+(ROW(BW379)/1000000000000)))</f>
        <v/>
      </c>
      <c r="BZ379" s="5">
        <v>378</v>
      </c>
      <c r="CA379" s="5" t="str">
        <f>IFERROR(VLOOKUP(BZ379,BV$2:BW1455,2,0),"")</f>
        <v/>
      </c>
      <c r="CU379" s="5" t="e">
        <f>IF(REPORTE!AH$2="si",IF(F379=VALUE(REPORTE!C$11),IF(SUM(CU380:CU$1993),CONCATENATE(INT(B379),", "),INT(B379)),""),IF(F379=VALUE(REPORTE!C$10),IF(SUM(CU380:CU$1993),CONCATENATE(INT(B379),", "),INT(B379)),""))</f>
        <v>#VALUE!</v>
      </c>
    </row>
    <row r="380" spans="1:100" s="5" customFormat="1" ht="15" customHeight="1" x14ac:dyDescent="0.25">
      <c r="A380" s="4" t="str">
        <f t="shared" si="74"/>
        <v/>
      </c>
      <c r="B380" s="6"/>
      <c r="C380" s="7"/>
      <c r="D380" s="10"/>
      <c r="E380" s="5" t="str">
        <f t="shared" si="78"/>
        <v/>
      </c>
      <c r="F380" s="9"/>
      <c r="G380" s="1" t="str">
        <f>IFERROR(INDEX('padron cfe'!B:B,MATCH(DATOS!F380,'padron cfe'!A:A,0),1),"")</f>
        <v/>
      </c>
      <c r="H380" s="1"/>
      <c r="J380" s="2" t="str">
        <f>IFERROR(INDEX('padron cfe'!C:C,MATCH(DATOS!F380,'padron cfe'!A:A,0),1),"")</f>
        <v/>
      </c>
      <c r="K380" s="4"/>
      <c r="L380" s="4" t="str">
        <f>IFERROR(IF(VLOOKUP(I380,I$2:L379,4,0)=0,"",VLOOKUP(I380,I$2:L379,4,0)),"")</f>
        <v/>
      </c>
      <c r="M380" s="4" t="str">
        <f>IFERROR(IF(VLOOKUP(I380,I$2:M379,5,0)=0,"",VLOOKUP(I380,I$2:M379,5,0)),"")</f>
        <v/>
      </c>
      <c r="N380" s="4"/>
      <c r="O380" s="2"/>
      <c r="P380" s="2"/>
      <c r="T380" s="2" t="str">
        <f>IFERROR(INDEX('padron cfe'!D:D,MATCH(DATOS!F380,'padron cfe'!A:A,0),1),"")</f>
        <v/>
      </c>
      <c r="U380" s="4"/>
      <c r="V380" s="4"/>
      <c r="W380" s="4"/>
      <c r="X380" s="4"/>
      <c r="Y380" s="4"/>
      <c r="Z380" s="8"/>
      <c r="AA380" s="4"/>
      <c r="AB380" s="4" t="str">
        <f t="shared" si="79"/>
        <v/>
      </c>
      <c r="AC380" s="7" t="str">
        <f t="shared" ca="1" si="80"/>
        <v/>
      </c>
      <c r="AD380" s="7"/>
      <c r="AE380" s="7"/>
      <c r="AF380" s="97" t="str">
        <f>IFERROR(INDEX(bombas!F:F,MATCH(B380,bombas!I:I,0),1),"")</f>
        <v/>
      </c>
      <c r="AG380" s="6" t="str">
        <f>IFERROR(INDEX(bombas!H:H,MATCH(B380,bombas!I:I,0),1),"")</f>
        <v/>
      </c>
      <c r="AH380" s="4"/>
      <c r="AI380" s="4" t="str">
        <f t="shared" si="81"/>
        <v/>
      </c>
      <c r="AJ380" s="4"/>
      <c r="AK380" s="127" t="str">
        <f t="shared" si="82"/>
        <v/>
      </c>
      <c r="AL380" s="2" t="str">
        <f>IFERROR(IF(INDEX(AL$1:AL379,MATCH(I380,I$1:I379,0),1)=0,"",INDEX(AL$1:AL379,MATCH(I380,I$1:I379,0),1)),"")</f>
        <v/>
      </c>
      <c r="AM380" s="2" t="str">
        <f>IFERROR(IF(INDEX(AM$1:AM379,MATCH(I380,I$1:I379,0),1)=0,"",INDEX(AM$1:AM379,MATCH(I380,I$1:I379,0),1)),"")</f>
        <v/>
      </c>
      <c r="AN380" s="2" t="str">
        <f>IFERROR(IF(INDEX(AN$1:AN379,MATCH(I380,I$1:I379,0),1)=0,"",INDEX(AN$1:AN379,MATCH(I380,I$1:I379,0),1)),"")</f>
        <v/>
      </c>
      <c r="AO380" s="2"/>
      <c r="AP380" s="2"/>
      <c r="AQ380" s="2"/>
      <c r="AR380" s="4"/>
      <c r="AS380" s="4"/>
      <c r="AT380" s="4"/>
      <c r="AU380" s="4"/>
      <c r="AV380" s="4"/>
      <c r="AW380" s="4"/>
      <c r="AX380" s="4"/>
      <c r="AY380" s="4"/>
      <c r="AZ380" s="4"/>
      <c r="BB380" s="4"/>
      <c r="BH380" s="4" t="str">
        <f>IF(IFERROR(VLOOKUP(F380,F381:F$1993,1,0),"")="","",COUNTIF(F:F,F380))</f>
        <v/>
      </c>
      <c r="BI380" s="4"/>
      <c r="BM380" s="5" t="str">
        <f>IF(B380="","",IF(BH380="",1+(MAX(BM$2:BM379)),""))</f>
        <v/>
      </c>
      <c r="BN380" s="5" t="str">
        <f t="shared" si="75"/>
        <v/>
      </c>
      <c r="BO380" s="5" t="str">
        <f t="shared" si="76"/>
        <v/>
      </c>
      <c r="BP380" s="15" t="str">
        <f t="shared" si="77"/>
        <v/>
      </c>
      <c r="BQ380" s="29"/>
      <c r="BR380" s="16"/>
      <c r="BS380" s="5" t="str">
        <f t="shared" si="86"/>
        <v/>
      </c>
      <c r="BV380" s="5" t="str">
        <f t="shared" si="87"/>
        <v/>
      </c>
      <c r="BW380" s="5" t="str">
        <f>IF(I380="","",IFERROR(IF(VLOOKUP(I380,I$2:I379,1,0)=0,"",""),I380))</f>
        <v/>
      </c>
      <c r="BX380" s="25" t="str">
        <f>IF(BW380="","",(IFERROR(VLOOKUP(MID(BW380,1,1),$CO$2:CS$28,3,0),0)+IFERROR(VLOOKUP(MID(BW380,2,1),CO$2:CS$28,4,0),0)+IFERROR(VLOOKUP(MID(BW380,3,1),CO$2:CS$28,5,0),0)+(ROW(BW380)/1000000000000)))</f>
        <v/>
      </c>
      <c r="BZ380" s="5">
        <v>379</v>
      </c>
      <c r="CA380" s="5" t="str">
        <f>IFERROR(VLOOKUP(BZ380,BV$2:BW1456,2,0),"")</f>
        <v/>
      </c>
      <c r="CU380" s="5" t="e">
        <f>IF(REPORTE!AH$2="si",IF(F380=VALUE(REPORTE!C$11),IF(SUM(CU381:CU$1993),CONCATENATE(INT(B380),", "),INT(B380)),""),IF(F380=VALUE(REPORTE!C$10),IF(SUM(CU381:CU$1993),CONCATENATE(INT(B380),", "),INT(B380)),""))</f>
        <v>#VALUE!</v>
      </c>
      <c r="CV380" s="5" t="e">
        <f>CONCATENATE(CU380,CU381,CU382,CU383,CU384,CU385,CU386,CU387,CU388,CU389,CU390,CU391,CU392,CU393,CU394,CU395,CU396,CU397,CU398,CU399,CU400,CU401,CU402,CU403,CU404,CU405,CU406,CU407,CU408,CU409,CU410,CU411,CU412,CU413,CU414,CU415,CU416,CU417,CU418,CU419,CU420,CU421)</f>
        <v>#VALUE!</v>
      </c>
    </row>
    <row r="381" spans="1:100" s="5" customFormat="1" ht="15" customHeight="1" x14ac:dyDescent="0.25">
      <c r="A381" s="4" t="str">
        <f t="shared" si="74"/>
        <v/>
      </c>
      <c r="B381" s="6"/>
      <c r="C381" s="7"/>
      <c r="D381" s="10"/>
      <c r="E381" s="5" t="str">
        <f t="shared" si="78"/>
        <v/>
      </c>
      <c r="F381" s="9"/>
      <c r="G381" s="1" t="str">
        <f>IFERROR(INDEX('padron cfe'!B:B,MATCH(DATOS!F381,'padron cfe'!A:A,0),1),"")</f>
        <v/>
      </c>
      <c r="H381" s="1"/>
      <c r="J381" s="2" t="str">
        <f>IFERROR(INDEX('padron cfe'!C:C,MATCH(DATOS!F381,'padron cfe'!A:A,0),1),"")</f>
        <v/>
      </c>
      <c r="K381" s="4"/>
      <c r="L381" s="4" t="str">
        <f>IFERROR(IF(VLOOKUP(I381,I$2:L380,4,0)=0,"",VLOOKUP(I381,I$2:L380,4,0)),"")</f>
        <v/>
      </c>
      <c r="M381" s="4" t="str">
        <f>IFERROR(IF(VLOOKUP(I381,I$2:M380,5,0)=0,"",VLOOKUP(I381,I$2:M380,5,0)),"")</f>
        <v/>
      </c>
      <c r="N381" s="4"/>
      <c r="O381" s="2"/>
      <c r="P381" s="2"/>
      <c r="T381" s="2" t="str">
        <f>IFERROR(INDEX('padron cfe'!D:D,MATCH(DATOS!F381,'padron cfe'!A:A,0),1),"")</f>
        <v/>
      </c>
      <c r="U381" s="4"/>
      <c r="V381" s="4"/>
      <c r="W381" s="4"/>
      <c r="X381" s="4"/>
      <c r="Y381" s="4"/>
      <c r="Z381" s="8"/>
      <c r="AA381" s="4"/>
      <c r="AB381" s="4" t="str">
        <f t="shared" si="79"/>
        <v/>
      </c>
      <c r="AC381" s="7" t="str">
        <f t="shared" ca="1" si="80"/>
        <v/>
      </c>
      <c r="AD381" s="7"/>
      <c r="AE381" s="7"/>
      <c r="AF381" s="97" t="str">
        <f>IFERROR(INDEX(bombas!F:F,MATCH(B381,bombas!I:I,0),1),"")</f>
        <v/>
      </c>
      <c r="AG381" s="6" t="str">
        <f>IFERROR(INDEX(bombas!H:H,MATCH(B381,bombas!I:I,0),1),"")</f>
        <v/>
      </c>
      <c r="AH381" s="4"/>
      <c r="AI381" s="4" t="str">
        <f t="shared" si="81"/>
        <v/>
      </c>
      <c r="AJ381" s="4"/>
      <c r="AK381" s="127" t="str">
        <f t="shared" si="82"/>
        <v/>
      </c>
      <c r="AL381" s="2" t="str">
        <f>IFERROR(IF(INDEX(AL$1:AL380,MATCH(I381,I$1:I380,0),1)=0,"",INDEX(AL$1:AL380,MATCH(I381,I$1:I380,0),1)),"")</f>
        <v/>
      </c>
      <c r="AM381" s="2" t="str">
        <f>IFERROR(IF(INDEX(AM$1:AM380,MATCH(I381,I$1:I380,0),1)=0,"",INDEX(AM$1:AM380,MATCH(I381,I$1:I380,0),1)),"")</f>
        <v/>
      </c>
      <c r="AN381" s="2" t="str">
        <f>IFERROR(IF(INDEX(AN$1:AN380,MATCH(I381,I$1:I380,0),1)=0,"",INDEX(AN$1:AN380,MATCH(I381,I$1:I380,0),1)),"")</f>
        <v/>
      </c>
      <c r="AO381" s="2"/>
      <c r="AP381" s="2"/>
      <c r="AQ381" s="2"/>
      <c r="AR381" s="4"/>
      <c r="AS381" s="4"/>
      <c r="AT381" s="4"/>
      <c r="AU381" s="4"/>
      <c r="AV381" s="4"/>
      <c r="AW381" s="4"/>
      <c r="AX381" s="4"/>
      <c r="AY381" s="4"/>
      <c r="AZ381" s="4"/>
      <c r="BB381" s="4"/>
      <c r="BH381" s="4" t="str">
        <f>IF(IFERROR(VLOOKUP(F381,F382:F$1993,1,0),"")="","",COUNTIF(F:F,F381))</f>
        <v/>
      </c>
      <c r="BI381" s="4">
        <v>1</v>
      </c>
      <c r="BM381" s="5" t="str">
        <f>IF(B381="","",IF(BH381="",1+(MAX(BM$2:BM380)),""))</f>
        <v/>
      </c>
      <c r="BN381" s="5" t="str">
        <f t="shared" si="75"/>
        <v/>
      </c>
      <c r="BO381" s="5" t="str">
        <f t="shared" si="76"/>
        <v/>
      </c>
      <c r="BP381" s="15" t="str">
        <f t="shared" si="77"/>
        <v/>
      </c>
      <c r="BQ381" s="29"/>
      <c r="BR381" s="16"/>
      <c r="BS381" s="5" t="str">
        <f t="shared" si="86"/>
        <v/>
      </c>
      <c r="BV381" s="5" t="str">
        <f t="shared" si="87"/>
        <v/>
      </c>
      <c r="BW381" s="5" t="str">
        <f>IF(I381="","",IFERROR(IF(VLOOKUP(I381,I$2:I380,1,0)=0,"",""),I381))</f>
        <v/>
      </c>
      <c r="BX381" s="25" t="str">
        <f>IF(BW381="","",(IFERROR(VLOOKUP(MID(BW381,1,1),$CO$2:CS$28,3,0),0)+IFERROR(VLOOKUP(MID(BW381,2,1),CO$2:CS$28,4,0),0)+IFERROR(VLOOKUP(MID(BW381,3,1),CO$2:CS$28,5,0),0)+(ROW(BW381)/1000000000000)))</f>
        <v/>
      </c>
      <c r="BZ381" s="5">
        <v>380</v>
      </c>
      <c r="CA381" s="5" t="str">
        <f>IFERROR(VLOOKUP(BZ381,BV$2:BW1457,2,0),"")</f>
        <v/>
      </c>
      <c r="CU381" s="5" t="e">
        <f>IF(REPORTE!AH$2="si",IF(F381=VALUE(REPORTE!C$11),IF(SUM(CU382:CU$1993),CONCATENATE(INT(B381),", "),INT(B381)),""),IF(F381=VALUE(REPORTE!C$10),IF(SUM(CU382:CU$1993),CONCATENATE(INT(B381),", "),INT(B381)),""))</f>
        <v>#VALUE!</v>
      </c>
    </row>
    <row r="382" spans="1:100" s="5" customFormat="1" ht="15" customHeight="1" x14ac:dyDescent="0.25">
      <c r="A382" s="4" t="str">
        <f t="shared" si="74"/>
        <v/>
      </c>
      <c r="B382" s="6"/>
      <c r="C382" s="7"/>
      <c r="D382" s="10"/>
      <c r="E382" s="5" t="str">
        <f t="shared" si="78"/>
        <v/>
      </c>
      <c r="F382" s="9"/>
      <c r="G382" s="1" t="str">
        <f>IFERROR(INDEX('padron cfe'!B:B,MATCH(DATOS!F382,'padron cfe'!A:A,0),1),"")</f>
        <v/>
      </c>
      <c r="H382" s="1"/>
      <c r="J382" s="2" t="str">
        <f>IFERROR(INDEX('padron cfe'!C:C,MATCH(DATOS!F382,'padron cfe'!A:A,0),1),"")</f>
        <v/>
      </c>
      <c r="K382" s="4"/>
      <c r="L382" s="4" t="str">
        <f>IFERROR(IF(VLOOKUP(I382,I$2:L381,4,0)=0,"",VLOOKUP(I382,I$2:L381,4,0)),"")</f>
        <v/>
      </c>
      <c r="M382" s="4" t="str">
        <f>IFERROR(IF(VLOOKUP(I382,I$2:M381,5,0)=0,"",VLOOKUP(I382,I$2:M381,5,0)),"")</f>
        <v/>
      </c>
      <c r="N382" s="4"/>
      <c r="O382" s="2"/>
      <c r="P382" s="2"/>
      <c r="T382" s="2" t="str">
        <f>IFERROR(INDEX('padron cfe'!D:D,MATCH(DATOS!F382,'padron cfe'!A:A,0),1),"")</f>
        <v/>
      </c>
      <c r="U382" s="4"/>
      <c r="V382" s="4"/>
      <c r="W382" s="4"/>
      <c r="X382" s="4"/>
      <c r="Y382" s="4"/>
      <c r="Z382" s="8"/>
      <c r="AA382" s="4"/>
      <c r="AB382" s="4" t="str">
        <f t="shared" si="79"/>
        <v/>
      </c>
      <c r="AC382" s="7" t="str">
        <f t="shared" ca="1" si="80"/>
        <v/>
      </c>
      <c r="AD382" s="7"/>
      <c r="AE382" s="7"/>
      <c r="AF382" s="97" t="str">
        <f>IFERROR(INDEX(bombas!F:F,MATCH(B382,bombas!I:I,0),1),"")</f>
        <v/>
      </c>
      <c r="AG382" s="6" t="str">
        <f>IFERROR(INDEX(bombas!H:H,MATCH(B382,bombas!I:I,0),1),"")</f>
        <v/>
      </c>
      <c r="AH382" s="4"/>
      <c r="AI382" s="4" t="str">
        <f t="shared" si="81"/>
        <v/>
      </c>
      <c r="AJ382" s="4"/>
      <c r="AK382" s="127" t="str">
        <f t="shared" si="82"/>
        <v/>
      </c>
      <c r="AL382" s="2" t="str">
        <f>IFERROR(IF(INDEX(AL$1:AL381,MATCH(I382,I$1:I381,0),1)=0,"",INDEX(AL$1:AL381,MATCH(I382,I$1:I381,0),1)),"")</f>
        <v/>
      </c>
      <c r="AM382" s="2" t="str">
        <f>IFERROR(IF(INDEX(AM$1:AM381,MATCH(I382,I$1:I381,0),1)=0,"",INDEX(AM$1:AM381,MATCH(I382,I$1:I381,0),1)),"")</f>
        <v/>
      </c>
      <c r="AN382" s="2" t="str">
        <f>IFERROR(IF(INDEX(AN$1:AN381,MATCH(I382,I$1:I381,0),1)=0,"",INDEX(AN$1:AN381,MATCH(I382,I$1:I381,0),1)),"")</f>
        <v/>
      </c>
      <c r="AO382" s="2"/>
      <c r="AP382" s="2"/>
      <c r="AQ382" s="2"/>
      <c r="AR382" s="4"/>
      <c r="AS382" s="4"/>
      <c r="AT382" s="4"/>
      <c r="AU382" s="4"/>
      <c r="AV382" s="4"/>
      <c r="AW382" s="4"/>
      <c r="AX382" s="4"/>
      <c r="AY382" s="4"/>
      <c r="AZ382" s="4"/>
      <c r="BB382" s="4"/>
      <c r="BH382" s="4" t="str">
        <f>IF(IFERROR(VLOOKUP(F382,F383:F$1993,1,0),"")="","",COUNTIF(F:F,F382))</f>
        <v/>
      </c>
      <c r="BI382" s="4"/>
      <c r="BM382" s="5" t="str">
        <f>IF(B382="","",IF(BH382="",1+(MAX(BM$2:BM381)),""))</f>
        <v/>
      </c>
      <c r="BN382" s="5" t="str">
        <f t="shared" si="75"/>
        <v/>
      </c>
      <c r="BO382" s="5" t="str">
        <f t="shared" si="76"/>
        <v/>
      </c>
      <c r="BP382" s="15" t="str">
        <f t="shared" si="77"/>
        <v/>
      </c>
      <c r="BQ382" s="29"/>
      <c r="BR382" s="16"/>
      <c r="BS382" s="5" t="str">
        <f t="shared" si="86"/>
        <v/>
      </c>
      <c r="BV382" s="5" t="str">
        <f t="shared" si="87"/>
        <v/>
      </c>
      <c r="BW382" s="5" t="str">
        <f>IF(I382="","",IFERROR(IF(VLOOKUP(I382,I$2:I381,1,0)=0,"",""),I382))</f>
        <v/>
      </c>
      <c r="BX382" s="25" t="str">
        <f>IF(BW382="","",(IFERROR(VLOOKUP(MID(BW382,1,1),$CO$2:CS$28,3,0),0)+IFERROR(VLOOKUP(MID(BW382,2,1),CO$2:CS$28,4,0),0)+IFERROR(VLOOKUP(MID(BW382,3,1),CO$2:CS$28,5,0),0)+(ROW(BW382)/1000000000000)))</f>
        <v/>
      </c>
      <c r="BZ382" s="5">
        <v>381</v>
      </c>
      <c r="CA382" s="5" t="str">
        <f>IFERROR(VLOOKUP(BZ382,BV$2:BW1458,2,0),"")</f>
        <v/>
      </c>
      <c r="CU382" s="5" t="e">
        <f>IF(REPORTE!AH$2="si",IF(F382=VALUE(REPORTE!C$11),IF(SUM(CU383:CU$1993),CONCATENATE(INT(B382),", "),INT(B382)),""),IF(F382=VALUE(REPORTE!C$10),IF(SUM(CU383:CU$1993),CONCATENATE(INT(B382),", "),INT(B382)),""))</f>
        <v>#VALUE!</v>
      </c>
    </row>
    <row r="383" spans="1:100" s="5" customFormat="1" ht="15" customHeight="1" x14ac:dyDescent="0.25">
      <c r="A383" s="4" t="str">
        <f t="shared" si="74"/>
        <v/>
      </c>
      <c r="B383" s="6"/>
      <c r="C383" s="7"/>
      <c r="D383" s="10"/>
      <c r="E383" s="5" t="str">
        <f t="shared" si="78"/>
        <v/>
      </c>
      <c r="F383" s="9"/>
      <c r="G383" s="1" t="str">
        <f>IFERROR(INDEX('padron cfe'!B:B,MATCH(DATOS!F383,'padron cfe'!A:A,0),1),"")</f>
        <v/>
      </c>
      <c r="H383" s="1"/>
      <c r="J383" s="2" t="str">
        <f>IFERROR(INDEX('padron cfe'!C:C,MATCH(DATOS!F383,'padron cfe'!A:A,0),1),"")</f>
        <v/>
      </c>
      <c r="K383" s="4"/>
      <c r="L383" s="4" t="str">
        <f>IFERROR(IF(VLOOKUP(I383,I$2:L382,4,0)=0,"",VLOOKUP(I383,I$2:L382,4,0)),"")</f>
        <v/>
      </c>
      <c r="M383" s="4" t="str">
        <f>IFERROR(IF(VLOOKUP(I383,I$2:M382,5,0)=0,"",VLOOKUP(I383,I$2:M382,5,0)),"")</f>
        <v/>
      </c>
      <c r="N383" s="4"/>
      <c r="O383" s="2"/>
      <c r="P383" s="2"/>
      <c r="T383" s="2" t="str">
        <f>IFERROR(INDEX('padron cfe'!D:D,MATCH(DATOS!F383,'padron cfe'!A:A,0),1),"")</f>
        <v/>
      </c>
      <c r="U383" s="4"/>
      <c r="V383" s="4"/>
      <c r="W383" s="4"/>
      <c r="X383" s="4"/>
      <c r="Y383" s="4"/>
      <c r="Z383" s="8"/>
      <c r="AA383" s="4"/>
      <c r="AB383" s="4" t="str">
        <f t="shared" si="79"/>
        <v/>
      </c>
      <c r="AC383" s="7" t="str">
        <f t="shared" ca="1" si="80"/>
        <v/>
      </c>
      <c r="AD383" s="7"/>
      <c r="AE383" s="7"/>
      <c r="AF383" s="97" t="str">
        <f>IFERROR(INDEX(bombas!F:F,MATCH(B383,bombas!I:I,0),1),"")</f>
        <v/>
      </c>
      <c r="AG383" s="6" t="str">
        <f>IFERROR(INDEX(bombas!H:H,MATCH(B383,bombas!I:I,0),1),"")</f>
        <v/>
      </c>
      <c r="AH383" s="4"/>
      <c r="AI383" s="4" t="str">
        <f t="shared" si="81"/>
        <v/>
      </c>
      <c r="AJ383" s="4"/>
      <c r="AK383" s="127" t="str">
        <f t="shared" si="82"/>
        <v/>
      </c>
      <c r="AL383" s="2" t="str">
        <f>IFERROR(IF(INDEX(AL$1:AL382,MATCH(I383,I$1:I382,0),1)=0,"",INDEX(AL$1:AL382,MATCH(I383,I$1:I382,0),1)),"")</f>
        <v/>
      </c>
      <c r="AM383" s="2" t="str">
        <f>IFERROR(IF(INDEX(AM$1:AM382,MATCH(I383,I$1:I382,0),1)=0,"",INDEX(AM$1:AM382,MATCH(I383,I$1:I382,0),1)),"")</f>
        <v/>
      </c>
      <c r="AN383" s="2" t="str">
        <f>IFERROR(IF(INDEX(AN$1:AN382,MATCH(I383,I$1:I382,0),1)=0,"",INDEX(AN$1:AN382,MATCH(I383,I$1:I382,0),1)),"")</f>
        <v/>
      </c>
      <c r="AO383" s="2"/>
      <c r="AP383" s="2"/>
      <c r="AQ383" s="2"/>
      <c r="AR383" s="4"/>
      <c r="AS383" s="4"/>
      <c r="AT383" s="4"/>
      <c r="AU383" s="4"/>
      <c r="AV383" s="4"/>
      <c r="AW383" s="4"/>
      <c r="AX383" s="4"/>
      <c r="AY383" s="4"/>
      <c r="AZ383" s="4"/>
      <c r="BB383" s="4"/>
      <c r="BH383" s="4" t="str">
        <f>IF(IFERROR(VLOOKUP(F383,F384:F$1993,1,0),"")="","",COUNTIF(F:F,F383))</f>
        <v/>
      </c>
      <c r="BI383" s="4"/>
      <c r="BM383" s="5" t="str">
        <f>IF(B383="","",IF(BH383="",1+(MAX(BM$2:BM382)),""))</f>
        <v/>
      </c>
      <c r="BN383" s="5" t="str">
        <f t="shared" si="75"/>
        <v/>
      </c>
      <c r="BO383" s="5" t="str">
        <f t="shared" si="76"/>
        <v/>
      </c>
      <c r="BP383" s="15" t="str">
        <f t="shared" si="77"/>
        <v/>
      </c>
      <c r="BQ383" s="29"/>
      <c r="BR383" s="16"/>
      <c r="BS383" s="5" t="str">
        <f t="shared" si="86"/>
        <v/>
      </c>
      <c r="BV383" s="5" t="str">
        <f t="shared" si="87"/>
        <v/>
      </c>
      <c r="BW383" s="5" t="str">
        <f>IF(I383="","",IFERROR(IF(VLOOKUP(I383,I$2:I382,1,0)=0,"",""),I383))</f>
        <v/>
      </c>
      <c r="BX383" s="25" t="str">
        <f>IF(BW383="","",(IFERROR(VLOOKUP(MID(BW383,1,1),$CO$2:CS$28,3,0),0)+IFERROR(VLOOKUP(MID(BW383,2,1),CO$2:CS$28,4,0),0)+IFERROR(VLOOKUP(MID(BW383,3,1),CO$2:CS$28,5,0),0)+(ROW(BW383)/1000000000000)))</f>
        <v/>
      </c>
      <c r="BZ383" s="5">
        <v>382</v>
      </c>
      <c r="CA383" s="5" t="str">
        <f>IFERROR(VLOOKUP(BZ383,BV$2:BW1459,2,0),"")</f>
        <v/>
      </c>
      <c r="CC383" s="15"/>
      <c r="CU383" s="5" t="e">
        <f>IF(REPORTE!AH$2="si",IF(F383=VALUE(REPORTE!C$11),IF(SUM(CU384:CU$1993),CONCATENATE(INT(B383),", "),INT(B383)),""),IF(F383=VALUE(REPORTE!C$10),IF(SUM(CU384:CU$1993),CONCATENATE(INT(B383),", "),INT(B383)),""))</f>
        <v>#VALUE!</v>
      </c>
    </row>
    <row r="384" spans="1:100" s="5" customFormat="1" ht="15" customHeight="1" x14ac:dyDescent="0.25">
      <c r="A384" s="4" t="str">
        <f t="shared" si="74"/>
        <v/>
      </c>
      <c r="B384" s="6"/>
      <c r="C384" s="7"/>
      <c r="D384" s="10"/>
      <c r="E384" s="5" t="str">
        <f t="shared" si="78"/>
        <v/>
      </c>
      <c r="F384" s="9"/>
      <c r="G384" s="1" t="str">
        <f>IFERROR(INDEX('padron cfe'!B:B,MATCH(DATOS!F384,'padron cfe'!A:A,0),1),"")</f>
        <v/>
      </c>
      <c r="H384" s="1"/>
      <c r="J384" s="2" t="str">
        <f>IFERROR(INDEX('padron cfe'!C:C,MATCH(DATOS!F384,'padron cfe'!A:A,0),1),"")</f>
        <v/>
      </c>
      <c r="K384" s="4"/>
      <c r="L384" s="4" t="str">
        <f>IFERROR(IF(VLOOKUP(I384,I$2:L383,4,0)=0,"",VLOOKUP(I384,I$2:L383,4,0)),"")</f>
        <v/>
      </c>
      <c r="M384" s="4" t="str">
        <f>IFERROR(IF(VLOOKUP(I384,I$2:M383,5,0)=0,"",VLOOKUP(I384,I$2:M383,5,0)),"")</f>
        <v/>
      </c>
      <c r="N384" s="4"/>
      <c r="O384" s="2"/>
      <c r="P384" s="2"/>
      <c r="T384" s="2" t="str">
        <f>IFERROR(INDEX('padron cfe'!D:D,MATCH(DATOS!F384,'padron cfe'!A:A,0),1),"")</f>
        <v/>
      </c>
      <c r="U384" s="4"/>
      <c r="V384" s="4"/>
      <c r="W384" s="4"/>
      <c r="X384" s="4"/>
      <c r="Y384" s="4"/>
      <c r="Z384" s="8"/>
      <c r="AA384" s="4"/>
      <c r="AB384" s="4" t="str">
        <f t="shared" si="79"/>
        <v/>
      </c>
      <c r="AC384" s="7" t="str">
        <f t="shared" ca="1" si="80"/>
        <v/>
      </c>
      <c r="AD384" s="7"/>
      <c r="AE384" s="7"/>
      <c r="AF384" s="97" t="str">
        <f>IFERROR(INDEX(bombas!F:F,MATCH(B384,bombas!I:I,0),1),"")</f>
        <v/>
      </c>
      <c r="AG384" s="6" t="str">
        <f>IFERROR(INDEX(bombas!H:H,MATCH(B384,bombas!I:I,0),1),"")</f>
        <v/>
      </c>
      <c r="AH384" s="4"/>
      <c r="AI384" s="4" t="str">
        <f t="shared" si="81"/>
        <v/>
      </c>
      <c r="AJ384" s="4"/>
      <c r="AK384" s="127" t="str">
        <f t="shared" si="82"/>
        <v/>
      </c>
      <c r="AL384" s="2" t="str">
        <f>IFERROR(IF(INDEX(AL$1:AL383,MATCH(I384,I$1:I383,0),1)=0,"",INDEX(AL$1:AL383,MATCH(I384,I$1:I383,0),1)),"")</f>
        <v/>
      </c>
      <c r="AM384" s="2" t="str">
        <f>IFERROR(IF(INDEX(AM$1:AM383,MATCH(I384,I$1:I383,0),1)=0,"",INDEX(AM$1:AM383,MATCH(I384,I$1:I383,0),1)),"")</f>
        <v/>
      </c>
      <c r="AN384" s="2" t="str">
        <f>IFERROR(IF(INDEX(AN$1:AN383,MATCH(I384,I$1:I383,0),1)=0,"",INDEX(AN$1:AN383,MATCH(I384,I$1:I383,0),1)),"")</f>
        <v/>
      </c>
      <c r="AO384" s="2"/>
      <c r="AP384" s="2"/>
      <c r="AQ384" s="2"/>
      <c r="AR384" s="4"/>
      <c r="AS384" s="4"/>
      <c r="AT384" s="4"/>
      <c r="AU384" s="4"/>
      <c r="AV384" s="4"/>
      <c r="AW384" s="4"/>
      <c r="AX384" s="4"/>
      <c r="AY384" s="4"/>
      <c r="AZ384" s="4"/>
      <c r="BB384" s="4"/>
      <c r="BH384" s="4" t="str">
        <f>IF(IFERROR(VLOOKUP(F384,F385:F$1993,1,0),"")="","",COUNTIF(F:F,F384))</f>
        <v/>
      </c>
      <c r="BI384" s="4"/>
      <c r="BM384" s="5" t="str">
        <f>IF(B384="","",IF(BH384="",1+(MAX(BM$2:BM383)),""))</f>
        <v/>
      </c>
      <c r="BN384" s="5" t="str">
        <f t="shared" si="75"/>
        <v/>
      </c>
      <c r="BO384" s="5" t="str">
        <f t="shared" si="76"/>
        <v/>
      </c>
      <c r="BP384" s="15" t="str">
        <f t="shared" si="77"/>
        <v/>
      </c>
      <c r="BQ384" s="29"/>
      <c r="BR384" s="16"/>
      <c r="BS384" s="5" t="str">
        <f t="shared" si="86"/>
        <v/>
      </c>
      <c r="BV384" s="5" t="str">
        <f t="shared" si="87"/>
        <v/>
      </c>
      <c r="BW384" s="5" t="str">
        <f>IF(I384="","",IFERROR(IF(VLOOKUP(I384,I$2:I383,1,0)=0,"",""),I384))</f>
        <v/>
      </c>
      <c r="BX384" s="25" t="str">
        <f>IF(BW384="","",(IFERROR(VLOOKUP(MID(BW384,1,1),$CO$2:CS$28,3,0),0)+IFERROR(VLOOKUP(MID(BW384,2,1),CO$2:CS$28,4,0),0)+IFERROR(VLOOKUP(MID(BW384,3,1),CO$2:CS$28,5,0),0)+(ROW(BW384)/1000000000000)))</f>
        <v/>
      </c>
      <c r="BZ384" s="5">
        <v>383</v>
      </c>
      <c r="CA384" s="5" t="str">
        <f>IFERROR(VLOOKUP(BZ384,BV$2:BW1460,2,0),"")</f>
        <v/>
      </c>
      <c r="CC384" s="15"/>
      <c r="CU384" s="5" t="e">
        <f>IF(REPORTE!AH$2="si",IF(F384=VALUE(REPORTE!C$11),IF(SUM(CU385:CU$1993),CONCATENATE(INT(B384),", "),INT(B384)),""),IF(F384=VALUE(REPORTE!C$10),IF(SUM(CU385:CU$1993),CONCATENATE(INT(B384),", "),INT(B384)),""))</f>
        <v>#VALUE!</v>
      </c>
    </row>
    <row r="385" spans="1:99" s="5" customFormat="1" ht="15" customHeight="1" x14ac:dyDescent="0.25">
      <c r="A385" s="4" t="str">
        <f t="shared" si="74"/>
        <v/>
      </c>
      <c r="B385" s="6"/>
      <c r="C385" s="7"/>
      <c r="D385" s="10"/>
      <c r="E385" s="5" t="str">
        <f t="shared" si="78"/>
        <v/>
      </c>
      <c r="F385" s="9"/>
      <c r="G385" s="1" t="str">
        <f>IFERROR(INDEX('padron cfe'!B:B,MATCH(DATOS!F385,'padron cfe'!A:A,0),1),"")</f>
        <v/>
      </c>
      <c r="H385" s="1"/>
      <c r="J385" s="2" t="str">
        <f>IFERROR(INDEX('padron cfe'!C:C,MATCH(DATOS!F385,'padron cfe'!A:A,0),1),"")</f>
        <v/>
      </c>
      <c r="K385" s="4"/>
      <c r="L385" s="4" t="str">
        <f>IFERROR(IF(VLOOKUP(I385,I$2:L384,4,0)=0,"",VLOOKUP(I385,I$2:L384,4,0)),"")</f>
        <v/>
      </c>
      <c r="M385" s="4" t="str">
        <f>IFERROR(IF(VLOOKUP(I385,I$2:M384,5,0)=0,"",VLOOKUP(I385,I$2:M384,5,0)),"")</f>
        <v/>
      </c>
      <c r="N385" s="4"/>
      <c r="O385" s="2"/>
      <c r="P385" s="2"/>
      <c r="T385" s="2" t="str">
        <f>IFERROR(INDEX('padron cfe'!D:D,MATCH(DATOS!F385,'padron cfe'!A:A,0),1),"")</f>
        <v/>
      </c>
      <c r="U385" s="4"/>
      <c r="V385" s="4"/>
      <c r="W385" s="4"/>
      <c r="X385" s="4"/>
      <c r="Y385" s="4"/>
      <c r="Z385" s="8"/>
      <c r="AA385" s="4"/>
      <c r="AB385" s="4" t="str">
        <f t="shared" si="79"/>
        <v/>
      </c>
      <c r="AC385" s="7" t="str">
        <f t="shared" ca="1" si="80"/>
        <v/>
      </c>
      <c r="AD385" s="7"/>
      <c r="AE385" s="7"/>
      <c r="AF385" s="97" t="str">
        <f>IFERROR(INDEX(bombas!F:F,MATCH(B385,bombas!I:I,0),1),"")</f>
        <v/>
      </c>
      <c r="AG385" s="6" t="str">
        <f>IFERROR(INDEX(bombas!H:H,MATCH(B385,bombas!I:I,0),1),"")</f>
        <v/>
      </c>
      <c r="AH385" s="4"/>
      <c r="AI385" s="4" t="str">
        <f t="shared" si="81"/>
        <v/>
      </c>
      <c r="AJ385" s="4"/>
      <c r="AK385" s="127" t="str">
        <f t="shared" si="82"/>
        <v/>
      </c>
      <c r="AL385" s="2" t="str">
        <f>IFERROR(IF(INDEX(AL$1:AL384,MATCH(I385,I$1:I384,0),1)=0,"",INDEX(AL$1:AL384,MATCH(I385,I$1:I384,0),1)),"")</f>
        <v/>
      </c>
      <c r="AM385" s="2" t="str">
        <f>IFERROR(IF(INDEX(AM$1:AM384,MATCH(I385,I$1:I384,0),1)=0,"",INDEX(AM$1:AM384,MATCH(I385,I$1:I384,0),1)),"")</f>
        <v/>
      </c>
      <c r="AN385" s="2" t="str">
        <f>IFERROR(IF(INDEX(AN$1:AN384,MATCH(I385,I$1:I384,0),1)=0,"",INDEX(AN$1:AN384,MATCH(I385,I$1:I384,0),1)),"")</f>
        <v/>
      </c>
      <c r="AO385" s="2"/>
      <c r="AP385" s="2"/>
      <c r="AQ385" s="2"/>
      <c r="AR385" s="4"/>
      <c r="AS385" s="4"/>
      <c r="AT385" s="4"/>
      <c r="AU385" s="4"/>
      <c r="AV385" s="4"/>
      <c r="AW385" s="4"/>
      <c r="AX385" s="4"/>
      <c r="AY385" s="4"/>
      <c r="AZ385" s="4"/>
      <c r="BB385" s="4"/>
      <c r="BH385" s="4" t="str">
        <f>IF(IFERROR(VLOOKUP(F385,F386:F$1993,1,0),"")="","",COUNTIF(F:F,F385))</f>
        <v/>
      </c>
      <c r="BI385" s="4"/>
      <c r="BM385" s="5" t="str">
        <f>IF(B385="","",IF(BH385="",1+(MAX(BM$2:BM384)),""))</f>
        <v/>
      </c>
      <c r="BN385" s="5" t="str">
        <f t="shared" si="75"/>
        <v/>
      </c>
      <c r="BO385" s="5" t="str">
        <f t="shared" si="76"/>
        <v/>
      </c>
      <c r="BP385" s="15" t="str">
        <f t="shared" si="77"/>
        <v/>
      </c>
      <c r="BQ385" s="29"/>
      <c r="BR385" s="16"/>
      <c r="BS385" s="5" t="str">
        <f t="shared" si="86"/>
        <v/>
      </c>
      <c r="BV385" s="5" t="str">
        <f t="shared" si="87"/>
        <v/>
      </c>
      <c r="BW385" s="5" t="str">
        <f>IF(I385="","",IFERROR(IF(VLOOKUP(I385,I$2:I384,1,0)=0,"",""),I385))</f>
        <v/>
      </c>
      <c r="BX385" s="25" t="str">
        <f>IF(BW385="","",(IFERROR(VLOOKUP(MID(BW385,1,1),$CO$2:CS$28,3,0),0)+IFERROR(VLOOKUP(MID(BW385,2,1),CO$2:CS$28,4,0),0)+IFERROR(VLOOKUP(MID(BW385,3,1),CO$2:CS$28,5,0),0)+(ROW(BW385)/1000000000000)))</f>
        <v/>
      </c>
      <c r="BZ385" s="5">
        <v>384</v>
      </c>
      <c r="CA385" s="5" t="str">
        <f>IFERROR(VLOOKUP(BZ385,BV$2:BW1461,2,0),"")</f>
        <v/>
      </c>
      <c r="CU385" s="5" t="e">
        <f>IF(REPORTE!AH$2="si",IF(F385=VALUE(REPORTE!C$11),IF(SUM(CU386:CU$1993),CONCATENATE(INT(B385),", "),INT(B385)),""),IF(F385=VALUE(REPORTE!C$10),IF(SUM(CU386:CU$1993),CONCATENATE(INT(B385),", "),INT(B385)),""))</f>
        <v>#VALUE!</v>
      </c>
    </row>
    <row r="386" spans="1:99" s="5" customFormat="1" ht="15" customHeight="1" x14ac:dyDescent="0.25">
      <c r="A386" s="4" t="str">
        <f t="shared" ref="A386:A449" si="88">IF(BB386="",IF(B386="","",IF(LEN(B386)=1,"000"&amp;B386,IF(LEN(B386)=2,"00"&amp;B386,IF(LEN(B386)=3,"0"&amp;B386,B386)))),F386)</f>
        <v/>
      </c>
      <c r="B386" s="6"/>
      <c r="C386" s="7"/>
      <c r="D386" s="10"/>
      <c r="E386" s="5" t="str">
        <f t="shared" si="78"/>
        <v/>
      </c>
      <c r="F386" s="9"/>
      <c r="G386" s="1" t="str">
        <f>IFERROR(INDEX('padron cfe'!B:B,MATCH(DATOS!F386,'padron cfe'!A:A,0),1),"")</f>
        <v/>
      </c>
      <c r="H386" s="1"/>
      <c r="J386" s="2" t="str">
        <f>IFERROR(INDEX('padron cfe'!C:C,MATCH(DATOS!F386,'padron cfe'!A:A,0),1),"")</f>
        <v/>
      </c>
      <c r="K386" s="4"/>
      <c r="L386" s="4" t="str">
        <f>IFERROR(IF(VLOOKUP(I386,I$2:L385,4,0)=0,"",VLOOKUP(I386,I$2:L385,4,0)),"")</f>
        <v/>
      </c>
      <c r="M386" s="4" t="str">
        <f>IFERROR(IF(VLOOKUP(I386,I$2:M385,5,0)=0,"",VLOOKUP(I386,I$2:M385,5,0)),"")</f>
        <v/>
      </c>
      <c r="N386" s="4"/>
      <c r="O386" s="2"/>
      <c r="P386" s="2"/>
      <c r="T386" s="2" t="str">
        <f>IFERROR(INDEX('padron cfe'!D:D,MATCH(DATOS!F386,'padron cfe'!A:A,0),1),"")</f>
        <v/>
      </c>
      <c r="U386" s="4"/>
      <c r="V386" s="4"/>
      <c r="W386" s="4"/>
      <c r="X386" s="4"/>
      <c r="Y386" s="4"/>
      <c r="Z386" s="8"/>
      <c r="AA386" s="4"/>
      <c r="AB386" s="4" t="str">
        <f t="shared" si="79"/>
        <v/>
      </c>
      <c r="AC386" s="7" t="str">
        <f t="shared" ca="1" si="80"/>
        <v/>
      </c>
      <c r="AD386" s="7"/>
      <c r="AE386" s="7"/>
      <c r="AF386" s="97" t="str">
        <f>IFERROR(INDEX(bombas!F:F,MATCH(B386,bombas!I:I,0),1),"")</f>
        <v/>
      </c>
      <c r="AG386" s="6" t="str">
        <f>IFERROR(INDEX(bombas!H:H,MATCH(B386,bombas!I:I,0),1),"")</f>
        <v/>
      </c>
      <c r="AH386" s="4"/>
      <c r="AI386" s="4" t="str">
        <f t="shared" si="81"/>
        <v/>
      </c>
      <c r="AJ386" s="4"/>
      <c r="AK386" s="127" t="str">
        <f t="shared" si="82"/>
        <v/>
      </c>
      <c r="AL386" s="2" t="str">
        <f>IFERROR(IF(INDEX(AL$1:AL385,MATCH(I386,I$1:I385,0),1)=0,"",INDEX(AL$1:AL385,MATCH(I386,I$1:I385,0),1)),"")</f>
        <v/>
      </c>
      <c r="AM386" s="2" t="str">
        <f>IFERROR(IF(INDEX(AM$1:AM385,MATCH(I386,I$1:I385,0),1)=0,"",INDEX(AM$1:AM385,MATCH(I386,I$1:I385,0),1)),"")</f>
        <v/>
      </c>
      <c r="AN386" s="2" t="str">
        <f>IFERROR(IF(INDEX(AN$1:AN385,MATCH(I386,I$1:I385,0),1)=0,"",INDEX(AN$1:AN385,MATCH(I386,I$1:I385,0),1)),"")</f>
        <v/>
      </c>
      <c r="AO386" s="2"/>
      <c r="AP386" s="2"/>
      <c r="AQ386" s="2"/>
      <c r="AR386" s="4"/>
      <c r="AS386" s="4"/>
      <c r="AT386" s="4"/>
      <c r="AU386" s="4"/>
      <c r="AV386" s="4"/>
      <c r="AW386" s="4"/>
      <c r="AX386" s="4"/>
      <c r="AY386" s="4"/>
      <c r="AZ386" s="4"/>
      <c r="BB386" s="4"/>
      <c r="BH386" s="4" t="str">
        <f>IF(IFERROR(VLOOKUP(F386,F387:F$1993,1,0),"")="","",COUNTIF(F:F,F386))</f>
        <v/>
      </c>
      <c r="BI386" s="4"/>
      <c r="BM386" s="5" t="str">
        <f>IF(B386="","",IF(BH386="",1+(MAX(BM$2:BM385)),""))</f>
        <v/>
      </c>
      <c r="BN386" s="5" t="str">
        <f t="shared" ref="BN386:BN449" si="89">IF(BM386="","",AI386)</f>
        <v/>
      </c>
      <c r="BO386" s="5" t="str">
        <f t="shared" ref="BO386:BO449" si="90">IF(BM386="","",E386)</f>
        <v/>
      </c>
      <c r="BP386" s="15" t="str">
        <f t="shared" ref="BP386:BP449" si="91">IF(BM386="","",F386)</f>
        <v/>
      </c>
      <c r="BQ386" s="29"/>
      <c r="BR386" s="16"/>
      <c r="BS386" s="5" t="str">
        <f t="shared" si="86"/>
        <v/>
      </c>
      <c r="BV386" s="5" t="str">
        <f>IFERROR(RANK(BX386,BX$2:BX$1493,1),"")</f>
        <v/>
      </c>
      <c r="BW386" s="5" t="str">
        <f>IF(I386="","",IFERROR(IF(VLOOKUP(I386,I$2:I385,1,0)=0,"",""),I386))</f>
        <v/>
      </c>
      <c r="BX386" s="25" t="str">
        <f>IF(BW386="","",(IFERROR(VLOOKUP(MID(BW386,1,1),$CO$2:CS$28,3,0),0)+IFERROR(VLOOKUP(MID(BW386,2,1),CO$2:CS$28,4,0),0)+IFERROR(VLOOKUP(MID(BW386,3,1),CO$2:CS$28,5,0),0)+(ROW(BW386)/1000000000000)))</f>
        <v/>
      </c>
      <c r="BZ386" s="5">
        <v>385</v>
      </c>
      <c r="CA386" s="5" t="str">
        <f>IFERROR(VLOOKUP(BZ386,BV$2:BW1462,2,0),"")</f>
        <v/>
      </c>
      <c r="CU386" s="5" t="e">
        <f>IF(REPORTE!AH$2="si",IF(F386=VALUE(REPORTE!C$11),IF(SUM(CU387:CU$1993),CONCATENATE(INT(B386),", "),INT(B386)),""),IF(F386=VALUE(REPORTE!C$10),IF(SUM(CU387:CU$1993),CONCATENATE(INT(B386),", "),INT(B386)),""))</f>
        <v>#VALUE!</v>
      </c>
    </row>
    <row r="387" spans="1:99" s="5" customFormat="1" ht="15" customHeight="1" x14ac:dyDescent="0.25">
      <c r="A387" s="4" t="str">
        <f t="shared" si="88"/>
        <v/>
      </c>
      <c r="B387" s="6"/>
      <c r="C387" s="7"/>
      <c r="D387" s="10"/>
      <c r="E387" s="5" t="str">
        <f t="shared" si="78"/>
        <v/>
      </c>
      <c r="F387" s="9"/>
      <c r="G387" s="1" t="str">
        <f>IFERROR(INDEX('padron cfe'!B:B,MATCH(DATOS!F387,'padron cfe'!A:A,0),1),"")</f>
        <v/>
      </c>
      <c r="H387" s="1"/>
      <c r="J387" s="2" t="str">
        <f>IFERROR(INDEX('padron cfe'!C:C,MATCH(DATOS!F387,'padron cfe'!A:A,0),1),"")</f>
        <v/>
      </c>
      <c r="K387" s="4"/>
      <c r="L387" s="4" t="str">
        <f>IFERROR(IF(VLOOKUP(I387,I$2:L386,4,0)=0,"",VLOOKUP(I387,I$2:L386,4,0)),"")</f>
        <v/>
      </c>
      <c r="M387" s="4" t="str">
        <f>IFERROR(IF(VLOOKUP(I387,I$2:M386,5,0)=0,"",VLOOKUP(I387,I$2:M386,5,0)),"")</f>
        <v/>
      </c>
      <c r="N387" s="4"/>
      <c r="O387" s="2"/>
      <c r="P387" s="2"/>
      <c r="T387" s="2" t="str">
        <f>IFERROR(INDEX('padron cfe'!D:D,MATCH(DATOS!F387,'padron cfe'!A:A,0),1),"")</f>
        <v/>
      </c>
      <c r="U387" s="4"/>
      <c r="V387" s="4"/>
      <c r="W387" s="4"/>
      <c r="X387" s="4"/>
      <c r="Y387" s="4"/>
      <c r="Z387" s="8"/>
      <c r="AA387" s="4"/>
      <c r="AB387" s="4" t="str">
        <f t="shared" si="79"/>
        <v/>
      </c>
      <c r="AC387" s="7" t="str">
        <f t="shared" ca="1" si="80"/>
        <v/>
      </c>
      <c r="AD387" s="7"/>
      <c r="AE387" s="7"/>
      <c r="AF387" s="97" t="str">
        <f>IFERROR(INDEX(bombas!F:F,MATCH(B387,bombas!I:I,0),1),"")</f>
        <v/>
      </c>
      <c r="AG387" s="6" t="str">
        <f>IFERROR(INDEX(bombas!H:H,MATCH(B387,bombas!I:I,0),1),"")</f>
        <v/>
      </c>
      <c r="AH387" s="4"/>
      <c r="AI387" s="4" t="str">
        <f t="shared" si="81"/>
        <v/>
      </c>
      <c r="AJ387" s="4"/>
      <c r="AK387" s="127" t="str">
        <f t="shared" si="82"/>
        <v/>
      </c>
      <c r="AL387" s="2" t="str">
        <f>IFERROR(IF(INDEX(AL$1:AL386,MATCH(I387,I$1:I386,0),1)=0,"",INDEX(AL$1:AL386,MATCH(I387,I$1:I386,0),1)),"")</f>
        <v/>
      </c>
      <c r="AM387" s="2" t="str">
        <f>IFERROR(IF(INDEX(AM$1:AM386,MATCH(I387,I$1:I386,0),1)=0,"",INDEX(AM$1:AM386,MATCH(I387,I$1:I386,0),1)),"")</f>
        <v/>
      </c>
      <c r="AN387" s="2" t="str">
        <f>IFERROR(IF(INDEX(AN$1:AN386,MATCH(I387,I$1:I386,0),1)=0,"",INDEX(AN$1:AN386,MATCH(I387,I$1:I386,0),1)),"")</f>
        <v/>
      </c>
      <c r="AO387" s="2"/>
      <c r="AP387" s="2"/>
      <c r="AQ387" s="2"/>
      <c r="AR387" s="4"/>
      <c r="AS387" s="4"/>
      <c r="AT387" s="4"/>
      <c r="AU387" s="4"/>
      <c r="AV387" s="4"/>
      <c r="AW387" s="4"/>
      <c r="AX387" s="4"/>
      <c r="AY387" s="4"/>
      <c r="AZ387" s="4"/>
      <c r="BB387" s="4"/>
      <c r="BH387" s="4" t="str">
        <f>IF(IFERROR(VLOOKUP(F387,F388:F$1993,1,0),"")="","",COUNTIF(F:F,F387))</f>
        <v/>
      </c>
      <c r="BI387" s="4">
        <v>1</v>
      </c>
      <c r="BM387" s="5" t="str">
        <f>IF(B387="","",IF(BH387="",1+(MAX(BM$2:BM386)),""))</f>
        <v/>
      </c>
      <c r="BN387" s="5" t="str">
        <f t="shared" si="89"/>
        <v/>
      </c>
      <c r="BO387" s="5" t="str">
        <f t="shared" si="90"/>
        <v/>
      </c>
      <c r="BP387" s="15" t="str">
        <f t="shared" si="91"/>
        <v/>
      </c>
      <c r="BQ387" s="29"/>
      <c r="BR387" s="16"/>
      <c r="BS387" s="5" t="str">
        <f t="shared" si="86"/>
        <v/>
      </c>
      <c r="BV387" s="5" t="str">
        <f>IFERROR(RANK(BX387,BX$2:BX$1493,1),"")</f>
        <v/>
      </c>
      <c r="BW387" s="5" t="str">
        <f>IF(I387="","",IFERROR(IF(VLOOKUP(I387,I$2:I386,1,0)=0,"",""),I387))</f>
        <v/>
      </c>
      <c r="BX387" s="25" t="str">
        <f>IF(BW387="","",(IFERROR(VLOOKUP(MID(BW387,1,1),$CO$2:CS$28,3,0),0)+IFERROR(VLOOKUP(MID(BW387,2,1),CO$2:CS$28,4,0),0)+IFERROR(VLOOKUP(MID(BW387,3,1),CO$2:CS$28,5,0),0)+(ROW(BW387)/1000000000000)))</f>
        <v/>
      </c>
      <c r="BZ387" s="5">
        <v>386</v>
      </c>
      <c r="CA387" s="5" t="str">
        <f>IFERROR(VLOOKUP(BZ387,BV$2:BW1463,2,0),"")</f>
        <v/>
      </c>
      <c r="CU387" s="5" t="e">
        <f>IF(REPORTE!AH$2="si",IF(F387=VALUE(REPORTE!C$11),IF(SUM(CU388:CU$1993),CONCATENATE(INT(B387),", "),INT(B387)),""),IF(F387=VALUE(REPORTE!C$10),IF(SUM(CU388:CU$1993),CONCATENATE(INT(B387),", "),INT(B387)),""))</f>
        <v>#VALUE!</v>
      </c>
    </row>
    <row r="388" spans="1:99" s="5" customFormat="1" ht="15" customHeight="1" x14ac:dyDescent="0.25">
      <c r="A388" s="4" t="str">
        <f t="shared" si="88"/>
        <v/>
      </c>
      <c r="B388" s="6"/>
      <c r="C388" s="7"/>
      <c r="D388" s="10"/>
      <c r="E388" s="5" t="str">
        <f t="shared" ref="E388:E391" si="92">IF(C388="","",CONCATENATE("PEUA19102012",IFERROR(VLOOKUP(DAY(C388),$BE$3:$BF$11,2,0),DAY(C388)),IFERROR(VLOOKUP(MONTH(C388),$BE$3:$BF$11,2,0),MONTH(C388)),YEAR(C388),D388))</f>
        <v/>
      </c>
      <c r="F388" s="9"/>
      <c r="G388" s="1" t="str">
        <f>IFERROR(INDEX('padron cfe'!B:B,MATCH(DATOS!F388,'padron cfe'!A:A,0),1),"")</f>
        <v/>
      </c>
      <c r="H388" s="1"/>
      <c r="J388" s="2" t="str">
        <f>IFERROR(INDEX('padron cfe'!C:C,MATCH(DATOS!F388,'padron cfe'!A:A,0),1),"")</f>
        <v/>
      </c>
      <c r="K388" s="4"/>
      <c r="L388" s="4" t="str">
        <f>IFERROR(IF(VLOOKUP(I388,I$2:L387,4,0)=0,"",VLOOKUP(I388,I$2:L387,4,0)),"")</f>
        <v/>
      </c>
      <c r="M388" s="4" t="str">
        <f>IFERROR(IF(VLOOKUP(I388,I$2:M387,5,0)=0,"",VLOOKUP(I388,I$2:M387,5,0)),"")</f>
        <v/>
      </c>
      <c r="N388" s="4"/>
      <c r="O388" s="2"/>
      <c r="P388" s="2"/>
      <c r="T388" s="2" t="str">
        <f>IFERROR(INDEX('padron cfe'!D:D,MATCH(DATOS!F388,'padron cfe'!A:A,0),1),"")</f>
        <v/>
      </c>
      <c r="U388" s="4"/>
      <c r="V388" s="4"/>
      <c r="W388" s="4"/>
      <c r="X388" s="4"/>
      <c r="Y388" s="4"/>
      <c r="Z388" s="8"/>
      <c r="AA388" s="4"/>
      <c r="AB388" s="4" t="str">
        <f t="shared" ref="AB388:AB391" si="93">IF(X388="","",IFERROR(IF(LEN(DAY(Z388))=1,0&amp;DAY(Z388),DAY(Z388))&amp;"/"&amp;IF(LEN(MONTH(Z388))=1,0&amp;MONTH(Z388),MONTH(Z388))&amp;"/"&amp;YEAR(Z388)+AA388,"31/12/2099"))</f>
        <v/>
      </c>
      <c r="AC388" s="7" t="str">
        <f t="shared" ref="AC388:AC391" ca="1" si="94">IF(AA388="","",IF(AA388="N/A","VIGENTE",IF(CONCATENATE(DAY(Z388),"/",MONTH(Z388),"/",YEAR(Z388)+AA388)-TODAY()&gt;0,"VIGENTE","VENCIDO")))</f>
        <v/>
      </c>
      <c r="AD388" s="7"/>
      <c r="AE388" s="7"/>
      <c r="AF388" s="97" t="str">
        <f>IFERROR(INDEX(bombas!F:F,MATCH(B388,bombas!I:I,0),1),"")</f>
        <v/>
      </c>
      <c r="AG388" s="6" t="str">
        <f>IFERROR(INDEX(bombas!H:H,MATCH(B388,bombas!I:I,0),1),"")</f>
        <v/>
      </c>
      <c r="AH388" s="4"/>
      <c r="AI388" s="4" t="str">
        <f t="shared" ref="AI388:AI391" si="95">IF(AH388="","",(AH388*0.746*365*24)*0.75+438)</f>
        <v/>
      </c>
      <c r="AJ388" s="4"/>
      <c r="AK388" s="127" t="str">
        <f t="shared" ref="AK388:AK391" si="96">IF(AJ388="","",AJ388/AI388)</f>
        <v/>
      </c>
      <c r="AL388" s="2" t="str">
        <f>IFERROR(IF(INDEX(AL$1:AL387,MATCH(I388,I$1:I387,0),1)=0,"",INDEX(AL$1:AL387,MATCH(I388,I$1:I387,0),1)),"")</f>
        <v/>
      </c>
      <c r="AM388" s="2" t="str">
        <f>IFERROR(IF(INDEX(AM$1:AM387,MATCH(I388,I$1:I387,0),1)=0,"",INDEX(AM$1:AM387,MATCH(I388,I$1:I387,0),1)),"")</f>
        <v/>
      </c>
      <c r="AN388" s="2" t="str">
        <f>IFERROR(IF(INDEX(AN$1:AN387,MATCH(I388,I$1:I387,0),1)=0,"",INDEX(AN$1:AN387,MATCH(I388,I$1:I387,0),1)),"")</f>
        <v/>
      </c>
      <c r="AO388" s="2"/>
      <c r="AP388" s="2"/>
      <c r="AQ388" s="2"/>
      <c r="AR388" s="4"/>
      <c r="AS388" s="4"/>
      <c r="AT388" s="4"/>
      <c r="AU388" s="4"/>
      <c r="AV388" s="4"/>
      <c r="AW388" s="4"/>
      <c r="AX388" s="4"/>
      <c r="AY388" s="4"/>
      <c r="AZ388" s="4"/>
      <c r="BB388" s="4"/>
      <c r="BH388" s="4" t="str">
        <f>IF(IFERROR(VLOOKUP(F388,F389:F$1993,1,0),"")="","",COUNTIF(F:F,F388))</f>
        <v/>
      </c>
      <c r="BI388" s="4">
        <v>1</v>
      </c>
      <c r="BM388" s="5" t="str">
        <f>IF(B388="","",IF(BH388="",1+(MAX(BM$2:BM387)),""))</f>
        <v/>
      </c>
      <c r="BN388" s="5" t="str">
        <f t="shared" si="89"/>
        <v/>
      </c>
      <c r="BO388" s="5" t="str">
        <f t="shared" si="90"/>
        <v/>
      </c>
      <c r="BP388" s="15" t="str">
        <f t="shared" si="91"/>
        <v/>
      </c>
      <c r="BQ388" s="29"/>
      <c r="BR388" s="16"/>
      <c r="BS388" s="5" t="str">
        <f t="shared" si="86"/>
        <v/>
      </c>
      <c r="BV388" s="5" t="str">
        <f t="shared" ref="BV388:BV449" si="97">IFERROR(RANK(BX388,BX$2:BX$1493,1),"")</f>
        <v/>
      </c>
      <c r="BW388" s="5" t="str">
        <f>IF(I388="","",IFERROR(IF(VLOOKUP(I388,I$2:I387,1,0)=0,"",""),I388))</f>
        <v/>
      </c>
      <c r="BX388" s="25" t="str">
        <f>IF(BW388="","",(IFERROR(VLOOKUP(MID(BW388,1,1),$CO$2:CS$28,3,0),0)+IFERROR(VLOOKUP(MID(BW388,2,1),CO$2:CS$28,4,0),0)+IFERROR(VLOOKUP(MID(BW388,3,1),CO$2:CS$28,5,0),0)+(ROW(BW388)/1000000000000)))</f>
        <v/>
      </c>
      <c r="BZ388" s="5">
        <v>387</v>
      </c>
      <c r="CA388" s="5" t="str">
        <f>IFERROR(VLOOKUP(BZ388,BV$2:BW1464,2,0),"")</f>
        <v/>
      </c>
      <c r="CU388" s="5" t="e">
        <f>IF(REPORTE!AH$2="si",IF(F388=VALUE(REPORTE!C$11),IF(SUM(CU389:CU$1993),CONCATENATE(INT(B388),", "),INT(B388)),""),IF(F388=VALUE(REPORTE!C$10),IF(SUM(CU389:CU$1993),CONCATENATE(INT(B388),", "),INT(B388)),""))</f>
        <v>#VALUE!</v>
      </c>
    </row>
    <row r="389" spans="1:99" s="5" customFormat="1" ht="15" customHeight="1" x14ac:dyDescent="0.25">
      <c r="A389" s="4" t="str">
        <f t="shared" si="88"/>
        <v/>
      </c>
      <c r="B389" s="6"/>
      <c r="C389" s="7"/>
      <c r="D389" s="10"/>
      <c r="E389" s="5" t="str">
        <f t="shared" si="92"/>
        <v/>
      </c>
      <c r="F389" s="9"/>
      <c r="G389" s="1" t="str">
        <f>IFERROR(INDEX('padron cfe'!B:B,MATCH(DATOS!F389,'padron cfe'!A:A,0),1),"")</f>
        <v/>
      </c>
      <c r="H389" s="1"/>
      <c r="J389" s="2" t="str">
        <f>IFERROR(INDEX('padron cfe'!C:C,MATCH(DATOS!F389,'padron cfe'!A:A,0),1),"")</f>
        <v/>
      </c>
      <c r="K389" s="4"/>
      <c r="L389" s="4" t="str">
        <f>IFERROR(IF(VLOOKUP(I389,I$2:L388,4,0)=0,"",VLOOKUP(I389,I$2:L388,4,0)),"")</f>
        <v/>
      </c>
      <c r="M389" s="4" t="str">
        <f>IFERROR(IF(VLOOKUP(I389,I$2:M388,5,0)=0,"",VLOOKUP(I389,I$2:M388,5,0)),"")</f>
        <v/>
      </c>
      <c r="N389" s="4"/>
      <c r="O389" s="2"/>
      <c r="P389" s="2"/>
      <c r="T389" s="2" t="str">
        <f>IFERROR(INDEX('padron cfe'!D:D,MATCH(DATOS!F389,'padron cfe'!A:A,0),1),"")</f>
        <v/>
      </c>
      <c r="U389" s="4"/>
      <c r="V389" s="4"/>
      <c r="W389" s="4"/>
      <c r="X389" s="4"/>
      <c r="Y389" s="4"/>
      <c r="Z389" s="8"/>
      <c r="AA389" s="4"/>
      <c r="AB389" s="4" t="str">
        <f t="shared" si="93"/>
        <v/>
      </c>
      <c r="AC389" s="7" t="str">
        <f t="shared" ca="1" si="94"/>
        <v/>
      </c>
      <c r="AD389" s="7"/>
      <c r="AE389" s="7"/>
      <c r="AF389" s="97" t="str">
        <f>IFERROR(INDEX(bombas!F:F,MATCH(B389,bombas!I:I,0),1),"")</f>
        <v/>
      </c>
      <c r="AG389" s="6" t="str">
        <f>IFERROR(INDEX(bombas!H:H,MATCH(B389,bombas!I:I,0),1),"")</f>
        <v/>
      </c>
      <c r="AH389" s="4"/>
      <c r="AI389" s="4" t="str">
        <f t="shared" si="95"/>
        <v/>
      </c>
      <c r="AJ389" s="4"/>
      <c r="AK389" s="127" t="str">
        <f t="shared" si="96"/>
        <v/>
      </c>
      <c r="AL389" s="2" t="str">
        <f>IFERROR(IF(INDEX(AL$1:AL388,MATCH(I389,I$1:I388,0),1)=0,"",INDEX(AL$1:AL388,MATCH(I389,I$1:I388,0),1)),"")</f>
        <v/>
      </c>
      <c r="AM389" s="2" t="str">
        <f>IFERROR(IF(INDEX(AM$1:AM388,MATCH(I389,I$1:I388,0),1)=0,"",INDEX(AM$1:AM388,MATCH(I389,I$1:I388,0),1)),"")</f>
        <v/>
      </c>
      <c r="AN389" s="2" t="str">
        <f>IFERROR(IF(INDEX(AN$1:AN388,MATCH(I389,I$1:I388,0),1)=0,"",INDEX(AN$1:AN388,MATCH(I389,I$1:I388,0),1)),"")</f>
        <v/>
      </c>
      <c r="AO389" s="2"/>
      <c r="AP389" s="2"/>
      <c r="AQ389" s="2"/>
      <c r="AR389" s="4"/>
      <c r="AS389" s="4"/>
      <c r="AT389" s="4"/>
      <c r="AU389" s="4"/>
      <c r="AV389" s="4"/>
      <c r="AW389" s="4"/>
      <c r="AX389" s="4"/>
      <c r="AY389" s="4"/>
      <c r="AZ389" s="4"/>
      <c r="BB389" s="4"/>
      <c r="BH389" s="4" t="str">
        <f>IF(IFERROR(VLOOKUP(F389,F390:F$1993,1,0),"")="","",COUNTIF(F:F,F389))</f>
        <v/>
      </c>
      <c r="BI389" s="4">
        <v>1</v>
      </c>
      <c r="BM389" s="5" t="str">
        <f>IF(B389="","",IF(BH389="",1+(MAX(BM$2:BM388)),""))</f>
        <v/>
      </c>
      <c r="BN389" s="5" t="str">
        <f t="shared" si="89"/>
        <v/>
      </c>
      <c r="BO389" s="5" t="str">
        <f t="shared" si="90"/>
        <v/>
      </c>
      <c r="BP389" s="15" t="str">
        <f t="shared" si="91"/>
        <v/>
      </c>
      <c r="BQ389" s="29"/>
      <c r="BR389" s="16"/>
      <c r="BS389" s="5" t="str">
        <f t="shared" si="86"/>
        <v/>
      </c>
      <c r="BV389" s="5" t="str">
        <f t="shared" si="97"/>
        <v/>
      </c>
      <c r="BW389" s="5" t="str">
        <f>IF(I389="","",IFERROR(IF(VLOOKUP(I389,I$2:I388,1,0)=0,"",""),I389))</f>
        <v/>
      </c>
      <c r="BX389" s="25" t="str">
        <f>IF(BW389="","",(IFERROR(VLOOKUP(MID(BW389,1,1),$CO$2:CS$28,3,0),0)+IFERROR(VLOOKUP(MID(BW389,2,1),CO$2:CS$28,4,0),0)+IFERROR(VLOOKUP(MID(BW389,3,1),CO$2:CS$28,5,0),0)+(ROW(BW389)/1000000000000)))</f>
        <v/>
      </c>
      <c r="BZ389" s="5">
        <v>388</v>
      </c>
      <c r="CA389" s="5" t="str">
        <f>IFERROR(VLOOKUP(BZ389,BV$2:BW1465,2,0),"")</f>
        <v/>
      </c>
      <c r="CU389" s="5" t="e">
        <f>IF(REPORTE!AH$2="si",IF(F389=VALUE(REPORTE!C$11),IF(SUM(CU390:CU$1993),CONCATENATE(INT(B389),", "),INT(B389)),""),IF(F389=VALUE(REPORTE!C$10),IF(SUM(CU390:CU$1993),CONCATENATE(INT(B389),", "),INT(B389)),""))</f>
        <v>#VALUE!</v>
      </c>
    </row>
    <row r="390" spans="1:99" s="5" customFormat="1" ht="15" customHeight="1" x14ac:dyDescent="0.25">
      <c r="A390" s="4" t="str">
        <f t="shared" si="88"/>
        <v/>
      </c>
      <c r="B390" s="6"/>
      <c r="C390" s="7"/>
      <c r="D390" s="10"/>
      <c r="E390" s="5" t="str">
        <f t="shared" si="92"/>
        <v/>
      </c>
      <c r="F390" s="9"/>
      <c r="G390" s="1" t="str">
        <f>IFERROR(INDEX('padron cfe'!B:B,MATCH(DATOS!F390,'padron cfe'!A:A,0),1),"")</f>
        <v/>
      </c>
      <c r="H390" s="1"/>
      <c r="J390" s="2" t="str">
        <f>IFERROR(INDEX('padron cfe'!C:C,MATCH(DATOS!F390,'padron cfe'!A:A,0),1),"")</f>
        <v/>
      </c>
      <c r="K390" s="4"/>
      <c r="L390" s="4" t="str">
        <f>IFERROR(IF(VLOOKUP(I390,I$2:L389,4,0)=0,"",VLOOKUP(I390,I$2:L389,4,0)),"")</f>
        <v/>
      </c>
      <c r="M390" s="4" t="str">
        <f>IFERROR(IF(VLOOKUP(I390,I$2:M389,5,0)=0,"",VLOOKUP(I390,I$2:M389,5,0)),"")</f>
        <v/>
      </c>
      <c r="N390" s="4"/>
      <c r="O390" s="2"/>
      <c r="P390" s="2"/>
      <c r="T390" s="2" t="str">
        <f>IFERROR(INDEX('padron cfe'!D:D,MATCH(DATOS!F390,'padron cfe'!A:A,0),1),"")</f>
        <v/>
      </c>
      <c r="U390" s="4"/>
      <c r="V390" s="4"/>
      <c r="W390" s="4"/>
      <c r="X390" s="4"/>
      <c r="Y390" s="4"/>
      <c r="Z390" s="8"/>
      <c r="AA390" s="4"/>
      <c r="AB390" s="4" t="str">
        <f t="shared" si="93"/>
        <v/>
      </c>
      <c r="AC390" s="7" t="str">
        <f t="shared" ca="1" si="94"/>
        <v/>
      </c>
      <c r="AD390" s="7"/>
      <c r="AE390" s="7"/>
      <c r="AF390" s="97" t="str">
        <f>IFERROR(INDEX(bombas!F:F,MATCH(B390,bombas!I:I,0),1),"")</f>
        <v/>
      </c>
      <c r="AG390" s="6" t="str">
        <f>IFERROR(INDEX(bombas!H:H,MATCH(B390,bombas!I:I,0),1),"")</f>
        <v/>
      </c>
      <c r="AH390" s="4"/>
      <c r="AI390" s="4" t="str">
        <f t="shared" si="95"/>
        <v/>
      </c>
      <c r="AJ390" s="4"/>
      <c r="AK390" s="127" t="str">
        <f t="shared" si="96"/>
        <v/>
      </c>
      <c r="AL390" s="2" t="str">
        <f>IFERROR(IF(INDEX(AL$1:AL389,MATCH(I390,I$1:I389,0),1)=0,"",INDEX(AL$1:AL389,MATCH(I390,I$1:I389,0),1)),"")</f>
        <v/>
      </c>
      <c r="AM390" s="2" t="str">
        <f>IFERROR(IF(INDEX(AM$1:AM389,MATCH(I390,I$1:I389,0),1)=0,"",INDEX(AM$1:AM389,MATCH(I390,I$1:I389,0),1)),"")</f>
        <v/>
      </c>
      <c r="AN390" s="2" t="str">
        <f>IFERROR(IF(INDEX(AN$1:AN389,MATCH(I390,I$1:I389,0),1)=0,"",INDEX(AN$1:AN389,MATCH(I390,I$1:I389,0),1)),"")</f>
        <v/>
      </c>
      <c r="AO390" s="2"/>
      <c r="AP390" s="2"/>
      <c r="AQ390" s="2"/>
      <c r="AR390" s="4"/>
      <c r="AS390" s="4"/>
      <c r="AT390" s="4"/>
      <c r="AU390" s="4"/>
      <c r="AV390" s="4"/>
      <c r="AW390" s="4"/>
      <c r="AX390" s="4"/>
      <c r="AY390" s="4"/>
      <c r="AZ390" s="4"/>
      <c r="BB390" s="4"/>
      <c r="BH390" s="4" t="str">
        <f>IF(IFERROR(VLOOKUP(F390,F391:F$1993,1,0),"")="","",COUNTIF(F:F,F390))</f>
        <v/>
      </c>
      <c r="BI390" s="4">
        <v>1</v>
      </c>
      <c r="BM390" s="5" t="str">
        <f>IF(B390="","",IF(BH390="",1+(MAX(BM$2:BM389)),""))</f>
        <v/>
      </c>
      <c r="BN390" s="5" t="str">
        <f t="shared" si="89"/>
        <v/>
      </c>
      <c r="BO390" s="5" t="str">
        <f t="shared" si="90"/>
        <v/>
      </c>
      <c r="BP390" s="15" t="str">
        <f t="shared" si="91"/>
        <v/>
      </c>
      <c r="BQ390" s="29"/>
      <c r="BR390" s="16"/>
      <c r="BS390" s="5" t="str">
        <f t="shared" si="86"/>
        <v/>
      </c>
      <c r="BV390" s="5" t="str">
        <f t="shared" si="97"/>
        <v/>
      </c>
      <c r="BW390" s="5" t="str">
        <f>IF(I390="","",IFERROR(IF(VLOOKUP(I390,I$2:I389,1,0)=0,"",""),I390))</f>
        <v/>
      </c>
      <c r="BX390" s="25" t="str">
        <f>IF(BW390="","",(IFERROR(VLOOKUP(MID(BW390,1,1),$CO$2:CS$28,3,0),0)+IFERROR(VLOOKUP(MID(BW390,2,1),CO$2:CS$28,4,0),0)+IFERROR(VLOOKUP(MID(BW390,3,1),CO$2:CS$28,5,0),0)+(ROW(BW390)/1000000000000)))</f>
        <v/>
      </c>
      <c r="BZ390" s="5">
        <v>389</v>
      </c>
      <c r="CA390" s="5" t="str">
        <f>IFERROR(VLOOKUP(BZ390,BV$2:BW1466,2,0),"")</f>
        <v/>
      </c>
      <c r="CU390" s="5" t="e">
        <f>IF(REPORTE!AH$2="si",IF(F390=VALUE(REPORTE!C$11),IF(SUM(CU391:CU$1993),CONCATENATE(INT(B390),", "),INT(B390)),""),IF(F390=VALUE(REPORTE!C$10),IF(SUM(CU391:CU$1993),CONCATENATE(INT(B390),", "),INT(B390)),""))</f>
        <v>#VALUE!</v>
      </c>
    </row>
    <row r="391" spans="1:99" s="5" customFormat="1" ht="15" customHeight="1" x14ac:dyDescent="0.25">
      <c r="A391" s="4" t="str">
        <f t="shared" si="88"/>
        <v/>
      </c>
      <c r="B391" s="6"/>
      <c r="C391" s="7"/>
      <c r="D391" s="10"/>
      <c r="E391" s="5" t="str">
        <f t="shared" si="92"/>
        <v/>
      </c>
      <c r="F391" s="9"/>
      <c r="G391" s="1" t="str">
        <f>IFERROR(INDEX('padron cfe'!B:B,MATCH(DATOS!F391,'padron cfe'!A:A,0),1),"")</f>
        <v/>
      </c>
      <c r="H391" s="1"/>
      <c r="J391" s="2" t="str">
        <f>IFERROR(INDEX('padron cfe'!C:C,MATCH(DATOS!F391,'padron cfe'!A:A,0),1),"")</f>
        <v/>
      </c>
      <c r="K391" s="4"/>
      <c r="L391" s="4" t="str">
        <f>IFERROR(IF(VLOOKUP(I391,I$2:L390,4,0)=0,"",VLOOKUP(I391,I$2:L390,4,0)),"")</f>
        <v/>
      </c>
      <c r="M391" s="4" t="str">
        <f>IFERROR(IF(VLOOKUP(I391,I$2:M390,5,0)=0,"",VLOOKUP(I391,I$2:M390,5,0)),"")</f>
        <v/>
      </c>
      <c r="N391" s="4"/>
      <c r="O391" s="2"/>
      <c r="P391" s="2"/>
      <c r="T391" s="2" t="str">
        <f>IFERROR(INDEX('padron cfe'!D:D,MATCH(DATOS!F391,'padron cfe'!A:A,0),1),"")</f>
        <v/>
      </c>
      <c r="U391" s="4"/>
      <c r="V391" s="4"/>
      <c r="W391" s="4"/>
      <c r="X391" s="4"/>
      <c r="Y391" s="4"/>
      <c r="Z391" s="8"/>
      <c r="AA391" s="4"/>
      <c r="AB391" s="4" t="str">
        <f t="shared" si="93"/>
        <v/>
      </c>
      <c r="AC391" s="7" t="str">
        <f t="shared" ca="1" si="94"/>
        <v/>
      </c>
      <c r="AD391" s="7"/>
      <c r="AE391" s="7"/>
      <c r="AF391" s="97" t="str">
        <f>IFERROR(INDEX(bombas!F:F,MATCH(B391,bombas!I:I,0),1),"")</f>
        <v/>
      </c>
      <c r="AG391" s="6" t="str">
        <f>IFERROR(INDEX(bombas!H:H,MATCH(B391,bombas!I:I,0),1),"")</f>
        <v/>
      </c>
      <c r="AH391" s="4"/>
      <c r="AI391" s="4" t="str">
        <f t="shared" si="95"/>
        <v/>
      </c>
      <c r="AJ391" s="4"/>
      <c r="AK391" s="127" t="str">
        <f t="shared" si="96"/>
        <v/>
      </c>
      <c r="AL391" s="2" t="str">
        <f>IFERROR(IF(INDEX(AL$1:AL390,MATCH(I391,I$1:I390,0),1)=0,"",INDEX(AL$1:AL390,MATCH(I391,I$1:I390,0),1)),"")</f>
        <v/>
      </c>
      <c r="AM391" s="2" t="str">
        <f>IFERROR(IF(INDEX(AM$1:AM390,MATCH(I391,I$1:I390,0),1)=0,"",INDEX(AM$1:AM390,MATCH(I391,I$1:I390,0),1)),"")</f>
        <v/>
      </c>
      <c r="AN391" s="2" t="str">
        <f>IFERROR(IF(INDEX(AN$1:AN390,MATCH(I391,I$1:I390,0),1)=0,"",INDEX(AN$1:AN390,MATCH(I391,I$1:I390,0),1)),"")</f>
        <v/>
      </c>
      <c r="AO391" s="2"/>
      <c r="AP391" s="2"/>
      <c r="AQ391" s="2"/>
      <c r="AR391" s="4"/>
      <c r="AS391" s="4"/>
      <c r="AT391" s="4"/>
      <c r="AU391" s="4"/>
      <c r="AV391" s="4"/>
      <c r="AW391" s="4"/>
      <c r="AX391" s="4"/>
      <c r="AY391" s="4"/>
      <c r="AZ391" s="4"/>
      <c r="BB391" s="4"/>
      <c r="BH391" s="4" t="str">
        <f>IF(IFERROR(VLOOKUP(F391,F392:F$1993,1,0),"")="","",COUNTIF(F:F,F391))</f>
        <v/>
      </c>
      <c r="BI391" s="4">
        <v>1</v>
      </c>
      <c r="BM391" s="5" t="str">
        <f>IF(B391="","",IF(BH391="",1+(MAX(BM$2:BM390)),""))</f>
        <v/>
      </c>
      <c r="BN391" s="5" t="str">
        <f t="shared" si="89"/>
        <v/>
      </c>
      <c r="BO391" s="5" t="str">
        <f t="shared" si="90"/>
        <v/>
      </c>
      <c r="BP391" s="15" t="str">
        <f t="shared" si="91"/>
        <v/>
      </c>
      <c r="BQ391" s="29"/>
      <c r="BR391" s="16"/>
      <c r="BS391" s="5" t="str">
        <f t="shared" si="86"/>
        <v/>
      </c>
      <c r="BV391" s="5" t="str">
        <f t="shared" si="97"/>
        <v/>
      </c>
      <c r="BW391" s="5" t="str">
        <f>IF(I391="","",IFERROR(IF(VLOOKUP(I391,I$2:I390,1,0)=0,"",""),I391))</f>
        <v/>
      </c>
      <c r="BX391" s="25" t="str">
        <f>IF(BW391="","",(IFERROR(VLOOKUP(MID(BW391,1,1),$CO$2:CS$28,3,0),0)+IFERROR(VLOOKUP(MID(BW391,2,1),CO$2:CS$28,4,0),0)+IFERROR(VLOOKUP(MID(BW391,3,1),CO$2:CS$28,5,0),0)+(ROW(BW391)/1000000000000)))</f>
        <v/>
      </c>
      <c r="BZ391" s="5">
        <v>390</v>
      </c>
      <c r="CA391" s="5" t="str">
        <f>IFERROR(VLOOKUP(BZ391,BV$2:BW1467,2,0),"")</f>
        <v/>
      </c>
      <c r="CU391" s="5" t="e">
        <f>IF(REPORTE!AH$2="si",IF(F391=VALUE(REPORTE!C$11),IF(SUM(CU392:CU$1993),CONCATENATE(INT(B391),", "),INT(B391)),""),IF(F391=VALUE(REPORTE!C$10),IF(SUM(CU392:CU$1993),CONCATENATE(INT(B391),", "),INT(B391)),""))</f>
        <v>#VALUE!</v>
      </c>
    </row>
    <row r="392" spans="1:99" s="5" customFormat="1" ht="15" customHeight="1" x14ac:dyDescent="0.25">
      <c r="A392" s="4" t="str">
        <f t="shared" si="88"/>
        <v/>
      </c>
      <c r="B392" s="6"/>
      <c r="C392" s="7"/>
      <c r="D392" s="10"/>
      <c r="E392" s="5" t="str">
        <f t="shared" ref="E392:E423" si="98">IF(C392="","",CONCATENATE("PEUA19102012",IFERROR(VLOOKUP(DAY(C392),$BE$3:$BF$11,2,0),DAY(C392)),IFERROR(VLOOKUP(MONTH(C392),$BE$3:$BF$11,2,0),MONTH(C392)),YEAR(C392),D392))</f>
        <v/>
      </c>
      <c r="F392" s="9"/>
      <c r="G392" s="1" t="str">
        <f>IFERROR(INDEX('padron cfe'!B:B,MATCH(DATOS!F392,'padron cfe'!A:A,0),1),"")</f>
        <v/>
      </c>
      <c r="H392" s="1"/>
      <c r="J392" s="2" t="str">
        <f>IFERROR(INDEX('padron cfe'!C:C,MATCH(DATOS!F392,'padron cfe'!A:A,0),1),"")</f>
        <v/>
      </c>
      <c r="K392" s="4"/>
      <c r="L392" s="4" t="str">
        <f>IFERROR(IF(VLOOKUP(I392,I$2:L391,4,0)=0,"",VLOOKUP(I392,I$2:L391,4,0)),"")</f>
        <v/>
      </c>
      <c r="M392" s="4" t="str">
        <f>IFERROR(IF(VLOOKUP(I392,I$2:M391,5,0)=0,"",VLOOKUP(I392,I$2:M391,5,0)),"")</f>
        <v/>
      </c>
      <c r="N392" s="4"/>
      <c r="O392" s="2"/>
      <c r="P392" s="2"/>
      <c r="T392" s="2" t="str">
        <f>IFERROR(INDEX('padron cfe'!D:D,MATCH(DATOS!F392,'padron cfe'!A:A,0),1),"")</f>
        <v/>
      </c>
      <c r="U392" s="4"/>
      <c r="V392" s="4"/>
      <c r="W392" s="4"/>
      <c r="X392" s="4"/>
      <c r="Y392" s="4"/>
      <c r="Z392" s="8"/>
      <c r="AA392" s="4"/>
      <c r="AB392" s="4" t="str">
        <f t="shared" ref="AB392:AB394" si="99">IF(X392="","",IFERROR(IF(LEN(DAY(Z392))=1,0&amp;DAY(Z392),DAY(Z392))&amp;"/"&amp;IF(LEN(MONTH(Z392))=1,0&amp;MONTH(Z392),MONTH(Z392))&amp;"/"&amp;YEAR(Z392)+AA392,"31/12/2099"))</f>
        <v/>
      </c>
      <c r="AC392" s="7" t="str">
        <f t="shared" ref="AC392:AC431" ca="1" si="100">IF(AA392="","",IF(AA392="N/A","VIGENTE",IF(CONCATENATE(DAY(Z392),"/",MONTH(Z392),"/",YEAR(Z392)+AA392)-TODAY()&gt;0,"VIGENTE","VENCIDO")))</f>
        <v/>
      </c>
      <c r="AD392" s="7"/>
      <c r="AE392" s="7"/>
      <c r="AF392" s="97" t="str">
        <f>IFERROR(INDEX(bombas!F:F,MATCH(B392,bombas!I:I,0),1),"")</f>
        <v/>
      </c>
      <c r="AG392" s="6" t="str">
        <f>IFERROR(INDEX(bombas!H:H,MATCH(B392,bombas!I:I,0),1),"")</f>
        <v/>
      </c>
      <c r="AH392" s="4"/>
      <c r="AI392" s="4" t="str">
        <f t="shared" ref="AI392:AI451" si="101">IF(AH392="","",(AH392*0.746*365*24)*0.75+438)</f>
        <v/>
      </c>
      <c r="AJ392" s="4"/>
      <c r="AK392" s="127" t="str">
        <f t="shared" ref="AK392:AK408" si="102">IF(AJ392="","",AJ392/AI392)</f>
        <v/>
      </c>
      <c r="AL392" s="2" t="str">
        <f>IFERROR(IF(INDEX(AL$1:AL391,MATCH(I392,I$1:I391,0),1)=0,"",INDEX(AL$1:AL391,MATCH(I392,I$1:I391,0),1)),"")</f>
        <v/>
      </c>
      <c r="AM392" s="2" t="str">
        <f>IFERROR(IF(INDEX(AM$1:AM391,MATCH(I392,I$1:I391,0),1)=0,"",INDEX(AM$1:AM391,MATCH(I392,I$1:I391,0),1)),"")</f>
        <v/>
      </c>
      <c r="AN392" s="2" t="str">
        <f>IFERROR(IF(INDEX(AN$1:AN391,MATCH(I392,I$1:I391,0),1)=0,"",INDEX(AN$1:AN391,MATCH(I392,I$1:I391,0),1)),"")</f>
        <v/>
      </c>
      <c r="AO392" s="2"/>
      <c r="AP392" s="2"/>
      <c r="AQ392" s="2"/>
      <c r="AR392" s="4"/>
      <c r="AS392" s="4"/>
      <c r="AT392" s="4"/>
      <c r="AU392" s="4"/>
      <c r="AV392" s="4"/>
      <c r="AW392" s="4"/>
      <c r="AX392" s="4"/>
      <c r="AY392" s="4"/>
      <c r="AZ392" s="4"/>
      <c r="BB392" s="4"/>
      <c r="BH392" s="4" t="str">
        <f>IF(IFERROR(VLOOKUP(F392,F393:F$1993,1,0),"")="","",COUNTIF(F:F,F392))</f>
        <v/>
      </c>
      <c r="BI392" s="4">
        <v>1</v>
      </c>
      <c r="BM392" s="5" t="str">
        <f>IF(B392="","",IF(BH392="",1+(MAX(BM$2:BM391)),""))</f>
        <v/>
      </c>
      <c r="BN392" s="5" t="str">
        <f t="shared" si="89"/>
        <v/>
      </c>
      <c r="BO392" s="5" t="str">
        <f t="shared" si="90"/>
        <v/>
      </c>
      <c r="BP392" s="15" t="str">
        <f t="shared" si="91"/>
        <v/>
      </c>
      <c r="BQ392" s="29"/>
      <c r="BR392" s="16"/>
      <c r="BS392" s="5" t="str">
        <f t="shared" si="86"/>
        <v/>
      </c>
      <c r="BV392" s="5" t="str">
        <f t="shared" si="97"/>
        <v/>
      </c>
      <c r="BW392" s="5" t="str">
        <f>IF(I392="","",IFERROR(IF(VLOOKUP(I392,I$2:I391,1,0)=0,"",""),I392))</f>
        <v/>
      </c>
      <c r="BX392" s="25" t="str">
        <f>IF(BW392="","",(IFERROR(VLOOKUP(MID(BW392,1,1),$CO$2:CS$28,3,0),0)+IFERROR(VLOOKUP(MID(BW392,2,1),CO$2:CS$28,4,0),0)+IFERROR(VLOOKUP(MID(BW392,3,1),CO$2:CS$28,5,0),0)+(ROW(BW392)/1000000000000)))</f>
        <v/>
      </c>
      <c r="BZ392" s="5">
        <v>391</v>
      </c>
      <c r="CA392" s="5" t="str">
        <f>IFERROR(VLOOKUP(BZ392,BV$2:BW1468,2,0),"")</f>
        <v/>
      </c>
      <c r="CU392" s="5" t="e">
        <f>IF(REPORTE!AH$2="si",IF(F392=VALUE(REPORTE!C$11),IF(SUM(CU393:CU$1993),CONCATENATE(INT(B392),", "),INT(B392)),""),IF(F392=VALUE(REPORTE!C$10),IF(SUM(CU393:CU$1993),CONCATENATE(INT(B392),", "),INT(B392)),""))</f>
        <v>#VALUE!</v>
      </c>
    </row>
    <row r="393" spans="1:99" s="5" customFormat="1" ht="15" customHeight="1" x14ac:dyDescent="0.25">
      <c r="A393" s="4" t="str">
        <f t="shared" si="88"/>
        <v/>
      </c>
      <c r="B393" s="6"/>
      <c r="C393" s="7"/>
      <c r="D393" s="10"/>
      <c r="E393" s="5" t="str">
        <f t="shared" si="98"/>
        <v/>
      </c>
      <c r="F393" s="9"/>
      <c r="G393" s="1" t="str">
        <f>IFERROR(INDEX('padron cfe'!B:B,MATCH(DATOS!F393,'padron cfe'!A:A,0),1),"")</f>
        <v/>
      </c>
      <c r="H393" s="1"/>
      <c r="J393" s="2" t="str">
        <f>IFERROR(INDEX('padron cfe'!C:C,MATCH(DATOS!F393,'padron cfe'!A:A,0),1),"")</f>
        <v/>
      </c>
      <c r="K393" s="4"/>
      <c r="L393" s="4" t="str">
        <f>IFERROR(IF(VLOOKUP(I393,I$2:L392,4,0)=0,"",VLOOKUP(I393,I$2:L392,4,0)),"")</f>
        <v/>
      </c>
      <c r="M393" s="4" t="str">
        <f>IFERROR(IF(VLOOKUP(I393,I$2:M392,5,0)=0,"",VLOOKUP(I393,I$2:M392,5,0)),"")</f>
        <v/>
      </c>
      <c r="N393" s="4"/>
      <c r="O393" s="2"/>
      <c r="P393" s="2"/>
      <c r="T393" s="2" t="str">
        <f>IFERROR(INDEX('padron cfe'!D:D,MATCH(DATOS!F393,'padron cfe'!A:A,0),1),"")</f>
        <v/>
      </c>
      <c r="U393" s="4"/>
      <c r="V393" s="4"/>
      <c r="W393" s="4"/>
      <c r="X393" s="4"/>
      <c r="Y393" s="4"/>
      <c r="Z393" s="8"/>
      <c r="AA393" s="4"/>
      <c r="AB393" s="4" t="str">
        <f t="shared" si="99"/>
        <v/>
      </c>
      <c r="AC393" s="7" t="str">
        <f t="shared" ca="1" si="100"/>
        <v/>
      </c>
      <c r="AD393" s="7"/>
      <c r="AE393" s="7"/>
      <c r="AF393" s="97" t="str">
        <f>IFERROR(INDEX(bombas!F:F,MATCH(B393,bombas!I:I,0),1),"")</f>
        <v/>
      </c>
      <c r="AG393" s="6" t="str">
        <f>IFERROR(INDEX(bombas!H:H,MATCH(B393,bombas!I:I,0),1),"")</f>
        <v/>
      </c>
      <c r="AH393" s="4"/>
      <c r="AI393" s="4" t="str">
        <f t="shared" si="101"/>
        <v/>
      </c>
      <c r="AJ393" s="4"/>
      <c r="AK393" s="127" t="str">
        <f t="shared" si="102"/>
        <v/>
      </c>
      <c r="AL393" s="2" t="str">
        <f>IFERROR(IF(INDEX(AL$1:AL392,MATCH(I393,I$1:I392,0),1)=0,"",INDEX(AL$1:AL392,MATCH(I393,I$1:I392,0),1)),"")</f>
        <v/>
      </c>
      <c r="AM393" s="2" t="str">
        <f>IFERROR(IF(INDEX(AM$1:AM392,MATCH(I393,I$1:I392,0),1)=0,"",INDEX(AM$1:AM392,MATCH(I393,I$1:I392,0),1)),"")</f>
        <v/>
      </c>
      <c r="AN393" s="2" t="str">
        <f>IFERROR(IF(INDEX(AN$1:AN392,MATCH(I393,I$1:I392,0),1)=0,"",INDEX(AN$1:AN392,MATCH(I393,I$1:I392,0),1)),"")</f>
        <v/>
      </c>
      <c r="AO393" s="2"/>
      <c r="AP393" s="2"/>
      <c r="AQ393" s="2"/>
      <c r="AR393" s="4"/>
      <c r="AS393" s="4"/>
      <c r="AT393" s="4"/>
      <c r="AU393" s="4"/>
      <c r="AV393" s="4"/>
      <c r="AW393" s="4"/>
      <c r="AX393" s="4"/>
      <c r="AY393" s="4"/>
      <c r="AZ393" s="4"/>
      <c r="BB393" s="4"/>
      <c r="BH393" s="4" t="str">
        <f>IF(IFERROR(VLOOKUP(F393,F394:F$1993,1,0),"")="","",COUNTIF(F:F,F393))</f>
        <v/>
      </c>
      <c r="BI393" s="4"/>
      <c r="BM393" s="5" t="str">
        <f>IF(B393="","",IF(BH393="",1+(MAX(BM$2:BM392)),""))</f>
        <v/>
      </c>
      <c r="BN393" s="5" t="str">
        <f t="shared" si="89"/>
        <v/>
      </c>
      <c r="BO393" s="5" t="str">
        <f t="shared" si="90"/>
        <v/>
      </c>
      <c r="BP393" s="15" t="str">
        <f t="shared" si="91"/>
        <v/>
      </c>
      <c r="BQ393" s="29"/>
      <c r="BR393" s="16"/>
      <c r="BS393" s="5" t="str">
        <f t="shared" ref="BS393:BS405" si="103">CONCATENATE(AQ393,AS393,AT393,AU393,AV393)</f>
        <v/>
      </c>
      <c r="BV393" s="5" t="str">
        <f t="shared" si="97"/>
        <v/>
      </c>
      <c r="BW393" s="5" t="str">
        <f>IF(I393="","",IFERROR(IF(VLOOKUP(I393,I$2:I392,1,0)=0,"",""),I393))</f>
        <v/>
      </c>
      <c r="BX393" s="25" t="str">
        <f>IF(BW393="","",(IFERROR(VLOOKUP(MID(BW393,1,1),$CO$2:CS$28,3,0),0)+IFERROR(VLOOKUP(MID(BW393,2,1),CO$2:CS$28,4,0),0)+IFERROR(VLOOKUP(MID(BW393,3,1),CO$2:CS$28,5,0),0)+(ROW(BW393)/1000000000000)))</f>
        <v/>
      </c>
      <c r="BZ393" s="5">
        <v>392</v>
      </c>
      <c r="CA393" s="5" t="str">
        <f>IFERROR(VLOOKUP(BZ393,BV$2:BW1469,2,0),"")</f>
        <v/>
      </c>
      <c r="CU393" s="5" t="e">
        <f>IF(REPORTE!AH$2="si",IF(F393=VALUE(REPORTE!C$11),IF(SUM(CU394:CU$1993),CONCATENATE(INT(B393),", "),INT(B393)),""),IF(F393=VALUE(REPORTE!C$10),IF(SUM(CU394:CU$1993),CONCATENATE(INT(B393),", "),INT(B393)),""))</f>
        <v>#VALUE!</v>
      </c>
    </row>
    <row r="394" spans="1:99" s="5" customFormat="1" ht="15" customHeight="1" x14ac:dyDescent="0.25">
      <c r="A394" s="4" t="str">
        <f t="shared" si="88"/>
        <v/>
      </c>
      <c r="B394" s="6"/>
      <c r="C394" s="7"/>
      <c r="D394" s="10"/>
      <c r="E394" s="5" t="str">
        <f t="shared" si="98"/>
        <v/>
      </c>
      <c r="F394" s="9"/>
      <c r="G394" s="1" t="str">
        <f>IFERROR(INDEX('padron cfe'!B:B,MATCH(DATOS!F394,'padron cfe'!A:A,0),1),"")</f>
        <v/>
      </c>
      <c r="H394" s="1"/>
      <c r="J394" s="2" t="str">
        <f>IFERROR(INDEX('padron cfe'!C:C,MATCH(DATOS!F394,'padron cfe'!A:A,0),1),"")</f>
        <v/>
      </c>
      <c r="K394" s="4"/>
      <c r="L394" s="4" t="str">
        <f>IFERROR(IF(VLOOKUP(I394,I$2:L393,4,0)=0,"",VLOOKUP(I394,I$2:L393,4,0)),"")</f>
        <v/>
      </c>
      <c r="M394" s="4" t="str">
        <f>IFERROR(IF(VLOOKUP(I394,I$2:M393,5,0)=0,"",VLOOKUP(I394,I$2:M393,5,0)),"")</f>
        <v/>
      </c>
      <c r="N394" s="4"/>
      <c r="O394" s="2"/>
      <c r="P394" s="2"/>
      <c r="T394" s="2" t="str">
        <f>IFERROR(INDEX('padron cfe'!D:D,MATCH(DATOS!F394,'padron cfe'!A:A,0),1),"")</f>
        <v/>
      </c>
      <c r="U394" s="4"/>
      <c r="V394" s="4"/>
      <c r="W394" s="4"/>
      <c r="X394" s="4"/>
      <c r="Y394" s="4"/>
      <c r="Z394" s="8"/>
      <c r="AA394" s="4"/>
      <c r="AB394" s="4" t="str">
        <f t="shared" si="99"/>
        <v/>
      </c>
      <c r="AC394" s="7" t="str">
        <f t="shared" ca="1" si="100"/>
        <v/>
      </c>
      <c r="AD394" s="7"/>
      <c r="AE394" s="7"/>
      <c r="AF394" s="97" t="str">
        <f>IFERROR(INDEX(bombas!F:F,MATCH(B394,bombas!I:I,0),1),"")</f>
        <v/>
      </c>
      <c r="AG394" s="6" t="str">
        <f>IFERROR(INDEX(bombas!H:H,MATCH(B394,bombas!I:I,0),1),"")</f>
        <v/>
      </c>
      <c r="AH394" s="4"/>
      <c r="AI394" s="4" t="str">
        <f t="shared" si="101"/>
        <v/>
      </c>
      <c r="AJ394" s="4"/>
      <c r="AK394" s="127" t="str">
        <f t="shared" si="102"/>
        <v/>
      </c>
      <c r="AL394" s="2" t="str">
        <f>IFERROR(IF(INDEX(AL$1:AL393,MATCH(I394,I$1:I393,0),1)=0,"",INDEX(AL$1:AL393,MATCH(I394,I$1:I393,0),1)),"")</f>
        <v/>
      </c>
      <c r="AM394" s="2" t="str">
        <f>IFERROR(IF(INDEX(AM$1:AM393,MATCH(I394,I$1:I393,0),1)=0,"",INDEX(AM$1:AM393,MATCH(I394,I$1:I393,0),1)),"")</f>
        <v/>
      </c>
      <c r="AN394" s="2" t="str">
        <f>IFERROR(IF(INDEX(AN$1:AN393,MATCH(I394,I$1:I393,0),1)=0,"",INDEX(AN$1:AN393,MATCH(I394,I$1:I393,0),1)),"")</f>
        <v/>
      </c>
      <c r="AO394" s="2"/>
      <c r="AP394" s="2"/>
      <c r="AQ394" s="2"/>
      <c r="AR394" s="4"/>
      <c r="AS394" s="4"/>
      <c r="AT394" s="4"/>
      <c r="AU394" s="4"/>
      <c r="AV394" s="4"/>
      <c r="AW394" s="4"/>
      <c r="AX394" s="4"/>
      <c r="AY394" s="4"/>
      <c r="AZ394" s="4"/>
      <c r="BB394" s="4"/>
      <c r="BH394" s="4" t="str">
        <f>IF(IFERROR(VLOOKUP(F394,F395:F$1993,1,0),"")="","",COUNTIF(F:F,F394))</f>
        <v/>
      </c>
      <c r="BI394" s="4"/>
      <c r="BM394" s="5" t="str">
        <f>IF(B394="","",IF(BH394="",1+(MAX(BM$2:BM393)),""))</f>
        <v/>
      </c>
      <c r="BN394" s="5" t="str">
        <f t="shared" si="89"/>
        <v/>
      </c>
      <c r="BO394" s="5" t="str">
        <f t="shared" si="90"/>
        <v/>
      </c>
      <c r="BP394" s="15" t="str">
        <f t="shared" si="91"/>
        <v/>
      </c>
      <c r="BQ394" s="29"/>
      <c r="BR394" s="16"/>
      <c r="BS394" s="5" t="str">
        <f t="shared" si="103"/>
        <v/>
      </c>
      <c r="BV394" s="5" t="str">
        <f t="shared" si="97"/>
        <v/>
      </c>
      <c r="BW394" s="5" t="str">
        <f>IF(I394="","",IFERROR(IF(VLOOKUP(I394,I$2:I393,1,0)=0,"",""),I394))</f>
        <v/>
      </c>
      <c r="BX394" s="25" t="str">
        <f>IF(BW394="","",(IFERROR(VLOOKUP(MID(BW394,1,1),$CO$2:CS$28,3,0),0)+IFERROR(VLOOKUP(MID(BW394,2,1),CO$2:CS$28,4,0),0)+IFERROR(VLOOKUP(MID(BW394,3,1),CO$2:CS$28,5,0),0)+(ROW(BW394)/1000000000000)))</f>
        <v/>
      </c>
      <c r="BZ394" s="5">
        <v>393</v>
      </c>
      <c r="CA394" s="5" t="str">
        <f>IFERROR(VLOOKUP(BZ394,BV$2:BW1470,2,0),"")</f>
        <v/>
      </c>
      <c r="CU394" s="5" t="e">
        <f>IF(REPORTE!AH$2="si",IF(F394=VALUE(REPORTE!C$11),IF(SUM(CU395:CU$1993),CONCATENATE(INT(B394),", "),INT(B394)),""),IF(F394=VALUE(REPORTE!C$10),IF(SUM(CU395:CU$1993),CONCATENATE(INT(B394),", "),INT(B394)),""))</f>
        <v>#VALUE!</v>
      </c>
    </row>
    <row r="395" spans="1:99" s="5" customFormat="1" ht="15" customHeight="1" x14ac:dyDescent="0.25">
      <c r="A395" s="4" t="str">
        <f t="shared" si="88"/>
        <v/>
      </c>
      <c r="B395" s="6"/>
      <c r="C395" s="7"/>
      <c r="D395" s="10"/>
      <c r="E395" s="5" t="str">
        <f t="shared" si="98"/>
        <v/>
      </c>
      <c r="F395" s="9"/>
      <c r="G395" s="1" t="str">
        <f>IFERROR(INDEX('padron cfe'!B:B,MATCH(DATOS!F395,'padron cfe'!A:A,0),1),"")</f>
        <v/>
      </c>
      <c r="H395" s="1"/>
      <c r="J395" s="2" t="str">
        <f>IFERROR(INDEX('padron cfe'!C:C,MATCH(DATOS!F395,'padron cfe'!A:A,0),1),"")</f>
        <v/>
      </c>
      <c r="K395" s="4"/>
      <c r="L395" s="4" t="str">
        <f>IFERROR(IF(VLOOKUP(I395,I$2:L394,4,0)=0,"",VLOOKUP(I395,I$2:L394,4,0)),"")</f>
        <v/>
      </c>
      <c r="M395" s="4" t="str">
        <f>IFERROR(IF(VLOOKUP(I395,I$2:M394,5,0)=0,"",VLOOKUP(I395,I$2:M394,5,0)),"")</f>
        <v/>
      </c>
      <c r="N395" s="4"/>
      <c r="O395" s="2"/>
      <c r="P395" s="2"/>
      <c r="T395" s="2" t="str">
        <f>IFERROR(INDEX('padron cfe'!D:D,MATCH(DATOS!F395,'padron cfe'!A:A,0),1),"")</f>
        <v/>
      </c>
      <c r="U395" s="4"/>
      <c r="V395" s="4"/>
      <c r="W395" s="4"/>
      <c r="X395" s="4"/>
      <c r="Y395" s="4"/>
      <c r="Z395" s="8"/>
      <c r="AA395" s="4"/>
      <c r="AB395" s="4"/>
      <c r="AC395" s="7" t="str">
        <f t="shared" ca="1" si="100"/>
        <v/>
      </c>
      <c r="AD395" s="7"/>
      <c r="AE395" s="7"/>
      <c r="AF395" s="97" t="str">
        <f>IFERROR(INDEX(bombas!F:F,MATCH(B395,bombas!I:I,0),1),"")</f>
        <v/>
      </c>
      <c r="AG395" s="6" t="str">
        <f>IFERROR(INDEX(bombas!H:H,MATCH(B395,bombas!I:I,0),1),"")</f>
        <v/>
      </c>
      <c r="AH395" s="4"/>
      <c r="AI395" s="4" t="str">
        <f t="shared" si="101"/>
        <v/>
      </c>
      <c r="AJ395" s="4"/>
      <c r="AK395" s="127" t="str">
        <f t="shared" si="102"/>
        <v/>
      </c>
      <c r="AL395" s="2" t="str">
        <f>IFERROR(IF(INDEX(AL$1:AL394,MATCH(I395,I$1:I394,0),1)=0,"",INDEX(AL$1:AL394,MATCH(I395,I$1:I394,0),1)),"")</f>
        <v/>
      </c>
      <c r="AM395" s="2" t="str">
        <f>IFERROR(IF(INDEX(AM$1:AM394,MATCH(I395,I$1:I394,0),1)=0,"",INDEX(AM$1:AM394,MATCH(I395,I$1:I394,0),1)),"")</f>
        <v/>
      </c>
      <c r="AN395" s="2" t="str">
        <f>IFERROR(IF(INDEX(AN$1:AN394,MATCH(I395,I$1:I394,0),1)=0,"",INDEX(AN$1:AN394,MATCH(I395,I$1:I394,0),1)),"")</f>
        <v/>
      </c>
      <c r="AO395" s="2"/>
      <c r="AP395" s="2"/>
      <c r="AQ395" s="2"/>
      <c r="AR395" s="4"/>
      <c r="AS395" s="4"/>
      <c r="AT395" s="4"/>
      <c r="AU395" s="4"/>
      <c r="AV395" s="4"/>
      <c r="AW395" s="4"/>
      <c r="AX395" s="4"/>
      <c r="AY395" s="4"/>
      <c r="AZ395" s="4"/>
      <c r="BB395" s="4"/>
      <c r="BH395" s="4" t="str">
        <f>IF(IFERROR(VLOOKUP(F395,F396:F$1993,1,0),"")="","",COUNTIF(F:F,F395))</f>
        <v/>
      </c>
      <c r="BI395" s="4"/>
      <c r="BM395" s="5" t="str">
        <f>IF(B395="","",IF(BH395="",1+(MAX(BM$2:BM394)),""))</f>
        <v/>
      </c>
      <c r="BN395" s="5" t="str">
        <f t="shared" si="89"/>
        <v/>
      </c>
      <c r="BO395" s="5" t="str">
        <f t="shared" si="90"/>
        <v/>
      </c>
      <c r="BP395" s="15" t="str">
        <f t="shared" si="91"/>
        <v/>
      </c>
      <c r="BQ395" s="29"/>
      <c r="BR395" s="16"/>
      <c r="BS395" s="5" t="str">
        <f t="shared" si="103"/>
        <v/>
      </c>
      <c r="BV395" s="5" t="str">
        <f t="shared" si="97"/>
        <v/>
      </c>
      <c r="BW395" s="5" t="str">
        <f>IF(I395="","",IFERROR(IF(VLOOKUP(I395,I$2:I394,1,0)=0,"",""),I395))</f>
        <v/>
      </c>
      <c r="BX395" s="25" t="str">
        <f>IF(BW395="","",(IFERROR(VLOOKUP(MID(BW395,1,1),$CO$2:CS$28,3,0),0)+IFERROR(VLOOKUP(MID(BW395,2,1),CO$2:CS$28,4,0),0)+IFERROR(VLOOKUP(MID(BW395,3,1),CO$2:CS$28,5,0),0)+(ROW(BW395)/1000000000000)))</f>
        <v/>
      </c>
      <c r="BZ395" s="5">
        <v>394</v>
      </c>
      <c r="CA395" s="5" t="str">
        <f>IFERROR(VLOOKUP(BZ395,BV$2:BW1471,2,0),"")</f>
        <v/>
      </c>
      <c r="CU395" s="5" t="e">
        <f>IF(REPORTE!AH$2="si",IF(F395=VALUE(REPORTE!C$11),IF(SUM(CU396:CU$1993),CONCATENATE(INT(B395),", "),INT(B395)),""),IF(F395=VALUE(REPORTE!C$10),IF(SUM(CU396:CU$1993),CONCATENATE(INT(B395),", "),INT(B395)),""))</f>
        <v>#VALUE!</v>
      </c>
    </row>
    <row r="396" spans="1:99" s="5" customFormat="1" ht="15" customHeight="1" x14ac:dyDescent="0.25">
      <c r="A396" s="4" t="str">
        <f t="shared" si="88"/>
        <v/>
      </c>
      <c r="B396" s="6"/>
      <c r="C396" s="7"/>
      <c r="D396" s="10"/>
      <c r="E396" s="5" t="str">
        <f t="shared" si="98"/>
        <v/>
      </c>
      <c r="F396" s="9"/>
      <c r="G396" s="1" t="str">
        <f>IFERROR(INDEX('padron cfe'!B:B,MATCH(DATOS!F396,'padron cfe'!A:A,0),1),"")</f>
        <v/>
      </c>
      <c r="H396" s="1"/>
      <c r="J396" s="2" t="str">
        <f>IFERROR(INDEX('padron cfe'!C:C,MATCH(DATOS!F396,'padron cfe'!A:A,0),1),"")</f>
        <v/>
      </c>
      <c r="K396" s="4"/>
      <c r="L396" s="4" t="str">
        <f>IFERROR(IF(VLOOKUP(I396,I$2:L395,4,0)=0,"",VLOOKUP(I396,I$2:L395,4,0)),"")</f>
        <v/>
      </c>
      <c r="M396" s="4" t="str">
        <f>IFERROR(IF(VLOOKUP(I396,I$2:M395,5,0)=0,"",VLOOKUP(I396,I$2:M395,5,0)),"")</f>
        <v/>
      </c>
      <c r="N396" s="4"/>
      <c r="O396" s="2"/>
      <c r="P396" s="2"/>
      <c r="T396" s="2" t="str">
        <f>IFERROR(INDEX('padron cfe'!D:D,MATCH(DATOS!F396,'padron cfe'!A:A,0),1),"")</f>
        <v/>
      </c>
      <c r="U396" s="4"/>
      <c r="V396" s="4"/>
      <c r="W396" s="4"/>
      <c r="X396" s="4"/>
      <c r="Y396" s="4"/>
      <c r="AA396" s="4"/>
      <c r="AB396" s="4"/>
      <c r="AC396" s="7" t="str">
        <f t="shared" ca="1" si="100"/>
        <v/>
      </c>
      <c r="AD396" s="7"/>
      <c r="AE396" s="7"/>
      <c r="AF396" s="97" t="str">
        <f>IFERROR(INDEX(bombas!F:F,MATCH(B396,bombas!I:I,0),1),"")</f>
        <v/>
      </c>
      <c r="AG396" s="6" t="str">
        <f>IFERROR(INDEX(bombas!H:H,MATCH(B396,bombas!I:I,0),1),"")</f>
        <v/>
      </c>
      <c r="AH396" s="4"/>
      <c r="AI396" s="4" t="str">
        <f t="shared" si="101"/>
        <v/>
      </c>
      <c r="AJ396" s="4"/>
      <c r="AK396" s="127" t="str">
        <f t="shared" si="102"/>
        <v/>
      </c>
      <c r="AL396" s="2" t="str">
        <f>IFERROR(IF(INDEX(AL$1:AL395,MATCH(I396,I$1:I395,0),1)=0,"",INDEX(AL$1:AL395,MATCH(I396,I$1:I395,0),1)),"")</f>
        <v/>
      </c>
      <c r="AM396" s="2" t="str">
        <f>IFERROR(IF(INDEX(AM$1:AM395,MATCH(I396,I$1:I395,0),1)=0,"",INDEX(AM$1:AM395,MATCH(I396,I$1:I395,0),1)),"")</f>
        <v/>
      </c>
      <c r="AN396" s="2" t="str">
        <f>IFERROR(IF(INDEX(AN$1:AN395,MATCH(I396,I$1:I395,0),1)=0,"",INDEX(AN$1:AN395,MATCH(I396,I$1:I395,0),1)),"")</f>
        <v/>
      </c>
      <c r="AO396" s="2"/>
      <c r="AP396" s="2"/>
      <c r="AQ396" s="2"/>
      <c r="AR396" s="4"/>
      <c r="AS396" s="4"/>
      <c r="AT396" s="4"/>
      <c r="AU396" s="4"/>
      <c r="AV396" s="4"/>
      <c r="AW396" s="4"/>
      <c r="AX396" s="4"/>
      <c r="AY396" s="4"/>
      <c r="AZ396" s="4"/>
      <c r="BB396" s="4"/>
      <c r="BH396" s="4" t="str">
        <f>IF(IFERROR(VLOOKUP(F396,F397:F$1993,1,0),"")="","",COUNTIF(F:F,F396))</f>
        <v/>
      </c>
      <c r="BI396" s="4"/>
      <c r="BM396" s="5" t="str">
        <f>IF(B396="","",IF(BH396="",1+(MAX(BM$2:BM395)),""))</f>
        <v/>
      </c>
      <c r="BN396" s="5" t="str">
        <f t="shared" si="89"/>
        <v/>
      </c>
      <c r="BO396" s="5" t="str">
        <f t="shared" si="90"/>
        <v/>
      </c>
      <c r="BP396" s="15" t="str">
        <f t="shared" si="91"/>
        <v/>
      </c>
      <c r="BQ396" s="29"/>
      <c r="BR396" s="16"/>
      <c r="BS396" s="5" t="str">
        <f t="shared" si="103"/>
        <v/>
      </c>
      <c r="BV396" s="5" t="str">
        <f t="shared" si="97"/>
        <v/>
      </c>
      <c r="BW396" s="5" t="str">
        <f>IF(I396="","",IFERROR(IF(VLOOKUP(I396,I$2:I395,1,0)=0,"",""),I396))</f>
        <v/>
      </c>
      <c r="BX396" s="25" t="str">
        <f>IF(BW396="","",(IFERROR(VLOOKUP(MID(BW396,1,1),$CO$2:CS$28,3,0),0)+IFERROR(VLOOKUP(MID(BW396,2,1),CO$2:CS$28,4,0),0)+IFERROR(VLOOKUP(MID(BW396,3,1),CO$2:CS$28,5,0),0)+(ROW(BW396)/1000000000000)))</f>
        <v/>
      </c>
      <c r="BZ396" s="5">
        <v>395</v>
      </c>
      <c r="CA396" s="5" t="str">
        <f>IFERROR(VLOOKUP(BZ396,BV$2:BW1472,2,0),"")</f>
        <v/>
      </c>
      <c r="CU396" s="5" t="e">
        <f>IF(REPORTE!AH$2="si",IF(F396=VALUE(REPORTE!C$11),IF(SUM(CU397:CU$1993),CONCATENATE(INT(B396),", "),INT(B396)),""),IF(F396=VALUE(REPORTE!C$10),IF(SUM(CU397:CU$1993),CONCATENATE(INT(B396),", "),INT(B396)),""))</f>
        <v>#VALUE!</v>
      </c>
    </row>
    <row r="397" spans="1:99" s="5" customFormat="1" ht="15" customHeight="1" x14ac:dyDescent="0.25">
      <c r="A397" s="4" t="str">
        <f t="shared" si="88"/>
        <v/>
      </c>
      <c r="B397" s="6"/>
      <c r="C397" s="7"/>
      <c r="D397" s="10"/>
      <c r="E397" s="5" t="str">
        <f t="shared" si="98"/>
        <v/>
      </c>
      <c r="F397" s="9"/>
      <c r="G397" s="1" t="str">
        <f>IFERROR(INDEX('padron cfe'!B:B,MATCH(DATOS!F397,'padron cfe'!A:A,0),1),"")</f>
        <v/>
      </c>
      <c r="H397" s="1"/>
      <c r="J397" s="2" t="str">
        <f>IFERROR(INDEX('padron cfe'!C:C,MATCH(DATOS!F397,'padron cfe'!A:A,0),1),"")</f>
        <v/>
      </c>
      <c r="K397" s="4"/>
      <c r="L397" s="4" t="str">
        <f>IFERROR(IF(VLOOKUP(I397,I$2:L396,4,0)=0,"",VLOOKUP(I397,I$2:L396,4,0)),"")</f>
        <v/>
      </c>
      <c r="M397" s="4" t="str">
        <f>IFERROR(IF(VLOOKUP(I397,I$2:M396,5,0)=0,"",VLOOKUP(I397,I$2:M396,5,0)),"")</f>
        <v/>
      </c>
      <c r="N397" s="4"/>
      <c r="O397" s="2"/>
      <c r="P397" s="2"/>
      <c r="T397" s="2" t="str">
        <f>IFERROR(INDEX('padron cfe'!D:D,MATCH(DATOS!F397,'padron cfe'!A:A,0),1),"")</f>
        <v/>
      </c>
      <c r="U397" s="4"/>
      <c r="V397" s="4"/>
      <c r="W397" s="4"/>
      <c r="X397" s="4"/>
      <c r="Y397" s="4"/>
      <c r="Z397" s="8"/>
      <c r="AA397" s="4"/>
      <c r="AB397" s="4"/>
      <c r="AC397" s="7" t="str">
        <f t="shared" ca="1" si="100"/>
        <v/>
      </c>
      <c r="AD397" s="7"/>
      <c r="AE397" s="7"/>
      <c r="AF397" s="97" t="str">
        <f>IFERROR(INDEX(bombas!F:F,MATCH(B397,bombas!I:I,0),1),"")</f>
        <v/>
      </c>
      <c r="AG397" s="6" t="str">
        <f>IFERROR(INDEX(bombas!H:H,MATCH(B397,bombas!I:I,0),1),"")</f>
        <v/>
      </c>
      <c r="AH397" s="4"/>
      <c r="AI397" s="4" t="str">
        <f t="shared" si="101"/>
        <v/>
      </c>
      <c r="AJ397" s="4"/>
      <c r="AK397" s="127" t="str">
        <f t="shared" si="102"/>
        <v/>
      </c>
      <c r="AL397" s="2" t="str">
        <f>IFERROR(IF(INDEX(AL$1:AL396,MATCH(I397,I$1:I396,0),1)=0,"",INDEX(AL$1:AL396,MATCH(I397,I$1:I396,0),1)),"")</f>
        <v/>
      </c>
      <c r="AM397" s="2" t="str">
        <f>IFERROR(IF(INDEX(AM$1:AM396,MATCH(I397,I$1:I396,0),1)=0,"",INDEX(AM$1:AM396,MATCH(I397,I$1:I396,0),1)),"")</f>
        <v/>
      </c>
      <c r="AN397" s="2" t="str">
        <f>IFERROR(IF(INDEX(AN$1:AN396,MATCH(I397,I$1:I396,0),1)=0,"",INDEX(AN$1:AN396,MATCH(I397,I$1:I396,0),1)),"")</f>
        <v/>
      </c>
      <c r="AO397" s="2"/>
      <c r="AP397" s="2"/>
      <c r="AQ397" s="2"/>
      <c r="AR397" s="4"/>
      <c r="AS397" s="4"/>
      <c r="AT397" s="4"/>
      <c r="AU397" s="4"/>
      <c r="AV397" s="4"/>
      <c r="AW397" s="4"/>
      <c r="AX397" s="4"/>
      <c r="AY397" s="4"/>
      <c r="AZ397" s="4"/>
      <c r="BB397" s="4"/>
      <c r="BH397" s="4" t="str">
        <f>IF(IFERROR(VLOOKUP(F397,F398:F$1993,1,0),"")="","",COUNTIF(F:F,F397))</f>
        <v/>
      </c>
      <c r="BI397" s="4"/>
      <c r="BM397" s="5" t="str">
        <f>IF(B397="","",IF(BH397="",1+(MAX(BM$2:BM396)),""))</f>
        <v/>
      </c>
      <c r="BN397" s="5" t="str">
        <f t="shared" si="89"/>
        <v/>
      </c>
      <c r="BO397" s="5" t="str">
        <f t="shared" si="90"/>
        <v/>
      </c>
      <c r="BP397" s="15" t="str">
        <f t="shared" si="91"/>
        <v/>
      </c>
      <c r="BQ397" s="29"/>
      <c r="BR397" s="16"/>
      <c r="BS397" s="5" t="str">
        <f t="shared" si="103"/>
        <v/>
      </c>
      <c r="BV397" s="5" t="str">
        <f t="shared" si="97"/>
        <v/>
      </c>
      <c r="BW397" s="5" t="str">
        <f>IF(I397="","",IFERROR(IF(VLOOKUP(I397,I$2:I396,1,0)=0,"",""),I397))</f>
        <v/>
      </c>
      <c r="BX397" s="25" t="str">
        <f>IF(BW397="","",(IFERROR(VLOOKUP(MID(BW397,1,1),$CO$2:CS$28,3,0),0)+IFERROR(VLOOKUP(MID(BW397,2,1),CO$2:CS$28,4,0),0)+IFERROR(VLOOKUP(MID(BW397,3,1),CO$2:CS$28,5,0),0)+(ROW(BW397)/1000000000000)))</f>
        <v/>
      </c>
      <c r="BZ397" s="5">
        <v>396</v>
      </c>
      <c r="CA397" s="5" t="str">
        <f>IFERROR(VLOOKUP(BZ397,BV$2:BW1473,2,0),"")</f>
        <v/>
      </c>
      <c r="CU397" s="5" t="e">
        <f>IF(REPORTE!AH$2="si",IF(F397=VALUE(REPORTE!C$11),IF(SUM(CU398:CU$1993),CONCATENATE(INT(B397),", "),INT(B397)),""),IF(F397=VALUE(REPORTE!C$10),IF(SUM(CU398:CU$1993),CONCATENATE(INT(B397),", "),INT(B397)),""))</f>
        <v>#VALUE!</v>
      </c>
    </row>
    <row r="398" spans="1:99" s="5" customFormat="1" ht="15" customHeight="1" x14ac:dyDescent="0.25">
      <c r="A398" s="4" t="str">
        <f t="shared" si="88"/>
        <v/>
      </c>
      <c r="B398" s="6"/>
      <c r="C398" s="7"/>
      <c r="D398" s="10"/>
      <c r="E398" s="5" t="str">
        <f t="shared" si="98"/>
        <v/>
      </c>
      <c r="F398" s="9"/>
      <c r="G398" s="1" t="str">
        <f>IFERROR(INDEX('padron cfe'!B:B,MATCH(DATOS!F398,'padron cfe'!A:A,0),1),"")</f>
        <v/>
      </c>
      <c r="H398" s="1"/>
      <c r="J398" s="2" t="str">
        <f>IFERROR(INDEX('padron cfe'!C:C,MATCH(DATOS!F398,'padron cfe'!A:A,0),1),"")</f>
        <v/>
      </c>
      <c r="K398" s="4"/>
      <c r="L398" s="4" t="str">
        <f>IFERROR(IF(VLOOKUP(I398,I$2:L397,4,0)=0,"",VLOOKUP(I398,I$2:L397,4,0)),"")</f>
        <v/>
      </c>
      <c r="M398" s="4" t="str">
        <f>IFERROR(IF(VLOOKUP(I398,I$2:M397,5,0)=0,"",VLOOKUP(I398,I$2:M397,5,0)),"")</f>
        <v/>
      </c>
      <c r="N398" s="4"/>
      <c r="O398" s="2"/>
      <c r="P398" s="2"/>
      <c r="T398" s="2" t="str">
        <f>IFERROR(INDEX('padron cfe'!D:D,MATCH(DATOS!F398,'padron cfe'!A:A,0),1),"")</f>
        <v/>
      </c>
      <c r="U398" s="4"/>
      <c r="V398" s="4"/>
      <c r="W398" s="4"/>
      <c r="X398" s="4"/>
      <c r="Y398" s="4"/>
      <c r="Z398" s="8"/>
      <c r="AA398" s="4"/>
      <c r="AB398" s="4"/>
      <c r="AC398" s="7" t="str">
        <f t="shared" ca="1" si="100"/>
        <v/>
      </c>
      <c r="AD398" s="7"/>
      <c r="AE398" s="7"/>
      <c r="AF398" s="97" t="str">
        <f>IFERROR(INDEX(bombas!F:F,MATCH(B398,bombas!I:I,0),1),"")</f>
        <v/>
      </c>
      <c r="AG398" s="6" t="str">
        <f>IFERROR(INDEX(bombas!H:H,MATCH(B398,bombas!I:I,0),1),"")</f>
        <v/>
      </c>
      <c r="AH398" s="4"/>
      <c r="AI398" s="4" t="str">
        <f t="shared" si="101"/>
        <v/>
      </c>
      <c r="AJ398" s="4"/>
      <c r="AK398" s="127" t="str">
        <f t="shared" si="102"/>
        <v/>
      </c>
      <c r="AL398" s="2" t="str">
        <f>IFERROR(IF(INDEX(AL$1:AL397,MATCH(I398,I$1:I397,0),1)=0,"",INDEX(AL$1:AL397,MATCH(I398,I$1:I397,0),1)),"")</f>
        <v/>
      </c>
      <c r="AM398" s="2" t="str">
        <f>IFERROR(IF(INDEX(AM$1:AM397,MATCH(I398,I$1:I397,0),1)=0,"",INDEX(AM$1:AM397,MATCH(I398,I$1:I397,0),1)),"")</f>
        <v/>
      </c>
      <c r="AN398" s="2" t="str">
        <f>IFERROR(IF(INDEX(AN$1:AN397,MATCH(I398,I$1:I397,0),1)=0,"",INDEX(AN$1:AN397,MATCH(I398,I$1:I397,0),1)),"")</f>
        <v/>
      </c>
      <c r="AO398" s="2"/>
      <c r="AP398" s="2"/>
      <c r="AQ398" s="2"/>
      <c r="AR398" s="4"/>
      <c r="AS398" s="4"/>
      <c r="AT398" s="4"/>
      <c r="AU398" s="4"/>
      <c r="AV398" s="4"/>
      <c r="AW398" s="4"/>
      <c r="AX398" s="4"/>
      <c r="AY398" s="4"/>
      <c r="AZ398" s="4"/>
      <c r="BB398" s="4"/>
      <c r="BH398" s="4" t="str">
        <f>IF(IFERROR(VLOOKUP(F398,F399:F$1993,1,0),"")="","",COUNTIF(F:F,F398))</f>
        <v/>
      </c>
      <c r="BI398" s="4">
        <v>1</v>
      </c>
      <c r="BM398" s="5" t="str">
        <f>IF(B398="","",IF(BH398="",1+(MAX(BM$2:BM397)),""))</f>
        <v/>
      </c>
      <c r="BN398" s="5" t="str">
        <f t="shared" si="89"/>
        <v/>
      </c>
      <c r="BO398" s="5" t="str">
        <f t="shared" si="90"/>
        <v/>
      </c>
      <c r="BP398" s="15" t="str">
        <f t="shared" si="91"/>
        <v/>
      </c>
      <c r="BQ398" s="29"/>
      <c r="BR398" s="16"/>
      <c r="BS398" s="5" t="str">
        <f t="shared" si="103"/>
        <v/>
      </c>
      <c r="BV398" s="5" t="str">
        <f t="shared" si="97"/>
        <v/>
      </c>
      <c r="BW398" s="5" t="str">
        <f>IF(I398="","",IFERROR(IF(VLOOKUP(I398,I$2:I397,1,0)=0,"",""),I398))</f>
        <v/>
      </c>
      <c r="BX398" s="25" t="str">
        <f>IF(BW398="","",(IFERROR(VLOOKUP(MID(BW398,1,1),$CO$2:CS$28,3,0),0)+IFERROR(VLOOKUP(MID(BW398,2,1),CO$2:CS$28,4,0),0)+IFERROR(VLOOKUP(MID(BW398,3,1),CO$2:CS$28,5,0),0)+(ROW(BW398)/1000000000000)))</f>
        <v/>
      </c>
      <c r="BZ398" s="5">
        <v>397</v>
      </c>
      <c r="CA398" s="5" t="str">
        <f>IFERROR(VLOOKUP(BZ398,BV$2:BW1474,2,0),"")</f>
        <v/>
      </c>
      <c r="CU398" s="5" t="e">
        <f>IF(REPORTE!AH$2="si",IF(F398=VALUE(REPORTE!C$11),IF(SUM(CU399:CU$1993),CONCATENATE(INT(B398),", "),INT(B398)),""),IF(F398=VALUE(REPORTE!C$10),IF(SUM(CU399:CU$1993),CONCATENATE(INT(B398),", "),INT(B398)),""))</f>
        <v>#VALUE!</v>
      </c>
    </row>
    <row r="399" spans="1:99" s="5" customFormat="1" ht="15" customHeight="1" x14ac:dyDescent="0.25">
      <c r="A399" s="4" t="str">
        <f t="shared" si="88"/>
        <v/>
      </c>
      <c r="B399" s="6"/>
      <c r="C399" s="7"/>
      <c r="D399" s="10"/>
      <c r="E399" s="5" t="str">
        <f t="shared" si="98"/>
        <v/>
      </c>
      <c r="F399" s="9"/>
      <c r="G399" s="1" t="str">
        <f>IFERROR(INDEX('padron cfe'!B:B,MATCH(DATOS!F399,'padron cfe'!A:A,0),1),"")</f>
        <v/>
      </c>
      <c r="H399" s="1"/>
      <c r="J399" s="2" t="str">
        <f>IFERROR(INDEX('padron cfe'!C:C,MATCH(DATOS!F399,'padron cfe'!A:A,0),1),"")</f>
        <v/>
      </c>
      <c r="K399" s="4"/>
      <c r="L399" s="4" t="str">
        <f>IFERROR(IF(VLOOKUP(I399,I$2:L398,4,0)=0,"",VLOOKUP(I399,I$2:L398,4,0)),"")</f>
        <v/>
      </c>
      <c r="M399" s="4" t="str">
        <f>IFERROR(IF(VLOOKUP(I399,I$2:M398,5,0)=0,"",VLOOKUP(I399,I$2:M398,5,0)),"")</f>
        <v/>
      </c>
      <c r="N399" s="4"/>
      <c r="O399" s="2"/>
      <c r="P399" s="2"/>
      <c r="T399" s="2" t="str">
        <f>IFERROR(INDEX('padron cfe'!D:D,MATCH(DATOS!F399,'padron cfe'!A:A,0),1),"")</f>
        <v/>
      </c>
      <c r="U399" s="4"/>
      <c r="V399" s="4"/>
      <c r="W399" s="4"/>
      <c r="X399" s="4"/>
      <c r="Y399" s="4"/>
      <c r="AA399" s="4"/>
      <c r="AB399" s="4"/>
      <c r="AC399" s="7" t="str">
        <f t="shared" ca="1" si="100"/>
        <v/>
      </c>
      <c r="AD399" s="7"/>
      <c r="AE399" s="7"/>
      <c r="AF399" s="97" t="str">
        <f>IFERROR(INDEX(bombas!F:F,MATCH(B399,bombas!I:I,0),1),"")</f>
        <v/>
      </c>
      <c r="AG399" s="6" t="str">
        <f>IFERROR(INDEX(bombas!H:H,MATCH(B399,bombas!I:I,0),1),"")</f>
        <v/>
      </c>
      <c r="AH399" s="4"/>
      <c r="AI399" s="4" t="str">
        <f t="shared" si="101"/>
        <v/>
      </c>
      <c r="AJ399" s="4"/>
      <c r="AK399" s="127" t="str">
        <f t="shared" si="102"/>
        <v/>
      </c>
      <c r="AL399" s="2" t="str">
        <f>IFERROR(IF(INDEX(AL$1:AL398,MATCH(I399,I$1:I398,0),1)=0,"",INDEX(AL$1:AL398,MATCH(I399,I$1:I398,0),1)),"")</f>
        <v/>
      </c>
      <c r="AM399" s="2" t="str">
        <f>IFERROR(IF(INDEX(AM$1:AM398,MATCH(I399,I$1:I398,0),1)=0,"",INDEX(AM$1:AM398,MATCH(I399,I$1:I398,0),1)),"")</f>
        <v/>
      </c>
      <c r="AN399" s="2" t="str">
        <f>IFERROR(IF(INDEX(AN$1:AN398,MATCH(I399,I$1:I398,0),1)=0,"",INDEX(AN$1:AN398,MATCH(I399,I$1:I398,0),1)),"")</f>
        <v/>
      </c>
      <c r="AO399" s="2"/>
      <c r="AP399" s="2"/>
      <c r="AQ399" s="2"/>
      <c r="AR399" s="4"/>
      <c r="AS399" s="4"/>
      <c r="AT399" s="4"/>
      <c r="AU399" s="4"/>
      <c r="AV399" s="4"/>
      <c r="AW399" s="4"/>
      <c r="AX399" s="4"/>
      <c r="AY399" s="4"/>
      <c r="AZ399" s="4"/>
      <c r="BB399" s="4"/>
      <c r="BH399" s="4" t="str">
        <f>IF(IFERROR(VLOOKUP(F399,F400:F$1993,1,0),"")="","",COUNTIF(F:F,F399))</f>
        <v/>
      </c>
      <c r="BI399" s="4">
        <v>1</v>
      </c>
      <c r="BM399" s="5" t="str">
        <f>IF(B399="","",IF(BH399="",1+(MAX(BM$2:BM398)),""))</f>
        <v/>
      </c>
      <c r="BN399" s="5" t="str">
        <f t="shared" si="89"/>
        <v/>
      </c>
      <c r="BO399" s="5" t="str">
        <f t="shared" si="90"/>
        <v/>
      </c>
      <c r="BP399" s="15" t="str">
        <f t="shared" si="91"/>
        <v/>
      </c>
      <c r="BQ399" s="29"/>
      <c r="BR399" s="16"/>
      <c r="BS399" s="5" t="str">
        <f t="shared" si="103"/>
        <v/>
      </c>
      <c r="BV399" s="5" t="str">
        <f t="shared" si="97"/>
        <v/>
      </c>
      <c r="BW399" s="5" t="str">
        <f>IF(I399="","",IFERROR(IF(VLOOKUP(I399,I$2:I398,1,0)=0,"",""),I399))</f>
        <v/>
      </c>
      <c r="BX399" s="25" t="str">
        <f>IF(BW399="","",(IFERROR(VLOOKUP(MID(BW399,1,1),$CO$2:CS$28,3,0),0)+IFERROR(VLOOKUP(MID(BW399,2,1),CO$2:CS$28,4,0),0)+IFERROR(VLOOKUP(MID(BW399,3,1),CO$2:CS$28,5,0),0)+(ROW(BW399)/1000000000000)))</f>
        <v/>
      </c>
      <c r="BZ399" s="5">
        <v>398</v>
      </c>
      <c r="CA399" s="5" t="str">
        <f>IFERROR(VLOOKUP(BZ399,BV$2:BW1475,2,0),"")</f>
        <v/>
      </c>
      <c r="CU399" s="5" t="e">
        <f>IF(REPORTE!AH$2="si",IF(F399=VALUE(REPORTE!C$11),IF(SUM(CU400:CU$1993),CONCATENATE(INT(B399),", "),INT(B399)),""),IF(F399=VALUE(REPORTE!C$10),IF(SUM(CU400:CU$1993),CONCATENATE(INT(B399),", "),INT(B399)),""))</f>
        <v>#VALUE!</v>
      </c>
    </row>
    <row r="400" spans="1:99" s="5" customFormat="1" ht="15" customHeight="1" x14ac:dyDescent="0.25">
      <c r="A400" s="4" t="str">
        <f t="shared" si="88"/>
        <v/>
      </c>
      <c r="B400" s="6"/>
      <c r="C400" s="7"/>
      <c r="D400" s="10"/>
      <c r="E400" s="5" t="str">
        <f t="shared" si="98"/>
        <v/>
      </c>
      <c r="F400" s="9"/>
      <c r="G400" s="1" t="str">
        <f>IFERROR(INDEX('padron cfe'!B:B,MATCH(DATOS!F400,'padron cfe'!A:A,0),1),"")</f>
        <v/>
      </c>
      <c r="H400" s="1"/>
      <c r="J400" s="2" t="str">
        <f>IFERROR(INDEX('padron cfe'!C:C,MATCH(DATOS!F400,'padron cfe'!A:A,0),1),"")</f>
        <v/>
      </c>
      <c r="K400" s="4"/>
      <c r="L400" s="4" t="str">
        <f>IFERROR(IF(VLOOKUP(I400,I$2:L399,4,0)=0,"",VLOOKUP(I400,I$2:L399,4,0)),"")</f>
        <v/>
      </c>
      <c r="M400" s="4" t="str">
        <f>IFERROR(IF(VLOOKUP(I400,I$2:M399,5,0)=0,"",VLOOKUP(I400,I$2:M399,5,0)),"")</f>
        <v/>
      </c>
      <c r="N400" s="4"/>
      <c r="O400" s="2"/>
      <c r="P400" s="2"/>
      <c r="T400" s="2" t="str">
        <f>IFERROR(INDEX('padron cfe'!D:D,MATCH(DATOS!F400,'padron cfe'!A:A,0),1),"")</f>
        <v/>
      </c>
      <c r="U400" s="4"/>
      <c r="V400" s="4"/>
      <c r="W400" s="4"/>
      <c r="X400" s="4"/>
      <c r="Y400" s="4"/>
      <c r="AA400" s="4"/>
      <c r="AB400" s="4"/>
      <c r="AC400" s="7" t="str">
        <f t="shared" ca="1" si="100"/>
        <v/>
      </c>
      <c r="AD400" s="7"/>
      <c r="AE400" s="7"/>
      <c r="AF400" s="97" t="str">
        <f>IFERROR(INDEX(bombas!F:F,MATCH(B400,bombas!I:I,0),1),"")</f>
        <v/>
      </c>
      <c r="AG400" s="6" t="str">
        <f>IFERROR(INDEX(bombas!H:H,MATCH(B400,bombas!I:I,0),1),"")</f>
        <v/>
      </c>
      <c r="AH400" s="4"/>
      <c r="AI400" s="4" t="str">
        <f t="shared" si="101"/>
        <v/>
      </c>
      <c r="AJ400" s="4"/>
      <c r="AK400" s="127" t="str">
        <f t="shared" si="102"/>
        <v/>
      </c>
      <c r="AL400" s="2" t="str">
        <f>IFERROR(IF(INDEX(AL$1:AL399,MATCH(I400,I$1:I399,0),1)=0,"",INDEX(AL$1:AL399,MATCH(I400,I$1:I399,0),1)),"")</f>
        <v/>
      </c>
      <c r="AM400" s="2" t="str">
        <f>IFERROR(IF(INDEX(AM$1:AM399,MATCH(I400,I$1:I399,0),1)=0,"",INDEX(AM$1:AM399,MATCH(I400,I$1:I399,0),1)),"")</f>
        <v/>
      </c>
      <c r="AN400" s="2" t="str">
        <f>IFERROR(IF(INDEX(AN$1:AN399,MATCH(I400,I$1:I399,0),1)=0,"",INDEX(AN$1:AN399,MATCH(I400,I$1:I399,0),1)),"")</f>
        <v/>
      </c>
      <c r="AO400" s="2"/>
      <c r="AP400" s="2"/>
      <c r="AQ400" s="2"/>
      <c r="AR400" s="4"/>
      <c r="AS400" s="4"/>
      <c r="AT400" s="4"/>
      <c r="AU400" s="4"/>
      <c r="AV400" s="4"/>
      <c r="AW400" s="4"/>
      <c r="AX400" s="4"/>
      <c r="AY400" s="4"/>
      <c r="AZ400" s="4"/>
      <c r="BB400" s="4"/>
      <c r="BH400" s="4" t="str">
        <f>IF(IFERROR(VLOOKUP(F400,F401:F$1993,1,0),"")="","",COUNTIF(F:F,F400))</f>
        <v/>
      </c>
      <c r="BI400" s="4"/>
      <c r="BM400" s="5" t="str">
        <f>IF(B400="","",IF(BH400="",1+(MAX(BM$2:BM399)),""))</f>
        <v/>
      </c>
      <c r="BN400" s="5" t="str">
        <f t="shared" si="89"/>
        <v/>
      </c>
      <c r="BO400" s="5" t="str">
        <f t="shared" si="90"/>
        <v/>
      </c>
      <c r="BP400" s="15" t="str">
        <f t="shared" si="91"/>
        <v/>
      </c>
      <c r="BQ400" s="29"/>
      <c r="BR400" s="16"/>
      <c r="BS400" s="5" t="str">
        <f t="shared" si="103"/>
        <v/>
      </c>
      <c r="BV400" s="5" t="str">
        <f t="shared" si="97"/>
        <v/>
      </c>
      <c r="BW400" s="5" t="str">
        <f>IF(I400="","",IFERROR(IF(VLOOKUP(I400,I$2:I399,1,0)=0,"",""),I400))</f>
        <v/>
      </c>
      <c r="BX400" s="25" t="str">
        <f>IF(BW400="","",(IFERROR(VLOOKUP(MID(BW400,1,1),$CO$2:CS$28,3,0),0)+IFERROR(VLOOKUP(MID(BW400,2,1),CO$2:CS$28,4,0),0)+IFERROR(VLOOKUP(MID(BW400,3,1),CO$2:CS$28,5,0),0)+(ROW(BW400)/1000000000000)))</f>
        <v/>
      </c>
      <c r="BZ400" s="5">
        <v>399</v>
      </c>
      <c r="CA400" s="5" t="str">
        <f>IFERROR(VLOOKUP(BZ400,BV$2:BW1476,2,0),"")</f>
        <v/>
      </c>
      <c r="CU400" s="5" t="e">
        <f>IF(REPORTE!AH$2="si",IF(F400=VALUE(REPORTE!C$11),IF(SUM(CU401:CU$1993),CONCATENATE(INT(B400),", "),INT(B400)),""),IF(F400=VALUE(REPORTE!C$10),IF(SUM(CU401:CU$1993),CONCATENATE(INT(B400),", "),INT(B400)),""))</f>
        <v>#VALUE!</v>
      </c>
    </row>
    <row r="401" spans="1:99" s="5" customFormat="1" ht="15" customHeight="1" x14ac:dyDescent="0.25">
      <c r="A401" s="4" t="str">
        <f t="shared" si="88"/>
        <v/>
      </c>
      <c r="B401" s="6"/>
      <c r="C401" s="7"/>
      <c r="D401" s="10"/>
      <c r="E401" s="5" t="str">
        <f t="shared" si="98"/>
        <v/>
      </c>
      <c r="F401" s="9"/>
      <c r="G401" s="1" t="str">
        <f>IFERROR(INDEX('padron cfe'!B:B,MATCH(DATOS!F401,'padron cfe'!A:A,0),1),"")</f>
        <v/>
      </c>
      <c r="H401" s="1"/>
      <c r="J401" s="2" t="str">
        <f>IFERROR(INDEX('padron cfe'!C:C,MATCH(DATOS!F401,'padron cfe'!A:A,0),1),"")</f>
        <v/>
      </c>
      <c r="K401" s="4"/>
      <c r="L401" s="4" t="str">
        <f>IFERROR(IF(VLOOKUP(I401,I$2:L400,4,0)=0,"",VLOOKUP(I401,I$2:L400,4,0)),"")</f>
        <v/>
      </c>
      <c r="M401" s="4" t="str">
        <f>IFERROR(IF(VLOOKUP(I401,I$2:M400,5,0)=0,"",VLOOKUP(I401,I$2:M400,5,0)),"")</f>
        <v/>
      </c>
      <c r="N401" s="4"/>
      <c r="O401" s="2"/>
      <c r="P401" s="2"/>
      <c r="T401" s="2" t="str">
        <f>IFERROR(INDEX('padron cfe'!D:D,MATCH(DATOS!F401,'padron cfe'!A:A,0),1),"")</f>
        <v/>
      </c>
      <c r="U401" s="4"/>
      <c r="V401" s="4"/>
      <c r="W401" s="4"/>
      <c r="X401" s="4"/>
      <c r="Y401" s="4"/>
      <c r="AA401" s="4"/>
      <c r="AB401" s="4"/>
      <c r="AC401" s="7" t="str">
        <f t="shared" ca="1" si="100"/>
        <v/>
      </c>
      <c r="AD401" s="7"/>
      <c r="AE401" s="7"/>
      <c r="AF401" s="97" t="str">
        <f>IFERROR(INDEX(bombas!F:F,MATCH(B401,bombas!I:I,0),1),"")</f>
        <v/>
      </c>
      <c r="AG401" s="6" t="str">
        <f>IFERROR(INDEX(bombas!H:H,MATCH(B401,bombas!I:I,0),1),"")</f>
        <v/>
      </c>
      <c r="AH401" s="4"/>
      <c r="AI401" s="4" t="str">
        <f t="shared" si="101"/>
        <v/>
      </c>
      <c r="AJ401" s="4"/>
      <c r="AK401" s="127" t="str">
        <f t="shared" si="102"/>
        <v/>
      </c>
      <c r="AL401" s="2" t="str">
        <f>IFERROR(IF(INDEX(AL$1:AL400,MATCH(I401,I$1:I400,0),1)=0,"",INDEX(AL$1:AL400,MATCH(I401,I$1:I400,0),1)),"")</f>
        <v/>
      </c>
      <c r="AM401" s="2" t="str">
        <f>IFERROR(IF(INDEX(AM$1:AM400,MATCH(I401,I$1:I400,0),1)=0,"",INDEX(AM$1:AM400,MATCH(I401,I$1:I400,0),1)),"")</f>
        <v/>
      </c>
      <c r="AN401" s="2" t="str">
        <f>IFERROR(IF(INDEX(AN$1:AN400,MATCH(I401,I$1:I400,0),1)=0,"",INDEX(AN$1:AN400,MATCH(I401,I$1:I400,0),1)),"")</f>
        <v/>
      </c>
      <c r="AO401" s="2"/>
      <c r="AP401" s="2"/>
      <c r="AQ401" s="2"/>
      <c r="AR401" s="4"/>
      <c r="AS401" s="4"/>
      <c r="AT401" s="4"/>
      <c r="AU401" s="4"/>
      <c r="AV401" s="4"/>
      <c r="AW401" s="4"/>
      <c r="AX401" s="4"/>
      <c r="AY401" s="4"/>
      <c r="AZ401" s="4"/>
      <c r="BB401" s="4"/>
      <c r="BH401" s="4" t="str">
        <f>IF(IFERROR(VLOOKUP(F401,F402:F$1993,1,0),"")="","",COUNTIF(F:F,F401))</f>
        <v/>
      </c>
      <c r="BI401" s="4"/>
      <c r="BM401" s="5" t="str">
        <f>IF(B401="","",IF(BH401="",1+(MAX(BM$2:BM400)),""))</f>
        <v/>
      </c>
      <c r="BN401" s="5" t="str">
        <f t="shared" si="89"/>
        <v/>
      </c>
      <c r="BO401" s="5" t="str">
        <f t="shared" si="90"/>
        <v/>
      </c>
      <c r="BP401" s="15" t="str">
        <f t="shared" si="91"/>
        <v/>
      </c>
      <c r="BQ401" s="29"/>
      <c r="BR401" s="16"/>
      <c r="BS401" s="5" t="str">
        <f t="shared" si="103"/>
        <v/>
      </c>
      <c r="BV401" s="5" t="str">
        <f t="shared" si="97"/>
        <v/>
      </c>
      <c r="BW401" s="5" t="str">
        <f>IF(I401="","",IFERROR(IF(VLOOKUP(I401,I$2:I400,1,0)=0,"",""),I401))</f>
        <v/>
      </c>
      <c r="BX401" s="25" t="str">
        <f>IF(BW401="","",(IFERROR(VLOOKUP(MID(BW401,1,1),$CO$2:CS$28,3,0),0)+IFERROR(VLOOKUP(MID(BW401,2,1),CO$2:CS$28,4,0),0)+IFERROR(VLOOKUP(MID(BW401,3,1),CO$2:CS$28,5,0),0)+(ROW(BW401)/1000000000000)))</f>
        <v/>
      </c>
      <c r="BZ401" s="5">
        <v>400</v>
      </c>
      <c r="CA401" s="5" t="str">
        <f>IFERROR(VLOOKUP(BZ401,BV$2:BW1477,2,0),"")</f>
        <v/>
      </c>
      <c r="CU401" s="5" t="e">
        <f>IF(REPORTE!AH$2="si",IF(F401=VALUE(REPORTE!C$11),IF(SUM(CU402:CU$1993),CONCATENATE(INT(B401),", "),INT(B401)),""),IF(F401=VALUE(REPORTE!C$10),IF(SUM(CU402:CU$1993),CONCATENATE(INT(B401),", "),INT(B401)),""))</f>
        <v>#VALUE!</v>
      </c>
    </row>
    <row r="402" spans="1:99" s="5" customFormat="1" ht="15" customHeight="1" x14ac:dyDescent="0.25">
      <c r="A402" s="4" t="str">
        <f t="shared" si="88"/>
        <v/>
      </c>
      <c r="B402" s="6"/>
      <c r="C402" s="7"/>
      <c r="D402" s="10"/>
      <c r="E402" s="5" t="str">
        <f t="shared" si="98"/>
        <v/>
      </c>
      <c r="F402" s="9"/>
      <c r="G402" s="1" t="str">
        <f>IFERROR(INDEX('padron cfe'!B:B,MATCH(DATOS!F402,'padron cfe'!A:A,0),1),"")</f>
        <v/>
      </c>
      <c r="H402" s="1"/>
      <c r="J402" s="2" t="str">
        <f>IFERROR(INDEX('padron cfe'!C:C,MATCH(DATOS!F402,'padron cfe'!A:A,0),1),"")</f>
        <v/>
      </c>
      <c r="K402" s="4"/>
      <c r="L402" s="4" t="str">
        <f>IFERROR(IF(VLOOKUP(I402,I$2:L401,4,0)=0,"",VLOOKUP(I402,I$2:L401,4,0)),"")</f>
        <v/>
      </c>
      <c r="M402" s="4" t="str">
        <f>IFERROR(IF(VLOOKUP(I402,I$2:M401,5,0)=0,"",VLOOKUP(I402,I$2:M401,5,0)),"")</f>
        <v/>
      </c>
      <c r="N402" s="4"/>
      <c r="O402" s="2"/>
      <c r="P402" s="2"/>
      <c r="T402" s="2" t="str">
        <f>IFERROR(INDEX('padron cfe'!D:D,MATCH(DATOS!F402,'padron cfe'!A:A,0),1),"")</f>
        <v/>
      </c>
      <c r="U402" s="4"/>
      <c r="V402" s="4"/>
      <c r="W402" s="4"/>
      <c r="X402" s="4"/>
      <c r="Y402" s="4"/>
      <c r="AA402" s="4"/>
      <c r="AB402" s="4"/>
      <c r="AC402" s="7" t="str">
        <f t="shared" ca="1" si="100"/>
        <v/>
      </c>
      <c r="AD402" s="7"/>
      <c r="AE402" s="7"/>
      <c r="AF402" s="97" t="str">
        <f>IFERROR(INDEX(bombas!F:F,MATCH(B402,bombas!I:I,0),1),"")</f>
        <v/>
      </c>
      <c r="AG402" s="6" t="str">
        <f>IFERROR(INDEX(bombas!H:H,MATCH(B402,bombas!I:I,0),1),"")</f>
        <v/>
      </c>
      <c r="AH402" s="4"/>
      <c r="AI402" s="4" t="str">
        <f t="shared" si="101"/>
        <v/>
      </c>
      <c r="AJ402" s="4"/>
      <c r="AK402" s="127" t="str">
        <f t="shared" si="102"/>
        <v/>
      </c>
      <c r="AL402" s="2" t="str">
        <f>IFERROR(IF(INDEX(AL$1:AL401,MATCH(I402,I$1:I401,0),1)=0,"",INDEX(AL$1:AL401,MATCH(I402,I$1:I401,0),1)),"")</f>
        <v/>
      </c>
      <c r="AM402" s="2" t="str">
        <f>IFERROR(IF(INDEX(AM$1:AM401,MATCH(I402,I$1:I401,0),1)=0,"",INDEX(AM$1:AM401,MATCH(I402,I$1:I401,0),1)),"")</f>
        <v/>
      </c>
      <c r="AN402" s="2" t="str">
        <f>IFERROR(IF(INDEX(AN$1:AN401,MATCH(I402,I$1:I401,0),1)=0,"",INDEX(AN$1:AN401,MATCH(I402,I$1:I401,0),1)),"")</f>
        <v/>
      </c>
      <c r="AO402" s="2"/>
      <c r="AP402" s="2"/>
      <c r="AQ402" s="2"/>
      <c r="AR402" s="4"/>
      <c r="AS402" s="4"/>
      <c r="AT402" s="4"/>
      <c r="AU402" s="4"/>
      <c r="AV402" s="4"/>
      <c r="AW402" s="4"/>
      <c r="AX402" s="4"/>
      <c r="AY402" s="4"/>
      <c r="AZ402" s="4"/>
      <c r="BB402" s="4"/>
      <c r="BH402" s="4" t="str">
        <f>IF(IFERROR(VLOOKUP(F402,F403:F$1993,1,0),"")="","",COUNTIF(F:F,F402))</f>
        <v/>
      </c>
      <c r="BI402" s="4"/>
      <c r="BM402" s="5" t="str">
        <f>IF(B402="","",IF(BH402="",1+(MAX(BM$2:BM401)),""))</f>
        <v/>
      </c>
      <c r="BN402" s="5" t="str">
        <f t="shared" si="89"/>
        <v/>
      </c>
      <c r="BO402" s="5" t="str">
        <f t="shared" si="90"/>
        <v/>
      </c>
      <c r="BP402" s="15" t="str">
        <f t="shared" si="91"/>
        <v/>
      </c>
      <c r="BQ402" s="29"/>
      <c r="BR402" s="16"/>
      <c r="BS402" s="5" t="str">
        <f t="shared" si="103"/>
        <v/>
      </c>
      <c r="BV402" s="5" t="str">
        <f t="shared" si="97"/>
        <v/>
      </c>
      <c r="BW402" s="5" t="str">
        <f>IF(I402="","",IFERROR(IF(VLOOKUP(I402,I$2:I401,1,0)=0,"",""),I402))</f>
        <v/>
      </c>
      <c r="BX402" s="25" t="str">
        <f>IF(BW402="","",(IFERROR(VLOOKUP(MID(BW402,1,1),$CO$2:CS$28,3,0),0)+IFERROR(VLOOKUP(MID(BW402,2,1),CO$2:CS$28,4,0),0)+IFERROR(VLOOKUP(MID(BW402,3,1),CO$2:CS$28,5,0),0)+(ROW(BW402)/1000000000000)))</f>
        <v/>
      </c>
      <c r="BZ402" s="5">
        <v>401</v>
      </c>
      <c r="CA402" s="5" t="str">
        <f>IFERROR(VLOOKUP(BZ402,BV$2:BW1478,2,0),"")</f>
        <v/>
      </c>
      <c r="CU402" s="5" t="e">
        <f>IF(REPORTE!AH$2="si",IF(F402=VALUE(REPORTE!C$11),IF(SUM(CU403:CU$1993),CONCATENATE(INT(B402),", "),INT(B402)),""),IF(F402=VALUE(REPORTE!C$10),IF(SUM(CU403:CU$1993),CONCATENATE(INT(B402),", "),INT(B402)),""))</f>
        <v>#VALUE!</v>
      </c>
    </row>
    <row r="403" spans="1:99" s="5" customFormat="1" ht="15" customHeight="1" x14ac:dyDescent="0.25">
      <c r="A403" s="4" t="str">
        <f t="shared" si="88"/>
        <v/>
      </c>
      <c r="B403" s="6"/>
      <c r="C403" s="7"/>
      <c r="D403" s="10"/>
      <c r="E403" s="5" t="str">
        <f t="shared" si="98"/>
        <v/>
      </c>
      <c r="F403" s="9"/>
      <c r="G403" s="1" t="str">
        <f>IFERROR(INDEX('padron cfe'!B:B,MATCH(DATOS!F403,'padron cfe'!A:A,0),1),"")</f>
        <v/>
      </c>
      <c r="H403" s="1"/>
      <c r="J403" s="2" t="str">
        <f>IFERROR(INDEX('padron cfe'!C:C,MATCH(DATOS!F403,'padron cfe'!A:A,0),1),"")</f>
        <v/>
      </c>
      <c r="K403" s="4"/>
      <c r="L403" s="4" t="str">
        <f>IFERROR(IF(VLOOKUP(I403,I$2:L402,4,0)=0,"",VLOOKUP(I403,I$2:L402,4,0)),"")</f>
        <v/>
      </c>
      <c r="M403" s="4" t="str">
        <f>IFERROR(IF(VLOOKUP(I403,I$2:M402,5,0)=0,"",VLOOKUP(I403,I$2:M402,5,0)),"")</f>
        <v/>
      </c>
      <c r="N403" s="4"/>
      <c r="O403" s="2"/>
      <c r="P403" s="2"/>
      <c r="T403" s="2" t="str">
        <f>IFERROR(INDEX('padron cfe'!D:D,MATCH(DATOS!F403,'padron cfe'!A:A,0),1),"")</f>
        <v/>
      </c>
      <c r="U403" s="4"/>
      <c r="V403" s="4"/>
      <c r="W403" s="4"/>
      <c r="X403" s="4"/>
      <c r="Y403" s="4"/>
      <c r="AA403" s="4"/>
      <c r="AB403" s="4"/>
      <c r="AC403" s="7" t="str">
        <f t="shared" ca="1" si="100"/>
        <v/>
      </c>
      <c r="AD403" s="7"/>
      <c r="AE403" s="7"/>
      <c r="AF403" s="97" t="str">
        <f>IFERROR(INDEX(bombas!F:F,MATCH(B403,bombas!I:I,0),1),"")</f>
        <v/>
      </c>
      <c r="AG403" s="6" t="str">
        <f>IFERROR(INDEX(bombas!H:H,MATCH(B403,bombas!I:I,0),1),"")</f>
        <v/>
      </c>
      <c r="AH403" s="4"/>
      <c r="AI403" s="4" t="str">
        <f t="shared" si="101"/>
        <v/>
      </c>
      <c r="AJ403" s="4"/>
      <c r="AK403" s="127" t="str">
        <f t="shared" si="102"/>
        <v/>
      </c>
      <c r="AL403" s="2" t="str">
        <f>IFERROR(IF(INDEX(AL$1:AL402,MATCH(I403,I$1:I402,0),1)=0,"",INDEX(AL$1:AL402,MATCH(I403,I$1:I402,0),1)),"")</f>
        <v/>
      </c>
      <c r="AM403" s="2" t="str">
        <f>IFERROR(IF(INDEX(AM$1:AM402,MATCH(I403,I$1:I402,0),1)=0,"",INDEX(AM$1:AM402,MATCH(I403,I$1:I402,0),1)),"")</f>
        <v/>
      </c>
      <c r="AN403" s="2" t="str">
        <f>IFERROR(IF(INDEX(AN$1:AN402,MATCH(I403,I$1:I402,0),1)=0,"",INDEX(AN$1:AN402,MATCH(I403,I$1:I402,0),1)),"")</f>
        <v/>
      </c>
      <c r="AO403" s="2"/>
      <c r="AP403" s="2"/>
      <c r="AQ403" s="2"/>
      <c r="AR403" s="4"/>
      <c r="AS403" s="4"/>
      <c r="AT403" s="4"/>
      <c r="AU403" s="4"/>
      <c r="AV403" s="4"/>
      <c r="AW403" s="4"/>
      <c r="AX403" s="4"/>
      <c r="AY403" s="4"/>
      <c r="AZ403" s="4"/>
      <c r="BB403" s="4"/>
      <c r="BH403" s="4" t="str">
        <f>IF(IFERROR(VLOOKUP(F403,F404:F$1993,1,0),"")="","",COUNTIF(F:F,F403))</f>
        <v/>
      </c>
      <c r="BI403" s="4"/>
      <c r="BM403" s="5" t="str">
        <f>IF(B403="","",IF(BH403="",1+(MAX(BM$2:BM402)),""))</f>
        <v/>
      </c>
      <c r="BN403" s="5" t="str">
        <f t="shared" si="89"/>
        <v/>
      </c>
      <c r="BO403" s="5" t="str">
        <f t="shared" si="90"/>
        <v/>
      </c>
      <c r="BP403" s="15" t="str">
        <f t="shared" si="91"/>
        <v/>
      </c>
      <c r="BQ403" s="29"/>
      <c r="BR403" s="16"/>
      <c r="BS403" s="5" t="str">
        <f t="shared" si="103"/>
        <v/>
      </c>
      <c r="BV403" s="5" t="str">
        <f t="shared" si="97"/>
        <v/>
      </c>
      <c r="BW403" s="5" t="str">
        <f>IF(I403="","",IFERROR(IF(VLOOKUP(I403,I$2:I402,1,0)=0,"",""),I403))</f>
        <v/>
      </c>
      <c r="BX403" s="25" t="str">
        <f>IF(BW403="","",(IFERROR(VLOOKUP(MID(BW403,1,1),$CO$2:CS$28,3,0),0)+IFERROR(VLOOKUP(MID(BW403,2,1),CO$2:CS$28,4,0),0)+IFERROR(VLOOKUP(MID(BW403,3,1),CO$2:CS$28,5,0),0)+(ROW(BW403)/1000000000000)))</f>
        <v/>
      </c>
      <c r="BZ403" s="5">
        <v>402</v>
      </c>
      <c r="CA403" s="5" t="str">
        <f>IFERROR(VLOOKUP(BZ403,BV$2:BW1479,2,0),"")</f>
        <v/>
      </c>
      <c r="CU403" s="5" t="e">
        <f>IF(REPORTE!AH$2="si",IF(F403=VALUE(REPORTE!C$11),IF(SUM(CU404:CU$1993),CONCATENATE(INT(B403),", "),INT(B403)),""),IF(F403=VALUE(REPORTE!C$10),IF(SUM(CU404:CU$1993),CONCATENATE(INT(B403),", "),INT(B403)),""))</f>
        <v>#VALUE!</v>
      </c>
    </row>
    <row r="404" spans="1:99" s="5" customFormat="1" ht="15" customHeight="1" x14ac:dyDescent="0.25">
      <c r="A404" s="4" t="str">
        <f t="shared" si="88"/>
        <v/>
      </c>
      <c r="B404" s="6"/>
      <c r="C404" s="7"/>
      <c r="D404" s="10"/>
      <c r="E404" s="5" t="str">
        <f t="shared" si="98"/>
        <v/>
      </c>
      <c r="F404" s="9"/>
      <c r="G404" s="1" t="str">
        <f>IFERROR(INDEX('padron cfe'!B:B,MATCH(DATOS!F404,'padron cfe'!A:A,0),1),"")</f>
        <v/>
      </c>
      <c r="H404" s="1"/>
      <c r="J404" s="2" t="str">
        <f>IFERROR(INDEX('padron cfe'!C:C,MATCH(DATOS!F404,'padron cfe'!A:A,0),1),"")</f>
        <v/>
      </c>
      <c r="K404" s="4"/>
      <c r="L404" s="4" t="str">
        <f>IFERROR(IF(VLOOKUP(I404,I$2:L403,4,0)=0,"",VLOOKUP(I404,I$2:L403,4,0)),"")</f>
        <v/>
      </c>
      <c r="M404" s="4" t="str">
        <f>IFERROR(IF(VLOOKUP(I404,I$2:M403,5,0)=0,"",VLOOKUP(I404,I$2:M403,5,0)),"")</f>
        <v/>
      </c>
      <c r="N404" s="4"/>
      <c r="O404" s="2"/>
      <c r="P404" s="2"/>
      <c r="T404" s="2" t="str">
        <f>IFERROR(INDEX('padron cfe'!D:D,MATCH(DATOS!F404,'padron cfe'!A:A,0),1),"")</f>
        <v/>
      </c>
      <c r="U404" s="4"/>
      <c r="V404" s="4"/>
      <c r="W404" s="4"/>
      <c r="X404" s="4"/>
      <c r="Y404" s="4"/>
      <c r="Z404" s="8"/>
      <c r="AA404" s="4"/>
      <c r="AB404" s="4"/>
      <c r="AC404" s="7" t="str">
        <f t="shared" ca="1" si="100"/>
        <v/>
      </c>
      <c r="AD404" s="7"/>
      <c r="AE404" s="7"/>
      <c r="AF404" s="97" t="str">
        <f>IFERROR(INDEX(bombas!F:F,MATCH(B404,bombas!I:I,0),1),"")</f>
        <v/>
      </c>
      <c r="AG404" s="6" t="str">
        <f>IFERROR(INDEX(bombas!H:H,MATCH(B404,bombas!I:I,0),1),"")</f>
        <v/>
      </c>
      <c r="AH404" s="4"/>
      <c r="AI404" s="4" t="str">
        <f t="shared" si="101"/>
        <v/>
      </c>
      <c r="AJ404" s="4"/>
      <c r="AK404" s="127" t="str">
        <f t="shared" si="102"/>
        <v/>
      </c>
      <c r="AL404" s="2" t="str">
        <f>IFERROR(IF(INDEX(AL$1:AL403,MATCH(I404,I$1:I403,0),1)=0,"",INDEX(AL$1:AL403,MATCH(I404,I$1:I403,0),1)),"")</f>
        <v/>
      </c>
      <c r="AM404" s="2" t="str">
        <f>IFERROR(IF(INDEX(AM$1:AM403,MATCH(I404,I$1:I403,0),1)=0,"",INDEX(AM$1:AM403,MATCH(I404,I$1:I403,0),1)),"")</f>
        <v/>
      </c>
      <c r="AN404" s="2" t="str">
        <f>IFERROR(IF(INDEX(AN$1:AN403,MATCH(I404,I$1:I403,0),1)=0,"",INDEX(AN$1:AN403,MATCH(I404,I$1:I403,0),1)),"")</f>
        <v/>
      </c>
      <c r="AO404" s="2"/>
      <c r="AP404" s="2"/>
      <c r="AQ404" s="2"/>
      <c r="AR404" s="4"/>
      <c r="AS404" s="4"/>
      <c r="AT404" s="4"/>
      <c r="AU404" s="4"/>
      <c r="AV404" s="4"/>
      <c r="AW404" s="4"/>
      <c r="AX404" s="4"/>
      <c r="AY404" s="4"/>
      <c r="AZ404" s="4"/>
      <c r="BB404" s="4"/>
      <c r="BH404" s="4" t="str">
        <f>IF(IFERROR(VLOOKUP(F404,F405:F$1993,1,0),"")="","",COUNTIF(F:F,F404))</f>
        <v/>
      </c>
      <c r="BI404" s="4"/>
      <c r="BM404" s="5" t="str">
        <f>IF(B404="","",IF(BH404="",1+(MAX(BM$2:BM403)),""))</f>
        <v/>
      </c>
      <c r="BN404" s="5" t="str">
        <f t="shared" si="89"/>
        <v/>
      </c>
      <c r="BO404" s="5" t="str">
        <f t="shared" si="90"/>
        <v/>
      </c>
      <c r="BP404" s="15" t="str">
        <f t="shared" si="91"/>
        <v/>
      </c>
      <c r="BQ404" s="29"/>
      <c r="BR404" s="16"/>
      <c r="BS404" s="5" t="str">
        <f t="shared" si="103"/>
        <v/>
      </c>
      <c r="BV404" s="5" t="str">
        <f t="shared" si="97"/>
        <v/>
      </c>
      <c r="BW404" s="5" t="str">
        <f>IF(I404="","",IFERROR(IF(VLOOKUP(I404,I$2:I403,1,0)=0,"",""),I404))</f>
        <v/>
      </c>
      <c r="BX404" s="25" t="str">
        <f>IF(BW404="","",(IFERROR(VLOOKUP(MID(BW404,1,1),$CO$2:CS$28,3,0),0)+IFERROR(VLOOKUP(MID(BW404,2,1),CO$2:CS$28,4,0),0)+IFERROR(VLOOKUP(MID(BW404,3,1),CO$2:CS$28,5,0),0)+(ROW(BW404)/1000000000000)))</f>
        <v/>
      </c>
      <c r="BZ404" s="5">
        <v>403</v>
      </c>
      <c r="CA404" s="5" t="str">
        <f>IFERROR(VLOOKUP(BZ404,BV$2:BW1480,2,0),"")</f>
        <v/>
      </c>
      <c r="CU404" s="5" t="e">
        <f>IF(REPORTE!AH$2="si",IF(F404=VALUE(REPORTE!C$11),IF(SUM(CU405:CU$1993),CONCATENATE(INT(B404),", "),INT(B404)),""),IF(F404=VALUE(REPORTE!C$10),IF(SUM(CU405:CU$1993),CONCATENATE(INT(B404),", "),INT(B404)),""))</f>
        <v>#VALUE!</v>
      </c>
    </row>
    <row r="405" spans="1:99" s="5" customFormat="1" ht="15" customHeight="1" x14ac:dyDescent="0.25">
      <c r="A405" s="4" t="str">
        <f t="shared" si="88"/>
        <v/>
      </c>
      <c r="B405" s="6"/>
      <c r="C405" s="7"/>
      <c r="D405" s="10"/>
      <c r="E405" s="5" t="str">
        <f t="shared" si="98"/>
        <v/>
      </c>
      <c r="F405" s="9"/>
      <c r="G405" s="1" t="str">
        <f>IFERROR(INDEX('padron cfe'!B:B,MATCH(DATOS!F405,'padron cfe'!A:A,0),1),"")</f>
        <v/>
      </c>
      <c r="H405" s="1"/>
      <c r="J405" s="2" t="str">
        <f>IFERROR(INDEX('padron cfe'!C:C,MATCH(DATOS!F405,'padron cfe'!A:A,0),1),"")</f>
        <v/>
      </c>
      <c r="K405" s="4"/>
      <c r="L405" s="4" t="str">
        <f>IFERROR(IF(VLOOKUP(I405,I$2:L404,4,0)=0,"",VLOOKUP(I405,I$2:L404,4,0)),"")</f>
        <v/>
      </c>
      <c r="M405" s="4" t="str">
        <f>IFERROR(IF(VLOOKUP(I405,I$2:M404,5,0)=0,"",VLOOKUP(I405,I$2:M404,5,0)),"")</f>
        <v/>
      </c>
      <c r="N405" s="4"/>
      <c r="O405" s="2"/>
      <c r="P405" s="2"/>
      <c r="T405" s="2" t="str">
        <f>IFERROR(INDEX('padron cfe'!D:D,MATCH(DATOS!F405,'padron cfe'!A:A,0),1),"")</f>
        <v/>
      </c>
      <c r="U405" s="4"/>
      <c r="V405" s="4"/>
      <c r="W405" s="4"/>
      <c r="X405" s="4"/>
      <c r="Y405" s="4"/>
      <c r="AA405" s="4"/>
      <c r="AB405" s="4"/>
      <c r="AC405" s="7" t="str">
        <f t="shared" ca="1" si="100"/>
        <v/>
      </c>
      <c r="AD405" s="7"/>
      <c r="AE405" s="7"/>
      <c r="AF405" s="97" t="str">
        <f>IFERROR(INDEX(bombas!F:F,MATCH(B405,bombas!I:I,0),1),"")</f>
        <v/>
      </c>
      <c r="AG405" s="6" t="str">
        <f>IFERROR(INDEX(bombas!H:H,MATCH(B405,bombas!I:I,0),1),"")</f>
        <v/>
      </c>
      <c r="AH405" s="4"/>
      <c r="AI405" s="4" t="str">
        <f t="shared" si="101"/>
        <v/>
      </c>
      <c r="AJ405" s="4"/>
      <c r="AK405" s="127" t="str">
        <f t="shared" si="102"/>
        <v/>
      </c>
      <c r="AL405" s="2" t="str">
        <f>IFERROR(IF(INDEX(AL$1:AL404,MATCH(I405,I$1:I404,0),1)=0,"",INDEX(AL$1:AL404,MATCH(I405,I$1:I404,0),1)),"")</f>
        <v/>
      </c>
      <c r="AM405" s="2" t="str">
        <f>IFERROR(IF(INDEX(AM$1:AM404,MATCH(I405,I$1:I404,0),1)=0,"",INDEX(AM$1:AM404,MATCH(I405,I$1:I404,0),1)),"")</f>
        <v/>
      </c>
      <c r="AN405" s="2" t="str">
        <f>IFERROR(IF(INDEX(AN$1:AN404,MATCH(I405,I$1:I404,0),1)=0,"",INDEX(AN$1:AN404,MATCH(I405,I$1:I404,0),1)),"")</f>
        <v/>
      </c>
      <c r="AO405" s="2"/>
      <c r="AP405" s="2"/>
      <c r="AQ405" s="2"/>
      <c r="AR405" s="4"/>
      <c r="AS405" s="4"/>
      <c r="AT405" s="4"/>
      <c r="AU405" s="4"/>
      <c r="AV405" s="4"/>
      <c r="AW405" s="4"/>
      <c r="AX405" s="4"/>
      <c r="AY405" s="4"/>
      <c r="AZ405" s="4"/>
      <c r="BB405" s="4"/>
      <c r="BH405" s="4" t="str">
        <f>IF(IFERROR(VLOOKUP(F405,F406:F$1993,1,0),"")="","",COUNTIF(F:F,F405))</f>
        <v/>
      </c>
      <c r="BI405" s="4"/>
      <c r="BM405" s="5" t="str">
        <f>IF(B405="","",IF(BH405="",1+(MAX(BM$2:BM404)),""))</f>
        <v/>
      </c>
      <c r="BN405" s="5" t="str">
        <f t="shared" si="89"/>
        <v/>
      </c>
      <c r="BO405" s="5" t="str">
        <f t="shared" si="90"/>
        <v/>
      </c>
      <c r="BP405" s="15" t="str">
        <f t="shared" si="91"/>
        <v/>
      </c>
      <c r="BQ405" s="29"/>
      <c r="BR405" s="16"/>
      <c r="BS405" s="5" t="str">
        <f t="shared" si="103"/>
        <v/>
      </c>
      <c r="BV405" s="5" t="str">
        <f t="shared" si="97"/>
        <v/>
      </c>
      <c r="BW405" s="5" t="str">
        <f>IF(I405="","",IFERROR(IF(VLOOKUP(I405,I$2:I404,1,0)=0,"",""),I405))</f>
        <v/>
      </c>
      <c r="BX405" s="25" t="str">
        <f>IF(BW405="","",(IFERROR(VLOOKUP(MID(BW405,1,1),$CO$2:CS$28,3,0),0)+IFERROR(VLOOKUP(MID(BW405,2,1),CO$2:CS$28,4,0),0)+IFERROR(VLOOKUP(MID(BW405,3,1),CO$2:CS$28,5,0),0)+(ROW(BW405)/1000000000000)))</f>
        <v/>
      </c>
      <c r="BZ405" s="5">
        <v>404</v>
      </c>
      <c r="CA405" s="5" t="str">
        <f>IFERROR(VLOOKUP(BZ405,BV$2:BW1481,2,0),"")</f>
        <v/>
      </c>
      <c r="CU405" s="5" t="e">
        <f>IF(REPORTE!AH$2="si",IF(F405=VALUE(REPORTE!C$11),IF(SUM(CU406:CU$1993),CONCATENATE(INT(B405),", "),INT(B405)),""),IF(F405=VALUE(REPORTE!C$10),IF(SUM(CU406:CU$1993),CONCATENATE(INT(B405),", "),INT(B405)),""))</f>
        <v>#VALUE!</v>
      </c>
    </row>
    <row r="406" spans="1:99" s="5" customFormat="1" ht="15" customHeight="1" x14ac:dyDescent="0.25">
      <c r="A406" s="4" t="str">
        <f t="shared" si="88"/>
        <v/>
      </c>
      <c r="B406" s="6"/>
      <c r="C406" s="7"/>
      <c r="D406" s="10"/>
      <c r="E406" s="5" t="str">
        <f t="shared" si="98"/>
        <v/>
      </c>
      <c r="F406" s="9"/>
      <c r="G406" s="1" t="str">
        <f>IFERROR(INDEX('padron cfe'!B:B,MATCH(DATOS!F406,'padron cfe'!A:A,0),1),"")</f>
        <v/>
      </c>
      <c r="H406" s="1"/>
      <c r="J406" s="2" t="str">
        <f>IFERROR(INDEX('padron cfe'!C:C,MATCH(DATOS!F406,'padron cfe'!A:A,0),1),"")</f>
        <v/>
      </c>
      <c r="K406" s="4"/>
      <c r="L406" s="4" t="str">
        <f>IFERROR(IF(VLOOKUP(I406,I$2:L405,4,0)=0,"",VLOOKUP(I406,I$2:L405,4,0)),"")</f>
        <v/>
      </c>
      <c r="M406" s="4" t="str">
        <f>IFERROR(IF(VLOOKUP(I406,I$2:M405,5,0)=0,"",VLOOKUP(I406,I$2:M405,5,0)),"")</f>
        <v/>
      </c>
      <c r="N406" s="4" t="str">
        <f>IFERROR(VLOOKUP(I406,I$2:N405,9,0),"")</f>
        <v/>
      </c>
      <c r="O406" s="2"/>
      <c r="P406" s="2"/>
      <c r="Q406" s="5" t="str">
        <f t="shared" ref="Q406:Q437" si="104">IF(I406="","",Q405)</f>
        <v/>
      </c>
      <c r="T406" s="2" t="str">
        <f>IFERROR(INDEX('padron cfe'!D:D,MATCH(DATOS!F406,'padron cfe'!A:A,0),1),"")</f>
        <v/>
      </c>
      <c r="U406" s="4"/>
      <c r="V406" s="4"/>
      <c r="W406" s="4"/>
      <c r="X406" s="4"/>
      <c r="Y406" s="4"/>
      <c r="AA406" s="4"/>
      <c r="AB406" s="4"/>
      <c r="AC406" s="7" t="str">
        <f t="shared" ca="1" si="100"/>
        <v/>
      </c>
      <c r="AD406" s="7"/>
      <c r="AE406" s="7"/>
      <c r="AF406" s="97" t="str">
        <f>IFERROR(INDEX(bombas!F:F,MATCH(B406,bombas!I:I,0),1),"")</f>
        <v/>
      </c>
      <c r="AG406" s="6" t="str">
        <f>IFERROR(INDEX(bombas!H:H,MATCH(B406,bombas!I:I,0),1),"")</f>
        <v/>
      </c>
      <c r="AH406" s="4"/>
      <c r="AI406" s="4" t="str">
        <f t="shared" si="101"/>
        <v/>
      </c>
      <c r="AJ406" s="4"/>
      <c r="AK406" s="127" t="str">
        <f t="shared" si="102"/>
        <v/>
      </c>
      <c r="AL406" s="2" t="str">
        <f>IFERROR(IF(INDEX(AL$1:AL405,MATCH(I406,I$1:I405,0),1)=0,"",INDEX(AL$1:AL405,MATCH(I406,I$1:I405,0),1)),"")</f>
        <v/>
      </c>
      <c r="AM406" s="2" t="str">
        <f>IFERROR(IF(INDEX(AM$1:AM405,MATCH(I406,I$1:I405,0),1)=0,"",INDEX(AM$1:AM405,MATCH(I406,I$1:I405,0),1)),"")</f>
        <v/>
      </c>
      <c r="AN406" s="2" t="str">
        <f>IFERROR(IF(INDEX(AN$1:AN405,MATCH(I406,I$1:I405,0),1)=0,"",INDEX(AN$1:AN405,MATCH(I406,I$1:I405,0),1)),"")</f>
        <v/>
      </c>
      <c r="AO406" s="2"/>
      <c r="AP406" s="2"/>
      <c r="AQ406" s="2"/>
      <c r="AR406" s="4"/>
      <c r="AS406" s="4"/>
      <c r="AT406" s="4"/>
      <c r="AU406" s="4"/>
      <c r="AV406" s="4"/>
      <c r="AW406" s="4"/>
      <c r="AX406" s="4"/>
      <c r="AY406" s="4"/>
      <c r="AZ406" s="4"/>
      <c r="BB406" s="4"/>
      <c r="BH406" s="4" t="str">
        <f>IF(IFERROR(VLOOKUP(F406,F407:F$1993,1,0),"")="","",COUNTIF(F:F,F406))</f>
        <v/>
      </c>
      <c r="BI406" s="4"/>
      <c r="BM406" s="5" t="str">
        <f>IF(B406="","",IF(BH406="",1+(MAX(BM$2:BM405)),""))</f>
        <v/>
      </c>
      <c r="BN406" s="5" t="str">
        <f t="shared" si="89"/>
        <v/>
      </c>
      <c r="BO406" s="5" t="str">
        <f t="shared" si="90"/>
        <v/>
      </c>
      <c r="BP406" s="15" t="str">
        <f t="shared" si="91"/>
        <v/>
      </c>
      <c r="BQ406" s="29"/>
      <c r="BR406" s="16"/>
      <c r="BS406" s="5" t="str">
        <f t="shared" ref="BS406:BS469" si="105">CONCATENATE(AR406,AS406,AT406,AU406,AV406)</f>
        <v/>
      </c>
      <c r="BV406" s="5" t="str">
        <f t="shared" si="97"/>
        <v/>
      </c>
      <c r="BW406" s="5" t="str">
        <f>IF(I406="","",IFERROR(IF(VLOOKUP(I406,I$2:I405,1,0)=0,"",""),I406))</f>
        <v/>
      </c>
      <c r="BX406" s="25" t="str">
        <f>IF(BW406="","",(IFERROR(VLOOKUP(MID(BW406,1,1),$CO$2:CS$28,3,0),0)+IFERROR(VLOOKUP(MID(BW406,2,1),CO$2:CS$28,4,0),0)+IFERROR(VLOOKUP(MID(BW406,3,1),CO$2:CS$28,5,0),0)+(ROW(BW406)/1000000000000)))</f>
        <v/>
      </c>
      <c r="BZ406" s="5">
        <v>405</v>
      </c>
      <c r="CA406" s="5" t="str">
        <f>IFERROR(VLOOKUP(BZ406,BV$2:BW1482,2,0),"")</f>
        <v/>
      </c>
      <c r="CU406" s="5" t="e">
        <f>IF(REPORTE!AH$2="si",IF(F406=VALUE(REPORTE!C$11),IF(SUM(CU407:CU$1993),CONCATENATE(INT(B406),", "),INT(B406)),""),IF(F406=VALUE(REPORTE!C$10),IF(SUM(CU407:CU$1993),CONCATENATE(INT(B406),", "),INT(B406)),""))</f>
        <v>#VALUE!</v>
      </c>
    </row>
    <row r="407" spans="1:99" s="5" customFormat="1" ht="15" customHeight="1" x14ac:dyDescent="0.25">
      <c r="A407" s="4" t="str">
        <f t="shared" si="88"/>
        <v/>
      </c>
      <c r="B407" s="6"/>
      <c r="C407" s="7"/>
      <c r="D407" s="10"/>
      <c r="E407" s="5" t="str">
        <f t="shared" si="98"/>
        <v/>
      </c>
      <c r="F407" s="9"/>
      <c r="G407" s="1" t="str">
        <f>IFERROR(INDEX('padron cfe'!B:B,MATCH(DATOS!F407,'padron cfe'!A:A,0),1),"")</f>
        <v/>
      </c>
      <c r="H407" s="1"/>
      <c r="J407" s="2" t="str">
        <f>IFERROR(INDEX('padron cfe'!C:C,MATCH(DATOS!F407,'padron cfe'!A:A,0),1),"")</f>
        <v/>
      </c>
      <c r="K407" s="4"/>
      <c r="L407" s="4" t="str">
        <f>IFERROR(IF(VLOOKUP(I407,I$2:L406,4,0)=0,"",VLOOKUP(I407,I$2:L406,4,0)),"")</f>
        <v/>
      </c>
      <c r="M407" s="4" t="str">
        <f>IFERROR(IF(VLOOKUP(I407,I$2:M406,5,0)=0,"",VLOOKUP(I407,I$2:M406,5,0)),"")</f>
        <v/>
      </c>
      <c r="N407" s="4" t="str">
        <f>IFERROR(VLOOKUP(I407,I$2:N406,9,0),"")</f>
        <v/>
      </c>
      <c r="O407" s="2"/>
      <c r="P407" s="2"/>
      <c r="Q407" s="5" t="str">
        <f t="shared" si="104"/>
        <v/>
      </c>
      <c r="T407" s="2" t="str">
        <f>IFERROR(INDEX('padron cfe'!D:D,MATCH(DATOS!F407,'padron cfe'!A:A,0),1),"")</f>
        <v/>
      </c>
      <c r="U407" s="4"/>
      <c r="V407" s="4"/>
      <c r="W407" s="4"/>
      <c r="X407" s="4"/>
      <c r="Y407" s="4"/>
      <c r="AA407" s="4"/>
      <c r="AB407" s="4"/>
      <c r="AC407" s="7" t="str">
        <f t="shared" ca="1" si="100"/>
        <v/>
      </c>
      <c r="AD407" s="7"/>
      <c r="AE407" s="7"/>
      <c r="AF407" s="97" t="str">
        <f>IFERROR(INDEX(bombas!F:F,MATCH(B407,bombas!I:I,0),1),"")</f>
        <v/>
      </c>
      <c r="AG407" s="6" t="str">
        <f>IFERROR(INDEX(bombas!H:H,MATCH(B407,bombas!I:I,0),1),"")</f>
        <v/>
      </c>
      <c r="AH407" s="4"/>
      <c r="AI407" s="4" t="str">
        <f t="shared" si="101"/>
        <v/>
      </c>
      <c r="AJ407" s="4"/>
      <c r="AK407" s="127" t="str">
        <f t="shared" si="102"/>
        <v/>
      </c>
      <c r="AL407" s="2" t="str">
        <f>IFERROR(IF(INDEX(AL$1:AL406,MATCH(I407,I$1:I406,0),1)=0,"",INDEX(AL$1:AL406,MATCH(I407,I$1:I406,0),1)),"")</f>
        <v/>
      </c>
      <c r="AM407" s="2" t="str">
        <f>IFERROR(IF(INDEX(AM$1:AM406,MATCH(I407,I$1:I406,0),1)=0,"",INDEX(AM$1:AM406,MATCH(I407,I$1:I406,0),1)),"")</f>
        <v/>
      </c>
      <c r="AN407" s="2" t="str">
        <f>IFERROR(IF(INDEX(AN$1:AN406,MATCH(I407,I$1:I406,0),1)=0,"",INDEX(AN$1:AN406,MATCH(I407,I$1:I406,0),1)),"")</f>
        <v/>
      </c>
      <c r="AO407" s="2"/>
      <c r="AP407" s="2"/>
      <c r="AQ407" s="2"/>
      <c r="AR407" s="4"/>
      <c r="AS407" s="4"/>
      <c r="AT407" s="4"/>
      <c r="AU407" s="4"/>
      <c r="AV407" s="4"/>
      <c r="AW407" s="4"/>
      <c r="AX407" s="4"/>
      <c r="AY407" s="4"/>
      <c r="AZ407" s="4"/>
      <c r="BB407" s="4"/>
      <c r="BH407" s="4" t="str">
        <f>IF(IFERROR(VLOOKUP(F407,F408:F$1993,1,0),"")="","",COUNTIF(F:F,F407))</f>
        <v/>
      </c>
      <c r="BI407" s="4"/>
      <c r="BM407" s="5" t="str">
        <f>IF(B407="","",IF(BH407="",1+(MAX(BM$2:BM406)),""))</f>
        <v/>
      </c>
      <c r="BN407" s="5" t="str">
        <f t="shared" si="89"/>
        <v/>
      </c>
      <c r="BO407" s="5" t="str">
        <f t="shared" si="90"/>
        <v/>
      </c>
      <c r="BP407" s="15" t="str">
        <f t="shared" si="91"/>
        <v/>
      </c>
      <c r="BQ407" s="29"/>
      <c r="BR407" s="16"/>
      <c r="BS407" s="5" t="str">
        <f t="shared" si="105"/>
        <v/>
      </c>
      <c r="BV407" s="5" t="str">
        <f t="shared" si="97"/>
        <v/>
      </c>
      <c r="BW407" s="5" t="str">
        <f>IF(I407="","",IFERROR(IF(VLOOKUP(I407,I$2:I406,1,0)=0,"",""),I407))</f>
        <v/>
      </c>
      <c r="BX407" s="25" t="str">
        <f>IF(BW407="","",(IFERROR(VLOOKUP(MID(BW407,1,1),$CO$2:CS$28,3,0),0)+IFERROR(VLOOKUP(MID(BW407,2,1),CO$2:CS$28,4,0),0)+IFERROR(VLOOKUP(MID(BW407,3,1),CO$2:CS$28,5,0),0)+(ROW(BW407)/1000000000000)))</f>
        <v/>
      </c>
      <c r="BZ407" s="5">
        <v>406</v>
      </c>
      <c r="CA407" s="5" t="str">
        <f>IFERROR(VLOOKUP(BZ407,BV$2:BW1483,2,0),"")</f>
        <v/>
      </c>
      <c r="CU407" s="5" t="e">
        <f>IF(REPORTE!AH$2="si",IF(F407=VALUE(REPORTE!C$11),IF(SUM(CU408:CU$1993),CONCATENATE(INT(B407),", "),INT(B407)),""),IF(F407=VALUE(REPORTE!C$10),IF(SUM(CU408:CU$1993),CONCATENATE(INT(B407),", "),INT(B407)),""))</f>
        <v>#VALUE!</v>
      </c>
    </row>
    <row r="408" spans="1:99" s="5" customFormat="1" ht="15" customHeight="1" x14ac:dyDescent="0.25">
      <c r="A408" s="4" t="str">
        <f t="shared" si="88"/>
        <v/>
      </c>
      <c r="B408" s="6"/>
      <c r="C408" s="7"/>
      <c r="D408" s="10"/>
      <c r="E408" s="5" t="str">
        <f t="shared" si="98"/>
        <v/>
      </c>
      <c r="F408" s="9"/>
      <c r="G408" s="1" t="str">
        <f>IFERROR(INDEX('padron cfe'!B:B,MATCH(DATOS!F408,'padron cfe'!A:A,0),1),"")</f>
        <v/>
      </c>
      <c r="H408" s="1"/>
      <c r="J408" s="2" t="str">
        <f>IFERROR(INDEX('padron cfe'!C:C,MATCH(DATOS!F408,'padron cfe'!A:A,0),1),"")</f>
        <v/>
      </c>
      <c r="K408" s="4"/>
      <c r="L408" s="4" t="str">
        <f>IFERROR(IF(VLOOKUP(I408,I$2:L407,4,0)=0,"",VLOOKUP(I408,I$2:L407,4,0)),"")</f>
        <v/>
      </c>
      <c r="M408" s="4" t="str">
        <f>IFERROR(IF(VLOOKUP(I408,I$2:M407,5,0)=0,"",VLOOKUP(I408,I$2:M407,5,0)),"")</f>
        <v/>
      </c>
      <c r="N408" s="4" t="str">
        <f>IFERROR(VLOOKUP(I408,I$2:N407,9,0),"")</f>
        <v/>
      </c>
      <c r="O408" s="2"/>
      <c r="P408" s="2"/>
      <c r="Q408" s="5" t="str">
        <f t="shared" si="104"/>
        <v/>
      </c>
      <c r="T408" s="2" t="str">
        <f>IFERROR(INDEX('padron cfe'!D:D,MATCH(DATOS!F408,'padron cfe'!A:A,0),1),"")</f>
        <v/>
      </c>
      <c r="U408" s="4"/>
      <c r="V408" s="4"/>
      <c r="W408" s="4"/>
      <c r="X408" s="4"/>
      <c r="Y408" s="4"/>
      <c r="AA408" s="4"/>
      <c r="AB408" s="4"/>
      <c r="AC408" s="7" t="str">
        <f t="shared" ca="1" si="100"/>
        <v/>
      </c>
      <c r="AD408" s="7"/>
      <c r="AE408" s="7"/>
      <c r="AF408" s="97" t="str">
        <f>IFERROR(INDEX(bombas!F:F,MATCH(B408,bombas!I:I,0),1),"")</f>
        <v/>
      </c>
      <c r="AG408" s="6" t="str">
        <f>IFERROR(INDEX(bombas!H:H,MATCH(B408,bombas!I:I,0),1),"")</f>
        <v/>
      </c>
      <c r="AH408" s="4"/>
      <c r="AI408" s="4" t="str">
        <f t="shared" si="101"/>
        <v/>
      </c>
      <c r="AJ408" s="4"/>
      <c r="AK408" s="127" t="str">
        <f t="shared" si="102"/>
        <v/>
      </c>
      <c r="AL408" s="2" t="str">
        <f>IFERROR(IF(INDEX(AL$1:AL407,MATCH(I408,I$1:I407,0),1)=0,"",INDEX(AL$1:AL407,MATCH(I408,I$1:I407,0),1)),"")</f>
        <v/>
      </c>
      <c r="AM408" s="2" t="str">
        <f>IFERROR(IF(INDEX(AM$1:AM407,MATCH(I408,I$1:I407,0),1)=0,"",INDEX(AM$1:AM407,MATCH(I408,I$1:I407,0),1)),"")</f>
        <v/>
      </c>
      <c r="AN408" s="2" t="str">
        <f>IFERROR(IF(INDEX(AN$1:AN407,MATCH(I408,I$1:I407,0),1)=0,"",INDEX(AN$1:AN407,MATCH(I408,I$1:I407,0),1)),"")</f>
        <v/>
      </c>
      <c r="AO408" s="2"/>
      <c r="AP408" s="2"/>
      <c r="AQ408" s="2"/>
      <c r="AR408" s="4"/>
      <c r="AS408" s="4"/>
      <c r="AT408" s="4"/>
      <c r="AU408" s="4"/>
      <c r="AV408" s="4"/>
      <c r="AW408" s="4"/>
      <c r="AX408" s="4"/>
      <c r="AY408" s="4"/>
      <c r="AZ408" s="4"/>
      <c r="BB408" s="4"/>
      <c r="BH408" s="4" t="str">
        <f>IF(IFERROR(VLOOKUP(F408,F409:F$1993,1,0),"")="","",COUNTIF(F:F,F408))</f>
        <v/>
      </c>
      <c r="BI408" s="4"/>
      <c r="BM408" s="5" t="str">
        <f>IF(B408="","",IF(BH408="",1+(MAX(BM$2:BM407)),""))</f>
        <v/>
      </c>
      <c r="BN408" s="5" t="str">
        <f t="shared" si="89"/>
        <v/>
      </c>
      <c r="BO408" s="5" t="str">
        <f t="shared" si="90"/>
        <v/>
      </c>
      <c r="BP408" s="15" t="str">
        <f t="shared" si="91"/>
        <v/>
      </c>
      <c r="BQ408" s="29"/>
      <c r="BR408" s="16"/>
      <c r="BS408" s="5" t="str">
        <f t="shared" si="105"/>
        <v/>
      </c>
      <c r="BV408" s="5" t="str">
        <f t="shared" si="97"/>
        <v/>
      </c>
      <c r="BW408" s="5" t="str">
        <f>IF(I408="","",IFERROR(IF(VLOOKUP(I408,I$2:I407,1,0)=0,"",""),I408))</f>
        <v/>
      </c>
      <c r="BX408" s="25" t="str">
        <f>IF(BW408="","",(IFERROR(VLOOKUP(MID(BW408,1,1),$CO$2:CS$28,3,0),0)+IFERROR(VLOOKUP(MID(BW408,2,1),CO$2:CS$28,4,0),0)+IFERROR(VLOOKUP(MID(BW408,3,1),CO$2:CS$28,5,0),0)+(ROW(BW408)/1000000000000)))</f>
        <v/>
      </c>
      <c r="BZ408" s="5">
        <v>407</v>
      </c>
      <c r="CA408" s="5" t="str">
        <f>IFERROR(VLOOKUP(BZ408,BV$2:BW1484,2,0),"")</f>
        <v/>
      </c>
      <c r="CU408" s="5" t="e">
        <f>IF(REPORTE!AH$2="si",IF(F408=VALUE(REPORTE!C$11),IF(SUM(CU409:CU$1993),CONCATENATE(INT(B408),", "),INT(B408)),""),IF(F408=VALUE(REPORTE!C$10),IF(SUM(CU409:CU$1993),CONCATENATE(INT(B408),", "),INT(B408)),""))</f>
        <v>#VALUE!</v>
      </c>
    </row>
    <row r="409" spans="1:99" s="5" customFormat="1" ht="15" customHeight="1" x14ac:dyDescent="0.25">
      <c r="A409" s="4" t="str">
        <f t="shared" si="88"/>
        <v/>
      </c>
      <c r="B409" s="6"/>
      <c r="C409" s="7"/>
      <c r="D409" s="10"/>
      <c r="E409" s="5" t="str">
        <f t="shared" si="98"/>
        <v/>
      </c>
      <c r="F409" s="9"/>
      <c r="G409" s="1" t="str">
        <f>IFERROR(INDEX('padron cfe'!B:B,MATCH(DATOS!F409,'padron cfe'!A:A,0),1),"")</f>
        <v/>
      </c>
      <c r="H409" s="1"/>
      <c r="J409" s="2" t="str">
        <f>IFERROR(INDEX('padron cfe'!C:C,MATCH(DATOS!F409,'padron cfe'!A:A,0),1),"")</f>
        <v/>
      </c>
      <c r="K409" s="4"/>
      <c r="L409" s="4" t="str">
        <f>IFERROR(IF(VLOOKUP(I409,I$2:L408,4,0)=0,"",VLOOKUP(I409,I$2:L408,4,0)),"")</f>
        <v/>
      </c>
      <c r="M409" s="4" t="str">
        <f>IFERROR(IF(VLOOKUP(I409,I$2:M408,5,0)=0,"",VLOOKUP(I409,I$2:M408,5,0)),"")</f>
        <v/>
      </c>
      <c r="N409" s="4" t="str">
        <f>IFERROR(VLOOKUP(I409,I$2:N408,9,0),"")</f>
        <v/>
      </c>
      <c r="O409" s="2"/>
      <c r="P409" s="2"/>
      <c r="Q409" s="5" t="str">
        <f t="shared" si="104"/>
        <v/>
      </c>
      <c r="T409" s="2" t="str">
        <f>IFERROR(INDEX('padron cfe'!D:D,MATCH(DATOS!F409,'padron cfe'!A:A,0),1),"")</f>
        <v/>
      </c>
      <c r="U409" s="4"/>
      <c r="V409" s="4"/>
      <c r="W409" s="4"/>
      <c r="X409" s="4"/>
      <c r="Y409" s="4"/>
      <c r="AA409" s="4"/>
      <c r="AB409" s="4"/>
      <c r="AC409" s="7" t="str">
        <f t="shared" ca="1" si="100"/>
        <v/>
      </c>
      <c r="AD409" s="7"/>
      <c r="AE409" s="7"/>
      <c r="AF409" s="97" t="str">
        <f>IFERROR(INDEX(bombas!F:F,MATCH(B409,bombas!I:I,0),1),"")</f>
        <v/>
      </c>
      <c r="AG409" s="6" t="str">
        <f>IFERROR(INDEX(bombas!H:H,MATCH(B409,bombas!I:I,0),1),"")</f>
        <v/>
      </c>
      <c r="AH409" s="4"/>
      <c r="AI409" s="4" t="str">
        <f t="shared" si="101"/>
        <v/>
      </c>
      <c r="AJ409" s="4"/>
      <c r="AK409" s="127" t="str">
        <f t="shared" ref="AK409:AK472" si="106">IF(AJ409="","",AJ409/AI409)</f>
        <v/>
      </c>
      <c r="AL409" s="2" t="str">
        <f>IFERROR(IF(INDEX(AL$1:AL408,MATCH(I409,I$1:I408,0),1)=0,"",INDEX(AL$1:AL408,MATCH(I409,I$1:I408,0),1)),"")</f>
        <v/>
      </c>
      <c r="AM409" s="2" t="str">
        <f>IFERROR(IF(INDEX(AM$1:AM408,MATCH(I409,I$1:I408,0),1)=0,"",INDEX(AM$1:AM408,MATCH(I409,I$1:I408,0),1)),"")</f>
        <v/>
      </c>
      <c r="AN409" s="2" t="str">
        <f>IFERROR(IF(INDEX(AN$1:AN408,MATCH(I409,I$1:I408,0),1)=0,"",INDEX(AN$1:AN408,MATCH(I409,I$1:I408,0),1)),"")</f>
        <v/>
      </c>
      <c r="AO409" s="2"/>
      <c r="AP409" s="2"/>
      <c r="AQ409" s="2"/>
      <c r="AR409" s="4"/>
      <c r="AS409" s="4"/>
      <c r="AT409" s="4"/>
      <c r="AU409" s="4"/>
      <c r="AV409" s="4"/>
      <c r="AW409" s="4"/>
      <c r="AX409" s="4"/>
      <c r="AY409" s="4"/>
      <c r="AZ409" s="4"/>
      <c r="BB409" s="4"/>
      <c r="BH409" s="4" t="str">
        <f>IF(IFERROR(VLOOKUP(F409,F410:F$1993,1,0),"")="","",COUNTIF(F:F,F409))</f>
        <v/>
      </c>
      <c r="BI409" s="4"/>
      <c r="BM409" s="5" t="str">
        <f>IF(B409="","",IF(BH409="",1+(MAX(BM$2:BM408)),""))</f>
        <v/>
      </c>
      <c r="BN409" s="5" t="str">
        <f t="shared" si="89"/>
        <v/>
      </c>
      <c r="BO409" s="5" t="str">
        <f t="shared" si="90"/>
        <v/>
      </c>
      <c r="BP409" s="15" t="str">
        <f t="shared" si="91"/>
        <v/>
      </c>
      <c r="BQ409" s="29"/>
      <c r="BR409" s="16"/>
      <c r="BS409" s="5" t="str">
        <f t="shared" si="105"/>
        <v/>
      </c>
      <c r="BV409" s="5" t="str">
        <f t="shared" si="97"/>
        <v/>
      </c>
      <c r="BW409" s="5" t="str">
        <f>IF(I409="","",IFERROR(IF(VLOOKUP(I409,I$2:I408,1,0)=0,"",""),I409))</f>
        <v/>
      </c>
      <c r="BX409" s="25" t="str">
        <f>IF(BW409="","",(IFERROR(VLOOKUP(MID(BW409,1,1),$CO$2:CS$28,3,0),0)+IFERROR(VLOOKUP(MID(BW409,2,1),CO$2:CS$28,4,0),0)+IFERROR(VLOOKUP(MID(BW409,3,1),CO$2:CS$28,5,0),0)+(ROW(BW409)/1000000000000)))</f>
        <v/>
      </c>
      <c r="BZ409" s="5">
        <v>408</v>
      </c>
      <c r="CA409" s="5" t="str">
        <f>IFERROR(VLOOKUP(BZ409,BV$2:BW1485,2,0),"")</f>
        <v/>
      </c>
      <c r="CU409" s="5" t="e">
        <f>IF(REPORTE!AH$2="si",IF(F409=VALUE(REPORTE!C$11),IF(SUM(CU410:CU$1993),CONCATENATE(INT(B409),", "),INT(B409)),""),IF(F409=VALUE(REPORTE!C$10),IF(SUM(CU410:CU$1993),CONCATENATE(INT(B409),", "),INT(B409)),""))</f>
        <v>#VALUE!</v>
      </c>
    </row>
    <row r="410" spans="1:99" s="5" customFormat="1" ht="15" customHeight="1" x14ac:dyDescent="0.25">
      <c r="A410" s="4" t="str">
        <f t="shared" si="88"/>
        <v/>
      </c>
      <c r="B410" s="6"/>
      <c r="C410" s="7"/>
      <c r="D410" s="10"/>
      <c r="E410" s="5" t="str">
        <f t="shared" si="98"/>
        <v/>
      </c>
      <c r="F410" s="9"/>
      <c r="G410" s="1" t="str">
        <f>IFERROR(INDEX('padron cfe'!B:B,MATCH(DATOS!F410,'padron cfe'!A:A,0),1),"")</f>
        <v/>
      </c>
      <c r="H410" s="1"/>
      <c r="J410" s="2" t="str">
        <f>IFERROR(INDEX('padron cfe'!C:C,MATCH(DATOS!F410,'padron cfe'!A:A,0),1),"")</f>
        <v/>
      </c>
      <c r="K410" s="4"/>
      <c r="L410" s="4" t="str">
        <f>IFERROR(IF(VLOOKUP(I410,I$2:L409,4,0)=0,"",VLOOKUP(I410,I$2:L409,4,0)),"")</f>
        <v/>
      </c>
      <c r="M410" s="4" t="str">
        <f>IFERROR(IF(VLOOKUP(I410,I$2:M409,5,0)=0,"",VLOOKUP(I410,I$2:M409,5,0)),"")</f>
        <v/>
      </c>
      <c r="N410" s="4" t="str">
        <f>IFERROR(VLOOKUP(I410,I$2:N409,9,0),"")</f>
        <v/>
      </c>
      <c r="O410" s="2"/>
      <c r="P410" s="2"/>
      <c r="Q410" s="5" t="str">
        <f t="shared" si="104"/>
        <v/>
      </c>
      <c r="T410" s="2" t="str">
        <f>IFERROR(INDEX('padron cfe'!D:D,MATCH(DATOS!F410,'padron cfe'!A:A,0),1),"")</f>
        <v/>
      </c>
      <c r="U410" s="4"/>
      <c r="V410" s="4"/>
      <c r="W410" s="4"/>
      <c r="X410" s="4"/>
      <c r="Y410" s="4"/>
      <c r="AA410" s="4"/>
      <c r="AB410" s="4"/>
      <c r="AC410" s="7" t="str">
        <f t="shared" ca="1" si="100"/>
        <v/>
      </c>
      <c r="AD410" s="7"/>
      <c r="AE410" s="7"/>
      <c r="AF410" s="97" t="str">
        <f>IFERROR(INDEX(bombas!F:F,MATCH(B410,bombas!I:I,0),1),"")</f>
        <v/>
      </c>
      <c r="AG410" s="6" t="str">
        <f>IFERROR(INDEX(bombas!H:H,MATCH(B410,bombas!I:I,0),1),"")</f>
        <v/>
      </c>
      <c r="AH410" s="4"/>
      <c r="AI410" s="4" t="str">
        <f t="shared" si="101"/>
        <v/>
      </c>
      <c r="AJ410" s="4"/>
      <c r="AK410" s="127" t="str">
        <f t="shared" si="106"/>
        <v/>
      </c>
      <c r="AL410" s="2" t="str">
        <f>IFERROR(IF(INDEX(AL$1:AL409,MATCH(I410,I$1:I409,0),1)=0,"",INDEX(AL$1:AL409,MATCH(I410,I$1:I409,0),1)),"")</f>
        <v/>
      </c>
      <c r="AM410" s="2" t="str">
        <f>IFERROR(IF(INDEX(AM$1:AM409,MATCH(I410,I$1:I409,0),1)=0,"",INDEX(AM$1:AM409,MATCH(I410,I$1:I409,0),1)),"")</f>
        <v/>
      </c>
      <c r="AN410" s="2" t="str">
        <f>IFERROR(IF(INDEX(AN$1:AN409,MATCH(I410,I$1:I409,0),1)=0,"",INDEX(AN$1:AN409,MATCH(I410,I$1:I409,0),1)),"")</f>
        <v/>
      </c>
      <c r="AO410" s="2"/>
      <c r="AP410" s="2"/>
      <c r="AQ410" s="2"/>
      <c r="AR410" s="4"/>
      <c r="AS410" s="4"/>
      <c r="AT410" s="4"/>
      <c r="AU410" s="4"/>
      <c r="AV410" s="4"/>
      <c r="AW410" s="4"/>
      <c r="AX410" s="4"/>
      <c r="AY410" s="4"/>
      <c r="AZ410" s="4"/>
      <c r="BB410" s="4"/>
      <c r="BH410" s="4" t="str">
        <f>IF(IFERROR(VLOOKUP(F410,F411:F$1993,1,0),"")="","",COUNTIF(F:F,F410))</f>
        <v/>
      </c>
      <c r="BI410" s="4"/>
      <c r="BM410" s="5" t="str">
        <f>IF(B410="","",IF(BH410="",1+(MAX(BM$2:BM409)),""))</f>
        <v/>
      </c>
      <c r="BN410" s="5" t="str">
        <f t="shared" si="89"/>
        <v/>
      </c>
      <c r="BO410" s="5" t="str">
        <f t="shared" si="90"/>
        <v/>
      </c>
      <c r="BP410" s="15" t="str">
        <f t="shared" si="91"/>
        <v/>
      </c>
      <c r="BQ410" s="29"/>
      <c r="BR410" s="16"/>
      <c r="BS410" s="5" t="str">
        <f t="shared" si="105"/>
        <v/>
      </c>
      <c r="BV410" s="5" t="str">
        <f t="shared" si="97"/>
        <v/>
      </c>
      <c r="BW410" s="5" t="str">
        <f>IF(I410="","",IFERROR(IF(VLOOKUP(I410,I$2:I409,1,0)=0,"",""),I410))</f>
        <v/>
      </c>
      <c r="BX410" s="25" t="str">
        <f>IF(BW410="","",(IFERROR(VLOOKUP(MID(BW410,1,1),$CO$2:CS$28,3,0),0)+IFERROR(VLOOKUP(MID(BW410,2,1),CO$2:CS$28,4,0),0)+IFERROR(VLOOKUP(MID(BW410,3,1),CO$2:CS$28,5,0),0)+(ROW(BW410)/1000000000000)))</f>
        <v/>
      </c>
      <c r="BZ410" s="5">
        <v>409</v>
      </c>
      <c r="CA410" s="5" t="str">
        <f>IFERROR(VLOOKUP(BZ410,BV$2:BW1486,2,0),"")</f>
        <v/>
      </c>
      <c r="CU410" s="5" t="e">
        <f>IF(REPORTE!AH$2="si",IF(F410=VALUE(REPORTE!C$11),IF(SUM(CU411:CU$1993),CONCATENATE(INT(B410),", "),INT(B410)),""),IF(F410=VALUE(REPORTE!C$10),IF(SUM(CU411:CU$1993),CONCATENATE(INT(B410),", "),INT(B410)),""))</f>
        <v>#VALUE!</v>
      </c>
    </row>
    <row r="411" spans="1:99" s="5" customFormat="1" ht="15" customHeight="1" x14ac:dyDescent="0.25">
      <c r="A411" s="4" t="str">
        <f t="shared" si="88"/>
        <v/>
      </c>
      <c r="B411" s="6"/>
      <c r="C411" s="7"/>
      <c r="D411" s="10"/>
      <c r="E411" s="5" t="str">
        <f t="shared" si="98"/>
        <v/>
      </c>
      <c r="F411" s="9"/>
      <c r="G411" s="1" t="str">
        <f>IFERROR(INDEX('padron cfe'!B:B,MATCH(DATOS!F411,'padron cfe'!A:A,0),1),"")</f>
        <v/>
      </c>
      <c r="H411" s="1"/>
      <c r="J411" s="2" t="str">
        <f>IFERROR(INDEX('padron cfe'!C:C,MATCH(DATOS!F411,'padron cfe'!A:A,0),1),"")</f>
        <v/>
      </c>
      <c r="K411" s="4"/>
      <c r="L411" s="4" t="str">
        <f>IFERROR(IF(VLOOKUP(I411,I$2:L410,4,0)=0,"",VLOOKUP(I411,I$2:L410,4,0)),"")</f>
        <v/>
      </c>
      <c r="M411" s="4" t="str">
        <f>IFERROR(IF(VLOOKUP(I411,I$2:M410,5,0)=0,"",VLOOKUP(I411,I$2:M410,5,0)),"")</f>
        <v/>
      </c>
      <c r="N411" s="4" t="str">
        <f>IFERROR(VLOOKUP(I411,I$2:N410,9,0),"")</f>
        <v/>
      </c>
      <c r="O411" s="2"/>
      <c r="P411" s="2"/>
      <c r="Q411" s="5" t="str">
        <f t="shared" si="104"/>
        <v/>
      </c>
      <c r="T411" s="2" t="str">
        <f>IFERROR(INDEX('padron cfe'!D:D,MATCH(DATOS!F411,'padron cfe'!A:A,0),1),"")</f>
        <v/>
      </c>
      <c r="U411" s="4"/>
      <c r="V411" s="4"/>
      <c r="W411" s="4"/>
      <c r="X411" s="4"/>
      <c r="Y411" s="4"/>
      <c r="AA411" s="4"/>
      <c r="AB411" s="4"/>
      <c r="AC411" s="7" t="str">
        <f t="shared" ca="1" si="100"/>
        <v/>
      </c>
      <c r="AD411" s="7"/>
      <c r="AE411" s="7"/>
      <c r="AF411" s="97" t="str">
        <f>IFERROR(INDEX(bombas!F:F,MATCH(B411,bombas!I:I,0),1),"")</f>
        <v/>
      </c>
      <c r="AG411" s="6" t="str">
        <f>IFERROR(INDEX(bombas!H:H,MATCH(B411,bombas!I:I,0),1),"")</f>
        <v/>
      </c>
      <c r="AH411" s="4"/>
      <c r="AI411" s="4" t="str">
        <f t="shared" si="101"/>
        <v/>
      </c>
      <c r="AJ411" s="4"/>
      <c r="AK411" s="127" t="str">
        <f t="shared" si="106"/>
        <v/>
      </c>
      <c r="AL411" s="2" t="str">
        <f>IFERROR(IF(INDEX(AL$1:AL410,MATCH(I411,I$1:I410,0),1)=0,"",INDEX(AL$1:AL410,MATCH(I411,I$1:I410,0),1)),"")</f>
        <v/>
      </c>
      <c r="AM411" s="2" t="str">
        <f>IFERROR(IF(INDEX(AM$1:AM410,MATCH(I411,I$1:I410,0),1)=0,"",INDEX(AM$1:AM410,MATCH(I411,I$1:I410,0),1)),"")</f>
        <v/>
      </c>
      <c r="AN411" s="2" t="str">
        <f>IFERROR(IF(INDEX(AN$1:AN410,MATCH(I411,I$1:I410,0),1)=0,"",INDEX(AN$1:AN410,MATCH(I411,I$1:I410,0),1)),"")</f>
        <v/>
      </c>
      <c r="AO411" s="2"/>
      <c r="AP411" s="2"/>
      <c r="AQ411" s="2"/>
      <c r="AR411" s="4"/>
      <c r="AS411" s="4"/>
      <c r="AT411" s="4"/>
      <c r="AU411" s="4"/>
      <c r="AV411" s="4"/>
      <c r="AW411" s="4"/>
      <c r="AX411" s="4"/>
      <c r="AY411" s="4"/>
      <c r="AZ411" s="4"/>
      <c r="BB411" s="4"/>
      <c r="BH411" s="4" t="str">
        <f>IF(IFERROR(VLOOKUP(F411,F412:F$1993,1,0),"")="","",COUNTIF(F:F,F411))</f>
        <v/>
      </c>
      <c r="BI411" s="4"/>
      <c r="BM411" s="5" t="str">
        <f>IF(B411="","",IF(BH411="",1+(MAX(BM$2:BM410)),""))</f>
        <v/>
      </c>
      <c r="BN411" s="5" t="str">
        <f t="shared" si="89"/>
        <v/>
      </c>
      <c r="BO411" s="5" t="str">
        <f t="shared" si="90"/>
        <v/>
      </c>
      <c r="BP411" s="15" t="str">
        <f t="shared" si="91"/>
        <v/>
      </c>
      <c r="BQ411" s="29"/>
      <c r="BR411" s="16"/>
      <c r="BS411" s="5" t="str">
        <f t="shared" si="105"/>
        <v/>
      </c>
      <c r="BV411" s="5" t="str">
        <f t="shared" si="97"/>
        <v/>
      </c>
      <c r="BW411" s="5" t="str">
        <f>IF(I411="","",IFERROR(IF(VLOOKUP(I411,I$2:I410,1,0)=0,"",""),I411))</f>
        <v/>
      </c>
      <c r="BX411" s="25" t="str">
        <f>IF(BW411="","",(IFERROR(VLOOKUP(MID(BW411,1,1),$CO$2:CS$28,3,0),0)+IFERROR(VLOOKUP(MID(BW411,2,1),CO$2:CS$28,4,0),0)+IFERROR(VLOOKUP(MID(BW411,3,1),CO$2:CS$28,5,0),0)+(ROW(BW411)/1000000000000)))</f>
        <v/>
      </c>
      <c r="BZ411" s="5">
        <v>410</v>
      </c>
      <c r="CA411" s="5" t="str">
        <f>IFERROR(VLOOKUP(BZ411,BV$2:BW1487,2,0),"")</f>
        <v/>
      </c>
      <c r="CU411" s="5" t="e">
        <f>IF(REPORTE!AH$2="si",IF(F411=VALUE(REPORTE!C$11),IF(SUM(CU412:CU$1993),CONCATENATE(INT(B411),", "),INT(B411)),""),IF(F411=VALUE(REPORTE!C$10),IF(SUM(CU412:CU$1993),CONCATENATE(INT(B411),", "),INT(B411)),""))</f>
        <v>#VALUE!</v>
      </c>
    </row>
    <row r="412" spans="1:99" s="5" customFormat="1" ht="15" customHeight="1" x14ac:dyDescent="0.25">
      <c r="A412" s="4" t="str">
        <f t="shared" si="88"/>
        <v/>
      </c>
      <c r="B412" s="6"/>
      <c r="C412" s="7"/>
      <c r="D412" s="10"/>
      <c r="E412" s="5" t="str">
        <f t="shared" si="98"/>
        <v/>
      </c>
      <c r="F412" s="9"/>
      <c r="G412" s="1" t="str">
        <f>IFERROR(INDEX('padron cfe'!B:B,MATCH(DATOS!F412,'padron cfe'!A:A,0),1),"")</f>
        <v/>
      </c>
      <c r="H412" s="1"/>
      <c r="J412" s="2" t="str">
        <f>IFERROR(INDEX('padron cfe'!C:C,MATCH(DATOS!F412,'padron cfe'!A:A,0),1),"")</f>
        <v/>
      </c>
      <c r="K412" s="4"/>
      <c r="L412" s="4" t="str">
        <f>IFERROR(IF(VLOOKUP(I412,I$2:L411,4,0)=0,"",VLOOKUP(I412,I$2:L411,4,0)),"")</f>
        <v/>
      </c>
      <c r="M412" s="4" t="str">
        <f>IFERROR(IF(VLOOKUP(I412,I$2:M411,5,0)=0,"",VLOOKUP(I412,I$2:M411,5,0)),"")</f>
        <v/>
      </c>
      <c r="N412" s="4" t="str">
        <f>IFERROR(VLOOKUP(I412,I$2:N411,9,0),"")</f>
        <v/>
      </c>
      <c r="O412" s="2"/>
      <c r="P412" s="2"/>
      <c r="Q412" s="5" t="str">
        <f t="shared" si="104"/>
        <v/>
      </c>
      <c r="T412" s="2" t="str">
        <f>IFERROR(INDEX('padron cfe'!D:D,MATCH(DATOS!F412,'padron cfe'!A:A,0),1),"")</f>
        <v/>
      </c>
      <c r="U412" s="4"/>
      <c r="V412" s="4"/>
      <c r="W412" s="4"/>
      <c r="X412" s="4"/>
      <c r="Y412" s="4"/>
      <c r="AA412" s="4"/>
      <c r="AB412" s="4"/>
      <c r="AC412" s="7" t="str">
        <f t="shared" ca="1" si="100"/>
        <v/>
      </c>
      <c r="AD412" s="7"/>
      <c r="AE412" s="7"/>
      <c r="AF412" s="97" t="str">
        <f>IFERROR(INDEX(bombas!F:F,MATCH(B412,bombas!I:I,0),1),"")</f>
        <v/>
      </c>
      <c r="AG412" s="6" t="str">
        <f>IFERROR(INDEX(bombas!H:H,MATCH(B412,bombas!I:I,0),1),"")</f>
        <v/>
      </c>
      <c r="AH412" s="4"/>
      <c r="AI412" s="4" t="str">
        <f t="shared" si="101"/>
        <v/>
      </c>
      <c r="AJ412" s="4"/>
      <c r="AK412" s="127" t="str">
        <f t="shared" si="106"/>
        <v/>
      </c>
      <c r="AL412" s="2" t="str">
        <f>IFERROR(IF(INDEX(AL$1:AL411,MATCH(I412,I$1:I411,0),1)=0,"",INDEX(AL$1:AL411,MATCH(I412,I$1:I411,0),1)),"")</f>
        <v/>
      </c>
      <c r="AM412" s="2" t="str">
        <f>IFERROR(IF(INDEX(AM$1:AM411,MATCH(I412,I$1:I411,0),1)=0,"",INDEX(AM$1:AM411,MATCH(I412,I$1:I411,0),1)),"")</f>
        <v/>
      </c>
      <c r="AN412" s="2" t="str">
        <f>IFERROR(IF(INDEX(AN$1:AN411,MATCH(I412,I$1:I411,0),1)=0,"",INDEX(AN$1:AN411,MATCH(I412,I$1:I411,0),1)),"")</f>
        <v/>
      </c>
      <c r="AO412" s="2"/>
      <c r="AP412" s="2"/>
      <c r="AQ412" s="2"/>
      <c r="AR412" s="4"/>
      <c r="AS412" s="4"/>
      <c r="AT412" s="4"/>
      <c r="AU412" s="4"/>
      <c r="AV412" s="4"/>
      <c r="AW412" s="4"/>
      <c r="AX412" s="4"/>
      <c r="AY412" s="4"/>
      <c r="AZ412" s="4"/>
      <c r="BB412" s="4"/>
      <c r="BH412" s="4" t="str">
        <f>IF(IFERROR(VLOOKUP(F412,F413:F$1993,1,0),"")="","",COUNTIF(F:F,F412))</f>
        <v/>
      </c>
      <c r="BI412" s="4"/>
      <c r="BM412" s="5" t="str">
        <f>IF(B412="","",IF(BH412="",1+(MAX(BM$2:BM411)),""))</f>
        <v/>
      </c>
      <c r="BN412" s="5" t="str">
        <f t="shared" si="89"/>
        <v/>
      </c>
      <c r="BO412" s="5" t="str">
        <f t="shared" si="90"/>
        <v/>
      </c>
      <c r="BP412" s="15" t="str">
        <f t="shared" si="91"/>
        <v/>
      </c>
      <c r="BQ412" s="29"/>
      <c r="BR412" s="16"/>
      <c r="BS412" s="5" t="str">
        <f t="shared" si="105"/>
        <v/>
      </c>
      <c r="BV412" s="5" t="str">
        <f t="shared" si="97"/>
        <v/>
      </c>
      <c r="BW412" s="5" t="str">
        <f>IF(I412="","",IFERROR(IF(VLOOKUP(I412,I$2:I411,1,0)=0,"",""),I412))</f>
        <v/>
      </c>
      <c r="BX412" s="25" t="str">
        <f>IF(BW412="","",(IFERROR(VLOOKUP(MID(BW412,1,1),$CO$2:CS$28,3,0),0)+IFERROR(VLOOKUP(MID(BW412,2,1),CO$2:CS$28,4,0),0)+IFERROR(VLOOKUP(MID(BW412,3,1),CO$2:CS$28,5,0),0)+(ROW(BW412)/1000000000000)))</f>
        <v/>
      </c>
      <c r="BZ412" s="5">
        <v>411</v>
      </c>
      <c r="CA412" s="5" t="str">
        <f>IFERROR(VLOOKUP(BZ412,BV$2:BW1488,2,0),"")</f>
        <v/>
      </c>
      <c r="CU412" s="5" t="e">
        <f>IF(REPORTE!AH$2="si",IF(F412=VALUE(REPORTE!C$11),IF(SUM(CU413:CU$1993),CONCATENATE(INT(B412),", "),INT(B412)),""),IF(F412=VALUE(REPORTE!C$10),IF(SUM(CU413:CU$1993),CONCATENATE(INT(B412),", "),INT(B412)),""))</f>
        <v>#VALUE!</v>
      </c>
    </row>
    <row r="413" spans="1:99" s="5" customFormat="1" ht="15" customHeight="1" x14ac:dyDescent="0.25">
      <c r="A413" s="4" t="str">
        <f t="shared" si="88"/>
        <v/>
      </c>
      <c r="B413" s="6"/>
      <c r="C413" s="7"/>
      <c r="D413" s="10"/>
      <c r="E413" s="5" t="str">
        <f t="shared" si="98"/>
        <v/>
      </c>
      <c r="F413" s="9"/>
      <c r="G413" s="1" t="str">
        <f>IFERROR(INDEX('padron cfe'!B:B,MATCH(DATOS!F413,'padron cfe'!A:A,0),1),"")</f>
        <v/>
      </c>
      <c r="H413" s="1"/>
      <c r="J413" s="2" t="str">
        <f>IFERROR(INDEX('padron cfe'!C:C,MATCH(DATOS!F413,'padron cfe'!A:A,0),1),"")</f>
        <v/>
      </c>
      <c r="K413" s="4"/>
      <c r="L413" s="4" t="str">
        <f>IFERROR(IF(VLOOKUP(I413,I$2:L412,4,0)=0,"",VLOOKUP(I413,I$2:L412,4,0)),"")</f>
        <v/>
      </c>
      <c r="M413" s="4" t="str">
        <f>IFERROR(IF(VLOOKUP(I413,I$2:M412,5,0)=0,"",VLOOKUP(I413,I$2:M412,5,0)),"")</f>
        <v/>
      </c>
      <c r="N413" s="4" t="str">
        <f>IFERROR(VLOOKUP(I413,I$2:N412,9,0),"")</f>
        <v/>
      </c>
      <c r="O413" s="2"/>
      <c r="P413" s="2"/>
      <c r="Q413" s="5" t="str">
        <f t="shared" si="104"/>
        <v/>
      </c>
      <c r="T413" s="2" t="str">
        <f>IFERROR(INDEX('padron cfe'!D:D,MATCH(DATOS!F413,'padron cfe'!A:A,0),1),"")</f>
        <v/>
      </c>
      <c r="U413" s="4"/>
      <c r="V413" s="4"/>
      <c r="W413" s="4"/>
      <c r="X413" s="4"/>
      <c r="Y413" s="4"/>
      <c r="AA413" s="4"/>
      <c r="AB413" s="4"/>
      <c r="AC413" s="7" t="str">
        <f t="shared" ca="1" si="100"/>
        <v/>
      </c>
      <c r="AD413" s="7"/>
      <c r="AE413" s="7"/>
      <c r="AF413" s="97" t="str">
        <f>IFERROR(INDEX(bombas!F:F,MATCH(B413,bombas!I:I,0),1),"")</f>
        <v/>
      </c>
      <c r="AG413" s="6" t="str">
        <f>IFERROR(INDEX(bombas!H:H,MATCH(B413,bombas!I:I,0),1),"")</f>
        <v/>
      </c>
      <c r="AH413" s="4"/>
      <c r="AI413" s="4" t="str">
        <f t="shared" si="101"/>
        <v/>
      </c>
      <c r="AJ413" s="4"/>
      <c r="AK413" s="127" t="str">
        <f t="shared" si="106"/>
        <v/>
      </c>
      <c r="AL413" s="2" t="str">
        <f>IFERROR(IF(INDEX(AL$1:AL412,MATCH(I413,I$1:I412,0),1)=0,"",INDEX(AL$1:AL412,MATCH(I413,I$1:I412,0),1)),"")</f>
        <v/>
      </c>
      <c r="AM413" s="2" t="str">
        <f>IFERROR(IF(INDEX(AM$1:AM412,MATCH(I413,I$1:I412,0),1)=0,"",INDEX(AM$1:AM412,MATCH(I413,I$1:I412,0),1)),"")</f>
        <v/>
      </c>
      <c r="AN413" s="2" t="str">
        <f>IFERROR(IF(INDEX(AN$1:AN412,MATCH(I413,I$1:I412,0),1)=0,"",INDEX(AN$1:AN412,MATCH(I413,I$1:I412,0),1)),"")</f>
        <v/>
      </c>
      <c r="AO413" s="2"/>
      <c r="AP413" s="2"/>
      <c r="AQ413" s="2"/>
      <c r="AR413" s="4"/>
      <c r="AS413" s="4"/>
      <c r="AT413" s="4"/>
      <c r="AU413" s="4"/>
      <c r="AV413" s="4"/>
      <c r="AW413" s="4"/>
      <c r="AX413" s="4"/>
      <c r="AY413" s="4"/>
      <c r="AZ413" s="4"/>
      <c r="BB413" s="4"/>
      <c r="BH413" s="4" t="str">
        <f>IF(IFERROR(VLOOKUP(F413,F414:F$1993,1,0),"")="","",COUNTIF(F:F,F413))</f>
        <v/>
      </c>
      <c r="BI413" s="4"/>
      <c r="BM413" s="5" t="str">
        <f>IF(B413="","",IF(BH413="",1+(MAX(BM$2:BM412)),""))</f>
        <v/>
      </c>
      <c r="BN413" s="5" t="str">
        <f t="shared" si="89"/>
        <v/>
      </c>
      <c r="BO413" s="5" t="str">
        <f t="shared" si="90"/>
        <v/>
      </c>
      <c r="BP413" s="15" t="str">
        <f t="shared" si="91"/>
        <v/>
      </c>
      <c r="BQ413" s="29"/>
      <c r="BR413" s="16"/>
      <c r="BS413" s="5" t="str">
        <f t="shared" si="105"/>
        <v/>
      </c>
      <c r="BV413" s="5" t="str">
        <f t="shared" si="97"/>
        <v/>
      </c>
      <c r="BW413" s="5" t="str">
        <f>IF(I413="","",IFERROR(IF(VLOOKUP(I413,I$2:I412,1,0)=0,"",""),I413))</f>
        <v/>
      </c>
      <c r="BX413" s="25" t="str">
        <f>IF(BW413="","",(IFERROR(VLOOKUP(MID(BW413,1,1),$CO$2:CS$28,3,0),0)+IFERROR(VLOOKUP(MID(BW413,2,1),CO$2:CS$28,4,0),0)+IFERROR(VLOOKUP(MID(BW413,3,1),CO$2:CS$28,5,0),0)+(ROW(BW413)/1000000000000)))</f>
        <v/>
      </c>
      <c r="BZ413" s="5">
        <v>412</v>
      </c>
      <c r="CA413" s="5" t="str">
        <f>IFERROR(VLOOKUP(BZ413,BV$2:BW1489,2,0),"")</f>
        <v/>
      </c>
      <c r="CU413" s="5" t="e">
        <f>IF(REPORTE!AH$2="si",IF(F413=VALUE(REPORTE!C$11),IF(SUM(CU414:CU$1993),CONCATENATE(INT(B413),", "),INT(B413)),""),IF(F413=VALUE(REPORTE!C$10),IF(SUM(CU414:CU$1993),CONCATENATE(INT(B413),", "),INT(B413)),""))</f>
        <v>#VALUE!</v>
      </c>
    </row>
    <row r="414" spans="1:99" s="5" customFormat="1" ht="15" customHeight="1" x14ac:dyDescent="0.25">
      <c r="A414" s="4" t="str">
        <f t="shared" si="88"/>
        <v/>
      </c>
      <c r="B414" s="6"/>
      <c r="C414" s="7"/>
      <c r="D414" s="10"/>
      <c r="E414" s="5" t="str">
        <f t="shared" si="98"/>
        <v/>
      </c>
      <c r="F414" s="9"/>
      <c r="G414" s="1" t="str">
        <f>IFERROR(INDEX('padron cfe'!B:B,MATCH(DATOS!F414,'padron cfe'!A:A,0),1),"")</f>
        <v/>
      </c>
      <c r="H414" s="1"/>
      <c r="J414" s="2" t="str">
        <f>IFERROR(INDEX('padron cfe'!C:C,MATCH(DATOS!F414,'padron cfe'!A:A,0),1),"")</f>
        <v/>
      </c>
      <c r="K414" s="4"/>
      <c r="L414" s="4" t="str">
        <f>IFERROR(IF(VLOOKUP(I414,I$2:L413,4,0)=0,"",VLOOKUP(I414,I$2:L413,4,0)),"")</f>
        <v/>
      </c>
      <c r="M414" s="4" t="str">
        <f>IFERROR(IF(VLOOKUP(I414,I$2:M413,5,0)=0,"",VLOOKUP(I414,I$2:M413,5,0)),"")</f>
        <v/>
      </c>
      <c r="N414" s="4" t="str">
        <f>IFERROR(VLOOKUP(I414,I$2:N413,9,0),"")</f>
        <v/>
      </c>
      <c r="O414" s="2"/>
      <c r="P414" s="2"/>
      <c r="Q414" s="5" t="str">
        <f t="shared" si="104"/>
        <v/>
      </c>
      <c r="T414" s="2" t="str">
        <f>IFERROR(INDEX('padron cfe'!D:D,MATCH(DATOS!F414,'padron cfe'!A:A,0),1),"")</f>
        <v/>
      </c>
      <c r="U414" s="4"/>
      <c r="V414" s="4"/>
      <c r="W414" s="4"/>
      <c r="X414" s="4"/>
      <c r="Y414" s="4"/>
      <c r="AA414" s="4"/>
      <c r="AB414" s="4"/>
      <c r="AC414" s="7" t="str">
        <f t="shared" ca="1" si="100"/>
        <v/>
      </c>
      <c r="AD414" s="7"/>
      <c r="AE414" s="7"/>
      <c r="AF414" s="97" t="str">
        <f>IFERROR(INDEX(bombas!F:F,MATCH(B414,bombas!I:I,0),1),"")</f>
        <v/>
      </c>
      <c r="AG414" s="6" t="str">
        <f>IFERROR(INDEX(bombas!H:H,MATCH(B414,bombas!I:I,0),1),"")</f>
        <v/>
      </c>
      <c r="AH414" s="4"/>
      <c r="AI414" s="4" t="str">
        <f t="shared" si="101"/>
        <v/>
      </c>
      <c r="AJ414" s="4"/>
      <c r="AK414" s="127" t="str">
        <f t="shared" si="106"/>
        <v/>
      </c>
      <c r="AL414" s="2" t="str">
        <f>IFERROR(IF(INDEX(AL$1:AL413,MATCH(I414,I$1:I413,0),1)=0,"",INDEX(AL$1:AL413,MATCH(I414,I$1:I413,0),1)),"")</f>
        <v/>
      </c>
      <c r="AM414" s="2" t="str">
        <f>IFERROR(IF(INDEX(AM$1:AM413,MATCH(I414,I$1:I413,0),1)=0,"",INDEX(AM$1:AM413,MATCH(I414,I$1:I413,0),1)),"")</f>
        <v/>
      </c>
      <c r="AN414" s="2" t="str">
        <f>IFERROR(IF(INDEX(AN$1:AN413,MATCH(I414,I$1:I413,0),1)=0,"",INDEX(AN$1:AN413,MATCH(I414,I$1:I413,0),1)),"")</f>
        <v/>
      </c>
      <c r="AO414" s="2"/>
      <c r="AP414" s="2"/>
      <c r="AQ414" s="2"/>
      <c r="AR414" s="4"/>
      <c r="AS414" s="4"/>
      <c r="AT414" s="4"/>
      <c r="AU414" s="4"/>
      <c r="AV414" s="4"/>
      <c r="AW414" s="4"/>
      <c r="AX414" s="4"/>
      <c r="AY414" s="4"/>
      <c r="AZ414" s="4"/>
      <c r="BB414" s="4"/>
      <c r="BH414" s="4" t="str">
        <f>IF(IFERROR(VLOOKUP(F414,F415:F$1993,1,0),"")="","",COUNTIF(F:F,F414))</f>
        <v/>
      </c>
      <c r="BI414" s="4"/>
      <c r="BM414" s="5" t="str">
        <f>IF(B414="","",IF(BH414="",1+(MAX(BM$2:BM413)),""))</f>
        <v/>
      </c>
      <c r="BN414" s="5" t="str">
        <f t="shared" si="89"/>
        <v/>
      </c>
      <c r="BO414" s="5" t="str">
        <f t="shared" si="90"/>
        <v/>
      </c>
      <c r="BP414" s="15" t="str">
        <f t="shared" si="91"/>
        <v/>
      </c>
      <c r="BQ414" s="29"/>
      <c r="BR414" s="16"/>
      <c r="BS414" s="5" t="str">
        <f t="shared" si="105"/>
        <v/>
      </c>
      <c r="BV414" s="5" t="str">
        <f t="shared" si="97"/>
        <v/>
      </c>
      <c r="BW414" s="5" t="str">
        <f>IF(I414="","",IFERROR(IF(VLOOKUP(I414,I$2:I413,1,0)=0,"",""),I414))</f>
        <v/>
      </c>
      <c r="BX414" s="25" t="str">
        <f>IF(BW414="","",(IFERROR(VLOOKUP(MID(BW414,1,1),$CO$2:CS$28,3,0),0)+IFERROR(VLOOKUP(MID(BW414,2,1),CO$2:CS$28,4,0),0)+IFERROR(VLOOKUP(MID(BW414,3,1),CO$2:CS$28,5,0),0)+(ROW(BW414)/1000000000000)))</f>
        <v/>
      </c>
      <c r="BZ414" s="5">
        <v>413</v>
      </c>
      <c r="CA414" s="5" t="str">
        <f>IFERROR(VLOOKUP(BZ414,BV$2:BW1490,2,0),"")</f>
        <v/>
      </c>
      <c r="CU414" s="5" t="e">
        <f>IF(REPORTE!AH$2="si",IF(F414=VALUE(REPORTE!C$11),IF(SUM(CU415:CU$1993),CONCATENATE(INT(B414),", "),INT(B414)),""),IF(F414=VALUE(REPORTE!C$10),IF(SUM(CU415:CU$1993),CONCATENATE(INT(B414),", "),INT(B414)),""))</f>
        <v>#VALUE!</v>
      </c>
    </row>
    <row r="415" spans="1:99" s="5" customFormat="1" ht="15" customHeight="1" x14ac:dyDescent="0.25">
      <c r="A415" s="4" t="str">
        <f t="shared" si="88"/>
        <v/>
      </c>
      <c r="B415" s="6"/>
      <c r="C415" s="7"/>
      <c r="D415" s="10"/>
      <c r="E415" s="5" t="str">
        <f t="shared" si="98"/>
        <v/>
      </c>
      <c r="F415" s="9"/>
      <c r="G415" s="1" t="str">
        <f>IFERROR(INDEX('padron cfe'!B:B,MATCH(DATOS!F415,'padron cfe'!A:A,0),1),"")</f>
        <v/>
      </c>
      <c r="H415" s="1"/>
      <c r="J415" s="2" t="str">
        <f>IFERROR(INDEX('padron cfe'!C:C,MATCH(DATOS!F415,'padron cfe'!A:A,0),1),"")</f>
        <v/>
      </c>
      <c r="K415" s="4"/>
      <c r="L415" s="4" t="str">
        <f>IFERROR(IF(VLOOKUP(I415,I$2:L414,4,0)=0,"",VLOOKUP(I415,I$2:L414,4,0)),"")</f>
        <v/>
      </c>
      <c r="M415" s="4" t="str">
        <f>IFERROR(IF(VLOOKUP(I415,I$2:M414,5,0)=0,"",VLOOKUP(I415,I$2:M414,5,0)),"")</f>
        <v/>
      </c>
      <c r="N415" s="4" t="str">
        <f>IFERROR(VLOOKUP(I415,I$2:N414,9,0),"")</f>
        <v/>
      </c>
      <c r="O415" s="2"/>
      <c r="P415" s="2"/>
      <c r="Q415" s="5" t="str">
        <f t="shared" si="104"/>
        <v/>
      </c>
      <c r="T415" s="2" t="str">
        <f>IFERROR(INDEX('padron cfe'!D:D,MATCH(DATOS!F415,'padron cfe'!A:A,0),1),"")</f>
        <v/>
      </c>
      <c r="U415" s="4"/>
      <c r="V415" s="4"/>
      <c r="W415" s="4"/>
      <c r="X415" s="4"/>
      <c r="Y415" s="4"/>
      <c r="AA415" s="4"/>
      <c r="AB415" s="4"/>
      <c r="AC415" s="7" t="str">
        <f t="shared" ca="1" si="100"/>
        <v/>
      </c>
      <c r="AD415" s="7"/>
      <c r="AE415" s="7"/>
      <c r="AF415" s="97" t="str">
        <f>IFERROR(INDEX(bombas!F:F,MATCH(B415,bombas!I:I,0),1),"")</f>
        <v/>
      </c>
      <c r="AG415" s="6" t="str">
        <f>IFERROR(INDEX(bombas!H:H,MATCH(B415,bombas!I:I,0),1),"")</f>
        <v/>
      </c>
      <c r="AH415" s="4"/>
      <c r="AI415" s="4" t="str">
        <f t="shared" si="101"/>
        <v/>
      </c>
      <c r="AJ415" s="4"/>
      <c r="AK415" s="127" t="str">
        <f t="shared" si="106"/>
        <v/>
      </c>
      <c r="AL415" s="2" t="str">
        <f>IFERROR(IF(INDEX(AL$1:AL414,MATCH(I415,I$1:I414,0),1)=0,"",INDEX(AL$1:AL414,MATCH(I415,I$1:I414,0),1)),"")</f>
        <v/>
      </c>
      <c r="AM415" s="2" t="str">
        <f>IFERROR(IF(INDEX(AM$1:AM414,MATCH(I415,I$1:I414,0),1)=0,"",INDEX(AM$1:AM414,MATCH(I415,I$1:I414,0),1)),"")</f>
        <v/>
      </c>
      <c r="AN415" s="2" t="str">
        <f>IFERROR(IF(INDEX(AN$1:AN414,MATCH(I415,I$1:I414,0),1)=0,"",INDEX(AN$1:AN414,MATCH(I415,I$1:I414,0),1)),"")</f>
        <v/>
      </c>
      <c r="AO415" s="2"/>
      <c r="AP415" s="2"/>
      <c r="AQ415" s="2"/>
      <c r="AR415" s="4"/>
      <c r="AS415" s="4"/>
      <c r="AT415" s="4"/>
      <c r="AU415" s="4"/>
      <c r="AV415" s="4"/>
      <c r="AW415" s="4"/>
      <c r="AX415" s="4"/>
      <c r="AY415" s="4"/>
      <c r="AZ415" s="4"/>
      <c r="BB415" s="4"/>
      <c r="BH415" s="4" t="str">
        <f>IF(IFERROR(VLOOKUP(F415,F416:F$1993,1,0),"")="","",COUNTIF(F:F,F415))</f>
        <v/>
      </c>
      <c r="BI415" s="4"/>
      <c r="BM415" s="5" t="str">
        <f>IF(B415="","",IF(BH415="",1+(MAX(BM$2:BM414)),""))</f>
        <v/>
      </c>
      <c r="BN415" s="5" t="str">
        <f t="shared" si="89"/>
        <v/>
      </c>
      <c r="BO415" s="5" t="str">
        <f t="shared" si="90"/>
        <v/>
      </c>
      <c r="BP415" s="15" t="str">
        <f t="shared" si="91"/>
        <v/>
      </c>
      <c r="BQ415" s="29"/>
      <c r="BR415" s="16"/>
      <c r="BS415" s="5" t="str">
        <f t="shared" si="105"/>
        <v/>
      </c>
      <c r="BV415" s="5" t="str">
        <f t="shared" si="97"/>
        <v/>
      </c>
      <c r="BW415" s="5" t="str">
        <f>IF(I415="","",IFERROR(IF(VLOOKUP(I415,I$2:I414,1,0)=0,"",""),I415))</f>
        <v/>
      </c>
      <c r="BX415" s="25" t="str">
        <f>IF(BW415="","",(IFERROR(VLOOKUP(MID(BW415,1,1),$CO$2:CS$28,3,0),0)+IFERROR(VLOOKUP(MID(BW415,2,1),CO$2:CS$28,4,0),0)+IFERROR(VLOOKUP(MID(BW415,3,1),CO$2:CS$28,5,0),0)+(ROW(BW415)/1000000000000)))</f>
        <v/>
      </c>
      <c r="BZ415" s="5">
        <v>414</v>
      </c>
      <c r="CA415" s="5" t="str">
        <f>IFERROR(VLOOKUP(BZ415,BV$2:BW1491,2,0),"")</f>
        <v/>
      </c>
      <c r="CU415" s="5" t="e">
        <f>IF(REPORTE!AH$2="si",IF(F415=VALUE(REPORTE!C$11),IF(SUM(CU416:CU$1993),CONCATENATE(INT(B415),", "),INT(B415)),""),IF(F415=VALUE(REPORTE!C$10),IF(SUM(CU416:CU$1993),CONCATENATE(INT(B415),", "),INT(B415)),""))</f>
        <v>#VALUE!</v>
      </c>
    </row>
    <row r="416" spans="1:99" s="5" customFormat="1" ht="15" customHeight="1" x14ac:dyDescent="0.25">
      <c r="A416" s="4" t="str">
        <f t="shared" si="88"/>
        <v/>
      </c>
      <c r="B416" s="6"/>
      <c r="C416" s="7"/>
      <c r="D416" s="10"/>
      <c r="E416" s="5" t="str">
        <f t="shared" si="98"/>
        <v/>
      </c>
      <c r="F416" s="9"/>
      <c r="G416" s="1" t="str">
        <f>IFERROR(INDEX('padron cfe'!B:B,MATCH(DATOS!F416,'padron cfe'!A:A,0),1),"")</f>
        <v/>
      </c>
      <c r="H416" s="1"/>
      <c r="J416" s="2" t="str">
        <f>IFERROR(INDEX('padron cfe'!C:C,MATCH(DATOS!F416,'padron cfe'!A:A,0),1),"")</f>
        <v/>
      </c>
      <c r="K416" s="4"/>
      <c r="L416" s="4" t="str">
        <f>IFERROR(IF(VLOOKUP(I416,I$2:L415,4,0)=0,"",VLOOKUP(I416,I$2:L415,4,0)),"")</f>
        <v/>
      </c>
      <c r="M416" s="4" t="str">
        <f>IFERROR(IF(VLOOKUP(I416,I$2:M415,5,0)=0,"",VLOOKUP(I416,I$2:M415,5,0)),"")</f>
        <v/>
      </c>
      <c r="N416" s="4" t="str">
        <f>IFERROR(VLOOKUP(I416,I$2:N415,9,0),"")</f>
        <v/>
      </c>
      <c r="O416" s="2"/>
      <c r="P416" s="2"/>
      <c r="Q416" s="5" t="str">
        <f t="shared" si="104"/>
        <v/>
      </c>
      <c r="T416" s="2" t="str">
        <f>IFERROR(INDEX('padron cfe'!D:D,MATCH(DATOS!F416,'padron cfe'!A:A,0),1),"")</f>
        <v/>
      </c>
      <c r="U416" s="4"/>
      <c r="V416" s="4"/>
      <c r="W416" s="4"/>
      <c r="X416" s="4"/>
      <c r="Y416" s="4"/>
      <c r="AA416" s="4"/>
      <c r="AB416" s="4"/>
      <c r="AC416" s="7" t="str">
        <f t="shared" ca="1" si="100"/>
        <v/>
      </c>
      <c r="AD416" s="7"/>
      <c r="AE416" s="7"/>
      <c r="AF416" s="97" t="str">
        <f>IFERROR(INDEX(bombas!F:F,MATCH(B416,bombas!I:I,0),1),"")</f>
        <v/>
      </c>
      <c r="AG416" s="6" t="str">
        <f>IFERROR(INDEX(bombas!H:H,MATCH(B416,bombas!I:I,0),1),"")</f>
        <v/>
      </c>
      <c r="AH416" s="4"/>
      <c r="AI416" s="4" t="str">
        <f t="shared" si="101"/>
        <v/>
      </c>
      <c r="AJ416" s="4"/>
      <c r="AK416" s="127" t="str">
        <f t="shared" si="106"/>
        <v/>
      </c>
      <c r="AL416" s="2" t="str">
        <f>IFERROR(IF(INDEX(AL$1:AL415,MATCH(I416,I$1:I415,0),1)=0,"",INDEX(AL$1:AL415,MATCH(I416,I$1:I415,0),1)),"")</f>
        <v/>
      </c>
      <c r="AM416" s="2" t="str">
        <f>IFERROR(IF(INDEX(AM$1:AM415,MATCH(I416,I$1:I415,0),1)=0,"",INDEX(AM$1:AM415,MATCH(I416,I$1:I415,0),1)),"")</f>
        <v/>
      </c>
      <c r="AN416" s="2" t="str">
        <f>IFERROR(IF(INDEX(AN$1:AN415,MATCH(I416,I$1:I415,0),1)=0,"",INDEX(AN$1:AN415,MATCH(I416,I$1:I415,0),1)),"")</f>
        <v/>
      </c>
      <c r="AO416" s="2"/>
      <c r="AP416" s="2"/>
      <c r="AQ416" s="2"/>
      <c r="AR416" s="4"/>
      <c r="AS416" s="4"/>
      <c r="AT416" s="4"/>
      <c r="AU416" s="4"/>
      <c r="AV416" s="4"/>
      <c r="AW416" s="4"/>
      <c r="AX416" s="4"/>
      <c r="AY416" s="4"/>
      <c r="AZ416" s="4"/>
      <c r="BB416" s="4"/>
      <c r="BH416" s="4" t="str">
        <f>IF(IFERROR(VLOOKUP(F416,F417:F$1993,1,0),"")="","",COUNTIF(F:F,F416))</f>
        <v/>
      </c>
      <c r="BI416" s="4"/>
      <c r="BM416" s="5" t="str">
        <f>IF(B416="","",IF(BH416="",1+(MAX(BM$2:BM415)),""))</f>
        <v/>
      </c>
      <c r="BN416" s="5" t="str">
        <f t="shared" si="89"/>
        <v/>
      </c>
      <c r="BO416" s="5" t="str">
        <f t="shared" si="90"/>
        <v/>
      </c>
      <c r="BP416" s="15" t="str">
        <f t="shared" si="91"/>
        <v/>
      </c>
      <c r="BQ416" s="29"/>
      <c r="BR416" s="16"/>
      <c r="BS416" s="5" t="str">
        <f t="shared" si="105"/>
        <v/>
      </c>
      <c r="BV416" s="5" t="str">
        <f t="shared" si="97"/>
        <v/>
      </c>
      <c r="BW416" s="5" t="str">
        <f>IF(I416="","",IFERROR(IF(VLOOKUP(I416,I$2:I415,1,0)=0,"",""),I416))</f>
        <v/>
      </c>
      <c r="BX416" s="25" t="str">
        <f>IF(BW416="","",(IFERROR(VLOOKUP(MID(BW416,1,1),$CO$2:CS$28,3,0),0)+IFERROR(VLOOKUP(MID(BW416,2,1),CO$2:CS$28,4,0),0)+IFERROR(VLOOKUP(MID(BW416,3,1),CO$2:CS$28,5,0),0)+(ROW(BW416)/1000000000000)))</f>
        <v/>
      </c>
      <c r="BZ416" s="5">
        <v>415</v>
      </c>
      <c r="CA416" s="5" t="str">
        <f>IFERROR(VLOOKUP(BZ416,BV$2:BW1492,2,0),"")</f>
        <v/>
      </c>
      <c r="CU416" s="5" t="e">
        <f>IF(REPORTE!AH$2="si",IF(F416=VALUE(REPORTE!C$11),IF(SUM(CU417:CU$1993),CONCATENATE(INT(B416),", "),INT(B416)),""),IF(F416=VALUE(REPORTE!C$10),IF(SUM(CU417:CU$1993),CONCATENATE(INT(B416),", "),INT(B416)),""))</f>
        <v>#VALUE!</v>
      </c>
    </row>
    <row r="417" spans="1:100" s="5" customFormat="1" ht="15" customHeight="1" x14ac:dyDescent="0.25">
      <c r="A417" s="4" t="str">
        <f t="shared" si="88"/>
        <v/>
      </c>
      <c r="B417" s="6"/>
      <c r="C417" s="7"/>
      <c r="D417" s="10"/>
      <c r="E417" s="5" t="str">
        <f t="shared" si="98"/>
        <v/>
      </c>
      <c r="F417" s="9"/>
      <c r="G417" s="1" t="str">
        <f>IFERROR(INDEX('padron cfe'!B:B,MATCH(DATOS!F417,'padron cfe'!A:A,0),1),"")</f>
        <v/>
      </c>
      <c r="H417" s="1"/>
      <c r="J417" s="2" t="str">
        <f>IFERROR(INDEX('padron cfe'!C:C,MATCH(DATOS!F417,'padron cfe'!A:A,0),1),"")</f>
        <v/>
      </c>
      <c r="K417" s="4"/>
      <c r="L417" s="4" t="str">
        <f>IFERROR(IF(VLOOKUP(I417,I$2:L416,4,0)=0,"",VLOOKUP(I417,I$2:L416,4,0)),"")</f>
        <v/>
      </c>
      <c r="M417" s="4" t="str">
        <f>IFERROR(IF(VLOOKUP(I417,I$2:M416,5,0)=0,"",VLOOKUP(I417,I$2:M416,5,0)),"")</f>
        <v/>
      </c>
      <c r="N417" s="4" t="str">
        <f>IFERROR(VLOOKUP(I417,I$2:N416,9,0),"")</f>
        <v/>
      </c>
      <c r="O417" s="2"/>
      <c r="P417" s="2"/>
      <c r="Q417" s="5" t="str">
        <f t="shared" si="104"/>
        <v/>
      </c>
      <c r="T417" s="2" t="str">
        <f>IFERROR(INDEX('padron cfe'!D:D,MATCH(DATOS!F417,'padron cfe'!A:A,0),1),"")</f>
        <v/>
      </c>
      <c r="U417" s="4"/>
      <c r="V417" s="4"/>
      <c r="W417" s="4"/>
      <c r="X417" s="4"/>
      <c r="Y417" s="4"/>
      <c r="AA417" s="4"/>
      <c r="AB417" s="4"/>
      <c r="AC417" s="7" t="str">
        <f t="shared" ca="1" si="100"/>
        <v/>
      </c>
      <c r="AD417" s="7"/>
      <c r="AE417" s="7"/>
      <c r="AF417" s="97" t="str">
        <f>IFERROR(INDEX(bombas!F:F,MATCH(B417,bombas!I:I,0),1),"")</f>
        <v/>
      </c>
      <c r="AG417" s="6" t="str">
        <f>IFERROR(INDEX(bombas!H:H,MATCH(B417,bombas!I:I,0),1),"")</f>
        <v/>
      </c>
      <c r="AH417" s="4"/>
      <c r="AI417" s="4" t="str">
        <f t="shared" si="101"/>
        <v/>
      </c>
      <c r="AJ417" s="4"/>
      <c r="AK417" s="127" t="str">
        <f t="shared" si="106"/>
        <v/>
      </c>
      <c r="AL417" s="2" t="str">
        <f>IFERROR(IF(INDEX(AL$1:AL416,MATCH(I417,I$1:I416,0),1)=0,"",INDEX(AL$1:AL416,MATCH(I417,I$1:I416,0),1)),"")</f>
        <v/>
      </c>
      <c r="AM417" s="2" t="str">
        <f>IFERROR(IF(INDEX(AM$1:AM416,MATCH(I417,I$1:I416,0),1)=0,"",INDEX(AM$1:AM416,MATCH(I417,I$1:I416,0),1)),"")</f>
        <v/>
      </c>
      <c r="AN417" s="2" t="str">
        <f>IFERROR(IF(INDEX(AN$1:AN416,MATCH(I417,I$1:I416,0),1)=0,"",INDEX(AN$1:AN416,MATCH(I417,I$1:I416,0),1)),"")</f>
        <v/>
      </c>
      <c r="AO417" s="2"/>
      <c r="AP417" s="2"/>
      <c r="AQ417" s="2"/>
      <c r="AR417" s="4"/>
      <c r="AS417" s="4"/>
      <c r="AT417" s="4"/>
      <c r="AU417" s="4"/>
      <c r="AV417" s="4"/>
      <c r="AW417" s="4"/>
      <c r="AX417" s="4"/>
      <c r="AY417" s="4"/>
      <c r="AZ417" s="4"/>
      <c r="BB417" s="4"/>
      <c r="BH417" s="4" t="str">
        <f>IF(IFERROR(VLOOKUP(F417,F418:F$1993,1,0),"")="","",COUNTIF(F:F,F417))</f>
        <v/>
      </c>
      <c r="BI417" s="4"/>
      <c r="BM417" s="5" t="str">
        <f>IF(B417="","",IF(BH417="",1+(MAX(BM$2:BM416)),""))</f>
        <v/>
      </c>
      <c r="BN417" s="5" t="str">
        <f t="shared" si="89"/>
        <v/>
      </c>
      <c r="BO417" s="5" t="str">
        <f t="shared" si="90"/>
        <v/>
      </c>
      <c r="BP417" s="15" t="str">
        <f t="shared" si="91"/>
        <v/>
      </c>
      <c r="BQ417" s="29"/>
      <c r="BR417" s="16"/>
      <c r="BS417" s="5" t="str">
        <f t="shared" si="105"/>
        <v/>
      </c>
      <c r="BV417" s="5" t="str">
        <f t="shared" si="97"/>
        <v/>
      </c>
      <c r="BW417" s="5" t="str">
        <f>IF(I417="","",IFERROR(IF(VLOOKUP(I417,I$2:I416,1,0)=0,"",""),I417))</f>
        <v/>
      </c>
      <c r="BX417" s="25" t="str">
        <f>IF(BW417="","",(IFERROR(VLOOKUP(MID(BW417,1,1),$CO$2:CS$28,3,0),0)+IFERROR(VLOOKUP(MID(BW417,2,1),CO$2:CS$28,4,0),0)+IFERROR(VLOOKUP(MID(BW417,3,1),CO$2:CS$28,5,0),0)+(ROW(BW417)/1000000000000)))</f>
        <v/>
      </c>
      <c r="BZ417" s="5">
        <v>416</v>
      </c>
      <c r="CA417" s="5" t="str">
        <f>IFERROR(VLOOKUP(BZ417,BV$2:BW1493,2,0),"")</f>
        <v/>
      </c>
      <c r="CU417" s="5" t="e">
        <f>IF(REPORTE!AH$2="si",IF(F417=VALUE(REPORTE!C$11),IF(SUM(CU418:CU$1993),CONCATENATE(INT(B417),", "),INT(B417)),""),IF(F417=VALUE(REPORTE!C$10),IF(SUM(CU418:CU$1993),CONCATENATE(INT(B417),", "),INT(B417)),""))</f>
        <v>#VALUE!</v>
      </c>
    </row>
    <row r="418" spans="1:100" s="5" customFormat="1" ht="15" customHeight="1" x14ac:dyDescent="0.25">
      <c r="A418" s="4" t="str">
        <f t="shared" si="88"/>
        <v/>
      </c>
      <c r="B418" s="6"/>
      <c r="C418" s="7"/>
      <c r="D418" s="10"/>
      <c r="E418" s="5" t="str">
        <f t="shared" si="98"/>
        <v/>
      </c>
      <c r="F418" s="9"/>
      <c r="G418" s="1" t="str">
        <f>IFERROR(INDEX('padron cfe'!B:B,MATCH(DATOS!F418,'padron cfe'!A:A,0),1),"")</f>
        <v/>
      </c>
      <c r="H418" s="1"/>
      <c r="J418" s="2" t="str">
        <f>IFERROR(INDEX('padron cfe'!C:C,MATCH(DATOS!F418,'padron cfe'!A:A,0),1),"")</f>
        <v/>
      </c>
      <c r="K418" s="4"/>
      <c r="L418" s="4" t="str">
        <f>IFERROR(IF(VLOOKUP(I418,I$2:L417,4,0)=0,"",VLOOKUP(I418,I$2:L417,4,0)),"")</f>
        <v/>
      </c>
      <c r="M418" s="4" t="str">
        <f>IFERROR(IF(VLOOKUP(I418,I$2:M417,5,0)=0,"",VLOOKUP(I418,I$2:M417,5,0)),"")</f>
        <v/>
      </c>
      <c r="N418" s="4" t="str">
        <f>IFERROR(VLOOKUP(I418,I$2:N417,9,0),"")</f>
        <v/>
      </c>
      <c r="O418" s="2"/>
      <c r="P418" s="2"/>
      <c r="Q418" s="5" t="str">
        <f t="shared" si="104"/>
        <v/>
      </c>
      <c r="T418" s="2" t="str">
        <f>IFERROR(INDEX('padron cfe'!D:D,MATCH(DATOS!F418,'padron cfe'!A:A,0),1),"")</f>
        <v/>
      </c>
      <c r="U418" s="4"/>
      <c r="V418" s="4"/>
      <c r="W418" s="4"/>
      <c r="X418" s="4"/>
      <c r="Y418" s="4"/>
      <c r="AA418" s="4"/>
      <c r="AB418" s="4"/>
      <c r="AC418" s="7" t="str">
        <f t="shared" ca="1" si="100"/>
        <v/>
      </c>
      <c r="AD418" s="7"/>
      <c r="AE418" s="7"/>
      <c r="AF418" s="97" t="str">
        <f>IFERROR(INDEX(bombas!F:F,MATCH(B418,bombas!I:I,0),1),"")</f>
        <v/>
      </c>
      <c r="AG418" s="6" t="str">
        <f>IFERROR(INDEX(bombas!H:H,MATCH(B418,bombas!I:I,0),1),"")</f>
        <v/>
      </c>
      <c r="AH418" s="4"/>
      <c r="AI418" s="4" t="str">
        <f t="shared" si="101"/>
        <v/>
      </c>
      <c r="AJ418" s="4"/>
      <c r="AK418" s="127" t="str">
        <f t="shared" si="106"/>
        <v/>
      </c>
      <c r="AL418" s="2" t="str">
        <f>IFERROR(IF(INDEX(AL$1:AL417,MATCH(I418,I$1:I417,0),1)=0,"",INDEX(AL$1:AL417,MATCH(I418,I$1:I417,0),1)),"")</f>
        <v/>
      </c>
      <c r="AM418" s="2" t="str">
        <f>IFERROR(IF(INDEX(AM$1:AM417,MATCH(I418,I$1:I417,0),1)=0,"",INDEX(AM$1:AM417,MATCH(I418,I$1:I417,0),1)),"")</f>
        <v/>
      </c>
      <c r="AN418" s="2" t="str">
        <f>IFERROR(IF(INDEX(AN$1:AN417,MATCH(I418,I$1:I417,0),1)=0,"",INDEX(AN$1:AN417,MATCH(I418,I$1:I417,0),1)),"")</f>
        <v/>
      </c>
      <c r="AO418" s="2"/>
      <c r="AP418" s="2"/>
      <c r="AQ418" s="2"/>
      <c r="AR418" s="4"/>
      <c r="AS418" s="4"/>
      <c r="AT418" s="4"/>
      <c r="AU418" s="4"/>
      <c r="AV418" s="4"/>
      <c r="AW418" s="4"/>
      <c r="AX418" s="4"/>
      <c r="AY418" s="4"/>
      <c r="AZ418" s="4"/>
      <c r="BB418" s="4"/>
      <c r="BH418" s="4" t="str">
        <f>IF(IFERROR(VLOOKUP(F418,F419:F$1993,1,0),"")="","",COUNTIF(F:F,F418))</f>
        <v/>
      </c>
      <c r="BI418" s="4"/>
      <c r="BM418" s="5" t="str">
        <f>IF(B418="","",IF(BH418="",1+(MAX(BM$2:BM417)),""))</f>
        <v/>
      </c>
      <c r="BN418" s="5" t="str">
        <f t="shared" si="89"/>
        <v/>
      </c>
      <c r="BO418" s="5" t="str">
        <f t="shared" si="90"/>
        <v/>
      </c>
      <c r="BP418" s="15" t="str">
        <f t="shared" si="91"/>
        <v/>
      </c>
      <c r="BQ418" s="29"/>
      <c r="BR418" s="16"/>
      <c r="BS418" s="5" t="str">
        <f t="shared" si="105"/>
        <v/>
      </c>
      <c r="BV418" s="5" t="str">
        <f t="shared" si="97"/>
        <v/>
      </c>
      <c r="BW418" s="5" t="str">
        <f>IF(I418="","",IFERROR(IF(VLOOKUP(I418,I$2:I417,1,0)=0,"",""),I418))</f>
        <v/>
      </c>
      <c r="BX418" s="25" t="str">
        <f>IF(BW418="","",(IFERROR(VLOOKUP(MID(BW418,1,1),$CO$2:CS$28,3,0),0)+IFERROR(VLOOKUP(MID(BW418,2,1),CO$2:CS$28,4,0),0)+IFERROR(VLOOKUP(MID(BW418,3,1),CO$2:CS$28,5,0),0)+(ROW(BW418)/1000000000000)))</f>
        <v/>
      </c>
      <c r="BZ418" s="5">
        <v>417</v>
      </c>
      <c r="CA418" s="5" t="str">
        <f>IFERROR(VLOOKUP(BZ418,BV$2:BW1494,2,0),"")</f>
        <v/>
      </c>
      <c r="CU418" s="5" t="e">
        <f>IF(REPORTE!AH$2="si",IF(F418=VALUE(REPORTE!C$11),IF(SUM(CU419:CU$1993),CONCATENATE(INT(B418),", "),INT(B418)),""),IF(F418=VALUE(REPORTE!C$10),IF(SUM(CU419:CU$1993),CONCATENATE(INT(B418),", "),INT(B418)),""))</f>
        <v>#VALUE!</v>
      </c>
    </row>
    <row r="419" spans="1:100" s="5" customFormat="1" ht="15" customHeight="1" x14ac:dyDescent="0.25">
      <c r="A419" s="4" t="str">
        <f t="shared" si="88"/>
        <v/>
      </c>
      <c r="B419" s="6"/>
      <c r="C419" s="7"/>
      <c r="D419" s="10"/>
      <c r="E419" s="5" t="str">
        <f t="shared" si="98"/>
        <v/>
      </c>
      <c r="F419" s="9"/>
      <c r="G419" s="1" t="str">
        <f>IFERROR(INDEX('padron cfe'!B:B,MATCH(DATOS!F419,'padron cfe'!A:A,0),1),"")</f>
        <v/>
      </c>
      <c r="H419" s="1"/>
      <c r="J419" s="2" t="str">
        <f>IFERROR(INDEX('padron cfe'!C:C,MATCH(DATOS!F419,'padron cfe'!A:A,0),1),"")</f>
        <v/>
      </c>
      <c r="K419" s="4"/>
      <c r="L419" s="4" t="str">
        <f>IFERROR(IF(VLOOKUP(I419,I$2:L418,4,0)=0,"",VLOOKUP(I419,I$2:L418,4,0)),"")</f>
        <v/>
      </c>
      <c r="M419" s="4" t="str">
        <f>IFERROR(IF(VLOOKUP(I419,I$2:M418,5,0)=0,"",VLOOKUP(I419,I$2:M418,5,0)),"")</f>
        <v/>
      </c>
      <c r="N419" s="4" t="str">
        <f>IFERROR(VLOOKUP(I419,I$2:N418,9,0),"")</f>
        <v/>
      </c>
      <c r="O419" s="2"/>
      <c r="P419" s="2"/>
      <c r="Q419" s="5" t="str">
        <f t="shared" si="104"/>
        <v/>
      </c>
      <c r="T419" s="2" t="str">
        <f>IFERROR(INDEX('padron cfe'!D:D,MATCH(DATOS!F419,'padron cfe'!A:A,0),1),"")</f>
        <v/>
      </c>
      <c r="U419" s="4"/>
      <c r="V419" s="4"/>
      <c r="W419" s="4"/>
      <c r="X419" s="4"/>
      <c r="Y419" s="4"/>
      <c r="AA419" s="4"/>
      <c r="AB419" s="4"/>
      <c r="AC419" s="7" t="str">
        <f t="shared" ca="1" si="100"/>
        <v/>
      </c>
      <c r="AD419" s="7"/>
      <c r="AE419" s="7"/>
      <c r="AF419" s="97" t="str">
        <f>IFERROR(INDEX(bombas!F:F,MATCH(B419,bombas!I:I,0),1),"")</f>
        <v/>
      </c>
      <c r="AG419" s="6" t="str">
        <f>IFERROR(INDEX(bombas!H:H,MATCH(B419,bombas!I:I,0),1),"")</f>
        <v/>
      </c>
      <c r="AH419" s="4"/>
      <c r="AI419" s="4" t="str">
        <f t="shared" si="101"/>
        <v/>
      </c>
      <c r="AJ419" s="4"/>
      <c r="AK419" s="127" t="str">
        <f t="shared" si="106"/>
        <v/>
      </c>
      <c r="AL419" s="2" t="str">
        <f>IFERROR(IF(INDEX(AL$1:AL418,MATCH(I419,I$1:I418,0),1)=0,"",INDEX(AL$1:AL418,MATCH(I419,I$1:I418,0),1)),"")</f>
        <v/>
      </c>
      <c r="AM419" s="2" t="str">
        <f>IFERROR(IF(INDEX(AM$1:AM418,MATCH(I419,I$1:I418,0),1)=0,"",INDEX(AM$1:AM418,MATCH(I419,I$1:I418,0),1)),"")</f>
        <v/>
      </c>
      <c r="AN419" s="2" t="str">
        <f>IFERROR(IF(INDEX(AN$1:AN418,MATCH(I419,I$1:I418,0),1)=0,"",INDEX(AN$1:AN418,MATCH(I419,I$1:I418,0),1)),"")</f>
        <v/>
      </c>
      <c r="AO419" s="2"/>
      <c r="AP419" s="2"/>
      <c r="AQ419" s="2"/>
      <c r="AR419" s="4"/>
      <c r="AS419" s="4"/>
      <c r="AT419" s="4"/>
      <c r="AU419" s="4"/>
      <c r="AV419" s="4"/>
      <c r="AW419" s="4"/>
      <c r="AX419" s="4"/>
      <c r="AY419" s="4"/>
      <c r="AZ419" s="4"/>
      <c r="BB419" s="4"/>
      <c r="BH419" s="4" t="str">
        <f>IF(IFERROR(VLOOKUP(F419,F420:F$1993,1,0),"")="","",COUNTIF(F:F,F419))</f>
        <v/>
      </c>
      <c r="BI419" s="4"/>
      <c r="BM419" s="5" t="str">
        <f>IF(B419="","",IF(BH419="",1+(MAX(BM$2:BM418)),""))</f>
        <v/>
      </c>
      <c r="BN419" s="5" t="str">
        <f t="shared" si="89"/>
        <v/>
      </c>
      <c r="BO419" s="5" t="str">
        <f t="shared" si="90"/>
        <v/>
      </c>
      <c r="BP419" s="15" t="str">
        <f t="shared" si="91"/>
        <v/>
      </c>
      <c r="BQ419" s="29"/>
      <c r="BR419" s="16"/>
      <c r="BS419" s="5" t="str">
        <f t="shared" si="105"/>
        <v/>
      </c>
      <c r="BV419" s="5" t="str">
        <f t="shared" si="97"/>
        <v/>
      </c>
      <c r="BW419" s="5" t="str">
        <f>IF(I419="","",IFERROR(IF(VLOOKUP(I419,I$2:I418,1,0)=0,"",""),I419))</f>
        <v/>
      </c>
      <c r="BX419" s="25" t="str">
        <f>IF(BW419="","",(IFERROR(VLOOKUP(MID(BW419,1,1),$CO$2:CS$28,3,0),0)+IFERROR(VLOOKUP(MID(BW419,2,1),CO$2:CS$28,4,0),0)+IFERROR(VLOOKUP(MID(BW419,3,1),CO$2:CS$28,5,0),0)+(ROW(BW419)/1000000000000)))</f>
        <v/>
      </c>
      <c r="BZ419" s="5">
        <v>418</v>
      </c>
      <c r="CA419" s="5" t="str">
        <f>IFERROR(VLOOKUP(BZ419,BV$2:BW1495,2,0),"")</f>
        <v/>
      </c>
      <c r="CU419" s="5" t="e">
        <f>IF(REPORTE!AH$2="si",IF(F419=VALUE(REPORTE!C$11),IF(SUM(CU420:CU$1993),CONCATENATE(INT(B419),", "),INT(B419)),""),IF(F419=VALUE(REPORTE!C$10),IF(SUM(CU420:CU$1993),CONCATENATE(INT(B419),", "),INT(B419)),""))</f>
        <v>#VALUE!</v>
      </c>
    </row>
    <row r="420" spans="1:100" s="5" customFormat="1" ht="15" customHeight="1" x14ac:dyDescent="0.25">
      <c r="A420" s="4" t="str">
        <f t="shared" si="88"/>
        <v/>
      </c>
      <c r="B420" s="6"/>
      <c r="C420" s="7"/>
      <c r="D420" s="10"/>
      <c r="E420" s="5" t="str">
        <f t="shared" si="98"/>
        <v/>
      </c>
      <c r="F420" s="9"/>
      <c r="G420" s="1" t="str">
        <f>IFERROR(INDEX('padron cfe'!B:B,MATCH(DATOS!F420,'padron cfe'!A:A,0),1),"")</f>
        <v/>
      </c>
      <c r="H420" s="1"/>
      <c r="J420" s="2" t="str">
        <f>IFERROR(INDEX('padron cfe'!C:C,MATCH(DATOS!F420,'padron cfe'!A:A,0),1),"")</f>
        <v/>
      </c>
      <c r="K420" s="4"/>
      <c r="L420" s="4" t="str">
        <f>IFERROR(IF(VLOOKUP(I420,I$2:L419,4,0)=0,"",VLOOKUP(I420,I$2:L419,4,0)),"")</f>
        <v/>
      </c>
      <c r="M420" s="4" t="str">
        <f>IFERROR(IF(VLOOKUP(I420,I$2:M419,5,0)=0,"",VLOOKUP(I420,I$2:M419,5,0)),"")</f>
        <v/>
      </c>
      <c r="N420" s="4" t="str">
        <f>IFERROR(VLOOKUP(I420,I$2:N419,9,0),"")</f>
        <v/>
      </c>
      <c r="O420" s="2"/>
      <c r="P420" s="2"/>
      <c r="Q420" s="5" t="str">
        <f t="shared" si="104"/>
        <v/>
      </c>
      <c r="T420" s="2" t="str">
        <f>IFERROR(INDEX('padron cfe'!D:D,MATCH(DATOS!F420,'padron cfe'!A:A,0),1),"")</f>
        <v/>
      </c>
      <c r="U420" s="4"/>
      <c r="V420" s="4"/>
      <c r="W420" s="4"/>
      <c r="X420" s="4"/>
      <c r="Y420" s="4"/>
      <c r="AA420" s="4"/>
      <c r="AB420" s="4"/>
      <c r="AC420" s="7" t="str">
        <f t="shared" ca="1" si="100"/>
        <v/>
      </c>
      <c r="AD420" s="7"/>
      <c r="AE420" s="7"/>
      <c r="AF420" s="97" t="str">
        <f>IFERROR(INDEX(bombas!F:F,MATCH(B420,bombas!I:I,0),1),"")</f>
        <v/>
      </c>
      <c r="AG420" s="6" t="str">
        <f>IFERROR(INDEX(bombas!H:H,MATCH(B420,bombas!I:I,0),1),"")</f>
        <v/>
      </c>
      <c r="AH420" s="4"/>
      <c r="AI420" s="4" t="str">
        <f t="shared" si="101"/>
        <v/>
      </c>
      <c r="AJ420" s="4"/>
      <c r="AK420" s="127" t="str">
        <f t="shared" si="106"/>
        <v/>
      </c>
      <c r="AL420" s="2" t="str">
        <f>IFERROR(IF(INDEX(AL$1:AL419,MATCH(I420,I$1:I419,0),1)=0,"",INDEX(AL$1:AL419,MATCH(I420,I$1:I419,0),1)),"")</f>
        <v/>
      </c>
      <c r="AM420" s="2" t="str">
        <f>IFERROR(IF(INDEX(AM$1:AM419,MATCH(I420,I$1:I419,0),1)=0,"",INDEX(AM$1:AM419,MATCH(I420,I$1:I419,0),1)),"")</f>
        <v/>
      </c>
      <c r="AN420" s="2" t="str">
        <f>IFERROR(IF(INDEX(AN$1:AN419,MATCH(I420,I$1:I419,0),1)=0,"",INDEX(AN$1:AN419,MATCH(I420,I$1:I419,0),1)),"")</f>
        <v/>
      </c>
      <c r="AO420" s="2"/>
      <c r="AP420" s="2"/>
      <c r="AQ420" s="2"/>
      <c r="AR420" s="4"/>
      <c r="AS420" s="4"/>
      <c r="AT420" s="4"/>
      <c r="AU420" s="4"/>
      <c r="AV420" s="4"/>
      <c r="AW420" s="4"/>
      <c r="AX420" s="4"/>
      <c r="AY420" s="4"/>
      <c r="AZ420" s="4"/>
      <c r="BB420" s="4"/>
      <c r="BH420" s="4" t="str">
        <f>IF(IFERROR(VLOOKUP(F420,F421:F$1993,1,0),"")="","",COUNTIF(F:F,F420))</f>
        <v/>
      </c>
      <c r="BI420" s="4"/>
      <c r="BM420" s="5" t="str">
        <f>IF(B420="","",IF(BH420="",1+(MAX(BM$2:BM419)),""))</f>
        <v/>
      </c>
      <c r="BN420" s="5" t="str">
        <f t="shared" si="89"/>
        <v/>
      </c>
      <c r="BO420" s="5" t="str">
        <f t="shared" si="90"/>
        <v/>
      </c>
      <c r="BP420" s="15" t="str">
        <f t="shared" si="91"/>
        <v/>
      </c>
      <c r="BQ420" s="29"/>
      <c r="BR420" s="16"/>
      <c r="BS420" s="5" t="str">
        <f t="shared" si="105"/>
        <v/>
      </c>
      <c r="BV420" s="5" t="str">
        <f t="shared" si="97"/>
        <v/>
      </c>
      <c r="BW420" s="5" t="str">
        <f>IF(I420="","",IFERROR(IF(VLOOKUP(I420,I$2:I419,1,0)=0,"",""),I420))</f>
        <v/>
      </c>
      <c r="BX420" s="25" t="str">
        <f>IF(BW420="","",(IFERROR(VLOOKUP(MID(BW420,1,1),$CO$2:CS$28,3,0),0)+IFERROR(VLOOKUP(MID(BW420,2,1),CO$2:CS$28,4,0),0)+IFERROR(VLOOKUP(MID(BW420,3,1),CO$2:CS$28,5,0),0)+(ROW(BW420)/1000000000000)))</f>
        <v/>
      </c>
      <c r="BZ420" s="5">
        <v>419</v>
      </c>
      <c r="CA420" s="5" t="str">
        <f>IFERROR(VLOOKUP(BZ420,BV$2:BW1496,2,0),"")</f>
        <v/>
      </c>
      <c r="CU420" s="5" t="e">
        <f>IF(REPORTE!AH$2="si",IF(F420=VALUE(REPORTE!C$11),IF(SUM(CU421:CU$1993),CONCATENATE(INT(B420),", "),INT(B420)),""),IF(F420=VALUE(REPORTE!C$10),IF(SUM(CU421:CU$1993),CONCATENATE(INT(B420),", "),INT(B420)),""))</f>
        <v>#VALUE!</v>
      </c>
    </row>
    <row r="421" spans="1:100" s="5" customFormat="1" ht="15" customHeight="1" x14ac:dyDescent="0.25">
      <c r="A421" s="4" t="str">
        <f t="shared" si="88"/>
        <v/>
      </c>
      <c r="B421" s="6"/>
      <c r="C421" s="7"/>
      <c r="D421" s="10"/>
      <c r="E421" s="5" t="str">
        <f t="shared" si="98"/>
        <v/>
      </c>
      <c r="F421" s="9"/>
      <c r="G421" s="1" t="str">
        <f>IFERROR(INDEX('padron cfe'!B:B,MATCH(DATOS!F421,'padron cfe'!A:A,0),1),"")</f>
        <v/>
      </c>
      <c r="H421" s="1"/>
      <c r="J421" s="2" t="str">
        <f>IFERROR(INDEX('padron cfe'!C:C,MATCH(DATOS!F421,'padron cfe'!A:A,0),1),"")</f>
        <v/>
      </c>
      <c r="K421" s="4"/>
      <c r="L421" s="4" t="str">
        <f>IFERROR(IF(VLOOKUP(I421,I$2:L420,4,0)=0,"",VLOOKUP(I421,I$2:L420,4,0)),"")</f>
        <v/>
      </c>
      <c r="M421" s="4" t="str">
        <f>IFERROR(IF(VLOOKUP(I421,I$2:M420,5,0)=0,"",VLOOKUP(I421,I$2:M420,5,0)),"")</f>
        <v/>
      </c>
      <c r="N421" s="4" t="str">
        <f>IFERROR(VLOOKUP(I421,I$2:N420,9,0),"")</f>
        <v/>
      </c>
      <c r="O421" s="2"/>
      <c r="P421" s="2"/>
      <c r="Q421" s="5" t="str">
        <f t="shared" si="104"/>
        <v/>
      </c>
      <c r="T421" s="2" t="str">
        <f>IFERROR(INDEX('padron cfe'!D:D,MATCH(DATOS!F421,'padron cfe'!A:A,0),1),"")</f>
        <v/>
      </c>
      <c r="U421" s="4"/>
      <c r="V421" s="4"/>
      <c r="W421" s="4"/>
      <c r="X421" s="4"/>
      <c r="Y421" s="4"/>
      <c r="AA421" s="4"/>
      <c r="AB421" s="4"/>
      <c r="AC421" s="7" t="str">
        <f t="shared" ca="1" si="100"/>
        <v/>
      </c>
      <c r="AD421" s="7"/>
      <c r="AE421" s="7"/>
      <c r="AF421" s="97" t="str">
        <f>IFERROR(INDEX(bombas!F:F,MATCH(B421,bombas!I:I,0),1),"")</f>
        <v/>
      </c>
      <c r="AG421" s="6" t="str">
        <f>IFERROR(INDEX(bombas!H:H,MATCH(B421,bombas!I:I,0),1),"")</f>
        <v/>
      </c>
      <c r="AH421" s="4"/>
      <c r="AI421" s="4" t="str">
        <f t="shared" si="101"/>
        <v/>
      </c>
      <c r="AJ421" s="4"/>
      <c r="AK421" s="127" t="str">
        <f t="shared" si="106"/>
        <v/>
      </c>
      <c r="AL421" s="2" t="str">
        <f>IFERROR(IF(INDEX(AL$1:AL420,MATCH(I421,I$1:I420,0),1)=0,"",INDEX(AL$1:AL420,MATCH(I421,I$1:I420,0),1)),"")</f>
        <v/>
      </c>
      <c r="AM421" s="2" t="str">
        <f>IFERROR(IF(INDEX(AM$1:AM420,MATCH(I421,I$1:I420,0),1)=0,"",INDEX(AM$1:AM420,MATCH(I421,I$1:I420,0),1)),"")</f>
        <v/>
      </c>
      <c r="AN421" s="2" t="str">
        <f>IFERROR(IF(INDEX(AN$1:AN420,MATCH(I421,I$1:I420,0),1)=0,"",INDEX(AN$1:AN420,MATCH(I421,I$1:I420,0),1)),"")</f>
        <v/>
      </c>
      <c r="AO421" s="2"/>
      <c r="AP421" s="2"/>
      <c r="AQ421" s="2"/>
      <c r="AR421" s="4"/>
      <c r="AS421" s="4"/>
      <c r="AT421" s="4"/>
      <c r="AU421" s="4"/>
      <c r="AV421" s="4"/>
      <c r="AW421" s="4"/>
      <c r="AX421" s="4"/>
      <c r="AY421" s="4"/>
      <c r="AZ421" s="4"/>
      <c r="BB421" s="4"/>
      <c r="BH421" s="4" t="str">
        <f>IF(IFERROR(VLOOKUP(F421,F422:F$1993,1,0),"")="","",COUNTIF(F:F,F421))</f>
        <v/>
      </c>
      <c r="BI421" s="4"/>
      <c r="BM421" s="5" t="str">
        <f>IF(B421="","",IF(BH421="",1+(MAX(BM$2:BM420)),""))</f>
        <v/>
      </c>
      <c r="BN421" s="5" t="str">
        <f t="shared" si="89"/>
        <v/>
      </c>
      <c r="BO421" s="5" t="str">
        <f t="shared" si="90"/>
        <v/>
      </c>
      <c r="BP421" s="15" t="str">
        <f t="shared" si="91"/>
        <v/>
      </c>
      <c r="BQ421" s="29"/>
      <c r="BR421" s="16"/>
      <c r="BS421" s="5" t="str">
        <f t="shared" si="105"/>
        <v/>
      </c>
      <c r="BV421" s="5" t="str">
        <f t="shared" si="97"/>
        <v/>
      </c>
      <c r="BW421" s="5" t="str">
        <f>IF(I421="","",IFERROR(IF(VLOOKUP(I421,I$2:I420,1,0)=0,"",""),I421))</f>
        <v/>
      </c>
      <c r="BX421" s="25" t="str">
        <f>IF(BW421="","",(IFERROR(VLOOKUP(MID(BW421,1,1),$CO$2:CS$28,3,0),0)+IFERROR(VLOOKUP(MID(BW421,2,1),CO$2:CS$28,4,0),0)+IFERROR(VLOOKUP(MID(BW421,3,1),CO$2:CS$28,5,0),0)+(ROW(BW421)/1000000000000)))</f>
        <v/>
      </c>
      <c r="BZ421" s="5">
        <v>420</v>
      </c>
      <c r="CA421" s="5" t="str">
        <f>IFERROR(VLOOKUP(BZ421,BV$2:BW1497,2,0),"")</f>
        <v/>
      </c>
      <c r="CU421" s="5" t="e">
        <f>IF(REPORTE!AH$2="si",IF(F421=VALUE(REPORTE!C$11),IF(SUM(CU422:CU$1993),CONCATENATE(INT(B421),", "),INT(B421)),""),IF(F421=VALUE(REPORTE!C$10),IF(SUM(CU422:CU$1993),CONCATENATE(INT(B421),", "),INT(B421)),""))</f>
        <v>#VALUE!</v>
      </c>
    </row>
    <row r="422" spans="1:100" s="5" customFormat="1" ht="15" customHeight="1" x14ac:dyDescent="0.25">
      <c r="A422" s="4" t="str">
        <f t="shared" si="88"/>
        <v/>
      </c>
      <c r="B422" s="6"/>
      <c r="C422" s="7"/>
      <c r="D422" s="10"/>
      <c r="E422" s="5" t="str">
        <f t="shared" si="98"/>
        <v/>
      </c>
      <c r="F422" s="9"/>
      <c r="G422" s="1" t="str">
        <f>IFERROR(INDEX('padron cfe'!B:B,MATCH(DATOS!F422,'padron cfe'!A:A,0),1),"")</f>
        <v/>
      </c>
      <c r="H422" s="1"/>
      <c r="J422" s="2" t="str">
        <f>IFERROR(INDEX('padron cfe'!C:C,MATCH(DATOS!F422,'padron cfe'!A:A,0),1),"")</f>
        <v/>
      </c>
      <c r="K422" s="4"/>
      <c r="L422" s="4" t="str">
        <f>IFERROR(IF(VLOOKUP(I422,I$2:L421,4,0)=0,"",VLOOKUP(I422,I$2:L421,4,0)),"")</f>
        <v/>
      </c>
      <c r="M422" s="4" t="str">
        <f>IFERROR(IF(VLOOKUP(I422,I$2:M421,5,0)=0,"",VLOOKUP(I422,I$2:M421,5,0)),"")</f>
        <v/>
      </c>
      <c r="N422" s="4" t="str">
        <f>IFERROR(VLOOKUP(I422,I$2:N421,9,0),"")</f>
        <v/>
      </c>
      <c r="O422" s="2"/>
      <c r="P422" s="2"/>
      <c r="Q422" s="5" t="str">
        <f t="shared" si="104"/>
        <v/>
      </c>
      <c r="T422" s="2" t="str">
        <f>IFERROR(INDEX('padron cfe'!D:D,MATCH(DATOS!F422,'padron cfe'!A:A,0),1),"")</f>
        <v/>
      </c>
      <c r="U422" s="4"/>
      <c r="V422" s="4"/>
      <c r="W422" s="4"/>
      <c r="X422" s="4"/>
      <c r="Y422" s="4"/>
      <c r="AA422" s="4"/>
      <c r="AB422" s="4"/>
      <c r="AC422" s="7" t="str">
        <f t="shared" ca="1" si="100"/>
        <v/>
      </c>
      <c r="AD422" s="7"/>
      <c r="AE422" s="7"/>
      <c r="AF422" s="97" t="str">
        <f>IFERROR(INDEX(bombas!F:F,MATCH(B422,bombas!I:I,0),1),"")</f>
        <v/>
      </c>
      <c r="AG422" s="6" t="str">
        <f>IFERROR(INDEX(bombas!H:H,MATCH(B422,bombas!I:I,0),1),"")</f>
        <v/>
      </c>
      <c r="AH422" s="4"/>
      <c r="AI422" s="4" t="str">
        <f t="shared" si="101"/>
        <v/>
      </c>
      <c r="AJ422" s="4"/>
      <c r="AK422" s="127" t="str">
        <f t="shared" si="106"/>
        <v/>
      </c>
      <c r="AL422" s="2" t="str">
        <f>IFERROR(IF(INDEX(AL$1:AL421,MATCH(I422,I$1:I421,0),1)=0,"",INDEX(AL$1:AL421,MATCH(I422,I$1:I421,0),1)),"")</f>
        <v/>
      </c>
      <c r="AM422" s="2" t="str">
        <f>IFERROR(IF(INDEX(AM$1:AM421,MATCH(I422,I$1:I421,0),1)=0,"",INDEX(AM$1:AM421,MATCH(I422,I$1:I421,0),1)),"")</f>
        <v/>
      </c>
      <c r="AN422" s="2" t="str">
        <f>IFERROR(IF(INDEX(AN$1:AN421,MATCH(I422,I$1:I421,0),1)=0,"",INDEX(AN$1:AN421,MATCH(I422,I$1:I421,0),1)),"")</f>
        <v/>
      </c>
      <c r="AO422" s="2"/>
      <c r="AP422" s="2"/>
      <c r="AQ422" s="2"/>
      <c r="AR422" s="4"/>
      <c r="AS422" s="4"/>
      <c r="AT422" s="4"/>
      <c r="AU422" s="4"/>
      <c r="AV422" s="4"/>
      <c r="AW422" s="4"/>
      <c r="AX422" s="4"/>
      <c r="AY422" s="4"/>
      <c r="AZ422" s="4"/>
      <c r="BB422" s="4"/>
      <c r="BH422" s="4" t="str">
        <f>IF(IFERROR(VLOOKUP(F422,F423:F$1993,1,0),"")="","",COUNTIF(F:F,F422))</f>
        <v/>
      </c>
      <c r="BI422" s="4"/>
      <c r="BM422" s="5" t="str">
        <f>IF(B422="","",IF(BH422="",1+(MAX(BM$2:BM421)),""))</f>
        <v/>
      </c>
      <c r="BN422" s="5" t="str">
        <f t="shared" si="89"/>
        <v/>
      </c>
      <c r="BO422" s="5" t="str">
        <f t="shared" si="90"/>
        <v/>
      </c>
      <c r="BP422" s="15" t="str">
        <f t="shared" si="91"/>
        <v/>
      </c>
      <c r="BQ422" s="29"/>
      <c r="BR422" s="16"/>
      <c r="BS422" s="5" t="str">
        <f t="shared" si="105"/>
        <v/>
      </c>
      <c r="BV422" s="5" t="str">
        <f t="shared" si="97"/>
        <v/>
      </c>
      <c r="BW422" s="5" t="str">
        <f>IF(I422="","",IFERROR(IF(VLOOKUP(I422,I$2:I421,1,0)=0,"",""),I422))</f>
        <v/>
      </c>
      <c r="BX422" s="25" t="str">
        <f>IF(BW422="","",(IFERROR(VLOOKUP(MID(BW422,1,1),$CO$2:CS$28,3,0),0)+IFERROR(VLOOKUP(MID(BW422,2,1),CO$2:CS$28,4,0),0)+IFERROR(VLOOKUP(MID(BW422,3,1),CO$2:CS$28,5,0),0)+(ROW(BW422)/1000000000000)))</f>
        <v/>
      </c>
      <c r="BZ422" s="5">
        <v>421</v>
      </c>
      <c r="CA422" s="5" t="str">
        <f>IFERROR(VLOOKUP(BZ422,BV$2:BW1498,2,0),"")</f>
        <v/>
      </c>
      <c r="CU422" s="5" t="e">
        <f>IF(REPORTE!AH$2="si",IF(F422=VALUE(REPORTE!C$11),IF(SUM(CU423:CU$1993),CONCATENATE(INT(B422),", "),INT(B422)),""),IF(F422=VALUE(REPORTE!C$10),IF(SUM(CU423:CU$1993),CONCATENATE(INT(B422),", "),INT(B422)),""))</f>
        <v>#VALUE!</v>
      </c>
      <c r="CV422" s="5" t="e">
        <f>CONCATENATE(CU422,CU423,CU424,CU425,CU426,CU427,CU428,CU429,CU430,CU431,CU432,CU433,CU434,CU435,CU436,CU437,CU438,CU439,CU440,CU441,CU442,CU443,CU444,CU445,CU446,CU447,CU448,CU449,CU450,CU451,CU452,CU453,CU454,CU455,CU456,CU457,CU458,CU459,CU460,CU461,CU462,CU463)</f>
        <v>#VALUE!</v>
      </c>
    </row>
    <row r="423" spans="1:100" s="5" customFormat="1" ht="15" customHeight="1" x14ac:dyDescent="0.25">
      <c r="A423" s="4" t="str">
        <f t="shared" si="88"/>
        <v/>
      </c>
      <c r="B423" s="6"/>
      <c r="C423" s="7"/>
      <c r="D423" s="10"/>
      <c r="E423" s="5" t="str">
        <f t="shared" si="98"/>
        <v/>
      </c>
      <c r="F423" s="9"/>
      <c r="G423" s="1" t="str">
        <f>IFERROR(INDEX('padron cfe'!B:B,MATCH(DATOS!F423,'padron cfe'!A:A,0),1),"")</f>
        <v/>
      </c>
      <c r="H423" s="1"/>
      <c r="J423" s="2" t="str">
        <f>IFERROR(INDEX('padron cfe'!C:C,MATCH(DATOS!F423,'padron cfe'!A:A,0),1),"")</f>
        <v/>
      </c>
      <c r="K423" s="4"/>
      <c r="L423" s="4" t="str">
        <f>IFERROR(IF(VLOOKUP(I423,I$2:L422,4,0)=0,"",VLOOKUP(I423,I$2:L422,4,0)),"")</f>
        <v/>
      </c>
      <c r="M423" s="4" t="str">
        <f>IFERROR(IF(VLOOKUP(I423,I$2:M422,5,0)=0,"",VLOOKUP(I423,I$2:M422,5,0)),"")</f>
        <v/>
      </c>
      <c r="N423" s="4" t="str">
        <f>IFERROR(VLOOKUP(I423,I$2:N422,9,0),"")</f>
        <v/>
      </c>
      <c r="O423" s="2"/>
      <c r="P423" s="2"/>
      <c r="Q423" s="5" t="str">
        <f t="shared" si="104"/>
        <v/>
      </c>
      <c r="T423" s="2" t="str">
        <f>IFERROR(INDEX('padron cfe'!D:D,MATCH(DATOS!F423,'padron cfe'!A:A,0),1),"")</f>
        <v/>
      </c>
      <c r="U423" s="4"/>
      <c r="V423" s="4"/>
      <c r="W423" s="4"/>
      <c r="X423" s="4"/>
      <c r="Y423" s="4"/>
      <c r="AA423" s="4"/>
      <c r="AB423" s="4"/>
      <c r="AC423" s="7" t="str">
        <f t="shared" ca="1" si="100"/>
        <v/>
      </c>
      <c r="AD423" s="7"/>
      <c r="AE423" s="7"/>
      <c r="AF423" s="97" t="str">
        <f>IFERROR(INDEX(bombas!F:F,MATCH(B423,bombas!I:I,0),1),"")</f>
        <v/>
      </c>
      <c r="AG423" s="6" t="str">
        <f>IFERROR(INDEX(bombas!H:H,MATCH(B423,bombas!I:I,0),1),"")</f>
        <v/>
      </c>
      <c r="AH423" s="4"/>
      <c r="AI423" s="4" t="str">
        <f t="shared" si="101"/>
        <v/>
      </c>
      <c r="AJ423" s="4"/>
      <c r="AK423" s="127" t="str">
        <f t="shared" si="106"/>
        <v/>
      </c>
      <c r="AL423" s="2" t="str">
        <f>IFERROR(IF(INDEX(AL$1:AL422,MATCH(I423,I$1:I422,0),1)=0,"",INDEX(AL$1:AL422,MATCH(I423,I$1:I422,0),1)),"")</f>
        <v/>
      </c>
      <c r="AM423" s="2" t="str">
        <f>IFERROR(IF(INDEX(AM$1:AM422,MATCH(I423,I$1:I422,0),1)=0,"",INDEX(AM$1:AM422,MATCH(I423,I$1:I422,0),1)),"")</f>
        <v/>
      </c>
      <c r="AN423" s="2" t="str">
        <f>IFERROR(IF(INDEX(AN$1:AN422,MATCH(I423,I$1:I422,0),1)=0,"",INDEX(AN$1:AN422,MATCH(I423,I$1:I422,0),1)),"")</f>
        <v/>
      </c>
      <c r="AO423" s="2"/>
      <c r="AP423" s="2"/>
      <c r="AQ423" s="2"/>
      <c r="AR423" s="4"/>
      <c r="AS423" s="4"/>
      <c r="AT423" s="4"/>
      <c r="AU423" s="4"/>
      <c r="AV423" s="4"/>
      <c r="AW423" s="4"/>
      <c r="AX423" s="4"/>
      <c r="AY423" s="4"/>
      <c r="AZ423" s="4"/>
      <c r="BB423" s="4"/>
      <c r="BH423" s="4" t="str">
        <f>IF(IFERROR(VLOOKUP(F423,F424:F$1993,1,0),"")="","",COUNTIF(F:F,F423))</f>
        <v/>
      </c>
      <c r="BI423" s="4"/>
      <c r="BM423" s="5" t="str">
        <f>IF(B423="","",IF(BH423="",1+(MAX(BM$2:BM422)),""))</f>
        <v/>
      </c>
      <c r="BN423" s="5" t="str">
        <f t="shared" si="89"/>
        <v/>
      </c>
      <c r="BO423" s="5" t="str">
        <f t="shared" si="90"/>
        <v/>
      </c>
      <c r="BP423" s="15" t="str">
        <f t="shared" si="91"/>
        <v/>
      </c>
      <c r="BQ423" s="29"/>
      <c r="BR423" s="16"/>
      <c r="BS423" s="5" t="str">
        <f t="shared" si="105"/>
        <v/>
      </c>
      <c r="BV423" s="5" t="str">
        <f t="shared" si="97"/>
        <v/>
      </c>
      <c r="BW423" s="5" t="str">
        <f>IF(I423="","",IFERROR(IF(VLOOKUP(I423,I$2:I422,1,0)=0,"",""),I423))</f>
        <v/>
      </c>
      <c r="BX423" s="25" t="str">
        <f>IF(BW423="","",(IFERROR(VLOOKUP(MID(BW423,1,1),$CO$2:CS$28,3,0),0)+IFERROR(VLOOKUP(MID(BW423,2,1),CO$2:CS$28,4,0),0)+IFERROR(VLOOKUP(MID(BW423,3,1),CO$2:CS$28,5,0),0)+(ROW(BW423)/1000000000000)))</f>
        <v/>
      </c>
      <c r="BZ423" s="5">
        <v>422</v>
      </c>
      <c r="CA423" s="5" t="str">
        <f>IFERROR(VLOOKUP(BZ423,BV$2:BW1499,2,0),"")</f>
        <v/>
      </c>
      <c r="CU423" s="5" t="e">
        <f>IF(REPORTE!AH$2="si",IF(F423=VALUE(REPORTE!C$11),IF(SUM(CU424:CU$1993),CONCATENATE(INT(B423),", "),INT(B423)),""),IF(F423=VALUE(REPORTE!C$10),IF(SUM(CU424:CU$1993),CONCATENATE(INT(B423),", "),INT(B423)),""))</f>
        <v>#VALUE!</v>
      </c>
    </row>
    <row r="424" spans="1:100" s="5" customFormat="1" ht="15" customHeight="1" x14ac:dyDescent="0.25">
      <c r="A424" s="4" t="str">
        <f t="shared" si="88"/>
        <v/>
      </c>
      <c r="B424" s="6"/>
      <c r="C424" s="7"/>
      <c r="D424" s="10"/>
      <c r="E424" s="5" t="str">
        <f t="shared" ref="E424:E455" si="107">IF(C424="","",CONCATENATE("PEUA19102012",IFERROR(VLOOKUP(DAY(C424),$BE$3:$BF$11,2,0),DAY(C424)),IFERROR(VLOOKUP(MONTH(C424),$BE$3:$BF$11,2,0),MONTH(C424)),YEAR(C424),D424))</f>
        <v/>
      </c>
      <c r="F424" s="9"/>
      <c r="G424" s="1" t="str">
        <f>IFERROR(INDEX('padron cfe'!B:B,MATCH(DATOS!F424,'padron cfe'!A:A,0),1),"")</f>
        <v/>
      </c>
      <c r="H424" s="1"/>
      <c r="J424" s="2" t="str">
        <f>IFERROR(INDEX('padron cfe'!C:C,MATCH(DATOS!F424,'padron cfe'!A:A,0),1),"")</f>
        <v/>
      </c>
      <c r="K424" s="4"/>
      <c r="L424" s="4" t="str">
        <f>IFERROR(IF(VLOOKUP(I424,I$2:L423,4,0)=0,"",VLOOKUP(I424,I$2:L423,4,0)),"")</f>
        <v/>
      </c>
      <c r="M424" s="4" t="str">
        <f>IFERROR(IF(VLOOKUP(I424,I$2:M423,5,0)=0,"",VLOOKUP(I424,I$2:M423,5,0)),"")</f>
        <v/>
      </c>
      <c r="N424" s="4" t="str">
        <f>IFERROR(VLOOKUP(I424,I$2:N423,9,0),"")</f>
        <v/>
      </c>
      <c r="O424" s="2"/>
      <c r="P424" s="2"/>
      <c r="Q424" s="5" t="str">
        <f t="shared" si="104"/>
        <v/>
      </c>
      <c r="T424" s="2" t="str">
        <f>IFERROR(INDEX('padron cfe'!D:D,MATCH(DATOS!F424,'padron cfe'!A:A,0),1),"")</f>
        <v/>
      </c>
      <c r="U424" s="4"/>
      <c r="V424" s="4"/>
      <c r="W424" s="4"/>
      <c r="X424" s="4"/>
      <c r="Y424" s="4"/>
      <c r="AA424" s="4"/>
      <c r="AB424" s="4"/>
      <c r="AC424" s="7" t="str">
        <f t="shared" ca="1" si="100"/>
        <v/>
      </c>
      <c r="AD424" s="7"/>
      <c r="AE424" s="7"/>
      <c r="AF424" s="97" t="str">
        <f>IFERROR(INDEX(bombas!F:F,MATCH(B424,bombas!I:I,0),1),"")</f>
        <v/>
      </c>
      <c r="AG424" s="6" t="str">
        <f>IFERROR(INDEX(bombas!H:H,MATCH(B424,bombas!I:I,0),1),"")</f>
        <v/>
      </c>
      <c r="AH424" s="4"/>
      <c r="AI424" s="4" t="str">
        <f t="shared" si="101"/>
        <v/>
      </c>
      <c r="AJ424" s="4"/>
      <c r="AK424" s="127" t="str">
        <f t="shared" si="106"/>
        <v/>
      </c>
      <c r="AL424" s="2" t="str">
        <f>IFERROR(IF(INDEX(AL$1:AL423,MATCH(I424,I$1:I423,0),1)=0,"",INDEX(AL$1:AL423,MATCH(I424,I$1:I423,0),1)),"")</f>
        <v/>
      </c>
      <c r="AM424" s="2" t="str">
        <f>IFERROR(IF(INDEX(AM$1:AM423,MATCH(I424,I$1:I423,0),1)=0,"",INDEX(AM$1:AM423,MATCH(I424,I$1:I423,0),1)),"")</f>
        <v/>
      </c>
      <c r="AN424" s="2" t="str">
        <f>IFERROR(IF(INDEX(AN$1:AN423,MATCH(I424,I$1:I423,0),1)=0,"",INDEX(AN$1:AN423,MATCH(I424,I$1:I423,0),1)),"")</f>
        <v/>
      </c>
      <c r="AO424" s="2"/>
      <c r="AP424" s="2"/>
      <c r="AQ424" s="2"/>
      <c r="AR424" s="4"/>
      <c r="AS424" s="4"/>
      <c r="AT424" s="4"/>
      <c r="AU424" s="4"/>
      <c r="AV424" s="4"/>
      <c r="AW424" s="4"/>
      <c r="AX424" s="4"/>
      <c r="AY424" s="4"/>
      <c r="AZ424" s="4"/>
      <c r="BB424" s="4"/>
      <c r="BH424" s="4" t="str">
        <f>IF(IFERROR(VLOOKUP(F424,F425:F$1993,1,0),"")="","",COUNTIF(F:F,F424))</f>
        <v/>
      </c>
      <c r="BI424" s="4"/>
      <c r="BM424" s="5" t="str">
        <f>IF(B424="","",IF(BH424="",1+(MAX(BM$2:BM423)),""))</f>
        <v/>
      </c>
      <c r="BN424" s="5" t="str">
        <f t="shared" si="89"/>
        <v/>
      </c>
      <c r="BO424" s="5" t="str">
        <f t="shared" si="90"/>
        <v/>
      </c>
      <c r="BP424" s="15" t="str">
        <f t="shared" si="91"/>
        <v/>
      </c>
      <c r="BQ424" s="29"/>
      <c r="BR424" s="16"/>
      <c r="BS424" s="5" t="str">
        <f t="shared" si="105"/>
        <v/>
      </c>
      <c r="BV424" s="5" t="str">
        <f t="shared" si="97"/>
        <v/>
      </c>
      <c r="BW424" s="5" t="str">
        <f>IF(I424="","",IFERROR(IF(VLOOKUP(I424,I$2:I423,1,0)=0,"",""),I424))</f>
        <v/>
      </c>
      <c r="BX424" s="25" t="str">
        <f>IF(BW424="","",(IFERROR(VLOOKUP(MID(BW424,1,1),$CO$2:CS$28,3,0),0)+IFERROR(VLOOKUP(MID(BW424,2,1),CO$2:CS$28,4,0),0)+IFERROR(VLOOKUP(MID(BW424,3,1),CO$2:CS$28,5,0),0)+(ROW(BW424)/1000000000000)))</f>
        <v/>
      </c>
      <c r="BZ424" s="5">
        <v>423</v>
      </c>
      <c r="CA424" s="5" t="str">
        <f>IFERROR(VLOOKUP(BZ424,BV$2:BW1500,2,0),"")</f>
        <v/>
      </c>
      <c r="CU424" s="5" t="e">
        <f>IF(REPORTE!AH$2="si",IF(F424=VALUE(REPORTE!C$11),IF(SUM(CU425:CU$1993),CONCATENATE(INT(B424),", "),INT(B424)),""),IF(F424=VALUE(REPORTE!C$10),IF(SUM(CU425:CU$1993),CONCATENATE(INT(B424),", "),INT(B424)),""))</f>
        <v>#VALUE!</v>
      </c>
    </row>
    <row r="425" spans="1:100" s="5" customFormat="1" ht="15" customHeight="1" x14ac:dyDescent="0.25">
      <c r="A425" s="4" t="str">
        <f t="shared" si="88"/>
        <v/>
      </c>
      <c r="B425" s="6"/>
      <c r="C425" s="7"/>
      <c r="D425" s="10"/>
      <c r="E425" s="5" t="str">
        <f t="shared" si="107"/>
        <v/>
      </c>
      <c r="F425" s="9"/>
      <c r="G425" s="1" t="str">
        <f>IFERROR(INDEX('padron cfe'!B:B,MATCH(DATOS!F425,'padron cfe'!A:A,0),1),"")</f>
        <v/>
      </c>
      <c r="H425" s="1"/>
      <c r="J425" s="2" t="str">
        <f>IFERROR(INDEX('padron cfe'!C:C,MATCH(DATOS!F425,'padron cfe'!A:A,0),1),"")</f>
        <v/>
      </c>
      <c r="K425" s="4"/>
      <c r="L425" s="4" t="str">
        <f>IFERROR(IF(VLOOKUP(I425,I$2:L424,4,0)=0,"",VLOOKUP(I425,I$2:L424,4,0)),"")</f>
        <v/>
      </c>
      <c r="M425" s="4" t="str">
        <f>IFERROR(IF(VLOOKUP(I425,I$2:M424,5,0)=0,"",VLOOKUP(I425,I$2:M424,5,0)),"")</f>
        <v/>
      </c>
      <c r="N425" s="4" t="str">
        <f>IFERROR(VLOOKUP(I425,I$2:N424,9,0),"")</f>
        <v/>
      </c>
      <c r="O425" s="2"/>
      <c r="P425" s="2"/>
      <c r="Q425" s="5" t="str">
        <f t="shared" si="104"/>
        <v/>
      </c>
      <c r="T425" s="2" t="str">
        <f>IFERROR(INDEX('padron cfe'!D:D,MATCH(DATOS!F425,'padron cfe'!A:A,0),1),"")</f>
        <v/>
      </c>
      <c r="U425" s="4"/>
      <c r="V425" s="4"/>
      <c r="W425" s="4"/>
      <c r="X425" s="4"/>
      <c r="Y425" s="4"/>
      <c r="AA425" s="4"/>
      <c r="AB425" s="4"/>
      <c r="AC425" s="7" t="str">
        <f t="shared" ca="1" si="100"/>
        <v/>
      </c>
      <c r="AD425" s="7"/>
      <c r="AE425" s="7"/>
      <c r="AF425" s="97" t="str">
        <f>IFERROR(INDEX(bombas!F:F,MATCH(B425,bombas!I:I,0),1),"")</f>
        <v/>
      </c>
      <c r="AG425" s="6" t="str">
        <f>IFERROR(INDEX(bombas!H:H,MATCH(B425,bombas!I:I,0),1),"")</f>
        <v/>
      </c>
      <c r="AH425" s="4"/>
      <c r="AI425" s="4" t="str">
        <f t="shared" si="101"/>
        <v/>
      </c>
      <c r="AJ425" s="4"/>
      <c r="AK425" s="127" t="str">
        <f t="shared" si="106"/>
        <v/>
      </c>
      <c r="AL425" s="2" t="str">
        <f>IFERROR(IF(INDEX(AL$1:AL424,MATCH(I425,I$1:I424,0),1)=0,"",INDEX(AL$1:AL424,MATCH(I425,I$1:I424,0),1)),"")</f>
        <v/>
      </c>
      <c r="AM425" s="2" t="str">
        <f>IFERROR(IF(INDEX(AM$1:AM424,MATCH(I425,I$1:I424,0),1)=0,"",INDEX(AM$1:AM424,MATCH(I425,I$1:I424,0),1)),"")</f>
        <v/>
      </c>
      <c r="AN425" s="2" t="str">
        <f>IFERROR(IF(INDEX(AN$1:AN424,MATCH(I425,I$1:I424,0),1)=0,"",INDEX(AN$1:AN424,MATCH(I425,I$1:I424,0),1)),"")</f>
        <v/>
      </c>
      <c r="AO425" s="2"/>
      <c r="AP425" s="2"/>
      <c r="AQ425" s="2"/>
      <c r="AR425" s="4"/>
      <c r="AS425" s="4"/>
      <c r="AT425" s="4"/>
      <c r="AU425" s="4"/>
      <c r="AV425" s="4"/>
      <c r="AW425" s="4"/>
      <c r="AX425" s="4"/>
      <c r="AY425" s="4"/>
      <c r="AZ425" s="4"/>
      <c r="BB425" s="4"/>
      <c r="BH425" s="4" t="str">
        <f>IF(IFERROR(VLOOKUP(F425,F426:F$1993,1,0),"")="","",COUNTIF(F:F,F425))</f>
        <v/>
      </c>
      <c r="BI425" s="4"/>
      <c r="BM425" s="5" t="str">
        <f>IF(B425="","",IF(BH425="",1+(MAX(BM$2:BM424)),""))</f>
        <v/>
      </c>
      <c r="BN425" s="5" t="str">
        <f t="shared" si="89"/>
        <v/>
      </c>
      <c r="BO425" s="5" t="str">
        <f t="shared" si="90"/>
        <v/>
      </c>
      <c r="BP425" s="15" t="str">
        <f t="shared" si="91"/>
        <v/>
      </c>
      <c r="BQ425" s="29"/>
      <c r="BR425" s="16"/>
      <c r="BS425" s="5" t="str">
        <f t="shared" si="105"/>
        <v/>
      </c>
      <c r="BV425" s="5" t="str">
        <f t="shared" si="97"/>
        <v/>
      </c>
      <c r="BW425" s="5" t="str">
        <f>IF(I425="","",IFERROR(IF(VLOOKUP(I425,I$2:I424,1,0)=0,"",""),I425))</f>
        <v/>
      </c>
      <c r="BX425" s="25" t="str">
        <f>IF(BW425="","",(IFERROR(VLOOKUP(MID(BW425,1,1),$CO$2:CS$28,3,0),0)+IFERROR(VLOOKUP(MID(BW425,2,1),CO$2:CS$28,4,0),0)+IFERROR(VLOOKUP(MID(BW425,3,1),CO$2:CS$28,5,0),0)+(ROW(BW425)/1000000000000)))</f>
        <v/>
      </c>
      <c r="BZ425" s="5">
        <v>424</v>
      </c>
      <c r="CA425" s="5" t="str">
        <f>IFERROR(VLOOKUP(BZ425,BV$2:BW1501,2,0),"")</f>
        <v/>
      </c>
      <c r="CU425" s="5" t="e">
        <f>IF(REPORTE!AH$2="si",IF(F425=VALUE(REPORTE!C$11),IF(SUM(CU426:CU$1993),CONCATENATE(INT(B425),", "),INT(B425)),""),IF(F425=VALUE(REPORTE!C$10),IF(SUM(CU426:CU$1993),CONCATENATE(INT(B425),", "),INT(B425)),""))</f>
        <v>#VALUE!</v>
      </c>
    </row>
    <row r="426" spans="1:100" s="5" customFormat="1" ht="15" customHeight="1" x14ac:dyDescent="0.25">
      <c r="A426" s="4" t="str">
        <f t="shared" si="88"/>
        <v/>
      </c>
      <c r="B426" s="6"/>
      <c r="C426" s="7"/>
      <c r="D426" s="10"/>
      <c r="E426" s="5" t="str">
        <f t="shared" si="107"/>
        <v/>
      </c>
      <c r="F426" s="9"/>
      <c r="G426" s="1" t="str">
        <f>IFERROR(INDEX('padron cfe'!B:B,MATCH(DATOS!F426,'padron cfe'!A:A,0),1),"")</f>
        <v/>
      </c>
      <c r="H426" s="1"/>
      <c r="J426" s="2" t="str">
        <f>IFERROR(INDEX('padron cfe'!C:C,MATCH(DATOS!F426,'padron cfe'!A:A,0),1),"")</f>
        <v/>
      </c>
      <c r="K426" s="4"/>
      <c r="L426" s="4" t="str">
        <f>IFERROR(IF(VLOOKUP(I426,I$2:L425,4,0)=0,"",VLOOKUP(I426,I$2:L425,4,0)),"")</f>
        <v/>
      </c>
      <c r="M426" s="4" t="str">
        <f>IFERROR(IF(VLOOKUP(I426,I$2:M425,5,0)=0,"",VLOOKUP(I426,I$2:M425,5,0)),"")</f>
        <v/>
      </c>
      <c r="N426" s="4" t="str">
        <f>IFERROR(VLOOKUP(I426,I$2:N425,9,0),"")</f>
        <v/>
      </c>
      <c r="O426" s="2"/>
      <c r="P426" s="2"/>
      <c r="Q426" s="5" t="str">
        <f t="shared" si="104"/>
        <v/>
      </c>
      <c r="T426" s="2" t="str">
        <f>IFERROR(INDEX('padron cfe'!D:D,MATCH(DATOS!F426,'padron cfe'!A:A,0),1),"")</f>
        <v/>
      </c>
      <c r="U426" s="4"/>
      <c r="V426" s="4"/>
      <c r="W426" s="4"/>
      <c r="X426" s="4"/>
      <c r="Y426" s="4"/>
      <c r="AA426" s="4"/>
      <c r="AB426" s="4"/>
      <c r="AC426" s="7" t="str">
        <f t="shared" ca="1" si="100"/>
        <v/>
      </c>
      <c r="AD426" s="7"/>
      <c r="AE426" s="7"/>
      <c r="AF426" s="97" t="str">
        <f>IFERROR(INDEX(bombas!F:F,MATCH(B426,bombas!I:I,0),1),"")</f>
        <v/>
      </c>
      <c r="AG426" s="6" t="str">
        <f>IFERROR(INDEX(bombas!H:H,MATCH(B426,bombas!I:I,0),1),"")</f>
        <v/>
      </c>
      <c r="AH426" s="4"/>
      <c r="AI426" s="4" t="str">
        <f t="shared" si="101"/>
        <v/>
      </c>
      <c r="AJ426" s="4"/>
      <c r="AK426" s="127" t="str">
        <f t="shared" si="106"/>
        <v/>
      </c>
      <c r="AL426" s="2" t="str">
        <f>IFERROR(IF(INDEX(AL$1:AL425,MATCH(I426,I$1:I425,0),1)=0,"",INDEX(AL$1:AL425,MATCH(I426,I$1:I425,0),1)),"")</f>
        <v/>
      </c>
      <c r="AM426" s="2" t="str">
        <f>IFERROR(IF(INDEX(AM$1:AM425,MATCH(I426,I$1:I425,0),1)=0,"",INDEX(AM$1:AM425,MATCH(I426,I$1:I425,0),1)),"")</f>
        <v/>
      </c>
      <c r="AN426" s="2" t="str">
        <f>IFERROR(IF(INDEX(AN$1:AN425,MATCH(I426,I$1:I425,0),1)=0,"",INDEX(AN$1:AN425,MATCH(I426,I$1:I425,0),1)),"")</f>
        <v/>
      </c>
      <c r="AO426" s="2"/>
      <c r="AP426" s="2"/>
      <c r="AQ426" s="2"/>
      <c r="AR426" s="4"/>
      <c r="AS426" s="4"/>
      <c r="AT426" s="4"/>
      <c r="AU426" s="4"/>
      <c r="AV426" s="4"/>
      <c r="AW426" s="4"/>
      <c r="AX426" s="4"/>
      <c r="AY426" s="4"/>
      <c r="AZ426" s="4"/>
      <c r="BB426" s="4"/>
      <c r="BH426" s="4" t="str">
        <f>IF(IFERROR(VLOOKUP(F426,F427:F$1993,1,0),"")="","",COUNTIF(F:F,F426))</f>
        <v/>
      </c>
      <c r="BI426" s="4"/>
      <c r="BM426" s="5" t="str">
        <f>IF(B426="","",IF(BH426="",1+(MAX(BM$2:BM425)),""))</f>
        <v/>
      </c>
      <c r="BN426" s="5" t="str">
        <f t="shared" si="89"/>
        <v/>
      </c>
      <c r="BO426" s="5" t="str">
        <f t="shared" si="90"/>
        <v/>
      </c>
      <c r="BP426" s="15" t="str">
        <f t="shared" si="91"/>
        <v/>
      </c>
      <c r="BQ426" s="29"/>
      <c r="BR426" s="16"/>
      <c r="BS426" s="5" t="str">
        <f t="shared" si="105"/>
        <v/>
      </c>
      <c r="BV426" s="5" t="str">
        <f t="shared" si="97"/>
        <v/>
      </c>
      <c r="BW426" s="5" t="str">
        <f>IF(I426="","",IFERROR(IF(VLOOKUP(I426,I$2:I425,1,0)=0,"",""),I426))</f>
        <v/>
      </c>
      <c r="BX426" s="25" t="str">
        <f>IF(BW426="","",(IFERROR(VLOOKUP(MID(BW426,1,1),$CO$2:CS$28,3,0),0)+IFERROR(VLOOKUP(MID(BW426,2,1),CO$2:CS$28,4,0),0)+IFERROR(VLOOKUP(MID(BW426,3,1),CO$2:CS$28,5,0),0)+(ROW(BW426)/1000000000000)))</f>
        <v/>
      </c>
      <c r="BZ426" s="5">
        <v>425</v>
      </c>
      <c r="CA426" s="5" t="str">
        <f>IFERROR(VLOOKUP(BZ426,BV$2:BW1502,2,0),"")</f>
        <v/>
      </c>
      <c r="CU426" s="5" t="e">
        <f>IF(REPORTE!AH$2="si",IF(F426=VALUE(REPORTE!C$11),IF(SUM(CU427:CU$1993),CONCATENATE(INT(B426),", "),INT(B426)),""),IF(F426=VALUE(REPORTE!C$10),IF(SUM(CU427:CU$1993),CONCATENATE(INT(B426),", "),INT(B426)),""))</f>
        <v>#VALUE!</v>
      </c>
    </row>
    <row r="427" spans="1:100" s="5" customFormat="1" ht="15" customHeight="1" x14ac:dyDescent="0.25">
      <c r="A427" s="4" t="str">
        <f t="shared" si="88"/>
        <v/>
      </c>
      <c r="B427" s="6"/>
      <c r="C427" s="7"/>
      <c r="D427" s="10"/>
      <c r="E427" s="5" t="str">
        <f t="shared" si="107"/>
        <v/>
      </c>
      <c r="F427" s="9"/>
      <c r="G427" s="1" t="str">
        <f>IFERROR(INDEX('padron cfe'!B:B,MATCH(DATOS!F427,'padron cfe'!A:A,0),1),"")</f>
        <v/>
      </c>
      <c r="H427" s="1"/>
      <c r="J427" s="2" t="str">
        <f>IFERROR(INDEX('padron cfe'!C:C,MATCH(DATOS!F427,'padron cfe'!A:A,0),1),"")</f>
        <v/>
      </c>
      <c r="K427" s="4"/>
      <c r="L427" s="4" t="str">
        <f>IFERROR(IF(VLOOKUP(I427,I$2:L426,4,0)=0,"",VLOOKUP(I427,I$2:L426,4,0)),"")</f>
        <v/>
      </c>
      <c r="M427" s="4" t="str">
        <f>IFERROR(IF(VLOOKUP(I427,I$2:M426,5,0)=0,"",VLOOKUP(I427,I$2:M426,5,0)),"")</f>
        <v/>
      </c>
      <c r="N427" s="4" t="str">
        <f>IFERROR(VLOOKUP(I427,I$2:N426,9,0),"")</f>
        <v/>
      </c>
      <c r="O427" s="2"/>
      <c r="P427" s="2"/>
      <c r="Q427" s="5" t="str">
        <f t="shared" si="104"/>
        <v/>
      </c>
      <c r="T427" s="2" t="str">
        <f>IFERROR(INDEX('padron cfe'!D:D,MATCH(DATOS!F427,'padron cfe'!A:A,0),1),"")</f>
        <v/>
      </c>
      <c r="U427" s="4"/>
      <c r="V427" s="4"/>
      <c r="W427" s="4"/>
      <c r="X427" s="4"/>
      <c r="Y427" s="4"/>
      <c r="AA427" s="4"/>
      <c r="AB427" s="4"/>
      <c r="AC427" s="7" t="str">
        <f t="shared" ca="1" si="100"/>
        <v/>
      </c>
      <c r="AD427" s="7"/>
      <c r="AE427" s="7"/>
      <c r="AF427" s="97" t="str">
        <f>IFERROR(INDEX(bombas!F:F,MATCH(B427,bombas!I:I,0),1),"")</f>
        <v/>
      </c>
      <c r="AG427" s="6" t="str">
        <f>IFERROR(INDEX(bombas!H:H,MATCH(B427,bombas!I:I,0),1),"")</f>
        <v/>
      </c>
      <c r="AH427" s="4"/>
      <c r="AI427" s="4" t="str">
        <f t="shared" si="101"/>
        <v/>
      </c>
      <c r="AJ427" s="4"/>
      <c r="AK427" s="127" t="str">
        <f t="shared" si="106"/>
        <v/>
      </c>
      <c r="AL427" s="2" t="str">
        <f>IFERROR(IF(INDEX(AL$1:AL426,MATCH(I427,I$1:I426,0),1)=0,"",INDEX(AL$1:AL426,MATCH(I427,I$1:I426,0),1)),"")</f>
        <v/>
      </c>
      <c r="AM427" s="2" t="str">
        <f>IFERROR(IF(INDEX(AM$1:AM426,MATCH(I427,I$1:I426,0),1)=0,"",INDEX(AM$1:AM426,MATCH(I427,I$1:I426,0),1)),"")</f>
        <v/>
      </c>
      <c r="AN427" s="2" t="str">
        <f>IFERROR(IF(INDEX(AN$1:AN426,MATCH(I427,I$1:I426,0),1)=0,"",INDEX(AN$1:AN426,MATCH(I427,I$1:I426,0),1)),"")</f>
        <v/>
      </c>
      <c r="AO427" s="2"/>
      <c r="AP427" s="2"/>
      <c r="AQ427" s="2"/>
      <c r="AR427" s="4"/>
      <c r="AS427" s="4"/>
      <c r="AT427" s="4"/>
      <c r="AU427" s="4"/>
      <c r="AV427" s="4"/>
      <c r="AW427" s="4"/>
      <c r="AX427" s="4"/>
      <c r="AY427" s="4"/>
      <c r="AZ427" s="4"/>
      <c r="BB427" s="4"/>
      <c r="BH427" s="4" t="str">
        <f>IF(IFERROR(VLOOKUP(F427,F428:F$1993,1,0),"")="","",COUNTIF(F:F,F427))</f>
        <v/>
      </c>
      <c r="BI427" s="4"/>
      <c r="BM427" s="5" t="str">
        <f>IF(B427="","",IF(BH427="",1+(MAX(BM$2:BM426)),""))</f>
        <v/>
      </c>
      <c r="BN427" s="5" t="str">
        <f t="shared" si="89"/>
        <v/>
      </c>
      <c r="BO427" s="5" t="str">
        <f t="shared" si="90"/>
        <v/>
      </c>
      <c r="BP427" s="15" t="str">
        <f t="shared" si="91"/>
        <v/>
      </c>
      <c r="BQ427" s="29"/>
      <c r="BR427" s="16"/>
      <c r="BS427" s="5" t="str">
        <f t="shared" si="105"/>
        <v/>
      </c>
      <c r="BV427" s="5" t="str">
        <f t="shared" si="97"/>
        <v/>
      </c>
      <c r="BW427" s="5" t="str">
        <f>IF(I427="","",IFERROR(IF(VLOOKUP(I427,I$2:I426,1,0)=0,"",""),I427))</f>
        <v/>
      </c>
      <c r="BX427" s="25" t="str">
        <f>IF(BW427="","",(IFERROR(VLOOKUP(MID(BW427,1,1),$CO$2:CS$28,3,0),0)+IFERROR(VLOOKUP(MID(BW427,2,1),CO$2:CS$28,4,0),0)+IFERROR(VLOOKUP(MID(BW427,3,1),CO$2:CS$28,5,0),0)+(ROW(BW427)/1000000000000)))</f>
        <v/>
      </c>
      <c r="BZ427" s="5">
        <v>426</v>
      </c>
      <c r="CA427" s="5" t="str">
        <f>IFERROR(VLOOKUP(BZ427,BV$2:BW1503,2,0),"")</f>
        <v/>
      </c>
      <c r="CU427" s="5" t="e">
        <f>IF(REPORTE!AH$2="si",IF(F427=VALUE(REPORTE!C$11),IF(SUM(CU428:CU$1993),CONCATENATE(INT(B427),", "),INT(B427)),""),IF(F427=VALUE(REPORTE!C$10),IF(SUM(CU428:CU$1993),CONCATENATE(INT(B427),", "),INT(B427)),""))</f>
        <v>#VALUE!</v>
      </c>
    </row>
    <row r="428" spans="1:100" s="5" customFormat="1" ht="15" customHeight="1" x14ac:dyDescent="0.25">
      <c r="A428" s="4" t="str">
        <f t="shared" si="88"/>
        <v/>
      </c>
      <c r="B428" s="6"/>
      <c r="C428" s="7"/>
      <c r="D428" s="10"/>
      <c r="E428" s="5" t="str">
        <f t="shared" si="107"/>
        <v/>
      </c>
      <c r="F428" s="9"/>
      <c r="G428" s="1" t="str">
        <f>IFERROR(INDEX('padron cfe'!B:B,MATCH(DATOS!F428,'padron cfe'!A:A,0),1),"")</f>
        <v/>
      </c>
      <c r="H428" s="1"/>
      <c r="J428" s="2" t="str">
        <f>IFERROR(INDEX('padron cfe'!C:C,MATCH(DATOS!F428,'padron cfe'!A:A,0),1),"")</f>
        <v/>
      </c>
      <c r="K428" s="4"/>
      <c r="L428" s="4" t="str">
        <f>IFERROR(IF(VLOOKUP(I428,I$2:L427,4,0)=0,"",VLOOKUP(I428,I$2:L427,4,0)),"")</f>
        <v/>
      </c>
      <c r="M428" s="4" t="str">
        <f>IFERROR(IF(VLOOKUP(I428,I$2:M427,5,0)=0,"",VLOOKUP(I428,I$2:M427,5,0)),"")</f>
        <v/>
      </c>
      <c r="N428" s="4" t="str">
        <f>IFERROR(VLOOKUP(I428,I$2:N427,9,0),"")</f>
        <v/>
      </c>
      <c r="O428" s="2"/>
      <c r="P428" s="2"/>
      <c r="Q428" s="5" t="str">
        <f t="shared" si="104"/>
        <v/>
      </c>
      <c r="T428" s="2" t="str">
        <f>IFERROR(INDEX('padron cfe'!D:D,MATCH(DATOS!F428,'padron cfe'!A:A,0),1),"")</f>
        <v/>
      </c>
      <c r="U428" s="4"/>
      <c r="V428" s="4"/>
      <c r="W428" s="4"/>
      <c r="X428" s="4"/>
      <c r="Y428" s="4"/>
      <c r="AA428" s="4"/>
      <c r="AB428" s="4"/>
      <c r="AC428" s="7" t="str">
        <f t="shared" ca="1" si="100"/>
        <v/>
      </c>
      <c r="AD428" s="7"/>
      <c r="AE428" s="7"/>
      <c r="AF428" s="97" t="str">
        <f>IFERROR(INDEX(bombas!F:F,MATCH(B428,bombas!I:I,0),1),"")</f>
        <v/>
      </c>
      <c r="AG428" s="6" t="str">
        <f>IFERROR(INDEX(bombas!H:H,MATCH(B428,bombas!I:I,0),1),"")</f>
        <v/>
      </c>
      <c r="AH428" s="4"/>
      <c r="AI428" s="4" t="str">
        <f t="shared" si="101"/>
        <v/>
      </c>
      <c r="AJ428" s="4"/>
      <c r="AK428" s="127" t="str">
        <f t="shared" si="106"/>
        <v/>
      </c>
      <c r="AL428" s="2" t="str">
        <f>IFERROR(IF(INDEX(AL$1:AL427,MATCH(I428,I$1:I427,0),1)=0,"",INDEX(AL$1:AL427,MATCH(I428,I$1:I427,0),1)),"")</f>
        <v/>
      </c>
      <c r="AM428" s="2" t="str">
        <f>IFERROR(IF(INDEX(AM$1:AM427,MATCH(I428,I$1:I427,0),1)=0,"",INDEX(AM$1:AM427,MATCH(I428,I$1:I427,0),1)),"")</f>
        <v/>
      </c>
      <c r="AN428" s="2" t="str">
        <f>IFERROR(IF(INDEX(AN$1:AN427,MATCH(I428,I$1:I427,0),1)=0,"",INDEX(AN$1:AN427,MATCH(I428,I$1:I427,0),1)),"")</f>
        <v/>
      </c>
      <c r="AO428" s="2"/>
      <c r="AP428" s="2"/>
      <c r="AQ428" s="2"/>
      <c r="AR428" s="4"/>
      <c r="AS428" s="4"/>
      <c r="AT428" s="4"/>
      <c r="AU428" s="4"/>
      <c r="AV428" s="4"/>
      <c r="AW428" s="4"/>
      <c r="AX428" s="4"/>
      <c r="AY428" s="4"/>
      <c r="AZ428" s="4"/>
      <c r="BB428" s="4"/>
      <c r="BH428" s="4" t="str">
        <f>IF(IFERROR(VLOOKUP(F428,F429:F$1993,1,0),"")="","",COUNTIF(F:F,F428))</f>
        <v/>
      </c>
      <c r="BI428" s="4"/>
      <c r="BM428" s="5" t="str">
        <f>IF(B428="","",IF(BH428="",1+(MAX(BM$2:BM427)),""))</f>
        <v/>
      </c>
      <c r="BN428" s="5" t="str">
        <f t="shared" si="89"/>
        <v/>
      </c>
      <c r="BO428" s="5" t="str">
        <f t="shared" si="90"/>
        <v/>
      </c>
      <c r="BP428" s="15" t="str">
        <f t="shared" si="91"/>
        <v/>
      </c>
      <c r="BQ428" s="29"/>
      <c r="BR428" s="16"/>
      <c r="BS428" s="5" t="str">
        <f t="shared" si="105"/>
        <v/>
      </c>
      <c r="BV428" s="5" t="str">
        <f t="shared" si="97"/>
        <v/>
      </c>
      <c r="BW428" s="5" t="str">
        <f>IF(I428="","",IFERROR(IF(VLOOKUP(I428,I$2:I427,1,0)=0,"",""),I428))</f>
        <v/>
      </c>
      <c r="BX428" s="25" t="str">
        <f>IF(BW428="","",(IFERROR(VLOOKUP(MID(BW428,1,1),$CO$2:CS$28,3,0),0)+IFERROR(VLOOKUP(MID(BW428,2,1),CO$2:CS$28,4,0),0)+IFERROR(VLOOKUP(MID(BW428,3,1),CO$2:CS$28,5,0),0)+(ROW(BW428)/1000000000000)))</f>
        <v/>
      </c>
      <c r="BZ428" s="5">
        <v>427</v>
      </c>
      <c r="CA428" s="5" t="str">
        <f>IFERROR(VLOOKUP(BZ428,BV$2:BW1504,2,0),"")</f>
        <v/>
      </c>
      <c r="CU428" s="5" t="e">
        <f>IF(REPORTE!AH$2="si",IF(F428=VALUE(REPORTE!C$11),IF(SUM(CU429:CU$1993),CONCATENATE(INT(B428),", "),INT(B428)),""),IF(F428=VALUE(REPORTE!C$10),IF(SUM(CU429:CU$1993),CONCATENATE(INT(B428),", "),INT(B428)),""))</f>
        <v>#VALUE!</v>
      </c>
    </row>
    <row r="429" spans="1:100" s="5" customFormat="1" ht="15" customHeight="1" x14ac:dyDescent="0.25">
      <c r="A429" s="4" t="str">
        <f t="shared" si="88"/>
        <v/>
      </c>
      <c r="B429" s="6"/>
      <c r="C429" s="7"/>
      <c r="D429" s="10"/>
      <c r="E429" s="5" t="str">
        <f t="shared" si="107"/>
        <v/>
      </c>
      <c r="F429" s="9"/>
      <c r="G429" s="1" t="str">
        <f>IFERROR(INDEX('padron cfe'!B:B,MATCH(DATOS!F429,'padron cfe'!A:A,0),1),"")</f>
        <v/>
      </c>
      <c r="H429" s="1"/>
      <c r="J429" s="2" t="str">
        <f>IFERROR(INDEX('padron cfe'!C:C,MATCH(DATOS!F429,'padron cfe'!A:A,0),1),"")</f>
        <v/>
      </c>
      <c r="K429" s="4"/>
      <c r="L429" s="4" t="str">
        <f>IFERROR(IF(VLOOKUP(I429,I$2:L428,4,0)=0,"",VLOOKUP(I429,I$2:L428,4,0)),"")</f>
        <v/>
      </c>
      <c r="M429" s="4" t="str">
        <f>IFERROR(IF(VLOOKUP(I429,I$2:M428,5,0)=0,"",VLOOKUP(I429,I$2:M428,5,0)),"")</f>
        <v/>
      </c>
      <c r="N429" s="4" t="str">
        <f>IFERROR(VLOOKUP(I429,I$2:N428,9,0),"")</f>
        <v/>
      </c>
      <c r="O429" s="2"/>
      <c r="P429" s="2"/>
      <c r="Q429" s="5" t="str">
        <f t="shared" si="104"/>
        <v/>
      </c>
      <c r="T429" s="2" t="str">
        <f>IFERROR(INDEX('padron cfe'!D:D,MATCH(DATOS!F429,'padron cfe'!A:A,0),1),"")</f>
        <v/>
      </c>
      <c r="U429" s="4"/>
      <c r="V429" s="4"/>
      <c r="W429" s="4"/>
      <c r="X429" s="4"/>
      <c r="Y429" s="4"/>
      <c r="AA429" s="4"/>
      <c r="AB429" s="4"/>
      <c r="AC429" s="7" t="str">
        <f t="shared" ca="1" si="100"/>
        <v/>
      </c>
      <c r="AD429" s="7"/>
      <c r="AE429" s="7"/>
      <c r="AF429" s="97" t="str">
        <f>IFERROR(INDEX(bombas!F:F,MATCH(B429,bombas!I:I,0),1),"")</f>
        <v/>
      </c>
      <c r="AG429" s="6" t="str">
        <f>IFERROR(INDEX(bombas!H:H,MATCH(B429,bombas!I:I,0),1),"")</f>
        <v/>
      </c>
      <c r="AH429" s="4"/>
      <c r="AI429" s="4" t="str">
        <f t="shared" si="101"/>
        <v/>
      </c>
      <c r="AJ429" s="4"/>
      <c r="AK429" s="127" t="str">
        <f t="shared" si="106"/>
        <v/>
      </c>
      <c r="AL429" s="2" t="str">
        <f>IFERROR(IF(INDEX(AL$1:AL428,MATCH(I429,I$1:I428,0),1)=0,"",INDEX(AL$1:AL428,MATCH(I429,I$1:I428,0),1)),"")</f>
        <v/>
      </c>
      <c r="AM429" s="2" t="str">
        <f>IFERROR(IF(INDEX(AM$1:AM428,MATCH(I429,I$1:I428,0),1)=0,"",INDEX(AM$1:AM428,MATCH(I429,I$1:I428,0),1)),"")</f>
        <v/>
      </c>
      <c r="AN429" s="2" t="str">
        <f>IFERROR(IF(INDEX(AN$1:AN428,MATCH(I429,I$1:I428,0),1)=0,"",INDEX(AN$1:AN428,MATCH(I429,I$1:I428,0),1)),"")</f>
        <v/>
      </c>
      <c r="AO429" s="2"/>
      <c r="AP429" s="2"/>
      <c r="AQ429" s="2"/>
      <c r="AR429" s="4"/>
      <c r="AS429" s="4"/>
      <c r="AT429" s="4"/>
      <c r="AU429" s="4"/>
      <c r="AV429" s="4"/>
      <c r="AW429" s="4"/>
      <c r="AX429" s="4"/>
      <c r="AY429" s="4"/>
      <c r="AZ429" s="4"/>
      <c r="BB429" s="4"/>
      <c r="BH429" s="4" t="str">
        <f>IF(IFERROR(VLOOKUP(F429,F430:F$1993,1,0),"")="","",COUNTIF(F:F,F429))</f>
        <v/>
      </c>
      <c r="BI429" s="4"/>
      <c r="BM429" s="5" t="str">
        <f>IF(B429="","",IF(BH429="",1+(MAX(BM$2:BM428)),""))</f>
        <v/>
      </c>
      <c r="BN429" s="5" t="str">
        <f t="shared" si="89"/>
        <v/>
      </c>
      <c r="BO429" s="5" t="str">
        <f t="shared" si="90"/>
        <v/>
      </c>
      <c r="BP429" s="15" t="str">
        <f t="shared" si="91"/>
        <v/>
      </c>
      <c r="BQ429" s="29"/>
      <c r="BR429" s="16"/>
      <c r="BS429" s="5" t="str">
        <f t="shared" si="105"/>
        <v/>
      </c>
      <c r="BV429" s="5" t="str">
        <f t="shared" si="97"/>
        <v/>
      </c>
      <c r="BW429" s="5" t="str">
        <f>IF(I429="","",IFERROR(IF(VLOOKUP(I429,I$2:I428,1,0)=0,"",""),I429))</f>
        <v/>
      </c>
      <c r="BX429" s="25" t="str">
        <f>IF(BW429="","",(IFERROR(VLOOKUP(MID(BW429,1,1),$CO$2:CS$28,3,0),0)+IFERROR(VLOOKUP(MID(BW429,2,1),CO$2:CS$28,4,0),0)+IFERROR(VLOOKUP(MID(BW429,3,1),CO$2:CS$28,5,0),0)+(ROW(BW429)/1000000000000)))</f>
        <v/>
      </c>
      <c r="BZ429" s="5">
        <v>428</v>
      </c>
      <c r="CA429" s="5" t="str">
        <f>IFERROR(VLOOKUP(BZ429,BV$2:BW1505,2,0),"")</f>
        <v/>
      </c>
      <c r="CU429" s="5" t="e">
        <f>IF(REPORTE!AH$2="si",IF(F429=VALUE(REPORTE!C$11),IF(SUM(CU430:CU$1993),CONCATENATE(INT(B429),", "),INT(B429)),""),IF(F429=VALUE(REPORTE!C$10),IF(SUM(CU430:CU$1993),CONCATENATE(INT(B429),", "),INT(B429)),""))</f>
        <v>#VALUE!</v>
      </c>
    </row>
    <row r="430" spans="1:100" s="5" customFormat="1" ht="15" customHeight="1" x14ac:dyDescent="0.25">
      <c r="A430" s="4" t="str">
        <f t="shared" si="88"/>
        <v/>
      </c>
      <c r="B430" s="6"/>
      <c r="C430" s="7"/>
      <c r="D430" s="10"/>
      <c r="E430" s="5" t="str">
        <f t="shared" si="107"/>
        <v/>
      </c>
      <c r="F430" s="9"/>
      <c r="G430" s="1" t="str">
        <f>IFERROR(INDEX('padron cfe'!B:B,MATCH(DATOS!F430,'padron cfe'!A:A,0),1),"")</f>
        <v/>
      </c>
      <c r="H430" s="1"/>
      <c r="J430" s="2" t="str">
        <f>IFERROR(INDEX('padron cfe'!C:C,MATCH(DATOS!F430,'padron cfe'!A:A,0),1),"")</f>
        <v/>
      </c>
      <c r="K430" s="4"/>
      <c r="L430" s="4" t="str">
        <f>IFERROR(IF(VLOOKUP(I430,I$2:L429,4,0)=0,"",VLOOKUP(I430,I$2:L429,4,0)),"")</f>
        <v/>
      </c>
      <c r="M430" s="4" t="str">
        <f>IFERROR(IF(VLOOKUP(I430,I$2:M429,5,0)=0,"",VLOOKUP(I430,I$2:M429,5,0)),"")</f>
        <v/>
      </c>
      <c r="N430" s="4" t="str">
        <f>IFERROR(VLOOKUP(I430,I$2:N429,9,0),"")</f>
        <v/>
      </c>
      <c r="O430" s="2"/>
      <c r="P430" s="2"/>
      <c r="Q430" s="5" t="str">
        <f t="shared" si="104"/>
        <v/>
      </c>
      <c r="T430" s="2" t="str">
        <f>IFERROR(INDEX('padron cfe'!D:D,MATCH(DATOS!F430,'padron cfe'!A:A,0),1),"")</f>
        <v/>
      </c>
      <c r="U430" s="4"/>
      <c r="V430" s="4"/>
      <c r="W430" s="4"/>
      <c r="X430" s="4"/>
      <c r="Y430" s="4"/>
      <c r="AA430" s="4"/>
      <c r="AB430" s="4"/>
      <c r="AC430" s="7" t="str">
        <f t="shared" ca="1" si="100"/>
        <v/>
      </c>
      <c r="AD430" s="7"/>
      <c r="AE430" s="7"/>
      <c r="AF430" s="97" t="str">
        <f>IFERROR(INDEX(bombas!F:F,MATCH(B430,bombas!I:I,0),1),"")</f>
        <v/>
      </c>
      <c r="AG430" s="6" t="str">
        <f>IFERROR(INDEX(bombas!H:H,MATCH(B430,bombas!I:I,0),1),"")</f>
        <v/>
      </c>
      <c r="AH430" s="4"/>
      <c r="AI430" s="4" t="str">
        <f t="shared" si="101"/>
        <v/>
      </c>
      <c r="AJ430" s="4"/>
      <c r="AK430" s="127" t="str">
        <f t="shared" si="106"/>
        <v/>
      </c>
      <c r="AL430" s="2" t="str">
        <f>IFERROR(IF(INDEX(AL$1:AL429,MATCH(I430,I$1:I429,0),1)=0,"",INDEX(AL$1:AL429,MATCH(I430,I$1:I429,0),1)),"")</f>
        <v/>
      </c>
      <c r="AM430" s="2" t="str">
        <f>IFERROR(IF(INDEX(AM$1:AM429,MATCH(I430,I$1:I429,0),1)=0,"",INDEX(AM$1:AM429,MATCH(I430,I$1:I429,0),1)),"")</f>
        <v/>
      </c>
      <c r="AN430" s="2" t="str">
        <f>IFERROR(IF(INDEX(AN$1:AN429,MATCH(I430,I$1:I429,0),1)=0,"",INDEX(AN$1:AN429,MATCH(I430,I$1:I429,0),1)),"")</f>
        <v/>
      </c>
      <c r="AO430" s="2"/>
      <c r="AP430" s="2"/>
      <c r="AQ430" s="2"/>
      <c r="AR430" s="4"/>
      <c r="AS430" s="4"/>
      <c r="AT430" s="4"/>
      <c r="AU430" s="4"/>
      <c r="AV430" s="4"/>
      <c r="AW430" s="4"/>
      <c r="AX430" s="4"/>
      <c r="AY430" s="4"/>
      <c r="AZ430" s="4"/>
      <c r="BB430" s="4"/>
      <c r="BH430" s="4" t="str">
        <f>IF(IFERROR(VLOOKUP(F430,F431:F$1993,1,0),"")="","",COUNTIF(F:F,F430))</f>
        <v/>
      </c>
      <c r="BI430" s="4"/>
      <c r="BM430" s="5" t="str">
        <f>IF(B430="","",IF(BH430="",1+(MAX(BM$2:BM429)),""))</f>
        <v/>
      </c>
      <c r="BN430" s="5" t="str">
        <f t="shared" si="89"/>
        <v/>
      </c>
      <c r="BO430" s="5" t="str">
        <f t="shared" si="90"/>
        <v/>
      </c>
      <c r="BP430" s="15" t="str">
        <f t="shared" si="91"/>
        <v/>
      </c>
      <c r="BQ430" s="29"/>
      <c r="BR430" s="16"/>
      <c r="BS430" s="5" t="str">
        <f t="shared" si="105"/>
        <v/>
      </c>
      <c r="BV430" s="5" t="str">
        <f t="shared" si="97"/>
        <v/>
      </c>
      <c r="BW430" s="5" t="str">
        <f>IF(I430="","",IFERROR(IF(VLOOKUP(I430,I$2:I429,1,0)=0,"",""),I430))</f>
        <v/>
      </c>
      <c r="BX430" s="25" t="str">
        <f>IF(BW430="","",(IFERROR(VLOOKUP(MID(BW430,1,1),$CO$2:CS$28,3,0),0)+IFERROR(VLOOKUP(MID(BW430,2,1),CO$2:CS$28,4,0),0)+IFERROR(VLOOKUP(MID(BW430,3,1),CO$2:CS$28,5,0),0)+(ROW(BW430)/1000000000000)))</f>
        <v/>
      </c>
      <c r="BZ430" s="5">
        <v>429</v>
      </c>
      <c r="CA430" s="5" t="str">
        <f>IFERROR(VLOOKUP(BZ430,BV$2:BW1506,2,0),"")</f>
        <v/>
      </c>
      <c r="CU430" s="5" t="e">
        <f>IF(REPORTE!AH$2="si",IF(F430=VALUE(REPORTE!C$11),IF(SUM(CU431:CU$1993),CONCATENATE(INT(B430),", "),INT(B430)),""),IF(F430=VALUE(REPORTE!C$10),IF(SUM(CU431:CU$1993),CONCATENATE(INT(B430),", "),INT(B430)),""))</f>
        <v>#VALUE!</v>
      </c>
    </row>
    <row r="431" spans="1:100" s="5" customFormat="1" ht="15" customHeight="1" x14ac:dyDescent="0.25">
      <c r="A431" s="4" t="str">
        <f t="shared" si="88"/>
        <v/>
      </c>
      <c r="B431" s="6"/>
      <c r="C431" s="7"/>
      <c r="D431" s="10"/>
      <c r="E431" s="5" t="str">
        <f t="shared" si="107"/>
        <v/>
      </c>
      <c r="F431" s="9"/>
      <c r="G431" s="1" t="str">
        <f>IFERROR(INDEX('padron cfe'!B:B,MATCH(DATOS!F431,'padron cfe'!A:A,0),1),"")</f>
        <v/>
      </c>
      <c r="H431" s="1"/>
      <c r="J431" s="2" t="str">
        <f>IFERROR(INDEX('padron cfe'!C:C,MATCH(DATOS!F431,'padron cfe'!A:A,0),1),"")</f>
        <v/>
      </c>
      <c r="K431" s="4"/>
      <c r="L431" s="4" t="str">
        <f>IFERROR(IF(VLOOKUP(I431,I$2:L430,4,0)=0,"",VLOOKUP(I431,I$2:L430,4,0)),"")</f>
        <v/>
      </c>
      <c r="M431" s="4" t="str">
        <f>IFERROR(IF(VLOOKUP(I431,I$2:M430,5,0)=0,"",VLOOKUP(I431,I$2:M430,5,0)),"")</f>
        <v/>
      </c>
      <c r="N431" s="4" t="str">
        <f>IFERROR(VLOOKUP(I431,I$2:N430,9,0),"")</f>
        <v/>
      </c>
      <c r="O431" s="2"/>
      <c r="P431" s="2"/>
      <c r="Q431" s="5" t="str">
        <f t="shared" si="104"/>
        <v/>
      </c>
      <c r="T431" s="2" t="str">
        <f>IFERROR(INDEX('padron cfe'!D:D,MATCH(DATOS!F431,'padron cfe'!A:A,0),1),"")</f>
        <v/>
      </c>
      <c r="U431" s="4"/>
      <c r="V431" s="4"/>
      <c r="W431" s="4"/>
      <c r="X431" s="4"/>
      <c r="Y431" s="4"/>
      <c r="AA431" s="4"/>
      <c r="AB431" s="4"/>
      <c r="AC431" s="7" t="str">
        <f t="shared" ca="1" si="100"/>
        <v/>
      </c>
      <c r="AD431" s="7"/>
      <c r="AE431" s="7"/>
      <c r="AF431" s="97" t="str">
        <f>IFERROR(INDEX(bombas!F:F,MATCH(B431,bombas!I:I,0),1),"")</f>
        <v/>
      </c>
      <c r="AG431" s="6" t="str">
        <f>IFERROR(INDEX(bombas!H:H,MATCH(B431,bombas!I:I,0),1),"")</f>
        <v/>
      </c>
      <c r="AH431" s="4"/>
      <c r="AI431" s="4" t="str">
        <f t="shared" si="101"/>
        <v/>
      </c>
      <c r="AJ431" s="4"/>
      <c r="AK431" s="127" t="str">
        <f t="shared" si="106"/>
        <v/>
      </c>
      <c r="AL431" s="2" t="str">
        <f>IFERROR(IF(INDEX(AL$1:AL430,MATCH(I431,I$1:I430,0),1)=0,"",INDEX(AL$1:AL430,MATCH(I431,I$1:I430,0),1)),"")</f>
        <v/>
      </c>
      <c r="AM431" s="2" t="str">
        <f>IFERROR(IF(INDEX(AM$1:AM430,MATCH(I431,I$1:I430,0),1)=0,"",INDEX(AM$1:AM430,MATCH(I431,I$1:I430,0),1)),"")</f>
        <v/>
      </c>
      <c r="AN431" s="2" t="str">
        <f>IFERROR(IF(INDEX(AN$1:AN430,MATCH(I431,I$1:I430,0),1)=0,"",INDEX(AN$1:AN430,MATCH(I431,I$1:I430,0),1)),"")</f>
        <v/>
      </c>
      <c r="AO431" s="2"/>
      <c r="AP431" s="2"/>
      <c r="AQ431" s="2"/>
      <c r="AR431" s="4"/>
      <c r="AS431" s="4"/>
      <c r="AT431" s="4"/>
      <c r="AU431" s="4"/>
      <c r="AV431" s="4"/>
      <c r="AW431" s="4"/>
      <c r="AX431" s="4"/>
      <c r="AY431" s="4"/>
      <c r="AZ431" s="4"/>
      <c r="BB431" s="4"/>
      <c r="BH431" s="4" t="str">
        <f>IF(IFERROR(VLOOKUP(F431,F432:F$1993,1,0),"")="","",COUNTIF(F:F,F431))</f>
        <v/>
      </c>
      <c r="BI431" s="4"/>
      <c r="BM431" s="5" t="str">
        <f>IF(B431="","",IF(BH431="",1+(MAX(BM$2:BM430)),""))</f>
        <v/>
      </c>
      <c r="BN431" s="5" t="str">
        <f t="shared" si="89"/>
        <v/>
      </c>
      <c r="BO431" s="5" t="str">
        <f t="shared" si="90"/>
        <v/>
      </c>
      <c r="BP431" s="15" t="str">
        <f t="shared" si="91"/>
        <v/>
      </c>
      <c r="BQ431" s="29"/>
      <c r="BR431" s="16"/>
      <c r="BS431" s="5" t="str">
        <f t="shared" si="105"/>
        <v/>
      </c>
      <c r="BV431" s="5" t="str">
        <f t="shared" si="97"/>
        <v/>
      </c>
      <c r="BW431" s="5" t="str">
        <f>IF(I431="","",IFERROR(IF(VLOOKUP(I431,I$2:I430,1,0)=0,"",""),I431))</f>
        <v/>
      </c>
      <c r="BX431" s="25" t="str">
        <f>IF(BW431="","",(IFERROR(VLOOKUP(MID(BW431,1,1),$CO$2:CS$28,3,0),0)+IFERROR(VLOOKUP(MID(BW431,2,1),CO$2:CS$28,4,0),0)+IFERROR(VLOOKUP(MID(BW431,3,1),CO$2:CS$28,5,0),0)+(ROW(BW431)/1000000000000)))</f>
        <v/>
      </c>
      <c r="BZ431" s="5">
        <v>430</v>
      </c>
      <c r="CA431" s="5" t="str">
        <f>IFERROR(VLOOKUP(BZ431,BV$2:BW1507,2,0),"")</f>
        <v/>
      </c>
      <c r="CU431" s="5" t="e">
        <f>IF(REPORTE!AH$2="si",IF(F431=VALUE(REPORTE!C$11),IF(SUM(CU432:CU$1993),CONCATENATE(INT(B431),", "),INT(B431)),""),IF(F431=VALUE(REPORTE!C$10),IF(SUM(CU432:CU$1993),CONCATENATE(INT(B431),", "),INT(B431)),""))</f>
        <v>#VALUE!</v>
      </c>
    </row>
    <row r="432" spans="1:100" s="5" customFormat="1" ht="15" customHeight="1" x14ac:dyDescent="0.25">
      <c r="A432" s="4" t="str">
        <f t="shared" si="88"/>
        <v/>
      </c>
      <c r="B432" s="6"/>
      <c r="C432" s="7"/>
      <c r="D432" s="10"/>
      <c r="E432" s="5" t="str">
        <f t="shared" si="107"/>
        <v/>
      </c>
      <c r="F432" s="9"/>
      <c r="G432" s="1" t="str">
        <f>IFERROR(INDEX('padron cfe'!B:B,MATCH(DATOS!F432,'padron cfe'!A:A,0),1),"")</f>
        <v/>
      </c>
      <c r="H432" s="1"/>
      <c r="J432" s="2" t="str">
        <f>IFERROR(INDEX('padron cfe'!C:C,MATCH(DATOS!F432,'padron cfe'!A:A,0),1),"")</f>
        <v/>
      </c>
      <c r="K432" s="4"/>
      <c r="L432" s="4" t="str">
        <f>IFERROR(IF(VLOOKUP(I432,I$2:L431,4,0)=0,"",VLOOKUP(I432,I$2:L431,4,0)),"")</f>
        <v/>
      </c>
      <c r="M432" s="4" t="str">
        <f>IFERROR(IF(VLOOKUP(I432,I$2:M431,5,0)=0,"",VLOOKUP(I432,I$2:M431,5,0)),"")</f>
        <v/>
      </c>
      <c r="N432" s="4" t="str">
        <f>IFERROR(VLOOKUP(I432,I$2:N431,9,0),"")</f>
        <v/>
      </c>
      <c r="O432" s="2"/>
      <c r="P432" s="2"/>
      <c r="Q432" s="5" t="str">
        <f t="shared" si="104"/>
        <v/>
      </c>
      <c r="T432" s="2" t="str">
        <f>IFERROR(INDEX('padron cfe'!D:D,MATCH(DATOS!F432,'padron cfe'!A:A,0),1),"")</f>
        <v/>
      </c>
      <c r="U432" s="4"/>
      <c r="V432" s="4"/>
      <c r="W432" s="4"/>
      <c r="X432" s="4"/>
      <c r="Y432" s="4"/>
      <c r="AA432" s="4"/>
      <c r="AB432" s="4"/>
      <c r="AC432" s="7" t="str">
        <f t="shared" ref="AC432:AC455" ca="1" si="108">IF(AA432="","",IF(AA432="N/A","VIGENTE",IF(CONCATENATE(DAY(Z432),"/",MONTH(Z432),"/",YEAR(Z432)+AA432)-TODAY()&gt;0,"VIGENTE","VENCIDO")))</f>
        <v/>
      </c>
      <c r="AD432" s="7"/>
      <c r="AE432" s="7"/>
      <c r="AF432" s="97" t="str">
        <f>IFERROR(INDEX(bombas!F:F,MATCH(B432,bombas!I:I,0),1),"")</f>
        <v/>
      </c>
      <c r="AG432" s="6" t="str">
        <f>IFERROR(INDEX(bombas!H:H,MATCH(B432,bombas!I:I,0),1),"")</f>
        <v/>
      </c>
      <c r="AH432" s="4"/>
      <c r="AI432" s="4" t="str">
        <f t="shared" si="101"/>
        <v/>
      </c>
      <c r="AJ432" s="4"/>
      <c r="AK432" s="127" t="str">
        <f t="shared" si="106"/>
        <v/>
      </c>
      <c r="AL432" s="2" t="str">
        <f>IFERROR(IF(INDEX(AL$1:AL431,MATCH(I432,I$1:I431,0),1)=0,"",INDEX(AL$1:AL431,MATCH(I432,I$1:I431,0),1)),"")</f>
        <v/>
      </c>
      <c r="AM432" s="2" t="str">
        <f>IFERROR(IF(INDEX(AM$1:AM431,MATCH(I432,I$1:I431,0),1)=0,"",INDEX(AM$1:AM431,MATCH(I432,I$1:I431,0),1)),"")</f>
        <v/>
      </c>
      <c r="AN432" s="2" t="str">
        <f>IFERROR(IF(INDEX(AN$1:AN431,MATCH(I432,I$1:I431,0),1)=0,"",INDEX(AN$1:AN431,MATCH(I432,I$1:I431,0),1)),"")</f>
        <v/>
      </c>
      <c r="AO432" s="2"/>
      <c r="AP432" s="2"/>
      <c r="AQ432" s="2"/>
      <c r="AR432" s="4"/>
      <c r="AS432" s="4"/>
      <c r="AT432" s="4"/>
      <c r="AU432" s="4"/>
      <c r="AV432" s="4"/>
      <c r="AW432" s="4"/>
      <c r="AX432" s="4"/>
      <c r="AY432" s="4"/>
      <c r="AZ432" s="4"/>
      <c r="BB432" s="4"/>
      <c r="BH432" s="4" t="str">
        <f>IF(IFERROR(VLOOKUP(F432,F433:F$1993,1,0),"")="","",COUNTIF(F:F,F432))</f>
        <v/>
      </c>
      <c r="BI432" s="4"/>
      <c r="BM432" s="5" t="str">
        <f>IF(B432="","",IF(BH432="",1+(MAX(BM$2:BM431)),""))</f>
        <v/>
      </c>
      <c r="BN432" s="5" t="str">
        <f t="shared" si="89"/>
        <v/>
      </c>
      <c r="BO432" s="5" t="str">
        <f t="shared" si="90"/>
        <v/>
      </c>
      <c r="BP432" s="15" t="str">
        <f t="shared" si="91"/>
        <v/>
      </c>
      <c r="BQ432" s="29"/>
      <c r="BR432" s="16"/>
      <c r="BS432" s="5" t="str">
        <f t="shared" si="105"/>
        <v/>
      </c>
      <c r="BV432" s="5" t="str">
        <f t="shared" si="97"/>
        <v/>
      </c>
      <c r="BW432" s="5" t="str">
        <f>IF(I432="","",IFERROR(IF(VLOOKUP(I432,I$2:I431,1,0)=0,"",""),I432))</f>
        <v/>
      </c>
      <c r="BX432" s="25" t="str">
        <f>IF(BW432="","",(IFERROR(VLOOKUP(MID(BW432,1,1),$CO$2:CS$28,3,0),0)+IFERROR(VLOOKUP(MID(BW432,2,1),CO$2:CS$28,4,0),0)+IFERROR(VLOOKUP(MID(BW432,3,1),CO$2:CS$28,5,0),0)+(ROW(BW432)/1000000000000)))</f>
        <v/>
      </c>
      <c r="BZ432" s="5">
        <v>431</v>
      </c>
      <c r="CA432" s="5" t="str">
        <f>IFERROR(VLOOKUP(BZ432,BV$2:BW1508,2,0),"")</f>
        <v/>
      </c>
      <c r="CU432" s="5" t="e">
        <f>IF(REPORTE!AH$2="si",IF(F432=VALUE(REPORTE!C$11),IF(SUM(CU433:CU$1993),CONCATENATE(INT(B432),", "),INT(B432)),""),IF(F432=VALUE(REPORTE!C$10),IF(SUM(CU433:CU$1993),CONCATENATE(INT(B432),", "),INT(B432)),""))</f>
        <v>#VALUE!</v>
      </c>
    </row>
    <row r="433" spans="1:99" s="5" customFormat="1" ht="15" customHeight="1" x14ac:dyDescent="0.25">
      <c r="A433" s="4" t="str">
        <f t="shared" si="88"/>
        <v/>
      </c>
      <c r="B433" s="6"/>
      <c r="C433" s="7"/>
      <c r="D433" s="10"/>
      <c r="E433" s="5" t="str">
        <f t="shared" si="107"/>
        <v/>
      </c>
      <c r="F433" s="9"/>
      <c r="G433" s="1" t="str">
        <f>IFERROR(INDEX('padron cfe'!B:B,MATCH(DATOS!F433,'padron cfe'!A:A,0),1),"")</f>
        <v/>
      </c>
      <c r="H433" s="1"/>
      <c r="J433" s="2" t="str">
        <f>IFERROR(INDEX('padron cfe'!C:C,MATCH(DATOS!F433,'padron cfe'!A:A,0),1),"")</f>
        <v/>
      </c>
      <c r="K433" s="4"/>
      <c r="L433" s="4" t="str">
        <f>IFERROR(IF(VLOOKUP(I433,I$2:L432,4,0)=0,"",VLOOKUP(I433,I$2:L432,4,0)),"")</f>
        <v/>
      </c>
      <c r="M433" s="4" t="str">
        <f>IFERROR(IF(VLOOKUP(I433,I$2:M432,5,0)=0,"",VLOOKUP(I433,I$2:M432,5,0)),"")</f>
        <v/>
      </c>
      <c r="N433" s="4" t="str">
        <f>IFERROR(VLOOKUP(I433,I$2:N432,9,0),"")</f>
        <v/>
      </c>
      <c r="O433" s="2"/>
      <c r="P433" s="2"/>
      <c r="Q433" s="5" t="str">
        <f t="shared" si="104"/>
        <v/>
      </c>
      <c r="T433" s="2" t="str">
        <f>IFERROR(INDEX('padron cfe'!D:D,MATCH(DATOS!F433,'padron cfe'!A:A,0),1),"")</f>
        <v/>
      </c>
      <c r="U433" s="4"/>
      <c r="V433" s="4"/>
      <c r="W433" s="4"/>
      <c r="X433" s="4"/>
      <c r="Y433" s="4"/>
      <c r="AA433" s="4"/>
      <c r="AB433" s="4"/>
      <c r="AC433" s="7" t="str">
        <f t="shared" ca="1" si="108"/>
        <v/>
      </c>
      <c r="AD433" s="7"/>
      <c r="AE433" s="7"/>
      <c r="AF433" s="97" t="str">
        <f>IFERROR(INDEX(bombas!F:F,MATCH(B433,bombas!I:I,0),1),"")</f>
        <v/>
      </c>
      <c r="AG433" s="6" t="str">
        <f>IFERROR(INDEX(bombas!H:H,MATCH(B433,bombas!I:I,0),1),"")</f>
        <v/>
      </c>
      <c r="AH433" s="4"/>
      <c r="AI433" s="4" t="str">
        <f t="shared" si="101"/>
        <v/>
      </c>
      <c r="AJ433" s="4"/>
      <c r="AK433" s="127" t="str">
        <f t="shared" si="106"/>
        <v/>
      </c>
      <c r="AL433" s="2" t="str">
        <f>IFERROR(IF(INDEX(AL$1:AL432,MATCH(I433,I$1:I432,0),1)=0,"",INDEX(AL$1:AL432,MATCH(I433,I$1:I432,0),1)),"")</f>
        <v/>
      </c>
      <c r="AM433" s="2" t="str">
        <f>IFERROR(IF(INDEX(AM$1:AM432,MATCH(I433,I$1:I432,0),1)=0,"",INDEX(AM$1:AM432,MATCH(I433,I$1:I432,0),1)),"")</f>
        <v/>
      </c>
      <c r="AN433" s="2" t="str">
        <f>IFERROR(IF(INDEX(AN$1:AN432,MATCH(I433,I$1:I432,0),1)=0,"",INDEX(AN$1:AN432,MATCH(I433,I$1:I432,0),1)),"")</f>
        <v/>
      </c>
      <c r="AO433" s="2"/>
      <c r="AP433" s="2"/>
      <c r="AQ433" s="2"/>
      <c r="AR433" s="4"/>
      <c r="AS433" s="4"/>
      <c r="AT433" s="4"/>
      <c r="AU433" s="4"/>
      <c r="AV433" s="4"/>
      <c r="AW433" s="4"/>
      <c r="AX433" s="4"/>
      <c r="AY433" s="4"/>
      <c r="AZ433" s="4"/>
      <c r="BB433" s="4"/>
      <c r="BH433" s="4" t="str">
        <f>IF(IFERROR(VLOOKUP(F433,F434:F$1993,1,0),"")="","",COUNTIF(F:F,F433))</f>
        <v/>
      </c>
      <c r="BI433" s="4"/>
      <c r="BM433" s="5" t="str">
        <f>IF(B433="","",IF(BH433="",1+(MAX(BM$2:BM432)),""))</f>
        <v/>
      </c>
      <c r="BN433" s="5" t="str">
        <f t="shared" si="89"/>
        <v/>
      </c>
      <c r="BO433" s="5" t="str">
        <f t="shared" si="90"/>
        <v/>
      </c>
      <c r="BP433" s="15" t="str">
        <f t="shared" si="91"/>
        <v/>
      </c>
      <c r="BQ433" s="29"/>
      <c r="BR433" s="16"/>
      <c r="BS433" s="5" t="str">
        <f t="shared" si="105"/>
        <v/>
      </c>
      <c r="BV433" s="5" t="str">
        <f t="shared" si="97"/>
        <v/>
      </c>
      <c r="BW433" s="5" t="str">
        <f>IF(I433="","",IFERROR(IF(VLOOKUP(I433,I$2:I432,1,0)=0,"",""),I433))</f>
        <v/>
      </c>
      <c r="BX433" s="25" t="str">
        <f>IF(BW433="","",(IFERROR(VLOOKUP(MID(BW433,1,1),$CO$2:CS$28,3,0),0)+IFERROR(VLOOKUP(MID(BW433,2,1),CO$2:CS$28,4,0),0)+IFERROR(VLOOKUP(MID(BW433,3,1),CO$2:CS$28,5,0),0)+(ROW(BW433)/1000000000000)))</f>
        <v/>
      </c>
      <c r="BZ433" s="5">
        <v>432</v>
      </c>
      <c r="CA433" s="5" t="str">
        <f>IFERROR(VLOOKUP(BZ433,BV$2:BW1509,2,0),"")</f>
        <v/>
      </c>
      <c r="CU433" s="5" t="e">
        <f>IF(REPORTE!AH$2="si",IF(F433=VALUE(REPORTE!C$11),IF(SUM(CU434:CU$1993),CONCATENATE(INT(B433),", "),INT(B433)),""),IF(F433=VALUE(REPORTE!C$10),IF(SUM(CU434:CU$1993),CONCATENATE(INT(B433),", "),INT(B433)),""))</f>
        <v>#VALUE!</v>
      </c>
    </row>
    <row r="434" spans="1:99" s="5" customFormat="1" ht="15" customHeight="1" x14ac:dyDescent="0.25">
      <c r="A434" s="4" t="str">
        <f t="shared" si="88"/>
        <v/>
      </c>
      <c r="B434" s="6"/>
      <c r="C434" s="7"/>
      <c r="D434" s="10"/>
      <c r="E434" s="5" t="str">
        <f t="shared" si="107"/>
        <v/>
      </c>
      <c r="F434" s="9"/>
      <c r="G434" s="1" t="str">
        <f>IFERROR(INDEX('padron cfe'!B:B,MATCH(DATOS!F434,'padron cfe'!A:A,0),1),"")</f>
        <v/>
      </c>
      <c r="H434" s="1"/>
      <c r="J434" s="2" t="str">
        <f>IFERROR(INDEX('padron cfe'!C:C,MATCH(DATOS!F434,'padron cfe'!A:A,0),1),"")</f>
        <v/>
      </c>
      <c r="K434" s="4"/>
      <c r="L434" s="4" t="str">
        <f>IFERROR(IF(VLOOKUP(I434,I$2:L433,4,0)=0,"",VLOOKUP(I434,I$2:L433,4,0)),"")</f>
        <v/>
      </c>
      <c r="M434" s="4" t="str">
        <f>IFERROR(IF(VLOOKUP(I434,I$2:M433,5,0)=0,"",VLOOKUP(I434,I$2:M433,5,0)),"")</f>
        <v/>
      </c>
      <c r="N434" s="4" t="str">
        <f>IFERROR(VLOOKUP(I434,I$2:N433,9,0),"")</f>
        <v/>
      </c>
      <c r="O434" s="2"/>
      <c r="P434" s="2"/>
      <c r="Q434" s="5" t="str">
        <f t="shared" si="104"/>
        <v/>
      </c>
      <c r="T434" s="2" t="str">
        <f>IFERROR(INDEX('padron cfe'!D:D,MATCH(DATOS!F434,'padron cfe'!A:A,0),1),"")</f>
        <v/>
      </c>
      <c r="U434" s="4"/>
      <c r="V434" s="4"/>
      <c r="W434" s="4"/>
      <c r="X434" s="4"/>
      <c r="Y434" s="4"/>
      <c r="AA434" s="4"/>
      <c r="AB434" s="4"/>
      <c r="AC434" s="7" t="str">
        <f t="shared" ca="1" si="108"/>
        <v/>
      </c>
      <c r="AD434" s="7"/>
      <c r="AE434" s="7"/>
      <c r="AF434" s="97" t="str">
        <f>IFERROR(INDEX(bombas!F:F,MATCH(B434,bombas!I:I,0),1),"")</f>
        <v/>
      </c>
      <c r="AG434" s="6" t="str">
        <f>IFERROR(INDEX(bombas!H:H,MATCH(B434,bombas!I:I,0),1),"")</f>
        <v/>
      </c>
      <c r="AH434" s="4"/>
      <c r="AI434" s="4" t="str">
        <f t="shared" si="101"/>
        <v/>
      </c>
      <c r="AJ434" s="4"/>
      <c r="AK434" s="127" t="str">
        <f t="shared" si="106"/>
        <v/>
      </c>
      <c r="AL434" s="2" t="str">
        <f>IFERROR(IF(INDEX(AL$1:AL433,MATCH(I434,I$1:I433,0),1)=0,"",INDEX(AL$1:AL433,MATCH(I434,I$1:I433,0),1)),"")</f>
        <v/>
      </c>
      <c r="AM434" s="2" t="str">
        <f>IFERROR(IF(INDEX(AM$1:AM433,MATCH(I434,I$1:I433,0),1)=0,"",INDEX(AM$1:AM433,MATCH(I434,I$1:I433,0),1)),"")</f>
        <v/>
      </c>
      <c r="AN434" s="2" t="str">
        <f>IFERROR(IF(INDEX(AN$1:AN433,MATCH(I434,I$1:I433,0),1)=0,"",INDEX(AN$1:AN433,MATCH(I434,I$1:I433,0),1)),"")</f>
        <v/>
      </c>
      <c r="AO434" s="2"/>
      <c r="AP434" s="2"/>
      <c r="AQ434" s="2"/>
      <c r="AR434" s="4"/>
      <c r="AS434" s="4"/>
      <c r="AT434" s="4"/>
      <c r="AU434" s="4"/>
      <c r="AV434" s="4"/>
      <c r="AW434" s="4"/>
      <c r="AX434" s="4"/>
      <c r="AY434" s="4"/>
      <c r="AZ434" s="4"/>
      <c r="BB434" s="4"/>
      <c r="BH434" s="4" t="str">
        <f>IF(IFERROR(VLOOKUP(F434,F435:F$1993,1,0),"")="","",COUNTIF(F:F,F434))</f>
        <v/>
      </c>
      <c r="BI434" s="4"/>
      <c r="BM434" s="5" t="str">
        <f>IF(B434="","",IF(BH434="",1+(MAX(BM$2:BM433)),""))</f>
        <v/>
      </c>
      <c r="BN434" s="5" t="str">
        <f t="shared" si="89"/>
        <v/>
      </c>
      <c r="BO434" s="5" t="str">
        <f t="shared" si="90"/>
        <v/>
      </c>
      <c r="BP434" s="15" t="str">
        <f t="shared" si="91"/>
        <v/>
      </c>
      <c r="BQ434" s="29"/>
      <c r="BR434" s="16"/>
      <c r="BS434" s="5" t="str">
        <f t="shared" si="105"/>
        <v/>
      </c>
      <c r="BV434" s="5" t="str">
        <f t="shared" si="97"/>
        <v/>
      </c>
      <c r="BW434" s="5" t="str">
        <f>IF(I434="","",IFERROR(IF(VLOOKUP(I434,I$2:I433,1,0)=0,"",""),I434))</f>
        <v/>
      </c>
      <c r="BX434" s="25" t="str">
        <f>IF(BW434="","",(IFERROR(VLOOKUP(MID(BW434,1,1),$CO$2:CS$28,3,0),0)+IFERROR(VLOOKUP(MID(BW434,2,1),CO$2:CS$28,4,0),0)+IFERROR(VLOOKUP(MID(BW434,3,1),CO$2:CS$28,5,0),0)+(ROW(BW434)/1000000000000)))</f>
        <v/>
      </c>
      <c r="BZ434" s="5">
        <v>433</v>
      </c>
      <c r="CA434" s="5" t="str">
        <f>IFERROR(VLOOKUP(BZ434,BV$2:BW1510,2,0),"")</f>
        <v/>
      </c>
      <c r="CU434" s="5" t="e">
        <f>IF(REPORTE!AH$2="si",IF(F434=VALUE(REPORTE!C$11),IF(SUM(CU435:CU$1993),CONCATENATE(INT(B434),", "),INT(B434)),""),IF(F434=VALUE(REPORTE!C$10),IF(SUM(CU435:CU$1993),CONCATENATE(INT(B434),", "),INT(B434)),""))</f>
        <v>#VALUE!</v>
      </c>
    </row>
    <row r="435" spans="1:99" s="5" customFormat="1" ht="15" customHeight="1" x14ac:dyDescent="0.25">
      <c r="A435" s="4" t="str">
        <f t="shared" si="88"/>
        <v/>
      </c>
      <c r="B435" s="6"/>
      <c r="C435" s="7"/>
      <c r="D435" s="10"/>
      <c r="E435" s="5" t="str">
        <f t="shared" si="107"/>
        <v/>
      </c>
      <c r="F435" s="9"/>
      <c r="G435" s="1" t="str">
        <f>IFERROR(INDEX('padron cfe'!B:B,MATCH(DATOS!F435,'padron cfe'!A:A,0),1),"")</f>
        <v/>
      </c>
      <c r="H435" s="1"/>
      <c r="J435" s="2" t="str">
        <f>IFERROR(INDEX('padron cfe'!C:C,MATCH(DATOS!F435,'padron cfe'!A:A,0),1),"")</f>
        <v/>
      </c>
      <c r="K435" s="4"/>
      <c r="L435" s="4" t="str">
        <f>IFERROR(IF(VLOOKUP(I435,I$2:L434,4,0)=0,"",VLOOKUP(I435,I$2:L434,4,0)),"")</f>
        <v/>
      </c>
      <c r="M435" s="4" t="str">
        <f>IFERROR(IF(VLOOKUP(I435,I$2:M434,5,0)=0,"",VLOOKUP(I435,I$2:M434,5,0)),"")</f>
        <v/>
      </c>
      <c r="N435" s="4" t="str">
        <f>IFERROR(VLOOKUP(I435,I$2:N434,9,0),"")</f>
        <v/>
      </c>
      <c r="O435" s="2"/>
      <c r="P435" s="2"/>
      <c r="Q435" s="5" t="str">
        <f t="shared" si="104"/>
        <v/>
      </c>
      <c r="T435" s="2" t="str">
        <f>IFERROR(INDEX('padron cfe'!D:D,MATCH(DATOS!F435,'padron cfe'!A:A,0),1),"")</f>
        <v/>
      </c>
      <c r="U435" s="4"/>
      <c r="V435" s="4"/>
      <c r="W435" s="4"/>
      <c r="X435" s="4"/>
      <c r="Y435" s="4"/>
      <c r="AA435" s="4"/>
      <c r="AB435" s="4"/>
      <c r="AC435" s="7" t="str">
        <f t="shared" ca="1" si="108"/>
        <v/>
      </c>
      <c r="AD435" s="7"/>
      <c r="AE435" s="7"/>
      <c r="AF435" s="97" t="str">
        <f>IFERROR(INDEX(bombas!F:F,MATCH(B435,bombas!I:I,0),1),"")</f>
        <v/>
      </c>
      <c r="AG435" s="6" t="str">
        <f>IFERROR(INDEX(bombas!H:H,MATCH(B435,bombas!I:I,0),1),"")</f>
        <v/>
      </c>
      <c r="AH435" s="4"/>
      <c r="AI435" s="4" t="str">
        <f t="shared" si="101"/>
        <v/>
      </c>
      <c r="AJ435" s="4"/>
      <c r="AK435" s="127" t="str">
        <f t="shared" si="106"/>
        <v/>
      </c>
      <c r="AL435" s="2" t="str">
        <f>IFERROR(IF(INDEX(AL$1:AL434,MATCH(I435,I$1:I434,0),1)=0,"",INDEX(AL$1:AL434,MATCH(I435,I$1:I434,0),1)),"")</f>
        <v/>
      </c>
      <c r="AM435" s="2" t="str">
        <f>IFERROR(IF(INDEX(AM$1:AM434,MATCH(I435,I$1:I434,0),1)=0,"",INDEX(AM$1:AM434,MATCH(I435,I$1:I434,0),1)),"")</f>
        <v/>
      </c>
      <c r="AN435" s="2" t="str">
        <f>IFERROR(IF(INDEX(AN$1:AN434,MATCH(I435,I$1:I434,0),1)=0,"",INDEX(AN$1:AN434,MATCH(I435,I$1:I434,0),1)),"")</f>
        <v/>
      </c>
      <c r="AO435" s="2"/>
      <c r="AP435" s="2"/>
      <c r="AQ435" s="2"/>
      <c r="AR435" s="4"/>
      <c r="AS435" s="4"/>
      <c r="AT435" s="4"/>
      <c r="AU435" s="4"/>
      <c r="AV435" s="4"/>
      <c r="AW435" s="4"/>
      <c r="AX435" s="4"/>
      <c r="AY435" s="4"/>
      <c r="AZ435" s="4"/>
      <c r="BB435" s="4"/>
      <c r="BH435" s="4" t="str">
        <f>IF(IFERROR(VLOOKUP(F435,F436:F$1993,1,0),"")="","",COUNTIF(F:F,F435))</f>
        <v/>
      </c>
      <c r="BI435" s="4"/>
      <c r="BM435" s="5" t="str">
        <f>IF(B435="","",IF(BH435="",1+(MAX(BM$2:BM434)),""))</f>
        <v/>
      </c>
      <c r="BN435" s="5" t="str">
        <f t="shared" si="89"/>
        <v/>
      </c>
      <c r="BO435" s="5" t="str">
        <f t="shared" si="90"/>
        <v/>
      </c>
      <c r="BP435" s="15" t="str">
        <f t="shared" si="91"/>
        <v/>
      </c>
      <c r="BQ435" s="29"/>
      <c r="BR435" s="16"/>
      <c r="BS435" s="5" t="str">
        <f t="shared" si="105"/>
        <v/>
      </c>
      <c r="BV435" s="5" t="str">
        <f t="shared" si="97"/>
        <v/>
      </c>
      <c r="BW435" s="5" t="str">
        <f>IF(I435="","",IFERROR(IF(VLOOKUP(I435,I$2:I434,1,0)=0,"",""),I435))</f>
        <v/>
      </c>
      <c r="BX435" s="25" t="str">
        <f>IF(BW435="","",(IFERROR(VLOOKUP(MID(BW435,1,1),$CO$2:CS$28,3,0),0)+IFERROR(VLOOKUP(MID(BW435,2,1),CO$2:CS$28,4,0),0)+IFERROR(VLOOKUP(MID(BW435,3,1),CO$2:CS$28,5,0),0)+(ROW(BW435)/1000000000000)))</f>
        <v/>
      </c>
      <c r="BZ435" s="5">
        <v>434</v>
      </c>
      <c r="CA435" s="5" t="str">
        <f>IFERROR(VLOOKUP(BZ435,BV$2:BW1511,2,0),"")</f>
        <v/>
      </c>
      <c r="CU435" s="5" t="e">
        <f>IF(REPORTE!AH$2="si",IF(F435=VALUE(REPORTE!C$11),IF(SUM(CU436:CU$1993),CONCATENATE(INT(B435),", "),INT(B435)),""),IF(F435=VALUE(REPORTE!C$10),IF(SUM(CU436:CU$1993),CONCATENATE(INT(B435),", "),INT(B435)),""))</f>
        <v>#VALUE!</v>
      </c>
    </row>
    <row r="436" spans="1:99" s="5" customFormat="1" ht="15" customHeight="1" x14ac:dyDescent="0.25">
      <c r="A436" s="4" t="str">
        <f t="shared" si="88"/>
        <v/>
      </c>
      <c r="B436" s="6"/>
      <c r="C436" s="7"/>
      <c r="D436" s="10"/>
      <c r="E436" s="5" t="str">
        <f t="shared" si="107"/>
        <v/>
      </c>
      <c r="F436" s="9"/>
      <c r="G436" s="1" t="str">
        <f>IFERROR(INDEX('padron cfe'!B:B,MATCH(DATOS!F436,'padron cfe'!A:A,0),1),"")</f>
        <v/>
      </c>
      <c r="H436" s="1"/>
      <c r="J436" s="2" t="str">
        <f>IFERROR(INDEX('padron cfe'!C:C,MATCH(DATOS!F436,'padron cfe'!A:A,0),1),"")</f>
        <v/>
      </c>
      <c r="K436" s="4"/>
      <c r="L436" s="4" t="str">
        <f>IFERROR(IF(VLOOKUP(I436,I$2:L435,4,0)=0,"",VLOOKUP(I436,I$2:L435,4,0)),"")</f>
        <v/>
      </c>
      <c r="M436" s="4" t="str">
        <f>IFERROR(IF(VLOOKUP(I436,I$2:M435,5,0)=0,"",VLOOKUP(I436,I$2:M435,5,0)),"")</f>
        <v/>
      </c>
      <c r="N436" s="4" t="str">
        <f>IFERROR(VLOOKUP(I436,I$2:N435,9,0),"")</f>
        <v/>
      </c>
      <c r="O436" s="2"/>
      <c r="P436" s="2"/>
      <c r="Q436" s="5" t="str">
        <f t="shared" si="104"/>
        <v/>
      </c>
      <c r="T436" s="2" t="str">
        <f>IFERROR(INDEX('padron cfe'!D:D,MATCH(DATOS!F436,'padron cfe'!A:A,0),1),"")</f>
        <v/>
      </c>
      <c r="U436" s="4"/>
      <c r="V436" s="4"/>
      <c r="W436" s="4"/>
      <c r="X436" s="4"/>
      <c r="Y436" s="4"/>
      <c r="AA436" s="4"/>
      <c r="AB436" s="4"/>
      <c r="AC436" s="7" t="str">
        <f t="shared" ca="1" si="108"/>
        <v/>
      </c>
      <c r="AD436" s="7"/>
      <c r="AE436" s="7"/>
      <c r="AF436" s="97" t="str">
        <f>IFERROR(INDEX(bombas!F:F,MATCH(B436,bombas!I:I,0),1),"")</f>
        <v/>
      </c>
      <c r="AG436" s="6" t="str">
        <f>IFERROR(INDEX(bombas!H:H,MATCH(B436,bombas!I:I,0),1),"")</f>
        <v/>
      </c>
      <c r="AH436" s="4"/>
      <c r="AI436" s="4" t="str">
        <f t="shared" si="101"/>
        <v/>
      </c>
      <c r="AJ436" s="4"/>
      <c r="AK436" s="127" t="str">
        <f t="shared" si="106"/>
        <v/>
      </c>
      <c r="AL436" s="2" t="str">
        <f>IFERROR(IF(INDEX(AL$1:AL435,MATCH(I436,I$1:I435,0),1)=0,"",INDEX(AL$1:AL435,MATCH(I436,I$1:I435,0),1)),"")</f>
        <v/>
      </c>
      <c r="AM436" s="2" t="str">
        <f>IFERROR(IF(INDEX(AM$1:AM435,MATCH(I436,I$1:I435,0),1)=0,"",INDEX(AM$1:AM435,MATCH(I436,I$1:I435,0),1)),"")</f>
        <v/>
      </c>
      <c r="AN436" s="2" t="str">
        <f>IFERROR(IF(INDEX(AN$1:AN435,MATCH(I436,I$1:I435,0),1)=0,"",INDEX(AN$1:AN435,MATCH(I436,I$1:I435,0),1)),"")</f>
        <v/>
      </c>
      <c r="AO436" s="2"/>
      <c r="AP436" s="2"/>
      <c r="AQ436" s="2"/>
      <c r="AR436" s="4"/>
      <c r="AS436" s="4"/>
      <c r="AT436" s="4"/>
      <c r="AU436" s="4"/>
      <c r="AV436" s="4"/>
      <c r="AW436" s="4"/>
      <c r="AX436" s="4"/>
      <c r="AY436" s="4"/>
      <c r="AZ436" s="4"/>
      <c r="BB436" s="4"/>
      <c r="BH436" s="4" t="str">
        <f>IF(IFERROR(VLOOKUP(F436,F437:F$1993,1,0),"")="","",COUNTIF(F:F,F436))</f>
        <v/>
      </c>
      <c r="BI436" s="4"/>
      <c r="BM436" s="5" t="str">
        <f>IF(B436="","",IF(BH436="",1+(MAX(BM$2:BM435)),""))</f>
        <v/>
      </c>
      <c r="BN436" s="5" t="str">
        <f t="shared" si="89"/>
        <v/>
      </c>
      <c r="BO436" s="5" t="str">
        <f t="shared" si="90"/>
        <v/>
      </c>
      <c r="BP436" s="15" t="str">
        <f t="shared" si="91"/>
        <v/>
      </c>
      <c r="BQ436" s="29"/>
      <c r="BR436" s="16"/>
      <c r="BS436" s="5" t="str">
        <f t="shared" si="105"/>
        <v/>
      </c>
      <c r="BV436" s="5" t="str">
        <f t="shared" si="97"/>
        <v/>
      </c>
      <c r="BW436" s="5" t="str">
        <f>IF(I436="","",IFERROR(IF(VLOOKUP(I436,I$2:I435,1,0)=0,"",""),I436))</f>
        <v/>
      </c>
      <c r="BX436" s="25" t="str">
        <f>IF(BW436="","",(IFERROR(VLOOKUP(MID(BW436,1,1),$CO$2:CS$28,3,0),0)+IFERROR(VLOOKUP(MID(BW436,2,1),CO$2:CS$28,4,0),0)+IFERROR(VLOOKUP(MID(BW436,3,1),CO$2:CS$28,5,0),0)+(ROW(BW436)/1000000000000)))</f>
        <v/>
      </c>
      <c r="BZ436" s="5">
        <v>435</v>
      </c>
      <c r="CA436" s="5" t="str">
        <f>IFERROR(VLOOKUP(BZ436,BV$2:BW1512,2,0),"")</f>
        <v/>
      </c>
      <c r="CU436" s="5" t="e">
        <f>IF(REPORTE!AH$2="si",IF(F436=VALUE(REPORTE!C$11),IF(SUM(CU437:CU$1993),CONCATENATE(INT(B436),", "),INT(B436)),""),IF(F436=VALUE(REPORTE!C$10),IF(SUM(CU437:CU$1993),CONCATENATE(INT(B436),", "),INT(B436)),""))</f>
        <v>#VALUE!</v>
      </c>
    </row>
    <row r="437" spans="1:99" s="5" customFormat="1" ht="15" customHeight="1" x14ac:dyDescent="0.25">
      <c r="A437" s="4" t="str">
        <f t="shared" si="88"/>
        <v/>
      </c>
      <c r="B437" s="6"/>
      <c r="C437" s="7"/>
      <c r="D437" s="10"/>
      <c r="E437" s="5" t="str">
        <f t="shared" si="107"/>
        <v/>
      </c>
      <c r="F437" s="9"/>
      <c r="G437" s="1" t="str">
        <f>IFERROR(INDEX('padron cfe'!B:B,MATCH(DATOS!F437,'padron cfe'!A:A,0),1),"")</f>
        <v/>
      </c>
      <c r="H437" s="1"/>
      <c r="J437" s="2" t="str">
        <f>IFERROR(INDEX('padron cfe'!C:C,MATCH(DATOS!F437,'padron cfe'!A:A,0),1),"")</f>
        <v/>
      </c>
      <c r="K437" s="4"/>
      <c r="L437" s="4" t="str">
        <f>IFERROR(IF(VLOOKUP(I437,I$2:L436,4,0)=0,"",VLOOKUP(I437,I$2:L436,4,0)),"")</f>
        <v/>
      </c>
      <c r="M437" s="4" t="str">
        <f>IFERROR(IF(VLOOKUP(I437,I$2:M436,5,0)=0,"",VLOOKUP(I437,I$2:M436,5,0)),"")</f>
        <v/>
      </c>
      <c r="N437" s="4" t="str">
        <f>IFERROR(VLOOKUP(I437,I$2:N436,9,0),"")</f>
        <v/>
      </c>
      <c r="O437" s="2"/>
      <c r="P437" s="2"/>
      <c r="Q437" s="5" t="str">
        <f t="shared" si="104"/>
        <v/>
      </c>
      <c r="T437" s="2" t="str">
        <f>IFERROR(INDEX('padron cfe'!D:D,MATCH(DATOS!F437,'padron cfe'!A:A,0),1),"")</f>
        <v/>
      </c>
      <c r="U437" s="4"/>
      <c r="V437" s="4"/>
      <c r="W437" s="4"/>
      <c r="X437" s="4"/>
      <c r="Y437" s="4"/>
      <c r="AA437" s="4"/>
      <c r="AB437" s="4"/>
      <c r="AC437" s="7" t="str">
        <f t="shared" ca="1" si="108"/>
        <v/>
      </c>
      <c r="AD437" s="7"/>
      <c r="AE437" s="7"/>
      <c r="AF437" s="97" t="str">
        <f>IFERROR(INDEX(bombas!F:F,MATCH(B437,bombas!I:I,0),1),"")</f>
        <v/>
      </c>
      <c r="AG437" s="6" t="str">
        <f>IFERROR(INDEX(bombas!H:H,MATCH(B437,bombas!I:I,0),1),"")</f>
        <v/>
      </c>
      <c r="AH437" s="4"/>
      <c r="AI437" s="4" t="str">
        <f t="shared" si="101"/>
        <v/>
      </c>
      <c r="AJ437" s="4"/>
      <c r="AK437" s="127" t="str">
        <f t="shared" si="106"/>
        <v/>
      </c>
      <c r="AL437" s="2" t="str">
        <f>IFERROR(IF(INDEX(AL$1:AL436,MATCH(I437,I$1:I436,0),1)=0,"",INDEX(AL$1:AL436,MATCH(I437,I$1:I436,0),1)),"")</f>
        <v/>
      </c>
      <c r="AM437" s="2" t="str">
        <f>IFERROR(IF(INDEX(AM$1:AM436,MATCH(I437,I$1:I436,0),1)=0,"",INDEX(AM$1:AM436,MATCH(I437,I$1:I436,0),1)),"")</f>
        <v/>
      </c>
      <c r="AN437" s="2" t="str">
        <f>IFERROR(IF(INDEX(AN$1:AN436,MATCH(I437,I$1:I436,0),1)=0,"",INDEX(AN$1:AN436,MATCH(I437,I$1:I436,0),1)),"")</f>
        <v/>
      </c>
      <c r="AO437" s="2"/>
      <c r="AP437" s="2"/>
      <c r="AQ437" s="2"/>
      <c r="AR437" s="4"/>
      <c r="AS437" s="4"/>
      <c r="AT437" s="4"/>
      <c r="AU437" s="4"/>
      <c r="AV437" s="4"/>
      <c r="AW437" s="4"/>
      <c r="AX437" s="4"/>
      <c r="AY437" s="4"/>
      <c r="AZ437" s="4"/>
      <c r="BB437" s="4"/>
      <c r="BH437" s="4" t="str">
        <f>IF(IFERROR(VLOOKUP(F437,F438:F$1993,1,0),"")="","",COUNTIF(F:F,F437))</f>
        <v/>
      </c>
      <c r="BI437" s="4"/>
      <c r="BM437" s="5" t="str">
        <f>IF(B437="","",IF(BH437="",1+(MAX(BM$2:BM436)),""))</f>
        <v/>
      </c>
      <c r="BN437" s="5" t="str">
        <f t="shared" si="89"/>
        <v/>
      </c>
      <c r="BO437" s="5" t="str">
        <f t="shared" si="90"/>
        <v/>
      </c>
      <c r="BP437" s="15" t="str">
        <f t="shared" si="91"/>
        <v/>
      </c>
      <c r="BQ437" s="29"/>
      <c r="BR437" s="16"/>
      <c r="BS437" s="5" t="str">
        <f t="shared" si="105"/>
        <v/>
      </c>
      <c r="BV437" s="5" t="str">
        <f t="shared" si="97"/>
        <v/>
      </c>
      <c r="BW437" s="5" t="str">
        <f>IF(I437="","",IFERROR(IF(VLOOKUP(I437,I$2:I436,1,0)=0,"",""),I437))</f>
        <v/>
      </c>
      <c r="BX437" s="25" t="str">
        <f>IF(BW437="","",(IFERROR(VLOOKUP(MID(BW437,1,1),$CO$2:CS$28,3,0),0)+IFERROR(VLOOKUP(MID(BW437,2,1),CO$2:CS$28,4,0),0)+IFERROR(VLOOKUP(MID(BW437,3,1),CO$2:CS$28,5,0),0)+(ROW(BW437)/1000000000000)))</f>
        <v/>
      </c>
      <c r="BZ437" s="5">
        <v>436</v>
      </c>
      <c r="CA437" s="5" t="str">
        <f>IFERROR(VLOOKUP(BZ437,BV$2:BW1513,2,0),"")</f>
        <v/>
      </c>
      <c r="CU437" s="5" t="e">
        <f>IF(REPORTE!AH$2="si",IF(F437=VALUE(REPORTE!C$11),IF(SUM(CU438:CU$1993),CONCATENATE(INT(B437),", "),INT(B437)),""),IF(F437=VALUE(REPORTE!C$10),IF(SUM(CU438:CU$1993),CONCATENATE(INT(B437),", "),INT(B437)),""))</f>
        <v>#VALUE!</v>
      </c>
    </row>
    <row r="438" spans="1:99" s="5" customFormat="1" ht="15" customHeight="1" x14ac:dyDescent="0.25">
      <c r="A438" s="4" t="str">
        <f t="shared" si="88"/>
        <v/>
      </c>
      <c r="B438" s="6"/>
      <c r="C438" s="7"/>
      <c r="D438" s="10"/>
      <c r="E438" s="5" t="str">
        <f t="shared" si="107"/>
        <v/>
      </c>
      <c r="F438" s="9"/>
      <c r="G438" s="1" t="str">
        <f>IFERROR(INDEX('padron cfe'!B:B,MATCH(DATOS!F438,'padron cfe'!A:A,0),1),"")</f>
        <v/>
      </c>
      <c r="H438" s="1"/>
      <c r="J438" s="2" t="str">
        <f>IFERROR(INDEX('padron cfe'!C:C,MATCH(DATOS!F438,'padron cfe'!A:A,0),1),"")</f>
        <v/>
      </c>
      <c r="K438" s="4"/>
      <c r="L438" s="4" t="str">
        <f>IFERROR(IF(VLOOKUP(I438,I$2:L437,4,0)=0,"",VLOOKUP(I438,I$2:L437,4,0)),"")</f>
        <v/>
      </c>
      <c r="M438" s="4" t="str">
        <f>IFERROR(IF(VLOOKUP(I438,I$2:M437,5,0)=0,"",VLOOKUP(I438,I$2:M437,5,0)),"")</f>
        <v/>
      </c>
      <c r="N438" s="4" t="str">
        <f>IFERROR(VLOOKUP(I438,I$2:N437,9,0),"")</f>
        <v/>
      </c>
      <c r="O438" s="2"/>
      <c r="P438" s="2"/>
      <c r="Q438" s="5" t="str">
        <f t="shared" ref="Q438:Q467" si="109">IF(I438="","",Q437)</f>
        <v/>
      </c>
      <c r="T438" s="2" t="str">
        <f>IFERROR(INDEX('padron cfe'!D:D,MATCH(DATOS!F438,'padron cfe'!A:A,0),1),"")</f>
        <v/>
      </c>
      <c r="U438" s="4"/>
      <c r="V438" s="4"/>
      <c r="W438" s="4"/>
      <c r="X438" s="4"/>
      <c r="Y438" s="4"/>
      <c r="AA438" s="4"/>
      <c r="AB438" s="4"/>
      <c r="AC438" s="7" t="str">
        <f t="shared" ca="1" si="108"/>
        <v/>
      </c>
      <c r="AD438" s="7"/>
      <c r="AE438" s="7"/>
      <c r="AF438" s="97" t="str">
        <f>IFERROR(INDEX(bombas!F:F,MATCH(B438,bombas!I:I,0),1),"")</f>
        <v/>
      </c>
      <c r="AG438" s="6" t="str">
        <f>IFERROR(INDEX(bombas!H:H,MATCH(B438,bombas!I:I,0),1),"")</f>
        <v/>
      </c>
      <c r="AH438" s="4"/>
      <c r="AI438" s="4" t="str">
        <f t="shared" si="101"/>
        <v/>
      </c>
      <c r="AJ438" s="4"/>
      <c r="AK438" s="127" t="str">
        <f t="shared" si="106"/>
        <v/>
      </c>
      <c r="AL438" s="2" t="str">
        <f>IFERROR(IF(INDEX(AL$1:AL437,MATCH(I438,I$1:I437,0),1)=0,"",INDEX(AL$1:AL437,MATCH(I438,I$1:I437,0),1)),"")</f>
        <v/>
      </c>
      <c r="AM438" s="2" t="str">
        <f>IFERROR(IF(INDEX(AM$1:AM437,MATCH(I438,I$1:I437,0),1)=0,"",INDEX(AM$1:AM437,MATCH(I438,I$1:I437,0),1)),"")</f>
        <v/>
      </c>
      <c r="AN438" s="2" t="str">
        <f>IFERROR(IF(INDEX(AN$1:AN437,MATCH(I438,I$1:I437,0),1)=0,"",INDEX(AN$1:AN437,MATCH(I438,I$1:I437,0),1)),"")</f>
        <v/>
      </c>
      <c r="AO438" s="2"/>
      <c r="AP438" s="2"/>
      <c r="AQ438" s="2"/>
      <c r="AR438" s="4"/>
      <c r="AS438" s="4"/>
      <c r="AT438" s="4"/>
      <c r="AU438" s="4"/>
      <c r="AV438" s="4"/>
      <c r="AW438" s="4"/>
      <c r="AX438" s="4"/>
      <c r="AY438" s="4"/>
      <c r="AZ438" s="4"/>
      <c r="BB438" s="4"/>
      <c r="BH438" s="4" t="str">
        <f>IF(IFERROR(VLOOKUP(F438,F439:F$1993,1,0),"")="","",COUNTIF(F:F,F438))</f>
        <v/>
      </c>
      <c r="BI438" s="4"/>
      <c r="BM438" s="5" t="str">
        <f>IF(B438="","",IF(BH438="",1+(MAX(BM$2:BM437)),""))</f>
        <v/>
      </c>
      <c r="BN438" s="5" t="str">
        <f t="shared" si="89"/>
        <v/>
      </c>
      <c r="BO438" s="5" t="str">
        <f t="shared" si="90"/>
        <v/>
      </c>
      <c r="BP438" s="15" t="str">
        <f t="shared" si="91"/>
        <v/>
      </c>
      <c r="BQ438" s="29"/>
      <c r="BR438" s="16"/>
      <c r="BS438" s="5" t="str">
        <f t="shared" si="105"/>
        <v/>
      </c>
      <c r="BV438" s="5" t="str">
        <f t="shared" si="97"/>
        <v/>
      </c>
      <c r="BW438" s="5" t="str">
        <f>IF(I438="","",IFERROR(IF(VLOOKUP(I438,I$2:I437,1,0)=0,"",""),I438))</f>
        <v/>
      </c>
      <c r="BX438" s="25" t="str">
        <f>IF(BW438="","",(IFERROR(VLOOKUP(MID(BW438,1,1),$CO$2:CS$28,3,0),0)+IFERROR(VLOOKUP(MID(BW438,2,1),CO$2:CS$28,4,0),0)+IFERROR(VLOOKUP(MID(BW438,3,1),CO$2:CS$28,5,0),0)+(ROW(BW438)/1000000000000)))</f>
        <v/>
      </c>
      <c r="BZ438" s="5">
        <v>437</v>
      </c>
      <c r="CA438" s="5" t="str">
        <f>IFERROR(VLOOKUP(BZ438,BV$2:BW1514,2,0),"")</f>
        <v/>
      </c>
      <c r="CU438" s="5" t="e">
        <f>IF(REPORTE!AH$2="si",IF(F438=VALUE(REPORTE!C$11),IF(SUM(CU439:CU$1993),CONCATENATE(INT(B438),", "),INT(B438)),""),IF(F438=VALUE(REPORTE!C$10),IF(SUM(CU439:CU$1993),CONCATENATE(INT(B438),", "),INT(B438)),""))</f>
        <v>#VALUE!</v>
      </c>
    </row>
    <row r="439" spans="1:99" s="5" customFormat="1" ht="15" customHeight="1" x14ac:dyDescent="0.25">
      <c r="A439" s="4" t="str">
        <f t="shared" si="88"/>
        <v/>
      </c>
      <c r="B439" s="6"/>
      <c r="C439" s="7"/>
      <c r="D439" s="10"/>
      <c r="E439" s="5" t="str">
        <f t="shared" si="107"/>
        <v/>
      </c>
      <c r="F439" s="9"/>
      <c r="G439" s="1" t="str">
        <f>IFERROR(INDEX('padron cfe'!B:B,MATCH(DATOS!F439,'padron cfe'!A:A,0),1),"")</f>
        <v/>
      </c>
      <c r="H439" s="1"/>
      <c r="J439" s="2" t="str">
        <f>IFERROR(INDEX('padron cfe'!C:C,MATCH(DATOS!F439,'padron cfe'!A:A,0),1),"")</f>
        <v/>
      </c>
      <c r="K439" s="4"/>
      <c r="L439" s="4" t="str">
        <f>IFERROR(IF(VLOOKUP(I439,I$2:L438,4,0)=0,"",VLOOKUP(I439,I$2:L438,4,0)),"")</f>
        <v/>
      </c>
      <c r="M439" s="4" t="str">
        <f>IFERROR(IF(VLOOKUP(I439,I$2:M438,5,0)=0,"",VLOOKUP(I439,I$2:M438,5,0)),"")</f>
        <v/>
      </c>
      <c r="N439" s="4" t="str">
        <f>IFERROR(VLOOKUP(I439,I$2:N438,9,0),"")</f>
        <v/>
      </c>
      <c r="O439" s="2"/>
      <c r="P439" s="2"/>
      <c r="Q439" s="5" t="str">
        <f t="shared" si="109"/>
        <v/>
      </c>
      <c r="T439" s="2" t="str">
        <f>IFERROR(INDEX('padron cfe'!D:D,MATCH(DATOS!F439,'padron cfe'!A:A,0),1),"")</f>
        <v/>
      </c>
      <c r="U439" s="4"/>
      <c r="V439" s="4"/>
      <c r="W439" s="4"/>
      <c r="X439" s="4"/>
      <c r="Y439" s="4"/>
      <c r="AA439" s="4"/>
      <c r="AB439" s="4"/>
      <c r="AC439" s="7" t="str">
        <f t="shared" ca="1" si="108"/>
        <v/>
      </c>
      <c r="AD439" s="7"/>
      <c r="AE439" s="7"/>
      <c r="AF439" s="97" t="str">
        <f>IFERROR(INDEX(bombas!F:F,MATCH(B439,bombas!I:I,0),1),"")</f>
        <v/>
      </c>
      <c r="AG439" s="6" t="str">
        <f>IFERROR(INDEX(bombas!H:H,MATCH(B439,bombas!I:I,0),1),"")</f>
        <v/>
      </c>
      <c r="AH439" s="4"/>
      <c r="AI439" s="4" t="str">
        <f t="shared" si="101"/>
        <v/>
      </c>
      <c r="AJ439" s="4"/>
      <c r="AK439" s="127" t="str">
        <f t="shared" si="106"/>
        <v/>
      </c>
      <c r="AL439" s="2" t="str">
        <f>IFERROR(IF(INDEX(AL$1:AL438,MATCH(I439,I$1:I438,0),1)=0,"",INDEX(AL$1:AL438,MATCH(I439,I$1:I438,0),1)),"")</f>
        <v/>
      </c>
      <c r="AM439" s="2" t="str">
        <f>IFERROR(IF(INDEX(AM$1:AM438,MATCH(I439,I$1:I438,0),1)=0,"",INDEX(AM$1:AM438,MATCH(I439,I$1:I438,0),1)),"")</f>
        <v/>
      </c>
      <c r="AN439" s="2" t="str">
        <f>IFERROR(IF(INDEX(AN$1:AN438,MATCH(I439,I$1:I438,0),1)=0,"",INDEX(AN$1:AN438,MATCH(I439,I$1:I438,0),1)),"")</f>
        <v/>
      </c>
      <c r="AO439" s="2"/>
      <c r="AP439" s="2"/>
      <c r="AQ439" s="2"/>
      <c r="AR439" s="4"/>
      <c r="AS439" s="4"/>
      <c r="AT439" s="4"/>
      <c r="AU439" s="4"/>
      <c r="AV439" s="4"/>
      <c r="AW439" s="4"/>
      <c r="AX439" s="4"/>
      <c r="AY439" s="4"/>
      <c r="AZ439" s="4"/>
      <c r="BB439" s="4"/>
      <c r="BH439" s="4" t="str">
        <f>IF(IFERROR(VLOOKUP(F439,F440:F$1993,1,0),"")="","",COUNTIF(F:F,F439))</f>
        <v/>
      </c>
      <c r="BI439" s="4"/>
      <c r="BM439" s="5" t="str">
        <f>IF(B439="","",IF(BH439="",1+(MAX(BM$2:BM438)),""))</f>
        <v/>
      </c>
      <c r="BN439" s="5" t="str">
        <f t="shared" si="89"/>
        <v/>
      </c>
      <c r="BO439" s="5" t="str">
        <f t="shared" si="90"/>
        <v/>
      </c>
      <c r="BP439" s="15" t="str">
        <f t="shared" si="91"/>
        <v/>
      </c>
      <c r="BQ439" s="29"/>
      <c r="BR439" s="16"/>
      <c r="BS439" s="5" t="str">
        <f t="shared" si="105"/>
        <v/>
      </c>
      <c r="BV439" s="5" t="str">
        <f t="shared" si="97"/>
        <v/>
      </c>
      <c r="BW439" s="5" t="str">
        <f>IF(I439="","",IFERROR(IF(VLOOKUP(I439,I$2:I438,1,0)=0,"",""),I439))</f>
        <v/>
      </c>
      <c r="BX439" s="25" t="str">
        <f>IF(BW439="","",(IFERROR(VLOOKUP(MID(BW439,1,1),$CO$2:CS$28,3,0),0)+IFERROR(VLOOKUP(MID(BW439,2,1),CO$2:CS$28,4,0),0)+IFERROR(VLOOKUP(MID(BW439,3,1),CO$2:CS$28,5,0),0)+(ROW(BW439)/1000000000000)))</f>
        <v/>
      </c>
      <c r="BZ439" s="5">
        <v>438</v>
      </c>
      <c r="CA439" s="5" t="str">
        <f>IFERROR(VLOOKUP(BZ439,BV$2:BW1515,2,0),"")</f>
        <v/>
      </c>
      <c r="CU439" s="5" t="e">
        <f>IF(REPORTE!AH$2="si",IF(F439=VALUE(REPORTE!C$11),IF(SUM(CU440:CU$1993),CONCATENATE(INT(B439),", "),INT(B439)),""),IF(F439=VALUE(REPORTE!C$10),IF(SUM(CU440:CU$1993),CONCATENATE(INT(B439),", "),INT(B439)),""))</f>
        <v>#VALUE!</v>
      </c>
    </row>
    <row r="440" spans="1:99" s="5" customFormat="1" ht="15" customHeight="1" x14ac:dyDescent="0.25">
      <c r="A440" s="4" t="str">
        <f t="shared" si="88"/>
        <v/>
      </c>
      <c r="B440" s="6"/>
      <c r="C440" s="7"/>
      <c r="D440" s="10"/>
      <c r="E440" s="5" t="str">
        <f t="shared" si="107"/>
        <v/>
      </c>
      <c r="F440" s="9"/>
      <c r="G440" s="1" t="str">
        <f>IFERROR(INDEX('padron cfe'!B:B,MATCH(DATOS!F440,'padron cfe'!A:A,0),1),"")</f>
        <v/>
      </c>
      <c r="H440" s="1"/>
      <c r="J440" s="2" t="str">
        <f>IFERROR(INDEX('padron cfe'!C:C,MATCH(DATOS!F440,'padron cfe'!A:A,0),1),"")</f>
        <v/>
      </c>
      <c r="K440" s="4"/>
      <c r="L440" s="4" t="str">
        <f>IFERROR(IF(VLOOKUP(I440,I$2:L439,4,0)=0,"",VLOOKUP(I440,I$2:L439,4,0)),"")</f>
        <v/>
      </c>
      <c r="M440" s="4" t="str">
        <f>IFERROR(IF(VLOOKUP(I440,I$2:M439,5,0)=0,"",VLOOKUP(I440,I$2:M439,5,0)),"")</f>
        <v/>
      </c>
      <c r="N440" s="4" t="str">
        <f>IFERROR(VLOOKUP(I440,I$2:N439,9,0),"")</f>
        <v/>
      </c>
      <c r="O440" s="2"/>
      <c r="P440" s="2"/>
      <c r="Q440" s="5" t="str">
        <f t="shared" si="109"/>
        <v/>
      </c>
      <c r="T440" s="2" t="str">
        <f>IFERROR(INDEX('padron cfe'!D:D,MATCH(DATOS!F440,'padron cfe'!A:A,0),1),"")</f>
        <v/>
      </c>
      <c r="U440" s="4"/>
      <c r="V440" s="4"/>
      <c r="W440" s="4"/>
      <c r="X440" s="4"/>
      <c r="Y440" s="4"/>
      <c r="AA440" s="4"/>
      <c r="AB440" s="4"/>
      <c r="AC440" s="7" t="str">
        <f t="shared" ca="1" si="108"/>
        <v/>
      </c>
      <c r="AD440" s="7"/>
      <c r="AE440" s="7"/>
      <c r="AF440" s="97" t="str">
        <f>IFERROR(INDEX(bombas!F:F,MATCH(B440,bombas!I:I,0),1),"")</f>
        <v/>
      </c>
      <c r="AG440" s="6" t="str">
        <f>IFERROR(INDEX(bombas!H:H,MATCH(B440,bombas!I:I,0),1),"")</f>
        <v/>
      </c>
      <c r="AH440" s="4"/>
      <c r="AI440" s="4" t="str">
        <f t="shared" si="101"/>
        <v/>
      </c>
      <c r="AJ440" s="4"/>
      <c r="AK440" s="127" t="str">
        <f t="shared" si="106"/>
        <v/>
      </c>
      <c r="AL440" s="2" t="str">
        <f>IFERROR(IF(INDEX(AL$1:AL439,MATCH(I440,I$1:I439,0),1)=0,"",INDEX(AL$1:AL439,MATCH(I440,I$1:I439,0),1)),"")</f>
        <v/>
      </c>
      <c r="AM440" s="2" t="str">
        <f>IFERROR(IF(INDEX(AM$1:AM439,MATCH(I440,I$1:I439,0),1)=0,"",INDEX(AM$1:AM439,MATCH(I440,I$1:I439,0),1)),"")</f>
        <v/>
      </c>
      <c r="AN440" s="2" t="str">
        <f>IFERROR(IF(INDEX(AN$1:AN439,MATCH(I440,I$1:I439,0),1)=0,"",INDEX(AN$1:AN439,MATCH(I440,I$1:I439,0),1)),"")</f>
        <v/>
      </c>
      <c r="AO440" s="2"/>
      <c r="AP440" s="2"/>
      <c r="AQ440" s="2"/>
      <c r="AR440" s="4"/>
      <c r="AS440" s="4"/>
      <c r="AT440" s="4"/>
      <c r="AU440" s="4"/>
      <c r="AV440" s="4"/>
      <c r="AW440" s="4"/>
      <c r="AX440" s="4"/>
      <c r="AY440" s="4"/>
      <c r="AZ440" s="4"/>
      <c r="BB440" s="4"/>
      <c r="BH440" s="4" t="str">
        <f>IF(IFERROR(VLOOKUP(F440,F441:F$1993,1,0),"")="","",COUNTIF(F:F,F440))</f>
        <v/>
      </c>
      <c r="BI440" s="4"/>
      <c r="BM440" s="5" t="str">
        <f>IF(B440="","",IF(BH440="",1+(MAX(BM$2:BM439)),""))</f>
        <v/>
      </c>
      <c r="BN440" s="5" t="str">
        <f t="shared" si="89"/>
        <v/>
      </c>
      <c r="BO440" s="5" t="str">
        <f t="shared" si="90"/>
        <v/>
      </c>
      <c r="BP440" s="15" t="str">
        <f t="shared" si="91"/>
        <v/>
      </c>
      <c r="BQ440" s="29"/>
      <c r="BR440" s="16"/>
      <c r="BS440" s="5" t="str">
        <f t="shared" si="105"/>
        <v/>
      </c>
      <c r="BV440" s="5" t="str">
        <f t="shared" si="97"/>
        <v/>
      </c>
      <c r="BW440" s="5" t="str">
        <f>IF(I440="","",IFERROR(IF(VLOOKUP(I440,I$2:I439,1,0)=0,"",""),I440))</f>
        <v/>
      </c>
      <c r="BX440" s="25" t="str">
        <f>IF(BW440="","",(IFERROR(VLOOKUP(MID(BW440,1,1),$CO$2:CS$28,3,0),0)+IFERROR(VLOOKUP(MID(BW440,2,1),CO$2:CS$28,4,0),0)+IFERROR(VLOOKUP(MID(BW440,3,1),CO$2:CS$28,5,0),0)+(ROW(BW440)/1000000000000)))</f>
        <v/>
      </c>
      <c r="BZ440" s="5">
        <v>439</v>
      </c>
      <c r="CA440" s="5" t="str">
        <f>IFERROR(VLOOKUP(BZ440,BV$2:BW1516,2,0),"")</f>
        <v/>
      </c>
      <c r="CU440" s="5" t="e">
        <f>IF(REPORTE!AH$2="si",IF(F440=VALUE(REPORTE!C$11),IF(SUM(CU441:CU$1993),CONCATENATE(INT(B440),", "),INT(B440)),""),IF(F440=VALUE(REPORTE!C$10),IF(SUM(CU441:CU$1993),CONCATENATE(INT(B440),", "),INT(B440)),""))</f>
        <v>#VALUE!</v>
      </c>
    </row>
    <row r="441" spans="1:99" s="5" customFormat="1" ht="15" customHeight="1" x14ac:dyDescent="0.25">
      <c r="A441" s="4" t="str">
        <f t="shared" si="88"/>
        <v/>
      </c>
      <c r="B441" s="6"/>
      <c r="C441" s="7"/>
      <c r="D441" s="10"/>
      <c r="E441" s="5" t="str">
        <f t="shared" si="107"/>
        <v/>
      </c>
      <c r="F441" s="9"/>
      <c r="G441" s="1" t="str">
        <f>IFERROR(INDEX('padron cfe'!B:B,MATCH(DATOS!F441,'padron cfe'!A:A,0),1),"")</f>
        <v/>
      </c>
      <c r="H441" s="1"/>
      <c r="J441" s="2" t="str">
        <f>IFERROR(INDEX('padron cfe'!C:C,MATCH(DATOS!F441,'padron cfe'!A:A,0),1),"")</f>
        <v/>
      </c>
      <c r="K441" s="4"/>
      <c r="L441" s="4" t="str">
        <f>IFERROR(IF(VLOOKUP(I441,I$2:L440,4,0)=0,"",VLOOKUP(I441,I$2:L440,4,0)),"")</f>
        <v/>
      </c>
      <c r="M441" s="4" t="str">
        <f>IFERROR(IF(VLOOKUP(I441,I$2:M440,5,0)=0,"",VLOOKUP(I441,I$2:M440,5,0)),"")</f>
        <v/>
      </c>
      <c r="N441" s="4" t="str">
        <f>IFERROR(VLOOKUP(I441,I$2:N440,9,0),"")</f>
        <v/>
      </c>
      <c r="O441" s="2"/>
      <c r="P441" s="2"/>
      <c r="Q441" s="5" t="str">
        <f t="shared" si="109"/>
        <v/>
      </c>
      <c r="T441" s="2" t="str">
        <f>IFERROR(INDEX('padron cfe'!D:D,MATCH(DATOS!F441,'padron cfe'!A:A,0),1),"")</f>
        <v/>
      </c>
      <c r="U441" s="4"/>
      <c r="V441" s="4"/>
      <c r="W441" s="4"/>
      <c r="X441" s="4"/>
      <c r="Y441" s="4"/>
      <c r="AA441" s="4"/>
      <c r="AB441" s="4"/>
      <c r="AC441" s="7" t="str">
        <f t="shared" ca="1" si="108"/>
        <v/>
      </c>
      <c r="AD441" s="7"/>
      <c r="AE441" s="7"/>
      <c r="AF441" s="97" t="str">
        <f>IFERROR(INDEX(bombas!F:F,MATCH(B441,bombas!I:I,0),1),"")</f>
        <v/>
      </c>
      <c r="AG441" s="6" t="str">
        <f>IFERROR(INDEX(bombas!H:H,MATCH(B441,bombas!I:I,0),1),"")</f>
        <v/>
      </c>
      <c r="AH441" s="4"/>
      <c r="AI441" s="4" t="str">
        <f t="shared" si="101"/>
        <v/>
      </c>
      <c r="AJ441" s="4"/>
      <c r="AK441" s="127" t="str">
        <f t="shared" si="106"/>
        <v/>
      </c>
      <c r="AL441" s="2" t="str">
        <f>IFERROR(IF(INDEX(AL$1:AL440,MATCH(I441,I$1:I440,0),1)=0,"",INDEX(AL$1:AL440,MATCH(I441,I$1:I440,0),1)),"")</f>
        <v/>
      </c>
      <c r="AM441" s="2" t="str">
        <f>IFERROR(IF(INDEX(AM$1:AM440,MATCH(I441,I$1:I440,0),1)=0,"",INDEX(AM$1:AM440,MATCH(I441,I$1:I440,0),1)),"")</f>
        <v/>
      </c>
      <c r="AN441" s="2" t="str">
        <f>IFERROR(IF(INDEX(AN$1:AN440,MATCH(I441,I$1:I440,0),1)=0,"",INDEX(AN$1:AN440,MATCH(I441,I$1:I440,0),1)),"")</f>
        <v/>
      </c>
      <c r="AO441" s="2"/>
      <c r="AP441" s="2"/>
      <c r="AQ441" s="2"/>
      <c r="AR441" s="4"/>
      <c r="AS441" s="4"/>
      <c r="AT441" s="4"/>
      <c r="AU441" s="4"/>
      <c r="AV441" s="4"/>
      <c r="AW441" s="4"/>
      <c r="AX441" s="4"/>
      <c r="AY441" s="4"/>
      <c r="AZ441" s="4"/>
      <c r="BB441" s="4"/>
      <c r="BH441" s="4" t="str">
        <f>IF(IFERROR(VLOOKUP(F441,F442:F$1993,1,0),"")="","",COUNTIF(F:F,F441))</f>
        <v/>
      </c>
      <c r="BI441" s="4"/>
      <c r="BM441" s="5" t="str">
        <f>IF(B441="","",IF(BH441="",1+(MAX(BM$2:BM440)),""))</f>
        <v/>
      </c>
      <c r="BN441" s="5" t="str">
        <f t="shared" si="89"/>
        <v/>
      </c>
      <c r="BO441" s="5" t="str">
        <f t="shared" si="90"/>
        <v/>
      </c>
      <c r="BP441" s="15" t="str">
        <f t="shared" si="91"/>
        <v/>
      </c>
      <c r="BQ441" s="29"/>
      <c r="BR441" s="16"/>
      <c r="BS441" s="5" t="str">
        <f t="shared" si="105"/>
        <v/>
      </c>
      <c r="BV441" s="5" t="str">
        <f t="shared" si="97"/>
        <v/>
      </c>
      <c r="BW441" s="5" t="str">
        <f>IF(I441="","",IFERROR(IF(VLOOKUP(I441,I$2:I440,1,0)=0,"",""),I441))</f>
        <v/>
      </c>
      <c r="BX441" s="25" t="str">
        <f>IF(BW441="","",(IFERROR(VLOOKUP(MID(BW441,1,1),$CO$2:CS$28,3,0),0)+IFERROR(VLOOKUP(MID(BW441,2,1),CO$2:CS$28,4,0),0)+IFERROR(VLOOKUP(MID(BW441,3,1),CO$2:CS$28,5,0),0)+(ROW(BW441)/1000000000000)))</f>
        <v/>
      </c>
      <c r="BZ441" s="5">
        <v>440</v>
      </c>
      <c r="CA441" s="5" t="str">
        <f>IFERROR(VLOOKUP(BZ441,BV$2:BW1517,2,0),"")</f>
        <v/>
      </c>
      <c r="CU441" s="5" t="e">
        <f>IF(REPORTE!AH$2="si",IF(F441=VALUE(REPORTE!C$11),IF(SUM(CU442:CU$1993),CONCATENATE(INT(B441),", "),INT(B441)),""),IF(F441=VALUE(REPORTE!C$10),IF(SUM(CU442:CU$1993),CONCATENATE(INT(B441),", "),INT(B441)),""))</f>
        <v>#VALUE!</v>
      </c>
    </row>
    <row r="442" spans="1:99" s="5" customFormat="1" ht="15" customHeight="1" x14ac:dyDescent="0.25">
      <c r="A442" s="4" t="str">
        <f t="shared" si="88"/>
        <v/>
      </c>
      <c r="B442" s="6"/>
      <c r="C442" s="7"/>
      <c r="D442" s="10"/>
      <c r="E442" s="5" t="str">
        <f t="shared" si="107"/>
        <v/>
      </c>
      <c r="F442" s="9"/>
      <c r="G442" s="1" t="str">
        <f>IFERROR(INDEX('padron cfe'!B:B,MATCH(DATOS!F442,'padron cfe'!A:A,0),1),"")</f>
        <v/>
      </c>
      <c r="H442" s="1"/>
      <c r="J442" s="2" t="str">
        <f>IFERROR(INDEX('padron cfe'!C:C,MATCH(DATOS!F442,'padron cfe'!A:A,0),1),"")</f>
        <v/>
      </c>
      <c r="K442" s="4"/>
      <c r="L442" s="4" t="str">
        <f>IFERROR(IF(VLOOKUP(I442,I$2:L441,4,0)=0,"",VLOOKUP(I442,I$2:L441,4,0)),"")</f>
        <v/>
      </c>
      <c r="M442" s="4" t="str">
        <f>IFERROR(IF(VLOOKUP(I442,I$2:M441,5,0)=0,"",VLOOKUP(I442,I$2:M441,5,0)),"")</f>
        <v/>
      </c>
      <c r="N442" s="4" t="str">
        <f>IFERROR(VLOOKUP(I442,I$2:N441,9,0),"")</f>
        <v/>
      </c>
      <c r="O442" s="2"/>
      <c r="P442" s="2"/>
      <c r="Q442" s="5" t="str">
        <f t="shared" si="109"/>
        <v/>
      </c>
      <c r="T442" s="2" t="str">
        <f>IFERROR(INDEX('padron cfe'!D:D,MATCH(DATOS!F442,'padron cfe'!A:A,0),1),"")</f>
        <v/>
      </c>
      <c r="U442" s="4"/>
      <c r="V442" s="4"/>
      <c r="W442" s="4"/>
      <c r="X442" s="4"/>
      <c r="Y442" s="4"/>
      <c r="AA442" s="4"/>
      <c r="AB442" s="4"/>
      <c r="AC442" s="7" t="str">
        <f t="shared" ca="1" si="108"/>
        <v/>
      </c>
      <c r="AD442" s="7"/>
      <c r="AE442" s="7"/>
      <c r="AF442" s="97" t="str">
        <f>IFERROR(INDEX(bombas!F:F,MATCH(B442,bombas!I:I,0),1),"")</f>
        <v/>
      </c>
      <c r="AG442" s="6" t="str">
        <f>IFERROR(INDEX(bombas!H:H,MATCH(B442,bombas!I:I,0),1),"")</f>
        <v/>
      </c>
      <c r="AH442" s="4"/>
      <c r="AI442" s="4" t="str">
        <f t="shared" si="101"/>
        <v/>
      </c>
      <c r="AJ442" s="4"/>
      <c r="AK442" s="127" t="str">
        <f t="shared" si="106"/>
        <v/>
      </c>
      <c r="AL442" s="2" t="str">
        <f>IFERROR(IF(INDEX(AL$1:AL441,MATCH(I442,I$1:I441,0),1)=0,"",INDEX(AL$1:AL441,MATCH(I442,I$1:I441,0),1)),"")</f>
        <v/>
      </c>
      <c r="AM442" s="2" t="str">
        <f>IFERROR(IF(INDEX(AM$1:AM441,MATCH(I442,I$1:I441,0),1)=0,"",INDEX(AM$1:AM441,MATCH(I442,I$1:I441,0),1)),"")</f>
        <v/>
      </c>
      <c r="AN442" s="2" t="str">
        <f>IFERROR(IF(INDEX(AN$1:AN441,MATCH(I442,I$1:I441,0),1)=0,"",INDEX(AN$1:AN441,MATCH(I442,I$1:I441,0),1)),"")</f>
        <v/>
      </c>
      <c r="AO442" s="2"/>
      <c r="AP442" s="2"/>
      <c r="AQ442" s="2"/>
      <c r="AR442" s="4"/>
      <c r="AS442" s="4"/>
      <c r="AT442" s="4"/>
      <c r="AU442" s="4"/>
      <c r="AV442" s="4"/>
      <c r="AW442" s="4"/>
      <c r="AX442" s="4"/>
      <c r="AY442" s="4"/>
      <c r="AZ442" s="4"/>
      <c r="BB442" s="4"/>
      <c r="BH442" s="4" t="str">
        <f>IF(IFERROR(VLOOKUP(F442,F443:F$1993,1,0),"")="","",COUNTIF(F:F,F442))</f>
        <v/>
      </c>
      <c r="BI442" s="4"/>
      <c r="BM442" s="5" t="str">
        <f>IF(B442="","",IF(BH442="",1+(MAX(BM$2:BM441)),""))</f>
        <v/>
      </c>
      <c r="BN442" s="5" t="str">
        <f t="shared" si="89"/>
        <v/>
      </c>
      <c r="BO442" s="5" t="str">
        <f t="shared" si="90"/>
        <v/>
      </c>
      <c r="BP442" s="15" t="str">
        <f t="shared" si="91"/>
        <v/>
      </c>
      <c r="BQ442" s="29"/>
      <c r="BR442" s="16"/>
      <c r="BS442" s="5" t="str">
        <f t="shared" si="105"/>
        <v/>
      </c>
      <c r="BV442" s="5" t="str">
        <f t="shared" si="97"/>
        <v/>
      </c>
      <c r="BW442" s="5" t="str">
        <f>IF(I442="","",IFERROR(IF(VLOOKUP(I442,I$2:I441,1,0)=0,"",""),I442))</f>
        <v/>
      </c>
      <c r="BX442" s="25" t="str">
        <f>IF(BW442="","",(IFERROR(VLOOKUP(MID(BW442,1,1),$CO$2:CS$28,3,0),0)+IFERROR(VLOOKUP(MID(BW442,2,1),CO$2:CS$28,4,0),0)+IFERROR(VLOOKUP(MID(BW442,3,1),CO$2:CS$28,5,0),0)+(ROW(BW442)/1000000000000)))</f>
        <v/>
      </c>
      <c r="BZ442" s="5">
        <v>441</v>
      </c>
      <c r="CA442" s="5" t="str">
        <f>IFERROR(VLOOKUP(BZ442,BV$2:BW1518,2,0),"")</f>
        <v/>
      </c>
      <c r="CU442" s="5" t="e">
        <f>IF(REPORTE!AH$2="si",IF(F442=VALUE(REPORTE!C$11),IF(SUM(CU443:CU$1993),CONCATENATE(INT(B442),", "),INT(B442)),""),IF(F442=VALUE(REPORTE!C$10),IF(SUM(CU443:CU$1993),CONCATENATE(INT(B442),", "),INT(B442)),""))</f>
        <v>#VALUE!</v>
      </c>
    </row>
    <row r="443" spans="1:99" s="5" customFormat="1" ht="15" customHeight="1" x14ac:dyDescent="0.25">
      <c r="A443" s="4" t="str">
        <f t="shared" si="88"/>
        <v/>
      </c>
      <c r="B443" s="6"/>
      <c r="C443" s="7"/>
      <c r="D443" s="10"/>
      <c r="E443" s="5" t="str">
        <f t="shared" si="107"/>
        <v/>
      </c>
      <c r="F443" s="9"/>
      <c r="G443" s="1" t="str">
        <f>IFERROR(INDEX('padron cfe'!B:B,MATCH(DATOS!F443,'padron cfe'!A:A,0),1),"")</f>
        <v/>
      </c>
      <c r="H443" s="1"/>
      <c r="J443" s="2" t="str">
        <f>IFERROR(INDEX('padron cfe'!C:C,MATCH(DATOS!F443,'padron cfe'!A:A,0),1),"")</f>
        <v/>
      </c>
      <c r="K443" s="4"/>
      <c r="L443" s="4" t="str">
        <f>IFERROR(IF(VLOOKUP(I443,I$2:L442,4,0)=0,"",VLOOKUP(I443,I$2:L442,4,0)),"")</f>
        <v/>
      </c>
      <c r="M443" s="4" t="str">
        <f>IFERROR(IF(VLOOKUP(I443,I$2:M442,5,0)=0,"",VLOOKUP(I443,I$2:M442,5,0)),"")</f>
        <v/>
      </c>
      <c r="N443" s="4" t="str">
        <f>IFERROR(VLOOKUP(I443,I$2:N442,9,0),"")</f>
        <v/>
      </c>
      <c r="O443" s="2"/>
      <c r="P443" s="2"/>
      <c r="Q443" s="5" t="str">
        <f t="shared" si="109"/>
        <v/>
      </c>
      <c r="T443" s="2" t="str">
        <f>IFERROR(INDEX('padron cfe'!D:D,MATCH(DATOS!F443,'padron cfe'!A:A,0),1),"")</f>
        <v/>
      </c>
      <c r="U443" s="4"/>
      <c r="V443" s="4"/>
      <c r="W443" s="4"/>
      <c r="X443" s="4"/>
      <c r="Y443" s="4"/>
      <c r="AA443" s="4"/>
      <c r="AB443" s="4"/>
      <c r="AC443" s="7" t="str">
        <f t="shared" ca="1" si="108"/>
        <v/>
      </c>
      <c r="AD443" s="7"/>
      <c r="AE443" s="7"/>
      <c r="AF443" s="97" t="str">
        <f>IFERROR(INDEX(bombas!F:F,MATCH(B443,bombas!I:I,0),1),"")</f>
        <v/>
      </c>
      <c r="AG443" s="6" t="str">
        <f>IFERROR(INDEX(bombas!H:H,MATCH(B443,bombas!I:I,0),1),"")</f>
        <v/>
      </c>
      <c r="AH443" s="4"/>
      <c r="AI443" s="4" t="str">
        <f t="shared" si="101"/>
        <v/>
      </c>
      <c r="AJ443" s="4"/>
      <c r="AK443" s="127" t="str">
        <f t="shared" si="106"/>
        <v/>
      </c>
      <c r="AL443" s="2" t="str">
        <f>IFERROR(IF(INDEX(AL$1:AL442,MATCH(I443,I$1:I442,0),1)=0,"",INDEX(AL$1:AL442,MATCH(I443,I$1:I442,0),1)),"")</f>
        <v/>
      </c>
      <c r="AM443" s="2" t="str">
        <f>IFERROR(IF(INDEX(AM$1:AM442,MATCH(I443,I$1:I442,0),1)=0,"",INDEX(AM$1:AM442,MATCH(I443,I$1:I442,0),1)),"")</f>
        <v/>
      </c>
      <c r="AN443" s="2" t="str">
        <f>IFERROR(IF(INDEX(AN$1:AN442,MATCH(I443,I$1:I442,0),1)=0,"",INDEX(AN$1:AN442,MATCH(I443,I$1:I442,0),1)),"")</f>
        <v/>
      </c>
      <c r="AO443" s="2"/>
      <c r="AP443" s="2"/>
      <c r="AQ443" s="2"/>
      <c r="AR443" s="4"/>
      <c r="AS443" s="4"/>
      <c r="AT443" s="4"/>
      <c r="AU443" s="4"/>
      <c r="AV443" s="4"/>
      <c r="AW443" s="4"/>
      <c r="AX443" s="4"/>
      <c r="AY443" s="4"/>
      <c r="AZ443" s="4"/>
      <c r="BB443" s="4"/>
      <c r="BH443" s="4" t="str">
        <f>IF(IFERROR(VLOOKUP(F443,F444:F$1993,1,0),"")="","",COUNTIF(F:F,F443))</f>
        <v/>
      </c>
      <c r="BI443" s="4"/>
      <c r="BM443" s="5" t="str">
        <f>IF(B443="","",IF(BH443="",1+(MAX(BM$2:BM442)),""))</f>
        <v/>
      </c>
      <c r="BN443" s="5" t="str">
        <f t="shared" si="89"/>
        <v/>
      </c>
      <c r="BO443" s="5" t="str">
        <f t="shared" si="90"/>
        <v/>
      </c>
      <c r="BP443" s="15" t="str">
        <f t="shared" si="91"/>
        <v/>
      </c>
      <c r="BQ443" s="29"/>
      <c r="BR443" s="16"/>
      <c r="BS443" s="5" t="str">
        <f t="shared" si="105"/>
        <v/>
      </c>
      <c r="BV443" s="5" t="str">
        <f t="shared" si="97"/>
        <v/>
      </c>
      <c r="BW443" s="5" t="str">
        <f>IF(I443="","",IFERROR(IF(VLOOKUP(I443,I$2:I442,1,0)=0,"",""),I443))</f>
        <v/>
      </c>
      <c r="BX443" s="25" t="str">
        <f>IF(BW443="","",(IFERROR(VLOOKUP(MID(BW443,1,1),$CO$2:CS$28,3,0),0)+IFERROR(VLOOKUP(MID(BW443,2,1),CO$2:CS$28,4,0),0)+IFERROR(VLOOKUP(MID(BW443,3,1),CO$2:CS$28,5,0),0)+(ROW(BW443)/1000000000000)))</f>
        <v/>
      </c>
      <c r="BZ443" s="5">
        <v>442</v>
      </c>
      <c r="CA443" s="5" t="str">
        <f>IFERROR(VLOOKUP(BZ443,BV$2:BW1519,2,0),"")</f>
        <v/>
      </c>
      <c r="CU443" s="5" t="e">
        <f>IF(REPORTE!AH$2="si",IF(F443=VALUE(REPORTE!C$11),IF(SUM(CU444:CU$1993),CONCATENATE(INT(B443),", "),INT(B443)),""),IF(F443=VALUE(REPORTE!C$10),IF(SUM(CU444:CU$1993),CONCATENATE(INT(B443),", "),INT(B443)),""))</f>
        <v>#VALUE!</v>
      </c>
    </row>
    <row r="444" spans="1:99" s="5" customFormat="1" ht="15" customHeight="1" x14ac:dyDescent="0.25">
      <c r="A444" s="4" t="str">
        <f t="shared" si="88"/>
        <v/>
      </c>
      <c r="B444" s="6"/>
      <c r="C444" s="7"/>
      <c r="D444" s="10"/>
      <c r="E444" s="5" t="str">
        <f t="shared" si="107"/>
        <v/>
      </c>
      <c r="F444" s="9"/>
      <c r="G444" s="1" t="str">
        <f>IFERROR(INDEX('padron cfe'!B:B,MATCH(DATOS!F444,'padron cfe'!A:A,0),1),"")</f>
        <v/>
      </c>
      <c r="H444" s="1"/>
      <c r="J444" s="2" t="str">
        <f>IFERROR(INDEX('padron cfe'!C:C,MATCH(DATOS!F444,'padron cfe'!A:A,0),1),"")</f>
        <v/>
      </c>
      <c r="K444" s="4"/>
      <c r="L444" s="4" t="str">
        <f>IFERROR(IF(VLOOKUP(I444,I$2:L443,4,0)=0,"",VLOOKUP(I444,I$2:L443,4,0)),"")</f>
        <v/>
      </c>
      <c r="M444" s="4" t="str">
        <f>IFERROR(IF(VLOOKUP(I444,I$2:M443,5,0)=0,"",VLOOKUP(I444,I$2:M443,5,0)),"")</f>
        <v/>
      </c>
      <c r="N444" s="4" t="str">
        <f>IFERROR(VLOOKUP(I444,I$2:N443,9,0),"")</f>
        <v/>
      </c>
      <c r="O444" s="2"/>
      <c r="P444" s="2"/>
      <c r="Q444" s="5" t="str">
        <f t="shared" si="109"/>
        <v/>
      </c>
      <c r="T444" s="2" t="str">
        <f>IFERROR(INDEX('padron cfe'!D:D,MATCH(DATOS!F444,'padron cfe'!A:A,0),1),"")</f>
        <v/>
      </c>
      <c r="U444" s="4"/>
      <c r="V444" s="4"/>
      <c r="W444" s="4"/>
      <c r="X444" s="4"/>
      <c r="Y444" s="4"/>
      <c r="AA444" s="4"/>
      <c r="AB444" s="4"/>
      <c r="AC444" s="7" t="str">
        <f t="shared" ca="1" si="108"/>
        <v/>
      </c>
      <c r="AD444" s="7"/>
      <c r="AE444" s="7"/>
      <c r="AF444" s="97" t="str">
        <f>IFERROR(INDEX(bombas!F:F,MATCH(B444,bombas!I:I,0),1),"")</f>
        <v/>
      </c>
      <c r="AG444" s="6" t="str">
        <f>IFERROR(INDEX(bombas!H:H,MATCH(B444,bombas!I:I,0),1),"")</f>
        <v/>
      </c>
      <c r="AH444" s="4"/>
      <c r="AI444" s="4" t="str">
        <f t="shared" si="101"/>
        <v/>
      </c>
      <c r="AJ444" s="4"/>
      <c r="AK444" s="127" t="str">
        <f t="shared" si="106"/>
        <v/>
      </c>
      <c r="AL444" s="2" t="str">
        <f>IFERROR(IF(INDEX(AL$1:AL443,MATCH(I444,I$1:I443,0),1)=0,"",INDEX(AL$1:AL443,MATCH(I444,I$1:I443,0),1)),"")</f>
        <v/>
      </c>
      <c r="AM444" s="2" t="str">
        <f>IFERROR(IF(INDEX(AM$1:AM443,MATCH(I444,I$1:I443,0),1)=0,"",INDEX(AM$1:AM443,MATCH(I444,I$1:I443,0),1)),"")</f>
        <v/>
      </c>
      <c r="AN444" s="2" t="str">
        <f>IFERROR(IF(INDEX(AN$1:AN443,MATCH(I444,I$1:I443,0),1)=0,"",INDEX(AN$1:AN443,MATCH(I444,I$1:I443,0),1)),"")</f>
        <v/>
      </c>
      <c r="AO444" s="2"/>
      <c r="AP444" s="2"/>
      <c r="AQ444" s="2"/>
      <c r="AR444" s="4"/>
      <c r="AS444" s="4"/>
      <c r="AT444" s="4"/>
      <c r="AU444" s="4"/>
      <c r="AV444" s="4"/>
      <c r="AW444" s="4"/>
      <c r="AX444" s="4"/>
      <c r="AY444" s="4"/>
      <c r="AZ444" s="4"/>
      <c r="BB444" s="4"/>
      <c r="BH444" s="4" t="str">
        <f>IF(IFERROR(VLOOKUP(F444,F445:F$1993,1,0),"")="","",COUNTIF(F:F,F444))</f>
        <v/>
      </c>
      <c r="BI444" s="4"/>
      <c r="BM444" s="5" t="str">
        <f>IF(B444="","",IF(BH444="",1+(MAX(BM$2:BM443)),""))</f>
        <v/>
      </c>
      <c r="BN444" s="5" t="str">
        <f t="shared" si="89"/>
        <v/>
      </c>
      <c r="BO444" s="5" t="str">
        <f t="shared" si="90"/>
        <v/>
      </c>
      <c r="BP444" s="15" t="str">
        <f t="shared" si="91"/>
        <v/>
      </c>
      <c r="BQ444" s="29"/>
      <c r="BR444" s="16"/>
      <c r="BS444" s="5" t="str">
        <f t="shared" si="105"/>
        <v/>
      </c>
      <c r="BV444" s="5" t="str">
        <f t="shared" si="97"/>
        <v/>
      </c>
      <c r="BW444" s="5" t="str">
        <f>IF(I444="","",IFERROR(IF(VLOOKUP(I444,I$2:I443,1,0)=0,"",""),I444))</f>
        <v/>
      </c>
      <c r="BX444" s="25" t="str">
        <f>IF(BW444="","",(IFERROR(VLOOKUP(MID(BW444,1,1),$CO$2:CS$28,3,0),0)+IFERROR(VLOOKUP(MID(BW444,2,1),CO$2:CS$28,4,0),0)+IFERROR(VLOOKUP(MID(BW444,3,1),CO$2:CS$28,5,0),0)+(ROW(BW444)/1000000000000)))</f>
        <v/>
      </c>
      <c r="BZ444" s="5">
        <v>443</v>
      </c>
      <c r="CA444" s="5" t="str">
        <f>IFERROR(VLOOKUP(BZ444,BV$2:BW1520,2,0),"")</f>
        <v/>
      </c>
      <c r="CU444" s="5" t="e">
        <f>IF(REPORTE!AH$2="si",IF(F444=VALUE(REPORTE!C$11),IF(SUM(CU445:CU$1993),CONCATENATE(INT(B444),", "),INT(B444)),""),IF(F444=VALUE(REPORTE!C$10),IF(SUM(CU445:CU$1993),CONCATENATE(INT(B444),", "),INT(B444)),""))</f>
        <v>#VALUE!</v>
      </c>
    </row>
    <row r="445" spans="1:99" s="5" customFormat="1" ht="15" customHeight="1" x14ac:dyDescent="0.25">
      <c r="A445" s="4" t="str">
        <f t="shared" si="88"/>
        <v/>
      </c>
      <c r="B445" s="6"/>
      <c r="C445" s="7"/>
      <c r="D445" s="10"/>
      <c r="E445" s="5" t="str">
        <f t="shared" si="107"/>
        <v/>
      </c>
      <c r="F445" s="9"/>
      <c r="G445" s="1" t="str">
        <f>IFERROR(INDEX('padron cfe'!B:B,MATCH(DATOS!F445,'padron cfe'!A:A,0),1),"")</f>
        <v/>
      </c>
      <c r="H445" s="1"/>
      <c r="J445" s="2" t="str">
        <f>IFERROR(INDEX('padron cfe'!C:C,MATCH(DATOS!F445,'padron cfe'!A:A,0),1),"")</f>
        <v/>
      </c>
      <c r="K445" s="4"/>
      <c r="L445" s="4" t="str">
        <f>IFERROR(IF(VLOOKUP(I445,I$2:L444,4,0)=0,"",VLOOKUP(I445,I$2:L444,4,0)),"")</f>
        <v/>
      </c>
      <c r="M445" s="4" t="str">
        <f>IFERROR(IF(VLOOKUP(I445,I$2:M444,5,0)=0,"",VLOOKUP(I445,I$2:M444,5,0)),"")</f>
        <v/>
      </c>
      <c r="N445" s="4" t="str">
        <f>IFERROR(VLOOKUP(I445,I$2:N444,9,0),"")</f>
        <v/>
      </c>
      <c r="O445" s="2"/>
      <c r="P445" s="2"/>
      <c r="Q445" s="5" t="str">
        <f t="shared" si="109"/>
        <v/>
      </c>
      <c r="T445" s="2" t="str">
        <f>IFERROR(INDEX('padron cfe'!D:D,MATCH(DATOS!F445,'padron cfe'!A:A,0),1),"")</f>
        <v/>
      </c>
      <c r="U445" s="4"/>
      <c r="V445" s="4"/>
      <c r="W445" s="4"/>
      <c r="X445" s="4"/>
      <c r="Y445" s="4"/>
      <c r="AA445" s="4"/>
      <c r="AB445" s="4"/>
      <c r="AC445" s="7" t="str">
        <f t="shared" ca="1" si="108"/>
        <v/>
      </c>
      <c r="AD445" s="7"/>
      <c r="AE445" s="7"/>
      <c r="AF445" s="97" t="str">
        <f>IFERROR(INDEX(bombas!F:F,MATCH(B445,bombas!I:I,0),1),"")</f>
        <v/>
      </c>
      <c r="AG445" s="6" t="str">
        <f>IFERROR(INDEX(bombas!H:H,MATCH(B445,bombas!I:I,0),1),"")</f>
        <v/>
      </c>
      <c r="AH445" s="4"/>
      <c r="AI445" s="4" t="str">
        <f t="shared" si="101"/>
        <v/>
      </c>
      <c r="AJ445" s="4"/>
      <c r="AK445" s="127" t="str">
        <f t="shared" si="106"/>
        <v/>
      </c>
      <c r="AL445" s="2" t="str">
        <f>IFERROR(IF(INDEX(AL$1:AL444,MATCH(I445,I$1:I444,0),1)=0,"",INDEX(AL$1:AL444,MATCH(I445,I$1:I444,0),1)),"")</f>
        <v/>
      </c>
      <c r="AM445" s="2" t="str">
        <f>IFERROR(IF(INDEX(AM$1:AM444,MATCH(I445,I$1:I444,0),1)=0,"",INDEX(AM$1:AM444,MATCH(I445,I$1:I444,0),1)),"")</f>
        <v/>
      </c>
      <c r="AN445" s="2" t="str">
        <f>IFERROR(IF(INDEX(AN$1:AN444,MATCH(I445,I$1:I444,0),1)=0,"",INDEX(AN$1:AN444,MATCH(I445,I$1:I444,0),1)),"")</f>
        <v/>
      </c>
      <c r="AO445" s="2"/>
      <c r="AP445" s="2"/>
      <c r="AQ445" s="2"/>
      <c r="AR445" s="4"/>
      <c r="AS445" s="4"/>
      <c r="AT445" s="4"/>
      <c r="AU445" s="4"/>
      <c r="AV445" s="4"/>
      <c r="AW445" s="4"/>
      <c r="AX445" s="4"/>
      <c r="AY445" s="4"/>
      <c r="AZ445" s="4"/>
      <c r="BB445" s="4"/>
      <c r="BH445" s="4" t="str">
        <f>IF(IFERROR(VLOOKUP(F445,F446:F$1993,1,0),"")="","",COUNTIF(F:F,F445))</f>
        <v/>
      </c>
      <c r="BI445" s="4"/>
      <c r="BM445" s="5" t="str">
        <f>IF(B445="","",IF(BH445="",1+(MAX(BM$2:BM444)),""))</f>
        <v/>
      </c>
      <c r="BN445" s="5" t="str">
        <f t="shared" si="89"/>
        <v/>
      </c>
      <c r="BO445" s="5" t="str">
        <f t="shared" si="90"/>
        <v/>
      </c>
      <c r="BP445" s="15" t="str">
        <f t="shared" si="91"/>
        <v/>
      </c>
      <c r="BQ445" s="29"/>
      <c r="BR445" s="16"/>
      <c r="BS445" s="5" t="str">
        <f t="shared" si="105"/>
        <v/>
      </c>
      <c r="BV445" s="5" t="str">
        <f t="shared" si="97"/>
        <v/>
      </c>
      <c r="BW445" s="5" t="str">
        <f>IF(I445="","",IFERROR(IF(VLOOKUP(I445,I$2:I444,1,0)=0,"",""),I445))</f>
        <v/>
      </c>
      <c r="BX445" s="25" t="str">
        <f>IF(BW445="","",(IFERROR(VLOOKUP(MID(BW445,1,1),$CO$2:CS$28,3,0),0)+IFERROR(VLOOKUP(MID(BW445,2,1),CO$2:CS$28,4,0),0)+IFERROR(VLOOKUP(MID(BW445,3,1),CO$2:CS$28,5,0),0)+(ROW(BW445)/1000000000000)))</f>
        <v/>
      </c>
      <c r="BZ445" s="5">
        <v>444</v>
      </c>
      <c r="CA445" s="5" t="str">
        <f>IFERROR(VLOOKUP(BZ445,BV$2:BW1521,2,0),"")</f>
        <v/>
      </c>
      <c r="CU445" s="5" t="e">
        <f>IF(REPORTE!AH$2="si",IF(F445=VALUE(REPORTE!C$11),IF(SUM(CU446:CU$1993),CONCATENATE(INT(B445),", "),INT(B445)),""),IF(F445=VALUE(REPORTE!C$10),IF(SUM(CU446:CU$1993),CONCATENATE(INT(B445),", "),INT(B445)),""))</f>
        <v>#VALUE!</v>
      </c>
    </row>
    <row r="446" spans="1:99" s="5" customFormat="1" ht="15" customHeight="1" x14ac:dyDescent="0.25">
      <c r="A446" s="4" t="str">
        <f t="shared" si="88"/>
        <v/>
      </c>
      <c r="B446" s="6"/>
      <c r="C446" s="7"/>
      <c r="D446" s="10"/>
      <c r="E446" s="5" t="str">
        <f t="shared" si="107"/>
        <v/>
      </c>
      <c r="F446" s="9"/>
      <c r="G446" s="1" t="str">
        <f>IFERROR(INDEX('padron cfe'!B:B,MATCH(DATOS!F446,'padron cfe'!A:A,0),1),"")</f>
        <v/>
      </c>
      <c r="H446" s="1"/>
      <c r="J446" s="2" t="str">
        <f>IFERROR(INDEX('padron cfe'!C:C,MATCH(DATOS!F446,'padron cfe'!A:A,0),1),"")</f>
        <v/>
      </c>
      <c r="K446" s="4"/>
      <c r="L446" s="4" t="str">
        <f>IFERROR(IF(VLOOKUP(I446,I$2:L445,4,0)=0,"",VLOOKUP(I446,I$2:L445,4,0)),"")</f>
        <v/>
      </c>
      <c r="M446" s="4" t="str">
        <f>IFERROR(IF(VLOOKUP(I446,I$2:M445,5,0)=0,"",VLOOKUP(I446,I$2:M445,5,0)),"")</f>
        <v/>
      </c>
      <c r="N446" s="4" t="str">
        <f>IFERROR(VLOOKUP(I446,I$2:N445,9,0),"")</f>
        <v/>
      </c>
      <c r="O446" s="2"/>
      <c r="P446" s="2"/>
      <c r="Q446" s="5" t="str">
        <f t="shared" si="109"/>
        <v/>
      </c>
      <c r="T446" s="2" t="str">
        <f>IFERROR(INDEX('padron cfe'!D:D,MATCH(DATOS!F446,'padron cfe'!A:A,0),1),"")</f>
        <v/>
      </c>
      <c r="U446" s="4"/>
      <c r="V446" s="4"/>
      <c r="W446" s="4"/>
      <c r="X446" s="4"/>
      <c r="Y446" s="4"/>
      <c r="AA446" s="4"/>
      <c r="AB446" s="4"/>
      <c r="AC446" s="7" t="str">
        <f t="shared" ca="1" si="108"/>
        <v/>
      </c>
      <c r="AD446" s="7"/>
      <c r="AE446" s="7"/>
      <c r="AF446" s="97" t="str">
        <f>IFERROR(INDEX(bombas!F:F,MATCH(B446,bombas!I:I,0),1),"")</f>
        <v/>
      </c>
      <c r="AG446" s="6" t="str">
        <f>IFERROR(INDEX(bombas!H:H,MATCH(B446,bombas!I:I,0),1),"")</f>
        <v/>
      </c>
      <c r="AH446" s="4"/>
      <c r="AI446" s="4" t="str">
        <f t="shared" si="101"/>
        <v/>
      </c>
      <c r="AJ446" s="4"/>
      <c r="AK446" s="127" t="str">
        <f t="shared" si="106"/>
        <v/>
      </c>
      <c r="AL446" s="2" t="str">
        <f>IFERROR(IF(INDEX(AL$1:AL445,MATCH(I446,I$1:I445,0),1)=0,"",INDEX(AL$1:AL445,MATCH(I446,I$1:I445,0),1)),"")</f>
        <v/>
      </c>
      <c r="AM446" s="2" t="str">
        <f>IFERROR(IF(INDEX(AM$1:AM445,MATCH(I446,I$1:I445,0),1)=0,"",INDEX(AM$1:AM445,MATCH(I446,I$1:I445,0),1)),"")</f>
        <v/>
      </c>
      <c r="AN446" s="2" t="str">
        <f>IFERROR(IF(INDEX(AN$1:AN445,MATCH(I446,I$1:I445,0),1)=0,"",INDEX(AN$1:AN445,MATCH(I446,I$1:I445,0),1)),"")</f>
        <v/>
      </c>
      <c r="AO446" s="2"/>
      <c r="AP446" s="2"/>
      <c r="AQ446" s="2"/>
      <c r="AR446" s="4"/>
      <c r="AS446" s="4"/>
      <c r="AT446" s="4"/>
      <c r="AU446" s="4"/>
      <c r="AV446" s="4"/>
      <c r="AW446" s="4"/>
      <c r="AX446" s="4"/>
      <c r="AY446" s="4"/>
      <c r="AZ446" s="4"/>
      <c r="BB446" s="4"/>
      <c r="BH446" s="4" t="str">
        <f>IF(IFERROR(VLOOKUP(F446,F447:F$1993,1,0),"")="","",COUNTIF(F:F,F446))</f>
        <v/>
      </c>
      <c r="BI446" s="4"/>
      <c r="BM446" s="5" t="str">
        <f>IF(B446="","",IF(BH446="",1+(MAX(BM$2:BM445)),""))</f>
        <v/>
      </c>
      <c r="BN446" s="5" t="str">
        <f t="shared" si="89"/>
        <v/>
      </c>
      <c r="BO446" s="5" t="str">
        <f t="shared" si="90"/>
        <v/>
      </c>
      <c r="BP446" s="15" t="str">
        <f t="shared" si="91"/>
        <v/>
      </c>
      <c r="BQ446" s="29"/>
      <c r="BR446" s="16"/>
      <c r="BS446" s="5" t="str">
        <f t="shared" si="105"/>
        <v/>
      </c>
      <c r="BV446" s="5" t="str">
        <f t="shared" si="97"/>
        <v/>
      </c>
      <c r="BW446" s="5" t="str">
        <f>IF(I446="","",IFERROR(IF(VLOOKUP(I446,I$2:I445,1,0)=0,"",""),I446))</f>
        <v/>
      </c>
      <c r="BX446" s="25" t="str">
        <f>IF(BW446="","",(IFERROR(VLOOKUP(MID(BW446,1,1),$CO$2:CS$28,3,0),0)+IFERROR(VLOOKUP(MID(BW446,2,1),CO$2:CS$28,4,0),0)+IFERROR(VLOOKUP(MID(BW446,3,1),CO$2:CS$28,5,0),0)+(ROW(BW446)/1000000000000)))</f>
        <v/>
      </c>
      <c r="BZ446" s="5">
        <v>445</v>
      </c>
      <c r="CA446" s="5" t="str">
        <f>IFERROR(VLOOKUP(BZ446,BV$2:BW1522,2,0),"")</f>
        <v/>
      </c>
      <c r="CU446" s="5" t="e">
        <f>IF(REPORTE!AH$2="si",IF(F446=VALUE(REPORTE!C$11),IF(SUM(CU447:CU$1993),CONCATENATE(INT(B446),", "),INT(B446)),""),IF(F446=VALUE(REPORTE!C$10),IF(SUM(CU447:CU$1993),CONCATENATE(INT(B446),", "),INT(B446)),""))</f>
        <v>#VALUE!</v>
      </c>
    </row>
    <row r="447" spans="1:99" s="5" customFormat="1" ht="15" customHeight="1" x14ac:dyDescent="0.25">
      <c r="A447" s="4" t="str">
        <f t="shared" si="88"/>
        <v/>
      </c>
      <c r="B447" s="6"/>
      <c r="C447" s="7"/>
      <c r="D447" s="10"/>
      <c r="E447" s="5" t="str">
        <f t="shared" si="107"/>
        <v/>
      </c>
      <c r="F447" s="9"/>
      <c r="G447" s="1" t="str">
        <f>IFERROR(INDEX('padron cfe'!B:B,MATCH(DATOS!F447,'padron cfe'!A:A,0),1),"")</f>
        <v/>
      </c>
      <c r="H447" s="1"/>
      <c r="J447" s="2" t="str">
        <f>IFERROR(INDEX('padron cfe'!C:C,MATCH(DATOS!F447,'padron cfe'!A:A,0),1),"")</f>
        <v/>
      </c>
      <c r="K447" s="4"/>
      <c r="L447" s="4" t="str">
        <f>IFERROR(IF(VLOOKUP(I447,I$2:L446,4,0)=0,"",VLOOKUP(I447,I$2:L446,4,0)),"")</f>
        <v/>
      </c>
      <c r="M447" s="4" t="str">
        <f>IFERROR(IF(VLOOKUP(I447,I$2:M446,5,0)=0,"",VLOOKUP(I447,I$2:M446,5,0)),"")</f>
        <v/>
      </c>
      <c r="N447" s="4" t="str">
        <f>IFERROR(VLOOKUP(I447,I$2:N446,9,0),"")</f>
        <v/>
      </c>
      <c r="O447" s="2"/>
      <c r="P447" s="2"/>
      <c r="Q447" s="5" t="str">
        <f t="shared" si="109"/>
        <v/>
      </c>
      <c r="T447" s="2" t="str">
        <f>IFERROR(INDEX('padron cfe'!D:D,MATCH(DATOS!F447,'padron cfe'!A:A,0),1),"")</f>
        <v/>
      </c>
      <c r="U447" s="4"/>
      <c r="V447" s="4"/>
      <c r="W447" s="4"/>
      <c r="X447" s="4"/>
      <c r="Y447" s="4"/>
      <c r="AA447" s="4"/>
      <c r="AB447" s="4"/>
      <c r="AC447" s="7" t="str">
        <f t="shared" ca="1" si="108"/>
        <v/>
      </c>
      <c r="AD447" s="7"/>
      <c r="AE447" s="7"/>
      <c r="AF447" s="97" t="str">
        <f>IFERROR(INDEX(bombas!F:F,MATCH(B447,bombas!I:I,0),1),"")</f>
        <v/>
      </c>
      <c r="AG447" s="6" t="str">
        <f>IFERROR(INDEX(bombas!H:H,MATCH(B447,bombas!I:I,0),1),"")</f>
        <v/>
      </c>
      <c r="AH447" s="4"/>
      <c r="AI447" s="4" t="str">
        <f t="shared" si="101"/>
        <v/>
      </c>
      <c r="AJ447" s="4"/>
      <c r="AK447" s="127" t="str">
        <f t="shared" si="106"/>
        <v/>
      </c>
      <c r="AL447" s="2" t="str">
        <f>IFERROR(IF(INDEX(AL$1:AL446,MATCH(I447,I$1:I446,0),1)=0,"",INDEX(AL$1:AL446,MATCH(I447,I$1:I446,0),1)),"")</f>
        <v/>
      </c>
      <c r="AM447" s="2" t="str">
        <f>IFERROR(IF(INDEX(AM$1:AM446,MATCH(I447,I$1:I446,0),1)=0,"",INDEX(AM$1:AM446,MATCH(I447,I$1:I446,0),1)),"")</f>
        <v/>
      </c>
      <c r="AN447" s="2" t="str">
        <f>IFERROR(IF(INDEX(AN$1:AN446,MATCH(I447,I$1:I446,0),1)=0,"",INDEX(AN$1:AN446,MATCH(I447,I$1:I446,0),1)),"")</f>
        <v/>
      </c>
      <c r="AO447" s="2"/>
      <c r="AP447" s="2"/>
      <c r="AQ447" s="2"/>
      <c r="AR447" s="4"/>
      <c r="AS447" s="4"/>
      <c r="AT447" s="4"/>
      <c r="AU447" s="4"/>
      <c r="AV447" s="4"/>
      <c r="AW447" s="4"/>
      <c r="AX447" s="4"/>
      <c r="AY447" s="4"/>
      <c r="AZ447" s="4"/>
      <c r="BB447" s="4"/>
      <c r="BH447" s="4" t="str">
        <f>IF(IFERROR(VLOOKUP(F447,F448:F$1993,1,0),"")="","",COUNTIF(F:F,F447))</f>
        <v/>
      </c>
      <c r="BI447" s="4"/>
      <c r="BM447" s="5" t="str">
        <f>IF(B447="","",IF(BH447="",1+(MAX(BM$2:BM446)),""))</f>
        <v/>
      </c>
      <c r="BN447" s="5" t="str">
        <f t="shared" si="89"/>
        <v/>
      </c>
      <c r="BO447" s="5" t="str">
        <f t="shared" si="90"/>
        <v/>
      </c>
      <c r="BP447" s="15" t="str">
        <f t="shared" si="91"/>
        <v/>
      </c>
      <c r="BQ447" s="29"/>
      <c r="BR447" s="16"/>
      <c r="BS447" s="5" t="str">
        <f t="shared" si="105"/>
        <v/>
      </c>
      <c r="BV447" s="5" t="str">
        <f t="shared" si="97"/>
        <v/>
      </c>
      <c r="BW447" s="5" t="str">
        <f>IF(I447="","",IFERROR(IF(VLOOKUP(I447,I$2:I446,1,0)=0,"",""),I447))</f>
        <v/>
      </c>
      <c r="BX447" s="25" t="str">
        <f>IF(BW447="","",(IFERROR(VLOOKUP(MID(BW447,1,1),$CO$2:CS$28,3,0),0)+IFERROR(VLOOKUP(MID(BW447,2,1),CO$2:CS$28,4,0),0)+IFERROR(VLOOKUP(MID(BW447,3,1),CO$2:CS$28,5,0),0)+(ROW(BW447)/1000000000000)))</f>
        <v/>
      </c>
      <c r="BZ447" s="5">
        <v>446</v>
      </c>
      <c r="CA447" s="5" t="str">
        <f>IFERROR(VLOOKUP(BZ447,BV$2:BW1523,2,0),"")</f>
        <v/>
      </c>
      <c r="CU447" s="5" t="e">
        <f>IF(REPORTE!AH$2="si",IF(F447=VALUE(REPORTE!C$11),IF(SUM(CU448:CU$1993),CONCATENATE(INT(B447),", "),INT(B447)),""),IF(F447=VALUE(REPORTE!C$10),IF(SUM(CU448:CU$1993),CONCATENATE(INT(B447),", "),INT(B447)),""))</f>
        <v>#VALUE!</v>
      </c>
    </row>
    <row r="448" spans="1:99" s="5" customFormat="1" ht="15" customHeight="1" x14ac:dyDescent="0.25">
      <c r="A448" s="4" t="str">
        <f t="shared" si="88"/>
        <v/>
      </c>
      <c r="B448" s="6"/>
      <c r="C448" s="7"/>
      <c r="D448" s="10"/>
      <c r="E448" s="5" t="str">
        <f t="shared" si="107"/>
        <v/>
      </c>
      <c r="F448" s="9"/>
      <c r="G448" s="1" t="str">
        <f>IFERROR(INDEX('padron cfe'!B:B,MATCH(DATOS!F448,'padron cfe'!A:A,0),1),"")</f>
        <v/>
      </c>
      <c r="H448" s="1"/>
      <c r="J448" s="2" t="str">
        <f>IFERROR(INDEX('padron cfe'!C:C,MATCH(DATOS!F448,'padron cfe'!A:A,0),1),"")</f>
        <v/>
      </c>
      <c r="K448" s="4"/>
      <c r="L448" s="4" t="str">
        <f>IFERROR(IF(VLOOKUP(I448,I$2:L447,4,0)=0,"",VLOOKUP(I448,I$2:L447,4,0)),"")</f>
        <v/>
      </c>
      <c r="M448" s="4" t="str">
        <f>IFERROR(IF(VLOOKUP(I448,I$2:M447,5,0)=0,"",VLOOKUP(I448,I$2:M447,5,0)),"")</f>
        <v/>
      </c>
      <c r="N448" s="4" t="str">
        <f>IFERROR(VLOOKUP(I448,I$2:N447,9,0),"")</f>
        <v/>
      </c>
      <c r="O448" s="2"/>
      <c r="P448" s="2"/>
      <c r="Q448" s="5" t="str">
        <f t="shared" si="109"/>
        <v/>
      </c>
      <c r="T448" s="2" t="str">
        <f>IFERROR(INDEX('padron cfe'!D:D,MATCH(DATOS!F448,'padron cfe'!A:A,0),1),"")</f>
        <v/>
      </c>
      <c r="U448" s="4"/>
      <c r="V448" s="4"/>
      <c r="W448" s="4"/>
      <c r="X448" s="4"/>
      <c r="Y448" s="4"/>
      <c r="AA448" s="4"/>
      <c r="AB448" s="4"/>
      <c r="AC448" s="7" t="str">
        <f t="shared" ca="1" si="108"/>
        <v/>
      </c>
      <c r="AD448" s="7"/>
      <c r="AE448" s="7"/>
      <c r="AF448" s="97" t="str">
        <f>IFERROR(INDEX(bombas!F:F,MATCH(B448,bombas!I:I,0),1),"")</f>
        <v/>
      </c>
      <c r="AG448" s="6" t="str">
        <f>IFERROR(INDEX(bombas!H:H,MATCH(B448,bombas!I:I,0),1),"")</f>
        <v/>
      </c>
      <c r="AH448" s="4"/>
      <c r="AI448" s="4" t="str">
        <f t="shared" si="101"/>
        <v/>
      </c>
      <c r="AJ448" s="4"/>
      <c r="AK448" s="127" t="str">
        <f t="shared" si="106"/>
        <v/>
      </c>
      <c r="AL448" s="2" t="str">
        <f>IFERROR(IF(INDEX(AL$1:AL447,MATCH(I448,I$1:I447,0),1)=0,"",INDEX(AL$1:AL447,MATCH(I448,I$1:I447,0),1)),"")</f>
        <v/>
      </c>
      <c r="AM448" s="2" t="str">
        <f>IFERROR(IF(INDEX(AM$1:AM447,MATCH(I448,I$1:I447,0),1)=0,"",INDEX(AM$1:AM447,MATCH(I448,I$1:I447,0),1)),"")</f>
        <v/>
      </c>
      <c r="AN448" s="2" t="str">
        <f>IFERROR(IF(INDEX(AN$1:AN447,MATCH(I448,I$1:I447,0),1)=0,"",INDEX(AN$1:AN447,MATCH(I448,I$1:I447,0),1)),"")</f>
        <v/>
      </c>
      <c r="AO448" s="2"/>
      <c r="AP448" s="2"/>
      <c r="AQ448" s="2"/>
      <c r="AR448" s="4"/>
      <c r="AS448" s="4"/>
      <c r="AT448" s="4"/>
      <c r="AU448" s="4"/>
      <c r="AV448" s="4"/>
      <c r="AW448" s="4"/>
      <c r="AX448" s="4"/>
      <c r="AY448" s="4"/>
      <c r="AZ448" s="4"/>
      <c r="BB448" s="4"/>
      <c r="BH448" s="4" t="str">
        <f>IF(IFERROR(VLOOKUP(F448,F449:F$1993,1,0),"")="","",COUNTIF(F:F,F448))</f>
        <v/>
      </c>
      <c r="BI448" s="4"/>
      <c r="BM448" s="5" t="str">
        <f>IF(B448="","",IF(BH448="",1+(MAX(BM$2:BM447)),""))</f>
        <v/>
      </c>
      <c r="BN448" s="5" t="str">
        <f t="shared" si="89"/>
        <v/>
      </c>
      <c r="BO448" s="5" t="str">
        <f t="shared" si="90"/>
        <v/>
      </c>
      <c r="BP448" s="15" t="str">
        <f t="shared" si="91"/>
        <v/>
      </c>
      <c r="BQ448" s="29"/>
      <c r="BR448" s="16"/>
      <c r="BS448" s="5" t="str">
        <f t="shared" si="105"/>
        <v/>
      </c>
      <c r="BV448" s="5" t="str">
        <f t="shared" si="97"/>
        <v/>
      </c>
      <c r="BW448" s="5" t="str">
        <f>IF(I448="","",IFERROR(IF(VLOOKUP(I448,I$2:I447,1,0)=0,"",""),I448))</f>
        <v/>
      </c>
      <c r="BX448" s="25" t="str">
        <f>IF(BW448="","",(IFERROR(VLOOKUP(MID(BW448,1,1),$CO$2:CS$28,3,0),0)+IFERROR(VLOOKUP(MID(BW448,2,1),CO$2:CS$28,4,0),0)+IFERROR(VLOOKUP(MID(BW448,3,1),CO$2:CS$28,5,0),0)+(ROW(BW448)/1000000000000)))</f>
        <v/>
      </c>
      <c r="BZ448" s="5">
        <v>447</v>
      </c>
      <c r="CA448" s="5" t="str">
        <f>IFERROR(VLOOKUP(BZ448,BV$2:BW1524,2,0),"")</f>
        <v/>
      </c>
      <c r="CU448" s="5" t="e">
        <f>IF(REPORTE!AH$2="si",IF(F448=VALUE(REPORTE!C$11),IF(SUM(CU449:CU$1993),CONCATENATE(INT(B448),", "),INT(B448)),""),IF(F448=VALUE(REPORTE!C$10),IF(SUM(CU449:CU$1993),CONCATENATE(INT(B448),", "),INT(B448)),""))</f>
        <v>#VALUE!</v>
      </c>
    </row>
    <row r="449" spans="1:100" s="5" customFormat="1" ht="15" customHeight="1" x14ac:dyDescent="0.25">
      <c r="A449" s="4" t="str">
        <f t="shared" si="88"/>
        <v/>
      </c>
      <c r="B449" s="6"/>
      <c r="C449" s="7"/>
      <c r="D449" s="10"/>
      <c r="E449" s="5" t="str">
        <f t="shared" si="107"/>
        <v/>
      </c>
      <c r="F449" s="9"/>
      <c r="G449" s="1" t="str">
        <f>IFERROR(INDEX('padron cfe'!B:B,MATCH(DATOS!F449,'padron cfe'!A:A,0),1),"")</f>
        <v/>
      </c>
      <c r="H449" s="1"/>
      <c r="J449" s="2" t="str">
        <f>IFERROR(INDEX('padron cfe'!C:C,MATCH(DATOS!F449,'padron cfe'!A:A,0),1),"")</f>
        <v/>
      </c>
      <c r="K449" s="4"/>
      <c r="L449" s="4" t="str">
        <f>IFERROR(IF(VLOOKUP(I449,I$2:L448,4,0)=0,"",VLOOKUP(I449,I$2:L448,4,0)),"")</f>
        <v/>
      </c>
      <c r="M449" s="4" t="str">
        <f>IFERROR(IF(VLOOKUP(I449,I$2:M448,5,0)=0,"",VLOOKUP(I449,I$2:M448,5,0)),"")</f>
        <v/>
      </c>
      <c r="N449" s="4" t="str">
        <f>IFERROR(VLOOKUP(I449,I$2:N448,9,0),"")</f>
        <v/>
      </c>
      <c r="O449" s="2"/>
      <c r="P449" s="2"/>
      <c r="Q449" s="5" t="str">
        <f t="shared" si="109"/>
        <v/>
      </c>
      <c r="T449" s="2" t="str">
        <f>IFERROR(INDEX('padron cfe'!D:D,MATCH(DATOS!F449,'padron cfe'!A:A,0),1),"")</f>
        <v/>
      </c>
      <c r="U449" s="4"/>
      <c r="V449" s="4"/>
      <c r="W449" s="4"/>
      <c r="X449" s="4"/>
      <c r="Y449" s="4"/>
      <c r="AA449" s="4"/>
      <c r="AB449" s="4"/>
      <c r="AC449" s="7" t="str">
        <f t="shared" ca="1" si="108"/>
        <v/>
      </c>
      <c r="AD449" s="7"/>
      <c r="AE449" s="7"/>
      <c r="AF449" s="97" t="str">
        <f>IFERROR(INDEX(bombas!F:F,MATCH(B449,bombas!I:I,0),1),"")</f>
        <v/>
      </c>
      <c r="AG449" s="6" t="str">
        <f>IFERROR(INDEX(bombas!H:H,MATCH(B449,bombas!I:I,0),1),"")</f>
        <v/>
      </c>
      <c r="AH449" s="4"/>
      <c r="AI449" s="4" t="str">
        <f t="shared" si="101"/>
        <v/>
      </c>
      <c r="AJ449" s="4"/>
      <c r="AK449" s="127" t="str">
        <f t="shared" si="106"/>
        <v/>
      </c>
      <c r="AL449" s="2" t="str">
        <f>IFERROR(IF(INDEX(AL$1:AL448,MATCH(I449,I$1:I448,0),1)=0,"",INDEX(AL$1:AL448,MATCH(I449,I$1:I448,0),1)),"")</f>
        <v/>
      </c>
      <c r="AM449" s="2" t="str">
        <f>IFERROR(IF(INDEX(AM$1:AM448,MATCH(I449,I$1:I448,0),1)=0,"",INDEX(AM$1:AM448,MATCH(I449,I$1:I448,0),1)),"")</f>
        <v/>
      </c>
      <c r="AN449" s="2" t="str">
        <f>IFERROR(IF(INDEX(AN$1:AN448,MATCH(I449,I$1:I448,0),1)=0,"",INDEX(AN$1:AN448,MATCH(I449,I$1:I448,0),1)),"")</f>
        <v/>
      </c>
      <c r="AO449" s="2"/>
      <c r="AP449" s="2"/>
      <c r="AQ449" s="2"/>
      <c r="AR449" s="4"/>
      <c r="AS449" s="4"/>
      <c r="AT449" s="4"/>
      <c r="AU449" s="4"/>
      <c r="AV449" s="4"/>
      <c r="AW449" s="4"/>
      <c r="AX449" s="4"/>
      <c r="AY449" s="4"/>
      <c r="AZ449" s="4"/>
      <c r="BB449" s="4"/>
      <c r="BH449" s="4" t="str">
        <f>IF(IFERROR(VLOOKUP(F449,F450:F$1993,1,0),"")="","",COUNTIF(F:F,F449))</f>
        <v/>
      </c>
      <c r="BI449" s="4"/>
      <c r="BM449" s="5" t="str">
        <f>IF(B449="","",IF(BH449="",1+(MAX(BM$2:BM448)),""))</f>
        <v/>
      </c>
      <c r="BN449" s="5" t="str">
        <f t="shared" si="89"/>
        <v/>
      </c>
      <c r="BO449" s="5" t="str">
        <f t="shared" si="90"/>
        <v/>
      </c>
      <c r="BP449" s="15" t="str">
        <f t="shared" si="91"/>
        <v/>
      </c>
      <c r="BQ449" s="29"/>
      <c r="BR449" s="16"/>
      <c r="BS449" s="5" t="str">
        <f t="shared" si="105"/>
        <v/>
      </c>
      <c r="BV449" s="5" t="str">
        <f t="shared" si="97"/>
        <v/>
      </c>
      <c r="BW449" s="5" t="str">
        <f>IF(I449="","",IFERROR(IF(VLOOKUP(I449,I$2:I448,1,0)=0,"",""),I449))</f>
        <v/>
      </c>
      <c r="BX449" s="25" t="str">
        <f>IF(BW449="","",(IFERROR(VLOOKUP(MID(BW449,1,1),$CO$2:CS$28,3,0),0)+IFERROR(VLOOKUP(MID(BW449,2,1),CO$2:CS$28,4,0),0)+IFERROR(VLOOKUP(MID(BW449,3,1),CO$2:CS$28,5,0),0)+(ROW(BW449)/1000000000000)))</f>
        <v/>
      </c>
      <c r="BZ449" s="5">
        <v>448</v>
      </c>
      <c r="CA449" s="5" t="str">
        <f>IFERROR(VLOOKUP(BZ449,BV$2:BW1525,2,0),"")</f>
        <v/>
      </c>
      <c r="CU449" s="5" t="e">
        <f>IF(REPORTE!AH$2="si",IF(F449=VALUE(REPORTE!C$11),IF(SUM(CU450:CU$1993),CONCATENATE(INT(B449),", "),INT(B449)),""),IF(F449=VALUE(REPORTE!C$10),IF(SUM(CU450:CU$1993),CONCATENATE(INT(B449),", "),INT(B449)),""))</f>
        <v>#VALUE!</v>
      </c>
    </row>
    <row r="450" spans="1:100" s="5" customFormat="1" ht="15" customHeight="1" x14ac:dyDescent="0.25">
      <c r="A450" s="4" t="str">
        <f t="shared" ref="A450:A513" si="110">IF(BB450="",IF(B450="","",IF(LEN(B450)=1,"000"&amp;B450,IF(LEN(B450)=2,"00"&amp;B450,IF(LEN(B450)=3,"0"&amp;B450,B450)))),F450)</f>
        <v/>
      </c>
      <c r="B450" s="6"/>
      <c r="C450" s="7"/>
      <c r="D450" s="10"/>
      <c r="E450" s="5" t="str">
        <f t="shared" si="107"/>
        <v/>
      </c>
      <c r="F450" s="9"/>
      <c r="G450" s="1" t="str">
        <f>IFERROR(INDEX('padron cfe'!B:B,MATCH(DATOS!F450,'padron cfe'!A:A,0),1),"")</f>
        <v/>
      </c>
      <c r="H450" s="1"/>
      <c r="J450" s="2" t="str">
        <f>IFERROR(INDEX('padron cfe'!C:C,MATCH(DATOS!F450,'padron cfe'!A:A,0),1),"")</f>
        <v/>
      </c>
      <c r="K450" s="4"/>
      <c r="L450" s="4" t="str">
        <f>IFERROR(IF(VLOOKUP(I450,I$2:L449,4,0)=0,"",VLOOKUP(I450,I$2:L449,4,0)),"")</f>
        <v/>
      </c>
      <c r="M450" s="4" t="str">
        <f>IFERROR(IF(VLOOKUP(I450,I$2:M449,5,0)=0,"",VLOOKUP(I450,I$2:M449,5,0)),"")</f>
        <v/>
      </c>
      <c r="N450" s="4" t="str">
        <f>IFERROR(VLOOKUP(I450,I$2:N449,9,0),"")</f>
        <v/>
      </c>
      <c r="O450" s="2"/>
      <c r="P450" s="2"/>
      <c r="Q450" s="5" t="str">
        <f t="shared" si="109"/>
        <v/>
      </c>
      <c r="T450" s="2" t="str">
        <f>IFERROR(INDEX('padron cfe'!D:D,MATCH(DATOS!F450,'padron cfe'!A:A,0),1),"")</f>
        <v/>
      </c>
      <c r="U450" s="4"/>
      <c r="V450" s="4"/>
      <c r="W450" s="4"/>
      <c r="X450" s="4"/>
      <c r="Y450" s="4"/>
      <c r="AA450" s="4"/>
      <c r="AB450" s="4"/>
      <c r="AC450" s="7" t="str">
        <f t="shared" ca="1" si="108"/>
        <v/>
      </c>
      <c r="AD450" s="7"/>
      <c r="AE450" s="7"/>
      <c r="AF450" s="97" t="str">
        <f>IFERROR(INDEX(bombas!F:F,MATCH(B450,bombas!I:I,0),1),"")</f>
        <v/>
      </c>
      <c r="AG450" s="6" t="str">
        <f>IFERROR(INDEX(bombas!H:H,MATCH(B450,bombas!I:I,0),1),"")</f>
        <v/>
      </c>
      <c r="AH450" s="4"/>
      <c r="AI450" s="4" t="str">
        <f t="shared" si="101"/>
        <v/>
      </c>
      <c r="AJ450" s="4"/>
      <c r="AK450" s="127" t="str">
        <f t="shared" si="106"/>
        <v/>
      </c>
      <c r="AL450" s="2" t="str">
        <f>IFERROR(IF(INDEX(AL$1:AL449,MATCH(I450,I$1:I449,0),1)=0,"",INDEX(AL$1:AL449,MATCH(I450,I$1:I449,0),1)),"")</f>
        <v/>
      </c>
      <c r="AM450" s="2" t="str">
        <f>IFERROR(IF(INDEX(AM$1:AM449,MATCH(I450,I$1:I449,0),1)=0,"",INDEX(AM$1:AM449,MATCH(I450,I$1:I449,0),1)),"")</f>
        <v/>
      </c>
      <c r="AN450" s="2" t="str">
        <f>IFERROR(IF(INDEX(AN$1:AN449,MATCH(I450,I$1:I449,0),1)=0,"",INDEX(AN$1:AN449,MATCH(I450,I$1:I449,0),1)),"")</f>
        <v/>
      </c>
      <c r="AO450" s="2"/>
      <c r="AP450" s="2"/>
      <c r="AQ450" s="2"/>
      <c r="AR450" s="4"/>
      <c r="AS450" s="4"/>
      <c r="AT450" s="4"/>
      <c r="AU450" s="4"/>
      <c r="AV450" s="4"/>
      <c r="AW450" s="4"/>
      <c r="AX450" s="4"/>
      <c r="AY450" s="4"/>
      <c r="AZ450" s="4"/>
      <c r="BB450" s="4"/>
      <c r="BH450" s="4" t="str">
        <f>IF(IFERROR(VLOOKUP(F450,F451:F$1993,1,0),"")="","",COUNTIF(F:F,F450))</f>
        <v/>
      </c>
      <c r="BI450" s="4"/>
      <c r="BM450" s="5" t="str">
        <f>IF(B450="","",IF(BH450="",1+(MAX(BM$2:BM449)),""))</f>
        <v/>
      </c>
      <c r="BN450" s="5" t="str">
        <f t="shared" ref="BN450:BN513" si="111">IF(BM450="","",AI450)</f>
        <v/>
      </c>
      <c r="BO450" s="5" t="str">
        <f t="shared" ref="BO450:BO513" si="112">IF(BM450="","",E450)</f>
        <v/>
      </c>
      <c r="BP450" s="15" t="str">
        <f t="shared" ref="BP450:BP513" si="113">IF(BM450="","",F450)</f>
        <v/>
      </c>
      <c r="BQ450" s="29"/>
      <c r="BR450" s="16"/>
      <c r="BS450" s="5" t="str">
        <f t="shared" si="105"/>
        <v/>
      </c>
      <c r="BV450" s="5" t="str">
        <f t="shared" ref="BV450:BV513" si="114">IFERROR(RANK(BX450,BX$2:BX$1493,1),"")</f>
        <v/>
      </c>
      <c r="BW450" s="5" t="str">
        <f>IF(I450="","",IFERROR(IF(VLOOKUP(I450,I$2:I449,1,0)=0,"",""),I450))</f>
        <v/>
      </c>
      <c r="BX450" s="25" t="str">
        <f>IF(BW450="","",(IFERROR(VLOOKUP(MID(BW450,1,1),$CO$2:CS$28,3,0),0)+IFERROR(VLOOKUP(MID(BW450,2,1),CO$2:CS$28,4,0),0)+IFERROR(VLOOKUP(MID(BW450,3,1),CO$2:CS$28,5,0),0)+(ROW(BW450)/1000000000000)))</f>
        <v/>
      </c>
      <c r="BZ450" s="5">
        <v>449</v>
      </c>
      <c r="CA450" s="5" t="str">
        <f>IFERROR(VLOOKUP(BZ450,BV$2:BW1526,2,0),"")</f>
        <v/>
      </c>
      <c r="CU450" s="5" t="e">
        <f>IF(REPORTE!AH$2="si",IF(F450=VALUE(REPORTE!C$11),IF(SUM(CU451:CU$1993),CONCATENATE(INT(B450),", "),INT(B450)),""),IF(F450=VALUE(REPORTE!C$10),IF(SUM(CU451:CU$1993),CONCATENATE(INT(B450),", "),INT(B450)),""))</f>
        <v>#VALUE!</v>
      </c>
    </row>
    <row r="451" spans="1:100" s="5" customFormat="1" ht="15" customHeight="1" x14ac:dyDescent="0.25">
      <c r="A451" s="4" t="str">
        <f t="shared" si="110"/>
        <v/>
      </c>
      <c r="B451" s="6"/>
      <c r="C451" s="7"/>
      <c r="D451" s="10"/>
      <c r="E451" s="5" t="str">
        <f t="shared" si="107"/>
        <v/>
      </c>
      <c r="F451" s="9"/>
      <c r="G451" s="1" t="str">
        <f>IFERROR(INDEX('padron cfe'!B:B,MATCH(DATOS!F451,'padron cfe'!A:A,0),1),"")</f>
        <v/>
      </c>
      <c r="H451" s="1"/>
      <c r="J451" s="2" t="str">
        <f>IFERROR(INDEX('padron cfe'!C:C,MATCH(DATOS!F451,'padron cfe'!A:A,0),1),"")</f>
        <v/>
      </c>
      <c r="K451" s="4"/>
      <c r="L451" s="4" t="str">
        <f>IFERROR(IF(VLOOKUP(I451,I$2:L450,4,0)=0,"",VLOOKUP(I451,I$2:L450,4,0)),"")</f>
        <v/>
      </c>
      <c r="M451" s="4" t="str">
        <f>IFERROR(IF(VLOOKUP(I451,I$2:M450,5,0)=0,"",VLOOKUP(I451,I$2:M450,5,0)),"")</f>
        <v/>
      </c>
      <c r="N451" s="4" t="str">
        <f>IFERROR(VLOOKUP(I451,I$2:N450,9,0),"")</f>
        <v/>
      </c>
      <c r="O451" s="2"/>
      <c r="P451" s="2"/>
      <c r="Q451" s="5" t="str">
        <f t="shared" si="109"/>
        <v/>
      </c>
      <c r="T451" s="2" t="str">
        <f>IFERROR(INDEX('padron cfe'!D:D,MATCH(DATOS!F451,'padron cfe'!A:A,0),1),"")</f>
        <v/>
      </c>
      <c r="U451" s="4"/>
      <c r="V451" s="4"/>
      <c r="W451" s="4"/>
      <c r="X451" s="4"/>
      <c r="Y451" s="4"/>
      <c r="AA451" s="4"/>
      <c r="AB451" s="4"/>
      <c r="AC451" s="7" t="str">
        <f t="shared" ca="1" si="108"/>
        <v/>
      </c>
      <c r="AD451" s="7"/>
      <c r="AE451" s="7"/>
      <c r="AF451" s="97" t="str">
        <f>IFERROR(INDEX(bombas!F:F,MATCH(B451,bombas!I:I,0),1),"")</f>
        <v/>
      </c>
      <c r="AG451" s="6" t="str">
        <f>IFERROR(INDEX(bombas!H:H,MATCH(B451,bombas!I:I,0),1),"")</f>
        <v/>
      </c>
      <c r="AH451" s="4"/>
      <c r="AI451" s="4" t="str">
        <f t="shared" si="101"/>
        <v/>
      </c>
      <c r="AJ451" s="4"/>
      <c r="AK451" s="127" t="str">
        <f t="shared" si="106"/>
        <v/>
      </c>
      <c r="AL451" s="2" t="str">
        <f>IFERROR(IF(INDEX(AL$1:AL450,MATCH(I451,I$1:I450,0),1)=0,"",INDEX(AL$1:AL450,MATCH(I451,I$1:I450,0),1)),"")</f>
        <v/>
      </c>
      <c r="AM451" s="2" t="str">
        <f>IFERROR(IF(INDEX(AM$1:AM450,MATCH(I451,I$1:I450,0),1)=0,"",INDEX(AM$1:AM450,MATCH(I451,I$1:I450,0),1)),"")</f>
        <v/>
      </c>
      <c r="AN451" s="2" t="str">
        <f>IFERROR(IF(INDEX(AN$1:AN450,MATCH(I451,I$1:I450,0),1)=0,"",INDEX(AN$1:AN450,MATCH(I451,I$1:I450,0),1)),"")</f>
        <v/>
      </c>
      <c r="AO451" s="2"/>
      <c r="AP451" s="2"/>
      <c r="AQ451" s="2"/>
      <c r="AR451" s="4"/>
      <c r="AS451" s="4"/>
      <c r="AT451" s="4"/>
      <c r="AU451" s="4"/>
      <c r="AV451" s="4"/>
      <c r="AW451" s="4"/>
      <c r="AX451" s="4"/>
      <c r="AY451" s="4"/>
      <c r="AZ451" s="4"/>
      <c r="BB451" s="4"/>
      <c r="BH451" s="4" t="str">
        <f>IF(IFERROR(VLOOKUP(F451,F452:F$1993,1,0),"")="","",COUNTIF(F:F,F451))</f>
        <v/>
      </c>
      <c r="BI451" s="4"/>
      <c r="BM451" s="5" t="str">
        <f>IF(B451="","",IF(BH451="",1+(MAX(BM$2:BM450)),""))</f>
        <v/>
      </c>
      <c r="BN451" s="5" t="str">
        <f t="shared" si="111"/>
        <v/>
      </c>
      <c r="BO451" s="5" t="str">
        <f t="shared" si="112"/>
        <v/>
      </c>
      <c r="BP451" s="15" t="str">
        <f t="shared" si="113"/>
        <v/>
      </c>
      <c r="BQ451" s="29"/>
      <c r="BR451" s="16"/>
      <c r="BS451" s="5" t="str">
        <f t="shared" si="105"/>
        <v/>
      </c>
      <c r="BV451" s="5" t="str">
        <f t="shared" si="114"/>
        <v/>
      </c>
      <c r="BW451" s="5" t="str">
        <f>IF(I451="","",IFERROR(IF(VLOOKUP(I451,I$2:I450,1,0)=0,"",""),I451))</f>
        <v/>
      </c>
      <c r="BX451" s="25" t="str">
        <f>IF(BW451="","",(IFERROR(VLOOKUP(MID(BW451,1,1),$CO$2:CS$28,3,0),0)+IFERROR(VLOOKUP(MID(BW451,2,1),CO$2:CS$28,4,0),0)+IFERROR(VLOOKUP(MID(BW451,3,1),CO$2:CS$28,5,0),0)+(ROW(BW451)/1000000000000)))</f>
        <v/>
      </c>
      <c r="BZ451" s="5">
        <v>450</v>
      </c>
      <c r="CA451" s="5" t="str">
        <f>IFERROR(VLOOKUP(BZ451,BV$2:BW1527,2,0),"")</f>
        <v/>
      </c>
      <c r="CU451" s="5" t="e">
        <f>IF(REPORTE!AH$2="si",IF(F451=VALUE(REPORTE!C$11),IF(SUM(CU452:CU$1993),CONCATENATE(INT(B451),", "),INT(B451)),""),IF(F451=VALUE(REPORTE!C$10),IF(SUM(CU452:CU$1993),CONCATENATE(INT(B451),", "),INT(B451)),""))</f>
        <v>#VALUE!</v>
      </c>
    </row>
    <row r="452" spans="1:100" s="5" customFormat="1" ht="15" customHeight="1" x14ac:dyDescent="0.25">
      <c r="A452" s="4" t="str">
        <f t="shared" si="110"/>
        <v/>
      </c>
      <c r="B452" s="6"/>
      <c r="C452" s="7"/>
      <c r="D452" s="10"/>
      <c r="E452" s="5" t="str">
        <f t="shared" si="107"/>
        <v/>
      </c>
      <c r="F452" s="9"/>
      <c r="G452" s="1" t="str">
        <f>IFERROR(INDEX('padron cfe'!B:B,MATCH(DATOS!F452,'padron cfe'!A:A,0),1),"")</f>
        <v/>
      </c>
      <c r="H452" s="1"/>
      <c r="J452" s="2" t="str">
        <f>IFERROR(INDEX('padron cfe'!C:C,MATCH(DATOS!F452,'padron cfe'!A:A,0),1),"")</f>
        <v/>
      </c>
      <c r="K452" s="4"/>
      <c r="L452" s="4" t="str">
        <f>IFERROR(IF(VLOOKUP(I452,I$2:L451,4,0)=0,"",VLOOKUP(I452,I$2:L451,4,0)),"")</f>
        <v/>
      </c>
      <c r="M452" s="4" t="str">
        <f>IFERROR(IF(VLOOKUP(I452,I$2:M451,5,0)=0,"",VLOOKUP(I452,I$2:M451,5,0)),"")</f>
        <v/>
      </c>
      <c r="N452" s="4" t="str">
        <f>IFERROR(VLOOKUP(I452,I$2:N451,9,0),"")</f>
        <v/>
      </c>
      <c r="O452" s="2"/>
      <c r="P452" s="2"/>
      <c r="Q452" s="5" t="str">
        <f t="shared" si="109"/>
        <v/>
      </c>
      <c r="T452" s="2" t="str">
        <f>IFERROR(INDEX('padron cfe'!D:D,MATCH(DATOS!F452,'padron cfe'!A:A,0),1),"")</f>
        <v/>
      </c>
      <c r="U452" s="4"/>
      <c r="V452" s="4"/>
      <c r="W452" s="4"/>
      <c r="X452" s="4"/>
      <c r="Y452" s="4"/>
      <c r="AA452" s="4"/>
      <c r="AB452" s="4"/>
      <c r="AC452" s="7" t="str">
        <f t="shared" ca="1" si="108"/>
        <v/>
      </c>
      <c r="AD452" s="7"/>
      <c r="AE452" s="7"/>
      <c r="AF452" s="97" t="str">
        <f>IFERROR(INDEX(bombas!F:F,MATCH(B452,bombas!I:I,0),1),"")</f>
        <v/>
      </c>
      <c r="AG452" s="6" t="str">
        <f>IFERROR(INDEX(bombas!H:H,MATCH(B452,bombas!I:I,0),1),"")</f>
        <v/>
      </c>
      <c r="AH452" s="4"/>
      <c r="AI452" s="4" t="str">
        <f t="shared" ref="AI452:AI515" si="115">IF(AH452="","",(AH452*0.746*365*24)*0.75+438)</f>
        <v/>
      </c>
      <c r="AJ452" s="4"/>
      <c r="AK452" s="127" t="str">
        <f t="shared" si="106"/>
        <v/>
      </c>
      <c r="AL452" s="2" t="str">
        <f>IFERROR(IF(INDEX(AL$1:AL451,MATCH(I452,I$1:I451,0),1)=0,"",INDEX(AL$1:AL451,MATCH(I452,I$1:I451,0),1)),"")</f>
        <v/>
      </c>
      <c r="AM452" s="2" t="str">
        <f>IFERROR(IF(INDEX(AM$1:AM451,MATCH(I452,I$1:I451,0),1)=0,"",INDEX(AM$1:AM451,MATCH(I452,I$1:I451,0),1)),"")</f>
        <v/>
      </c>
      <c r="AN452" s="2" t="str">
        <f>IFERROR(IF(INDEX(AN$1:AN451,MATCH(I452,I$1:I451,0),1)=0,"",INDEX(AN$1:AN451,MATCH(I452,I$1:I451,0),1)),"")</f>
        <v/>
      </c>
      <c r="AO452" s="2"/>
      <c r="AP452" s="2"/>
      <c r="AQ452" s="2"/>
      <c r="AR452" s="4"/>
      <c r="AS452" s="4"/>
      <c r="AT452" s="4"/>
      <c r="AU452" s="4"/>
      <c r="AV452" s="4"/>
      <c r="AW452" s="4"/>
      <c r="AX452" s="4"/>
      <c r="AY452" s="4"/>
      <c r="AZ452" s="4"/>
      <c r="BB452" s="4"/>
      <c r="BH452" s="4" t="str">
        <f>IF(IFERROR(VLOOKUP(F452,F453:F$1993,1,0),"")="","",COUNTIF(F:F,F452))</f>
        <v/>
      </c>
      <c r="BI452" s="4"/>
      <c r="BM452" s="5" t="str">
        <f>IF(B452="","",IF(BH452="",1+(MAX(BM$2:BM451)),""))</f>
        <v/>
      </c>
      <c r="BN452" s="5" t="str">
        <f t="shared" si="111"/>
        <v/>
      </c>
      <c r="BO452" s="5" t="str">
        <f t="shared" si="112"/>
        <v/>
      </c>
      <c r="BP452" s="15" t="str">
        <f t="shared" si="113"/>
        <v/>
      </c>
      <c r="BQ452" s="29"/>
      <c r="BR452" s="16"/>
      <c r="BS452" s="5" t="str">
        <f t="shared" si="105"/>
        <v/>
      </c>
      <c r="BV452" s="5" t="str">
        <f t="shared" si="114"/>
        <v/>
      </c>
      <c r="BW452" s="5" t="str">
        <f>IF(I452="","",IFERROR(IF(VLOOKUP(I452,I$2:I451,1,0)=0,"",""),I452))</f>
        <v/>
      </c>
      <c r="BX452" s="25" t="str">
        <f>IF(BW452="","",(IFERROR(VLOOKUP(MID(BW452,1,1),$CO$2:CS$28,3,0),0)+IFERROR(VLOOKUP(MID(BW452,2,1),CO$2:CS$28,4,0),0)+IFERROR(VLOOKUP(MID(BW452,3,1),CO$2:CS$28,5,0),0)+(ROW(BW452)/1000000000000)))</f>
        <v/>
      </c>
      <c r="BZ452" s="5">
        <v>451</v>
      </c>
      <c r="CA452" s="5" t="str">
        <f>IFERROR(VLOOKUP(BZ452,BV$2:BW1528,2,0),"")</f>
        <v/>
      </c>
      <c r="CU452" s="5" t="e">
        <f>IF(REPORTE!AH$2="si",IF(F452=VALUE(REPORTE!C$11),IF(SUM(CU453:CU$1993),CONCATENATE(INT(B452),", "),INT(B452)),""),IF(F452=VALUE(REPORTE!C$10),IF(SUM(CU453:CU$1993),CONCATENATE(INT(B452),", "),INT(B452)),""))</f>
        <v>#VALUE!</v>
      </c>
    </row>
    <row r="453" spans="1:100" s="5" customFormat="1" ht="15" customHeight="1" x14ac:dyDescent="0.25">
      <c r="A453" s="4" t="str">
        <f t="shared" si="110"/>
        <v/>
      </c>
      <c r="B453" s="6"/>
      <c r="C453" s="7"/>
      <c r="D453" s="10"/>
      <c r="E453" s="5" t="str">
        <f t="shared" si="107"/>
        <v/>
      </c>
      <c r="F453" s="9"/>
      <c r="G453" s="1" t="str">
        <f>IFERROR(INDEX('padron cfe'!B:B,MATCH(DATOS!F453,'padron cfe'!A:A,0),1),"")</f>
        <v/>
      </c>
      <c r="H453" s="1"/>
      <c r="J453" s="2" t="str">
        <f>IFERROR(INDEX('padron cfe'!C:C,MATCH(DATOS!F453,'padron cfe'!A:A,0),1),"")</f>
        <v/>
      </c>
      <c r="K453" s="4"/>
      <c r="L453" s="4" t="str">
        <f>IFERROR(IF(VLOOKUP(I453,I$2:L452,4,0)=0,"",VLOOKUP(I453,I$2:L452,4,0)),"")</f>
        <v/>
      </c>
      <c r="M453" s="4" t="str">
        <f>IFERROR(IF(VLOOKUP(I453,I$2:M452,5,0)=0,"",VLOOKUP(I453,I$2:M452,5,0)),"")</f>
        <v/>
      </c>
      <c r="N453" s="4" t="str">
        <f>IFERROR(VLOOKUP(I453,I$2:N452,9,0),"")</f>
        <v/>
      </c>
      <c r="O453" s="2"/>
      <c r="P453" s="2"/>
      <c r="Q453" s="5" t="str">
        <f t="shared" si="109"/>
        <v/>
      </c>
      <c r="T453" s="2" t="str">
        <f>IFERROR(INDEX('padron cfe'!D:D,MATCH(DATOS!F453,'padron cfe'!A:A,0),1),"")</f>
        <v/>
      </c>
      <c r="U453" s="4"/>
      <c r="V453" s="4"/>
      <c r="W453" s="4"/>
      <c r="X453" s="4"/>
      <c r="Y453" s="4"/>
      <c r="AA453" s="4"/>
      <c r="AB453" s="4"/>
      <c r="AC453" s="7" t="str">
        <f t="shared" ca="1" si="108"/>
        <v/>
      </c>
      <c r="AD453" s="7"/>
      <c r="AE453" s="7"/>
      <c r="AF453" s="97" t="str">
        <f>IFERROR(INDEX(bombas!F:F,MATCH(B453,bombas!I:I,0),1),"")</f>
        <v/>
      </c>
      <c r="AG453" s="6" t="str">
        <f>IFERROR(INDEX(bombas!H:H,MATCH(B453,bombas!I:I,0),1),"")</f>
        <v/>
      </c>
      <c r="AH453" s="4"/>
      <c r="AI453" s="4" t="str">
        <f t="shared" si="115"/>
        <v/>
      </c>
      <c r="AJ453" s="4"/>
      <c r="AK453" s="127" t="str">
        <f t="shared" si="106"/>
        <v/>
      </c>
      <c r="AL453" s="2" t="str">
        <f>IFERROR(IF(INDEX(AL$1:AL452,MATCH(I453,I$1:I452,0),1)=0,"",INDEX(AL$1:AL452,MATCH(I453,I$1:I452,0),1)),"")</f>
        <v/>
      </c>
      <c r="AM453" s="2" t="str">
        <f>IFERROR(IF(INDEX(AM$1:AM452,MATCH(I453,I$1:I452,0),1)=0,"",INDEX(AM$1:AM452,MATCH(I453,I$1:I452,0),1)),"")</f>
        <v/>
      </c>
      <c r="AN453" s="2" t="str">
        <f>IFERROR(IF(INDEX(AN$1:AN452,MATCH(I453,I$1:I452,0),1)=0,"",INDEX(AN$1:AN452,MATCH(I453,I$1:I452,0),1)),"")</f>
        <v/>
      </c>
      <c r="AO453" s="2"/>
      <c r="AP453" s="2"/>
      <c r="AQ453" s="2"/>
      <c r="AR453" s="4"/>
      <c r="AS453" s="4"/>
      <c r="AT453" s="4"/>
      <c r="AU453" s="4"/>
      <c r="AV453" s="4"/>
      <c r="AW453" s="4"/>
      <c r="AX453" s="4"/>
      <c r="AY453" s="4"/>
      <c r="AZ453" s="4"/>
      <c r="BB453" s="4"/>
      <c r="BH453" s="4" t="str">
        <f>IF(IFERROR(VLOOKUP(F453,F454:F$1993,1,0),"")="","",COUNTIF(F:F,F453))</f>
        <v/>
      </c>
      <c r="BI453" s="4"/>
      <c r="BM453" s="5" t="str">
        <f>IF(B453="","",IF(BH453="",1+(MAX(BM$2:BM452)),""))</f>
        <v/>
      </c>
      <c r="BN453" s="5" t="str">
        <f t="shared" si="111"/>
        <v/>
      </c>
      <c r="BO453" s="5" t="str">
        <f t="shared" si="112"/>
        <v/>
      </c>
      <c r="BP453" s="15" t="str">
        <f t="shared" si="113"/>
        <v/>
      </c>
      <c r="BQ453" s="29"/>
      <c r="BR453" s="16"/>
      <c r="BS453" s="5" t="str">
        <f t="shared" si="105"/>
        <v/>
      </c>
      <c r="BV453" s="5" t="str">
        <f t="shared" si="114"/>
        <v/>
      </c>
      <c r="BW453" s="5" t="str">
        <f>IF(I453="","",IFERROR(IF(VLOOKUP(I453,I$2:I452,1,0)=0,"",""),I453))</f>
        <v/>
      </c>
      <c r="BX453" s="25" t="str">
        <f>IF(BW453="","",(IFERROR(VLOOKUP(MID(BW453,1,1),$CO$2:CS$28,3,0),0)+IFERROR(VLOOKUP(MID(BW453,2,1),CO$2:CS$28,4,0),0)+IFERROR(VLOOKUP(MID(BW453,3,1),CO$2:CS$28,5,0),0)+(ROW(BW453)/1000000000000)))</f>
        <v/>
      </c>
      <c r="BZ453" s="5">
        <v>452</v>
      </c>
      <c r="CA453" s="5" t="str">
        <f>IFERROR(VLOOKUP(BZ453,BV$2:BW1529,2,0),"")</f>
        <v/>
      </c>
      <c r="CU453" s="5" t="e">
        <f>IF(REPORTE!AH$2="si",IF(F453=VALUE(REPORTE!C$11),IF(SUM(CU454:CU$1993),CONCATENATE(INT(B453),", "),INT(B453)),""),IF(F453=VALUE(REPORTE!C$10),IF(SUM(CU454:CU$1993),CONCATENATE(INT(B453),", "),INT(B453)),""))</f>
        <v>#VALUE!</v>
      </c>
    </row>
    <row r="454" spans="1:100" s="5" customFormat="1" ht="15" customHeight="1" x14ac:dyDescent="0.25">
      <c r="A454" s="4" t="str">
        <f t="shared" si="110"/>
        <v/>
      </c>
      <c r="B454" s="6"/>
      <c r="C454" s="7"/>
      <c r="D454" s="10"/>
      <c r="E454" s="5" t="str">
        <f t="shared" si="107"/>
        <v/>
      </c>
      <c r="F454" s="9"/>
      <c r="G454" s="1" t="str">
        <f>IFERROR(INDEX('padron cfe'!B:B,MATCH(DATOS!F454,'padron cfe'!A:A,0),1),"")</f>
        <v/>
      </c>
      <c r="H454" s="1"/>
      <c r="J454" s="2" t="str">
        <f>IFERROR(INDEX('padron cfe'!C:C,MATCH(DATOS!F454,'padron cfe'!A:A,0),1),"")</f>
        <v/>
      </c>
      <c r="K454" s="4"/>
      <c r="L454" s="4" t="str">
        <f>IFERROR(IF(VLOOKUP(I454,I$2:L453,4,0)=0,"",VLOOKUP(I454,I$2:L453,4,0)),"")</f>
        <v/>
      </c>
      <c r="M454" s="4" t="str">
        <f>IFERROR(IF(VLOOKUP(I454,I$2:M453,5,0)=0,"",VLOOKUP(I454,I$2:M453,5,0)),"")</f>
        <v/>
      </c>
      <c r="N454" s="4" t="str">
        <f>IFERROR(VLOOKUP(I454,I$2:N453,9,0),"")</f>
        <v/>
      </c>
      <c r="O454" s="2"/>
      <c r="P454" s="2"/>
      <c r="Q454" s="5" t="str">
        <f t="shared" si="109"/>
        <v/>
      </c>
      <c r="T454" s="2" t="str">
        <f>IFERROR(INDEX('padron cfe'!D:D,MATCH(DATOS!F454,'padron cfe'!A:A,0),1),"")</f>
        <v/>
      </c>
      <c r="U454" s="4"/>
      <c r="V454" s="4"/>
      <c r="W454" s="4"/>
      <c r="X454" s="4"/>
      <c r="Y454" s="4"/>
      <c r="AA454" s="4"/>
      <c r="AB454" s="4"/>
      <c r="AC454" s="7" t="str">
        <f t="shared" ca="1" si="108"/>
        <v/>
      </c>
      <c r="AD454" s="7"/>
      <c r="AE454" s="7"/>
      <c r="AF454" s="97" t="str">
        <f>IFERROR(INDEX(bombas!F:F,MATCH(B454,bombas!I:I,0),1),"")</f>
        <v/>
      </c>
      <c r="AG454" s="6" t="str">
        <f>IFERROR(INDEX(bombas!H:H,MATCH(B454,bombas!I:I,0),1),"")</f>
        <v/>
      </c>
      <c r="AH454" s="4"/>
      <c r="AI454" s="4" t="str">
        <f t="shared" si="115"/>
        <v/>
      </c>
      <c r="AJ454" s="4"/>
      <c r="AK454" s="127" t="str">
        <f t="shared" si="106"/>
        <v/>
      </c>
      <c r="AL454" s="2" t="str">
        <f>IFERROR(IF(INDEX(AL$1:AL453,MATCH(I454,I$1:I453,0),1)=0,"",INDEX(AL$1:AL453,MATCH(I454,I$1:I453,0),1)),"")</f>
        <v/>
      </c>
      <c r="AM454" s="2" t="str">
        <f>IFERROR(IF(INDEX(AM$1:AM453,MATCH(I454,I$1:I453,0),1)=0,"",INDEX(AM$1:AM453,MATCH(I454,I$1:I453,0),1)),"")</f>
        <v/>
      </c>
      <c r="AN454" s="2" t="str">
        <f>IFERROR(IF(INDEX(AN$1:AN453,MATCH(I454,I$1:I453,0),1)=0,"",INDEX(AN$1:AN453,MATCH(I454,I$1:I453,0),1)),"")</f>
        <v/>
      </c>
      <c r="AO454" s="2"/>
      <c r="AP454" s="2"/>
      <c r="AQ454" s="2"/>
      <c r="AR454" s="4"/>
      <c r="AS454" s="4"/>
      <c r="AT454" s="4"/>
      <c r="AU454" s="4"/>
      <c r="AV454" s="4"/>
      <c r="AW454" s="4"/>
      <c r="AX454" s="4"/>
      <c r="AY454" s="4"/>
      <c r="AZ454" s="4"/>
      <c r="BB454" s="4"/>
      <c r="BH454" s="4" t="str">
        <f>IF(IFERROR(VLOOKUP(F454,F455:F$1993,1,0),"")="","",COUNTIF(F:F,F454))</f>
        <v/>
      </c>
      <c r="BI454" s="4"/>
      <c r="BM454" s="5" t="str">
        <f>IF(B454="","",IF(BH454="",1+(MAX(BM$2:BM453)),""))</f>
        <v/>
      </c>
      <c r="BN454" s="5" t="str">
        <f t="shared" si="111"/>
        <v/>
      </c>
      <c r="BO454" s="5" t="str">
        <f t="shared" si="112"/>
        <v/>
      </c>
      <c r="BP454" s="15" t="str">
        <f t="shared" si="113"/>
        <v/>
      </c>
      <c r="BQ454" s="29"/>
      <c r="BR454" s="16"/>
      <c r="BS454" s="5" t="str">
        <f t="shared" si="105"/>
        <v/>
      </c>
      <c r="BV454" s="5" t="str">
        <f t="shared" si="114"/>
        <v/>
      </c>
      <c r="BW454" s="5" t="str">
        <f>IF(I454="","",IFERROR(IF(VLOOKUP(I454,I$2:I453,1,0)=0,"",""),I454))</f>
        <v/>
      </c>
      <c r="BX454" s="25" t="str">
        <f>IF(BW454="","",(IFERROR(VLOOKUP(MID(BW454,1,1),$CO$2:CS$28,3,0),0)+IFERROR(VLOOKUP(MID(BW454,2,1),CO$2:CS$28,4,0),0)+IFERROR(VLOOKUP(MID(BW454,3,1),CO$2:CS$28,5,0),0)+(ROW(BW454)/1000000000000)))</f>
        <v/>
      </c>
      <c r="BZ454" s="5">
        <v>453</v>
      </c>
      <c r="CA454" s="5" t="str">
        <f>IFERROR(VLOOKUP(BZ454,BV$2:BW1530,2,0),"")</f>
        <v/>
      </c>
      <c r="CU454" s="5" t="e">
        <f>IF(REPORTE!AH$2="si",IF(F454=VALUE(REPORTE!C$11),IF(SUM(CU455:CU$1993),CONCATENATE(INT(B454),", "),INT(B454)),""),IF(F454=VALUE(REPORTE!C$10),IF(SUM(CU455:CU$1993),CONCATENATE(INT(B454),", "),INT(B454)),""))</f>
        <v>#VALUE!</v>
      </c>
    </row>
    <row r="455" spans="1:100" s="5" customFormat="1" ht="15" customHeight="1" x14ac:dyDescent="0.25">
      <c r="A455" s="4" t="str">
        <f t="shared" si="110"/>
        <v/>
      </c>
      <c r="B455" s="6"/>
      <c r="C455" s="7"/>
      <c r="D455" s="10"/>
      <c r="E455" s="5" t="str">
        <f t="shared" si="107"/>
        <v/>
      </c>
      <c r="F455" s="9"/>
      <c r="G455" s="1" t="str">
        <f>IFERROR(INDEX('padron cfe'!B:B,MATCH(DATOS!F455,'padron cfe'!A:A,0),1),"")</f>
        <v/>
      </c>
      <c r="H455" s="1"/>
      <c r="J455" s="2" t="str">
        <f>IFERROR(INDEX('padron cfe'!C:C,MATCH(DATOS!F455,'padron cfe'!A:A,0),1),"")</f>
        <v/>
      </c>
      <c r="K455" s="4"/>
      <c r="L455" s="4" t="str">
        <f>IFERROR(IF(VLOOKUP(I455,I$2:L454,4,0)=0,"",VLOOKUP(I455,I$2:L454,4,0)),"")</f>
        <v/>
      </c>
      <c r="M455" s="4" t="str">
        <f>IFERROR(IF(VLOOKUP(I455,I$2:M454,5,0)=0,"",VLOOKUP(I455,I$2:M454,5,0)),"")</f>
        <v/>
      </c>
      <c r="N455" s="4" t="str">
        <f>IFERROR(VLOOKUP(I455,I$2:N454,9,0),"")</f>
        <v/>
      </c>
      <c r="O455" s="2"/>
      <c r="P455" s="2"/>
      <c r="Q455" s="5" t="str">
        <f t="shared" si="109"/>
        <v/>
      </c>
      <c r="T455" s="2" t="str">
        <f>IFERROR(INDEX('padron cfe'!D:D,MATCH(DATOS!F455,'padron cfe'!A:A,0),1),"")</f>
        <v/>
      </c>
      <c r="U455" s="4"/>
      <c r="V455" s="4"/>
      <c r="W455" s="4"/>
      <c r="X455" s="4"/>
      <c r="Y455" s="4"/>
      <c r="AA455" s="4"/>
      <c r="AB455" s="4"/>
      <c r="AC455" s="7" t="str">
        <f t="shared" ca="1" si="108"/>
        <v/>
      </c>
      <c r="AD455" s="7"/>
      <c r="AE455" s="7"/>
      <c r="AF455" s="97" t="str">
        <f>IFERROR(INDEX(bombas!F:F,MATCH(B455,bombas!I:I,0),1),"")</f>
        <v/>
      </c>
      <c r="AG455" s="6" t="str">
        <f>IFERROR(INDEX(bombas!H:H,MATCH(B455,bombas!I:I,0),1),"")</f>
        <v/>
      </c>
      <c r="AH455" s="4"/>
      <c r="AI455" s="4" t="str">
        <f t="shared" si="115"/>
        <v/>
      </c>
      <c r="AJ455" s="4"/>
      <c r="AK455" s="127" t="str">
        <f t="shared" si="106"/>
        <v/>
      </c>
      <c r="AL455" s="2" t="str">
        <f>IFERROR(IF(INDEX(AL$1:AL454,MATCH(I455,I$1:I454,0),1)=0,"",INDEX(AL$1:AL454,MATCH(I455,I$1:I454,0),1)),"")</f>
        <v/>
      </c>
      <c r="AM455" s="2" t="str">
        <f>IFERROR(IF(INDEX(AM$1:AM454,MATCH(I455,I$1:I454,0),1)=0,"",INDEX(AM$1:AM454,MATCH(I455,I$1:I454,0),1)),"")</f>
        <v/>
      </c>
      <c r="AN455" s="2" t="str">
        <f>IFERROR(IF(INDEX(AN$1:AN454,MATCH(I455,I$1:I454,0),1)=0,"",INDEX(AN$1:AN454,MATCH(I455,I$1:I454,0),1)),"")</f>
        <v/>
      </c>
      <c r="AO455" s="2"/>
      <c r="AP455" s="2"/>
      <c r="AQ455" s="2"/>
      <c r="AR455" s="4"/>
      <c r="AS455" s="4"/>
      <c r="AT455" s="4"/>
      <c r="AU455" s="4"/>
      <c r="AV455" s="4"/>
      <c r="AW455" s="4"/>
      <c r="AX455" s="4"/>
      <c r="AY455" s="4"/>
      <c r="AZ455" s="4"/>
      <c r="BB455" s="4"/>
      <c r="BH455" s="4" t="str">
        <f>IF(IFERROR(VLOOKUP(F455,F456:F$1993,1,0),"")="","",COUNTIF(F:F,F455))</f>
        <v/>
      </c>
      <c r="BI455" s="4"/>
      <c r="BM455" s="5" t="str">
        <f>IF(B455="","",IF(BH455="",1+(MAX(BM$2:BM454)),""))</f>
        <v/>
      </c>
      <c r="BN455" s="5" t="str">
        <f t="shared" si="111"/>
        <v/>
      </c>
      <c r="BO455" s="5" t="str">
        <f t="shared" si="112"/>
        <v/>
      </c>
      <c r="BP455" s="15" t="str">
        <f t="shared" si="113"/>
        <v/>
      </c>
      <c r="BQ455" s="29"/>
      <c r="BR455" s="16"/>
      <c r="BS455" s="5" t="str">
        <f t="shared" si="105"/>
        <v/>
      </c>
      <c r="BV455" s="5" t="str">
        <f t="shared" si="114"/>
        <v/>
      </c>
      <c r="BW455" s="5" t="str">
        <f>IF(I455="","",IFERROR(IF(VLOOKUP(I455,I$2:I454,1,0)=0,"",""),I455))</f>
        <v/>
      </c>
      <c r="BX455" s="25" t="str">
        <f>IF(BW455="","",(IFERROR(VLOOKUP(MID(BW455,1,1),$CO$2:CS$28,3,0),0)+IFERROR(VLOOKUP(MID(BW455,2,1),CO$2:CS$28,4,0),0)+IFERROR(VLOOKUP(MID(BW455,3,1),CO$2:CS$28,5,0),0)+(ROW(BW455)/1000000000000)))</f>
        <v/>
      </c>
      <c r="BZ455" s="5">
        <v>454</v>
      </c>
      <c r="CA455" s="5" t="str">
        <f>IFERROR(VLOOKUP(BZ455,BV$2:BW1531,2,0),"")</f>
        <v/>
      </c>
      <c r="CU455" s="5" t="e">
        <f>IF(REPORTE!AH$2="si",IF(F455=VALUE(REPORTE!C$11),IF(SUM(CU456:CU$1993),CONCATENATE(INT(B455),", "),INT(B455)),""),IF(F455=VALUE(REPORTE!C$10),IF(SUM(CU456:CU$1993),CONCATENATE(INT(B455),", "),INT(B455)),""))</f>
        <v>#VALUE!</v>
      </c>
    </row>
    <row r="456" spans="1:100" s="5" customFormat="1" ht="15" customHeight="1" x14ac:dyDescent="0.25">
      <c r="A456" s="4" t="str">
        <f t="shared" si="110"/>
        <v/>
      </c>
      <c r="B456" s="6"/>
      <c r="C456" s="7"/>
      <c r="D456" s="10"/>
      <c r="E456" s="5" t="str">
        <f t="shared" ref="E456:E469" si="116">IF(C456="","",CONCATENATE("PEUA19102012",IFERROR(VLOOKUP(DAY(C456),$BE$3:$BF$11,2,0),DAY(C456)),IFERROR(VLOOKUP(MONTH(C456),$BE$3:$BF$11,2,0),MONTH(C456)),YEAR(C456),D456))</f>
        <v/>
      </c>
      <c r="F456" s="9"/>
      <c r="G456" s="1" t="str">
        <f>IFERROR(INDEX('padron cfe'!B:B,MATCH(DATOS!F456,'padron cfe'!A:A,0),1),"")</f>
        <v/>
      </c>
      <c r="H456" s="1"/>
      <c r="J456" s="2" t="str">
        <f>IFERROR(INDEX('padron cfe'!C:C,MATCH(DATOS!F456,'padron cfe'!A:A,0),1),"")</f>
        <v/>
      </c>
      <c r="K456" s="4"/>
      <c r="L456" s="4" t="str">
        <f>IFERROR(IF(VLOOKUP(I456,I$2:L455,4,0)=0,"",VLOOKUP(I456,I$2:L455,4,0)),"")</f>
        <v/>
      </c>
      <c r="M456" s="4" t="str">
        <f>IFERROR(IF(VLOOKUP(I456,I$2:M455,5,0)=0,"",VLOOKUP(I456,I$2:M455,5,0)),"")</f>
        <v/>
      </c>
      <c r="N456" s="4" t="str">
        <f>IFERROR(VLOOKUP(I456,I$2:N455,9,0),"")</f>
        <v/>
      </c>
      <c r="O456" s="2"/>
      <c r="P456" s="2"/>
      <c r="Q456" s="5" t="str">
        <f t="shared" si="109"/>
        <v/>
      </c>
      <c r="T456" s="2" t="str">
        <f>IFERROR(INDEX('padron cfe'!D:D,MATCH(DATOS!F456,'padron cfe'!A:A,0),1),"")</f>
        <v/>
      </c>
      <c r="U456" s="4"/>
      <c r="V456" s="4"/>
      <c r="W456" s="4"/>
      <c r="X456" s="4"/>
      <c r="Y456" s="4"/>
      <c r="AA456" s="4"/>
      <c r="AB456" s="4"/>
      <c r="AC456" s="7" t="str">
        <f t="shared" ref="AC456:AC471" ca="1" si="117">IF(AA456="","",IF(AA456="N/A","VIGENTE",IF(CONCATENATE(DAY(Z456),"/",MONTH(Z456),"/",YEAR(Z456)+AA456)-TODAY()&gt;0,"VIGENTE","VENCIDA")))</f>
        <v/>
      </c>
      <c r="AD456" s="7"/>
      <c r="AE456" s="7"/>
      <c r="AF456" s="97" t="str">
        <f>IFERROR(INDEX(bombas!F:F,MATCH(B456,bombas!I:I,0),1),"")</f>
        <v/>
      </c>
      <c r="AG456" s="6" t="str">
        <f>IFERROR(INDEX(bombas!H:H,MATCH(B456,bombas!I:I,0),1),"")</f>
        <v/>
      </c>
      <c r="AH456" s="4"/>
      <c r="AI456" s="4" t="str">
        <f t="shared" si="115"/>
        <v/>
      </c>
      <c r="AJ456" s="4"/>
      <c r="AK456" s="127" t="str">
        <f t="shared" si="106"/>
        <v/>
      </c>
      <c r="AL456" s="2" t="str">
        <f>IFERROR(IF(INDEX(AL$1:AL455,MATCH(I456,I$1:I455,0),1)=0,"",INDEX(AL$1:AL455,MATCH(I456,I$1:I455,0),1)),"")</f>
        <v/>
      </c>
      <c r="AM456" s="2" t="str">
        <f>IFERROR(IF(INDEX(AM$1:AM455,MATCH(I456,I$1:I455,0),1)=0,"",INDEX(AM$1:AM455,MATCH(I456,I$1:I455,0),1)),"")</f>
        <v/>
      </c>
      <c r="AN456" s="2" t="str">
        <f>IFERROR(IF(INDEX(AN$1:AN455,MATCH(I456,I$1:I455,0),1)=0,"",INDEX(AN$1:AN455,MATCH(I456,I$1:I455,0),1)),"")</f>
        <v/>
      </c>
      <c r="AO456" s="2"/>
      <c r="AP456" s="2"/>
      <c r="AQ456" s="2"/>
      <c r="AR456" s="4"/>
      <c r="AS456" s="4"/>
      <c r="AT456" s="4"/>
      <c r="AU456" s="4"/>
      <c r="AV456" s="4"/>
      <c r="AW456" s="4"/>
      <c r="AX456" s="4"/>
      <c r="AY456" s="4"/>
      <c r="AZ456" s="4"/>
      <c r="BB456" s="4"/>
      <c r="BH456" s="4" t="str">
        <f>IF(IFERROR(VLOOKUP(F456,F457:F$1993,1,0),"")="","",COUNTIF(F:F,F456))</f>
        <v/>
      </c>
      <c r="BI456" s="4"/>
      <c r="BM456" s="5" t="str">
        <f>IF(B456="","",IF(BH456="",1+(MAX(BM$2:BM455)),""))</f>
        <v/>
      </c>
      <c r="BN456" s="5" t="str">
        <f t="shared" si="111"/>
        <v/>
      </c>
      <c r="BO456" s="5" t="str">
        <f t="shared" si="112"/>
        <v/>
      </c>
      <c r="BP456" s="15" t="str">
        <f t="shared" si="113"/>
        <v/>
      </c>
      <c r="BQ456" s="29"/>
      <c r="BR456" s="16"/>
      <c r="BS456" s="5" t="str">
        <f t="shared" si="105"/>
        <v/>
      </c>
      <c r="BV456" s="5" t="str">
        <f t="shared" si="114"/>
        <v/>
      </c>
      <c r="BW456" s="5" t="str">
        <f>IF(I456="","",IFERROR(IF(VLOOKUP(I456,I$2:I455,1,0)=0,"",""),I456))</f>
        <v/>
      </c>
      <c r="BX456" s="25" t="str">
        <f>IF(BW456="","",(IFERROR(VLOOKUP(MID(BW456,1,1),$CO$2:CS$28,3,0),0)+IFERROR(VLOOKUP(MID(BW456,2,1),CO$2:CS$28,4,0),0)+IFERROR(VLOOKUP(MID(BW456,3,1),CO$2:CS$28,5,0),0)+(ROW(BW456)/1000000000000)))</f>
        <v/>
      </c>
      <c r="BZ456" s="5">
        <v>455</v>
      </c>
      <c r="CA456" s="5" t="str">
        <f>IFERROR(VLOOKUP(BZ456,BV$2:BW1532,2,0),"")</f>
        <v/>
      </c>
      <c r="CU456" s="5" t="e">
        <f>IF(REPORTE!AH$2="si",IF(F456=VALUE(REPORTE!C$11),IF(SUM(CU457:CU$1993),CONCATENATE(INT(B456),", "),INT(B456)),""),IF(F456=VALUE(REPORTE!C$10),IF(SUM(CU457:CU$1993),CONCATENATE(INT(B456),", "),INT(B456)),""))</f>
        <v>#VALUE!</v>
      </c>
    </row>
    <row r="457" spans="1:100" s="5" customFormat="1" ht="15" customHeight="1" x14ac:dyDescent="0.25">
      <c r="A457" s="4" t="str">
        <f t="shared" si="110"/>
        <v/>
      </c>
      <c r="B457" s="6"/>
      <c r="C457" s="7"/>
      <c r="D457" s="10"/>
      <c r="E457" s="5" t="str">
        <f t="shared" si="116"/>
        <v/>
      </c>
      <c r="F457" s="9"/>
      <c r="G457" s="1" t="str">
        <f>IFERROR(INDEX('padron cfe'!B:B,MATCH(DATOS!F457,'padron cfe'!A:A,0),1),"")</f>
        <v/>
      </c>
      <c r="H457" s="1"/>
      <c r="J457" s="2" t="str">
        <f>IFERROR(INDEX('padron cfe'!C:C,MATCH(DATOS!F457,'padron cfe'!A:A,0),1),"")</f>
        <v/>
      </c>
      <c r="K457" s="4"/>
      <c r="L457" s="4" t="str">
        <f>IFERROR(IF(VLOOKUP(I457,I$2:L456,4,0)=0,"",VLOOKUP(I457,I$2:L456,4,0)),"")</f>
        <v/>
      </c>
      <c r="M457" s="4" t="str">
        <f>IFERROR(IF(VLOOKUP(I457,I$2:M456,5,0)=0,"",VLOOKUP(I457,I$2:M456,5,0)),"")</f>
        <v/>
      </c>
      <c r="N457" s="4" t="str">
        <f>IFERROR(VLOOKUP(I457,I$2:N456,9,0),"")</f>
        <v/>
      </c>
      <c r="O457" s="2"/>
      <c r="P457" s="2"/>
      <c r="Q457" s="5" t="str">
        <f t="shared" si="109"/>
        <v/>
      </c>
      <c r="T457" s="2" t="str">
        <f>IFERROR(INDEX('padron cfe'!D:D,MATCH(DATOS!F457,'padron cfe'!A:A,0),1),"")</f>
        <v/>
      </c>
      <c r="U457" s="4"/>
      <c r="V457" s="4"/>
      <c r="W457" s="4"/>
      <c r="X457" s="4"/>
      <c r="Y457" s="4"/>
      <c r="AA457" s="4"/>
      <c r="AB457" s="4"/>
      <c r="AC457" s="7" t="str">
        <f t="shared" ca="1" si="117"/>
        <v/>
      </c>
      <c r="AD457" s="7"/>
      <c r="AE457" s="7"/>
      <c r="AF457" s="97" t="str">
        <f>IFERROR(INDEX(bombas!F:F,MATCH(B457,bombas!I:I,0),1),"")</f>
        <v/>
      </c>
      <c r="AG457" s="6" t="str">
        <f>IFERROR(INDEX(bombas!H:H,MATCH(B457,bombas!I:I,0),1),"")</f>
        <v/>
      </c>
      <c r="AH457" s="4"/>
      <c r="AI457" s="4" t="str">
        <f t="shared" si="115"/>
        <v/>
      </c>
      <c r="AJ457" s="4"/>
      <c r="AK457" s="127" t="str">
        <f t="shared" si="106"/>
        <v/>
      </c>
      <c r="AL457" s="2" t="str">
        <f>IFERROR(IF(INDEX(AL$1:AL456,MATCH(I457,I$1:I456,0),1)=0,"",INDEX(AL$1:AL456,MATCH(I457,I$1:I456,0),1)),"")</f>
        <v/>
      </c>
      <c r="AM457" s="2" t="str">
        <f>IFERROR(IF(INDEX(AM$1:AM456,MATCH(I457,I$1:I456,0),1)=0,"",INDEX(AM$1:AM456,MATCH(I457,I$1:I456,0),1)),"")</f>
        <v/>
      </c>
      <c r="AN457" s="2" t="str">
        <f>IFERROR(IF(INDEX(AN$1:AN456,MATCH(I457,I$1:I456,0),1)=0,"",INDEX(AN$1:AN456,MATCH(I457,I$1:I456,0),1)),"")</f>
        <v/>
      </c>
      <c r="AO457" s="2"/>
      <c r="AP457" s="2"/>
      <c r="AQ457" s="2"/>
      <c r="AR457" s="4"/>
      <c r="AS457" s="4"/>
      <c r="AT457" s="4"/>
      <c r="AU457" s="4"/>
      <c r="AV457" s="4"/>
      <c r="AW457" s="4"/>
      <c r="AX457" s="4"/>
      <c r="AY457" s="4"/>
      <c r="AZ457" s="4"/>
      <c r="BB457" s="4"/>
      <c r="BH457" s="4" t="str">
        <f>IF(IFERROR(VLOOKUP(F457,F458:F$1993,1,0),"")="","",COUNTIF(F:F,F457))</f>
        <v/>
      </c>
      <c r="BI457" s="4"/>
      <c r="BM457" s="5" t="str">
        <f>IF(B457="","",IF(BH457="",1+(MAX(BM$2:BM456)),""))</f>
        <v/>
      </c>
      <c r="BN457" s="5" t="str">
        <f t="shared" si="111"/>
        <v/>
      </c>
      <c r="BO457" s="5" t="str">
        <f t="shared" si="112"/>
        <v/>
      </c>
      <c r="BP457" s="15" t="str">
        <f t="shared" si="113"/>
        <v/>
      </c>
      <c r="BQ457" s="29"/>
      <c r="BR457" s="16"/>
      <c r="BS457" s="5" t="str">
        <f t="shared" si="105"/>
        <v/>
      </c>
      <c r="BV457" s="5" t="str">
        <f t="shared" si="114"/>
        <v/>
      </c>
      <c r="BW457" s="5" t="str">
        <f>IF(I457="","",IFERROR(IF(VLOOKUP(I457,I$2:I456,1,0)=0,"",""),I457))</f>
        <v/>
      </c>
      <c r="BX457" s="25" t="str">
        <f>IF(BW457="","",(IFERROR(VLOOKUP(MID(BW457,1,1),$CO$2:CS$28,3,0),0)+IFERROR(VLOOKUP(MID(BW457,2,1),CO$2:CS$28,4,0),0)+IFERROR(VLOOKUP(MID(BW457,3,1),CO$2:CS$28,5,0),0)+(ROW(BW457)/1000000000000)))</f>
        <v/>
      </c>
      <c r="BZ457" s="5">
        <v>456</v>
      </c>
      <c r="CA457" s="5" t="str">
        <f>IFERROR(VLOOKUP(BZ457,BV$2:BW1533,2,0),"")</f>
        <v/>
      </c>
      <c r="CU457" s="5" t="e">
        <f>IF(REPORTE!AH$2="si",IF(F457=VALUE(REPORTE!C$11),IF(SUM(CU458:CU$1993),CONCATENATE(INT(B457),", "),INT(B457)),""),IF(F457=VALUE(REPORTE!C$10),IF(SUM(CU458:CU$1993),CONCATENATE(INT(B457),", "),INT(B457)),""))</f>
        <v>#VALUE!</v>
      </c>
    </row>
    <row r="458" spans="1:100" s="5" customFormat="1" ht="15" customHeight="1" x14ac:dyDescent="0.25">
      <c r="A458" s="4" t="str">
        <f t="shared" si="110"/>
        <v/>
      </c>
      <c r="B458" s="6"/>
      <c r="C458" s="7"/>
      <c r="D458" s="10"/>
      <c r="E458" s="5" t="str">
        <f t="shared" si="116"/>
        <v/>
      </c>
      <c r="F458" s="9"/>
      <c r="G458" s="1" t="str">
        <f>IFERROR(INDEX('padron cfe'!B:B,MATCH(DATOS!F458,'padron cfe'!A:A,0),1),"")</f>
        <v/>
      </c>
      <c r="H458" s="1"/>
      <c r="J458" s="2" t="str">
        <f>IFERROR(INDEX('padron cfe'!C:C,MATCH(DATOS!F458,'padron cfe'!A:A,0),1),"")</f>
        <v/>
      </c>
      <c r="K458" s="4"/>
      <c r="L458" s="4" t="str">
        <f>IFERROR(IF(VLOOKUP(I458,I$2:L457,4,0)=0,"",VLOOKUP(I458,I$2:L457,4,0)),"")</f>
        <v/>
      </c>
      <c r="M458" s="4" t="str">
        <f>IFERROR(IF(VLOOKUP(I458,I$2:M457,5,0)=0,"",VLOOKUP(I458,I$2:M457,5,0)),"")</f>
        <v/>
      </c>
      <c r="N458" s="4" t="str">
        <f>IFERROR(VLOOKUP(I458,I$2:N457,9,0),"")</f>
        <v/>
      </c>
      <c r="O458" s="2"/>
      <c r="P458" s="2"/>
      <c r="Q458" s="5" t="str">
        <f t="shared" si="109"/>
        <v/>
      </c>
      <c r="T458" s="2" t="str">
        <f>IFERROR(INDEX('padron cfe'!D:D,MATCH(DATOS!F458,'padron cfe'!A:A,0),1),"")</f>
        <v/>
      </c>
      <c r="U458" s="4"/>
      <c r="V458" s="4"/>
      <c r="W458" s="4"/>
      <c r="X458" s="4"/>
      <c r="Y458" s="4"/>
      <c r="AA458" s="4"/>
      <c r="AB458" s="4"/>
      <c r="AC458" s="7" t="str">
        <f t="shared" ca="1" si="117"/>
        <v/>
      </c>
      <c r="AD458" s="7"/>
      <c r="AE458" s="7"/>
      <c r="AF458" s="97" t="str">
        <f>IFERROR(INDEX(bombas!F:F,MATCH(B458,bombas!I:I,0),1),"")</f>
        <v/>
      </c>
      <c r="AG458" s="6" t="str">
        <f>IFERROR(INDEX(bombas!H:H,MATCH(B458,bombas!I:I,0),1),"")</f>
        <v/>
      </c>
      <c r="AH458" s="4"/>
      <c r="AI458" s="4" t="str">
        <f t="shared" si="115"/>
        <v/>
      </c>
      <c r="AJ458" s="4"/>
      <c r="AK458" s="127" t="str">
        <f t="shared" si="106"/>
        <v/>
      </c>
      <c r="AL458" s="2" t="str">
        <f>IFERROR(IF(INDEX(AL$1:AL457,MATCH(I458,I$1:I457,0),1)=0,"",INDEX(AL$1:AL457,MATCH(I458,I$1:I457,0),1)),"")</f>
        <v/>
      </c>
      <c r="AM458" s="2" t="str">
        <f>IFERROR(IF(INDEX(AM$1:AM457,MATCH(I458,I$1:I457,0),1)=0,"",INDEX(AM$1:AM457,MATCH(I458,I$1:I457,0),1)),"")</f>
        <v/>
      </c>
      <c r="AN458" s="2" t="str">
        <f>IFERROR(IF(INDEX(AN$1:AN457,MATCH(I458,I$1:I457,0),1)=0,"",INDEX(AN$1:AN457,MATCH(I458,I$1:I457,0),1)),"")</f>
        <v/>
      </c>
      <c r="AO458" s="2"/>
      <c r="AP458" s="2"/>
      <c r="AQ458" s="2"/>
      <c r="AR458" s="4"/>
      <c r="AS458" s="4"/>
      <c r="AT458" s="4"/>
      <c r="AU458" s="4"/>
      <c r="AV458" s="4"/>
      <c r="AW458" s="4"/>
      <c r="AX458" s="4"/>
      <c r="AY458" s="4"/>
      <c r="AZ458" s="4"/>
      <c r="BB458" s="4"/>
      <c r="BH458" s="4" t="str">
        <f>IF(IFERROR(VLOOKUP(F458,F459:F$1993,1,0),"")="","",COUNTIF(F:F,F458))</f>
        <v/>
      </c>
      <c r="BI458" s="4"/>
      <c r="BM458" s="5" t="str">
        <f>IF(B458="","",IF(BH458="",1+(MAX(BM$2:BM457)),""))</f>
        <v/>
      </c>
      <c r="BN458" s="5" t="str">
        <f t="shared" si="111"/>
        <v/>
      </c>
      <c r="BO458" s="5" t="str">
        <f t="shared" si="112"/>
        <v/>
      </c>
      <c r="BP458" s="15" t="str">
        <f t="shared" si="113"/>
        <v/>
      </c>
      <c r="BQ458" s="29"/>
      <c r="BR458" s="16"/>
      <c r="BS458" s="5" t="str">
        <f t="shared" si="105"/>
        <v/>
      </c>
      <c r="BV458" s="5" t="str">
        <f t="shared" si="114"/>
        <v/>
      </c>
      <c r="BW458" s="5" t="str">
        <f>IF(I458="","",IFERROR(IF(VLOOKUP(I458,I$2:I457,1,0)=0,"",""),I458))</f>
        <v/>
      </c>
      <c r="BX458" s="25" t="str">
        <f>IF(BW458="","",(IFERROR(VLOOKUP(MID(BW458,1,1),$CO$2:CS$28,3,0),0)+IFERROR(VLOOKUP(MID(BW458,2,1),CO$2:CS$28,4,0),0)+IFERROR(VLOOKUP(MID(BW458,3,1),CO$2:CS$28,5,0),0)+(ROW(BW458)/1000000000000)))</f>
        <v/>
      </c>
      <c r="BZ458" s="5">
        <v>457</v>
      </c>
      <c r="CA458" s="5" t="str">
        <f>IFERROR(VLOOKUP(BZ458,BV$2:BW1534,2,0),"")</f>
        <v/>
      </c>
      <c r="CU458" s="5" t="e">
        <f>IF(REPORTE!AH$2="si",IF(F458=VALUE(REPORTE!C$11),IF(SUM(CU459:CU$1993),CONCATENATE(INT(B458),", "),INT(B458)),""),IF(F458=VALUE(REPORTE!C$10),IF(SUM(CU459:CU$1993),CONCATENATE(INT(B458),", "),INT(B458)),""))</f>
        <v>#VALUE!</v>
      </c>
    </row>
    <row r="459" spans="1:100" s="5" customFormat="1" ht="15" customHeight="1" x14ac:dyDescent="0.25">
      <c r="A459" s="4" t="str">
        <f t="shared" si="110"/>
        <v/>
      </c>
      <c r="B459" s="6"/>
      <c r="C459" s="7"/>
      <c r="D459" s="10"/>
      <c r="E459" s="5" t="str">
        <f t="shared" si="116"/>
        <v/>
      </c>
      <c r="F459" s="9"/>
      <c r="G459" s="1" t="str">
        <f>IFERROR(INDEX('padron cfe'!B:B,MATCH(DATOS!F459,'padron cfe'!A:A,0),1),"")</f>
        <v/>
      </c>
      <c r="H459" s="1"/>
      <c r="J459" s="2" t="str">
        <f>IFERROR(INDEX('padron cfe'!C:C,MATCH(DATOS!F459,'padron cfe'!A:A,0),1),"")</f>
        <v/>
      </c>
      <c r="K459" s="4"/>
      <c r="L459" s="4" t="str">
        <f>IFERROR(IF(VLOOKUP(I459,I$2:L458,4,0)=0,"",VLOOKUP(I459,I$2:L458,4,0)),"")</f>
        <v/>
      </c>
      <c r="M459" s="4" t="str">
        <f>IFERROR(IF(VLOOKUP(I459,I$2:M458,5,0)=0,"",VLOOKUP(I459,I$2:M458,5,0)),"")</f>
        <v/>
      </c>
      <c r="N459" s="4" t="str">
        <f>IFERROR(VLOOKUP(I459,I$2:N458,9,0),"")</f>
        <v/>
      </c>
      <c r="O459" s="2"/>
      <c r="P459" s="2"/>
      <c r="Q459" s="5" t="str">
        <f t="shared" si="109"/>
        <v/>
      </c>
      <c r="T459" s="2" t="str">
        <f>IFERROR(INDEX('padron cfe'!D:D,MATCH(DATOS!F459,'padron cfe'!A:A,0),1),"")</f>
        <v/>
      </c>
      <c r="U459" s="4"/>
      <c r="V459" s="4"/>
      <c r="W459" s="4"/>
      <c r="X459" s="4"/>
      <c r="Y459" s="4"/>
      <c r="AA459" s="4"/>
      <c r="AB459" s="4"/>
      <c r="AC459" s="7" t="str">
        <f t="shared" ca="1" si="117"/>
        <v/>
      </c>
      <c r="AD459" s="7"/>
      <c r="AE459" s="7"/>
      <c r="AF459" s="97" t="str">
        <f>IFERROR(INDEX(bombas!F:F,MATCH(B459,bombas!I:I,0),1),"")</f>
        <v/>
      </c>
      <c r="AG459" s="6" t="str">
        <f>IFERROR(INDEX(bombas!H:H,MATCH(B459,bombas!I:I,0),1),"")</f>
        <v/>
      </c>
      <c r="AH459" s="4"/>
      <c r="AI459" s="4" t="str">
        <f t="shared" si="115"/>
        <v/>
      </c>
      <c r="AJ459" s="4"/>
      <c r="AK459" s="127" t="str">
        <f t="shared" si="106"/>
        <v/>
      </c>
      <c r="AL459" s="2" t="str">
        <f>IFERROR(IF(INDEX(AL$1:AL458,MATCH(I459,I$1:I458,0),1)=0,"",INDEX(AL$1:AL458,MATCH(I459,I$1:I458,0),1)),"")</f>
        <v/>
      </c>
      <c r="AM459" s="2" t="str">
        <f>IFERROR(IF(INDEX(AM$1:AM458,MATCH(I459,I$1:I458,0),1)=0,"",INDEX(AM$1:AM458,MATCH(I459,I$1:I458,0),1)),"")</f>
        <v/>
      </c>
      <c r="AN459" s="2" t="str">
        <f>IFERROR(IF(INDEX(AN$1:AN458,MATCH(I459,I$1:I458,0),1)=0,"",INDEX(AN$1:AN458,MATCH(I459,I$1:I458,0),1)),"")</f>
        <v/>
      </c>
      <c r="AO459" s="2"/>
      <c r="AP459" s="2"/>
      <c r="AQ459" s="2"/>
      <c r="AR459" s="4"/>
      <c r="AS459" s="4"/>
      <c r="AT459" s="4"/>
      <c r="AU459" s="4"/>
      <c r="AV459" s="4"/>
      <c r="AW459" s="4"/>
      <c r="AX459" s="4"/>
      <c r="AY459" s="4"/>
      <c r="AZ459" s="4"/>
      <c r="BB459" s="4"/>
      <c r="BH459" s="4" t="str">
        <f>IF(IFERROR(VLOOKUP(F459,F460:F$1993,1,0),"")="","",COUNTIF(F:F,F459))</f>
        <v/>
      </c>
      <c r="BI459" s="4"/>
      <c r="BM459" s="5" t="str">
        <f>IF(B459="","",IF(BH459="",1+(MAX(BM$2:BM458)),""))</f>
        <v/>
      </c>
      <c r="BN459" s="5" t="str">
        <f t="shared" si="111"/>
        <v/>
      </c>
      <c r="BO459" s="5" t="str">
        <f t="shared" si="112"/>
        <v/>
      </c>
      <c r="BP459" s="15" t="str">
        <f t="shared" si="113"/>
        <v/>
      </c>
      <c r="BQ459" s="29"/>
      <c r="BR459" s="16"/>
      <c r="BS459" s="5" t="str">
        <f t="shared" si="105"/>
        <v/>
      </c>
      <c r="BV459" s="5" t="str">
        <f t="shared" si="114"/>
        <v/>
      </c>
      <c r="BW459" s="5" t="str">
        <f>IF(I459="","",IFERROR(IF(VLOOKUP(I459,I$2:I458,1,0)=0,"",""),I459))</f>
        <v/>
      </c>
      <c r="BX459" s="25" t="str">
        <f>IF(BW459="","",(IFERROR(VLOOKUP(MID(BW459,1,1),$CO$2:CS$28,3,0),0)+IFERROR(VLOOKUP(MID(BW459,2,1),CO$2:CS$28,4,0),0)+IFERROR(VLOOKUP(MID(BW459,3,1),CO$2:CS$28,5,0),0)+(ROW(BW459)/1000000000000)))</f>
        <v/>
      </c>
      <c r="BZ459" s="5">
        <v>458</v>
      </c>
      <c r="CA459" s="5" t="str">
        <f>IFERROR(VLOOKUP(BZ459,BV$2:BW1535,2,0),"")</f>
        <v/>
      </c>
      <c r="CU459" s="5" t="e">
        <f>IF(REPORTE!AH$2="si",IF(F459=VALUE(REPORTE!C$11),IF(SUM(CU460:CU$1993),CONCATENATE(INT(B459),", "),INT(B459)),""),IF(F459=VALUE(REPORTE!C$10),IF(SUM(CU460:CU$1993),CONCATENATE(INT(B459),", "),INT(B459)),""))</f>
        <v>#VALUE!</v>
      </c>
    </row>
    <row r="460" spans="1:100" s="5" customFormat="1" ht="15" customHeight="1" x14ac:dyDescent="0.25">
      <c r="A460" s="4" t="str">
        <f t="shared" si="110"/>
        <v/>
      </c>
      <c r="B460" s="6"/>
      <c r="C460" s="7"/>
      <c r="D460" s="10"/>
      <c r="E460" s="5" t="str">
        <f t="shared" si="116"/>
        <v/>
      </c>
      <c r="F460" s="9"/>
      <c r="G460" s="1" t="str">
        <f>IFERROR(INDEX('padron cfe'!B:B,MATCH(DATOS!F460,'padron cfe'!A:A,0),1),"")</f>
        <v/>
      </c>
      <c r="H460" s="1"/>
      <c r="J460" s="2" t="str">
        <f>IFERROR(INDEX('padron cfe'!C:C,MATCH(DATOS!F460,'padron cfe'!A:A,0),1),"")</f>
        <v/>
      </c>
      <c r="K460" s="4"/>
      <c r="L460" s="4" t="str">
        <f>IFERROR(IF(VLOOKUP(I460,I$2:L459,4,0)=0,"",VLOOKUP(I460,I$2:L459,4,0)),"")</f>
        <v/>
      </c>
      <c r="M460" s="4" t="str">
        <f>IFERROR(IF(VLOOKUP(I460,I$2:M459,5,0)=0,"",VLOOKUP(I460,I$2:M459,5,0)),"")</f>
        <v/>
      </c>
      <c r="N460" s="4" t="str">
        <f>IFERROR(VLOOKUP(I460,I$2:N459,9,0),"")</f>
        <v/>
      </c>
      <c r="O460" s="2"/>
      <c r="P460" s="2"/>
      <c r="Q460" s="5" t="str">
        <f t="shared" si="109"/>
        <v/>
      </c>
      <c r="T460" s="2" t="str">
        <f>IFERROR(INDEX('padron cfe'!D:D,MATCH(DATOS!F460,'padron cfe'!A:A,0),1),"")</f>
        <v/>
      </c>
      <c r="U460" s="4"/>
      <c r="V460" s="4"/>
      <c r="W460" s="4"/>
      <c r="X460" s="4"/>
      <c r="Y460" s="4"/>
      <c r="AA460" s="4"/>
      <c r="AB460" s="4"/>
      <c r="AC460" s="7" t="str">
        <f t="shared" ca="1" si="117"/>
        <v/>
      </c>
      <c r="AD460" s="7"/>
      <c r="AE460" s="7"/>
      <c r="AF460" s="97" t="str">
        <f>IFERROR(INDEX(bombas!F:F,MATCH(B460,bombas!I:I,0),1),"")</f>
        <v/>
      </c>
      <c r="AG460" s="6" t="str">
        <f>IFERROR(INDEX(bombas!H:H,MATCH(B460,bombas!I:I,0),1),"")</f>
        <v/>
      </c>
      <c r="AH460" s="4"/>
      <c r="AI460" s="4" t="str">
        <f t="shared" si="115"/>
        <v/>
      </c>
      <c r="AJ460" s="4"/>
      <c r="AK460" s="127" t="str">
        <f t="shared" si="106"/>
        <v/>
      </c>
      <c r="AL460" s="2" t="str">
        <f>IFERROR(IF(INDEX(AL$1:AL459,MATCH(I460,I$1:I459,0),1)=0,"",INDEX(AL$1:AL459,MATCH(I460,I$1:I459,0),1)),"")</f>
        <v/>
      </c>
      <c r="AM460" s="2" t="str">
        <f>IFERROR(IF(INDEX(AM$1:AM459,MATCH(I460,I$1:I459,0),1)=0,"",INDEX(AM$1:AM459,MATCH(I460,I$1:I459,0),1)),"")</f>
        <v/>
      </c>
      <c r="AN460" s="2" t="str">
        <f>IFERROR(IF(INDEX(AN$1:AN459,MATCH(I460,I$1:I459,0),1)=0,"",INDEX(AN$1:AN459,MATCH(I460,I$1:I459,0),1)),"")</f>
        <v/>
      </c>
      <c r="AO460" s="2"/>
      <c r="AP460" s="2"/>
      <c r="AQ460" s="2"/>
      <c r="AR460" s="4"/>
      <c r="AS460" s="4"/>
      <c r="AT460" s="4"/>
      <c r="AU460" s="4"/>
      <c r="AV460" s="4"/>
      <c r="AW460" s="4"/>
      <c r="AX460" s="4"/>
      <c r="AY460" s="4"/>
      <c r="AZ460" s="4"/>
      <c r="BB460" s="4"/>
      <c r="BH460" s="4" t="str">
        <f>IF(IFERROR(VLOOKUP(F460,F461:F$1993,1,0),"")="","",COUNTIF(F:F,F460))</f>
        <v/>
      </c>
      <c r="BI460" s="4"/>
      <c r="BM460" s="5" t="str">
        <f>IF(B460="","",IF(BH460="",1+(MAX(BM$2:BM459)),""))</f>
        <v/>
      </c>
      <c r="BN460" s="5" t="str">
        <f t="shared" si="111"/>
        <v/>
      </c>
      <c r="BO460" s="5" t="str">
        <f t="shared" si="112"/>
        <v/>
      </c>
      <c r="BP460" s="15" t="str">
        <f t="shared" si="113"/>
        <v/>
      </c>
      <c r="BQ460" s="29"/>
      <c r="BR460" s="16"/>
      <c r="BS460" s="5" t="str">
        <f t="shared" si="105"/>
        <v/>
      </c>
      <c r="BV460" s="5" t="str">
        <f t="shared" si="114"/>
        <v/>
      </c>
      <c r="BW460" s="5" t="str">
        <f>IF(I460="","",IFERROR(IF(VLOOKUP(I460,I$2:I459,1,0)=0,"",""),I460))</f>
        <v/>
      </c>
      <c r="BX460" s="25" t="str">
        <f>IF(BW460="","",(IFERROR(VLOOKUP(MID(BW460,1,1),$CO$2:CS$28,3,0),0)+IFERROR(VLOOKUP(MID(BW460,2,1),CO$2:CS$28,4,0),0)+IFERROR(VLOOKUP(MID(BW460,3,1),CO$2:CS$28,5,0),0)+(ROW(BW460)/1000000000000)))</f>
        <v/>
      </c>
      <c r="BZ460" s="5">
        <v>459</v>
      </c>
      <c r="CA460" s="5" t="str">
        <f>IFERROR(VLOOKUP(BZ460,BV$2:BW1536,2,0),"")</f>
        <v/>
      </c>
      <c r="CU460" s="5" t="e">
        <f>IF(REPORTE!AH$2="si",IF(F460=VALUE(REPORTE!C$11),IF(SUM(CU461:CU$1993),CONCATENATE(INT(B460),", "),INT(B460)),""),IF(F460=VALUE(REPORTE!C$10),IF(SUM(CU461:CU$1993),CONCATENATE(INT(B460),", "),INT(B460)),""))</f>
        <v>#VALUE!</v>
      </c>
    </row>
    <row r="461" spans="1:100" s="5" customFormat="1" ht="15" customHeight="1" x14ac:dyDescent="0.25">
      <c r="A461" s="4" t="str">
        <f t="shared" si="110"/>
        <v/>
      </c>
      <c r="B461" s="6"/>
      <c r="C461" s="7"/>
      <c r="D461" s="10"/>
      <c r="E461" s="5" t="str">
        <f t="shared" si="116"/>
        <v/>
      </c>
      <c r="F461" s="9"/>
      <c r="G461" s="1" t="str">
        <f>IFERROR(INDEX('padron cfe'!B:B,MATCH(DATOS!F461,'padron cfe'!A:A,0),1),"")</f>
        <v/>
      </c>
      <c r="H461" s="1"/>
      <c r="J461" s="2" t="str">
        <f>IFERROR(INDEX('padron cfe'!C:C,MATCH(DATOS!F461,'padron cfe'!A:A,0),1),"")</f>
        <v/>
      </c>
      <c r="K461" s="4"/>
      <c r="L461" s="4" t="str">
        <f>IFERROR(IF(VLOOKUP(I461,I$2:L460,4,0)=0,"",VLOOKUP(I461,I$2:L460,4,0)),"")</f>
        <v/>
      </c>
      <c r="M461" s="4" t="str">
        <f>IFERROR(IF(VLOOKUP(I461,I$2:M460,5,0)=0,"",VLOOKUP(I461,I$2:M460,5,0)),"")</f>
        <v/>
      </c>
      <c r="N461" s="4" t="str">
        <f>IFERROR(VLOOKUP(I461,I$2:N460,9,0),"")</f>
        <v/>
      </c>
      <c r="O461" s="2"/>
      <c r="P461" s="2"/>
      <c r="Q461" s="5" t="str">
        <f t="shared" si="109"/>
        <v/>
      </c>
      <c r="T461" s="2" t="str">
        <f>IFERROR(INDEX('padron cfe'!D:D,MATCH(DATOS!F461,'padron cfe'!A:A,0),1),"")</f>
        <v/>
      </c>
      <c r="U461" s="4"/>
      <c r="V461" s="4"/>
      <c r="W461" s="4"/>
      <c r="X461" s="4"/>
      <c r="Y461" s="4"/>
      <c r="AA461" s="4"/>
      <c r="AB461" s="4"/>
      <c r="AC461" s="7" t="str">
        <f t="shared" ca="1" si="117"/>
        <v/>
      </c>
      <c r="AD461" s="7"/>
      <c r="AE461" s="7"/>
      <c r="AF461" s="97" t="str">
        <f>IFERROR(INDEX(bombas!F:F,MATCH(B461,bombas!I:I,0),1),"")</f>
        <v/>
      </c>
      <c r="AG461" s="6" t="str">
        <f>IFERROR(INDEX(bombas!H:H,MATCH(B461,bombas!I:I,0),1),"")</f>
        <v/>
      </c>
      <c r="AH461" s="4"/>
      <c r="AI461" s="4" t="str">
        <f t="shared" si="115"/>
        <v/>
      </c>
      <c r="AJ461" s="4"/>
      <c r="AK461" s="127" t="str">
        <f t="shared" si="106"/>
        <v/>
      </c>
      <c r="AL461" s="2" t="str">
        <f>IFERROR(IF(INDEX(AL$1:AL460,MATCH(I461,I$1:I460,0),1)=0,"",INDEX(AL$1:AL460,MATCH(I461,I$1:I460,0),1)),"")</f>
        <v/>
      </c>
      <c r="AM461" s="2" t="str">
        <f>IFERROR(IF(INDEX(AM$1:AM460,MATCH(I461,I$1:I460,0),1)=0,"",INDEX(AM$1:AM460,MATCH(I461,I$1:I460,0),1)),"")</f>
        <v/>
      </c>
      <c r="AN461" s="2" t="str">
        <f>IFERROR(IF(INDEX(AN$1:AN460,MATCH(I461,I$1:I460,0),1)=0,"",INDEX(AN$1:AN460,MATCH(I461,I$1:I460,0),1)),"")</f>
        <v/>
      </c>
      <c r="AO461" s="2"/>
      <c r="AP461" s="2"/>
      <c r="AQ461" s="2"/>
      <c r="AR461" s="4"/>
      <c r="AS461" s="4"/>
      <c r="AT461" s="4"/>
      <c r="AU461" s="4"/>
      <c r="AV461" s="4"/>
      <c r="AW461" s="4"/>
      <c r="AX461" s="4"/>
      <c r="AY461" s="4"/>
      <c r="AZ461" s="4"/>
      <c r="BB461" s="4"/>
      <c r="BH461" s="4" t="str">
        <f>IF(IFERROR(VLOOKUP(F461,F462:F$1993,1,0),"")="","",COUNTIF(F:F,F461))</f>
        <v/>
      </c>
      <c r="BI461" s="4"/>
      <c r="BM461" s="5" t="str">
        <f>IF(B461="","",IF(BH461="",1+(MAX(BM$2:BM460)),""))</f>
        <v/>
      </c>
      <c r="BN461" s="5" t="str">
        <f t="shared" si="111"/>
        <v/>
      </c>
      <c r="BO461" s="5" t="str">
        <f t="shared" si="112"/>
        <v/>
      </c>
      <c r="BP461" s="15" t="str">
        <f t="shared" si="113"/>
        <v/>
      </c>
      <c r="BQ461" s="29"/>
      <c r="BR461" s="16"/>
      <c r="BS461" s="5" t="str">
        <f t="shared" si="105"/>
        <v/>
      </c>
      <c r="BV461" s="5" t="str">
        <f t="shared" si="114"/>
        <v/>
      </c>
      <c r="BW461" s="5" t="str">
        <f>IF(I461="","",IFERROR(IF(VLOOKUP(I461,I$2:I460,1,0)=0,"",""),I461))</f>
        <v/>
      </c>
      <c r="BX461" s="25" t="str">
        <f>IF(BW461="","",(IFERROR(VLOOKUP(MID(BW461,1,1),$CO$2:CS$28,3,0),0)+IFERROR(VLOOKUP(MID(BW461,2,1),CO$2:CS$28,4,0),0)+IFERROR(VLOOKUP(MID(BW461,3,1),CO$2:CS$28,5,0),0)+(ROW(BW461)/1000000000000)))</f>
        <v/>
      </c>
      <c r="BZ461" s="5">
        <v>460</v>
      </c>
      <c r="CA461" s="5" t="str">
        <f>IFERROR(VLOOKUP(BZ461,BV$2:BW1537,2,0),"")</f>
        <v/>
      </c>
      <c r="CU461" s="5" t="e">
        <f>IF(REPORTE!AH$2="si",IF(F461=VALUE(REPORTE!C$11),IF(SUM(CU462:CU$1993),CONCATENATE(INT(B461),", "),INT(B461)),""),IF(F461=VALUE(REPORTE!C$10),IF(SUM(CU462:CU$1993),CONCATENATE(INT(B461),", "),INT(B461)),""))</f>
        <v>#VALUE!</v>
      </c>
    </row>
    <row r="462" spans="1:100" s="5" customFormat="1" ht="15" customHeight="1" x14ac:dyDescent="0.25">
      <c r="A462" s="4" t="str">
        <f t="shared" si="110"/>
        <v/>
      </c>
      <c r="B462" s="6"/>
      <c r="C462" s="7"/>
      <c r="D462" s="10"/>
      <c r="E462" s="5" t="str">
        <f t="shared" si="116"/>
        <v/>
      </c>
      <c r="F462" s="9"/>
      <c r="G462" s="1" t="str">
        <f>IFERROR(INDEX('padron cfe'!B:B,MATCH(DATOS!F462,'padron cfe'!A:A,0),1),"")</f>
        <v/>
      </c>
      <c r="H462" s="1"/>
      <c r="J462" s="2" t="str">
        <f>IFERROR(INDEX('padron cfe'!C:C,MATCH(DATOS!F462,'padron cfe'!A:A,0),1),"")</f>
        <v/>
      </c>
      <c r="K462" s="4"/>
      <c r="L462" s="4" t="str">
        <f>IFERROR(IF(VLOOKUP(I462,I$2:L461,4,0)=0,"",VLOOKUP(I462,I$2:L461,4,0)),"")</f>
        <v/>
      </c>
      <c r="M462" s="4" t="str">
        <f>IFERROR(IF(VLOOKUP(I462,I$2:M461,5,0)=0,"",VLOOKUP(I462,I$2:M461,5,0)),"")</f>
        <v/>
      </c>
      <c r="N462" s="4" t="str">
        <f>IFERROR(VLOOKUP(I462,I$2:N461,9,0),"")</f>
        <v/>
      </c>
      <c r="O462" s="2"/>
      <c r="P462" s="2"/>
      <c r="Q462" s="5" t="str">
        <f t="shared" si="109"/>
        <v/>
      </c>
      <c r="T462" s="2" t="str">
        <f>IFERROR(INDEX('padron cfe'!D:D,MATCH(DATOS!F462,'padron cfe'!A:A,0),1),"")</f>
        <v/>
      </c>
      <c r="U462" s="4"/>
      <c r="V462" s="4"/>
      <c r="W462" s="4"/>
      <c r="X462" s="4"/>
      <c r="Y462" s="4"/>
      <c r="AA462" s="4"/>
      <c r="AB462" s="4"/>
      <c r="AC462" s="7" t="str">
        <f t="shared" ca="1" si="117"/>
        <v/>
      </c>
      <c r="AD462" s="7"/>
      <c r="AE462" s="7"/>
      <c r="AF462" s="97" t="str">
        <f>IFERROR(INDEX(bombas!F:F,MATCH(B462,bombas!I:I,0),1),"")</f>
        <v/>
      </c>
      <c r="AG462" s="6" t="str">
        <f>IFERROR(INDEX(bombas!H:H,MATCH(B462,bombas!I:I,0),1),"")</f>
        <v/>
      </c>
      <c r="AH462" s="4"/>
      <c r="AI462" s="4" t="str">
        <f t="shared" si="115"/>
        <v/>
      </c>
      <c r="AJ462" s="4"/>
      <c r="AK462" s="127" t="str">
        <f t="shared" si="106"/>
        <v/>
      </c>
      <c r="AL462" s="2" t="str">
        <f>IFERROR(IF(INDEX(AL$1:AL461,MATCH(I462,I$1:I461,0),1)=0,"",INDEX(AL$1:AL461,MATCH(I462,I$1:I461,0),1)),"")</f>
        <v/>
      </c>
      <c r="AM462" s="2" t="str">
        <f>IFERROR(IF(INDEX(AM$1:AM461,MATCH(I462,I$1:I461,0),1)=0,"",INDEX(AM$1:AM461,MATCH(I462,I$1:I461,0),1)),"")</f>
        <v/>
      </c>
      <c r="AN462" s="2" t="str">
        <f>IFERROR(IF(INDEX(AN$1:AN461,MATCH(I462,I$1:I461,0),1)=0,"",INDEX(AN$1:AN461,MATCH(I462,I$1:I461,0),1)),"")</f>
        <v/>
      </c>
      <c r="AO462" s="2"/>
      <c r="AP462" s="2"/>
      <c r="AQ462" s="2"/>
      <c r="AR462" s="4"/>
      <c r="AS462" s="4"/>
      <c r="AT462" s="4"/>
      <c r="AU462" s="4"/>
      <c r="AV462" s="4"/>
      <c r="AW462" s="4"/>
      <c r="AX462" s="4"/>
      <c r="AY462" s="4"/>
      <c r="AZ462" s="4"/>
      <c r="BB462" s="4"/>
      <c r="BH462" s="4" t="str">
        <f>IF(IFERROR(VLOOKUP(F462,F463:F$1993,1,0),"")="","",COUNTIF(F:F,F462))</f>
        <v/>
      </c>
      <c r="BI462" s="4"/>
      <c r="BM462" s="5" t="str">
        <f>IF(B462="","",IF(BH462="",1+(MAX(BM$2:BM461)),""))</f>
        <v/>
      </c>
      <c r="BN462" s="5" t="str">
        <f t="shared" si="111"/>
        <v/>
      </c>
      <c r="BO462" s="5" t="str">
        <f t="shared" si="112"/>
        <v/>
      </c>
      <c r="BP462" s="15" t="str">
        <f t="shared" si="113"/>
        <v/>
      </c>
      <c r="BQ462" s="29"/>
      <c r="BR462" s="16"/>
      <c r="BS462" s="5" t="str">
        <f t="shared" si="105"/>
        <v/>
      </c>
      <c r="BV462" s="5" t="str">
        <f t="shared" si="114"/>
        <v/>
      </c>
      <c r="BW462" s="5" t="str">
        <f>IF(I462="","",IFERROR(IF(VLOOKUP(I462,I$2:I461,1,0)=0,"",""),I462))</f>
        <v/>
      </c>
      <c r="BX462" s="25" t="str">
        <f>IF(BW462="","",(IFERROR(VLOOKUP(MID(BW462,1,1),$CO$2:CS$28,3,0),0)+IFERROR(VLOOKUP(MID(BW462,2,1),CO$2:CS$28,4,0),0)+IFERROR(VLOOKUP(MID(BW462,3,1),CO$2:CS$28,5,0),0)+(ROW(BW462)/1000000000000)))</f>
        <v/>
      </c>
      <c r="BZ462" s="5">
        <v>461</v>
      </c>
      <c r="CA462" s="5" t="str">
        <f>IFERROR(VLOOKUP(BZ462,BV$2:BW1538,2,0),"")</f>
        <v/>
      </c>
      <c r="CU462" s="5" t="e">
        <f>IF(REPORTE!AH$2="si",IF(F462=VALUE(REPORTE!C$11),IF(SUM(CU463:CU$1993),CONCATENATE(INT(B462),", "),INT(B462)),""),IF(F462=VALUE(REPORTE!C$10),IF(SUM(CU463:CU$1993),CONCATENATE(INT(B462),", "),INT(B462)),""))</f>
        <v>#VALUE!</v>
      </c>
    </row>
    <row r="463" spans="1:100" s="5" customFormat="1" ht="15" customHeight="1" x14ac:dyDescent="0.25">
      <c r="A463" s="4" t="str">
        <f t="shared" si="110"/>
        <v/>
      </c>
      <c r="B463" s="6"/>
      <c r="C463" s="7"/>
      <c r="D463" s="10"/>
      <c r="E463" s="5" t="str">
        <f t="shared" si="116"/>
        <v/>
      </c>
      <c r="F463" s="9"/>
      <c r="G463" s="1" t="str">
        <f>IFERROR(INDEX('padron cfe'!B:B,MATCH(DATOS!F463,'padron cfe'!A:A,0),1),"")</f>
        <v/>
      </c>
      <c r="H463" s="1"/>
      <c r="J463" s="2" t="str">
        <f>IFERROR(INDEX('padron cfe'!C:C,MATCH(DATOS!F463,'padron cfe'!A:A,0),1),"")</f>
        <v/>
      </c>
      <c r="K463" s="4"/>
      <c r="L463" s="4" t="str">
        <f>IFERROR(IF(VLOOKUP(I463,I$2:L462,4,0)=0,"",VLOOKUP(I463,I$2:L462,4,0)),"")</f>
        <v/>
      </c>
      <c r="M463" s="4" t="str">
        <f>IFERROR(IF(VLOOKUP(I463,I$2:M462,5,0)=0,"",VLOOKUP(I463,I$2:M462,5,0)),"")</f>
        <v/>
      </c>
      <c r="N463" s="4" t="str">
        <f>IFERROR(VLOOKUP(I463,I$2:N462,9,0),"")</f>
        <v/>
      </c>
      <c r="O463" s="2"/>
      <c r="P463" s="2"/>
      <c r="Q463" s="5" t="str">
        <f t="shared" si="109"/>
        <v/>
      </c>
      <c r="T463" s="2" t="str">
        <f>IFERROR(INDEX('padron cfe'!D:D,MATCH(DATOS!F463,'padron cfe'!A:A,0),1),"")</f>
        <v/>
      </c>
      <c r="U463" s="4"/>
      <c r="V463" s="4"/>
      <c r="W463" s="4"/>
      <c r="X463" s="4"/>
      <c r="Y463" s="4"/>
      <c r="AA463" s="4"/>
      <c r="AB463" s="4"/>
      <c r="AC463" s="7" t="str">
        <f t="shared" ca="1" si="117"/>
        <v/>
      </c>
      <c r="AD463" s="7"/>
      <c r="AE463" s="7"/>
      <c r="AF463" s="97" t="str">
        <f>IFERROR(INDEX(bombas!F:F,MATCH(B463,bombas!I:I,0),1),"")</f>
        <v/>
      </c>
      <c r="AG463" s="6" t="str">
        <f>IFERROR(INDEX(bombas!H:H,MATCH(B463,bombas!I:I,0),1),"")</f>
        <v/>
      </c>
      <c r="AH463" s="4"/>
      <c r="AI463" s="4" t="str">
        <f t="shared" si="115"/>
        <v/>
      </c>
      <c r="AJ463" s="4"/>
      <c r="AK463" s="127" t="str">
        <f t="shared" si="106"/>
        <v/>
      </c>
      <c r="AL463" s="2" t="str">
        <f>IFERROR(IF(INDEX(AL$1:AL462,MATCH(I463,I$1:I462,0),1)=0,"",INDEX(AL$1:AL462,MATCH(I463,I$1:I462,0),1)),"")</f>
        <v/>
      </c>
      <c r="AM463" s="2" t="str">
        <f>IFERROR(IF(INDEX(AM$1:AM462,MATCH(I463,I$1:I462,0),1)=0,"",INDEX(AM$1:AM462,MATCH(I463,I$1:I462,0),1)),"")</f>
        <v/>
      </c>
      <c r="AN463" s="2" t="str">
        <f>IFERROR(IF(INDEX(AN$1:AN462,MATCH(I463,I$1:I462,0),1)=0,"",INDEX(AN$1:AN462,MATCH(I463,I$1:I462,0),1)),"")</f>
        <v/>
      </c>
      <c r="AO463" s="2"/>
      <c r="AP463" s="2"/>
      <c r="AQ463" s="2"/>
      <c r="AR463" s="4"/>
      <c r="AS463" s="4"/>
      <c r="AT463" s="4"/>
      <c r="AU463" s="4"/>
      <c r="AV463" s="4"/>
      <c r="AW463" s="4"/>
      <c r="AX463" s="4"/>
      <c r="AY463" s="4"/>
      <c r="AZ463" s="4"/>
      <c r="BB463" s="4"/>
      <c r="BH463" s="4" t="str">
        <f>IF(IFERROR(VLOOKUP(F463,F464:F$1993,1,0),"")="","",COUNTIF(F:F,F463))</f>
        <v/>
      </c>
      <c r="BI463" s="4"/>
      <c r="BM463" s="5" t="str">
        <f>IF(B463="","",IF(BH463="",1+(MAX(BM$2:BM462)),""))</f>
        <v/>
      </c>
      <c r="BN463" s="5" t="str">
        <f t="shared" si="111"/>
        <v/>
      </c>
      <c r="BO463" s="5" t="str">
        <f t="shared" si="112"/>
        <v/>
      </c>
      <c r="BP463" s="15" t="str">
        <f t="shared" si="113"/>
        <v/>
      </c>
      <c r="BQ463" s="29"/>
      <c r="BR463" s="16"/>
      <c r="BS463" s="5" t="str">
        <f t="shared" si="105"/>
        <v/>
      </c>
      <c r="BV463" s="5" t="str">
        <f t="shared" si="114"/>
        <v/>
      </c>
      <c r="BW463" s="5" t="str">
        <f>IF(I463="","",IFERROR(IF(VLOOKUP(I463,I$2:I462,1,0)=0,"",""),I463))</f>
        <v/>
      </c>
      <c r="BX463" s="25" t="str">
        <f>IF(BW463="","",(IFERROR(VLOOKUP(MID(BW463,1,1),$CO$2:CS$28,3,0),0)+IFERROR(VLOOKUP(MID(BW463,2,1),CO$2:CS$28,4,0),0)+IFERROR(VLOOKUP(MID(BW463,3,1),CO$2:CS$28,5,0),0)+(ROW(BW463)/1000000000000)))</f>
        <v/>
      </c>
      <c r="BZ463" s="5">
        <v>462</v>
      </c>
      <c r="CA463" s="5" t="str">
        <f>IFERROR(VLOOKUP(BZ463,BV$2:BW1539,2,0),"")</f>
        <v/>
      </c>
      <c r="CU463" s="5" t="e">
        <f>IF(REPORTE!AH$2="si",IF(F463=VALUE(REPORTE!C$11),IF(SUM(CU464:CU$1993),CONCATENATE(INT(B463),", "),INT(B463)),""),IF(F463=VALUE(REPORTE!C$10),IF(SUM(CU464:CU$1993),CONCATENATE(INT(B463),", "),INT(B463)),""))</f>
        <v>#VALUE!</v>
      </c>
    </row>
    <row r="464" spans="1:100" s="5" customFormat="1" ht="15" customHeight="1" x14ac:dyDescent="0.25">
      <c r="A464" s="4" t="str">
        <f t="shared" si="110"/>
        <v/>
      </c>
      <c r="B464" s="6"/>
      <c r="C464" s="7"/>
      <c r="D464" s="10"/>
      <c r="E464" s="5" t="str">
        <f t="shared" si="116"/>
        <v/>
      </c>
      <c r="F464" s="9"/>
      <c r="G464" s="1" t="str">
        <f>IFERROR(INDEX('padron cfe'!B:B,MATCH(DATOS!F464,'padron cfe'!A:A,0),1),"")</f>
        <v/>
      </c>
      <c r="H464" s="1"/>
      <c r="J464" s="2" t="str">
        <f>IFERROR(INDEX('padron cfe'!C:C,MATCH(DATOS!F464,'padron cfe'!A:A,0),1),"")</f>
        <v/>
      </c>
      <c r="K464" s="4"/>
      <c r="L464" s="4" t="str">
        <f>IFERROR(IF(VLOOKUP(I464,I$2:L463,4,0)=0,"",VLOOKUP(I464,I$2:L463,4,0)),"")</f>
        <v/>
      </c>
      <c r="M464" s="4" t="str">
        <f>IFERROR(IF(VLOOKUP(I464,I$2:M463,5,0)=0,"",VLOOKUP(I464,I$2:M463,5,0)),"")</f>
        <v/>
      </c>
      <c r="N464" s="4" t="str">
        <f>IFERROR(VLOOKUP(I464,I$2:N463,9,0),"")</f>
        <v/>
      </c>
      <c r="O464" s="2"/>
      <c r="P464" s="2"/>
      <c r="Q464" s="5" t="str">
        <f t="shared" si="109"/>
        <v/>
      </c>
      <c r="T464" s="2" t="str">
        <f>IFERROR(INDEX('padron cfe'!D:D,MATCH(DATOS!F464,'padron cfe'!A:A,0),1),"")</f>
        <v/>
      </c>
      <c r="U464" s="4"/>
      <c r="V464" s="4"/>
      <c r="W464" s="4"/>
      <c r="X464" s="4"/>
      <c r="Y464" s="4"/>
      <c r="AA464" s="4"/>
      <c r="AB464" s="4"/>
      <c r="AC464" s="7" t="str">
        <f t="shared" ca="1" si="117"/>
        <v/>
      </c>
      <c r="AD464" s="7"/>
      <c r="AE464" s="7"/>
      <c r="AF464" s="97" t="str">
        <f>IFERROR(INDEX(bombas!F:F,MATCH(B464,bombas!I:I,0),1),"")</f>
        <v/>
      </c>
      <c r="AG464" s="6" t="str">
        <f>IFERROR(INDEX(bombas!H:H,MATCH(B464,bombas!I:I,0),1),"")</f>
        <v/>
      </c>
      <c r="AH464" s="4"/>
      <c r="AI464" s="4" t="str">
        <f t="shared" si="115"/>
        <v/>
      </c>
      <c r="AJ464" s="4"/>
      <c r="AK464" s="127" t="str">
        <f t="shared" si="106"/>
        <v/>
      </c>
      <c r="AL464" s="2" t="str">
        <f>IFERROR(IF(INDEX(AL$1:AL463,MATCH(I464,I$1:I463,0),1)=0,"",INDEX(AL$1:AL463,MATCH(I464,I$1:I463,0),1)),"")</f>
        <v/>
      </c>
      <c r="AM464" s="2" t="str">
        <f>IFERROR(IF(INDEX(AM$1:AM463,MATCH(I464,I$1:I463,0),1)=0,"",INDEX(AM$1:AM463,MATCH(I464,I$1:I463,0),1)),"")</f>
        <v/>
      </c>
      <c r="AN464" s="2" t="str">
        <f>IFERROR(IF(INDEX(AN$1:AN463,MATCH(I464,I$1:I463,0),1)=0,"",INDEX(AN$1:AN463,MATCH(I464,I$1:I463,0),1)),"")</f>
        <v/>
      </c>
      <c r="AO464" s="2"/>
      <c r="AP464" s="2"/>
      <c r="AQ464" s="2"/>
      <c r="AR464" s="4"/>
      <c r="AS464" s="4"/>
      <c r="AT464" s="4"/>
      <c r="AU464" s="4"/>
      <c r="AV464" s="4"/>
      <c r="AW464" s="4"/>
      <c r="AX464" s="4"/>
      <c r="AY464" s="4"/>
      <c r="AZ464" s="4"/>
      <c r="BB464" s="4"/>
      <c r="BH464" s="4" t="str">
        <f>IF(IFERROR(VLOOKUP(F464,F465:F$1993,1,0),"")="","",COUNTIF(F:F,F464))</f>
        <v/>
      </c>
      <c r="BI464" s="4"/>
      <c r="BM464" s="5" t="str">
        <f>IF(B464="","",IF(BH464="",1+(MAX(BM$2:BM463)),""))</f>
        <v/>
      </c>
      <c r="BN464" s="5" t="str">
        <f t="shared" si="111"/>
        <v/>
      </c>
      <c r="BO464" s="5" t="str">
        <f t="shared" si="112"/>
        <v/>
      </c>
      <c r="BP464" s="15" t="str">
        <f t="shared" si="113"/>
        <v/>
      </c>
      <c r="BQ464" s="29"/>
      <c r="BR464" s="16"/>
      <c r="BS464" s="5" t="str">
        <f t="shared" si="105"/>
        <v/>
      </c>
      <c r="BV464" s="5" t="str">
        <f t="shared" si="114"/>
        <v/>
      </c>
      <c r="BW464" s="5" t="str">
        <f>IF(I464="","",IFERROR(IF(VLOOKUP(I464,I$2:I463,1,0)=0,"",""),I464))</f>
        <v/>
      </c>
      <c r="BX464" s="25" t="str">
        <f>IF(BW464="","",(IFERROR(VLOOKUP(MID(BW464,1,1),$CO$2:CS$28,3,0),0)+IFERROR(VLOOKUP(MID(BW464,2,1),CO$2:CS$28,4,0),0)+IFERROR(VLOOKUP(MID(BW464,3,1),CO$2:CS$28,5,0),0)+(ROW(BW464)/1000000000000)))</f>
        <v/>
      </c>
      <c r="BZ464" s="5">
        <v>463</v>
      </c>
      <c r="CA464" s="5" t="str">
        <f>IFERROR(VLOOKUP(BZ464,BV$2:BW1540,2,0),"")</f>
        <v/>
      </c>
      <c r="CU464" s="5" t="e">
        <f>IF(REPORTE!AH$2="si",IF(F464=VALUE(REPORTE!C$11),IF(SUM(CU465:CU$1993),CONCATENATE(INT(B464),", "),INT(B464)),""),IF(F464=VALUE(REPORTE!C$10),IF(SUM(CU465:CU$1993),CONCATENATE(INT(B464),", "),INT(B464)),""))</f>
        <v>#VALUE!</v>
      </c>
      <c r="CV464" s="5" t="e">
        <f>CONCATENATE(CU464,CU465,CU466,CU467,CU468,CU469,CU470,CU471,CU472,CU473,CU474,CU475,CU476,CU477,CU478,CU479,CU480,CU481,CU482,CU483,CU484,CU485,CU486,CU487,CU488,CU489,CU490,CU491,CU492,CU493,CU494,CU495,CU496,CU497,CU498,CU499,CU500,CU501,CU502,CU503,CU504,CU505)</f>
        <v>#VALUE!</v>
      </c>
    </row>
    <row r="465" spans="1:99" s="5" customFormat="1" ht="15" customHeight="1" x14ac:dyDescent="0.25">
      <c r="A465" s="4" t="str">
        <f t="shared" si="110"/>
        <v/>
      </c>
      <c r="B465" s="6"/>
      <c r="C465" s="7"/>
      <c r="D465" s="10"/>
      <c r="E465" s="5" t="str">
        <f t="shared" si="116"/>
        <v/>
      </c>
      <c r="F465" s="9"/>
      <c r="G465" s="1" t="str">
        <f>IFERROR(INDEX('padron cfe'!B:B,MATCH(DATOS!F465,'padron cfe'!A:A,0),1),"")</f>
        <v/>
      </c>
      <c r="H465" s="1"/>
      <c r="J465" s="2" t="str">
        <f>IFERROR(INDEX('padron cfe'!C:C,MATCH(DATOS!F465,'padron cfe'!A:A,0),1),"")</f>
        <v/>
      </c>
      <c r="K465" s="4"/>
      <c r="L465" s="4" t="str">
        <f>IFERROR(IF(VLOOKUP(I465,I$2:L464,4,0)=0,"",VLOOKUP(I465,I$2:L464,4,0)),"")</f>
        <v/>
      </c>
      <c r="M465" s="4" t="str">
        <f>IFERROR(IF(VLOOKUP(I465,I$2:M464,5,0)=0,"",VLOOKUP(I465,I$2:M464,5,0)),"")</f>
        <v/>
      </c>
      <c r="N465" s="4" t="str">
        <f>IFERROR(VLOOKUP(I465,I$2:N464,9,0),"")</f>
        <v/>
      </c>
      <c r="O465" s="2"/>
      <c r="P465" s="2"/>
      <c r="Q465" s="5" t="str">
        <f t="shared" si="109"/>
        <v/>
      </c>
      <c r="T465" s="2" t="str">
        <f>IFERROR(INDEX('padron cfe'!D:D,MATCH(DATOS!F465,'padron cfe'!A:A,0),1),"")</f>
        <v/>
      </c>
      <c r="U465" s="4"/>
      <c r="V465" s="4"/>
      <c r="W465" s="4"/>
      <c r="X465" s="4"/>
      <c r="Y465" s="4"/>
      <c r="AA465" s="4"/>
      <c r="AB465" s="4"/>
      <c r="AC465" s="7" t="str">
        <f t="shared" ca="1" si="117"/>
        <v/>
      </c>
      <c r="AD465" s="7"/>
      <c r="AE465" s="7"/>
      <c r="AF465" s="97" t="str">
        <f>IFERROR(INDEX(bombas!F:F,MATCH(B465,bombas!I:I,0),1),"")</f>
        <v/>
      </c>
      <c r="AG465" s="6" t="str">
        <f>IFERROR(INDEX(bombas!H:H,MATCH(B465,bombas!I:I,0),1),"")</f>
        <v/>
      </c>
      <c r="AH465" s="4"/>
      <c r="AI465" s="4" t="str">
        <f t="shared" si="115"/>
        <v/>
      </c>
      <c r="AJ465" s="4"/>
      <c r="AK465" s="127" t="str">
        <f t="shared" si="106"/>
        <v/>
      </c>
      <c r="AL465" s="2" t="str">
        <f>IFERROR(IF(INDEX(AL$1:AL464,MATCH(I465,I$1:I464,0),1)=0,"",INDEX(AL$1:AL464,MATCH(I465,I$1:I464,0),1)),"")</f>
        <v/>
      </c>
      <c r="AM465" s="2" t="str">
        <f>IFERROR(IF(INDEX(AM$1:AM464,MATCH(I465,I$1:I464,0),1)=0,"",INDEX(AM$1:AM464,MATCH(I465,I$1:I464,0),1)),"")</f>
        <v/>
      </c>
      <c r="AN465" s="2" t="str">
        <f>IFERROR(IF(INDEX(AN$1:AN464,MATCH(I465,I$1:I464,0),1)=0,"",INDEX(AN$1:AN464,MATCH(I465,I$1:I464,0),1)),"")</f>
        <v/>
      </c>
      <c r="AO465" s="2"/>
      <c r="AP465" s="2"/>
      <c r="AQ465" s="2"/>
      <c r="AR465" s="4"/>
      <c r="AS465" s="4"/>
      <c r="AT465" s="4"/>
      <c r="AU465" s="4"/>
      <c r="AV465" s="4"/>
      <c r="AW465" s="4"/>
      <c r="AX465" s="4"/>
      <c r="AY465" s="4"/>
      <c r="AZ465" s="4"/>
      <c r="BB465" s="4"/>
      <c r="BH465" s="4" t="str">
        <f>IF(IFERROR(VLOOKUP(F465,F466:F$1993,1,0),"")="","",COUNTIF(F:F,F465))</f>
        <v/>
      </c>
      <c r="BI465" s="4"/>
      <c r="BM465" s="5" t="str">
        <f>IF(B465="","",IF(BH465="",1+(MAX(BM$2:BM464)),""))</f>
        <v/>
      </c>
      <c r="BN465" s="5" t="str">
        <f t="shared" si="111"/>
        <v/>
      </c>
      <c r="BO465" s="5" t="str">
        <f t="shared" si="112"/>
        <v/>
      </c>
      <c r="BP465" s="15" t="str">
        <f t="shared" si="113"/>
        <v/>
      </c>
      <c r="BQ465" s="29"/>
      <c r="BR465" s="16"/>
      <c r="BS465" s="5" t="str">
        <f t="shared" si="105"/>
        <v/>
      </c>
      <c r="BV465" s="5" t="str">
        <f t="shared" si="114"/>
        <v/>
      </c>
      <c r="BW465" s="5" t="str">
        <f>IF(I465="","",IFERROR(IF(VLOOKUP(I465,I$2:I464,1,0)=0,"",""),I465))</f>
        <v/>
      </c>
      <c r="BX465" s="25" t="str">
        <f>IF(BW465="","",(IFERROR(VLOOKUP(MID(BW465,1,1),$CO$2:CS$28,3,0),0)+IFERROR(VLOOKUP(MID(BW465,2,1),CO$2:CS$28,4,0),0)+IFERROR(VLOOKUP(MID(BW465,3,1),CO$2:CS$28,5,0),0)+(ROW(BW465)/1000000000000)))</f>
        <v/>
      </c>
      <c r="BZ465" s="5">
        <v>464</v>
      </c>
      <c r="CA465" s="5" t="str">
        <f>IFERROR(VLOOKUP(BZ465,BV$2:BW1541,2,0),"")</f>
        <v/>
      </c>
      <c r="CU465" s="5" t="e">
        <f>IF(REPORTE!AH$2="si",IF(F465=VALUE(REPORTE!C$11),IF(SUM(CU466:CU$1993),CONCATENATE(INT(B465),", "),INT(B465)),""),IF(F465=VALUE(REPORTE!C$10),IF(SUM(CU466:CU$1993),CONCATENATE(INT(B465),", "),INT(B465)),""))</f>
        <v>#VALUE!</v>
      </c>
    </row>
    <row r="466" spans="1:99" s="5" customFormat="1" ht="15" customHeight="1" x14ac:dyDescent="0.25">
      <c r="A466" s="4" t="str">
        <f t="shared" si="110"/>
        <v/>
      </c>
      <c r="B466" s="6"/>
      <c r="C466" s="7"/>
      <c r="D466" s="10"/>
      <c r="E466" s="5" t="str">
        <f t="shared" si="116"/>
        <v/>
      </c>
      <c r="F466" s="9"/>
      <c r="G466" s="1" t="str">
        <f>IFERROR(INDEX('padron cfe'!B:B,MATCH(DATOS!F466,'padron cfe'!A:A,0),1),"")</f>
        <v/>
      </c>
      <c r="H466" s="1"/>
      <c r="J466" s="2" t="str">
        <f>IFERROR(INDEX('padron cfe'!C:C,MATCH(DATOS!F466,'padron cfe'!A:A,0),1),"")</f>
        <v/>
      </c>
      <c r="K466" s="4"/>
      <c r="L466" s="4" t="str">
        <f>IFERROR(IF(VLOOKUP(I466,I$2:L465,4,0)=0,"",VLOOKUP(I466,I$2:L465,4,0)),"")</f>
        <v/>
      </c>
      <c r="M466" s="4" t="str">
        <f>IFERROR(IF(VLOOKUP(I466,I$2:M465,5,0)=0,"",VLOOKUP(I466,I$2:M465,5,0)),"")</f>
        <v/>
      </c>
      <c r="N466" s="4" t="str">
        <f t="shared" ref="N466:N472" si="118">IFERROR(VLOOKUP(I466,I463:N465,9,0),"")</f>
        <v/>
      </c>
      <c r="O466" s="2"/>
      <c r="P466" s="2"/>
      <c r="Q466" s="5" t="str">
        <f t="shared" si="109"/>
        <v/>
      </c>
      <c r="T466" s="2" t="str">
        <f>IFERROR(INDEX('padron cfe'!D:D,MATCH(DATOS!F466,'padron cfe'!A:A,0),1),"")</f>
        <v/>
      </c>
      <c r="U466" s="4"/>
      <c r="V466" s="4"/>
      <c r="W466" s="4"/>
      <c r="X466" s="4"/>
      <c r="Y466" s="4"/>
      <c r="AA466" s="4"/>
      <c r="AB466" s="4"/>
      <c r="AC466" s="7" t="str">
        <f t="shared" ca="1" si="117"/>
        <v/>
      </c>
      <c r="AD466" s="7"/>
      <c r="AE466" s="7"/>
      <c r="AF466" s="97" t="str">
        <f>IFERROR(INDEX(bombas!F:F,MATCH(B466,bombas!I:I,0),1),"")</f>
        <v/>
      </c>
      <c r="AG466" s="6" t="str">
        <f>IFERROR(INDEX(bombas!H:H,MATCH(B466,bombas!I:I,0),1),"")</f>
        <v/>
      </c>
      <c r="AH466" s="4"/>
      <c r="AI466" s="4" t="str">
        <f t="shared" si="115"/>
        <v/>
      </c>
      <c r="AJ466" s="4"/>
      <c r="AK466" s="127" t="str">
        <f t="shared" si="106"/>
        <v/>
      </c>
      <c r="AL466" s="2" t="str">
        <f>IFERROR(IF(INDEX(AL$1:AL465,MATCH(I466,I$1:I465,0),1)=0,"",INDEX(AL$1:AL465,MATCH(I466,I$1:I465,0),1)),"")</f>
        <v/>
      </c>
      <c r="AM466" s="2" t="str">
        <f>IFERROR(IF(INDEX(AM$1:AM465,MATCH(I466,I$1:I465,0),1)=0,"",INDEX(AM$1:AM465,MATCH(I466,I$1:I465,0),1)),"")</f>
        <v/>
      </c>
      <c r="AN466" s="2" t="str">
        <f>IFERROR(IF(INDEX(AN$1:AN465,MATCH(I466,I$1:I465,0),1)=0,"",INDEX(AN$1:AN465,MATCH(I466,I$1:I465,0),1)),"")</f>
        <v/>
      </c>
      <c r="AO466" s="2"/>
      <c r="AP466" s="2"/>
      <c r="AQ466" s="2"/>
      <c r="AR466" s="4"/>
      <c r="AS466" s="4"/>
      <c r="AT466" s="4"/>
      <c r="AU466" s="4"/>
      <c r="AV466" s="4"/>
      <c r="AW466" s="4"/>
      <c r="AX466" s="4"/>
      <c r="AY466" s="4"/>
      <c r="AZ466" s="4"/>
      <c r="BB466" s="4"/>
      <c r="BH466" s="4" t="str">
        <f>IF(IFERROR(VLOOKUP(F466,F467:F$1993,1,0),"")="","",COUNTIF(F:F,F466))</f>
        <v/>
      </c>
      <c r="BI466" s="4"/>
      <c r="BM466" s="5" t="str">
        <f>IF(B466="","",IF(BH466="",1+(MAX(BM$2:BM465)),""))</f>
        <v/>
      </c>
      <c r="BN466" s="5" t="str">
        <f t="shared" si="111"/>
        <v/>
      </c>
      <c r="BO466" s="5" t="str">
        <f t="shared" si="112"/>
        <v/>
      </c>
      <c r="BP466" s="15" t="str">
        <f t="shared" si="113"/>
        <v/>
      </c>
      <c r="BQ466" s="29"/>
      <c r="BR466" s="16"/>
      <c r="BS466" s="5" t="str">
        <f t="shared" si="105"/>
        <v/>
      </c>
      <c r="BV466" s="5" t="str">
        <f t="shared" si="114"/>
        <v/>
      </c>
      <c r="BW466" s="5" t="str">
        <f>IF(I466="","",IFERROR(IF(VLOOKUP(I466,I$2:I465,1,0)=0,"",""),I466))</f>
        <v/>
      </c>
      <c r="BX466" s="25" t="str">
        <f>IF(BW466="","",(IFERROR(VLOOKUP(MID(BW466,1,1),$CO$2:CS$28,3,0),0)+IFERROR(VLOOKUP(MID(BW466,2,1),CO$2:CS$28,4,0),0)+IFERROR(VLOOKUP(MID(BW466,3,1),CO$2:CS$28,5,0),0)+(ROW(BW466)/1000000000000)))</f>
        <v/>
      </c>
      <c r="BZ466" s="5">
        <v>465</v>
      </c>
      <c r="CA466" s="5" t="str">
        <f>IFERROR(VLOOKUP(BZ466,BV$2:BW1542,2,0),"")</f>
        <v/>
      </c>
      <c r="CU466" s="5" t="e">
        <f>IF(REPORTE!AH$2="si",IF(F466=VALUE(REPORTE!C$11),IF(SUM(CU467:CU$1993),CONCATENATE(INT(B466),", "),INT(B466)),""),IF(F466=VALUE(REPORTE!C$10),IF(SUM(CU467:CU$1993),CONCATENATE(INT(B466),", "),INT(B466)),""))</f>
        <v>#VALUE!</v>
      </c>
    </row>
    <row r="467" spans="1:99" s="5" customFormat="1" ht="15" customHeight="1" x14ac:dyDescent="0.25">
      <c r="A467" s="4" t="str">
        <f t="shared" si="110"/>
        <v/>
      </c>
      <c r="B467" s="6"/>
      <c r="C467" s="7"/>
      <c r="D467" s="10"/>
      <c r="E467" s="5" t="str">
        <f t="shared" si="116"/>
        <v/>
      </c>
      <c r="F467" s="9"/>
      <c r="G467" s="1" t="str">
        <f>IFERROR(INDEX('padron cfe'!B:B,MATCH(DATOS!F467,'padron cfe'!A:A,0),1),"")</f>
        <v/>
      </c>
      <c r="H467" s="1"/>
      <c r="J467" s="2" t="str">
        <f>IFERROR(INDEX('padron cfe'!C:C,MATCH(DATOS!F467,'padron cfe'!A:A,0),1),"")</f>
        <v/>
      </c>
      <c r="K467" s="4"/>
      <c r="L467" s="4" t="str">
        <f>IFERROR(IF(VLOOKUP(I467,I$2:L466,4,0)=0,"",VLOOKUP(I467,I$2:L466,4,0)),"")</f>
        <v/>
      </c>
      <c r="M467" s="4" t="str">
        <f>IFERROR(IF(VLOOKUP(I467,I$2:M466,5,0)=0,"",VLOOKUP(I467,I$2:M466,5,0)),"")</f>
        <v/>
      </c>
      <c r="N467" s="4" t="str">
        <f t="shared" si="118"/>
        <v/>
      </c>
      <c r="O467" s="2"/>
      <c r="P467" s="2"/>
      <c r="Q467" s="5" t="str">
        <f t="shared" si="109"/>
        <v/>
      </c>
      <c r="T467" s="2" t="str">
        <f>IFERROR(INDEX('padron cfe'!D:D,MATCH(DATOS!F467,'padron cfe'!A:A,0),1),"")</f>
        <v/>
      </c>
      <c r="U467" s="4"/>
      <c r="V467" s="4"/>
      <c r="W467" s="4"/>
      <c r="X467" s="4"/>
      <c r="Y467" s="4"/>
      <c r="AA467" s="4"/>
      <c r="AB467" s="4"/>
      <c r="AC467" s="7" t="str">
        <f t="shared" ca="1" si="117"/>
        <v/>
      </c>
      <c r="AD467" s="7"/>
      <c r="AE467" s="7"/>
      <c r="AF467" s="97" t="str">
        <f>IFERROR(INDEX(bombas!F:F,MATCH(B467,bombas!I:I,0),1),"")</f>
        <v/>
      </c>
      <c r="AG467" s="6" t="str">
        <f>IFERROR(INDEX(bombas!H:H,MATCH(B467,bombas!I:I,0),1),"")</f>
        <v/>
      </c>
      <c r="AH467" s="4"/>
      <c r="AI467" s="4" t="str">
        <f t="shared" si="115"/>
        <v/>
      </c>
      <c r="AJ467" s="4"/>
      <c r="AK467" s="127" t="str">
        <f t="shared" si="106"/>
        <v/>
      </c>
      <c r="AL467" s="2" t="str">
        <f>IFERROR(IF(INDEX(AL$1:AL466,MATCH(I467,I$1:I466,0),1)=0,"",INDEX(AL$1:AL466,MATCH(I467,I$1:I466,0),1)),"")</f>
        <v/>
      </c>
      <c r="AM467" s="2" t="str">
        <f>IFERROR(IF(INDEX(AM$1:AM466,MATCH(I467,I$1:I466,0),1)=0,"",INDEX(AM$1:AM466,MATCH(I467,I$1:I466,0),1)),"")</f>
        <v/>
      </c>
      <c r="AN467" s="2" t="str">
        <f>IFERROR(IF(INDEX(AN$1:AN466,MATCH(I467,I$1:I466,0),1)=0,"",INDEX(AN$1:AN466,MATCH(I467,I$1:I466,0),1)),"")</f>
        <v/>
      </c>
      <c r="AO467" s="2"/>
      <c r="AP467" s="2"/>
      <c r="AQ467" s="2"/>
      <c r="AR467" s="4"/>
      <c r="AS467" s="4"/>
      <c r="AT467" s="4"/>
      <c r="AU467" s="4"/>
      <c r="AV467" s="4"/>
      <c r="AW467" s="4"/>
      <c r="AX467" s="4"/>
      <c r="AY467" s="4"/>
      <c r="AZ467" s="4"/>
      <c r="BB467" s="4"/>
      <c r="BH467" s="4" t="str">
        <f>IF(IFERROR(VLOOKUP(F467,F468:F$1993,1,0),"")="","",COUNTIF(F:F,F467))</f>
        <v/>
      </c>
      <c r="BI467" s="4"/>
      <c r="BM467" s="5" t="str">
        <f>IF(B467="","",IF(BH467="",1+(MAX(BM$2:BM466)),""))</f>
        <v/>
      </c>
      <c r="BN467" s="5" t="str">
        <f t="shared" si="111"/>
        <v/>
      </c>
      <c r="BO467" s="5" t="str">
        <f t="shared" si="112"/>
        <v/>
      </c>
      <c r="BP467" s="15" t="str">
        <f t="shared" si="113"/>
        <v/>
      </c>
      <c r="BQ467" s="29"/>
      <c r="BR467" s="16"/>
      <c r="BS467" s="5" t="str">
        <f t="shared" si="105"/>
        <v/>
      </c>
      <c r="BV467" s="5" t="str">
        <f t="shared" si="114"/>
        <v/>
      </c>
      <c r="BW467" s="5" t="str">
        <f>IF(I467="","",IFERROR(IF(VLOOKUP(I467,I$2:I466,1,0)=0,"",""),I467))</f>
        <v/>
      </c>
      <c r="BX467" s="25" t="str">
        <f>IF(BW467="","",(IFERROR(VLOOKUP(MID(BW467,1,1),$CO$2:CS$28,3,0),0)+IFERROR(VLOOKUP(MID(BW467,2,1),CO$2:CS$28,4,0),0)+IFERROR(VLOOKUP(MID(BW467,3,1),CO$2:CS$28,5,0),0)+(ROW(BW467)/1000000000000)))</f>
        <v/>
      </c>
      <c r="BZ467" s="5">
        <v>466</v>
      </c>
      <c r="CA467" s="5" t="str">
        <f>IFERROR(VLOOKUP(BZ467,BV$2:BW1543,2,0),"")</f>
        <v/>
      </c>
      <c r="CU467" s="5" t="e">
        <f>IF(REPORTE!AH$2="si",IF(F467=VALUE(REPORTE!C$11),IF(SUM(CU468:CU$1993),CONCATENATE(INT(B467),", "),INT(B467)),""),IF(F467=VALUE(REPORTE!C$10),IF(SUM(CU468:CU$1993),CONCATENATE(INT(B467),", "),INT(B467)),""))</f>
        <v>#VALUE!</v>
      </c>
    </row>
    <row r="468" spans="1:99" s="5" customFormat="1" ht="15" customHeight="1" x14ac:dyDescent="0.25">
      <c r="A468" s="4" t="str">
        <f t="shared" si="110"/>
        <v/>
      </c>
      <c r="B468" s="6"/>
      <c r="C468" s="4"/>
      <c r="D468" s="10"/>
      <c r="E468" s="5" t="str">
        <f t="shared" si="116"/>
        <v/>
      </c>
      <c r="F468" s="9"/>
      <c r="G468" s="1" t="str">
        <f>IFERROR(INDEX('padron cfe'!B:B,MATCH(DATOS!F468,'padron cfe'!A:A,0),1),"")</f>
        <v/>
      </c>
      <c r="H468" s="1"/>
      <c r="J468" s="2" t="str">
        <f>IFERROR(INDEX('padron cfe'!C:C,MATCH(DATOS!F468,'padron cfe'!A:A,0),1),"")</f>
        <v/>
      </c>
      <c r="K468" s="4"/>
      <c r="L468" s="4" t="str">
        <f>IFERROR(IF(VLOOKUP(I468,I$2:L467,4,0)=0,"",VLOOKUP(I468,I$2:L467,4,0)),"")</f>
        <v/>
      </c>
      <c r="M468" s="4" t="str">
        <f>IFERROR(IF(VLOOKUP(I468,I$2:M467,5,0)=0,"",VLOOKUP(I468,I$2:M467,5,0)),"")</f>
        <v/>
      </c>
      <c r="N468" s="4" t="str">
        <f t="shared" si="118"/>
        <v/>
      </c>
      <c r="O468" s="2"/>
      <c r="P468" s="2"/>
      <c r="T468" s="2" t="str">
        <f>IFERROR(INDEX('padron cfe'!D:D,MATCH(DATOS!F468,'padron cfe'!A:A,0),1),"")</f>
        <v/>
      </c>
      <c r="U468" s="4"/>
      <c r="V468" s="4"/>
      <c r="W468" s="4"/>
      <c r="X468" s="4"/>
      <c r="Y468" s="4"/>
      <c r="AA468" s="4"/>
      <c r="AB468" s="4"/>
      <c r="AC468" s="7" t="str">
        <f t="shared" ca="1" si="117"/>
        <v/>
      </c>
      <c r="AD468" s="7"/>
      <c r="AE468" s="7"/>
      <c r="AF468" s="97" t="str">
        <f>IFERROR(INDEX(bombas!F:F,MATCH(B468,bombas!I:I,0),1),"")</f>
        <v/>
      </c>
      <c r="AG468" s="6" t="str">
        <f>IFERROR(INDEX(bombas!H:H,MATCH(B468,bombas!I:I,0),1),"")</f>
        <v/>
      </c>
      <c r="AH468" s="4"/>
      <c r="AI468" s="4" t="str">
        <f t="shared" si="115"/>
        <v/>
      </c>
      <c r="AJ468" s="4"/>
      <c r="AK468" s="127" t="str">
        <f t="shared" si="106"/>
        <v/>
      </c>
      <c r="AL468" s="2" t="str">
        <f>IFERROR(IF(INDEX(AL$1:AL467,MATCH(I468,I$1:I467,0),1)=0,"",INDEX(AL$1:AL467,MATCH(I468,I$1:I467,0),1)),"")</f>
        <v/>
      </c>
      <c r="AM468" s="2" t="str">
        <f>IFERROR(IF(INDEX(AM$1:AM467,MATCH(I468,I$1:I467,0),1)=0,"",INDEX(AM$1:AM467,MATCH(I468,I$1:I467,0),1)),"")</f>
        <v/>
      </c>
      <c r="AN468" s="2" t="str">
        <f>IFERROR(IF(INDEX(AN$1:AN467,MATCH(I468,I$1:I467,0),1)=0,"",INDEX(AN$1:AN467,MATCH(I468,I$1:I467,0),1)),"")</f>
        <v/>
      </c>
      <c r="AO468" s="2"/>
      <c r="AP468" s="2"/>
      <c r="AQ468" s="2"/>
      <c r="AR468" s="4"/>
      <c r="AS468" s="4"/>
      <c r="AT468" s="4"/>
      <c r="AU468" s="4"/>
      <c r="AV468" s="4"/>
      <c r="AW468" s="4"/>
      <c r="AX468" s="4"/>
      <c r="AY468" s="4"/>
      <c r="AZ468" s="4"/>
      <c r="BB468" s="4"/>
      <c r="BH468" s="4" t="str">
        <f>IF(IFERROR(VLOOKUP(F468,F469:F$1993,1,0),"")="","",COUNTIF(F:F,F468))</f>
        <v/>
      </c>
      <c r="BI468" s="4"/>
      <c r="BM468" s="5" t="str">
        <f>IF(B468="","",IF(BH468="",1+(MAX(BM$2:BM467)),""))</f>
        <v/>
      </c>
      <c r="BN468" s="5" t="str">
        <f t="shared" si="111"/>
        <v/>
      </c>
      <c r="BO468" s="5" t="str">
        <f t="shared" si="112"/>
        <v/>
      </c>
      <c r="BP468" s="15" t="str">
        <f t="shared" si="113"/>
        <v/>
      </c>
      <c r="BQ468" s="29"/>
      <c r="BR468" s="16"/>
      <c r="BS468" s="5" t="str">
        <f t="shared" si="105"/>
        <v/>
      </c>
      <c r="BV468" s="5" t="str">
        <f t="shared" si="114"/>
        <v/>
      </c>
      <c r="BW468" s="5" t="str">
        <f>IF(I468="","",IFERROR(IF(VLOOKUP(I468,I$2:I467,1,0)=0,"",""),I468))</f>
        <v/>
      </c>
      <c r="BX468" s="25" t="str">
        <f>IF(BW468="","",(IFERROR(VLOOKUP(MID(BW468,1,1),$CO$2:CS$28,3,0),0)+IFERROR(VLOOKUP(MID(BW468,2,1),CO$2:CS$28,4,0),0)+IFERROR(VLOOKUP(MID(BW468,3,1),CO$2:CS$28,5,0),0)+(ROW(BW468)/1000000000000)))</f>
        <v/>
      </c>
      <c r="BZ468" s="5">
        <v>467</v>
      </c>
      <c r="CA468" s="5" t="str">
        <f>IFERROR(VLOOKUP(BZ468,BV$2:BW1544,2,0),"")</f>
        <v/>
      </c>
      <c r="CU468" s="5" t="e">
        <f>IF(REPORTE!AH$2="si",IF(F468=VALUE(REPORTE!C$11),IF(SUM(CU469:CU$1993),CONCATENATE(INT(B468),", "),INT(B468)),""),IF(F468=VALUE(REPORTE!C$10),IF(SUM(CU469:CU$1993),CONCATENATE(INT(B468),", "),INT(B468)),""))</f>
        <v>#VALUE!</v>
      </c>
    </row>
    <row r="469" spans="1:99" s="5" customFormat="1" ht="15" customHeight="1" x14ac:dyDescent="0.25">
      <c r="A469" s="4" t="str">
        <f t="shared" si="110"/>
        <v/>
      </c>
      <c r="B469" s="6"/>
      <c r="C469" s="4"/>
      <c r="D469" s="10"/>
      <c r="E469" s="5" t="str">
        <f t="shared" si="116"/>
        <v/>
      </c>
      <c r="F469" s="9"/>
      <c r="G469" s="1" t="str">
        <f>IFERROR(INDEX('padron cfe'!B:B,MATCH(DATOS!F469,'padron cfe'!A:A,0),1),"")</f>
        <v/>
      </c>
      <c r="H469" s="1"/>
      <c r="J469" s="2" t="str">
        <f>IFERROR(INDEX('padron cfe'!C:C,MATCH(DATOS!F469,'padron cfe'!A:A,0),1),"")</f>
        <v/>
      </c>
      <c r="K469" s="4"/>
      <c r="L469" s="4" t="str">
        <f>IFERROR(IF(VLOOKUP(I469,I$2:L468,4,0)=0,"",VLOOKUP(I469,I$2:L468,4,0)),"")</f>
        <v/>
      </c>
      <c r="M469" s="4" t="str">
        <f>IFERROR(IF(VLOOKUP(I469,I$2:M468,5,0)=0,"",VLOOKUP(I469,I$2:M468,5,0)),"")</f>
        <v/>
      </c>
      <c r="N469" s="4" t="str">
        <f t="shared" si="118"/>
        <v/>
      </c>
      <c r="O469" s="2"/>
      <c r="P469" s="2"/>
      <c r="T469" s="2" t="str">
        <f>IFERROR(INDEX('padron cfe'!D:D,MATCH(DATOS!F469,'padron cfe'!A:A,0),1),"")</f>
        <v/>
      </c>
      <c r="U469" s="4"/>
      <c r="V469" s="4"/>
      <c r="W469" s="4"/>
      <c r="X469" s="4"/>
      <c r="Y469" s="4"/>
      <c r="AA469" s="4"/>
      <c r="AB469" s="4"/>
      <c r="AC469" s="7" t="str">
        <f t="shared" ca="1" si="117"/>
        <v/>
      </c>
      <c r="AD469" s="7"/>
      <c r="AE469" s="7"/>
      <c r="AF469" s="97" t="str">
        <f>IFERROR(INDEX(bombas!F:F,MATCH(B469,bombas!I:I,0),1),"")</f>
        <v/>
      </c>
      <c r="AG469" s="6" t="str">
        <f>IFERROR(INDEX(bombas!H:H,MATCH(B469,bombas!I:I,0),1),"")</f>
        <v/>
      </c>
      <c r="AH469" s="4"/>
      <c r="AI469" s="4" t="str">
        <f t="shared" si="115"/>
        <v/>
      </c>
      <c r="AJ469" s="4"/>
      <c r="AK469" s="127" t="str">
        <f t="shared" si="106"/>
        <v/>
      </c>
      <c r="AL469" s="2" t="str">
        <f>IFERROR(IF(INDEX(AL$1:AL468,MATCH(I469,I$1:I468,0),1)=0,"",INDEX(AL$1:AL468,MATCH(I469,I$1:I468,0),1)),"")</f>
        <v/>
      </c>
      <c r="AM469" s="2" t="str">
        <f>IFERROR(IF(INDEX(AM$1:AM468,MATCH(I469,I$1:I468,0),1)=0,"",INDEX(AM$1:AM468,MATCH(I469,I$1:I468,0),1)),"")</f>
        <v/>
      </c>
      <c r="AN469" s="2" t="str">
        <f>IFERROR(IF(INDEX(AN$1:AN468,MATCH(I469,I$1:I468,0),1)=0,"",INDEX(AN$1:AN468,MATCH(I469,I$1:I468,0),1)),"")</f>
        <v/>
      </c>
      <c r="AO469" s="2"/>
      <c r="AP469" s="2"/>
      <c r="AQ469" s="2"/>
      <c r="AR469" s="4"/>
      <c r="AS469" s="4"/>
      <c r="AT469" s="4"/>
      <c r="AU469" s="4"/>
      <c r="AV469" s="4"/>
      <c r="AW469" s="4"/>
      <c r="AX469" s="4"/>
      <c r="AY469" s="4"/>
      <c r="AZ469" s="4"/>
      <c r="BB469" s="4"/>
      <c r="BH469" s="4" t="str">
        <f>IF(IFERROR(VLOOKUP(F469,F470:F$1993,1,0),"")="","",COUNTIF(F:F,F469))</f>
        <v/>
      </c>
      <c r="BI469" s="4"/>
      <c r="BM469" s="5" t="str">
        <f>IF(B469="","",IF(BH469="",1+(MAX(BM$2:BM468)),""))</f>
        <v/>
      </c>
      <c r="BN469" s="5" t="str">
        <f t="shared" si="111"/>
        <v/>
      </c>
      <c r="BO469" s="5" t="str">
        <f t="shared" si="112"/>
        <v/>
      </c>
      <c r="BP469" s="15" t="str">
        <f t="shared" si="113"/>
        <v/>
      </c>
      <c r="BQ469" s="29"/>
      <c r="BR469" s="16"/>
      <c r="BS469" s="5" t="str">
        <f t="shared" si="105"/>
        <v/>
      </c>
      <c r="BV469" s="5" t="str">
        <f t="shared" si="114"/>
        <v/>
      </c>
      <c r="BW469" s="5" t="str">
        <f>IF(I469="","",IFERROR(IF(VLOOKUP(I469,I$2:I468,1,0)=0,"",""),I469))</f>
        <v/>
      </c>
      <c r="BX469" s="25" t="str">
        <f>IF(BW469="","",(IFERROR(VLOOKUP(MID(BW469,1,1),$CO$2:CS$28,3,0),0)+IFERROR(VLOOKUP(MID(BW469,2,1),CO$2:CS$28,4,0),0)+IFERROR(VLOOKUP(MID(BW469,3,1),CO$2:CS$28,5,0),0)+(ROW(BW469)/1000000000000)))</f>
        <v/>
      </c>
      <c r="BZ469" s="5">
        <v>468</v>
      </c>
      <c r="CA469" s="5" t="str">
        <f>IFERROR(VLOOKUP(BZ469,BV$2:BW1545,2,0),"")</f>
        <v/>
      </c>
      <c r="CU469" s="5" t="e">
        <f>IF(REPORTE!AH$2="si",IF(F469=VALUE(REPORTE!C$11),IF(SUM(CU470:CU$1993),CONCATENATE(INT(B469),", "),INT(B469)),""),IF(F469=VALUE(REPORTE!C$10),IF(SUM(CU470:CU$1993),CONCATENATE(INT(B469),", "),INT(B469)),""))</f>
        <v>#VALUE!</v>
      </c>
    </row>
    <row r="470" spans="1:99" s="5" customFormat="1" ht="15" customHeight="1" x14ac:dyDescent="0.25">
      <c r="A470" s="4" t="str">
        <f t="shared" si="110"/>
        <v/>
      </c>
      <c r="B470" s="6"/>
      <c r="C470" s="4"/>
      <c r="D470" s="10"/>
      <c r="F470" s="9"/>
      <c r="G470" s="1" t="str">
        <f>IFERROR(INDEX('padron cfe'!B:B,MATCH(DATOS!F470,'padron cfe'!A:A,0),1),"")</f>
        <v/>
      </c>
      <c r="H470" s="1"/>
      <c r="J470" s="2" t="str">
        <f>IFERROR(INDEX('padron cfe'!C:C,MATCH(DATOS!F470,'padron cfe'!A:A,0),1),"")</f>
        <v/>
      </c>
      <c r="K470" s="4"/>
      <c r="L470" s="4" t="str">
        <f>IFERROR(IF(VLOOKUP(I470,I$2:L469,4,0)=0,"",VLOOKUP(I470,I$2:L469,4,0)),"")</f>
        <v/>
      </c>
      <c r="M470" s="4" t="str">
        <f>IFERROR(IF(VLOOKUP(I470,I$2:M469,5,0)=0,"",VLOOKUP(I470,I$2:M469,5,0)),"")</f>
        <v/>
      </c>
      <c r="N470" s="4" t="str">
        <f t="shared" si="118"/>
        <v/>
      </c>
      <c r="O470" s="2"/>
      <c r="P470" s="2"/>
      <c r="T470" s="2" t="str">
        <f>IFERROR(INDEX('padron cfe'!D:D,MATCH(DATOS!F470,'padron cfe'!A:A,0),1),"")</f>
        <v/>
      </c>
      <c r="U470" s="4"/>
      <c r="V470" s="4"/>
      <c r="W470" s="4"/>
      <c r="X470" s="4"/>
      <c r="Y470" s="4"/>
      <c r="AA470" s="4"/>
      <c r="AB470" s="4"/>
      <c r="AC470" s="7" t="str">
        <f t="shared" ca="1" si="117"/>
        <v/>
      </c>
      <c r="AD470" s="7"/>
      <c r="AE470" s="7"/>
      <c r="AF470" s="97" t="str">
        <f>IFERROR(INDEX(bombas!F:F,MATCH(B470,bombas!I:I,0),1),"")</f>
        <v/>
      </c>
      <c r="AG470" s="6" t="str">
        <f>IFERROR(INDEX(bombas!H:H,MATCH(B470,bombas!I:I,0),1),"")</f>
        <v/>
      </c>
      <c r="AH470" s="4"/>
      <c r="AI470" s="4" t="str">
        <f t="shared" si="115"/>
        <v/>
      </c>
      <c r="AJ470" s="4"/>
      <c r="AK470" s="127" t="str">
        <f t="shared" si="106"/>
        <v/>
      </c>
      <c r="AL470" s="2" t="str">
        <f>IFERROR(IF(INDEX(AL$1:AL469,MATCH(I470,I$1:I469,0),1)=0,"",INDEX(AL$1:AL469,MATCH(I470,I$1:I469,0),1)),"")</f>
        <v/>
      </c>
      <c r="AM470" s="2" t="str">
        <f>IFERROR(IF(INDEX(AM$1:AM469,MATCH(I470,I$1:I469,0),1)=0,"",INDEX(AM$1:AM469,MATCH(I470,I$1:I469,0),1)),"")</f>
        <v/>
      </c>
      <c r="AN470" s="2" t="str">
        <f>IFERROR(IF(INDEX(AN$1:AN469,MATCH(I470,I$1:I469,0),1)=0,"",INDEX(AN$1:AN469,MATCH(I470,I$1:I469,0),1)),"")</f>
        <v/>
      </c>
      <c r="AO470" s="2"/>
      <c r="AP470" s="2"/>
      <c r="AQ470" s="2"/>
      <c r="AR470" s="4"/>
      <c r="AS470" s="4"/>
      <c r="AT470" s="4"/>
      <c r="AU470" s="4"/>
      <c r="AV470" s="4"/>
      <c r="AW470" s="4"/>
      <c r="AX470" s="4"/>
      <c r="AY470" s="4"/>
      <c r="AZ470" s="4"/>
      <c r="BB470" s="4"/>
      <c r="BH470" s="4" t="str">
        <f>IF(IFERROR(VLOOKUP(F470,F471:F$1993,1,0),"")="","",COUNTIF(F:F,F470))</f>
        <v/>
      </c>
      <c r="BI470" s="4"/>
      <c r="BM470" s="5" t="str">
        <f>IF(B470="","",IF(BH470="",1+(MAX(BM$2:BM469)),""))</f>
        <v/>
      </c>
      <c r="BN470" s="5" t="str">
        <f t="shared" si="111"/>
        <v/>
      </c>
      <c r="BO470" s="5" t="str">
        <f t="shared" si="112"/>
        <v/>
      </c>
      <c r="BP470" s="15" t="str">
        <f t="shared" si="113"/>
        <v/>
      </c>
      <c r="BQ470" s="29"/>
      <c r="BR470" s="16"/>
      <c r="BS470" s="5" t="str">
        <f t="shared" ref="BS470:BS533" si="119">CONCATENATE(AR470,AS470,AT470,AU470,AV470)</f>
        <v/>
      </c>
      <c r="BV470" s="5" t="str">
        <f t="shared" si="114"/>
        <v/>
      </c>
      <c r="BW470" s="5" t="str">
        <f>IF(I470="","",IFERROR(IF(VLOOKUP(I470,I$2:I469,1,0)=0,"",""),I470))</f>
        <v/>
      </c>
      <c r="BX470" s="25" t="str">
        <f>IF(BW470="","",(IFERROR(VLOOKUP(MID(BW470,1,1),$CO$2:CS$28,3,0),0)+IFERROR(VLOOKUP(MID(BW470,2,1),CO$2:CS$28,4,0),0)+IFERROR(VLOOKUP(MID(BW470,3,1),CO$2:CS$28,5,0),0)+(ROW(BW470)/1000000000000)))</f>
        <v/>
      </c>
      <c r="BZ470" s="5">
        <v>469</v>
      </c>
      <c r="CA470" s="5" t="str">
        <f>IFERROR(VLOOKUP(BZ470,BV$2:BW1546,2,0),"")</f>
        <v/>
      </c>
      <c r="CU470" s="5" t="e">
        <f>IF(REPORTE!AH$2="si",IF(F470=VALUE(REPORTE!C$11),IF(SUM(CU471:CU$1993),CONCATENATE(INT(B470),", "),INT(B470)),""),IF(F470=VALUE(REPORTE!C$10),IF(SUM(CU471:CU$1993),CONCATENATE(INT(B470),", "),INT(B470)),""))</f>
        <v>#VALUE!</v>
      </c>
    </row>
    <row r="471" spans="1:99" s="5" customFormat="1" ht="15" customHeight="1" x14ac:dyDescent="0.25">
      <c r="A471" s="4" t="str">
        <f t="shared" si="110"/>
        <v/>
      </c>
      <c r="B471" s="6"/>
      <c r="C471" s="4"/>
      <c r="D471" s="10"/>
      <c r="F471" s="9"/>
      <c r="G471" s="1" t="str">
        <f>IFERROR(INDEX('padron cfe'!B:B,MATCH(DATOS!F471,'padron cfe'!A:A,0),1),"")</f>
        <v/>
      </c>
      <c r="H471" s="1"/>
      <c r="J471" s="2" t="str">
        <f>IFERROR(INDEX('padron cfe'!C:C,MATCH(DATOS!F471,'padron cfe'!A:A,0),1),"")</f>
        <v/>
      </c>
      <c r="K471" s="4"/>
      <c r="L471" s="4" t="str">
        <f>IFERROR(IF(VLOOKUP(I471,I$2:L470,4,0)=0,"",VLOOKUP(I471,I$2:L470,4,0)),"")</f>
        <v/>
      </c>
      <c r="M471" s="4" t="str">
        <f>IFERROR(IF(VLOOKUP(I471,I$2:M470,5,0)=0,"",VLOOKUP(I471,I$2:M470,5,0)),"")</f>
        <v/>
      </c>
      <c r="N471" s="4" t="str">
        <f t="shared" si="118"/>
        <v/>
      </c>
      <c r="O471" s="2"/>
      <c r="P471" s="2"/>
      <c r="T471" s="2" t="str">
        <f>IFERROR(INDEX('padron cfe'!D:D,MATCH(DATOS!F471,'padron cfe'!A:A,0),1),"")</f>
        <v/>
      </c>
      <c r="U471" s="4"/>
      <c r="V471" s="4"/>
      <c r="W471" s="4"/>
      <c r="X471" s="4"/>
      <c r="Y471" s="4"/>
      <c r="AA471" s="4"/>
      <c r="AB471" s="4"/>
      <c r="AC471" s="7" t="str">
        <f t="shared" ca="1" si="117"/>
        <v/>
      </c>
      <c r="AD471" s="7"/>
      <c r="AE471" s="7"/>
      <c r="AF471" s="97" t="str">
        <f>IFERROR(INDEX(bombas!F:F,MATCH(B471,bombas!I:I,0),1),"")</f>
        <v/>
      </c>
      <c r="AG471" s="6" t="str">
        <f>IFERROR(INDEX(bombas!H:H,MATCH(B471,bombas!I:I,0),1),"")</f>
        <v/>
      </c>
      <c r="AH471" s="4"/>
      <c r="AI471" s="4" t="str">
        <f t="shared" si="115"/>
        <v/>
      </c>
      <c r="AJ471" s="4"/>
      <c r="AK471" s="127" t="str">
        <f t="shared" si="106"/>
        <v/>
      </c>
      <c r="AL471" s="2" t="str">
        <f>IFERROR(IF(INDEX(AL$1:AL470,MATCH(I471,I$1:I470,0),1)=0,"",INDEX(AL$1:AL470,MATCH(I471,I$1:I470,0),1)),"")</f>
        <v/>
      </c>
      <c r="AM471" s="2" t="str">
        <f>IFERROR(IF(INDEX(AM$1:AM470,MATCH(I471,I$1:I470,0),1)=0,"",INDEX(AM$1:AM470,MATCH(I471,I$1:I470,0),1)),"")</f>
        <v/>
      </c>
      <c r="AN471" s="2" t="str">
        <f>IFERROR(IF(INDEX(AN$1:AN470,MATCH(I471,I$1:I470,0),1)=0,"",INDEX(AN$1:AN470,MATCH(I471,I$1:I470,0),1)),"")</f>
        <v/>
      </c>
      <c r="AO471" s="2"/>
      <c r="AP471" s="2"/>
      <c r="AQ471" s="2"/>
      <c r="AR471" s="4"/>
      <c r="AS471" s="4"/>
      <c r="AT471" s="4"/>
      <c r="AU471" s="4"/>
      <c r="AV471" s="4"/>
      <c r="AW471" s="4"/>
      <c r="AX471" s="4"/>
      <c r="AY471" s="4"/>
      <c r="AZ471" s="4"/>
      <c r="BB471" s="4"/>
      <c r="BH471" s="4" t="str">
        <f>IF(IFERROR(VLOOKUP(F471,F472:F$1993,1,0),"")="","",COUNTIF(F:F,F471))</f>
        <v/>
      </c>
      <c r="BI471" s="4"/>
      <c r="BM471" s="5" t="str">
        <f>IF(B471="","",IF(BH471="",1+(MAX(BM$2:BM470)),""))</f>
        <v/>
      </c>
      <c r="BN471" s="5" t="str">
        <f t="shared" si="111"/>
        <v/>
      </c>
      <c r="BO471" s="5" t="str">
        <f t="shared" si="112"/>
        <v/>
      </c>
      <c r="BP471" s="15" t="str">
        <f t="shared" si="113"/>
        <v/>
      </c>
      <c r="BQ471" s="29"/>
      <c r="BR471" s="16"/>
      <c r="BS471" s="5" t="str">
        <f t="shared" si="119"/>
        <v/>
      </c>
      <c r="BV471" s="5" t="str">
        <f t="shared" si="114"/>
        <v/>
      </c>
      <c r="BW471" s="5" t="str">
        <f>IF(I471="","",IFERROR(IF(VLOOKUP(I471,I$2:I470,1,0)=0,"",""),I471))</f>
        <v/>
      </c>
      <c r="BX471" s="25" t="str">
        <f>IF(BW471="","",(IFERROR(VLOOKUP(MID(BW471,1,1),$CO$2:CS$28,3,0),0)+IFERROR(VLOOKUP(MID(BW471,2,1),CO$2:CS$28,4,0),0)+IFERROR(VLOOKUP(MID(BW471,3,1),CO$2:CS$28,5,0),0)+(ROW(BW471)/1000000000000)))</f>
        <v/>
      </c>
      <c r="BZ471" s="5">
        <v>470</v>
      </c>
      <c r="CA471" s="5" t="str">
        <f>IFERROR(VLOOKUP(BZ471,BV$2:BW1547,2,0),"")</f>
        <v/>
      </c>
      <c r="CU471" s="5" t="e">
        <f>IF(REPORTE!AH$2="si",IF(F471=VALUE(REPORTE!C$11),IF(SUM(CU472:CU$1993),CONCATENATE(INT(B471),", "),INT(B471)),""),IF(F471=VALUE(REPORTE!C$10),IF(SUM(CU472:CU$1993),CONCATENATE(INT(B471),", "),INT(B471)),""))</f>
        <v>#VALUE!</v>
      </c>
    </row>
    <row r="472" spans="1:99" s="5" customFormat="1" ht="15" customHeight="1" x14ac:dyDescent="0.25">
      <c r="A472" s="4" t="str">
        <f t="shared" si="110"/>
        <v/>
      </c>
      <c r="B472" s="6"/>
      <c r="C472" s="4"/>
      <c r="D472" s="4"/>
      <c r="F472" s="9"/>
      <c r="G472" s="1" t="str">
        <f>IFERROR(INDEX('padron cfe'!B:B,MATCH(DATOS!F472,'padron cfe'!A:A,0),1),"")</f>
        <v/>
      </c>
      <c r="H472" s="1"/>
      <c r="J472" s="2" t="str">
        <f>IFERROR(INDEX('padron cfe'!C:C,MATCH(DATOS!F472,'padron cfe'!A:A,0),1),"")</f>
        <v/>
      </c>
      <c r="K472" s="4"/>
      <c r="L472" s="4" t="str">
        <f>IFERROR(IF(VLOOKUP(I472,I$2:L471,4,0)=0,"",VLOOKUP(I472,I$2:L471,4,0)),"")</f>
        <v/>
      </c>
      <c r="M472" s="4" t="str">
        <f>IFERROR(IF(VLOOKUP(I472,I$2:M471,5,0)=0,"",VLOOKUP(I472,I$2:M471,5,0)),"")</f>
        <v/>
      </c>
      <c r="N472" s="4" t="str">
        <f t="shared" si="118"/>
        <v/>
      </c>
      <c r="O472" s="2"/>
      <c r="P472" s="2"/>
      <c r="T472" s="2" t="str">
        <f>IFERROR(INDEX('padron cfe'!D:D,MATCH(DATOS!F472,'padron cfe'!A:A,0),1),"")</f>
        <v/>
      </c>
      <c r="U472" s="4"/>
      <c r="V472" s="4"/>
      <c r="W472" s="4"/>
      <c r="X472" s="4"/>
      <c r="Y472" s="4"/>
      <c r="AA472" s="4"/>
      <c r="AB472" s="4"/>
      <c r="AC472" s="7" t="str">
        <f ca="1">IF(AA472="","",IF(CONCATENATE(DAY(Z472),"/",MONTH(Z472),"/",YEAR(Z472)+AA472)&lt;TODAY(),"VIGENTE","VENCIDA"))</f>
        <v/>
      </c>
      <c r="AD472" s="7"/>
      <c r="AE472" s="7"/>
      <c r="AF472" s="97" t="str">
        <f>IFERROR(INDEX(bombas!F:F,MATCH(B472,bombas!I:I,0),1),"")</f>
        <v/>
      </c>
      <c r="AG472" s="6" t="str">
        <f>IFERROR(INDEX(bombas!H:H,MATCH(B472,bombas!I:I,0),1),"")</f>
        <v/>
      </c>
      <c r="AH472" s="4"/>
      <c r="AI472" s="4" t="str">
        <f t="shared" si="115"/>
        <v/>
      </c>
      <c r="AJ472" s="4"/>
      <c r="AK472" s="127" t="str">
        <f t="shared" si="106"/>
        <v/>
      </c>
      <c r="AL472" s="2" t="str">
        <f>IFERROR(IF(INDEX(AL$1:AL471,MATCH(I472,I$1:I471,0),1)=0,"",INDEX(AL$1:AL471,MATCH(I472,I$1:I471,0),1)),"")</f>
        <v/>
      </c>
      <c r="AM472" s="2" t="str">
        <f>IFERROR(IF(INDEX(AM$1:AM471,MATCH(I472,I$1:I471,0),1)=0,"",INDEX(AM$1:AM471,MATCH(I472,I$1:I471,0),1)),"")</f>
        <v/>
      </c>
      <c r="AN472" s="2" t="str">
        <f>IFERROR(IF(INDEX(AN$1:AN471,MATCH(I472,I$1:I471,0),1)=0,"",INDEX(AN$1:AN471,MATCH(I472,I$1:I471,0),1)),"")</f>
        <v/>
      </c>
      <c r="AO472" s="2"/>
      <c r="AP472" s="2"/>
      <c r="AQ472" s="2"/>
      <c r="AR472" s="4"/>
      <c r="AS472" s="4"/>
      <c r="AT472" s="4"/>
      <c r="AU472" s="4"/>
      <c r="AV472" s="4"/>
      <c r="AW472" s="4"/>
      <c r="AX472" s="4"/>
      <c r="AY472" s="4"/>
      <c r="AZ472" s="4"/>
      <c r="BB472" s="4"/>
      <c r="BH472" s="4" t="str">
        <f>IF(IFERROR(VLOOKUP(F472,F473:F$1993,1,0),"")="","",COUNTIF(F:F,F472))</f>
        <v/>
      </c>
      <c r="BI472" s="4"/>
      <c r="BM472" s="5" t="str">
        <f>IF(B472="","",IF(BH472="",1+(MAX(BM$2:BM471)),""))</f>
        <v/>
      </c>
      <c r="BN472" s="5" t="str">
        <f t="shared" si="111"/>
        <v/>
      </c>
      <c r="BO472" s="5" t="str">
        <f t="shared" si="112"/>
        <v/>
      </c>
      <c r="BP472" s="15" t="str">
        <f t="shared" si="113"/>
        <v/>
      </c>
      <c r="BQ472" s="29"/>
      <c r="BR472" s="16"/>
      <c r="BS472" s="5" t="str">
        <f t="shared" si="119"/>
        <v/>
      </c>
      <c r="BV472" s="5" t="str">
        <f t="shared" si="114"/>
        <v/>
      </c>
      <c r="BW472" s="5" t="str">
        <f>IF(I472="","",IFERROR(IF(VLOOKUP(I472,I$2:I471,1,0)=0,"",""),I472))</f>
        <v/>
      </c>
      <c r="BX472" s="25" t="str">
        <f>IF(BW472="","",(IFERROR(VLOOKUP(MID(BW472,1,1),$CO$2:CS$28,3,0),0)+IFERROR(VLOOKUP(MID(BW472,2,1),CO$2:CS$28,4,0),0)+IFERROR(VLOOKUP(MID(BW472,3,1),CO$2:CS$28,5,0),0)+(ROW(BW472)/1000000000000)))</f>
        <v/>
      </c>
      <c r="BZ472" s="5">
        <v>471</v>
      </c>
      <c r="CA472" s="5" t="str">
        <f>IFERROR(VLOOKUP(BZ472,BV$2:BW1548,2,0),"")</f>
        <v/>
      </c>
      <c r="CU472" s="5" t="e">
        <f>IF(REPORTE!AH$2="si",IF(F472=VALUE(REPORTE!C$11),IF(SUM(CU473:CU$1993),CONCATENATE(INT(B472),", "),INT(B472)),""),IF(F472=VALUE(REPORTE!C$10),IF(SUM(CU473:CU$1993),CONCATENATE(INT(B472),", "),INT(B472)),""))</f>
        <v>#VALUE!</v>
      </c>
    </row>
    <row r="473" spans="1:99" s="5" customFormat="1" ht="15" customHeight="1" x14ac:dyDescent="0.25">
      <c r="A473" s="4" t="str">
        <f t="shared" si="110"/>
        <v/>
      </c>
      <c r="B473" s="6"/>
      <c r="C473" s="4"/>
      <c r="D473" s="4"/>
      <c r="F473" s="9"/>
      <c r="G473" s="1" t="str">
        <f>IFERROR(INDEX('padron cfe'!B:B,MATCH(DATOS!F473,'padron cfe'!A:A,0),1),"")</f>
        <v/>
      </c>
      <c r="H473" s="1"/>
      <c r="J473" s="2" t="str">
        <f>IFERROR(INDEX('padron cfe'!C:C,MATCH(DATOS!F473,'padron cfe'!A:A,0),1),"")</f>
        <v/>
      </c>
      <c r="K473" s="4"/>
      <c r="L473" s="4" t="str">
        <f>IFERROR(IF(VLOOKUP(I473,I$2:L472,4,0)=0,"",VLOOKUP(I473,I$2:L472,4,0)),"")</f>
        <v/>
      </c>
      <c r="M473" s="4" t="str">
        <f>IFERROR(IF(VLOOKUP(I473,I$2:M472,5,0)=0,"",VLOOKUP(I473,I$2:M472,5,0)),"")</f>
        <v/>
      </c>
      <c r="N473" s="4"/>
      <c r="O473" s="2"/>
      <c r="P473" s="2"/>
      <c r="T473" s="2" t="str">
        <f>IFERROR(INDEX('padron cfe'!D:D,MATCH(DATOS!F473,'padron cfe'!A:A,0),1),"")</f>
        <v/>
      </c>
      <c r="U473" s="4"/>
      <c r="V473" s="4"/>
      <c r="W473" s="4"/>
      <c r="X473" s="4"/>
      <c r="Y473" s="4"/>
      <c r="AA473" s="4"/>
      <c r="AB473" s="4"/>
      <c r="AC473" s="7" t="str">
        <f ca="1">IF(AA473="","",IF(CONCATENATE(DAY(Z473),"/",MONTH(Z473),"/",YEAR(Z473)+AA473)&lt;TODAY(),"VIGENTE","VENCIDA"))</f>
        <v/>
      </c>
      <c r="AD473" s="7"/>
      <c r="AE473" s="7"/>
      <c r="AF473" s="97" t="str">
        <f>IFERROR(INDEX(bombas!F:F,MATCH(B473,bombas!I:I,0),1),"")</f>
        <v/>
      </c>
      <c r="AG473" s="6" t="str">
        <f>IFERROR(INDEX(bombas!H:H,MATCH(B473,bombas!I:I,0),1),"")</f>
        <v/>
      </c>
      <c r="AH473" s="4"/>
      <c r="AI473" s="4" t="str">
        <f t="shared" si="115"/>
        <v/>
      </c>
      <c r="AJ473" s="4"/>
      <c r="AK473" s="127" t="str">
        <f t="shared" ref="AK473:AK536" si="120">IF(AJ473="","",AJ473/AI473)</f>
        <v/>
      </c>
      <c r="AL473" s="2" t="str">
        <f>IFERROR(IF(INDEX(AL$1:AL472,MATCH(I473,I$1:I472,0),1)=0,"",INDEX(AL$1:AL472,MATCH(I473,I$1:I472,0),1)),"")</f>
        <v/>
      </c>
      <c r="AM473" s="2" t="str">
        <f>IFERROR(IF(INDEX(AM$1:AM472,MATCH(I473,I$1:I472,0),1)=0,"",INDEX(AM$1:AM472,MATCH(I473,I$1:I472,0),1)),"")</f>
        <v/>
      </c>
      <c r="AN473" s="2" t="str">
        <f>IFERROR(IF(INDEX(AN$1:AN472,MATCH(I473,I$1:I472,0),1)=0,"",INDEX(AN$1:AN472,MATCH(I473,I$1:I472,0),1)),"")</f>
        <v/>
      </c>
      <c r="AO473" s="2"/>
      <c r="AP473" s="2"/>
      <c r="AQ473" s="2"/>
      <c r="AR473" s="4"/>
      <c r="AS473" s="4"/>
      <c r="AT473" s="4"/>
      <c r="AU473" s="4"/>
      <c r="AV473" s="4"/>
      <c r="AW473" s="4"/>
      <c r="AX473" s="4"/>
      <c r="AY473" s="4"/>
      <c r="AZ473" s="4"/>
      <c r="BB473" s="4"/>
      <c r="BH473" s="4" t="str">
        <f>IF(IFERROR(VLOOKUP(F473,F474:F$1993,1,0),"")="","",COUNTIF(F:F,F473))</f>
        <v/>
      </c>
      <c r="BI473" s="4"/>
      <c r="BM473" s="5" t="str">
        <f>IF(B473="","",IF(BH473="",1+(MAX(BM$2:BM472)),""))</f>
        <v/>
      </c>
      <c r="BN473" s="5" t="str">
        <f t="shared" si="111"/>
        <v/>
      </c>
      <c r="BO473" s="5" t="str">
        <f t="shared" si="112"/>
        <v/>
      </c>
      <c r="BP473" s="15" t="str">
        <f t="shared" si="113"/>
        <v/>
      </c>
      <c r="BQ473" s="29"/>
      <c r="BR473" s="16"/>
      <c r="BS473" s="5" t="str">
        <f t="shared" si="119"/>
        <v/>
      </c>
      <c r="BV473" s="5" t="str">
        <f t="shared" si="114"/>
        <v/>
      </c>
      <c r="BW473" s="5" t="str">
        <f>IF(I473="","",IFERROR(IF(VLOOKUP(I473,I$2:I472,1,0)=0,"",""),I473))</f>
        <v/>
      </c>
      <c r="BX473" s="25" t="str">
        <f>IF(BW473="","",(IFERROR(VLOOKUP(MID(BW473,1,1),$CO$2:CS$28,3,0),0)+IFERROR(VLOOKUP(MID(BW473,2,1),CO$2:CS$28,4,0),0)+IFERROR(VLOOKUP(MID(BW473,3,1),CO$2:CS$28,5,0),0)+(ROW(BW473)/1000000000000)))</f>
        <v/>
      </c>
      <c r="BZ473" s="5">
        <v>472</v>
      </c>
      <c r="CA473" s="5" t="str">
        <f>IFERROR(VLOOKUP(BZ473,BV$2:BW1549,2,0),"")</f>
        <v/>
      </c>
      <c r="CU473" s="5" t="e">
        <f>IF(REPORTE!AH$2="si",IF(F473=VALUE(REPORTE!C$11),IF(SUM(CU474:CU$1993),CONCATENATE(INT(B473),", "),INT(B473)),""),IF(F473=VALUE(REPORTE!C$10),IF(SUM(CU474:CU$1993),CONCATENATE(INT(B473),", "),INT(B473)),""))</f>
        <v>#VALUE!</v>
      </c>
    </row>
    <row r="474" spans="1:99" s="5" customFormat="1" ht="15" customHeight="1" x14ac:dyDescent="0.25">
      <c r="A474" s="4" t="str">
        <f t="shared" si="110"/>
        <v/>
      </c>
      <c r="B474" s="6"/>
      <c r="C474" s="4"/>
      <c r="D474" s="4"/>
      <c r="F474" s="6"/>
      <c r="G474" s="1" t="str">
        <f>IFERROR(INDEX('padron cfe'!B:B,MATCH(DATOS!F474,'padron cfe'!A:A,0),1),"")</f>
        <v/>
      </c>
      <c r="H474" s="4"/>
      <c r="J474" s="2" t="str">
        <f>IFERROR(INDEX('padron cfe'!C:C,MATCH(DATOS!F474,'padron cfe'!A:A,0),1),"")</f>
        <v/>
      </c>
      <c r="K474" s="4"/>
      <c r="L474" s="4" t="str">
        <f>IFERROR(IF(VLOOKUP(I474,I$2:L473,4,0)=0,"",VLOOKUP(I474,I$2:L473,4,0)),"")</f>
        <v/>
      </c>
      <c r="M474" s="4" t="str">
        <f>IFERROR(IF(VLOOKUP(I474,I$2:M473,5,0)=0,"",VLOOKUP(I474,I$2:M473,5,0)),"")</f>
        <v/>
      </c>
      <c r="N474" s="4"/>
      <c r="O474" s="2"/>
      <c r="P474" s="2"/>
      <c r="T474" s="2" t="str">
        <f>IFERROR(INDEX('padron cfe'!D:D,MATCH(DATOS!F474,'padron cfe'!A:A,0),1),"")</f>
        <v/>
      </c>
      <c r="U474" s="4"/>
      <c r="V474" s="4"/>
      <c r="W474" s="4"/>
      <c r="X474" s="4"/>
      <c r="Y474" s="4"/>
      <c r="AA474" s="4"/>
      <c r="AB474" s="4"/>
      <c r="AC474" s="4"/>
      <c r="AD474" s="4"/>
      <c r="AE474" s="4"/>
      <c r="AF474" s="97" t="str">
        <f>IFERROR(INDEX(bombas!F:F,MATCH(B474,bombas!I:I,0),1),"")</f>
        <v/>
      </c>
      <c r="AG474" s="6" t="str">
        <f>IFERROR(INDEX(bombas!H:H,MATCH(B474,bombas!I:I,0),1),"")</f>
        <v/>
      </c>
      <c r="AH474" s="4"/>
      <c r="AI474" s="4" t="str">
        <f t="shared" si="115"/>
        <v/>
      </c>
      <c r="AJ474" s="4"/>
      <c r="AK474" s="127" t="str">
        <f t="shared" si="120"/>
        <v/>
      </c>
      <c r="AL474" s="2" t="str">
        <f>IFERROR(IF(INDEX(AL$1:AL473,MATCH(I474,I$1:I473,0),1)=0,"",INDEX(AL$1:AL473,MATCH(I474,I$1:I473,0),1)),"")</f>
        <v/>
      </c>
      <c r="AM474" s="2" t="str">
        <f>IFERROR(IF(INDEX(AM$1:AM473,MATCH(I474,I$1:I473,0),1)=0,"",INDEX(AM$1:AM473,MATCH(I474,I$1:I473,0),1)),"")</f>
        <v/>
      </c>
      <c r="AN474" s="2" t="str">
        <f>IFERROR(IF(INDEX(AN$1:AN473,MATCH(I474,I$1:I473,0),1)=0,"",INDEX(AN$1:AN473,MATCH(I474,I$1:I473,0),1)),"")</f>
        <v/>
      </c>
      <c r="AO474" s="2"/>
      <c r="AP474" s="2"/>
      <c r="AQ474" s="2"/>
      <c r="AR474" s="4"/>
      <c r="AS474" s="4"/>
      <c r="AT474" s="4"/>
      <c r="AU474" s="4"/>
      <c r="AV474" s="4"/>
      <c r="AW474" s="4"/>
      <c r="AX474" s="4"/>
      <c r="AY474" s="4"/>
      <c r="AZ474" s="4"/>
      <c r="BB474" s="4"/>
      <c r="BH474" s="4" t="str">
        <f>IF(IFERROR(VLOOKUP(F474,F475:F$1993,1,0),"")="","",COUNTIF(F:F,F474))</f>
        <v/>
      </c>
      <c r="BI474" s="4"/>
      <c r="BM474" s="5" t="str">
        <f>IF(B474="","",IF(BH474="",1+(MAX(BM$2:BM473)),""))</f>
        <v/>
      </c>
      <c r="BN474" s="5" t="str">
        <f t="shared" si="111"/>
        <v/>
      </c>
      <c r="BO474" s="5" t="str">
        <f t="shared" si="112"/>
        <v/>
      </c>
      <c r="BP474" s="15" t="str">
        <f t="shared" si="113"/>
        <v/>
      </c>
      <c r="BQ474" s="29"/>
      <c r="BR474" s="16"/>
      <c r="BS474" s="5" t="str">
        <f t="shared" si="119"/>
        <v/>
      </c>
      <c r="BV474" s="5" t="str">
        <f t="shared" si="114"/>
        <v/>
      </c>
      <c r="BW474" s="5" t="str">
        <f>IF(I474="","",IFERROR(IF(VLOOKUP(I474,I$2:I473,1,0)=0,"",""),I474))</f>
        <v/>
      </c>
      <c r="BX474" s="25" t="str">
        <f>IF(BW474="","",(IFERROR(VLOOKUP(MID(BW474,1,1),$CO$2:CS$28,3,0),0)+IFERROR(VLOOKUP(MID(BW474,2,1),CO$2:CS$28,4,0),0)+IFERROR(VLOOKUP(MID(BW474,3,1),CO$2:CS$28,5,0),0)+(ROW(BW474)/1000000000000)))</f>
        <v/>
      </c>
      <c r="BZ474" s="5">
        <v>473</v>
      </c>
      <c r="CA474" s="5" t="str">
        <f>IFERROR(VLOOKUP(BZ474,BV$2:BW1550,2,0),"")</f>
        <v/>
      </c>
      <c r="CU474" s="5" t="e">
        <f>IF(REPORTE!AH$2="si",IF(F474=VALUE(REPORTE!C$11),IF(SUM(CU475:CU$1993),CONCATENATE(INT(B474),", "),INT(B474)),""),IF(F474=VALUE(REPORTE!C$10),IF(SUM(CU475:CU$1993),CONCATENATE(INT(B474),", "),INT(B474)),""))</f>
        <v>#VALUE!</v>
      </c>
    </row>
    <row r="475" spans="1:99" s="5" customFormat="1" ht="15" customHeight="1" x14ac:dyDescent="0.25">
      <c r="A475" s="4" t="str">
        <f t="shared" si="110"/>
        <v/>
      </c>
      <c r="B475" s="6"/>
      <c r="C475" s="4"/>
      <c r="D475" s="4"/>
      <c r="F475" s="6"/>
      <c r="G475" s="1" t="str">
        <f>IFERROR(INDEX('padron cfe'!B:B,MATCH(DATOS!F475,'padron cfe'!A:A,0),1),"")</f>
        <v/>
      </c>
      <c r="H475" s="4"/>
      <c r="J475" s="2" t="str">
        <f>IFERROR(INDEX('padron cfe'!C:C,MATCH(DATOS!F475,'padron cfe'!A:A,0),1),"")</f>
        <v/>
      </c>
      <c r="K475" s="4"/>
      <c r="L475" s="4" t="str">
        <f>IFERROR(IF(VLOOKUP(I475,I$2:L474,4,0)=0,"",VLOOKUP(I475,I$2:L474,4,0)),"")</f>
        <v/>
      </c>
      <c r="M475" s="4" t="str">
        <f>IFERROR(IF(VLOOKUP(I475,I$2:M474,5,0)=0,"",VLOOKUP(I475,I$2:M474,5,0)),"")</f>
        <v/>
      </c>
      <c r="N475" s="4"/>
      <c r="O475" s="2"/>
      <c r="P475" s="2"/>
      <c r="T475" s="2" t="str">
        <f>IFERROR(INDEX('padron cfe'!D:D,MATCH(DATOS!F475,'padron cfe'!A:A,0),1),"")</f>
        <v/>
      </c>
      <c r="U475" s="4"/>
      <c r="V475" s="4"/>
      <c r="W475" s="4"/>
      <c r="X475" s="4"/>
      <c r="Y475" s="4"/>
      <c r="AA475" s="4"/>
      <c r="AB475" s="4"/>
      <c r="AC475" s="4"/>
      <c r="AD475" s="4"/>
      <c r="AE475" s="4"/>
      <c r="AF475" s="97" t="str">
        <f>IFERROR(INDEX(bombas!F:F,MATCH(B475,bombas!I:I,0),1),"")</f>
        <v/>
      </c>
      <c r="AG475" s="6" t="str">
        <f>IFERROR(INDEX(bombas!H:H,MATCH(B475,bombas!I:I,0),1),"")</f>
        <v/>
      </c>
      <c r="AH475" s="4"/>
      <c r="AI475" s="4" t="str">
        <f t="shared" si="115"/>
        <v/>
      </c>
      <c r="AJ475" s="4"/>
      <c r="AK475" s="127" t="str">
        <f t="shared" si="120"/>
        <v/>
      </c>
      <c r="AL475" s="2" t="str">
        <f>IFERROR(IF(INDEX(AL$1:AL474,MATCH(I475,I$1:I474,0),1)=0,"",INDEX(AL$1:AL474,MATCH(I475,I$1:I474,0),1)),"")</f>
        <v/>
      </c>
      <c r="AM475" s="2" t="str">
        <f>IFERROR(IF(INDEX(AM$1:AM474,MATCH(I475,I$1:I474,0),1)=0,"",INDEX(AM$1:AM474,MATCH(I475,I$1:I474,0),1)),"")</f>
        <v/>
      </c>
      <c r="AN475" s="2" t="str">
        <f>IFERROR(IF(INDEX(AN$1:AN474,MATCH(I475,I$1:I474,0),1)=0,"",INDEX(AN$1:AN474,MATCH(I475,I$1:I474,0),1)),"")</f>
        <v/>
      </c>
      <c r="AO475" s="2"/>
      <c r="AP475" s="2"/>
      <c r="AQ475" s="2"/>
      <c r="AR475" s="4"/>
      <c r="AS475" s="4"/>
      <c r="AT475" s="4"/>
      <c r="AU475" s="4"/>
      <c r="AV475" s="4"/>
      <c r="AW475" s="4"/>
      <c r="AX475" s="4"/>
      <c r="AY475" s="4"/>
      <c r="AZ475" s="4"/>
      <c r="BB475" s="4"/>
      <c r="BH475" s="4" t="str">
        <f>IF(IFERROR(VLOOKUP(F475,F476:F$1993,1,0),"")="","",COUNTIF(F:F,F475))</f>
        <v/>
      </c>
      <c r="BI475" s="4"/>
      <c r="BM475" s="5" t="str">
        <f>IF(B475="","",IF(BH475="",1+(MAX(BM$2:BM474)),""))</f>
        <v/>
      </c>
      <c r="BN475" s="5" t="str">
        <f t="shared" si="111"/>
        <v/>
      </c>
      <c r="BO475" s="5" t="str">
        <f t="shared" si="112"/>
        <v/>
      </c>
      <c r="BP475" s="15" t="str">
        <f t="shared" si="113"/>
        <v/>
      </c>
      <c r="BQ475" s="29"/>
      <c r="BR475" s="16"/>
      <c r="BS475" s="5" t="str">
        <f t="shared" si="119"/>
        <v/>
      </c>
      <c r="BV475" s="5" t="str">
        <f t="shared" si="114"/>
        <v/>
      </c>
      <c r="BW475" s="5" t="str">
        <f>IF(I475="","",IFERROR(IF(VLOOKUP(I475,I$2:I474,1,0)=0,"",""),I475))</f>
        <v/>
      </c>
      <c r="BX475" s="25" t="str">
        <f>IF(BW475="","",(IFERROR(VLOOKUP(MID(BW475,1,1),$CO$2:CS$28,3,0),0)+IFERROR(VLOOKUP(MID(BW475,2,1),CO$2:CS$28,4,0),0)+IFERROR(VLOOKUP(MID(BW475,3,1),CO$2:CS$28,5,0),0)+(ROW(BW475)/1000000000000)))</f>
        <v/>
      </c>
      <c r="BZ475" s="5">
        <v>474</v>
      </c>
      <c r="CA475" s="5" t="str">
        <f>IFERROR(VLOOKUP(BZ475,BV$2:BW1551,2,0),"")</f>
        <v/>
      </c>
      <c r="CU475" s="5" t="e">
        <f>IF(REPORTE!AH$2="si",IF(F475=VALUE(REPORTE!C$11),IF(SUM(CU476:CU$1993),CONCATENATE(INT(B475),", "),INT(B475)),""),IF(F475=VALUE(REPORTE!C$10),IF(SUM(CU476:CU$1993),CONCATENATE(INT(B475),", "),INT(B475)),""))</f>
        <v>#VALUE!</v>
      </c>
    </row>
    <row r="476" spans="1:99" s="5" customFormat="1" ht="15" customHeight="1" x14ac:dyDescent="0.25">
      <c r="A476" s="4" t="str">
        <f t="shared" si="110"/>
        <v/>
      </c>
      <c r="B476" s="6"/>
      <c r="C476" s="4"/>
      <c r="D476" s="4"/>
      <c r="F476" s="6"/>
      <c r="G476" s="1" t="str">
        <f>IFERROR(INDEX('padron cfe'!B:B,MATCH(DATOS!F476,'padron cfe'!A:A,0),1),"")</f>
        <v/>
      </c>
      <c r="H476" s="4"/>
      <c r="J476" s="2" t="str">
        <f>IFERROR(INDEX('padron cfe'!C:C,MATCH(DATOS!F476,'padron cfe'!A:A,0),1),"")</f>
        <v/>
      </c>
      <c r="K476" s="4"/>
      <c r="L476" s="4" t="str">
        <f>IFERROR(IF(VLOOKUP(I476,I$2:L475,4,0)=0,"",VLOOKUP(I476,I$2:L475,4,0)),"")</f>
        <v/>
      </c>
      <c r="M476" s="4" t="str">
        <f>IFERROR(IF(VLOOKUP(I476,I$2:M475,5,0)=0,"",VLOOKUP(I476,I$2:M475,5,0)),"")</f>
        <v/>
      </c>
      <c r="N476" s="4"/>
      <c r="O476" s="2"/>
      <c r="P476" s="2"/>
      <c r="T476" s="2" t="str">
        <f>IFERROR(INDEX('padron cfe'!D:D,MATCH(DATOS!F476,'padron cfe'!A:A,0),1),"")</f>
        <v/>
      </c>
      <c r="U476" s="4"/>
      <c r="V476" s="4"/>
      <c r="W476" s="4"/>
      <c r="X476" s="4"/>
      <c r="Y476" s="4"/>
      <c r="AA476" s="4"/>
      <c r="AB476" s="4"/>
      <c r="AC476" s="4"/>
      <c r="AD476" s="4"/>
      <c r="AE476" s="4"/>
      <c r="AF476" s="97" t="str">
        <f>IFERROR(INDEX(bombas!F:F,MATCH(B476,bombas!I:I,0),1),"")</f>
        <v/>
      </c>
      <c r="AG476" s="6" t="str">
        <f>IFERROR(INDEX(bombas!H:H,MATCH(B476,bombas!I:I,0),1),"")</f>
        <v/>
      </c>
      <c r="AH476" s="4"/>
      <c r="AI476" s="4" t="str">
        <f t="shared" si="115"/>
        <v/>
      </c>
      <c r="AJ476" s="4"/>
      <c r="AK476" s="127" t="str">
        <f t="shared" si="120"/>
        <v/>
      </c>
      <c r="AL476" s="2" t="str">
        <f>IFERROR(IF(INDEX(AL$1:AL475,MATCH(I476,I$1:I475,0),1)=0,"",INDEX(AL$1:AL475,MATCH(I476,I$1:I475,0),1)),"")</f>
        <v/>
      </c>
      <c r="AM476" s="2" t="str">
        <f>IFERROR(IF(INDEX(AM$1:AM475,MATCH(I476,I$1:I475,0),1)=0,"",INDEX(AM$1:AM475,MATCH(I476,I$1:I475,0),1)),"")</f>
        <v/>
      </c>
      <c r="AN476" s="2" t="str">
        <f>IFERROR(IF(INDEX(AN$1:AN475,MATCH(I476,I$1:I475,0),1)=0,"",INDEX(AN$1:AN475,MATCH(I476,I$1:I475,0),1)),"")</f>
        <v/>
      </c>
      <c r="AO476" s="2"/>
      <c r="AP476" s="2"/>
      <c r="AQ476" s="2"/>
      <c r="AR476" s="4"/>
      <c r="AS476" s="4"/>
      <c r="AT476" s="4"/>
      <c r="AU476" s="4"/>
      <c r="AV476" s="4"/>
      <c r="AW476" s="4"/>
      <c r="AX476" s="4"/>
      <c r="AY476" s="4"/>
      <c r="AZ476" s="4"/>
      <c r="BB476" s="4"/>
      <c r="BH476" s="4" t="str">
        <f>IF(IFERROR(VLOOKUP(F476,F477:F$1993,1,0),"")="","",COUNTIF(F:F,F476))</f>
        <v/>
      </c>
      <c r="BI476" s="4"/>
      <c r="BM476" s="5" t="str">
        <f>IF(B476="","",IF(BH476="",1+(MAX(BM$2:BM475)),""))</f>
        <v/>
      </c>
      <c r="BN476" s="5" t="str">
        <f t="shared" si="111"/>
        <v/>
      </c>
      <c r="BO476" s="5" t="str">
        <f t="shared" si="112"/>
        <v/>
      </c>
      <c r="BP476" s="15" t="str">
        <f t="shared" si="113"/>
        <v/>
      </c>
      <c r="BQ476" s="29"/>
      <c r="BR476" s="16"/>
      <c r="BS476" s="5" t="str">
        <f t="shared" si="119"/>
        <v/>
      </c>
      <c r="BV476" s="5" t="str">
        <f t="shared" si="114"/>
        <v/>
      </c>
      <c r="BW476" s="5" t="str">
        <f>IF(I476="","",IFERROR(IF(VLOOKUP(I476,I$2:I475,1,0)=0,"",""),I476))</f>
        <v/>
      </c>
      <c r="BX476" s="25" t="str">
        <f>IF(BW476="","",(IFERROR(VLOOKUP(MID(BW476,1,1),$CO$2:CS$28,3,0),0)+IFERROR(VLOOKUP(MID(BW476,2,1),CO$2:CS$28,4,0),0)+IFERROR(VLOOKUP(MID(BW476,3,1),CO$2:CS$28,5,0),0)+(ROW(BW476)/1000000000000)))</f>
        <v/>
      </c>
      <c r="BZ476" s="5">
        <v>475</v>
      </c>
      <c r="CA476" s="5" t="str">
        <f>IFERROR(VLOOKUP(BZ476,BV$2:BW1552,2,0),"")</f>
        <v/>
      </c>
      <c r="CU476" s="5" t="e">
        <f>IF(REPORTE!AH$2="si",IF(F476=VALUE(REPORTE!C$11),IF(SUM(CU477:CU$1993),CONCATENATE(INT(B476),", "),INT(B476)),""),IF(F476=VALUE(REPORTE!C$10),IF(SUM(CU477:CU$1993),CONCATENATE(INT(B476),", "),INT(B476)),""))</f>
        <v>#VALUE!</v>
      </c>
    </row>
    <row r="477" spans="1:99" s="5" customFormat="1" ht="15" customHeight="1" x14ac:dyDescent="0.25">
      <c r="A477" s="4" t="str">
        <f t="shared" si="110"/>
        <v/>
      </c>
      <c r="B477" s="6"/>
      <c r="C477" s="4"/>
      <c r="D477" s="4"/>
      <c r="F477" s="6"/>
      <c r="G477" s="1" t="str">
        <f>IFERROR(INDEX('padron cfe'!B:B,MATCH(DATOS!F477,'padron cfe'!A:A,0),1),"")</f>
        <v/>
      </c>
      <c r="H477" s="4"/>
      <c r="J477" s="2" t="str">
        <f>IFERROR(INDEX('padron cfe'!C:C,MATCH(DATOS!F477,'padron cfe'!A:A,0),1),"")</f>
        <v/>
      </c>
      <c r="K477" s="4"/>
      <c r="L477" s="4" t="str">
        <f>IFERROR(IF(VLOOKUP(I477,I$2:L476,4,0)=0,"",VLOOKUP(I477,I$2:L476,4,0)),"")</f>
        <v/>
      </c>
      <c r="M477" s="4" t="str">
        <f>IFERROR(IF(VLOOKUP(I477,I$2:M476,5,0)=0,"",VLOOKUP(I477,I$2:M476,5,0)),"")</f>
        <v/>
      </c>
      <c r="N477" s="4"/>
      <c r="O477" s="2"/>
      <c r="P477" s="2"/>
      <c r="T477" s="2" t="str">
        <f>IFERROR(INDEX('padron cfe'!D:D,MATCH(DATOS!F477,'padron cfe'!A:A,0),1),"")</f>
        <v/>
      </c>
      <c r="U477" s="4"/>
      <c r="V477" s="4"/>
      <c r="W477" s="4"/>
      <c r="X477" s="4"/>
      <c r="Y477" s="4"/>
      <c r="AA477" s="4"/>
      <c r="AB477" s="4"/>
      <c r="AC477" s="4"/>
      <c r="AD477" s="4"/>
      <c r="AE477" s="4"/>
      <c r="AF477" s="97" t="str">
        <f>IFERROR(INDEX(bombas!F:F,MATCH(B477,bombas!I:I,0),1),"")</f>
        <v/>
      </c>
      <c r="AG477" s="6" t="str">
        <f>IFERROR(INDEX(bombas!H:H,MATCH(B477,bombas!I:I,0),1),"")</f>
        <v/>
      </c>
      <c r="AH477" s="4"/>
      <c r="AI477" s="4" t="str">
        <f t="shared" si="115"/>
        <v/>
      </c>
      <c r="AJ477" s="4"/>
      <c r="AK477" s="127" t="str">
        <f t="shared" si="120"/>
        <v/>
      </c>
      <c r="AL477" s="2" t="str">
        <f>IFERROR(IF(INDEX(AL$1:AL476,MATCH(I477,I$1:I476,0),1)=0,"",INDEX(AL$1:AL476,MATCH(I477,I$1:I476,0),1)),"")</f>
        <v/>
      </c>
      <c r="AM477" s="2" t="str">
        <f>IFERROR(IF(INDEX(AM$1:AM476,MATCH(I477,I$1:I476,0),1)=0,"",INDEX(AM$1:AM476,MATCH(I477,I$1:I476,0),1)),"")</f>
        <v/>
      </c>
      <c r="AN477" s="2" t="str">
        <f>IFERROR(IF(INDEX(AN$1:AN476,MATCH(I477,I$1:I476,0),1)=0,"",INDEX(AN$1:AN476,MATCH(I477,I$1:I476,0),1)),"")</f>
        <v/>
      </c>
      <c r="AO477" s="2"/>
      <c r="AP477" s="2"/>
      <c r="AQ477" s="2"/>
      <c r="AR477" s="4"/>
      <c r="AS477" s="4"/>
      <c r="AT477" s="4"/>
      <c r="AU477" s="4"/>
      <c r="AV477" s="4"/>
      <c r="AW477" s="4"/>
      <c r="AX477" s="4"/>
      <c r="AY477" s="4"/>
      <c r="AZ477" s="4"/>
      <c r="BB477" s="4"/>
      <c r="BH477" s="4" t="str">
        <f>IF(IFERROR(VLOOKUP(F477,F478:F$1993,1,0),"")="","",COUNTIF(F:F,F477))</f>
        <v/>
      </c>
      <c r="BI477" s="4"/>
      <c r="BM477" s="5" t="str">
        <f>IF(B477="","",IF(BH477="",1+(MAX(BM$2:BM476)),""))</f>
        <v/>
      </c>
      <c r="BN477" s="5" t="str">
        <f t="shared" si="111"/>
        <v/>
      </c>
      <c r="BO477" s="5" t="str">
        <f t="shared" si="112"/>
        <v/>
      </c>
      <c r="BP477" s="15" t="str">
        <f t="shared" si="113"/>
        <v/>
      </c>
      <c r="BQ477" s="29"/>
      <c r="BR477" s="16"/>
      <c r="BS477" s="5" t="str">
        <f t="shared" si="119"/>
        <v/>
      </c>
      <c r="BV477" s="5" t="str">
        <f t="shared" si="114"/>
        <v/>
      </c>
      <c r="BW477" s="5" t="str">
        <f>IF(I477="","",IFERROR(IF(VLOOKUP(I477,I$2:I476,1,0)=0,"",""),I477))</f>
        <v/>
      </c>
      <c r="BX477" s="25" t="str">
        <f>IF(BW477="","",(IFERROR(VLOOKUP(MID(BW477,1,1),$CO$2:CS$28,3,0),0)+IFERROR(VLOOKUP(MID(BW477,2,1),CO$2:CS$28,4,0),0)+IFERROR(VLOOKUP(MID(BW477,3,1),CO$2:CS$28,5,0),0)+(ROW(BW477)/1000000000000)))</f>
        <v/>
      </c>
      <c r="BZ477" s="5">
        <v>476</v>
      </c>
      <c r="CA477" s="5" t="str">
        <f>IFERROR(VLOOKUP(BZ477,BV$2:BW1553,2,0),"")</f>
        <v/>
      </c>
      <c r="CU477" s="5" t="e">
        <f>IF(REPORTE!AH$2="si",IF(F477=VALUE(REPORTE!C$11),IF(SUM(CU478:CU$1993),CONCATENATE(INT(B477),", "),INT(B477)),""),IF(F477=VALUE(REPORTE!C$10),IF(SUM(CU478:CU$1993),CONCATENATE(INT(B477),", "),INT(B477)),""))</f>
        <v>#VALUE!</v>
      </c>
    </row>
    <row r="478" spans="1:99" s="5" customFormat="1" ht="15" customHeight="1" x14ac:dyDescent="0.25">
      <c r="A478" s="4" t="str">
        <f t="shared" si="110"/>
        <v/>
      </c>
      <c r="B478" s="6"/>
      <c r="C478" s="4"/>
      <c r="D478" s="4"/>
      <c r="F478" s="6"/>
      <c r="G478" s="1" t="str">
        <f>IFERROR(INDEX('padron cfe'!B:B,MATCH(DATOS!F478,'padron cfe'!A:A,0),1),"")</f>
        <v/>
      </c>
      <c r="H478" s="4"/>
      <c r="J478" s="2" t="str">
        <f>IFERROR(INDEX('padron cfe'!C:C,MATCH(DATOS!F478,'padron cfe'!A:A,0),1),"")</f>
        <v/>
      </c>
      <c r="K478" s="4"/>
      <c r="L478" s="4" t="str">
        <f>IFERROR(IF(VLOOKUP(I478,I$2:L477,4,0)=0,"",VLOOKUP(I478,I$2:L477,4,0)),"")</f>
        <v/>
      </c>
      <c r="M478" s="4" t="str">
        <f>IFERROR(IF(VLOOKUP(I478,I$2:M477,5,0)=0,"",VLOOKUP(I478,I$2:M477,5,0)),"")</f>
        <v/>
      </c>
      <c r="N478" s="4"/>
      <c r="O478" s="2"/>
      <c r="P478" s="2"/>
      <c r="T478" s="2" t="str">
        <f>IFERROR(INDEX('padron cfe'!D:D,MATCH(DATOS!F478,'padron cfe'!A:A,0),1),"")</f>
        <v/>
      </c>
      <c r="U478" s="4"/>
      <c r="V478" s="4"/>
      <c r="W478" s="4"/>
      <c r="X478" s="4"/>
      <c r="Y478" s="4"/>
      <c r="AA478" s="4"/>
      <c r="AB478" s="4"/>
      <c r="AC478" s="4"/>
      <c r="AD478" s="4"/>
      <c r="AE478" s="4"/>
      <c r="AF478" s="97" t="str">
        <f>IFERROR(INDEX(bombas!F:F,MATCH(B478,bombas!I:I,0),1),"")</f>
        <v/>
      </c>
      <c r="AG478" s="6" t="str">
        <f>IFERROR(INDEX(bombas!H:H,MATCH(B478,bombas!I:I,0),1),"")</f>
        <v/>
      </c>
      <c r="AH478" s="4"/>
      <c r="AI478" s="4" t="str">
        <f t="shared" si="115"/>
        <v/>
      </c>
      <c r="AJ478" s="4"/>
      <c r="AK478" s="127" t="str">
        <f t="shared" si="120"/>
        <v/>
      </c>
      <c r="AL478" s="2" t="str">
        <f>IFERROR(IF(INDEX(AL$1:AL477,MATCH(I478,I$1:I477,0),1)=0,"",INDEX(AL$1:AL477,MATCH(I478,I$1:I477,0),1)),"")</f>
        <v/>
      </c>
      <c r="AM478" s="2" t="str">
        <f>IFERROR(IF(INDEX(AM$1:AM477,MATCH(I478,I$1:I477,0),1)=0,"",INDEX(AM$1:AM477,MATCH(I478,I$1:I477,0),1)),"")</f>
        <v/>
      </c>
      <c r="AN478" s="2" t="str">
        <f>IFERROR(IF(INDEX(AN$1:AN477,MATCH(I478,I$1:I477,0),1)=0,"",INDEX(AN$1:AN477,MATCH(I478,I$1:I477,0),1)),"")</f>
        <v/>
      </c>
      <c r="AO478" s="2"/>
      <c r="AP478" s="2"/>
      <c r="AQ478" s="2"/>
      <c r="AR478" s="4"/>
      <c r="AS478" s="4"/>
      <c r="AT478" s="4"/>
      <c r="AU478" s="4"/>
      <c r="AV478" s="4"/>
      <c r="AW478" s="4"/>
      <c r="AX478" s="4"/>
      <c r="AY478" s="4"/>
      <c r="AZ478" s="4"/>
      <c r="BB478" s="4"/>
      <c r="BH478" s="4" t="str">
        <f>IF(IFERROR(VLOOKUP(F478,F479:F$1993,1,0),"")="","",COUNTIF(F:F,F478))</f>
        <v/>
      </c>
      <c r="BI478" s="4"/>
      <c r="BM478" s="5" t="str">
        <f>IF(B478="","",IF(BH478="",1+(MAX(BM$2:BM477)),""))</f>
        <v/>
      </c>
      <c r="BN478" s="5" t="str">
        <f t="shared" si="111"/>
        <v/>
      </c>
      <c r="BO478" s="5" t="str">
        <f t="shared" si="112"/>
        <v/>
      </c>
      <c r="BP478" s="15" t="str">
        <f t="shared" si="113"/>
        <v/>
      </c>
      <c r="BQ478" s="29"/>
      <c r="BR478" s="16"/>
      <c r="BS478" s="5" t="str">
        <f t="shared" si="119"/>
        <v/>
      </c>
      <c r="BV478" s="5" t="str">
        <f t="shared" si="114"/>
        <v/>
      </c>
      <c r="BW478" s="5" t="str">
        <f>IF(I478="","",IFERROR(IF(VLOOKUP(I478,I$2:I477,1,0)=0,"",""),I478))</f>
        <v/>
      </c>
      <c r="BX478" s="25" t="str">
        <f>IF(BW478="","",(IFERROR(VLOOKUP(MID(BW478,1,1),$CO$2:CS$28,3,0),0)+IFERROR(VLOOKUP(MID(BW478,2,1),CO$2:CS$28,4,0),0)+IFERROR(VLOOKUP(MID(BW478,3,1),CO$2:CS$28,5,0),0)+(ROW(BW478)/1000000000000)))</f>
        <v/>
      </c>
      <c r="BZ478" s="5">
        <v>477</v>
      </c>
      <c r="CA478" s="5" t="str">
        <f>IFERROR(VLOOKUP(BZ478,BV$2:BW1554,2,0),"")</f>
        <v/>
      </c>
      <c r="CU478" s="5" t="e">
        <f>IF(REPORTE!AH$2="si",IF(F478=VALUE(REPORTE!C$11),IF(SUM(CU479:CU$1993),CONCATENATE(INT(B478),", "),INT(B478)),""),IF(F478=VALUE(REPORTE!C$10),IF(SUM(CU479:CU$1993),CONCATENATE(INT(B478),", "),INT(B478)),""))</f>
        <v>#VALUE!</v>
      </c>
    </row>
    <row r="479" spans="1:99" s="5" customFormat="1" ht="15" customHeight="1" x14ac:dyDescent="0.25">
      <c r="A479" s="4" t="str">
        <f t="shared" si="110"/>
        <v/>
      </c>
      <c r="B479" s="6"/>
      <c r="C479" s="4"/>
      <c r="D479" s="4"/>
      <c r="F479" s="6"/>
      <c r="G479" s="1" t="str">
        <f>IFERROR(INDEX('padron cfe'!B:B,MATCH(DATOS!F479,'padron cfe'!A:A,0),1),"")</f>
        <v/>
      </c>
      <c r="H479" s="4"/>
      <c r="J479" s="2" t="str">
        <f>IFERROR(INDEX('padron cfe'!C:C,MATCH(DATOS!F479,'padron cfe'!A:A,0),1),"")</f>
        <v/>
      </c>
      <c r="K479" s="4"/>
      <c r="L479" s="4" t="str">
        <f>IFERROR(IF(VLOOKUP(I479,I$2:L478,4,0)=0,"",VLOOKUP(I479,I$2:L478,4,0)),"")</f>
        <v/>
      </c>
      <c r="M479" s="4" t="str">
        <f>IFERROR(IF(VLOOKUP(I479,I$2:M478,5,0)=0,"",VLOOKUP(I479,I$2:M478,5,0)),"")</f>
        <v/>
      </c>
      <c r="N479" s="4"/>
      <c r="O479" s="2"/>
      <c r="P479" s="2"/>
      <c r="T479" s="2" t="str">
        <f>IFERROR(INDEX('padron cfe'!D:D,MATCH(DATOS!F479,'padron cfe'!A:A,0),1),"")</f>
        <v/>
      </c>
      <c r="U479" s="4"/>
      <c r="V479" s="4"/>
      <c r="W479" s="4"/>
      <c r="X479" s="4"/>
      <c r="Y479" s="4"/>
      <c r="AA479" s="4"/>
      <c r="AB479" s="4"/>
      <c r="AC479" s="4"/>
      <c r="AD479" s="4"/>
      <c r="AE479" s="4"/>
      <c r="AF479" s="97" t="str">
        <f>IFERROR(INDEX(bombas!F:F,MATCH(B479,bombas!I:I,0),1),"")</f>
        <v/>
      </c>
      <c r="AG479" s="6" t="str">
        <f>IFERROR(INDEX(bombas!H:H,MATCH(B479,bombas!I:I,0),1),"")</f>
        <v/>
      </c>
      <c r="AH479" s="4"/>
      <c r="AI479" s="4" t="str">
        <f t="shared" si="115"/>
        <v/>
      </c>
      <c r="AJ479" s="4"/>
      <c r="AK479" s="127" t="str">
        <f t="shared" si="120"/>
        <v/>
      </c>
      <c r="AL479" s="2" t="str">
        <f>IFERROR(IF(INDEX(AL$1:AL478,MATCH(I479,I$1:I478,0),1)=0,"",INDEX(AL$1:AL478,MATCH(I479,I$1:I478,0),1)),"")</f>
        <v/>
      </c>
      <c r="AM479" s="2" t="str">
        <f>IFERROR(IF(INDEX(AM$1:AM478,MATCH(I479,I$1:I478,0),1)=0,"",INDEX(AM$1:AM478,MATCH(I479,I$1:I478,0),1)),"")</f>
        <v/>
      </c>
      <c r="AN479" s="2" t="str">
        <f>IFERROR(IF(INDEX(AN$1:AN478,MATCH(I479,I$1:I478,0),1)=0,"",INDEX(AN$1:AN478,MATCH(I479,I$1:I478,0),1)),"")</f>
        <v/>
      </c>
      <c r="AO479" s="2"/>
      <c r="AP479" s="2"/>
      <c r="AQ479" s="2"/>
      <c r="AR479" s="4"/>
      <c r="AS479" s="4"/>
      <c r="AT479" s="4"/>
      <c r="AU479" s="4"/>
      <c r="AV479" s="4"/>
      <c r="AW479" s="4"/>
      <c r="AX479" s="4"/>
      <c r="AY479" s="4"/>
      <c r="AZ479" s="4"/>
      <c r="BB479" s="4"/>
      <c r="BH479" s="4" t="str">
        <f>IF(IFERROR(VLOOKUP(F479,F480:F$1993,1,0),"")="","",COUNTIF(F:F,F479))</f>
        <v/>
      </c>
      <c r="BI479" s="4"/>
      <c r="BM479" s="5" t="str">
        <f>IF(B479="","",IF(BH479="",1+(MAX(BM$2:BM478)),""))</f>
        <v/>
      </c>
      <c r="BN479" s="5" t="str">
        <f t="shared" si="111"/>
        <v/>
      </c>
      <c r="BO479" s="5" t="str">
        <f t="shared" si="112"/>
        <v/>
      </c>
      <c r="BP479" s="15" t="str">
        <f t="shared" si="113"/>
        <v/>
      </c>
      <c r="BQ479" s="29"/>
      <c r="BR479" s="16"/>
      <c r="BS479" s="5" t="str">
        <f t="shared" si="119"/>
        <v/>
      </c>
      <c r="BV479" s="5" t="str">
        <f t="shared" si="114"/>
        <v/>
      </c>
      <c r="BW479" s="5" t="str">
        <f>IF(I479="","",IFERROR(IF(VLOOKUP(I479,I$2:I478,1,0)=0,"",""),I479))</f>
        <v/>
      </c>
      <c r="BX479" s="25" t="str">
        <f>IF(BW479="","",(IFERROR(VLOOKUP(MID(BW479,1,1),$CO$2:CS$28,3,0),0)+IFERROR(VLOOKUP(MID(BW479,2,1),CO$2:CS$28,4,0),0)+IFERROR(VLOOKUP(MID(BW479,3,1),CO$2:CS$28,5,0),0)+(ROW(BW479)/1000000000000)))</f>
        <v/>
      </c>
      <c r="BZ479" s="5">
        <v>478</v>
      </c>
      <c r="CA479" s="5" t="str">
        <f>IFERROR(VLOOKUP(BZ479,BV$2:BW1555,2,0),"")</f>
        <v/>
      </c>
      <c r="CU479" s="5" t="e">
        <f>IF(REPORTE!AH$2="si",IF(F479=VALUE(REPORTE!C$11),IF(SUM(CU480:CU$1993),CONCATENATE(INT(B479),", "),INT(B479)),""),IF(F479=VALUE(REPORTE!C$10),IF(SUM(CU480:CU$1993),CONCATENATE(INT(B479),", "),INT(B479)),""))</f>
        <v>#VALUE!</v>
      </c>
    </row>
    <row r="480" spans="1:99" s="5" customFormat="1" ht="15" customHeight="1" x14ac:dyDescent="0.25">
      <c r="A480" s="4" t="str">
        <f t="shared" si="110"/>
        <v/>
      </c>
      <c r="B480" s="6"/>
      <c r="C480" s="4"/>
      <c r="D480" s="4"/>
      <c r="F480" s="6"/>
      <c r="G480" s="1" t="str">
        <f>IFERROR(INDEX('padron cfe'!B:B,MATCH(DATOS!F480,'padron cfe'!A:A,0),1),"")</f>
        <v/>
      </c>
      <c r="H480" s="4"/>
      <c r="J480" s="2" t="str">
        <f>IFERROR(INDEX('padron cfe'!C:C,MATCH(DATOS!F480,'padron cfe'!A:A,0),1),"")</f>
        <v/>
      </c>
      <c r="K480" s="4"/>
      <c r="L480" s="4" t="str">
        <f>IFERROR(IF(VLOOKUP(I480,I$2:L479,4,0)=0,"",VLOOKUP(I480,I$2:L479,4,0)),"")</f>
        <v/>
      </c>
      <c r="M480" s="4" t="str">
        <f>IFERROR(IF(VLOOKUP(I480,I$2:M479,5,0)=0,"",VLOOKUP(I480,I$2:M479,5,0)),"")</f>
        <v/>
      </c>
      <c r="N480" s="4"/>
      <c r="O480" s="2"/>
      <c r="P480" s="2"/>
      <c r="T480" s="2" t="str">
        <f>IFERROR(INDEX('padron cfe'!D:D,MATCH(DATOS!F480,'padron cfe'!A:A,0),1),"")</f>
        <v/>
      </c>
      <c r="U480" s="4"/>
      <c r="V480" s="4"/>
      <c r="W480" s="4"/>
      <c r="X480" s="4"/>
      <c r="Y480" s="4"/>
      <c r="AA480" s="4"/>
      <c r="AB480" s="4"/>
      <c r="AC480" s="4"/>
      <c r="AD480" s="4"/>
      <c r="AE480" s="4"/>
      <c r="AF480" s="97" t="str">
        <f>IFERROR(INDEX(bombas!F:F,MATCH(B480,bombas!I:I,0),1),"")</f>
        <v/>
      </c>
      <c r="AG480" s="6" t="str">
        <f>IFERROR(INDEX(bombas!H:H,MATCH(B480,bombas!I:I,0),1),"")</f>
        <v/>
      </c>
      <c r="AH480" s="4"/>
      <c r="AI480" s="4" t="str">
        <f t="shared" si="115"/>
        <v/>
      </c>
      <c r="AJ480" s="4"/>
      <c r="AK480" s="127" t="str">
        <f t="shared" si="120"/>
        <v/>
      </c>
      <c r="AL480" s="2" t="str">
        <f>IFERROR(IF(INDEX(AL$1:AL479,MATCH(I480,I$1:I479,0),1)=0,"",INDEX(AL$1:AL479,MATCH(I480,I$1:I479,0),1)),"")</f>
        <v/>
      </c>
      <c r="AM480" s="2" t="str">
        <f>IFERROR(IF(INDEX(AM$1:AM479,MATCH(I480,I$1:I479,0),1)=0,"",INDEX(AM$1:AM479,MATCH(I480,I$1:I479,0),1)),"")</f>
        <v/>
      </c>
      <c r="AN480" s="2" t="str">
        <f>IFERROR(IF(INDEX(AN$1:AN479,MATCH(I480,I$1:I479,0),1)=0,"",INDEX(AN$1:AN479,MATCH(I480,I$1:I479,0),1)),"")</f>
        <v/>
      </c>
      <c r="AO480" s="2"/>
      <c r="AP480" s="2"/>
      <c r="AQ480" s="2"/>
      <c r="AR480" s="4"/>
      <c r="AS480" s="4"/>
      <c r="AT480" s="4"/>
      <c r="AU480" s="4"/>
      <c r="AV480" s="4"/>
      <c r="AW480" s="4"/>
      <c r="AX480" s="4"/>
      <c r="AY480" s="4"/>
      <c r="AZ480" s="4"/>
      <c r="BB480" s="4"/>
      <c r="BH480" s="4" t="str">
        <f>IF(IFERROR(VLOOKUP(F480,F481:F$1993,1,0),"")="","",COUNTIF(F:F,F480))</f>
        <v/>
      </c>
      <c r="BI480" s="4"/>
      <c r="BM480" s="5" t="str">
        <f>IF(B480="","",IF(BH480="",1+(MAX(BM$2:BM479)),""))</f>
        <v/>
      </c>
      <c r="BN480" s="5" t="str">
        <f t="shared" si="111"/>
        <v/>
      </c>
      <c r="BO480" s="5" t="str">
        <f t="shared" si="112"/>
        <v/>
      </c>
      <c r="BP480" s="15" t="str">
        <f t="shared" si="113"/>
        <v/>
      </c>
      <c r="BQ480" s="29"/>
      <c r="BR480" s="16"/>
      <c r="BS480" s="5" t="str">
        <f t="shared" si="119"/>
        <v/>
      </c>
      <c r="BV480" s="5" t="str">
        <f t="shared" si="114"/>
        <v/>
      </c>
      <c r="BW480" s="5" t="str">
        <f>IF(I480="","",IFERROR(IF(VLOOKUP(I480,I$2:I479,1,0)=0,"",""),I480))</f>
        <v/>
      </c>
      <c r="BX480" s="25" t="str">
        <f>IF(BW480="","",(IFERROR(VLOOKUP(MID(BW480,1,1),$CO$2:CS$28,3,0),0)+IFERROR(VLOOKUP(MID(BW480,2,1),CO$2:CS$28,4,0),0)+IFERROR(VLOOKUP(MID(BW480,3,1),CO$2:CS$28,5,0),0)+(ROW(BW480)/1000000000000)))</f>
        <v/>
      </c>
      <c r="BZ480" s="5">
        <v>479</v>
      </c>
      <c r="CA480" s="5" t="str">
        <f>IFERROR(VLOOKUP(BZ480,BV$2:BW1556,2,0),"")</f>
        <v/>
      </c>
      <c r="CU480" s="5" t="e">
        <f>IF(REPORTE!AH$2="si",IF(F480=VALUE(REPORTE!C$11),IF(SUM(CU481:CU$1993),CONCATENATE(INT(B480),", "),INT(B480)),""),IF(F480=VALUE(REPORTE!C$10),IF(SUM(CU481:CU$1993),CONCATENATE(INT(B480),", "),INT(B480)),""))</f>
        <v>#VALUE!</v>
      </c>
    </row>
    <row r="481" spans="1:99" s="5" customFormat="1" ht="15" customHeight="1" x14ac:dyDescent="0.25">
      <c r="A481" s="4" t="str">
        <f t="shared" si="110"/>
        <v/>
      </c>
      <c r="B481" s="6"/>
      <c r="C481" s="4"/>
      <c r="D481" s="4"/>
      <c r="F481" s="6"/>
      <c r="G481" s="1" t="str">
        <f>IFERROR(INDEX('padron cfe'!B:B,MATCH(DATOS!F481,'padron cfe'!A:A,0),1),"")</f>
        <v/>
      </c>
      <c r="H481" s="4"/>
      <c r="J481" s="2" t="str">
        <f>IFERROR(INDEX('padron cfe'!C:C,MATCH(DATOS!F481,'padron cfe'!A:A,0),1),"")</f>
        <v/>
      </c>
      <c r="K481" s="4"/>
      <c r="L481" s="4" t="str">
        <f>IFERROR(IF(VLOOKUP(I481,I$2:L480,4,0)=0,"",VLOOKUP(I481,I$2:L480,4,0)),"")</f>
        <v/>
      </c>
      <c r="M481" s="4" t="str">
        <f>IFERROR(IF(VLOOKUP(I481,I$2:M480,5,0)=0,"",VLOOKUP(I481,I$2:M480,5,0)),"")</f>
        <v/>
      </c>
      <c r="N481" s="4"/>
      <c r="O481" s="2"/>
      <c r="P481" s="2"/>
      <c r="T481" s="2" t="str">
        <f>IFERROR(INDEX('padron cfe'!D:D,MATCH(DATOS!F481,'padron cfe'!A:A,0),1),"")</f>
        <v/>
      </c>
      <c r="U481" s="4"/>
      <c r="V481" s="4"/>
      <c r="W481" s="4"/>
      <c r="X481" s="4"/>
      <c r="Y481" s="4"/>
      <c r="AA481" s="4"/>
      <c r="AB481" s="4"/>
      <c r="AC481" s="4"/>
      <c r="AD481" s="4"/>
      <c r="AE481" s="4"/>
      <c r="AF481" s="97" t="str">
        <f>IFERROR(INDEX(bombas!F:F,MATCH(B481,bombas!I:I,0),1),"")</f>
        <v/>
      </c>
      <c r="AG481" s="6" t="str">
        <f>IFERROR(INDEX(bombas!H:H,MATCH(B481,bombas!I:I,0),1),"")</f>
        <v/>
      </c>
      <c r="AH481" s="4"/>
      <c r="AI481" s="4" t="str">
        <f t="shared" si="115"/>
        <v/>
      </c>
      <c r="AJ481" s="4"/>
      <c r="AK481" s="127" t="str">
        <f t="shared" si="120"/>
        <v/>
      </c>
      <c r="AL481" s="2" t="str">
        <f>IFERROR(IF(INDEX(AL$1:AL480,MATCH(I481,I$1:I480,0),1)=0,"",INDEX(AL$1:AL480,MATCH(I481,I$1:I480,0),1)),"")</f>
        <v/>
      </c>
      <c r="AM481" s="2" t="str">
        <f>IFERROR(IF(INDEX(AM$1:AM480,MATCH(I481,I$1:I480,0),1)=0,"",INDEX(AM$1:AM480,MATCH(I481,I$1:I480,0),1)),"")</f>
        <v/>
      </c>
      <c r="AN481" s="2" t="str">
        <f>IFERROR(IF(INDEX(AN$1:AN480,MATCH(I481,I$1:I480,0),1)=0,"",INDEX(AN$1:AN480,MATCH(I481,I$1:I480,0),1)),"")</f>
        <v/>
      </c>
      <c r="AO481" s="2"/>
      <c r="AP481" s="2"/>
      <c r="AQ481" s="2"/>
      <c r="AR481" s="4"/>
      <c r="AS481" s="4"/>
      <c r="AT481" s="4"/>
      <c r="AU481" s="4"/>
      <c r="AV481" s="4"/>
      <c r="AW481" s="4"/>
      <c r="AX481" s="4"/>
      <c r="AY481" s="4"/>
      <c r="AZ481" s="4"/>
      <c r="BB481" s="4"/>
      <c r="BH481" s="4" t="str">
        <f>IF(IFERROR(VLOOKUP(F481,F482:F$1993,1,0),"")="","",COUNTIF(F:F,F481))</f>
        <v/>
      </c>
      <c r="BI481" s="4"/>
      <c r="BM481" s="5" t="str">
        <f>IF(B481="","",IF(BH481="",1+(MAX(BM$2:BM480)),""))</f>
        <v/>
      </c>
      <c r="BN481" s="5" t="str">
        <f t="shared" si="111"/>
        <v/>
      </c>
      <c r="BO481" s="5" t="str">
        <f t="shared" si="112"/>
        <v/>
      </c>
      <c r="BP481" s="15" t="str">
        <f t="shared" si="113"/>
        <v/>
      </c>
      <c r="BQ481" s="29"/>
      <c r="BR481" s="16"/>
      <c r="BS481" s="5" t="str">
        <f t="shared" si="119"/>
        <v/>
      </c>
      <c r="BV481" s="5" t="str">
        <f t="shared" si="114"/>
        <v/>
      </c>
      <c r="BW481" s="5" t="str">
        <f>IF(I481="","",IFERROR(IF(VLOOKUP(I481,I$2:I480,1,0)=0,"",""),I481))</f>
        <v/>
      </c>
      <c r="BX481" s="25" t="str">
        <f>IF(BW481="","",(IFERROR(VLOOKUP(MID(BW481,1,1),$CO$2:CS$28,3,0),0)+IFERROR(VLOOKUP(MID(BW481,2,1),CO$2:CS$28,4,0),0)+IFERROR(VLOOKUP(MID(BW481,3,1),CO$2:CS$28,5,0),0)+(ROW(BW481)/1000000000000)))</f>
        <v/>
      </c>
      <c r="BZ481" s="5">
        <v>480</v>
      </c>
      <c r="CA481" s="5" t="str">
        <f>IFERROR(VLOOKUP(BZ481,BV$2:BW1557,2,0),"")</f>
        <v/>
      </c>
      <c r="CU481" s="5" t="e">
        <f>IF(REPORTE!AH$2="si",IF(F481=VALUE(REPORTE!C$11),IF(SUM(CU482:CU$1993),CONCATENATE(INT(B481),", "),INT(B481)),""),IF(F481=VALUE(REPORTE!C$10),IF(SUM(CU482:CU$1993),CONCATENATE(INT(B481),", "),INT(B481)),""))</f>
        <v>#VALUE!</v>
      </c>
    </row>
    <row r="482" spans="1:99" s="5" customFormat="1" ht="15" customHeight="1" x14ac:dyDescent="0.25">
      <c r="A482" s="4" t="str">
        <f t="shared" si="110"/>
        <v/>
      </c>
      <c r="B482" s="6"/>
      <c r="C482" s="4"/>
      <c r="D482" s="4"/>
      <c r="F482" s="6"/>
      <c r="G482" s="1" t="str">
        <f>IFERROR(INDEX('padron cfe'!B:B,MATCH(DATOS!F482,'padron cfe'!A:A,0),1),"")</f>
        <v/>
      </c>
      <c r="H482" s="4"/>
      <c r="J482" s="2" t="str">
        <f>IFERROR(INDEX('padron cfe'!C:C,MATCH(DATOS!F482,'padron cfe'!A:A,0),1),"")</f>
        <v/>
      </c>
      <c r="K482" s="4"/>
      <c r="L482" s="4" t="str">
        <f>IFERROR(IF(VLOOKUP(I482,I$2:L481,4,0)=0,"",VLOOKUP(I482,I$2:L481,4,0)),"")</f>
        <v/>
      </c>
      <c r="M482" s="4" t="str">
        <f>IFERROR(IF(VLOOKUP(I482,I$2:M481,5,0)=0,"",VLOOKUP(I482,I$2:M481,5,0)),"")</f>
        <v/>
      </c>
      <c r="N482" s="4"/>
      <c r="O482" s="2"/>
      <c r="P482" s="2"/>
      <c r="T482" s="2" t="str">
        <f>IFERROR(INDEX('padron cfe'!D:D,MATCH(DATOS!F482,'padron cfe'!A:A,0),1),"")</f>
        <v/>
      </c>
      <c r="U482" s="4"/>
      <c r="V482" s="4"/>
      <c r="W482" s="4"/>
      <c r="X482" s="4"/>
      <c r="Y482" s="4"/>
      <c r="AA482" s="4"/>
      <c r="AB482" s="4"/>
      <c r="AC482" s="4"/>
      <c r="AD482" s="4"/>
      <c r="AE482" s="4"/>
      <c r="AF482" s="97" t="str">
        <f>IFERROR(INDEX(bombas!F:F,MATCH(B482,bombas!I:I,0),1),"")</f>
        <v/>
      </c>
      <c r="AG482" s="6" t="str">
        <f>IFERROR(INDEX(bombas!H:H,MATCH(B482,bombas!I:I,0),1),"")</f>
        <v/>
      </c>
      <c r="AH482" s="4"/>
      <c r="AI482" s="4" t="str">
        <f t="shared" si="115"/>
        <v/>
      </c>
      <c r="AJ482" s="4"/>
      <c r="AK482" s="127" t="str">
        <f t="shared" si="120"/>
        <v/>
      </c>
      <c r="AL482" s="2" t="str">
        <f>IFERROR(IF(INDEX(AL$1:AL481,MATCH(I482,I$1:I481,0),1)=0,"",INDEX(AL$1:AL481,MATCH(I482,I$1:I481,0),1)),"")</f>
        <v/>
      </c>
      <c r="AM482" s="2" t="str">
        <f>IFERROR(IF(INDEX(AM$1:AM481,MATCH(I482,I$1:I481,0),1)=0,"",INDEX(AM$1:AM481,MATCH(I482,I$1:I481,0),1)),"")</f>
        <v/>
      </c>
      <c r="AN482" s="2" t="str">
        <f>IFERROR(IF(INDEX(AN$1:AN481,MATCH(I482,I$1:I481,0),1)=0,"",INDEX(AN$1:AN481,MATCH(I482,I$1:I481,0),1)),"")</f>
        <v/>
      </c>
      <c r="AO482" s="2"/>
      <c r="AP482" s="2"/>
      <c r="AQ482" s="2"/>
      <c r="AR482" s="4"/>
      <c r="AS482" s="4"/>
      <c r="AT482" s="4"/>
      <c r="AU482" s="4"/>
      <c r="AV482" s="4"/>
      <c r="AW482" s="4"/>
      <c r="AX482" s="4"/>
      <c r="AY482" s="4"/>
      <c r="AZ482" s="4"/>
      <c r="BB482" s="4"/>
      <c r="BH482" s="4" t="str">
        <f>IF(IFERROR(VLOOKUP(F482,F483:F$1993,1,0),"")="","",COUNTIF(F:F,F482))</f>
        <v/>
      </c>
      <c r="BI482" s="4"/>
      <c r="BM482" s="5" t="str">
        <f>IF(B482="","",IF(BH482="",1+(MAX(BM$2:BM481)),""))</f>
        <v/>
      </c>
      <c r="BN482" s="5" t="str">
        <f t="shared" si="111"/>
        <v/>
      </c>
      <c r="BO482" s="5" t="str">
        <f t="shared" si="112"/>
        <v/>
      </c>
      <c r="BP482" s="15" t="str">
        <f t="shared" si="113"/>
        <v/>
      </c>
      <c r="BQ482" s="29"/>
      <c r="BR482" s="16"/>
      <c r="BS482" s="5" t="str">
        <f t="shared" si="119"/>
        <v/>
      </c>
      <c r="BV482" s="5" t="str">
        <f t="shared" si="114"/>
        <v/>
      </c>
      <c r="BW482" s="5" t="str">
        <f>IF(I482="","",IFERROR(IF(VLOOKUP(I482,I$2:I481,1,0)=0,"",""),I482))</f>
        <v/>
      </c>
      <c r="BX482" s="25" t="str">
        <f>IF(BW482="","",(IFERROR(VLOOKUP(MID(BW482,1,1),$CO$2:CS$28,3,0),0)+IFERROR(VLOOKUP(MID(BW482,2,1),CO$2:CS$28,4,0),0)+IFERROR(VLOOKUP(MID(BW482,3,1),CO$2:CS$28,5,0),0)+(ROW(BW482)/1000000000000)))</f>
        <v/>
      </c>
      <c r="BZ482" s="5">
        <v>481</v>
      </c>
      <c r="CA482" s="5" t="str">
        <f>IFERROR(VLOOKUP(BZ482,BV$2:BW1558,2,0),"")</f>
        <v/>
      </c>
      <c r="CU482" s="5" t="e">
        <f>IF(REPORTE!AH$2="si",IF(F482=VALUE(REPORTE!C$11),IF(SUM(CU483:CU$1993),CONCATENATE(INT(B482),", "),INT(B482)),""),IF(F482=VALUE(REPORTE!C$10),IF(SUM(CU483:CU$1993),CONCATENATE(INT(B482),", "),INT(B482)),""))</f>
        <v>#VALUE!</v>
      </c>
    </row>
    <row r="483" spans="1:99" s="5" customFormat="1" ht="15" customHeight="1" x14ac:dyDescent="0.25">
      <c r="A483" s="4" t="str">
        <f t="shared" si="110"/>
        <v/>
      </c>
      <c r="B483" s="6"/>
      <c r="C483" s="4"/>
      <c r="D483" s="4"/>
      <c r="F483" s="6"/>
      <c r="G483" s="1" t="str">
        <f>IFERROR(INDEX('padron cfe'!B:B,MATCH(DATOS!F483,'padron cfe'!A:A,0),1),"")</f>
        <v/>
      </c>
      <c r="H483" s="4"/>
      <c r="J483" s="2" t="str">
        <f>IFERROR(INDEX('padron cfe'!C:C,MATCH(DATOS!F483,'padron cfe'!A:A,0),1),"")</f>
        <v/>
      </c>
      <c r="K483" s="4"/>
      <c r="L483" s="4" t="str">
        <f>IFERROR(IF(VLOOKUP(I483,I$2:L482,4,0)=0,"",VLOOKUP(I483,I$2:L482,4,0)),"")</f>
        <v/>
      </c>
      <c r="M483" s="4" t="str">
        <f>IFERROR(IF(VLOOKUP(I483,I$2:M482,5,0)=0,"",VLOOKUP(I483,I$2:M482,5,0)),"")</f>
        <v/>
      </c>
      <c r="N483" s="4"/>
      <c r="O483" s="2"/>
      <c r="P483" s="2"/>
      <c r="T483" s="2" t="str">
        <f>IFERROR(INDEX('padron cfe'!D:D,MATCH(DATOS!F483,'padron cfe'!A:A,0),1),"")</f>
        <v/>
      </c>
      <c r="U483" s="4"/>
      <c r="V483" s="4"/>
      <c r="W483" s="4"/>
      <c r="X483" s="4"/>
      <c r="Y483" s="4"/>
      <c r="AA483" s="4"/>
      <c r="AB483" s="4"/>
      <c r="AC483" s="4"/>
      <c r="AD483" s="4"/>
      <c r="AE483" s="4"/>
      <c r="AF483" s="97" t="str">
        <f>IFERROR(INDEX(bombas!F:F,MATCH(B483,bombas!I:I,0),1),"")</f>
        <v/>
      </c>
      <c r="AG483" s="6" t="str">
        <f>IFERROR(INDEX(bombas!H:H,MATCH(B483,bombas!I:I,0),1),"")</f>
        <v/>
      </c>
      <c r="AH483" s="4"/>
      <c r="AI483" s="4" t="str">
        <f t="shared" si="115"/>
        <v/>
      </c>
      <c r="AJ483" s="4"/>
      <c r="AK483" s="127" t="str">
        <f t="shared" si="120"/>
        <v/>
      </c>
      <c r="AL483" s="2" t="str">
        <f>IFERROR(IF(INDEX(AL$1:AL482,MATCH(I483,I$1:I482,0),1)=0,"",INDEX(AL$1:AL482,MATCH(I483,I$1:I482,0),1)),"")</f>
        <v/>
      </c>
      <c r="AM483" s="2" t="str">
        <f>IFERROR(IF(INDEX(AM$1:AM482,MATCH(I483,I$1:I482,0),1)=0,"",INDEX(AM$1:AM482,MATCH(I483,I$1:I482,0),1)),"")</f>
        <v/>
      </c>
      <c r="AN483" s="2" t="str">
        <f>IFERROR(IF(INDEX(AN$1:AN482,MATCH(I483,I$1:I482,0),1)=0,"",INDEX(AN$1:AN482,MATCH(I483,I$1:I482,0),1)),"")</f>
        <v/>
      </c>
      <c r="AO483" s="2"/>
      <c r="AP483" s="2"/>
      <c r="AQ483" s="2"/>
      <c r="AR483" s="4"/>
      <c r="AS483" s="4"/>
      <c r="AT483" s="4"/>
      <c r="AU483" s="4"/>
      <c r="AV483" s="4"/>
      <c r="AW483" s="4"/>
      <c r="AX483" s="4"/>
      <c r="AY483" s="4"/>
      <c r="AZ483" s="4"/>
      <c r="BB483" s="4"/>
      <c r="BH483" s="4" t="str">
        <f>IF(IFERROR(VLOOKUP(F483,F484:F$1993,1,0),"")="","",COUNTIF(F:F,F483))</f>
        <v/>
      </c>
      <c r="BI483" s="4"/>
      <c r="BM483" s="5" t="str">
        <f>IF(B483="","",IF(BH483="",1+(MAX(BM$2:BM482)),""))</f>
        <v/>
      </c>
      <c r="BN483" s="5" t="str">
        <f t="shared" si="111"/>
        <v/>
      </c>
      <c r="BO483" s="5" t="str">
        <f t="shared" si="112"/>
        <v/>
      </c>
      <c r="BP483" s="15" t="str">
        <f t="shared" si="113"/>
        <v/>
      </c>
      <c r="BQ483" s="29"/>
      <c r="BR483" s="16"/>
      <c r="BS483" s="5" t="str">
        <f t="shared" si="119"/>
        <v/>
      </c>
      <c r="BV483" s="5" t="str">
        <f t="shared" si="114"/>
        <v/>
      </c>
      <c r="BW483" s="5" t="str">
        <f>IF(I483="","",IFERROR(IF(VLOOKUP(I483,I$2:I482,1,0)=0,"",""),I483))</f>
        <v/>
      </c>
      <c r="BX483" s="25" t="str">
        <f>IF(BW483="","",(IFERROR(VLOOKUP(MID(BW483,1,1),$CO$2:CS$28,3,0),0)+IFERROR(VLOOKUP(MID(BW483,2,1),CO$2:CS$28,4,0),0)+IFERROR(VLOOKUP(MID(BW483,3,1),CO$2:CS$28,5,0),0)+(ROW(BW483)/1000000000000)))</f>
        <v/>
      </c>
      <c r="BZ483" s="5">
        <v>482</v>
      </c>
      <c r="CA483" s="5" t="str">
        <f>IFERROR(VLOOKUP(BZ483,BV$2:BW1559,2,0),"")</f>
        <v/>
      </c>
      <c r="CU483" s="5" t="e">
        <f>IF(REPORTE!AH$2="si",IF(F483=VALUE(REPORTE!C$11),IF(SUM(CU484:CU$1993),CONCATENATE(INT(B483),", "),INT(B483)),""),IF(F483=VALUE(REPORTE!C$10),IF(SUM(CU484:CU$1993),CONCATENATE(INT(B483),", "),INT(B483)),""))</f>
        <v>#VALUE!</v>
      </c>
    </row>
    <row r="484" spans="1:99" s="5" customFormat="1" ht="15" customHeight="1" x14ac:dyDescent="0.25">
      <c r="A484" s="4" t="str">
        <f t="shared" si="110"/>
        <v/>
      </c>
      <c r="B484" s="6"/>
      <c r="C484" s="4"/>
      <c r="D484" s="4"/>
      <c r="F484" s="6"/>
      <c r="G484" s="1" t="str">
        <f>IFERROR(INDEX('padron cfe'!B:B,MATCH(DATOS!F484,'padron cfe'!A:A,0),1),"")</f>
        <v/>
      </c>
      <c r="H484" s="4"/>
      <c r="J484" s="2" t="str">
        <f>IFERROR(INDEX('padron cfe'!C:C,MATCH(DATOS!F484,'padron cfe'!A:A,0),1),"")</f>
        <v/>
      </c>
      <c r="K484" s="4"/>
      <c r="L484" s="4" t="str">
        <f>IFERROR(IF(VLOOKUP(I484,I$2:L483,4,0)=0,"",VLOOKUP(I484,I$2:L483,4,0)),"")</f>
        <v/>
      </c>
      <c r="M484" s="4" t="str">
        <f>IFERROR(IF(VLOOKUP(I484,I$2:M483,5,0)=0,"",VLOOKUP(I484,I$2:M483,5,0)),"")</f>
        <v/>
      </c>
      <c r="N484" s="4"/>
      <c r="O484" s="2"/>
      <c r="P484" s="2"/>
      <c r="T484" s="2" t="str">
        <f>IFERROR(INDEX('padron cfe'!D:D,MATCH(DATOS!F484,'padron cfe'!A:A,0),1),"")</f>
        <v/>
      </c>
      <c r="U484" s="4"/>
      <c r="V484" s="4"/>
      <c r="W484" s="4"/>
      <c r="X484" s="4"/>
      <c r="Y484" s="4"/>
      <c r="AA484" s="4"/>
      <c r="AB484" s="4"/>
      <c r="AC484" s="4"/>
      <c r="AD484" s="4"/>
      <c r="AE484" s="4"/>
      <c r="AF484" s="97" t="str">
        <f>IFERROR(INDEX(bombas!F:F,MATCH(B484,bombas!I:I,0),1),"")</f>
        <v/>
      </c>
      <c r="AG484" s="6" t="str">
        <f>IFERROR(INDEX(bombas!H:H,MATCH(B484,bombas!I:I,0),1),"")</f>
        <v/>
      </c>
      <c r="AH484" s="4"/>
      <c r="AI484" s="4" t="str">
        <f t="shared" si="115"/>
        <v/>
      </c>
      <c r="AJ484" s="4"/>
      <c r="AK484" s="127" t="str">
        <f t="shared" si="120"/>
        <v/>
      </c>
      <c r="AL484" s="2" t="str">
        <f>IFERROR(IF(INDEX(AL$1:AL483,MATCH(I484,I$1:I483,0),1)=0,"",INDEX(AL$1:AL483,MATCH(I484,I$1:I483,0),1)),"")</f>
        <v/>
      </c>
      <c r="AM484" s="2" t="str">
        <f>IFERROR(IF(INDEX(AM$1:AM483,MATCH(I484,I$1:I483,0),1)=0,"",INDEX(AM$1:AM483,MATCH(I484,I$1:I483,0),1)),"")</f>
        <v/>
      </c>
      <c r="AN484" s="2" t="str">
        <f>IFERROR(IF(INDEX(AN$1:AN483,MATCH(I484,I$1:I483,0),1)=0,"",INDEX(AN$1:AN483,MATCH(I484,I$1:I483,0),1)),"")</f>
        <v/>
      </c>
      <c r="AO484" s="2"/>
      <c r="AP484" s="2"/>
      <c r="AQ484" s="2"/>
      <c r="AR484" s="4"/>
      <c r="AS484" s="4"/>
      <c r="AT484" s="4"/>
      <c r="AU484" s="4"/>
      <c r="AV484" s="4"/>
      <c r="AW484" s="4"/>
      <c r="AX484" s="4"/>
      <c r="AY484" s="4"/>
      <c r="AZ484" s="4"/>
      <c r="BB484" s="4"/>
      <c r="BH484" s="4" t="str">
        <f>IF(IFERROR(VLOOKUP(F484,F485:F$1993,1,0),"")="","",COUNTIF(F:F,F484))</f>
        <v/>
      </c>
      <c r="BI484" s="4"/>
      <c r="BM484" s="5" t="str">
        <f>IF(B484="","",IF(BH484="",1+(MAX(BM$2:BM483)),""))</f>
        <v/>
      </c>
      <c r="BN484" s="5" t="str">
        <f t="shared" si="111"/>
        <v/>
      </c>
      <c r="BO484" s="5" t="str">
        <f t="shared" si="112"/>
        <v/>
      </c>
      <c r="BP484" s="15" t="str">
        <f t="shared" si="113"/>
        <v/>
      </c>
      <c r="BQ484" s="29"/>
      <c r="BR484" s="16"/>
      <c r="BS484" s="5" t="str">
        <f t="shared" si="119"/>
        <v/>
      </c>
      <c r="BV484" s="5" t="str">
        <f t="shared" si="114"/>
        <v/>
      </c>
      <c r="BW484" s="5" t="str">
        <f>IF(I484="","",IFERROR(IF(VLOOKUP(I484,I$2:I483,1,0)=0,"",""),I484))</f>
        <v/>
      </c>
      <c r="BX484" s="25" t="str">
        <f>IF(BW484="","",(IFERROR(VLOOKUP(MID(BW484,1,1),$CO$2:CS$28,3,0),0)+IFERROR(VLOOKUP(MID(BW484,2,1),CO$2:CS$28,4,0),0)+IFERROR(VLOOKUP(MID(BW484,3,1),CO$2:CS$28,5,0),0)+(ROW(BW484)/1000000000000)))</f>
        <v/>
      </c>
      <c r="BZ484" s="5">
        <v>483</v>
      </c>
      <c r="CA484" s="5" t="str">
        <f>IFERROR(VLOOKUP(BZ484,BV$2:BW1560,2,0),"")</f>
        <v/>
      </c>
      <c r="CU484" s="5" t="e">
        <f>IF(REPORTE!AH$2="si",IF(F484=VALUE(REPORTE!C$11),IF(SUM(CU485:CU$1993),CONCATENATE(INT(B484),", "),INT(B484)),""),IF(F484=VALUE(REPORTE!C$10),IF(SUM(CU485:CU$1993),CONCATENATE(INT(B484),", "),INT(B484)),""))</f>
        <v>#VALUE!</v>
      </c>
    </row>
    <row r="485" spans="1:99" s="5" customFormat="1" ht="15" customHeight="1" x14ac:dyDescent="0.25">
      <c r="A485" s="4" t="str">
        <f t="shared" si="110"/>
        <v/>
      </c>
      <c r="B485" s="6"/>
      <c r="C485" s="4"/>
      <c r="D485" s="4"/>
      <c r="F485" s="6"/>
      <c r="G485" s="1" t="str">
        <f>IFERROR(INDEX('padron cfe'!B:B,MATCH(DATOS!F485,'padron cfe'!A:A,0),1),"")</f>
        <v/>
      </c>
      <c r="H485" s="4"/>
      <c r="J485" s="2" t="str">
        <f>IFERROR(INDEX('padron cfe'!C:C,MATCH(DATOS!F485,'padron cfe'!A:A,0),1),"")</f>
        <v/>
      </c>
      <c r="K485" s="4"/>
      <c r="L485" s="4" t="str">
        <f>IFERROR(IF(VLOOKUP(I485,I$2:L484,4,0)=0,"",VLOOKUP(I485,I$2:L484,4,0)),"")</f>
        <v/>
      </c>
      <c r="M485" s="4" t="str">
        <f>IFERROR(IF(VLOOKUP(I485,I$2:M484,5,0)=0,"",VLOOKUP(I485,I$2:M484,5,0)),"")</f>
        <v/>
      </c>
      <c r="N485" s="4"/>
      <c r="O485" s="2"/>
      <c r="P485" s="2"/>
      <c r="T485" s="2" t="str">
        <f>IFERROR(INDEX('padron cfe'!D:D,MATCH(DATOS!F485,'padron cfe'!A:A,0),1),"")</f>
        <v/>
      </c>
      <c r="U485" s="4"/>
      <c r="V485" s="4"/>
      <c r="W485" s="4"/>
      <c r="X485" s="4"/>
      <c r="Y485" s="4"/>
      <c r="AA485" s="4"/>
      <c r="AB485" s="4"/>
      <c r="AC485" s="4"/>
      <c r="AD485" s="4"/>
      <c r="AE485" s="4"/>
      <c r="AF485" s="97" t="str">
        <f>IFERROR(INDEX(bombas!F:F,MATCH(B485,bombas!I:I,0),1),"")</f>
        <v/>
      </c>
      <c r="AG485" s="6" t="str">
        <f>IFERROR(INDEX(bombas!H:H,MATCH(B485,bombas!I:I,0),1),"")</f>
        <v/>
      </c>
      <c r="AH485" s="4"/>
      <c r="AI485" s="4" t="str">
        <f t="shared" si="115"/>
        <v/>
      </c>
      <c r="AJ485" s="4"/>
      <c r="AK485" s="127" t="str">
        <f t="shared" si="120"/>
        <v/>
      </c>
      <c r="AL485" s="2" t="str">
        <f>IFERROR(IF(INDEX(AL$1:AL484,MATCH(I485,I$1:I484,0),1)=0,"",INDEX(AL$1:AL484,MATCH(I485,I$1:I484,0),1)),"")</f>
        <v/>
      </c>
      <c r="AM485" s="2" t="str">
        <f>IFERROR(IF(INDEX(AM$1:AM484,MATCH(I485,I$1:I484,0),1)=0,"",INDEX(AM$1:AM484,MATCH(I485,I$1:I484,0),1)),"")</f>
        <v/>
      </c>
      <c r="AN485" s="2" t="str">
        <f>IFERROR(IF(INDEX(AN$1:AN484,MATCH(I485,I$1:I484,0),1)=0,"",INDEX(AN$1:AN484,MATCH(I485,I$1:I484,0),1)),"")</f>
        <v/>
      </c>
      <c r="AO485" s="2"/>
      <c r="AP485" s="2"/>
      <c r="AQ485" s="2"/>
      <c r="AR485" s="4"/>
      <c r="AS485" s="4"/>
      <c r="AT485" s="4"/>
      <c r="AU485" s="4"/>
      <c r="AV485" s="4"/>
      <c r="AW485" s="4"/>
      <c r="AX485" s="4"/>
      <c r="AY485" s="4"/>
      <c r="AZ485" s="4"/>
      <c r="BB485" s="4"/>
      <c r="BH485" s="4" t="str">
        <f>IF(IFERROR(VLOOKUP(F485,F486:F$1993,1,0),"")="","",COUNTIF(F:F,F485))</f>
        <v/>
      </c>
      <c r="BI485" s="4"/>
      <c r="BM485" s="5" t="str">
        <f>IF(B485="","",IF(BH485="",1+(MAX(BM$2:BM484)),""))</f>
        <v/>
      </c>
      <c r="BN485" s="5" t="str">
        <f t="shared" si="111"/>
        <v/>
      </c>
      <c r="BO485" s="5" t="str">
        <f t="shared" si="112"/>
        <v/>
      </c>
      <c r="BP485" s="15" t="str">
        <f t="shared" si="113"/>
        <v/>
      </c>
      <c r="BQ485" s="29"/>
      <c r="BR485" s="16"/>
      <c r="BS485" s="5" t="str">
        <f t="shared" si="119"/>
        <v/>
      </c>
      <c r="BV485" s="5" t="str">
        <f t="shared" si="114"/>
        <v/>
      </c>
      <c r="BW485" s="5" t="str">
        <f>IF(I485="","",IFERROR(IF(VLOOKUP(I485,I$2:I484,1,0)=0,"",""),I485))</f>
        <v/>
      </c>
      <c r="BX485" s="25" t="str">
        <f>IF(BW485="","",(IFERROR(VLOOKUP(MID(BW485,1,1),$CO$2:CS$28,3,0),0)+IFERROR(VLOOKUP(MID(BW485,2,1),CO$2:CS$28,4,0),0)+IFERROR(VLOOKUP(MID(BW485,3,1),CO$2:CS$28,5,0),0)+(ROW(BW485)/1000000000000)))</f>
        <v/>
      </c>
      <c r="BZ485" s="5">
        <v>484</v>
      </c>
      <c r="CA485" s="5" t="str">
        <f>IFERROR(VLOOKUP(BZ485,BV$2:BW1561,2,0),"")</f>
        <v/>
      </c>
      <c r="CU485" s="5" t="e">
        <f>IF(REPORTE!AH$2="si",IF(F485=VALUE(REPORTE!C$11),IF(SUM(CU486:CU$1993),CONCATENATE(INT(B485),", "),INT(B485)),""),IF(F485=VALUE(REPORTE!C$10),IF(SUM(CU486:CU$1993),CONCATENATE(INT(B485),", "),INT(B485)),""))</f>
        <v>#VALUE!</v>
      </c>
    </row>
    <row r="486" spans="1:99" s="5" customFormat="1" ht="15" customHeight="1" x14ac:dyDescent="0.25">
      <c r="A486" s="4" t="str">
        <f t="shared" si="110"/>
        <v/>
      </c>
      <c r="B486" s="6"/>
      <c r="C486" s="4"/>
      <c r="D486" s="4"/>
      <c r="F486" s="6"/>
      <c r="G486" s="1" t="str">
        <f>IFERROR(INDEX('padron cfe'!B:B,MATCH(DATOS!F486,'padron cfe'!A:A,0),1),"")</f>
        <v/>
      </c>
      <c r="H486" s="4"/>
      <c r="J486" s="2" t="str">
        <f>IFERROR(INDEX('padron cfe'!C:C,MATCH(DATOS!F486,'padron cfe'!A:A,0),1),"")</f>
        <v/>
      </c>
      <c r="K486" s="4"/>
      <c r="L486" s="4" t="str">
        <f>IFERROR(IF(VLOOKUP(I486,I$2:L485,4,0)=0,"",VLOOKUP(I486,I$2:L485,4,0)),"")</f>
        <v/>
      </c>
      <c r="M486" s="4" t="str">
        <f>IFERROR(IF(VLOOKUP(I486,I$2:M485,5,0)=0,"",VLOOKUP(I486,I$2:M485,5,0)),"")</f>
        <v/>
      </c>
      <c r="N486" s="4"/>
      <c r="O486" s="2"/>
      <c r="P486" s="2"/>
      <c r="T486" s="2" t="str">
        <f>IFERROR(INDEX('padron cfe'!D:D,MATCH(DATOS!F486,'padron cfe'!A:A,0),1),"")</f>
        <v/>
      </c>
      <c r="U486" s="4"/>
      <c r="V486" s="4"/>
      <c r="W486" s="4"/>
      <c r="X486" s="4"/>
      <c r="Y486" s="4"/>
      <c r="AA486" s="4"/>
      <c r="AB486" s="4"/>
      <c r="AC486" s="4"/>
      <c r="AD486" s="4"/>
      <c r="AE486" s="4"/>
      <c r="AF486" s="97" t="str">
        <f>IFERROR(INDEX(bombas!F:F,MATCH(B486,bombas!I:I,0),1),"")</f>
        <v/>
      </c>
      <c r="AG486" s="6" t="str">
        <f>IFERROR(INDEX(bombas!H:H,MATCH(B486,bombas!I:I,0),1),"")</f>
        <v/>
      </c>
      <c r="AH486" s="4"/>
      <c r="AI486" s="4" t="str">
        <f t="shared" si="115"/>
        <v/>
      </c>
      <c r="AJ486" s="4"/>
      <c r="AK486" s="127" t="str">
        <f t="shared" si="120"/>
        <v/>
      </c>
      <c r="AL486" s="2" t="str">
        <f>IFERROR(IF(INDEX(AL$1:AL485,MATCH(I486,I$1:I485,0),1)=0,"",INDEX(AL$1:AL485,MATCH(I486,I$1:I485,0),1)),"")</f>
        <v/>
      </c>
      <c r="AM486" s="2" t="str">
        <f>IFERROR(IF(INDEX(AM$1:AM485,MATCH(I486,I$1:I485,0),1)=0,"",INDEX(AM$1:AM485,MATCH(I486,I$1:I485,0),1)),"")</f>
        <v/>
      </c>
      <c r="AN486" s="2" t="str">
        <f>IFERROR(IF(INDEX(AN$1:AN485,MATCH(I486,I$1:I485,0),1)=0,"",INDEX(AN$1:AN485,MATCH(I486,I$1:I485,0),1)),"")</f>
        <v/>
      </c>
      <c r="AO486" s="2"/>
      <c r="AP486" s="2"/>
      <c r="AQ486" s="2"/>
      <c r="AR486" s="4"/>
      <c r="AS486" s="4"/>
      <c r="AT486" s="4"/>
      <c r="AU486" s="4"/>
      <c r="AV486" s="4"/>
      <c r="AW486" s="4"/>
      <c r="AX486" s="4"/>
      <c r="AY486" s="4"/>
      <c r="AZ486" s="4"/>
      <c r="BB486" s="4"/>
      <c r="BH486" s="4" t="str">
        <f>IF(IFERROR(VLOOKUP(F486,F487:F$1993,1,0),"")="","",COUNTIF(F:F,F486))</f>
        <v/>
      </c>
      <c r="BI486" s="4"/>
      <c r="BM486" s="5" t="str">
        <f>IF(B486="","",IF(BH486="",1+(MAX(BM$2:BM485)),""))</f>
        <v/>
      </c>
      <c r="BN486" s="5" t="str">
        <f t="shared" si="111"/>
        <v/>
      </c>
      <c r="BO486" s="5" t="str">
        <f t="shared" si="112"/>
        <v/>
      </c>
      <c r="BP486" s="15" t="str">
        <f t="shared" si="113"/>
        <v/>
      </c>
      <c r="BQ486" s="29"/>
      <c r="BR486" s="16"/>
      <c r="BS486" s="5" t="str">
        <f t="shared" si="119"/>
        <v/>
      </c>
      <c r="BV486" s="5" t="str">
        <f t="shared" si="114"/>
        <v/>
      </c>
      <c r="BW486" s="5" t="str">
        <f>IF(I486="","",IFERROR(IF(VLOOKUP(I486,I$2:I485,1,0)=0,"",""),I486))</f>
        <v/>
      </c>
      <c r="BX486" s="25" t="str">
        <f>IF(BW486="","",(IFERROR(VLOOKUP(MID(BW486,1,1),$CO$2:CS$28,3,0),0)+IFERROR(VLOOKUP(MID(BW486,2,1),CO$2:CS$28,4,0),0)+IFERROR(VLOOKUP(MID(BW486,3,1),CO$2:CS$28,5,0),0)+(ROW(BW486)/1000000000000)))</f>
        <v/>
      </c>
      <c r="BZ486" s="5">
        <v>485</v>
      </c>
      <c r="CA486" s="5" t="str">
        <f>IFERROR(VLOOKUP(BZ486,BV$2:BW1562,2,0),"")</f>
        <v/>
      </c>
      <c r="CU486" s="5" t="e">
        <f>IF(REPORTE!AH$2="si",IF(F486=VALUE(REPORTE!C$11),IF(SUM(CU487:CU$1993),CONCATENATE(INT(B486),", "),INT(B486)),""),IF(F486=VALUE(REPORTE!C$10),IF(SUM(CU487:CU$1993),CONCATENATE(INT(B486),", "),INT(B486)),""))</f>
        <v>#VALUE!</v>
      </c>
    </row>
    <row r="487" spans="1:99" s="5" customFormat="1" ht="15" customHeight="1" x14ac:dyDescent="0.25">
      <c r="A487" s="4" t="str">
        <f t="shared" si="110"/>
        <v/>
      </c>
      <c r="B487" s="6"/>
      <c r="C487" s="4"/>
      <c r="D487" s="4"/>
      <c r="F487" s="6"/>
      <c r="G487" s="1" t="str">
        <f>IFERROR(INDEX('padron cfe'!B:B,MATCH(DATOS!F487,'padron cfe'!A:A,0),1),"")</f>
        <v/>
      </c>
      <c r="H487" s="4"/>
      <c r="J487" s="2" t="str">
        <f>IFERROR(INDEX('padron cfe'!C:C,MATCH(DATOS!F487,'padron cfe'!A:A,0),1),"")</f>
        <v/>
      </c>
      <c r="K487" s="4"/>
      <c r="L487" s="4" t="str">
        <f>IFERROR(IF(VLOOKUP(I487,I$2:L486,4,0)=0,"",VLOOKUP(I487,I$2:L486,4,0)),"")</f>
        <v/>
      </c>
      <c r="M487" s="4" t="str">
        <f>IFERROR(IF(VLOOKUP(I487,I$2:M486,5,0)=0,"",VLOOKUP(I487,I$2:M486,5,0)),"")</f>
        <v/>
      </c>
      <c r="N487" s="4"/>
      <c r="O487" s="2"/>
      <c r="P487" s="2"/>
      <c r="T487" s="2" t="str">
        <f>IFERROR(INDEX('padron cfe'!D:D,MATCH(DATOS!F487,'padron cfe'!A:A,0),1),"")</f>
        <v/>
      </c>
      <c r="U487" s="4"/>
      <c r="V487" s="4"/>
      <c r="W487" s="4"/>
      <c r="X487" s="4"/>
      <c r="Y487" s="4"/>
      <c r="AA487" s="4"/>
      <c r="AB487" s="4"/>
      <c r="AC487" s="4"/>
      <c r="AD487" s="4"/>
      <c r="AE487" s="4"/>
      <c r="AF487" s="97" t="str">
        <f>IFERROR(INDEX(bombas!F:F,MATCH(B487,bombas!I:I,0),1),"")</f>
        <v/>
      </c>
      <c r="AG487" s="6" t="str">
        <f>IFERROR(INDEX(bombas!H:H,MATCH(B487,bombas!I:I,0),1),"")</f>
        <v/>
      </c>
      <c r="AH487" s="4"/>
      <c r="AI487" s="4" t="str">
        <f t="shared" si="115"/>
        <v/>
      </c>
      <c r="AJ487" s="4"/>
      <c r="AK487" s="127" t="str">
        <f t="shared" si="120"/>
        <v/>
      </c>
      <c r="AL487" s="2" t="str">
        <f>IFERROR(IF(INDEX(AL$1:AL486,MATCH(I487,I$1:I486,0),1)=0,"",INDEX(AL$1:AL486,MATCH(I487,I$1:I486,0),1)),"")</f>
        <v/>
      </c>
      <c r="AM487" s="2" t="str">
        <f>IFERROR(IF(INDEX(AM$1:AM486,MATCH(I487,I$1:I486,0),1)=0,"",INDEX(AM$1:AM486,MATCH(I487,I$1:I486,0),1)),"")</f>
        <v/>
      </c>
      <c r="AN487" s="2" t="str">
        <f>IFERROR(IF(INDEX(AN$1:AN486,MATCH(I487,I$1:I486,0),1)=0,"",INDEX(AN$1:AN486,MATCH(I487,I$1:I486,0),1)),"")</f>
        <v/>
      </c>
      <c r="AO487" s="2"/>
      <c r="AP487" s="2"/>
      <c r="AQ487" s="2"/>
      <c r="AR487" s="4"/>
      <c r="AS487" s="4"/>
      <c r="AT487" s="4"/>
      <c r="AU487" s="4"/>
      <c r="AV487" s="4"/>
      <c r="AW487" s="4"/>
      <c r="AX487" s="4"/>
      <c r="AY487" s="4"/>
      <c r="AZ487" s="4"/>
      <c r="BB487" s="4"/>
      <c r="BH487" s="4" t="str">
        <f>IF(IFERROR(VLOOKUP(F487,F488:F$1993,1,0),"")="","",COUNTIF(F:F,F487))</f>
        <v/>
      </c>
      <c r="BI487" s="4"/>
      <c r="BM487" s="5" t="str">
        <f>IF(B487="","",IF(BH487="",1+(MAX(BM$2:BM486)),""))</f>
        <v/>
      </c>
      <c r="BN487" s="5" t="str">
        <f t="shared" si="111"/>
        <v/>
      </c>
      <c r="BO487" s="5" t="str">
        <f t="shared" si="112"/>
        <v/>
      </c>
      <c r="BP487" s="15" t="str">
        <f t="shared" si="113"/>
        <v/>
      </c>
      <c r="BQ487" s="29"/>
      <c r="BR487" s="16"/>
      <c r="BS487" s="5" t="str">
        <f t="shared" si="119"/>
        <v/>
      </c>
      <c r="BV487" s="5" t="str">
        <f t="shared" si="114"/>
        <v/>
      </c>
      <c r="BW487" s="5" t="str">
        <f>IF(I487="","",IFERROR(IF(VLOOKUP(I487,I$2:I486,1,0)=0,"",""),I487))</f>
        <v/>
      </c>
      <c r="BX487" s="25" t="str">
        <f>IF(BW487="","",(IFERROR(VLOOKUP(MID(BW487,1,1),$CO$2:CS$28,3,0),0)+IFERROR(VLOOKUP(MID(BW487,2,1),CO$2:CS$28,4,0),0)+IFERROR(VLOOKUP(MID(BW487,3,1),CO$2:CS$28,5,0),0)+(ROW(BW487)/1000000000000)))</f>
        <v/>
      </c>
      <c r="BZ487" s="5">
        <v>486</v>
      </c>
      <c r="CA487" s="5" t="str">
        <f>IFERROR(VLOOKUP(BZ487,BV$2:BW1563,2,0),"")</f>
        <v/>
      </c>
      <c r="CU487" s="5" t="e">
        <f>IF(REPORTE!AH$2="si",IF(F487=VALUE(REPORTE!C$11),IF(SUM(CU488:CU$1993),CONCATENATE(INT(B487),", "),INT(B487)),""),IF(F487=VALUE(REPORTE!C$10),IF(SUM(CU488:CU$1993),CONCATENATE(INT(B487),", "),INT(B487)),""))</f>
        <v>#VALUE!</v>
      </c>
    </row>
    <row r="488" spans="1:99" s="5" customFormat="1" ht="15" customHeight="1" x14ac:dyDescent="0.25">
      <c r="A488" s="4" t="str">
        <f t="shared" si="110"/>
        <v/>
      </c>
      <c r="B488" s="6"/>
      <c r="C488" s="4"/>
      <c r="D488" s="4"/>
      <c r="F488" s="6"/>
      <c r="G488" s="1" t="str">
        <f>IFERROR(INDEX('padron cfe'!B:B,MATCH(DATOS!F488,'padron cfe'!A:A,0),1),"")</f>
        <v/>
      </c>
      <c r="H488" s="4"/>
      <c r="J488" s="2" t="str">
        <f>IFERROR(INDEX('padron cfe'!C:C,MATCH(DATOS!F488,'padron cfe'!A:A,0),1),"")</f>
        <v/>
      </c>
      <c r="K488" s="4"/>
      <c r="L488" s="4" t="str">
        <f>IFERROR(IF(VLOOKUP(I488,I$2:L487,4,0)=0,"",VLOOKUP(I488,I$2:L487,4,0)),"")</f>
        <v/>
      </c>
      <c r="M488" s="4" t="str">
        <f>IFERROR(IF(VLOOKUP(I488,I$2:M487,5,0)=0,"",VLOOKUP(I488,I$2:M487,5,0)),"")</f>
        <v/>
      </c>
      <c r="N488" s="4"/>
      <c r="O488" s="2"/>
      <c r="P488" s="2"/>
      <c r="T488" s="2" t="str">
        <f>IFERROR(INDEX('padron cfe'!D:D,MATCH(DATOS!F488,'padron cfe'!A:A,0),1),"")</f>
        <v/>
      </c>
      <c r="U488" s="4"/>
      <c r="V488" s="4"/>
      <c r="W488" s="4"/>
      <c r="X488" s="4"/>
      <c r="Y488" s="4"/>
      <c r="AA488" s="4"/>
      <c r="AB488" s="4"/>
      <c r="AC488" s="4"/>
      <c r="AD488" s="4"/>
      <c r="AE488" s="4"/>
      <c r="AF488" s="97" t="str">
        <f>IFERROR(INDEX(bombas!F:F,MATCH(B488,bombas!I:I,0),1),"")</f>
        <v/>
      </c>
      <c r="AG488" s="6" t="str">
        <f>IFERROR(INDEX(bombas!H:H,MATCH(B488,bombas!I:I,0),1),"")</f>
        <v/>
      </c>
      <c r="AH488" s="4"/>
      <c r="AI488" s="4" t="str">
        <f t="shared" si="115"/>
        <v/>
      </c>
      <c r="AJ488" s="4"/>
      <c r="AK488" s="127" t="str">
        <f t="shared" si="120"/>
        <v/>
      </c>
      <c r="AL488" s="2" t="str">
        <f>IFERROR(IF(INDEX(AL$1:AL487,MATCH(I488,I$1:I487,0),1)=0,"",INDEX(AL$1:AL487,MATCH(I488,I$1:I487,0),1)),"")</f>
        <v/>
      </c>
      <c r="AM488" s="2" t="str">
        <f>IFERROR(IF(INDEX(AM$1:AM487,MATCH(I488,I$1:I487,0),1)=0,"",INDEX(AM$1:AM487,MATCH(I488,I$1:I487,0),1)),"")</f>
        <v/>
      </c>
      <c r="AN488" s="2" t="str">
        <f>IFERROR(IF(INDEX(AN$1:AN487,MATCH(I488,I$1:I487,0),1)=0,"",INDEX(AN$1:AN487,MATCH(I488,I$1:I487,0),1)),"")</f>
        <v/>
      </c>
      <c r="AO488" s="2"/>
      <c r="AP488" s="2"/>
      <c r="AQ488" s="2"/>
      <c r="AR488" s="4"/>
      <c r="AS488" s="4"/>
      <c r="AT488" s="4"/>
      <c r="AU488" s="4"/>
      <c r="AV488" s="4"/>
      <c r="AW488" s="4"/>
      <c r="AX488" s="4"/>
      <c r="AY488" s="4"/>
      <c r="AZ488" s="4"/>
      <c r="BB488" s="4"/>
      <c r="BH488" s="4" t="str">
        <f>IF(IFERROR(VLOOKUP(F488,F489:F$1993,1,0),"")="","",COUNTIF(F:F,F488))</f>
        <v/>
      </c>
      <c r="BI488" s="4"/>
      <c r="BM488" s="5" t="str">
        <f>IF(B488="","",IF(BH488="",1+(MAX(BM$2:BM487)),""))</f>
        <v/>
      </c>
      <c r="BN488" s="5" t="str">
        <f t="shared" si="111"/>
        <v/>
      </c>
      <c r="BO488" s="5" t="str">
        <f t="shared" si="112"/>
        <v/>
      </c>
      <c r="BP488" s="15" t="str">
        <f t="shared" si="113"/>
        <v/>
      </c>
      <c r="BQ488" s="29"/>
      <c r="BR488" s="16"/>
      <c r="BS488" s="5" t="str">
        <f t="shared" si="119"/>
        <v/>
      </c>
      <c r="BV488" s="5" t="str">
        <f t="shared" si="114"/>
        <v/>
      </c>
      <c r="BW488" s="5" t="str">
        <f>IF(I488="","",IFERROR(IF(VLOOKUP(I488,I$2:I487,1,0)=0,"",""),I488))</f>
        <v/>
      </c>
      <c r="BX488" s="25" t="str">
        <f>IF(BW488="","",(IFERROR(VLOOKUP(MID(BW488,1,1),$CO$2:CS$28,3,0),0)+IFERROR(VLOOKUP(MID(BW488,2,1),CO$2:CS$28,4,0),0)+IFERROR(VLOOKUP(MID(BW488,3,1),CO$2:CS$28,5,0),0)+(ROW(BW488)/1000000000000)))</f>
        <v/>
      </c>
      <c r="BZ488" s="5">
        <v>487</v>
      </c>
      <c r="CA488" s="5" t="str">
        <f>IFERROR(VLOOKUP(BZ488,BV$2:BW1564,2,0),"")</f>
        <v/>
      </c>
      <c r="CU488" s="5" t="e">
        <f>IF(REPORTE!AH$2="si",IF(F488=VALUE(REPORTE!C$11),IF(SUM(CU489:CU$1993),CONCATENATE(INT(B488),", "),INT(B488)),""),IF(F488=VALUE(REPORTE!C$10),IF(SUM(CU489:CU$1993),CONCATENATE(INT(B488),", "),INT(B488)),""))</f>
        <v>#VALUE!</v>
      </c>
    </row>
    <row r="489" spans="1:99" s="5" customFormat="1" ht="15" customHeight="1" x14ac:dyDescent="0.25">
      <c r="A489" s="4" t="str">
        <f t="shared" si="110"/>
        <v/>
      </c>
      <c r="B489" s="6"/>
      <c r="C489" s="4"/>
      <c r="D489" s="4"/>
      <c r="F489" s="6"/>
      <c r="G489" s="1" t="str">
        <f>IFERROR(INDEX('padron cfe'!B:B,MATCH(DATOS!F489,'padron cfe'!A:A,0),1),"")</f>
        <v/>
      </c>
      <c r="H489" s="4"/>
      <c r="J489" s="2" t="str">
        <f>IFERROR(INDEX('padron cfe'!C:C,MATCH(DATOS!F489,'padron cfe'!A:A,0),1),"")</f>
        <v/>
      </c>
      <c r="K489" s="4"/>
      <c r="L489" s="4" t="str">
        <f>IFERROR(IF(VLOOKUP(I489,I$2:L488,4,0)=0,"",VLOOKUP(I489,I$2:L488,4,0)),"")</f>
        <v/>
      </c>
      <c r="M489" s="4" t="str">
        <f>IFERROR(IF(VLOOKUP(I489,I$2:M488,5,0)=0,"",VLOOKUP(I489,I$2:M488,5,0)),"")</f>
        <v/>
      </c>
      <c r="N489" s="4"/>
      <c r="O489" s="2"/>
      <c r="P489" s="2"/>
      <c r="T489" s="2" t="str">
        <f>IFERROR(INDEX('padron cfe'!D:D,MATCH(DATOS!F489,'padron cfe'!A:A,0),1),"")</f>
        <v/>
      </c>
      <c r="U489" s="4"/>
      <c r="V489" s="4"/>
      <c r="W489" s="4"/>
      <c r="X489" s="4"/>
      <c r="Y489" s="4"/>
      <c r="AA489" s="4"/>
      <c r="AB489" s="4"/>
      <c r="AC489" s="4"/>
      <c r="AD489" s="4"/>
      <c r="AE489" s="4"/>
      <c r="AF489" s="97" t="str">
        <f>IFERROR(INDEX(bombas!F:F,MATCH(B489,bombas!I:I,0),1),"")</f>
        <v/>
      </c>
      <c r="AG489" s="6" t="str">
        <f>IFERROR(INDEX(bombas!H:H,MATCH(B489,bombas!I:I,0),1),"")</f>
        <v/>
      </c>
      <c r="AH489" s="4"/>
      <c r="AI489" s="4" t="str">
        <f t="shared" si="115"/>
        <v/>
      </c>
      <c r="AJ489" s="4"/>
      <c r="AK489" s="127" t="str">
        <f t="shared" si="120"/>
        <v/>
      </c>
      <c r="AL489" s="2" t="str">
        <f>IFERROR(IF(INDEX(AL$1:AL488,MATCH(I489,I$1:I488,0),1)=0,"",INDEX(AL$1:AL488,MATCH(I489,I$1:I488,0),1)),"")</f>
        <v/>
      </c>
      <c r="AM489" s="2" t="str">
        <f>IFERROR(IF(INDEX(AM$1:AM488,MATCH(I489,I$1:I488,0),1)=0,"",INDEX(AM$1:AM488,MATCH(I489,I$1:I488,0),1)),"")</f>
        <v/>
      </c>
      <c r="AN489" s="2" t="str">
        <f>IFERROR(IF(INDEX(AN$1:AN488,MATCH(I489,I$1:I488,0),1)=0,"",INDEX(AN$1:AN488,MATCH(I489,I$1:I488,0),1)),"")</f>
        <v/>
      </c>
      <c r="AO489" s="2"/>
      <c r="AP489" s="2"/>
      <c r="AQ489" s="2"/>
      <c r="AR489" s="4"/>
      <c r="AS489" s="4"/>
      <c r="AT489" s="4"/>
      <c r="AU489" s="4"/>
      <c r="AV489" s="4"/>
      <c r="AW489" s="4"/>
      <c r="AX489" s="4"/>
      <c r="AY489" s="4"/>
      <c r="AZ489" s="4"/>
      <c r="BB489" s="4"/>
      <c r="BH489" s="4" t="str">
        <f>IF(IFERROR(VLOOKUP(F489,F490:F$1993,1,0),"")="","",COUNTIF(F:F,F489))</f>
        <v/>
      </c>
      <c r="BI489" s="4"/>
      <c r="BM489" s="5" t="str">
        <f>IF(B489="","",IF(BH489="",1+(MAX(BM$2:BM488)),""))</f>
        <v/>
      </c>
      <c r="BN489" s="5" t="str">
        <f t="shared" si="111"/>
        <v/>
      </c>
      <c r="BO489" s="5" t="str">
        <f t="shared" si="112"/>
        <v/>
      </c>
      <c r="BP489" s="15" t="str">
        <f t="shared" si="113"/>
        <v/>
      </c>
      <c r="BQ489" s="29"/>
      <c r="BR489" s="16"/>
      <c r="BS489" s="5" t="str">
        <f t="shared" si="119"/>
        <v/>
      </c>
      <c r="BV489" s="5" t="str">
        <f t="shared" si="114"/>
        <v/>
      </c>
      <c r="BW489" s="5" t="str">
        <f>IF(I489="","",IFERROR(IF(VLOOKUP(I489,I$2:I488,1,0)=0,"",""),I489))</f>
        <v/>
      </c>
      <c r="BX489" s="25" t="str">
        <f>IF(BW489="","",(IFERROR(VLOOKUP(MID(BW489,1,1),$CO$2:CS$28,3,0),0)+IFERROR(VLOOKUP(MID(BW489,2,1),CO$2:CS$28,4,0),0)+IFERROR(VLOOKUP(MID(BW489,3,1),CO$2:CS$28,5,0),0)+(ROW(BW489)/1000000000000)))</f>
        <v/>
      </c>
      <c r="BZ489" s="5">
        <v>488</v>
      </c>
      <c r="CA489" s="5" t="str">
        <f>IFERROR(VLOOKUP(BZ489,BV$2:BW1565,2,0),"")</f>
        <v/>
      </c>
      <c r="CU489" s="5" t="e">
        <f>IF(REPORTE!AH$2="si",IF(F489=VALUE(REPORTE!C$11),IF(SUM(CU490:CU$1993),CONCATENATE(INT(B489),", "),INT(B489)),""),IF(F489=VALUE(REPORTE!C$10),IF(SUM(CU490:CU$1993),CONCATENATE(INT(B489),", "),INT(B489)),""))</f>
        <v>#VALUE!</v>
      </c>
    </row>
    <row r="490" spans="1:99" s="5" customFormat="1" ht="15" customHeight="1" x14ac:dyDescent="0.25">
      <c r="A490" s="4" t="str">
        <f t="shared" si="110"/>
        <v/>
      </c>
      <c r="B490" s="6"/>
      <c r="C490" s="4"/>
      <c r="D490" s="4"/>
      <c r="F490" s="6"/>
      <c r="G490" s="1" t="str">
        <f>IFERROR(INDEX('padron cfe'!B:B,MATCH(DATOS!F490,'padron cfe'!A:A,0),1),"")</f>
        <v/>
      </c>
      <c r="H490" s="4"/>
      <c r="J490" s="2" t="str">
        <f>IFERROR(INDEX('padron cfe'!C:C,MATCH(DATOS!F490,'padron cfe'!A:A,0),1),"")</f>
        <v/>
      </c>
      <c r="K490" s="4"/>
      <c r="L490" s="4" t="str">
        <f>IFERROR(IF(VLOOKUP(I490,I$2:L489,4,0)=0,"",VLOOKUP(I490,I$2:L489,4,0)),"")</f>
        <v/>
      </c>
      <c r="M490" s="4" t="str">
        <f>IFERROR(IF(VLOOKUP(I490,I$2:M489,5,0)=0,"",VLOOKUP(I490,I$2:M489,5,0)),"")</f>
        <v/>
      </c>
      <c r="N490" s="4"/>
      <c r="O490" s="2"/>
      <c r="P490" s="2"/>
      <c r="T490" s="2" t="str">
        <f>IFERROR(INDEX('padron cfe'!D:D,MATCH(DATOS!F490,'padron cfe'!A:A,0),1),"")</f>
        <v/>
      </c>
      <c r="U490" s="4"/>
      <c r="V490" s="4"/>
      <c r="W490" s="4"/>
      <c r="X490" s="4"/>
      <c r="Y490" s="4"/>
      <c r="AA490" s="4"/>
      <c r="AB490" s="4"/>
      <c r="AC490" s="4"/>
      <c r="AD490" s="4"/>
      <c r="AE490" s="4"/>
      <c r="AF490" s="97" t="str">
        <f>IFERROR(INDEX(bombas!F:F,MATCH(B490,bombas!I:I,0),1),"")</f>
        <v/>
      </c>
      <c r="AG490" s="6" t="str">
        <f>IFERROR(INDEX(bombas!H:H,MATCH(B490,bombas!I:I,0),1),"")</f>
        <v/>
      </c>
      <c r="AH490" s="4"/>
      <c r="AI490" s="4" t="str">
        <f t="shared" si="115"/>
        <v/>
      </c>
      <c r="AJ490" s="4"/>
      <c r="AK490" s="127" t="str">
        <f t="shared" si="120"/>
        <v/>
      </c>
      <c r="AL490" s="2" t="str">
        <f>IFERROR(IF(INDEX(AL$1:AL489,MATCH(I490,I$1:I489,0),1)=0,"",INDEX(AL$1:AL489,MATCH(I490,I$1:I489,0),1)),"")</f>
        <v/>
      </c>
      <c r="AM490" s="2" t="str">
        <f>IFERROR(IF(INDEX(AM$1:AM489,MATCH(I490,I$1:I489,0),1)=0,"",INDEX(AM$1:AM489,MATCH(I490,I$1:I489,0),1)),"")</f>
        <v/>
      </c>
      <c r="AN490" s="2" t="str">
        <f>IFERROR(IF(INDEX(AN$1:AN489,MATCH(I490,I$1:I489,0),1)=0,"",INDEX(AN$1:AN489,MATCH(I490,I$1:I489,0),1)),"")</f>
        <v/>
      </c>
      <c r="AO490" s="2"/>
      <c r="AP490" s="2"/>
      <c r="AQ490" s="2"/>
      <c r="AR490" s="4"/>
      <c r="AS490" s="4"/>
      <c r="AT490" s="4"/>
      <c r="AU490" s="4"/>
      <c r="AV490" s="4"/>
      <c r="AW490" s="4"/>
      <c r="AX490" s="4"/>
      <c r="AY490" s="4"/>
      <c r="AZ490" s="4"/>
      <c r="BB490" s="4"/>
      <c r="BH490" s="4" t="str">
        <f>IF(IFERROR(VLOOKUP(F490,F491:F$1993,1,0),"")="","",COUNTIF(F:F,F490))</f>
        <v/>
      </c>
      <c r="BI490" s="4"/>
      <c r="BM490" s="5" t="str">
        <f>IF(B490="","",IF(BH490="",1+(MAX(BM$2:BM489)),""))</f>
        <v/>
      </c>
      <c r="BN490" s="5" t="str">
        <f t="shared" si="111"/>
        <v/>
      </c>
      <c r="BO490" s="5" t="str">
        <f t="shared" si="112"/>
        <v/>
      </c>
      <c r="BP490" s="15" t="str">
        <f t="shared" si="113"/>
        <v/>
      </c>
      <c r="BQ490" s="29"/>
      <c r="BR490" s="16"/>
      <c r="BS490" s="5" t="str">
        <f t="shared" si="119"/>
        <v/>
      </c>
      <c r="BV490" s="5" t="str">
        <f t="shared" si="114"/>
        <v/>
      </c>
      <c r="BW490" s="5" t="str">
        <f>IF(I490="","",IFERROR(IF(VLOOKUP(I490,I$2:I489,1,0)=0,"",""),I490))</f>
        <v/>
      </c>
      <c r="BX490" s="25" t="str">
        <f>IF(BW490="","",(IFERROR(VLOOKUP(MID(BW490,1,1),$CO$2:CS$28,3,0),0)+IFERROR(VLOOKUP(MID(BW490,2,1),CO$2:CS$28,4,0),0)+IFERROR(VLOOKUP(MID(BW490,3,1),CO$2:CS$28,5,0),0)+(ROW(BW490)/1000000000000)))</f>
        <v/>
      </c>
      <c r="BZ490" s="5">
        <v>489</v>
      </c>
      <c r="CA490" s="5" t="str">
        <f>IFERROR(VLOOKUP(BZ490,BV$2:BW1566,2,0),"")</f>
        <v/>
      </c>
      <c r="CU490" s="5" t="e">
        <f>IF(REPORTE!AH$2="si",IF(F490=VALUE(REPORTE!C$11),IF(SUM(CU491:CU$1993),CONCATENATE(INT(B490),", "),INT(B490)),""),IF(F490=VALUE(REPORTE!C$10),IF(SUM(CU491:CU$1993),CONCATENATE(INT(B490),", "),INT(B490)),""))</f>
        <v>#VALUE!</v>
      </c>
    </row>
    <row r="491" spans="1:99" s="5" customFormat="1" ht="15" customHeight="1" x14ac:dyDescent="0.25">
      <c r="A491" s="4" t="str">
        <f t="shared" si="110"/>
        <v/>
      </c>
      <c r="B491" s="6"/>
      <c r="C491" s="4"/>
      <c r="D491" s="4"/>
      <c r="F491" s="6"/>
      <c r="G491" s="1" t="str">
        <f>IFERROR(INDEX('padron cfe'!B:B,MATCH(DATOS!F491,'padron cfe'!A:A,0),1),"")</f>
        <v/>
      </c>
      <c r="H491" s="4"/>
      <c r="J491" s="2" t="str">
        <f>IFERROR(INDEX('padron cfe'!C:C,MATCH(DATOS!F491,'padron cfe'!A:A,0),1),"")</f>
        <v/>
      </c>
      <c r="K491" s="4"/>
      <c r="L491" s="4" t="str">
        <f>IFERROR(IF(VLOOKUP(I491,I$2:L490,4,0)=0,"",VLOOKUP(I491,I$2:L490,4,0)),"")</f>
        <v/>
      </c>
      <c r="M491" s="4" t="str">
        <f>IFERROR(IF(VLOOKUP(I491,I$2:M490,5,0)=0,"",VLOOKUP(I491,I$2:M490,5,0)),"")</f>
        <v/>
      </c>
      <c r="N491" s="4"/>
      <c r="O491" s="2"/>
      <c r="P491" s="2"/>
      <c r="T491" s="2" t="str">
        <f>IFERROR(INDEX('padron cfe'!D:D,MATCH(DATOS!F491,'padron cfe'!A:A,0),1),"")</f>
        <v/>
      </c>
      <c r="U491" s="4"/>
      <c r="V491" s="4"/>
      <c r="W491" s="4"/>
      <c r="X491" s="4"/>
      <c r="Y491" s="4"/>
      <c r="AA491" s="4"/>
      <c r="AB491" s="4"/>
      <c r="AC491" s="4"/>
      <c r="AD491" s="4"/>
      <c r="AE491" s="4"/>
      <c r="AF491" s="97" t="str">
        <f>IFERROR(INDEX(bombas!F:F,MATCH(B491,bombas!I:I,0),1),"")</f>
        <v/>
      </c>
      <c r="AG491" s="6" t="str">
        <f>IFERROR(INDEX(bombas!H:H,MATCH(B491,bombas!I:I,0),1),"")</f>
        <v/>
      </c>
      <c r="AH491" s="4"/>
      <c r="AI491" s="4" t="str">
        <f t="shared" si="115"/>
        <v/>
      </c>
      <c r="AJ491" s="4"/>
      <c r="AK491" s="127" t="str">
        <f t="shared" si="120"/>
        <v/>
      </c>
      <c r="AL491" s="2" t="str">
        <f>IFERROR(IF(INDEX(AL$1:AL490,MATCH(I491,I$1:I490,0),1)=0,"",INDEX(AL$1:AL490,MATCH(I491,I$1:I490,0),1)),"")</f>
        <v/>
      </c>
      <c r="AM491" s="2" t="str">
        <f>IFERROR(IF(INDEX(AM$1:AM490,MATCH(I491,I$1:I490,0),1)=0,"",INDEX(AM$1:AM490,MATCH(I491,I$1:I490,0),1)),"")</f>
        <v/>
      </c>
      <c r="AN491" s="2" t="str">
        <f>IFERROR(IF(INDEX(AN$1:AN490,MATCH(I491,I$1:I490,0),1)=0,"",INDEX(AN$1:AN490,MATCH(I491,I$1:I490,0),1)),"")</f>
        <v/>
      </c>
      <c r="AO491" s="2"/>
      <c r="AP491" s="2"/>
      <c r="AQ491" s="2"/>
      <c r="AR491" s="4"/>
      <c r="AS491" s="4"/>
      <c r="AT491" s="4"/>
      <c r="AU491" s="4"/>
      <c r="AV491" s="4"/>
      <c r="AW491" s="4"/>
      <c r="AX491" s="4"/>
      <c r="AY491" s="4"/>
      <c r="AZ491" s="4"/>
      <c r="BB491" s="4"/>
      <c r="BH491" s="4" t="str">
        <f>IF(IFERROR(VLOOKUP(F491,F492:F$1993,1,0),"")="","",COUNTIF(F:F,F491))</f>
        <v/>
      </c>
      <c r="BI491" s="4"/>
      <c r="BM491" s="5" t="str">
        <f>IF(B491="","",IF(BH491="",1+(MAX(BM$2:BM490)),""))</f>
        <v/>
      </c>
      <c r="BN491" s="5" t="str">
        <f t="shared" si="111"/>
        <v/>
      </c>
      <c r="BO491" s="5" t="str">
        <f t="shared" si="112"/>
        <v/>
      </c>
      <c r="BP491" s="15" t="str">
        <f t="shared" si="113"/>
        <v/>
      </c>
      <c r="BQ491" s="29"/>
      <c r="BR491" s="16"/>
      <c r="BS491" s="5" t="str">
        <f t="shared" si="119"/>
        <v/>
      </c>
      <c r="BV491" s="5" t="str">
        <f t="shared" si="114"/>
        <v/>
      </c>
      <c r="BW491" s="5" t="str">
        <f>IF(I491="","",IFERROR(IF(VLOOKUP(I491,I$2:I490,1,0)=0,"",""),I491))</f>
        <v/>
      </c>
      <c r="BX491" s="25" t="str">
        <f>IF(BW491="","",(IFERROR(VLOOKUP(MID(BW491,1,1),$CO$2:CS$28,3,0),0)+IFERROR(VLOOKUP(MID(BW491,2,1),CO$2:CS$28,4,0),0)+IFERROR(VLOOKUP(MID(BW491,3,1),CO$2:CS$28,5,0),0)+(ROW(BW491)/1000000000000)))</f>
        <v/>
      </c>
      <c r="BZ491" s="5">
        <v>490</v>
      </c>
      <c r="CA491" s="5" t="str">
        <f>IFERROR(VLOOKUP(BZ491,BV$2:BW1567,2,0),"")</f>
        <v/>
      </c>
      <c r="CU491" s="5" t="e">
        <f>IF(REPORTE!AH$2="si",IF(F491=VALUE(REPORTE!C$11),IF(SUM(CU492:CU$1993),CONCATENATE(INT(B491),", "),INT(B491)),""),IF(F491=VALUE(REPORTE!C$10),IF(SUM(CU492:CU$1993),CONCATENATE(INT(B491),", "),INT(B491)),""))</f>
        <v>#VALUE!</v>
      </c>
    </row>
    <row r="492" spans="1:99" s="5" customFormat="1" ht="15" customHeight="1" x14ac:dyDescent="0.25">
      <c r="A492" s="4" t="str">
        <f t="shared" si="110"/>
        <v/>
      </c>
      <c r="B492" s="6"/>
      <c r="C492" s="4"/>
      <c r="D492" s="4"/>
      <c r="F492" s="6"/>
      <c r="G492" s="1" t="str">
        <f>IFERROR(INDEX('padron cfe'!B:B,MATCH(DATOS!F492,'padron cfe'!A:A,0),1),"")</f>
        <v/>
      </c>
      <c r="H492" s="4"/>
      <c r="J492" s="2" t="str">
        <f>IFERROR(INDEX('padron cfe'!C:C,MATCH(DATOS!F492,'padron cfe'!A:A,0),1),"")</f>
        <v/>
      </c>
      <c r="K492" s="4"/>
      <c r="L492" s="4" t="str">
        <f>IFERROR(IF(VLOOKUP(I492,I$2:L491,4,0)=0,"",VLOOKUP(I492,I$2:L491,4,0)),"")</f>
        <v/>
      </c>
      <c r="M492" s="4" t="str">
        <f>IFERROR(IF(VLOOKUP(I492,I$2:M491,5,0)=0,"",VLOOKUP(I492,I$2:M491,5,0)),"")</f>
        <v/>
      </c>
      <c r="N492" s="4"/>
      <c r="O492" s="2"/>
      <c r="P492" s="2"/>
      <c r="T492" s="2" t="str">
        <f>IFERROR(INDEX('padron cfe'!D:D,MATCH(DATOS!F492,'padron cfe'!A:A,0),1),"")</f>
        <v/>
      </c>
      <c r="U492" s="4"/>
      <c r="V492" s="4"/>
      <c r="W492" s="4"/>
      <c r="X492" s="4"/>
      <c r="Y492" s="4"/>
      <c r="AA492" s="4"/>
      <c r="AB492" s="4"/>
      <c r="AC492" s="4"/>
      <c r="AD492" s="4"/>
      <c r="AE492" s="4"/>
      <c r="AF492" s="97" t="str">
        <f>IFERROR(INDEX(bombas!F:F,MATCH(B492,bombas!I:I,0),1),"")</f>
        <v/>
      </c>
      <c r="AG492" s="6" t="str">
        <f>IFERROR(INDEX(bombas!H:H,MATCH(B492,bombas!I:I,0),1),"")</f>
        <v/>
      </c>
      <c r="AH492" s="4"/>
      <c r="AI492" s="4" t="str">
        <f t="shared" si="115"/>
        <v/>
      </c>
      <c r="AJ492" s="4"/>
      <c r="AK492" s="127" t="str">
        <f t="shared" si="120"/>
        <v/>
      </c>
      <c r="AL492" s="2" t="str">
        <f>IFERROR(IF(INDEX(AL$1:AL491,MATCH(I492,I$1:I491,0),1)=0,"",INDEX(AL$1:AL491,MATCH(I492,I$1:I491,0),1)),"")</f>
        <v/>
      </c>
      <c r="AM492" s="2" t="str">
        <f>IFERROR(IF(INDEX(AM$1:AM491,MATCH(I492,I$1:I491,0),1)=0,"",INDEX(AM$1:AM491,MATCH(I492,I$1:I491,0),1)),"")</f>
        <v/>
      </c>
      <c r="AN492" s="2" t="str">
        <f>IFERROR(IF(INDEX(AN$1:AN491,MATCH(I492,I$1:I491,0),1)=0,"",INDEX(AN$1:AN491,MATCH(I492,I$1:I491,0),1)),"")</f>
        <v/>
      </c>
      <c r="AO492" s="2"/>
      <c r="AP492" s="2"/>
      <c r="AQ492" s="2"/>
      <c r="AR492" s="4"/>
      <c r="AS492" s="4"/>
      <c r="AT492" s="4"/>
      <c r="AU492" s="4"/>
      <c r="AV492" s="4"/>
      <c r="AW492" s="4"/>
      <c r="AX492" s="4"/>
      <c r="AY492" s="4"/>
      <c r="AZ492" s="4"/>
      <c r="BB492" s="4"/>
      <c r="BH492" s="4" t="str">
        <f>IF(IFERROR(VLOOKUP(F492,F493:F$1993,1,0),"")="","",COUNTIF(F:F,F492))</f>
        <v/>
      </c>
      <c r="BI492" s="4"/>
      <c r="BM492" s="5" t="str">
        <f>IF(B492="","",IF(BH492="",1+(MAX(BM$2:BM491)),""))</f>
        <v/>
      </c>
      <c r="BN492" s="5" t="str">
        <f t="shared" si="111"/>
        <v/>
      </c>
      <c r="BO492" s="5" t="str">
        <f t="shared" si="112"/>
        <v/>
      </c>
      <c r="BP492" s="15" t="str">
        <f t="shared" si="113"/>
        <v/>
      </c>
      <c r="BQ492" s="29"/>
      <c r="BR492" s="16"/>
      <c r="BS492" s="5" t="str">
        <f t="shared" si="119"/>
        <v/>
      </c>
      <c r="BV492" s="5" t="str">
        <f t="shared" si="114"/>
        <v/>
      </c>
      <c r="BW492" s="5" t="str">
        <f>IF(I492="","",IFERROR(IF(VLOOKUP(I492,I$2:I491,1,0)=0,"",""),I492))</f>
        <v/>
      </c>
      <c r="BX492" s="25" t="str">
        <f>IF(BW492="","",(IFERROR(VLOOKUP(MID(BW492,1,1),$CO$2:CS$28,3,0),0)+IFERROR(VLOOKUP(MID(BW492,2,1),CO$2:CS$28,4,0),0)+IFERROR(VLOOKUP(MID(BW492,3,1),CO$2:CS$28,5,0),0)+(ROW(BW492)/1000000000000)))</f>
        <v/>
      </c>
      <c r="BZ492" s="5">
        <v>491</v>
      </c>
      <c r="CA492" s="5" t="str">
        <f>IFERROR(VLOOKUP(BZ492,BV$2:BW1568,2,0),"")</f>
        <v/>
      </c>
      <c r="CU492" s="5" t="e">
        <f>IF(REPORTE!AH$2="si",IF(F492=VALUE(REPORTE!C$11),IF(SUM(CU493:CU$1993),CONCATENATE(INT(B492),", "),INT(B492)),""),IF(F492=VALUE(REPORTE!C$10),IF(SUM(CU493:CU$1993),CONCATENATE(INT(B492),", "),INT(B492)),""))</f>
        <v>#VALUE!</v>
      </c>
    </row>
    <row r="493" spans="1:99" s="5" customFormat="1" ht="15" customHeight="1" x14ac:dyDescent="0.25">
      <c r="A493" s="4" t="str">
        <f t="shared" si="110"/>
        <v/>
      </c>
      <c r="B493" s="6"/>
      <c r="C493" s="4"/>
      <c r="D493" s="4"/>
      <c r="F493" s="6"/>
      <c r="G493" s="1" t="str">
        <f>IFERROR(INDEX('padron cfe'!B:B,MATCH(DATOS!F493,'padron cfe'!A:A,0),1),"")</f>
        <v/>
      </c>
      <c r="H493" s="4"/>
      <c r="J493" s="2" t="str">
        <f>IFERROR(INDEX('padron cfe'!C:C,MATCH(DATOS!F493,'padron cfe'!A:A,0),1),"")</f>
        <v/>
      </c>
      <c r="K493" s="4"/>
      <c r="L493" s="4" t="str">
        <f>IFERROR(IF(VLOOKUP(I493,I$2:L492,4,0)=0,"",VLOOKUP(I493,I$2:L492,4,0)),"")</f>
        <v/>
      </c>
      <c r="M493" s="4" t="str">
        <f>IFERROR(IF(VLOOKUP(I493,I$2:M492,5,0)=0,"",VLOOKUP(I493,I$2:M492,5,0)),"")</f>
        <v/>
      </c>
      <c r="N493" s="4"/>
      <c r="O493" s="2"/>
      <c r="P493" s="2"/>
      <c r="T493" s="2" t="str">
        <f>IFERROR(INDEX('padron cfe'!D:D,MATCH(DATOS!F493,'padron cfe'!A:A,0),1),"")</f>
        <v/>
      </c>
      <c r="U493" s="4"/>
      <c r="V493" s="4"/>
      <c r="W493" s="4"/>
      <c r="X493" s="4"/>
      <c r="Y493" s="4"/>
      <c r="AA493" s="4"/>
      <c r="AB493" s="4"/>
      <c r="AC493" s="4"/>
      <c r="AD493" s="4"/>
      <c r="AE493" s="4"/>
      <c r="AF493" s="97" t="str">
        <f>IFERROR(INDEX(bombas!F:F,MATCH(B493,bombas!I:I,0),1),"")</f>
        <v/>
      </c>
      <c r="AG493" s="6" t="str">
        <f>IFERROR(INDEX(bombas!H:H,MATCH(B493,bombas!I:I,0),1),"")</f>
        <v/>
      </c>
      <c r="AH493" s="4"/>
      <c r="AI493" s="4" t="str">
        <f t="shared" si="115"/>
        <v/>
      </c>
      <c r="AJ493" s="4"/>
      <c r="AK493" s="127" t="str">
        <f t="shared" si="120"/>
        <v/>
      </c>
      <c r="AL493" s="2" t="str">
        <f>IFERROR(IF(INDEX(AL$1:AL492,MATCH(I493,I$1:I492,0),1)=0,"",INDEX(AL$1:AL492,MATCH(I493,I$1:I492,0),1)),"")</f>
        <v/>
      </c>
      <c r="AM493" s="2" t="str">
        <f>IFERROR(IF(INDEX(AM$1:AM492,MATCH(I493,I$1:I492,0),1)=0,"",INDEX(AM$1:AM492,MATCH(I493,I$1:I492,0),1)),"")</f>
        <v/>
      </c>
      <c r="AN493" s="2" t="str">
        <f>IFERROR(IF(INDEX(AN$1:AN492,MATCH(I493,I$1:I492,0),1)=0,"",INDEX(AN$1:AN492,MATCH(I493,I$1:I492,0),1)),"")</f>
        <v/>
      </c>
      <c r="AO493" s="2"/>
      <c r="AP493" s="2"/>
      <c r="AQ493" s="2"/>
      <c r="AR493" s="4"/>
      <c r="AS493" s="4"/>
      <c r="AT493" s="4"/>
      <c r="AU493" s="4"/>
      <c r="AV493" s="4"/>
      <c r="AW493" s="4"/>
      <c r="AX493" s="4"/>
      <c r="AY493" s="4"/>
      <c r="AZ493" s="4"/>
      <c r="BB493" s="4"/>
      <c r="BH493" s="4" t="str">
        <f>IF(IFERROR(VLOOKUP(F493,F494:F$1993,1,0),"")="","",COUNTIF(F:F,F493))</f>
        <v/>
      </c>
      <c r="BI493" s="4"/>
      <c r="BM493" s="5" t="str">
        <f>IF(B493="","",IF(BH493="",1+(MAX(BM$2:BM492)),""))</f>
        <v/>
      </c>
      <c r="BN493" s="5" t="str">
        <f t="shared" si="111"/>
        <v/>
      </c>
      <c r="BO493" s="5" t="str">
        <f t="shared" si="112"/>
        <v/>
      </c>
      <c r="BP493" s="15" t="str">
        <f t="shared" si="113"/>
        <v/>
      </c>
      <c r="BQ493" s="29"/>
      <c r="BR493" s="16"/>
      <c r="BS493" s="5" t="str">
        <f t="shared" si="119"/>
        <v/>
      </c>
      <c r="BV493" s="5" t="str">
        <f t="shared" si="114"/>
        <v/>
      </c>
      <c r="BW493" s="5" t="str">
        <f>IF(I493="","",IFERROR(IF(VLOOKUP(I493,I$2:I492,1,0)=0,"",""),I493))</f>
        <v/>
      </c>
      <c r="BX493" s="25" t="str">
        <f>IF(BW493="","",(IFERROR(VLOOKUP(MID(BW493,1,1),$CO$2:CS$28,3,0),0)+IFERROR(VLOOKUP(MID(BW493,2,1),CO$2:CS$28,4,0),0)+IFERROR(VLOOKUP(MID(BW493,3,1),CO$2:CS$28,5,0),0)+(ROW(BW493)/1000000000000)))</f>
        <v/>
      </c>
      <c r="BZ493" s="5">
        <v>492</v>
      </c>
      <c r="CA493" s="5" t="str">
        <f>IFERROR(VLOOKUP(BZ493,BV$2:BW1569,2,0),"")</f>
        <v/>
      </c>
      <c r="CU493" s="5" t="e">
        <f>IF(REPORTE!AH$2="si",IF(F493=VALUE(REPORTE!C$11),IF(SUM(CU494:CU$1993),CONCATENATE(INT(B493),", "),INT(B493)),""),IF(F493=VALUE(REPORTE!C$10),IF(SUM(CU494:CU$1993),CONCATENATE(INT(B493),", "),INT(B493)),""))</f>
        <v>#VALUE!</v>
      </c>
    </row>
    <row r="494" spans="1:99" s="5" customFormat="1" ht="15" customHeight="1" x14ac:dyDescent="0.25">
      <c r="A494" s="4" t="str">
        <f t="shared" si="110"/>
        <v/>
      </c>
      <c r="B494" s="6"/>
      <c r="C494" s="4"/>
      <c r="D494" s="4"/>
      <c r="F494" s="6"/>
      <c r="G494" s="1" t="str">
        <f>IFERROR(INDEX('padron cfe'!B:B,MATCH(DATOS!F494,'padron cfe'!A:A,0),1),"")</f>
        <v/>
      </c>
      <c r="H494" s="4"/>
      <c r="J494" s="2" t="str">
        <f>IFERROR(INDEX('padron cfe'!C:C,MATCH(DATOS!F494,'padron cfe'!A:A,0),1),"")</f>
        <v/>
      </c>
      <c r="K494" s="4"/>
      <c r="L494" s="4" t="str">
        <f>IFERROR(IF(VLOOKUP(I494,I$2:L493,4,0)=0,"",VLOOKUP(I494,I$2:L493,4,0)),"")</f>
        <v/>
      </c>
      <c r="M494" s="4" t="str">
        <f>IFERROR(IF(VLOOKUP(I494,I$2:M493,5,0)=0,"",VLOOKUP(I494,I$2:M493,5,0)),"")</f>
        <v/>
      </c>
      <c r="N494" s="4"/>
      <c r="O494" s="2"/>
      <c r="P494" s="2"/>
      <c r="T494" s="2" t="str">
        <f>IFERROR(INDEX('padron cfe'!D:D,MATCH(DATOS!F494,'padron cfe'!A:A,0),1),"")</f>
        <v/>
      </c>
      <c r="U494" s="4"/>
      <c r="V494" s="4"/>
      <c r="W494" s="4"/>
      <c r="X494" s="4"/>
      <c r="Y494" s="4"/>
      <c r="AA494" s="4"/>
      <c r="AB494" s="4"/>
      <c r="AC494" s="4"/>
      <c r="AD494" s="4"/>
      <c r="AE494" s="4"/>
      <c r="AF494" s="97" t="str">
        <f>IFERROR(INDEX(bombas!F:F,MATCH(B494,bombas!I:I,0),1),"")</f>
        <v/>
      </c>
      <c r="AG494" s="6" t="str">
        <f>IFERROR(INDEX(bombas!H:H,MATCH(B494,bombas!I:I,0),1),"")</f>
        <v/>
      </c>
      <c r="AH494" s="4"/>
      <c r="AI494" s="4" t="str">
        <f t="shared" si="115"/>
        <v/>
      </c>
      <c r="AJ494" s="4"/>
      <c r="AK494" s="127" t="str">
        <f t="shared" si="120"/>
        <v/>
      </c>
      <c r="AL494" s="2" t="str">
        <f>IFERROR(IF(INDEX(AL$1:AL493,MATCH(I494,I$1:I493,0),1)=0,"",INDEX(AL$1:AL493,MATCH(I494,I$1:I493,0),1)),"")</f>
        <v/>
      </c>
      <c r="AM494" s="2" t="str">
        <f>IFERROR(IF(INDEX(AM$1:AM493,MATCH(I494,I$1:I493,0),1)=0,"",INDEX(AM$1:AM493,MATCH(I494,I$1:I493,0),1)),"")</f>
        <v/>
      </c>
      <c r="AN494" s="2" t="str">
        <f>IFERROR(IF(INDEX(AN$1:AN493,MATCH(I494,I$1:I493,0),1)=0,"",INDEX(AN$1:AN493,MATCH(I494,I$1:I493,0),1)),"")</f>
        <v/>
      </c>
      <c r="AO494" s="2"/>
      <c r="AP494" s="2"/>
      <c r="AQ494" s="2"/>
      <c r="AR494" s="4"/>
      <c r="AS494" s="4"/>
      <c r="AT494" s="4"/>
      <c r="AU494" s="4"/>
      <c r="AV494" s="4"/>
      <c r="AW494" s="4"/>
      <c r="AX494" s="4"/>
      <c r="AY494" s="4"/>
      <c r="AZ494" s="4"/>
      <c r="BB494" s="4"/>
      <c r="BH494" s="4" t="str">
        <f>IF(IFERROR(VLOOKUP(F494,F495:F$1993,1,0),"")="","",COUNTIF(F:F,F494))</f>
        <v/>
      </c>
      <c r="BI494" s="4"/>
      <c r="BM494" s="5" t="str">
        <f>IF(B494="","",IF(BH494="",1+(MAX(BM$2:BM493)),""))</f>
        <v/>
      </c>
      <c r="BN494" s="5" t="str">
        <f t="shared" si="111"/>
        <v/>
      </c>
      <c r="BO494" s="5" t="str">
        <f t="shared" si="112"/>
        <v/>
      </c>
      <c r="BP494" s="15" t="str">
        <f t="shared" si="113"/>
        <v/>
      </c>
      <c r="BQ494" s="29"/>
      <c r="BR494" s="16"/>
      <c r="BS494" s="5" t="str">
        <f t="shared" si="119"/>
        <v/>
      </c>
      <c r="BV494" s="5" t="str">
        <f t="shared" si="114"/>
        <v/>
      </c>
      <c r="BW494" s="5" t="str">
        <f>IF(I494="","",IFERROR(IF(VLOOKUP(I494,I$2:I493,1,0)=0,"",""),I494))</f>
        <v/>
      </c>
      <c r="BX494" s="25" t="str">
        <f>IF(BW494="","",(IFERROR(VLOOKUP(MID(BW494,1,1),$CO$2:CS$28,3,0),0)+IFERROR(VLOOKUP(MID(BW494,2,1),CO$2:CS$28,4,0),0)+IFERROR(VLOOKUP(MID(BW494,3,1),CO$2:CS$28,5,0),0)+(ROW(BW494)/1000000000000)))</f>
        <v/>
      </c>
      <c r="BZ494" s="5">
        <v>493</v>
      </c>
      <c r="CA494" s="5" t="str">
        <f>IFERROR(VLOOKUP(BZ494,BV$2:BW1570,2,0),"")</f>
        <v/>
      </c>
      <c r="CU494" s="5" t="e">
        <f>IF(REPORTE!AH$2="si",IF(F494=VALUE(REPORTE!C$11),IF(SUM(CU495:CU$1993),CONCATENATE(INT(B494),", "),INT(B494)),""),IF(F494=VALUE(REPORTE!C$10),IF(SUM(CU495:CU$1993),CONCATENATE(INT(B494),", "),INT(B494)),""))</f>
        <v>#VALUE!</v>
      </c>
    </row>
    <row r="495" spans="1:99" s="5" customFormat="1" ht="15" customHeight="1" x14ac:dyDescent="0.25">
      <c r="A495" s="4" t="str">
        <f t="shared" si="110"/>
        <v/>
      </c>
      <c r="B495" s="6"/>
      <c r="C495" s="4"/>
      <c r="D495" s="4"/>
      <c r="F495" s="6"/>
      <c r="G495" s="1" t="str">
        <f>IFERROR(INDEX('padron cfe'!B:B,MATCH(DATOS!F495,'padron cfe'!A:A,0),1),"")</f>
        <v/>
      </c>
      <c r="H495" s="4"/>
      <c r="J495" s="2" t="str">
        <f>IFERROR(INDEX('padron cfe'!C:C,MATCH(DATOS!F495,'padron cfe'!A:A,0),1),"")</f>
        <v/>
      </c>
      <c r="K495" s="4"/>
      <c r="L495" s="4" t="str">
        <f>IFERROR(IF(VLOOKUP(I495,I$2:L494,4,0)=0,"",VLOOKUP(I495,I$2:L494,4,0)),"")</f>
        <v/>
      </c>
      <c r="M495" s="4" t="str">
        <f>IFERROR(IF(VLOOKUP(I495,I$2:M494,5,0)=0,"",VLOOKUP(I495,I$2:M494,5,0)),"")</f>
        <v/>
      </c>
      <c r="N495" s="4"/>
      <c r="O495" s="2"/>
      <c r="P495" s="2"/>
      <c r="T495" s="2" t="str">
        <f>IFERROR(INDEX('padron cfe'!D:D,MATCH(DATOS!F495,'padron cfe'!A:A,0),1),"")</f>
        <v/>
      </c>
      <c r="U495" s="4"/>
      <c r="V495" s="4"/>
      <c r="W495" s="4"/>
      <c r="X495" s="4"/>
      <c r="Y495" s="4"/>
      <c r="AA495" s="4"/>
      <c r="AB495" s="4"/>
      <c r="AC495" s="4"/>
      <c r="AD495" s="4"/>
      <c r="AE495" s="4"/>
      <c r="AF495" s="97" t="str">
        <f>IFERROR(INDEX(bombas!F:F,MATCH(B495,bombas!I:I,0),1),"")</f>
        <v/>
      </c>
      <c r="AG495" s="6" t="str">
        <f>IFERROR(INDEX(bombas!H:H,MATCH(B495,bombas!I:I,0),1),"")</f>
        <v/>
      </c>
      <c r="AH495" s="4"/>
      <c r="AI495" s="4" t="str">
        <f t="shared" si="115"/>
        <v/>
      </c>
      <c r="AJ495" s="4"/>
      <c r="AK495" s="127" t="str">
        <f t="shared" si="120"/>
        <v/>
      </c>
      <c r="AL495" s="2" t="str">
        <f>IFERROR(IF(INDEX(AL$1:AL494,MATCH(I495,I$1:I494,0),1)=0,"",INDEX(AL$1:AL494,MATCH(I495,I$1:I494,0),1)),"")</f>
        <v/>
      </c>
      <c r="AM495" s="2" t="str">
        <f>IFERROR(IF(INDEX(AM$1:AM494,MATCH(I495,I$1:I494,0),1)=0,"",INDEX(AM$1:AM494,MATCH(I495,I$1:I494,0),1)),"")</f>
        <v/>
      </c>
      <c r="AN495" s="2" t="str">
        <f>IFERROR(IF(INDEX(AN$1:AN494,MATCH(I495,I$1:I494,0),1)=0,"",INDEX(AN$1:AN494,MATCH(I495,I$1:I494,0),1)),"")</f>
        <v/>
      </c>
      <c r="AO495" s="2"/>
      <c r="AP495" s="2"/>
      <c r="AQ495" s="2"/>
      <c r="AR495" s="4"/>
      <c r="AS495" s="4"/>
      <c r="AT495" s="4"/>
      <c r="AU495" s="4"/>
      <c r="AV495" s="4"/>
      <c r="AW495" s="4"/>
      <c r="AX495" s="4"/>
      <c r="AY495" s="4"/>
      <c r="AZ495" s="4"/>
      <c r="BB495" s="4"/>
      <c r="BH495" s="4" t="str">
        <f>IF(IFERROR(VLOOKUP(F495,F496:F$1993,1,0),"")="","",COUNTIF(F:F,F495))</f>
        <v/>
      </c>
      <c r="BI495" s="4"/>
      <c r="BM495" s="5" t="str">
        <f>IF(B495="","",IF(BH495="",1+(MAX(BM$2:BM494)),""))</f>
        <v/>
      </c>
      <c r="BN495" s="5" t="str">
        <f t="shared" si="111"/>
        <v/>
      </c>
      <c r="BO495" s="5" t="str">
        <f t="shared" si="112"/>
        <v/>
      </c>
      <c r="BP495" s="15" t="str">
        <f t="shared" si="113"/>
        <v/>
      </c>
      <c r="BQ495" s="29"/>
      <c r="BR495" s="16"/>
      <c r="BS495" s="5" t="str">
        <f t="shared" si="119"/>
        <v/>
      </c>
      <c r="BV495" s="5" t="str">
        <f t="shared" si="114"/>
        <v/>
      </c>
      <c r="BW495" s="5" t="str">
        <f>IF(I495="","",IFERROR(IF(VLOOKUP(I495,I$2:I494,1,0)=0,"",""),I495))</f>
        <v/>
      </c>
      <c r="BX495" s="25" t="str">
        <f>IF(BW495="","",(IFERROR(VLOOKUP(MID(BW495,1,1),$CO$2:CS$28,3,0),0)+IFERROR(VLOOKUP(MID(BW495,2,1),CO$2:CS$28,4,0),0)+IFERROR(VLOOKUP(MID(BW495,3,1),CO$2:CS$28,5,0),0)+(ROW(BW495)/1000000000000)))</f>
        <v/>
      </c>
      <c r="BZ495" s="5">
        <v>494</v>
      </c>
      <c r="CA495" s="5" t="str">
        <f>IFERROR(VLOOKUP(BZ495,BV$2:BW1571,2,0),"")</f>
        <v/>
      </c>
      <c r="CU495" s="5" t="e">
        <f>IF(REPORTE!AH$2="si",IF(F495=VALUE(REPORTE!C$11),IF(SUM(CU496:CU$1993),CONCATENATE(INT(B495),", "),INT(B495)),""),IF(F495=VALUE(REPORTE!C$10),IF(SUM(CU496:CU$1993),CONCATENATE(INT(B495),", "),INT(B495)),""))</f>
        <v>#VALUE!</v>
      </c>
    </row>
    <row r="496" spans="1:99" s="5" customFormat="1" ht="15" customHeight="1" x14ac:dyDescent="0.25">
      <c r="A496" s="4" t="str">
        <f t="shared" si="110"/>
        <v/>
      </c>
      <c r="B496" s="6"/>
      <c r="C496" s="4"/>
      <c r="D496" s="4"/>
      <c r="F496" s="6"/>
      <c r="G496" s="1" t="str">
        <f>IFERROR(INDEX('padron cfe'!B:B,MATCH(DATOS!F496,'padron cfe'!A:A,0),1),"")</f>
        <v/>
      </c>
      <c r="H496" s="4"/>
      <c r="J496" s="2" t="str">
        <f>IFERROR(INDEX('padron cfe'!C:C,MATCH(DATOS!F496,'padron cfe'!A:A,0),1),"")</f>
        <v/>
      </c>
      <c r="K496" s="4"/>
      <c r="L496" s="4" t="str">
        <f>IFERROR(IF(VLOOKUP(I496,I$2:L495,4,0)=0,"",VLOOKUP(I496,I$2:L495,4,0)),"")</f>
        <v/>
      </c>
      <c r="M496" s="4" t="str">
        <f>IFERROR(IF(VLOOKUP(I496,I$2:M495,5,0)=0,"",VLOOKUP(I496,I$2:M495,5,0)),"")</f>
        <v/>
      </c>
      <c r="N496" s="4"/>
      <c r="O496" s="2"/>
      <c r="P496" s="2"/>
      <c r="T496" s="2" t="str">
        <f>IFERROR(INDEX('padron cfe'!D:D,MATCH(DATOS!F496,'padron cfe'!A:A,0),1),"")</f>
        <v/>
      </c>
      <c r="U496" s="4"/>
      <c r="V496" s="4"/>
      <c r="W496" s="4"/>
      <c r="X496" s="4"/>
      <c r="Y496" s="4"/>
      <c r="AA496" s="4"/>
      <c r="AB496" s="4"/>
      <c r="AC496" s="4"/>
      <c r="AD496" s="4"/>
      <c r="AE496" s="4"/>
      <c r="AF496" s="97" t="str">
        <f>IFERROR(INDEX(bombas!F:F,MATCH(B496,bombas!I:I,0),1),"")</f>
        <v/>
      </c>
      <c r="AG496" s="6" t="str">
        <f>IFERROR(INDEX(bombas!H:H,MATCH(B496,bombas!I:I,0),1),"")</f>
        <v/>
      </c>
      <c r="AH496" s="4"/>
      <c r="AI496" s="4" t="str">
        <f t="shared" si="115"/>
        <v/>
      </c>
      <c r="AJ496" s="4"/>
      <c r="AK496" s="127" t="str">
        <f t="shared" si="120"/>
        <v/>
      </c>
      <c r="AL496" s="2" t="str">
        <f>IFERROR(IF(INDEX(AL$1:AL495,MATCH(I496,I$1:I495,0),1)=0,"",INDEX(AL$1:AL495,MATCH(I496,I$1:I495,0),1)),"")</f>
        <v/>
      </c>
      <c r="AM496" s="2" t="str">
        <f>IFERROR(IF(INDEX(AM$1:AM495,MATCH(I496,I$1:I495,0),1)=0,"",INDEX(AM$1:AM495,MATCH(I496,I$1:I495,0),1)),"")</f>
        <v/>
      </c>
      <c r="AN496" s="2" t="str">
        <f>IFERROR(IF(INDEX(AN$1:AN495,MATCH(I496,I$1:I495,0),1)=0,"",INDEX(AN$1:AN495,MATCH(I496,I$1:I495,0),1)),"")</f>
        <v/>
      </c>
      <c r="AO496" s="2"/>
      <c r="AP496" s="2"/>
      <c r="AQ496" s="2"/>
      <c r="AR496" s="4"/>
      <c r="AS496" s="4"/>
      <c r="AT496" s="4"/>
      <c r="AU496" s="4"/>
      <c r="AV496" s="4"/>
      <c r="AW496" s="4"/>
      <c r="AX496" s="4"/>
      <c r="AY496" s="4"/>
      <c r="AZ496" s="4"/>
      <c r="BB496" s="4"/>
      <c r="BH496" s="4" t="str">
        <f>IF(IFERROR(VLOOKUP(F496,F497:F$1993,1,0),"")="","",COUNTIF(F:F,F496))</f>
        <v/>
      </c>
      <c r="BI496" s="4"/>
      <c r="BM496" s="5" t="str">
        <f>IF(B496="","",IF(BH496="",1+(MAX(BM$2:BM495)),""))</f>
        <v/>
      </c>
      <c r="BN496" s="5" t="str">
        <f t="shared" si="111"/>
        <v/>
      </c>
      <c r="BO496" s="5" t="str">
        <f t="shared" si="112"/>
        <v/>
      </c>
      <c r="BP496" s="15" t="str">
        <f t="shared" si="113"/>
        <v/>
      </c>
      <c r="BQ496" s="29"/>
      <c r="BR496" s="16"/>
      <c r="BS496" s="5" t="str">
        <f t="shared" si="119"/>
        <v/>
      </c>
      <c r="BV496" s="5" t="str">
        <f t="shared" si="114"/>
        <v/>
      </c>
      <c r="BW496" s="5" t="str">
        <f>IF(I496="","",IFERROR(IF(VLOOKUP(I496,I$2:I495,1,0)=0,"",""),I496))</f>
        <v/>
      </c>
      <c r="BX496" s="25" t="str">
        <f>IF(BW496="","",(IFERROR(VLOOKUP(MID(BW496,1,1),$CO$2:CS$28,3,0),0)+IFERROR(VLOOKUP(MID(BW496,2,1),CO$2:CS$28,4,0),0)+IFERROR(VLOOKUP(MID(BW496,3,1),CO$2:CS$28,5,0),0)+(ROW(BW496)/1000000000000)))</f>
        <v/>
      </c>
      <c r="BZ496" s="5">
        <v>495</v>
      </c>
      <c r="CA496" s="5" t="str">
        <f>IFERROR(VLOOKUP(BZ496,BV$2:BW1572,2,0),"")</f>
        <v/>
      </c>
      <c r="CU496" s="5" t="e">
        <f>IF(REPORTE!AH$2="si",IF(F496=VALUE(REPORTE!C$11),IF(SUM(CU497:CU$1993),CONCATENATE(INT(B496),", "),INT(B496)),""),IF(F496=VALUE(REPORTE!C$10),IF(SUM(CU497:CU$1993),CONCATENATE(INT(B496),", "),INT(B496)),""))</f>
        <v>#VALUE!</v>
      </c>
    </row>
    <row r="497" spans="1:100" s="5" customFormat="1" ht="15" customHeight="1" x14ac:dyDescent="0.25">
      <c r="A497" s="4" t="str">
        <f t="shared" si="110"/>
        <v/>
      </c>
      <c r="B497" s="6"/>
      <c r="C497" s="4"/>
      <c r="D497" s="4"/>
      <c r="F497" s="6"/>
      <c r="G497" s="1" t="str">
        <f>IFERROR(INDEX('padron cfe'!B:B,MATCH(DATOS!F497,'padron cfe'!A:A,0),1),"")</f>
        <v/>
      </c>
      <c r="H497" s="4"/>
      <c r="J497" s="2" t="str">
        <f>IFERROR(INDEX('padron cfe'!C:C,MATCH(DATOS!F497,'padron cfe'!A:A,0),1),"")</f>
        <v/>
      </c>
      <c r="K497" s="4"/>
      <c r="L497" s="4" t="str">
        <f>IFERROR(IF(VLOOKUP(I497,I$2:L496,4,0)=0,"",VLOOKUP(I497,I$2:L496,4,0)),"")</f>
        <v/>
      </c>
      <c r="M497" s="4" t="str">
        <f>IFERROR(IF(VLOOKUP(I497,I$2:M496,5,0)=0,"",VLOOKUP(I497,I$2:M496,5,0)),"")</f>
        <v/>
      </c>
      <c r="N497" s="4"/>
      <c r="O497" s="2"/>
      <c r="P497" s="2"/>
      <c r="T497" s="2" t="str">
        <f>IFERROR(INDEX('padron cfe'!D:D,MATCH(DATOS!F497,'padron cfe'!A:A,0),1),"")</f>
        <v/>
      </c>
      <c r="U497" s="4"/>
      <c r="V497" s="4"/>
      <c r="W497" s="4"/>
      <c r="X497" s="4"/>
      <c r="Y497" s="4"/>
      <c r="AA497" s="4"/>
      <c r="AB497" s="4"/>
      <c r="AC497" s="4"/>
      <c r="AD497" s="4"/>
      <c r="AE497" s="4"/>
      <c r="AF497" s="97" t="str">
        <f>IFERROR(INDEX(bombas!F:F,MATCH(B497,bombas!I:I,0),1),"")</f>
        <v/>
      </c>
      <c r="AG497" s="6" t="str">
        <f>IFERROR(INDEX(bombas!H:H,MATCH(B497,bombas!I:I,0),1),"")</f>
        <v/>
      </c>
      <c r="AH497" s="4"/>
      <c r="AI497" s="4" t="str">
        <f t="shared" si="115"/>
        <v/>
      </c>
      <c r="AJ497" s="4"/>
      <c r="AK497" s="127" t="str">
        <f t="shared" si="120"/>
        <v/>
      </c>
      <c r="AL497" s="2" t="str">
        <f>IFERROR(IF(INDEX(AL$1:AL496,MATCH(I497,I$1:I496,0),1)=0,"",INDEX(AL$1:AL496,MATCH(I497,I$1:I496,0),1)),"")</f>
        <v/>
      </c>
      <c r="AM497" s="2" t="str">
        <f>IFERROR(IF(INDEX(AM$1:AM496,MATCH(I497,I$1:I496,0),1)=0,"",INDEX(AM$1:AM496,MATCH(I497,I$1:I496,0),1)),"")</f>
        <v/>
      </c>
      <c r="AN497" s="2" t="str">
        <f>IFERROR(IF(INDEX(AN$1:AN496,MATCH(I497,I$1:I496,0),1)=0,"",INDEX(AN$1:AN496,MATCH(I497,I$1:I496,0),1)),"")</f>
        <v/>
      </c>
      <c r="AO497" s="2"/>
      <c r="AP497" s="2"/>
      <c r="AQ497" s="2"/>
      <c r="AR497" s="4"/>
      <c r="AS497" s="4"/>
      <c r="AT497" s="4"/>
      <c r="AU497" s="4"/>
      <c r="AV497" s="4"/>
      <c r="AW497" s="4"/>
      <c r="AX497" s="4"/>
      <c r="AY497" s="4"/>
      <c r="AZ497" s="4"/>
      <c r="BB497" s="4"/>
      <c r="BH497" s="4" t="str">
        <f>IF(IFERROR(VLOOKUP(F497,F498:F$1993,1,0),"")="","",COUNTIF(F:F,F497))</f>
        <v/>
      </c>
      <c r="BI497" s="4"/>
      <c r="BM497" s="5" t="str">
        <f>IF(B497="","",IF(BH497="",1+(MAX(BM$2:BM496)),""))</f>
        <v/>
      </c>
      <c r="BN497" s="5" t="str">
        <f t="shared" si="111"/>
        <v/>
      </c>
      <c r="BO497" s="5" t="str">
        <f t="shared" si="112"/>
        <v/>
      </c>
      <c r="BP497" s="15" t="str">
        <f t="shared" si="113"/>
        <v/>
      </c>
      <c r="BQ497" s="29"/>
      <c r="BR497" s="16"/>
      <c r="BS497" s="5" t="str">
        <f t="shared" si="119"/>
        <v/>
      </c>
      <c r="BV497" s="5" t="str">
        <f t="shared" si="114"/>
        <v/>
      </c>
      <c r="BW497" s="5" t="str">
        <f>IF(I497="","",IFERROR(IF(VLOOKUP(I497,I$2:I496,1,0)=0,"",""),I497))</f>
        <v/>
      </c>
      <c r="BX497" s="25" t="str">
        <f>IF(BW497="","",(IFERROR(VLOOKUP(MID(BW497,1,1),$CO$2:CS$28,3,0),0)+IFERROR(VLOOKUP(MID(BW497,2,1),CO$2:CS$28,4,0),0)+IFERROR(VLOOKUP(MID(BW497,3,1),CO$2:CS$28,5,0),0)+(ROW(BW497)/1000000000000)))</f>
        <v/>
      </c>
      <c r="BZ497" s="5">
        <v>496</v>
      </c>
      <c r="CA497" s="5" t="str">
        <f>IFERROR(VLOOKUP(BZ497,BV$2:BW1573,2,0),"")</f>
        <v/>
      </c>
      <c r="CU497" s="5" t="e">
        <f>IF(REPORTE!AH$2="si",IF(F497=VALUE(REPORTE!C$11),IF(SUM(CU498:CU$1993),CONCATENATE(INT(B497),", "),INT(B497)),""),IF(F497=VALUE(REPORTE!C$10),IF(SUM(CU498:CU$1993),CONCATENATE(INT(B497),", "),INT(B497)),""))</f>
        <v>#VALUE!</v>
      </c>
    </row>
    <row r="498" spans="1:100" s="5" customFormat="1" ht="15" customHeight="1" x14ac:dyDescent="0.25">
      <c r="A498" s="4" t="str">
        <f t="shared" si="110"/>
        <v/>
      </c>
      <c r="B498" s="6"/>
      <c r="C498" s="4"/>
      <c r="D498" s="4"/>
      <c r="F498" s="6"/>
      <c r="G498" s="1" t="str">
        <f>IFERROR(INDEX('padron cfe'!B:B,MATCH(DATOS!F498,'padron cfe'!A:A,0),1),"")</f>
        <v/>
      </c>
      <c r="H498" s="4"/>
      <c r="J498" s="2" t="str">
        <f>IFERROR(INDEX('padron cfe'!C:C,MATCH(DATOS!F498,'padron cfe'!A:A,0),1),"")</f>
        <v/>
      </c>
      <c r="K498" s="4"/>
      <c r="L498" s="4" t="str">
        <f>IFERROR(IF(VLOOKUP(I498,I$2:L497,4,0)=0,"",VLOOKUP(I498,I$2:L497,4,0)),"")</f>
        <v/>
      </c>
      <c r="M498" s="4" t="str">
        <f>IFERROR(IF(VLOOKUP(I498,I$2:M497,5,0)=0,"",VLOOKUP(I498,I$2:M497,5,0)),"")</f>
        <v/>
      </c>
      <c r="N498" s="4"/>
      <c r="O498" s="2"/>
      <c r="P498" s="2"/>
      <c r="T498" s="2" t="str">
        <f>IFERROR(INDEX('padron cfe'!D:D,MATCH(DATOS!F498,'padron cfe'!A:A,0),1),"")</f>
        <v/>
      </c>
      <c r="U498" s="4"/>
      <c r="V498" s="4"/>
      <c r="W498" s="4"/>
      <c r="X498" s="4"/>
      <c r="Y498" s="4"/>
      <c r="AA498" s="4"/>
      <c r="AB498" s="4"/>
      <c r="AC498" s="4"/>
      <c r="AD498" s="4"/>
      <c r="AE498" s="4"/>
      <c r="AF498" s="97" t="str">
        <f>IFERROR(INDEX(bombas!F:F,MATCH(B498,bombas!I:I,0),1),"")</f>
        <v/>
      </c>
      <c r="AG498" s="6" t="str">
        <f>IFERROR(INDEX(bombas!H:H,MATCH(B498,bombas!I:I,0),1),"")</f>
        <v/>
      </c>
      <c r="AH498" s="4"/>
      <c r="AI498" s="4" t="str">
        <f t="shared" si="115"/>
        <v/>
      </c>
      <c r="AJ498" s="4"/>
      <c r="AK498" s="127" t="str">
        <f t="shared" si="120"/>
        <v/>
      </c>
      <c r="AL498" s="2" t="str">
        <f>IFERROR(IF(INDEX(AL$1:AL497,MATCH(I498,I$1:I497,0),1)=0,"",INDEX(AL$1:AL497,MATCH(I498,I$1:I497,0),1)),"")</f>
        <v/>
      </c>
      <c r="AM498" s="2" t="str">
        <f>IFERROR(IF(INDEX(AM$1:AM497,MATCH(I498,I$1:I497,0),1)=0,"",INDEX(AM$1:AM497,MATCH(I498,I$1:I497,0),1)),"")</f>
        <v/>
      </c>
      <c r="AN498" s="2" t="str">
        <f>IFERROR(IF(INDEX(AN$1:AN497,MATCH(I498,I$1:I497,0),1)=0,"",INDEX(AN$1:AN497,MATCH(I498,I$1:I497,0),1)),"")</f>
        <v/>
      </c>
      <c r="AO498" s="2"/>
      <c r="AP498" s="2"/>
      <c r="AQ498" s="2"/>
      <c r="AR498" s="4"/>
      <c r="AS498" s="4"/>
      <c r="AT498" s="4"/>
      <c r="AU498" s="4"/>
      <c r="AV498" s="4"/>
      <c r="AW498" s="4"/>
      <c r="AX498" s="4"/>
      <c r="AY498" s="4"/>
      <c r="AZ498" s="4"/>
      <c r="BB498" s="4"/>
      <c r="BH498" s="4" t="str">
        <f>IF(IFERROR(VLOOKUP(F498,F499:F$1993,1,0),"")="","",COUNTIF(F:F,F498))</f>
        <v/>
      </c>
      <c r="BI498" s="4"/>
      <c r="BM498" s="5" t="str">
        <f>IF(B498="","",IF(BH498="",1+(MAX(BM$2:BM497)),""))</f>
        <v/>
      </c>
      <c r="BN498" s="5" t="str">
        <f t="shared" si="111"/>
        <v/>
      </c>
      <c r="BO498" s="5" t="str">
        <f t="shared" si="112"/>
        <v/>
      </c>
      <c r="BP498" s="15" t="str">
        <f t="shared" si="113"/>
        <v/>
      </c>
      <c r="BQ498" s="29"/>
      <c r="BR498" s="16"/>
      <c r="BS498" s="5" t="str">
        <f t="shared" si="119"/>
        <v/>
      </c>
      <c r="BV498" s="5" t="str">
        <f t="shared" si="114"/>
        <v/>
      </c>
      <c r="BW498" s="5" t="str">
        <f>IF(I498="","",IFERROR(IF(VLOOKUP(I498,I$2:I497,1,0)=0,"",""),I498))</f>
        <v/>
      </c>
      <c r="BX498" s="25" t="str">
        <f>IF(BW498="","",(IFERROR(VLOOKUP(MID(BW498,1,1),$CO$2:CS$28,3,0),0)+IFERROR(VLOOKUP(MID(BW498,2,1),CO$2:CS$28,4,0),0)+IFERROR(VLOOKUP(MID(BW498,3,1),CO$2:CS$28,5,0),0)+(ROW(BW498)/1000000000000)))</f>
        <v/>
      </c>
      <c r="BZ498" s="5">
        <v>497</v>
      </c>
      <c r="CA498" s="5" t="str">
        <f>IFERROR(VLOOKUP(BZ498,BV$2:BW1574,2,0),"")</f>
        <v/>
      </c>
      <c r="CU498" s="5" t="e">
        <f>IF(REPORTE!AH$2="si",IF(F498=VALUE(REPORTE!C$11),IF(SUM(CU499:CU$1993),CONCATENATE(INT(B498),", "),INT(B498)),""),IF(F498=VALUE(REPORTE!C$10),IF(SUM(CU499:CU$1993),CONCATENATE(INT(B498),", "),INT(B498)),""))</f>
        <v>#VALUE!</v>
      </c>
    </row>
    <row r="499" spans="1:100" s="5" customFormat="1" ht="15" customHeight="1" x14ac:dyDescent="0.25">
      <c r="A499" s="4" t="str">
        <f t="shared" si="110"/>
        <v/>
      </c>
      <c r="B499" s="6"/>
      <c r="C499" s="4"/>
      <c r="D499" s="4"/>
      <c r="F499" s="6"/>
      <c r="G499" s="1" t="str">
        <f>IFERROR(INDEX('padron cfe'!B:B,MATCH(DATOS!F499,'padron cfe'!A:A,0),1),"")</f>
        <v/>
      </c>
      <c r="H499" s="4"/>
      <c r="J499" s="2" t="str">
        <f>IFERROR(INDEX('padron cfe'!C:C,MATCH(DATOS!F499,'padron cfe'!A:A,0),1),"")</f>
        <v/>
      </c>
      <c r="K499" s="4"/>
      <c r="L499" s="4" t="str">
        <f>IFERROR(IF(VLOOKUP(I499,I$2:L498,4,0)=0,"",VLOOKUP(I499,I$2:L498,4,0)),"")</f>
        <v/>
      </c>
      <c r="M499" s="4" t="str">
        <f>IFERROR(IF(VLOOKUP(I499,I$2:M498,5,0)=0,"",VLOOKUP(I499,I$2:M498,5,0)),"")</f>
        <v/>
      </c>
      <c r="N499" s="4"/>
      <c r="O499" s="2"/>
      <c r="P499" s="2"/>
      <c r="T499" s="2" t="str">
        <f>IFERROR(INDEX('padron cfe'!D:D,MATCH(DATOS!F499,'padron cfe'!A:A,0),1),"")</f>
        <v/>
      </c>
      <c r="U499" s="4"/>
      <c r="V499" s="4"/>
      <c r="W499" s="4"/>
      <c r="X499" s="4"/>
      <c r="Y499" s="4"/>
      <c r="AA499" s="4"/>
      <c r="AB499" s="4"/>
      <c r="AC499" s="4"/>
      <c r="AD499" s="4"/>
      <c r="AE499" s="4"/>
      <c r="AF499" s="97" t="str">
        <f>IFERROR(INDEX(bombas!F:F,MATCH(B499,bombas!I:I,0),1),"")</f>
        <v/>
      </c>
      <c r="AG499" s="6" t="str">
        <f>IFERROR(INDEX(bombas!H:H,MATCH(B499,bombas!I:I,0),1),"")</f>
        <v/>
      </c>
      <c r="AH499" s="4"/>
      <c r="AI499" s="4" t="str">
        <f t="shared" si="115"/>
        <v/>
      </c>
      <c r="AJ499" s="4"/>
      <c r="AK499" s="127" t="str">
        <f t="shared" si="120"/>
        <v/>
      </c>
      <c r="AL499" s="2" t="str">
        <f>IFERROR(IF(INDEX(AL$1:AL498,MATCH(I499,I$1:I498,0),1)=0,"",INDEX(AL$1:AL498,MATCH(I499,I$1:I498,0),1)),"")</f>
        <v/>
      </c>
      <c r="AM499" s="2" t="str">
        <f>IFERROR(IF(INDEX(AM$1:AM498,MATCH(I499,I$1:I498,0),1)=0,"",INDEX(AM$1:AM498,MATCH(I499,I$1:I498,0),1)),"")</f>
        <v/>
      </c>
      <c r="AN499" s="2" t="str">
        <f>IFERROR(IF(INDEX(AN$1:AN498,MATCH(I499,I$1:I498,0),1)=0,"",INDEX(AN$1:AN498,MATCH(I499,I$1:I498,0),1)),"")</f>
        <v/>
      </c>
      <c r="AO499" s="2"/>
      <c r="AP499" s="2"/>
      <c r="AQ499" s="2"/>
      <c r="AR499" s="4"/>
      <c r="AS499" s="4"/>
      <c r="AT499" s="4"/>
      <c r="AU499" s="4"/>
      <c r="AV499" s="4"/>
      <c r="AW499" s="4"/>
      <c r="AX499" s="4"/>
      <c r="AY499" s="4"/>
      <c r="AZ499" s="4"/>
      <c r="BB499" s="4"/>
      <c r="BH499" s="4" t="str">
        <f>IF(IFERROR(VLOOKUP(F499,F500:F$1993,1,0),"")="","",COUNTIF(F:F,F499))</f>
        <v/>
      </c>
      <c r="BI499" s="4"/>
      <c r="BM499" s="5" t="str">
        <f>IF(B499="","",IF(BH499="",1+(MAX(BM$2:BM498)),""))</f>
        <v/>
      </c>
      <c r="BN499" s="5" t="str">
        <f t="shared" si="111"/>
        <v/>
      </c>
      <c r="BO499" s="5" t="str">
        <f t="shared" si="112"/>
        <v/>
      </c>
      <c r="BP499" s="15" t="str">
        <f t="shared" si="113"/>
        <v/>
      </c>
      <c r="BQ499" s="29"/>
      <c r="BR499" s="16"/>
      <c r="BS499" s="5" t="str">
        <f t="shared" si="119"/>
        <v/>
      </c>
      <c r="BV499" s="5" t="str">
        <f t="shared" si="114"/>
        <v/>
      </c>
      <c r="BW499" s="5" t="str">
        <f>IF(I499="","",IFERROR(IF(VLOOKUP(I499,I$2:I498,1,0)=0,"",""),I499))</f>
        <v/>
      </c>
      <c r="BX499" s="25" t="str">
        <f>IF(BW499="","",(IFERROR(VLOOKUP(MID(BW499,1,1),$CO$2:CS$28,3,0),0)+IFERROR(VLOOKUP(MID(BW499,2,1),CO$2:CS$28,4,0),0)+IFERROR(VLOOKUP(MID(BW499,3,1),CO$2:CS$28,5,0),0)+(ROW(BW499)/1000000000000)))</f>
        <v/>
      </c>
      <c r="BZ499" s="5">
        <v>498</v>
      </c>
      <c r="CA499" s="5" t="str">
        <f>IFERROR(VLOOKUP(BZ499,BV$2:BW1575,2,0),"")</f>
        <v/>
      </c>
      <c r="CU499" s="5" t="e">
        <f>IF(REPORTE!AH$2="si",IF(F499=VALUE(REPORTE!C$11),IF(SUM(CU500:CU$1993),CONCATENATE(INT(B499),", "),INT(B499)),""),IF(F499=VALUE(REPORTE!C$10),IF(SUM(CU500:CU$1993),CONCATENATE(INT(B499),", "),INT(B499)),""))</f>
        <v>#VALUE!</v>
      </c>
    </row>
    <row r="500" spans="1:100" s="5" customFormat="1" ht="15" customHeight="1" x14ac:dyDescent="0.25">
      <c r="A500" s="4" t="str">
        <f t="shared" si="110"/>
        <v/>
      </c>
      <c r="B500" s="6"/>
      <c r="C500" s="4"/>
      <c r="D500" s="4"/>
      <c r="F500" s="6"/>
      <c r="G500" s="1" t="str">
        <f>IFERROR(INDEX('padron cfe'!B:B,MATCH(DATOS!F500,'padron cfe'!A:A,0),1),"")</f>
        <v/>
      </c>
      <c r="H500" s="4"/>
      <c r="J500" s="2" t="str">
        <f>IFERROR(INDEX('padron cfe'!C:C,MATCH(DATOS!F500,'padron cfe'!A:A,0),1),"")</f>
        <v/>
      </c>
      <c r="K500" s="4"/>
      <c r="L500" s="4" t="str">
        <f>IFERROR(IF(VLOOKUP(I500,I$2:L499,4,0)=0,"",VLOOKUP(I500,I$2:L499,4,0)),"")</f>
        <v/>
      </c>
      <c r="M500" s="4" t="str">
        <f>IFERROR(IF(VLOOKUP(I500,I$2:M499,5,0)=0,"",VLOOKUP(I500,I$2:M499,5,0)),"")</f>
        <v/>
      </c>
      <c r="N500" s="4"/>
      <c r="O500" s="2"/>
      <c r="P500" s="2"/>
      <c r="T500" s="2" t="str">
        <f>IFERROR(INDEX('padron cfe'!D:D,MATCH(DATOS!F500,'padron cfe'!A:A,0),1),"")</f>
        <v/>
      </c>
      <c r="U500" s="4"/>
      <c r="V500" s="4"/>
      <c r="W500" s="4"/>
      <c r="X500" s="4"/>
      <c r="Y500" s="4"/>
      <c r="AA500" s="4"/>
      <c r="AB500" s="4"/>
      <c r="AC500" s="4"/>
      <c r="AD500" s="4"/>
      <c r="AE500" s="4"/>
      <c r="AF500" s="97" t="str">
        <f>IFERROR(INDEX(bombas!F:F,MATCH(B500,bombas!I:I,0),1),"")</f>
        <v/>
      </c>
      <c r="AG500" s="6" t="str">
        <f>IFERROR(INDEX(bombas!H:H,MATCH(B500,bombas!I:I,0),1),"")</f>
        <v/>
      </c>
      <c r="AH500" s="4"/>
      <c r="AI500" s="4" t="str">
        <f t="shared" si="115"/>
        <v/>
      </c>
      <c r="AJ500" s="4"/>
      <c r="AK500" s="127" t="str">
        <f t="shared" si="120"/>
        <v/>
      </c>
      <c r="AL500" s="2" t="str">
        <f>IFERROR(IF(INDEX(AL$1:AL499,MATCH(I500,I$1:I499,0),1)=0,"",INDEX(AL$1:AL499,MATCH(I500,I$1:I499,0),1)),"")</f>
        <v/>
      </c>
      <c r="AM500" s="2" t="str">
        <f>IFERROR(IF(INDEX(AM$1:AM499,MATCH(I500,I$1:I499,0),1)=0,"",INDEX(AM$1:AM499,MATCH(I500,I$1:I499,0),1)),"")</f>
        <v/>
      </c>
      <c r="AN500" s="2" t="str">
        <f>IFERROR(IF(INDEX(AN$1:AN499,MATCH(I500,I$1:I499,0),1)=0,"",INDEX(AN$1:AN499,MATCH(I500,I$1:I499,0),1)),"")</f>
        <v/>
      </c>
      <c r="AO500" s="2"/>
      <c r="AP500" s="2"/>
      <c r="AQ500" s="2"/>
      <c r="AR500" s="4"/>
      <c r="AS500" s="4"/>
      <c r="AT500" s="4"/>
      <c r="AU500" s="4"/>
      <c r="AV500" s="4"/>
      <c r="AW500" s="4"/>
      <c r="AX500" s="4"/>
      <c r="AY500" s="4"/>
      <c r="AZ500" s="4"/>
      <c r="BB500" s="4"/>
      <c r="BH500" s="4" t="str">
        <f>IF(IFERROR(VLOOKUP(F500,F501:F$1993,1,0),"")="","",COUNTIF(F:F,F500))</f>
        <v/>
      </c>
      <c r="BI500" s="4"/>
      <c r="BM500" s="5" t="str">
        <f>IF(B500="","",IF(BH500="",1+(MAX(BM$2:BM499)),""))</f>
        <v/>
      </c>
      <c r="BN500" s="5" t="str">
        <f t="shared" si="111"/>
        <v/>
      </c>
      <c r="BO500" s="5" t="str">
        <f t="shared" si="112"/>
        <v/>
      </c>
      <c r="BP500" s="15" t="str">
        <f t="shared" si="113"/>
        <v/>
      </c>
      <c r="BQ500" s="29"/>
      <c r="BR500" s="16"/>
      <c r="BS500" s="5" t="str">
        <f t="shared" si="119"/>
        <v/>
      </c>
      <c r="BV500" s="5" t="str">
        <f t="shared" si="114"/>
        <v/>
      </c>
      <c r="BW500" s="5" t="str">
        <f>IF(I500="","",IFERROR(IF(VLOOKUP(I500,I$2:I499,1,0)=0,"",""),I500))</f>
        <v/>
      </c>
      <c r="BX500" s="25" t="str">
        <f>IF(BW500="","",(IFERROR(VLOOKUP(MID(BW500,1,1),$CO$2:CS$28,3,0),0)+IFERROR(VLOOKUP(MID(BW500,2,1),CO$2:CS$28,4,0),0)+IFERROR(VLOOKUP(MID(BW500,3,1),CO$2:CS$28,5,0),0)+(ROW(BW500)/1000000000000)))</f>
        <v/>
      </c>
      <c r="BZ500" s="5">
        <v>499</v>
      </c>
      <c r="CA500" s="5" t="str">
        <f>IFERROR(VLOOKUP(BZ500,BV$2:BW1576,2,0),"")</f>
        <v/>
      </c>
      <c r="CU500" s="5" t="e">
        <f>IF(REPORTE!AH$2="si",IF(F500=VALUE(REPORTE!C$11),IF(SUM(CU501:CU$1993),CONCATENATE(INT(B500),", "),INT(B500)),""),IF(F500=VALUE(REPORTE!C$10),IF(SUM(CU501:CU$1993),CONCATENATE(INT(B500),", "),INT(B500)),""))</f>
        <v>#VALUE!</v>
      </c>
    </row>
    <row r="501" spans="1:100" s="5" customFormat="1" ht="15" customHeight="1" x14ac:dyDescent="0.25">
      <c r="A501" s="4" t="str">
        <f t="shared" si="110"/>
        <v/>
      </c>
      <c r="B501" s="6"/>
      <c r="C501" s="4"/>
      <c r="D501" s="4"/>
      <c r="F501" s="6"/>
      <c r="G501" s="1" t="str">
        <f>IFERROR(INDEX('padron cfe'!B:B,MATCH(DATOS!F501,'padron cfe'!A:A,0),1),"")</f>
        <v/>
      </c>
      <c r="H501" s="4"/>
      <c r="J501" s="2" t="str">
        <f>IFERROR(INDEX('padron cfe'!C:C,MATCH(DATOS!F501,'padron cfe'!A:A,0),1),"")</f>
        <v/>
      </c>
      <c r="K501" s="4"/>
      <c r="L501" s="4" t="str">
        <f>IFERROR(IF(VLOOKUP(I501,I$2:L500,4,0)=0,"",VLOOKUP(I501,I$2:L500,4,0)),"")</f>
        <v/>
      </c>
      <c r="M501" s="4" t="str">
        <f>IFERROR(IF(VLOOKUP(I501,I$2:M500,5,0)=0,"",VLOOKUP(I501,I$2:M500,5,0)),"")</f>
        <v/>
      </c>
      <c r="N501" s="4"/>
      <c r="O501" s="2"/>
      <c r="P501" s="2"/>
      <c r="T501" s="2" t="str">
        <f>IFERROR(INDEX('padron cfe'!D:D,MATCH(DATOS!F501,'padron cfe'!A:A,0),1),"")</f>
        <v/>
      </c>
      <c r="U501" s="4"/>
      <c r="V501" s="4"/>
      <c r="W501" s="4"/>
      <c r="X501" s="4"/>
      <c r="Y501" s="4"/>
      <c r="AA501" s="4"/>
      <c r="AB501" s="4"/>
      <c r="AC501" s="4"/>
      <c r="AD501" s="4"/>
      <c r="AE501" s="4"/>
      <c r="AF501" s="97" t="str">
        <f>IFERROR(INDEX(bombas!F:F,MATCH(B501,bombas!I:I,0),1),"")</f>
        <v/>
      </c>
      <c r="AG501" s="6" t="str">
        <f>IFERROR(INDEX(bombas!H:H,MATCH(B501,bombas!I:I,0),1),"")</f>
        <v/>
      </c>
      <c r="AH501" s="4"/>
      <c r="AI501" s="4" t="str">
        <f t="shared" si="115"/>
        <v/>
      </c>
      <c r="AJ501" s="4"/>
      <c r="AK501" s="127" t="str">
        <f t="shared" si="120"/>
        <v/>
      </c>
      <c r="AL501" s="2" t="str">
        <f>IFERROR(IF(INDEX(AL$1:AL500,MATCH(I501,I$1:I500,0),1)=0,"",INDEX(AL$1:AL500,MATCH(I501,I$1:I500,0),1)),"")</f>
        <v/>
      </c>
      <c r="AM501" s="2" t="str">
        <f>IFERROR(IF(INDEX(AM$1:AM500,MATCH(I501,I$1:I500,0),1)=0,"",INDEX(AM$1:AM500,MATCH(I501,I$1:I500,0),1)),"")</f>
        <v/>
      </c>
      <c r="AN501" s="2" t="str">
        <f>IFERROR(IF(INDEX(AN$1:AN500,MATCH(I501,I$1:I500,0),1)=0,"",INDEX(AN$1:AN500,MATCH(I501,I$1:I500,0),1)),"")</f>
        <v/>
      </c>
      <c r="AO501" s="2"/>
      <c r="AP501" s="2"/>
      <c r="AQ501" s="2"/>
      <c r="AR501" s="4"/>
      <c r="AS501" s="4"/>
      <c r="AT501" s="4"/>
      <c r="AU501" s="4"/>
      <c r="AV501" s="4"/>
      <c r="AW501" s="4"/>
      <c r="AX501" s="4"/>
      <c r="AY501" s="4"/>
      <c r="AZ501" s="4"/>
      <c r="BB501" s="4"/>
      <c r="BH501" s="4" t="str">
        <f>IF(IFERROR(VLOOKUP(F501,F502:F$1993,1,0),"")="","",COUNTIF(F:F,F501))</f>
        <v/>
      </c>
      <c r="BI501" s="4"/>
      <c r="BM501" s="5" t="str">
        <f>IF(B501="","",IF(BH501="",1+(MAX(BM$2:BM500)),""))</f>
        <v/>
      </c>
      <c r="BN501" s="5" t="str">
        <f t="shared" si="111"/>
        <v/>
      </c>
      <c r="BO501" s="5" t="str">
        <f t="shared" si="112"/>
        <v/>
      </c>
      <c r="BP501" s="15" t="str">
        <f t="shared" si="113"/>
        <v/>
      </c>
      <c r="BQ501" s="29"/>
      <c r="BR501" s="16"/>
      <c r="BS501" s="5" t="str">
        <f t="shared" si="119"/>
        <v/>
      </c>
      <c r="BV501" s="5" t="str">
        <f t="shared" si="114"/>
        <v/>
      </c>
      <c r="BW501" s="5" t="str">
        <f>IF(I501="","",IFERROR(IF(VLOOKUP(I501,I$2:I500,1,0)=0,"",""),I501))</f>
        <v/>
      </c>
      <c r="BX501" s="25" t="str">
        <f>IF(BW501="","",(IFERROR(VLOOKUP(MID(BW501,1,1),$CO$2:CS$28,3,0),0)+IFERROR(VLOOKUP(MID(BW501,2,1),CO$2:CS$28,4,0),0)+IFERROR(VLOOKUP(MID(BW501,3,1),CO$2:CS$28,5,0),0)+(ROW(BW501)/1000000000000)))</f>
        <v/>
      </c>
      <c r="BZ501" s="5">
        <v>500</v>
      </c>
      <c r="CA501" s="5" t="str">
        <f>IFERROR(VLOOKUP(BZ501,BV$2:BW1577,2,0),"")</f>
        <v/>
      </c>
      <c r="CU501" s="5" t="e">
        <f>IF(REPORTE!AH$2="si",IF(F501=VALUE(REPORTE!C$11),IF(SUM(CU502:CU$1993),CONCATENATE(INT(B501),", "),INT(B501)),""),IF(F501=VALUE(REPORTE!C$10),IF(SUM(CU502:CU$1993),CONCATENATE(INT(B501),", "),INT(B501)),""))</f>
        <v>#VALUE!</v>
      </c>
    </row>
    <row r="502" spans="1:100" s="5" customFormat="1" ht="15" customHeight="1" x14ac:dyDescent="0.25">
      <c r="A502" s="4" t="str">
        <f t="shared" si="110"/>
        <v/>
      </c>
      <c r="B502" s="6"/>
      <c r="C502" s="4"/>
      <c r="D502" s="4"/>
      <c r="F502" s="6"/>
      <c r="G502" s="1" t="str">
        <f>IFERROR(INDEX('padron cfe'!B:B,MATCH(DATOS!F502,'padron cfe'!A:A,0),1),"")</f>
        <v/>
      </c>
      <c r="H502" s="4"/>
      <c r="J502" s="2" t="str">
        <f>IFERROR(INDEX('padron cfe'!C:C,MATCH(DATOS!F502,'padron cfe'!A:A,0),1),"")</f>
        <v/>
      </c>
      <c r="K502" s="4"/>
      <c r="L502" s="4" t="str">
        <f>IFERROR(IF(VLOOKUP(I502,I$2:L501,4,0)=0,"",VLOOKUP(I502,I$2:L501,4,0)),"")</f>
        <v/>
      </c>
      <c r="M502" s="4" t="str">
        <f>IFERROR(IF(VLOOKUP(I502,I$2:M501,5,0)=0,"",VLOOKUP(I502,I$2:M501,5,0)),"")</f>
        <v/>
      </c>
      <c r="N502" s="4"/>
      <c r="O502" s="2"/>
      <c r="P502" s="2"/>
      <c r="T502" s="2" t="str">
        <f>IFERROR(INDEX('padron cfe'!D:D,MATCH(DATOS!F502,'padron cfe'!A:A,0),1),"")</f>
        <v/>
      </c>
      <c r="U502" s="4"/>
      <c r="V502" s="4"/>
      <c r="W502" s="4"/>
      <c r="X502" s="4"/>
      <c r="Y502" s="4"/>
      <c r="AA502" s="4"/>
      <c r="AB502" s="4"/>
      <c r="AC502" s="4"/>
      <c r="AD502" s="4"/>
      <c r="AE502" s="4"/>
      <c r="AF502" s="97" t="str">
        <f>IFERROR(INDEX(bombas!F:F,MATCH(B502,bombas!I:I,0),1),"")</f>
        <v/>
      </c>
      <c r="AG502" s="6" t="str">
        <f>IFERROR(INDEX(bombas!H:H,MATCH(B502,bombas!I:I,0),1),"")</f>
        <v/>
      </c>
      <c r="AH502" s="4"/>
      <c r="AI502" s="4" t="str">
        <f t="shared" si="115"/>
        <v/>
      </c>
      <c r="AJ502" s="4"/>
      <c r="AK502" s="127" t="str">
        <f t="shared" si="120"/>
        <v/>
      </c>
      <c r="AL502" s="2" t="str">
        <f>IFERROR(IF(INDEX(AL$1:AL501,MATCH(I502,I$1:I501,0),1)=0,"",INDEX(AL$1:AL501,MATCH(I502,I$1:I501,0),1)),"")</f>
        <v/>
      </c>
      <c r="AM502" s="2" t="str">
        <f>IFERROR(IF(INDEX(AM$1:AM501,MATCH(I502,I$1:I501,0),1)=0,"",INDEX(AM$1:AM501,MATCH(I502,I$1:I501,0),1)),"")</f>
        <v/>
      </c>
      <c r="AN502" s="2" t="str">
        <f>IFERROR(IF(INDEX(AN$1:AN501,MATCH(I502,I$1:I501,0),1)=0,"",INDEX(AN$1:AN501,MATCH(I502,I$1:I501,0),1)),"")</f>
        <v/>
      </c>
      <c r="AO502" s="2"/>
      <c r="AP502" s="2"/>
      <c r="AQ502" s="2"/>
      <c r="AR502" s="4"/>
      <c r="AS502" s="4"/>
      <c r="AT502" s="4"/>
      <c r="AU502" s="4"/>
      <c r="AV502" s="4"/>
      <c r="AW502" s="4"/>
      <c r="AX502" s="4"/>
      <c r="AY502" s="4"/>
      <c r="AZ502" s="4"/>
      <c r="BB502" s="4"/>
      <c r="BH502" s="4" t="str">
        <f>IF(IFERROR(VLOOKUP(F502,F503:F$1993,1,0),"")="","",COUNTIF(F:F,F502))</f>
        <v/>
      </c>
      <c r="BI502" s="4"/>
      <c r="BM502" s="5" t="str">
        <f>IF(B502="","",IF(BH502="",1+(MAX(BM$2:BM501)),""))</f>
        <v/>
      </c>
      <c r="BN502" s="5" t="str">
        <f t="shared" si="111"/>
        <v/>
      </c>
      <c r="BO502" s="5" t="str">
        <f t="shared" si="112"/>
        <v/>
      </c>
      <c r="BP502" s="15" t="str">
        <f t="shared" si="113"/>
        <v/>
      </c>
      <c r="BQ502" s="29"/>
      <c r="BR502" s="16"/>
      <c r="BS502" s="5" t="str">
        <f t="shared" si="119"/>
        <v/>
      </c>
      <c r="BV502" s="5" t="str">
        <f t="shared" si="114"/>
        <v/>
      </c>
      <c r="BW502" s="5" t="str">
        <f>IF(I502="","",IFERROR(IF(VLOOKUP(I502,I$2:I501,1,0)=0,"",""),I502))</f>
        <v/>
      </c>
      <c r="BX502" s="25" t="str">
        <f>IF(BW502="","",(IFERROR(VLOOKUP(MID(BW502,1,1),$CO$2:CS$28,3,0),0)+IFERROR(VLOOKUP(MID(BW502,2,1),CO$2:CS$28,4,0),0)+IFERROR(VLOOKUP(MID(BW502,3,1),CO$2:CS$28,5,0),0)+(ROW(BW502)/1000000000000)))</f>
        <v/>
      </c>
      <c r="BZ502" s="5">
        <v>501</v>
      </c>
      <c r="CA502" s="5" t="str">
        <f>IFERROR(VLOOKUP(BZ502,BV$2:BW1578,2,0),"")</f>
        <v/>
      </c>
      <c r="CU502" s="5" t="e">
        <f>IF(REPORTE!AH$2="si",IF(F502=VALUE(REPORTE!C$11),IF(SUM(CU503:CU$1993),CONCATENATE(INT(B502),", "),INT(B502)),""),IF(F502=VALUE(REPORTE!C$10),IF(SUM(CU503:CU$1993),CONCATENATE(INT(B502),", "),INT(B502)),""))</f>
        <v>#VALUE!</v>
      </c>
    </row>
    <row r="503" spans="1:100" s="5" customFormat="1" ht="15" customHeight="1" x14ac:dyDescent="0.25">
      <c r="A503" s="4" t="str">
        <f t="shared" si="110"/>
        <v/>
      </c>
      <c r="B503" s="6"/>
      <c r="C503" s="4"/>
      <c r="D503" s="4"/>
      <c r="F503" s="6"/>
      <c r="G503" s="1" t="str">
        <f>IFERROR(INDEX('padron cfe'!B:B,MATCH(DATOS!F503,'padron cfe'!A:A,0),1),"")</f>
        <v/>
      </c>
      <c r="H503" s="4"/>
      <c r="J503" s="2" t="str">
        <f>IFERROR(INDEX('padron cfe'!C:C,MATCH(DATOS!F503,'padron cfe'!A:A,0),1),"")</f>
        <v/>
      </c>
      <c r="K503" s="4"/>
      <c r="L503" s="4" t="str">
        <f>IFERROR(IF(VLOOKUP(I503,I$2:L502,4,0)=0,"",VLOOKUP(I503,I$2:L502,4,0)),"")</f>
        <v/>
      </c>
      <c r="M503" s="4" t="str">
        <f>IFERROR(IF(VLOOKUP(I503,I$2:M502,5,0)=0,"",VLOOKUP(I503,I$2:M502,5,0)),"")</f>
        <v/>
      </c>
      <c r="N503" s="4"/>
      <c r="O503" s="2"/>
      <c r="P503" s="2"/>
      <c r="T503" s="2" t="str">
        <f>IFERROR(INDEX('padron cfe'!D:D,MATCH(DATOS!F503,'padron cfe'!A:A,0),1),"")</f>
        <v/>
      </c>
      <c r="U503" s="4"/>
      <c r="V503" s="4"/>
      <c r="W503" s="4"/>
      <c r="X503" s="4"/>
      <c r="Y503" s="4"/>
      <c r="AA503" s="4"/>
      <c r="AB503" s="4"/>
      <c r="AC503" s="4"/>
      <c r="AD503" s="4"/>
      <c r="AE503" s="4"/>
      <c r="AF503" s="97" t="str">
        <f>IFERROR(INDEX(bombas!F:F,MATCH(B503,bombas!I:I,0),1),"")</f>
        <v/>
      </c>
      <c r="AG503" s="6" t="str">
        <f>IFERROR(INDEX(bombas!H:H,MATCH(B503,bombas!I:I,0),1),"")</f>
        <v/>
      </c>
      <c r="AH503" s="4"/>
      <c r="AI503" s="4" t="str">
        <f t="shared" si="115"/>
        <v/>
      </c>
      <c r="AJ503" s="4"/>
      <c r="AK503" s="127" t="str">
        <f t="shared" si="120"/>
        <v/>
      </c>
      <c r="AL503" s="2" t="str">
        <f>IFERROR(IF(INDEX(AL$1:AL502,MATCH(I503,I$1:I502,0),1)=0,"",INDEX(AL$1:AL502,MATCH(I503,I$1:I502,0),1)),"")</f>
        <v/>
      </c>
      <c r="AM503" s="2" t="str">
        <f>IFERROR(IF(INDEX(AM$1:AM502,MATCH(I503,I$1:I502,0),1)=0,"",INDEX(AM$1:AM502,MATCH(I503,I$1:I502,0),1)),"")</f>
        <v/>
      </c>
      <c r="AN503" s="2" t="str">
        <f>IFERROR(IF(INDEX(AN$1:AN502,MATCH(I503,I$1:I502,0),1)=0,"",INDEX(AN$1:AN502,MATCH(I503,I$1:I502,0),1)),"")</f>
        <v/>
      </c>
      <c r="AO503" s="2"/>
      <c r="AP503" s="2"/>
      <c r="AQ503" s="2"/>
      <c r="AR503" s="4"/>
      <c r="AS503" s="4"/>
      <c r="AT503" s="4"/>
      <c r="AU503" s="4"/>
      <c r="AV503" s="4"/>
      <c r="AW503" s="4"/>
      <c r="AX503" s="4"/>
      <c r="AY503" s="4"/>
      <c r="AZ503" s="4"/>
      <c r="BB503" s="4"/>
      <c r="BH503" s="4" t="str">
        <f>IF(IFERROR(VLOOKUP(F503,F504:F$1993,1,0),"")="","",COUNTIF(F:F,F503))</f>
        <v/>
      </c>
      <c r="BI503" s="4"/>
      <c r="BM503" s="5" t="str">
        <f>IF(B503="","",IF(BH503="",1+(MAX(BM$2:BM502)),""))</f>
        <v/>
      </c>
      <c r="BN503" s="5" t="str">
        <f t="shared" si="111"/>
        <v/>
      </c>
      <c r="BO503" s="5" t="str">
        <f t="shared" si="112"/>
        <v/>
      </c>
      <c r="BP503" s="15" t="str">
        <f t="shared" si="113"/>
        <v/>
      </c>
      <c r="BQ503" s="29"/>
      <c r="BR503" s="16"/>
      <c r="BS503" s="5" t="str">
        <f t="shared" si="119"/>
        <v/>
      </c>
      <c r="BV503" s="5" t="str">
        <f t="shared" si="114"/>
        <v/>
      </c>
      <c r="BW503" s="5" t="str">
        <f>IF(I503="","",IFERROR(IF(VLOOKUP(I503,I$2:I502,1,0)=0,"",""),I503))</f>
        <v/>
      </c>
      <c r="BX503" s="25" t="str">
        <f>IF(BW503="","",(IFERROR(VLOOKUP(MID(BW503,1,1),$CO$2:CS$28,3,0),0)+IFERROR(VLOOKUP(MID(BW503,2,1),CO$2:CS$28,4,0),0)+IFERROR(VLOOKUP(MID(BW503,3,1),CO$2:CS$28,5,0),0)+(ROW(BW503)/1000000000000)))</f>
        <v/>
      </c>
      <c r="BZ503" s="5">
        <v>502</v>
      </c>
      <c r="CA503" s="5" t="str">
        <f>IFERROR(VLOOKUP(BZ503,BV$2:BW1579,2,0),"")</f>
        <v/>
      </c>
      <c r="CU503" s="5" t="e">
        <f>IF(REPORTE!AH$2="si",IF(F503=VALUE(REPORTE!C$11),IF(SUM(CU504:CU$1993),CONCATENATE(INT(B503),", "),INT(B503)),""),IF(F503=VALUE(REPORTE!C$10),IF(SUM(CU504:CU$1993),CONCATENATE(INT(B503),", "),INT(B503)),""))</f>
        <v>#VALUE!</v>
      </c>
    </row>
    <row r="504" spans="1:100" s="5" customFormat="1" ht="15" customHeight="1" x14ac:dyDescent="0.25">
      <c r="A504" s="4" t="str">
        <f t="shared" si="110"/>
        <v/>
      </c>
      <c r="B504" s="6"/>
      <c r="C504" s="4"/>
      <c r="D504" s="4"/>
      <c r="F504" s="6"/>
      <c r="G504" s="1" t="str">
        <f>IFERROR(INDEX('padron cfe'!B:B,MATCH(DATOS!F504,'padron cfe'!A:A,0),1),"")</f>
        <v/>
      </c>
      <c r="H504" s="4"/>
      <c r="J504" s="2" t="str">
        <f>IFERROR(INDEX('padron cfe'!C:C,MATCH(DATOS!F504,'padron cfe'!A:A,0),1),"")</f>
        <v/>
      </c>
      <c r="K504" s="4"/>
      <c r="L504" s="4" t="str">
        <f>IFERROR(IF(VLOOKUP(I504,I$2:L503,4,0)=0,"",VLOOKUP(I504,I$2:L503,4,0)),"")</f>
        <v/>
      </c>
      <c r="M504" s="4" t="str">
        <f>IFERROR(IF(VLOOKUP(I504,I$2:M503,5,0)=0,"",VLOOKUP(I504,I$2:M503,5,0)),"")</f>
        <v/>
      </c>
      <c r="N504" s="4"/>
      <c r="O504" s="2"/>
      <c r="P504" s="2"/>
      <c r="T504" s="2" t="str">
        <f>IFERROR(INDEX('padron cfe'!D:D,MATCH(DATOS!F504,'padron cfe'!A:A,0),1),"")</f>
        <v/>
      </c>
      <c r="U504" s="4"/>
      <c r="V504" s="4"/>
      <c r="W504" s="4"/>
      <c r="X504" s="4"/>
      <c r="Y504" s="4"/>
      <c r="AA504" s="4"/>
      <c r="AB504" s="4"/>
      <c r="AC504" s="4"/>
      <c r="AD504" s="4"/>
      <c r="AE504" s="4"/>
      <c r="AF504" s="97" t="str">
        <f>IFERROR(INDEX(bombas!F:F,MATCH(B504,bombas!I:I,0),1),"")</f>
        <v/>
      </c>
      <c r="AG504" s="6" t="str">
        <f>IFERROR(INDEX(bombas!H:H,MATCH(B504,bombas!I:I,0),1),"")</f>
        <v/>
      </c>
      <c r="AH504" s="4"/>
      <c r="AI504" s="4" t="str">
        <f t="shared" si="115"/>
        <v/>
      </c>
      <c r="AJ504" s="4"/>
      <c r="AK504" s="127" t="str">
        <f t="shared" si="120"/>
        <v/>
      </c>
      <c r="AL504" s="2" t="str">
        <f>IFERROR(IF(INDEX(AL$1:AL503,MATCH(I504,I$1:I503,0),1)=0,"",INDEX(AL$1:AL503,MATCH(I504,I$1:I503,0),1)),"")</f>
        <v/>
      </c>
      <c r="AM504" s="2" t="str">
        <f>IFERROR(IF(INDEX(AM$1:AM503,MATCH(I504,I$1:I503,0),1)=0,"",INDEX(AM$1:AM503,MATCH(I504,I$1:I503,0),1)),"")</f>
        <v/>
      </c>
      <c r="AN504" s="2" t="str">
        <f>IFERROR(IF(INDEX(AN$1:AN503,MATCH(I504,I$1:I503,0),1)=0,"",INDEX(AN$1:AN503,MATCH(I504,I$1:I503,0),1)),"")</f>
        <v/>
      </c>
      <c r="AO504" s="2"/>
      <c r="AP504" s="2"/>
      <c r="AQ504" s="2"/>
      <c r="AR504" s="4"/>
      <c r="AS504" s="4"/>
      <c r="AT504" s="4"/>
      <c r="AU504" s="4"/>
      <c r="AV504" s="4"/>
      <c r="AW504" s="4"/>
      <c r="AX504" s="4"/>
      <c r="AY504" s="4"/>
      <c r="AZ504" s="4"/>
      <c r="BB504" s="4"/>
      <c r="BH504" s="4" t="str">
        <f>IF(IFERROR(VLOOKUP(F504,F505:F$1993,1,0),"")="","",COUNTIF(F:F,F504))</f>
        <v/>
      </c>
      <c r="BI504" s="4"/>
      <c r="BM504" s="5" t="str">
        <f>IF(B504="","",IF(BH504="",1+(MAX(BM$2:BM503)),""))</f>
        <v/>
      </c>
      <c r="BN504" s="5" t="str">
        <f t="shared" si="111"/>
        <v/>
      </c>
      <c r="BO504" s="5" t="str">
        <f t="shared" si="112"/>
        <v/>
      </c>
      <c r="BP504" s="15" t="str">
        <f t="shared" si="113"/>
        <v/>
      </c>
      <c r="BQ504" s="29"/>
      <c r="BR504" s="16"/>
      <c r="BS504" s="5" t="str">
        <f t="shared" si="119"/>
        <v/>
      </c>
      <c r="BV504" s="5" t="str">
        <f t="shared" si="114"/>
        <v/>
      </c>
      <c r="BW504" s="5" t="str">
        <f>IF(I504="","",IFERROR(IF(VLOOKUP(I504,I$2:I503,1,0)=0,"",""),I504))</f>
        <v/>
      </c>
      <c r="BX504" s="25" t="str">
        <f>IF(BW504="","",(IFERROR(VLOOKUP(MID(BW504,1,1),$CO$2:CS$28,3,0),0)+IFERROR(VLOOKUP(MID(BW504,2,1),CO$2:CS$28,4,0),0)+IFERROR(VLOOKUP(MID(BW504,3,1),CO$2:CS$28,5,0),0)+(ROW(BW504)/1000000000000)))</f>
        <v/>
      </c>
      <c r="BZ504" s="5">
        <v>503</v>
      </c>
      <c r="CA504" s="5" t="str">
        <f>IFERROR(VLOOKUP(BZ504,BV$2:BW1580,2,0),"")</f>
        <v/>
      </c>
      <c r="CU504" s="5" t="e">
        <f>IF(REPORTE!AH$2="si",IF(F504=VALUE(REPORTE!C$11),IF(SUM(CU505:CU$1993),CONCATENATE(INT(B504),", "),INT(B504)),""),IF(F504=VALUE(REPORTE!C$10),IF(SUM(CU505:CU$1993),CONCATENATE(INT(B504),", "),INT(B504)),""))</f>
        <v>#VALUE!</v>
      </c>
    </row>
    <row r="505" spans="1:100" s="5" customFormat="1" ht="15" customHeight="1" x14ac:dyDescent="0.25">
      <c r="A505" s="4" t="str">
        <f t="shared" si="110"/>
        <v/>
      </c>
      <c r="B505" s="6"/>
      <c r="C505" s="4"/>
      <c r="D505" s="4"/>
      <c r="F505" s="6"/>
      <c r="G505" s="1" t="str">
        <f>IFERROR(INDEX('padron cfe'!B:B,MATCH(DATOS!F505,'padron cfe'!A:A,0),1),"")</f>
        <v/>
      </c>
      <c r="H505" s="4"/>
      <c r="J505" s="2" t="str">
        <f>IFERROR(INDEX('padron cfe'!C:C,MATCH(DATOS!F505,'padron cfe'!A:A,0),1),"")</f>
        <v/>
      </c>
      <c r="K505" s="4"/>
      <c r="L505" s="4" t="str">
        <f>IFERROR(IF(VLOOKUP(I505,I$2:L504,4,0)=0,"",VLOOKUP(I505,I$2:L504,4,0)),"")</f>
        <v/>
      </c>
      <c r="M505" s="4" t="str">
        <f>IFERROR(IF(VLOOKUP(I505,I$2:M504,5,0)=0,"",VLOOKUP(I505,I$2:M504,5,0)),"")</f>
        <v/>
      </c>
      <c r="N505" s="4"/>
      <c r="O505" s="2"/>
      <c r="P505" s="2"/>
      <c r="T505" s="2" t="str">
        <f>IFERROR(INDEX('padron cfe'!D:D,MATCH(DATOS!F505,'padron cfe'!A:A,0),1),"")</f>
        <v/>
      </c>
      <c r="U505" s="4"/>
      <c r="V505" s="4"/>
      <c r="W505" s="4"/>
      <c r="X505" s="4"/>
      <c r="Y505" s="4"/>
      <c r="AA505" s="4"/>
      <c r="AB505" s="4"/>
      <c r="AC505" s="4"/>
      <c r="AD505" s="4"/>
      <c r="AE505" s="4"/>
      <c r="AF505" s="97" t="str">
        <f>IFERROR(INDEX(bombas!F:F,MATCH(B505,bombas!I:I,0),1),"")</f>
        <v/>
      </c>
      <c r="AG505" s="6" t="str">
        <f>IFERROR(INDEX(bombas!H:H,MATCH(B505,bombas!I:I,0),1),"")</f>
        <v/>
      </c>
      <c r="AH505" s="4"/>
      <c r="AI505" s="4" t="str">
        <f t="shared" si="115"/>
        <v/>
      </c>
      <c r="AJ505" s="4"/>
      <c r="AK505" s="127" t="str">
        <f t="shared" si="120"/>
        <v/>
      </c>
      <c r="AL505" s="2" t="str">
        <f>IFERROR(IF(INDEX(AL$1:AL504,MATCH(I505,I$1:I504,0),1)=0,"",INDEX(AL$1:AL504,MATCH(I505,I$1:I504,0),1)),"")</f>
        <v/>
      </c>
      <c r="AM505" s="2" t="str">
        <f>IFERROR(IF(INDEX(AM$1:AM504,MATCH(I505,I$1:I504,0),1)=0,"",INDEX(AM$1:AM504,MATCH(I505,I$1:I504,0),1)),"")</f>
        <v/>
      </c>
      <c r="AN505" s="2" t="str">
        <f>IFERROR(IF(INDEX(AN$1:AN504,MATCH(I505,I$1:I504,0),1)=0,"",INDEX(AN$1:AN504,MATCH(I505,I$1:I504,0),1)),"")</f>
        <v/>
      </c>
      <c r="AO505" s="2"/>
      <c r="AP505" s="2"/>
      <c r="AQ505" s="2"/>
      <c r="AR505" s="4"/>
      <c r="AS505" s="4"/>
      <c r="AT505" s="4"/>
      <c r="AU505" s="4"/>
      <c r="AV505" s="4"/>
      <c r="AW505" s="4"/>
      <c r="AX505" s="4"/>
      <c r="AY505" s="4"/>
      <c r="AZ505" s="4"/>
      <c r="BB505" s="4"/>
      <c r="BH505" s="4" t="str">
        <f>IF(IFERROR(VLOOKUP(F505,F506:F$1993,1,0),"")="","",COUNTIF(F:F,F505))</f>
        <v/>
      </c>
      <c r="BI505" s="4"/>
      <c r="BM505" s="5" t="str">
        <f>IF(B505="","",IF(BH505="",1+(MAX(BM$2:BM504)),""))</f>
        <v/>
      </c>
      <c r="BN505" s="5" t="str">
        <f t="shared" si="111"/>
        <v/>
      </c>
      <c r="BO505" s="5" t="str">
        <f t="shared" si="112"/>
        <v/>
      </c>
      <c r="BP505" s="15" t="str">
        <f t="shared" si="113"/>
        <v/>
      </c>
      <c r="BQ505" s="29"/>
      <c r="BR505" s="16"/>
      <c r="BS505" s="5" t="str">
        <f t="shared" si="119"/>
        <v/>
      </c>
      <c r="BV505" s="5" t="str">
        <f t="shared" si="114"/>
        <v/>
      </c>
      <c r="BW505" s="5" t="str">
        <f>IF(I505="","",IFERROR(IF(VLOOKUP(I505,I$2:I504,1,0)=0,"",""),I505))</f>
        <v/>
      </c>
      <c r="BX505" s="25" t="str">
        <f>IF(BW505="","",(IFERROR(VLOOKUP(MID(BW505,1,1),$CO$2:CS$28,3,0),0)+IFERROR(VLOOKUP(MID(BW505,2,1),CO$2:CS$28,4,0),0)+IFERROR(VLOOKUP(MID(BW505,3,1),CO$2:CS$28,5,0),0)+(ROW(BW505)/1000000000000)))</f>
        <v/>
      </c>
      <c r="BZ505" s="5">
        <v>504</v>
      </c>
      <c r="CA505" s="5" t="str">
        <f>IFERROR(VLOOKUP(BZ505,BV$2:BW1581,2,0),"")</f>
        <v/>
      </c>
      <c r="CU505" s="5" t="e">
        <f>IF(REPORTE!AH$2="si",IF(F505=VALUE(REPORTE!C$11),IF(SUM(CU506:CU$1993),CONCATENATE(INT(B505),", "),INT(B505)),""),IF(F505=VALUE(REPORTE!C$10),IF(SUM(CU506:CU$1993),CONCATENATE(INT(B505),", "),INT(B505)),""))</f>
        <v>#VALUE!</v>
      </c>
    </row>
    <row r="506" spans="1:100" s="5" customFormat="1" ht="15" customHeight="1" x14ac:dyDescent="0.25">
      <c r="A506" s="4" t="str">
        <f t="shared" si="110"/>
        <v/>
      </c>
      <c r="B506" s="6"/>
      <c r="C506" s="4"/>
      <c r="D506" s="4"/>
      <c r="F506" s="6"/>
      <c r="G506" s="1" t="str">
        <f>IFERROR(INDEX('padron cfe'!B:B,MATCH(DATOS!F506,'padron cfe'!A:A,0),1),"")</f>
        <v/>
      </c>
      <c r="H506" s="4"/>
      <c r="J506" s="2" t="str">
        <f>IFERROR(INDEX('padron cfe'!C:C,MATCH(DATOS!F506,'padron cfe'!A:A,0),1),"")</f>
        <v/>
      </c>
      <c r="K506" s="4"/>
      <c r="L506" s="4" t="str">
        <f>IFERROR(IF(VLOOKUP(I506,I$2:L505,4,0)=0,"",VLOOKUP(I506,I$2:L505,4,0)),"")</f>
        <v/>
      </c>
      <c r="M506" s="4" t="str">
        <f>IFERROR(IF(VLOOKUP(I506,I$2:M505,5,0)=0,"",VLOOKUP(I506,I$2:M505,5,0)),"")</f>
        <v/>
      </c>
      <c r="N506" s="4"/>
      <c r="O506" s="2"/>
      <c r="P506" s="2"/>
      <c r="T506" s="2" t="str">
        <f>IFERROR(INDEX('padron cfe'!D:D,MATCH(DATOS!F506,'padron cfe'!A:A,0),1),"")</f>
        <v/>
      </c>
      <c r="U506" s="4"/>
      <c r="V506" s="4"/>
      <c r="W506" s="4"/>
      <c r="X506" s="4"/>
      <c r="Y506" s="4"/>
      <c r="AA506" s="4"/>
      <c r="AB506" s="4"/>
      <c r="AC506" s="4"/>
      <c r="AD506" s="4"/>
      <c r="AE506" s="4"/>
      <c r="AF506" s="97" t="str">
        <f>IFERROR(INDEX(bombas!F:F,MATCH(B506,bombas!I:I,0),1),"")</f>
        <v/>
      </c>
      <c r="AG506" s="6" t="str">
        <f>IFERROR(INDEX(bombas!H:H,MATCH(B506,bombas!I:I,0),1),"")</f>
        <v/>
      </c>
      <c r="AH506" s="4"/>
      <c r="AI506" s="4" t="str">
        <f t="shared" si="115"/>
        <v/>
      </c>
      <c r="AJ506" s="4"/>
      <c r="AK506" s="127" t="str">
        <f t="shared" si="120"/>
        <v/>
      </c>
      <c r="AL506" s="2" t="str">
        <f>IFERROR(IF(INDEX(AL$1:AL505,MATCH(I506,I$1:I505,0),1)=0,"",INDEX(AL$1:AL505,MATCH(I506,I$1:I505,0),1)),"")</f>
        <v/>
      </c>
      <c r="AM506" s="2" t="str">
        <f>IFERROR(IF(INDEX(AM$1:AM505,MATCH(I506,I$1:I505,0),1)=0,"",INDEX(AM$1:AM505,MATCH(I506,I$1:I505,0),1)),"")</f>
        <v/>
      </c>
      <c r="AN506" s="2" t="str">
        <f>IFERROR(IF(INDEX(AN$1:AN505,MATCH(I506,I$1:I505,0),1)=0,"",INDEX(AN$1:AN505,MATCH(I506,I$1:I505,0),1)),"")</f>
        <v/>
      </c>
      <c r="AO506" s="2"/>
      <c r="AP506" s="2"/>
      <c r="AQ506" s="2"/>
      <c r="AR506" s="4"/>
      <c r="AS506" s="4"/>
      <c r="AT506" s="4"/>
      <c r="AU506" s="4"/>
      <c r="AV506" s="4"/>
      <c r="AW506" s="4"/>
      <c r="AX506" s="4"/>
      <c r="AY506" s="4"/>
      <c r="AZ506" s="4"/>
      <c r="BB506" s="4"/>
      <c r="BH506" s="4" t="str">
        <f>IF(IFERROR(VLOOKUP(F506,F507:F$1993,1,0),"")="","",COUNTIF(F:F,F506))</f>
        <v/>
      </c>
      <c r="BI506" s="4"/>
      <c r="BM506" s="5" t="str">
        <f>IF(B506="","",IF(BH506="",1+(MAX(BM$2:BM505)),""))</f>
        <v/>
      </c>
      <c r="BN506" s="5" t="str">
        <f t="shared" si="111"/>
        <v/>
      </c>
      <c r="BO506" s="5" t="str">
        <f t="shared" si="112"/>
        <v/>
      </c>
      <c r="BP506" s="15" t="str">
        <f t="shared" si="113"/>
        <v/>
      </c>
      <c r="BQ506" s="29"/>
      <c r="BR506" s="16"/>
      <c r="BS506" s="5" t="str">
        <f t="shared" si="119"/>
        <v/>
      </c>
      <c r="BV506" s="5" t="str">
        <f t="shared" si="114"/>
        <v/>
      </c>
      <c r="BW506" s="5" t="str">
        <f>IF(I506="","",IFERROR(IF(VLOOKUP(I506,I$2:I505,1,0)=0,"",""),I506))</f>
        <v/>
      </c>
      <c r="BX506" s="25" t="str">
        <f>IF(BW506="","",(IFERROR(VLOOKUP(MID(BW506,1,1),$CO$2:CS$28,3,0),0)+IFERROR(VLOOKUP(MID(BW506,2,1),CO$2:CS$28,4,0),0)+IFERROR(VLOOKUP(MID(BW506,3,1),CO$2:CS$28,5,0),0)+(ROW(BW506)/1000000000000)))</f>
        <v/>
      </c>
      <c r="BZ506" s="5">
        <v>505</v>
      </c>
      <c r="CA506" s="5" t="str">
        <f>IFERROR(VLOOKUP(BZ506,BV$2:BW1582,2,0),"")</f>
        <v/>
      </c>
      <c r="CU506" s="5" t="e">
        <f>IF(REPORTE!AH$2="si",IF(F506=VALUE(REPORTE!C$11),IF(SUM(CU507:CU$1993),CONCATENATE(INT(B506),", "),INT(B506)),""),IF(F506=VALUE(REPORTE!C$10),IF(SUM(CU507:CU$1993),CONCATENATE(INT(B506),", "),INT(B506)),""))</f>
        <v>#VALUE!</v>
      </c>
      <c r="CV506" s="5" t="e">
        <f>CONCATENATE(CU506,CU507,CU508,CU509,CU510,CU511,CU512,CU513,CU514,CU515,CU516,CU517,CU518,CU519,CU520,CU521,CU522,CU523,CU524,CU525,CU526,CU527,CU528,CU529,CU530,CU531,CU532,CU533,CU534,CU535,CU536,CU537,CU538,CU539,CU540,CU541,CU542,CU543,CU544,CU545,CU546,CU547)</f>
        <v>#VALUE!</v>
      </c>
    </row>
    <row r="507" spans="1:100" s="5" customFormat="1" ht="15" customHeight="1" x14ac:dyDescent="0.25">
      <c r="A507" s="4" t="str">
        <f t="shared" si="110"/>
        <v/>
      </c>
      <c r="B507" s="6"/>
      <c r="C507" s="4"/>
      <c r="D507" s="4"/>
      <c r="F507" s="6"/>
      <c r="G507" s="1" t="str">
        <f>IFERROR(INDEX('padron cfe'!B:B,MATCH(DATOS!F507,'padron cfe'!A:A,0),1),"")</f>
        <v/>
      </c>
      <c r="H507" s="4"/>
      <c r="J507" s="2" t="str">
        <f>IFERROR(INDEX('padron cfe'!C:C,MATCH(DATOS!F507,'padron cfe'!A:A,0),1),"")</f>
        <v/>
      </c>
      <c r="K507" s="4"/>
      <c r="L507" s="4" t="str">
        <f>IFERROR(IF(VLOOKUP(I507,I$2:L506,4,0)=0,"",VLOOKUP(I507,I$2:L506,4,0)),"")</f>
        <v/>
      </c>
      <c r="M507" s="4" t="str">
        <f>IFERROR(IF(VLOOKUP(I507,I$2:M506,5,0)=0,"",VLOOKUP(I507,I$2:M506,5,0)),"")</f>
        <v/>
      </c>
      <c r="N507" s="4"/>
      <c r="O507" s="2"/>
      <c r="P507" s="2"/>
      <c r="T507" s="2" t="str">
        <f>IFERROR(INDEX('padron cfe'!D:D,MATCH(DATOS!F507,'padron cfe'!A:A,0),1),"")</f>
        <v/>
      </c>
      <c r="U507" s="4"/>
      <c r="V507" s="4"/>
      <c r="W507" s="4"/>
      <c r="X507" s="4"/>
      <c r="Y507" s="4"/>
      <c r="AA507" s="4"/>
      <c r="AB507" s="4"/>
      <c r="AC507" s="4"/>
      <c r="AD507" s="4"/>
      <c r="AE507" s="4"/>
      <c r="AF507" s="97" t="str">
        <f>IFERROR(INDEX(bombas!F:F,MATCH(B507,bombas!I:I,0),1),"")</f>
        <v/>
      </c>
      <c r="AG507" s="6" t="str">
        <f>IFERROR(INDEX(bombas!H:H,MATCH(B507,bombas!I:I,0),1),"")</f>
        <v/>
      </c>
      <c r="AH507" s="4"/>
      <c r="AI507" s="4" t="str">
        <f t="shared" si="115"/>
        <v/>
      </c>
      <c r="AJ507" s="4"/>
      <c r="AK507" s="127" t="str">
        <f t="shared" si="120"/>
        <v/>
      </c>
      <c r="AL507" s="2" t="str">
        <f>IFERROR(IF(INDEX(AL$1:AL506,MATCH(I507,I$1:I506,0),1)=0,"",INDEX(AL$1:AL506,MATCH(I507,I$1:I506,0),1)),"")</f>
        <v/>
      </c>
      <c r="AM507" s="2" t="str">
        <f>IFERROR(IF(INDEX(AM$1:AM506,MATCH(I507,I$1:I506,0),1)=0,"",INDEX(AM$1:AM506,MATCH(I507,I$1:I506,0),1)),"")</f>
        <v/>
      </c>
      <c r="AN507" s="2" t="str">
        <f>IFERROR(IF(INDEX(AN$1:AN506,MATCH(I507,I$1:I506,0),1)=0,"",INDEX(AN$1:AN506,MATCH(I507,I$1:I506,0),1)),"")</f>
        <v/>
      </c>
      <c r="AO507" s="2"/>
      <c r="AP507" s="2"/>
      <c r="AQ507" s="2"/>
      <c r="AR507" s="4"/>
      <c r="AS507" s="4"/>
      <c r="AT507" s="4"/>
      <c r="AU507" s="4"/>
      <c r="AV507" s="4"/>
      <c r="AW507" s="4"/>
      <c r="AX507" s="4"/>
      <c r="AY507" s="4"/>
      <c r="AZ507" s="4"/>
      <c r="BB507" s="4"/>
      <c r="BH507" s="4" t="str">
        <f>IF(IFERROR(VLOOKUP(F507,F508:F$1993,1,0),"")="","",COUNTIF(F:F,F507))</f>
        <v/>
      </c>
      <c r="BI507" s="4"/>
      <c r="BM507" s="5" t="str">
        <f>IF(B507="","",IF(BH507="",1+(MAX(BM$2:BM506)),""))</f>
        <v/>
      </c>
      <c r="BN507" s="5" t="str">
        <f t="shared" si="111"/>
        <v/>
      </c>
      <c r="BO507" s="5" t="str">
        <f t="shared" si="112"/>
        <v/>
      </c>
      <c r="BP507" s="15" t="str">
        <f t="shared" si="113"/>
        <v/>
      </c>
      <c r="BQ507" s="29"/>
      <c r="BR507" s="16"/>
      <c r="BS507" s="5" t="str">
        <f t="shared" si="119"/>
        <v/>
      </c>
      <c r="BV507" s="5" t="str">
        <f t="shared" si="114"/>
        <v/>
      </c>
      <c r="BW507" s="5" t="str">
        <f>IF(I507="","",IFERROR(IF(VLOOKUP(I507,I$2:I506,1,0)=0,"",""),I507))</f>
        <v/>
      </c>
      <c r="BX507" s="25" t="str">
        <f>IF(BW507="","",(IFERROR(VLOOKUP(MID(BW507,1,1),$CO$2:CS$28,3,0),0)+IFERROR(VLOOKUP(MID(BW507,2,1),CO$2:CS$28,4,0),0)+IFERROR(VLOOKUP(MID(BW507,3,1),CO$2:CS$28,5,0),0)+(ROW(BW507)/1000000000000)))</f>
        <v/>
      </c>
      <c r="BZ507" s="5">
        <v>506</v>
      </c>
      <c r="CA507" s="5" t="str">
        <f>IFERROR(VLOOKUP(BZ507,BV$2:BW1583,2,0),"")</f>
        <v/>
      </c>
      <c r="CU507" s="5" t="e">
        <f>IF(REPORTE!AH$2="si",IF(F507=VALUE(REPORTE!C$11),IF(SUM(CU508:CU$1993),CONCATENATE(INT(B507),", "),INT(B507)),""),IF(F507=VALUE(REPORTE!C$10),IF(SUM(CU508:CU$1993),CONCATENATE(INT(B507),", "),INT(B507)),""))</f>
        <v>#VALUE!</v>
      </c>
    </row>
    <row r="508" spans="1:100" s="5" customFormat="1" ht="15" customHeight="1" x14ac:dyDescent="0.25">
      <c r="A508" s="4" t="str">
        <f t="shared" si="110"/>
        <v/>
      </c>
      <c r="B508" s="6"/>
      <c r="C508" s="4"/>
      <c r="D508" s="4"/>
      <c r="F508" s="6"/>
      <c r="G508" s="1" t="str">
        <f>IFERROR(INDEX('padron cfe'!B:B,MATCH(DATOS!F508,'padron cfe'!A:A,0),1),"")</f>
        <v/>
      </c>
      <c r="H508" s="4"/>
      <c r="J508" s="2" t="str">
        <f>IFERROR(INDEX('padron cfe'!C:C,MATCH(DATOS!F508,'padron cfe'!A:A,0),1),"")</f>
        <v/>
      </c>
      <c r="K508" s="4"/>
      <c r="L508" s="4" t="str">
        <f>IFERROR(IF(VLOOKUP(I508,I$2:L507,4,0)=0,"",VLOOKUP(I508,I$2:L507,4,0)),"")</f>
        <v/>
      </c>
      <c r="M508" s="4" t="str">
        <f>IFERROR(IF(VLOOKUP(I508,I$2:M507,5,0)=0,"",VLOOKUP(I508,I$2:M507,5,0)),"")</f>
        <v/>
      </c>
      <c r="N508" s="4"/>
      <c r="O508" s="2"/>
      <c r="P508" s="2"/>
      <c r="T508" s="2" t="str">
        <f>IFERROR(INDEX('padron cfe'!D:D,MATCH(DATOS!F508,'padron cfe'!A:A,0),1),"")</f>
        <v/>
      </c>
      <c r="U508" s="4"/>
      <c r="V508" s="4"/>
      <c r="W508" s="4"/>
      <c r="X508" s="4"/>
      <c r="Y508" s="4"/>
      <c r="AA508" s="4"/>
      <c r="AB508" s="4"/>
      <c r="AC508" s="4"/>
      <c r="AD508" s="4"/>
      <c r="AE508" s="4"/>
      <c r="AF508" s="97" t="str">
        <f>IFERROR(INDEX(bombas!F:F,MATCH(B508,bombas!I:I,0),1),"")</f>
        <v/>
      </c>
      <c r="AG508" s="6" t="str">
        <f>IFERROR(INDEX(bombas!H:H,MATCH(B508,bombas!I:I,0),1),"")</f>
        <v/>
      </c>
      <c r="AH508" s="4"/>
      <c r="AI508" s="4" t="str">
        <f t="shared" si="115"/>
        <v/>
      </c>
      <c r="AJ508" s="4"/>
      <c r="AK508" s="127" t="str">
        <f t="shared" si="120"/>
        <v/>
      </c>
      <c r="AL508" s="2" t="str">
        <f>IFERROR(IF(INDEX(AL$1:AL507,MATCH(I508,I$1:I507,0),1)=0,"",INDEX(AL$1:AL507,MATCH(I508,I$1:I507,0),1)),"")</f>
        <v/>
      </c>
      <c r="AM508" s="2" t="str">
        <f>IFERROR(IF(INDEX(AM$1:AM507,MATCH(I508,I$1:I507,0),1)=0,"",INDEX(AM$1:AM507,MATCH(I508,I$1:I507,0),1)),"")</f>
        <v/>
      </c>
      <c r="AN508" s="2" t="str">
        <f>IFERROR(IF(INDEX(AN$1:AN507,MATCH(I508,I$1:I507,0),1)=0,"",INDEX(AN$1:AN507,MATCH(I508,I$1:I507,0),1)),"")</f>
        <v/>
      </c>
      <c r="AO508" s="2"/>
      <c r="AP508" s="2"/>
      <c r="AQ508" s="2"/>
      <c r="AR508" s="4"/>
      <c r="AS508" s="4"/>
      <c r="AT508" s="4"/>
      <c r="AU508" s="4"/>
      <c r="AV508" s="4"/>
      <c r="AW508" s="4"/>
      <c r="AX508" s="4"/>
      <c r="AY508" s="4"/>
      <c r="AZ508" s="4"/>
      <c r="BB508" s="4"/>
      <c r="BH508" s="4" t="str">
        <f>IF(IFERROR(VLOOKUP(F508,F509:F$1993,1,0),"")="","",COUNTIF(F:F,F508))</f>
        <v/>
      </c>
      <c r="BI508" s="4"/>
      <c r="BM508" s="5" t="str">
        <f>IF(B508="","",IF(BH508="",1+(MAX(BM$2:BM507)),""))</f>
        <v/>
      </c>
      <c r="BN508" s="5" t="str">
        <f t="shared" si="111"/>
        <v/>
      </c>
      <c r="BO508" s="5" t="str">
        <f t="shared" si="112"/>
        <v/>
      </c>
      <c r="BP508" s="15" t="str">
        <f t="shared" si="113"/>
        <v/>
      </c>
      <c r="BQ508" s="29"/>
      <c r="BR508" s="16"/>
      <c r="BS508" s="5" t="str">
        <f t="shared" si="119"/>
        <v/>
      </c>
      <c r="BV508" s="5" t="str">
        <f t="shared" si="114"/>
        <v/>
      </c>
      <c r="BW508" s="5" t="str">
        <f>IF(I508="","",IFERROR(IF(VLOOKUP(I508,I$2:I507,1,0)=0,"",""),I508))</f>
        <v/>
      </c>
      <c r="BX508" s="25" t="str">
        <f>IF(BW508="","",(IFERROR(VLOOKUP(MID(BW508,1,1),$CO$2:CS$28,3,0),0)+IFERROR(VLOOKUP(MID(BW508,2,1),CO$2:CS$28,4,0),0)+IFERROR(VLOOKUP(MID(BW508,3,1),CO$2:CS$28,5,0),0)+(ROW(BW508)/1000000000000)))</f>
        <v/>
      </c>
      <c r="BZ508" s="5">
        <v>507</v>
      </c>
      <c r="CA508" s="5" t="str">
        <f>IFERROR(VLOOKUP(BZ508,BV$2:BW1584,2,0),"")</f>
        <v/>
      </c>
      <c r="CU508" s="5" t="e">
        <f>IF(REPORTE!AH$2="si",IF(F508=VALUE(REPORTE!C$11),IF(SUM(CU509:CU$1993),CONCATENATE(INT(B508),", "),INT(B508)),""),IF(F508=VALUE(REPORTE!C$10),IF(SUM(CU509:CU$1993),CONCATENATE(INT(B508),", "),INT(B508)),""))</f>
        <v>#VALUE!</v>
      </c>
    </row>
    <row r="509" spans="1:100" s="5" customFormat="1" ht="15" customHeight="1" x14ac:dyDescent="0.25">
      <c r="A509" s="4" t="str">
        <f t="shared" si="110"/>
        <v/>
      </c>
      <c r="B509" s="6"/>
      <c r="C509" s="4"/>
      <c r="D509" s="4"/>
      <c r="F509" s="6"/>
      <c r="G509" s="1" t="str">
        <f>IFERROR(INDEX('padron cfe'!B:B,MATCH(DATOS!F509,'padron cfe'!A:A,0),1),"")</f>
        <v/>
      </c>
      <c r="H509" s="4"/>
      <c r="J509" s="2" t="str">
        <f>IFERROR(INDEX('padron cfe'!C:C,MATCH(DATOS!F509,'padron cfe'!A:A,0),1),"")</f>
        <v/>
      </c>
      <c r="K509" s="4"/>
      <c r="L509" s="4" t="str">
        <f>IFERROR(IF(VLOOKUP(I509,I$2:L508,4,0)=0,"",VLOOKUP(I509,I$2:L508,4,0)),"")</f>
        <v/>
      </c>
      <c r="M509" s="4" t="str">
        <f>IFERROR(IF(VLOOKUP(I509,I$2:M508,5,0)=0,"",VLOOKUP(I509,I$2:M508,5,0)),"")</f>
        <v/>
      </c>
      <c r="N509" s="4"/>
      <c r="O509" s="2"/>
      <c r="P509" s="2"/>
      <c r="T509" s="2" t="str">
        <f>IFERROR(INDEX('padron cfe'!D:D,MATCH(DATOS!F509,'padron cfe'!A:A,0),1),"")</f>
        <v/>
      </c>
      <c r="U509" s="4"/>
      <c r="V509" s="4"/>
      <c r="W509" s="4"/>
      <c r="X509" s="4"/>
      <c r="Y509" s="4"/>
      <c r="AA509" s="4"/>
      <c r="AB509" s="4"/>
      <c r="AC509" s="4"/>
      <c r="AD509" s="4"/>
      <c r="AE509" s="4"/>
      <c r="AF509" s="97" t="str">
        <f>IFERROR(INDEX(bombas!F:F,MATCH(B509,bombas!I:I,0),1),"")</f>
        <v/>
      </c>
      <c r="AG509" s="6" t="str">
        <f>IFERROR(INDEX(bombas!H:H,MATCH(B509,bombas!I:I,0),1),"")</f>
        <v/>
      </c>
      <c r="AH509" s="4"/>
      <c r="AI509" s="4" t="str">
        <f t="shared" si="115"/>
        <v/>
      </c>
      <c r="AJ509" s="4"/>
      <c r="AK509" s="127" t="str">
        <f t="shared" si="120"/>
        <v/>
      </c>
      <c r="AL509" s="2" t="str">
        <f>IFERROR(IF(INDEX(AL$1:AL508,MATCH(I509,I$1:I508,0),1)=0,"",INDEX(AL$1:AL508,MATCH(I509,I$1:I508,0),1)),"")</f>
        <v/>
      </c>
      <c r="AM509" s="2" t="str">
        <f>IFERROR(IF(INDEX(AM$1:AM508,MATCH(I509,I$1:I508,0),1)=0,"",INDEX(AM$1:AM508,MATCH(I509,I$1:I508,0),1)),"")</f>
        <v/>
      </c>
      <c r="AN509" s="2" t="str">
        <f>IFERROR(IF(INDEX(AN$1:AN508,MATCH(I509,I$1:I508,0),1)=0,"",INDEX(AN$1:AN508,MATCH(I509,I$1:I508,0),1)),"")</f>
        <v/>
      </c>
      <c r="AO509" s="2"/>
      <c r="AP509" s="2"/>
      <c r="AQ509" s="2"/>
      <c r="AR509" s="4"/>
      <c r="AS509" s="4"/>
      <c r="AT509" s="4"/>
      <c r="AU509" s="4"/>
      <c r="AV509" s="4"/>
      <c r="AW509" s="4"/>
      <c r="AX509" s="4"/>
      <c r="AY509" s="4"/>
      <c r="AZ509" s="4"/>
      <c r="BB509" s="4"/>
      <c r="BH509" s="4" t="str">
        <f>IF(IFERROR(VLOOKUP(F509,F510:F$1993,1,0),"")="","",COUNTIF(F:F,F509))</f>
        <v/>
      </c>
      <c r="BI509" s="4"/>
      <c r="BM509" s="5" t="str">
        <f>IF(B509="","",IF(BH509="",1+(MAX(BM$2:BM508)),""))</f>
        <v/>
      </c>
      <c r="BN509" s="5" t="str">
        <f t="shared" si="111"/>
        <v/>
      </c>
      <c r="BO509" s="5" t="str">
        <f t="shared" si="112"/>
        <v/>
      </c>
      <c r="BP509" s="15" t="str">
        <f t="shared" si="113"/>
        <v/>
      </c>
      <c r="BQ509" s="29"/>
      <c r="BR509" s="16"/>
      <c r="BS509" s="5" t="str">
        <f t="shared" si="119"/>
        <v/>
      </c>
      <c r="BV509" s="5" t="str">
        <f t="shared" si="114"/>
        <v/>
      </c>
      <c r="BW509" s="5" t="str">
        <f>IF(I509="","",IFERROR(IF(VLOOKUP(I509,I$2:I508,1,0)=0,"",""),I509))</f>
        <v/>
      </c>
      <c r="BX509" s="25" t="str">
        <f>IF(BW509="","",(IFERROR(VLOOKUP(MID(BW509,1,1),$CO$2:CS$28,3,0),0)+IFERROR(VLOOKUP(MID(BW509,2,1),CO$2:CS$28,4,0),0)+IFERROR(VLOOKUP(MID(BW509,3,1),CO$2:CS$28,5,0),0)+(ROW(BW509)/1000000000000)))</f>
        <v/>
      </c>
      <c r="BZ509" s="5">
        <v>508</v>
      </c>
      <c r="CA509" s="5" t="str">
        <f>IFERROR(VLOOKUP(BZ509,BV$2:BW1585,2,0),"")</f>
        <v/>
      </c>
      <c r="CU509" s="5" t="e">
        <f>IF(REPORTE!AH$2="si",IF(F509=VALUE(REPORTE!C$11),IF(SUM(CU510:CU$1993),CONCATENATE(INT(B509),", "),INT(B509)),""),IF(F509=VALUE(REPORTE!C$10),IF(SUM(CU510:CU$1993),CONCATENATE(INT(B509),", "),INT(B509)),""))</f>
        <v>#VALUE!</v>
      </c>
    </row>
    <row r="510" spans="1:100" s="5" customFormat="1" ht="15" customHeight="1" x14ac:dyDescent="0.25">
      <c r="A510" s="4" t="str">
        <f t="shared" si="110"/>
        <v/>
      </c>
      <c r="B510" s="6"/>
      <c r="C510" s="4"/>
      <c r="D510" s="4"/>
      <c r="F510" s="6"/>
      <c r="G510" s="1" t="str">
        <f>IFERROR(INDEX('padron cfe'!B:B,MATCH(DATOS!F510,'padron cfe'!A:A,0),1),"")</f>
        <v/>
      </c>
      <c r="H510" s="4"/>
      <c r="J510" s="2" t="str">
        <f>IFERROR(INDEX('padron cfe'!C:C,MATCH(DATOS!F510,'padron cfe'!A:A,0),1),"")</f>
        <v/>
      </c>
      <c r="K510" s="4"/>
      <c r="L510" s="4" t="str">
        <f>IFERROR(IF(VLOOKUP(I510,I$2:L509,4,0)=0,"",VLOOKUP(I510,I$2:L509,4,0)),"")</f>
        <v/>
      </c>
      <c r="M510" s="4" t="str">
        <f>IFERROR(IF(VLOOKUP(I510,I$2:M509,5,0)=0,"",VLOOKUP(I510,I$2:M509,5,0)),"")</f>
        <v/>
      </c>
      <c r="N510" s="4"/>
      <c r="O510" s="2"/>
      <c r="P510" s="2"/>
      <c r="T510" s="2" t="str">
        <f>IFERROR(INDEX('padron cfe'!D:D,MATCH(DATOS!F510,'padron cfe'!A:A,0),1),"")</f>
        <v/>
      </c>
      <c r="U510" s="4"/>
      <c r="V510" s="4"/>
      <c r="W510" s="4"/>
      <c r="X510" s="4"/>
      <c r="Y510" s="4"/>
      <c r="AA510" s="4"/>
      <c r="AB510" s="4"/>
      <c r="AC510" s="4"/>
      <c r="AD510" s="4"/>
      <c r="AE510" s="4"/>
      <c r="AF510" s="97" t="str">
        <f>IFERROR(INDEX(bombas!F:F,MATCH(B510,bombas!I:I,0),1),"")</f>
        <v/>
      </c>
      <c r="AG510" s="6" t="str">
        <f>IFERROR(INDEX(bombas!H:H,MATCH(B510,bombas!I:I,0),1),"")</f>
        <v/>
      </c>
      <c r="AH510" s="4"/>
      <c r="AI510" s="4" t="str">
        <f t="shared" si="115"/>
        <v/>
      </c>
      <c r="AJ510" s="4"/>
      <c r="AK510" s="127" t="str">
        <f t="shared" si="120"/>
        <v/>
      </c>
      <c r="AL510" s="2" t="str">
        <f>IFERROR(IF(INDEX(AL$1:AL509,MATCH(I510,I$1:I509,0),1)=0,"",INDEX(AL$1:AL509,MATCH(I510,I$1:I509,0),1)),"")</f>
        <v/>
      </c>
      <c r="AM510" s="2" t="str">
        <f>IFERROR(IF(INDEX(AM$1:AM509,MATCH(I510,I$1:I509,0),1)=0,"",INDEX(AM$1:AM509,MATCH(I510,I$1:I509,0),1)),"")</f>
        <v/>
      </c>
      <c r="AN510" s="2" t="str">
        <f>IFERROR(IF(INDEX(AN$1:AN509,MATCH(I510,I$1:I509,0),1)=0,"",INDEX(AN$1:AN509,MATCH(I510,I$1:I509,0),1)),"")</f>
        <v/>
      </c>
      <c r="AO510" s="2"/>
      <c r="AP510" s="2"/>
      <c r="AQ510" s="2"/>
      <c r="AR510" s="4"/>
      <c r="AS510" s="4"/>
      <c r="AT510" s="4"/>
      <c r="AU510" s="4"/>
      <c r="AV510" s="4"/>
      <c r="AW510" s="4"/>
      <c r="AX510" s="4"/>
      <c r="AY510" s="4"/>
      <c r="AZ510" s="4"/>
      <c r="BB510" s="4"/>
      <c r="BH510" s="4" t="str">
        <f>IF(IFERROR(VLOOKUP(F510,F511:F$1993,1,0),"")="","",COUNTIF(F:F,F510))</f>
        <v/>
      </c>
      <c r="BI510" s="4"/>
      <c r="BM510" s="5" t="str">
        <f>IF(B510="","",IF(BH510="",1+(MAX(BM$2:BM509)),""))</f>
        <v/>
      </c>
      <c r="BN510" s="5" t="str">
        <f t="shared" si="111"/>
        <v/>
      </c>
      <c r="BO510" s="5" t="str">
        <f t="shared" si="112"/>
        <v/>
      </c>
      <c r="BP510" s="15" t="str">
        <f t="shared" si="113"/>
        <v/>
      </c>
      <c r="BQ510" s="29"/>
      <c r="BR510" s="16"/>
      <c r="BS510" s="5" t="str">
        <f t="shared" si="119"/>
        <v/>
      </c>
      <c r="BV510" s="5" t="str">
        <f t="shared" si="114"/>
        <v/>
      </c>
      <c r="BW510" s="5" t="str">
        <f>IF(I510="","",IFERROR(IF(VLOOKUP(I510,I$2:I509,1,0)=0,"",""),I510))</f>
        <v/>
      </c>
      <c r="BX510" s="25" t="str">
        <f>IF(BW510="","",(IFERROR(VLOOKUP(MID(BW510,1,1),$CO$2:CS$28,3,0),0)+IFERROR(VLOOKUP(MID(BW510,2,1),CO$2:CS$28,4,0),0)+IFERROR(VLOOKUP(MID(BW510,3,1),CO$2:CS$28,5,0),0)+(ROW(BW510)/1000000000000)))</f>
        <v/>
      </c>
      <c r="BZ510" s="5">
        <v>509</v>
      </c>
      <c r="CA510" s="5" t="str">
        <f>IFERROR(VLOOKUP(BZ510,BV$2:BW1586,2,0),"")</f>
        <v/>
      </c>
      <c r="CU510" s="5" t="e">
        <f>IF(REPORTE!AH$2="si",IF(F510=VALUE(REPORTE!C$11),IF(SUM(CU511:CU$1993),CONCATENATE(INT(B510),", "),INT(B510)),""),IF(F510=VALUE(REPORTE!C$10),IF(SUM(CU511:CU$1993),CONCATENATE(INT(B510),", "),INT(B510)),""))</f>
        <v>#VALUE!</v>
      </c>
    </row>
    <row r="511" spans="1:100" s="5" customFormat="1" ht="15" customHeight="1" x14ac:dyDescent="0.25">
      <c r="A511" s="4" t="str">
        <f t="shared" si="110"/>
        <v/>
      </c>
      <c r="B511" s="6"/>
      <c r="C511" s="4"/>
      <c r="D511" s="4"/>
      <c r="F511" s="6"/>
      <c r="G511" s="1" t="str">
        <f>IFERROR(INDEX('padron cfe'!B:B,MATCH(DATOS!F511,'padron cfe'!A:A,0),1),"")</f>
        <v/>
      </c>
      <c r="H511" s="4"/>
      <c r="J511" s="2" t="str">
        <f>IFERROR(INDEX('padron cfe'!C:C,MATCH(DATOS!F511,'padron cfe'!A:A,0),1),"")</f>
        <v/>
      </c>
      <c r="K511" s="4"/>
      <c r="L511" s="4" t="str">
        <f>IFERROR(IF(VLOOKUP(I511,I$2:L510,4,0)=0,"",VLOOKUP(I511,I$2:L510,4,0)),"")</f>
        <v/>
      </c>
      <c r="M511" s="4" t="str">
        <f>IFERROR(IF(VLOOKUP(I511,I$2:M510,5,0)=0,"",VLOOKUP(I511,I$2:M510,5,0)),"")</f>
        <v/>
      </c>
      <c r="N511" s="4"/>
      <c r="O511" s="2"/>
      <c r="P511" s="2"/>
      <c r="T511" s="2" t="str">
        <f>IFERROR(INDEX('padron cfe'!D:D,MATCH(DATOS!F511,'padron cfe'!A:A,0),1),"")</f>
        <v/>
      </c>
      <c r="U511" s="4"/>
      <c r="V511" s="4"/>
      <c r="W511" s="4"/>
      <c r="X511" s="4"/>
      <c r="Y511" s="4"/>
      <c r="AA511" s="4"/>
      <c r="AB511" s="4"/>
      <c r="AC511" s="4"/>
      <c r="AD511" s="4"/>
      <c r="AE511" s="4"/>
      <c r="AF511" s="97" t="str">
        <f>IFERROR(INDEX(bombas!F:F,MATCH(B511,bombas!I:I,0),1),"")</f>
        <v/>
      </c>
      <c r="AG511" s="6" t="str">
        <f>IFERROR(INDEX(bombas!H:H,MATCH(B511,bombas!I:I,0),1),"")</f>
        <v/>
      </c>
      <c r="AH511" s="4"/>
      <c r="AI511" s="4" t="str">
        <f t="shared" si="115"/>
        <v/>
      </c>
      <c r="AJ511" s="4"/>
      <c r="AK511" s="127" t="str">
        <f t="shared" si="120"/>
        <v/>
      </c>
      <c r="AL511" s="2" t="str">
        <f>IFERROR(IF(INDEX(AL$1:AL510,MATCH(I511,I$1:I510,0),1)=0,"",INDEX(AL$1:AL510,MATCH(I511,I$1:I510,0),1)),"")</f>
        <v/>
      </c>
      <c r="AM511" s="2" t="str">
        <f>IFERROR(IF(INDEX(AM$1:AM510,MATCH(I511,I$1:I510,0),1)=0,"",INDEX(AM$1:AM510,MATCH(I511,I$1:I510,0),1)),"")</f>
        <v/>
      </c>
      <c r="AN511" s="2" t="str">
        <f>IFERROR(IF(INDEX(AN$1:AN510,MATCH(I511,I$1:I510,0),1)=0,"",INDEX(AN$1:AN510,MATCH(I511,I$1:I510,0),1)),"")</f>
        <v/>
      </c>
      <c r="AO511" s="2"/>
      <c r="AP511" s="2"/>
      <c r="AQ511" s="2"/>
      <c r="AR511" s="4"/>
      <c r="AS511" s="4"/>
      <c r="AT511" s="4"/>
      <c r="AU511" s="4"/>
      <c r="AV511" s="4"/>
      <c r="AW511" s="4"/>
      <c r="AX511" s="4"/>
      <c r="AY511" s="4"/>
      <c r="AZ511" s="4"/>
      <c r="BB511" s="4"/>
      <c r="BH511" s="4" t="str">
        <f>IF(IFERROR(VLOOKUP(F511,F512:F$1993,1,0),"")="","",COUNTIF(F:F,F511))</f>
        <v/>
      </c>
      <c r="BI511" s="4"/>
      <c r="BM511" s="5" t="str">
        <f>IF(B511="","",IF(BH511="",1+(MAX(BM$2:BM510)),""))</f>
        <v/>
      </c>
      <c r="BN511" s="5" t="str">
        <f t="shared" si="111"/>
        <v/>
      </c>
      <c r="BO511" s="5" t="str">
        <f t="shared" si="112"/>
        <v/>
      </c>
      <c r="BP511" s="15" t="str">
        <f t="shared" si="113"/>
        <v/>
      </c>
      <c r="BQ511" s="29"/>
      <c r="BR511" s="16"/>
      <c r="BS511" s="5" t="str">
        <f t="shared" si="119"/>
        <v/>
      </c>
      <c r="BV511" s="5" t="str">
        <f t="shared" si="114"/>
        <v/>
      </c>
      <c r="BW511" s="5" t="str">
        <f>IF(I511="","",IFERROR(IF(VLOOKUP(I511,I$2:I510,1,0)=0,"",""),I511))</f>
        <v/>
      </c>
      <c r="BX511" s="25" t="str">
        <f>IF(BW511="","",(IFERROR(VLOOKUP(MID(BW511,1,1),$CO$2:CS$28,3,0),0)+IFERROR(VLOOKUP(MID(BW511,2,1),CO$2:CS$28,4,0),0)+IFERROR(VLOOKUP(MID(BW511,3,1),CO$2:CS$28,5,0),0)+(ROW(BW511)/1000000000000)))</f>
        <v/>
      </c>
      <c r="BZ511" s="5">
        <v>510</v>
      </c>
      <c r="CA511" s="5" t="str">
        <f>IFERROR(VLOOKUP(BZ511,BV$2:BW1587,2,0),"")</f>
        <v/>
      </c>
      <c r="CU511" s="5" t="e">
        <f>IF(REPORTE!AH$2="si",IF(F511=VALUE(REPORTE!C$11),IF(SUM(CU512:CU$1993),CONCATENATE(INT(B511),", "),INT(B511)),""),IF(F511=VALUE(REPORTE!C$10),IF(SUM(CU512:CU$1993),CONCATENATE(INT(B511),", "),INT(B511)),""))</f>
        <v>#VALUE!</v>
      </c>
    </row>
    <row r="512" spans="1:100" s="5" customFormat="1" ht="15" customHeight="1" x14ac:dyDescent="0.25">
      <c r="A512" s="4" t="str">
        <f t="shared" si="110"/>
        <v/>
      </c>
      <c r="B512" s="6"/>
      <c r="C512" s="4"/>
      <c r="D512" s="4"/>
      <c r="F512" s="6"/>
      <c r="G512" s="1" t="str">
        <f>IFERROR(INDEX('padron cfe'!B:B,MATCH(DATOS!F512,'padron cfe'!A:A,0),1),"")</f>
        <v/>
      </c>
      <c r="H512" s="4"/>
      <c r="J512" s="2" t="str">
        <f>IFERROR(INDEX('padron cfe'!C:C,MATCH(DATOS!F512,'padron cfe'!A:A,0),1),"")</f>
        <v/>
      </c>
      <c r="K512" s="4"/>
      <c r="L512" s="4" t="str">
        <f>IFERROR(IF(VLOOKUP(I512,I$2:L511,4,0)=0,"",VLOOKUP(I512,I$2:L511,4,0)),"")</f>
        <v/>
      </c>
      <c r="M512" s="4" t="str">
        <f>IFERROR(IF(VLOOKUP(I512,I$2:M511,5,0)=0,"",VLOOKUP(I512,I$2:M511,5,0)),"")</f>
        <v/>
      </c>
      <c r="N512" s="4"/>
      <c r="O512" s="2"/>
      <c r="P512" s="2"/>
      <c r="T512" s="2" t="str">
        <f>IFERROR(INDEX('padron cfe'!D:D,MATCH(DATOS!F512,'padron cfe'!A:A,0),1),"")</f>
        <v/>
      </c>
      <c r="U512" s="4"/>
      <c r="V512" s="4"/>
      <c r="W512" s="4"/>
      <c r="X512" s="4"/>
      <c r="Y512" s="4"/>
      <c r="AA512" s="4"/>
      <c r="AB512" s="4"/>
      <c r="AC512" s="4"/>
      <c r="AD512" s="4"/>
      <c r="AE512" s="4"/>
      <c r="AF512" s="97" t="str">
        <f>IFERROR(INDEX(bombas!F:F,MATCH(B512,bombas!I:I,0),1),"")</f>
        <v/>
      </c>
      <c r="AG512" s="6" t="str">
        <f>IFERROR(INDEX(bombas!H:H,MATCH(B512,bombas!I:I,0),1),"")</f>
        <v/>
      </c>
      <c r="AH512" s="4"/>
      <c r="AI512" s="4" t="str">
        <f t="shared" si="115"/>
        <v/>
      </c>
      <c r="AJ512" s="4"/>
      <c r="AK512" s="127" t="str">
        <f t="shared" si="120"/>
        <v/>
      </c>
      <c r="AL512" s="2" t="str">
        <f>IFERROR(IF(INDEX(AL$1:AL511,MATCH(I512,I$1:I511,0),1)=0,"",INDEX(AL$1:AL511,MATCH(I512,I$1:I511,0),1)),"")</f>
        <v/>
      </c>
      <c r="AM512" s="2" t="str">
        <f>IFERROR(IF(INDEX(AM$1:AM511,MATCH(I512,I$1:I511,0),1)=0,"",INDEX(AM$1:AM511,MATCH(I512,I$1:I511,0),1)),"")</f>
        <v/>
      </c>
      <c r="AN512" s="2" t="str">
        <f>IFERROR(IF(INDEX(AN$1:AN511,MATCH(I512,I$1:I511,0),1)=0,"",INDEX(AN$1:AN511,MATCH(I512,I$1:I511,0),1)),"")</f>
        <v/>
      </c>
      <c r="AO512" s="2"/>
      <c r="AP512" s="2"/>
      <c r="AQ512" s="2"/>
      <c r="AR512" s="4"/>
      <c r="AS512" s="4"/>
      <c r="AT512" s="4"/>
      <c r="AU512" s="4"/>
      <c r="AV512" s="4"/>
      <c r="AW512" s="4"/>
      <c r="AX512" s="4"/>
      <c r="AY512" s="4"/>
      <c r="AZ512" s="4"/>
      <c r="BB512" s="4"/>
      <c r="BH512" s="4" t="str">
        <f>IF(IFERROR(VLOOKUP(F512,F513:F$1993,1,0),"")="","",COUNTIF(F:F,F512))</f>
        <v/>
      </c>
      <c r="BI512" s="4"/>
      <c r="BM512" s="5" t="str">
        <f>IF(B512="","",IF(BH512="",1+(MAX(BM$2:BM511)),""))</f>
        <v/>
      </c>
      <c r="BN512" s="5" t="str">
        <f t="shared" si="111"/>
        <v/>
      </c>
      <c r="BO512" s="5" t="str">
        <f t="shared" si="112"/>
        <v/>
      </c>
      <c r="BP512" s="15" t="str">
        <f t="shared" si="113"/>
        <v/>
      </c>
      <c r="BQ512" s="29"/>
      <c r="BR512" s="16"/>
      <c r="BS512" s="5" t="str">
        <f t="shared" si="119"/>
        <v/>
      </c>
      <c r="BV512" s="5" t="str">
        <f t="shared" si="114"/>
        <v/>
      </c>
      <c r="BW512" s="5" t="str">
        <f>IF(I512="","",IFERROR(IF(VLOOKUP(I512,I$2:I511,1,0)=0,"",""),I512))</f>
        <v/>
      </c>
      <c r="BX512" s="25" t="str">
        <f>IF(BW512="","",(IFERROR(VLOOKUP(MID(BW512,1,1),$CO$2:CS$28,3,0),0)+IFERROR(VLOOKUP(MID(BW512,2,1),CO$2:CS$28,4,0),0)+IFERROR(VLOOKUP(MID(BW512,3,1),CO$2:CS$28,5,0),0)+(ROW(BW512)/1000000000000)))</f>
        <v/>
      </c>
      <c r="BZ512" s="5">
        <v>511</v>
      </c>
      <c r="CA512" s="5" t="str">
        <f>IFERROR(VLOOKUP(BZ512,BV$2:BW1588,2,0),"")</f>
        <v/>
      </c>
      <c r="CU512" s="5" t="e">
        <f>IF(REPORTE!AH$2="si",IF(F512=VALUE(REPORTE!C$11),IF(SUM(CU513:CU$1993),CONCATENATE(INT(B512),", "),INT(B512)),""),IF(F512=VALUE(REPORTE!C$10),IF(SUM(CU513:CU$1993),CONCATENATE(INT(B512),", "),INT(B512)),""))</f>
        <v>#VALUE!</v>
      </c>
    </row>
    <row r="513" spans="1:99" s="5" customFormat="1" ht="15" customHeight="1" x14ac:dyDescent="0.25">
      <c r="A513" s="4" t="str">
        <f t="shared" si="110"/>
        <v/>
      </c>
      <c r="B513" s="6"/>
      <c r="C513" s="4"/>
      <c r="D513" s="4"/>
      <c r="F513" s="6"/>
      <c r="G513" s="1" t="str">
        <f>IFERROR(INDEX('padron cfe'!B:B,MATCH(DATOS!F513,'padron cfe'!A:A,0),1),"")</f>
        <v/>
      </c>
      <c r="H513" s="4"/>
      <c r="J513" s="2" t="str">
        <f>IFERROR(INDEX('padron cfe'!C:C,MATCH(DATOS!F513,'padron cfe'!A:A,0),1),"")</f>
        <v/>
      </c>
      <c r="K513" s="4"/>
      <c r="L513" s="4" t="str">
        <f>IFERROR(IF(VLOOKUP(I513,I$2:L512,4,0)=0,"",VLOOKUP(I513,I$2:L512,4,0)),"")</f>
        <v/>
      </c>
      <c r="M513" s="4" t="str">
        <f>IFERROR(IF(VLOOKUP(I513,I$2:M512,5,0)=0,"",VLOOKUP(I513,I$2:M512,5,0)),"")</f>
        <v/>
      </c>
      <c r="N513" s="4"/>
      <c r="O513" s="2"/>
      <c r="P513" s="2"/>
      <c r="T513" s="2" t="str">
        <f>IFERROR(INDEX('padron cfe'!D:D,MATCH(DATOS!F513,'padron cfe'!A:A,0),1),"")</f>
        <v/>
      </c>
      <c r="U513" s="4"/>
      <c r="V513" s="4"/>
      <c r="W513" s="4"/>
      <c r="X513" s="4"/>
      <c r="Y513" s="4"/>
      <c r="AA513" s="4"/>
      <c r="AB513" s="4"/>
      <c r="AC513" s="4"/>
      <c r="AD513" s="4"/>
      <c r="AE513" s="4"/>
      <c r="AF513" s="97" t="str">
        <f>IFERROR(INDEX(bombas!F:F,MATCH(B513,bombas!I:I,0),1),"")</f>
        <v/>
      </c>
      <c r="AG513" s="6" t="str">
        <f>IFERROR(INDEX(bombas!H:H,MATCH(B513,bombas!I:I,0),1),"")</f>
        <v/>
      </c>
      <c r="AH513" s="4"/>
      <c r="AI513" s="4" t="str">
        <f t="shared" si="115"/>
        <v/>
      </c>
      <c r="AJ513" s="4"/>
      <c r="AK513" s="127" t="str">
        <f t="shared" si="120"/>
        <v/>
      </c>
      <c r="AL513" s="2" t="str">
        <f>IFERROR(IF(INDEX(AL$1:AL512,MATCH(I513,I$1:I512,0),1)=0,"",INDEX(AL$1:AL512,MATCH(I513,I$1:I512,0),1)),"")</f>
        <v/>
      </c>
      <c r="AM513" s="2" t="str">
        <f>IFERROR(IF(INDEX(AM$1:AM512,MATCH(I513,I$1:I512,0),1)=0,"",INDEX(AM$1:AM512,MATCH(I513,I$1:I512,0),1)),"")</f>
        <v/>
      </c>
      <c r="AN513" s="2" t="str">
        <f>IFERROR(IF(INDEX(AN$1:AN512,MATCH(I513,I$1:I512,0),1)=0,"",INDEX(AN$1:AN512,MATCH(I513,I$1:I512,0),1)),"")</f>
        <v/>
      </c>
      <c r="AO513" s="2"/>
      <c r="AP513" s="2"/>
      <c r="AQ513" s="2"/>
      <c r="AR513" s="4"/>
      <c r="AS513" s="4"/>
      <c r="AT513" s="4"/>
      <c r="AU513" s="4"/>
      <c r="AV513" s="4"/>
      <c r="AW513" s="4"/>
      <c r="AX513" s="4"/>
      <c r="AY513" s="4"/>
      <c r="AZ513" s="4"/>
      <c r="BB513" s="4"/>
      <c r="BH513" s="4" t="str">
        <f>IF(IFERROR(VLOOKUP(F513,F514:F$1993,1,0),"")="","",COUNTIF(F:F,F513))</f>
        <v/>
      </c>
      <c r="BI513" s="4"/>
      <c r="BM513" s="5" t="str">
        <f>IF(B513="","",IF(BH513="",1+(MAX(BM$2:BM512)),""))</f>
        <v/>
      </c>
      <c r="BN513" s="5" t="str">
        <f t="shared" si="111"/>
        <v/>
      </c>
      <c r="BO513" s="5" t="str">
        <f t="shared" si="112"/>
        <v/>
      </c>
      <c r="BP513" s="15" t="str">
        <f t="shared" si="113"/>
        <v/>
      </c>
      <c r="BQ513" s="29"/>
      <c r="BR513" s="16"/>
      <c r="BS513" s="5" t="str">
        <f t="shared" si="119"/>
        <v/>
      </c>
      <c r="BV513" s="5" t="str">
        <f t="shared" si="114"/>
        <v/>
      </c>
      <c r="BW513" s="5" t="str">
        <f>IF(I513="","",IFERROR(IF(VLOOKUP(I513,I$2:I512,1,0)=0,"",""),I513))</f>
        <v/>
      </c>
      <c r="BX513" s="25" t="str">
        <f>IF(BW513="","",(IFERROR(VLOOKUP(MID(BW513,1,1),$CO$2:CS$28,3,0),0)+IFERROR(VLOOKUP(MID(BW513,2,1),CO$2:CS$28,4,0),0)+IFERROR(VLOOKUP(MID(BW513,3,1),CO$2:CS$28,5,0),0)+(ROW(BW513)/1000000000000)))</f>
        <v/>
      </c>
      <c r="BZ513" s="5">
        <v>512</v>
      </c>
      <c r="CA513" s="5" t="str">
        <f>IFERROR(VLOOKUP(BZ513,BV$2:BW1589,2,0),"")</f>
        <v/>
      </c>
      <c r="CU513" s="5" t="e">
        <f>IF(REPORTE!AH$2="si",IF(F513=VALUE(REPORTE!C$11),IF(SUM(CU514:CU$1993),CONCATENATE(INT(B513),", "),INT(B513)),""),IF(F513=VALUE(REPORTE!C$10),IF(SUM(CU514:CU$1993),CONCATENATE(INT(B513),", "),INT(B513)),""))</f>
        <v>#VALUE!</v>
      </c>
    </row>
    <row r="514" spans="1:99" s="5" customFormat="1" ht="15" customHeight="1" x14ac:dyDescent="0.25">
      <c r="A514" s="4" t="str">
        <f t="shared" ref="A514:A577" si="121">IF(BB514="",IF(B514="","",IF(LEN(B514)=1,"000"&amp;B514,IF(LEN(B514)=2,"00"&amp;B514,IF(LEN(B514)=3,"0"&amp;B514,B514)))),F514)</f>
        <v/>
      </c>
      <c r="B514" s="6"/>
      <c r="C514" s="4"/>
      <c r="D514" s="4"/>
      <c r="F514" s="6"/>
      <c r="G514" s="1" t="str">
        <f>IFERROR(INDEX('padron cfe'!B:B,MATCH(DATOS!F514,'padron cfe'!A:A,0),1),"")</f>
        <v/>
      </c>
      <c r="H514" s="4"/>
      <c r="J514" s="2" t="str">
        <f>IFERROR(INDEX('padron cfe'!C:C,MATCH(DATOS!F514,'padron cfe'!A:A,0),1),"")</f>
        <v/>
      </c>
      <c r="K514" s="4"/>
      <c r="L514" s="4" t="str">
        <f>IFERROR(IF(VLOOKUP(I514,I$2:L513,4,0)=0,"",VLOOKUP(I514,I$2:L513,4,0)),"")</f>
        <v/>
      </c>
      <c r="M514" s="4" t="str">
        <f>IFERROR(IF(VLOOKUP(I514,I$2:M513,5,0)=0,"",VLOOKUP(I514,I$2:M513,5,0)),"")</f>
        <v/>
      </c>
      <c r="N514" s="4"/>
      <c r="O514" s="2"/>
      <c r="P514" s="2"/>
      <c r="T514" s="2" t="str">
        <f>IFERROR(INDEX('padron cfe'!D:D,MATCH(DATOS!F514,'padron cfe'!A:A,0),1),"")</f>
        <v/>
      </c>
      <c r="U514" s="4"/>
      <c r="V514" s="4"/>
      <c r="W514" s="4"/>
      <c r="X514" s="4"/>
      <c r="Y514" s="4"/>
      <c r="AA514" s="4"/>
      <c r="AB514" s="4"/>
      <c r="AC514" s="4"/>
      <c r="AD514" s="4"/>
      <c r="AE514" s="4"/>
      <c r="AF514" s="97" t="str">
        <f>IFERROR(INDEX(bombas!F:F,MATCH(B514,bombas!I:I,0),1),"")</f>
        <v/>
      </c>
      <c r="AG514" s="6" t="str">
        <f>IFERROR(INDEX(bombas!H:H,MATCH(B514,bombas!I:I,0),1),"")</f>
        <v/>
      </c>
      <c r="AH514" s="4"/>
      <c r="AI514" s="4" t="str">
        <f t="shared" si="115"/>
        <v/>
      </c>
      <c r="AJ514" s="4"/>
      <c r="AK514" s="127" t="str">
        <f t="shared" si="120"/>
        <v/>
      </c>
      <c r="AL514" s="2" t="str">
        <f>IFERROR(IF(INDEX(AL$1:AL513,MATCH(I514,I$1:I513,0),1)=0,"",INDEX(AL$1:AL513,MATCH(I514,I$1:I513,0),1)),"")</f>
        <v/>
      </c>
      <c r="AM514" s="2" t="str">
        <f>IFERROR(IF(INDEX(AM$1:AM513,MATCH(I514,I$1:I513,0),1)=0,"",INDEX(AM$1:AM513,MATCH(I514,I$1:I513,0),1)),"")</f>
        <v/>
      </c>
      <c r="AN514" s="2" t="str">
        <f>IFERROR(IF(INDEX(AN$1:AN513,MATCH(I514,I$1:I513,0),1)=0,"",INDEX(AN$1:AN513,MATCH(I514,I$1:I513,0),1)),"")</f>
        <v/>
      </c>
      <c r="AO514" s="2"/>
      <c r="AP514" s="2"/>
      <c r="AQ514" s="2"/>
      <c r="AR514" s="4"/>
      <c r="AS514" s="4"/>
      <c r="AT514" s="4"/>
      <c r="AU514" s="4"/>
      <c r="AV514" s="4"/>
      <c r="AW514" s="4"/>
      <c r="AX514" s="4"/>
      <c r="AY514" s="4"/>
      <c r="AZ514" s="4"/>
      <c r="BB514" s="4"/>
      <c r="BH514" s="4" t="str">
        <f>IF(IFERROR(VLOOKUP(F514,F515:F$1993,1,0),"")="","",COUNTIF(F:F,F514))</f>
        <v/>
      </c>
      <c r="BI514" s="4"/>
      <c r="BM514" s="5" t="str">
        <f>IF(B514="","",IF(BH514="",1+(MAX(BM$2:BM513)),""))</f>
        <v/>
      </c>
      <c r="BN514" s="5" t="str">
        <f t="shared" ref="BN514:BN577" si="122">IF(BM514="","",AI514)</f>
        <v/>
      </c>
      <c r="BO514" s="5" t="str">
        <f t="shared" ref="BO514:BO577" si="123">IF(BM514="","",E514)</f>
        <v/>
      </c>
      <c r="BP514" s="15" t="str">
        <f t="shared" ref="BP514:BP577" si="124">IF(BM514="","",F514)</f>
        <v/>
      </c>
      <c r="BQ514" s="29"/>
      <c r="BR514" s="16"/>
      <c r="BS514" s="5" t="str">
        <f t="shared" si="119"/>
        <v/>
      </c>
      <c r="BV514" s="5" t="str">
        <f t="shared" ref="BV514:BV577" si="125">IFERROR(RANK(BX514,BX$2:BX$1493,1),"")</f>
        <v/>
      </c>
      <c r="BW514" s="5" t="str">
        <f>IF(I514="","",IFERROR(IF(VLOOKUP(I514,I$2:I513,1,0)=0,"",""),I514))</f>
        <v/>
      </c>
      <c r="BX514" s="25" t="str">
        <f>IF(BW514="","",(IFERROR(VLOOKUP(MID(BW514,1,1),$CO$2:CS$28,3,0),0)+IFERROR(VLOOKUP(MID(BW514,2,1),CO$2:CS$28,4,0),0)+IFERROR(VLOOKUP(MID(BW514,3,1),CO$2:CS$28,5,0),0)+(ROW(BW514)/1000000000000)))</f>
        <v/>
      </c>
      <c r="BZ514" s="5">
        <v>513</v>
      </c>
      <c r="CA514" s="5" t="str">
        <f>IFERROR(VLOOKUP(BZ514,BV$2:BW1590,2,0),"")</f>
        <v/>
      </c>
      <c r="CU514" s="5" t="e">
        <f>IF(REPORTE!AH$2="si",IF(F514=VALUE(REPORTE!C$11),IF(SUM(CU515:CU$1993),CONCATENATE(INT(B514),", "),INT(B514)),""),IF(F514=VALUE(REPORTE!C$10),IF(SUM(CU515:CU$1993),CONCATENATE(INT(B514),", "),INT(B514)),""))</f>
        <v>#VALUE!</v>
      </c>
    </row>
    <row r="515" spans="1:99" s="5" customFormat="1" ht="15" customHeight="1" x14ac:dyDescent="0.25">
      <c r="A515" s="4" t="str">
        <f t="shared" si="121"/>
        <v/>
      </c>
      <c r="B515" s="6"/>
      <c r="C515" s="4"/>
      <c r="D515" s="4"/>
      <c r="F515" s="6"/>
      <c r="G515" s="1" t="str">
        <f>IFERROR(INDEX('padron cfe'!B:B,MATCH(DATOS!F515,'padron cfe'!A:A,0),1),"")</f>
        <v/>
      </c>
      <c r="H515" s="4"/>
      <c r="J515" s="2" t="str">
        <f>IFERROR(INDEX('padron cfe'!C:C,MATCH(DATOS!F515,'padron cfe'!A:A,0),1),"")</f>
        <v/>
      </c>
      <c r="K515" s="4"/>
      <c r="L515" s="4" t="str">
        <f>IFERROR(IF(VLOOKUP(I515,I$2:L514,4,0)=0,"",VLOOKUP(I515,I$2:L514,4,0)),"")</f>
        <v/>
      </c>
      <c r="M515" s="4" t="str">
        <f>IFERROR(IF(VLOOKUP(I515,I$2:M514,5,0)=0,"",VLOOKUP(I515,I$2:M514,5,0)),"")</f>
        <v/>
      </c>
      <c r="N515" s="4"/>
      <c r="O515" s="2"/>
      <c r="P515" s="2"/>
      <c r="T515" s="2" t="str">
        <f>IFERROR(INDEX('padron cfe'!D:D,MATCH(DATOS!F515,'padron cfe'!A:A,0),1),"")</f>
        <v/>
      </c>
      <c r="U515" s="4"/>
      <c r="V515" s="4"/>
      <c r="W515" s="4"/>
      <c r="X515" s="4"/>
      <c r="Y515" s="4"/>
      <c r="AA515" s="4"/>
      <c r="AB515" s="4"/>
      <c r="AC515" s="4"/>
      <c r="AD515" s="4"/>
      <c r="AE515" s="4"/>
      <c r="AF515" s="97" t="str">
        <f>IFERROR(INDEX(bombas!F:F,MATCH(B515,bombas!I:I,0),1),"")</f>
        <v/>
      </c>
      <c r="AG515" s="6" t="str">
        <f>IFERROR(INDEX(bombas!H:H,MATCH(B515,bombas!I:I,0),1),"")</f>
        <v/>
      </c>
      <c r="AH515" s="4"/>
      <c r="AI515" s="4" t="str">
        <f t="shared" si="115"/>
        <v/>
      </c>
      <c r="AJ515" s="4"/>
      <c r="AK515" s="127" t="str">
        <f t="shared" si="120"/>
        <v/>
      </c>
      <c r="AL515" s="2" t="str">
        <f>IFERROR(IF(INDEX(AL$1:AL514,MATCH(I515,I$1:I514,0),1)=0,"",INDEX(AL$1:AL514,MATCH(I515,I$1:I514,0),1)),"")</f>
        <v/>
      </c>
      <c r="AM515" s="2" t="str">
        <f>IFERROR(IF(INDEX(AM$1:AM514,MATCH(I515,I$1:I514,0),1)=0,"",INDEX(AM$1:AM514,MATCH(I515,I$1:I514,0),1)),"")</f>
        <v/>
      </c>
      <c r="AN515" s="2" t="str">
        <f>IFERROR(IF(INDEX(AN$1:AN514,MATCH(I515,I$1:I514,0),1)=0,"",INDEX(AN$1:AN514,MATCH(I515,I$1:I514,0),1)),"")</f>
        <v/>
      </c>
      <c r="AO515" s="2"/>
      <c r="AP515" s="2"/>
      <c r="AQ515" s="2"/>
      <c r="AR515" s="4"/>
      <c r="AS515" s="4"/>
      <c r="AT515" s="4"/>
      <c r="AU515" s="4"/>
      <c r="AV515" s="4"/>
      <c r="AW515" s="4"/>
      <c r="AX515" s="4"/>
      <c r="AY515" s="4"/>
      <c r="AZ515" s="4"/>
      <c r="BB515" s="4"/>
      <c r="BH515" s="4" t="str">
        <f>IF(IFERROR(VLOOKUP(F515,F516:F$1993,1,0),"")="","",COUNTIF(F:F,F515))</f>
        <v/>
      </c>
      <c r="BI515" s="4"/>
      <c r="BM515" s="5" t="str">
        <f>IF(B515="","",IF(BH515="",1+(MAX(BM$2:BM514)),""))</f>
        <v/>
      </c>
      <c r="BN515" s="5" t="str">
        <f t="shared" si="122"/>
        <v/>
      </c>
      <c r="BO515" s="5" t="str">
        <f t="shared" si="123"/>
        <v/>
      </c>
      <c r="BP515" s="15" t="str">
        <f t="shared" si="124"/>
        <v/>
      </c>
      <c r="BQ515" s="29"/>
      <c r="BR515" s="16"/>
      <c r="BS515" s="5" t="str">
        <f t="shared" si="119"/>
        <v/>
      </c>
      <c r="BV515" s="5" t="str">
        <f t="shared" si="125"/>
        <v/>
      </c>
      <c r="BW515" s="5" t="str">
        <f>IF(I515="","",IFERROR(IF(VLOOKUP(I515,I$2:I514,1,0)=0,"",""),I515))</f>
        <v/>
      </c>
      <c r="BX515" s="25" t="str">
        <f>IF(BW515="","",(IFERROR(VLOOKUP(MID(BW515,1,1),$CO$2:CS$28,3,0),0)+IFERROR(VLOOKUP(MID(BW515,2,1),CO$2:CS$28,4,0),0)+IFERROR(VLOOKUP(MID(BW515,3,1),CO$2:CS$28,5,0),0)+(ROW(BW515)/1000000000000)))</f>
        <v/>
      </c>
      <c r="BZ515" s="5">
        <v>514</v>
      </c>
      <c r="CA515" s="5" t="str">
        <f>IFERROR(VLOOKUP(BZ515,BV$2:BW1591,2,0),"")</f>
        <v/>
      </c>
      <c r="CU515" s="5" t="e">
        <f>IF(REPORTE!AH$2="si",IF(F515=VALUE(REPORTE!C$11),IF(SUM(CU516:CU$1993),CONCATENATE(INT(B515),", "),INT(B515)),""),IF(F515=VALUE(REPORTE!C$10),IF(SUM(CU516:CU$1993),CONCATENATE(INT(B515),", "),INT(B515)),""))</f>
        <v>#VALUE!</v>
      </c>
    </row>
    <row r="516" spans="1:99" s="5" customFormat="1" ht="15" customHeight="1" x14ac:dyDescent="0.25">
      <c r="A516" s="4" t="str">
        <f t="shared" si="121"/>
        <v/>
      </c>
      <c r="B516" s="6"/>
      <c r="C516" s="4"/>
      <c r="D516" s="4"/>
      <c r="F516" s="6"/>
      <c r="G516" s="1" t="str">
        <f>IFERROR(INDEX('padron cfe'!B:B,MATCH(DATOS!F516,'padron cfe'!A:A,0),1),"")</f>
        <v/>
      </c>
      <c r="H516" s="4"/>
      <c r="J516" s="2" t="str">
        <f>IFERROR(INDEX('padron cfe'!C:C,MATCH(DATOS!F516,'padron cfe'!A:A,0),1),"")</f>
        <v/>
      </c>
      <c r="K516" s="4"/>
      <c r="L516" s="4" t="str">
        <f>IFERROR(IF(VLOOKUP(I516,I$2:L515,4,0)=0,"",VLOOKUP(I516,I$2:L515,4,0)),"")</f>
        <v/>
      </c>
      <c r="M516" s="4" t="str">
        <f>IFERROR(IF(VLOOKUP(I516,I$2:M515,5,0)=0,"",VLOOKUP(I516,I$2:M515,5,0)),"")</f>
        <v/>
      </c>
      <c r="N516" s="4"/>
      <c r="O516" s="2"/>
      <c r="P516" s="2"/>
      <c r="T516" s="2" t="str">
        <f>IFERROR(INDEX('padron cfe'!D:D,MATCH(DATOS!F516,'padron cfe'!A:A,0),1),"")</f>
        <v/>
      </c>
      <c r="U516" s="4"/>
      <c r="V516" s="4"/>
      <c r="W516" s="4"/>
      <c r="X516" s="4"/>
      <c r="Y516" s="4"/>
      <c r="AA516" s="4"/>
      <c r="AB516" s="4"/>
      <c r="AC516" s="4"/>
      <c r="AD516" s="4"/>
      <c r="AE516" s="4"/>
      <c r="AF516" s="97" t="str">
        <f>IFERROR(INDEX(bombas!F:F,MATCH(B516,bombas!I:I,0),1),"")</f>
        <v/>
      </c>
      <c r="AG516" s="6" t="str">
        <f>IFERROR(INDEX(bombas!H:H,MATCH(B516,bombas!I:I,0),1),"")</f>
        <v/>
      </c>
      <c r="AH516" s="4"/>
      <c r="AI516" s="4" t="str">
        <f t="shared" ref="AI516:AI579" si="126">IF(AH516="","",(AH516*0.746*365*24)*0.75+438)</f>
        <v/>
      </c>
      <c r="AJ516" s="4"/>
      <c r="AK516" s="127" t="str">
        <f t="shared" si="120"/>
        <v/>
      </c>
      <c r="AL516" s="2" t="str">
        <f>IFERROR(IF(INDEX(AL$1:AL515,MATCH(I516,I$1:I515,0),1)=0,"",INDEX(AL$1:AL515,MATCH(I516,I$1:I515,0),1)),"")</f>
        <v/>
      </c>
      <c r="AM516" s="2" t="str">
        <f>IFERROR(IF(INDEX(AM$1:AM515,MATCH(I516,I$1:I515,0),1)=0,"",INDEX(AM$1:AM515,MATCH(I516,I$1:I515,0),1)),"")</f>
        <v/>
      </c>
      <c r="AN516" s="2" t="str">
        <f>IFERROR(IF(INDEX(AN$1:AN515,MATCH(I516,I$1:I515,0),1)=0,"",INDEX(AN$1:AN515,MATCH(I516,I$1:I515,0),1)),"")</f>
        <v/>
      </c>
      <c r="AO516" s="2"/>
      <c r="AP516" s="2"/>
      <c r="AQ516" s="2"/>
      <c r="AR516" s="4"/>
      <c r="AS516" s="4"/>
      <c r="AT516" s="4"/>
      <c r="AU516" s="4"/>
      <c r="AV516" s="4"/>
      <c r="AW516" s="4"/>
      <c r="AX516" s="4"/>
      <c r="AY516" s="4"/>
      <c r="AZ516" s="4"/>
      <c r="BB516" s="4"/>
      <c r="BH516" s="4" t="str">
        <f>IF(IFERROR(VLOOKUP(F516,F517:F$1993,1,0),"")="","",COUNTIF(F:F,F516))</f>
        <v/>
      </c>
      <c r="BI516" s="4"/>
      <c r="BM516" s="5" t="str">
        <f>IF(B516="","",IF(BH516="",1+(MAX(BM$2:BM515)),""))</f>
        <v/>
      </c>
      <c r="BN516" s="5" t="str">
        <f t="shared" si="122"/>
        <v/>
      </c>
      <c r="BO516" s="5" t="str">
        <f t="shared" si="123"/>
        <v/>
      </c>
      <c r="BP516" s="15" t="str">
        <f t="shared" si="124"/>
        <v/>
      </c>
      <c r="BQ516" s="29"/>
      <c r="BR516" s="16"/>
      <c r="BS516" s="5" t="str">
        <f t="shared" si="119"/>
        <v/>
      </c>
      <c r="BV516" s="5" t="str">
        <f t="shared" si="125"/>
        <v/>
      </c>
      <c r="BW516" s="5" t="str">
        <f>IF(I516="","",IFERROR(IF(VLOOKUP(I516,I$2:I515,1,0)=0,"",""),I516))</f>
        <v/>
      </c>
      <c r="BX516" s="25" t="str">
        <f>IF(BW516="","",(IFERROR(VLOOKUP(MID(BW516,1,1),$CO$2:CS$28,3,0),0)+IFERROR(VLOOKUP(MID(BW516,2,1),CO$2:CS$28,4,0),0)+IFERROR(VLOOKUP(MID(BW516,3,1),CO$2:CS$28,5,0),0)+(ROW(BW516)/1000000000000)))</f>
        <v/>
      </c>
      <c r="BZ516" s="5">
        <v>515</v>
      </c>
      <c r="CA516" s="5" t="str">
        <f>IFERROR(VLOOKUP(BZ516,BV$2:BW1592,2,0),"")</f>
        <v/>
      </c>
      <c r="CU516" s="5" t="e">
        <f>IF(REPORTE!AH$2="si",IF(F516=VALUE(REPORTE!C$11),IF(SUM(CU517:CU$1993),CONCATENATE(INT(B516),", "),INT(B516)),""),IF(F516=VALUE(REPORTE!C$10),IF(SUM(CU517:CU$1993),CONCATENATE(INT(B516),", "),INT(B516)),""))</f>
        <v>#VALUE!</v>
      </c>
    </row>
    <row r="517" spans="1:99" s="5" customFormat="1" ht="15" customHeight="1" x14ac:dyDescent="0.25">
      <c r="A517" s="4" t="str">
        <f t="shared" si="121"/>
        <v/>
      </c>
      <c r="B517" s="6"/>
      <c r="C517" s="4"/>
      <c r="D517" s="4"/>
      <c r="F517" s="6"/>
      <c r="G517" s="1" t="str">
        <f>IFERROR(INDEX('padron cfe'!B:B,MATCH(DATOS!F517,'padron cfe'!A:A,0),1),"")</f>
        <v/>
      </c>
      <c r="H517" s="4"/>
      <c r="J517" s="2" t="str">
        <f>IFERROR(INDEX('padron cfe'!C:C,MATCH(DATOS!F517,'padron cfe'!A:A,0),1),"")</f>
        <v/>
      </c>
      <c r="K517" s="4"/>
      <c r="L517" s="4" t="str">
        <f>IFERROR(IF(VLOOKUP(I517,I$2:L516,4,0)=0,"",VLOOKUP(I517,I$2:L516,4,0)),"")</f>
        <v/>
      </c>
      <c r="M517" s="4" t="str">
        <f>IFERROR(IF(VLOOKUP(I517,I$2:M516,5,0)=0,"",VLOOKUP(I517,I$2:M516,5,0)),"")</f>
        <v/>
      </c>
      <c r="N517" s="4"/>
      <c r="O517" s="2"/>
      <c r="P517" s="2"/>
      <c r="T517" s="2" t="str">
        <f>IFERROR(INDEX('padron cfe'!D:D,MATCH(DATOS!F517,'padron cfe'!A:A,0),1),"")</f>
        <v/>
      </c>
      <c r="U517" s="4"/>
      <c r="V517" s="4"/>
      <c r="W517" s="4"/>
      <c r="X517" s="4"/>
      <c r="Y517" s="4"/>
      <c r="AA517" s="4"/>
      <c r="AB517" s="4"/>
      <c r="AC517" s="4"/>
      <c r="AD517" s="4"/>
      <c r="AE517" s="4"/>
      <c r="AF517" s="97" t="str">
        <f>IFERROR(INDEX(bombas!F:F,MATCH(B517,bombas!I:I,0),1),"")</f>
        <v/>
      </c>
      <c r="AG517" s="6" t="str">
        <f>IFERROR(INDEX(bombas!H:H,MATCH(B517,bombas!I:I,0),1),"")</f>
        <v/>
      </c>
      <c r="AH517" s="4"/>
      <c r="AI517" s="4" t="str">
        <f t="shared" si="126"/>
        <v/>
      </c>
      <c r="AJ517" s="4"/>
      <c r="AK517" s="127" t="str">
        <f t="shared" si="120"/>
        <v/>
      </c>
      <c r="AL517" s="2" t="str">
        <f>IFERROR(IF(INDEX(AL$1:AL516,MATCH(I517,I$1:I516,0),1)=0,"",INDEX(AL$1:AL516,MATCH(I517,I$1:I516,0),1)),"")</f>
        <v/>
      </c>
      <c r="AM517" s="2" t="str">
        <f>IFERROR(IF(INDEX(AM$1:AM516,MATCH(I517,I$1:I516,0),1)=0,"",INDEX(AM$1:AM516,MATCH(I517,I$1:I516,0),1)),"")</f>
        <v/>
      </c>
      <c r="AN517" s="2" t="str">
        <f>IFERROR(IF(INDEX(AN$1:AN516,MATCH(I517,I$1:I516,0),1)=0,"",INDEX(AN$1:AN516,MATCH(I517,I$1:I516,0),1)),"")</f>
        <v/>
      </c>
      <c r="AO517" s="2"/>
      <c r="AP517" s="2"/>
      <c r="AQ517" s="2"/>
      <c r="AR517" s="4"/>
      <c r="AS517" s="4"/>
      <c r="AT517" s="4"/>
      <c r="AU517" s="4"/>
      <c r="AV517" s="4"/>
      <c r="AW517" s="4"/>
      <c r="AX517" s="4"/>
      <c r="AY517" s="4"/>
      <c r="AZ517" s="4"/>
      <c r="BB517" s="4"/>
      <c r="BH517" s="4" t="str">
        <f>IF(IFERROR(VLOOKUP(F517,F518:F$1993,1,0),"")="","",COUNTIF(F:F,F517))</f>
        <v/>
      </c>
      <c r="BI517" s="4"/>
      <c r="BM517" s="5" t="str">
        <f>IF(B517="","",IF(BH517="",1+(MAX(BM$2:BM516)),""))</f>
        <v/>
      </c>
      <c r="BN517" s="5" t="str">
        <f t="shared" si="122"/>
        <v/>
      </c>
      <c r="BO517" s="5" t="str">
        <f t="shared" si="123"/>
        <v/>
      </c>
      <c r="BP517" s="15" t="str">
        <f t="shared" si="124"/>
        <v/>
      </c>
      <c r="BQ517" s="29"/>
      <c r="BR517" s="16"/>
      <c r="BS517" s="5" t="str">
        <f t="shared" si="119"/>
        <v/>
      </c>
      <c r="BV517" s="5" t="str">
        <f t="shared" si="125"/>
        <v/>
      </c>
      <c r="BW517" s="5" t="str">
        <f>IF(I517="","",IFERROR(IF(VLOOKUP(I517,I$2:I516,1,0)=0,"",""),I517))</f>
        <v/>
      </c>
      <c r="BX517" s="25" t="str">
        <f>IF(BW517="","",(IFERROR(VLOOKUP(MID(BW517,1,1),$CO$2:CS$28,3,0),0)+IFERROR(VLOOKUP(MID(BW517,2,1),CO$2:CS$28,4,0),0)+IFERROR(VLOOKUP(MID(BW517,3,1),CO$2:CS$28,5,0),0)+(ROW(BW517)/1000000000000)))</f>
        <v/>
      </c>
      <c r="BZ517" s="5">
        <v>516</v>
      </c>
      <c r="CA517" s="5" t="str">
        <f>IFERROR(VLOOKUP(BZ517,BV$2:BW1593,2,0),"")</f>
        <v/>
      </c>
      <c r="CU517" s="5" t="e">
        <f>IF(REPORTE!AH$2="si",IF(F517=VALUE(REPORTE!C$11),IF(SUM(CU518:CU$1993),CONCATENATE(INT(B517),", "),INT(B517)),""),IF(F517=VALUE(REPORTE!C$10),IF(SUM(CU518:CU$1993),CONCATENATE(INT(B517),", "),INT(B517)),""))</f>
        <v>#VALUE!</v>
      </c>
    </row>
    <row r="518" spans="1:99" s="5" customFormat="1" ht="15" customHeight="1" x14ac:dyDescent="0.25">
      <c r="A518" s="4" t="str">
        <f t="shared" si="121"/>
        <v/>
      </c>
      <c r="B518" s="6"/>
      <c r="C518" s="4"/>
      <c r="D518" s="4"/>
      <c r="F518" s="6"/>
      <c r="G518" s="1" t="str">
        <f>IFERROR(INDEX('padron cfe'!B:B,MATCH(DATOS!F518,'padron cfe'!A:A,0),1),"")</f>
        <v/>
      </c>
      <c r="H518" s="4"/>
      <c r="J518" s="2" t="str">
        <f>IFERROR(INDEX('padron cfe'!C:C,MATCH(DATOS!F518,'padron cfe'!A:A,0),1),"")</f>
        <v/>
      </c>
      <c r="K518" s="4"/>
      <c r="L518" s="4" t="str">
        <f>IFERROR(IF(VLOOKUP(I518,I$2:L517,4,0)=0,"",VLOOKUP(I518,I$2:L517,4,0)),"")</f>
        <v/>
      </c>
      <c r="M518" s="4" t="str">
        <f>IFERROR(IF(VLOOKUP(I518,I$2:M517,5,0)=0,"",VLOOKUP(I518,I$2:M517,5,0)),"")</f>
        <v/>
      </c>
      <c r="N518" s="4"/>
      <c r="O518" s="2"/>
      <c r="P518" s="2"/>
      <c r="T518" s="2" t="str">
        <f>IFERROR(INDEX('padron cfe'!D:D,MATCH(DATOS!F518,'padron cfe'!A:A,0),1),"")</f>
        <v/>
      </c>
      <c r="U518" s="4"/>
      <c r="V518" s="4"/>
      <c r="W518" s="4"/>
      <c r="X518" s="4"/>
      <c r="Y518" s="4"/>
      <c r="AA518" s="4"/>
      <c r="AB518" s="4"/>
      <c r="AC518" s="4"/>
      <c r="AD518" s="4"/>
      <c r="AE518" s="4"/>
      <c r="AF518" s="97" t="str">
        <f>IFERROR(INDEX(bombas!F:F,MATCH(B518,bombas!I:I,0),1),"")</f>
        <v/>
      </c>
      <c r="AG518" s="6" t="str">
        <f>IFERROR(INDEX(bombas!H:H,MATCH(B518,bombas!I:I,0),1),"")</f>
        <v/>
      </c>
      <c r="AH518" s="4"/>
      <c r="AI518" s="4" t="str">
        <f t="shared" si="126"/>
        <v/>
      </c>
      <c r="AJ518" s="4"/>
      <c r="AK518" s="127" t="str">
        <f t="shared" si="120"/>
        <v/>
      </c>
      <c r="AL518" s="2" t="str">
        <f>IFERROR(IF(INDEX(AL$1:AL517,MATCH(I518,I$1:I517,0),1)=0,"",INDEX(AL$1:AL517,MATCH(I518,I$1:I517,0),1)),"")</f>
        <v/>
      </c>
      <c r="AM518" s="2" t="str">
        <f>IFERROR(IF(INDEX(AM$1:AM517,MATCH(I518,I$1:I517,0),1)=0,"",INDEX(AM$1:AM517,MATCH(I518,I$1:I517,0),1)),"")</f>
        <v/>
      </c>
      <c r="AN518" s="2" t="str">
        <f>IFERROR(IF(INDEX(AN$1:AN517,MATCH(I518,I$1:I517,0),1)=0,"",INDEX(AN$1:AN517,MATCH(I518,I$1:I517,0),1)),"")</f>
        <v/>
      </c>
      <c r="AO518" s="2"/>
      <c r="AP518" s="2"/>
      <c r="AQ518" s="2"/>
      <c r="AR518" s="4"/>
      <c r="AS518" s="4"/>
      <c r="AT518" s="4"/>
      <c r="AU518" s="4"/>
      <c r="AV518" s="4"/>
      <c r="AW518" s="4"/>
      <c r="AX518" s="4"/>
      <c r="AY518" s="4"/>
      <c r="AZ518" s="4"/>
      <c r="BB518" s="4"/>
      <c r="BH518" s="4" t="str">
        <f>IF(IFERROR(VLOOKUP(F518,F519:F$1993,1,0),"")="","",COUNTIF(F:F,F518))</f>
        <v/>
      </c>
      <c r="BI518" s="4"/>
      <c r="BM518" s="5" t="str">
        <f>IF(B518="","",IF(BH518="",1+(MAX(BM$2:BM517)),""))</f>
        <v/>
      </c>
      <c r="BN518" s="5" t="str">
        <f t="shared" si="122"/>
        <v/>
      </c>
      <c r="BO518" s="5" t="str">
        <f t="shared" si="123"/>
        <v/>
      </c>
      <c r="BP518" s="15" t="str">
        <f t="shared" si="124"/>
        <v/>
      </c>
      <c r="BQ518" s="29"/>
      <c r="BR518" s="16"/>
      <c r="BS518" s="5" t="str">
        <f t="shared" si="119"/>
        <v/>
      </c>
      <c r="BV518" s="5" t="str">
        <f t="shared" si="125"/>
        <v/>
      </c>
      <c r="BW518" s="5" t="str">
        <f>IF(I518="","",IFERROR(IF(VLOOKUP(I518,I$2:I517,1,0)=0,"",""),I518))</f>
        <v/>
      </c>
      <c r="BX518" s="25" t="str">
        <f>IF(BW518="","",(IFERROR(VLOOKUP(MID(BW518,1,1),$CO$2:CS$28,3,0),0)+IFERROR(VLOOKUP(MID(BW518,2,1),CO$2:CS$28,4,0),0)+IFERROR(VLOOKUP(MID(BW518,3,1),CO$2:CS$28,5,0),0)+(ROW(BW518)/1000000000000)))</f>
        <v/>
      </c>
      <c r="BZ518" s="5">
        <v>517</v>
      </c>
      <c r="CA518" s="5" t="str">
        <f>IFERROR(VLOOKUP(BZ518,BV$2:BW1594,2,0),"")</f>
        <v/>
      </c>
      <c r="CU518" s="5" t="e">
        <f>IF(REPORTE!AH$2="si",IF(F518=VALUE(REPORTE!C$11),IF(SUM(CU519:CU$1993),CONCATENATE(INT(B518),", "),INT(B518)),""),IF(F518=VALUE(REPORTE!C$10),IF(SUM(CU519:CU$1993),CONCATENATE(INT(B518),", "),INT(B518)),""))</f>
        <v>#VALUE!</v>
      </c>
    </row>
    <row r="519" spans="1:99" s="5" customFormat="1" ht="15" customHeight="1" x14ac:dyDescent="0.25">
      <c r="A519" s="4" t="str">
        <f t="shared" si="121"/>
        <v/>
      </c>
      <c r="B519" s="6"/>
      <c r="C519" s="4"/>
      <c r="D519" s="4"/>
      <c r="F519" s="6"/>
      <c r="G519" s="1" t="str">
        <f>IFERROR(INDEX('padron cfe'!B:B,MATCH(DATOS!F519,'padron cfe'!A:A,0),1),"")</f>
        <v/>
      </c>
      <c r="H519" s="4"/>
      <c r="J519" s="2" t="str">
        <f>IFERROR(INDEX('padron cfe'!C:C,MATCH(DATOS!F519,'padron cfe'!A:A,0),1),"")</f>
        <v/>
      </c>
      <c r="K519" s="4"/>
      <c r="L519" s="4" t="str">
        <f>IFERROR(IF(VLOOKUP(I519,I$2:L518,4,0)=0,"",VLOOKUP(I519,I$2:L518,4,0)),"")</f>
        <v/>
      </c>
      <c r="M519" s="4" t="str">
        <f>IFERROR(IF(VLOOKUP(I519,I$2:M518,5,0)=0,"",VLOOKUP(I519,I$2:M518,5,0)),"")</f>
        <v/>
      </c>
      <c r="N519" s="4"/>
      <c r="O519" s="2"/>
      <c r="P519" s="2"/>
      <c r="T519" s="2" t="str">
        <f>IFERROR(INDEX('padron cfe'!D:D,MATCH(DATOS!F519,'padron cfe'!A:A,0),1),"")</f>
        <v/>
      </c>
      <c r="U519" s="4"/>
      <c r="V519" s="4"/>
      <c r="W519" s="4"/>
      <c r="X519" s="4"/>
      <c r="Y519" s="4"/>
      <c r="AA519" s="4"/>
      <c r="AB519" s="4"/>
      <c r="AC519" s="4"/>
      <c r="AD519" s="4"/>
      <c r="AE519" s="4"/>
      <c r="AF519" s="97" t="str">
        <f>IFERROR(INDEX(bombas!F:F,MATCH(B519,bombas!I:I,0),1),"")</f>
        <v/>
      </c>
      <c r="AG519" s="6" t="str">
        <f>IFERROR(INDEX(bombas!H:H,MATCH(B519,bombas!I:I,0),1),"")</f>
        <v/>
      </c>
      <c r="AH519" s="4"/>
      <c r="AI519" s="4" t="str">
        <f t="shared" si="126"/>
        <v/>
      </c>
      <c r="AJ519" s="4"/>
      <c r="AK519" s="127" t="str">
        <f t="shared" si="120"/>
        <v/>
      </c>
      <c r="AL519" s="2" t="str">
        <f>IFERROR(IF(INDEX(AL$1:AL518,MATCH(I519,I$1:I518,0),1)=0,"",INDEX(AL$1:AL518,MATCH(I519,I$1:I518,0),1)),"")</f>
        <v/>
      </c>
      <c r="AM519" s="2" t="str">
        <f>IFERROR(IF(INDEX(AM$1:AM518,MATCH(I519,I$1:I518,0),1)=0,"",INDEX(AM$1:AM518,MATCH(I519,I$1:I518,0),1)),"")</f>
        <v/>
      </c>
      <c r="AN519" s="2" t="str">
        <f>IFERROR(IF(INDEX(AN$1:AN518,MATCH(I519,I$1:I518,0),1)=0,"",INDEX(AN$1:AN518,MATCH(I519,I$1:I518,0),1)),"")</f>
        <v/>
      </c>
      <c r="AO519" s="2"/>
      <c r="AP519" s="2"/>
      <c r="AQ519" s="2"/>
      <c r="AR519" s="4"/>
      <c r="AS519" s="4"/>
      <c r="AT519" s="4"/>
      <c r="AU519" s="4"/>
      <c r="AV519" s="4"/>
      <c r="AW519" s="4"/>
      <c r="AX519" s="4"/>
      <c r="AY519" s="4"/>
      <c r="AZ519" s="4"/>
      <c r="BB519" s="4"/>
      <c r="BH519" s="4" t="str">
        <f>IF(IFERROR(VLOOKUP(F519,F520:F$1993,1,0),"")="","",COUNTIF(F:F,F519))</f>
        <v/>
      </c>
      <c r="BI519" s="4"/>
      <c r="BM519" s="5" t="str">
        <f>IF(B519="","",IF(BH519="",1+(MAX(BM$2:BM518)),""))</f>
        <v/>
      </c>
      <c r="BN519" s="5" t="str">
        <f t="shared" si="122"/>
        <v/>
      </c>
      <c r="BO519" s="5" t="str">
        <f t="shared" si="123"/>
        <v/>
      </c>
      <c r="BP519" s="15" t="str">
        <f t="shared" si="124"/>
        <v/>
      </c>
      <c r="BQ519" s="29"/>
      <c r="BR519" s="16"/>
      <c r="BS519" s="5" t="str">
        <f t="shared" si="119"/>
        <v/>
      </c>
      <c r="BV519" s="5" t="str">
        <f t="shared" si="125"/>
        <v/>
      </c>
      <c r="BW519" s="5" t="str">
        <f>IF(I519="","",IFERROR(IF(VLOOKUP(I519,I$2:I518,1,0)=0,"",""),I519))</f>
        <v/>
      </c>
      <c r="BX519" s="25" t="str">
        <f>IF(BW519="","",(IFERROR(VLOOKUP(MID(BW519,1,1),$CO$2:CS$28,3,0),0)+IFERROR(VLOOKUP(MID(BW519,2,1),CO$2:CS$28,4,0),0)+IFERROR(VLOOKUP(MID(BW519,3,1),CO$2:CS$28,5,0),0)+(ROW(BW519)/1000000000000)))</f>
        <v/>
      </c>
      <c r="BZ519" s="5">
        <v>518</v>
      </c>
      <c r="CA519" s="5" t="str">
        <f>IFERROR(VLOOKUP(BZ519,BV$2:BW1595,2,0),"")</f>
        <v/>
      </c>
      <c r="CU519" s="5" t="e">
        <f>IF(REPORTE!AH$2="si",IF(F519=VALUE(REPORTE!C$11),IF(SUM(CU520:CU$1993),CONCATENATE(INT(B519),", "),INT(B519)),""),IF(F519=VALUE(REPORTE!C$10),IF(SUM(CU520:CU$1993),CONCATENATE(INT(B519),", "),INT(B519)),""))</f>
        <v>#VALUE!</v>
      </c>
    </row>
    <row r="520" spans="1:99" s="5" customFormat="1" ht="15" customHeight="1" x14ac:dyDescent="0.25">
      <c r="A520" s="4" t="str">
        <f t="shared" si="121"/>
        <v/>
      </c>
      <c r="B520" s="6"/>
      <c r="C520" s="4"/>
      <c r="D520" s="4"/>
      <c r="F520" s="6"/>
      <c r="G520" s="1" t="str">
        <f>IFERROR(INDEX('padron cfe'!B:B,MATCH(DATOS!F520,'padron cfe'!A:A,0),1),"")</f>
        <v/>
      </c>
      <c r="H520" s="4"/>
      <c r="J520" s="2" t="str">
        <f>IFERROR(INDEX('padron cfe'!C:C,MATCH(DATOS!F520,'padron cfe'!A:A,0),1),"")</f>
        <v/>
      </c>
      <c r="K520" s="4"/>
      <c r="L520" s="4" t="str">
        <f>IFERROR(IF(VLOOKUP(I520,I$2:L519,4,0)=0,"",VLOOKUP(I520,I$2:L519,4,0)),"")</f>
        <v/>
      </c>
      <c r="M520" s="4" t="str">
        <f>IFERROR(IF(VLOOKUP(I520,I$2:M519,5,0)=0,"",VLOOKUP(I520,I$2:M519,5,0)),"")</f>
        <v/>
      </c>
      <c r="N520" s="4"/>
      <c r="O520" s="2"/>
      <c r="P520" s="2"/>
      <c r="T520" s="2" t="str">
        <f>IFERROR(INDEX('padron cfe'!D:D,MATCH(DATOS!F520,'padron cfe'!A:A,0),1),"")</f>
        <v/>
      </c>
      <c r="U520" s="4"/>
      <c r="V520" s="4"/>
      <c r="W520" s="4"/>
      <c r="X520" s="4"/>
      <c r="Y520" s="4"/>
      <c r="AA520" s="4"/>
      <c r="AB520" s="4"/>
      <c r="AC520" s="4"/>
      <c r="AD520" s="4"/>
      <c r="AE520" s="4"/>
      <c r="AF520" s="97" t="str">
        <f>IFERROR(INDEX(bombas!F:F,MATCH(B520,bombas!I:I,0),1),"")</f>
        <v/>
      </c>
      <c r="AG520" s="6" t="str">
        <f>IFERROR(INDEX(bombas!H:H,MATCH(B520,bombas!I:I,0),1),"")</f>
        <v/>
      </c>
      <c r="AH520" s="4"/>
      <c r="AI520" s="4" t="str">
        <f t="shared" si="126"/>
        <v/>
      </c>
      <c r="AJ520" s="4"/>
      <c r="AK520" s="127" t="str">
        <f t="shared" si="120"/>
        <v/>
      </c>
      <c r="AL520" s="2" t="str">
        <f>IFERROR(IF(INDEX(AL$1:AL519,MATCH(I520,I$1:I519,0),1)=0,"",INDEX(AL$1:AL519,MATCH(I520,I$1:I519,0),1)),"")</f>
        <v/>
      </c>
      <c r="AM520" s="2" t="str">
        <f>IFERROR(IF(INDEX(AM$1:AM519,MATCH(I520,I$1:I519,0),1)=0,"",INDEX(AM$1:AM519,MATCH(I520,I$1:I519,0),1)),"")</f>
        <v/>
      </c>
      <c r="AN520" s="2" t="str">
        <f>IFERROR(IF(INDEX(AN$1:AN519,MATCH(I520,I$1:I519,0),1)=0,"",INDEX(AN$1:AN519,MATCH(I520,I$1:I519,0),1)),"")</f>
        <v/>
      </c>
      <c r="AO520" s="2"/>
      <c r="AP520" s="2"/>
      <c r="AQ520" s="2"/>
      <c r="AR520" s="4"/>
      <c r="AS520" s="4"/>
      <c r="AT520" s="4"/>
      <c r="AU520" s="4"/>
      <c r="AV520" s="4"/>
      <c r="AW520" s="4"/>
      <c r="AX520" s="4"/>
      <c r="AY520" s="4"/>
      <c r="AZ520" s="4"/>
      <c r="BB520" s="4"/>
      <c r="BH520" s="4" t="str">
        <f>IF(IFERROR(VLOOKUP(F520,F521:F$1993,1,0),"")="","",COUNTIF(F:F,F520))</f>
        <v/>
      </c>
      <c r="BI520" s="4"/>
      <c r="BM520" s="5" t="str">
        <f>IF(B520="","",IF(BH520="",1+(MAX(BM$2:BM519)),""))</f>
        <v/>
      </c>
      <c r="BN520" s="5" t="str">
        <f t="shared" si="122"/>
        <v/>
      </c>
      <c r="BO520" s="5" t="str">
        <f t="shared" si="123"/>
        <v/>
      </c>
      <c r="BP520" s="15" t="str">
        <f t="shared" si="124"/>
        <v/>
      </c>
      <c r="BQ520" s="29"/>
      <c r="BR520" s="16"/>
      <c r="BS520" s="5" t="str">
        <f t="shared" si="119"/>
        <v/>
      </c>
      <c r="BV520" s="5" t="str">
        <f t="shared" si="125"/>
        <v/>
      </c>
      <c r="BW520" s="5" t="str">
        <f>IF(I520="","",IFERROR(IF(VLOOKUP(I520,I$2:I519,1,0)=0,"",""),I520))</f>
        <v/>
      </c>
      <c r="BX520" s="25" t="str">
        <f>IF(BW520="","",(IFERROR(VLOOKUP(MID(BW520,1,1),$CO$2:CS$28,3,0),0)+IFERROR(VLOOKUP(MID(BW520,2,1),CO$2:CS$28,4,0),0)+IFERROR(VLOOKUP(MID(BW520,3,1),CO$2:CS$28,5,0),0)+(ROW(BW520)/1000000000000)))</f>
        <v/>
      </c>
      <c r="BZ520" s="5">
        <v>519</v>
      </c>
      <c r="CA520" s="5" t="str">
        <f>IFERROR(VLOOKUP(BZ520,BV$2:BW1596,2,0),"")</f>
        <v/>
      </c>
      <c r="CU520" s="5" t="e">
        <f>IF(REPORTE!AH$2="si",IF(F520=VALUE(REPORTE!C$11),IF(SUM(CU521:CU$1993),CONCATENATE(INT(B520),", "),INT(B520)),""),IF(F520=VALUE(REPORTE!C$10),IF(SUM(CU521:CU$1993),CONCATENATE(INT(B520),", "),INT(B520)),""))</f>
        <v>#VALUE!</v>
      </c>
    </row>
    <row r="521" spans="1:99" s="5" customFormat="1" ht="15" customHeight="1" x14ac:dyDescent="0.25">
      <c r="A521" s="4" t="str">
        <f t="shared" si="121"/>
        <v/>
      </c>
      <c r="B521" s="6"/>
      <c r="C521" s="4"/>
      <c r="D521" s="4"/>
      <c r="F521" s="6"/>
      <c r="G521" s="1" t="str">
        <f>IFERROR(INDEX('padron cfe'!B:B,MATCH(DATOS!F521,'padron cfe'!A:A,0),1),"")</f>
        <v/>
      </c>
      <c r="H521" s="4"/>
      <c r="J521" s="2" t="str">
        <f>IFERROR(INDEX('padron cfe'!C:C,MATCH(DATOS!F521,'padron cfe'!A:A,0),1),"")</f>
        <v/>
      </c>
      <c r="K521" s="4"/>
      <c r="L521" s="4" t="str">
        <f>IFERROR(IF(VLOOKUP(I521,I$2:L520,4,0)=0,"",VLOOKUP(I521,I$2:L520,4,0)),"")</f>
        <v/>
      </c>
      <c r="M521" s="4" t="str">
        <f>IFERROR(IF(VLOOKUP(I521,I$2:M520,5,0)=0,"",VLOOKUP(I521,I$2:M520,5,0)),"")</f>
        <v/>
      </c>
      <c r="N521" s="4"/>
      <c r="O521" s="2"/>
      <c r="P521" s="2"/>
      <c r="T521" s="2" t="str">
        <f>IFERROR(INDEX('padron cfe'!D:D,MATCH(DATOS!F521,'padron cfe'!A:A,0),1),"")</f>
        <v/>
      </c>
      <c r="U521" s="4"/>
      <c r="V521" s="4"/>
      <c r="W521" s="4"/>
      <c r="X521" s="4"/>
      <c r="Y521" s="4"/>
      <c r="AA521" s="4"/>
      <c r="AB521" s="4"/>
      <c r="AC521" s="4"/>
      <c r="AD521" s="4"/>
      <c r="AE521" s="4"/>
      <c r="AF521" s="97" t="str">
        <f>IFERROR(INDEX(bombas!F:F,MATCH(B521,bombas!I:I,0),1),"")</f>
        <v/>
      </c>
      <c r="AG521" s="6" t="str">
        <f>IFERROR(INDEX(bombas!H:H,MATCH(B521,bombas!I:I,0),1),"")</f>
        <v/>
      </c>
      <c r="AH521" s="4"/>
      <c r="AI521" s="4" t="str">
        <f t="shared" si="126"/>
        <v/>
      </c>
      <c r="AJ521" s="4"/>
      <c r="AK521" s="127" t="str">
        <f t="shared" si="120"/>
        <v/>
      </c>
      <c r="AL521" s="2" t="str">
        <f>IFERROR(IF(INDEX(AL$1:AL520,MATCH(I521,I$1:I520,0),1)=0,"",INDEX(AL$1:AL520,MATCH(I521,I$1:I520,0),1)),"")</f>
        <v/>
      </c>
      <c r="AM521" s="2" t="str">
        <f>IFERROR(IF(INDEX(AM$1:AM520,MATCH(I521,I$1:I520,0),1)=0,"",INDEX(AM$1:AM520,MATCH(I521,I$1:I520,0),1)),"")</f>
        <v/>
      </c>
      <c r="AN521" s="2" t="str">
        <f>IFERROR(IF(INDEX(AN$1:AN520,MATCH(I521,I$1:I520,0),1)=0,"",INDEX(AN$1:AN520,MATCH(I521,I$1:I520,0),1)),"")</f>
        <v/>
      </c>
      <c r="AO521" s="2"/>
      <c r="AP521" s="2"/>
      <c r="AQ521" s="2"/>
      <c r="AR521" s="4"/>
      <c r="AS521" s="4"/>
      <c r="AT521" s="4"/>
      <c r="AU521" s="4"/>
      <c r="AV521" s="4"/>
      <c r="AW521" s="4"/>
      <c r="AX521" s="4"/>
      <c r="AY521" s="4"/>
      <c r="AZ521" s="4"/>
      <c r="BB521" s="4"/>
      <c r="BH521" s="4" t="str">
        <f>IF(IFERROR(VLOOKUP(F521,F522:F$1993,1,0),"")="","",COUNTIF(F:F,F521))</f>
        <v/>
      </c>
      <c r="BI521" s="4"/>
      <c r="BM521" s="5" t="str">
        <f>IF(B521="","",IF(BH521="",1+(MAX(BM$2:BM520)),""))</f>
        <v/>
      </c>
      <c r="BN521" s="5" t="str">
        <f t="shared" si="122"/>
        <v/>
      </c>
      <c r="BO521" s="5" t="str">
        <f t="shared" si="123"/>
        <v/>
      </c>
      <c r="BP521" s="15" t="str">
        <f t="shared" si="124"/>
        <v/>
      </c>
      <c r="BQ521" s="29"/>
      <c r="BR521" s="16"/>
      <c r="BS521" s="5" t="str">
        <f t="shared" si="119"/>
        <v/>
      </c>
      <c r="BV521" s="5" t="str">
        <f t="shared" si="125"/>
        <v/>
      </c>
      <c r="BW521" s="5" t="str">
        <f>IF(I521="","",IFERROR(IF(VLOOKUP(I521,I$2:I520,1,0)=0,"",""),I521))</f>
        <v/>
      </c>
      <c r="BX521" s="25" t="str">
        <f>IF(BW521="","",(IFERROR(VLOOKUP(MID(BW521,1,1),$CO$2:CS$28,3,0),0)+IFERROR(VLOOKUP(MID(BW521,2,1),CO$2:CS$28,4,0),0)+IFERROR(VLOOKUP(MID(BW521,3,1),CO$2:CS$28,5,0),0)+(ROW(BW521)/1000000000000)))</f>
        <v/>
      </c>
      <c r="BZ521" s="5">
        <v>520</v>
      </c>
      <c r="CA521" s="5" t="str">
        <f>IFERROR(VLOOKUP(BZ521,BV$2:BW1597,2,0),"")</f>
        <v/>
      </c>
      <c r="CU521" s="5" t="e">
        <f>IF(REPORTE!AH$2="si",IF(F521=VALUE(REPORTE!C$11),IF(SUM(CU522:CU$1993),CONCATENATE(INT(B521),", "),INT(B521)),""),IF(F521=VALUE(REPORTE!C$10),IF(SUM(CU522:CU$1993),CONCATENATE(INT(B521),", "),INT(B521)),""))</f>
        <v>#VALUE!</v>
      </c>
    </row>
    <row r="522" spans="1:99" s="5" customFormat="1" ht="15" customHeight="1" x14ac:dyDescent="0.25">
      <c r="A522" s="4" t="str">
        <f t="shared" si="121"/>
        <v/>
      </c>
      <c r="B522" s="6"/>
      <c r="C522" s="4"/>
      <c r="D522" s="4"/>
      <c r="F522" s="6"/>
      <c r="G522" s="1" t="str">
        <f>IFERROR(INDEX('padron cfe'!B:B,MATCH(DATOS!F522,'padron cfe'!A:A,0),1),"")</f>
        <v/>
      </c>
      <c r="H522" s="4"/>
      <c r="J522" s="2" t="str">
        <f>IFERROR(INDEX('padron cfe'!C:C,MATCH(DATOS!F522,'padron cfe'!A:A,0),1),"")</f>
        <v/>
      </c>
      <c r="K522" s="4"/>
      <c r="L522" s="4" t="str">
        <f>IFERROR(IF(VLOOKUP(I522,I$2:L521,4,0)=0,"",VLOOKUP(I522,I$2:L521,4,0)),"")</f>
        <v/>
      </c>
      <c r="M522" s="4" t="str">
        <f>IFERROR(IF(VLOOKUP(I522,I$2:M521,5,0)=0,"",VLOOKUP(I522,I$2:M521,5,0)),"")</f>
        <v/>
      </c>
      <c r="N522" s="4"/>
      <c r="O522" s="2"/>
      <c r="P522" s="2"/>
      <c r="T522" s="2" t="str">
        <f>IFERROR(INDEX('padron cfe'!D:D,MATCH(DATOS!F522,'padron cfe'!A:A,0),1),"")</f>
        <v/>
      </c>
      <c r="U522" s="4"/>
      <c r="V522" s="4"/>
      <c r="W522" s="4"/>
      <c r="X522" s="4"/>
      <c r="Y522" s="4"/>
      <c r="AA522" s="4"/>
      <c r="AB522" s="4"/>
      <c r="AC522" s="4"/>
      <c r="AD522" s="4"/>
      <c r="AE522" s="4"/>
      <c r="AF522" s="97" t="str">
        <f>IFERROR(INDEX(bombas!F:F,MATCH(B522,bombas!I:I,0),1),"")</f>
        <v/>
      </c>
      <c r="AG522" s="6" t="str">
        <f>IFERROR(INDEX(bombas!H:H,MATCH(B522,bombas!I:I,0),1),"")</f>
        <v/>
      </c>
      <c r="AH522" s="4"/>
      <c r="AI522" s="4" t="str">
        <f t="shared" si="126"/>
        <v/>
      </c>
      <c r="AJ522" s="4"/>
      <c r="AK522" s="127" t="str">
        <f t="shared" si="120"/>
        <v/>
      </c>
      <c r="AL522" s="2" t="str">
        <f>IFERROR(IF(INDEX(AL$1:AL521,MATCH(I522,I$1:I521,0),1)=0,"",INDEX(AL$1:AL521,MATCH(I522,I$1:I521,0),1)),"")</f>
        <v/>
      </c>
      <c r="AM522" s="2" t="str">
        <f>IFERROR(IF(INDEX(AM$1:AM521,MATCH(I522,I$1:I521,0),1)=0,"",INDEX(AM$1:AM521,MATCH(I522,I$1:I521,0),1)),"")</f>
        <v/>
      </c>
      <c r="AN522" s="2" t="str">
        <f>IFERROR(IF(INDEX(AN$1:AN521,MATCH(I522,I$1:I521,0),1)=0,"",INDEX(AN$1:AN521,MATCH(I522,I$1:I521,0),1)),"")</f>
        <v/>
      </c>
      <c r="AO522" s="2"/>
      <c r="AP522" s="2"/>
      <c r="AQ522" s="2"/>
      <c r="AR522" s="4"/>
      <c r="AS522" s="4"/>
      <c r="AT522" s="4"/>
      <c r="AU522" s="4"/>
      <c r="AV522" s="4"/>
      <c r="AW522" s="4"/>
      <c r="AX522" s="4"/>
      <c r="AY522" s="4"/>
      <c r="AZ522" s="4"/>
      <c r="BB522" s="4"/>
      <c r="BH522" s="4" t="str">
        <f>IF(IFERROR(VLOOKUP(F522,F523:F$1993,1,0),"")="","",COUNTIF(F:F,F522))</f>
        <v/>
      </c>
      <c r="BI522" s="4"/>
      <c r="BM522" s="5" t="str">
        <f>IF(B522="","",IF(BH522="",1+(MAX(BM$2:BM521)),""))</f>
        <v/>
      </c>
      <c r="BN522" s="5" t="str">
        <f t="shared" si="122"/>
        <v/>
      </c>
      <c r="BO522" s="5" t="str">
        <f t="shared" si="123"/>
        <v/>
      </c>
      <c r="BP522" s="15" t="str">
        <f t="shared" si="124"/>
        <v/>
      </c>
      <c r="BQ522" s="29"/>
      <c r="BR522" s="16"/>
      <c r="BS522" s="5" t="str">
        <f t="shared" si="119"/>
        <v/>
      </c>
      <c r="BV522" s="5" t="str">
        <f t="shared" si="125"/>
        <v/>
      </c>
      <c r="BW522" s="5" t="str">
        <f>IF(I522="","",IFERROR(IF(VLOOKUP(I522,I$2:I521,1,0)=0,"",""),I522))</f>
        <v/>
      </c>
      <c r="BX522" s="25" t="str">
        <f>IF(BW522="","",(IFERROR(VLOOKUP(MID(BW522,1,1),$CO$2:CS$28,3,0),0)+IFERROR(VLOOKUP(MID(BW522,2,1),CO$2:CS$28,4,0),0)+IFERROR(VLOOKUP(MID(BW522,3,1),CO$2:CS$28,5,0),0)+(ROW(BW522)/1000000000000)))</f>
        <v/>
      </c>
      <c r="BZ522" s="5">
        <v>521</v>
      </c>
      <c r="CA522" s="5" t="str">
        <f>IFERROR(VLOOKUP(BZ522,BV$2:BW1598,2,0),"")</f>
        <v/>
      </c>
      <c r="CU522" s="5" t="e">
        <f>IF(REPORTE!AH$2="si",IF(F522=VALUE(REPORTE!C$11),IF(SUM(CU523:CU$1993),CONCATENATE(INT(B522),", "),INT(B522)),""),IF(F522=VALUE(REPORTE!C$10),IF(SUM(CU523:CU$1993),CONCATENATE(INT(B522),", "),INT(B522)),""))</f>
        <v>#VALUE!</v>
      </c>
    </row>
    <row r="523" spans="1:99" s="5" customFormat="1" ht="15" customHeight="1" x14ac:dyDescent="0.25">
      <c r="A523" s="4" t="str">
        <f t="shared" si="121"/>
        <v/>
      </c>
      <c r="B523" s="6"/>
      <c r="C523" s="4"/>
      <c r="D523" s="4"/>
      <c r="F523" s="6"/>
      <c r="G523" s="1" t="str">
        <f>IFERROR(INDEX('padron cfe'!B:B,MATCH(DATOS!F523,'padron cfe'!A:A,0),1),"")</f>
        <v/>
      </c>
      <c r="H523" s="4"/>
      <c r="J523" s="2" t="str">
        <f>IFERROR(INDEX('padron cfe'!C:C,MATCH(DATOS!F523,'padron cfe'!A:A,0),1),"")</f>
        <v/>
      </c>
      <c r="K523" s="4"/>
      <c r="L523" s="4" t="str">
        <f>IFERROR(IF(VLOOKUP(I523,I$2:L522,4,0)=0,"",VLOOKUP(I523,I$2:L522,4,0)),"")</f>
        <v/>
      </c>
      <c r="M523" s="4" t="str">
        <f>IFERROR(IF(VLOOKUP(I523,I$2:M522,5,0)=0,"",VLOOKUP(I523,I$2:M522,5,0)),"")</f>
        <v/>
      </c>
      <c r="N523" s="4"/>
      <c r="O523" s="2"/>
      <c r="P523" s="2"/>
      <c r="T523" s="2" t="str">
        <f>IFERROR(INDEX('padron cfe'!D:D,MATCH(DATOS!F523,'padron cfe'!A:A,0),1),"")</f>
        <v/>
      </c>
      <c r="U523" s="4"/>
      <c r="V523" s="4"/>
      <c r="W523" s="4"/>
      <c r="X523" s="4"/>
      <c r="Y523" s="4"/>
      <c r="AA523" s="4"/>
      <c r="AB523" s="4"/>
      <c r="AC523" s="4"/>
      <c r="AD523" s="4"/>
      <c r="AE523" s="4"/>
      <c r="AF523" s="97" t="str">
        <f>IFERROR(INDEX(bombas!F:F,MATCH(B523,bombas!I:I,0),1),"")</f>
        <v/>
      </c>
      <c r="AG523" s="6" t="str">
        <f>IFERROR(INDEX(bombas!H:H,MATCH(B523,bombas!I:I,0),1),"")</f>
        <v/>
      </c>
      <c r="AH523" s="4"/>
      <c r="AI523" s="4" t="str">
        <f t="shared" si="126"/>
        <v/>
      </c>
      <c r="AJ523" s="4"/>
      <c r="AK523" s="127" t="str">
        <f t="shared" si="120"/>
        <v/>
      </c>
      <c r="AL523" s="2" t="str">
        <f>IFERROR(IF(INDEX(AL$1:AL522,MATCH(I523,I$1:I522,0),1)=0,"",INDEX(AL$1:AL522,MATCH(I523,I$1:I522,0),1)),"")</f>
        <v/>
      </c>
      <c r="AM523" s="2" t="str">
        <f>IFERROR(IF(INDEX(AM$1:AM522,MATCH(I523,I$1:I522,0),1)=0,"",INDEX(AM$1:AM522,MATCH(I523,I$1:I522,0),1)),"")</f>
        <v/>
      </c>
      <c r="AN523" s="2" t="str">
        <f>IFERROR(IF(INDEX(AN$1:AN522,MATCH(I523,I$1:I522,0),1)=0,"",INDEX(AN$1:AN522,MATCH(I523,I$1:I522,0),1)),"")</f>
        <v/>
      </c>
      <c r="AO523" s="2"/>
      <c r="AP523" s="2"/>
      <c r="AQ523" s="2"/>
      <c r="AR523" s="4"/>
      <c r="AS523" s="4"/>
      <c r="AT523" s="4"/>
      <c r="AU523" s="4"/>
      <c r="AV523" s="4"/>
      <c r="AW523" s="4"/>
      <c r="AX523" s="4"/>
      <c r="AY523" s="4"/>
      <c r="AZ523" s="4"/>
      <c r="BB523" s="4"/>
      <c r="BH523" s="4" t="str">
        <f>IF(IFERROR(VLOOKUP(F523,F524:F$1993,1,0),"")="","",COUNTIF(F:F,F523))</f>
        <v/>
      </c>
      <c r="BI523" s="4"/>
      <c r="BM523" s="5" t="str">
        <f>IF(B523="","",IF(BH523="",1+(MAX(BM$2:BM522)),""))</f>
        <v/>
      </c>
      <c r="BN523" s="5" t="str">
        <f t="shared" si="122"/>
        <v/>
      </c>
      <c r="BO523" s="5" t="str">
        <f t="shared" si="123"/>
        <v/>
      </c>
      <c r="BP523" s="15" t="str">
        <f t="shared" si="124"/>
        <v/>
      </c>
      <c r="BQ523" s="29"/>
      <c r="BR523" s="16"/>
      <c r="BS523" s="5" t="str">
        <f t="shared" si="119"/>
        <v/>
      </c>
      <c r="BV523" s="5" t="str">
        <f t="shared" si="125"/>
        <v/>
      </c>
      <c r="BW523" s="5" t="str">
        <f>IF(I523="","",IFERROR(IF(VLOOKUP(I523,I$2:I522,1,0)=0,"",""),I523))</f>
        <v/>
      </c>
      <c r="BX523" s="25" t="str">
        <f>IF(BW523="","",(IFERROR(VLOOKUP(MID(BW523,1,1),$CO$2:CS$28,3,0),0)+IFERROR(VLOOKUP(MID(BW523,2,1),CO$2:CS$28,4,0),0)+IFERROR(VLOOKUP(MID(BW523,3,1),CO$2:CS$28,5,0),0)+(ROW(BW523)/1000000000000)))</f>
        <v/>
      </c>
      <c r="BZ523" s="5">
        <v>522</v>
      </c>
      <c r="CA523" s="5" t="str">
        <f>IFERROR(VLOOKUP(BZ523,BV$2:BW1599,2,0),"")</f>
        <v/>
      </c>
      <c r="CU523" s="5" t="e">
        <f>IF(REPORTE!AH$2="si",IF(F523=VALUE(REPORTE!C$11),IF(SUM(CU524:CU$1993),CONCATENATE(INT(B523),", "),INT(B523)),""),IF(F523=VALUE(REPORTE!C$10),IF(SUM(CU524:CU$1993),CONCATENATE(INT(B523),", "),INT(B523)),""))</f>
        <v>#VALUE!</v>
      </c>
    </row>
    <row r="524" spans="1:99" s="5" customFormat="1" ht="15" customHeight="1" x14ac:dyDescent="0.25">
      <c r="A524" s="4" t="str">
        <f t="shared" si="121"/>
        <v/>
      </c>
      <c r="B524" s="6"/>
      <c r="C524" s="4"/>
      <c r="D524" s="4"/>
      <c r="F524" s="6"/>
      <c r="G524" s="1" t="str">
        <f>IFERROR(INDEX('padron cfe'!B:B,MATCH(DATOS!F524,'padron cfe'!A:A,0),1),"")</f>
        <v/>
      </c>
      <c r="H524" s="4"/>
      <c r="J524" s="2" t="str">
        <f>IFERROR(INDEX('padron cfe'!C:C,MATCH(DATOS!F524,'padron cfe'!A:A,0),1),"")</f>
        <v/>
      </c>
      <c r="K524" s="4"/>
      <c r="L524" s="4" t="str">
        <f>IFERROR(IF(VLOOKUP(I524,I$2:L523,4,0)=0,"",VLOOKUP(I524,I$2:L523,4,0)),"")</f>
        <v/>
      </c>
      <c r="M524" s="4" t="str">
        <f>IFERROR(IF(VLOOKUP(I524,I$2:M523,5,0)=0,"",VLOOKUP(I524,I$2:M523,5,0)),"")</f>
        <v/>
      </c>
      <c r="N524" s="4"/>
      <c r="O524" s="2"/>
      <c r="P524" s="2"/>
      <c r="T524" s="2" t="str">
        <f>IFERROR(INDEX('padron cfe'!D:D,MATCH(DATOS!F524,'padron cfe'!A:A,0),1),"")</f>
        <v/>
      </c>
      <c r="U524" s="4"/>
      <c r="V524" s="4"/>
      <c r="W524" s="4"/>
      <c r="X524" s="4"/>
      <c r="Y524" s="4"/>
      <c r="AA524" s="4"/>
      <c r="AB524" s="4"/>
      <c r="AC524" s="4"/>
      <c r="AD524" s="4"/>
      <c r="AE524" s="4"/>
      <c r="AF524" s="97" t="str">
        <f>IFERROR(INDEX(bombas!F:F,MATCH(B524,bombas!I:I,0),1),"")</f>
        <v/>
      </c>
      <c r="AG524" s="6" t="str">
        <f>IFERROR(INDEX(bombas!H:H,MATCH(B524,bombas!I:I,0),1),"")</f>
        <v/>
      </c>
      <c r="AH524" s="4"/>
      <c r="AI524" s="4" t="str">
        <f t="shared" si="126"/>
        <v/>
      </c>
      <c r="AJ524" s="4"/>
      <c r="AK524" s="127" t="str">
        <f t="shared" si="120"/>
        <v/>
      </c>
      <c r="AL524" s="2" t="str">
        <f>IFERROR(IF(INDEX(AL$1:AL523,MATCH(I524,I$1:I523,0),1)=0,"",INDEX(AL$1:AL523,MATCH(I524,I$1:I523,0),1)),"")</f>
        <v/>
      </c>
      <c r="AM524" s="2" t="str">
        <f>IFERROR(IF(INDEX(AM$1:AM523,MATCH(I524,I$1:I523,0),1)=0,"",INDEX(AM$1:AM523,MATCH(I524,I$1:I523,0),1)),"")</f>
        <v/>
      </c>
      <c r="AN524" s="2" t="str">
        <f>IFERROR(IF(INDEX(AN$1:AN523,MATCH(I524,I$1:I523,0),1)=0,"",INDEX(AN$1:AN523,MATCH(I524,I$1:I523,0),1)),"")</f>
        <v/>
      </c>
      <c r="AO524" s="2"/>
      <c r="AP524" s="2"/>
      <c r="AQ524" s="2"/>
      <c r="AR524" s="4"/>
      <c r="AS524" s="4"/>
      <c r="AT524" s="4"/>
      <c r="AU524" s="4"/>
      <c r="AV524" s="4"/>
      <c r="AW524" s="4"/>
      <c r="AX524" s="4"/>
      <c r="AY524" s="4"/>
      <c r="AZ524" s="4"/>
      <c r="BB524" s="4"/>
      <c r="BH524" s="4" t="str">
        <f>IF(IFERROR(VLOOKUP(F524,F525:F$1993,1,0),"")="","",COUNTIF(F:F,F524))</f>
        <v/>
      </c>
      <c r="BI524" s="4"/>
      <c r="BM524" s="5" t="str">
        <f>IF(B524="","",IF(BH524="",1+(MAX(BM$2:BM523)),""))</f>
        <v/>
      </c>
      <c r="BN524" s="5" t="str">
        <f t="shared" si="122"/>
        <v/>
      </c>
      <c r="BO524" s="5" t="str">
        <f t="shared" si="123"/>
        <v/>
      </c>
      <c r="BP524" s="15" t="str">
        <f t="shared" si="124"/>
        <v/>
      </c>
      <c r="BQ524" s="29"/>
      <c r="BR524" s="16"/>
      <c r="BS524" s="5" t="str">
        <f t="shared" si="119"/>
        <v/>
      </c>
      <c r="BV524" s="5" t="str">
        <f t="shared" si="125"/>
        <v/>
      </c>
      <c r="BW524" s="5" t="str">
        <f>IF(I524="","",IFERROR(IF(VLOOKUP(I524,I$2:I523,1,0)=0,"",""),I524))</f>
        <v/>
      </c>
      <c r="BX524" s="25" t="str">
        <f>IF(BW524="","",(IFERROR(VLOOKUP(MID(BW524,1,1),$CO$2:CS$28,3,0),0)+IFERROR(VLOOKUP(MID(BW524,2,1),CO$2:CS$28,4,0),0)+IFERROR(VLOOKUP(MID(BW524,3,1),CO$2:CS$28,5,0),0)+(ROW(BW524)/1000000000000)))</f>
        <v/>
      </c>
      <c r="BZ524" s="5">
        <v>523</v>
      </c>
      <c r="CA524" s="5" t="str">
        <f>IFERROR(VLOOKUP(BZ524,BV$2:BW1600,2,0),"")</f>
        <v/>
      </c>
      <c r="CU524" s="5" t="e">
        <f>IF(REPORTE!AH$2="si",IF(F524=VALUE(REPORTE!C$11),IF(SUM(CU525:CU$1993),CONCATENATE(INT(B524),", "),INT(B524)),""),IF(F524=VALUE(REPORTE!C$10),IF(SUM(CU525:CU$1993),CONCATENATE(INT(B524),", "),INT(B524)),""))</f>
        <v>#VALUE!</v>
      </c>
    </row>
    <row r="525" spans="1:99" s="5" customFormat="1" ht="15" customHeight="1" x14ac:dyDescent="0.25">
      <c r="A525" s="4" t="str">
        <f t="shared" si="121"/>
        <v/>
      </c>
      <c r="B525" s="6"/>
      <c r="C525" s="4"/>
      <c r="D525" s="4"/>
      <c r="F525" s="6"/>
      <c r="G525" s="1" t="str">
        <f>IFERROR(INDEX('padron cfe'!B:B,MATCH(DATOS!F525,'padron cfe'!A:A,0),1),"")</f>
        <v/>
      </c>
      <c r="H525" s="4"/>
      <c r="J525" s="2" t="str">
        <f>IFERROR(INDEX('padron cfe'!C:C,MATCH(DATOS!F525,'padron cfe'!A:A,0),1),"")</f>
        <v/>
      </c>
      <c r="K525" s="4"/>
      <c r="L525" s="4" t="str">
        <f>IFERROR(IF(VLOOKUP(I525,I$2:L524,4,0)=0,"",VLOOKUP(I525,I$2:L524,4,0)),"")</f>
        <v/>
      </c>
      <c r="M525" s="4" t="str">
        <f>IFERROR(IF(VLOOKUP(I525,I$2:M524,5,0)=0,"",VLOOKUP(I525,I$2:M524,5,0)),"")</f>
        <v/>
      </c>
      <c r="N525" s="4"/>
      <c r="O525" s="2"/>
      <c r="P525" s="2"/>
      <c r="T525" s="2" t="str">
        <f>IFERROR(INDEX('padron cfe'!D:D,MATCH(DATOS!F525,'padron cfe'!A:A,0),1),"")</f>
        <v/>
      </c>
      <c r="U525" s="4"/>
      <c r="V525" s="4"/>
      <c r="W525" s="4"/>
      <c r="X525" s="4"/>
      <c r="Y525" s="4"/>
      <c r="AA525" s="4"/>
      <c r="AB525" s="4"/>
      <c r="AC525" s="4"/>
      <c r="AD525" s="4"/>
      <c r="AE525" s="4"/>
      <c r="AF525" s="97" t="str">
        <f>IFERROR(INDEX(bombas!F:F,MATCH(B525,bombas!I:I,0),1),"")</f>
        <v/>
      </c>
      <c r="AG525" s="6" t="str">
        <f>IFERROR(INDEX(bombas!H:H,MATCH(B525,bombas!I:I,0),1),"")</f>
        <v/>
      </c>
      <c r="AH525" s="4"/>
      <c r="AI525" s="4" t="str">
        <f t="shared" si="126"/>
        <v/>
      </c>
      <c r="AJ525" s="4"/>
      <c r="AK525" s="127" t="str">
        <f t="shared" si="120"/>
        <v/>
      </c>
      <c r="AL525" s="2" t="str">
        <f>IFERROR(IF(INDEX(AL$1:AL524,MATCH(I525,I$1:I524,0),1)=0,"",INDEX(AL$1:AL524,MATCH(I525,I$1:I524,0),1)),"")</f>
        <v/>
      </c>
      <c r="AM525" s="2" t="str">
        <f>IFERROR(IF(INDEX(AM$1:AM524,MATCH(I525,I$1:I524,0),1)=0,"",INDEX(AM$1:AM524,MATCH(I525,I$1:I524,0),1)),"")</f>
        <v/>
      </c>
      <c r="AN525" s="2" t="str">
        <f>IFERROR(IF(INDEX(AN$1:AN524,MATCH(I525,I$1:I524,0),1)=0,"",INDEX(AN$1:AN524,MATCH(I525,I$1:I524,0),1)),"")</f>
        <v/>
      </c>
      <c r="AO525" s="2"/>
      <c r="AP525" s="2"/>
      <c r="AQ525" s="2"/>
      <c r="AR525" s="4"/>
      <c r="AS525" s="4"/>
      <c r="AT525" s="4"/>
      <c r="AU525" s="4"/>
      <c r="AV525" s="4"/>
      <c r="AW525" s="4"/>
      <c r="AX525" s="4"/>
      <c r="AY525" s="4"/>
      <c r="AZ525" s="4"/>
      <c r="BB525" s="4"/>
      <c r="BH525" s="4" t="str">
        <f>IF(IFERROR(VLOOKUP(F525,F526:F$1993,1,0),"")="","",COUNTIF(F:F,F525))</f>
        <v/>
      </c>
      <c r="BI525" s="4"/>
      <c r="BM525" s="5" t="str">
        <f>IF(B525="","",IF(BH525="",1+(MAX(BM$2:BM524)),""))</f>
        <v/>
      </c>
      <c r="BN525" s="5" t="str">
        <f t="shared" si="122"/>
        <v/>
      </c>
      <c r="BO525" s="5" t="str">
        <f t="shared" si="123"/>
        <v/>
      </c>
      <c r="BP525" s="15" t="str">
        <f t="shared" si="124"/>
        <v/>
      </c>
      <c r="BQ525" s="29"/>
      <c r="BR525" s="16"/>
      <c r="BS525" s="5" t="str">
        <f t="shared" si="119"/>
        <v/>
      </c>
      <c r="BV525" s="5" t="str">
        <f t="shared" si="125"/>
        <v/>
      </c>
      <c r="BW525" s="5" t="str">
        <f>IF(I525="","",IFERROR(IF(VLOOKUP(I525,I$2:I524,1,0)=0,"",""),I525))</f>
        <v/>
      </c>
      <c r="BX525" s="25" t="str">
        <f>IF(BW525="","",(IFERROR(VLOOKUP(MID(BW525,1,1),$CO$2:CS$28,3,0),0)+IFERROR(VLOOKUP(MID(BW525,2,1),CO$2:CS$28,4,0),0)+IFERROR(VLOOKUP(MID(BW525,3,1),CO$2:CS$28,5,0),0)+(ROW(BW525)/1000000000000)))</f>
        <v/>
      </c>
      <c r="BZ525" s="5">
        <v>524</v>
      </c>
      <c r="CA525" s="5" t="str">
        <f>IFERROR(VLOOKUP(BZ525,BV$2:BW1601,2,0),"")</f>
        <v/>
      </c>
      <c r="CU525" s="5" t="e">
        <f>IF(REPORTE!AH$2="si",IF(F525=VALUE(REPORTE!C$11),IF(SUM(CU526:CU$1993),CONCATENATE(INT(B525),", "),INT(B525)),""),IF(F525=VALUE(REPORTE!C$10),IF(SUM(CU526:CU$1993),CONCATENATE(INT(B525),", "),INT(B525)),""))</f>
        <v>#VALUE!</v>
      </c>
    </row>
    <row r="526" spans="1:99" s="5" customFormat="1" ht="15" customHeight="1" x14ac:dyDescent="0.25">
      <c r="A526" s="4" t="str">
        <f t="shared" si="121"/>
        <v/>
      </c>
      <c r="B526" s="6"/>
      <c r="C526" s="4"/>
      <c r="D526" s="4"/>
      <c r="F526" s="6"/>
      <c r="G526" s="1" t="str">
        <f>IFERROR(INDEX('padron cfe'!B:B,MATCH(DATOS!F526,'padron cfe'!A:A,0),1),"")</f>
        <v/>
      </c>
      <c r="H526" s="4"/>
      <c r="J526" s="2" t="str">
        <f>IFERROR(INDEX('padron cfe'!C:C,MATCH(DATOS!F526,'padron cfe'!A:A,0),1),"")</f>
        <v/>
      </c>
      <c r="K526" s="4"/>
      <c r="L526" s="4" t="str">
        <f>IFERROR(IF(VLOOKUP(I526,I$2:L525,4,0)=0,"",VLOOKUP(I526,I$2:L525,4,0)),"")</f>
        <v/>
      </c>
      <c r="M526" s="4" t="str">
        <f>IFERROR(IF(VLOOKUP(I526,I$2:M525,5,0)=0,"",VLOOKUP(I526,I$2:M525,5,0)),"")</f>
        <v/>
      </c>
      <c r="N526" s="4"/>
      <c r="O526" s="2"/>
      <c r="P526" s="2"/>
      <c r="T526" s="2" t="str">
        <f>IFERROR(INDEX('padron cfe'!D:D,MATCH(DATOS!F526,'padron cfe'!A:A,0),1),"")</f>
        <v/>
      </c>
      <c r="U526" s="4"/>
      <c r="V526" s="4"/>
      <c r="W526" s="4"/>
      <c r="X526" s="4"/>
      <c r="Y526" s="4"/>
      <c r="AA526" s="4"/>
      <c r="AB526" s="4"/>
      <c r="AC526" s="4"/>
      <c r="AD526" s="4"/>
      <c r="AE526" s="4"/>
      <c r="AF526" s="97" t="str">
        <f>IFERROR(INDEX(bombas!F:F,MATCH(B526,bombas!I:I,0),1),"")</f>
        <v/>
      </c>
      <c r="AG526" s="6" t="str">
        <f>IFERROR(INDEX(bombas!H:H,MATCH(B526,bombas!I:I,0),1),"")</f>
        <v/>
      </c>
      <c r="AH526" s="4"/>
      <c r="AI526" s="4" t="str">
        <f t="shared" si="126"/>
        <v/>
      </c>
      <c r="AJ526" s="4"/>
      <c r="AK526" s="127" t="str">
        <f t="shared" si="120"/>
        <v/>
      </c>
      <c r="AL526" s="2" t="str">
        <f>IFERROR(IF(INDEX(AL$1:AL525,MATCH(I526,I$1:I525,0),1)=0,"",INDEX(AL$1:AL525,MATCH(I526,I$1:I525,0),1)),"")</f>
        <v/>
      </c>
      <c r="AM526" s="2" t="str">
        <f>IFERROR(IF(INDEX(AM$1:AM525,MATCH(I526,I$1:I525,0),1)=0,"",INDEX(AM$1:AM525,MATCH(I526,I$1:I525,0),1)),"")</f>
        <v/>
      </c>
      <c r="AN526" s="2" t="str">
        <f>IFERROR(IF(INDEX(AN$1:AN525,MATCH(I526,I$1:I525,0),1)=0,"",INDEX(AN$1:AN525,MATCH(I526,I$1:I525,0),1)),"")</f>
        <v/>
      </c>
      <c r="AO526" s="2"/>
      <c r="AP526" s="2"/>
      <c r="AQ526" s="2"/>
      <c r="AR526" s="4"/>
      <c r="AS526" s="4"/>
      <c r="AT526" s="4"/>
      <c r="AU526" s="4"/>
      <c r="AV526" s="4"/>
      <c r="AW526" s="4"/>
      <c r="AX526" s="4"/>
      <c r="AY526" s="4"/>
      <c r="AZ526" s="4"/>
      <c r="BB526" s="4"/>
      <c r="BH526" s="4" t="str">
        <f>IF(IFERROR(VLOOKUP(F526,F527:F$1993,1,0),"")="","",COUNTIF(F:F,F526))</f>
        <v/>
      </c>
      <c r="BI526" s="4"/>
      <c r="BM526" s="5" t="str">
        <f>IF(B526="","",IF(BH526="",1+(MAX(BM$2:BM525)),""))</f>
        <v/>
      </c>
      <c r="BN526" s="5" t="str">
        <f t="shared" si="122"/>
        <v/>
      </c>
      <c r="BO526" s="5" t="str">
        <f t="shared" si="123"/>
        <v/>
      </c>
      <c r="BP526" s="15" t="str">
        <f t="shared" si="124"/>
        <v/>
      </c>
      <c r="BQ526" s="29"/>
      <c r="BR526" s="16"/>
      <c r="BS526" s="5" t="str">
        <f t="shared" si="119"/>
        <v/>
      </c>
      <c r="BV526" s="5" t="str">
        <f t="shared" si="125"/>
        <v/>
      </c>
      <c r="BW526" s="5" t="str">
        <f>IF(I526="","",IFERROR(IF(VLOOKUP(I526,I$2:I525,1,0)=0,"",""),I526))</f>
        <v/>
      </c>
      <c r="BX526" s="25" t="str">
        <f>IF(BW526="","",(IFERROR(VLOOKUP(MID(BW526,1,1),$CO$2:CS$28,3,0),0)+IFERROR(VLOOKUP(MID(BW526,2,1),CO$2:CS$28,4,0),0)+IFERROR(VLOOKUP(MID(BW526,3,1),CO$2:CS$28,5,0),0)+(ROW(BW526)/1000000000000)))</f>
        <v/>
      </c>
      <c r="BZ526" s="5">
        <v>525</v>
      </c>
      <c r="CA526" s="5" t="str">
        <f>IFERROR(VLOOKUP(BZ526,BV$2:BW1602,2,0),"")</f>
        <v/>
      </c>
      <c r="CU526" s="5" t="e">
        <f>IF(REPORTE!AH$2="si",IF(F526=VALUE(REPORTE!C$11),IF(SUM(CU527:CU$1993),CONCATENATE(INT(B526),", "),INT(B526)),""),IF(F526=VALUE(REPORTE!C$10),IF(SUM(CU527:CU$1993),CONCATENATE(INT(B526),", "),INT(B526)),""))</f>
        <v>#VALUE!</v>
      </c>
    </row>
    <row r="527" spans="1:99" s="5" customFormat="1" ht="15" customHeight="1" x14ac:dyDescent="0.25">
      <c r="A527" s="4" t="str">
        <f t="shared" si="121"/>
        <v/>
      </c>
      <c r="B527" s="6"/>
      <c r="C527" s="4"/>
      <c r="D527" s="4"/>
      <c r="F527" s="6"/>
      <c r="G527" s="1" t="str">
        <f>IFERROR(INDEX('padron cfe'!B:B,MATCH(DATOS!F527,'padron cfe'!A:A,0),1),"")</f>
        <v/>
      </c>
      <c r="H527" s="4"/>
      <c r="J527" s="2" t="str">
        <f>IFERROR(INDEX('padron cfe'!C:C,MATCH(DATOS!F527,'padron cfe'!A:A,0),1),"")</f>
        <v/>
      </c>
      <c r="K527" s="4"/>
      <c r="L527" s="4" t="str">
        <f>IFERROR(IF(VLOOKUP(I527,I$2:L526,4,0)=0,"",VLOOKUP(I527,I$2:L526,4,0)),"")</f>
        <v/>
      </c>
      <c r="M527" s="4" t="str">
        <f>IFERROR(IF(VLOOKUP(I527,I$2:M526,5,0)=0,"",VLOOKUP(I527,I$2:M526,5,0)),"")</f>
        <v/>
      </c>
      <c r="N527" s="4"/>
      <c r="O527" s="2"/>
      <c r="P527" s="2"/>
      <c r="T527" s="2" t="str">
        <f>IFERROR(INDEX('padron cfe'!D:D,MATCH(DATOS!F527,'padron cfe'!A:A,0),1),"")</f>
        <v/>
      </c>
      <c r="U527" s="4"/>
      <c r="V527" s="4"/>
      <c r="W527" s="4"/>
      <c r="X527" s="4"/>
      <c r="Y527" s="4"/>
      <c r="AA527" s="4"/>
      <c r="AB527" s="4"/>
      <c r="AC527" s="4"/>
      <c r="AD527" s="4"/>
      <c r="AE527" s="4"/>
      <c r="AF527" s="97" t="str">
        <f>IFERROR(INDEX(bombas!F:F,MATCH(B527,bombas!I:I,0),1),"")</f>
        <v/>
      </c>
      <c r="AG527" s="6" t="str">
        <f>IFERROR(INDEX(bombas!H:H,MATCH(B527,bombas!I:I,0),1),"")</f>
        <v/>
      </c>
      <c r="AH527" s="4"/>
      <c r="AI527" s="4" t="str">
        <f t="shared" si="126"/>
        <v/>
      </c>
      <c r="AJ527" s="4"/>
      <c r="AK527" s="127" t="str">
        <f t="shared" si="120"/>
        <v/>
      </c>
      <c r="AL527" s="2" t="str">
        <f>IFERROR(IF(INDEX(AL$1:AL526,MATCH(I527,I$1:I526,0),1)=0,"",INDEX(AL$1:AL526,MATCH(I527,I$1:I526,0),1)),"")</f>
        <v/>
      </c>
      <c r="AM527" s="2" t="str">
        <f>IFERROR(IF(INDEX(AM$1:AM526,MATCH(I527,I$1:I526,0),1)=0,"",INDEX(AM$1:AM526,MATCH(I527,I$1:I526,0),1)),"")</f>
        <v/>
      </c>
      <c r="AN527" s="2" t="str">
        <f>IFERROR(IF(INDEX(AN$1:AN526,MATCH(I527,I$1:I526,0),1)=0,"",INDEX(AN$1:AN526,MATCH(I527,I$1:I526,0),1)),"")</f>
        <v/>
      </c>
      <c r="AO527" s="2"/>
      <c r="AP527" s="2"/>
      <c r="AQ527" s="2"/>
      <c r="AR527" s="4"/>
      <c r="AS527" s="4"/>
      <c r="AT527" s="4"/>
      <c r="AU527" s="4"/>
      <c r="AV527" s="4"/>
      <c r="AW527" s="4"/>
      <c r="AX527" s="4"/>
      <c r="AY527" s="4"/>
      <c r="AZ527" s="4"/>
      <c r="BB527" s="4"/>
      <c r="BH527" s="4" t="str">
        <f>IF(IFERROR(VLOOKUP(F527,F528:F$1993,1,0),"")="","",COUNTIF(F:F,F527))</f>
        <v/>
      </c>
      <c r="BI527" s="4"/>
      <c r="BM527" s="5" t="str">
        <f>IF(B527="","",IF(BH527="",1+(MAX(BM$2:BM526)),""))</f>
        <v/>
      </c>
      <c r="BN527" s="5" t="str">
        <f t="shared" si="122"/>
        <v/>
      </c>
      <c r="BO527" s="5" t="str">
        <f t="shared" si="123"/>
        <v/>
      </c>
      <c r="BP527" s="15" t="str">
        <f t="shared" si="124"/>
        <v/>
      </c>
      <c r="BQ527" s="29"/>
      <c r="BR527" s="16"/>
      <c r="BS527" s="5" t="str">
        <f t="shared" si="119"/>
        <v/>
      </c>
      <c r="BV527" s="5" t="str">
        <f t="shared" si="125"/>
        <v/>
      </c>
      <c r="BW527" s="5" t="str">
        <f>IF(I527="","",IFERROR(IF(VLOOKUP(I527,I$2:I526,1,0)=0,"",""),I527))</f>
        <v/>
      </c>
      <c r="BX527" s="25" t="str">
        <f>IF(BW527="","",(IFERROR(VLOOKUP(MID(BW527,1,1),$CO$2:CS$28,3,0),0)+IFERROR(VLOOKUP(MID(BW527,2,1),CO$2:CS$28,4,0),0)+IFERROR(VLOOKUP(MID(BW527,3,1),CO$2:CS$28,5,0),0)+(ROW(BW527)/1000000000000)))</f>
        <v/>
      </c>
      <c r="BZ527" s="5">
        <v>526</v>
      </c>
      <c r="CA527" s="5" t="str">
        <f>IFERROR(VLOOKUP(BZ527,BV$2:BW1603,2,0),"")</f>
        <v/>
      </c>
      <c r="CU527" s="5" t="e">
        <f>IF(REPORTE!AH$2="si",IF(F527=VALUE(REPORTE!C$11),IF(SUM(CU528:CU$1993),CONCATENATE(INT(B527),", "),INT(B527)),""),IF(F527=VALUE(REPORTE!C$10),IF(SUM(CU528:CU$1993),CONCATENATE(INT(B527),", "),INT(B527)),""))</f>
        <v>#VALUE!</v>
      </c>
    </row>
    <row r="528" spans="1:99" s="5" customFormat="1" ht="15" customHeight="1" x14ac:dyDescent="0.25">
      <c r="A528" s="4" t="str">
        <f t="shared" si="121"/>
        <v/>
      </c>
      <c r="B528" s="6"/>
      <c r="C528" s="4"/>
      <c r="D528" s="4"/>
      <c r="F528" s="6"/>
      <c r="G528" s="1" t="str">
        <f>IFERROR(INDEX('padron cfe'!B:B,MATCH(DATOS!F528,'padron cfe'!A:A,0),1),"")</f>
        <v/>
      </c>
      <c r="H528" s="4"/>
      <c r="J528" s="2" t="str">
        <f>IFERROR(INDEX('padron cfe'!C:C,MATCH(DATOS!F528,'padron cfe'!A:A,0),1),"")</f>
        <v/>
      </c>
      <c r="K528" s="4"/>
      <c r="L528" s="4" t="str">
        <f>IFERROR(IF(VLOOKUP(I528,I$2:L527,4,0)=0,"",VLOOKUP(I528,I$2:L527,4,0)),"")</f>
        <v/>
      </c>
      <c r="M528" s="4" t="str">
        <f>IFERROR(IF(VLOOKUP(I528,I$2:M527,5,0)=0,"",VLOOKUP(I528,I$2:M527,5,0)),"")</f>
        <v/>
      </c>
      <c r="N528" s="4"/>
      <c r="O528" s="2"/>
      <c r="P528" s="2"/>
      <c r="T528" s="2" t="str">
        <f>IFERROR(INDEX('padron cfe'!D:D,MATCH(DATOS!F528,'padron cfe'!A:A,0),1),"")</f>
        <v/>
      </c>
      <c r="U528" s="4"/>
      <c r="V528" s="4"/>
      <c r="W528" s="4"/>
      <c r="X528" s="4"/>
      <c r="Y528" s="4"/>
      <c r="AA528" s="4"/>
      <c r="AB528" s="4"/>
      <c r="AC528" s="4"/>
      <c r="AD528" s="4"/>
      <c r="AE528" s="4"/>
      <c r="AF528" s="97" t="str">
        <f>IFERROR(INDEX(bombas!F:F,MATCH(B528,bombas!I:I,0),1),"")</f>
        <v/>
      </c>
      <c r="AG528" s="6" t="str">
        <f>IFERROR(INDEX(bombas!H:H,MATCH(B528,bombas!I:I,0),1),"")</f>
        <v/>
      </c>
      <c r="AH528" s="4"/>
      <c r="AI528" s="4" t="str">
        <f t="shared" si="126"/>
        <v/>
      </c>
      <c r="AJ528" s="4"/>
      <c r="AK528" s="127" t="str">
        <f t="shared" si="120"/>
        <v/>
      </c>
      <c r="AL528" s="2" t="str">
        <f>IFERROR(IF(INDEX(AL$1:AL527,MATCH(I528,I$1:I527,0),1)=0,"",INDEX(AL$1:AL527,MATCH(I528,I$1:I527,0),1)),"")</f>
        <v/>
      </c>
      <c r="AM528" s="2" t="str">
        <f>IFERROR(IF(INDEX(AM$1:AM527,MATCH(I528,I$1:I527,0),1)=0,"",INDEX(AM$1:AM527,MATCH(I528,I$1:I527,0),1)),"")</f>
        <v/>
      </c>
      <c r="AN528" s="2" t="str">
        <f>IFERROR(IF(INDEX(AN$1:AN527,MATCH(I528,I$1:I527,0),1)=0,"",INDEX(AN$1:AN527,MATCH(I528,I$1:I527,0),1)),"")</f>
        <v/>
      </c>
      <c r="AO528" s="2"/>
      <c r="AP528" s="2"/>
      <c r="AQ528" s="2"/>
      <c r="AR528" s="4"/>
      <c r="AS528" s="4"/>
      <c r="AT528" s="4"/>
      <c r="AU528" s="4"/>
      <c r="AV528" s="4"/>
      <c r="AW528" s="4"/>
      <c r="AX528" s="4"/>
      <c r="AY528" s="4"/>
      <c r="AZ528" s="4"/>
      <c r="BB528" s="4"/>
      <c r="BH528" s="4" t="str">
        <f>IF(IFERROR(VLOOKUP(F528,F529:F$1993,1,0),"")="","",COUNTIF(F:F,F528))</f>
        <v/>
      </c>
      <c r="BI528" s="4"/>
      <c r="BM528" s="5" t="str">
        <f>IF(B528="","",IF(BH528="",1+(MAX(BM$2:BM527)),""))</f>
        <v/>
      </c>
      <c r="BN528" s="5" t="str">
        <f t="shared" si="122"/>
        <v/>
      </c>
      <c r="BO528" s="5" t="str">
        <f t="shared" si="123"/>
        <v/>
      </c>
      <c r="BP528" s="15" t="str">
        <f t="shared" si="124"/>
        <v/>
      </c>
      <c r="BQ528" s="29"/>
      <c r="BR528" s="16"/>
      <c r="BS528" s="5" t="str">
        <f t="shared" si="119"/>
        <v/>
      </c>
      <c r="BV528" s="5" t="str">
        <f t="shared" si="125"/>
        <v/>
      </c>
      <c r="BW528" s="5" t="str">
        <f>IF(I528="","",IFERROR(IF(VLOOKUP(I528,I$2:I527,1,0)=0,"",""),I528))</f>
        <v/>
      </c>
      <c r="BX528" s="25" t="str">
        <f>IF(BW528="","",(IFERROR(VLOOKUP(MID(BW528,1,1),$CO$2:CS$28,3,0),0)+IFERROR(VLOOKUP(MID(BW528,2,1),CO$2:CS$28,4,0),0)+IFERROR(VLOOKUP(MID(BW528,3,1),CO$2:CS$28,5,0),0)+(ROW(BW528)/1000000000000)))</f>
        <v/>
      </c>
      <c r="BZ528" s="5">
        <v>527</v>
      </c>
      <c r="CA528" s="5" t="str">
        <f>IFERROR(VLOOKUP(BZ528,BV$2:BW1604,2,0),"")</f>
        <v/>
      </c>
      <c r="CU528" s="5" t="e">
        <f>IF(REPORTE!AH$2="si",IF(F528=VALUE(REPORTE!C$11),IF(SUM(CU529:CU$1993),CONCATENATE(INT(B528),", "),INT(B528)),""),IF(F528=VALUE(REPORTE!C$10),IF(SUM(CU529:CU$1993),CONCATENATE(INT(B528),", "),INT(B528)),""))</f>
        <v>#VALUE!</v>
      </c>
    </row>
    <row r="529" spans="1:99" s="5" customFormat="1" ht="15" customHeight="1" x14ac:dyDescent="0.25">
      <c r="A529" s="4" t="str">
        <f t="shared" si="121"/>
        <v/>
      </c>
      <c r="B529" s="6"/>
      <c r="C529" s="4"/>
      <c r="D529" s="4"/>
      <c r="F529" s="6"/>
      <c r="G529" s="1" t="str">
        <f>IFERROR(INDEX('padron cfe'!B:B,MATCH(DATOS!F529,'padron cfe'!A:A,0),1),"")</f>
        <v/>
      </c>
      <c r="H529" s="4"/>
      <c r="J529" s="2" t="str">
        <f>IFERROR(INDEX('padron cfe'!C:C,MATCH(DATOS!F529,'padron cfe'!A:A,0),1),"")</f>
        <v/>
      </c>
      <c r="K529" s="4"/>
      <c r="L529" s="4" t="str">
        <f>IFERROR(IF(VLOOKUP(I529,I$2:L528,4,0)=0,"",VLOOKUP(I529,I$2:L528,4,0)),"")</f>
        <v/>
      </c>
      <c r="M529" s="4" t="str">
        <f>IFERROR(IF(VLOOKUP(I529,I$2:M528,5,0)=0,"",VLOOKUP(I529,I$2:M528,5,0)),"")</f>
        <v/>
      </c>
      <c r="N529" s="4"/>
      <c r="O529" s="2"/>
      <c r="P529" s="2"/>
      <c r="T529" s="2" t="str">
        <f>IFERROR(INDEX('padron cfe'!D:D,MATCH(DATOS!F529,'padron cfe'!A:A,0),1),"")</f>
        <v/>
      </c>
      <c r="U529" s="4"/>
      <c r="V529" s="4"/>
      <c r="W529" s="4"/>
      <c r="X529" s="4"/>
      <c r="Y529" s="4"/>
      <c r="AA529" s="4"/>
      <c r="AB529" s="4"/>
      <c r="AC529" s="4"/>
      <c r="AD529" s="4"/>
      <c r="AE529" s="4"/>
      <c r="AF529" s="97" t="str">
        <f>IFERROR(INDEX(bombas!F:F,MATCH(B529,bombas!I:I,0),1),"")</f>
        <v/>
      </c>
      <c r="AG529" s="6" t="str">
        <f>IFERROR(INDEX(bombas!H:H,MATCH(B529,bombas!I:I,0),1),"")</f>
        <v/>
      </c>
      <c r="AH529" s="4"/>
      <c r="AI529" s="4" t="str">
        <f t="shared" si="126"/>
        <v/>
      </c>
      <c r="AJ529" s="4"/>
      <c r="AK529" s="127" t="str">
        <f t="shared" si="120"/>
        <v/>
      </c>
      <c r="AL529" s="2" t="str">
        <f>IFERROR(IF(INDEX(AL$1:AL528,MATCH(I529,I$1:I528,0),1)=0,"",INDEX(AL$1:AL528,MATCH(I529,I$1:I528,0),1)),"")</f>
        <v/>
      </c>
      <c r="AM529" s="2" t="str">
        <f>IFERROR(IF(INDEX(AM$1:AM528,MATCH(I529,I$1:I528,0),1)=0,"",INDEX(AM$1:AM528,MATCH(I529,I$1:I528,0),1)),"")</f>
        <v/>
      </c>
      <c r="AN529" s="2" t="str">
        <f>IFERROR(IF(INDEX(AN$1:AN528,MATCH(I529,I$1:I528,0),1)=0,"",INDEX(AN$1:AN528,MATCH(I529,I$1:I528,0),1)),"")</f>
        <v/>
      </c>
      <c r="AO529" s="2"/>
      <c r="AP529" s="2"/>
      <c r="AQ529" s="2"/>
      <c r="AR529" s="4"/>
      <c r="AS529" s="4"/>
      <c r="AT529" s="4"/>
      <c r="AU529" s="4"/>
      <c r="AV529" s="4"/>
      <c r="AW529" s="4"/>
      <c r="AX529" s="4"/>
      <c r="AY529" s="4"/>
      <c r="AZ529" s="4"/>
      <c r="BB529" s="4"/>
      <c r="BH529" s="4" t="str">
        <f>IF(IFERROR(VLOOKUP(F529,F530:F$1993,1,0),"")="","",COUNTIF(F:F,F529))</f>
        <v/>
      </c>
      <c r="BI529" s="4"/>
      <c r="BM529" s="5" t="str">
        <f>IF(B529="","",IF(BH529="",1+(MAX(BM$2:BM528)),""))</f>
        <v/>
      </c>
      <c r="BN529" s="5" t="str">
        <f t="shared" si="122"/>
        <v/>
      </c>
      <c r="BO529" s="5" t="str">
        <f t="shared" si="123"/>
        <v/>
      </c>
      <c r="BP529" s="15" t="str">
        <f t="shared" si="124"/>
        <v/>
      </c>
      <c r="BQ529" s="29"/>
      <c r="BR529" s="16"/>
      <c r="BS529" s="5" t="str">
        <f t="shared" si="119"/>
        <v/>
      </c>
      <c r="BV529" s="5" t="str">
        <f t="shared" si="125"/>
        <v/>
      </c>
      <c r="BW529" s="5" t="str">
        <f>IF(I529="","",IFERROR(IF(VLOOKUP(I529,I$2:I528,1,0)=0,"",""),I529))</f>
        <v/>
      </c>
      <c r="BX529" s="25" t="str">
        <f>IF(BW529="","",(IFERROR(VLOOKUP(MID(BW529,1,1),$CO$2:CS$28,3,0),0)+IFERROR(VLOOKUP(MID(BW529,2,1),CO$2:CS$28,4,0),0)+IFERROR(VLOOKUP(MID(BW529,3,1),CO$2:CS$28,5,0),0)+(ROW(BW529)/1000000000000)))</f>
        <v/>
      </c>
      <c r="BZ529" s="5">
        <v>528</v>
      </c>
      <c r="CA529" s="5" t="str">
        <f>IFERROR(VLOOKUP(BZ529,BV$2:BW1605,2,0),"")</f>
        <v/>
      </c>
      <c r="CU529" s="5" t="e">
        <f>IF(REPORTE!AH$2="si",IF(F529=VALUE(REPORTE!C$11),IF(SUM(CU530:CU$1993),CONCATENATE(INT(B529),", "),INT(B529)),""),IF(F529=VALUE(REPORTE!C$10),IF(SUM(CU530:CU$1993),CONCATENATE(INT(B529),", "),INT(B529)),""))</f>
        <v>#VALUE!</v>
      </c>
    </row>
    <row r="530" spans="1:99" s="5" customFormat="1" ht="15" customHeight="1" x14ac:dyDescent="0.25">
      <c r="A530" s="4" t="str">
        <f t="shared" si="121"/>
        <v/>
      </c>
      <c r="B530" s="6"/>
      <c r="C530" s="4"/>
      <c r="D530" s="4"/>
      <c r="F530" s="6"/>
      <c r="G530" s="1" t="str">
        <f>IFERROR(INDEX('padron cfe'!B:B,MATCH(DATOS!F530,'padron cfe'!A:A,0),1),"")</f>
        <v/>
      </c>
      <c r="H530" s="4"/>
      <c r="J530" s="2" t="str">
        <f>IFERROR(INDEX('padron cfe'!C:C,MATCH(DATOS!F530,'padron cfe'!A:A,0),1),"")</f>
        <v/>
      </c>
      <c r="K530" s="4"/>
      <c r="L530" s="4" t="str">
        <f>IFERROR(IF(VLOOKUP(I530,I$2:L529,4,0)=0,"",VLOOKUP(I530,I$2:L529,4,0)),"")</f>
        <v/>
      </c>
      <c r="M530" s="4" t="str">
        <f>IFERROR(IF(VLOOKUP(I530,I$2:M529,5,0)=0,"",VLOOKUP(I530,I$2:M529,5,0)),"")</f>
        <v/>
      </c>
      <c r="N530" s="4"/>
      <c r="O530" s="2"/>
      <c r="P530" s="2"/>
      <c r="T530" s="2" t="str">
        <f>IFERROR(INDEX('padron cfe'!D:D,MATCH(DATOS!F530,'padron cfe'!A:A,0),1),"")</f>
        <v/>
      </c>
      <c r="U530" s="4"/>
      <c r="V530" s="4"/>
      <c r="W530" s="4"/>
      <c r="X530" s="4"/>
      <c r="Y530" s="4"/>
      <c r="AA530" s="4"/>
      <c r="AB530" s="4"/>
      <c r="AC530" s="4"/>
      <c r="AD530" s="4"/>
      <c r="AE530" s="4"/>
      <c r="AF530" s="97" t="str">
        <f>IFERROR(INDEX(bombas!F:F,MATCH(B530,bombas!I:I,0),1),"")</f>
        <v/>
      </c>
      <c r="AG530" s="6" t="str">
        <f>IFERROR(INDEX(bombas!H:H,MATCH(B530,bombas!I:I,0),1),"")</f>
        <v/>
      </c>
      <c r="AH530" s="4"/>
      <c r="AI530" s="4" t="str">
        <f t="shared" si="126"/>
        <v/>
      </c>
      <c r="AJ530" s="4"/>
      <c r="AK530" s="127" t="str">
        <f t="shared" si="120"/>
        <v/>
      </c>
      <c r="AL530" s="2" t="str">
        <f>IFERROR(IF(INDEX(AL$1:AL529,MATCH(I530,I$1:I529,0),1)=0,"",INDEX(AL$1:AL529,MATCH(I530,I$1:I529,0),1)),"")</f>
        <v/>
      </c>
      <c r="AM530" s="2" t="str">
        <f>IFERROR(IF(INDEX(AM$1:AM529,MATCH(I530,I$1:I529,0),1)=0,"",INDEX(AM$1:AM529,MATCH(I530,I$1:I529,0),1)),"")</f>
        <v/>
      </c>
      <c r="AN530" s="2" t="str">
        <f>IFERROR(IF(INDEX(AN$1:AN529,MATCH(I530,I$1:I529,0),1)=0,"",INDEX(AN$1:AN529,MATCH(I530,I$1:I529,0),1)),"")</f>
        <v/>
      </c>
      <c r="AO530" s="2"/>
      <c r="AP530" s="2"/>
      <c r="AQ530" s="2"/>
      <c r="AR530" s="4"/>
      <c r="AS530" s="4"/>
      <c r="AT530" s="4"/>
      <c r="AU530" s="4"/>
      <c r="AV530" s="4"/>
      <c r="AW530" s="4"/>
      <c r="AX530" s="4"/>
      <c r="AY530" s="4"/>
      <c r="AZ530" s="4"/>
      <c r="BB530" s="4"/>
      <c r="BH530" s="4" t="str">
        <f>IF(IFERROR(VLOOKUP(F530,F531:F$1993,1,0),"")="","",COUNTIF(F:F,F530))</f>
        <v/>
      </c>
      <c r="BI530" s="4"/>
      <c r="BM530" s="5" t="str">
        <f>IF(B530="","",IF(BH530="",1+(MAX(BM$2:BM529)),""))</f>
        <v/>
      </c>
      <c r="BN530" s="5" t="str">
        <f t="shared" si="122"/>
        <v/>
      </c>
      <c r="BO530" s="5" t="str">
        <f t="shared" si="123"/>
        <v/>
      </c>
      <c r="BP530" s="15" t="str">
        <f t="shared" si="124"/>
        <v/>
      </c>
      <c r="BQ530" s="29"/>
      <c r="BR530" s="16"/>
      <c r="BS530" s="5" t="str">
        <f t="shared" si="119"/>
        <v/>
      </c>
      <c r="BV530" s="5" t="str">
        <f t="shared" si="125"/>
        <v/>
      </c>
      <c r="BW530" s="5" t="str">
        <f>IF(I530="","",IFERROR(IF(VLOOKUP(I530,I$2:I529,1,0)=0,"",""),I530))</f>
        <v/>
      </c>
      <c r="BX530" s="25" t="str">
        <f>IF(BW530="","",(IFERROR(VLOOKUP(MID(BW530,1,1),$CO$2:CS$28,3,0),0)+IFERROR(VLOOKUP(MID(BW530,2,1),CO$2:CS$28,4,0),0)+IFERROR(VLOOKUP(MID(BW530,3,1),CO$2:CS$28,5,0),0)+(ROW(BW530)/1000000000000)))</f>
        <v/>
      </c>
      <c r="BZ530" s="5">
        <v>529</v>
      </c>
      <c r="CA530" s="5" t="str">
        <f>IFERROR(VLOOKUP(BZ530,BV$2:BW1606,2,0),"")</f>
        <v/>
      </c>
      <c r="CU530" s="5" t="e">
        <f>IF(REPORTE!AH$2="si",IF(F530=VALUE(REPORTE!C$11),IF(SUM(CU531:CU$1993),CONCATENATE(INT(B530),", "),INT(B530)),""),IF(F530=VALUE(REPORTE!C$10),IF(SUM(CU531:CU$1993),CONCATENATE(INT(B530),", "),INT(B530)),""))</f>
        <v>#VALUE!</v>
      </c>
    </row>
    <row r="531" spans="1:99" s="5" customFormat="1" ht="15" customHeight="1" x14ac:dyDescent="0.25">
      <c r="A531" s="4" t="str">
        <f t="shared" si="121"/>
        <v/>
      </c>
      <c r="B531" s="6"/>
      <c r="C531" s="4"/>
      <c r="D531" s="4"/>
      <c r="F531" s="6"/>
      <c r="G531" s="1" t="str">
        <f>IFERROR(INDEX('padron cfe'!B:B,MATCH(DATOS!F531,'padron cfe'!A:A,0),1),"")</f>
        <v/>
      </c>
      <c r="H531" s="4"/>
      <c r="J531" s="2" t="str">
        <f>IFERROR(INDEX('padron cfe'!C:C,MATCH(DATOS!F531,'padron cfe'!A:A,0),1),"")</f>
        <v/>
      </c>
      <c r="K531" s="4"/>
      <c r="L531" s="4" t="str">
        <f>IFERROR(IF(VLOOKUP(I531,I$2:L530,4,0)=0,"",VLOOKUP(I531,I$2:L530,4,0)),"")</f>
        <v/>
      </c>
      <c r="M531" s="4" t="str">
        <f>IFERROR(IF(VLOOKUP(I531,I$2:M530,5,0)=0,"",VLOOKUP(I531,I$2:M530,5,0)),"")</f>
        <v/>
      </c>
      <c r="N531" s="4"/>
      <c r="O531" s="2"/>
      <c r="P531" s="2"/>
      <c r="T531" s="2" t="str">
        <f>IFERROR(INDEX('padron cfe'!D:D,MATCH(DATOS!F531,'padron cfe'!A:A,0),1),"")</f>
        <v/>
      </c>
      <c r="U531" s="4"/>
      <c r="V531" s="4"/>
      <c r="W531" s="4"/>
      <c r="X531" s="4"/>
      <c r="Y531" s="4"/>
      <c r="AA531" s="4"/>
      <c r="AB531" s="4"/>
      <c r="AC531" s="4"/>
      <c r="AD531" s="4"/>
      <c r="AE531" s="4"/>
      <c r="AF531" s="97" t="str">
        <f>IFERROR(INDEX(bombas!F:F,MATCH(B531,bombas!I:I,0),1),"")</f>
        <v/>
      </c>
      <c r="AG531" s="6" t="str">
        <f>IFERROR(INDEX(bombas!H:H,MATCH(B531,bombas!I:I,0),1),"")</f>
        <v/>
      </c>
      <c r="AH531" s="4"/>
      <c r="AI531" s="4" t="str">
        <f t="shared" si="126"/>
        <v/>
      </c>
      <c r="AJ531" s="4"/>
      <c r="AK531" s="127" t="str">
        <f t="shared" si="120"/>
        <v/>
      </c>
      <c r="AL531" s="2" t="str">
        <f>IFERROR(IF(INDEX(AL$1:AL530,MATCH(I531,I$1:I530,0),1)=0,"",INDEX(AL$1:AL530,MATCH(I531,I$1:I530,0),1)),"")</f>
        <v/>
      </c>
      <c r="AM531" s="2" t="str">
        <f>IFERROR(IF(INDEX(AM$1:AM530,MATCH(I531,I$1:I530,0),1)=0,"",INDEX(AM$1:AM530,MATCH(I531,I$1:I530,0),1)),"")</f>
        <v/>
      </c>
      <c r="AN531" s="2" t="str">
        <f>IFERROR(IF(INDEX(AN$1:AN530,MATCH(I531,I$1:I530,0),1)=0,"",INDEX(AN$1:AN530,MATCH(I531,I$1:I530,0),1)),"")</f>
        <v/>
      </c>
      <c r="AO531" s="2"/>
      <c r="AP531" s="2"/>
      <c r="AQ531" s="2"/>
      <c r="AR531" s="4"/>
      <c r="AS531" s="4"/>
      <c r="AT531" s="4"/>
      <c r="AU531" s="4"/>
      <c r="AV531" s="4"/>
      <c r="AW531" s="4"/>
      <c r="AX531" s="4"/>
      <c r="AY531" s="4"/>
      <c r="AZ531" s="4"/>
      <c r="BB531" s="4"/>
      <c r="BH531" s="4" t="str">
        <f>IF(IFERROR(VLOOKUP(F531,F532:F$1993,1,0),"")="","",COUNTIF(F:F,F531))</f>
        <v/>
      </c>
      <c r="BI531" s="4"/>
      <c r="BM531" s="5" t="str">
        <f>IF(B531="","",IF(BH531="",1+(MAX(BM$2:BM530)),""))</f>
        <v/>
      </c>
      <c r="BN531" s="5" t="str">
        <f t="shared" si="122"/>
        <v/>
      </c>
      <c r="BO531" s="5" t="str">
        <f t="shared" si="123"/>
        <v/>
      </c>
      <c r="BP531" s="15" t="str">
        <f t="shared" si="124"/>
        <v/>
      </c>
      <c r="BQ531" s="29"/>
      <c r="BR531" s="16"/>
      <c r="BS531" s="5" t="str">
        <f t="shared" si="119"/>
        <v/>
      </c>
      <c r="BV531" s="5" t="str">
        <f t="shared" si="125"/>
        <v/>
      </c>
      <c r="BW531" s="5" t="str">
        <f>IF(I531="","",IFERROR(IF(VLOOKUP(I531,I$2:I530,1,0)=0,"",""),I531))</f>
        <v/>
      </c>
      <c r="BX531" s="25" t="str">
        <f>IF(BW531="","",(IFERROR(VLOOKUP(MID(BW531,1,1),$CO$2:CS$28,3,0),0)+IFERROR(VLOOKUP(MID(BW531,2,1),CO$2:CS$28,4,0),0)+IFERROR(VLOOKUP(MID(BW531,3,1),CO$2:CS$28,5,0),0)+(ROW(BW531)/1000000000000)))</f>
        <v/>
      </c>
      <c r="BZ531" s="5">
        <v>530</v>
      </c>
      <c r="CA531" s="5" t="str">
        <f>IFERROR(VLOOKUP(BZ531,BV$2:BW1607,2,0),"")</f>
        <v/>
      </c>
      <c r="CU531" s="5" t="e">
        <f>IF(REPORTE!AH$2="si",IF(F531=VALUE(REPORTE!C$11),IF(SUM(CU532:CU$1993),CONCATENATE(INT(B531),", "),INT(B531)),""),IF(F531=VALUE(REPORTE!C$10),IF(SUM(CU532:CU$1993),CONCATENATE(INT(B531),", "),INT(B531)),""))</f>
        <v>#VALUE!</v>
      </c>
    </row>
    <row r="532" spans="1:99" s="5" customFormat="1" ht="15" customHeight="1" x14ac:dyDescent="0.25">
      <c r="A532" s="4" t="str">
        <f t="shared" si="121"/>
        <v/>
      </c>
      <c r="B532" s="6"/>
      <c r="C532" s="4"/>
      <c r="D532" s="4"/>
      <c r="F532" s="6"/>
      <c r="G532" s="1" t="str">
        <f>IFERROR(INDEX('padron cfe'!B:B,MATCH(DATOS!F532,'padron cfe'!A:A,0),1),"")</f>
        <v/>
      </c>
      <c r="H532" s="4"/>
      <c r="J532" s="2" t="str">
        <f>IFERROR(INDEX('padron cfe'!C:C,MATCH(DATOS!F532,'padron cfe'!A:A,0),1),"")</f>
        <v/>
      </c>
      <c r="K532" s="4"/>
      <c r="L532" s="4" t="str">
        <f>IFERROR(IF(VLOOKUP(I532,I$2:L531,4,0)=0,"",VLOOKUP(I532,I$2:L531,4,0)),"")</f>
        <v/>
      </c>
      <c r="M532" s="4" t="str">
        <f>IFERROR(IF(VLOOKUP(I532,I$2:M531,5,0)=0,"",VLOOKUP(I532,I$2:M531,5,0)),"")</f>
        <v/>
      </c>
      <c r="N532" s="4"/>
      <c r="O532" s="2"/>
      <c r="P532" s="2"/>
      <c r="T532" s="2" t="str">
        <f>IFERROR(INDEX('padron cfe'!D:D,MATCH(DATOS!F532,'padron cfe'!A:A,0),1),"")</f>
        <v/>
      </c>
      <c r="U532" s="4"/>
      <c r="V532" s="4"/>
      <c r="W532" s="4"/>
      <c r="X532" s="4"/>
      <c r="Y532" s="4"/>
      <c r="AA532" s="4"/>
      <c r="AB532" s="4"/>
      <c r="AC532" s="4"/>
      <c r="AD532" s="4"/>
      <c r="AE532" s="4"/>
      <c r="AF532" s="97" t="str">
        <f>IFERROR(INDEX(bombas!F:F,MATCH(B532,bombas!I:I,0),1),"")</f>
        <v/>
      </c>
      <c r="AG532" s="6" t="str">
        <f>IFERROR(INDEX(bombas!H:H,MATCH(B532,bombas!I:I,0),1),"")</f>
        <v/>
      </c>
      <c r="AH532" s="4"/>
      <c r="AI532" s="4" t="str">
        <f t="shared" si="126"/>
        <v/>
      </c>
      <c r="AJ532" s="4"/>
      <c r="AK532" s="127" t="str">
        <f t="shared" si="120"/>
        <v/>
      </c>
      <c r="AL532" s="2" t="str">
        <f>IFERROR(IF(INDEX(AL$1:AL531,MATCH(I532,I$1:I531,0),1)=0,"",INDEX(AL$1:AL531,MATCH(I532,I$1:I531,0),1)),"")</f>
        <v/>
      </c>
      <c r="AM532" s="2" t="str">
        <f>IFERROR(IF(INDEX(AM$1:AM531,MATCH(I532,I$1:I531,0),1)=0,"",INDEX(AM$1:AM531,MATCH(I532,I$1:I531,0),1)),"")</f>
        <v/>
      </c>
      <c r="AN532" s="2" t="str">
        <f>IFERROR(IF(INDEX(AN$1:AN531,MATCH(I532,I$1:I531,0),1)=0,"",INDEX(AN$1:AN531,MATCH(I532,I$1:I531,0),1)),"")</f>
        <v/>
      </c>
      <c r="AO532" s="2"/>
      <c r="AP532" s="2"/>
      <c r="AQ532" s="2"/>
      <c r="AR532" s="4"/>
      <c r="AS532" s="4"/>
      <c r="AT532" s="4"/>
      <c r="AU532" s="4"/>
      <c r="AV532" s="4"/>
      <c r="AW532" s="4"/>
      <c r="AX532" s="4"/>
      <c r="AY532" s="4"/>
      <c r="AZ532" s="4"/>
      <c r="BB532" s="4"/>
      <c r="BH532" s="4" t="str">
        <f>IF(IFERROR(VLOOKUP(F532,F533:F$1993,1,0),"")="","",COUNTIF(F:F,F532))</f>
        <v/>
      </c>
      <c r="BI532" s="4"/>
      <c r="BM532" s="5" t="str">
        <f>IF(B532="","",IF(BH532="",1+(MAX(BM$2:BM531)),""))</f>
        <v/>
      </c>
      <c r="BN532" s="5" t="str">
        <f t="shared" si="122"/>
        <v/>
      </c>
      <c r="BO532" s="5" t="str">
        <f t="shared" si="123"/>
        <v/>
      </c>
      <c r="BP532" s="15" t="str">
        <f t="shared" si="124"/>
        <v/>
      </c>
      <c r="BQ532" s="29"/>
      <c r="BR532" s="16"/>
      <c r="BS532" s="5" t="str">
        <f t="shared" si="119"/>
        <v/>
      </c>
      <c r="BV532" s="5" t="str">
        <f t="shared" si="125"/>
        <v/>
      </c>
      <c r="BW532" s="5" t="str">
        <f>IF(I532="","",IFERROR(IF(VLOOKUP(I532,I$2:I531,1,0)=0,"",""),I532))</f>
        <v/>
      </c>
      <c r="BX532" s="25" t="str">
        <f>IF(BW532="","",(IFERROR(VLOOKUP(MID(BW532,1,1),$CO$2:CS$28,3,0),0)+IFERROR(VLOOKUP(MID(BW532,2,1),CO$2:CS$28,4,0),0)+IFERROR(VLOOKUP(MID(BW532,3,1),CO$2:CS$28,5,0),0)+(ROW(BW532)/1000000000000)))</f>
        <v/>
      </c>
      <c r="BZ532" s="5">
        <v>531</v>
      </c>
      <c r="CA532" s="5" t="str">
        <f>IFERROR(VLOOKUP(BZ532,BV$2:BW1608,2,0),"")</f>
        <v/>
      </c>
      <c r="CU532" s="5" t="e">
        <f>IF(REPORTE!AH$2="si",IF(F532=VALUE(REPORTE!C$11),IF(SUM(CU533:CU$1993),CONCATENATE(INT(B532),", "),INT(B532)),""),IF(F532=VALUE(REPORTE!C$10),IF(SUM(CU533:CU$1993),CONCATENATE(INT(B532),", "),INT(B532)),""))</f>
        <v>#VALUE!</v>
      </c>
    </row>
    <row r="533" spans="1:99" s="5" customFormat="1" ht="15" customHeight="1" x14ac:dyDescent="0.25">
      <c r="A533" s="4" t="str">
        <f t="shared" si="121"/>
        <v/>
      </c>
      <c r="B533" s="6"/>
      <c r="C533" s="4"/>
      <c r="D533" s="4"/>
      <c r="F533" s="6"/>
      <c r="G533" s="1" t="str">
        <f>IFERROR(INDEX('padron cfe'!B:B,MATCH(DATOS!F533,'padron cfe'!A:A,0),1),"")</f>
        <v/>
      </c>
      <c r="H533" s="4"/>
      <c r="J533" s="2" t="str">
        <f>IFERROR(INDEX('padron cfe'!C:C,MATCH(DATOS!F533,'padron cfe'!A:A,0),1),"")</f>
        <v/>
      </c>
      <c r="K533" s="4"/>
      <c r="L533" s="4" t="str">
        <f>IFERROR(IF(VLOOKUP(I533,I$2:L532,4,0)=0,"",VLOOKUP(I533,I$2:L532,4,0)),"")</f>
        <v/>
      </c>
      <c r="M533" s="4" t="str">
        <f>IFERROR(IF(VLOOKUP(I533,I$2:M532,5,0)=0,"",VLOOKUP(I533,I$2:M532,5,0)),"")</f>
        <v/>
      </c>
      <c r="N533" s="4"/>
      <c r="O533" s="2"/>
      <c r="P533" s="2"/>
      <c r="T533" s="2" t="str">
        <f>IFERROR(INDEX('padron cfe'!D:D,MATCH(DATOS!F533,'padron cfe'!A:A,0),1),"")</f>
        <v/>
      </c>
      <c r="U533" s="4"/>
      <c r="V533" s="4"/>
      <c r="W533" s="4"/>
      <c r="X533" s="4"/>
      <c r="Y533" s="4"/>
      <c r="AA533" s="4"/>
      <c r="AB533" s="4"/>
      <c r="AC533" s="4"/>
      <c r="AD533" s="4"/>
      <c r="AE533" s="4"/>
      <c r="AF533" s="97" t="str">
        <f>IFERROR(INDEX(bombas!F:F,MATCH(B533,bombas!I:I,0),1),"")</f>
        <v/>
      </c>
      <c r="AG533" s="6" t="str">
        <f>IFERROR(INDEX(bombas!H:H,MATCH(B533,bombas!I:I,0),1),"")</f>
        <v/>
      </c>
      <c r="AH533" s="4"/>
      <c r="AI533" s="4" t="str">
        <f t="shared" si="126"/>
        <v/>
      </c>
      <c r="AJ533" s="4"/>
      <c r="AK533" s="127" t="str">
        <f t="shared" si="120"/>
        <v/>
      </c>
      <c r="AL533" s="2" t="str">
        <f>IFERROR(IF(INDEX(AL$1:AL532,MATCH(I533,I$1:I532,0),1)=0,"",INDEX(AL$1:AL532,MATCH(I533,I$1:I532,0),1)),"")</f>
        <v/>
      </c>
      <c r="AM533" s="2" t="str">
        <f>IFERROR(IF(INDEX(AM$1:AM532,MATCH(I533,I$1:I532,0),1)=0,"",INDEX(AM$1:AM532,MATCH(I533,I$1:I532,0),1)),"")</f>
        <v/>
      </c>
      <c r="AN533" s="2" t="str">
        <f>IFERROR(IF(INDEX(AN$1:AN532,MATCH(I533,I$1:I532,0),1)=0,"",INDEX(AN$1:AN532,MATCH(I533,I$1:I532,0),1)),"")</f>
        <v/>
      </c>
      <c r="AO533" s="2"/>
      <c r="AP533" s="2"/>
      <c r="AQ533" s="2"/>
      <c r="AR533" s="4"/>
      <c r="AS533" s="4"/>
      <c r="AT533" s="4"/>
      <c r="AU533" s="4"/>
      <c r="AV533" s="4"/>
      <c r="AW533" s="4"/>
      <c r="AX533" s="4"/>
      <c r="AY533" s="4"/>
      <c r="AZ533" s="4"/>
      <c r="BB533" s="4"/>
      <c r="BH533" s="4" t="str">
        <f>IF(IFERROR(VLOOKUP(F533,F534:F$1993,1,0),"")="","",COUNTIF(F:F,F533))</f>
        <v/>
      </c>
      <c r="BI533" s="4"/>
      <c r="BM533" s="5" t="str">
        <f>IF(B533="","",IF(BH533="",1+(MAX(BM$2:BM532)),""))</f>
        <v/>
      </c>
      <c r="BN533" s="5" t="str">
        <f t="shared" si="122"/>
        <v/>
      </c>
      <c r="BO533" s="5" t="str">
        <f t="shared" si="123"/>
        <v/>
      </c>
      <c r="BP533" s="15" t="str">
        <f t="shared" si="124"/>
        <v/>
      </c>
      <c r="BQ533" s="29"/>
      <c r="BR533" s="16"/>
      <c r="BS533" s="5" t="str">
        <f t="shared" si="119"/>
        <v/>
      </c>
      <c r="BV533" s="5" t="str">
        <f t="shared" si="125"/>
        <v/>
      </c>
      <c r="BW533" s="5" t="str">
        <f>IF(I533="","",IFERROR(IF(VLOOKUP(I533,I$2:I532,1,0)=0,"",""),I533))</f>
        <v/>
      </c>
      <c r="BX533" s="25" t="str">
        <f>IF(BW533="","",(IFERROR(VLOOKUP(MID(BW533,1,1),$CO$2:CS$28,3,0),0)+IFERROR(VLOOKUP(MID(BW533,2,1),CO$2:CS$28,4,0),0)+IFERROR(VLOOKUP(MID(BW533,3,1),CO$2:CS$28,5,0),0)+(ROW(BW533)/1000000000000)))</f>
        <v/>
      </c>
      <c r="BZ533" s="5">
        <v>532</v>
      </c>
      <c r="CA533" s="5" t="str">
        <f>IFERROR(VLOOKUP(BZ533,BV$2:BW1609,2,0),"")</f>
        <v/>
      </c>
      <c r="CU533" s="5" t="e">
        <f>IF(REPORTE!AH$2="si",IF(F533=VALUE(REPORTE!C$11),IF(SUM(CU534:CU$1993),CONCATENATE(INT(B533),", "),INT(B533)),""),IF(F533=VALUE(REPORTE!C$10),IF(SUM(CU534:CU$1993),CONCATENATE(INT(B533),", "),INT(B533)),""))</f>
        <v>#VALUE!</v>
      </c>
    </row>
    <row r="534" spans="1:99" s="5" customFormat="1" ht="15" customHeight="1" x14ac:dyDescent="0.25">
      <c r="A534" s="4" t="str">
        <f t="shared" si="121"/>
        <v/>
      </c>
      <c r="B534" s="6"/>
      <c r="C534" s="4"/>
      <c r="D534" s="4"/>
      <c r="F534" s="6"/>
      <c r="G534" s="1" t="str">
        <f>IFERROR(INDEX('padron cfe'!B:B,MATCH(DATOS!F534,'padron cfe'!A:A,0),1),"")</f>
        <v/>
      </c>
      <c r="H534" s="4"/>
      <c r="J534" s="2" t="str">
        <f>IFERROR(INDEX('padron cfe'!C:C,MATCH(DATOS!F534,'padron cfe'!A:A,0),1),"")</f>
        <v/>
      </c>
      <c r="K534" s="4"/>
      <c r="L534" s="4" t="str">
        <f>IFERROR(IF(VLOOKUP(I534,I$2:L533,4,0)=0,"",VLOOKUP(I534,I$2:L533,4,0)),"")</f>
        <v/>
      </c>
      <c r="M534" s="4" t="str">
        <f>IFERROR(IF(VLOOKUP(I534,I$2:M533,5,0)=0,"",VLOOKUP(I534,I$2:M533,5,0)),"")</f>
        <v/>
      </c>
      <c r="N534" s="4"/>
      <c r="O534" s="2"/>
      <c r="P534" s="2"/>
      <c r="T534" s="2" t="str">
        <f>IFERROR(INDEX('padron cfe'!D:D,MATCH(DATOS!F534,'padron cfe'!A:A,0),1),"")</f>
        <v/>
      </c>
      <c r="U534" s="4"/>
      <c r="V534" s="4"/>
      <c r="W534" s="4"/>
      <c r="X534" s="4"/>
      <c r="Y534" s="4"/>
      <c r="AA534" s="4"/>
      <c r="AB534" s="4"/>
      <c r="AC534" s="4"/>
      <c r="AD534" s="4"/>
      <c r="AE534" s="4"/>
      <c r="AF534" s="97" t="str">
        <f>IFERROR(INDEX(bombas!F:F,MATCH(B534,bombas!I:I,0),1),"")</f>
        <v/>
      </c>
      <c r="AG534" s="6" t="str">
        <f>IFERROR(INDEX(bombas!H:H,MATCH(B534,bombas!I:I,0),1),"")</f>
        <v/>
      </c>
      <c r="AH534" s="4"/>
      <c r="AI534" s="4" t="str">
        <f t="shared" si="126"/>
        <v/>
      </c>
      <c r="AJ534" s="4"/>
      <c r="AK534" s="127" t="str">
        <f t="shared" si="120"/>
        <v/>
      </c>
      <c r="AL534" s="2" t="str">
        <f>IFERROR(IF(INDEX(AL$1:AL533,MATCH(I534,I$1:I533,0),1)=0,"",INDEX(AL$1:AL533,MATCH(I534,I$1:I533,0),1)),"")</f>
        <v/>
      </c>
      <c r="AM534" s="2" t="str">
        <f>IFERROR(IF(INDEX(AM$1:AM533,MATCH(I534,I$1:I533,0),1)=0,"",INDEX(AM$1:AM533,MATCH(I534,I$1:I533,0),1)),"")</f>
        <v/>
      </c>
      <c r="AN534" s="2" t="str">
        <f>IFERROR(IF(INDEX(AN$1:AN533,MATCH(I534,I$1:I533,0),1)=0,"",INDEX(AN$1:AN533,MATCH(I534,I$1:I533,0),1)),"")</f>
        <v/>
      </c>
      <c r="AO534" s="2"/>
      <c r="AP534" s="2"/>
      <c r="AQ534" s="2"/>
      <c r="AR534" s="4"/>
      <c r="AS534" s="4"/>
      <c r="AT534" s="4"/>
      <c r="AU534" s="4"/>
      <c r="AV534" s="4"/>
      <c r="AW534" s="4"/>
      <c r="AX534" s="4"/>
      <c r="AY534" s="4"/>
      <c r="AZ534" s="4"/>
      <c r="BB534" s="4"/>
      <c r="BH534" s="4" t="str">
        <f>IF(IFERROR(VLOOKUP(F534,F535:F$1993,1,0),"")="","",COUNTIF(F:F,F534))</f>
        <v/>
      </c>
      <c r="BI534" s="4"/>
      <c r="BM534" s="5" t="str">
        <f>IF(B534="","",IF(BH534="",1+(MAX(BM$2:BM533)),""))</f>
        <v/>
      </c>
      <c r="BN534" s="5" t="str">
        <f t="shared" si="122"/>
        <v/>
      </c>
      <c r="BO534" s="5" t="str">
        <f t="shared" si="123"/>
        <v/>
      </c>
      <c r="BP534" s="15" t="str">
        <f t="shared" si="124"/>
        <v/>
      </c>
      <c r="BQ534" s="29"/>
      <c r="BR534" s="16"/>
      <c r="BS534" s="5" t="str">
        <f t="shared" ref="BS534:BS597" si="127">CONCATENATE(AR534,AS534,AT534,AU534,AV534)</f>
        <v/>
      </c>
      <c r="BV534" s="5" t="str">
        <f t="shared" si="125"/>
        <v/>
      </c>
      <c r="BW534" s="5" t="str">
        <f>IF(I534="","",IFERROR(IF(VLOOKUP(I534,I$2:I533,1,0)=0,"",""),I534))</f>
        <v/>
      </c>
      <c r="BX534" s="25" t="str">
        <f>IF(BW534="","",(IFERROR(VLOOKUP(MID(BW534,1,1),$CO$2:CS$28,3,0),0)+IFERROR(VLOOKUP(MID(BW534,2,1),CO$2:CS$28,4,0),0)+IFERROR(VLOOKUP(MID(BW534,3,1),CO$2:CS$28,5,0),0)+(ROW(BW534)/1000000000000)))</f>
        <v/>
      </c>
      <c r="BZ534" s="5">
        <v>533</v>
      </c>
      <c r="CA534" s="5" t="str">
        <f>IFERROR(VLOOKUP(BZ534,BV$2:BW1610,2,0),"")</f>
        <v/>
      </c>
      <c r="CU534" s="5" t="e">
        <f>IF(REPORTE!AH$2="si",IF(F534=VALUE(REPORTE!C$11),IF(SUM(CU535:CU$1993),CONCATENATE(INT(B534),", "),INT(B534)),""),IF(F534=VALUE(REPORTE!C$10),IF(SUM(CU535:CU$1993),CONCATENATE(INT(B534),", "),INT(B534)),""))</f>
        <v>#VALUE!</v>
      </c>
    </row>
    <row r="535" spans="1:99" s="5" customFormat="1" ht="15" customHeight="1" x14ac:dyDescent="0.25">
      <c r="A535" s="4" t="str">
        <f t="shared" si="121"/>
        <v/>
      </c>
      <c r="B535" s="6"/>
      <c r="C535" s="4"/>
      <c r="D535" s="4"/>
      <c r="F535" s="6"/>
      <c r="G535" s="1" t="str">
        <f>IFERROR(INDEX('padron cfe'!B:B,MATCH(DATOS!F535,'padron cfe'!A:A,0),1),"")</f>
        <v/>
      </c>
      <c r="H535" s="4"/>
      <c r="J535" s="2" t="str">
        <f>IFERROR(INDEX('padron cfe'!C:C,MATCH(DATOS!F535,'padron cfe'!A:A,0),1),"")</f>
        <v/>
      </c>
      <c r="K535" s="4"/>
      <c r="L535" s="4" t="str">
        <f>IFERROR(IF(VLOOKUP(I535,I$2:L534,4,0)=0,"",VLOOKUP(I535,I$2:L534,4,0)),"")</f>
        <v/>
      </c>
      <c r="M535" s="4" t="str">
        <f>IFERROR(IF(VLOOKUP(I535,I$2:M534,5,0)=0,"",VLOOKUP(I535,I$2:M534,5,0)),"")</f>
        <v/>
      </c>
      <c r="N535" s="4"/>
      <c r="O535" s="2"/>
      <c r="P535" s="2"/>
      <c r="T535" s="2" t="str">
        <f>IFERROR(INDEX('padron cfe'!D:D,MATCH(DATOS!F535,'padron cfe'!A:A,0),1),"")</f>
        <v/>
      </c>
      <c r="U535" s="4"/>
      <c r="V535" s="4"/>
      <c r="W535" s="4"/>
      <c r="X535" s="4"/>
      <c r="Y535" s="4"/>
      <c r="AA535" s="4"/>
      <c r="AB535" s="4"/>
      <c r="AC535" s="4"/>
      <c r="AD535" s="4"/>
      <c r="AE535" s="4"/>
      <c r="AF535" s="97" t="str">
        <f>IFERROR(INDEX(bombas!F:F,MATCH(B535,bombas!I:I,0),1),"")</f>
        <v/>
      </c>
      <c r="AG535" s="6" t="str">
        <f>IFERROR(INDEX(bombas!H:H,MATCH(B535,bombas!I:I,0),1),"")</f>
        <v/>
      </c>
      <c r="AH535" s="4"/>
      <c r="AI535" s="4" t="str">
        <f t="shared" si="126"/>
        <v/>
      </c>
      <c r="AJ535" s="4"/>
      <c r="AK535" s="127" t="str">
        <f t="shared" si="120"/>
        <v/>
      </c>
      <c r="AL535" s="2" t="str">
        <f>IFERROR(IF(INDEX(AL$1:AL534,MATCH(I535,I$1:I534,0),1)=0,"",INDEX(AL$1:AL534,MATCH(I535,I$1:I534,0),1)),"")</f>
        <v/>
      </c>
      <c r="AM535" s="2" t="str">
        <f>IFERROR(IF(INDEX(AM$1:AM534,MATCH(I535,I$1:I534,0),1)=0,"",INDEX(AM$1:AM534,MATCH(I535,I$1:I534,0),1)),"")</f>
        <v/>
      </c>
      <c r="AN535" s="2" t="str">
        <f>IFERROR(IF(INDEX(AN$1:AN534,MATCH(I535,I$1:I534,0),1)=0,"",INDEX(AN$1:AN534,MATCH(I535,I$1:I534,0),1)),"")</f>
        <v/>
      </c>
      <c r="AO535" s="2"/>
      <c r="AP535" s="2"/>
      <c r="AQ535" s="2"/>
      <c r="AR535" s="4"/>
      <c r="AS535" s="4"/>
      <c r="AT535" s="4"/>
      <c r="AU535" s="4"/>
      <c r="AV535" s="4"/>
      <c r="AW535" s="4"/>
      <c r="AX535" s="4"/>
      <c r="AY535" s="4"/>
      <c r="AZ535" s="4"/>
      <c r="BB535" s="4"/>
      <c r="BH535" s="4" t="str">
        <f>IF(IFERROR(VLOOKUP(F535,F536:F$1993,1,0),"")="","",COUNTIF(F:F,F535))</f>
        <v/>
      </c>
      <c r="BI535" s="4"/>
      <c r="BM535" s="5" t="str">
        <f>IF(B535="","",IF(BH535="",1+(MAX(BM$2:BM534)),""))</f>
        <v/>
      </c>
      <c r="BN535" s="5" t="str">
        <f t="shared" si="122"/>
        <v/>
      </c>
      <c r="BO535" s="5" t="str">
        <f t="shared" si="123"/>
        <v/>
      </c>
      <c r="BP535" s="15" t="str">
        <f t="shared" si="124"/>
        <v/>
      </c>
      <c r="BQ535" s="29"/>
      <c r="BR535" s="16"/>
      <c r="BS535" s="5" t="str">
        <f t="shared" si="127"/>
        <v/>
      </c>
      <c r="BV535" s="5" t="str">
        <f t="shared" si="125"/>
        <v/>
      </c>
      <c r="BW535" s="5" t="str">
        <f>IF(I535="","",IFERROR(IF(VLOOKUP(I535,I$2:I534,1,0)=0,"",""),I535))</f>
        <v/>
      </c>
      <c r="BX535" s="25" t="str">
        <f>IF(BW535="","",(IFERROR(VLOOKUP(MID(BW535,1,1),$CO$2:CS$28,3,0),0)+IFERROR(VLOOKUP(MID(BW535,2,1),CO$2:CS$28,4,0),0)+IFERROR(VLOOKUP(MID(BW535,3,1),CO$2:CS$28,5,0),0)+(ROW(BW535)/1000000000000)))</f>
        <v/>
      </c>
      <c r="BZ535" s="5">
        <v>534</v>
      </c>
      <c r="CA535" s="5" t="str">
        <f>IFERROR(VLOOKUP(BZ535,BV$2:BW1611,2,0),"")</f>
        <v/>
      </c>
      <c r="CU535" s="5" t="e">
        <f>IF(REPORTE!AH$2="si",IF(F535=VALUE(REPORTE!C$11),IF(SUM(CU536:CU$1993),CONCATENATE(INT(B535),", "),INT(B535)),""),IF(F535=VALUE(REPORTE!C$10),IF(SUM(CU536:CU$1993),CONCATENATE(INT(B535),", "),INT(B535)),""))</f>
        <v>#VALUE!</v>
      </c>
    </row>
    <row r="536" spans="1:99" s="5" customFormat="1" ht="15" customHeight="1" x14ac:dyDescent="0.25">
      <c r="A536" s="4" t="str">
        <f t="shared" si="121"/>
        <v/>
      </c>
      <c r="B536" s="6"/>
      <c r="C536" s="4"/>
      <c r="D536" s="4"/>
      <c r="F536" s="6"/>
      <c r="G536" s="1" t="str">
        <f>IFERROR(INDEX('padron cfe'!B:B,MATCH(DATOS!F536,'padron cfe'!A:A,0),1),"")</f>
        <v/>
      </c>
      <c r="H536" s="4"/>
      <c r="J536" s="2" t="str">
        <f>IFERROR(INDEX('padron cfe'!C:C,MATCH(DATOS!F536,'padron cfe'!A:A,0),1),"")</f>
        <v/>
      </c>
      <c r="K536" s="4"/>
      <c r="L536" s="4" t="str">
        <f>IFERROR(IF(VLOOKUP(I536,I$2:L535,4,0)=0,"",VLOOKUP(I536,I$2:L535,4,0)),"")</f>
        <v/>
      </c>
      <c r="M536" s="4" t="str">
        <f>IFERROR(IF(VLOOKUP(I536,I$2:M535,5,0)=0,"",VLOOKUP(I536,I$2:M535,5,0)),"")</f>
        <v/>
      </c>
      <c r="N536" s="4"/>
      <c r="O536" s="2"/>
      <c r="P536" s="2"/>
      <c r="T536" s="2" t="str">
        <f>IFERROR(INDEX('padron cfe'!D:D,MATCH(DATOS!F536,'padron cfe'!A:A,0),1),"")</f>
        <v/>
      </c>
      <c r="U536" s="4"/>
      <c r="V536" s="4"/>
      <c r="W536" s="4"/>
      <c r="X536" s="4"/>
      <c r="Y536" s="4"/>
      <c r="AA536" s="4"/>
      <c r="AB536" s="4"/>
      <c r="AC536" s="4"/>
      <c r="AD536" s="4"/>
      <c r="AE536" s="4"/>
      <c r="AF536" s="97" t="str">
        <f>IFERROR(INDEX(bombas!F:F,MATCH(B536,bombas!I:I,0),1),"")</f>
        <v/>
      </c>
      <c r="AG536" s="6" t="str">
        <f>IFERROR(INDEX(bombas!H:H,MATCH(B536,bombas!I:I,0),1),"")</f>
        <v/>
      </c>
      <c r="AH536" s="4"/>
      <c r="AI536" s="4" t="str">
        <f t="shared" si="126"/>
        <v/>
      </c>
      <c r="AJ536" s="4"/>
      <c r="AK536" s="127" t="str">
        <f t="shared" si="120"/>
        <v/>
      </c>
      <c r="AL536" s="2" t="str">
        <f>IFERROR(IF(INDEX(AL$1:AL535,MATCH(I536,I$1:I535,0),1)=0,"",INDEX(AL$1:AL535,MATCH(I536,I$1:I535,0),1)),"")</f>
        <v/>
      </c>
      <c r="AM536" s="2" t="str">
        <f>IFERROR(IF(INDEX(AM$1:AM535,MATCH(I536,I$1:I535,0),1)=0,"",INDEX(AM$1:AM535,MATCH(I536,I$1:I535,0),1)),"")</f>
        <v/>
      </c>
      <c r="AN536" s="2" t="str">
        <f>IFERROR(IF(INDEX(AN$1:AN535,MATCH(I536,I$1:I535,0),1)=0,"",INDEX(AN$1:AN535,MATCH(I536,I$1:I535,0),1)),"")</f>
        <v/>
      </c>
      <c r="AO536" s="2"/>
      <c r="AP536" s="2"/>
      <c r="AQ536" s="2"/>
      <c r="AR536" s="4"/>
      <c r="AS536" s="4"/>
      <c r="AT536" s="4"/>
      <c r="AU536" s="4"/>
      <c r="AV536" s="4"/>
      <c r="AW536" s="4"/>
      <c r="AX536" s="4"/>
      <c r="AY536" s="4"/>
      <c r="AZ536" s="4"/>
      <c r="BB536" s="4"/>
      <c r="BH536" s="4" t="str">
        <f>IF(IFERROR(VLOOKUP(F536,F537:F$1993,1,0),"")="","",COUNTIF(F:F,F536))</f>
        <v/>
      </c>
      <c r="BI536" s="4"/>
      <c r="BM536" s="5" t="str">
        <f>IF(B536="","",IF(BH536="",1+(MAX(BM$2:BM535)),""))</f>
        <v/>
      </c>
      <c r="BN536" s="5" t="str">
        <f t="shared" si="122"/>
        <v/>
      </c>
      <c r="BO536" s="5" t="str">
        <f t="shared" si="123"/>
        <v/>
      </c>
      <c r="BP536" s="15" t="str">
        <f t="shared" si="124"/>
        <v/>
      </c>
      <c r="BQ536" s="29"/>
      <c r="BR536" s="16"/>
      <c r="BS536" s="5" t="str">
        <f t="shared" si="127"/>
        <v/>
      </c>
      <c r="BV536" s="5" t="str">
        <f t="shared" si="125"/>
        <v/>
      </c>
      <c r="BW536" s="5" t="str">
        <f>IF(I536="","",IFERROR(IF(VLOOKUP(I536,I$2:I535,1,0)=0,"",""),I536))</f>
        <v/>
      </c>
      <c r="BX536" s="25" t="str">
        <f>IF(BW536="","",(IFERROR(VLOOKUP(MID(BW536,1,1),$CO$2:CS$28,3,0),0)+IFERROR(VLOOKUP(MID(BW536,2,1),CO$2:CS$28,4,0),0)+IFERROR(VLOOKUP(MID(BW536,3,1),CO$2:CS$28,5,0),0)+(ROW(BW536)/1000000000000)))</f>
        <v/>
      </c>
      <c r="BZ536" s="5">
        <v>535</v>
      </c>
      <c r="CA536" s="5" t="str">
        <f>IFERROR(VLOOKUP(BZ536,BV$2:BW1612,2,0),"")</f>
        <v/>
      </c>
      <c r="CU536" s="5" t="e">
        <f>IF(REPORTE!AH$2="si",IF(F536=VALUE(REPORTE!C$11),IF(SUM(CU537:CU$1993),CONCATENATE(INT(B536),", "),INT(B536)),""),IF(F536=VALUE(REPORTE!C$10),IF(SUM(CU537:CU$1993),CONCATENATE(INT(B536),", "),INT(B536)),""))</f>
        <v>#VALUE!</v>
      </c>
    </row>
    <row r="537" spans="1:99" s="5" customFormat="1" ht="15" customHeight="1" x14ac:dyDescent="0.25">
      <c r="A537" s="4" t="str">
        <f t="shared" si="121"/>
        <v/>
      </c>
      <c r="B537" s="6"/>
      <c r="C537" s="4"/>
      <c r="D537" s="4"/>
      <c r="F537" s="6"/>
      <c r="G537" s="1" t="str">
        <f>IFERROR(INDEX('padron cfe'!B:B,MATCH(DATOS!F537,'padron cfe'!A:A,0),1),"")</f>
        <v/>
      </c>
      <c r="H537" s="4"/>
      <c r="J537" s="2" t="str">
        <f>IFERROR(INDEX('padron cfe'!C:C,MATCH(DATOS!F537,'padron cfe'!A:A,0),1),"")</f>
        <v/>
      </c>
      <c r="K537" s="4"/>
      <c r="L537" s="4" t="str">
        <f>IFERROR(IF(VLOOKUP(I537,I$2:L536,4,0)=0,"",VLOOKUP(I537,I$2:L536,4,0)),"")</f>
        <v/>
      </c>
      <c r="M537" s="4" t="str">
        <f>IFERROR(IF(VLOOKUP(I537,I$2:M536,5,0)=0,"",VLOOKUP(I537,I$2:M536,5,0)),"")</f>
        <v/>
      </c>
      <c r="N537" s="4"/>
      <c r="O537" s="2"/>
      <c r="P537" s="2"/>
      <c r="T537" s="2" t="str">
        <f>IFERROR(INDEX('padron cfe'!D:D,MATCH(DATOS!F537,'padron cfe'!A:A,0),1),"")</f>
        <v/>
      </c>
      <c r="U537" s="4"/>
      <c r="V537" s="4"/>
      <c r="W537" s="4"/>
      <c r="X537" s="4"/>
      <c r="Y537" s="4"/>
      <c r="AA537" s="4"/>
      <c r="AB537" s="4"/>
      <c r="AC537" s="4"/>
      <c r="AD537" s="4"/>
      <c r="AE537" s="4"/>
      <c r="AF537" s="97" t="str">
        <f>IFERROR(INDEX(bombas!F:F,MATCH(B537,bombas!I:I,0),1),"")</f>
        <v/>
      </c>
      <c r="AG537" s="6" t="str">
        <f>IFERROR(INDEX(bombas!H:H,MATCH(B537,bombas!I:I,0),1),"")</f>
        <v/>
      </c>
      <c r="AH537" s="4"/>
      <c r="AI537" s="4" t="str">
        <f t="shared" si="126"/>
        <v/>
      </c>
      <c r="AJ537" s="4"/>
      <c r="AK537" s="127" t="str">
        <f t="shared" ref="AK537:AK600" si="128">IF(AJ537="","",AJ537/AI537)</f>
        <v/>
      </c>
      <c r="AL537" s="2" t="str">
        <f>IFERROR(IF(INDEX(AL$1:AL536,MATCH(I537,I$1:I536,0),1)=0,"",INDEX(AL$1:AL536,MATCH(I537,I$1:I536,0),1)),"")</f>
        <v/>
      </c>
      <c r="AM537" s="2" t="str">
        <f>IFERROR(IF(INDEX(AM$1:AM536,MATCH(I537,I$1:I536,0),1)=0,"",INDEX(AM$1:AM536,MATCH(I537,I$1:I536,0),1)),"")</f>
        <v/>
      </c>
      <c r="AN537" s="2" t="str">
        <f>IFERROR(IF(INDEX(AN$1:AN536,MATCH(I537,I$1:I536,0),1)=0,"",INDEX(AN$1:AN536,MATCH(I537,I$1:I536,0),1)),"")</f>
        <v/>
      </c>
      <c r="AO537" s="2"/>
      <c r="AP537" s="2"/>
      <c r="AQ537" s="2"/>
      <c r="AR537" s="4"/>
      <c r="AS537" s="4"/>
      <c r="AT537" s="4"/>
      <c r="AU537" s="4"/>
      <c r="AV537" s="4"/>
      <c r="AW537" s="4"/>
      <c r="AX537" s="4"/>
      <c r="AY537" s="4"/>
      <c r="AZ537" s="4"/>
      <c r="BB537" s="4"/>
      <c r="BH537" s="4" t="str">
        <f>IF(IFERROR(VLOOKUP(F537,F538:F$1993,1,0),"")="","",COUNTIF(F:F,F537))</f>
        <v/>
      </c>
      <c r="BI537" s="4"/>
      <c r="BM537" s="5" t="str">
        <f>IF(B537="","",IF(BH537="",1+(MAX(BM$2:BM536)),""))</f>
        <v/>
      </c>
      <c r="BN537" s="5" t="str">
        <f t="shared" si="122"/>
        <v/>
      </c>
      <c r="BO537" s="5" t="str">
        <f t="shared" si="123"/>
        <v/>
      </c>
      <c r="BP537" s="15" t="str">
        <f t="shared" si="124"/>
        <v/>
      </c>
      <c r="BQ537" s="29"/>
      <c r="BR537" s="16"/>
      <c r="BS537" s="5" t="str">
        <f t="shared" si="127"/>
        <v/>
      </c>
      <c r="BV537" s="5" t="str">
        <f t="shared" si="125"/>
        <v/>
      </c>
      <c r="BW537" s="5" t="str">
        <f>IF(I537="","",IFERROR(IF(VLOOKUP(I537,I$2:I536,1,0)=0,"",""),I537))</f>
        <v/>
      </c>
      <c r="BX537" s="25" t="str">
        <f>IF(BW537="","",(IFERROR(VLOOKUP(MID(BW537,1,1),$CO$2:CS$28,3,0),0)+IFERROR(VLOOKUP(MID(BW537,2,1),CO$2:CS$28,4,0),0)+IFERROR(VLOOKUP(MID(BW537,3,1),CO$2:CS$28,5,0),0)+(ROW(BW537)/1000000000000)))</f>
        <v/>
      </c>
      <c r="BZ537" s="5">
        <v>536</v>
      </c>
      <c r="CA537" s="5" t="str">
        <f>IFERROR(VLOOKUP(BZ537,BV$2:BW1613,2,0),"")</f>
        <v/>
      </c>
      <c r="CU537" s="5" t="e">
        <f>IF(REPORTE!AH$2="si",IF(F537=VALUE(REPORTE!C$11),IF(SUM(CU538:CU$1993),CONCATENATE(INT(B537),", "),INT(B537)),""),IF(F537=VALUE(REPORTE!C$10),IF(SUM(CU538:CU$1993),CONCATENATE(INT(B537),", "),INT(B537)),""))</f>
        <v>#VALUE!</v>
      </c>
    </row>
    <row r="538" spans="1:99" s="5" customFormat="1" ht="15" customHeight="1" x14ac:dyDescent="0.25">
      <c r="A538" s="4" t="str">
        <f t="shared" si="121"/>
        <v/>
      </c>
      <c r="B538" s="6"/>
      <c r="C538" s="4"/>
      <c r="D538" s="4"/>
      <c r="F538" s="6"/>
      <c r="G538" s="1" t="str">
        <f>IFERROR(INDEX('padron cfe'!B:B,MATCH(DATOS!F538,'padron cfe'!A:A,0),1),"")</f>
        <v/>
      </c>
      <c r="H538" s="4"/>
      <c r="J538" s="2" t="str">
        <f>IFERROR(INDEX('padron cfe'!C:C,MATCH(DATOS!F538,'padron cfe'!A:A,0),1),"")</f>
        <v/>
      </c>
      <c r="K538" s="4"/>
      <c r="L538" s="4" t="str">
        <f>IFERROR(IF(VLOOKUP(I538,I$2:L537,4,0)=0,"",VLOOKUP(I538,I$2:L537,4,0)),"")</f>
        <v/>
      </c>
      <c r="M538" s="4" t="str">
        <f>IFERROR(IF(VLOOKUP(I538,I$2:M537,5,0)=0,"",VLOOKUP(I538,I$2:M537,5,0)),"")</f>
        <v/>
      </c>
      <c r="N538" s="4"/>
      <c r="O538" s="2"/>
      <c r="P538" s="2"/>
      <c r="T538" s="2" t="str">
        <f>IFERROR(INDEX('padron cfe'!D:D,MATCH(DATOS!F538,'padron cfe'!A:A,0),1),"")</f>
        <v/>
      </c>
      <c r="U538" s="4"/>
      <c r="V538" s="4"/>
      <c r="W538" s="4"/>
      <c r="X538" s="4"/>
      <c r="Y538" s="4"/>
      <c r="AA538" s="4"/>
      <c r="AB538" s="4"/>
      <c r="AC538" s="4"/>
      <c r="AD538" s="4"/>
      <c r="AE538" s="4"/>
      <c r="AF538" s="97" t="str">
        <f>IFERROR(INDEX(bombas!F:F,MATCH(B538,bombas!I:I,0),1),"")</f>
        <v/>
      </c>
      <c r="AG538" s="6" t="str">
        <f>IFERROR(INDEX(bombas!H:H,MATCH(B538,bombas!I:I,0),1),"")</f>
        <v/>
      </c>
      <c r="AH538" s="4"/>
      <c r="AI538" s="4" t="str">
        <f t="shared" si="126"/>
        <v/>
      </c>
      <c r="AJ538" s="4"/>
      <c r="AK538" s="127" t="str">
        <f t="shared" si="128"/>
        <v/>
      </c>
      <c r="AL538" s="2" t="str">
        <f>IFERROR(IF(INDEX(AL$1:AL537,MATCH(I538,I$1:I537,0),1)=0,"",INDEX(AL$1:AL537,MATCH(I538,I$1:I537,0),1)),"")</f>
        <v/>
      </c>
      <c r="AM538" s="2" t="str">
        <f>IFERROR(IF(INDEX(AM$1:AM537,MATCH(I538,I$1:I537,0),1)=0,"",INDEX(AM$1:AM537,MATCH(I538,I$1:I537,0),1)),"")</f>
        <v/>
      </c>
      <c r="AN538" s="2" t="str">
        <f>IFERROR(IF(INDEX(AN$1:AN537,MATCH(I538,I$1:I537,0),1)=0,"",INDEX(AN$1:AN537,MATCH(I538,I$1:I537,0),1)),"")</f>
        <v/>
      </c>
      <c r="AO538" s="2"/>
      <c r="AP538" s="2"/>
      <c r="AQ538" s="2"/>
      <c r="AR538" s="4"/>
      <c r="AS538" s="4"/>
      <c r="AT538" s="4"/>
      <c r="AU538" s="4"/>
      <c r="AV538" s="4"/>
      <c r="AW538" s="4"/>
      <c r="AX538" s="4"/>
      <c r="AY538" s="4"/>
      <c r="AZ538" s="4"/>
      <c r="BB538" s="4"/>
      <c r="BH538" s="4" t="str">
        <f>IF(IFERROR(VLOOKUP(F538,F539:F$1993,1,0),"")="","",COUNTIF(F:F,F538))</f>
        <v/>
      </c>
      <c r="BI538" s="4"/>
      <c r="BM538" s="5" t="str">
        <f>IF(B538="","",IF(BH538="",1+(MAX(BM$2:BM537)),""))</f>
        <v/>
      </c>
      <c r="BN538" s="5" t="str">
        <f t="shared" si="122"/>
        <v/>
      </c>
      <c r="BO538" s="5" t="str">
        <f t="shared" si="123"/>
        <v/>
      </c>
      <c r="BP538" s="15" t="str">
        <f t="shared" si="124"/>
        <v/>
      </c>
      <c r="BQ538" s="29"/>
      <c r="BR538" s="16"/>
      <c r="BS538" s="5" t="str">
        <f t="shared" si="127"/>
        <v/>
      </c>
      <c r="BV538" s="5" t="str">
        <f t="shared" si="125"/>
        <v/>
      </c>
      <c r="BW538" s="5" t="str">
        <f>IF(I538="","",IFERROR(IF(VLOOKUP(I538,I$2:I537,1,0)=0,"",""),I538))</f>
        <v/>
      </c>
      <c r="BX538" s="25" t="str">
        <f>IF(BW538="","",(IFERROR(VLOOKUP(MID(BW538,1,1),$CO$2:CS$28,3,0),0)+IFERROR(VLOOKUP(MID(BW538,2,1),CO$2:CS$28,4,0),0)+IFERROR(VLOOKUP(MID(BW538,3,1),CO$2:CS$28,5,0),0)+(ROW(BW538)/1000000000000)))</f>
        <v/>
      </c>
      <c r="BZ538" s="5">
        <v>537</v>
      </c>
      <c r="CA538" s="5" t="str">
        <f>IFERROR(VLOOKUP(BZ538,BV$2:BW1614,2,0),"")</f>
        <v/>
      </c>
      <c r="CU538" s="5" t="e">
        <f>IF(REPORTE!AH$2="si",IF(F538=VALUE(REPORTE!C$11),IF(SUM(CU539:CU$1993),CONCATENATE(INT(B538),", "),INT(B538)),""),IF(F538=VALUE(REPORTE!C$10),IF(SUM(CU539:CU$1993),CONCATENATE(INT(B538),", "),INT(B538)),""))</f>
        <v>#VALUE!</v>
      </c>
    </row>
    <row r="539" spans="1:99" s="5" customFormat="1" ht="15" customHeight="1" x14ac:dyDescent="0.25">
      <c r="A539" s="4" t="str">
        <f t="shared" si="121"/>
        <v/>
      </c>
      <c r="B539" s="6"/>
      <c r="C539" s="4"/>
      <c r="D539" s="4"/>
      <c r="F539" s="6"/>
      <c r="G539" s="1" t="str">
        <f>IFERROR(INDEX('padron cfe'!B:B,MATCH(DATOS!F539,'padron cfe'!A:A,0),1),"")</f>
        <v/>
      </c>
      <c r="H539" s="4"/>
      <c r="J539" s="2" t="str">
        <f>IFERROR(INDEX('padron cfe'!C:C,MATCH(DATOS!F539,'padron cfe'!A:A,0),1),"")</f>
        <v/>
      </c>
      <c r="K539" s="4"/>
      <c r="L539" s="4" t="str">
        <f>IFERROR(IF(VLOOKUP(I539,I$2:L538,4,0)=0,"",VLOOKUP(I539,I$2:L538,4,0)),"")</f>
        <v/>
      </c>
      <c r="M539" s="4" t="str">
        <f>IFERROR(IF(VLOOKUP(I539,I$2:M538,5,0)=0,"",VLOOKUP(I539,I$2:M538,5,0)),"")</f>
        <v/>
      </c>
      <c r="N539" s="4"/>
      <c r="O539" s="2"/>
      <c r="P539" s="2"/>
      <c r="T539" s="2" t="str">
        <f>IFERROR(INDEX('padron cfe'!D:D,MATCH(DATOS!F539,'padron cfe'!A:A,0),1),"")</f>
        <v/>
      </c>
      <c r="U539" s="4"/>
      <c r="V539" s="4"/>
      <c r="W539" s="4"/>
      <c r="X539" s="4"/>
      <c r="Y539" s="4"/>
      <c r="AA539" s="4"/>
      <c r="AB539" s="4"/>
      <c r="AC539" s="4"/>
      <c r="AD539" s="4"/>
      <c r="AE539" s="4"/>
      <c r="AF539" s="97" t="str">
        <f>IFERROR(INDEX(bombas!F:F,MATCH(B539,bombas!I:I,0),1),"")</f>
        <v/>
      </c>
      <c r="AG539" s="6" t="str">
        <f>IFERROR(INDEX(bombas!H:H,MATCH(B539,bombas!I:I,0),1),"")</f>
        <v/>
      </c>
      <c r="AH539" s="4"/>
      <c r="AI539" s="4" t="str">
        <f t="shared" si="126"/>
        <v/>
      </c>
      <c r="AJ539" s="4"/>
      <c r="AK539" s="127" t="str">
        <f t="shared" si="128"/>
        <v/>
      </c>
      <c r="AL539" s="2" t="str">
        <f>IFERROR(IF(INDEX(AL$1:AL538,MATCH(I539,I$1:I538,0),1)=0,"",INDEX(AL$1:AL538,MATCH(I539,I$1:I538,0),1)),"")</f>
        <v/>
      </c>
      <c r="AM539" s="2" t="str">
        <f>IFERROR(IF(INDEX(AM$1:AM538,MATCH(I539,I$1:I538,0),1)=0,"",INDEX(AM$1:AM538,MATCH(I539,I$1:I538,0),1)),"")</f>
        <v/>
      </c>
      <c r="AN539" s="2" t="str">
        <f>IFERROR(IF(INDEX(AN$1:AN538,MATCH(I539,I$1:I538,0),1)=0,"",INDEX(AN$1:AN538,MATCH(I539,I$1:I538,0),1)),"")</f>
        <v/>
      </c>
      <c r="AO539" s="2"/>
      <c r="AP539" s="2"/>
      <c r="AQ539" s="2"/>
      <c r="AR539" s="4"/>
      <c r="AS539" s="4"/>
      <c r="AT539" s="4"/>
      <c r="AU539" s="4"/>
      <c r="AV539" s="4"/>
      <c r="AW539" s="4"/>
      <c r="AX539" s="4"/>
      <c r="AY539" s="4"/>
      <c r="AZ539" s="4"/>
      <c r="BB539" s="4"/>
      <c r="BH539" s="4" t="str">
        <f>IF(IFERROR(VLOOKUP(F539,F540:F$1993,1,0),"")="","",COUNTIF(F:F,F539))</f>
        <v/>
      </c>
      <c r="BI539" s="4"/>
      <c r="BM539" s="5" t="str">
        <f>IF(B539="","",IF(BH539="",1+(MAX(BM$2:BM538)),""))</f>
        <v/>
      </c>
      <c r="BN539" s="5" t="str">
        <f t="shared" si="122"/>
        <v/>
      </c>
      <c r="BO539" s="5" t="str">
        <f t="shared" si="123"/>
        <v/>
      </c>
      <c r="BP539" s="15" t="str">
        <f t="shared" si="124"/>
        <v/>
      </c>
      <c r="BQ539" s="29"/>
      <c r="BR539" s="16"/>
      <c r="BS539" s="5" t="str">
        <f t="shared" si="127"/>
        <v/>
      </c>
      <c r="BV539" s="5" t="str">
        <f t="shared" si="125"/>
        <v/>
      </c>
      <c r="BW539" s="5" t="str">
        <f>IF(I539="","",IFERROR(IF(VLOOKUP(I539,I$2:I538,1,0)=0,"",""),I539))</f>
        <v/>
      </c>
      <c r="BX539" s="25" t="str">
        <f>IF(BW539="","",(IFERROR(VLOOKUP(MID(BW539,1,1),$CO$2:CS$28,3,0),0)+IFERROR(VLOOKUP(MID(BW539,2,1),CO$2:CS$28,4,0),0)+IFERROR(VLOOKUP(MID(BW539,3,1),CO$2:CS$28,5,0),0)+(ROW(BW539)/1000000000000)))</f>
        <v/>
      </c>
      <c r="BZ539" s="5">
        <v>538</v>
      </c>
      <c r="CA539" s="5" t="str">
        <f>IFERROR(VLOOKUP(BZ539,BV$2:BW1615,2,0),"")</f>
        <v/>
      </c>
      <c r="CU539" s="5" t="e">
        <f>IF(REPORTE!AH$2="si",IF(F539=VALUE(REPORTE!C$11),IF(SUM(CU540:CU$1993),CONCATENATE(INT(B539),", "),INT(B539)),""),IF(F539=VALUE(REPORTE!C$10),IF(SUM(CU540:CU$1993),CONCATENATE(INT(B539),", "),INT(B539)),""))</f>
        <v>#VALUE!</v>
      </c>
    </row>
    <row r="540" spans="1:99" s="5" customFormat="1" ht="15" customHeight="1" x14ac:dyDescent="0.25">
      <c r="A540" s="4" t="str">
        <f t="shared" si="121"/>
        <v/>
      </c>
      <c r="B540" s="6"/>
      <c r="C540" s="4"/>
      <c r="D540" s="4"/>
      <c r="F540" s="6"/>
      <c r="G540" s="1" t="str">
        <f>IFERROR(INDEX('padron cfe'!B:B,MATCH(DATOS!F540,'padron cfe'!A:A,0),1),"")</f>
        <v/>
      </c>
      <c r="H540" s="4"/>
      <c r="J540" s="2" t="str">
        <f>IFERROR(INDEX('padron cfe'!C:C,MATCH(DATOS!F540,'padron cfe'!A:A,0),1),"")</f>
        <v/>
      </c>
      <c r="K540" s="4"/>
      <c r="L540" s="4" t="str">
        <f>IFERROR(IF(VLOOKUP(I540,I$2:L539,4,0)=0,"",VLOOKUP(I540,I$2:L539,4,0)),"")</f>
        <v/>
      </c>
      <c r="M540" s="4" t="str">
        <f>IFERROR(IF(VLOOKUP(I540,I$2:M539,5,0)=0,"",VLOOKUP(I540,I$2:M539,5,0)),"")</f>
        <v/>
      </c>
      <c r="N540" s="4"/>
      <c r="O540" s="2"/>
      <c r="P540" s="2"/>
      <c r="T540" s="2" t="str">
        <f>IFERROR(INDEX('padron cfe'!D:D,MATCH(DATOS!F540,'padron cfe'!A:A,0),1),"")</f>
        <v/>
      </c>
      <c r="U540" s="4"/>
      <c r="V540" s="4"/>
      <c r="W540" s="4"/>
      <c r="X540" s="4"/>
      <c r="Y540" s="4"/>
      <c r="AA540" s="4"/>
      <c r="AB540" s="4"/>
      <c r="AC540" s="4"/>
      <c r="AD540" s="4"/>
      <c r="AE540" s="4"/>
      <c r="AF540" s="97" t="str">
        <f>IFERROR(INDEX(bombas!F:F,MATCH(B540,bombas!I:I,0),1),"")</f>
        <v/>
      </c>
      <c r="AG540" s="6" t="str">
        <f>IFERROR(INDEX(bombas!H:H,MATCH(B540,bombas!I:I,0),1),"")</f>
        <v/>
      </c>
      <c r="AH540" s="4"/>
      <c r="AI540" s="4" t="str">
        <f t="shared" si="126"/>
        <v/>
      </c>
      <c r="AJ540" s="4"/>
      <c r="AK540" s="127" t="str">
        <f t="shared" si="128"/>
        <v/>
      </c>
      <c r="AL540" s="2" t="str">
        <f>IFERROR(IF(INDEX(AL$1:AL539,MATCH(I540,I$1:I539,0),1)=0,"",INDEX(AL$1:AL539,MATCH(I540,I$1:I539,0),1)),"")</f>
        <v/>
      </c>
      <c r="AM540" s="2" t="str">
        <f>IFERROR(IF(INDEX(AM$1:AM539,MATCH(I540,I$1:I539,0),1)=0,"",INDEX(AM$1:AM539,MATCH(I540,I$1:I539,0),1)),"")</f>
        <v/>
      </c>
      <c r="AN540" s="2" t="str">
        <f>IFERROR(IF(INDEX(AN$1:AN539,MATCH(I540,I$1:I539,0),1)=0,"",INDEX(AN$1:AN539,MATCH(I540,I$1:I539,0),1)),"")</f>
        <v/>
      </c>
      <c r="AO540" s="2"/>
      <c r="AP540" s="2"/>
      <c r="AQ540" s="2"/>
      <c r="AR540" s="4"/>
      <c r="AS540" s="4"/>
      <c r="AT540" s="4"/>
      <c r="AU540" s="4"/>
      <c r="AV540" s="4"/>
      <c r="AW540" s="4"/>
      <c r="AX540" s="4"/>
      <c r="AY540" s="4"/>
      <c r="AZ540" s="4"/>
      <c r="BB540" s="4"/>
      <c r="BH540" s="4" t="str">
        <f>IF(IFERROR(VLOOKUP(F540,F541:F$1993,1,0),"")="","",COUNTIF(F:F,F540))</f>
        <v/>
      </c>
      <c r="BI540" s="4"/>
      <c r="BM540" s="5" t="str">
        <f>IF(B540="","",IF(BH540="",1+(MAX(BM$2:BM539)),""))</f>
        <v/>
      </c>
      <c r="BN540" s="5" t="str">
        <f t="shared" si="122"/>
        <v/>
      </c>
      <c r="BO540" s="5" t="str">
        <f t="shared" si="123"/>
        <v/>
      </c>
      <c r="BP540" s="15" t="str">
        <f t="shared" si="124"/>
        <v/>
      </c>
      <c r="BQ540" s="29"/>
      <c r="BR540" s="16"/>
      <c r="BS540" s="5" t="str">
        <f t="shared" si="127"/>
        <v/>
      </c>
      <c r="BV540" s="5" t="str">
        <f t="shared" si="125"/>
        <v/>
      </c>
      <c r="BW540" s="5" t="str">
        <f>IF(I540="","",IFERROR(IF(VLOOKUP(I540,I$2:I539,1,0)=0,"",""),I540))</f>
        <v/>
      </c>
      <c r="BX540" s="25" t="str">
        <f>IF(BW540="","",(IFERROR(VLOOKUP(MID(BW540,1,1),$CO$2:CS$28,3,0),0)+IFERROR(VLOOKUP(MID(BW540,2,1),CO$2:CS$28,4,0),0)+IFERROR(VLOOKUP(MID(BW540,3,1),CO$2:CS$28,5,0),0)+(ROW(BW540)/1000000000000)))</f>
        <v/>
      </c>
      <c r="BZ540" s="5">
        <v>539</v>
      </c>
      <c r="CA540" s="5" t="str">
        <f>IFERROR(VLOOKUP(BZ540,BV$2:BW1616,2,0),"")</f>
        <v/>
      </c>
      <c r="CU540" s="5" t="e">
        <f>IF(REPORTE!AH$2="si",IF(F540=VALUE(REPORTE!C$11),IF(SUM(CU541:CU$1993),CONCATENATE(INT(B540),", "),INT(B540)),""),IF(F540=VALUE(REPORTE!C$10),IF(SUM(CU541:CU$1993),CONCATENATE(INT(B540),", "),INT(B540)),""))</f>
        <v>#VALUE!</v>
      </c>
    </row>
    <row r="541" spans="1:99" s="5" customFormat="1" ht="15" customHeight="1" x14ac:dyDescent="0.25">
      <c r="A541" s="4" t="str">
        <f t="shared" si="121"/>
        <v/>
      </c>
      <c r="B541" s="6"/>
      <c r="C541" s="4"/>
      <c r="D541" s="4"/>
      <c r="F541" s="6"/>
      <c r="G541" s="1" t="str">
        <f>IFERROR(INDEX('padron cfe'!B:B,MATCH(DATOS!F541,'padron cfe'!A:A,0),1),"")</f>
        <v/>
      </c>
      <c r="H541" s="4"/>
      <c r="J541" s="2" t="str">
        <f>IFERROR(INDEX('padron cfe'!C:C,MATCH(DATOS!F541,'padron cfe'!A:A,0),1),"")</f>
        <v/>
      </c>
      <c r="K541" s="4"/>
      <c r="L541" s="4" t="str">
        <f>IFERROR(IF(VLOOKUP(I541,I$2:L540,4,0)=0,"",VLOOKUP(I541,I$2:L540,4,0)),"")</f>
        <v/>
      </c>
      <c r="M541" s="4" t="str">
        <f>IFERROR(IF(VLOOKUP(I541,I$2:M540,5,0)=0,"",VLOOKUP(I541,I$2:M540,5,0)),"")</f>
        <v/>
      </c>
      <c r="N541" s="4"/>
      <c r="O541" s="2"/>
      <c r="P541" s="2"/>
      <c r="T541" s="2" t="str">
        <f>IFERROR(INDEX('padron cfe'!D:D,MATCH(DATOS!F541,'padron cfe'!A:A,0),1),"")</f>
        <v/>
      </c>
      <c r="U541" s="4"/>
      <c r="V541" s="4"/>
      <c r="W541" s="4"/>
      <c r="X541" s="4"/>
      <c r="Y541" s="4"/>
      <c r="AA541" s="4"/>
      <c r="AB541" s="4"/>
      <c r="AC541" s="4"/>
      <c r="AD541" s="4"/>
      <c r="AE541" s="4"/>
      <c r="AF541" s="97" t="str">
        <f>IFERROR(INDEX(bombas!F:F,MATCH(B541,bombas!I:I,0),1),"")</f>
        <v/>
      </c>
      <c r="AG541" s="6" t="str">
        <f>IFERROR(INDEX(bombas!H:H,MATCH(B541,bombas!I:I,0),1),"")</f>
        <v/>
      </c>
      <c r="AH541" s="4"/>
      <c r="AI541" s="4" t="str">
        <f t="shared" si="126"/>
        <v/>
      </c>
      <c r="AJ541" s="4"/>
      <c r="AK541" s="127" t="str">
        <f t="shared" si="128"/>
        <v/>
      </c>
      <c r="AL541" s="2" t="str">
        <f>IFERROR(IF(INDEX(AL$1:AL540,MATCH(I541,I$1:I540,0),1)=0,"",INDEX(AL$1:AL540,MATCH(I541,I$1:I540,0),1)),"")</f>
        <v/>
      </c>
      <c r="AM541" s="2" t="str">
        <f>IFERROR(IF(INDEX(AM$1:AM540,MATCH(I541,I$1:I540,0),1)=0,"",INDEX(AM$1:AM540,MATCH(I541,I$1:I540,0),1)),"")</f>
        <v/>
      </c>
      <c r="AN541" s="2" t="str">
        <f>IFERROR(IF(INDEX(AN$1:AN540,MATCH(I541,I$1:I540,0),1)=0,"",INDEX(AN$1:AN540,MATCH(I541,I$1:I540,0),1)),"")</f>
        <v/>
      </c>
      <c r="AO541" s="2"/>
      <c r="AP541" s="2"/>
      <c r="AQ541" s="2"/>
      <c r="AR541" s="4"/>
      <c r="AS541" s="4"/>
      <c r="AT541" s="4"/>
      <c r="AU541" s="4"/>
      <c r="AV541" s="4"/>
      <c r="AW541" s="4"/>
      <c r="AX541" s="4"/>
      <c r="AY541" s="4"/>
      <c r="AZ541" s="4"/>
      <c r="BB541" s="4"/>
      <c r="BH541" s="4" t="str">
        <f>IF(IFERROR(VLOOKUP(F541,F542:F$1993,1,0),"")="","",COUNTIF(F:F,F541))</f>
        <v/>
      </c>
      <c r="BI541" s="4"/>
      <c r="BM541" s="5" t="str">
        <f>IF(B541="","",IF(BH541="",1+(MAX(BM$2:BM540)),""))</f>
        <v/>
      </c>
      <c r="BN541" s="5" t="str">
        <f t="shared" si="122"/>
        <v/>
      </c>
      <c r="BO541" s="5" t="str">
        <f t="shared" si="123"/>
        <v/>
      </c>
      <c r="BP541" s="15" t="str">
        <f t="shared" si="124"/>
        <v/>
      </c>
      <c r="BQ541" s="29"/>
      <c r="BR541" s="16"/>
      <c r="BS541" s="5" t="str">
        <f t="shared" si="127"/>
        <v/>
      </c>
      <c r="BV541" s="5" t="str">
        <f t="shared" si="125"/>
        <v/>
      </c>
      <c r="BW541" s="5" t="str">
        <f>IF(I541="","",IFERROR(IF(VLOOKUP(I541,I$2:I540,1,0)=0,"",""),I541))</f>
        <v/>
      </c>
      <c r="BX541" s="25" t="str">
        <f>IF(BW541="","",(IFERROR(VLOOKUP(MID(BW541,1,1),$CO$2:CS$28,3,0),0)+IFERROR(VLOOKUP(MID(BW541,2,1),CO$2:CS$28,4,0),0)+IFERROR(VLOOKUP(MID(BW541,3,1),CO$2:CS$28,5,0),0)+(ROW(BW541)/1000000000000)))</f>
        <v/>
      </c>
      <c r="BZ541" s="5">
        <v>540</v>
      </c>
      <c r="CA541" s="5" t="str">
        <f>IFERROR(VLOOKUP(BZ541,BV$2:BW1617,2,0),"")</f>
        <v/>
      </c>
      <c r="CU541" s="5" t="e">
        <f>IF(REPORTE!AH$2="si",IF(F541=VALUE(REPORTE!C$11),IF(SUM(CU542:CU$1993),CONCATENATE(INT(B541),", "),INT(B541)),""),IF(F541=VALUE(REPORTE!C$10),IF(SUM(CU542:CU$1993),CONCATENATE(INT(B541),", "),INT(B541)),""))</f>
        <v>#VALUE!</v>
      </c>
    </row>
    <row r="542" spans="1:99" s="5" customFormat="1" ht="15" customHeight="1" x14ac:dyDescent="0.25">
      <c r="A542" s="4" t="str">
        <f t="shared" si="121"/>
        <v/>
      </c>
      <c r="B542" s="6"/>
      <c r="C542" s="4"/>
      <c r="D542" s="4"/>
      <c r="F542" s="6"/>
      <c r="G542" s="1" t="str">
        <f>IFERROR(INDEX('padron cfe'!B:B,MATCH(DATOS!F542,'padron cfe'!A:A,0),1),"")</f>
        <v/>
      </c>
      <c r="H542" s="4"/>
      <c r="J542" s="2" t="str">
        <f>IFERROR(INDEX('padron cfe'!C:C,MATCH(DATOS!F542,'padron cfe'!A:A,0),1),"")</f>
        <v/>
      </c>
      <c r="K542" s="4"/>
      <c r="L542" s="4" t="str">
        <f>IFERROR(IF(VLOOKUP(I542,I$2:L541,4,0)=0,"",VLOOKUP(I542,I$2:L541,4,0)),"")</f>
        <v/>
      </c>
      <c r="M542" s="4" t="str">
        <f>IFERROR(IF(VLOOKUP(I542,I$2:M541,5,0)=0,"",VLOOKUP(I542,I$2:M541,5,0)),"")</f>
        <v/>
      </c>
      <c r="N542" s="4"/>
      <c r="O542" s="2"/>
      <c r="P542" s="2"/>
      <c r="T542" s="2" t="str">
        <f>IFERROR(INDEX('padron cfe'!D:D,MATCH(DATOS!F542,'padron cfe'!A:A,0),1),"")</f>
        <v/>
      </c>
      <c r="U542" s="4"/>
      <c r="V542" s="4"/>
      <c r="W542" s="4"/>
      <c r="X542" s="4"/>
      <c r="Y542" s="4"/>
      <c r="AA542" s="4"/>
      <c r="AB542" s="4"/>
      <c r="AC542" s="4"/>
      <c r="AD542" s="4"/>
      <c r="AE542" s="4"/>
      <c r="AF542" s="97" t="str">
        <f>IFERROR(INDEX(bombas!F:F,MATCH(B542,bombas!I:I,0),1),"")</f>
        <v/>
      </c>
      <c r="AG542" s="6" t="str">
        <f>IFERROR(INDEX(bombas!H:H,MATCH(B542,bombas!I:I,0),1),"")</f>
        <v/>
      </c>
      <c r="AH542" s="4"/>
      <c r="AI542" s="4" t="str">
        <f t="shared" si="126"/>
        <v/>
      </c>
      <c r="AJ542" s="4"/>
      <c r="AK542" s="127" t="str">
        <f t="shared" si="128"/>
        <v/>
      </c>
      <c r="AL542" s="2" t="str">
        <f>IFERROR(IF(INDEX(AL$1:AL541,MATCH(I542,I$1:I541,0),1)=0,"",INDEX(AL$1:AL541,MATCH(I542,I$1:I541,0),1)),"")</f>
        <v/>
      </c>
      <c r="AM542" s="2" t="str">
        <f>IFERROR(IF(INDEX(AM$1:AM541,MATCH(I542,I$1:I541,0),1)=0,"",INDEX(AM$1:AM541,MATCH(I542,I$1:I541,0),1)),"")</f>
        <v/>
      </c>
      <c r="AN542" s="2" t="str">
        <f>IFERROR(IF(INDEX(AN$1:AN541,MATCH(I542,I$1:I541,0),1)=0,"",INDEX(AN$1:AN541,MATCH(I542,I$1:I541,0),1)),"")</f>
        <v/>
      </c>
      <c r="AO542" s="2"/>
      <c r="AP542" s="2"/>
      <c r="AQ542" s="2"/>
      <c r="AR542" s="4"/>
      <c r="AS542" s="4"/>
      <c r="AT542" s="4"/>
      <c r="AU542" s="4"/>
      <c r="AV542" s="4"/>
      <c r="AW542" s="4"/>
      <c r="AX542" s="4"/>
      <c r="AY542" s="4"/>
      <c r="AZ542" s="4"/>
      <c r="BB542" s="4"/>
      <c r="BH542" s="4" t="str">
        <f>IF(IFERROR(VLOOKUP(F542,F543:F$1993,1,0),"")="","",COUNTIF(F:F,F542))</f>
        <v/>
      </c>
      <c r="BI542" s="4"/>
      <c r="BM542" s="5" t="str">
        <f>IF(B542="","",IF(BH542="",1+(MAX(BM$2:BM541)),""))</f>
        <v/>
      </c>
      <c r="BN542" s="5" t="str">
        <f t="shared" si="122"/>
        <v/>
      </c>
      <c r="BO542" s="5" t="str">
        <f t="shared" si="123"/>
        <v/>
      </c>
      <c r="BP542" s="15" t="str">
        <f t="shared" si="124"/>
        <v/>
      </c>
      <c r="BQ542" s="29"/>
      <c r="BR542" s="16"/>
      <c r="BS542" s="5" t="str">
        <f t="shared" si="127"/>
        <v/>
      </c>
      <c r="BV542" s="5" t="str">
        <f t="shared" si="125"/>
        <v/>
      </c>
      <c r="BW542" s="5" t="str">
        <f>IF(I542="","",IFERROR(IF(VLOOKUP(I542,I$2:I541,1,0)=0,"",""),I542))</f>
        <v/>
      </c>
      <c r="BX542" s="25" t="str">
        <f>IF(BW542="","",(IFERROR(VLOOKUP(MID(BW542,1,1),$CO$2:CS$28,3,0),0)+IFERROR(VLOOKUP(MID(BW542,2,1),CO$2:CS$28,4,0),0)+IFERROR(VLOOKUP(MID(BW542,3,1),CO$2:CS$28,5,0),0)+(ROW(BW542)/1000000000000)))</f>
        <v/>
      </c>
      <c r="BZ542" s="5">
        <v>541</v>
      </c>
      <c r="CA542" s="5" t="str">
        <f>IFERROR(VLOOKUP(BZ542,BV$2:BW1618,2,0),"")</f>
        <v/>
      </c>
      <c r="CU542" s="5" t="e">
        <f>IF(REPORTE!AH$2="si",IF(F542=VALUE(REPORTE!C$11),IF(SUM(CU543:CU$1993),CONCATENATE(INT(B542),", "),INT(B542)),""),IF(F542=VALUE(REPORTE!C$10),IF(SUM(CU543:CU$1993),CONCATENATE(INT(B542),", "),INT(B542)),""))</f>
        <v>#VALUE!</v>
      </c>
    </row>
    <row r="543" spans="1:99" s="5" customFormat="1" ht="15" customHeight="1" x14ac:dyDescent="0.25">
      <c r="A543" s="4" t="str">
        <f t="shared" si="121"/>
        <v/>
      </c>
      <c r="B543" s="6"/>
      <c r="C543" s="4"/>
      <c r="D543" s="4"/>
      <c r="F543" s="6"/>
      <c r="G543" s="1" t="str">
        <f>IFERROR(INDEX('padron cfe'!B:B,MATCH(DATOS!F543,'padron cfe'!A:A,0),1),"")</f>
        <v/>
      </c>
      <c r="H543" s="4"/>
      <c r="J543" s="2" t="str">
        <f>IFERROR(INDEX('padron cfe'!C:C,MATCH(DATOS!F543,'padron cfe'!A:A,0),1),"")</f>
        <v/>
      </c>
      <c r="K543" s="4"/>
      <c r="L543" s="4" t="str">
        <f>IFERROR(IF(VLOOKUP(I543,I$2:L542,4,0)=0,"",VLOOKUP(I543,I$2:L542,4,0)),"")</f>
        <v/>
      </c>
      <c r="M543" s="4" t="str">
        <f>IFERROR(IF(VLOOKUP(I543,I$2:M542,5,0)=0,"",VLOOKUP(I543,I$2:M542,5,0)),"")</f>
        <v/>
      </c>
      <c r="N543" s="4"/>
      <c r="O543" s="2"/>
      <c r="P543" s="2"/>
      <c r="T543" s="2" t="str">
        <f>IFERROR(INDEX('padron cfe'!D:D,MATCH(DATOS!F543,'padron cfe'!A:A,0),1),"")</f>
        <v/>
      </c>
      <c r="U543" s="4"/>
      <c r="V543" s="4"/>
      <c r="W543" s="4"/>
      <c r="X543" s="4"/>
      <c r="Y543" s="4"/>
      <c r="AA543" s="4"/>
      <c r="AB543" s="4"/>
      <c r="AC543" s="4"/>
      <c r="AD543" s="4"/>
      <c r="AE543" s="4"/>
      <c r="AF543" s="97" t="str">
        <f>IFERROR(INDEX(bombas!F:F,MATCH(B543,bombas!I:I,0),1),"")</f>
        <v/>
      </c>
      <c r="AG543" s="6" t="str">
        <f>IFERROR(INDEX(bombas!H:H,MATCH(B543,bombas!I:I,0),1),"")</f>
        <v/>
      </c>
      <c r="AH543" s="4"/>
      <c r="AI543" s="4" t="str">
        <f t="shared" si="126"/>
        <v/>
      </c>
      <c r="AJ543" s="4"/>
      <c r="AK543" s="127" t="str">
        <f t="shared" si="128"/>
        <v/>
      </c>
      <c r="AL543" s="2" t="str">
        <f>IFERROR(IF(INDEX(AL$1:AL542,MATCH(I543,I$1:I542,0),1)=0,"",INDEX(AL$1:AL542,MATCH(I543,I$1:I542,0),1)),"")</f>
        <v/>
      </c>
      <c r="AM543" s="2" t="str">
        <f>IFERROR(IF(INDEX(AM$1:AM542,MATCH(I543,I$1:I542,0),1)=0,"",INDEX(AM$1:AM542,MATCH(I543,I$1:I542,0),1)),"")</f>
        <v/>
      </c>
      <c r="AN543" s="2" t="str">
        <f>IFERROR(IF(INDEX(AN$1:AN542,MATCH(I543,I$1:I542,0),1)=0,"",INDEX(AN$1:AN542,MATCH(I543,I$1:I542,0),1)),"")</f>
        <v/>
      </c>
      <c r="AO543" s="2"/>
      <c r="AP543" s="2"/>
      <c r="AQ543" s="2"/>
      <c r="AR543" s="4"/>
      <c r="AS543" s="4"/>
      <c r="AT543" s="4"/>
      <c r="AU543" s="4"/>
      <c r="AV543" s="4"/>
      <c r="AW543" s="4"/>
      <c r="AX543" s="4"/>
      <c r="AY543" s="4"/>
      <c r="AZ543" s="4"/>
      <c r="BB543" s="4"/>
      <c r="BH543" s="4" t="str">
        <f>IF(IFERROR(VLOOKUP(F543,F544:F$1993,1,0),"")="","",COUNTIF(F:F,F543))</f>
        <v/>
      </c>
      <c r="BI543" s="4"/>
      <c r="BM543" s="5" t="str">
        <f>IF(B543="","",IF(BH543="",1+(MAX(BM$2:BM542)),""))</f>
        <v/>
      </c>
      <c r="BN543" s="5" t="str">
        <f t="shared" si="122"/>
        <v/>
      </c>
      <c r="BO543" s="5" t="str">
        <f t="shared" si="123"/>
        <v/>
      </c>
      <c r="BP543" s="15" t="str">
        <f t="shared" si="124"/>
        <v/>
      </c>
      <c r="BQ543" s="29"/>
      <c r="BR543" s="16"/>
      <c r="BS543" s="5" t="str">
        <f t="shared" si="127"/>
        <v/>
      </c>
      <c r="BV543" s="5" t="str">
        <f t="shared" si="125"/>
        <v/>
      </c>
      <c r="BW543" s="5" t="str">
        <f>IF(I543="","",IFERROR(IF(VLOOKUP(I543,I$2:I542,1,0)=0,"",""),I543))</f>
        <v/>
      </c>
      <c r="BX543" s="25" t="str">
        <f>IF(BW543="","",(IFERROR(VLOOKUP(MID(BW543,1,1),$CO$2:CS$28,3,0),0)+IFERROR(VLOOKUP(MID(BW543,2,1),CO$2:CS$28,4,0),0)+IFERROR(VLOOKUP(MID(BW543,3,1),CO$2:CS$28,5,0),0)+(ROW(BW543)/1000000000000)))</f>
        <v/>
      </c>
      <c r="BZ543" s="5">
        <v>542</v>
      </c>
      <c r="CA543" s="5" t="str">
        <f>IFERROR(VLOOKUP(BZ543,BV$2:BW1619,2,0),"")</f>
        <v/>
      </c>
      <c r="CU543" s="5" t="e">
        <f>IF(REPORTE!AH$2="si",IF(F543=VALUE(REPORTE!C$11),IF(SUM(CU544:CU$1993),CONCATENATE(INT(B543),", "),INT(B543)),""),IF(F543=VALUE(REPORTE!C$10),IF(SUM(CU544:CU$1993),CONCATENATE(INT(B543),", "),INT(B543)),""))</f>
        <v>#VALUE!</v>
      </c>
    </row>
    <row r="544" spans="1:99" s="5" customFormat="1" ht="15" customHeight="1" x14ac:dyDescent="0.25">
      <c r="A544" s="4" t="str">
        <f t="shared" si="121"/>
        <v/>
      </c>
      <c r="B544" s="6"/>
      <c r="C544" s="4"/>
      <c r="D544" s="4"/>
      <c r="F544" s="6"/>
      <c r="G544" s="1" t="str">
        <f>IFERROR(INDEX('padron cfe'!B:B,MATCH(DATOS!F544,'padron cfe'!A:A,0),1),"")</f>
        <v/>
      </c>
      <c r="H544" s="4"/>
      <c r="J544" s="2" t="str">
        <f>IFERROR(INDEX('padron cfe'!C:C,MATCH(DATOS!F544,'padron cfe'!A:A,0),1),"")</f>
        <v/>
      </c>
      <c r="K544" s="4"/>
      <c r="L544" s="4" t="str">
        <f>IFERROR(IF(VLOOKUP(I544,I$2:L543,4,0)=0,"",VLOOKUP(I544,I$2:L543,4,0)),"")</f>
        <v/>
      </c>
      <c r="M544" s="4" t="str">
        <f>IFERROR(IF(VLOOKUP(I544,I$2:M543,5,0)=0,"",VLOOKUP(I544,I$2:M543,5,0)),"")</f>
        <v/>
      </c>
      <c r="N544" s="4"/>
      <c r="O544" s="2"/>
      <c r="P544" s="2"/>
      <c r="T544" s="2" t="str">
        <f>IFERROR(INDEX('padron cfe'!D:D,MATCH(DATOS!F544,'padron cfe'!A:A,0),1),"")</f>
        <v/>
      </c>
      <c r="U544" s="4"/>
      <c r="V544" s="4"/>
      <c r="W544" s="4"/>
      <c r="X544" s="4"/>
      <c r="Y544" s="4"/>
      <c r="AA544" s="4"/>
      <c r="AB544" s="4"/>
      <c r="AC544" s="4"/>
      <c r="AD544" s="4"/>
      <c r="AE544" s="4"/>
      <c r="AF544" s="97" t="str">
        <f>IFERROR(INDEX(bombas!F:F,MATCH(B544,bombas!I:I,0),1),"")</f>
        <v/>
      </c>
      <c r="AG544" s="6" t="str">
        <f>IFERROR(INDEX(bombas!H:H,MATCH(B544,bombas!I:I,0),1),"")</f>
        <v/>
      </c>
      <c r="AH544" s="4"/>
      <c r="AI544" s="4" t="str">
        <f t="shared" si="126"/>
        <v/>
      </c>
      <c r="AJ544" s="4"/>
      <c r="AK544" s="127" t="str">
        <f t="shared" si="128"/>
        <v/>
      </c>
      <c r="AL544" s="2" t="str">
        <f>IFERROR(IF(INDEX(AL$1:AL543,MATCH(I544,I$1:I543,0),1)=0,"",INDEX(AL$1:AL543,MATCH(I544,I$1:I543,0),1)),"")</f>
        <v/>
      </c>
      <c r="AM544" s="2" t="str">
        <f>IFERROR(IF(INDEX(AM$1:AM543,MATCH(I544,I$1:I543,0),1)=0,"",INDEX(AM$1:AM543,MATCH(I544,I$1:I543,0),1)),"")</f>
        <v/>
      </c>
      <c r="AN544" s="2" t="str">
        <f>IFERROR(IF(INDEX(AN$1:AN543,MATCH(I544,I$1:I543,0),1)=0,"",INDEX(AN$1:AN543,MATCH(I544,I$1:I543,0),1)),"")</f>
        <v/>
      </c>
      <c r="AO544" s="2"/>
      <c r="AP544" s="2"/>
      <c r="AQ544" s="2"/>
      <c r="AR544" s="4"/>
      <c r="AS544" s="4"/>
      <c r="AT544" s="4"/>
      <c r="AU544" s="4"/>
      <c r="AV544" s="4"/>
      <c r="AW544" s="4"/>
      <c r="AX544" s="4"/>
      <c r="AY544" s="4"/>
      <c r="AZ544" s="4"/>
      <c r="BB544" s="4"/>
      <c r="BH544" s="4" t="str">
        <f>IF(IFERROR(VLOOKUP(F544,F545:F$1993,1,0),"")="","",COUNTIF(F:F,F544))</f>
        <v/>
      </c>
      <c r="BI544" s="4"/>
      <c r="BM544" s="5" t="str">
        <f>IF(B544="","",IF(BH544="",1+(MAX(BM$2:BM543)),""))</f>
        <v/>
      </c>
      <c r="BN544" s="5" t="str">
        <f t="shared" si="122"/>
        <v/>
      </c>
      <c r="BO544" s="5" t="str">
        <f t="shared" si="123"/>
        <v/>
      </c>
      <c r="BP544" s="15" t="str">
        <f t="shared" si="124"/>
        <v/>
      </c>
      <c r="BQ544" s="29"/>
      <c r="BR544" s="16"/>
      <c r="BS544" s="5" t="str">
        <f t="shared" si="127"/>
        <v/>
      </c>
      <c r="BV544" s="5" t="str">
        <f t="shared" si="125"/>
        <v/>
      </c>
      <c r="BW544" s="5" t="str">
        <f>IF(I544="","",IFERROR(IF(VLOOKUP(I544,I$2:I543,1,0)=0,"",""),I544))</f>
        <v/>
      </c>
      <c r="BX544" s="25" t="str">
        <f>IF(BW544="","",(IFERROR(VLOOKUP(MID(BW544,1,1),$CO$2:CS$28,3,0),0)+IFERROR(VLOOKUP(MID(BW544,2,1),CO$2:CS$28,4,0),0)+IFERROR(VLOOKUP(MID(BW544,3,1),CO$2:CS$28,5,0),0)+(ROW(BW544)/1000000000000)))</f>
        <v/>
      </c>
      <c r="BZ544" s="5">
        <v>543</v>
      </c>
      <c r="CA544" s="5" t="str">
        <f>IFERROR(VLOOKUP(BZ544,BV$2:BW1620,2,0),"")</f>
        <v/>
      </c>
      <c r="CU544" s="5" t="e">
        <f>IF(REPORTE!AH$2="si",IF(F544=VALUE(REPORTE!C$11),IF(SUM(CU545:CU$1993),CONCATENATE(INT(B544),", "),INT(B544)),""),IF(F544=VALUE(REPORTE!C$10),IF(SUM(CU545:CU$1993),CONCATENATE(INT(B544),", "),INT(B544)),""))</f>
        <v>#VALUE!</v>
      </c>
    </row>
    <row r="545" spans="1:100" s="5" customFormat="1" ht="15" customHeight="1" x14ac:dyDescent="0.25">
      <c r="A545" s="4" t="str">
        <f t="shared" si="121"/>
        <v/>
      </c>
      <c r="B545" s="6"/>
      <c r="C545" s="4"/>
      <c r="D545" s="4"/>
      <c r="F545" s="6"/>
      <c r="G545" s="1" t="str">
        <f>IFERROR(INDEX('padron cfe'!B:B,MATCH(DATOS!F545,'padron cfe'!A:A,0),1),"")</f>
        <v/>
      </c>
      <c r="H545" s="4"/>
      <c r="J545" s="2" t="str">
        <f>IFERROR(INDEX('padron cfe'!C:C,MATCH(DATOS!F545,'padron cfe'!A:A,0),1),"")</f>
        <v/>
      </c>
      <c r="K545" s="4"/>
      <c r="L545" s="4" t="str">
        <f>IFERROR(IF(VLOOKUP(I545,I$2:L544,4,0)=0,"",VLOOKUP(I545,I$2:L544,4,0)),"")</f>
        <v/>
      </c>
      <c r="M545" s="4" t="str">
        <f>IFERROR(IF(VLOOKUP(I545,I$2:M544,5,0)=0,"",VLOOKUP(I545,I$2:M544,5,0)),"")</f>
        <v/>
      </c>
      <c r="N545" s="4"/>
      <c r="O545" s="2"/>
      <c r="P545" s="2"/>
      <c r="T545" s="2" t="str">
        <f>IFERROR(INDEX('padron cfe'!D:D,MATCH(DATOS!F545,'padron cfe'!A:A,0),1),"")</f>
        <v/>
      </c>
      <c r="U545" s="4"/>
      <c r="V545" s="4"/>
      <c r="W545" s="4"/>
      <c r="X545" s="4"/>
      <c r="Y545" s="4"/>
      <c r="AA545" s="4"/>
      <c r="AB545" s="4"/>
      <c r="AC545" s="4"/>
      <c r="AD545" s="4"/>
      <c r="AE545" s="4"/>
      <c r="AF545" s="97" t="str">
        <f>IFERROR(INDEX(bombas!F:F,MATCH(B545,bombas!I:I,0),1),"")</f>
        <v/>
      </c>
      <c r="AG545" s="6" t="str">
        <f>IFERROR(INDEX(bombas!H:H,MATCH(B545,bombas!I:I,0),1),"")</f>
        <v/>
      </c>
      <c r="AH545" s="4"/>
      <c r="AI545" s="4" t="str">
        <f t="shared" si="126"/>
        <v/>
      </c>
      <c r="AJ545" s="4"/>
      <c r="AK545" s="127" t="str">
        <f t="shared" si="128"/>
        <v/>
      </c>
      <c r="AL545" s="2" t="str">
        <f>IFERROR(IF(INDEX(AL$1:AL544,MATCH(I545,I$1:I544,0),1)=0,"",INDEX(AL$1:AL544,MATCH(I545,I$1:I544,0),1)),"")</f>
        <v/>
      </c>
      <c r="AM545" s="2" t="str">
        <f>IFERROR(IF(INDEX(AM$1:AM544,MATCH(I545,I$1:I544,0),1)=0,"",INDEX(AM$1:AM544,MATCH(I545,I$1:I544,0),1)),"")</f>
        <v/>
      </c>
      <c r="AN545" s="2" t="str">
        <f>IFERROR(IF(INDEX(AN$1:AN544,MATCH(I545,I$1:I544,0),1)=0,"",INDEX(AN$1:AN544,MATCH(I545,I$1:I544,0),1)),"")</f>
        <v/>
      </c>
      <c r="AO545" s="2"/>
      <c r="AP545" s="2"/>
      <c r="AQ545" s="2"/>
      <c r="AR545" s="4"/>
      <c r="AS545" s="4"/>
      <c r="AT545" s="4"/>
      <c r="AU545" s="4"/>
      <c r="AV545" s="4"/>
      <c r="AW545" s="4"/>
      <c r="AX545" s="4"/>
      <c r="AY545" s="4"/>
      <c r="AZ545" s="4"/>
      <c r="BB545" s="4"/>
      <c r="BH545" s="4" t="str">
        <f>IF(IFERROR(VLOOKUP(F545,F546:F$1993,1,0),"")="","",COUNTIF(F:F,F545))</f>
        <v/>
      </c>
      <c r="BI545" s="4"/>
      <c r="BM545" s="5" t="str">
        <f>IF(B545="","",IF(BH545="",1+(MAX(BM$2:BM544)),""))</f>
        <v/>
      </c>
      <c r="BN545" s="5" t="str">
        <f t="shared" si="122"/>
        <v/>
      </c>
      <c r="BO545" s="5" t="str">
        <f t="shared" si="123"/>
        <v/>
      </c>
      <c r="BP545" s="15" t="str">
        <f t="shared" si="124"/>
        <v/>
      </c>
      <c r="BQ545" s="29"/>
      <c r="BR545" s="16"/>
      <c r="BS545" s="5" t="str">
        <f t="shared" si="127"/>
        <v/>
      </c>
      <c r="BV545" s="5" t="str">
        <f t="shared" si="125"/>
        <v/>
      </c>
      <c r="BW545" s="5" t="str">
        <f>IF(I545="","",IFERROR(IF(VLOOKUP(I545,I$2:I544,1,0)=0,"",""),I545))</f>
        <v/>
      </c>
      <c r="BX545" s="25" t="str">
        <f>IF(BW545="","",(IFERROR(VLOOKUP(MID(BW545,1,1),$CO$2:CS$28,3,0),0)+IFERROR(VLOOKUP(MID(BW545,2,1),CO$2:CS$28,4,0),0)+IFERROR(VLOOKUP(MID(BW545,3,1),CO$2:CS$28,5,0),0)+(ROW(BW545)/1000000000000)))</f>
        <v/>
      </c>
      <c r="BZ545" s="5">
        <v>544</v>
      </c>
      <c r="CA545" s="5" t="str">
        <f>IFERROR(VLOOKUP(BZ545,BV$2:BW1621,2,0),"")</f>
        <v/>
      </c>
      <c r="CU545" s="5" t="e">
        <f>IF(REPORTE!AH$2="si",IF(F545=VALUE(REPORTE!C$11),IF(SUM(CU546:CU$1993),CONCATENATE(INT(B545),", "),INT(B545)),""),IF(F545=VALUE(REPORTE!C$10),IF(SUM(CU546:CU$1993),CONCATENATE(INT(B545),", "),INT(B545)),""))</f>
        <v>#VALUE!</v>
      </c>
    </row>
    <row r="546" spans="1:100" s="5" customFormat="1" ht="15" customHeight="1" x14ac:dyDescent="0.25">
      <c r="A546" s="4" t="str">
        <f t="shared" si="121"/>
        <v/>
      </c>
      <c r="B546" s="6"/>
      <c r="C546" s="4"/>
      <c r="D546" s="4"/>
      <c r="F546" s="6"/>
      <c r="G546" s="1" t="str">
        <f>IFERROR(INDEX('padron cfe'!B:B,MATCH(DATOS!F546,'padron cfe'!A:A,0),1),"")</f>
        <v/>
      </c>
      <c r="H546" s="4"/>
      <c r="J546" s="2" t="str">
        <f>IFERROR(INDEX('padron cfe'!C:C,MATCH(DATOS!F546,'padron cfe'!A:A,0),1),"")</f>
        <v/>
      </c>
      <c r="K546" s="4"/>
      <c r="L546" s="4" t="str">
        <f>IFERROR(IF(VLOOKUP(I546,I$2:L545,4,0)=0,"",VLOOKUP(I546,I$2:L545,4,0)),"")</f>
        <v/>
      </c>
      <c r="M546" s="4" t="str">
        <f>IFERROR(IF(VLOOKUP(I546,I$2:M545,5,0)=0,"",VLOOKUP(I546,I$2:M545,5,0)),"")</f>
        <v/>
      </c>
      <c r="N546" s="4"/>
      <c r="O546" s="2"/>
      <c r="P546" s="2"/>
      <c r="T546" s="2" t="str">
        <f>IFERROR(INDEX('padron cfe'!D:D,MATCH(DATOS!F546,'padron cfe'!A:A,0),1),"")</f>
        <v/>
      </c>
      <c r="U546" s="4"/>
      <c r="V546" s="4"/>
      <c r="W546" s="4"/>
      <c r="X546" s="4"/>
      <c r="Y546" s="4"/>
      <c r="AA546" s="4"/>
      <c r="AB546" s="4"/>
      <c r="AC546" s="4"/>
      <c r="AD546" s="4"/>
      <c r="AE546" s="4"/>
      <c r="AF546" s="97" t="str">
        <f>IFERROR(INDEX(bombas!F:F,MATCH(B546,bombas!I:I,0),1),"")</f>
        <v/>
      </c>
      <c r="AG546" s="6" t="str">
        <f>IFERROR(INDEX(bombas!H:H,MATCH(B546,bombas!I:I,0),1),"")</f>
        <v/>
      </c>
      <c r="AH546" s="4"/>
      <c r="AI546" s="4" t="str">
        <f t="shared" si="126"/>
        <v/>
      </c>
      <c r="AJ546" s="4"/>
      <c r="AK546" s="127" t="str">
        <f t="shared" si="128"/>
        <v/>
      </c>
      <c r="AL546" s="2" t="str">
        <f>IFERROR(IF(INDEX(AL$1:AL545,MATCH(I546,I$1:I545,0),1)=0,"",INDEX(AL$1:AL545,MATCH(I546,I$1:I545,0),1)),"")</f>
        <v/>
      </c>
      <c r="AM546" s="2" t="str">
        <f>IFERROR(IF(INDEX(AM$1:AM545,MATCH(I546,I$1:I545,0),1)=0,"",INDEX(AM$1:AM545,MATCH(I546,I$1:I545,0),1)),"")</f>
        <v/>
      </c>
      <c r="AN546" s="2" t="str">
        <f>IFERROR(IF(INDEX(AN$1:AN545,MATCH(I546,I$1:I545,0),1)=0,"",INDEX(AN$1:AN545,MATCH(I546,I$1:I545,0),1)),"")</f>
        <v/>
      </c>
      <c r="AO546" s="2"/>
      <c r="AP546" s="2"/>
      <c r="AQ546" s="2"/>
      <c r="AR546" s="4"/>
      <c r="AS546" s="4"/>
      <c r="AT546" s="4"/>
      <c r="AU546" s="4"/>
      <c r="AV546" s="4"/>
      <c r="AW546" s="4"/>
      <c r="AX546" s="4"/>
      <c r="AY546" s="4"/>
      <c r="AZ546" s="4"/>
      <c r="BB546" s="4"/>
      <c r="BH546" s="4" t="str">
        <f>IF(IFERROR(VLOOKUP(F546,F547:F$1993,1,0),"")="","",COUNTIF(F:F,F546))</f>
        <v/>
      </c>
      <c r="BI546" s="4"/>
      <c r="BM546" s="5" t="str">
        <f>IF(B546="","",IF(BH546="",1+(MAX(BM$2:BM545)),""))</f>
        <v/>
      </c>
      <c r="BN546" s="5" t="str">
        <f t="shared" si="122"/>
        <v/>
      </c>
      <c r="BO546" s="5" t="str">
        <f t="shared" si="123"/>
        <v/>
      </c>
      <c r="BP546" s="15" t="str">
        <f t="shared" si="124"/>
        <v/>
      </c>
      <c r="BQ546" s="29"/>
      <c r="BR546" s="16"/>
      <c r="BS546" s="5" t="str">
        <f t="shared" si="127"/>
        <v/>
      </c>
      <c r="BV546" s="5" t="str">
        <f t="shared" si="125"/>
        <v/>
      </c>
      <c r="BW546" s="5" t="str">
        <f>IF(I546="","",IFERROR(IF(VLOOKUP(I546,I$2:I545,1,0)=0,"",""),I546))</f>
        <v/>
      </c>
      <c r="BX546" s="25" t="str">
        <f>IF(BW546="","",(IFERROR(VLOOKUP(MID(BW546,1,1),$CO$2:CS$28,3,0),0)+IFERROR(VLOOKUP(MID(BW546,2,1),CO$2:CS$28,4,0),0)+IFERROR(VLOOKUP(MID(BW546,3,1),CO$2:CS$28,5,0),0)+(ROW(BW546)/1000000000000)))</f>
        <v/>
      </c>
      <c r="BZ546" s="5">
        <v>545</v>
      </c>
      <c r="CA546" s="5" t="str">
        <f>IFERROR(VLOOKUP(BZ546,BV$2:BW1622,2,0),"")</f>
        <v/>
      </c>
      <c r="CU546" s="5" t="e">
        <f>IF(REPORTE!AH$2="si",IF(F546=VALUE(REPORTE!C$11),IF(SUM(CU547:CU$1993),CONCATENATE(INT(B546),", "),INT(B546)),""),IF(F546=VALUE(REPORTE!C$10),IF(SUM(CU547:CU$1993),CONCATENATE(INT(B546),", "),INT(B546)),""))</f>
        <v>#VALUE!</v>
      </c>
    </row>
    <row r="547" spans="1:100" s="5" customFormat="1" ht="15" customHeight="1" x14ac:dyDescent="0.25">
      <c r="A547" s="4" t="str">
        <f t="shared" si="121"/>
        <v/>
      </c>
      <c r="B547" s="6"/>
      <c r="C547" s="4"/>
      <c r="D547" s="4"/>
      <c r="F547" s="6"/>
      <c r="G547" s="1" t="str">
        <f>IFERROR(INDEX('padron cfe'!B:B,MATCH(DATOS!F547,'padron cfe'!A:A,0),1),"")</f>
        <v/>
      </c>
      <c r="H547" s="4"/>
      <c r="J547" s="2" t="str">
        <f>IFERROR(INDEX('padron cfe'!C:C,MATCH(DATOS!F547,'padron cfe'!A:A,0),1),"")</f>
        <v/>
      </c>
      <c r="K547" s="4"/>
      <c r="L547" s="4" t="str">
        <f>IFERROR(IF(VLOOKUP(I547,I$2:L546,4,0)=0,"",VLOOKUP(I547,I$2:L546,4,0)),"")</f>
        <v/>
      </c>
      <c r="M547" s="4" t="str">
        <f>IFERROR(IF(VLOOKUP(I547,I$2:M546,5,0)=0,"",VLOOKUP(I547,I$2:M546,5,0)),"")</f>
        <v/>
      </c>
      <c r="N547" s="4"/>
      <c r="O547" s="2"/>
      <c r="P547" s="2"/>
      <c r="T547" s="2" t="str">
        <f>IFERROR(INDEX('padron cfe'!D:D,MATCH(DATOS!F547,'padron cfe'!A:A,0),1),"")</f>
        <v/>
      </c>
      <c r="U547" s="4"/>
      <c r="V547" s="4"/>
      <c r="W547" s="4"/>
      <c r="X547" s="4"/>
      <c r="Y547" s="4"/>
      <c r="AA547" s="4"/>
      <c r="AB547" s="4"/>
      <c r="AC547" s="4"/>
      <c r="AD547" s="4"/>
      <c r="AE547" s="4"/>
      <c r="AF547" s="97" t="str">
        <f>IFERROR(INDEX(bombas!F:F,MATCH(B547,bombas!I:I,0),1),"")</f>
        <v/>
      </c>
      <c r="AG547" s="6" t="str">
        <f>IFERROR(INDEX(bombas!H:H,MATCH(B547,bombas!I:I,0),1),"")</f>
        <v/>
      </c>
      <c r="AH547" s="4"/>
      <c r="AI547" s="4" t="str">
        <f t="shared" si="126"/>
        <v/>
      </c>
      <c r="AJ547" s="4"/>
      <c r="AK547" s="127" t="str">
        <f t="shared" si="128"/>
        <v/>
      </c>
      <c r="AL547" s="2" t="str">
        <f>IFERROR(IF(INDEX(AL$1:AL546,MATCH(I547,I$1:I546,0),1)=0,"",INDEX(AL$1:AL546,MATCH(I547,I$1:I546,0),1)),"")</f>
        <v/>
      </c>
      <c r="AM547" s="2" t="str">
        <f>IFERROR(IF(INDEX(AM$1:AM546,MATCH(I547,I$1:I546,0),1)=0,"",INDEX(AM$1:AM546,MATCH(I547,I$1:I546,0),1)),"")</f>
        <v/>
      </c>
      <c r="AN547" s="2" t="str">
        <f>IFERROR(IF(INDEX(AN$1:AN546,MATCH(I547,I$1:I546,0),1)=0,"",INDEX(AN$1:AN546,MATCH(I547,I$1:I546,0),1)),"")</f>
        <v/>
      </c>
      <c r="AO547" s="2"/>
      <c r="AP547" s="2"/>
      <c r="AQ547" s="2"/>
      <c r="AR547" s="4"/>
      <c r="AS547" s="4"/>
      <c r="AT547" s="4"/>
      <c r="AU547" s="4"/>
      <c r="AV547" s="4"/>
      <c r="AW547" s="4"/>
      <c r="AX547" s="4"/>
      <c r="AY547" s="4"/>
      <c r="AZ547" s="4"/>
      <c r="BB547" s="4"/>
      <c r="BH547" s="4" t="str">
        <f>IF(IFERROR(VLOOKUP(F547,F548:F$1993,1,0),"")="","",COUNTIF(F:F,F547))</f>
        <v/>
      </c>
      <c r="BI547" s="4"/>
      <c r="BM547" s="5" t="str">
        <f>IF(B547="","",IF(BH547="",1+(MAX(BM$2:BM546)),""))</f>
        <v/>
      </c>
      <c r="BN547" s="5" t="str">
        <f t="shared" si="122"/>
        <v/>
      </c>
      <c r="BO547" s="5" t="str">
        <f t="shared" si="123"/>
        <v/>
      </c>
      <c r="BP547" s="15" t="str">
        <f t="shared" si="124"/>
        <v/>
      </c>
      <c r="BQ547" s="29"/>
      <c r="BR547" s="16"/>
      <c r="BS547" s="5" t="str">
        <f t="shared" si="127"/>
        <v/>
      </c>
      <c r="BV547" s="5" t="str">
        <f t="shared" si="125"/>
        <v/>
      </c>
      <c r="BW547" s="5" t="str">
        <f>IF(I547="","",IFERROR(IF(VLOOKUP(I547,I$2:I546,1,0)=0,"",""),I547))</f>
        <v/>
      </c>
      <c r="BX547" s="25" t="str">
        <f>IF(BW547="","",(IFERROR(VLOOKUP(MID(BW547,1,1),$CO$2:CS$28,3,0),0)+IFERROR(VLOOKUP(MID(BW547,2,1),CO$2:CS$28,4,0),0)+IFERROR(VLOOKUP(MID(BW547,3,1),CO$2:CS$28,5,0),0)+(ROW(BW547)/1000000000000)))</f>
        <v/>
      </c>
      <c r="BZ547" s="5">
        <v>546</v>
      </c>
      <c r="CA547" s="5" t="str">
        <f>IFERROR(VLOOKUP(BZ547,BV$2:BW1623,2,0),"")</f>
        <v/>
      </c>
      <c r="CU547" s="5" t="e">
        <f>IF(REPORTE!AH$2="si",IF(F547=VALUE(REPORTE!C$11),IF(SUM(CU548:CU$1993),CONCATENATE(INT(B547),", "),INT(B547)),""),IF(F547=VALUE(REPORTE!C$10),IF(SUM(CU548:CU$1993),CONCATENATE(INT(B547),", "),INT(B547)),""))</f>
        <v>#VALUE!</v>
      </c>
    </row>
    <row r="548" spans="1:100" s="5" customFormat="1" ht="15" customHeight="1" x14ac:dyDescent="0.25">
      <c r="A548" s="4" t="str">
        <f t="shared" si="121"/>
        <v/>
      </c>
      <c r="B548" s="6"/>
      <c r="C548" s="4"/>
      <c r="D548" s="4"/>
      <c r="F548" s="6"/>
      <c r="G548" s="1" t="str">
        <f>IFERROR(INDEX('padron cfe'!B:B,MATCH(DATOS!F548,'padron cfe'!A:A,0),1),"")</f>
        <v/>
      </c>
      <c r="H548" s="4"/>
      <c r="J548" s="2" t="str">
        <f>IFERROR(INDEX('padron cfe'!C:C,MATCH(DATOS!F548,'padron cfe'!A:A,0),1),"")</f>
        <v/>
      </c>
      <c r="K548" s="4"/>
      <c r="L548" s="4" t="str">
        <f>IFERROR(IF(VLOOKUP(I548,I$2:L547,4,0)=0,"",VLOOKUP(I548,I$2:L547,4,0)),"")</f>
        <v/>
      </c>
      <c r="M548" s="4" t="str">
        <f>IFERROR(IF(VLOOKUP(I548,I$2:M547,5,0)=0,"",VLOOKUP(I548,I$2:M547,5,0)),"")</f>
        <v/>
      </c>
      <c r="N548" s="4"/>
      <c r="O548" s="2"/>
      <c r="P548" s="2"/>
      <c r="T548" s="2" t="str">
        <f>IFERROR(INDEX('padron cfe'!D:D,MATCH(DATOS!F548,'padron cfe'!A:A,0),1),"")</f>
        <v/>
      </c>
      <c r="U548" s="4"/>
      <c r="V548" s="4"/>
      <c r="W548" s="4"/>
      <c r="X548" s="4"/>
      <c r="Y548" s="4"/>
      <c r="AA548" s="4"/>
      <c r="AB548" s="4"/>
      <c r="AC548" s="4"/>
      <c r="AD548" s="4"/>
      <c r="AE548" s="4"/>
      <c r="AF548" s="97" t="str">
        <f>IFERROR(INDEX(bombas!F:F,MATCH(B548,bombas!I:I,0),1),"")</f>
        <v/>
      </c>
      <c r="AG548" s="6" t="str">
        <f>IFERROR(INDEX(bombas!H:H,MATCH(B548,bombas!I:I,0),1),"")</f>
        <v/>
      </c>
      <c r="AH548" s="4"/>
      <c r="AI548" s="4" t="str">
        <f t="shared" si="126"/>
        <v/>
      </c>
      <c r="AJ548" s="4"/>
      <c r="AK548" s="127" t="str">
        <f t="shared" si="128"/>
        <v/>
      </c>
      <c r="AL548" s="2" t="str">
        <f>IFERROR(IF(INDEX(AL$1:AL547,MATCH(I548,I$1:I547,0),1)=0,"",INDEX(AL$1:AL547,MATCH(I548,I$1:I547,0),1)),"")</f>
        <v/>
      </c>
      <c r="AM548" s="2" t="str">
        <f>IFERROR(IF(INDEX(AM$1:AM547,MATCH(I548,I$1:I547,0),1)=0,"",INDEX(AM$1:AM547,MATCH(I548,I$1:I547,0),1)),"")</f>
        <v/>
      </c>
      <c r="AN548" s="2" t="str">
        <f>IFERROR(IF(INDEX(AN$1:AN547,MATCH(I548,I$1:I547,0),1)=0,"",INDEX(AN$1:AN547,MATCH(I548,I$1:I547,0),1)),"")</f>
        <v/>
      </c>
      <c r="AO548" s="2"/>
      <c r="AP548" s="2"/>
      <c r="AQ548" s="2"/>
      <c r="AR548" s="4"/>
      <c r="AS548" s="4"/>
      <c r="AT548" s="4"/>
      <c r="AU548" s="4"/>
      <c r="AV548" s="4"/>
      <c r="AW548" s="4"/>
      <c r="AX548" s="4"/>
      <c r="AY548" s="4"/>
      <c r="AZ548" s="4"/>
      <c r="BB548" s="4"/>
      <c r="BH548" s="4" t="str">
        <f>IF(IFERROR(VLOOKUP(F548,F549:F$1993,1,0),"")="","",COUNTIF(F:F,F548))</f>
        <v/>
      </c>
      <c r="BI548" s="4"/>
      <c r="BM548" s="5" t="str">
        <f>IF(B548="","",IF(BH548="",1+(MAX(BM$2:BM547)),""))</f>
        <v/>
      </c>
      <c r="BN548" s="5" t="str">
        <f t="shared" si="122"/>
        <v/>
      </c>
      <c r="BO548" s="5" t="str">
        <f t="shared" si="123"/>
        <v/>
      </c>
      <c r="BP548" s="15" t="str">
        <f t="shared" si="124"/>
        <v/>
      </c>
      <c r="BQ548" s="29"/>
      <c r="BR548" s="16"/>
      <c r="BS548" s="5" t="str">
        <f t="shared" si="127"/>
        <v/>
      </c>
      <c r="BV548" s="5" t="str">
        <f t="shared" si="125"/>
        <v/>
      </c>
      <c r="BW548" s="5" t="str">
        <f>IF(I548="","",IFERROR(IF(VLOOKUP(I548,I$2:I547,1,0)=0,"",""),I548))</f>
        <v/>
      </c>
      <c r="BX548" s="25" t="str">
        <f>IF(BW548="","",(IFERROR(VLOOKUP(MID(BW548,1,1),$CO$2:CS$28,3,0),0)+IFERROR(VLOOKUP(MID(BW548,2,1),CO$2:CS$28,4,0),0)+IFERROR(VLOOKUP(MID(BW548,3,1),CO$2:CS$28,5,0),0)+(ROW(BW548)/1000000000000)))</f>
        <v/>
      </c>
      <c r="BZ548" s="5">
        <v>547</v>
      </c>
      <c r="CA548" s="5" t="str">
        <f>IFERROR(VLOOKUP(BZ548,BV$2:BW1624,2,0),"")</f>
        <v/>
      </c>
      <c r="CU548" s="5" t="e">
        <f>IF(REPORTE!AH$2="si",IF(F548=VALUE(REPORTE!C$11),IF(SUM(CU549:CU$1993),CONCATENATE(INT(B548),", "),INT(B548)),""),IF(F548=VALUE(REPORTE!C$10),IF(SUM(CU549:CU$1993),CONCATENATE(INT(B548),", "),INT(B548)),""))</f>
        <v>#VALUE!</v>
      </c>
      <c r="CV548" s="5" t="e">
        <f>CONCATENATE(CU548,CU549,CU550,CU551,CU552,CU553,CU554,CU555,CU556,CU557,CU558,CU559,CU560,CU561,CU562,CU563,CU564,CU565,CU566,CU567,CU568,CU569,CU570,CU571,CU572,CU573,CU574,CU575,CU576,CU577,CU578,CU579,CU580,CU581,CU582,CU583,CU584,CU585,CU586,CU587,CU588,CU589)</f>
        <v>#VALUE!</v>
      </c>
    </row>
    <row r="549" spans="1:100" s="5" customFormat="1" ht="15" customHeight="1" x14ac:dyDescent="0.25">
      <c r="A549" s="4" t="str">
        <f t="shared" si="121"/>
        <v/>
      </c>
      <c r="B549" s="6"/>
      <c r="C549" s="4"/>
      <c r="D549" s="4"/>
      <c r="F549" s="6"/>
      <c r="G549" s="1" t="str">
        <f>IFERROR(INDEX('padron cfe'!B:B,MATCH(DATOS!F549,'padron cfe'!A:A,0),1),"")</f>
        <v/>
      </c>
      <c r="H549" s="4"/>
      <c r="J549" s="2" t="str">
        <f>IFERROR(INDEX('padron cfe'!C:C,MATCH(DATOS!F549,'padron cfe'!A:A,0),1),"")</f>
        <v/>
      </c>
      <c r="K549" s="4"/>
      <c r="L549" s="4" t="str">
        <f>IFERROR(IF(VLOOKUP(I549,I$2:L548,4,0)=0,"",VLOOKUP(I549,I$2:L548,4,0)),"")</f>
        <v/>
      </c>
      <c r="M549" s="4" t="str">
        <f>IFERROR(IF(VLOOKUP(I549,I$2:M548,5,0)=0,"",VLOOKUP(I549,I$2:M548,5,0)),"")</f>
        <v/>
      </c>
      <c r="N549" s="4"/>
      <c r="O549" s="2"/>
      <c r="P549" s="2"/>
      <c r="T549" s="2" t="str">
        <f>IFERROR(INDEX('padron cfe'!D:D,MATCH(DATOS!F549,'padron cfe'!A:A,0),1),"")</f>
        <v/>
      </c>
      <c r="U549" s="4"/>
      <c r="V549" s="4"/>
      <c r="W549" s="4"/>
      <c r="X549" s="4"/>
      <c r="Y549" s="4"/>
      <c r="AA549" s="4"/>
      <c r="AB549" s="4"/>
      <c r="AC549" s="4"/>
      <c r="AD549" s="4"/>
      <c r="AE549" s="4"/>
      <c r="AF549" s="97" t="str">
        <f>IFERROR(INDEX(bombas!F:F,MATCH(B549,bombas!I:I,0),1),"")</f>
        <v/>
      </c>
      <c r="AG549" s="6" t="str">
        <f>IFERROR(INDEX(bombas!H:H,MATCH(B549,bombas!I:I,0),1),"")</f>
        <v/>
      </c>
      <c r="AH549" s="4"/>
      <c r="AI549" s="4" t="str">
        <f t="shared" si="126"/>
        <v/>
      </c>
      <c r="AJ549" s="4"/>
      <c r="AK549" s="127" t="str">
        <f t="shared" si="128"/>
        <v/>
      </c>
      <c r="AL549" s="2" t="str">
        <f>IFERROR(IF(INDEX(AL$1:AL548,MATCH(I549,I$1:I548,0),1)=0,"",INDEX(AL$1:AL548,MATCH(I549,I$1:I548,0),1)),"")</f>
        <v/>
      </c>
      <c r="AM549" s="2" t="str">
        <f>IFERROR(IF(INDEX(AM$1:AM548,MATCH(I549,I$1:I548,0),1)=0,"",INDEX(AM$1:AM548,MATCH(I549,I$1:I548,0),1)),"")</f>
        <v/>
      </c>
      <c r="AN549" s="2" t="str">
        <f>IFERROR(IF(INDEX(AN$1:AN548,MATCH(I549,I$1:I548,0),1)=0,"",INDEX(AN$1:AN548,MATCH(I549,I$1:I548,0),1)),"")</f>
        <v/>
      </c>
      <c r="AO549" s="2"/>
      <c r="AP549" s="2"/>
      <c r="AQ549" s="2"/>
      <c r="AR549" s="4"/>
      <c r="AS549" s="4"/>
      <c r="AT549" s="4"/>
      <c r="AU549" s="4"/>
      <c r="AV549" s="4"/>
      <c r="AW549" s="4"/>
      <c r="AX549" s="4"/>
      <c r="AY549" s="4"/>
      <c r="AZ549" s="4"/>
      <c r="BB549" s="4"/>
      <c r="BH549" s="4" t="str">
        <f>IF(IFERROR(VLOOKUP(F549,F550:F$1993,1,0),"")="","",COUNTIF(F:F,F549))</f>
        <v/>
      </c>
      <c r="BI549" s="4"/>
      <c r="BM549" s="5" t="str">
        <f>IF(B549="","",IF(BH549="",1+(MAX(BM$2:BM548)),""))</f>
        <v/>
      </c>
      <c r="BN549" s="5" t="str">
        <f t="shared" si="122"/>
        <v/>
      </c>
      <c r="BO549" s="5" t="str">
        <f t="shared" si="123"/>
        <v/>
      </c>
      <c r="BP549" s="15" t="str">
        <f t="shared" si="124"/>
        <v/>
      </c>
      <c r="BQ549" s="29"/>
      <c r="BR549" s="16"/>
      <c r="BS549" s="5" t="str">
        <f t="shared" si="127"/>
        <v/>
      </c>
      <c r="BV549" s="5" t="str">
        <f t="shared" si="125"/>
        <v/>
      </c>
      <c r="BW549" s="5" t="str">
        <f>IF(I549="","",IFERROR(IF(VLOOKUP(I549,I$2:I548,1,0)=0,"",""),I549))</f>
        <v/>
      </c>
      <c r="BX549" s="25" t="str">
        <f>IF(BW549="","",(IFERROR(VLOOKUP(MID(BW549,1,1),$CO$2:CS$28,3,0),0)+IFERROR(VLOOKUP(MID(BW549,2,1),CO$2:CS$28,4,0),0)+IFERROR(VLOOKUP(MID(BW549,3,1),CO$2:CS$28,5,0),0)+(ROW(BW549)/1000000000000)))</f>
        <v/>
      </c>
      <c r="BZ549" s="5">
        <v>548</v>
      </c>
      <c r="CA549" s="5" t="str">
        <f>IFERROR(VLOOKUP(BZ549,BV$2:BW1625,2,0),"")</f>
        <v/>
      </c>
      <c r="CU549" s="5" t="e">
        <f>IF(REPORTE!AH$2="si",IF(F549=VALUE(REPORTE!C$11),IF(SUM(CU550:CU$1993),CONCATENATE(INT(B549),", "),INT(B549)),""),IF(F549=VALUE(REPORTE!C$10),IF(SUM(CU550:CU$1993),CONCATENATE(INT(B549),", "),INT(B549)),""))</f>
        <v>#VALUE!</v>
      </c>
    </row>
    <row r="550" spans="1:100" s="5" customFormat="1" ht="15" customHeight="1" x14ac:dyDescent="0.25">
      <c r="A550" s="4" t="str">
        <f t="shared" si="121"/>
        <v/>
      </c>
      <c r="B550" s="6"/>
      <c r="C550" s="4"/>
      <c r="D550" s="4"/>
      <c r="F550" s="6"/>
      <c r="G550" s="1" t="str">
        <f>IFERROR(INDEX('padron cfe'!B:B,MATCH(DATOS!F550,'padron cfe'!A:A,0),1),"")</f>
        <v/>
      </c>
      <c r="H550" s="4"/>
      <c r="J550" s="2" t="str">
        <f>IFERROR(INDEX('padron cfe'!C:C,MATCH(DATOS!F550,'padron cfe'!A:A,0),1),"")</f>
        <v/>
      </c>
      <c r="K550" s="4"/>
      <c r="L550" s="4" t="str">
        <f>IFERROR(IF(VLOOKUP(I550,I$2:L549,4,0)=0,"",VLOOKUP(I550,I$2:L549,4,0)),"")</f>
        <v/>
      </c>
      <c r="M550" s="4" t="str">
        <f>IFERROR(IF(VLOOKUP(I550,I$2:M549,5,0)=0,"",VLOOKUP(I550,I$2:M549,5,0)),"")</f>
        <v/>
      </c>
      <c r="N550" s="4"/>
      <c r="O550" s="2"/>
      <c r="P550" s="2"/>
      <c r="T550" s="2" t="str">
        <f>IFERROR(INDEX('padron cfe'!D:D,MATCH(DATOS!F550,'padron cfe'!A:A,0),1),"")</f>
        <v/>
      </c>
      <c r="U550" s="4"/>
      <c r="V550" s="4"/>
      <c r="W550" s="4"/>
      <c r="X550" s="4"/>
      <c r="Y550" s="4"/>
      <c r="AA550" s="4"/>
      <c r="AB550" s="4"/>
      <c r="AC550" s="4"/>
      <c r="AD550" s="4"/>
      <c r="AE550" s="4"/>
      <c r="AF550" s="97" t="str">
        <f>IFERROR(INDEX(bombas!F:F,MATCH(B550,bombas!I:I,0),1),"")</f>
        <v/>
      </c>
      <c r="AG550" s="6" t="str">
        <f>IFERROR(INDEX(bombas!H:H,MATCH(B550,bombas!I:I,0),1),"")</f>
        <v/>
      </c>
      <c r="AH550" s="4"/>
      <c r="AI550" s="4" t="str">
        <f t="shared" si="126"/>
        <v/>
      </c>
      <c r="AJ550" s="4"/>
      <c r="AK550" s="127" t="str">
        <f t="shared" si="128"/>
        <v/>
      </c>
      <c r="AL550" s="2" t="str">
        <f>IFERROR(IF(INDEX(AL$1:AL549,MATCH(I550,I$1:I549,0),1)=0,"",INDEX(AL$1:AL549,MATCH(I550,I$1:I549,0),1)),"")</f>
        <v/>
      </c>
      <c r="AM550" s="2" t="str">
        <f>IFERROR(IF(INDEX(AM$1:AM549,MATCH(I550,I$1:I549,0),1)=0,"",INDEX(AM$1:AM549,MATCH(I550,I$1:I549,0),1)),"")</f>
        <v/>
      </c>
      <c r="AN550" s="2" t="str">
        <f>IFERROR(IF(INDEX(AN$1:AN549,MATCH(I550,I$1:I549,0),1)=0,"",INDEX(AN$1:AN549,MATCH(I550,I$1:I549,0),1)),"")</f>
        <v/>
      </c>
      <c r="AO550" s="2"/>
      <c r="AP550" s="2"/>
      <c r="AQ550" s="2"/>
      <c r="AR550" s="4"/>
      <c r="AS550" s="4"/>
      <c r="AT550" s="4"/>
      <c r="AU550" s="4"/>
      <c r="AV550" s="4"/>
      <c r="AW550" s="4"/>
      <c r="AX550" s="4"/>
      <c r="AY550" s="4"/>
      <c r="AZ550" s="4"/>
      <c r="BB550" s="4"/>
      <c r="BH550" s="4" t="str">
        <f>IF(IFERROR(VLOOKUP(F550,F551:F$1993,1,0),"")="","",COUNTIF(F:F,F550))</f>
        <v/>
      </c>
      <c r="BI550" s="4"/>
      <c r="BM550" s="5" t="str">
        <f>IF(B550="","",IF(BH550="",1+(MAX(BM$2:BM549)),""))</f>
        <v/>
      </c>
      <c r="BN550" s="5" t="str">
        <f t="shared" si="122"/>
        <v/>
      </c>
      <c r="BO550" s="5" t="str">
        <f t="shared" si="123"/>
        <v/>
      </c>
      <c r="BP550" s="15" t="str">
        <f t="shared" si="124"/>
        <v/>
      </c>
      <c r="BQ550" s="29"/>
      <c r="BR550" s="16"/>
      <c r="BS550" s="5" t="str">
        <f t="shared" si="127"/>
        <v/>
      </c>
      <c r="BV550" s="5" t="str">
        <f t="shared" si="125"/>
        <v/>
      </c>
      <c r="BW550" s="5" t="str">
        <f>IF(I550="","",IFERROR(IF(VLOOKUP(I550,I$2:I549,1,0)=0,"",""),I550))</f>
        <v/>
      </c>
      <c r="BX550" s="25" t="str">
        <f>IF(BW550="","",(IFERROR(VLOOKUP(MID(BW550,1,1),$CO$2:CS$28,3,0),0)+IFERROR(VLOOKUP(MID(BW550,2,1),CO$2:CS$28,4,0),0)+IFERROR(VLOOKUP(MID(BW550,3,1),CO$2:CS$28,5,0),0)+(ROW(BW550)/1000000000000)))</f>
        <v/>
      </c>
      <c r="BZ550" s="5">
        <v>549</v>
      </c>
      <c r="CA550" s="5" t="str">
        <f>IFERROR(VLOOKUP(BZ550,BV$2:BW1626,2,0),"")</f>
        <v/>
      </c>
      <c r="CU550" s="5" t="e">
        <f>IF(REPORTE!AH$2="si",IF(F550=VALUE(REPORTE!C$11),IF(SUM(CU551:CU$1993),CONCATENATE(INT(B550),", "),INT(B550)),""),IF(F550=VALUE(REPORTE!C$10),IF(SUM(CU551:CU$1993),CONCATENATE(INT(B550),", "),INT(B550)),""))</f>
        <v>#VALUE!</v>
      </c>
    </row>
    <row r="551" spans="1:100" s="5" customFormat="1" ht="15" customHeight="1" x14ac:dyDescent="0.25">
      <c r="A551" s="4" t="str">
        <f t="shared" si="121"/>
        <v/>
      </c>
      <c r="B551" s="6"/>
      <c r="C551" s="4"/>
      <c r="D551" s="4"/>
      <c r="F551" s="6"/>
      <c r="G551" s="1" t="str">
        <f>IFERROR(INDEX('padron cfe'!B:B,MATCH(DATOS!F551,'padron cfe'!A:A,0),1),"")</f>
        <v/>
      </c>
      <c r="H551" s="4"/>
      <c r="J551" s="2" t="str">
        <f>IFERROR(INDEX('padron cfe'!C:C,MATCH(DATOS!F551,'padron cfe'!A:A,0),1),"")</f>
        <v/>
      </c>
      <c r="K551" s="4"/>
      <c r="L551" s="4" t="str">
        <f>IFERROR(IF(VLOOKUP(I551,I$2:L550,4,0)=0,"",VLOOKUP(I551,I$2:L550,4,0)),"")</f>
        <v/>
      </c>
      <c r="M551" s="4" t="str">
        <f>IFERROR(IF(VLOOKUP(I551,I$2:M550,5,0)=0,"",VLOOKUP(I551,I$2:M550,5,0)),"")</f>
        <v/>
      </c>
      <c r="N551" s="4"/>
      <c r="O551" s="2"/>
      <c r="P551" s="2"/>
      <c r="T551" s="2" t="str">
        <f>IFERROR(INDEX('padron cfe'!D:D,MATCH(DATOS!F551,'padron cfe'!A:A,0),1),"")</f>
        <v/>
      </c>
      <c r="U551" s="4"/>
      <c r="V551" s="4"/>
      <c r="W551" s="4"/>
      <c r="X551" s="4"/>
      <c r="Y551" s="4"/>
      <c r="AA551" s="4"/>
      <c r="AB551" s="4"/>
      <c r="AC551" s="4"/>
      <c r="AD551" s="4"/>
      <c r="AE551" s="4"/>
      <c r="AF551" s="97" t="str">
        <f>IFERROR(INDEX(bombas!F:F,MATCH(B551,bombas!I:I,0),1),"")</f>
        <v/>
      </c>
      <c r="AG551" s="6" t="str">
        <f>IFERROR(INDEX(bombas!H:H,MATCH(B551,bombas!I:I,0),1),"")</f>
        <v/>
      </c>
      <c r="AH551" s="4"/>
      <c r="AI551" s="4" t="str">
        <f t="shared" si="126"/>
        <v/>
      </c>
      <c r="AJ551" s="4"/>
      <c r="AK551" s="127" t="str">
        <f t="shared" si="128"/>
        <v/>
      </c>
      <c r="AL551" s="2" t="str">
        <f>IFERROR(IF(INDEX(AL$1:AL550,MATCH(I551,I$1:I550,0),1)=0,"",INDEX(AL$1:AL550,MATCH(I551,I$1:I550,0),1)),"")</f>
        <v/>
      </c>
      <c r="AM551" s="2" t="str">
        <f>IFERROR(IF(INDEX(AM$1:AM550,MATCH(I551,I$1:I550,0),1)=0,"",INDEX(AM$1:AM550,MATCH(I551,I$1:I550,0),1)),"")</f>
        <v/>
      </c>
      <c r="AN551" s="2" t="str">
        <f>IFERROR(IF(INDEX(AN$1:AN550,MATCH(I551,I$1:I550,0),1)=0,"",INDEX(AN$1:AN550,MATCH(I551,I$1:I550,0),1)),"")</f>
        <v/>
      </c>
      <c r="AO551" s="2"/>
      <c r="AP551" s="2"/>
      <c r="AQ551" s="2"/>
      <c r="AR551" s="4"/>
      <c r="AS551" s="4"/>
      <c r="AT551" s="4"/>
      <c r="AU551" s="4"/>
      <c r="AV551" s="4"/>
      <c r="AW551" s="4"/>
      <c r="AX551" s="4"/>
      <c r="AY551" s="4"/>
      <c r="AZ551" s="4"/>
      <c r="BB551" s="4"/>
      <c r="BH551" s="4" t="str">
        <f>IF(IFERROR(VLOOKUP(F551,F552:F$1993,1,0),"")="","",COUNTIF(F:F,F551))</f>
        <v/>
      </c>
      <c r="BI551" s="4"/>
      <c r="BM551" s="5" t="str">
        <f>IF(B551="","",IF(BH551="",1+(MAX(BM$2:BM550)),""))</f>
        <v/>
      </c>
      <c r="BN551" s="5" t="str">
        <f t="shared" si="122"/>
        <v/>
      </c>
      <c r="BO551" s="5" t="str">
        <f t="shared" si="123"/>
        <v/>
      </c>
      <c r="BP551" s="15" t="str">
        <f t="shared" si="124"/>
        <v/>
      </c>
      <c r="BQ551" s="29"/>
      <c r="BR551" s="16"/>
      <c r="BS551" s="5" t="str">
        <f t="shared" si="127"/>
        <v/>
      </c>
      <c r="BV551" s="5" t="str">
        <f t="shared" si="125"/>
        <v/>
      </c>
      <c r="BW551" s="5" t="str">
        <f>IF(I551="","",IFERROR(IF(VLOOKUP(I551,I$2:I550,1,0)=0,"",""),I551))</f>
        <v/>
      </c>
      <c r="BX551" s="25" t="str">
        <f>IF(BW551="","",(IFERROR(VLOOKUP(MID(BW551,1,1),$CO$2:CS$28,3,0),0)+IFERROR(VLOOKUP(MID(BW551,2,1),CO$2:CS$28,4,0),0)+IFERROR(VLOOKUP(MID(BW551,3,1),CO$2:CS$28,5,0),0)+(ROW(BW551)/1000000000000)))</f>
        <v/>
      </c>
      <c r="BZ551" s="5">
        <v>550</v>
      </c>
      <c r="CA551" s="5" t="str">
        <f>IFERROR(VLOOKUP(BZ551,BV$2:BW1627,2,0),"")</f>
        <v/>
      </c>
      <c r="CU551" s="5" t="e">
        <f>IF(REPORTE!AH$2="si",IF(F551=VALUE(REPORTE!C$11),IF(SUM(CU552:CU$1993),CONCATENATE(INT(B551),", "),INT(B551)),""),IF(F551=VALUE(REPORTE!C$10),IF(SUM(CU552:CU$1993),CONCATENATE(INT(B551),", "),INT(B551)),""))</f>
        <v>#VALUE!</v>
      </c>
    </row>
    <row r="552" spans="1:100" s="5" customFormat="1" ht="15" customHeight="1" x14ac:dyDescent="0.25">
      <c r="A552" s="4" t="str">
        <f t="shared" si="121"/>
        <v/>
      </c>
      <c r="B552" s="6"/>
      <c r="C552" s="4"/>
      <c r="D552" s="4"/>
      <c r="F552" s="6"/>
      <c r="G552" s="1" t="str">
        <f>IFERROR(INDEX('padron cfe'!B:B,MATCH(DATOS!F552,'padron cfe'!A:A,0),1),"")</f>
        <v/>
      </c>
      <c r="H552" s="4"/>
      <c r="J552" s="2" t="str">
        <f>IFERROR(INDEX('padron cfe'!C:C,MATCH(DATOS!F552,'padron cfe'!A:A,0),1),"")</f>
        <v/>
      </c>
      <c r="K552" s="4"/>
      <c r="L552" s="4" t="str">
        <f>IFERROR(IF(VLOOKUP(I552,I$2:L551,4,0)=0,"",VLOOKUP(I552,I$2:L551,4,0)),"")</f>
        <v/>
      </c>
      <c r="M552" s="4" t="str">
        <f>IFERROR(IF(VLOOKUP(I552,I$2:M551,5,0)=0,"",VLOOKUP(I552,I$2:M551,5,0)),"")</f>
        <v/>
      </c>
      <c r="N552" s="4"/>
      <c r="O552" s="2"/>
      <c r="P552" s="2"/>
      <c r="T552" s="2" t="str">
        <f>IFERROR(INDEX('padron cfe'!D:D,MATCH(DATOS!F552,'padron cfe'!A:A,0),1),"")</f>
        <v/>
      </c>
      <c r="U552" s="4"/>
      <c r="V552" s="4"/>
      <c r="W552" s="4"/>
      <c r="X552" s="4"/>
      <c r="Y552" s="4"/>
      <c r="AA552" s="4"/>
      <c r="AB552" s="4"/>
      <c r="AC552" s="4"/>
      <c r="AD552" s="4"/>
      <c r="AE552" s="4"/>
      <c r="AF552" s="97" t="str">
        <f>IFERROR(INDEX(bombas!F:F,MATCH(B552,bombas!I:I,0),1),"")</f>
        <v/>
      </c>
      <c r="AG552" s="6" t="str">
        <f>IFERROR(INDEX(bombas!H:H,MATCH(B552,bombas!I:I,0),1),"")</f>
        <v/>
      </c>
      <c r="AH552" s="4"/>
      <c r="AI552" s="4" t="str">
        <f t="shared" si="126"/>
        <v/>
      </c>
      <c r="AJ552" s="4"/>
      <c r="AK552" s="127" t="str">
        <f t="shared" si="128"/>
        <v/>
      </c>
      <c r="AL552" s="2" t="str">
        <f>IFERROR(IF(INDEX(AL$1:AL551,MATCH(I552,I$1:I551,0),1)=0,"",INDEX(AL$1:AL551,MATCH(I552,I$1:I551,0),1)),"")</f>
        <v/>
      </c>
      <c r="AM552" s="2" t="str">
        <f>IFERROR(IF(INDEX(AM$1:AM551,MATCH(I552,I$1:I551,0),1)=0,"",INDEX(AM$1:AM551,MATCH(I552,I$1:I551,0),1)),"")</f>
        <v/>
      </c>
      <c r="AN552" s="2" t="str">
        <f>IFERROR(IF(INDEX(AN$1:AN551,MATCH(I552,I$1:I551,0),1)=0,"",INDEX(AN$1:AN551,MATCH(I552,I$1:I551,0),1)),"")</f>
        <v/>
      </c>
      <c r="AO552" s="2"/>
      <c r="AP552" s="2"/>
      <c r="AQ552" s="2"/>
      <c r="AR552" s="4"/>
      <c r="AS552" s="4"/>
      <c r="AT552" s="4"/>
      <c r="AU552" s="4"/>
      <c r="AV552" s="4"/>
      <c r="AW552" s="4"/>
      <c r="AX552" s="4"/>
      <c r="AY552" s="4"/>
      <c r="AZ552" s="4"/>
      <c r="BB552" s="4"/>
      <c r="BH552" s="4" t="str">
        <f>IF(IFERROR(VLOOKUP(F552,F553:F$1993,1,0),"")="","",COUNTIF(F:F,F552))</f>
        <v/>
      </c>
      <c r="BI552" s="4"/>
      <c r="BM552" s="5" t="str">
        <f>IF(B552="","",IF(BH552="",1+(MAX(BM$2:BM551)),""))</f>
        <v/>
      </c>
      <c r="BN552" s="5" t="str">
        <f t="shared" si="122"/>
        <v/>
      </c>
      <c r="BO552" s="5" t="str">
        <f t="shared" si="123"/>
        <v/>
      </c>
      <c r="BP552" s="15" t="str">
        <f t="shared" si="124"/>
        <v/>
      </c>
      <c r="BQ552" s="29"/>
      <c r="BR552" s="16"/>
      <c r="BS552" s="5" t="str">
        <f t="shared" si="127"/>
        <v/>
      </c>
      <c r="BV552" s="5" t="str">
        <f t="shared" si="125"/>
        <v/>
      </c>
      <c r="BW552" s="5" t="str">
        <f>IF(I552="","",IFERROR(IF(VLOOKUP(I552,I$2:I551,1,0)=0,"",""),I552))</f>
        <v/>
      </c>
      <c r="BX552" s="25" t="str">
        <f>IF(BW552="","",(IFERROR(VLOOKUP(MID(BW552,1,1),$CO$2:CS$28,3,0),0)+IFERROR(VLOOKUP(MID(BW552,2,1),CO$2:CS$28,4,0),0)+IFERROR(VLOOKUP(MID(BW552,3,1),CO$2:CS$28,5,0),0)+(ROW(BW552)/1000000000000)))</f>
        <v/>
      </c>
      <c r="BZ552" s="5">
        <v>551</v>
      </c>
      <c r="CA552" s="5" t="str">
        <f>IFERROR(VLOOKUP(BZ552,BV$2:BW1628,2,0),"")</f>
        <v/>
      </c>
      <c r="CU552" s="5" t="e">
        <f>IF(REPORTE!AH$2="si",IF(F552=VALUE(REPORTE!C$11),IF(SUM(CU553:CU$1993),CONCATENATE(INT(B552),", "),INT(B552)),""),IF(F552=VALUE(REPORTE!C$10),IF(SUM(CU553:CU$1993),CONCATENATE(INT(B552),", "),INT(B552)),""))</f>
        <v>#VALUE!</v>
      </c>
    </row>
    <row r="553" spans="1:100" s="5" customFormat="1" ht="15" customHeight="1" x14ac:dyDescent="0.25">
      <c r="A553" s="4" t="str">
        <f t="shared" si="121"/>
        <v/>
      </c>
      <c r="B553" s="6"/>
      <c r="C553" s="4"/>
      <c r="D553" s="4"/>
      <c r="F553" s="6"/>
      <c r="G553" s="1" t="str">
        <f>IFERROR(INDEX('padron cfe'!B:B,MATCH(DATOS!F553,'padron cfe'!A:A,0),1),"")</f>
        <v/>
      </c>
      <c r="H553" s="4"/>
      <c r="J553" s="2" t="str">
        <f>IFERROR(INDEX('padron cfe'!C:C,MATCH(DATOS!F553,'padron cfe'!A:A,0),1),"")</f>
        <v/>
      </c>
      <c r="K553" s="4"/>
      <c r="L553" s="4" t="str">
        <f>IFERROR(IF(VLOOKUP(I553,I$2:L552,4,0)=0,"",VLOOKUP(I553,I$2:L552,4,0)),"")</f>
        <v/>
      </c>
      <c r="M553" s="4" t="str">
        <f>IFERROR(IF(VLOOKUP(I553,I$2:M552,5,0)=0,"",VLOOKUP(I553,I$2:M552,5,0)),"")</f>
        <v/>
      </c>
      <c r="N553" s="4"/>
      <c r="O553" s="2"/>
      <c r="P553" s="2"/>
      <c r="T553" s="2" t="str">
        <f>IFERROR(INDEX('padron cfe'!D:D,MATCH(DATOS!F553,'padron cfe'!A:A,0),1),"")</f>
        <v/>
      </c>
      <c r="U553" s="4"/>
      <c r="V553" s="4"/>
      <c r="W553" s="4"/>
      <c r="X553" s="4"/>
      <c r="Y553" s="4"/>
      <c r="AA553" s="4"/>
      <c r="AB553" s="4"/>
      <c r="AC553" s="4"/>
      <c r="AD553" s="4"/>
      <c r="AE553" s="4"/>
      <c r="AF553" s="97" t="str">
        <f>IFERROR(INDEX(bombas!F:F,MATCH(B553,bombas!I:I,0),1),"")</f>
        <v/>
      </c>
      <c r="AG553" s="6" t="str">
        <f>IFERROR(INDEX(bombas!H:H,MATCH(B553,bombas!I:I,0),1),"")</f>
        <v/>
      </c>
      <c r="AH553" s="4"/>
      <c r="AI553" s="4" t="str">
        <f t="shared" si="126"/>
        <v/>
      </c>
      <c r="AJ553" s="4"/>
      <c r="AK553" s="127" t="str">
        <f t="shared" si="128"/>
        <v/>
      </c>
      <c r="AL553" s="2" t="str">
        <f>IFERROR(IF(INDEX(AL$1:AL552,MATCH(I553,I$1:I552,0),1)=0,"",INDEX(AL$1:AL552,MATCH(I553,I$1:I552,0),1)),"")</f>
        <v/>
      </c>
      <c r="AM553" s="2" t="str">
        <f>IFERROR(IF(INDEX(AM$1:AM552,MATCH(I553,I$1:I552,0),1)=0,"",INDEX(AM$1:AM552,MATCH(I553,I$1:I552,0),1)),"")</f>
        <v/>
      </c>
      <c r="AN553" s="2" t="str">
        <f>IFERROR(IF(INDEX(AN$1:AN552,MATCH(I553,I$1:I552,0),1)=0,"",INDEX(AN$1:AN552,MATCH(I553,I$1:I552,0),1)),"")</f>
        <v/>
      </c>
      <c r="AO553" s="2"/>
      <c r="AP553" s="2"/>
      <c r="AQ553" s="2"/>
      <c r="AR553" s="4"/>
      <c r="AS553" s="4"/>
      <c r="AT553" s="4"/>
      <c r="AU553" s="4"/>
      <c r="AV553" s="4"/>
      <c r="AW553" s="4"/>
      <c r="AX553" s="4"/>
      <c r="AY553" s="4"/>
      <c r="AZ553" s="4"/>
      <c r="BB553" s="4"/>
      <c r="BH553" s="4" t="str">
        <f>IF(IFERROR(VLOOKUP(F553,F554:F$1993,1,0),"")="","",COUNTIF(F:F,F553))</f>
        <v/>
      </c>
      <c r="BI553" s="4"/>
      <c r="BM553" s="5" t="str">
        <f>IF(B553="","",IF(BH553="",1+(MAX(BM$2:BM552)),""))</f>
        <v/>
      </c>
      <c r="BN553" s="5" t="str">
        <f t="shared" si="122"/>
        <v/>
      </c>
      <c r="BO553" s="5" t="str">
        <f t="shared" si="123"/>
        <v/>
      </c>
      <c r="BP553" s="15" t="str">
        <f t="shared" si="124"/>
        <v/>
      </c>
      <c r="BQ553" s="29"/>
      <c r="BR553" s="16"/>
      <c r="BS553" s="5" t="str">
        <f t="shared" si="127"/>
        <v/>
      </c>
      <c r="BV553" s="5" t="str">
        <f t="shared" si="125"/>
        <v/>
      </c>
      <c r="BW553" s="5" t="str">
        <f>IF(I553="","",IFERROR(IF(VLOOKUP(I553,I$2:I552,1,0)=0,"",""),I553))</f>
        <v/>
      </c>
      <c r="BX553" s="25" t="str">
        <f>IF(BW553="","",(IFERROR(VLOOKUP(MID(BW553,1,1),$CO$2:CS$28,3,0),0)+IFERROR(VLOOKUP(MID(BW553,2,1),CO$2:CS$28,4,0),0)+IFERROR(VLOOKUP(MID(BW553,3,1),CO$2:CS$28,5,0),0)+(ROW(BW553)/1000000000000)))</f>
        <v/>
      </c>
      <c r="BZ553" s="5">
        <v>552</v>
      </c>
      <c r="CA553" s="5" t="str">
        <f>IFERROR(VLOOKUP(BZ553,BV$2:BW1629,2,0),"")</f>
        <v/>
      </c>
      <c r="CU553" s="5" t="e">
        <f>IF(REPORTE!AH$2="si",IF(F553=VALUE(REPORTE!C$11),IF(SUM(CU554:CU$1993),CONCATENATE(INT(B553),", "),INT(B553)),""),IF(F553=VALUE(REPORTE!C$10),IF(SUM(CU554:CU$1993),CONCATENATE(INT(B553),", "),INT(B553)),""))</f>
        <v>#VALUE!</v>
      </c>
    </row>
    <row r="554" spans="1:100" s="5" customFormat="1" ht="15" customHeight="1" x14ac:dyDescent="0.25">
      <c r="A554" s="4" t="str">
        <f t="shared" si="121"/>
        <v/>
      </c>
      <c r="B554" s="6"/>
      <c r="C554" s="4"/>
      <c r="D554" s="4"/>
      <c r="F554" s="6"/>
      <c r="G554" s="1" t="str">
        <f>IFERROR(INDEX('padron cfe'!B:B,MATCH(DATOS!F554,'padron cfe'!A:A,0),1),"")</f>
        <v/>
      </c>
      <c r="H554" s="4"/>
      <c r="J554" s="2" t="str">
        <f>IFERROR(INDEX('padron cfe'!C:C,MATCH(DATOS!F554,'padron cfe'!A:A,0),1),"")</f>
        <v/>
      </c>
      <c r="K554" s="4"/>
      <c r="L554" s="4" t="str">
        <f>IFERROR(IF(VLOOKUP(I554,I$2:L553,4,0)=0,"",VLOOKUP(I554,I$2:L553,4,0)),"")</f>
        <v/>
      </c>
      <c r="M554" s="4" t="str">
        <f>IFERROR(IF(VLOOKUP(I554,I$2:M553,5,0)=0,"",VLOOKUP(I554,I$2:M553,5,0)),"")</f>
        <v/>
      </c>
      <c r="N554" s="4"/>
      <c r="O554" s="2"/>
      <c r="P554" s="2"/>
      <c r="T554" s="2" t="str">
        <f>IFERROR(INDEX('padron cfe'!D:D,MATCH(DATOS!F554,'padron cfe'!A:A,0),1),"")</f>
        <v/>
      </c>
      <c r="U554" s="4"/>
      <c r="V554" s="4"/>
      <c r="W554" s="4"/>
      <c r="X554" s="4"/>
      <c r="Y554" s="4"/>
      <c r="AA554" s="4"/>
      <c r="AB554" s="4"/>
      <c r="AC554" s="4"/>
      <c r="AD554" s="4"/>
      <c r="AE554" s="4"/>
      <c r="AF554" s="97" t="str">
        <f>IFERROR(INDEX(bombas!F:F,MATCH(B554,bombas!I:I,0),1),"")</f>
        <v/>
      </c>
      <c r="AG554" s="6" t="str">
        <f>IFERROR(INDEX(bombas!H:H,MATCH(B554,bombas!I:I,0),1),"")</f>
        <v/>
      </c>
      <c r="AH554" s="4"/>
      <c r="AI554" s="4" t="str">
        <f t="shared" si="126"/>
        <v/>
      </c>
      <c r="AJ554" s="4"/>
      <c r="AK554" s="127" t="str">
        <f t="shared" si="128"/>
        <v/>
      </c>
      <c r="AL554" s="2" t="str">
        <f>IFERROR(IF(INDEX(AL$1:AL553,MATCH(I554,I$1:I553,0),1)=0,"",INDEX(AL$1:AL553,MATCH(I554,I$1:I553,0),1)),"")</f>
        <v/>
      </c>
      <c r="AM554" s="2" t="str">
        <f>IFERROR(IF(INDEX(AM$1:AM553,MATCH(I554,I$1:I553,0),1)=0,"",INDEX(AM$1:AM553,MATCH(I554,I$1:I553,0),1)),"")</f>
        <v/>
      </c>
      <c r="AN554" s="2" t="str">
        <f>IFERROR(IF(INDEX(AN$1:AN553,MATCH(I554,I$1:I553,0),1)=0,"",INDEX(AN$1:AN553,MATCH(I554,I$1:I553,0),1)),"")</f>
        <v/>
      </c>
      <c r="AO554" s="2"/>
      <c r="AP554" s="2"/>
      <c r="AQ554" s="2"/>
      <c r="AR554" s="4"/>
      <c r="AS554" s="4"/>
      <c r="AT554" s="4"/>
      <c r="AU554" s="4"/>
      <c r="AV554" s="4"/>
      <c r="AW554" s="4"/>
      <c r="AX554" s="4"/>
      <c r="AY554" s="4"/>
      <c r="AZ554" s="4"/>
      <c r="BB554" s="4"/>
      <c r="BH554" s="4" t="str">
        <f>IF(IFERROR(VLOOKUP(F554,F555:F$1993,1,0),"")="","",COUNTIF(F:F,F554))</f>
        <v/>
      </c>
      <c r="BI554" s="4"/>
      <c r="BM554" s="5" t="str">
        <f>IF(B554="","",IF(BH554="",1+(MAX(BM$2:BM553)),""))</f>
        <v/>
      </c>
      <c r="BN554" s="5" t="str">
        <f t="shared" si="122"/>
        <v/>
      </c>
      <c r="BO554" s="5" t="str">
        <f t="shared" si="123"/>
        <v/>
      </c>
      <c r="BP554" s="15" t="str">
        <f t="shared" si="124"/>
        <v/>
      </c>
      <c r="BQ554" s="29"/>
      <c r="BR554" s="16"/>
      <c r="BS554" s="5" t="str">
        <f t="shared" si="127"/>
        <v/>
      </c>
      <c r="BV554" s="5" t="str">
        <f t="shared" si="125"/>
        <v/>
      </c>
      <c r="BW554" s="5" t="str">
        <f>IF(I554="","",IFERROR(IF(VLOOKUP(I554,I$2:I553,1,0)=0,"",""),I554))</f>
        <v/>
      </c>
      <c r="BX554" s="25" t="str">
        <f>IF(BW554="","",(IFERROR(VLOOKUP(MID(BW554,1,1),$CO$2:CS$28,3,0),0)+IFERROR(VLOOKUP(MID(BW554,2,1),CO$2:CS$28,4,0),0)+IFERROR(VLOOKUP(MID(BW554,3,1),CO$2:CS$28,5,0),0)+(ROW(BW554)/1000000000000)))</f>
        <v/>
      </c>
      <c r="BZ554" s="5">
        <v>553</v>
      </c>
      <c r="CA554" s="5" t="str">
        <f>IFERROR(VLOOKUP(BZ554,BV$2:BW1630,2,0),"")</f>
        <v/>
      </c>
      <c r="CU554" s="5" t="e">
        <f>IF(REPORTE!AH$2="si",IF(F554=VALUE(REPORTE!C$11),IF(SUM(CU555:CU$1993),CONCATENATE(INT(B554),", "),INT(B554)),""),IF(F554=VALUE(REPORTE!C$10),IF(SUM(CU555:CU$1993),CONCATENATE(INT(B554),", "),INT(B554)),""))</f>
        <v>#VALUE!</v>
      </c>
    </row>
    <row r="555" spans="1:100" s="5" customFormat="1" ht="15" customHeight="1" x14ac:dyDescent="0.25">
      <c r="A555" s="4" t="str">
        <f t="shared" si="121"/>
        <v/>
      </c>
      <c r="B555" s="6"/>
      <c r="C555" s="4"/>
      <c r="D555" s="4"/>
      <c r="F555" s="6"/>
      <c r="G555" s="1" t="str">
        <f>IFERROR(INDEX('padron cfe'!B:B,MATCH(DATOS!F555,'padron cfe'!A:A,0),1),"")</f>
        <v/>
      </c>
      <c r="H555" s="4"/>
      <c r="J555" s="2" t="str">
        <f>IFERROR(INDEX('padron cfe'!C:C,MATCH(DATOS!F555,'padron cfe'!A:A,0),1),"")</f>
        <v/>
      </c>
      <c r="K555" s="4"/>
      <c r="L555" s="4" t="str">
        <f>IFERROR(IF(VLOOKUP(I555,I$2:L554,4,0)=0,"",VLOOKUP(I555,I$2:L554,4,0)),"")</f>
        <v/>
      </c>
      <c r="M555" s="4" t="str">
        <f>IFERROR(IF(VLOOKUP(I555,I$2:M554,5,0)=0,"",VLOOKUP(I555,I$2:M554,5,0)),"")</f>
        <v/>
      </c>
      <c r="N555" s="4"/>
      <c r="O555" s="2"/>
      <c r="P555" s="2"/>
      <c r="T555" s="2" t="str">
        <f>IFERROR(INDEX('padron cfe'!D:D,MATCH(DATOS!F555,'padron cfe'!A:A,0),1),"")</f>
        <v/>
      </c>
      <c r="U555" s="4"/>
      <c r="V555" s="4"/>
      <c r="W555" s="4"/>
      <c r="X555" s="4"/>
      <c r="Y555" s="4"/>
      <c r="AA555" s="4"/>
      <c r="AB555" s="4"/>
      <c r="AC555" s="4"/>
      <c r="AD555" s="4"/>
      <c r="AE555" s="4"/>
      <c r="AF555" s="97" t="str">
        <f>IFERROR(INDEX(bombas!F:F,MATCH(B555,bombas!I:I,0),1),"")</f>
        <v/>
      </c>
      <c r="AG555" s="6" t="str">
        <f>IFERROR(INDEX(bombas!H:H,MATCH(B555,bombas!I:I,0),1),"")</f>
        <v/>
      </c>
      <c r="AH555" s="4"/>
      <c r="AI555" s="4" t="str">
        <f t="shared" si="126"/>
        <v/>
      </c>
      <c r="AJ555" s="4"/>
      <c r="AK555" s="127" t="str">
        <f t="shared" si="128"/>
        <v/>
      </c>
      <c r="AL555" s="2" t="str">
        <f>IFERROR(IF(INDEX(AL$1:AL554,MATCH(I555,I$1:I554,0),1)=0,"",INDEX(AL$1:AL554,MATCH(I555,I$1:I554,0),1)),"")</f>
        <v/>
      </c>
      <c r="AM555" s="2" t="str">
        <f>IFERROR(IF(INDEX(AM$1:AM554,MATCH(I555,I$1:I554,0),1)=0,"",INDEX(AM$1:AM554,MATCH(I555,I$1:I554,0),1)),"")</f>
        <v/>
      </c>
      <c r="AN555" s="2" t="str">
        <f>IFERROR(IF(INDEX(AN$1:AN554,MATCH(I555,I$1:I554,0),1)=0,"",INDEX(AN$1:AN554,MATCH(I555,I$1:I554,0),1)),"")</f>
        <v/>
      </c>
      <c r="AO555" s="2"/>
      <c r="AP555" s="2"/>
      <c r="AQ555" s="2"/>
      <c r="AR555" s="4"/>
      <c r="AS555" s="4"/>
      <c r="AT555" s="4"/>
      <c r="AU555" s="4"/>
      <c r="AV555" s="4"/>
      <c r="AW555" s="4"/>
      <c r="AX555" s="4"/>
      <c r="AY555" s="4"/>
      <c r="AZ555" s="4"/>
      <c r="BB555" s="4"/>
      <c r="BH555" s="4" t="str">
        <f>IF(IFERROR(VLOOKUP(F555,F556:F$1993,1,0),"")="","",COUNTIF(F:F,F555))</f>
        <v/>
      </c>
      <c r="BI555" s="4"/>
      <c r="BM555" s="5" t="str">
        <f>IF(B555="","",IF(BH555="",1+(MAX(BM$2:BM554)),""))</f>
        <v/>
      </c>
      <c r="BN555" s="5" t="str">
        <f t="shared" si="122"/>
        <v/>
      </c>
      <c r="BO555" s="5" t="str">
        <f t="shared" si="123"/>
        <v/>
      </c>
      <c r="BP555" s="15" t="str">
        <f t="shared" si="124"/>
        <v/>
      </c>
      <c r="BQ555" s="29"/>
      <c r="BR555" s="16"/>
      <c r="BS555" s="5" t="str">
        <f t="shared" si="127"/>
        <v/>
      </c>
      <c r="BV555" s="5" t="str">
        <f t="shared" si="125"/>
        <v/>
      </c>
      <c r="BW555" s="5" t="str">
        <f>IF(I555="","",IFERROR(IF(VLOOKUP(I555,I$2:I554,1,0)=0,"",""),I555))</f>
        <v/>
      </c>
      <c r="BX555" s="25" t="str">
        <f>IF(BW555="","",(IFERROR(VLOOKUP(MID(BW555,1,1),$CO$2:CS$28,3,0),0)+IFERROR(VLOOKUP(MID(BW555,2,1),CO$2:CS$28,4,0),0)+IFERROR(VLOOKUP(MID(BW555,3,1),CO$2:CS$28,5,0),0)+(ROW(BW555)/1000000000000)))</f>
        <v/>
      </c>
      <c r="BZ555" s="5">
        <v>554</v>
      </c>
      <c r="CA555" s="5" t="str">
        <f>IFERROR(VLOOKUP(BZ555,BV$2:BW1631,2,0),"")</f>
        <v/>
      </c>
      <c r="CU555" s="5" t="e">
        <f>IF(REPORTE!AH$2="si",IF(F555=VALUE(REPORTE!C$11),IF(SUM(CU556:CU$1993),CONCATENATE(INT(B555),", "),INT(B555)),""),IF(F555=VALUE(REPORTE!C$10),IF(SUM(CU556:CU$1993),CONCATENATE(INT(B555),", "),INT(B555)),""))</f>
        <v>#VALUE!</v>
      </c>
    </row>
    <row r="556" spans="1:100" s="5" customFormat="1" ht="15" customHeight="1" x14ac:dyDescent="0.25">
      <c r="A556" s="4" t="str">
        <f t="shared" si="121"/>
        <v/>
      </c>
      <c r="B556" s="6"/>
      <c r="C556" s="4"/>
      <c r="D556" s="4"/>
      <c r="F556" s="6"/>
      <c r="G556" s="1" t="str">
        <f>IFERROR(INDEX('padron cfe'!B:B,MATCH(DATOS!F556,'padron cfe'!A:A,0),1),"")</f>
        <v/>
      </c>
      <c r="H556" s="4"/>
      <c r="J556" s="2" t="str">
        <f>IFERROR(INDEX('padron cfe'!C:C,MATCH(DATOS!F556,'padron cfe'!A:A,0),1),"")</f>
        <v/>
      </c>
      <c r="K556" s="4"/>
      <c r="L556" s="4" t="str">
        <f>IFERROR(IF(VLOOKUP(I556,I$2:L555,4,0)=0,"",VLOOKUP(I556,I$2:L555,4,0)),"")</f>
        <v/>
      </c>
      <c r="M556" s="4" t="str">
        <f>IFERROR(IF(VLOOKUP(I556,I$2:M555,5,0)=0,"",VLOOKUP(I556,I$2:M555,5,0)),"")</f>
        <v/>
      </c>
      <c r="N556" s="4"/>
      <c r="O556" s="2"/>
      <c r="P556" s="2"/>
      <c r="T556" s="2" t="str">
        <f>IFERROR(INDEX('padron cfe'!D:D,MATCH(DATOS!F556,'padron cfe'!A:A,0),1),"")</f>
        <v/>
      </c>
      <c r="U556" s="4"/>
      <c r="V556" s="4"/>
      <c r="W556" s="4"/>
      <c r="X556" s="4"/>
      <c r="Y556" s="4"/>
      <c r="AA556" s="4"/>
      <c r="AB556" s="4"/>
      <c r="AC556" s="4"/>
      <c r="AD556" s="4"/>
      <c r="AE556" s="4"/>
      <c r="AF556" s="97" t="str">
        <f>IFERROR(INDEX(bombas!F:F,MATCH(B556,bombas!I:I,0),1),"")</f>
        <v/>
      </c>
      <c r="AG556" s="6" t="str">
        <f>IFERROR(INDEX(bombas!H:H,MATCH(B556,bombas!I:I,0),1),"")</f>
        <v/>
      </c>
      <c r="AH556" s="4"/>
      <c r="AI556" s="4" t="str">
        <f t="shared" si="126"/>
        <v/>
      </c>
      <c r="AJ556" s="4"/>
      <c r="AK556" s="127" t="str">
        <f t="shared" si="128"/>
        <v/>
      </c>
      <c r="AL556" s="2" t="str">
        <f>IFERROR(IF(INDEX(AL$1:AL555,MATCH(I556,I$1:I555,0),1)=0,"",INDEX(AL$1:AL555,MATCH(I556,I$1:I555,0),1)),"")</f>
        <v/>
      </c>
      <c r="AM556" s="2" t="str">
        <f>IFERROR(IF(INDEX(AM$1:AM555,MATCH(I556,I$1:I555,0),1)=0,"",INDEX(AM$1:AM555,MATCH(I556,I$1:I555,0),1)),"")</f>
        <v/>
      </c>
      <c r="AN556" s="2" t="str">
        <f>IFERROR(IF(INDEX(AN$1:AN555,MATCH(I556,I$1:I555,0),1)=0,"",INDEX(AN$1:AN555,MATCH(I556,I$1:I555,0),1)),"")</f>
        <v/>
      </c>
      <c r="AO556" s="2"/>
      <c r="AP556" s="2"/>
      <c r="AQ556" s="2"/>
      <c r="AR556" s="4"/>
      <c r="AS556" s="4"/>
      <c r="AT556" s="4"/>
      <c r="AU556" s="4"/>
      <c r="AV556" s="4"/>
      <c r="AW556" s="4"/>
      <c r="AX556" s="4"/>
      <c r="AY556" s="4"/>
      <c r="AZ556" s="4"/>
      <c r="BB556" s="4"/>
      <c r="BH556" s="4" t="str">
        <f>IF(IFERROR(VLOOKUP(F556,F557:F$1993,1,0),"")="","",COUNTIF(F:F,F556))</f>
        <v/>
      </c>
      <c r="BI556" s="4"/>
      <c r="BM556" s="5" t="str">
        <f>IF(B556="","",IF(BH556="",1+(MAX(BM$2:BM555)),""))</f>
        <v/>
      </c>
      <c r="BN556" s="5" t="str">
        <f t="shared" si="122"/>
        <v/>
      </c>
      <c r="BO556" s="5" t="str">
        <f t="shared" si="123"/>
        <v/>
      </c>
      <c r="BP556" s="15" t="str">
        <f t="shared" si="124"/>
        <v/>
      </c>
      <c r="BQ556" s="29"/>
      <c r="BR556" s="16"/>
      <c r="BS556" s="5" t="str">
        <f t="shared" si="127"/>
        <v/>
      </c>
      <c r="BV556" s="5" t="str">
        <f t="shared" si="125"/>
        <v/>
      </c>
      <c r="BW556" s="5" t="str">
        <f>IF(I556="","",IFERROR(IF(VLOOKUP(I556,I$2:I555,1,0)=0,"",""),I556))</f>
        <v/>
      </c>
      <c r="BX556" s="25" t="str">
        <f>IF(BW556="","",(IFERROR(VLOOKUP(MID(BW556,1,1),$CO$2:CS$28,3,0),0)+IFERROR(VLOOKUP(MID(BW556,2,1),CO$2:CS$28,4,0),0)+IFERROR(VLOOKUP(MID(BW556,3,1),CO$2:CS$28,5,0),0)+(ROW(BW556)/1000000000000)))</f>
        <v/>
      </c>
      <c r="BZ556" s="5">
        <v>555</v>
      </c>
      <c r="CA556" s="5" t="str">
        <f>IFERROR(VLOOKUP(BZ556,BV$2:BW1632,2,0),"")</f>
        <v/>
      </c>
      <c r="CU556" s="5" t="e">
        <f>IF(REPORTE!AH$2="si",IF(F556=VALUE(REPORTE!C$11),IF(SUM(CU557:CU$1993),CONCATENATE(INT(B556),", "),INT(B556)),""),IF(F556=VALUE(REPORTE!C$10),IF(SUM(CU557:CU$1993),CONCATENATE(INT(B556),", "),INT(B556)),""))</f>
        <v>#VALUE!</v>
      </c>
    </row>
    <row r="557" spans="1:100" s="5" customFormat="1" ht="15" customHeight="1" x14ac:dyDescent="0.25">
      <c r="A557" s="4" t="str">
        <f t="shared" si="121"/>
        <v/>
      </c>
      <c r="B557" s="6"/>
      <c r="C557" s="4"/>
      <c r="D557" s="4"/>
      <c r="F557" s="6"/>
      <c r="G557" s="1" t="str">
        <f>IFERROR(INDEX('padron cfe'!B:B,MATCH(DATOS!F557,'padron cfe'!A:A,0),1),"")</f>
        <v/>
      </c>
      <c r="H557" s="4"/>
      <c r="J557" s="2" t="str">
        <f>IFERROR(INDEX('padron cfe'!C:C,MATCH(DATOS!F557,'padron cfe'!A:A,0),1),"")</f>
        <v/>
      </c>
      <c r="K557" s="4"/>
      <c r="L557" s="4" t="str">
        <f>IFERROR(IF(VLOOKUP(I557,I$2:L556,4,0)=0,"",VLOOKUP(I557,I$2:L556,4,0)),"")</f>
        <v/>
      </c>
      <c r="M557" s="4" t="str">
        <f>IFERROR(IF(VLOOKUP(I557,I$2:M556,5,0)=0,"",VLOOKUP(I557,I$2:M556,5,0)),"")</f>
        <v/>
      </c>
      <c r="N557" s="4"/>
      <c r="O557" s="2"/>
      <c r="P557" s="2"/>
      <c r="T557" s="2" t="str">
        <f>IFERROR(INDEX('padron cfe'!D:D,MATCH(DATOS!F557,'padron cfe'!A:A,0),1),"")</f>
        <v/>
      </c>
      <c r="U557" s="4"/>
      <c r="V557" s="4"/>
      <c r="W557" s="4"/>
      <c r="X557" s="4"/>
      <c r="Y557" s="4"/>
      <c r="AA557" s="4"/>
      <c r="AB557" s="4"/>
      <c r="AC557" s="4"/>
      <c r="AD557" s="4"/>
      <c r="AE557" s="4"/>
      <c r="AF557" s="97" t="str">
        <f>IFERROR(INDEX(bombas!F:F,MATCH(B557,bombas!I:I,0),1),"")</f>
        <v/>
      </c>
      <c r="AG557" s="6" t="str">
        <f>IFERROR(INDEX(bombas!H:H,MATCH(B557,bombas!I:I,0),1),"")</f>
        <v/>
      </c>
      <c r="AH557" s="4"/>
      <c r="AI557" s="4" t="str">
        <f t="shared" si="126"/>
        <v/>
      </c>
      <c r="AJ557" s="4"/>
      <c r="AK557" s="127" t="str">
        <f t="shared" si="128"/>
        <v/>
      </c>
      <c r="AL557" s="2" t="str">
        <f>IFERROR(IF(INDEX(AL$1:AL556,MATCH(I557,I$1:I556,0),1)=0,"",INDEX(AL$1:AL556,MATCH(I557,I$1:I556,0),1)),"")</f>
        <v/>
      </c>
      <c r="AM557" s="2" t="str">
        <f>IFERROR(IF(INDEX(AM$1:AM556,MATCH(I557,I$1:I556,0),1)=0,"",INDEX(AM$1:AM556,MATCH(I557,I$1:I556,0),1)),"")</f>
        <v/>
      </c>
      <c r="AN557" s="2" t="str">
        <f>IFERROR(IF(INDEX(AN$1:AN556,MATCH(I557,I$1:I556,0),1)=0,"",INDEX(AN$1:AN556,MATCH(I557,I$1:I556,0),1)),"")</f>
        <v/>
      </c>
      <c r="AO557" s="2"/>
      <c r="AP557" s="2"/>
      <c r="AQ557" s="2"/>
      <c r="AR557" s="4"/>
      <c r="AS557" s="4"/>
      <c r="AT557" s="4"/>
      <c r="AU557" s="4"/>
      <c r="AV557" s="4"/>
      <c r="AW557" s="4"/>
      <c r="AX557" s="4"/>
      <c r="AY557" s="4"/>
      <c r="AZ557" s="4"/>
      <c r="BB557" s="4"/>
      <c r="BH557" s="4" t="str">
        <f>IF(IFERROR(VLOOKUP(F557,F558:F$1993,1,0),"")="","",COUNTIF(F:F,F557))</f>
        <v/>
      </c>
      <c r="BI557" s="4"/>
      <c r="BM557" s="5" t="str">
        <f>IF(B557="","",IF(BH557="",1+(MAX(BM$2:BM556)),""))</f>
        <v/>
      </c>
      <c r="BN557" s="5" t="str">
        <f t="shared" si="122"/>
        <v/>
      </c>
      <c r="BO557" s="5" t="str">
        <f t="shared" si="123"/>
        <v/>
      </c>
      <c r="BP557" s="15" t="str">
        <f t="shared" si="124"/>
        <v/>
      </c>
      <c r="BQ557" s="29"/>
      <c r="BR557" s="16"/>
      <c r="BS557" s="5" t="str">
        <f t="shared" si="127"/>
        <v/>
      </c>
      <c r="BV557" s="5" t="str">
        <f t="shared" si="125"/>
        <v/>
      </c>
      <c r="BW557" s="5" t="str">
        <f>IF(I557="","",IFERROR(IF(VLOOKUP(I557,I$2:I556,1,0)=0,"",""),I557))</f>
        <v/>
      </c>
      <c r="BX557" s="25" t="str">
        <f>IF(BW557="","",(IFERROR(VLOOKUP(MID(BW557,1,1),$CO$2:CS$28,3,0),0)+IFERROR(VLOOKUP(MID(BW557,2,1),CO$2:CS$28,4,0),0)+IFERROR(VLOOKUP(MID(BW557,3,1),CO$2:CS$28,5,0),0)+(ROW(BW557)/1000000000000)))</f>
        <v/>
      </c>
      <c r="BZ557" s="5">
        <v>556</v>
      </c>
      <c r="CA557" s="5" t="str">
        <f>IFERROR(VLOOKUP(BZ557,BV$2:BW1633,2,0),"")</f>
        <v/>
      </c>
      <c r="CU557" s="5" t="e">
        <f>IF(REPORTE!AH$2="si",IF(F557=VALUE(REPORTE!C$11),IF(SUM(CU558:CU$1993),CONCATENATE(INT(B557),", "),INT(B557)),""),IF(F557=VALUE(REPORTE!C$10),IF(SUM(CU558:CU$1993),CONCATENATE(INT(B557),", "),INT(B557)),""))</f>
        <v>#VALUE!</v>
      </c>
    </row>
    <row r="558" spans="1:100" s="5" customFormat="1" ht="15" customHeight="1" x14ac:dyDescent="0.25">
      <c r="A558" s="4" t="str">
        <f t="shared" si="121"/>
        <v/>
      </c>
      <c r="B558" s="6"/>
      <c r="C558" s="4"/>
      <c r="D558" s="4"/>
      <c r="F558" s="6"/>
      <c r="G558" s="1" t="str">
        <f>IFERROR(INDEX('padron cfe'!B:B,MATCH(DATOS!F558,'padron cfe'!A:A,0),1),"")</f>
        <v/>
      </c>
      <c r="H558" s="4"/>
      <c r="J558" s="2" t="str">
        <f>IFERROR(INDEX('padron cfe'!C:C,MATCH(DATOS!F558,'padron cfe'!A:A,0),1),"")</f>
        <v/>
      </c>
      <c r="K558" s="4"/>
      <c r="L558" s="4" t="str">
        <f>IFERROR(IF(VLOOKUP(I558,I$2:L557,4,0)=0,"",VLOOKUP(I558,I$2:L557,4,0)),"")</f>
        <v/>
      </c>
      <c r="M558" s="4" t="str">
        <f>IFERROR(IF(VLOOKUP(I558,I$2:M557,5,0)=0,"",VLOOKUP(I558,I$2:M557,5,0)),"")</f>
        <v/>
      </c>
      <c r="N558" s="4"/>
      <c r="O558" s="2"/>
      <c r="P558" s="2"/>
      <c r="T558" s="2" t="str">
        <f>IFERROR(INDEX('padron cfe'!D:D,MATCH(DATOS!F558,'padron cfe'!A:A,0),1),"")</f>
        <v/>
      </c>
      <c r="U558" s="4"/>
      <c r="V558" s="4"/>
      <c r="W558" s="4"/>
      <c r="X558" s="4"/>
      <c r="Y558" s="4"/>
      <c r="AA558" s="4"/>
      <c r="AB558" s="4"/>
      <c r="AC558" s="4"/>
      <c r="AD558" s="4"/>
      <c r="AE558" s="4"/>
      <c r="AF558" s="97" t="str">
        <f>IFERROR(INDEX(bombas!F:F,MATCH(B558,bombas!I:I,0),1),"")</f>
        <v/>
      </c>
      <c r="AG558" s="6" t="str">
        <f>IFERROR(INDEX(bombas!H:H,MATCH(B558,bombas!I:I,0),1),"")</f>
        <v/>
      </c>
      <c r="AH558" s="4"/>
      <c r="AI558" s="4" t="str">
        <f t="shared" si="126"/>
        <v/>
      </c>
      <c r="AJ558" s="4"/>
      <c r="AK558" s="127" t="str">
        <f t="shared" si="128"/>
        <v/>
      </c>
      <c r="AL558" s="2" t="str">
        <f>IFERROR(IF(INDEX(AL$1:AL557,MATCH(I558,I$1:I557,0),1)=0,"",INDEX(AL$1:AL557,MATCH(I558,I$1:I557,0),1)),"")</f>
        <v/>
      </c>
      <c r="AM558" s="2" t="str">
        <f>IFERROR(IF(INDEX(AM$1:AM557,MATCH(I558,I$1:I557,0),1)=0,"",INDEX(AM$1:AM557,MATCH(I558,I$1:I557,0),1)),"")</f>
        <v/>
      </c>
      <c r="AN558" s="2" t="str">
        <f>IFERROR(IF(INDEX(AN$1:AN557,MATCH(I558,I$1:I557,0),1)=0,"",INDEX(AN$1:AN557,MATCH(I558,I$1:I557,0),1)),"")</f>
        <v/>
      </c>
      <c r="AO558" s="2"/>
      <c r="AP558" s="2"/>
      <c r="AQ558" s="2"/>
      <c r="AR558" s="4"/>
      <c r="AS558" s="4"/>
      <c r="AT558" s="4"/>
      <c r="AU558" s="4"/>
      <c r="AV558" s="4"/>
      <c r="AW558" s="4"/>
      <c r="AX558" s="4"/>
      <c r="AY558" s="4"/>
      <c r="AZ558" s="4"/>
      <c r="BB558" s="4"/>
      <c r="BH558" s="4" t="str">
        <f>IF(IFERROR(VLOOKUP(F558,F559:F$1993,1,0),"")="","",COUNTIF(F:F,F558))</f>
        <v/>
      </c>
      <c r="BI558" s="4"/>
      <c r="BM558" s="5" t="str">
        <f>IF(B558="","",IF(BH558="",1+(MAX(BM$2:BM557)),""))</f>
        <v/>
      </c>
      <c r="BN558" s="5" t="str">
        <f t="shared" si="122"/>
        <v/>
      </c>
      <c r="BO558" s="5" t="str">
        <f t="shared" si="123"/>
        <v/>
      </c>
      <c r="BP558" s="15" t="str">
        <f t="shared" si="124"/>
        <v/>
      </c>
      <c r="BQ558" s="29"/>
      <c r="BR558" s="16"/>
      <c r="BS558" s="5" t="str">
        <f t="shared" si="127"/>
        <v/>
      </c>
      <c r="BV558" s="5" t="str">
        <f t="shared" si="125"/>
        <v/>
      </c>
      <c r="BW558" s="5" t="str">
        <f>IF(I558="","",IFERROR(IF(VLOOKUP(I558,I$2:I557,1,0)=0,"",""),I558))</f>
        <v/>
      </c>
      <c r="BX558" s="25" t="str">
        <f>IF(BW558="","",(IFERROR(VLOOKUP(MID(BW558,1,1),$CO$2:CS$28,3,0),0)+IFERROR(VLOOKUP(MID(BW558,2,1),CO$2:CS$28,4,0),0)+IFERROR(VLOOKUP(MID(BW558,3,1),CO$2:CS$28,5,0),0)+(ROW(BW558)/1000000000000)))</f>
        <v/>
      </c>
      <c r="BZ558" s="5">
        <v>557</v>
      </c>
      <c r="CA558" s="5" t="str">
        <f>IFERROR(VLOOKUP(BZ558,BV$2:BW1634,2,0),"")</f>
        <v/>
      </c>
      <c r="CU558" s="5" t="e">
        <f>IF(REPORTE!AH$2="si",IF(F558=VALUE(REPORTE!C$11),IF(SUM(CU559:CU$1993),CONCATENATE(INT(B558),", "),INT(B558)),""),IF(F558=VALUE(REPORTE!C$10),IF(SUM(CU559:CU$1993),CONCATENATE(INT(B558),", "),INT(B558)),""))</f>
        <v>#VALUE!</v>
      </c>
    </row>
    <row r="559" spans="1:100" s="5" customFormat="1" ht="15" customHeight="1" x14ac:dyDescent="0.25">
      <c r="A559" s="4" t="str">
        <f t="shared" si="121"/>
        <v/>
      </c>
      <c r="B559" s="6"/>
      <c r="C559" s="4"/>
      <c r="D559" s="4"/>
      <c r="F559" s="6"/>
      <c r="G559" s="1" t="str">
        <f>IFERROR(INDEX('padron cfe'!B:B,MATCH(DATOS!F559,'padron cfe'!A:A,0),1),"")</f>
        <v/>
      </c>
      <c r="H559" s="4"/>
      <c r="J559" s="2" t="str">
        <f>IFERROR(INDEX('padron cfe'!C:C,MATCH(DATOS!F559,'padron cfe'!A:A,0),1),"")</f>
        <v/>
      </c>
      <c r="K559" s="4"/>
      <c r="L559" s="4" t="str">
        <f>IFERROR(IF(VLOOKUP(I559,I$2:L558,4,0)=0,"",VLOOKUP(I559,I$2:L558,4,0)),"")</f>
        <v/>
      </c>
      <c r="M559" s="4" t="str">
        <f>IFERROR(IF(VLOOKUP(I559,I$2:M558,5,0)=0,"",VLOOKUP(I559,I$2:M558,5,0)),"")</f>
        <v/>
      </c>
      <c r="N559" s="4"/>
      <c r="O559" s="2"/>
      <c r="P559" s="2"/>
      <c r="T559" s="2" t="str">
        <f>IFERROR(INDEX('padron cfe'!D:D,MATCH(DATOS!F559,'padron cfe'!A:A,0),1),"")</f>
        <v/>
      </c>
      <c r="U559" s="4"/>
      <c r="V559" s="4"/>
      <c r="W559" s="4"/>
      <c r="X559" s="4"/>
      <c r="Y559" s="4"/>
      <c r="AA559" s="4"/>
      <c r="AB559" s="4"/>
      <c r="AC559" s="4"/>
      <c r="AD559" s="4"/>
      <c r="AE559" s="4"/>
      <c r="AF559" s="97" t="str">
        <f>IFERROR(INDEX(bombas!F:F,MATCH(B559,bombas!I:I,0),1),"")</f>
        <v/>
      </c>
      <c r="AG559" s="6" t="str">
        <f>IFERROR(INDEX(bombas!H:H,MATCH(B559,bombas!I:I,0),1),"")</f>
        <v/>
      </c>
      <c r="AH559" s="4"/>
      <c r="AI559" s="4" t="str">
        <f t="shared" si="126"/>
        <v/>
      </c>
      <c r="AJ559" s="4"/>
      <c r="AK559" s="127" t="str">
        <f t="shared" si="128"/>
        <v/>
      </c>
      <c r="AL559" s="2" t="str">
        <f>IFERROR(IF(INDEX(AL$1:AL558,MATCH(I559,I$1:I558,0),1)=0,"",INDEX(AL$1:AL558,MATCH(I559,I$1:I558,0),1)),"")</f>
        <v/>
      </c>
      <c r="AM559" s="2" t="str">
        <f>IFERROR(IF(INDEX(AM$1:AM558,MATCH(I559,I$1:I558,0),1)=0,"",INDEX(AM$1:AM558,MATCH(I559,I$1:I558,0),1)),"")</f>
        <v/>
      </c>
      <c r="AN559" s="2" t="str">
        <f>IFERROR(IF(INDEX(AN$1:AN558,MATCH(I559,I$1:I558,0),1)=0,"",INDEX(AN$1:AN558,MATCH(I559,I$1:I558,0),1)),"")</f>
        <v/>
      </c>
      <c r="AO559" s="2"/>
      <c r="AP559" s="2"/>
      <c r="AQ559" s="2"/>
      <c r="AR559" s="4"/>
      <c r="AS559" s="4"/>
      <c r="AT559" s="4"/>
      <c r="AU559" s="4"/>
      <c r="AV559" s="4"/>
      <c r="AW559" s="4"/>
      <c r="AX559" s="4"/>
      <c r="AY559" s="4"/>
      <c r="AZ559" s="4"/>
      <c r="BB559" s="4"/>
      <c r="BH559" s="4" t="str">
        <f>IF(IFERROR(VLOOKUP(F559,F560:F$1993,1,0),"")="","",COUNTIF(F:F,F559))</f>
        <v/>
      </c>
      <c r="BI559" s="4"/>
      <c r="BM559" s="5" t="str">
        <f>IF(B559="","",IF(BH559="",1+(MAX(BM$2:BM558)),""))</f>
        <v/>
      </c>
      <c r="BN559" s="5" t="str">
        <f t="shared" si="122"/>
        <v/>
      </c>
      <c r="BO559" s="5" t="str">
        <f t="shared" si="123"/>
        <v/>
      </c>
      <c r="BP559" s="15" t="str">
        <f t="shared" si="124"/>
        <v/>
      </c>
      <c r="BQ559" s="29"/>
      <c r="BR559" s="16"/>
      <c r="BS559" s="5" t="str">
        <f t="shared" si="127"/>
        <v/>
      </c>
      <c r="BV559" s="5" t="str">
        <f t="shared" si="125"/>
        <v/>
      </c>
      <c r="BW559" s="5" t="str">
        <f>IF(I559="","",IFERROR(IF(VLOOKUP(I559,I$2:I558,1,0)=0,"",""),I559))</f>
        <v/>
      </c>
      <c r="BX559" s="25" t="str">
        <f>IF(BW559="","",(IFERROR(VLOOKUP(MID(BW559,1,1),$CO$2:CS$28,3,0),0)+IFERROR(VLOOKUP(MID(BW559,2,1),CO$2:CS$28,4,0),0)+IFERROR(VLOOKUP(MID(BW559,3,1),CO$2:CS$28,5,0),0)+(ROW(BW559)/1000000000000)))</f>
        <v/>
      </c>
      <c r="BZ559" s="5">
        <v>558</v>
      </c>
      <c r="CA559" s="5" t="str">
        <f>IFERROR(VLOOKUP(BZ559,BV$2:BW1635,2,0),"")</f>
        <v/>
      </c>
      <c r="CU559" s="5" t="e">
        <f>IF(REPORTE!AH$2="si",IF(F559=VALUE(REPORTE!C$11),IF(SUM(CU560:CU$1993),CONCATENATE(INT(B559),", "),INT(B559)),""),IF(F559=VALUE(REPORTE!C$10),IF(SUM(CU560:CU$1993),CONCATENATE(INT(B559),", "),INT(B559)),""))</f>
        <v>#VALUE!</v>
      </c>
    </row>
    <row r="560" spans="1:100" s="5" customFormat="1" ht="15" customHeight="1" x14ac:dyDescent="0.25">
      <c r="A560" s="4" t="str">
        <f t="shared" si="121"/>
        <v/>
      </c>
      <c r="B560" s="6"/>
      <c r="C560" s="4"/>
      <c r="D560" s="4"/>
      <c r="F560" s="6"/>
      <c r="G560" s="1" t="str">
        <f>IFERROR(INDEX('padron cfe'!B:B,MATCH(DATOS!F560,'padron cfe'!A:A,0),1),"")</f>
        <v/>
      </c>
      <c r="H560" s="4"/>
      <c r="J560" s="2" t="str">
        <f>IFERROR(INDEX('padron cfe'!C:C,MATCH(DATOS!F560,'padron cfe'!A:A,0),1),"")</f>
        <v/>
      </c>
      <c r="K560" s="4"/>
      <c r="L560" s="4" t="str">
        <f>IFERROR(IF(VLOOKUP(I560,I$2:L559,4,0)=0,"",VLOOKUP(I560,I$2:L559,4,0)),"")</f>
        <v/>
      </c>
      <c r="M560" s="4" t="str">
        <f>IFERROR(IF(VLOOKUP(I560,I$2:M559,5,0)=0,"",VLOOKUP(I560,I$2:M559,5,0)),"")</f>
        <v/>
      </c>
      <c r="N560" s="4"/>
      <c r="O560" s="2"/>
      <c r="P560" s="2"/>
      <c r="T560" s="2" t="str">
        <f>IFERROR(INDEX('padron cfe'!D:D,MATCH(DATOS!F560,'padron cfe'!A:A,0),1),"")</f>
        <v/>
      </c>
      <c r="U560" s="4"/>
      <c r="V560" s="4"/>
      <c r="W560" s="4"/>
      <c r="X560" s="4"/>
      <c r="Y560" s="4"/>
      <c r="AA560" s="4"/>
      <c r="AB560" s="4"/>
      <c r="AC560" s="4"/>
      <c r="AD560" s="4"/>
      <c r="AE560" s="4"/>
      <c r="AF560" s="97" t="str">
        <f>IFERROR(INDEX(bombas!F:F,MATCH(B560,bombas!I:I,0),1),"")</f>
        <v/>
      </c>
      <c r="AG560" s="6" t="str">
        <f>IFERROR(INDEX(bombas!H:H,MATCH(B560,bombas!I:I,0),1),"")</f>
        <v/>
      </c>
      <c r="AH560" s="4"/>
      <c r="AI560" s="4" t="str">
        <f t="shared" si="126"/>
        <v/>
      </c>
      <c r="AJ560" s="4"/>
      <c r="AK560" s="127" t="str">
        <f t="shared" si="128"/>
        <v/>
      </c>
      <c r="AL560" s="2" t="str">
        <f>IFERROR(IF(INDEX(AL$1:AL559,MATCH(I560,I$1:I559,0),1)=0,"",INDEX(AL$1:AL559,MATCH(I560,I$1:I559,0),1)),"")</f>
        <v/>
      </c>
      <c r="AM560" s="2" t="str">
        <f>IFERROR(IF(INDEX(AM$1:AM559,MATCH(I560,I$1:I559,0),1)=0,"",INDEX(AM$1:AM559,MATCH(I560,I$1:I559,0),1)),"")</f>
        <v/>
      </c>
      <c r="AN560" s="2" t="str">
        <f>IFERROR(IF(INDEX(AN$1:AN559,MATCH(I560,I$1:I559,0),1)=0,"",INDEX(AN$1:AN559,MATCH(I560,I$1:I559,0),1)),"")</f>
        <v/>
      </c>
      <c r="AO560" s="2"/>
      <c r="AP560" s="2"/>
      <c r="AQ560" s="2"/>
      <c r="AR560" s="4"/>
      <c r="AS560" s="4"/>
      <c r="AT560" s="4"/>
      <c r="AU560" s="4"/>
      <c r="AV560" s="4"/>
      <c r="AW560" s="4"/>
      <c r="AX560" s="4"/>
      <c r="AY560" s="4"/>
      <c r="AZ560" s="4"/>
      <c r="BB560" s="4"/>
      <c r="BH560" s="4" t="str">
        <f>IF(IFERROR(VLOOKUP(F560,F561:F$1993,1,0),"")="","",COUNTIF(F:F,F560))</f>
        <v/>
      </c>
      <c r="BI560" s="4"/>
      <c r="BM560" s="5" t="str">
        <f>IF(B560="","",IF(BH560="",1+(MAX(BM$2:BM559)),""))</f>
        <v/>
      </c>
      <c r="BN560" s="5" t="str">
        <f t="shared" si="122"/>
        <v/>
      </c>
      <c r="BO560" s="5" t="str">
        <f t="shared" si="123"/>
        <v/>
      </c>
      <c r="BP560" s="15" t="str">
        <f t="shared" si="124"/>
        <v/>
      </c>
      <c r="BQ560" s="29"/>
      <c r="BR560" s="16"/>
      <c r="BS560" s="5" t="str">
        <f t="shared" si="127"/>
        <v/>
      </c>
      <c r="BV560" s="5" t="str">
        <f t="shared" si="125"/>
        <v/>
      </c>
      <c r="BW560" s="5" t="str">
        <f>IF(I560="","",IFERROR(IF(VLOOKUP(I560,I$2:I559,1,0)=0,"",""),I560))</f>
        <v/>
      </c>
      <c r="BX560" s="25" t="str">
        <f>IF(BW560="","",(IFERROR(VLOOKUP(MID(BW560,1,1),$CO$2:CS$28,3,0),0)+IFERROR(VLOOKUP(MID(BW560,2,1),CO$2:CS$28,4,0),0)+IFERROR(VLOOKUP(MID(BW560,3,1),CO$2:CS$28,5,0),0)+(ROW(BW560)/1000000000000)))</f>
        <v/>
      </c>
      <c r="BZ560" s="5">
        <v>559</v>
      </c>
      <c r="CA560" s="5" t="str">
        <f>IFERROR(VLOOKUP(BZ560,BV$2:BW1636,2,0),"")</f>
        <v/>
      </c>
      <c r="CU560" s="5" t="e">
        <f>IF(REPORTE!AH$2="si",IF(F560=VALUE(REPORTE!C$11),IF(SUM(CU561:CU$1993),CONCATENATE(INT(B560),", "),INT(B560)),""),IF(F560=VALUE(REPORTE!C$10),IF(SUM(CU561:CU$1993),CONCATENATE(INT(B560),", "),INT(B560)),""))</f>
        <v>#VALUE!</v>
      </c>
    </row>
    <row r="561" spans="1:99" s="5" customFormat="1" ht="15" customHeight="1" x14ac:dyDescent="0.25">
      <c r="A561" s="4" t="str">
        <f t="shared" si="121"/>
        <v/>
      </c>
      <c r="B561" s="6"/>
      <c r="C561" s="4"/>
      <c r="D561" s="4"/>
      <c r="F561" s="6"/>
      <c r="G561" s="1" t="str">
        <f>IFERROR(INDEX('padron cfe'!B:B,MATCH(DATOS!F561,'padron cfe'!A:A,0),1),"")</f>
        <v/>
      </c>
      <c r="H561" s="4"/>
      <c r="J561" s="2" t="str">
        <f>IFERROR(INDEX('padron cfe'!C:C,MATCH(DATOS!F561,'padron cfe'!A:A,0),1),"")</f>
        <v/>
      </c>
      <c r="K561" s="4"/>
      <c r="L561" s="4" t="str">
        <f>IFERROR(IF(VLOOKUP(I561,I$2:L560,4,0)=0,"",VLOOKUP(I561,I$2:L560,4,0)),"")</f>
        <v/>
      </c>
      <c r="M561" s="4" t="str">
        <f>IFERROR(IF(VLOOKUP(I561,I$2:M560,5,0)=0,"",VLOOKUP(I561,I$2:M560,5,0)),"")</f>
        <v/>
      </c>
      <c r="N561" s="4"/>
      <c r="O561" s="2"/>
      <c r="P561" s="2"/>
      <c r="T561" s="2" t="str">
        <f>IFERROR(INDEX('padron cfe'!D:D,MATCH(DATOS!F561,'padron cfe'!A:A,0),1),"")</f>
        <v/>
      </c>
      <c r="U561" s="4"/>
      <c r="V561" s="4"/>
      <c r="W561" s="4"/>
      <c r="X561" s="4"/>
      <c r="Y561" s="4"/>
      <c r="AA561" s="4"/>
      <c r="AB561" s="4"/>
      <c r="AC561" s="4"/>
      <c r="AD561" s="4"/>
      <c r="AE561" s="4"/>
      <c r="AF561" s="97" t="str">
        <f>IFERROR(INDEX(bombas!F:F,MATCH(B561,bombas!I:I,0),1),"")</f>
        <v/>
      </c>
      <c r="AG561" s="6" t="str">
        <f>IFERROR(INDEX(bombas!H:H,MATCH(B561,bombas!I:I,0),1),"")</f>
        <v/>
      </c>
      <c r="AH561" s="4"/>
      <c r="AI561" s="4" t="str">
        <f t="shared" si="126"/>
        <v/>
      </c>
      <c r="AJ561" s="4"/>
      <c r="AK561" s="127" t="str">
        <f t="shared" si="128"/>
        <v/>
      </c>
      <c r="AL561" s="2" t="str">
        <f>IFERROR(IF(INDEX(AL$1:AL560,MATCH(I561,I$1:I560,0),1)=0,"",INDEX(AL$1:AL560,MATCH(I561,I$1:I560,0),1)),"")</f>
        <v/>
      </c>
      <c r="AM561" s="2" t="str">
        <f>IFERROR(IF(INDEX(AM$1:AM560,MATCH(I561,I$1:I560,0),1)=0,"",INDEX(AM$1:AM560,MATCH(I561,I$1:I560,0),1)),"")</f>
        <v/>
      </c>
      <c r="AN561" s="2" t="str">
        <f>IFERROR(IF(INDEX(AN$1:AN560,MATCH(I561,I$1:I560,0),1)=0,"",INDEX(AN$1:AN560,MATCH(I561,I$1:I560,0),1)),"")</f>
        <v/>
      </c>
      <c r="AO561" s="2"/>
      <c r="AP561" s="2"/>
      <c r="AQ561" s="2"/>
      <c r="AR561" s="4"/>
      <c r="AS561" s="4"/>
      <c r="AT561" s="4"/>
      <c r="AU561" s="4"/>
      <c r="AV561" s="4"/>
      <c r="AW561" s="4"/>
      <c r="AX561" s="4"/>
      <c r="AY561" s="4"/>
      <c r="AZ561" s="4"/>
      <c r="BB561" s="4"/>
      <c r="BH561" s="4" t="str">
        <f>IF(IFERROR(VLOOKUP(F561,F562:F$1993,1,0),"")="","",COUNTIF(F:F,F561))</f>
        <v/>
      </c>
      <c r="BI561" s="4"/>
      <c r="BM561" s="5" t="str">
        <f>IF(B561="","",IF(BH561="",1+(MAX(BM$2:BM560)),""))</f>
        <v/>
      </c>
      <c r="BN561" s="5" t="str">
        <f t="shared" si="122"/>
        <v/>
      </c>
      <c r="BO561" s="5" t="str">
        <f t="shared" si="123"/>
        <v/>
      </c>
      <c r="BP561" s="15" t="str">
        <f t="shared" si="124"/>
        <v/>
      </c>
      <c r="BQ561" s="29"/>
      <c r="BR561" s="16"/>
      <c r="BS561" s="5" t="str">
        <f t="shared" si="127"/>
        <v/>
      </c>
      <c r="BV561" s="5" t="str">
        <f t="shared" si="125"/>
        <v/>
      </c>
      <c r="BW561" s="5" t="str">
        <f>IF(I561="","",IFERROR(IF(VLOOKUP(I561,I$2:I560,1,0)=0,"",""),I561))</f>
        <v/>
      </c>
      <c r="BX561" s="25" t="str">
        <f>IF(BW561="","",(IFERROR(VLOOKUP(MID(BW561,1,1),$CO$2:CS$28,3,0),0)+IFERROR(VLOOKUP(MID(BW561,2,1),CO$2:CS$28,4,0),0)+IFERROR(VLOOKUP(MID(BW561,3,1),CO$2:CS$28,5,0),0)+(ROW(BW561)/1000000000000)))</f>
        <v/>
      </c>
      <c r="BZ561" s="5">
        <v>560</v>
      </c>
      <c r="CA561" s="5" t="str">
        <f>IFERROR(VLOOKUP(BZ561,BV$2:BW1637,2,0),"")</f>
        <v/>
      </c>
      <c r="CU561" s="5" t="e">
        <f>IF(REPORTE!AH$2="si",IF(F561=VALUE(REPORTE!C$11),IF(SUM(CU562:CU$1993),CONCATENATE(INT(B561),", "),INT(B561)),""),IF(F561=VALUE(REPORTE!C$10),IF(SUM(CU562:CU$1993),CONCATENATE(INT(B561),", "),INT(B561)),""))</f>
        <v>#VALUE!</v>
      </c>
    </row>
    <row r="562" spans="1:99" s="5" customFormat="1" ht="15" customHeight="1" x14ac:dyDescent="0.25">
      <c r="A562" s="4" t="str">
        <f t="shared" si="121"/>
        <v/>
      </c>
      <c r="B562" s="6"/>
      <c r="C562" s="4"/>
      <c r="D562" s="4"/>
      <c r="F562" s="6"/>
      <c r="G562" s="1" t="str">
        <f>IFERROR(INDEX('padron cfe'!B:B,MATCH(DATOS!F562,'padron cfe'!A:A,0),1),"")</f>
        <v/>
      </c>
      <c r="H562" s="4"/>
      <c r="J562" s="2" t="str">
        <f>IFERROR(INDEX('padron cfe'!C:C,MATCH(DATOS!F562,'padron cfe'!A:A,0),1),"")</f>
        <v/>
      </c>
      <c r="K562" s="4"/>
      <c r="L562" s="4" t="str">
        <f>IFERROR(IF(VLOOKUP(I562,I$2:L561,4,0)=0,"",VLOOKUP(I562,I$2:L561,4,0)),"")</f>
        <v/>
      </c>
      <c r="M562" s="4" t="str">
        <f>IFERROR(IF(VLOOKUP(I562,I$2:M561,5,0)=0,"",VLOOKUP(I562,I$2:M561,5,0)),"")</f>
        <v/>
      </c>
      <c r="N562" s="4"/>
      <c r="O562" s="2"/>
      <c r="P562" s="2"/>
      <c r="T562" s="2" t="str">
        <f>IFERROR(INDEX('padron cfe'!D:D,MATCH(DATOS!F562,'padron cfe'!A:A,0),1),"")</f>
        <v/>
      </c>
      <c r="U562" s="4"/>
      <c r="V562" s="4"/>
      <c r="W562" s="4"/>
      <c r="X562" s="4"/>
      <c r="Y562" s="4"/>
      <c r="AA562" s="4"/>
      <c r="AB562" s="4"/>
      <c r="AC562" s="4"/>
      <c r="AD562" s="4"/>
      <c r="AE562" s="4"/>
      <c r="AF562" s="97" t="str">
        <f>IFERROR(INDEX(bombas!F:F,MATCH(B562,bombas!I:I,0),1),"")</f>
        <v/>
      </c>
      <c r="AG562" s="6" t="str">
        <f>IFERROR(INDEX(bombas!H:H,MATCH(B562,bombas!I:I,0),1),"")</f>
        <v/>
      </c>
      <c r="AH562" s="4"/>
      <c r="AI562" s="4" t="str">
        <f t="shared" si="126"/>
        <v/>
      </c>
      <c r="AJ562" s="4"/>
      <c r="AK562" s="127" t="str">
        <f t="shared" si="128"/>
        <v/>
      </c>
      <c r="AL562" s="2" t="str">
        <f>IFERROR(IF(INDEX(AL$1:AL561,MATCH(I562,I$1:I561,0),1)=0,"",INDEX(AL$1:AL561,MATCH(I562,I$1:I561,0),1)),"")</f>
        <v/>
      </c>
      <c r="AM562" s="2" t="str">
        <f>IFERROR(IF(INDEX(AM$1:AM561,MATCH(I562,I$1:I561,0),1)=0,"",INDEX(AM$1:AM561,MATCH(I562,I$1:I561,0),1)),"")</f>
        <v/>
      </c>
      <c r="AN562" s="2" t="str">
        <f>IFERROR(IF(INDEX(AN$1:AN561,MATCH(I562,I$1:I561,0),1)=0,"",INDEX(AN$1:AN561,MATCH(I562,I$1:I561,0),1)),"")</f>
        <v/>
      </c>
      <c r="AO562" s="2"/>
      <c r="AP562" s="2"/>
      <c r="AQ562" s="2"/>
      <c r="AR562" s="4"/>
      <c r="AS562" s="4"/>
      <c r="AT562" s="4"/>
      <c r="AU562" s="4"/>
      <c r="AV562" s="4"/>
      <c r="AW562" s="4"/>
      <c r="AX562" s="4"/>
      <c r="AY562" s="4"/>
      <c r="AZ562" s="4"/>
      <c r="BB562" s="4"/>
      <c r="BH562" s="4" t="str">
        <f>IF(IFERROR(VLOOKUP(F562,F563:F$1993,1,0),"")="","",COUNTIF(F:F,F562))</f>
        <v/>
      </c>
      <c r="BI562" s="4"/>
      <c r="BM562" s="5" t="str">
        <f>IF(B562="","",IF(BH562="",1+(MAX(BM$2:BM561)),""))</f>
        <v/>
      </c>
      <c r="BN562" s="5" t="str">
        <f t="shared" si="122"/>
        <v/>
      </c>
      <c r="BO562" s="5" t="str">
        <f t="shared" si="123"/>
        <v/>
      </c>
      <c r="BP562" s="15" t="str">
        <f t="shared" si="124"/>
        <v/>
      </c>
      <c r="BQ562" s="29"/>
      <c r="BR562" s="16"/>
      <c r="BS562" s="5" t="str">
        <f t="shared" si="127"/>
        <v/>
      </c>
      <c r="BV562" s="5" t="str">
        <f t="shared" si="125"/>
        <v/>
      </c>
      <c r="BW562" s="5" t="str">
        <f>IF(I562="","",IFERROR(IF(VLOOKUP(I562,I$2:I561,1,0)=0,"",""),I562))</f>
        <v/>
      </c>
      <c r="BX562" s="25" t="str">
        <f>IF(BW562="","",(IFERROR(VLOOKUP(MID(BW562,1,1),$CO$2:CS$28,3,0),0)+IFERROR(VLOOKUP(MID(BW562,2,1),CO$2:CS$28,4,0),0)+IFERROR(VLOOKUP(MID(BW562,3,1),CO$2:CS$28,5,0),0)+(ROW(BW562)/1000000000000)))</f>
        <v/>
      </c>
      <c r="BZ562" s="5">
        <v>561</v>
      </c>
      <c r="CA562" s="5" t="str">
        <f>IFERROR(VLOOKUP(BZ562,BV$2:BW1638,2,0),"")</f>
        <v/>
      </c>
      <c r="CU562" s="5" t="e">
        <f>IF(REPORTE!AH$2="si",IF(F562=VALUE(REPORTE!C$11),IF(SUM(CU563:CU$1993),CONCATENATE(INT(B562),", "),INT(B562)),""),IF(F562=VALUE(REPORTE!C$10),IF(SUM(CU563:CU$1993),CONCATENATE(INT(B562),", "),INT(B562)),""))</f>
        <v>#VALUE!</v>
      </c>
    </row>
    <row r="563" spans="1:99" s="5" customFormat="1" ht="15" customHeight="1" x14ac:dyDescent="0.25">
      <c r="A563" s="4" t="str">
        <f t="shared" si="121"/>
        <v/>
      </c>
      <c r="B563" s="6"/>
      <c r="C563" s="4"/>
      <c r="D563" s="4"/>
      <c r="F563" s="6"/>
      <c r="G563" s="1" t="str">
        <f>IFERROR(INDEX('padron cfe'!B:B,MATCH(DATOS!F563,'padron cfe'!A:A,0),1),"")</f>
        <v/>
      </c>
      <c r="H563" s="4"/>
      <c r="J563" s="2" t="str">
        <f>IFERROR(INDEX('padron cfe'!C:C,MATCH(DATOS!F563,'padron cfe'!A:A,0),1),"")</f>
        <v/>
      </c>
      <c r="K563" s="4"/>
      <c r="L563" s="4" t="str">
        <f>IFERROR(IF(VLOOKUP(I563,I$2:L562,4,0)=0,"",VLOOKUP(I563,I$2:L562,4,0)),"")</f>
        <v/>
      </c>
      <c r="M563" s="4" t="str">
        <f>IFERROR(IF(VLOOKUP(I563,I$2:M562,5,0)=0,"",VLOOKUP(I563,I$2:M562,5,0)),"")</f>
        <v/>
      </c>
      <c r="N563" s="4"/>
      <c r="O563" s="2"/>
      <c r="P563" s="2"/>
      <c r="T563" s="2" t="str">
        <f>IFERROR(INDEX('padron cfe'!D:D,MATCH(DATOS!F563,'padron cfe'!A:A,0),1),"")</f>
        <v/>
      </c>
      <c r="U563" s="4"/>
      <c r="V563" s="4"/>
      <c r="W563" s="4"/>
      <c r="X563" s="4"/>
      <c r="Y563" s="4"/>
      <c r="AA563" s="4"/>
      <c r="AB563" s="4"/>
      <c r="AC563" s="4"/>
      <c r="AD563" s="4"/>
      <c r="AE563" s="4"/>
      <c r="AF563" s="97" t="str">
        <f>IFERROR(INDEX(bombas!F:F,MATCH(B563,bombas!I:I,0),1),"")</f>
        <v/>
      </c>
      <c r="AG563" s="6" t="str">
        <f>IFERROR(INDEX(bombas!H:H,MATCH(B563,bombas!I:I,0),1),"")</f>
        <v/>
      </c>
      <c r="AH563" s="4"/>
      <c r="AI563" s="4" t="str">
        <f t="shared" si="126"/>
        <v/>
      </c>
      <c r="AJ563" s="4"/>
      <c r="AK563" s="127" t="str">
        <f t="shared" si="128"/>
        <v/>
      </c>
      <c r="AL563" s="2" t="str">
        <f>IFERROR(IF(INDEX(AL$1:AL562,MATCH(I563,I$1:I562,0),1)=0,"",INDEX(AL$1:AL562,MATCH(I563,I$1:I562,0),1)),"")</f>
        <v/>
      </c>
      <c r="AM563" s="2" t="str">
        <f>IFERROR(IF(INDEX(AM$1:AM562,MATCH(I563,I$1:I562,0),1)=0,"",INDEX(AM$1:AM562,MATCH(I563,I$1:I562,0),1)),"")</f>
        <v/>
      </c>
      <c r="AN563" s="2" t="str">
        <f>IFERROR(IF(INDEX(AN$1:AN562,MATCH(I563,I$1:I562,0),1)=0,"",INDEX(AN$1:AN562,MATCH(I563,I$1:I562,0),1)),"")</f>
        <v/>
      </c>
      <c r="AO563" s="2"/>
      <c r="AP563" s="2"/>
      <c r="AQ563" s="2"/>
      <c r="AR563" s="4"/>
      <c r="AS563" s="4"/>
      <c r="AT563" s="4"/>
      <c r="AU563" s="4"/>
      <c r="AV563" s="4"/>
      <c r="AW563" s="4"/>
      <c r="AX563" s="4"/>
      <c r="AY563" s="4"/>
      <c r="AZ563" s="4"/>
      <c r="BB563" s="4"/>
      <c r="BH563" s="4" t="str">
        <f>IF(IFERROR(VLOOKUP(F563,F564:F$1993,1,0),"")="","",COUNTIF(F:F,F563))</f>
        <v/>
      </c>
      <c r="BI563" s="4"/>
      <c r="BM563" s="5" t="str">
        <f>IF(B563="","",IF(BH563="",1+(MAX(BM$2:BM562)),""))</f>
        <v/>
      </c>
      <c r="BN563" s="5" t="str">
        <f t="shared" si="122"/>
        <v/>
      </c>
      <c r="BO563" s="5" t="str">
        <f t="shared" si="123"/>
        <v/>
      </c>
      <c r="BP563" s="15" t="str">
        <f t="shared" si="124"/>
        <v/>
      </c>
      <c r="BQ563" s="29"/>
      <c r="BR563" s="16"/>
      <c r="BS563" s="5" t="str">
        <f t="shared" si="127"/>
        <v/>
      </c>
      <c r="BV563" s="5" t="str">
        <f t="shared" si="125"/>
        <v/>
      </c>
      <c r="BW563" s="5" t="str">
        <f>IF(I563="","",IFERROR(IF(VLOOKUP(I563,I$2:I562,1,0)=0,"",""),I563))</f>
        <v/>
      </c>
      <c r="BX563" s="25" t="str">
        <f>IF(BW563="","",(IFERROR(VLOOKUP(MID(BW563,1,1),$CO$2:CS$28,3,0),0)+IFERROR(VLOOKUP(MID(BW563,2,1),CO$2:CS$28,4,0),0)+IFERROR(VLOOKUP(MID(BW563,3,1),CO$2:CS$28,5,0),0)+(ROW(BW563)/1000000000000)))</f>
        <v/>
      </c>
      <c r="BZ563" s="5">
        <v>562</v>
      </c>
      <c r="CA563" s="5" t="str">
        <f>IFERROR(VLOOKUP(BZ563,BV$2:BW1639,2,0),"")</f>
        <v/>
      </c>
      <c r="CU563" s="5" t="e">
        <f>IF(REPORTE!AH$2="si",IF(F563=VALUE(REPORTE!C$11),IF(SUM(CU564:CU$1993),CONCATENATE(INT(B563),", "),INT(B563)),""),IF(F563=VALUE(REPORTE!C$10),IF(SUM(CU564:CU$1993),CONCATENATE(INT(B563),", "),INT(B563)),""))</f>
        <v>#VALUE!</v>
      </c>
    </row>
    <row r="564" spans="1:99" s="5" customFormat="1" ht="15" customHeight="1" x14ac:dyDescent="0.25">
      <c r="A564" s="4" t="str">
        <f t="shared" si="121"/>
        <v/>
      </c>
      <c r="B564" s="6"/>
      <c r="C564" s="4"/>
      <c r="D564" s="4"/>
      <c r="F564" s="6"/>
      <c r="G564" s="1" t="str">
        <f>IFERROR(INDEX('padron cfe'!B:B,MATCH(DATOS!F564,'padron cfe'!A:A,0),1),"")</f>
        <v/>
      </c>
      <c r="H564" s="4"/>
      <c r="J564" s="2" t="str">
        <f>IFERROR(INDEX('padron cfe'!C:C,MATCH(DATOS!F564,'padron cfe'!A:A,0),1),"")</f>
        <v/>
      </c>
      <c r="K564" s="4"/>
      <c r="L564" s="4" t="str">
        <f>IFERROR(IF(VLOOKUP(I564,I$2:L563,4,0)=0,"",VLOOKUP(I564,I$2:L563,4,0)),"")</f>
        <v/>
      </c>
      <c r="M564" s="4" t="str">
        <f>IFERROR(IF(VLOOKUP(I564,I$2:M563,5,0)=0,"",VLOOKUP(I564,I$2:M563,5,0)),"")</f>
        <v/>
      </c>
      <c r="N564" s="4"/>
      <c r="O564" s="2"/>
      <c r="P564" s="2"/>
      <c r="T564" s="2" t="str">
        <f>IFERROR(INDEX('padron cfe'!D:D,MATCH(DATOS!F564,'padron cfe'!A:A,0),1),"")</f>
        <v/>
      </c>
      <c r="U564" s="4"/>
      <c r="V564" s="4"/>
      <c r="W564" s="4"/>
      <c r="X564" s="4"/>
      <c r="Y564" s="4"/>
      <c r="AA564" s="4"/>
      <c r="AB564" s="4"/>
      <c r="AC564" s="4"/>
      <c r="AD564" s="4"/>
      <c r="AE564" s="4"/>
      <c r="AF564" s="97" t="str">
        <f>IFERROR(INDEX(bombas!F:F,MATCH(B564,bombas!I:I,0),1),"")</f>
        <v/>
      </c>
      <c r="AG564" s="6" t="str">
        <f>IFERROR(INDEX(bombas!H:H,MATCH(B564,bombas!I:I,0),1),"")</f>
        <v/>
      </c>
      <c r="AH564" s="4"/>
      <c r="AI564" s="4" t="str">
        <f t="shared" si="126"/>
        <v/>
      </c>
      <c r="AJ564" s="4"/>
      <c r="AK564" s="127" t="str">
        <f t="shared" si="128"/>
        <v/>
      </c>
      <c r="AL564" s="2" t="str">
        <f>IFERROR(IF(INDEX(AL$1:AL563,MATCH(I564,I$1:I563,0),1)=0,"",INDEX(AL$1:AL563,MATCH(I564,I$1:I563,0),1)),"")</f>
        <v/>
      </c>
      <c r="AM564" s="2" t="str">
        <f>IFERROR(IF(INDEX(AM$1:AM563,MATCH(I564,I$1:I563,0),1)=0,"",INDEX(AM$1:AM563,MATCH(I564,I$1:I563,0),1)),"")</f>
        <v/>
      </c>
      <c r="AN564" s="2" t="str">
        <f>IFERROR(IF(INDEX(AN$1:AN563,MATCH(I564,I$1:I563,0),1)=0,"",INDEX(AN$1:AN563,MATCH(I564,I$1:I563,0),1)),"")</f>
        <v/>
      </c>
      <c r="AO564" s="2"/>
      <c r="AP564" s="2"/>
      <c r="AQ564" s="2"/>
      <c r="AR564" s="4"/>
      <c r="AS564" s="4"/>
      <c r="AT564" s="4"/>
      <c r="AU564" s="4"/>
      <c r="AV564" s="4"/>
      <c r="AW564" s="4"/>
      <c r="AX564" s="4"/>
      <c r="AY564" s="4"/>
      <c r="AZ564" s="4"/>
      <c r="BB564" s="4"/>
      <c r="BH564" s="4" t="str">
        <f>IF(IFERROR(VLOOKUP(F564,F565:F$1993,1,0),"")="","",COUNTIF(F:F,F564))</f>
        <v/>
      </c>
      <c r="BI564" s="4"/>
      <c r="BM564" s="5" t="str">
        <f>IF(B564="","",IF(BH564="",1+(MAX(BM$2:BM563)),""))</f>
        <v/>
      </c>
      <c r="BN564" s="5" t="str">
        <f t="shared" si="122"/>
        <v/>
      </c>
      <c r="BO564" s="5" t="str">
        <f t="shared" si="123"/>
        <v/>
      </c>
      <c r="BP564" s="15" t="str">
        <f t="shared" si="124"/>
        <v/>
      </c>
      <c r="BQ564" s="29"/>
      <c r="BR564" s="16"/>
      <c r="BS564" s="5" t="str">
        <f t="shared" si="127"/>
        <v/>
      </c>
      <c r="BV564" s="5" t="str">
        <f t="shared" si="125"/>
        <v/>
      </c>
      <c r="BW564" s="5" t="str">
        <f>IF(I564="","",IFERROR(IF(VLOOKUP(I564,I$2:I563,1,0)=0,"",""),I564))</f>
        <v/>
      </c>
      <c r="BX564" s="25" t="str">
        <f>IF(BW564="","",(IFERROR(VLOOKUP(MID(BW564,1,1),$CO$2:CS$28,3,0),0)+IFERROR(VLOOKUP(MID(BW564,2,1),CO$2:CS$28,4,0),0)+IFERROR(VLOOKUP(MID(BW564,3,1),CO$2:CS$28,5,0),0)+(ROW(BW564)/1000000000000)))</f>
        <v/>
      </c>
      <c r="BZ564" s="5">
        <v>563</v>
      </c>
      <c r="CA564" s="5" t="str">
        <f>IFERROR(VLOOKUP(BZ564,BV$2:BW1640,2,0),"")</f>
        <v/>
      </c>
      <c r="CU564" s="5" t="e">
        <f>IF(REPORTE!AH$2="si",IF(F564=VALUE(REPORTE!C$11),IF(SUM(CU565:CU$1993),CONCATENATE(INT(B564),", "),INT(B564)),""),IF(F564=VALUE(REPORTE!C$10),IF(SUM(CU565:CU$1993),CONCATENATE(INT(B564),", "),INT(B564)),""))</f>
        <v>#VALUE!</v>
      </c>
    </row>
    <row r="565" spans="1:99" s="5" customFormat="1" ht="15" customHeight="1" x14ac:dyDescent="0.25">
      <c r="A565" s="4" t="str">
        <f t="shared" si="121"/>
        <v/>
      </c>
      <c r="B565" s="6"/>
      <c r="C565" s="4"/>
      <c r="D565" s="4"/>
      <c r="F565" s="6"/>
      <c r="G565" s="1" t="str">
        <f>IFERROR(INDEX('padron cfe'!B:B,MATCH(DATOS!F565,'padron cfe'!A:A,0),1),"")</f>
        <v/>
      </c>
      <c r="H565" s="4"/>
      <c r="J565" s="2" t="str">
        <f>IFERROR(INDEX('padron cfe'!C:C,MATCH(DATOS!F565,'padron cfe'!A:A,0),1),"")</f>
        <v/>
      </c>
      <c r="K565" s="4"/>
      <c r="L565" s="4" t="str">
        <f>IFERROR(IF(VLOOKUP(I565,I$2:L564,4,0)=0,"",VLOOKUP(I565,I$2:L564,4,0)),"")</f>
        <v/>
      </c>
      <c r="M565" s="4" t="str">
        <f>IFERROR(IF(VLOOKUP(I565,I$2:M564,5,0)=0,"",VLOOKUP(I565,I$2:M564,5,0)),"")</f>
        <v/>
      </c>
      <c r="N565" s="4"/>
      <c r="O565" s="2"/>
      <c r="P565" s="2"/>
      <c r="T565" s="2" t="str">
        <f>IFERROR(INDEX('padron cfe'!D:D,MATCH(DATOS!F565,'padron cfe'!A:A,0),1),"")</f>
        <v/>
      </c>
      <c r="U565" s="4"/>
      <c r="V565" s="4"/>
      <c r="W565" s="4"/>
      <c r="X565" s="4"/>
      <c r="Y565" s="4"/>
      <c r="AA565" s="4"/>
      <c r="AB565" s="4"/>
      <c r="AC565" s="4"/>
      <c r="AD565" s="4"/>
      <c r="AE565" s="4"/>
      <c r="AF565" s="97" t="str">
        <f>IFERROR(INDEX(bombas!F:F,MATCH(B565,bombas!I:I,0),1),"")</f>
        <v/>
      </c>
      <c r="AG565" s="6" t="str">
        <f>IFERROR(INDEX(bombas!H:H,MATCH(B565,bombas!I:I,0),1),"")</f>
        <v/>
      </c>
      <c r="AH565" s="4"/>
      <c r="AI565" s="4" t="str">
        <f t="shared" si="126"/>
        <v/>
      </c>
      <c r="AJ565" s="4"/>
      <c r="AK565" s="127" t="str">
        <f t="shared" si="128"/>
        <v/>
      </c>
      <c r="AL565" s="2" t="str">
        <f>IFERROR(IF(INDEX(AL$1:AL564,MATCH(I565,I$1:I564,0),1)=0,"",INDEX(AL$1:AL564,MATCH(I565,I$1:I564,0),1)),"")</f>
        <v/>
      </c>
      <c r="AM565" s="2" t="str">
        <f>IFERROR(IF(INDEX(AM$1:AM564,MATCH(I565,I$1:I564,0),1)=0,"",INDEX(AM$1:AM564,MATCH(I565,I$1:I564,0),1)),"")</f>
        <v/>
      </c>
      <c r="AN565" s="2" t="str">
        <f>IFERROR(IF(INDEX(AN$1:AN564,MATCH(I565,I$1:I564,0),1)=0,"",INDEX(AN$1:AN564,MATCH(I565,I$1:I564,0),1)),"")</f>
        <v/>
      </c>
      <c r="AO565" s="2"/>
      <c r="AP565" s="2"/>
      <c r="AQ565" s="2"/>
      <c r="AR565" s="4"/>
      <c r="AS565" s="4"/>
      <c r="AT565" s="4"/>
      <c r="AU565" s="4"/>
      <c r="AV565" s="4"/>
      <c r="AW565" s="4"/>
      <c r="AX565" s="4"/>
      <c r="AY565" s="4"/>
      <c r="AZ565" s="4"/>
      <c r="BB565" s="4"/>
      <c r="BH565" s="4" t="str">
        <f>IF(IFERROR(VLOOKUP(F565,F566:F$1993,1,0),"")="","",COUNTIF(F:F,F565))</f>
        <v/>
      </c>
      <c r="BI565" s="4"/>
      <c r="BM565" s="5" t="str">
        <f>IF(B565="","",IF(BH565="",1+(MAX(BM$2:BM564)),""))</f>
        <v/>
      </c>
      <c r="BN565" s="5" t="str">
        <f t="shared" si="122"/>
        <v/>
      </c>
      <c r="BO565" s="5" t="str">
        <f t="shared" si="123"/>
        <v/>
      </c>
      <c r="BP565" s="15" t="str">
        <f t="shared" si="124"/>
        <v/>
      </c>
      <c r="BQ565" s="29"/>
      <c r="BR565" s="16"/>
      <c r="BS565" s="5" t="str">
        <f t="shared" si="127"/>
        <v/>
      </c>
      <c r="BV565" s="5" t="str">
        <f t="shared" si="125"/>
        <v/>
      </c>
      <c r="BW565" s="5" t="str">
        <f>IF(I565="","",IFERROR(IF(VLOOKUP(I565,I$2:I564,1,0)=0,"",""),I565))</f>
        <v/>
      </c>
      <c r="BX565" s="25" t="str">
        <f>IF(BW565="","",(IFERROR(VLOOKUP(MID(BW565,1,1),$CO$2:CS$28,3,0),0)+IFERROR(VLOOKUP(MID(BW565,2,1),CO$2:CS$28,4,0),0)+IFERROR(VLOOKUP(MID(BW565,3,1),CO$2:CS$28,5,0),0)+(ROW(BW565)/1000000000000)))</f>
        <v/>
      </c>
      <c r="BZ565" s="5">
        <v>564</v>
      </c>
      <c r="CA565" s="5" t="str">
        <f>IFERROR(VLOOKUP(BZ565,BV$2:BW1641,2,0),"")</f>
        <v/>
      </c>
      <c r="CU565" s="5" t="e">
        <f>IF(REPORTE!AH$2="si",IF(F565=VALUE(REPORTE!C$11),IF(SUM(CU566:CU$1993),CONCATENATE(INT(B565),", "),INT(B565)),""),IF(F565=VALUE(REPORTE!C$10),IF(SUM(CU566:CU$1993),CONCATENATE(INT(B565),", "),INT(B565)),""))</f>
        <v>#VALUE!</v>
      </c>
    </row>
    <row r="566" spans="1:99" s="5" customFormat="1" ht="15" customHeight="1" x14ac:dyDescent="0.25">
      <c r="A566" s="4" t="str">
        <f t="shared" si="121"/>
        <v/>
      </c>
      <c r="B566" s="6"/>
      <c r="C566" s="4"/>
      <c r="D566" s="4"/>
      <c r="F566" s="6"/>
      <c r="G566" s="1" t="str">
        <f>IFERROR(INDEX('padron cfe'!B:B,MATCH(DATOS!F566,'padron cfe'!A:A,0),1),"")</f>
        <v/>
      </c>
      <c r="H566" s="4"/>
      <c r="J566" s="2" t="str">
        <f>IFERROR(INDEX('padron cfe'!C:C,MATCH(DATOS!F566,'padron cfe'!A:A,0),1),"")</f>
        <v/>
      </c>
      <c r="K566" s="4"/>
      <c r="L566" s="4" t="str">
        <f>IFERROR(IF(VLOOKUP(I566,I$2:L565,4,0)=0,"",VLOOKUP(I566,I$2:L565,4,0)),"")</f>
        <v/>
      </c>
      <c r="M566" s="4" t="str">
        <f>IFERROR(IF(VLOOKUP(I566,I$2:M565,5,0)=0,"",VLOOKUP(I566,I$2:M565,5,0)),"")</f>
        <v/>
      </c>
      <c r="N566" s="4"/>
      <c r="O566" s="2"/>
      <c r="P566" s="2"/>
      <c r="T566" s="2" t="str">
        <f>IFERROR(INDEX('padron cfe'!D:D,MATCH(DATOS!F566,'padron cfe'!A:A,0),1),"")</f>
        <v/>
      </c>
      <c r="U566" s="4"/>
      <c r="V566" s="4"/>
      <c r="W566" s="4"/>
      <c r="X566" s="4"/>
      <c r="Y566" s="4"/>
      <c r="AA566" s="4"/>
      <c r="AB566" s="4"/>
      <c r="AC566" s="4"/>
      <c r="AD566" s="4"/>
      <c r="AE566" s="4"/>
      <c r="AF566" s="97" t="str">
        <f>IFERROR(INDEX(bombas!F:F,MATCH(B566,bombas!I:I,0),1),"")</f>
        <v/>
      </c>
      <c r="AG566" s="6" t="str">
        <f>IFERROR(INDEX(bombas!H:H,MATCH(B566,bombas!I:I,0),1),"")</f>
        <v/>
      </c>
      <c r="AH566" s="4"/>
      <c r="AI566" s="4" t="str">
        <f t="shared" si="126"/>
        <v/>
      </c>
      <c r="AJ566" s="4"/>
      <c r="AK566" s="127" t="str">
        <f t="shared" si="128"/>
        <v/>
      </c>
      <c r="AL566" s="2" t="str">
        <f>IFERROR(IF(INDEX(AL$1:AL565,MATCH(I566,I$1:I565,0),1)=0,"",INDEX(AL$1:AL565,MATCH(I566,I$1:I565,0),1)),"")</f>
        <v/>
      </c>
      <c r="AM566" s="2" t="str">
        <f>IFERROR(IF(INDEX(AM$1:AM565,MATCH(I566,I$1:I565,0),1)=0,"",INDEX(AM$1:AM565,MATCH(I566,I$1:I565,0),1)),"")</f>
        <v/>
      </c>
      <c r="AN566" s="2" t="str">
        <f>IFERROR(IF(INDEX(AN$1:AN565,MATCH(I566,I$1:I565,0),1)=0,"",INDEX(AN$1:AN565,MATCH(I566,I$1:I565,0),1)),"")</f>
        <v/>
      </c>
      <c r="AO566" s="2"/>
      <c r="AP566" s="2"/>
      <c r="AQ566" s="2"/>
      <c r="AR566" s="4"/>
      <c r="AS566" s="4"/>
      <c r="AT566" s="4"/>
      <c r="AU566" s="4"/>
      <c r="AV566" s="4"/>
      <c r="AW566" s="4"/>
      <c r="AX566" s="4"/>
      <c r="AY566" s="4"/>
      <c r="AZ566" s="4"/>
      <c r="BB566" s="4"/>
      <c r="BH566" s="4" t="str">
        <f>IF(IFERROR(VLOOKUP(F566,F567:F$1993,1,0),"")="","",COUNTIF(F:F,F566))</f>
        <v/>
      </c>
      <c r="BI566" s="4"/>
      <c r="BM566" s="5" t="str">
        <f>IF(B566="","",IF(BH566="",1+(MAX(BM$2:BM565)),""))</f>
        <v/>
      </c>
      <c r="BN566" s="5" t="str">
        <f t="shared" si="122"/>
        <v/>
      </c>
      <c r="BO566" s="5" t="str">
        <f t="shared" si="123"/>
        <v/>
      </c>
      <c r="BP566" s="15" t="str">
        <f t="shared" si="124"/>
        <v/>
      </c>
      <c r="BQ566" s="29"/>
      <c r="BR566" s="16"/>
      <c r="BS566" s="5" t="str">
        <f t="shared" si="127"/>
        <v/>
      </c>
      <c r="BV566" s="5" t="str">
        <f t="shared" si="125"/>
        <v/>
      </c>
      <c r="BW566" s="5" t="str">
        <f>IF(I566="","",IFERROR(IF(VLOOKUP(I566,I$2:I565,1,0)=0,"",""),I566))</f>
        <v/>
      </c>
      <c r="BX566" s="25" t="str">
        <f>IF(BW566="","",(IFERROR(VLOOKUP(MID(BW566,1,1),$CO$2:CS$28,3,0),0)+IFERROR(VLOOKUP(MID(BW566,2,1),CO$2:CS$28,4,0),0)+IFERROR(VLOOKUP(MID(BW566,3,1),CO$2:CS$28,5,0),0)+(ROW(BW566)/1000000000000)))</f>
        <v/>
      </c>
      <c r="BZ566" s="5">
        <v>565</v>
      </c>
      <c r="CA566" s="5" t="str">
        <f>IFERROR(VLOOKUP(BZ566,BV$2:BW1642,2,0),"")</f>
        <v/>
      </c>
      <c r="CU566" s="5" t="e">
        <f>IF(REPORTE!AH$2="si",IF(F566=VALUE(REPORTE!C$11),IF(SUM(CU567:CU$1993),CONCATENATE(INT(B566),", "),INT(B566)),""),IF(F566=VALUE(REPORTE!C$10),IF(SUM(CU567:CU$1993),CONCATENATE(INT(B566),", "),INT(B566)),""))</f>
        <v>#VALUE!</v>
      </c>
    </row>
    <row r="567" spans="1:99" s="5" customFormat="1" ht="15" customHeight="1" x14ac:dyDescent="0.25">
      <c r="A567" s="4" t="str">
        <f t="shared" si="121"/>
        <v/>
      </c>
      <c r="B567" s="6"/>
      <c r="C567" s="4"/>
      <c r="D567" s="4"/>
      <c r="F567" s="6"/>
      <c r="G567" s="1" t="str">
        <f>IFERROR(INDEX('padron cfe'!B:B,MATCH(DATOS!F567,'padron cfe'!A:A,0),1),"")</f>
        <v/>
      </c>
      <c r="H567" s="4"/>
      <c r="J567" s="2" t="str">
        <f>IFERROR(INDEX('padron cfe'!C:C,MATCH(DATOS!F567,'padron cfe'!A:A,0),1),"")</f>
        <v/>
      </c>
      <c r="K567" s="4"/>
      <c r="L567" s="4" t="str">
        <f>IFERROR(IF(VLOOKUP(I567,I$2:L566,4,0)=0,"",VLOOKUP(I567,I$2:L566,4,0)),"")</f>
        <v/>
      </c>
      <c r="M567" s="4" t="str">
        <f>IFERROR(IF(VLOOKUP(I567,I$2:M566,5,0)=0,"",VLOOKUP(I567,I$2:M566,5,0)),"")</f>
        <v/>
      </c>
      <c r="N567" s="4"/>
      <c r="O567" s="2"/>
      <c r="P567" s="2"/>
      <c r="T567" s="2" t="str">
        <f>IFERROR(INDEX('padron cfe'!D:D,MATCH(DATOS!F567,'padron cfe'!A:A,0),1),"")</f>
        <v/>
      </c>
      <c r="U567" s="4"/>
      <c r="V567" s="4"/>
      <c r="W567" s="4"/>
      <c r="X567" s="4"/>
      <c r="Y567" s="4"/>
      <c r="AA567" s="4"/>
      <c r="AB567" s="4"/>
      <c r="AC567" s="4"/>
      <c r="AD567" s="4"/>
      <c r="AE567" s="4"/>
      <c r="AF567" s="97" t="str">
        <f>IFERROR(INDEX(bombas!F:F,MATCH(B567,bombas!I:I,0),1),"")</f>
        <v/>
      </c>
      <c r="AG567" s="6" t="str">
        <f>IFERROR(INDEX(bombas!H:H,MATCH(B567,bombas!I:I,0),1),"")</f>
        <v/>
      </c>
      <c r="AH567" s="4"/>
      <c r="AI567" s="4" t="str">
        <f t="shared" si="126"/>
        <v/>
      </c>
      <c r="AJ567" s="4"/>
      <c r="AK567" s="127" t="str">
        <f t="shared" si="128"/>
        <v/>
      </c>
      <c r="AL567" s="2" t="str">
        <f>IFERROR(IF(INDEX(AL$1:AL566,MATCH(I567,I$1:I566,0),1)=0,"",INDEX(AL$1:AL566,MATCH(I567,I$1:I566,0),1)),"")</f>
        <v/>
      </c>
      <c r="AM567" s="2" t="str">
        <f>IFERROR(IF(INDEX(AM$1:AM566,MATCH(I567,I$1:I566,0),1)=0,"",INDEX(AM$1:AM566,MATCH(I567,I$1:I566,0),1)),"")</f>
        <v/>
      </c>
      <c r="AN567" s="2" t="str">
        <f>IFERROR(IF(INDEX(AN$1:AN566,MATCH(I567,I$1:I566,0),1)=0,"",INDEX(AN$1:AN566,MATCH(I567,I$1:I566,0),1)),"")</f>
        <v/>
      </c>
      <c r="AO567" s="2"/>
      <c r="AP567" s="2"/>
      <c r="AQ567" s="2"/>
      <c r="AR567" s="4"/>
      <c r="AS567" s="4"/>
      <c r="AT567" s="4"/>
      <c r="AU567" s="4"/>
      <c r="AV567" s="4"/>
      <c r="AW567" s="4"/>
      <c r="AX567" s="4"/>
      <c r="AY567" s="4"/>
      <c r="AZ567" s="4"/>
      <c r="BB567" s="4"/>
      <c r="BH567" s="4" t="str">
        <f>IF(IFERROR(VLOOKUP(F567,F568:F$1993,1,0),"")="","",COUNTIF(F:F,F567))</f>
        <v/>
      </c>
      <c r="BI567" s="4"/>
      <c r="BM567" s="5" t="str">
        <f>IF(B567="","",IF(BH567="",1+(MAX(BM$2:BM566)),""))</f>
        <v/>
      </c>
      <c r="BN567" s="5" t="str">
        <f t="shared" si="122"/>
        <v/>
      </c>
      <c r="BO567" s="5" t="str">
        <f t="shared" si="123"/>
        <v/>
      </c>
      <c r="BP567" s="15" t="str">
        <f t="shared" si="124"/>
        <v/>
      </c>
      <c r="BQ567" s="29"/>
      <c r="BR567" s="16"/>
      <c r="BS567" s="5" t="str">
        <f t="shared" si="127"/>
        <v/>
      </c>
      <c r="BV567" s="5" t="str">
        <f t="shared" si="125"/>
        <v/>
      </c>
      <c r="BW567" s="5" t="str">
        <f>IF(I567="","",IFERROR(IF(VLOOKUP(I567,I$2:I566,1,0)=0,"",""),I567))</f>
        <v/>
      </c>
      <c r="BX567" s="25" t="str">
        <f>IF(BW567="","",(IFERROR(VLOOKUP(MID(BW567,1,1),$CO$2:CS$28,3,0),0)+IFERROR(VLOOKUP(MID(BW567,2,1),CO$2:CS$28,4,0),0)+IFERROR(VLOOKUP(MID(BW567,3,1),CO$2:CS$28,5,0),0)+(ROW(BW567)/1000000000000)))</f>
        <v/>
      </c>
      <c r="BZ567" s="5">
        <v>566</v>
      </c>
      <c r="CA567" s="5" t="str">
        <f>IFERROR(VLOOKUP(BZ567,BV$2:BW1643,2,0),"")</f>
        <v/>
      </c>
      <c r="CU567" s="5" t="e">
        <f>IF(REPORTE!AH$2="si",IF(F567=VALUE(REPORTE!C$11),IF(SUM(CU568:CU$1993),CONCATENATE(INT(B567),", "),INT(B567)),""),IF(F567=VALUE(REPORTE!C$10),IF(SUM(CU568:CU$1993),CONCATENATE(INT(B567),", "),INT(B567)),""))</f>
        <v>#VALUE!</v>
      </c>
    </row>
    <row r="568" spans="1:99" s="5" customFormat="1" ht="15" customHeight="1" x14ac:dyDescent="0.25">
      <c r="A568" s="4" t="str">
        <f t="shared" si="121"/>
        <v/>
      </c>
      <c r="B568" s="6"/>
      <c r="C568" s="4"/>
      <c r="D568" s="4"/>
      <c r="F568" s="6"/>
      <c r="G568" s="1" t="str">
        <f>IFERROR(INDEX('padron cfe'!B:B,MATCH(DATOS!F568,'padron cfe'!A:A,0),1),"")</f>
        <v/>
      </c>
      <c r="H568" s="4"/>
      <c r="J568" s="2" t="str">
        <f>IFERROR(INDEX('padron cfe'!C:C,MATCH(DATOS!F568,'padron cfe'!A:A,0),1),"")</f>
        <v/>
      </c>
      <c r="K568" s="4"/>
      <c r="L568" s="4" t="str">
        <f>IFERROR(IF(VLOOKUP(I568,I$2:L567,4,0)=0,"",VLOOKUP(I568,I$2:L567,4,0)),"")</f>
        <v/>
      </c>
      <c r="M568" s="4" t="str">
        <f>IFERROR(IF(VLOOKUP(I568,I$2:M567,5,0)=0,"",VLOOKUP(I568,I$2:M567,5,0)),"")</f>
        <v/>
      </c>
      <c r="N568" s="4"/>
      <c r="O568" s="2"/>
      <c r="P568" s="2"/>
      <c r="T568" s="2" t="str">
        <f>IFERROR(INDEX('padron cfe'!D:D,MATCH(DATOS!F568,'padron cfe'!A:A,0),1),"")</f>
        <v/>
      </c>
      <c r="U568" s="4"/>
      <c r="V568" s="4"/>
      <c r="W568" s="4"/>
      <c r="X568" s="4"/>
      <c r="Y568" s="4"/>
      <c r="AA568" s="4"/>
      <c r="AB568" s="4"/>
      <c r="AC568" s="4"/>
      <c r="AD568" s="4"/>
      <c r="AE568" s="4"/>
      <c r="AF568" s="97" t="str">
        <f>IFERROR(INDEX(bombas!F:F,MATCH(B568,bombas!I:I,0),1),"")</f>
        <v/>
      </c>
      <c r="AG568" s="6" t="str">
        <f>IFERROR(INDEX(bombas!H:H,MATCH(B568,bombas!I:I,0),1),"")</f>
        <v/>
      </c>
      <c r="AH568" s="4"/>
      <c r="AI568" s="4" t="str">
        <f t="shared" si="126"/>
        <v/>
      </c>
      <c r="AJ568" s="4"/>
      <c r="AK568" s="127" t="str">
        <f t="shared" si="128"/>
        <v/>
      </c>
      <c r="AL568" s="2" t="str">
        <f>IFERROR(IF(INDEX(AL$1:AL567,MATCH(I568,I$1:I567,0),1)=0,"",INDEX(AL$1:AL567,MATCH(I568,I$1:I567,0),1)),"")</f>
        <v/>
      </c>
      <c r="AM568" s="2" t="str">
        <f>IFERROR(IF(INDEX(AM$1:AM567,MATCH(I568,I$1:I567,0),1)=0,"",INDEX(AM$1:AM567,MATCH(I568,I$1:I567,0),1)),"")</f>
        <v/>
      </c>
      <c r="AN568" s="2" t="str">
        <f>IFERROR(IF(INDEX(AN$1:AN567,MATCH(I568,I$1:I567,0),1)=0,"",INDEX(AN$1:AN567,MATCH(I568,I$1:I567,0),1)),"")</f>
        <v/>
      </c>
      <c r="AO568" s="2"/>
      <c r="AP568" s="2"/>
      <c r="AQ568" s="2"/>
      <c r="AR568" s="4"/>
      <c r="AS568" s="4"/>
      <c r="AT568" s="4"/>
      <c r="AU568" s="4"/>
      <c r="AV568" s="4"/>
      <c r="AW568" s="4"/>
      <c r="AX568" s="4"/>
      <c r="AY568" s="4"/>
      <c r="AZ568" s="4"/>
      <c r="BB568" s="4"/>
      <c r="BH568" s="4" t="str">
        <f>IF(IFERROR(VLOOKUP(F568,F569:F$1993,1,0),"")="","",COUNTIF(F:F,F568))</f>
        <v/>
      </c>
      <c r="BI568" s="4"/>
      <c r="BM568" s="5" t="str">
        <f>IF(B568="","",IF(BH568="",1+(MAX(BM$2:BM567)),""))</f>
        <v/>
      </c>
      <c r="BN568" s="5" t="str">
        <f t="shared" si="122"/>
        <v/>
      </c>
      <c r="BO568" s="5" t="str">
        <f t="shared" si="123"/>
        <v/>
      </c>
      <c r="BP568" s="15" t="str">
        <f t="shared" si="124"/>
        <v/>
      </c>
      <c r="BQ568" s="29"/>
      <c r="BR568" s="16"/>
      <c r="BS568" s="5" t="str">
        <f t="shared" si="127"/>
        <v/>
      </c>
      <c r="BV568" s="5" t="str">
        <f t="shared" si="125"/>
        <v/>
      </c>
      <c r="BW568" s="5" t="str">
        <f>IF(I568="","",IFERROR(IF(VLOOKUP(I568,I$2:I567,1,0)=0,"",""),I568))</f>
        <v/>
      </c>
      <c r="BX568" s="25" t="str">
        <f>IF(BW568="","",(IFERROR(VLOOKUP(MID(BW568,1,1),$CO$2:CS$28,3,0),0)+IFERROR(VLOOKUP(MID(BW568,2,1),CO$2:CS$28,4,0),0)+IFERROR(VLOOKUP(MID(BW568,3,1),CO$2:CS$28,5,0),0)+(ROW(BW568)/1000000000000)))</f>
        <v/>
      </c>
      <c r="BZ568" s="5">
        <v>567</v>
      </c>
      <c r="CA568" s="5" t="str">
        <f>IFERROR(VLOOKUP(BZ568,BV$2:BW1644,2,0),"")</f>
        <v/>
      </c>
      <c r="CU568" s="5" t="e">
        <f>IF(REPORTE!AH$2="si",IF(F568=VALUE(REPORTE!C$11),IF(SUM(CU569:CU$1993),CONCATENATE(INT(B568),", "),INT(B568)),""),IF(F568=VALUE(REPORTE!C$10),IF(SUM(CU569:CU$1993),CONCATENATE(INT(B568),", "),INT(B568)),""))</f>
        <v>#VALUE!</v>
      </c>
    </row>
    <row r="569" spans="1:99" s="5" customFormat="1" ht="15" customHeight="1" x14ac:dyDescent="0.25">
      <c r="A569" s="4" t="str">
        <f t="shared" si="121"/>
        <v/>
      </c>
      <c r="B569" s="6"/>
      <c r="C569" s="4"/>
      <c r="D569" s="4"/>
      <c r="F569" s="6"/>
      <c r="G569" s="1" t="str">
        <f>IFERROR(INDEX('padron cfe'!B:B,MATCH(DATOS!F569,'padron cfe'!A:A,0),1),"")</f>
        <v/>
      </c>
      <c r="H569" s="4"/>
      <c r="J569" s="2" t="str">
        <f>IFERROR(INDEX('padron cfe'!C:C,MATCH(DATOS!F569,'padron cfe'!A:A,0),1),"")</f>
        <v/>
      </c>
      <c r="K569" s="4"/>
      <c r="L569" s="4" t="str">
        <f>IFERROR(IF(VLOOKUP(I569,I$2:L568,4,0)=0,"",VLOOKUP(I569,I$2:L568,4,0)),"")</f>
        <v/>
      </c>
      <c r="M569" s="4" t="str">
        <f>IFERROR(IF(VLOOKUP(I569,I$2:M568,5,0)=0,"",VLOOKUP(I569,I$2:M568,5,0)),"")</f>
        <v/>
      </c>
      <c r="N569" s="4"/>
      <c r="O569" s="2"/>
      <c r="P569" s="2"/>
      <c r="T569" s="2" t="str">
        <f>IFERROR(INDEX('padron cfe'!D:D,MATCH(DATOS!F569,'padron cfe'!A:A,0),1),"")</f>
        <v/>
      </c>
      <c r="U569" s="4"/>
      <c r="V569" s="4"/>
      <c r="W569" s="4"/>
      <c r="X569" s="4"/>
      <c r="Y569" s="4"/>
      <c r="AA569" s="4"/>
      <c r="AB569" s="4"/>
      <c r="AC569" s="4"/>
      <c r="AD569" s="4"/>
      <c r="AE569" s="4"/>
      <c r="AF569" s="97" t="str">
        <f>IFERROR(INDEX(bombas!F:F,MATCH(B569,bombas!I:I,0),1),"")</f>
        <v/>
      </c>
      <c r="AG569" s="6" t="str">
        <f>IFERROR(INDEX(bombas!H:H,MATCH(B569,bombas!I:I,0),1),"")</f>
        <v/>
      </c>
      <c r="AH569" s="4"/>
      <c r="AI569" s="4" t="str">
        <f t="shared" si="126"/>
        <v/>
      </c>
      <c r="AJ569" s="4"/>
      <c r="AK569" s="127" t="str">
        <f t="shared" si="128"/>
        <v/>
      </c>
      <c r="AL569" s="2" t="str">
        <f>IFERROR(IF(INDEX(AL$1:AL568,MATCH(I569,I$1:I568,0),1)=0,"",INDEX(AL$1:AL568,MATCH(I569,I$1:I568,0),1)),"")</f>
        <v/>
      </c>
      <c r="AM569" s="2" t="str">
        <f>IFERROR(IF(INDEX(AM$1:AM568,MATCH(I569,I$1:I568,0),1)=0,"",INDEX(AM$1:AM568,MATCH(I569,I$1:I568,0),1)),"")</f>
        <v/>
      </c>
      <c r="AN569" s="2" t="str">
        <f>IFERROR(IF(INDEX(AN$1:AN568,MATCH(I569,I$1:I568,0),1)=0,"",INDEX(AN$1:AN568,MATCH(I569,I$1:I568,0),1)),"")</f>
        <v/>
      </c>
      <c r="AO569" s="2"/>
      <c r="AP569" s="2"/>
      <c r="AQ569" s="2"/>
      <c r="AR569" s="4"/>
      <c r="AS569" s="4"/>
      <c r="AT569" s="4"/>
      <c r="AU569" s="4"/>
      <c r="AV569" s="4"/>
      <c r="AW569" s="4"/>
      <c r="AX569" s="4"/>
      <c r="AY569" s="4"/>
      <c r="AZ569" s="4"/>
      <c r="BB569" s="4"/>
      <c r="BH569" s="4" t="str">
        <f>IF(IFERROR(VLOOKUP(F569,F570:F$1993,1,0),"")="","",COUNTIF(F:F,F569))</f>
        <v/>
      </c>
      <c r="BI569" s="4"/>
      <c r="BM569" s="5" t="str">
        <f>IF(B569="","",IF(BH569="",1+(MAX(BM$2:BM568)),""))</f>
        <v/>
      </c>
      <c r="BN569" s="5" t="str">
        <f t="shared" si="122"/>
        <v/>
      </c>
      <c r="BO569" s="5" t="str">
        <f t="shared" si="123"/>
        <v/>
      </c>
      <c r="BP569" s="15" t="str">
        <f t="shared" si="124"/>
        <v/>
      </c>
      <c r="BQ569" s="29"/>
      <c r="BR569" s="16"/>
      <c r="BS569" s="5" t="str">
        <f t="shared" si="127"/>
        <v/>
      </c>
      <c r="BV569" s="5" t="str">
        <f t="shared" si="125"/>
        <v/>
      </c>
      <c r="BW569" s="5" t="str">
        <f>IF(I569="","",IFERROR(IF(VLOOKUP(I569,I$2:I568,1,0)=0,"",""),I569))</f>
        <v/>
      </c>
      <c r="BX569" s="25" t="str">
        <f>IF(BW569="","",(IFERROR(VLOOKUP(MID(BW569,1,1),$CO$2:CS$28,3,0),0)+IFERROR(VLOOKUP(MID(BW569,2,1),CO$2:CS$28,4,0),0)+IFERROR(VLOOKUP(MID(BW569,3,1),CO$2:CS$28,5,0),0)+(ROW(BW569)/1000000000000)))</f>
        <v/>
      </c>
      <c r="BZ569" s="5">
        <v>568</v>
      </c>
      <c r="CA569" s="5" t="str">
        <f>IFERROR(VLOOKUP(BZ569,BV$2:BW1645,2,0),"")</f>
        <v/>
      </c>
      <c r="CU569" s="5" t="e">
        <f>IF(REPORTE!AH$2="si",IF(F569=VALUE(REPORTE!C$11),IF(SUM(CU570:CU$1993),CONCATENATE(INT(B569),", "),INT(B569)),""),IF(F569=VALUE(REPORTE!C$10),IF(SUM(CU570:CU$1993),CONCATENATE(INT(B569),", "),INT(B569)),""))</f>
        <v>#VALUE!</v>
      </c>
    </row>
    <row r="570" spans="1:99" s="5" customFormat="1" ht="15" customHeight="1" x14ac:dyDescent="0.25">
      <c r="A570" s="4" t="str">
        <f t="shared" si="121"/>
        <v/>
      </c>
      <c r="B570" s="6"/>
      <c r="C570" s="4"/>
      <c r="D570" s="4"/>
      <c r="F570" s="6"/>
      <c r="G570" s="1" t="str">
        <f>IFERROR(INDEX('padron cfe'!B:B,MATCH(DATOS!F570,'padron cfe'!A:A,0),1),"")</f>
        <v/>
      </c>
      <c r="H570" s="4"/>
      <c r="J570" s="2" t="str">
        <f>IFERROR(INDEX('padron cfe'!C:C,MATCH(DATOS!F570,'padron cfe'!A:A,0),1),"")</f>
        <v/>
      </c>
      <c r="K570" s="4"/>
      <c r="L570" s="4" t="str">
        <f>IFERROR(IF(VLOOKUP(I570,I$2:L569,4,0)=0,"",VLOOKUP(I570,I$2:L569,4,0)),"")</f>
        <v/>
      </c>
      <c r="M570" s="4" t="str">
        <f>IFERROR(IF(VLOOKUP(I570,I$2:M569,5,0)=0,"",VLOOKUP(I570,I$2:M569,5,0)),"")</f>
        <v/>
      </c>
      <c r="N570" s="4"/>
      <c r="O570" s="2"/>
      <c r="P570" s="2"/>
      <c r="T570" s="2" t="str">
        <f>IFERROR(INDEX('padron cfe'!D:D,MATCH(DATOS!F570,'padron cfe'!A:A,0),1),"")</f>
        <v/>
      </c>
      <c r="U570" s="4"/>
      <c r="V570" s="4"/>
      <c r="W570" s="4"/>
      <c r="X570" s="4"/>
      <c r="Y570" s="4"/>
      <c r="AA570" s="4"/>
      <c r="AB570" s="4"/>
      <c r="AC570" s="4"/>
      <c r="AD570" s="4"/>
      <c r="AE570" s="4"/>
      <c r="AF570" s="97" t="str">
        <f>IFERROR(INDEX(bombas!F:F,MATCH(B570,bombas!I:I,0),1),"")</f>
        <v/>
      </c>
      <c r="AG570" s="6" t="str">
        <f>IFERROR(INDEX(bombas!H:H,MATCH(B570,bombas!I:I,0),1),"")</f>
        <v/>
      </c>
      <c r="AH570" s="4"/>
      <c r="AI570" s="4" t="str">
        <f t="shared" si="126"/>
        <v/>
      </c>
      <c r="AJ570" s="4"/>
      <c r="AK570" s="127" t="str">
        <f t="shared" si="128"/>
        <v/>
      </c>
      <c r="AL570" s="2" t="str">
        <f>IFERROR(IF(INDEX(AL$1:AL569,MATCH(I570,I$1:I569,0),1)=0,"",INDEX(AL$1:AL569,MATCH(I570,I$1:I569,0),1)),"")</f>
        <v/>
      </c>
      <c r="AM570" s="2" t="str">
        <f>IFERROR(IF(INDEX(AM$1:AM569,MATCH(I570,I$1:I569,0),1)=0,"",INDEX(AM$1:AM569,MATCH(I570,I$1:I569,0),1)),"")</f>
        <v/>
      </c>
      <c r="AN570" s="2" t="str">
        <f>IFERROR(IF(INDEX(AN$1:AN569,MATCH(I570,I$1:I569,0),1)=0,"",INDEX(AN$1:AN569,MATCH(I570,I$1:I569,0),1)),"")</f>
        <v/>
      </c>
      <c r="AO570" s="2"/>
      <c r="AP570" s="2"/>
      <c r="AQ570" s="2"/>
      <c r="AR570" s="4"/>
      <c r="AS570" s="4"/>
      <c r="AT570" s="4"/>
      <c r="AU570" s="4"/>
      <c r="AV570" s="4"/>
      <c r="AW570" s="4"/>
      <c r="AX570" s="4"/>
      <c r="AY570" s="4"/>
      <c r="AZ570" s="4"/>
      <c r="BB570" s="4"/>
      <c r="BH570" s="4" t="str">
        <f>IF(IFERROR(VLOOKUP(F570,F571:F$1993,1,0),"")="","",COUNTIF(F:F,F570))</f>
        <v/>
      </c>
      <c r="BI570" s="4"/>
      <c r="BM570" s="5" t="str">
        <f>IF(B570="","",IF(BH570="",1+(MAX(BM$2:BM569)),""))</f>
        <v/>
      </c>
      <c r="BN570" s="5" t="str">
        <f t="shared" si="122"/>
        <v/>
      </c>
      <c r="BO570" s="5" t="str">
        <f t="shared" si="123"/>
        <v/>
      </c>
      <c r="BP570" s="15" t="str">
        <f t="shared" si="124"/>
        <v/>
      </c>
      <c r="BQ570" s="29"/>
      <c r="BR570" s="16"/>
      <c r="BS570" s="5" t="str">
        <f t="shared" si="127"/>
        <v/>
      </c>
      <c r="BV570" s="5" t="str">
        <f t="shared" si="125"/>
        <v/>
      </c>
      <c r="BW570" s="5" t="str">
        <f>IF(I570="","",IFERROR(IF(VLOOKUP(I570,I$2:I569,1,0)=0,"",""),I570))</f>
        <v/>
      </c>
      <c r="BX570" s="25" t="str">
        <f>IF(BW570="","",(IFERROR(VLOOKUP(MID(BW570,1,1),$CO$2:CS$28,3,0),0)+IFERROR(VLOOKUP(MID(BW570,2,1),CO$2:CS$28,4,0),0)+IFERROR(VLOOKUP(MID(BW570,3,1),CO$2:CS$28,5,0),0)+(ROW(BW570)/1000000000000)))</f>
        <v/>
      </c>
      <c r="BZ570" s="5">
        <v>569</v>
      </c>
      <c r="CA570" s="5" t="str">
        <f>IFERROR(VLOOKUP(BZ570,BV$2:BW1646,2,0),"")</f>
        <v/>
      </c>
      <c r="CU570" s="5" t="e">
        <f>IF(REPORTE!AH$2="si",IF(F570=VALUE(REPORTE!C$11),IF(SUM(CU571:CU$1993),CONCATENATE(INT(B570),", "),INT(B570)),""),IF(F570=VALUE(REPORTE!C$10),IF(SUM(CU571:CU$1993),CONCATENATE(INT(B570),", "),INT(B570)),""))</f>
        <v>#VALUE!</v>
      </c>
    </row>
    <row r="571" spans="1:99" s="5" customFormat="1" ht="15" customHeight="1" x14ac:dyDescent="0.25">
      <c r="A571" s="4" t="str">
        <f t="shared" si="121"/>
        <v/>
      </c>
      <c r="B571" s="6"/>
      <c r="C571" s="4"/>
      <c r="D571" s="4"/>
      <c r="F571" s="6"/>
      <c r="G571" s="1" t="str">
        <f>IFERROR(INDEX('padron cfe'!B:B,MATCH(DATOS!F571,'padron cfe'!A:A,0),1),"")</f>
        <v/>
      </c>
      <c r="H571" s="4"/>
      <c r="J571" s="2" t="str">
        <f>IFERROR(INDEX('padron cfe'!C:C,MATCH(DATOS!F571,'padron cfe'!A:A,0),1),"")</f>
        <v/>
      </c>
      <c r="K571" s="4"/>
      <c r="L571" s="4" t="str">
        <f>IFERROR(IF(VLOOKUP(I571,I$2:L570,4,0)=0,"",VLOOKUP(I571,I$2:L570,4,0)),"")</f>
        <v/>
      </c>
      <c r="M571" s="4" t="str">
        <f>IFERROR(IF(VLOOKUP(I571,I$2:M570,5,0)=0,"",VLOOKUP(I571,I$2:M570,5,0)),"")</f>
        <v/>
      </c>
      <c r="N571" s="4"/>
      <c r="O571" s="2"/>
      <c r="P571" s="2"/>
      <c r="T571" s="2" t="str">
        <f>IFERROR(INDEX('padron cfe'!D:D,MATCH(DATOS!F571,'padron cfe'!A:A,0),1),"")</f>
        <v/>
      </c>
      <c r="U571" s="4"/>
      <c r="V571" s="4"/>
      <c r="W571" s="4"/>
      <c r="X571" s="4"/>
      <c r="Y571" s="4"/>
      <c r="AA571" s="4"/>
      <c r="AB571" s="4"/>
      <c r="AC571" s="4"/>
      <c r="AD571" s="4"/>
      <c r="AE571" s="4"/>
      <c r="AF571" s="97" t="str">
        <f>IFERROR(INDEX(bombas!F:F,MATCH(B571,bombas!I:I,0),1),"")</f>
        <v/>
      </c>
      <c r="AG571" s="6" t="str">
        <f>IFERROR(INDEX(bombas!H:H,MATCH(B571,bombas!I:I,0),1),"")</f>
        <v/>
      </c>
      <c r="AH571" s="4"/>
      <c r="AI571" s="4" t="str">
        <f t="shared" si="126"/>
        <v/>
      </c>
      <c r="AJ571" s="4"/>
      <c r="AK571" s="127" t="str">
        <f t="shared" si="128"/>
        <v/>
      </c>
      <c r="AL571" s="2" t="str">
        <f>IFERROR(IF(INDEX(AL$1:AL570,MATCH(I571,I$1:I570,0),1)=0,"",INDEX(AL$1:AL570,MATCH(I571,I$1:I570,0),1)),"")</f>
        <v/>
      </c>
      <c r="AM571" s="2" t="str">
        <f>IFERROR(IF(INDEX(AM$1:AM570,MATCH(I571,I$1:I570,0),1)=0,"",INDEX(AM$1:AM570,MATCH(I571,I$1:I570,0),1)),"")</f>
        <v/>
      </c>
      <c r="AN571" s="2" t="str">
        <f>IFERROR(IF(INDEX(AN$1:AN570,MATCH(I571,I$1:I570,0),1)=0,"",INDEX(AN$1:AN570,MATCH(I571,I$1:I570,0),1)),"")</f>
        <v/>
      </c>
      <c r="AO571" s="2"/>
      <c r="AP571" s="2"/>
      <c r="AQ571" s="2"/>
      <c r="AR571" s="4"/>
      <c r="AS571" s="4"/>
      <c r="AT571" s="4"/>
      <c r="AU571" s="4"/>
      <c r="AV571" s="4"/>
      <c r="AW571" s="4"/>
      <c r="AX571" s="4"/>
      <c r="AY571" s="4"/>
      <c r="AZ571" s="4"/>
      <c r="BB571" s="4"/>
      <c r="BH571" s="4" t="str">
        <f>IF(IFERROR(VLOOKUP(F571,F572:F$1993,1,0),"")="","",COUNTIF(F:F,F571))</f>
        <v/>
      </c>
      <c r="BI571" s="4"/>
      <c r="BM571" s="5" t="str">
        <f>IF(B571="","",IF(BH571="",1+(MAX(BM$2:BM570)),""))</f>
        <v/>
      </c>
      <c r="BN571" s="5" t="str">
        <f t="shared" si="122"/>
        <v/>
      </c>
      <c r="BO571" s="5" t="str">
        <f t="shared" si="123"/>
        <v/>
      </c>
      <c r="BP571" s="15" t="str">
        <f t="shared" si="124"/>
        <v/>
      </c>
      <c r="BQ571" s="29"/>
      <c r="BR571" s="16"/>
      <c r="BS571" s="5" t="str">
        <f t="shared" si="127"/>
        <v/>
      </c>
      <c r="BV571" s="5" t="str">
        <f t="shared" si="125"/>
        <v/>
      </c>
      <c r="BW571" s="5" t="str">
        <f>IF(I571="","",IFERROR(IF(VLOOKUP(I571,I$2:I570,1,0)=0,"",""),I571))</f>
        <v/>
      </c>
      <c r="BX571" s="25" t="str">
        <f>IF(BW571="","",(IFERROR(VLOOKUP(MID(BW571,1,1),$CO$2:CS$28,3,0),0)+IFERROR(VLOOKUP(MID(BW571,2,1),CO$2:CS$28,4,0),0)+IFERROR(VLOOKUP(MID(BW571,3,1),CO$2:CS$28,5,0),0)+(ROW(BW571)/1000000000000)))</f>
        <v/>
      </c>
      <c r="BZ571" s="5">
        <v>570</v>
      </c>
      <c r="CA571" s="5" t="str">
        <f>IFERROR(VLOOKUP(BZ571,BV$2:BW1647,2,0),"")</f>
        <v/>
      </c>
      <c r="CU571" s="5" t="e">
        <f>IF(REPORTE!AH$2="si",IF(F571=VALUE(REPORTE!C$11),IF(SUM(CU572:CU$1993),CONCATENATE(INT(B571),", "),INT(B571)),""),IF(F571=VALUE(REPORTE!C$10),IF(SUM(CU572:CU$1993),CONCATENATE(INT(B571),", "),INT(B571)),""))</f>
        <v>#VALUE!</v>
      </c>
    </row>
    <row r="572" spans="1:99" s="5" customFormat="1" ht="15" customHeight="1" x14ac:dyDescent="0.25">
      <c r="A572" s="4" t="str">
        <f t="shared" si="121"/>
        <v/>
      </c>
      <c r="B572" s="6"/>
      <c r="C572" s="4"/>
      <c r="D572" s="4"/>
      <c r="F572" s="6"/>
      <c r="G572" s="1" t="str">
        <f>IFERROR(INDEX('padron cfe'!B:B,MATCH(DATOS!F572,'padron cfe'!A:A,0),1),"")</f>
        <v/>
      </c>
      <c r="H572" s="4"/>
      <c r="J572" s="2" t="str">
        <f>IFERROR(INDEX('padron cfe'!C:C,MATCH(DATOS!F572,'padron cfe'!A:A,0),1),"")</f>
        <v/>
      </c>
      <c r="K572" s="4"/>
      <c r="L572" s="4" t="str">
        <f>IFERROR(IF(VLOOKUP(I572,I$2:L571,4,0)=0,"",VLOOKUP(I572,I$2:L571,4,0)),"")</f>
        <v/>
      </c>
      <c r="M572" s="4" t="str">
        <f>IFERROR(IF(VLOOKUP(I572,I$2:M571,5,0)=0,"",VLOOKUP(I572,I$2:M571,5,0)),"")</f>
        <v/>
      </c>
      <c r="N572" s="4"/>
      <c r="O572" s="2"/>
      <c r="P572" s="2"/>
      <c r="T572" s="2" t="str">
        <f>IFERROR(INDEX('padron cfe'!D:D,MATCH(DATOS!F572,'padron cfe'!A:A,0),1),"")</f>
        <v/>
      </c>
      <c r="U572" s="4"/>
      <c r="V572" s="4"/>
      <c r="W572" s="4"/>
      <c r="X572" s="4"/>
      <c r="Y572" s="4"/>
      <c r="AA572" s="4"/>
      <c r="AB572" s="4"/>
      <c r="AC572" s="4"/>
      <c r="AD572" s="4"/>
      <c r="AE572" s="4"/>
      <c r="AF572" s="97" t="str">
        <f>IFERROR(INDEX(bombas!F:F,MATCH(B572,bombas!I:I,0),1),"")</f>
        <v/>
      </c>
      <c r="AG572" s="6" t="str">
        <f>IFERROR(INDEX(bombas!H:H,MATCH(B572,bombas!I:I,0),1),"")</f>
        <v/>
      </c>
      <c r="AH572" s="4"/>
      <c r="AI572" s="4" t="str">
        <f t="shared" si="126"/>
        <v/>
      </c>
      <c r="AJ572" s="4"/>
      <c r="AK572" s="127" t="str">
        <f t="shared" si="128"/>
        <v/>
      </c>
      <c r="AL572" s="2" t="str">
        <f>IFERROR(IF(INDEX(AL$1:AL571,MATCH(I572,I$1:I571,0),1)=0,"",INDEX(AL$1:AL571,MATCH(I572,I$1:I571,0),1)),"")</f>
        <v/>
      </c>
      <c r="AM572" s="2" t="str">
        <f>IFERROR(IF(INDEX(AM$1:AM571,MATCH(I572,I$1:I571,0),1)=0,"",INDEX(AM$1:AM571,MATCH(I572,I$1:I571,0),1)),"")</f>
        <v/>
      </c>
      <c r="AN572" s="2" t="str">
        <f>IFERROR(IF(INDEX(AN$1:AN571,MATCH(I572,I$1:I571,0),1)=0,"",INDEX(AN$1:AN571,MATCH(I572,I$1:I571,0),1)),"")</f>
        <v/>
      </c>
      <c r="AO572" s="2"/>
      <c r="AP572" s="2"/>
      <c r="AQ572" s="2"/>
      <c r="AR572" s="4"/>
      <c r="AS572" s="4"/>
      <c r="AT572" s="4"/>
      <c r="AU572" s="4"/>
      <c r="AV572" s="4"/>
      <c r="AW572" s="4"/>
      <c r="AX572" s="4"/>
      <c r="AY572" s="4"/>
      <c r="AZ572" s="4"/>
      <c r="BB572" s="4"/>
      <c r="BH572" s="4" t="str">
        <f>IF(IFERROR(VLOOKUP(F572,F573:F$1993,1,0),"")="","",COUNTIF(F:F,F572))</f>
        <v/>
      </c>
      <c r="BI572" s="4"/>
      <c r="BM572" s="5" t="str">
        <f>IF(B572="","",IF(BH572="",1+(MAX(BM$2:BM571)),""))</f>
        <v/>
      </c>
      <c r="BN572" s="5" t="str">
        <f t="shared" si="122"/>
        <v/>
      </c>
      <c r="BO572" s="5" t="str">
        <f t="shared" si="123"/>
        <v/>
      </c>
      <c r="BP572" s="15" t="str">
        <f t="shared" si="124"/>
        <v/>
      </c>
      <c r="BQ572" s="29"/>
      <c r="BR572" s="16"/>
      <c r="BS572" s="5" t="str">
        <f t="shared" si="127"/>
        <v/>
      </c>
      <c r="BV572" s="5" t="str">
        <f t="shared" si="125"/>
        <v/>
      </c>
      <c r="BW572" s="5" t="str">
        <f>IF(I572="","",IFERROR(IF(VLOOKUP(I572,I$2:I571,1,0)=0,"",""),I572))</f>
        <v/>
      </c>
      <c r="BX572" s="25" t="str">
        <f>IF(BW572="","",(IFERROR(VLOOKUP(MID(BW572,1,1),$CO$2:CS$28,3,0),0)+IFERROR(VLOOKUP(MID(BW572,2,1),CO$2:CS$28,4,0),0)+IFERROR(VLOOKUP(MID(BW572,3,1),CO$2:CS$28,5,0),0)+(ROW(BW572)/1000000000000)))</f>
        <v/>
      </c>
      <c r="BZ572" s="5">
        <v>571</v>
      </c>
      <c r="CA572" s="5" t="str">
        <f>IFERROR(VLOOKUP(BZ572,BV$2:BW1648,2,0),"")</f>
        <v/>
      </c>
      <c r="CU572" s="5" t="e">
        <f>IF(REPORTE!AH$2="si",IF(F572=VALUE(REPORTE!C$11),IF(SUM(CU573:CU$1993),CONCATENATE(INT(B572),", "),INT(B572)),""),IF(F572=VALUE(REPORTE!C$10),IF(SUM(CU573:CU$1993),CONCATENATE(INT(B572),", "),INT(B572)),""))</f>
        <v>#VALUE!</v>
      </c>
    </row>
    <row r="573" spans="1:99" s="5" customFormat="1" ht="15" customHeight="1" x14ac:dyDescent="0.25">
      <c r="A573" s="4" t="str">
        <f t="shared" si="121"/>
        <v/>
      </c>
      <c r="B573" s="6"/>
      <c r="C573" s="4"/>
      <c r="D573" s="4"/>
      <c r="F573" s="6"/>
      <c r="G573" s="1" t="str">
        <f>IFERROR(INDEX('padron cfe'!B:B,MATCH(DATOS!F573,'padron cfe'!A:A,0),1),"")</f>
        <v/>
      </c>
      <c r="H573" s="4"/>
      <c r="J573" s="2" t="str">
        <f>IFERROR(INDEX('padron cfe'!C:C,MATCH(DATOS!F573,'padron cfe'!A:A,0),1),"")</f>
        <v/>
      </c>
      <c r="K573" s="4"/>
      <c r="L573" s="4" t="str">
        <f>IFERROR(IF(VLOOKUP(I573,I$2:L572,4,0)=0,"",VLOOKUP(I573,I$2:L572,4,0)),"")</f>
        <v/>
      </c>
      <c r="M573" s="4" t="str">
        <f>IFERROR(IF(VLOOKUP(I573,I$2:M572,5,0)=0,"",VLOOKUP(I573,I$2:M572,5,0)),"")</f>
        <v/>
      </c>
      <c r="N573" s="4"/>
      <c r="O573" s="2"/>
      <c r="P573" s="2"/>
      <c r="T573" s="2" t="str">
        <f>IFERROR(INDEX('padron cfe'!D:D,MATCH(DATOS!F573,'padron cfe'!A:A,0),1),"")</f>
        <v/>
      </c>
      <c r="U573" s="4"/>
      <c r="V573" s="4"/>
      <c r="W573" s="4"/>
      <c r="X573" s="4"/>
      <c r="Y573" s="4"/>
      <c r="AA573" s="4"/>
      <c r="AB573" s="4"/>
      <c r="AC573" s="4"/>
      <c r="AD573" s="4"/>
      <c r="AE573" s="4"/>
      <c r="AF573" s="97" t="str">
        <f>IFERROR(INDEX(bombas!F:F,MATCH(B573,bombas!I:I,0),1),"")</f>
        <v/>
      </c>
      <c r="AG573" s="6" t="str">
        <f>IFERROR(INDEX(bombas!H:H,MATCH(B573,bombas!I:I,0),1),"")</f>
        <v/>
      </c>
      <c r="AH573" s="4"/>
      <c r="AI573" s="4" t="str">
        <f t="shared" si="126"/>
        <v/>
      </c>
      <c r="AJ573" s="4"/>
      <c r="AK573" s="127" t="str">
        <f t="shared" si="128"/>
        <v/>
      </c>
      <c r="AL573" s="2" t="str">
        <f>IFERROR(IF(INDEX(AL$1:AL572,MATCH(I573,I$1:I572,0),1)=0,"",INDEX(AL$1:AL572,MATCH(I573,I$1:I572,0),1)),"")</f>
        <v/>
      </c>
      <c r="AM573" s="2" t="str">
        <f>IFERROR(IF(INDEX(AM$1:AM572,MATCH(I573,I$1:I572,0),1)=0,"",INDEX(AM$1:AM572,MATCH(I573,I$1:I572,0),1)),"")</f>
        <v/>
      </c>
      <c r="AN573" s="2" t="str">
        <f>IFERROR(IF(INDEX(AN$1:AN572,MATCH(I573,I$1:I572,0),1)=0,"",INDEX(AN$1:AN572,MATCH(I573,I$1:I572,0),1)),"")</f>
        <v/>
      </c>
      <c r="AO573" s="2"/>
      <c r="AP573" s="2"/>
      <c r="AQ573" s="2"/>
      <c r="AR573" s="4"/>
      <c r="AS573" s="4"/>
      <c r="AT573" s="4"/>
      <c r="AU573" s="4"/>
      <c r="AV573" s="4"/>
      <c r="AW573" s="4"/>
      <c r="AX573" s="4"/>
      <c r="AY573" s="4"/>
      <c r="AZ573" s="4"/>
      <c r="BB573" s="4"/>
      <c r="BH573" s="4" t="str">
        <f>IF(IFERROR(VLOOKUP(F573,F574:F$1993,1,0),"")="","",COUNTIF(F:F,F573))</f>
        <v/>
      </c>
      <c r="BI573" s="4"/>
      <c r="BM573" s="5" t="str">
        <f>IF(B573="","",IF(BH573="",1+(MAX(BM$2:BM572)),""))</f>
        <v/>
      </c>
      <c r="BN573" s="5" t="str">
        <f t="shared" si="122"/>
        <v/>
      </c>
      <c r="BO573" s="5" t="str">
        <f t="shared" si="123"/>
        <v/>
      </c>
      <c r="BP573" s="15" t="str">
        <f t="shared" si="124"/>
        <v/>
      </c>
      <c r="BQ573" s="29"/>
      <c r="BR573" s="16"/>
      <c r="BS573" s="5" t="str">
        <f t="shared" si="127"/>
        <v/>
      </c>
      <c r="BV573" s="5" t="str">
        <f t="shared" si="125"/>
        <v/>
      </c>
      <c r="BW573" s="5" t="str">
        <f>IF(I573="","",IFERROR(IF(VLOOKUP(I573,I$2:I572,1,0)=0,"",""),I573))</f>
        <v/>
      </c>
      <c r="BX573" s="25" t="str">
        <f>IF(BW573="","",(IFERROR(VLOOKUP(MID(BW573,1,1),$CO$2:CS$28,3,0),0)+IFERROR(VLOOKUP(MID(BW573,2,1),CO$2:CS$28,4,0),0)+IFERROR(VLOOKUP(MID(BW573,3,1),CO$2:CS$28,5,0),0)+(ROW(BW573)/1000000000000)))</f>
        <v/>
      </c>
      <c r="BZ573" s="5">
        <v>572</v>
      </c>
      <c r="CA573" s="5" t="str">
        <f>IFERROR(VLOOKUP(BZ573,BV$2:BW1649,2,0),"")</f>
        <v/>
      </c>
      <c r="CU573" s="5" t="e">
        <f>IF(REPORTE!AH$2="si",IF(F573=VALUE(REPORTE!C$11),IF(SUM(CU574:CU$1993),CONCATENATE(INT(B573),", "),INT(B573)),""),IF(F573=VALUE(REPORTE!C$10),IF(SUM(CU574:CU$1993),CONCATENATE(INT(B573),", "),INT(B573)),""))</f>
        <v>#VALUE!</v>
      </c>
    </row>
    <row r="574" spans="1:99" s="5" customFormat="1" ht="15" customHeight="1" x14ac:dyDescent="0.25">
      <c r="A574" s="4" t="str">
        <f t="shared" si="121"/>
        <v/>
      </c>
      <c r="B574" s="6"/>
      <c r="C574" s="4"/>
      <c r="D574" s="4"/>
      <c r="F574" s="6"/>
      <c r="G574" s="1" t="str">
        <f>IFERROR(INDEX('padron cfe'!B:B,MATCH(DATOS!F574,'padron cfe'!A:A,0),1),"")</f>
        <v/>
      </c>
      <c r="H574" s="4"/>
      <c r="J574" s="2" t="str">
        <f>IFERROR(INDEX('padron cfe'!C:C,MATCH(DATOS!F574,'padron cfe'!A:A,0),1),"")</f>
        <v/>
      </c>
      <c r="K574" s="4"/>
      <c r="L574" s="4" t="str">
        <f>IFERROR(IF(VLOOKUP(I574,I$2:L573,4,0)=0,"",VLOOKUP(I574,I$2:L573,4,0)),"")</f>
        <v/>
      </c>
      <c r="M574" s="4" t="str">
        <f>IFERROR(IF(VLOOKUP(I574,I$2:M573,5,0)=0,"",VLOOKUP(I574,I$2:M573,5,0)),"")</f>
        <v/>
      </c>
      <c r="N574" s="4"/>
      <c r="O574" s="2"/>
      <c r="P574" s="2"/>
      <c r="T574" s="2" t="str">
        <f>IFERROR(INDEX('padron cfe'!D:D,MATCH(DATOS!F574,'padron cfe'!A:A,0),1),"")</f>
        <v/>
      </c>
      <c r="U574" s="4"/>
      <c r="V574" s="4"/>
      <c r="W574" s="4"/>
      <c r="X574" s="4"/>
      <c r="Y574" s="4"/>
      <c r="AA574" s="4"/>
      <c r="AB574" s="4"/>
      <c r="AC574" s="4"/>
      <c r="AD574" s="4"/>
      <c r="AE574" s="4"/>
      <c r="AF574" s="97" t="str">
        <f>IFERROR(INDEX(bombas!F:F,MATCH(B574,bombas!I:I,0),1),"")</f>
        <v/>
      </c>
      <c r="AG574" s="6" t="str">
        <f>IFERROR(INDEX(bombas!H:H,MATCH(B574,bombas!I:I,0),1),"")</f>
        <v/>
      </c>
      <c r="AH574" s="4"/>
      <c r="AI574" s="4" t="str">
        <f t="shared" si="126"/>
        <v/>
      </c>
      <c r="AJ574" s="4"/>
      <c r="AK574" s="127" t="str">
        <f t="shared" si="128"/>
        <v/>
      </c>
      <c r="AL574" s="2" t="str">
        <f>IFERROR(IF(INDEX(AL$1:AL573,MATCH(I574,I$1:I573,0),1)=0,"",INDEX(AL$1:AL573,MATCH(I574,I$1:I573,0),1)),"")</f>
        <v/>
      </c>
      <c r="AM574" s="2" t="str">
        <f>IFERROR(IF(INDEX(AM$1:AM573,MATCH(I574,I$1:I573,0),1)=0,"",INDEX(AM$1:AM573,MATCH(I574,I$1:I573,0),1)),"")</f>
        <v/>
      </c>
      <c r="AN574" s="2" t="str">
        <f>IFERROR(IF(INDEX(AN$1:AN573,MATCH(I574,I$1:I573,0),1)=0,"",INDEX(AN$1:AN573,MATCH(I574,I$1:I573,0),1)),"")</f>
        <v/>
      </c>
      <c r="AO574" s="2"/>
      <c r="AP574" s="2"/>
      <c r="AQ574" s="2"/>
      <c r="AR574" s="4"/>
      <c r="AS574" s="4"/>
      <c r="AT574" s="4"/>
      <c r="AU574" s="4"/>
      <c r="AV574" s="4"/>
      <c r="AW574" s="4"/>
      <c r="AX574" s="4"/>
      <c r="AY574" s="4"/>
      <c r="AZ574" s="4"/>
      <c r="BB574" s="4"/>
      <c r="BH574" s="4" t="str">
        <f>IF(IFERROR(VLOOKUP(F574,F575:F$1993,1,0),"")="","",COUNTIF(F:F,F574))</f>
        <v/>
      </c>
      <c r="BI574" s="4"/>
      <c r="BM574" s="5" t="str">
        <f>IF(B574="","",IF(BH574="",1+(MAX(BM$2:BM573)),""))</f>
        <v/>
      </c>
      <c r="BN574" s="5" t="str">
        <f t="shared" si="122"/>
        <v/>
      </c>
      <c r="BO574" s="5" t="str">
        <f t="shared" si="123"/>
        <v/>
      </c>
      <c r="BP574" s="15" t="str">
        <f t="shared" si="124"/>
        <v/>
      </c>
      <c r="BQ574" s="29"/>
      <c r="BR574" s="16"/>
      <c r="BS574" s="5" t="str">
        <f t="shared" si="127"/>
        <v/>
      </c>
      <c r="BV574" s="5" t="str">
        <f t="shared" si="125"/>
        <v/>
      </c>
      <c r="BW574" s="5" t="str">
        <f>IF(I574="","",IFERROR(IF(VLOOKUP(I574,I$2:I573,1,0)=0,"",""),I574))</f>
        <v/>
      </c>
      <c r="BX574" s="25" t="str">
        <f>IF(BW574="","",(IFERROR(VLOOKUP(MID(BW574,1,1),$CO$2:CS$28,3,0),0)+IFERROR(VLOOKUP(MID(BW574,2,1),CO$2:CS$28,4,0),0)+IFERROR(VLOOKUP(MID(BW574,3,1),CO$2:CS$28,5,0),0)+(ROW(BW574)/1000000000000)))</f>
        <v/>
      </c>
      <c r="BZ574" s="5">
        <v>573</v>
      </c>
      <c r="CA574" s="5" t="str">
        <f>IFERROR(VLOOKUP(BZ574,BV$2:BW1650,2,0),"")</f>
        <v/>
      </c>
      <c r="CU574" s="5" t="e">
        <f>IF(REPORTE!AH$2="si",IF(F574=VALUE(REPORTE!C$11),IF(SUM(CU575:CU$1993),CONCATENATE(INT(B574),", "),INT(B574)),""),IF(F574=VALUE(REPORTE!C$10),IF(SUM(CU575:CU$1993),CONCATENATE(INT(B574),", "),INT(B574)),""))</f>
        <v>#VALUE!</v>
      </c>
    </row>
    <row r="575" spans="1:99" s="5" customFormat="1" ht="15" customHeight="1" x14ac:dyDescent="0.25">
      <c r="A575" s="4" t="str">
        <f t="shared" si="121"/>
        <v/>
      </c>
      <c r="B575" s="6"/>
      <c r="C575" s="4"/>
      <c r="D575" s="4"/>
      <c r="F575" s="6"/>
      <c r="G575" s="1" t="str">
        <f>IFERROR(INDEX('padron cfe'!B:B,MATCH(DATOS!F575,'padron cfe'!A:A,0),1),"")</f>
        <v/>
      </c>
      <c r="H575" s="4"/>
      <c r="J575" s="2" t="str">
        <f>IFERROR(INDEX('padron cfe'!C:C,MATCH(DATOS!F575,'padron cfe'!A:A,0),1),"")</f>
        <v/>
      </c>
      <c r="K575" s="4"/>
      <c r="L575" s="4" t="str">
        <f>IFERROR(IF(VLOOKUP(I575,I$2:L574,4,0)=0,"",VLOOKUP(I575,I$2:L574,4,0)),"")</f>
        <v/>
      </c>
      <c r="M575" s="4" t="str">
        <f>IFERROR(IF(VLOOKUP(I575,I$2:M574,5,0)=0,"",VLOOKUP(I575,I$2:M574,5,0)),"")</f>
        <v/>
      </c>
      <c r="N575" s="4"/>
      <c r="O575" s="2"/>
      <c r="P575" s="2"/>
      <c r="T575" s="2" t="str">
        <f>IFERROR(INDEX('padron cfe'!D:D,MATCH(DATOS!F575,'padron cfe'!A:A,0),1),"")</f>
        <v/>
      </c>
      <c r="U575" s="4"/>
      <c r="V575" s="4"/>
      <c r="W575" s="4"/>
      <c r="X575" s="4"/>
      <c r="Y575" s="4"/>
      <c r="AA575" s="4"/>
      <c r="AB575" s="4"/>
      <c r="AC575" s="4"/>
      <c r="AD575" s="4"/>
      <c r="AE575" s="4"/>
      <c r="AF575" s="97" t="str">
        <f>IFERROR(INDEX(bombas!F:F,MATCH(B575,bombas!I:I,0),1),"")</f>
        <v/>
      </c>
      <c r="AG575" s="6" t="str">
        <f>IFERROR(INDEX(bombas!H:H,MATCH(B575,bombas!I:I,0),1),"")</f>
        <v/>
      </c>
      <c r="AH575" s="4"/>
      <c r="AI575" s="4" t="str">
        <f t="shared" si="126"/>
        <v/>
      </c>
      <c r="AJ575" s="4"/>
      <c r="AK575" s="127" t="str">
        <f t="shared" si="128"/>
        <v/>
      </c>
      <c r="AL575" s="2" t="str">
        <f>IFERROR(IF(INDEX(AL$1:AL574,MATCH(I575,I$1:I574,0),1)=0,"",INDEX(AL$1:AL574,MATCH(I575,I$1:I574,0),1)),"")</f>
        <v/>
      </c>
      <c r="AM575" s="2" t="str">
        <f>IFERROR(IF(INDEX(AM$1:AM574,MATCH(I575,I$1:I574,0),1)=0,"",INDEX(AM$1:AM574,MATCH(I575,I$1:I574,0),1)),"")</f>
        <v/>
      </c>
      <c r="AN575" s="2" t="str">
        <f>IFERROR(IF(INDEX(AN$1:AN574,MATCH(I575,I$1:I574,0),1)=0,"",INDEX(AN$1:AN574,MATCH(I575,I$1:I574,0),1)),"")</f>
        <v/>
      </c>
      <c r="AO575" s="2"/>
      <c r="AP575" s="2"/>
      <c r="AQ575" s="2"/>
      <c r="AR575" s="4"/>
      <c r="AS575" s="4"/>
      <c r="AT575" s="4"/>
      <c r="AU575" s="4"/>
      <c r="AV575" s="4"/>
      <c r="AW575" s="4"/>
      <c r="AX575" s="4"/>
      <c r="AY575" s="4"/>
      <c r="AZ575" s="4"/>
      <c r="BB575" s="4"/>
      <c r="BH575" s="4" t="str">
        <f>IF(IFERROR(VLOOKUP(F575,F576:F$1993,1,0),"")="","",COUNTIF(F:F,F575))</f>
        <v/>
      </c>
      <c r="BI575" s="4"/>
      <c r="BM575" s="5" t="str">
        <f>IF(B575="","",IF(BH575="",1+(MAX(BM$2:BM574)),""))</f>
        <v/>
      </c>
      <c r="BN575" s="5" t="str">
        <f t="shared" si="122"/>
        <v/>
      </c>
      <c r="BO575" s="5" t="str">
        <f t="shared" si="123"/>
        <v/>
      </c>
      <c r="BP575" s="15" t="str">
        <f t="shared" si="124"/>
        <v/>
      </c>
      <c r="BQ575" s="29"/>
      <c r="BR575" s="16"/>
      <c r="BS575" s="5" t="str">
        <f t="shared" si="127"/>
        <v/>
      </c>
      <c r="BV575" s="5" t="str">
        <f t="shared" si="125"/>
        <v/>
      </c>
      <c r="BW575" s="5" t="str">
        <f>IF(I575="","",IFERROR(IF(VLOOKUP(I575,I$2:I574,1,0)=0,"",""),I575))</f>
        <v/>
      </c>
      <c r="BX575" s="25" t="str">
        <f>IF(BW575="","",(IFERROR(VLOOKUP(MID(BW575,1,1),$CO$2:CS$28,3,0),0)+IFERROR(VLOOKUP(MID(BW575,2,1),CO$2:CS$28,4,0),0)+IFERROR(VLOOKUP(MID(BW575,3,1),CO$2:CS$28,5,0),0)+(ROW(BW575)/1000000000000)))</f>
        <v/>
      </c>
      <c r="BZ575" s="5">
        <v>574</v>
      </c>
      <c r="CA575" s="5" t="str">
        <f>IFERROR(VLOOKUP(BZ575,BV$2:BW1651,2,0),"")</f>
        <v/>
      </c>
      <c r="CU575" s="5" t="e">
        <f>IF(REPORTE!AH$2="si",IF(F575=VALUE(REPORTE!C$11),IF(SUM(CU576:CU$1993),CONCATENATE(INT(B575),", "),INT(B575)),""),IF(F575=VALUE(REPORTE!C$10),IF(SUM(CU576:CU$1993),CONCATENATE(INT(B575),", "),INT(B575)),""))</f>
        <v>#VALUE!</v>
      </c>
    </row>
    <row r="576" spans="1:99" s="5" customFormat="1" ht="15" customHeight="1" x14ac:dyDescent="0.25">
      <c r="A576" s="4" t="str">
        <f t="shared" si="121"/>
        <v/>
      </c>
      <c r="B576" s="6"/>
      <c r="C576" s="4"/>
      <c r="D576" s="4"/>
      <c r="F576" s="6"/>
      <c r="G576" s="1" t="str">
        <f>IFERROR(INDEX('padron cfe'!B:B,MATCH(DATOS!F576,'padron cfe'!A:A,0),1),"")</f>
        <v/>
      </c>
      <c r="H576" s="4"/>
      <c r="J576" s="2" t="str">
        <f>IFERROR(INDEX('padron cfe'!C:C,MATCH(DATOS!F576,'padron cfe'!A:A,0),1),"")</f>
        <v/>
      </c>
      <c r="K576" s="4"/>
      <c r="L576" s="4" t="str">
        <f>IFERROR(IF(VLOOKUP(I576,I$2:L575,4,0)=0,"",VLOOKUP(I576,I$2:L575,4,0)),"")</f>
        <v/>
      </c>
      <c r="M576" s="4" t="str">
        <f>IFERROR(IF(VLOOKUP(I576,I$2:M575,5,0)=0,"",VLOOKUP(I576,I$2:M575,5,0)),"")</f>
        <v/>
      </c>
      <c r="N576" s="4"/>
      <c r="O576" s="2"/>
      <c r="P576" s="2"/>
      <c r="T576" s="2" t="str">
        <f>IFERROR(INDEX('padron cfe'!D:D,MATCH(DATOS!F576,'padron cfe'!A:A,0),1),"")</f>
        <v/>
      </c>
      <c r="U576" s="4"/>
      <c r="V576" s="4"/>
      <c r="W576" s="4"/>
      <c r="X576" s="4"/>
      <c r="Y576" s="4"/>
      <c r="AA576" s="4"/>
      <c r="AB576" s="4"/>
      <c r="AC576" s="4"/>
      <c r="AD576" s="4"/>
      <c r="AE576" s="4"/>
      <c r="AF576" s="97" t="str">
        <f>IFERROR(INDEX(bombas!F:F,MATCH(B576,bombas!I:I,0),1),"")</f>
        <v/>
      </c>
      <c r="AG576" s="6" t="str">
        <f>IFERROR(INDEX(bombas!H:H,MATCH(B576,bombas!I:I,0),1),"")</f>
        <v/>
      </c>
      <c r="AH576" s="4"/>
      <c r="AI576" s="4" t="str">
        <f t="shared" si="126"/>
        <v/>
      </c>
      <c r="AJ576" s="4"/>
      <c r="AK576" s="127" t="str">
        <f t="shared" si="128"/>
        <v/>
      </c>
      <c r="AL576" s="2" t="str">
        <f>IFERROR(IF(INDEX(AL$1:AL575,MATCH(I576,I$1:I575,0),1)=0,"",INDEX(AL$1:AL575,MATCH(I576,I$1:I575,0),1)),"")</f>
        <v/>
      </c>
      <c r="AM576" s="2" t="str">
        <f>IFERROR(IF(INDEX(AM$1:AM575,MATCH(I576,I$1:I575,0),1)=0,"",INDEX(AM$1:AM575,MATCH(I576,I$1:I575,0),1)),"")</f>
        <v/>
      </c>
      <c r="AN576" s="2" t="str">
        <f>IFERROR(IF(INDEX(AN$1:AN575,MATCH(I576,I$1:I575,0),1)=0,"",INDEX(AN$1:AN575,MATCH(I576,I$1:I575,0),1)),"")</f>
        <v/>
      </c>
      <c r="AO576" s="2"/>
      <c r="AP576" s="2"/>
      <c r="AQ576" s="2"/>
      <c r="AR576" s="4"/>
      <c r="AS576" s="4"/>
      <c r="AT576" s="4"/>
      <c r="AU576" s="4"/>
      <c r="AV576" s="4"/>
      <c r="AW576" s="4"/>
      <c r="AX576" s="4"/>
      <c r="AY576" s="4"/>
      <c r="AZ576" s="4"/>
      <c r="BB576" s="4"/>
      <c r="BH576" s="4" t="str">
        <f>IF(IFERROR(VLOOKUP(F576,F577:F$1993,1,0),"")="","",COUNTIF(F:F,F576))</f>
        <v/>
      </c>
      <c r="BI576" s="4"/>
      <c r="BM576" s="5" t="str">
        <f>IF(B576="","",IF(BH576="",1+(MAX(BM$2:BM575)),""))</f>
        <v/>
      </c>
      <c r="BN576" s="5" t="str">
        <f t="shared" si="122"/>
        <v/>
      </c>
      <c r="BO576" s="5" t="str">
        <f t="shared" si="123"/>
        <v/>
      </c>
      <c r="BP576" s="15" t="str">
        <f t="shared" si="124"/>
        <v/>
      </c>
      <c r="BQ576" s="29"/>
      <c r="BR576" s="16"/>
      <c r="BS576" s="5" t="str">
        <f t="shared" si="127"/>
        <v/>
      </c>
      <c r="BV576" s="5" t="str">
        <f t="shared" si="125"/>
        <v/>
      </c>
      <c r="BW576" s="5" t="str">
        <f>IF(I576="","",IFERROR(IF(VLOOKUP(I576,I$2:I575,1,0)=0,"",""),I576))</f>
        <v/>
      </c>
      <c r="BX576" s="25" t="str">
        <f>IF(BW576="","",(IFERROR(VLOOKUP(MID(BW576,1,1),$CO$2:CS$28,3,0),0)+IFERROR(VLOOKUP(MID(BW576,2,1),CO$2:CS$28,4,0),0)+IFERROR(VLOOKUP(MID(BW576,3,1),CO$2:CS$28,5,0),0)+(ROW(BW576)/1000000000000)))</f>
        <v/>
      </c>
      <c r="BZ576" s="5">
        <v>575</v>
      </c>
      <c r="CA576" s="5" t="str">
        <f>IFERROR(VLOOKUP(BZ576,BV$2:BW1652,2,0),"")</f>
        <v/>
      </c>
      <c r="CU576" s="5" t="e">
        <f>IF(REPORTE!AH$2="si",IF(F576=VALUE(REPORTE!C$11),IF(SUM(CU577:CU$1993),CONCATENATE(INT(B576),", "),INT(B576)),""),IF(F576=VALUE(REPORTE!C$10),IF(SUM(CU577:CU$1993),CONCATENATE(INT(B576),", "),INT(B576)),""))</f>
        <v>#VALUE!</v>
      </c>
    </row>
    <row r="577" spans="1:100" s="5" customFormat="1" ht="15" customHeight="1" x14ac:dyDescent="0.25">
      <c r="A577" s="4" t="str">
        <f t="shared" si="121"/>
        <v/>
      </c>
      <c r="B577" s="6"/>
      <c r="C577" s="4"/>
      <c r="D577" s="4"/>
      <c r="F577" s="6"/>
      <c r="G577" s="1" t="str">
        <f>IFERROR(INDEX('padron cfe'!B:B,MATCH(DATOS!F577,'padron cfe'!A:A,0),1),"")</f>
        <v/>
      </c>
      <c r="H577" s="4"/>
      <c r="J577" s="2" t="str">
        <f>IFERROR(INDEX('padron cfe'!C:C,MATCH(DATOS!F577,'padron cfe'!A:A,0),1),"")</f>
        <v/>
      </c>
      <c r="K577" s="4"/>
      <c r="L577" s="4" t="str">
        <f>IFERROR(IF(VLOOKUP(I577,I$2:L576,4,0)=0,"",VLOOKUP(I577,I$2:L576,4,0)),"")</f>
        <v/>
      </c>
      <c r="M577" s="4" t="str">
        <f>IFERROR(IF(VLOOKUP(I577,I$2:M576,5,0)=0,"",VLOOKUP(I577,I$2:M576,5,0)),"")</f>
        <v/>
      </c>
      <c r="N577" s="4"/>
      <c r="O577" s="2"/>
      <c r="P577" s="2"/>
      <c r="T577" s="2" t="str">
        <f>IFERROR(INDEX('padron cfe'!D:D,MATCH(DATOS!F577,'padron cfe'!A:A,0),1),"")</f>
        <v/>
      </c>
      <c r="U577" s="4"/>
      <c r="V577" s="4"/>
      <c r="W577" s="4"/>
      <c r="X577" s="4"/>
      <c r="Y577" s="4"/>
      <c r="AA577" s="4"/>
      <c r="AB577" s="4"/>
      <c r="AC577" s="4"/>
      <c r="AD577" s="4"/>
      <c r="AE577" s="4"/>
      <c r="AF577" s="97" t="str">
        <f>IFERROR(INDEX(bombas!F:F,MATCH(B577,bombas!I:I,0),1),"")</f>
        <v/>
      </c>
      <c r="AG577" s="6" t="str">
        <f>IFERROR(INDEX(bombas!H:H,MATCH(B577,bombas!I:I,0),1),"")</f>
        <v/>
      </c>
      <c r="AH577" s="4"/>
      <c r="AI577" s="4" t="str">
        <f t="shared" si="126"/>
        <v/>
      </c>
      <c r="AJ577" s="4"/>
      <c r="AK577" s="127" t="str">
        <f t="shared" si="128"/>
        <v/>
      </c>
      <c r="AL577" s="2" t="str">
        <f>IFERROR(IF(INDEX(AL$1:AL576,MATCH(I577,I$1:I576,0),1)=0,"",INDEX(AL$1:AL576,MATCH(I577,I$1:I576,0),1)),"")</f>
        <v/>
      </c>
      <c r="AM577" s="2" t="str">
        <f>IFERROR(IF(INDEX(AM$1:AM576,MATCH(I577,I$1:I576,0),1)=0,"",INDEX(AM$1:AM576,MATCH(I577,I$1:I576,0),1)),"")</f>
        <v/>
      </c>
      <c r="AN577" s="2" t="str">
        <f>IFERROR(IF(INDEX(AN$1:AN576,MATCH(I577,I$1:I576,0),1)=0,"",INDEX(AN$1:AN576,MATCH(I577,I$1:I576,0),1)),"")</f>
        <v/>
      </c>
      <c r="AO577" s="2"/>
      <c r="AP577" s="2"/>
      <c r="AQ577" s="2"/>
      <c r="AR577" s="4"/>
      <c r="AS577" s="4"/>
      <c r="AT577" s="4"/>
      <c r="AU577" s="4"/>
      <c r="AV577" s="4"/>
      <c r="AW577" s="4"/>
      <c r="AX577" s="4"/>
      <c r="AY577" s="4"/>
      <c r="AZ577" s="4"/>
      <c r="BB577" s="4"/>
      <c r="BH577" s="4" t="str">
        <f>IF(IFERROR(VLOOKUP(F577,F578:F$1993,1,0),"")="","",COUNTIF(F:F,F577))</f>
        <v/>
      </c>
      <c r="BI577" s="4"/>
      <c r="BM577" s="5" t="str">
        <f>IF(B577="","",IF(BH577="",1+(MAX(BM$2:BM576)),""))</f>
        <v/>
      </c>
      <c r="BN577" s="5" t="str">
        <f t="shared" si="122"/>
        <v/>
      </c>
      <c r="BO577" s="5" t="str">
        <f t="shared" si="123"/>
        <v/>
      </c>
      <c r="BP577" s="15" t="str">
        <f t="shared" si="124"/>
        <v/>
      </c>
      <c r="BQ577" s="29"/>
      <c r="BR577" s="16"/>
      <c r="BS577" s="5" t="str">
        <f t="shared" si="127"/>
        <v/>
      </c>
      <c r="BV577" s="5" t="str">
        <f t="shared" si="125"/>
        <v/>
      </c>
      <c r="BW577" s="5" t="str">
        <f>IF(I577="","",IFERROR(IF(VLOOKUP(I577,I$2:I576,1,0)=0,"",""),I577))</f>
        <v/>
      </c>
      <c r="BX577" s="25" t="str">
        <f>IF(BW577="","",(IFERROR(VLOOKUP(MID(BW577,1,1),$CO$2:CS$28,3,0),0)+IFERROR(VLOOKUP(MID(BW577,2,1),CO$2:CS$28,4,0),0)+IFERROR(VLOOKUP(MID(BW577,3,1),CO$2:CS$28,5,0),0)+(ROW(BW577)/1000000000000)))</f>
        <v/>
      </c>
      <c r="BZ577" s="5">
        <v>576</v>
      </c>
      <c r="CA577" s="5" t="str">
        <f>IFERROR(VLOOKUP(BZ577,BV$2:BW1653,2,0),"")</f>
        <v/>
      </c>
      <c r="CU577" s="5" t="e">
        <f>IF(REPORTE!AH$2="si",IF(F577=VALUE(REPORTE!C$11),IF(SUM(CU578:CU$1993),CONCATENATE(INT(B577),", "),INT(B577)),""),IF(F577=VALUE(REPORTE!C$10),IF(SUM(CU578:CU$1993),CONCATENATE(INT(B577),", "),INT(B577)),""))</f>
        <v>#VALUE!</v>
      </c>
    </row>
    <row r="578" spans="1:100" s="5" customFormat="1" ht="15" customHeight="1" x14ac:dyDescent="0.25">
      <c r="A578" s="4" t="str">
        <f t="shared" ref="A578:A641" si="129">IF(BB578="",IF(B578="","",IF(LEN(B578)=1,"000"&amp;B578,IF(LEN(B578)=2,"00"&amp;B578,IF(LEN(B578)=3,"0"&amp;B578,B578)))),F578)</f>
        <v/>
      </c>
      <c r="B578" s="6"/>
      <c r="C578" s="4"/>
      <c r="D578" s="4"/>
      <c r="F578" s="6"/>
      <c r="G578" s="1" t="str">
        <f>IFERROR(INDEX('padron cfe'!B:B,MATCH(DATOS!F578,'padron cfe'!A:A,0),1),"")</f>
        <v/>
      </c>
      <c r="H578" s="4"/>
      <c r="J578" s="2" t="str">
        <f>IFERROR(INDEX('padron cfe'!C:C,MATCH(DATOS!F578,'padron cfe'!A:A,0),1),"")</f>
        <v/>
      </c>
      <c r="K578" s="4"/>
      <c r="L578" s="4" t="str">
        <f>IFERROR(IF(VLOOKUP(I578,I$2:L577,4,0)=0,"",VLOOKUP(I578,I$2:L577,4,0)),"")</f>
        <v/>
      </c>
      <c r="M578" s="4" t="str">
        <f>IFERROR(IF(VLOOKUP(I578,I$2:M577,5,0)=0,"",VLOOKUP(I578,I$2:M577,5,0)),"")</f>
        <v/>
      </c>
      <c r="N578" s="4"/>
      <c r="O578" s="2"/>
      <c r="P578" s="2"/>
      <c r="T578" s="2" t="str">
        <f>IFERROR(INDEX('padron cfe'!D:D,MATCH(DATOS!F578,'padron cfe'!A:A,0),1),"")</f>
        <v/>
      </c>
      <c r="U578" s="4"/>
      <c r="V578" s="4"/>
      <c r="W578" s="4"/>
      <c r="X578" s="4"/>
      <c r="Y578" s="4"/>
      <c r="AA578" s="4"/>
      <c r="AB578" s="4"/>
      <c r="AC578" s="4"/>
      <c r="AD578" s="4"/>
      <c r="AE578" s="4"/>
      <c r="AF578" s="97" t="str">
        <f>IFERROR(INDEX(bombas!F:F,MATCH(B578,bombas!I:I,0),1),"")</f>
        <v/>
      </c>
      <c r="AG578" s="6" t="str">
        <f>IFERROR(INDEX(bombas!H:H,MATCH(B578,bombas!I:I,0),1),"")</f>
        <v/>
      </c>
      <c r="AH578" s="4"/>
      <c r="AI578" s="4" t="str">
        <f t="shared" si="126"/>
        <v/>
      </c>
      <c r="AJ578" s="4"/>
      <c r="AK578" s="127" t="str">
        <f t="shared" si="128"/>
        <v/>
      </c>
      <c r="AL578" s="2" t="str">
        <f>IFERROR(IF(INDEX(AL$1:AL577,MATCH(I578,I$1:I577,0),1)=0,"",INDEX(AL$1:AL577,MATCH(I578,I$1:I577,0),1)),"")</f>
        <v/>
      </c>
      <c r="AM578" s="2" t="str">
        <f>IFERROR(IF(INDEX(AM$1:AM577,MATCH(I578,I$1:I577,0),1)=0,"",INDEX(AM$1:AM577,MATCH(I578,I$1:I577,0),1)),"")</f>
        <v/>
      </c>
      <c r="AN578" s="2" t="str">
        <f>IFERROR(IF(INDEX(AN$1:AN577,MATCH(I578,I$1:I577,0),1)=0,"",INDEX(AN$1:AN577,MATCH(I578,I$1:I577,0),1)),"")</f>
        <v/>
      </c>
      <c r="AO578" s="2"/>
      <c r="AP578" s="2"/>
      <c r="AQ578" s="2"/>
      <c r="AR578" s="4"/>
      <c r="AS578" s="4"/>
      <c r="AT578" s="4"/>
      <c r="AU578" s="4"/>
      <c r="AV578" s="4"/>
      <c r="AW578" s="4"/>
      <c r="AX578" s="4"/>
      <c r="AY578" s="4"/>
      <c r="AZ578" s="4"/>
      <c r="BB578" s="4"/>
      <c r="BH578" s="4" t="str">
        <f>IF(IFERROR(VLOOKUP(F578,F579:F$1993,1,0),"")="","",COUNTIF(F:F,F578))</f>
        <v/>
      </c>
      <c r="BI578" s="4"/>
      <c r="BM578" s="5" t="str">
        <f>IF(B578="","",IF(BH578="",1+(MAX(BM$2:BM577)),""))</f>
        <v/>
      </c>
      <c r="BN578" s="5" t="str">
        <f t="shared" ref="BN578:BN641" si="130">IF(BM578="","",AI578)</f>
        <v/>
      </c>
      <c r="BO578" s="5" t="str">
        <f t="shared" ref="BO578:BO641" si="131">IF(BM578="","",E578)</f>
        <v/>
      </c>
      <c r="BP578" s="15" t="str">
        <f t="shared" ref="BP578:BP641" si="132">IF(BM578="","",F578)</f>
        <v/>
      </c>
      <c r="BQ578" s="29"/>
      <c r="BR578" s="16"/>
      <c r="BS578" s="5" t="str">
        <f t="shared" si="127"/>
        <v/>
      </c>
      <c r="BV578" s="5" t="str">
        <f t="shared" ref="BV578:BV641" si="133">IFERROR(RANK(BX578,BX$2:BX$1493,1),"")</f>
        <v/>
      </c>
      <c r="BW578" s="5" t="str">
        <f>IF(I578="","",IFERROR(IF(VLOOKUP(I578,I$2:I577,1,0)=0,"",""),I578))</f>
        <v/>
      </c>
      <c r="BX578" s="25" t="str">
        <f>IF(BW578="","",(IFERROR(VLOOKUP(MID(BW578,1,1),$CO$2:CS$28,3,0),0)+IFERROR(VLOOKUP(MID(BW578,2,1),CO$2:CS$28,4,0),0)+IFERROR(VLOOKUP(MID(BW578,3,1),CO$2:CS$28,5,0),0)+(ROW(BW578)/1000000000000)))</f>
        <v/>
      </c>
      <c r="BZ578" s="5">
        <v>577</v>
      </c>
      <c r="CA578" s="5" t="str">
        <f>IFERROR(VLOOKUP(BZ578,BV$2:BW1654,2,0),"")</f>
        <v/>
      </c>
      <c r="CU578" s="5" t="e">
        <f>IF(REPORTE!AH$2="si",IF(F578=VALUE(REPORTE!C$11),IF(SUM(CU579:CU$1993),CONCATENATE(INT(B578),", "),INT(B578)),""),IF(F578=VALUE(REPORTE!C$10),IF(SUM(CU579:CU$1993),CONCATENATE(INT(B578),", "),INT(B578)),""))</f>
        <v>#VALUE!</v>
      </c>
    </row>
    <row r="579" spans="1:100" s="5" customFormat="1" ht="15" customHeight="1" x14ac:dyDescent="0.25">
      <c r="A579" s="4" t="str">
        <f t="shared" si="129"/>
        <v/>
      </c>
      <c r="B579" s="6"/>
      <c r="C579" s="4"/>
      <c r="D579" s="4"/>
      <c r="F579" s="6"/>
      <c r="G579" s="1" t="str">
        <f>IFERROR(INDEX('padron cfe'!B:B,MATCH(DATOS!F579,'padron cfe'!A:A,0),1),"")</f>
        <v/>
      </c>
      <c r="H579" s="4"/>
      <c r="J579" s="2" t="str">
        <f>IFERROR(INDEX('padron cfe'!C:C,MATCH(DATOS!F579,'padron cfe'!A:A,0),1),"")</f>
        <v/>
      </c>
      <c r="K579" s="4"/>
      <c r="L579" s="4" t="str">
        <f>IFERROR(IF(VLOOKUP(I579,I$2:L578,4,0)=0,"",VLOOKUP(I579,I$2:L578,4,0)),"")</f>
        <v/>
      </c>
      <c r="M579" s="4" t="str">
        <f>IFERROR(IF(VLOOKUP(I579,I$2:M578,5,0)=0,"",VLOOKUP(I579,I$2:M578,5,0)),"")</f>
        <v/>
      </c>
      <c r="N579" s="4"/>
      <c r="O579" s="2"/>
      <c r="P579" s="2"/>
      <c r="T579" s="2" t="str">
        <f>IFERROR(INDEX('padron cfe'!D:D,MATCH(DATOS!F579,'padron cfe'!A:A,0),1),"")</f>
        <v/>
      </c>
      <c r="U579" s="4"/>
      <c r="V579" s="4"/>
      <c r="W579" s="4"/>
      <c r="X579" s="4"/>
      <c r="Y579" s="4"/>
      <c r="AA579" s="4"/>
      <c r="AB579" s="4"/>
      <c r="AC579" s="4"/>
      <c r="AD579" s="4"/>
      <c r="AE579" s="4"/>
      <c r="AF579" s="97" t="str">
        <f>IFERROR(INDEX(bombas!F:F,MATCH(B579,bombas!I:I,0),1),"")</f>
        <v/>
      </c>
      <c r="AG579" s="6" t="str">
        <f>IFERROR(INDEX(bombas!H:H,MATCH(B579,bombas!I:I,0),1),"")</f>
        <v/>
      </c>
      <c r="AH579" s="4"/>
      <c r="AI579" s="4" t="str">
        <f t="shared" si="126"/>
        <v/>
      </c>
      <c r="AJ579" s="4"/>
      <c r="AK579" s="127" t="str">
        <f t="shared" si="128"/>
        <v/>
      </c>
      <c r="AL579" s="2" t="str">
        <f>IFERROR(IF(INDEX(AL$1:AL578,MATCH(I579,I$1:I578,0),1)=0,"",INDEX(AL$1:AL578,MATCH(I579,I$1:I578,0),1)),"")</f>
        <v/>
      </c>
      <c r="AM579" s="2" t="str">
        <f>IFERROR(IF(INDEX(AM$1:AM578,MATCH(I579,I$1:I578,0),1)=0,"",INDEX(AM$1:AM578,MATCH(I579,I$1:I578,0),1)),"")</f>
        <v/>
      </c>
      <c r="AN579" s="2" t="str">
        <f>IFERROR(IF(INDEX(AN$1:AN578,MATCH(I579,I$1:I578,0),1)=0,"",INDEX(AN$1:AN578,MATCH(I579,I$1:I578,0),1)),"")</f>
        <v/>
      </c>
      <c r="AO579" s="2"/>
      <c r="AP579" s="2"/>
      <c r="AQ579" s="2"/>
      <c r="AR579" s="4"/>
      <c r="AS579" s="4"/>
      <c r="AT579" s="4"/>
      <c r="AU579" s="4"/>
      <c r="AV579" s="4"/>
      <c r="AW579" s="4"/>
      <c r="AX579" s="4"/>
      <c r="AY579" s="4"/>
      <c r="AZ579" s="4"/>
      <c r="BB579" s="4"/>
      <c r="BH579" s="4" t="str">
        <f>IF(IFERROR(VLOOKUP(F579,F580:F$1993,1,0),"")="","",COUNTIF(F:F,F579))</f>
        <v/>
      </c>
      <c r="BI579" s="4"/>
      <c r="BM579" s="5" t="str">
        <f>IF(B579="","",IF(BH579="",1+(MAX(BM$2:BM578)),""))</f>
        <v/>
      </c>
      <c r="BN579" s="5" t="str">
        <f t="shared" si="130"/>
        <v/>
      </c>
      <c r="BO579" s="5" t="str">
        <f t="shared" si="131"/>
        <v/>
      </c>
      <c r="BP579" s="15" t="str">
        <f t="shared" si="132"/>
        <v/>
      </c>
      <c r="BQ579" s="29"/>
      <c r="BR579" s="16"/>
      <c r="BS579" s="5" t="str">
        <f t="shared" si="127"/>
        <v/>
      </c>
      <c r="BV579" s="5" t="str">
        <f t="shared" si="133"/>
        <v/>
      </c>
      <c r="BW579" s="5" t="str">
        <f>IF(I579="","",IFERROR(IF(VLOOKUP(I579,I$2:I578,1,0)=0,"",""),I579))</f>
        <v/>
      </c>
      <c r="BX579" s="25" t="str">
        <f>IF(BW579="","",(IFERROR(VLOOKUP(MID(BW579,1,1),$CO$2:CS$28,3,0),0)+IFERROR(VLOOKUP(MID(BW579,2,1),CO$2:CS$28,4,0),0)+IFERROR(VLOOKUP(MID(BW579,3,1),CO$2:CS$28,5,0),0)+(ROW(BW579)/1000000000000)))</f>
        <v/>
      </c>
      <c r="BZ579" s="5">
        <v>578</v>
      </c>
      <c r="CA579" s="5" t="str">
        <f>IFERROR(VLOOKUP(BZ579,BV$2:BW1655,2,0),"")</f>
        <v/>
      </c>
      <c r="CU579" s="5" t="e">
        <f>IF(REPORTE!AH$2="si",IF(F579=VALUE(REPORTE!C$11),IF(SUM(CU580:CU$1993),CONCATENATE(INT(B579),", "),INT(B579)),""),IF(F579=VALUE(REPORTE!C$10),IF(SUM(CU580:CU$1993),CONCATENATE(INT(B579),", "),INT(B579)),""))</f>
        <v>#VALUE!</v>
      </c>
    </row>
    <row r="580" spans="1:100" s="5" customFormat="1" ht="15" customHeight="1" x14ac:dyDescent="0.25">
      <c r="A580" s="4" t="str">
        <f t="shared" si="129"/>
        <v/>
      </c>
      <c r="B580" s="6"/>
      <c r="C580" s="4"/>
      <c r="D580" s="4"/>
      <c r="F580" s="6"/>
      <c r="G580" s="1" t="str">
        <f>IFERROR(INDEX('padron cfe'!B:B,MATCH(DATOS!F580,'padron cfe'!A:A,0),1),"")</f>
        <v/>
      </c>
      <c r="H580" s="4"/>
      <c r="J580" s="2" t="str">
        <f>IFERROR(INDEX('padron cfe'!C:C,MATCH(DATOS!F580,'padron cfe'!A:A,0),1),"")</f>
        <v/>
      </c>
      <c r="K580" s="4"/>
      <c r="L580" s="4" t="str">
        <f>IFERROR(IF(VLOOKUP(I580,I$2:L579,4,0)=0,"",VLOOKUP(I580,I$2:L579,4,0)),"")</f>
        <v/>
      </c>
      <c r="M580" s="4" t="str">
        <f>IFERROR(IF(VLOOKUP(I580,I$2:M579,5,0)=0,"",VLOOKUP(I580,I$2:M579,5,0)),"")</f>
        <v/>
      </c>
      <c r="N580" s="4"/>
      <c r="O580" s="2"/>
      <c r="P580" s="2"/>
      <c r="T580" s="2" t="str">
        <f>IFERROR(INDEX('padron cfe'!D:D,MATCH(DATOS!F580,'padron cfe'!A:A,0),1),"")</f>
        <v/>
      </c>
      <c r="U580" s="4"/>
      <c r="V580" s="4"/>
      <c r="W580" s="4"/>
      <c r="X580" s="4"/>
      <c r="Y580" s="4"/>
      <c r="AA580" s="4"/>
      <c r="AB580" s="4"/>
      <c r="AC580" s="4"/>
      <c r="AD580" s="4"/>
      <c r="AE580" s="4"/>
      <c r="AF580" s="97" t="str">
        <f>IFERROR(INDEX(bombas!F:F,MATCH(B580,bombas!I:I,0),1),"")</f>
        <v/>
      </c>
      <c r="AG580" s="6" t="str">
        <f>IFERROR(INDEX(bombas!H:H,MATCH(B580,bombas!I:I,0),1),"")</f>
        <v/>
      </c>
      <c r="AH580" s="4"/>
      <c r="AI580" s="4" t="str">
        <f t="shared" ref="AI580:AI643" si="134">IF(AH580="","",(AH580*0.746*365*24)*0.75+438)</f>
        <v/>
      </c>
      <c r="AJ580" s="4"/>
      <c r="AK580" s="127" t="str">
        <f t="shared" si="128"/>
        <v/>
      </c>
      <c r="AL580" s="2" t="str">
        <f>IFERROR(IF(INDEX(AL$1:AL579,MATCH(I580,I$1:I579,0),1)=0,"",INDEX(AL$1:AL579,MATCH(I580,I$1:I579,0),1)),"")</f>
        <v/>
      </c>
      <c r="AM580" s="2" t="str">
        <f>IFERROR(IF(INDEX(AM$1:AM579,MATCH(I580,I$1:I579,0),1)=0,"",INDEX(AM$1:AM579,MATCH(I580,I$1:I579,0),1)),"")</f>
        <v/>
      </c>
      <c r="AN580" s="2" t="str">
        <f>IFERROR(IF(INDEX(AN$1:AN579,MATCH(I580,I$1:I579,0),1)=0,"",INDEX(AN$1:AN579,MATCH(I580,I$1:I579,0),1)),"")</f>
        <v/>
      </c>
      <c r="AO580" s="2"/>
      <c r="AP580" s="2"/>
      <c r="AQ580" s="2"/>
      <c r="AR580" s="4"/>
      <c r="AS580" s="4"/>
      <c r="AT580" s="4"/>
      <c r="AU580" s="4"/>
      <c r="AV580" s="4"/>
      <c r="AW580" s="4"/>
      <c r="AX580" s="4"/>
      <c r="AY580" s="4"/>
      <c r="AZ580" s="4"/>
      <c r="BB580" s="4"/>
      <c r="BH580" s="4" t="str">
        <f>IF(IFERROR(VLOOKUP(F580,F581:F$1993,1,0),"")="","",COUNTIF(F:F,F580))</f>
        <v/>
      </c>
      <c r="BI580" s="4"/>
      <c r="BM580" s="5" t="str">
        <f>IF(B580="","",IF(BH580="",1+(MAX(BM$2:BM579)),""))</f>
        <v/>
      </c>
      <c r="BN580" s="5" t="str">
        <f t="shared" si="130"/>
        <v/>
      </c>
      <c r="BO580" s="5" t="str">
        <f t="shared" si="131"/>
        <v/>
      </c>
      <c r="BP580" s="15" t="str">
        <f t="shared" si="132"/>
        <v/>
      </c>
      <c r="BQ580" s="29"/>
      <c r="BR580" s="16"/>
      <c r="BS580" s="5" t="str">
        <f t="shared" si="127"/>
        <v/>
      </c>
      <c r="BV580" s="5" t="str">
        <f t="shared" si="133"/>
        <v/>
      </c>
      <c r="BW580" s="5" t="str">
        <f>IF(I580="","",IFERROR(IF(VLOOKUP(I580,I$2:I579,1,0)=0,"",""),I580))</f>
        <v/>
      </c>
      <c r="BX580" s="25" t="str">
        <f>IF(BW580="","",(IFERROR(VLOOKUP(MID(BW580,1,1),$CO$2:CS$28,3,0),0)+IFERROR(VLOOKUP(MID(BW580,2,1),CO$2:CS$28,4,0),0)+IFERROR(VLOOKUP(MID(BW580,3,1),CO$2:CS$28,5,0),0)+(ROW(BW580)/1000000000000)))</f>
        <v/>
      </c>
      <c r="BZ580" s="5">
        <v>579</v>
      </c>
      <c r="CA580" s="5" t="str">
        <f>IFERROR(VLOOKUP(BZ580,BV$2:BW1656,2,0),"")</f>
        <v/>
      </c>
      <c r="CU580" s="5" t="e">
        <f>IF(REPORTE!AH$2="si",IF(F580=VALUE(REPORTE!C$11),IF(SUM(CU581:CU$1993),CONCATENATE(INT(B580),", "),INT(B580)),""),IF(F580=VALUE(REPORTE!C$10),IF(SUM(CU581:CU$1993),CONCATENATE(INT(B580),", "),INT(B580)),""))</f>
        <v>#VALUE!</v>
      </c>
    </row>
    <row r="581" spans="1:100" s="5" customFormat="1" ht="15" customHeight="1" x14ac:dyDescent="0.25">
      <c r="A581" s="4" t="str">
        <f t="shared" si="129"/>
        <v/>
      </c>
      <c r="B581" s="6"/>
      <c r="C581" s="4"/>
      <c r="D581" s="4"/>
      <c r="F581" s="6"/>
      <c r="G581" s="1" t="str">
        <f>IFERROR(INDEX('padron cfe'!B:B,MATCH(DATOS!F581,'padron cfe'!A:A,0),1),"")</f>
        <v/>
      </c>
      <c r="H581" s="4"/>
      <c r="J581" s="2" t="str">
        <f>IFERROR(INDEX('padron cfe'!C:C,MATCH(DATOS!F581,'padron cfe'!A:A,0),1),"")</f>
        <v/>
      </c>
      <c r="K581" s="4"/>
      <c r="L581" s="4" t="str">
        <f>IFERROR(IF(VLOOKUP(I581,I$2:L580,4,0)=0,"",VLOOKUP(I581,I$2:L580,4,0)),"")</f>
        <v/>
      </c>
      <c r="M581" s="4" t="str">
        <f>IFERROR(IF(VLOOKUP(I581,I$2:M580,5,0)=0,"",VLOOKUP(I581,I$2:M580,5,0)),"")</f>
        <v/>
      </c>
      <c r="N581" s="4"/>
      <c r="O581" s="2"/>
      <c r="P581" s="2"/>
      <c r="T581" s="2" t="str">
        <f>IFERROR(INDEX('padron cfe'!D:D,MATCH(DATOS!F581,'padron cfe'!A:A,0),1),"")</f>
        <v/>
      </c>
      <c r="U581" s="4"/>
      <c r="V581" s="4"/>
      <c r="W581" s="4"/>
      <c r="X581" s="4"/>
      <c r="Y581" s="4"/>
      <c r="AA581" s="4"/>
      <c r="AB581" s="4"/>
      <c r="AC581" s="4"/>
      <c r="AD581" s="4"/>
      <c r="AE581" s="4"/>
      <c r="AF581" s="97" t="str">
        <f>IFERROR(INDEX(bombas!F:F,MATCH(B581,bombas!I:I,0),1),"")</f>
        <v/>
      </c>
      <c r="AG581" s="6" t="str">
        <f>IFERROR(INDEX(bombas!H:H,MATCH(B581,bombas!I:I,0),1),"")</f>
        <v/>
      </c>
      <c r="AH581" s="4"/>
      <c r="AI581" s="4" t="str">
        <f t="shared" si="134"/>
        <v/>
      </c>
      <c r="AJ581" s="4"/>
      <c r="AK581" s="127" t="str">
        <f t="shared" si="128"/>
        <v/>
      </c>
      <c r="AL581" s="2" t="str">
        <f>IFERROR(IF(INDEX(AL$1:AL580,MATCH(I581,I$1:I580,0),1)=0,"",INDEX(AL$1:AL580,MATCH(I581,I$1:I580,0),1)),"")</f>
        <v/>
      </c>
      <c r="AM581" s="2" t="str">
        <f>IFERROR(IF(INDEX(AM$1:AM580,MATCH(I581,I$1:I580,0),1)=0,"",INDEX(AM$1:AM580,MATCH(I581,I$1:I580,0),1)),"")</f>
        <v/>
      </c>
      <c r="AN581" s="2" t="str">
        <f>IFERROR(IF(INDEX(AN$1:AN580,MATCH(I581,I$1:I580,0),1)=0,"",INDEX(AN$1:AN580,MATCH(I581,I$1:I580,0),1)),"")</f>
        <v/>
      </c>
      <c r="AO581" s="2"/>
      <c r="AP581" s="2"/>
      <c r="AQ581" s="2"/>
      <c r="AR581" s="4"/>
      <c r="AS581" s="4"/>
      <c r="AT581" s="4"/>
      <c r="AU581" s="4"/>
      <c r="AV581" s="4"/>
      <c r="AW581" s="4"/>
      <c r="AX581" s="4"/>
      <c r="AY581" s="4"/>
      <c r="AZ581" s="4"/>
      <c r="BB581" s="4"/>
      <c r="BH581" s="4" t="str">
        <f>IF(IFERROR(VLOOKUP(F581,F582:F$1993,1,0),"")="","",COUNTIF(F:F,F581))</f>
        <v/>
      </c>
      <c r="BI581" s="4"/>
      <c r="BM581" s="5" t="str">
        <f>IF(B581="","",IF(BH581="",1+(MAX(BM$2:BM580)),""))</f>
        <v/>
      </c>
      <c r="BN581" s="5" t="str">
        <f t="shared" si="130"/>
        <v/>
      </c>
      <c r="BO581" s="5" t="str">
        <f t="shared" si="131"/>
        <v/>
      </c>
      <c r="BP581" s="15" t="str">
        <f t="shared" si="132"/>
        <v/>
      </c>
      <c r="BQ581" s="29"/>
      <c r="BR581" s="16"/>
      <c r="BS581" s="5" t="str">
        <f t="shared" si="127"/>
        <v/>
      </c>
      <c r="BV581" s="5" t="str">
        <f t="shared" si="133"/>
        <v/>
      </c>
      <c r="BW581" s="5" t="str">
        <f>IF(I581="","",IFERROR(IF(VLOOKUP(I581,I$2:I580,1,0)=0,"",""),I581))</f>
        <v/>
      </c>
      <c r="BX581" s="25" t="str">
        <f>IF(BW581="","",(IFERROR(VLOOKUP(MID(BW581,1,1),$CO$2:CS$28,3,0),0)+IFERROR(VLOOKUP(MID(BW581,2,1),CO$2:CS$28,4,0),0)+IFERROR(VLOOKUP(MID(BW581,3,1),CO$2:CS$28,5,0),0)+(ROW(BW581)/1000000000000)))</f>
        <v/>
      </c>
      <c r="BZ581" s="5">
        <v>580</v>
      </c>
      <c r="CA581" s="5" t="str">
        <f>IFERROR(VLOOKUP(BZ581,BV$2:BW1657,2,0),"")</f>
        <v/>
      </c>
      <c r="CU581" s="5" t="e">
        <f>IF(REPORTE!AH$2="si",IF(F581=VALUE(REPORTE!C$11),IF(SUM(CU582:CU$1993),CONCATENATE(INT(B581),", "),INT(B581)),""),IF(F581=VALUE(REPORTE!C$10),IF(SUM(CU582:CU$1993),CONCATENATE(INT(B581),", "),INT(B581)),""))</f>
        <v>#VALUE!</v>
      </c>
    </row>
    <row r="582" spans="1:100" s="5" customFormat="1" ht="15" customHeight="1" x14ac:dyDescent="0.25">
      <c r="A582" s="4" t="str">
        <f t="shared" si="129"/>
        <v/>
      </c>
      <c r="B582" s="6"/>
      <c r="C582" s="4"/>
      <c r="D582" s="4"/>
      <c r="F582" s="6"/>
      <c r="G582" s="1" t="str">
        <f>IFERROR(INDEX('padron cfe'!B:B,MATCH(DATOS!F582,'padron cfe'!A:A,0),1),"")</f>
        <v/>
      </c>
      <c r="H582" s="4"/>
      <c r="J582" s="2" t="str">
        <f>IFERROR(INDEX('padron cfe'!C:C,MATCH(DATOS!F582,'padron cfe'!A:A,0),1),"")</f>
        <v/>
      </c>
      <c r="K582" s="4"/>
      <c r="L582" s="4" t="str">
        <f>IFERROR(IF(VLOOKUP(I582,I$2:L581,4,0)=0,"",VLOOKUP(I582,I$2:L581,4,0)),"")</f>
        <v/>
      </c>
      <c r="M582" s="4" t="str">
        <f>IFERROR(IF(VLOOKUP(I582,I$2:M581,5,0)=0,"",VLOOKUP(I582,I$2:M581,5,0)),"")</f>
        <v/>
      </c>
      <c r="N582" s="4"/>
      <c r="O582" s="2"/>
      <c r="P582" s="2"/>
      <c r="T582" s="2" t="str">
        <f>IFERROR(INDEX('padron cfe'!D:D,MATCH(DATOS!F582,'padron cfe'!A:A,0),1),"")</f>
        <v/>
      </c>
      <c r="U582" s="4"/>
      <c r="V582" s="4"/>
      <c r="W582" s="4"/>
      <c r="X582" s="4"/>
      <c r="Y582" s="4"/>
      <c r="AA582" s="4"/>
      <c r="AB582" s="4"/>
      <c r="AC582" s="4"/>
      <c r="AD582" s="4"/>
      <c r="AE582" s="4"/>
      <c r="AF582" s="97" t="str">
        <f>IFERROR(INDEX(bombas!F:F,MATCH(B582,bombas!I:I,0),1),"")</f>
        <v/>
      </c>
      <c r="AG582" s="6" t="str">
        <f>IFERROR(INDEX(bombas!H:H,MATCH(B582,bombas!I:I,0),1),"")</f>
        <v/>
      </c>
      <c r="AH582" s="4"/>
      <c r="AI582" s="4" t="str">
        <f t="shared" si="134"/>
        <v/>
      </c>
      <c r="AJ582" s="4"/>
      <c r="AK582" s="127" t="str">
        <f t="shared" si="128"/>
        <v/>
      </c>
      <c r="AL582" s="2" t="str">
        <f>IFERROR(IF(INDEX(AL$1:AL581,MATCH(I582,I$1:I581,0),1)=0,"",INDEX(AL$1:AL581,MATCH(I582,I$1:I581,0),1)),"")</f>
        <v/>
      </c>
      <c r="AM582" s="2" t="str">
        <f>IFERROR(IF(INDEX(AM$1:AM581,MATCH(I582,I$1:I581,0),1)=0,"",INDEX(AM$1:AM581,MATCH(I582,I$1:I581,0),1)),"")</f>
        <v/>
      </c>
      <c r="AN582" s="2" t="str">
        <f>IFERROR(IF(INDEX(AN$1:AN581,MATCH(I582,I$1:I581,0),1)=0,"",INDEX(AN$1:AN581,MATCH(I582,I$1:I581,0),1)),"")</f>
        <v/>
      </c>
      <c r="AO582" s="2"/>
      <c r="AP582" s="2"/>
      <c r="AQ582" s="2"/>
      <c r="AR582" s="4"/>
      <c r="AS582" s="4"/>
      <c r="AT582" s="4"/>
      <c r="AU582" s="4"/>
      <c r="AV582" s="4"/>
      <c r="AW582" s="4"/>
      <c r="AX582" s="4"/>
      <c r="AY582" s="4"/>
      <c r="AZ582" s="4"/>
      <c r="BB582" s="4"/>
      <c r="BH582" s="4" t="str">
        <f>IF(IFERROR(VLOOKUP(F582,F583:F$1993,1,0),"")="","",COUNTIF(F:F,F582))</f>
        <v/>
      </c>
      <c r="BI582" s="4"/>
      <c r="BM582" s="5" t="str">
        <f>IF(B582="","",IF(BH582="",1+(MAX(BM$2:BM581)),""))</f>
        <v/>
      </c>
      <c r="BN582" s="5" t="str">
        <f t="shared" si="130"/>
        <v/>
      </c>
      <c r="BO582" s="5" t="str">
        <f t="shared" si="131"/>
        <v/>
      </c>
      <c r="BP582" s="15" t="str">
        <f t="shared" si="132"/>
        <v/>
      </c>
      <c r="BQ582" s="29"/>
      <c r="BR582" s="16"/>
      <c r="BS582" s="5" t="str">
        <f t="shared" si="127"/>
        <v/>
      </c>
      <c r="BV582" s="5" t="str">
        <f t="shared" si="133"/>
        <v/>
      </c>
      <c r="BW582" s="5" t="str">
        <f>IF(I582="","",IFERROR(IF(VLOOKUP(I582,I$2:I581,1,0)=0,"",""),I582))</f>
        <v/>
      </c>
      <c r="BX582" s="25" t="str">
        <f>IF(BW582="","",(IFERROR(VLOOKUP(MID(BW582,1,1),$CO$2:CS$28,3,0),0)+IFERROR(VLOOKUP(MID(BW582,2,1),CO$2:CS$28,4,0),0)+IFERROR(VLOOKUP(MID(BW582,3,1),CO$2:CS$28,5,0),0)+(ROW(BW582)/1000000000000)))</f>
        <v/>
      </c>
      <c r="BZ582" s="5">
        <v>581</v>
      </c>
      <c r="CA582" s="5" t="str">
        <f>IFERROR(VLOOKUP(BZ582,BV$2:BW1658,2,0),"")</f>
        <v/>
      </c>
      <c r="CU582" s="5" t="e">
        <f>IF(REPORTE!AH$2="si",IF(F582=VALUE(REPORTE!C$11),IF(SUM(CU583:CU$1993),CONCATENATE(INT(B582),", "),INT(B582)),""),IF(F582=VALUE(REPORTE!C$10),IF(SUM(CU583:CU$1993),CONCATENATE(INT(B582),", "),INT(B582)),""))</f>
        <v>#VALUE!</v>
      </c>
    </row>
    <row r="583" spans="1:100" s="5" customFormat="1" ht="15" customHeight="1" x14ac:dyDescent="0.25">
      <c r="A583" s="4" t="str">
        <f t="shared" si="129"/>
        <v/>
      </c>
      <c r="B583" s="6"/>
      <c r="C583" s="4"/>
      <c r="D583" s="4"/>
      <c r="F583" s="6"/>
      <c r="G583" s="1" t="str">
        <f>IFERROR(INDEX('padron cfe'!B:B,MATCH(DATOS!F583,'padron cfe'!A:A,0),1),"")</f>
        <v/>
      </c>
      <c r="H583" s="4"/>
      <c r="J583" s="2" t="str">
        <f>IFERROR(INDEX('padron cfe'!C:C,MATCH(DATOS!F583,'padron cfe'!A:A,0),1),"")</f>
        <v/>
      </c>
      <c r="K583" s="4"/>
      <c r="L583" s="4" t="str">
        <f>IFERROR(IF(VLOOKUP(I583,I$2:L582,4,0)=0,"",VLOOKUP(I583,I$2:L582,4,0)),"")</f>
        <v/>
      </c>
      <c r="M583" s="4" t="str">
        <f>IFERROR(IF(VLOOKUP(I583,I$2:M582,5,0)=0,"",VLOOKUP(I583,I$2:M582,5,0)),"")</f>
        <v/>
      </c>
      <c r="N583" s="4"/>
      <c r="O583" s="2"/>
      <c r="P583" s="2"/>
      <c r="T583" s="2" t="str">
        <f>IFERROR(INDEX('padron cfe'!D:D,MATCH(DATOS!F583,'padron cfe'!A:A,0),1),"")</f>
        <v/>
      </c>
      <c r="U583" s="4"/>
      <c r="V583" s="4"/>
      <c r="W583" s="4"/>
      <c r="X583" s="4"/>
      <c r="Y583" s="4"/>
      <c r="AA583" s="4"/>
      <c r="AB583" s="4"/>
      <c r="AC583" s="4"/>
      <c r="AD583" s="4"/>
      <c r="AE583" s="4"/>
      <c r="AF583" s="97" t="str">
        <f>IFERROR(INDEX(bombas!F:F,MATCH(B583,bombas!I:I,0),1),"")</f>
        <v/>
      </c>
      <c r="AG583" s="6" t="str">
        <f>IFERROR(INDEX(bombas!H:H,MATCH(B583,bombas!I:I,0),1),"")</f>
        <v/>
      </c>
      <c r="AH583" s="4"/>
      <c r="AI583" s="4" t="str">
        <f t="shared" si="134"/>
        <v/>
      </c>
      <c r="AJ583" s="4"/>
      <c r="AK583" s="127" t="str">
        <f t="shared" si="128"/>
        <v/>
      </c>
      <c r="AL583" s="2" t="str">
        <f>IFERROR(IF(INDEX(AL$1:AL582,MATCH(I583,I$1:I582,0),1)=0,"",INDEX(AL$1:AL582,MATCH(I583,I$1:I582,0),1)),"")</f>
        <v/>
      </c>
      <c r="AM583" s="2" t="str">
        <f>IFERROR(IF(INDEX(AM$1:AM582,MATCH(I583,I$1:I582,0),1)=0,"",INDEX(AM$1:AM582,MATCH(I583,I$1:I582,0),1)),"")</f>
        <v/>
      </c>
      <c r="AN583" s="2" t="str">
        <f>IFERROR(IF(INDEX(AN$1:AN582,MATCH(I583,I$1:I582,0),1)=0,"",INDEX(AN$1:AN582,MATCH(I583,I$1:I582,0),1)),"")</f>
        <v/>
      </c>
      <c r="AO583" s="2"/>
      <c r="AP583" s="2"/>
      <c r="AQ583" s="2"/>
      <c r="AR583" s="4"/>
      <c r="AS583" s="4"/>
      <c r="AT583" s="4"/>
      <c r="AU583" s="4"/>
      <c r="AV583" s="4"/>
      <c r="AW583" s="4"/>
      <c r="AX583" s="4"/>
      <c r="AY583" s="4"/>
      <c r="AZ583" s="4"/>
      <c r="BB583" s="4"/>
      <c r="BH583" s="4" t="str">
        <f>IF(IFERROR(VLOOKUP(F583,F584:F$1993,1,0),"")="","",COUNTIF(F:F,F583))</f>
        <v/>
      </c>
      <c r="BI583" s="4"/>
      <c r="BM583" s="5" t="str">
        <f>IF(B583="","",IF(BH583="",1+(MAX(BM$2:BM582)),""))</f>
        <v/>
      </c>
      <c r="BN583" s="5" t="str">
        <f t="shared" si="130"/>
        <v/>
      </c>
      <c r="BO583" s="5" t="str">
        <f t="shared" si="131"/>
        <v/>
      </c>
      <c r="BP583" s="15" t="str">
        <f t="shared" si="132"/>
        <v/>
      </c>
      <c r="BQ583" s="29"/>
      <c r="BR583" s="16"/>
      <c r="BS583" s="5" t="str">
        <f t="shared" si="127"/>
        <v/>
      </c>
      <c r="BV583" s="5" t="str">
        <f t="shared" si="133"/>
        <v/>
      </c>
      <c r="BW583" s="5" t="str">
        <f>IF(I583="","",IFERROR(IF(VLOOKUP(I583,I$2:I582,1,0)=0,"",""),I583))</f>
        <v/>
      </c>
      <c r="BX583" s="25" t="str">
        <f>IF(BW583="","",(IFERROR(VLOOKUP(MID(BW583,1,1),$CO$2:CS$28,3,0),0)+IFERROR(VLOOKUP(MID(BW583,2,1),CO$2:CS$28,4,0),0)+IFERROR(VLOOKUP(MID(BW583,3,1),CO$2:CS$28,5,0),0)+(ROW(BW583)/1000000000000)))</f>
        <v/>
      </c>
      <c r="BZ583" s="5">
        <v>582</v>
      </c>
      <c r="CA583" s="5" t="str">
        <f>IFERROR(VLOOKUP(BZ583,BV$2:BW1659,2,0),"")</f>
        <v/>
      </c>
      <c r="CU583" s="5" t="e">
        <f>IF(REPORTE!AH$2="si",IF(F583=VALUE(REPORTE!C$11),IF(SUM(CU584:CU$1993),CONCATENATE(INT(B583),", "),INT(B583)),""),IF(F583=VALUE(REPORTE!C$10),IF(SUM(CU584:CU$1993),CONCATENATE(INT(B583),", "),INT(B583)),""))</f>
        <v>#VALUE!</v>
      </c>
    </row>
    <row r="584" spans="1:100" s="5" customFormat="1" ht="15" customHeight="1" x14ac:dyDescent="0.25">
      <c r="A584" s="4" t="str">
        <f t="shared" si="129"/>
        <v/>
      </c>
      <c r="B584" s="6"/>
      <c r="C584" s="4"/>
      <c r="D584" s="4"/>
      <c r="F584" s="6"/>
      <c r="G584" s="1" t="str">
        <f>IFERROR(INDEX('padron cfe'!B:B,MATCH(DATOS!F584,'padron cfe'!A:A,0),1),"")</f>
        <v/>
      </c>
      <c r="H584" s="4"/>
      <c r="J584" s="2" t="str">
        <f>IFERROR(INDEX('padron cfe'!C:C,MATCH(DATOS!F584,'padron cfe'!A:A,0),1),"")</f>
        <v/>
      </c>
      <c r="K584" s="4"/>
      <c r="L584" s="4" t="str">
        <f>IFERROR(IF(VLOOKUP(I584,I$2:L583,4,0)=0,"",VLOOKUP(I584,I$2:L583,4,0)),"")</f>
        <v/>
      </c>
      <c r="M584" s="4" t="str">
        <f>IFERROR(IF(VLOOKUP(I584,I$2:M583,5,0)=0,"",VLOOKUP(I584,I$2:M583,5,0)),"")</f>
        <v/>
      </c>
      <c r="N584" s="4"/>
      <c r="O584" s="2"/>
      <c r="P584" s="2"/>
      <c r="T584" s="2" t="str">
        <f>IFERROR(INDEX('padron cfe'!D:D,MATCH(DATOS!F584,'padron cfe'!A:A,0),1),"")</f>
        <v/>
      </c>
      <c r="U584" s="4"/>
      <c r="V584" s="4"/>
      <c r="W584" s="4"/>
      <c r="X584" s="4"/>
      <c r="Y584" s="4"/>
      <c r="AA584" s="4"/>
      <c r="AB584" s="4"/>
      <c r="AC584" s="4"/>
      <c r="AD584" s="4"/>
      <c r="AE584" s="4"/>
      <c r="AF584" s="97" t="str">
        <f>IFERROR(INDEX(bombas!F:F,MATCH(B584,bombas!I:I,0),1),"")</f>
        <v/>
      </c>
      <c r="AG584" s="6" t="str">
        <f>IFERROR(INDEX(bombas!H:H,MATCH(B584,bombas!I:I,0),1),"")</f>
        <v/>
      </c>
      <c r="AH584" s="4"/>
      <c r="AI584" s="4" t="str">
        <f t="shared" si="134"/>
        <v/>
      </c>
      <c r="AJ584" s="4"/>
      <c r="AK584" s="127" t="str">
        <f t="shared" si="128"/>
        <v/>
      </c>
      <c r="AL584" s="2" t="str">
        <f>IFERROR(IF(INDEX(AL$1:AL583,MATCH(I584,I$1:I583,0),1)=0,"",INDEX(AL$1:AL583,MATCH(I584,I$1:I583,0),1)),"")</f>
        <v/>
      </c>
      <c r="AM584" s="2" t="str">
        <f>IFERROR(IF(INDEX(AM$1:AM583,MATCH(I584,I$1:I583,0),1)=0,"",INDEX(AM$1:AM583,MATCH(I584,I$1:I583,0),1)),"")</f>
        <v/>
      </c>
      <c r="AN584" s="2" t="str">
        <f>IFERROR(IF(INDEX(AN$1:AN583,MATCH(I584,I$1:I583,0),1)=0,"",INDEX(AN$1:AN583,MATCH(I584,I$1:I583,0),1)),"")</f>
        <v/>
      </c>
      <c r="AO584" s="2"/>
      <c r="AP584" s="2"/>
      <c r="AQ584" s="2"/>
      <c r="AR584" s="4"/>
      <c r="AS584" s="4"/>
      <c r="AT584" s="4"/>
      <c r="AU584" s="4"/>
      <c r="AV584" s="4"/>
      <c r="AW584" s="4"/>
      <c r="AX584" s="4"/>
      <c r="AY584" s="4"/>
      <c r="AZ584" s="4"/>
      <c r="BB584" s="4"/>
      <c r="BH584" s="4" t="str">
        <f>IF(IFERROR(VLOOKUP(F584,F585:F$1993,1,0),"")="","",COUNTIF(F:F,F584))</f>
        <v/>
      </c>
      <c r="BI584" s="4"/>
      <c r="BM584" s="5" t="str">
        <f>IF(B584="","",IF(BH584="",1+(MAX(BM$2:BM583)),""))</f>
        <v/>
      </c>
      <c r="BN584" s="5" t="str">
        <f t="shared" si="130"/>
        <v/>
      </c>
      <c r="BO584" s="5" t="str">
        <f t="shared" si="131"/>
        <v/>
      </c>
      <c r="BP584" s="15" t="str">
        <f t="shared" si="132"/>
        <v/>
      </c>
      <c r="BQ584" s="29"/>
      <c r="BR584" s="16"/>
      <c r="BS584" s="5" t="str">
        <f t="shared" si="127"/>
        <v/>
      </c>
      <c r="BV584" s="5" t="str">
        <f t="shared" si="133"/>
        <v/>
      </c>
      <c r="BW584" s="5" t="str">
        <f>IF(I584="","",IFERROR(IF(VLOOKUP(I584,I$2:I583,1,0)=0,"",""),I584))</f>
        <v/>
      </c>
      <c r="BX584" s="25" t="str">
        <f>IF(BW584="","",(IFERROR(VLOOKUP(MID(BW584,1,1),$CO$2:CS$28,3,0),0)+IFERROR(VLOOKUP(MID(BW584,2,1),CO$2:CS$28,4,0),0)+IFERROR(VLOOKUP(MID(BW584,3,1),CO$2:CS$28,5,0),0)+(ROW(BW584)/1000000000000)))</f>
        <v/>
      </c>
      <c r="BZ584" s="5">
        <v>583</v>
      </c>
      <c r="CA584" s="5" t="str">
        <f>IFERROR(VLOOKUP(BZ584,BV$2:BW1660,2,0),"")</f>
        <v/>
      </c>
      <c r="CU584" s="5" t="e">
        <f>IF(REPORTE!AH$2="si",IF(F584=VALUE(REPORTE!C$11),IF(SUM(CU585:CU$1993),CONCATENATE(INT(B584),", "),INT(B584)),""),IF(F584=VALUE(REPORTE!C$10),IF(SUM(CU585:CU$1993),CONCATENATE(INT(B584),", "),INT(B584)),""))</f>
        <v>#VALUE!</v>
      </c>
    </row>
    <row r="585" spans="1:100" s="5" customFormat="1" ht="15" customHeight="1" x14ac:dyDescent="0.25">
      <c r="A585" s="4" t="str">
        <f t="shared" si="129"/>
        <v/>
      </c>
      <c r="B585" s="6"/>
      <c r="C585" s="4"/>
      <c r="D585" s="4"/>
      <c r="F585" s="6"/>
      <c r="G585" s="1" t="str">
        <f>IFERROR(INDEX('padron cfe'!B:B,MATCH(DATOS!F585,'padron cfe'!A:A,0),1),"")</f>
        <v/>
      </c>
      <c r="H585" s="4"/>
      <c r="J585" s="2" t="str">
        <f>IFERROR(INDEX('padron cfe'!C:C,MATCH(DATOS!F585,'padron cfe'!A:A,0),1),"")</f>
        <v/>
      </c>
      <c r="K585" s="4"/>
      <c r="L585" s="4" t="str">
        <f>IFERROR(IF(VLOOKUP(I585,I$2:L584,4,0)=0,"",VLOOKUP(I585,I$2:L584,4,0)),"")</f>
        <v/>
      </c>
      <c r="M585" s="4" t="str">
        <f>IFERROR(IF(VLOOKUP(I585,I$2:M584,5,0)=0,"",VLOOKUP(I585,I$2:M584,5,0)),"")</f>
        <v/>
      </c>
      <c r="N585" s="4"/>
      <c r="O585" s="2"/>
      <c r="P585" s="2"/>
      <c r="T585" s="2" t="str">
        <f>IFERROR(INDEX('padron cfe'!D:D,MATCH(DATOS!F585,'padron cfe'!A:A,0),1),"")</f>
        <v/>
      </c>
      <c r="U585" s="4"/>
      <c r="V585" s="4"/>
      <c r="W585" s="4"/>
      <c r="X585" s="4"/>
      <c r="Y585" s="4"/>
      <c r="AA585" s="4"/>
      <c r="AB585" s="4"/>
      <c r="AC585" s="4"/>
      <c r="AD585" s="4"/>
      <c r="AE585" s="4"/>
      <c r="AF585" s="97" t="str">
        <f>IFERROR(INDEX(bombas!F:F,MATCH(B585,bombas!I:I,0),1),"")</f>
        <v/>
      </c>
      <c r="AG585" s="6" t="str">
        <f>IFERROR(INDEX(bombas!H:H,MATCH(B585,bombas!I:I,0),1),"")</f>
        <v/>
      </c>
      <c r="AH585" s="4"/>
      <c r="AI585" s="4" t="str">
        <f t="shared" si="134"/>
        <v/>
      </c>
      <c r="AJ585" s="4"/>
      <c r="AK585" s="127" t="str">
        <f t="shared" si="128"/>
        <v/>
      </c>
      <c r="AL585" s="2" t="str">
        <f>IFERROR(IF(INDEX(AL$1:AL584,MATCH(I585,I$1:I584,0),1)=0,"",INDEX(AL$1:AL584,MATCH(I585,I$1:I584,0),1)),"")</f>
        <v/>
      </c>
      <c r="AM585" s="2" t="str">
        <f>IFERROR(IF(INDEX(AM$1:AM584,MATCH(I585,I$1:I584,0),1)=0,"",INDEX(AM$1:AM584,MATCH(I585,I$1:I584,0),1)),"")</f>
        <v/>
      </c>
      <c r="AN585" s="2" t="str">
        <f>IFERROR(IF(INDEX(AN$1:AN584,MATCH(I585,I$1:I584,0),1)=0,"",INDEX(AN$1:AN584,MATCH(I585,I$1:I584,0),1)),"")</f>
        <v/>
      </c>
      <c r="AO585" s="2"/>
      <c r="AP585" s="2"/>
      <c r="AQ585" s="2"/>
      <c r="AR585" s="4"/>
      <c r="AS585" s="4"/>
      <c r="AT585" s="4"/>
      <c r="AU585" s="4"/>
      <c r="AV585" s="4"/>
      <c r="AW585" s="4"/>
      <c r="AX585" s="4"/>
      <c r="AY585" s="4"/>
      <c r="AZ585" s="4"/>
      <c r="BB585" s="4"/>
      <c r="BH585" s="4" t="str">
        <f>IF(IFERROR(VLOOKUP(F585,F586:F$1993,1,0),"")="","",COUNTIF(F:F,F585))</f>
        <v/>
      </c>
      <c r="BI585" s="4"/>
      <c r="BM585" s="5" t="str">
        <f>IF(B585="","",IF(BH585="",1+(MAX(BM$2:BM584)),""))</f>
        <v/>
      </c>
      <c r="BN585" s="5" t="str">
        <f t="shared" si="130"/>
        <v/>
      </c>
      <c r="BO585" s="5" t="str">
        <f t="shared" si="131"/>
        <v/>
      </c>
      <c r="BP585" s="15" t="str">
        <f t="shared" si="132"/>
        <v/>
      </c>
      <c r="BQ585" s="29"/>
      <c r="BR585" s="16"/>
      <c r="BS585" s="5" t="str">
        <f t="shared" si="127"/>
        <v/>
      </c>
      <c r="BV585" s="5" t="str">
        <f t="shared" si="133"/>
        <v/>
      </c>
      <c r="BW585" s="5" t="str">
        <f>IF(I585="","",IFERROR(IF(VLOOKUP(I585,I$2:I584,1,0)=0,"",""),I585))</f>
        <v/>
      </c>
      <c r="BX585" s="25" t="str">
        <f>IF(BW585="","",(IFERROR(VLOOKUP(MID(BW585,1,1),$CO$2:CS$28,3,0),0)+IFERROR(VLOOKUP(MID(BW585,2,1),CO$2:CS$28,4,0),0)+IFERROR(VLOOKUP(MID(BW585,3,1),CO$2:CS$28,5,0),0)+(ROW(BW585)/1000000000000)))</f>
        <v/>
      </c>
      <c r="BZ585" s="5">
        <v>584</v>
      </c>
      <c r="CA585" s="5" t="str">
        <f>IFERROR(VLOOKUP(BZ585,BV$2:BW1661,2,0),"")</f>
        <v/>
      </c>
      <c r="CU585" s="5" t="e">
        <f>IF(REPORTE!AH$2="si",IF(F585=VALUE(REPORTE!C$11),IF(SUM(CU586:CU$1993),CONCATENATE(INT(B585),", "),INT(B585)),""),IF(F585=VALUE(REPORTE!C$10),IF(SUM(CU586:CU$1993),CONCATENATE(INT(B585),", "),INT(B585)),""))</f>
        <v>#VALUE!</v>
      </c>
    </row>
    <row r="586" spans="1:100" s="5" customFormat="1" ht="15" customHeight="1" x14ac:dyDescent="0.25">
      <c r="A586" s="4" t="str">
        <f t="shared" si="129"/>
        <v/>
      </c>
      <c r="B586" s="6"/>
      <c r="C586" s="4"/>
      <c r="D586" s="4"/>
      <c r="F586" s="6"/>
      <c r="G586" s="1" t="str">
        <f>IFERROR(INDEX('padron cfe'!B:B,MATCH(DATOS!F586,'padron cfe'!A:A,0),1),"")</f>
        <v/>
      </c>
      <c r="H586" s="4"/>
      <c r="J586" s="2" t="str">
        <f>IFERROR(INDEX('padron cfe'!C:C,MATCH(DATOS!F586,'padron cfe'!A:A,0),1),"")</f>
        <v/>
      </c>
      <c r="K586" s="4"/>
      <c r="L586" s="4" t="str">
        <f>IFERROR(IF(VLOOKUP(I586,I$2:L585,4,0)=0,"",VLOOKUP(I586,I$2:L585,4,0)),"")</f>
        <v/>
      </c>
      <c r="M586" s="4" t="str">
        <f>IFERROR(IF(VLOOKUP(I586,I$2:M585,5,0)=0,"",VLOOKUP(I586,I$2:M585,5,0)),"")</f>
        <v/>
      </c>
      <c r="N586" s="4"/>
      <c r="O586" s="2"/>
      <c r="P586" s="2"/>
      <c r="T586" s="2" t="str">
        <f>IFERROR(INDEX('padron cfe'!D:D,MATCH(DATOS!F586,'padron cfe'!A:A,0),1),"")</f>
        <v/>
      </c>
      <c r="U586" s="4"/>
      <c r="V586" s="4"/>
      <c r="W586" s="4"/>
      <c r="X586" s="4"/>
      <c r="Y586" s="4"/>
      <c r="AA586" s="4"/>
      <c r="AB586" s="4"/>
      <c r="AC586" s="4"/>
      <c r="AD586" s="4"/>
      <c r="AE586" s="4"/>
      <c r="AF586" s="97" t="str">
        <f>IFERROR(INDEX(bombas!F:F,MATCH(B586,bombas!I:I,0),1),"")</f>
        <v/>
      </c>
      <c r="AG586" s="6" t="str">
        <f>IFERROR(INDEX(bombas!H:H,MATCH(B586,bombas!I:I,0),1),"")</f>
        <v/>
      </c>
      <c r="AH586" s="4"/>
      <c r="AI586" s="4" t="str">
        <f t="shared" si="134"/>
        <v/>
      </c>
      <c r="AJ586" s="4"/>
      <c r="AK586" s="127" t="str">
        <f t="shared" si="128"/>
        <v/>
      </c>
      <c r="AL586" s="2" t="str">
        <f>IFERROR(IF(INDEX(AL$1:AL585,MATCH(I586,I$1:I585,0),1)=0,"",INDEX(AL$1:AL585,MATCH(I586,I$1:I585,0),1)),"")</f>
        <v/>
      </c>
      <c r="AM586" s="2" t="str">
        <f>IFERROR(IF(INDEX(AM$1:AM585,MATCH(I586,I$1:I585,0),1)=0,"",INDEX(AM$1:AM585,MATCH(I586,I$1:I585,0),1)),"")</f>
        <v/>
      </c>
      <c r="AN586" s="2" t="str">
        <f>IFERROR(IF(INDEX(AN$1:AN585,MATCH(I586,I$1:I585,0),1)=0,"",INDEX(AN$1:AN585,MATCH(I586,I$1:I585,0),1)),"")</f>
        <v/>
      </c>
      <c r="AO586" s="2"/>
      <c r="AP586" s="2"/>
      <c r="AQ586" s="2"/>
      <c r="AR586" s="4"/>
      <c r="AS586" s="4"/>
      <c r="AT586" s="4"/>
      <c r="AU586" s="4"/>
      <c r="AV586" s="4"/>
      <c r="AW586" s="4"/>
      <c r="AX586" s="4"/>
      <c r="AY586" s="4"/>
      <c r="AZ586" s="4"/>
      <c r="BB586" s="4"/>
      <c r="BH586" s="4" t="str">
        <f>IF(IFERROR(VLOOKUP(F586,F587:F$1993,1,0),"")="","",COUNTIF(F:F,F586))</f>
        <v/>
      </c>
      <c r="BI586" s="4"/>
      <c r="BM586" s="5" t="str">
        <f>IF(B586="","",IF(BH586="",1+(MAX(BM$2:BM585)),""))</f>
        <v/>
      </c>
      <c r="BN586" s="5" t="str">
        <f t="shared" si="130"/>
        <v/>
      </c>
      <c r="BO586" s="5" t="str">
        <f t="shared" si="131"/>
        <v/>
      </c>
      <c r="BP586" s="15" t="str">
        <f t="shared" si="132"/>
        <v/>
      </c>
      <c r="BQ586" s="29"/>
      <c r="BR586" s="16"/>
      <c r="BS586" s="5" t="str">
        <f t="shared" si="127"/>
        <v/>
      </c>
      <c r="BV586" s="5" t="str">
        <f t="shared" si="133"/>
        <v/>
      </c>
      <c r="BW586" s="5" t="str">
        <f>IF(I586="","",IFERROR(IF(VLOOKUP(I586,I$2:I585,1,0)=0,"",""),I586))</f>
        <v/>
      </c>
      <c r="BX586" s="25" t="str">
        <f>IF(BW586="","",(IFERROR(VLOOKUP(MID(BW586,1,1),$CO$2:CS$28,3,0),0)+IFERROR(VLOOKUP(MID(BW586,2,1),CO$2:CS$28,4,0),0)+IFERROR(VLOOKUP(MID(BW586,3,1),CO$2:CS$28,5,0),0)+(ROW(BW586)/1000000000000)))</f>
        <v/>
      </c>
      <c r="BZ586" s="5">
        <v>585</v>
      </c>
      <c r="CA586" s="5" t="str">
        <f>IFERROR(VLOOKUP(BZ586,BV$2:BW1662,2,0),"")</f>
        <v/>
      </c>
      <c r="CU586" s="5" t="e">
        <f>IF(REPORTE!AH$2="si",IF(F586=VALUE(REPORTE!C$11),IF(SUM(CU587:CU$1993),CONCATENATE(INT(B586),", "),INT(B586)),""),IF(F586=VALUE(REPORTE!C$10),IF(SUM(CU587:CU$1993),CONCATENATE(INT(B586),", "),INT(B586)),""))</f>
        <v>#VALUE!</v>
      </c>
    </row>
    <row r="587" spans="1:100" s="5" customFormat="1" ht="15" customHeight="1" x14ac:dyDescent="0.25">
      <c r="A587" s="4" t="str">
        <f t="shared" si="129"/>
        <v/>
      </c>
      <c r="B587" s="6"/>
      <c r="C587" s="4"/>
      <c r="D587" s="4"/>
      <c r="F587" s="6"/>
      <c r="G587" s="1" t="str">
        <f>IFERROR(INDEX('padron cfe'!B:B,MATCH(DATOS!F587,'padron cfe'!A:A,0),1),"")</f>
        <v/>
      </c>
      <c r="H587" s="4"/>
      <c r="J587" s="2" t="str">
        <f>IFERROR(INDEX('padron cfe'!C:C,MATCH(DATOS!F587,'padron cfe'!A:A,0),1),"")</f>
        <v/>
      </c>
      <c r="K587" s="4"/>
      <c r="L587" s="4" t="str">
        <f>IFERROR(IF(VLOOKUP(I587,I$2:L586,4,0)=0,"",VLOOKUP(I587,I$2:L586,4,0)),"")</f>
        <v/>
      </c>
      <c r="M587" s="4" t="str">
        <f>IFERROR(IF(VLOOKUP(I587,I$2:M586,5,0)=0,"",VLOOKUP(I587,I$2:M586,5,0)),"")</f>
        <v/>
      </c>
      <c r="N587" s="4"/>
      <c r="O587" s="2"/>
      <c r="P587" s="2"/>
      <c r="T587" s="2" t="str">
        <f>IFERROR(INDEX('padron cfe'!D:D,MATCH(DATOS!F587,'padron cfe'!A:A,0),1),"")</f>
        <v/>
      </c>
      <c r="U587" s="4"/>
      <c r="V587" s="4"/>
      <c r="W587" s="4"/>
      <c r="X587" s="4"/>
      <c r="Y587" s="4"/>
      <c r="AA587" s="4"/>
      <c r="AB587" s="4"/>
      <c r="AC587" s="4"/>
      <c r="AD587" s="4"/>
      <c r="AE587" s="4"/>
      <c r="AF587" s="97" t="str">
        <f>IFERROR(INDEX(bombas!F:F,MATCH(B587,bombas!I:I,0),1),"")</f>
        <v/>
      </c>
      <c r="AG587" s="6" t="str">
        <f>IFERROR(INDEX(bombas!H:H,MATCH(B587,bombas!I:I,0),1),"")</f>
        <v/>
      </c>
      <c r="AH587" s="4"/>
      <c r="AI587" s="4" t="str">
        <f t="shared" si="134"/>
        <v/>
      </c>
      <c r="AJ587" s="4"/>
      <c r="AK587" s="127" t="str">
        <f t="shared" si="128"/>
        <v/>
      </c>
      <c r="AL587" s="2" t="str">
        <f>IFERROR(IF(INDEX(AL$1:AL586,MATCH(I587,I$1:I586,0),1)=0,"",INDEX(AL$1:AL586,MATCH(I587,I$1:I586,0),1)),"")</f>
        <v/>
      </c>
      <c r="AM587" s="2" t="str">
        <f>IFERROR(IF(INDEX(AM$1:AM586,MATCH(I587,I$1:I586,0),1)=0,"",INDEX(AM$1:AM586,MATCH(I587,I$1:I586,0),1)),"")</f>
        <v/>
      </c>
      <c r="AN587" s="2" t="str">
        <f>IFERROR(IF(INDEX(AN$1:AN586,MATCH(I587,I$1:I586,0),1)=0,"",INDEX(AN$1:AN586,MATCH(I587,I$1:I586,0),1)),"")</f>
        <v/>
      </c>
      <c r="AO587" s="2"/>
      <c r="AP587" s="2"/>
      <c r="AQ587" s="2"/>
      <c r="AR587" s="4"/>
      <c r="AS587" s="4"/>
      <c r="AT587" s="4"/>
      <c r="AU587" s="4"/>
      <c r="AV587" s="4"/>
      <c r="AW587" s="4"/>
      <c r="AX587" s="4"/>
      <c r="AY587" s="4"/>
      <c r="AZ587" s="4"/>
      <c r="BB587" s="4"/>
      <c r="BH587" s="4" t="str">
        <f>IF(IFERROR(VLOOKUP(F587,F588:F$1993,1,0),"")="","",COUNTIF(F:F,F587))</f>
        <v/>
      </c>
      <c r="BI587" s="4"/>
      <c r="BM587" s="5" t="str">
        <f>IF(B587="","",IF(BH587="",1+(MAX(BM$2:BM586)),""))</f>
        <v/>
      </c>
      <c r="BN587" s="5" t="str">
        <f t="shared" si="130"/>
        <v/>
      </c>
      <c r="BO587" s="5" t="str">
        <f t="shared" si="131"/>
        <v/>
      </c>
      <c r="BP587" s="15" t="str">
        <f t="shared" si="132"/>
        <v/>
      </c>
      <c r="BQ587" s="29"/>
      <c r="BR587" s="16"/>
      <c r="BS587" s="5" t="str">
        <f t="shared" si="127"/>
        <v/>
      </c>
      <c r="BV587" s="5" t="str">
        <f t="shared" si="133"/>
        <v/>
      </c>
      <c r="BW587" s="5" t="str">
        <f>IF(I587="","",IFERROR(IF(VLOOKUP(I587,I$2:I586,1,0)=0,"",""),I587))</f>
        <v/>
      </c>
      <c r="BX587" s="25" t="str">
        <f>IF(BW587="","",(IFERROR(VLOOKUP(MID(BW587,1,1),$CO$2:CS$28,3,0),0)+IFERROR(VLOOKUP(MID(BW587,2,1),CO$2:CS$28,4,0),0)+IFERROR(VLOOKUP(MID(BW587,3,1),CO$2:CS$28,5,0),0)+(ROW(BW587)/1000000000000)))</f>
        <v/>
      </c>
      <c r="BZ587" s="5">
        <v>586</v>
      </c>
      <c r="CA587" s="5" t="str">
        <f>IFERROR(VLOOKUP(BZ587,BV$2:BW1663,2,0),"")</f>
        <v/>
      </c>
      <c r="CU587" s="5" t="e">
        <f>IF(REPORTE!AH$2="si",IF(F587=VALUE(REPORTE!C$11),IF(SUM(CU588:CU$1993),CONCATENATE(INT(B587),", "),INT(B587)),""),IF(F587=VALUE(REPORTE!C$10),IF(SUM(CU588:CU$1993),CONCATENATE(INT(B587),", "),INT(B587)),""))</f>
        <v>#VALUE!</v>
      </c>
    </row>
    <row r="588" spans="1:100" s="5" customFormat="1" ht="15" customHeight="1" x14ac:dyDescent="0.25">
      <c r="A588" s="4" t="str">
        <f t="shared" si="129"/>
        <v/>
      </c>
      <c r="B588" s="6"/>
      <c r="C588" s="4"/>
      <c r="D588" s="4"/>
      <c r="F588" s="6"/>
      <c r="G588" s="1" t="str">
        <f>IFERROR(INDEX('padron cfe'!B:B,MATCH(DATOS!F588,'padron cfe'!A:A,0),1),"")</f>
        <v/>
      </c>
      <c r="H588" s="4"/>
      <c r="J588" s="2" t="str">
        <f>IFERROR(INDEX('padron cfe'!C:C,MATCH(DATOS!F588,'padron cfe'!A:A,0),1),"")</f>
        <v/>
      </c>
      <c r="K588" s="4"/>
      <c r="L588" s="4" t="str">
        <f>IFERROR(IF(VLOOKUP(I588,I$2:L587,4,0)=0,"",VLOOKUP(I588,I$2:L587,4,0)),"")</f>
        <v/>
      </c>
      <c r="M588" s="4" t="str">
        <f>IFERROR(IF(VLOOKUP(I588,I$2:M587,5,0)=0,"",VLOOKUP(I588,I$2:M587,5,0)),"")</f>
        <v/>
      </c>
      <c r="N588" s="4"/>
      <c r="O588" s="2"/>
      <c r="P588" s="2"/>
      <c r="T588" s="2" t="str">
        <f>IFERROR(INDEX('padron cfe'!D:D,MATCH(DATOS!F588,'padron cfe'!A:A,0),1),"")</f>
        <v/>
      </c>
      <c r="U588" s="4"/>
      <c r="V588" s="4"/>
      <c r="W588" s="4"/>
      <c r="X588" s="4"/>
      <c r="Y588" s="4"/>
      <c r="AA588" s="4"/>
      <c r="AB588" s="4"/>
      <c r="AC588" s="4"/>
      <c r="AD588" s="4"/>
      <c r="AE588" s="4"/>
      <c r="AF588" s="97" t="str">
        <f>IFERROR(INDEX(bombas!F:F,MATCH(B588,bombas!I:I,0),1),"")</f>
        <v/>
      </c>
      <c r="AG588" s="6" t="str">
        <f>IFERROR(INDEX(bombas!H:H,MATCH(B588,bombas!I:I,0),1),"")</f>
        <v/>
      </c>
      <c r="AH588" s="4"/>
      <c r="AI588" s="4" t="str">
        <f t="shared" si="134"/>
        <v/>
      </c>
      <c r="AJ588" s="4"/>
      <c r="AK588" s="127" t="str">
        <f t="shared" si="128"/>
        <v/>
      </c>
      <c r="AL588" s="2" t="str">
        <f>IFERROR(IF(INDEX(AL$1:AL587,MATCH(I588,I$1:I587,0),1)=0,"",INDEX(AL$1:AL587,MATCH(I588,I$1:I587,0),1)),"")</f>
        <v/>
      </c>
      <c r="AM588" s="2" t="str">
        <f>IFERROR(IF(INDEX(AM$1:AM587,MATCH(I588,I$1:I587,0),1)=0,"",INDEX(AM$1:AM587,MATCH(I588,I$1:I587,0),1)),"")</f>
        <v/>
      </c>
      <c r="AN588" s="2" t="str">
        <f>IFERROR(IF(INDEX(AN$1:AN587,MATCH(I588,I$1:I587,0),1)=0,"",INDEX(AN$1:AN587,MATCH(I588,I$1:I587,0),1)),"")</f>
        <v/>
      </c>
      <c r="AO588" s="2"/>
      <c r="AP588" s="2"/>
      <c r="AQ588" s="2"/>
      <c r="AR588" s="4"/>
      <c r="AS588" s="4"/>
      <c r="AT588" s="4"/>
      <c r="AU588" s="4"/>
      <c r="AV588" s="4"/>
      <c r="AW588" s="4"/>
      <c r="AX588" s="4"/>
      <c r="AY588" s="4"/>
      <c r="AZ588" s="4"/>
      <c r="BB588" s="4"/>
      <c r="BH588" s="4" t="str">
        <f>IF(IFERROR(VLOOKUP(F588,F589:F$1993,1,0),"")="","",COUNTIF(F:F,F588))</f>
        <v/>
      </c>
      <c r="BI588" s="4"/>
      <c r="BM588" s="5" t="str">
        <f>IF(B588="","",IF(BH588="",1+(MAX(BM$2:BM587)),""))</f>
        <v/>
      </c>
      <c r="BN588" s="5" t="str">
        <f t="shared" si="130"/>
        <v/>
      </c>
      <c r="BO588" s="5" t="str">
        <f t="shared" si="131"/>
        <v/>
      </c>
      <c r="BP588" s="15" t="str">
        <f t="shared" si="132"/>
        <v/>
      </c>
      <c r="BQ588" s="29"/>
      <c r="BR588" s="16"/>
      <c r="BS588" s="5" t="str">
        <f t="shared" si="127"/>
        <v/>
      </c>
      <c r="BV588" s="5" t="str">
        <f t="shared" si="133"/>
        <v/>
      </c>
      <c r="BW588" s="5" t="str">
        <f>IF(I588="","",IFERROR(IF(VLOOKUP(I588,I$2:I587,1,0)=0,"",""),I588))</f>
        <v/>
      </c>
      <c r="BX588" s="25" t="str">
        <f>IF(BW588="","",(IFERROR(VLOOKUP(MID(BW588,1,1),$CO$2:CS$28,3,0),0)+IFERROR(VLOOKUP(MID(BW588,2,1),CO$2:CS$28,4,0),0)+IFERROR(VLOOKUP(MID(BW588,3,1),CO$2:CS$28,5,0),0)+(ROW(BW588)/1000000000000)))</f>
        <v/>
      </c>
      <c r="BZ588" s="5">
        <v>587</v>
      </c>
      <c r="CA588" s="5" t="str">
        <f>IFERROR(VLOOKUP(BZ588,BV$2:BW1664,2,0),"")</f>
        <v/>
      </c>
      <c r="CU588" s="5" t="e">
        <f>IF(REPORTE!AH$2="si",IF(F588=VALUE(REPORTE!C$11),IF(SUM(CU589:CU$1993),CONCATENATE(INT(B588),", "),INT(B588)),""),IF(F588=VALUE(REPORTE!C$10),IF(SUM(CU589:CU$1993),CONCATENATE(INT(B588),", "),INT(B588)),""))</f>
        <v>#VALUE!</v>
      </c>
    </row>
    <row r="589" spans="1:100" s="5" customFormat="1" ht="15" customHeight="1" x14ac:dyDescent="0.25">
      <c r="A589" s="4" t="str">
        <f t="shared" si="129"/>
        <v/>
      </c>
      <c r="B589" s="6"/>
      <c r="C589" s="4"/>
      <c r="D589" s="4"/>
      <c r="F589" s="6"/>
      <c r="G589" s="1" t="str">
        <f>IFERROR(INDEX('padron cfe'!B:B,MATCH(DATOS!F589,'padron cfe'!A:A,0),1),"")</f>
        <v/>
      </c>
      <c r="H589" s="4"/>
      <c r="J589" s="2" t="str">
        <f>IFERROR(INDEX('padron cfe'!C:C,MATCH(DATOS!F589,'padron cfe'!A:A,0),1),"")</f>
        <v/>
      </c>
      <c r="K589" s="4"/>
      <c r="L589" s="4" t="str">
        <f>IFERROR(IF(VLOOKUP(I589,I$2:L588,4,0)=0,"",VLOOKUP(I589,I$2:L588,4,0)),"")</f>
        <v/>
      </c>
      <c r="M589" s="4" t="str">
        <f>IFERROR(IF(VLOOKUP(I589,I$2:M588,5,0)=0,"",VLOOKUP(I589,I$2:M588,5,0)),"")</f>
        <v/>
      </c>
      <c r="N589" s="4"/>
      <c r="O589" s="2"/>
      <c r="P589" s="2"/>
      <c r="T589" s="2" t="str">
        <f>IFERROR(INDEX('padron cfe'!D:D,MATCH(DATOS!F589,'padron cfe'!A:A,0),1),"")</f>
        <v/>
      </c>
      <c r="U589" s="4"/>
      <c r="V589" s="4"/>
      <c r="W589" s="4"/>
      <c r="X589" s="4"/>
      <c r="Y589" s="4"/>
      <c r="AA589" s="4"/>
      <c r="AB589" s="4"/>
      <c r="AC589" s="4"/>
      <c r="AD589" s="4"/>
      <c r="AE589" s="4"/>
      <c r="AF589" s="97" t="str">
        <f>IFERROR(INDEX(bombas!F:F,MATCH(B589,bombas!I:I,0),1),"")</f>
        <v/>
      </c>
      <c r="AG589" s="6" t="str">
        <f>IFERROR(INDEX(bombas!H:H,MATCH(B589,bombas!I:I,0),1),"")</f>
        <v/>
      </c>
      <c r="AH589" s="4"/>
      <c r="AI589" s="4" t="str">
        <f t="shared" si="134"/>
        <v/>
      </c>
      <c r="AJ589" s="4"/>
      <c r="AK589" s="127" t="str">
        <f t="shared" si="128"/>
        <v/>
      </c>
      <c r="AL589" s="2" t="str">
        <f>IFERROR(IF(INDEX(AL$1:AL588,MATCH(I589,I$1:I588,0),1)=0,"",INDEX(AL$1:AL588,MATCH(I589,I$1:I588,0),1)),"")</f>
        <v/>
      </c>
      <c r="AM589" s="2" t="str">
        <f>IFERROR(IF(INDEX(AM$1:AM588,MATCH(I589,I$1:I588,0),1)=0,"",INDEX(AM$1:AM588,MATCH(I589,I$1:I588,0),1)),"")</f>
        <v/>
      </c>
      <c r="AN589" s="2" t="str">
        <f>IFERROR(IF(INDEX(AN$1:AN588,MATCH(I589,I$1:I588,0),1)=0,"",INDEX(AN$1:AN588,MATCH(I589,I$1:I588,0),1)),"")</f>
        <v/>
      </c>
      <c r="AO589" s="2"/>
      <c r="AP589" s="2"/>
      <c r="AQ589" s="2"/>
      <c r="AR589" s="4"/>
      <c r="AS589" s="4"/>
      <c r="AT589" s="4"/>
      <c r="AU589" s="4"/>
      <c r="AV589" s="4"/>
      <c r="AW589" s="4"/>
      <c r="AX589" s="4"/>
      <c r="AY589" s="4"/>
      <c r="AZ589" s="4"/>
      <c r="BB589" s="4"/>
      <c r="BH589" s="4" t="str">
        <f>IF(IFERROR(VLOOKUP(F589,F590:F$1993,1,0),"")="","",COUNTIF(F:F,F589))</f>
        <v/>
      </c>
      <c r="BI589" s="4"/>
      <c r="BM589" s="5" t="str">
        <f>IF(B589="","",IF(BH589="",1+(MAX(BM$2:BM588)),""))</f>
        <v/>
      </c>
      <c r="BN589" s="5" t="str">
        <f t="shared" si="130"/>
        <v/>
      </c>
      <c r="BO589" s="5" t="str">
        <f t="shared" si="131"/>
        <v/>
      </c>
      <c r="BP589" s="15" t="str">
        <f t="shared" si="132"/>
        <v/>
      </c>
      <c r="BQ589" s="29"/>
      <c r="BR589" s="16"/>
      <c r="BS589" s="5" t="str">
        <f t="shared" si="127"/>
        <v/>
      </c>
      <c r="BV589" s="5" t="str">
        <f t="shared" si="133"/>
        <v/>
      </c>
      <c r="BW589" s="5" t="str">
        <f>IF(I589="","",IFERROR(IF(VLOOKUP(I589,I$2:I588,1,0)=0,"",""),I589))</f>
        <v/>
      </c>
      <c r="BX589" s="25" t="str">
        <f>IF(BW589="","",(IFERROR(VLOOKUP(MID(BW589,1,1),$CO$2:CS$28,3,0),0)+IFERROR(VLOOKUP(MID(BW589,2,1),CO$2:CS$28,4,0),0)+IFERROR(VLOOKUP(MID(BW589,3,1),CO$2:CS$28,5,0),0)+(ROW(BW589)/1000000000000)))</f>
        <v/>
      </c>
      <c r="BZ589" s="5">
        <v>588</v>
      </c>
      <c r="CA589" s="5" t="str">
        <f>IFERROR(VLOOKUP(BZ589,BV$2:BW1665,2,0),"")</f>
        <v/>
      </c>
      <c r="CU589" s="5" t="e">
        <f>IF(REPORTE!AH$2="si",IF(F589=VALUE(REPORTE!C$11),IF(SUM(CU590:CU$1993),CONCATENATE(INT(B589),", "),INT(B589)),""),IF(F589=VALUE(REPORTE!C$10),IF(SUM(CU590:CU$1993),CONCATENATE(INT(B589),", "),INT(B589)),""))</f>
        <v>#VALUE!</v>
      </c>
    </row>
    <row r="590" spans="1:100" s="5" customFormat="1" ht="15" customHeight="1" x14ac:dyDescent="0.25">
      <c r="A590" s="4" t="str">
        <f t="shared" si="129"/>
        <v/>
      </c>
      <c r="B590" s="6"/>
      <c r="C590" s="4"/>
      <c r="D590" s="4"/>
      <c r="F590" s="6"/>
      <c r="G590" s="1" t="str">
        <f>IFERROR(INDEX('padron cfe'!B:B,MATCH(DATOS!F590,'padron cfe'!A:A,0),1),"")</f>
        <v/>
      </c>
      <c r="H590" s="4"/>
      <c r="J590" s="2" t="str">
        <f>IFERROR(INDEX('padron cfe'!C:C,MATCH(DATOS!F590,'padron cfe'!A:A,0),1),"")</f>
        <v/>
      </c>
      <c r="K590" s="4"/>
      <c r="L590" s="4" t="str">
        <f>IFERROR(IF(VLOOKUP(I590,I$2:L589,4,0)=0,"",VLOOKUP(I590,I$2:L589,4,0)),"")</f>
        <v/>
      </c>
      <c r="M590" s="4" t="str">
        <f>IFERROR(IF(VLOOKUP(I590,I$2:M589,5,0)=0,"",VLOOKUP(I590,I$2:M589,5,0)),"")</f>
        <v/>
      </c>
      <c r="N590" s="4"/>
      <c r="O590" s="2"/>
      <c r="P590" s="2"/>
      <c r="T590" s="2" t="str">
        <f>IFERROR(INDEX('padron cfe'!D:D,MATCH(DATOS!F590,'padron cfe'!A:A,0),1),"")</f>
        <v/>
      </c>
      <c r="U590" s="4"/>
      <c r="V590" s="4"/>
      <c r="W590" s="4"/>
      <c r="X590" s="4"/>
      <c r="Y590" s="4"/>
      <c r="AA590" s="4"/>
      <c r="AB590" s="4"/>
      <c r="AC590" s="4"/>
      <c r="AD590" s="4"/>
      <c r="AE590" s="4"/>
      <c r="AF590" s="97" t="str">
        <f>IFERROR(INDEX(bombas!F:F,MATCH(B590,bombas!I:I,0),1),"")</f>
        <v/>
      </c>
      <c r="AG590" s="6" t="str">
        <f>IFERROR(INDEX(bombas!H:H,MATCH(B590,bombas!I:I,0),1),"")</f>
        <v/>
      </c>
      <c r="AH590" s="4"/>
      <c r="AI590" s="4" t="str">
        <f t="shared" si="134"/>
        <v/>
      </c>
      <c r="AJ590" s="4"/>
      <c r="AK590" s="127" t="str">
        <f t="shared" si="128"/>
        <v/>
      </c>
      <c r="AL590" s="2" t="str">
        <f>IFERROR(IF(INDEX(AL$1:AL589,MATCH(I590,I$1:I589,0),1)=0,"",INDEX(AL$1:AL589,MATCH(I590,I$1:I589,0),1)),"")</f>
        <v/>
      </c>
      <c r="AM590" s="2" t="str">
        <f>IFERROR(IF(INDEX(AM$1:AM589,MATCH(I590,I$1:I589,0),1)=0,"",INDEX(AM$1:AM589,MATCH(I590,I$1:I589,0),1)),"")</f>
        <v/>
      </c>
      <c r="AN590" s="2" t="str">
        <f>IFERROR(IF(INDEX(AN$1:AN589,MATCH(I590,I$1:I589,0),1)=0,"",INDEX(AN$1:AN589,MATCH(I590,I$1:I589,0),1)),"")</f>
        <v/>
      </c>
      <c r="AO590" s="2"/>
      <c r="AP590" s="2"/>
      <c r="AQ590" s="2"/>
      <c r="AR590" s="4"/>
      <c r="AS590" s="4"/>
      <c r="AT590" s="4"/>
      <c r="AU590" s="4"/>
      <c r="AV590" s="4"/>
      <c r="AW590" s="4"/>
      <c r="AX590" s="4"/>
      <c r="AY590" s="4"/>
      <c r="AZ590" s="4"/>
      <c r="BB590" s="4"/>
      <c r="BH590" s="4" t="str">
        <f>IF(IFERROR(VLOOKUP(F590,F591:F$1993,1,0),"")="","",COUNTIF(F:F,F590))</f>
        <v/>
      </c>
      <c r="BI590" s="4"/>
      <c r="BM590" s="5" t="str">
        <f>IF(B590="","",IF(BH590="",1+(MAX(BM$2:BM589)),""))</f>
        <v/>
      </c>
      <c r="BN590" s="5" t="str">
        <f t="shared" si="130"/>
        <v/>
      </c>
      <c r="BO590" s="5" t="str">
        <f t="shared" si="131"/>
        <v/>
      </c>
      <c r="BP590" s="15" t="str">
        <f t="shared" si="132"/>
        <v/>
      </c>
      <c r="BQ590" s="29"/>
      <c r="BR590" s="16"/>
      <c r="BS590" s="5" t="str">
        <f t="shared" si="127"/>
        <v/>
      </c>
      <c r="BV590" s="5" t="str">
        <f t="shared" si="133"/>
        <v/>
      </c>
      <c r="BW590" s="5" t="str">
        <f>IF(I590="","",IFERROR(IF(VLOOKUP(I590,I$2:I589,1,0)=0,"",""),I590))</f>
        <v/>
      </c>
      <c r="BX590" s="25" t="str">
        <f>IF(BW590="","",(IFERROR(VLOOKUP(MID(BW590,1,1),$CO$2:CS$28,3,0),0)+IFERROR(VLOOKUP(MID(BW590,2,1),CO$2:CS$28,4,0),0)+IFERROR(VLOOKUP(MID(BW590,3,1),CO$2:CS$28,5,0),0)+(ROW(BW590)/1000000000000)))</f>
        <v/>
      </c>
      <c r="BZ590" s="5">
        <v>589</v>
      </c>
      <c r="CA590" s="5" t="str">
        <f>IFERROR(VLOOKUP(BZ590,BV$2:BW1666,2,0),"")</f>
        <v/>
      </c>
      <c r="CU590" s="5" t="e">
        <f>IF(REPORTE!AH$2="si",IF(F590=VALUE(REPORTE!C$11),IF(SUM(CU591:CU$1993),CONCATENATE(INT(B590),", "),INT(B590)),""),IF(F590=VALUE(REPORTE!C$10),IF(SUM(CU591:CU$1993),CONCATENATE(INT(B590),", "),INT(B590)),""))</f>
        <v>#VALUE!</v>
      </c>
      <c r="CV590" s="5" t="e">
        <f>CONCATENATE(CU590,CU591,CU592,CU593,CU594,CU595,CU596,CU597,CU598,CU599,CU600,CU601,CU602,CU603,CU604,CU605,CU606,CU607,CU608,CU609,CU610,CU611,CU612,CU613,CU614,CU615,CU616,CU617,CU618,CU619,CU620,CU621,CU622,CU623,CU624,CU625,CU626,CU627,CU628,CU629,CU630,CU631)</f>
        <v>#VALUE!</v>
      </c>
    </row>
    <row r="591" spans="1:100" s="5" customFormat="1" ht="15" customHeight="1" x14ac:dyDescent="0.25">
      <c r="A591" s="4" t="str">
        <f t="shared" si="129"/>
        <v/>
      </c>
      <c r="B591" s="6"/>
      <c r="C591" s="4"/>
      <c r="D591" s="4"/>
      <c r="F591" s="6"/>
      <c r="G591" s="1" t="str">
        <f>IFERROR(INDEX('padron cfe'!B:B,MATCH(DATOS!F591,'padron cfe'!A:A,0),1),"")</f>
        <v/>
      </c>
      <c r="H591" s="4"/>
      <c r="J591" s="2" t="str">
        <f>IFERROR(INDEX('padron cfe'!C:C,MATCH(DATOS!F591,'padron cfe'!A:A,0),1),"")</f>
        <v/>
      </c>
      <c r="K591" s="4"/>
      <c r="L591" s="4" t="str">
        <f>IFERROR(IF(VLOOKUP(I591,I$2:L590,4,0)=0,"",VLOOKUP(I591,I$2:L590,4,0)),"")</f>
        <v/>
      </c>
      <c r="M591" s="4" t="str">
        <f>IFERROR(IF(VLOOKUP(I591,I$2:M590,5,0)=0,"",VLOOKUP(I591,I$2:M590,5,0)),"")</f>
        <v/>
      </c>
      <c r="N591" s="4"/>
      <c r="O591" s="2"/>
      <c r="P591" s="2"/>
      <c r="T591" s="2" t="str">
        <f>IFERROR(INDEX('padron cfe'!D:D,MATCH(DATOS!F591,'padron cfe'!A:A,0),1),"")</f>
        <v/>
      </c>
      <c r="U591" s="4"/>
      <c r="V591" s="4"/>
      <c r="W591" s="4"/>
      <c r="X591" s="4"/>
      <c r="Y591" s="4"/>
      <c r="AA591" s="4"/>
      <c r="AB591" s="4"/>
      <c r="AC591" s="4"/>
      <c r="AD591" s="4"/>
      <c r="AE591" s="4"/>
      <c r="AF591" s="97" t="str">
        <f>IFERROR(INDEX(bombas!F:F,MATCH(B591,bombas!I:I,0),1),"")</f>
        <v/>
      </c>
      <c r="AG591" s="6" t="str">
        <f>IFERROR(INDEX(bombas!H:H,MATCH(B591,bombas!I:I,0),1),"")</f>
        <v/>
      </c>
      <c r="AH591" s="4"/>
      <c r="AI591" s="4" t="str">
        <f t="shared" si="134"/>
        <v/>
      </c>
      <c r="AJ591" s="4"/>
      <c r="AK591" s="127" t="str">
        <f t="shared" si="128"/>
        <v/>
      </c>
      <c r="AL591" s="2" t="str">
        <f>IFERROR(IF(INDEX(AL$1:AL590,MATCH(I591,I$1:I590,0),1)=0,"",INDEX(AL$1:AL590,MATCH(I591,I$1:I590,0),1)),"")</f>
        <v/>
      </c>
      <c r="AM591" s="2" t="str">
        <f>IFERROR(IF(INDEX(AM$1:AM590,MATCH(I591,I$1:I590,0),1)=0,"",INDEX(AM$1:AM590,MATCH(I591,I$1:I590,0),1)),"")</f>
        <v/>
      </c>
      <c r="AN591" s="2" t="str">
        <f>IFERROR(IF(INDEX(AN$1:AN590,MATCH(I591,I$1:I590,0),1)=0,"",INDEX(AN$1:AN590,MATCH(I591,I$1:I590,0),1)),"")</f>
        <v/>
      </c>
      <c r="AO591" s="2"/>
      <c r="AP591" s="2"/>
      <c r="AQ591" s="2"/>
      <c r="AR591" s="4"/>
      <c r="AS591" s="4"/>
      <c r="AT591" s="4"/>
      <c r="AU591" s="4"/>
      <c r="AV591" s="4"/>
      <c r="AW591" s="4"/>
      <c r="AX591" s="4"/>
      <c r="AY591" s="4"/>
      <c r="AZ591" s="4"/>
      <c r="BB591" s="4"/>
      <c r="BH591" s="4" t="str">
        <f>IF(IFERROR(VLOOKUP(F591,F592:F$1993,1,0),"")="","",COUNTIF(F:F,F591))</f>
        <v/>
      </c>
      <c r="BI591" s="4"/>
      <c r="BM591" s="5" t="str">
        <f>IF(B591="","",IF(BH591="",1+(MAX(BM$2:BM590)),""))</f>
        <v/>
      </c>
      <c r="BN591" s="5" t="str">
        <f t="shared" si="130"/>
        <v/>
      </c>
      <c r="BO591" s="5" t="str">
        <f t="shared" si="131"/>
        <v/>
      </c>
      <c r="BP591" s="15" t="str">
        <f t="shared" si="132"/>
        <v/>
      </c>
      <c r="BQ591" s="29"/>
      <c r="BR591" s="16"/>
      <c r="BS591" s="5" t="str">
        <f t="shared" si="127"/>
        <v/>
      </c>
      <c r="BV591" s="5" t="str">
        <f t="shared" si="133"/>
        <v/>
      </c>
      <c r="BW591" s="5" t="str">
        <f>IF(I591="","",IFERROR(IF(VLOOKUP(I591,I$2:I590,1,0)=0,"",""),I591))</f>
        <v/>
      </c>
      <c r="BX591" s="25" t="str">
        <f>IF(BW591="","",(IFERROR(VLOOKUP(MID(BW591,1,1),$CO$2:CS$28,3,0),0)+IFERROR(VLOOKUP(MID(BW591,2,1),CO$2:CS$28,4,0),0)+IFERROR(VLOOKUP(MID(BW591,3,1),CO$2:CS$28,5,0),0)+(ROW(BW591)/1000000000000)))</f>
        <v/>
      </c>
      <c r="BZ591" s="5">
        <v>590</v>
      </c>
      <c r="CA591" s="5" t="str">
        <f>IFERROR(VLOOKUP(BZ591,BV$2:BW1667,2,0),"")</f>
        <v/>
      </c>
      <c r="CU591" s="5" t="e">
        <f>IF(REPORTE!AH$2="si",IF(F591=VALUE(REPORTE!C$11),IF(SUM(CU592:CU$1993),CONCATENATE(INT(B591),", "),INT(B591)),""),IF(F591=VALUE(REPORTE!C$10),IF(SUM(CU592:CU$1993),CONCATENATE(INT(B591),", "),INT(B591)),""))</f>
        <v>#VALUE!</v>
      </c>
    </row>
    <row r="592" spans="1:100" s="5" customFormat="1" ht="15" customHeight="1" x14ac:dyDescent="0.25">
      <c r="A592" s="4" t="str">
        <f t="shared" si="129"/>
        <v/>
      </c>
      <c r="B592" s="6"/>
      <c r="C592" s="4"/>
      <c r="D592" s="4"/>
      <c r="F592" s="6"/>
      <c r="G592" s="1" t="str">
        <f>IFERROR(INDEX('padron cfe'!B:B,MATCH(DATOS!F592,'padron cfe'!A:A,0),1),"")</f>
        <v/>
      </c>
      <c r="H592" s="4"/>
      <c r="J592" s="2" t="str">
        <f>IFERROR(INDEX('padron cfe'!C:C,MATCH(DATOS!F592,'padron cfe'!A:A,0),1),"")</f>
        <v/>
      </c>
      <c r="K592" s="4"/>
      <c r="L592" s="4" t="str">
        <f>IFERROR(IF(VLOOKUP(I592,I$2:L591,4,0)=0,"",VLOOKUP(I592,I$2:L591,4,0)),"")</f>
        <v/>
      </c>
      <c r="M592" s="4" t="str">
        <f>IFERROR(IF(VLOOKUP(I592,I$2:M591,5,0)=0,"",VLOOKUP(I592,I$2:M591,5,0)),"")</f>
        <v/>
      </c>
      <c r="N592" s="4"/>
      <c r="O592" s="2"/>
      <c r="P592" s="2"/>
      <c r="T592" s="2" t="str">
        <f>IFERROR(INDEX('padron cfe'!D:D,MATCH(DATOS!F592,'padron cfe'!A:A,0),1),"")</f>
        <v/>
      </c>
      <c r="U592" s="4"/>
      <c r="V592" s="4"/>
      <c r="W592" s="4"/>
      <c r="X592" s="4"/>
      <c r="Y592" s="4"/>
      <c r="AA592" s="4"/>
      <c r="AB592" s="4"/>
      <c r="AC592" s="4"/>
      <c r="AD592" s="4"/>
      <c r="AE592" s="4"/>
      <c r="AF592" s="97" t="str">
        <f>IFERROR(INDEX(bombas!F:F,MATCH(B592,bombas!I:I,0),1),"")</f>
        <v/>
      </c>
      <c r="AG592" s="6" t="str">
        <f>IFERROR(INDEX(bombas!H:H,MATCH(B592,bombas!I:I,0),1),"")</f>
        <v/>
      </c>
      <c r="AH592" s="4"/>
      <c r="AI592" s="4" t="str">
        <f t="shared" si="134"/>
        <v/>
      </c>
      <c r="AJ592" s="4"/>
      <c r="AK592" s="127" t="str">
        <f t="shared" si="128"/>
        <v/>
      </c>
      <c r="AL592" s="2" t="str">
        <f>IFERROR(IF(INDEX(AL$1:AL591,MATCH(I592,I$1:I591,0),1)=0,"",INDEX(AL$1:AL591,MATCH(I592,I$1:I591,0),1)),"")</f>
        <v/>
      </c>
      <c r="AM592" s="2" t="str">
        <f>IFERROR(IF(INDEX(AM$1:AM591,MATCH(I592,I$1:I591,0),1)=0,"",INDEX(AM$1:AM591,MATCH(I592,I$1:I591,0),1)),"")</f>
        <v/>
      </c>
      <c r="AN592" s="2" t="str">
        <f>IFERROR(IF(INDEX(AN$1:AN591,MATCH(I592,I$1:I591,0),1)=0,"",INDEX(AN$1:AN591,MATCH(I592,I$1:I591,0),1)),"")</f>
        <v/>
      </c>
      <c r="AO592" s="2"/>
      <c r="AP592" s="2"/>
      <c r="AQ592" s="2"/>
      <c r="AR592" s="4"/>
      <c r="AS592" s="4"/>
      <c r="AT592" s="4"/>
      <c r="AU592" s="4"/>
      <c r="AV592" s="4"/>
      <c r="AW592" s="4"/>
      <c r="AX592" s="4"/>
      <c r="AY592" s="4"/>
      <c r="AZ592" s="4"/>
      <c r="BB592" s="4"/>
      <c r="BH592" s="4" t="str">
        <f>IF(IFERROR(VLOOKUP(F592,F593:F$1993,1,0),"")="","",COUNTIF(F:F,F592))</f>
        <v/>
      </c>
      <c r="BI592" s="4"/>
      <c r="BM592" s="5" t="str">
        <f>IF(B592="","",IF(BH592="",1+(MAX(BM$2:BM591)),""))</f>
        <v/>
      </c>
      <c r="BN592" s="5" t="str">
        <f t="shared" si="130"/>
        <v/>
      </c>
      <c r="BO592" s="5" t="str">
        <f t="shared" si="131"/>
        <v/>
      </c>
      <c r="BP592" s="15" t="str">
        <f t="shared" si="132"/>
        <v/>
      </c>
      <c r="BQ592" s="29"/>
      <c r="BR592" s="16"/>
      <c r="BS592" s="5" t="str">
        <f t="shared" si="127"/>
        <v/>
      </c>
      <c r="BV592" s="5" t="str">
        <f t="shared" si="133"/>
        <v/>
      </c>
      <c r="BW592" s="5" t="str">
        <f>IF(I592="","",IFERROR(IF(VLOOKUP(I592,I$2:I591,1,0)=0,"",""),I592))</f>
        <v/>
      </c>
      <c r="BX592" s="25" t="str">
        <f>IF(BW592="","",(IFERROR(VLOOKUP(MID(BW592,1,1),$CO$2:CS$28,3,0),0)+IFERROR(VLOOKUP(MID(BW592,2,1),CO$2:CS$28,4,0),0)+IFERROR(VLOOKUP(MID(BW592,3,1),CO$2:CS$28,5,0),0)+(ROW(BW592)/1000000000000)))</f>
        <v/>
      </c>
      <c r="BZ592" s="5">
        <v>591</v>
      </c>
      <c r="CA592" s="5" t="str">
        <f>IFERROR(VLOOKUP(BZ592,BV$2:BW1668,2,0),"")</f>
        <v/>
      </c>
      <c r="CU592" s="5" t="e">
        <f>IF(REPORTE!AH$2="si",IF(F592=VALUE(REPORTE!C$11),IF(SUM(CU593:CU$1993),CONCATENATE(INT(B592),", "),INT(B592)),""),IF(F592=VALUE(REPORTE!C$10),IF(SUM(CU593:CU$1993),CONCATENATE(INT(B592),", "),INT(B592)),""))</f>
        <v>#VALUE!</v>
      </c>
    </row>
    <row r="593" spans="1:106" s="5" customFormat="1" ht="15" customHeight="1" x14ac:dyDescent="0.25">
      <c r="A593" s="4" t="str">
        <f t="shared" si="129"/>
        <v/>
      </c>
      <c r="B593" s="6"/>
      <c r="C593" s="4"/>
      <c r="D593" s="4"/>
      <c r="F593" s="6"/>
      <c r="G593" s="1" t="str">
        <f>IFERROR(INDEX('padron cfe'!B:B,MATCH(DATOS!F593,'padron cfe'!A:A,0),1),"")</f>
        <v/>
      </c>
      <c r="H593" s="4"/>
      <c r="J593" s="2" t="str">
        <f>IFERROR(INDEX('padron cfe'!C:C,MATCH(DATOS!F593,'padron cfe'!A:A,0),1),"")</f>
        <v/>
      </c>
      <c r="K593" s="4"/>
      <c r="L593" s="4" t="str">
        <f>IFERROR(IF(VLOOKUP(I593,I$2:L592,4,0)=0,"",VLOOKUP(I593,I$2:L592,4,0)),"")</f>
        <v/>
      </c>
      <c r="M593" s="4" t="str">
        <f>IFERROR(IF(VLOOKUP(I593,I$2:M592,5,0)=0,"",VLOOKUP(I593,I$2:M592,5,0)),"")</f>
        <v/>
      </c>
      <c r="N593" s="4"/>
      <c r="O593" s="2"/>
      <c r="P593" s="2"/>
      <c r="T593" s="2" t="str">
        <f>IFERROR(INDEX('padron cfe'!D:D,MATCH(DATOS!F593,'padron cfe'!A:A,0),1),"")</f>
        <v/>
      </c>
      <c r="U593" s="4"/>
      <c r="V593" s="4"/>
      <c r="W593" s="4"/>
      <c r="X593" s="4"/>
      <c r="Y593" s="4"/>
      <c r="AA593" s="4"/>
      <c r="AB593" s="4"/>
      <c r="AC593" s="4"/>
      <c r="AD593" s="4"/>
      <c r="AE593" s="4"/>
      <c r="AF593" s="97" t="str">
        <f>IFERROR(INDEX(bombas!F:F,MATCH(B593,bombas!I:I,0),1),"")</f>
        <v/>
      </c>
      <c r="AG593" s="6" t="str">
        <f>IFERROR(INDEX(bombas!H:H,MATCH(B593,bombas!I:I,0),1),"")</f>
        <v/>
      </c>
      <c r="AH593" s="4"/>
      <c r="AI593" s="4" t="str">
        <f t="shared" si="134"/>
        <v/>
      </c>
      <c r="AJ593" s="4"/>
      <c r="AK593" s="127" t="str">
        <f t="shared" si="128"/>
        <v/>
      </c>
      <c r="AL593" s="2" t="str">
        <f>IFERROR(IF(INDEX(AL$1:AL592,MATCH(I593,I$1:I592,0),1)=0,"",INDEX(AL$1:AL592,MATCH(I593,I$1:I592,0),1)),"")</f>
        <v/>
      </c>
      <c r="AM593" s="2" t="str">
        <f>IFERROR(IF(INDEX(AM$1:AM592,MATCH(I593,I$1:I592,0),1)=0,"",INDEX(AM$1:AM592,MATCH(I593,I$1:I592,0),1)),"")</f>
        <v/>
      </c>
      <c r="AN593" s="2" t="str">
        <f>IFERROR(IF(INDEX(AN$1:AN592,MATCH(I593,I$1:I592,0),1)=0,"",INDEX(AN$1:AN592,MATCH(I593,I$1:I592,0),1)),"")</f>
        <v/>
      </c>
      <c r="AO593" s="2"/>
      <c r="AP593" s="2"/>
      <c r="AQ593" s="2"/>
      <c r="AR593" s="4"/>
      <c r="AS593" s="4"/>
      <c r="AT593" s="4"/>
      <c r="AU593" s="4"/>
      <c r="AV593" s="4"/>
      <c r="AW593" s="4"/>
      <c r="AX593" s="4"/>
      <c r="AY593" s="4"/>
      <c r="AZ593" s="4"/>
      <c r="BB593" s="4"/>
      <c r="BH593" s="4" t="str">
        <f>IF(IFERROR(VLOOKUP(F593,F594:F$1993,1,0),"")="","",COUNTIF(F:F,F593))</f>
        <v/>
      </c>
      <c r="BI593" s="4"/>
      <c r="BM593" s="5" t="str">
        <f>IF(B593="","",IF(BH593="",1+(MAX(BM$2:BM592)),""))</f>
        <v/>
      </c>
      <c r="BN593" s="5" t="str">
        <f t="shared" si="130"/>
        <v/>
      </c>
      <c r="BO593" s="5" t="str">
        <f t="shared" si="131"/>
        <v/>
      </c>
      <c r="BP593" s="15" t="str">
        <f t="shared" si="132"/>
        <v/>
      </c>
      <c r="BQ593" s="29"/>
      <c r="BR593" s="16"/>
      <c r="BS593" s="5" t="str">
        <f t="shared" si="127"/>
        <v/>
      </c>
      <c r="BV593" s="5" t="str">
        <f t="shared" si="133"/>
        <v/>
      </c>
      <c r="BW593" s="5" t="str">
        <f>IF(I593="","",IFERROR(IF(VLOOKUP(I593,I$2:I592,1,0)=0,"",""),I593))</f>
        <v/>
      </c>
      <c r="BX593" s="25" t="str">
        <f>IF(BW593="","",(IFERROR(VLOOKUP(MID(BW593,1,1),$CO$2:CS$28,3,0),0)+IFERROR(VLOOKUP(MID(BW593,2,1),CO$2:CS$28,4,0),0)+IFERROR(VLOOKUP(MID(BW593,3,1),CO$2:CS$28,5,0),0)+(ROW(BW593)/1000000000000)))</f>
        <v/>
      </c>
      <c r="BZ593" s="5">
        <v>592</v>
      </c>
      <c r="CA593" s="5" t="str">
        <f>IFERROR(VLOOKUP(BZ593,BV$2:BW1669,2,0),"")</f>
        <v/>
      </c>
      <c r="CU593" s="5" t="e">
        <f>IF(REPORTE!AH$2="si",IF(F593=VALUE(REPORTE!C$11),IF(SUM(CU594:CU$1993),CONCATENATE(INT(B593),", "),INT(B593)),""),IF(F593=VALUE(REPORTE!C$10),IF(SUM(CU594:CU$1993),CONCATENATE(INT(B593),", "),INT(B593)),""))</f>
        <v>#VALUE!</v>
      </c>
    </row>
    <row r="594" spans="1:106" s="5" customFormat="1" ht="15" customHeight="1" x14ac:dyDescent="0.25">
      <c r="A594" s="4" t="str">
        <f t="shared" si="129"/>
        <v/>
      </c>
      <c r="B594" s="6"/>
      <c r="C594" s="4"/>
      <c r="D594" s="4"/>
      <c r="F594" s="6"/>
      <c r="G594" s="1" t="str">
        <f>IFERROR(INDEX('padron cfe'!B:B,MATCH(DATOS!F594,'padron cfe'!A:A,0),1),"")</f>
        <v/>
      </c>
      <c r="H594" s="4"/>
      <c r="J594" s="2" t="str">
        <f>IFERROR(INDEX('padron cfe'!C:C,MATCH(DATOS!F594,'padron cfe'!A:A,0),1),"")</f>
        <v/>
      </c>
      <c r="K594" s="4"/>
      <c r="L594" s="4" t="str">
        <f>IFERROR(IF(VLOOKUP(I594,I$2:L593,4,0)=0,"",VLOOKUP(I594,I$2:L593,4,0)),"")</f>
        <v/>
      </c>
      <c r="M594" s="4" t="str">
        <f>IFERROR(IF(VLOOKUP(I594,I$2:M593,5,0)=0,"",VLOOKUP(I594,I$2:M593,5,0)),"")</f>
        <v/>
      </c>
      <c r="N594" s="4"/>
      <c r="O594" s="2"/>
      <c r="P594" s="2"/>
      <c r="T594" s="2" t="str">
        <f>IFERROR(INDEX('padron cfe'!D:D,MATCH(DATOS!F594,'padron cfe'!A:A,0),1),"")</f>
        <v/>
      </c>
      <c r="U594" s="4"/>
      <c r="V594" s="4"/>
      <c r="W594" s="4"/>
      <c r="X594" s="4"/>
      <c r="Y594" s="4"/>
      <c r="AA594" s="4"/>
      <c r="AB594" s="4"/>
      <c r="AC594" s="4"/>
      <c r="AD594" s="4"/>
      <c r="AE594" s="4"/>
      <c r="AF594" s="97" t="str">
        <f>IFERROR(INDEX(bombas!F:F,MATCH(B594,bombas!I:I,0),1),"")</f>
        <v/>
      </c>
      <c r="AG594" s="6" t="str">
        <f>IFERROR(INDEX(bombas!H:H,MATCH(B594,bombas!I:I,0),1),"")</f>
        <v/>
      </c>
      <c r="AH594" s="4"/>
      <c r="AI594" s="4" t="str">
        <f t="shared" si="134"/>
        <v/>
      </c>
      <c r="AJ594" s="4"/>
      <c r="AK594" s="127" t="str">
        <f t="shared" si="128"/>
        <v/>
      </c>
      <c r="AL594" s="2" t="str">
        <f>IFERROR(IF(INDEX(AL$1:AL593,MATCH(I594,I$1:I593,0),1)=0,"",INDEX(AL$1:AL593,MATCH(I594,I$1:I593,0),1)),"")</f>
        <v/>
      </c>
      <c r="AM594" s="2" t="str">
        <f>IFERROR(IF(INDEX(AM$1:AM593,MATCH(I594,I$1:I593,0),1)=0,"",INDEX(AM$1:AM593,MATCH(I594,I$1:I593,0),1)),"")</f>
        <v/>
      </c>
      <c r="AN594" s="2" t="str">
        <f>IFERROR(IF(INDEX(AN$1:AN593,MATCH(I594,I$1:I593,0),1)=0,"",INDEX(AN$1:AN593,MATCH(I594,I$1:I593,0),1)),"")</f>
        <v/>
      </c>
      <c r="AO594" s="2"/>
      <c r="AP594" s="2"/>
      <c r="AQ594" s="2"/>
      <c r="AR594" s="4"/>
      <c r="AS594" s="4"/>
      <c r="AT594" s="4"/>
      <c r="AU594" s="4"/>
      <c r="AV594" s="4"/>
      <c r="AW594" s="4"/>
      <c r="AX594" s="4"/>
      <c r="AY594" s="4"/>
      <c r="AZ594" s="4"/>
      <c r="BB594" s="4"/>
      <c r="BH594" s="4" t="str">
        <f>IF(IFERROR(VLOOKUP(F594,F595:F$1993,1,0),"")="","",COUNTIF(F:F,F594))</f>
        <v/>
      </c>
      <c r="BI594" s="4"/>
      <c r="BM594" s="5" t="str">
        <f>IF(B594="","",IF(BH594="",1+(MAX(BM$2:BM593)),""))</f>
        <v/>
      </c>
      <c r="BN594" s="5" t="str">
        <f t="shared" si="130"/>
        <v/>
      </c>
      <c r="BO594" s="5" t="str">
        <f t="shared" si="131"/>
        <v/>
      </c>
      <c r="BP594" s="15" t="str">
        <f t="shared" si="132"/>
        <v/>
      </c>
      <c r="BQ594" s="29"/>
      <c r="BR594" s="16"/>
      <c r="BS594" s="5" t="str">
        <f t="shared" si="127"/>
        <v/>
      </c>
      <c r="BV594" s="5" t="str">
        <f t="shared" si="133"/>
        <v/>
      </c>
      <c r="BW594" s="5" t="str">
        <f>IF(I594="","",IFERROR(IF(VLOOKUP(I594,I$2:I593,1,0)=0,"",""),I594))</f>
        <v/>
      </c>
      <c r="BX594" s="25" t="str">
        <f>IF(BW594="","",(IFERROR(VLOOKUP(MID(BW594,1,1),$CO$2:CS$28,3,0),0)+IFERROR(VLOOKUP(MID(BW594,2,1),CO$2:CS$28,4,0),0)+IFERROR(VLOOKUP(MID(BW594,3,1),CO$2:CS$28,5,0),0)+(ROW(BW594)/1000000000000)))</f>
        <v/>
      </c>
      <c r="BZ594" s="5">
        <v>593</v>
      </c>
      <c r="CA594" s="5" t="str">
        <f>IFERROR(VLOOKUP(BZ594,BV$2:BW1670,2,0),"")</f>
        <v/>
      </c>
      <c r="CU594" s="5" t="e">
        <f>IF(REPORTE!AH$2="si",IF(F594=VALUE(REPORTE!C$11),IF(SUM(CU595:CU$1993),CONCATENATE(INT(B594),", "),INT(B594)),""),IF(F594=VALUE(REPORTE!C$10),IF(SUM(CU595:CU$1993),CONCATENATE(INT(B594),", "),INT(B594)),""))</f>
        <v>#VALUE!</v>
      </c>
    </row>
    <row r="595" spans="1:106" s="5" customFormat="1" ht="15" customHeight="1" x14ac:dyDescent="0.25">
      <c r="A595" s="4" t="str">
        <f t="shared" si="129"/>
        <v/>
      </c>
      <c r="B595" s="6"/>
      <c r="C595" s="4"/>
      <c r="D595" s="4"/>
      <c r="F595" s="6"/>
      <c r="G595" s="1" t="str">
        <f>IFERROR(INDEX('padron cfe'!B:B,MATCH(DATOS!F595,'padron cfe'!A:A,0),1),"")</f>
        <v/>
      </c>
      <c r="H595" s="4"/>
      <c r="J595" s="2" t="str">
        <f>IFERROR(INDEX('padron cfe'!C:C,MATCH(DATOS!F595,'padron cfe'!A:A,0),1),"")</f>
        <v/>
      </c>
      <c r="K595" s="4"/>
      <c r="L595" s="4" t="str">
        <f>IFERROR(IF(VLOOKUP(I595,I$2:L594,4,0)=0,"",VLOOKUP(I595,I$2:L594,4,0)),"")</f>
        <v/>
      </c>
      <c r="M595" s="4" t="str">
        <f>IFERROR(IF(VLOOKUP(I595,I$2:M594,5,0)=0,"",VLOOKUP(I595,I$2:M594,5,0)),"")</f>
        <v/>
      </c>
      <c r="N595" s="4"/>
      <c r="O595" s="2"/>
      <c r="P595" s="2"/>
      <c r="T595" s="2" t="str">
        <f>IFERROR(INDEX('padron cfe'!D:D,MATCH(DATOS!F595,'padron cfe'!A:A,0),1),"")</f>
        <v/>
      </c>
      <c r="U595" s="4"/>
      <c r="V595" s="4"/>
      <c r="W595" s="4"/>
      <c r="X595" s="4"/>
      <c r="Y595" s="4"/>
      <c r="AA595" s="4"/>
      <c r="AB595" s="4"/>
      <c r="AC595" s="4"/>
      <c r="AD595" s="4"/>
      <c r="AE595" s="4"/>
      <c r="AF595" s="97" t="str">
        <f>IFERROR(INDEX(bombas!F:F,MATCH(B595,bombas!I:I,0),1),"")</f>
        <v/>
      </c>
      <c r="AG595" s="6" t="str">
        <f>IFERROR(INDEX(bombas!H:H,MATCH(B595,bombas!I:I,0),1),"")</f>
        <v/>
      </c>
      <c r="AH595" s="4"/>
      <c r="AI595" s="4" t="str">
        <f t="shared" si="134"/>
        <v/>
      </c>
      <c r="AJ595" s="4"/>
      <c r="AK595" s="127" t="str">
        <f t="shared" si="128"/>
        <v/>
      </c>
      <c r="AL595" s="2" t="str">
        <f>IFERROR(IF(INDEX(AL$1:AL594,MATCH(I595,I$1:I594,0),1)=0,"",INDEX(AL$1:AL594,MATCH(I595,I$1:I594,0),1)),"")</f>
        <v/>
      </c>
      <c r="AM595" s="2" t="str">
        <f>IFERROR(IF(INDEX(AM$1:AM594,MATCH(I595,I$1:I594,0),1)=0,"",INDEX(AM$1:AM594,MATCH(I595,I$1:I594,0),1)),"")</f>
        <v/>
      </c>
      <c r="AN595" s="2" t="str">
        <f>IFERROR(IF(INDEX(AN$1:AN594,MATCH(I595,I$1:I594,0),1)=0,"",INDEX(AN$1:AN594,MATCH(I595,I$1:I594,0),1)),"")</f>
        <v/>
      </c>
      <c r="AO595" s="2"/>
      <c r="AP595" s="2"/>
      <c r="AQ595" s="2"/>
      <c r="AR595" s="4"/>
      <c r="AS595" s="4"/>
      <c r="AT595" s="4"/>
      <c r="AU595" s="4"/>
      <c r="AV595" s="4"/>
      <c r="AW595" s="4"/>
      <c r="AX595" s="4"/>
      <c r="AY595" s="4"/>
      <c r="AZ595" s="4"/>
      <c r="BB595" s="4"/>
      <c r="BH595" s="4" t="str">
        <f>IF(IFERROR(VLOOKUP(F595,F596:F$1993,1,0),"")="","",COUNTIF(F:F,F595))</f>
        <v/>
      </c>
      <c r="BI595" s="4"/>
      <c r="BM595" s="5" t="str">
        <f>IF(B595="","",IF(BH595="",1+(MAX(BM$2:BM594)),""))</f>
        <v/>
      </c>
      <c r="BN595" s="5" t="str">
        <f t="shared" si="130"/>
        <v/>
      </c>
      <c r="BO595" s="5" t="str">
        <f t="shared" si="131"/>
        <v/>
      </c>
      <c r="BP595" s="15" t="str">
        <f t="shared" si="132"/>
        <v/>
      </c>
      <c r="BQ595" s="29"/>
      <c r="BR595" s="16"/>
      <c r="BS595" s="5" t="str">
        <f t="shared" si="127"/>
        <v/>
      </c>
      <c r="BV595" s="5" t="str">
        <f t="shared" si="133"/>
        <v/>
      </c>
      <c r="BW595" s="5" t="str">
        <f>IF(I595="","",IFERROR(IF(VLOOKUP(I595,I$2:I594,1,0)=0,"",""),I595))</f>
        <v/>
      </c>
      <c r="BX595" s="25" t="str">
        <f>IF(BW595="","",(IFERROR(VLOOKUP(MID(BW595,1,1),$CO$2:CS$28,3,0),0)+IFERROR(VLOOKUP(MID(BW595,2,1),CO$2:CS$28,4,0),0)+IFERROR(VLOOKUP(MID(BW595,3,1),CO$2:CS$28,5,0),0)+(ROW(BW595)/1000000000000)))</f>
        <v/>
      </c>
      <c r="BZ595" s="5">
        <v>594</v>
      </c>
      <c r="CA595" s="5" t="str">
        <f>IFERROR(VLOOKUP(BZ595,BV$2:BW1671,2,0),"")</f>
        <v/>
      </c>
      <c r="CU595" s="5" t="e">
        <f>IF(REPORTE!AH$2="si",IF(F595=VALUE(REPORTE!C$11),IF(SUM(CU596:CU$1993),CONCATENATE(INT(B595),", "),INT(B595)),""),IF(F595=VALUE(REPORTE!C$10),IF(SUM(CU596:CU$1993),CONCATENATE(INT(B595),", "),INT(B595)),""))</f>
        <v>#VALUE!</v>
      </c>
    </row>
    <row r="596" spans="1:106" s="5" customFormat="1" ht="15" customHeight="1" x14ac:dyDescent="0.25">
      <c r="A596" s="4" t="str">
        <f t="shared" si="129"/>
        <v/>
      </c>
      <c r="B596" s="6"/>
      <c r="C596" s="4"/>
      <c r="D596" s="4"/>
      <c r="F596" s="6"/>
      <c r="G596" s="1" t="str">
        <f>IFERROR(INDEX('padron cfe'!B:B,MATCH(DATOS!F596,'padron cfe'!A:A,0),1),"")</f>
        <v/>
      </c>
      <c r="H596" s="4"/>
      <c r="J596" s="2" t="str">
        <f>IFERROR(INDEX('padron cfe'!C:C,MATCH(DATOS!F596,'padron cfe'!A:A,0),1),"")</f>
        <v/>
      </c>
      <c r="K596" s="4"/>
      <c r="L596" s="4" t="str">
        <f>IFERROR(IF(VLOOKUP(I596,I$2:L595,4,0)=0,"",VLOOKUP(I596,I$2:L595,4,0)),"")</f>
        <v/>
      </c>
      <c r="M596" s="4" t="str">
        <f>IFERROR(IF(VLOOKUP(I596,I$2:M595,5,0)=0,"",VLOOKUP(I596,I$2:M595,5,0)),"")</f>
        <v/>
      </c>
      <c r="N596" s="4"/>
      <c r="O596" s="2"/>
      <c r="P596" s="2"/>
      <c r="T596" s="2" t="str">
        <f>IFERROR(INDEX('padron cfe'!D:D,MATCH(DATOS!F596,'padron cfe'!A:A,0),1),"")</f>
        <v/>
      </c>
      <c r="U596" s="4"/>
      <c r="V596" s="4"/>
      <c r="W596" s="4"/>
      <c r="X596" s="4"/>
      <c r="Y596" s="4"/>
      <c r="AA596" s="4"/>
      <c r="AB596" s="4"/>
      <c r="AC596" s="4"/>
      <c r="AD596" s="4"/>
      <c r="AE596" s="4"/>
      <c r="AF596" s="97" t="str">
        <f>IFERROR(INDEX(bombas!F:F,MATCH(B596,bombas!I:I,0),1),"")</f>
        <v/>
      </c>
      <c r="AG596" s="6" t="str">
        <f>IFERROR(INDEX(bombas!H:H,MATCH(B596,bombas!I:I,0),1),"")</f>
        <v/>
      </c>
      <c r="AH596" s="4"/>
      <c r="AI596" s="4" t="str">
        <f t="shared" si="134"/>
        <v/>
      </c>
      <c r="AJ596" s="4"/>
      <c r="AK596" s="127" t="str">
        <f t="shared" si="128"/>
        <v/>
      </c>
      <c r="AL596" s="2" t="str">
        <f>IFERROR(IF(INDEX(AL$1:AL595,MATCH(I596,I$1:I595,0),1)=0,"",INDEX(AL$1:AL595,MATCH(I596,I$1:I595,0),1)),"")</f>
        <v/>
      </c>
      <c r="AM596" s="2" t="str">
        <f>IFERROR(IF(INDEX(AM$1:AM595,MATCH(I596,I$1:I595,0),1)=0,"",INDEX(AM$1:AM595,MATCH(I596,I$1:I595,0),1)),"")</f>
        <v/>
      </c>
      <c r="AN596" s="2" t="str">
        <f>IFERROR(IF(INDEX(AN$1:AN595,MATCH(I596,I$1:I595,0),1)=0,"",INDEX(AN$1:AN595,MATCH(I596,I$1:I595,0),1)),"")</f>
        <v/>
      </c>
      <c r="AO596" s="2"/>
      <c r="AP596" s="2"/>
      <c r="AQ596" s="2"/>
      <c r="AR596" s="4"/>
      <c r="AS596" s="4"/>
      <c r="AT596" s="4"/>
      <c r="AU596" s="4"/>
      <c r="AV596" s="4"/>
      <c r="AW596" s="4"/>
      <c r="AX596" s="4"/>
      <c r="AY596" s="4"/>
      <c r="AZ596" s="4"/>
      <c r="BB596" s="4"/>
      <c r="BH596" s="4" t="str">
        <f>IF(IFERROR(VLOOKUP(F596,F597:F$1993,1,0),"")="","",COUNTIF(F:F,F596))</f>
        <v/>
      </c>
      <c r="BI596" s="4"/>
      <c r="BM596" s="5" t="str">
        <f>IF(B596="","",IF(BH596="",1+(MAX(BM$2:BM595)),""))</f>
        <v/>
      </c>
      <c r="BN596" s="5" t="str">
        <f t="shared" si="130"/>
        <v/>
      </c>
      <c r="BO596" s="5" t="str">
        <f t="shared" si="131"/>
        <v/>
      </c>
      <c r="BP596" s="15" t="str">
        <f t="shared" si="132"/>
        <v/>
      </c>
      <c r="BQ596" s="29"/>
      <c r="BR596" s="16"/>
      <c r="BS596" s="5" t="str">
        <f t="shared" si="127"/>
        <v/>
      </c>
      <c r="BV596" s="5" t="str">
        <f t="shared" si="133"/>
        <v/>
      </c>
      <c r="BW596" s="5" t="str">
        <f>IF(I596="","",IFERROR(IF(VLOOKUP(I596,I$2:I595,1,0)=0,"",""),I596))</f>
        <v/>
      </c>
      <c r="BX596" s="25" t="str">
        <f>IF(BW596="","",(IFERROR(VLOOKUP(MID(BW596,1,1),$CO$2:CS$28,3,0),0)+IFERROR(VLOOKUP(MID(BW596,2,1),CO$2:CS$28,4,0),0)+IFERROR(VLOOKUP(MID(BW596,3,1),CO$2:CS$28,5,0),0)+(ROW(BW596)/1000000000000)))</f>
        <v/>
      </c>
      <c r="BZ596" s="5">
        <v>595</v>
      </c>
      <c r="CA596" s="5" t="str">
        <f>IFERROR(VLOOKUP(BZ596,BV$2:BW1672,2,0),"")</f>
        <v/>
      </c>
      <c r="CU596" s="5" t="e">
        <f>IF(REPORTE!AH$2="si",IF(F596=VALUE(REPORTE!C$11),IF(SUM(CU597:CU$1993),CONCATENATE(INT(B596),", "),INT(B596)),""),IF(F596=VALUE(REPORTE!C$10),IF(SUM(CU597:CU$1993),CONCATENATE(INT(B596),", "),INT(B596)),""))</f>
        <v>#VALUE!</v>
      </c>
    </row>
    <row r="597" spans="1:106" s="5" customFormat="1" ht="15" customHeight="1" x14ac:dyDescent="0.25">
      <c r="A597" s="4" t="str">
        <f t="shared" si="129"/>
        <v/>
      </c>
      <c r="B597" s="6"/>
      <c r="C597" s="4"/>
      <c r="D597" s="4"/>
      <c r="F597" s="6"/>
      <c r="G597" s="1" t="str">
        <f>IFERROR(INDEX('padron cfe'!B:B,MATCH(DATOS!F597,'padron cfe'!A:A,0),1),"")</f>
        <v/>
      </c>
      <c r="H597" s="4"/>
      <c r="J597" s="2" t="str">
        <f>IFERROR(INDEX('padron cfe'!C:C,MATCH(DATOS!F597,'padron cfe'!A:A,0),1),"")</f>
        <v/>
      </c>
      <c r="K597" s="4"/>
      <c r="L597" s="4" t="str">
        <f>IFERROR(IF(VLOOKUP(I597,I$2:L596,4,0)=0,"",VLOOKUP(I597,I$2:L596,4,0)),"")</f>
        <v/>
      </c>
      <c r="M597" s="4" t="str">
        <f>IFERROR(IF(VLOOKUP(I597,I$2:M596,5,0)=0,"",VLOOKUP(I597,I$2:M596,5,0)),"")</f>
        <v/>
      </c>
      <c r="N597" s="4"/>
      <c r="O597" s="2"/>
      <c r="P597" s="2"/>
      <c r="T597" s="2" t="str">
        <f>IFERROR(INDEX('padron cfe'!D:D,MATCH(DATOS!F597,'padron cfe'!A:A,0),1),"")</f>
        <v/>
      </c>
      <c r="U597" s="4"/>
      <c r="V597" s="4"/>
      <c r="W597" s="4"/>
      <c r="X597" s="4"/>
      <c r="Y597" s="4"/>
      <c r="AA597" s="4"/>
      <c r="AB597" s="4"/>
      <c r="AC597" s="4"/>
      <c r="AD597" s="4"/>
      <c r="AE597" s="4"/>
      <c r="AF597" s="97" t="str">
        <f>IFERROR(INDEX(bombas!F:F,MATCH(B597,bombas!I:I,0),1),"")</f>
        <v/>
      </c>
      <c r="AG597" s="6" t="str">
        <f>IFERROR(INDEX(bombas!H:H,MATCH(B597,bombas!I:I,0),1),"")</f>
        <v/>
      </c>
      <c r="AH597" s="4"/>
      <c r="AI597" s="4" t="str">
        <f t="shared" si="134"/>
        <v/>
      </c>
      <c r="AJ597" s="4"/>
      <c r="AK597" s="127" t="str">
        <f t="shared" si="128"/>
        <v/>
      </c>
      <c r="AL597" s="2" t="str">
        <f>IFERROR(IF(INDEX(AL$1:AL596,MATCH(I597,I$1:I596,0),1)=0,"",INDEX(AL$1:AL596,MATCH(I597,I$1:I596,0),1)),"")</f>
        <v/>
      </c>
      <c r="AM597" s="2" t="str">
        <f>IFERROR(IF(INDEX(AM$1:AM596,MATCH(I597,I$1:I596,0),1)=0,"",INDEX(AM$1:AM596,MATCH(I597,I$1:I596,0),1)),"")</f>
        <v/>
      </c>
      <c r="AN597" s="2" t="str">
        <f>IFERROR(IF(INDEX(AN$1:AN596,MATCH(I597,I$1:I596,0),1)=0,"",INDEX(AN$1:AN596,MATCH(I597,I$1:I596,0),1)),"")</f>
        <v/>
      </c>
      <c r="AO597" s="2"/>
      <c r="AP597" s="2"/>
      <c r="AQ597" s="2"/>
      <c r="AR597" s="4"/>
      <c r="AS597" s="4"/>
      <c r="AT597" s="4"/>
      <c r="AU597" s="4"/>
      <c r="AV597" s="4"/>
      <c r="AW597" s="4"/>
      <c r="AX597" s="4"/>
      <c r="AY597" s="4"/>
      <c r="AZ597" s="4"/>
      <c r="BB597" s="4"/>
      <c r="BH597" s="4" t="str">
        <f>IF(IFERROR(VLOOKUP(F597,F598:F$1993,1,0),"")="","",COUNTIF(F:F,F597))</f>
        <v/>
      </c>
      <c r="BI597" s="4"/>
      <c r="BM597" s="5" t="str">
        <f>IF(B597="","",IF(BH597="",1+(MAX(BM$2:BM596)),""))</f>
        <v/>
      </c>
      <c r="BN597" s="5" t="str">
        <f t="shared" si="130"/>
        <v/>
      </c>
      <c r="BO597" s="5" t="str">
        <f t="shared" si="131"/>
        <v/>
      </c>
      <c r="BP597" s="15" t="str">
        <f t="shared" si="132"/>
        <v/>
      </c>
      <c r="BQ597" s="29"/>
      <c r="BR597" s="16"/>
      <c r="BS597" s="5" t="str">
        <f t="shared" si="127"/>
        <v/>
      </c>
      <c r="BV597" s="5" t="str">
        <f t="shared" si="133"/>
        <v/>
      </c>
      <c r="BW597" s="5" t="str">
        <f>IF(I597="","",IFERROR(IF(VLOOKUP(I597,I$2:I596,1,0)=0,"",""),I597))</f>
        <v/>
      </c>
      <c r="BX597" s="25" t="str">
        <f>IF(BW597="","",(IFERROR(VLOOKUP(MID(BW597,1,1),$CO$2:CS$28,3,0),0)+IFERROR(VLOOKUP(MID(BW597,2,1),CO$2:CS$28,4,0),0)+IFERROR(VLOOKUP(MID(BW597,3,1),CO$2:CS$28,5,0),0)+(ROW(BW597)/1000000000000)))</f>
        <v/>
      </c>
      <c r="BZ597" s="5">
        <v>596</v>
      </c>
      <c r="CA597" s="5" t="str">
        <f>IFERROR(VLOOKUP(BZ597,BV$2:BW1673,2,0),"")</f>
        <v/>
      </c>
      <c r="CU597" s="5" t="e">
        <f>IF(REPORTE!AH$2="si",IF(F597=VALUE(REPORTE!C$11),IF(SUM(CU598:CU$1993),CONCATENATE(INT(B597),", "),INT(B597)),""),IF(F597=VALUE(REPORTE!C$10),IF(SUM(CU598:CU$1993),CONCATENATE(INT(B597),", "),INT(B597)),""))</f>
        <v>#VALUE!</v>
      </c>
    </row>
    <row r="598" spans="1:106" s="5" customFormat="1" ht="15" customHeight="1" x14ac:dyDescent="0.25">
      <c r="A598" s="4" t="str">
        <f t="shared" si="129"/>
        <v/>
      </c>
      <c r="B598" s="6"/>
      <c r="C598" s="4"/>
      <c r="D598" s="4"/>
      <c r="F598" s="6"/>
      <c r="G598" s="1" t="str">
        <f>IFERROR(INDEX('padron cfe'!B:B,MATCH(DATOS!F598,'padron cfe'!A:A,0),1),"")</f>
        <v/>
      </c>
      <c r="H598" s="4"/>
      <c r="J598" s="2" t="str">
        <f>IFERROR(INDEX('padron cfe'!C:C,MATCH(DATOS!F598,'padron cfe'!A:A,0),1),"")</f>
        <v/>
      </c>
      <c r="K598" s="4"/>
      <c r="L598" s="4" t="str">
        <f>IFERROR(IF(VLOOKUP(I598,I$2:L597,4,0)=0,"",VLOOKUP(I598,I$2:L597,4,0)),"")</f>
        <v/>
      </c>
      <c r="M598" s="4" t="str">
        <f>IFERROR(IF(VLOOKUP(I598,I$2:M597,5,0)=0,"",VLOOKUP(I598,I$2:M597,5,0)),"")</f>
        <v/>
      </c>
      <c r="N598" s="4"/>
      <c r="O598" s="2"/>
      <c r="P598" s="2"/>
      <c r="T598" s="2" t="str">
        <f>IFERROR(INDEX('padron cfe'!D:D,MATCH(DATOS!F598,'padron cfe'!A:A,0),1),"")</f>
        <v/>
      </c>
      <c r="U598" s="4"/>
      <c r="V598" s="4"/>
      <c r="W598" s="4"/>
      <c r="X598" s="4"/>
      <c r="Y598" s="4"/>
      <c r="AA598" s="4"/>
      <c r="AB598" s="4"/>
      <c r="AC598" s="4"/>
      <c r="AD598" s="4"/>
      <c r="AE598" s="4"/>
      <c r="AF598" s="97" t="str">
        <f>IFERROR(INDEX(bombas!F:F,MATCH(B598,bombas!I:I,0),1),"")</f>
        <v/>
      </c>
      <c r="AG598" s="6" t="str">
        <f>IFERROR(INDEX(bombas!H:H,MATCH(B598,bombas!I:I,0),1),"")</f>
        <v/>
      </c>
      <c r="AH598" s="4"/>
      <c r="AI598" s="4" t="str">
        <f t="shared" si="134"/>
        <v/>
      </c>
      <c r="AJ598" s="4"/>
      <c r="AK598" s="127" t="str">
        <f t="shared" si="128"/>
        <v/>
      </c>
      <c r="AL598" s="2" t="str">
        <f>IFERROR(IF(INDEX(AL$1:AL597,MATCH(I598,I$1:I597,0),1)=0,"",INDEX(AL$1:AL597,MATCH(I598,I$1:I597,0),1)),"")</f>
        <v/>
      </c>
      <c r="AM598" s="2" t="str">
        <f>IFERROR(IF(INDEX(AM$1:AM597,MATCH(I598,I$1:I597,0),1)=0,"",INDEX(AM$1:AM597,MATCH(I598,I$1:I597,0),1)),"")</f>
        <v/>
      </c>
      <c r="AN598" s="2" t="str">
        <f>IFERROR(IF(INDEX(AN$1:AN597,MATCH(I598,I$1:I597,0),1)=0,"",INDEX(AN$1:AN597,MATCH(I598,I$1:I597,0),1)),"")</f>
        <v/>
      </c>
      <c r="AO598" s="2"/>
      <c r="AP598" s="2"/>
      <c r="AQ598" s="2"/>
      <c r="AR598" s="4"/>
      <c r="AS598" s="4"/>
      <c r="AT598" s="4"/>
      <c r="AU598" s="4"/>
      <c r="AV598" s="4"/>
      <c r="AW598" s="4"/>
      <c r="AX598" s="4"/>
      <c r="AY598" s="4"/>
      <c r="AZ598" s="4"/>
      <c r="BB598" s="4"/>
      <c r="BH598" s="4" t="str">
        <f>IF(IFERROR(VLOOKUP(F598,F599:F$1993,1,0),"")="","",COUNTIF(F:F,F598))</f>
        <v/>
      </c>
      <c r="BI598" s="4"/>
      <c r="BM598" s="5" t="str">
        <f>IF(B598="","",IF(BH598="",1+(MAX(BM$2:BM597)),""))</f>
        <v/>
      </c>
      <c r="BN598" s="5" t="str">
        <f t="shared" si="130"/>
        <v/>
      </c>
      <c r="BO598" s="5" t="str">
        <f t="shared" si="131"/>
        <v/>
      </c>
      <c r="BP598" s="15" t="str">
        <f t="shared" si="132"/>
        <v/>
      </c>
      <c r="BQ598" s="29"/>
      <c r="BR598" s="16"/>
      <c r="BS598" s="5" t="str">
        <f t="shared" ref="BS598:BS661" si="135">CONCATENATE(AR598,AS598,AT598,AU598,AV598)</f>
        <v/>
      </c>
      <c r="BV598" s="5" t="str">
        <f t="shared" si="133"/>
        <v/>
      </c>
      <c r="BW598" s="5" t="str">
        <f>IF(I598="","",IFERROR(IF(VLOOKUP(I598,I$2:I597,1,0)=0,"",""),I598))</f>
        <v/>
      </c>
      <c r="BX598" s="25" t="str">
        <f>IF(BW598="","",(IFERROR(VLOOKUP(MID(BW598,1,1),$CO$2:CS$28,3,0),0)+IFERROR(VLOOKUP(MID(BW598,2,1),CO$2:CS$28,4,0),0)+IFERROR(VLOOKUP(MID(BW598,3,1),CO$2:CS$28,5,0),0)+(ROW(BW598)/1000000000000)))</f>
        <v/>
      </c>
      <c r="BZ598" s="5">
        <v>597</v>
      </c>
      <c r="CA598" s="5" t="str">
        <f>IFERROR(VLOOKUP(BZ598,BV$2:BW1674,2,0),"")</f>
        <v/>
      </c>
      <c r="CU598" s="5" t="e">
        <f>IF(REPORTE!AH$2="si",IF(F598=VALUE(REPORTE!C$11),IF(SUM(CU599:CU$1993),CONCATENATE(INT(B598),", "),INT(B598)),""),IF(F598=VALUE(REPORTE!C$10),IF(SUM(CU599:CU$1993),CONCATENATE(INT(B598),", "),INT(B598)),""))</f>
        <v>#VALUE!</v>
      </c>
    </row>
    <row r="599" spans="1:106" s="5" customFormat="1" ht="15" customHeight="1" x14ac:dyDescent="0.25">
      <c r="A599" s="4" t="str">
        <f t="shared" si="129"/>
        <v/>
      </c>
      <c r="B599" s="6"/>
      <c r="C599" s="4"/>
      <c r="D599" s="4"/>
      <c r="F599" s="6"/>
      <c r="G599" s="1" t="str">
        <f>IFERROR(INDEX('padron cfe'!B:B,MATCH(DATOS!F599,'padron cfe'!A:A,0),1),"")</f>
        <v/>
      </c>
      <c r="H599" s="4"/>
      <c r="J599" s="2" t="str">
        <f>IFERROR(INDEX('padron cfe'!C:C,MATCH(DATOS!F599,'padron cfe'!A:A,0),1),"")</f>
        <v/>
      </c>
      <c r="K599" s="4"/>
      <c r="L599" s="4" t="str">
        <f>IFERROR(IF(VLOOKUP(I599,I$2:L598,4,0)=0,"",VLOOKUP(I599,I$2:L598,4,0)),"")</f>
        <v/>
      </c>
      <c r="M599" s="4" t="str">
        <f>IFERROR(IF(VLOOKUP(I599,I$2:M598,5,0)=0,"",VLOOKUP(I599,I$2:M598,5,0)),"")</f>
        <v/>
      </c>
      <c r="N599" s="4"/>
      <c r="O599" s="2"/>
      <c r="P599" s="2"/>
      <c r="T599" s="2" t="str">
        <f>IFERROR(INDEX('padron cfe'!D:D,MATCH(DATOS!F599,'padron cfe'!A:A,0),1),"")</f>
        <v/>
      </c>
      <c r="U599" s="4"/>
      <c r="V599" s="4"/>
      <c r="W599" s="4"/>
      <c r="X599" s="4"/>
      <c r="Y599" s="4"/>
      <c r="AA599" s="4"/>
      <c r="AB599" s="4"/>
      <c r="AC599" s="4"/>
      <c r="AD599" s="4"/>
      <c r="AE599" s="4"/>
      <c r="AF599" s="97" t="str">
        <f>IFERROR(INDEX(bombas!F:F,MATCH(B599,bombas!I:I,0),1),"")</f>
        <v/>
      </c>
      <c r="AG599" s="6" t="str">
        <f>IFERROR(INDEX(bombas!H:H,MATCH(B599,bombas!I:I,0),1),"")</f>
        <v/>
      </c>
      <c r="AH599" s="4"/>
      <c r="AI599" s="4" t="str">
        <f t="shared" si="134"/>
        <v/>
      </c>
      <c r="AJ599" s="4"/>
      <c r="AK599" s="127" t="str">
        <f t="shared" si="128"/>
        <v/>
      </c>
      <c r="AL599" s="2" t="str">
        <f>IFERROR(IF(INDEX(AL$1:AL598,MATCH(I599,I$1:I598,0),1)=0,"",INDEX(AL$1:AL598,MATCH(I599,I$1:I598,0),1)),"")</f>
        <v/>
      </c>
      <c r="AM599" s="2" t="str">
        <f>IFERROR(IF(INDEX(AM$1:AM598,MATCH(I599,I$1:I598,0),1)=0,"",INDEX(AM$1:AM598,MATCH(I599,I$1:I598,0),1)),"")</f>
        <v/>
      </c>
      <c r="AN599" s="2" t="str">
        <f>IFERROR(IF(INDEX(AN$1:AN598,MATCH(I599,I$1:I598,0),1)=0,"",INDEX(AN$1:AN598,MATCH(I599,I$1:I598,0),1)),"")</f>
        <v/>
      </c>
      <c r="AO599" s="2"/>
      <c r="AP599" s="2"/>
      <c r="AQ599" s="2"/>
      <c r="AR599" s="4"/>
      <c r="AS599" s="4"/>
      <c r="AT599" s="4"/>
      <c r="AU599" s="4"/>
      <c r="AV599" s="4"/>
      <c r="AW599" s="4"/>
      <c r="AX599" s="4"/>
      <c r="AY599" s="4"/>
      <c r="AZ599" s="4"/>
      <c r="BB599" s="4"/>
      <c r="BH599" s="4" t="str">
        <f>IF(IFERROR(VLOOKUP(F599,F600:F$1993,1,0),"")="","",COUNTIF(F:F,F599))</f>
        <v/>
      </c>
      <c r="BI599" s="4"/>
      <c r="BM599" s="5" t="str">
        <f>IF(B599="","",IF(BH599="",1+(MAX(BM$2:BM598)),""))</f>
        <v/>
      </c>
      <c r="BN599" s="5" t="str">
        <f t="shared" si="130"/>
        <v/>
      </c>
      <c r="BO599" s="5" t="str">
        <f t="shared" si="131"/>
        <v/>
      </c>
      <c r="BP599" s="15" t="str">
        <f t="shared" si="132"/>
        <v/>
      </c>
      <c r="BQ599" s="29"/>
      <c r="BR599" s="16"/>
      <c r="BS599" s="5" t="str">
        <f t="shared" si="135"/>
        <v/>
      </c>
      <c r="BV599" s="5" t="str">
        <f t="shared" si="133"/>
        <v/>
      </c>
      <c r="BW599" s="5" t="str">
        <f>IF(I599="","",IFERROR(IF(VLOOKUP(I599,I$2:I598,1,0)=0,"",""),I599))</f>
        <v/>
      </c>
      <c r="BX599" s="25" t="str">
        <f>IF(BW599="","",(IFERROR(VLOOKUP(MID(BW599,1,1),$CO$2:CS$28,3,0),0)+IFERROR(VLOOKUP(MID(BW599,2,1),CO$2:CS$28,4,0),0)+IFERROR(VLOOKUP(MID(BW599,3,1),CO$2:CS$28,5,0),0)+(ROW(BW599)/1000000000000)))</f>
        <v/>
      </c>
      <c r="BZ599" s="5">
        <v>598</v>
      </c>
      <c r="CA599" s="5" t="str">
        <f>IFERROR(VLOOKUP(BZ599,BV$2:BW1675,2,0),"")</f>
        <v/>
      </c>
      <c r="CU599" s="5" t="e">
        <f>IF(REPORTE!AH$2="si",IF(F599=VALUE(REPORTE!C$11),IF(SUM(CU600:CU$1993),CONCATENATE(INT(B599),", "),INT(B599)),""),IF(F599=VALUE(REPORTE!C$10),IF(SUM(CU600:CU$1993),CONCATENATE(INT(B599),", "),INT(B599)),""))</f>
        <v>#VALUE!</v>
      </c>
    </row>
    <row r="600" spans="1:106" s="5" customFormat="1" ht="15" customHeight="1" x14ac:dyDescent="0.25">
      <c r="A600" s="4" t="str">
        <f t="shared" si="129"/>
        <v/>
      </c>
      <c r="B600" s="6"/>
      <c r="C600" s="4"/>
      <c r="D600" s="4"/>
      <c r="F600" s="6"/>
      <c r="G600" s="1" t="str">
        <f>IFERROR(INDEX('padron cfe'!B:B,MATCH(DATOS!F600,'padron cfe'!A:A,0),1),"")</f>
        <v/>
      </c>
      <c r="H600" s="4"/>
      <c r="J600" s="2" t="str">
        <f>IFERROR(INDEX('padron cfe'!C:C,MATCH(DATOS!F600,'padron cfe'!A:A,0),1),"")</f>
        <v/>
      </c>
      <c r="K600" s="4"/>
      <c r="L600" s="4" t="str">
        <f>IFERROR(IF(VLOOKUP(I600,I$2:L599,4,0)=0,"",VLOOKUP(I600,I$2:L599,4,0)),"")</f>
        <v/>
      </c>
      <c r="M600" s="4" t="str">
        <f>IFERROR(IF(VLOOKUP(I600,I$2:M599,5,0)=0,"",VLOOKUP(I600,I$2:M599,5,0)),"")</f>
        <v/>
      </c>
      <c r="N600" s="4"/>
      <c r="O600" s="2"/>
      <c r="P600" s="2"/>
      <c r="T600" s="2" t="str">
        <f>IFERROR(INDEX('padron cfe'!D:D,MATCH(DATOS!F600,'padron cfe'!A:A,0),1),"")</f>
        <v/>
      </c>
      <c r="U600" s="4"/>
      <c r="V600" s="4"/>
      <c r="W600" s="4"/>
      <c r="X600" s="4"/>
      <c r="Y600" s="4"/>
      <c r="AA600" s="4"/>
      <c r="AB600" s="4"/>
      <c r="AC600" s="4"/>
      <c r="AD600" s="4"/>
      <c r="AE600" s="4"/>
      <c r="AF600" s="97" t="str">
        <f>IFERROR(INDEX(bombas!F:F,MATCH(B600,bombas!I:I,0),1),"")</f>
        <v/>
      </c>
      <c r="AG600" s="6" t="str">
        <f>IFERROR(INDEX(bombas!H:H,MATCH(B600,bombas!I:I,0),1),"")</f>
        <v/>
      </c>
      <c r="AH600" s="4"/>
      <c r="AI600" s="4" t="str">
        <f t="shared" si="134"/>
        <v/>
      </c>
      <c r="AJ600" s="4"/>
      <c r="AK600" s="127" t="str">
        <f t="shared" si="128"/>
        <v/>
      </c>
      <c r="AL600" s="2" t="str">
        <f>IFERROR(IF(INDEX(AL$1:AL599,MATCH(I600,I$1:I599,0),1)=0,"",INDEX(AL$1:AL599,MATCH(I600,I$1:I599,0),1)),"")</f>
        <v/>
      </c>
      <c r="AM600" s="2" t="str">
        <f>IFERROR(IF(INDEX(AM$1:AM599,MATCH(I600,I$1:I599,0),1)=0,"",INDEX(AM$1:AM599,MATCH(I600,I$1:I599,0),1)),"")</f>
        <v/>
      </c>
      <c r="AN600" s="2" t="str">
        <f>IFERROR(IF(INDEX(AN$1:AN599,MATCH(I600,I$1:I599,0),1)=0,"",INDEX(AN$1:AN599,MATCH(I600,I$1:I599,0),1)),"")</f>
        <v/>
      </c>
      <c r="AO600" s="2"/>
      <c r="AP600" s="2"/>
      <c r="AQ600" s="2"/>
      <c r="AR600" s="4"/>
      <c r="AS600" s="4"/>
      <c r="AT600" s="4"/>
      <c r="AU600" s="4"/>
      <c r="AV600" s="4"/>
      <c r="AW600" s="4"/>
      <c r="AX600" s="4"/>
      <c r="AY600" s="4"/>
      <c r="AZ600" s="4"/>
      <c r="BB600" s="4"/>
      <c r="BH600" s="4" t="str">
        <f>IF(IFERROR(VLOOKUP(F600,F601:F$1993,1,0),"")="","",COUNTIF(F:F,F600))</f>
        <v/>
      </c>
      <c r="BI600" s="4"/>
      <c r="BM600" s="5" t="str">
        <f>IF(B600="","",IF(BH600="",1+(MAX(BM$2:BM599)),""))</f>
        <v/>
      </c>
      <c r="BN600" s="5" t="str">
        <f t="shared" si="130"/>
        <v/>
      </c>
      <c r="BO600" s="5" t="str">
        <f t="shared" si="131"/>
        <v/>
      </c>
      <c r="BP600" s="15" t="str">
        <f t="shared" si="132"/>
        <v/>
      </c>
      <c r="BQ600" s="29"/>
      <c r="BR600" s="16"/>
      <c r="BS600" s="5" t="str">
        <f t="shared" si="135"/>
        <v/>
      </c>
      <c r="BV600" s="5" t="str">
        <f t="shared" si="133"/>
        <v/>
      </c>
      <c r="BW600" s="5" t="str">
        <f>IF(I600="","",IFERROR(IF(VLOOKUP(I600,I$2:I599,1,0)=0,"",""),I600))</f>
        <v/>
      </c>
      <c r="BX600" s="25" t="str">
        <f>IF(BW600="","",(IFERROR(VLOOKUP(MID(BW600,1,1),$CO$2:CS$28,3,0),0)+IFERROR(VLOOKUP(MID(BW600,2,1),CO$2:CS$28,4,0),0)+IFERROR(VLOOKUP(MID(BW600,3,1),CO$2:CS$28,5,0),0)+(ROW(BW600)/1000000000000)))</f>
        <v/>
      </c>
      <c r="BZ600" s="5">
        <v>599</v>
      </c>
      <c r="CA600" s="5" t="str">
        <f>IFERROR(VLOOKUP(BZ600,BV$2:BW1676,2,0),"")</f>
        <v/>
      </c>
      <c r="CU600" s="5" t="e">
        <f>IF(REPORTE!AH$2="si",IF(F600=VALUE(REPORTE!C$11),IF(SUM(CU601:CU$1993),CONCATENATE(INT(B600),", "),INT(B600)),""),IF(F600=VALUE(REPORTE!C$10),IF(SUM(CU601:CU$1993),CONCATENATE(INT(B600),", "),INT(B600)),""))</f>
        <v>#VALUE!</v>
      </c>
    </row>
    <row r="601" spans="1:106" s="5" customFormat="1" ht="15" customHeight="1" x14ac:dyDescent="0.25">
      <c r="A601" s="4" t="str">
        <f t="shared" si="129"/>
        <v/>
      </c>
      <c r="B601" s="6"/>
      <c r="C601" s="4"/>
      <c r="D601" s="4"/>
      <c r="F601" s="6"/>
      <c r="G601" s="1" t="str">
        <f>IFERROR(INDEX('padron cfe'!B:B,MATCH(DATOS!F601,'padron cfe'!A:A,0),1),"")</f>
        <v/>
      </c>
      <c r="H601" s="4"/>
      <c r="J601" s="2" t="str">
        <f>IFERROR(INDEX('padron cfe'!C:C,MATCH(DATOS!F601,'padron cfe'!A:A,0),1),"")</f>
        <v/>
      </c>
      <c r="K601" s="4"/>
      <c r="L601" s="4" t="str">
        <f>IFERROR(IF(VLOOKUP(I601,I$2:L600,4,0)=0,"",VLOOKUP(I601,I$2:L600,4,0)),"")</f>
        <v/>
      </c>
      <c r="M601" s="4" t="str">
        <f>IFERROR(IF(VLOOKUP(I601,I$2:M600,5,0)=0,"",VLOOKUP(I601,I$2:M600,5,0)),"")</f>
        <v/>
      </c>
      <c r="N601" s="4"/>
      <c r="O601" s="2"/>
      <c r="P601" s="2"/>
      <c r="T601" s="2" t="str">
        <f>IFERROR(INDEX('padron cfe'!D:D,MATCH(DATOS!F601,'padron cfe'!A:A,0),1),"")</f>
        <v/>
      </c>
      <c r="U601" s="4"/>
      <c r="V601" s="4"/>
      <c r="W601" s="4"/>
      <c r="X601" s="4"/>
      <c r="Y601" s="4"/>
      <c r="AA601" s="4"/>
      <c r="AB601" s="4"/>
      <c r="AC601" s="4"/>
      <c r="AD601" s="4"/>
      <c r="AE601" s="4"/>
      <c r="AF601" s="97" t="str">
        <f>IFERROR(INDEX(bombas!F:F,MATCH(B601,bombas!I:I,0),1),"")</f>
        <v/>
      </c>
      <c r="AG601" s="6" t="str">
        <f>IFERROR(INDEX(bombas!H:H,MATCH(B601,bombas!I:I,0),1),"")</f>
        <v/>
      </c>
      <c r="AH601" s="4"/>
      <c r="AI601" s="4" t="str">
        <f t="shared" si="134"/>
        <v/>
      </c>
      <c r="AJ601" s="4"/>
      <c r="AK601" s="127" t="str">
        <f t="shared" ref="AK601:AK664" si="136">IF(AJ601="","",AJ601/AI601)</f>
        <v/>
      </c>
      <c r="AL601" s="2" t="str">
        <f>IFERROR(IF(INDEX(AL$1:AL600,MATCH(I601,I$1:I600,0),1)=0,"",INDEX(AL$1:AL600,MATCH(I601,I$1:I600,0),1)),"")</f>
        <v/>
      </c>
      <c r="AM601" s="2" t="str">
        <f>IFERROR(IF(INDEX(AM$1:AM600,MATCH(I601,I$1:I600,0),1)=0,"",INDEX(AM$1:AM600,MATCH(I601,I$1:I600,0),1)),"")</f>
        <v/>
      </c>
      <c r="AN601" s="2" t="str">
        <f>IFERROR(IF(INDEX(AN$1:AN600,MATCH(I601,I$1:I600,0),1)=0,"",INDEX(AN$1:AN600,MATCH(I601,I$1:I600,0),1)),"")</f>
        <v/>
      </c>
      <c r="AO601" s="2"/>
      <c r="AP601" s="2"/>
      <c r="AQ601" s="2"/>
      <c r="AR601" s="4"/>
      <c r="AS601" s="4"/>
      <c r="AT601" s="4"/>
      <c r="AU601" s="4"/>
      <c r="AV601" s="4"/>
      <c r="AW601" s="4"/>
      <c r="AX601" s="4"/>
      <c r="AY601" s="4"/>
      <c r="AZ601" s="4"/>
      <c r="BB601" s="4"/>
      <c r="BH601" s="4" t="str">
        <f>IF(IFERROR(VLOOKUP(F601,F602:F$1993,1,0),"")="","",COUNTIF(F:F,F601))</f>
        <v/>
      </c>
      <c r="BI601" s="4"/>
      <c r="BM601" s="5" t="str">
        <f>IF(B601="","",IF(BH601="",1+(MAX(BM$2:BM600)),""))</f>
        <v/>
      </c>
      <c r="BN601" s="5" t="str">
        <f t="shared" si="130"/>
        <v/>
      </c>
      <c r="BO601" s="5" t="str">
        <f t="shared" si="131"/>
        <v/>
      </c>
      <c r="BP601" s="15" t="str">
        <f t="shared" si="132"/>
        <v/>
      </c>
      <c r="BQ601" s="29"/>
      <c r="BR601" s="16"/>
      <c r="BS601" s="5" t="str">
        <f t="shared" si="135"/>
        <v/>
      </c>
      <c r="BV601" s="5" t="str">
        <f t="shared" si="133"/>
        <v/>
      </c>
      <c r="BW601" s="5" t="str">
        <f>IF(I601="","",IFERROR(IF(VLOOKUP(I601,I$2:I600,1,0)=0,"",""),I601))</f>
        <v/>
      </c>
      <c r="BX601" s="25" t="str">
        <f>IF(BW601="","",(IFERROR(VLOOKUP(MID(BW601,1,1),$CO$2:CS$28,3,0),0)+IFERROR(VLOOKUP(MID(BW601,2,1),CO$2:CS$28,4,0),0)+IFERROR(VLOOKUP(MID(BW601,3,1),CO$2:CS$28,5,0),0)+(ROW(BW601)/1000000000000)))</f>
        <v/>
      </c>
      <c r="BZ601" s="5">
        <v>600</v>
      </c>
      <c r="CA601" s="5" t="str">
        <f>IFERROR(VLOOKUP(BZ601,BV$2:BW1677,2,0),"")</f>
        <v/>
      </c>
      <c r="CU601" s="5" t="e">
        <f>IF(REPORTE!AH$2="si",IF(F601=VALUE(REPORTE!C$11),IF(SUM(CU602:CU$1993),CONCATENATE(INT(B601),", "),INT(B601)),""),IF(F601=VALUE(REPORTE!C$10),IF(SUM(CU602:CU$1993),CONCATENATE(INT(B601),", "),INT(B601)),""))</f>
        <v>#VALUE!</v>
      </c>
    </row>
    <row r="602" spans="1:106" s="5" customFormat="1" ht="15" customHeight="1" x14ac:dyDescent="0.25">
      <c r="A602" s="4" t="str">
        <f t="shared" si="129"/>
        <v/>
      </c>
      <c r="B602" s="6"/>
      <c r="C602" s="4"/>
      <c r="D602" s="4"/>
      <c r="F602" s="6"/>
      <c r="G602" s="1" t="str">
        <f>IFERROR(INDEX('padron cfe'!B:B,MATCH(DATOS!F602,'padron cfe'!A:A,0),1),"")</f>
        <v/>
      </c>
      <c r="H602" s="4"/>
      <c r="J602" s="2" t="str">
        <f>IFERROR(INDEX('padron cfe'!C:C,MATCH(DATOS!F602,'padron cfe'!A:A,0),1),"")</f>
        <v/>
      </c>
      <c r="K602" s="4"/>
      <c r="L602" s="4" t="str">
        <f>IFERROR(IF(VLOOKUP(I602,I$2:L601,4,0)=0,"",VLOOKUP(I602,I$2:L601,4,0)),"")</f>
        <v/>
      </c>
      <c r="M602" s="4" t="str">
        <f>IFERROR(IF(VLOOKUP(I602,I$2:M601,5,0)=0,"",VLOOKUP(I602,I$2:M601,5,0)),"")</f>
        <v/>
      </c>
      <c r="N602" s="4"/>
      <c r="O602" s="2"/>
      <c r="P602" s="2"/>
      <c r="T602" s="2" t="str">
        <f>IFERROR(INDEX('padron cfe'!D:D,MATCH(DATOS!F602,'padron cfe'!A:A,0),1),"")</f>
        <v/>
      </c>
      <c r="U602" s="4"/>
      <c r="V602" s="4"/>
      <c r="W602" s="4"/>
      <c r="X602" s="4"/>
      <c r="Y602" s="4"/>
      <c r="AA602" s="4"/>
      <c r="AB602" s="4"/>
      <c r="AC602" s="4"/>
      <c r="AD602" s="4"/>
      <c r="AE602" s="4"/>
      <c r="AF602" s="97" t="str">
        <f>IFERROR(INDEX(bombas!F:F,MATCH(B602,bombas!I:I,0),1),"")</f>
        <v/>
      </c>
      <c r="AG602" s="6" t="str">
        <f>IFERROR(INDEX(bombas!H:H,MATCH(B602,bombas!I:I,0),1),"")</f>
        <v/>
      </c>
      <c r="AH602" s="4"/>
      <c r="AI602" s="4" t="str">
        <f t="shared" si="134"/>
        <v/>
      </c>
      <c r="AJ602" s="4"/>
      <c r="AK602" s="127" t="str">
        <f t="shared" si="136"/>
        <v/>
      </c>
      <c r="AL602" s="2" t="str">
        <f>IFERROR(IF(INDEX(AL$1:AL601,MATCH(I602,I$1:I601,0),1)=0,"",INDEX(AL$1:AL601,MATCH(I602,I$1:I601,0),1)),"")</f>
        <v/>
      </c>
      <c r="AM602" s="2" t="str">
        <f>IFERROR(IF(INDEX(AM$1:AM601,MATCH(I602,I$1:I601,0),1)=0,"",INDEX(AM$1:AM601,MATCH(I602,I$1:I601,0),1)),"")</f>
        <v/>
      </c>
      <c r="AN602" s="2" t="str">
        <f>IFERROR(IF(INDEX(AN$1:AN601,MATCH(I602,I$1:I601,0),1)=0,"",INDEX(AN$1:AN601,MATCH(I602,I$1:I601,0),1)),"")</f>
        <v/>
      </c>
      <c r="AO602" s="2"/>
      <c r="AP602" s="2"/>
      <c r="AQ602" s="2"/>
      <c r="AR602" s="4"/>
      <c r="AS602" s="4"/>
      <c r="AT602" s="4"/>
      <c r="AU602" s="4"/>
      <c r="AV602" s="4"/>
      <c r="AW602" s="4"/>
      <c r="AX602" s="4"/>
      <c r="AY602" s="4"/>
      <c r="AZ602" s="4"/>
      <c r="BB602" s="4"/>
      <c r="BH602" s="4" t="str">
        <f>IF(IFERROR(VLOOKUP(F602,F603:F$1993,1,0),"")="","",COUNTIF(F:F,F602))</f>
        <v/>
      </c>
      <c r="BI602" s="4"/>
      <c r="BM602" s="5" t="str">
        <f>IF(B602="","",IF(BH602="",1+(MAX(BM$2:BM601)),""))</f>
        <v/>
      </c>
      <c r="BN602" s="5" t="str">
        <f t="shared" si="130"/>
        <v/>
      </c>
      <c r="BO602" s="5" t="str">
        <f t="shared" si="131"/>
        <v/>
      </c>
      <c r="BP602" s="15" t="str">
        <f t="shared" si="132"/>
        <v/>
      </c>
      <c r="BQ602" s="29"/>
      <c r="BR602" s="16"/>
      <c r="BS602" s="5" t="str">
        <f t="shared" si="135"/>
        <v/>
      </c>
      <c r="BV602" s="5" t="str">
        <f t="shared" si="133"/>
        <v/>
      </c>
      <c r="BW602" s="5" t="str">
        <f>IF(I602="","",IFERROR(IF(VLOOKUP(I602,I$2:I601,1,0)=0,"",""),I602))</f>
        <v/>
      </c>
      <c r="BX602" s="25" t="str">
        <f>IF(BW602="","",(IFERROR(VLOOKUP(MID(BW602,1,1),$CO$2:CS$28,3,0),0)+IFERROR(VLOOKUP(MID(BW602,2,1),CO$2:CS$28,4,0),0)+IFERROR(VLOOKUP(MID(BW602,3,1),CO$2:CS$28,5,0),0)+(ROW(BW602)/1000000000000)))</f>
        <v/>
      </c>
      <c r="BZ602" s="5">
        <v>601</v>
      </c>
      <c r="CA602" s="5" t="str">
        <f>IFERROR(VLOOKUP(BZ602,BV$2:BW1678,2,0),"")</f>
        <v/>
      </c>
      <c r="CU602" s="5" t="e">
        <f>IF(REPORTE!AH$2="si",IF(F602=VALUE(REPORTE!C$11),IF(SUM(CU603:CU$1993),CONCATENATE(INT(B602),", "),INT(B602)),""),IF(F602=VALUE(REPORTE!C$10),IF(SUM(CU603:CU$1993),CONCATENATE(INT(B602),", "),INT(B602)),""))</f>
        <v>#VALUE!</v>
      </c>
    </row>
    <row r="603" spans="1:106" s="5" customFormat="1" ht="15" customHeight="1" x14ac:dyDescent="0.25">
      <c r="A603" s="4" t="str">
        <f t="shared" si="129"/>
        <v/>
      </c>
      <c r="B603" s="6"/>
      <c r="C603" s="4"/>
      <c r="D603" s="4"/>
      <c r="F603" s="6"/>
      <c r="G603" s="1" t="str">
        <f>IFERROR(INDEX('padron cfe'!B:B,MATCH(DATOS!F603,'padron cfe'!A:A,0),1),"")</f>
        <v/>
      </c>
      <c r="H603" s="4"/>
      <c r="J603" s="2" t="str">
        <f>IFERROR(INDEX('padron cfe'!C:C,MATCH(DATOS!F603,'padron cfe'!A:A,0),1),"")</f>
        <v/>
      </c>
      <c r="K603" s="4"/>
      <c r="L603" s="4" t="str">
        <f>IFERROR(IF(VLOOKUP(I603,I$2:L602,4,0)=0,"",VLOOKUP(I603,I$2:L602,4,0)),"")</f>
        <v/>
      </c>
      <c r="M603" s="4" t="str">
        <f>IFERROR(IF(VLOOKUP(I603,I$2:M602,5,0)=0,"",VLOOKUP(I603,I$2:M602,5,0)),"")</f>
        <v/>
      </c>
      <c r="N603" s="4"/>
      <c r="O603" s="2"/>
      <c r="P603" s="2"/>
      <c r="T603" s="2" t="str">
        <f>IFERROR(INDEX('padron cfe'!D:D,MATCH(DATOS!F603,'padron cfe'!A:A,0),1),"")</f>
        <v/>
      </c>
      <c r="U603" s="4"/>
      <c r="V603" s="4"/>
      <c r="W603" s="4"/>
      <c r="X603" s="4"/>
      <c r="Y603" s="4"/>
      <c r="AA603" s="4"/>
      <c r="AB603" s="4"/>
      <c r="AC603" s="4"/>
      <c r="AD603" s="4"/>
      <c r="AE603" s="4"/>
      <c r="AF603" s="97" t="str">
        <f>IFERROR(INDEX(bombas!F:F,MATCH(B603,bombas!I:I,0),1),"")</f>
        <v/>
      </c>
      <c r="AG603" s="6" t="str">
        <f>IFERROR(INDEX(bombas!H:H,MATCH(B603,bombas!I:I,0),1),"")</f>
        <v/>
      </c>
      <c r="AH603" s="4"/>
      <c r="AI603" s="4" t="str">
        <f t="shared" si="134"/>
        <v/>
      </c>
      <c r="AJ603" s="4"/>
      <c r="AK603" s="127" t="str">
        <f t="shared" si="136"/>
        <v/>
      </c>
      <c r="AL603" s="2" t="str">
        <f>IFERROR(IF(INDEX(AL$1:AL602,MATCH(I603,I$1:I602,0),1)=0,"",INDEX(AL$1:AL602,MATCH(I603,I$1:I602,0),1)),"")</f>
        <v/>
      </c>
      <c r="AM603" s="2" t="str">
        <f>IFERROR(IF(INDEX(AM$1:AM602,MATCH(I603,I$1:I602,0),1)=0,"",INDEX(AM$1:AM602,MATCH(I603,I$1:I602,0),1)),"")</f>
        <v/>
      </c>
      <c r="AN603" s="2" t="str">
        <f>IFERROR(IF(INDEX(AN$1:AN602,MATCH(I603,I$1:I602,0),1)=0,"",INDEX(AN$1:AN602,MATCH(I603,I$1:I602,0),1)),"")</f>
        <v/>
      </c>
      <c r="AO603" s="2"/>
      <c r="AP603" s="2"/>
      <c r="AQ603" s="2"/>
      <c r="AR603" s="4"/>
      <c r="AS603" s="4"/>
      <c r="AT603" s="4"/>
      <c r="AU603" s="4"/>
      <c r="AV603" s="4"/>
      <c r="AW603" s="4"/>
      <c r="AX603" s="4"/>
      <c r="AY603" s="4"/>
      <c r="AZ603" s="4"/>
      <c r="BB603" s="4"/>
      <c r="BH603" s="4" t="str">
        <f>IF(IFERROR(VLOOKUP(F603,F604:F$1993,1,0),"")="","",COUNTIF(F:F,F603))</f>
        <v/>
      </c>
      <c r="BI603" s="4"/>
      <c r="BM603" s="5" t="str">
        <f>IF(B603="","",IF(BH603="",1+(MAX(BM$2:BM602)),""))</f>
        <v/>
      </c>
      <c r="BN603" s="5" t="str">
        <f t="shared" si="130"/>
        <v/>
      </c>
      <c r="BO603" s="5" t="str">
        <f t="shared" si="131"/>
        <v/>
      </c>
      <c r="BP603" s="15" t="str">
        <f t="shared" si="132"/>
        <v/>
      </c>
      <c r="BQ603" s="29"/>
      <c r="BR603" s="16"/>
      <c r="BS603" s="5" t="str">
        <f t="shared" si="135"/>
        <v/>
      </c>
      <c r="BV603" s="5" t="str">
        <f t="shared" si="133"/>
        <v/>
      </c>
      <c r="BW603" s="5" t="str">
        <f>IF(I603="","",IFERROR(IF(VLOOKUP(I603,I$2:I602,1,0)=0,"",""),I603))</f>
        <v/>
      </c>
      <c r="BX603" s="25" t="str">
        <f>IF(BW603="","",(IFERROR(VLOOKUP(MID(BW603,1,1),$CO$2:CS$28,3,0),0)+IFERROR(VLOOKUP(MID(BW603,2,1),CO$2:CS$28,4,0),0)+IFERROR(VLOOKUP(MID(BW603,3,1),CO$2:CS$28,5,0),0)+(ROW(BW603)/1000000000000)))</f>
        <v/>
      </c>
      <c r="BZ603" s="5">
        <v>602</v>
      </c>
      <c r="CA603" s="5" t="str">
        <f>IFERROR(VLOOKUP(BZ603,BV$2:BW1679,2,0),"")</f>
        <v/>
      </c>
      <c r="CU603" s="5" t="e">
        <f>IF(REPORTE!AH$2="si",IF(F603=VALUE(REPORTE!C$11),IF(SUM(CU604:CU$1993),CONCATENATE(INT(B603),", "),INT(B603)),""),IF(F603=VALUE(REPORTE!C$10),IF(SUM(CU604:CU$1993),CONCATENATE(INT(B603),", "),INT(B603)),""))</f>
        <v>#VALUE!</v>
      </c>
    </row>
    <row r="604" spans="1:106" s="5" customFormat="1" ht="15" customHeight="1" x14ac:dyDescent="0.25">
      <c r="A604" s="4" t="str">
        <f t="shared" si="129"/>
        <v/>
      </c>
      <c r="B604" s="6"/>
      <c r="C604" s="4"/>
      <c r="D604" s="4"/>
      <c r="F604" s="6"/>
      <c r="G604" s="1" t="str">
        <f>IFERROR(INDEX('padron cfe'!B:B,MATCH(DATOS!F604,'padron cfe'!A:A,0),1),"")</f>
        <v/>
      </c>
      <c r="H604" s="4"/>
      <c r="J604" s="2" t="str">
        <f>IFERROR(INDEX('padron cfe'!C:C,MATCH(DATOS!F604,'padron cfe'!A:A,0),1),"")</f>
        <v/>
      </c>
      <c r="K604" s="4"/>
      <c r="L604" s="4" t="str">
        <f>IFERROR(IF(VLOOKUP(I604,I$2:L603,4,0)=0,"",VLOOKUP(I604,I$2:L603,4,0)),"")</f>
        <v/>
      </c>
      <c r="M604" s="4" t="str">
        <f>IFERROR(IF(VLOOKUP(I604,I$2:M603,5,0)=0,"",VLOOKUP(I604,I$2:M603,5,0)),"")</f>
        <v/>
      </c>
      <c r="N604" s="4"/>
      <c r="O604" s="2"/>
      <c r="P604" s="2"/>
      <c r="T604" s="2" t="str">
        <f>IFERROR(INDEX('padron cfe'!D:D,MATCH(DATOS!F604,'padron cfe'!A:A,0),1),"")</f>
        <v/>
      </c>
      <c r="U604" s="4"/>
      <c r="V604" s="4"/>
      <c r="W604" s="4"/>
      <c r="X604" s="4"/>
      <c r="Y604" s="4"/>
      <c r="AA604" s="4"/>
      <c r="AB604" s="4"/>
      <c r="AC604" s="4"/>
      <c r="AD604" s="4"/>
      <c r="AE604" s="4"/>
      <c r="AF604" s="97" t="str">
        <f>IFERROR(INDEX(bombas!F:F,MATCH(B604,bombas!I:I,0),1),"")</f>
        <v/>
      </c>
      <c r="AG604" s="6" t="str">
        <f>IFERROR(INDEX(bombas!H:H,MATCH(B604,bombas!I:I,0),1),"")</f>
        <v/>
      </c>
      <c r="AH604" s="4"/>
      <c r="AI604" s="4" t="str">
        <f t="shared" si="134"/>
        <v/>
      </c>
      <c r="AJ604" s="4"/>
      <c r="AK604" s="127" t="str">
        <f t="shared" si="136"/>
        <v/>
      </c>
      <c r="AL604" s="2" t="str">
        <f>IFERROR(IF(INDEX(AL$1:AL603,MATCH(I604,I$1:I603,0),1)=0,"",INDEX(AL$1:AL603,MATCH(I604,I$1:I603,0),1)),"")</f>
        <v/>
      </c>
      <c r="AM604" s="2" t="str">
        <f>IFERROR(IF(INDEX(AM$1:AM603,MATCH(I604,I$1:I603,0),1)=0,"",INDEX(AM$1:AM603,MATCH(I604,I$1:I603,0),1)),"")</f>
        <v/>
      </c>
      <c r="AN604" s="2" t="str">
        <f>IFERROR(IF(INDEX(AN$1:AN603,MATCH(I604,I$1:I603,0),1)=0,"",INDEX(AN$1:AN603,MATCH(I604,I$1:I603,0),1)),"")</f>
        <v/>
      </c>
      <c r="AO604" s="2"/>
      <c r="AP604" s="2"/>
      <c r="AQ604" s="2"/>
      <c r="AR604" s="4"/>
      <c r="AS604" s="4"/>
      <c r="AT604" s="4"/>
      <c r="AU604" s="4"/>
      <c r="AV604" s="4"/>
      <c r="AW604" s="4"/>
      <c r="AX604" s="4"/>
      <c r="AY604" s="4"/>
      <c r="AZ604" s="4"/>
      <c r="BB604" s="4"/>
      <c r="BH604" s="4" t="str">
        <f>IF(IFERROR(VLOOKUP(F604,F605:F$1993,1,0),"")="","",COUNTIF(F:F,F604))</f>
        <v/>
      </c>
      <c r="BI604" s="4"/>
      <c r="BM604" s="5" t="str">
        <f>IF(B604="","",IF(BH604="",1+(MAX(BM$2:BM603)),""))</f>
        <v/>
      </c>
      <c r="BN604" s="5" t="str">
        <f t="shared" si="130"/>
        <v/>
      </c>
      <c r="BO604" s="5" t="str">
        <f t="shared" si="131"/>
        <v/>
      </c>
      <c r="BP604" s="15" t="str">
        <f t="shared" si="132"/>
        <v/>
      </c>
      <c r="BQ604" s="29"/>
      <c r="BR604" s="16"/>
      <c r="BS604" s="5" t="str">
        <f t="shared" si="135"/>
        <v/>
      </c>
      <c r="BV604" s="5" t="str">
        <f t="shared" si="133"/>
        <v/>
      </c>
      <c r="BW604" s="5" t="str">
        <f>IF(I604="","",IFERROR(IF(VLOOKUP(I604,I$2:I603,1,0)=0,"",""),I604))</f>
        <v/>
      </c>
      <c r="BX604" s="25" t="str">
        <f>IF(BW604="","",(IFERROR(VLOOKUP(MID(BW604,1,1),$CO$2:CS$28,3,0),0)+IFERROR(VLOOKUP(MID(BW604,2,1),CO$2:CS$28,4,0),0)+IFERROR(VLOOKUP(MID(BW604,3,1),CO$2:CS$28,5,0),0)+(ROW(BW604)/1000000000000)))</f>
        <v/>
      </c>
      <c r="BZ604" s="5">
        <v>603</v>
      </c>
      <c r="CA604" s="5" t="str">
        <f>IFERROR(VLOOKUP(BZ604,BV$2:BW1680,2,0),"")</f>
        <v/>
      </c>
      <c r="CU604" s="5" t="e">
        <f>IF(REPORTE!AH$2="si",IF(F604=VALUE(REPORTE!C$11),IF(SUM(CU605:CU$1993),CONCATENATE(INT(B604),", "),INT(B604)),""),IF(F604=VALUE(REPORTE!C$10),IF(SUM(CU605:CU$1993),CONCATENATE(INT(B604),", "),INT(B604)),""))</f>
        <v>#VALUE!</v>
      </c>
    </row>
    <row r="605" spans="1:106" ht="15" customHeight="1" x14ac:dyDescent="0.25">
      <c r="A605" s="4" t="str">
        <f t="shared" si="129"/>
        <v/>
      </c>
      <c r="B605" s="3"/>
      <c r="F605" s="3"/>
      <c r="G605" s="1" t="str">
        <f>IFERROR(INDEX('padron cfe'!B:B,MATCH(DATOS!F605,'padron cfe'!A:A,0),1),"")</f>
        <v/>
      </c>
      <c r="J605" s="2" t="str">
        <f>IFERROR(INDEX('padron cfe'!C:C,MATCH(DATOS!F605,'padron cfe'!A:A,0),1),"")</f>
        <v/>
      </c>
      <c r="L605" s="4" t="str">
        <f>IFERROR(IF(VLOOKUP(I605,I$2:L604,4,0)=0,"",VLOOKUP(I605,I$2:L604,4,0)),"")</f>
        <v/>
      </c>
      <c r="M605" s="4" t="str">
        <f>IFERROR(IF(VLOOKUP(I605,I$2:M604,5,0)=0,"",VLOOKUP(I605,I$2:M604,5,0)),"")</f>
        <v/>
      </c>
      <c r="S605"/>
      <c r="T605" s="2" t="str">
        <f>IFERROR(INDEX('padron cfe'!D:D,MATCH(DATOS!F605,'padron cfe'!A:A,0),1),"")</f>
        <v/>
      </c>
      <c r="AF605" s="97" t="str">
        <f>IFERROR(INDEX(bombas!F:F,MATCH(B605,bombas!I:I,0),1),"")</f>
        <v/>
      </c>
      <c r="AG605" s="6" t="str">
        <f>IFERROR(INDEX(bombas!H:H,MATCH(B605,bombas!I:I,0),1),"")</f>
        <v/>
      </c>
      <c r="AI605" s="4" t="str">
        <f t="shared" si="134"/>
        <v/>
      </c>
      <c r="AJ605" s="4"/>
      <c r="AK605" s="127" t="str">
        <f t="shared" si="136"/>
        <v/>
      </c>
      <c r="AL605" s="2" t="str">
        <f>IFERROR(IF(INDEX(AL$1:AL604,MATCH(I605,I$1:I604,0),1)=0,"",INDEX(AL$1:AL604,MATCH(I605,I$1:I604,0),1)),"")</f>
        <v/>
      </c>
      <c r="AM605" s="2" t="str">
        <f>IFERROR(IF(INDEX(AM$1:AM604,MATCH(I605,I$1:I604,0),1)=0,"",INDEX(AM$1:AM604,MATCH(I605,I$1:I604,0),1)),"")</f>
        <v/>
      </c>
      <c r="AN605" s="2" t="str">
        <f>IFERROR(IF(INDEX(AN$1:AN604,MATCH(I605,I$1:I604,0),1)=0,"",INDEX(AN$1:AN604,MATCH(I605,I$1:I604,0),1)),"")</f>
        <v/>
      </c>
      <c r="BB605" s="4"/>
      <c r="BC605" s="5"/>
      <c r="BG605" s="5"/>
      <c r="BH605" s="4" t="str">
        <f>IF(IFERROR(VLOOKUP(F605,F606:F$1993,1,0),"")="","",COUNTIF(F:F,F605))</f>
        <v/>
      </c>
      <c r="BI605" s="4"/>
      <c r="BK605" s="5"/>
      <c r="BL605" s="5"/>
      <c r="BM605" s="5" t="str">
        <f>IF(B605="","",IF(BH605="",1+(MAX(BM$2:BM604)),""))</f>
        <v/>
      </c>
      <c r="BN605" s="5" t="str">
        <f t="shared" si="130"/>
        <v/>
      </c>
      <c r="BO605" s="5" t="str">
        <f t="shared" si="131"/>
        <v/>
      </c>
      <c r="BP605" s="15" t="str">
        <f t="shared" si="132"/>
        <v/>
      </c>
      <c r="BQ605" s="29"/>
      <c r="BR605" s="16"/>
      <c r="BS605" s="5" t="str">
        <f t="shared" si="135"/>
        <v/>
      </c>
      <c r="BU605" s="5"/>
      <c r="BV605" s="5" t="str">
        <f t="shared" si="133"/>
        <v/>
      </c>
      <c r="BW605" s="5" t="str">
        <f>IF(I605="","",IFERROR(IF(VLOOKUP(I605,I$2:I604,1,0)=0,"",""),I605))</f>
        <v/>
      </c>
      <c r="BX605" s="25" t="str">
        <f>IF(BW605="","",(IFERROR(VLOOKUP(MID(BW605,1,1),$CO$2:CS$28,3,0),0)+IFERROR(VLOOKUP(MID(BW605,2,1),CO$2:CS$28,4,0),0)+IFERROR(VLOOKUP(MID(BW605,3,1),CO$2:CS$28,5,0),0)+(ROW(BW605)/1000000000000)))</f>
        <v/>
      </c>
      <c r="BY605" s="5"/>
      <c r="BZ605" s="5">
        <v>604</v>
      </c>
      <c r="CA605" s="5" t="str">
        <f>IFERROR(VLOOKUP(BZ605,BV$2:BW1681,2,0),"")</f>
        <v/>
      </c>
      <c r="CB605" s="5"/>
      <c r="CD605" s="5"/>
      <c r="CU605" s="5" t="e">
        <f>IF(REPORTE!AH$2="si",IF(F605=VALUE(REPORTE!C$11),IF(SUM(CU606:CU$1993),CONCATENATE(INT(B605),", "),INT(B605)),""),IF(F605=VALUE(REPORTE!C$10),IF(SUM(CU606:CU$1993),CONCATENATE(INT(B605),", "),INT(B605)),""))</f>
        <v>#VALUE!</v>
      </c>
      <c r="CY605" s="5"/>
      <c r="CZ605" s="5"/>
      <c r="DA605" s="5"/>
      <c r="DB605" s="5"/>
    </row>
    <row r="606" spans="1:106" ht="15" customHeight="1" x14ac:dyDescent="0.25">
      <c r="A606" s="4" t="str">
        <f t="shared" si="129"/>
        <v/>
      </c>
      <c r="B606" s="3"/>
      <c r="F606" s="3"/>
      <c r="G606" s="1" t="str">
        <f>IFERROR(INDEX('padron cfe'!B:B,MATCH(DATOS!F606,'padron cfe'!A:A,0),1),"")</f>
        <v/>
      </c>
      <c r="J606" s="2" t="str">
        <f>IFERROR(INDEX('padron cfe'!C:C,MATCH(DATOS!F606,'padron cfe'!A:A,0),1),"")</f>
        <v/>
      </c>
      <c r="L606" s="4" t="str">
        <f>IFERROR(IF(VLOOKUP(I606,I$2:L605,4,0)=0,"",VLOOKUP(I606,I$2:L605,4,0)),"")</f>
        <v/>
      </c>
      <c r="M606" s="4" t="str">
        <f>IFERROR(IF(VLOOKUP(I606,I$2:M605,5,0)=0,"",VLOOKUP(I606,I$2:M605,5,0)),"")</f>
        <v/>
      </c>
      <c r="S606"/>
      <c r="T606" s="2" t="str">
        <f>IFERROR(INDEX('padron cfe'!D:D,MATCH(DATOS!F606,'padron cfe'!A:A,0),1),"")</f>
        <v/>
      </c>
      <c r="AF606" s="97" t="str">
        <f>IFERROR(INDEX(bombas!F:F,MATCH(B606,bombas!I:I,0),1),"")</f>
        <v/>
      </c>
      <c r="AG606" s="6" t="str">
        <f>IFERROR(INDEX(bombas!H:H,MATCH(B606,bombas!I:I,0),1),"")</f>
        <v/>
      </c>
      <c r="AI606" s="4" t="str">
        <f t="shared" si="134"/>
        <v/>
      </c>
      <c r="AJ606" s="4"/>
      <c r="AK606" s="127" t="str">
        <f t="shared" si="136"/>
        <v/>
      </c>
      <c r="AL606" s="2" t="str">
        <f>IFERROR(IF(INDEX(AL$1:AL605,MATCH(I606,I$1:I605,0),1)=0,"",INDEX(AL$1:AL605,MATCH(I606,I$1:I605,0),1)),"")</f>
        <v/>
      </c>
      <c r="AM606" s="2" t="str">
        <f>IFERROR(IF(INDEX(AM$1:AM605,MATCH(I606,I$1:I605,0),1)=0,"",INDEX(AM$1:AM605,MATCH(I606,I$1:I605,0),1)),"")</f>
        <v/>
      </c>
      <c r="AN606" s="2" t="str">
        <f>IFERROR(IF(INDEX(AN$1:AN605,MATCH(I606,I$1:I605,0),1)=0,"",INDEX(AN$1:AN605,MATCH(I606,I$1:I605,0),1)),"")</f>
        <v/>
      </c>
      <c r="BB606" s="4"/>
      <c r="BC606" s="5"/>
      <c r="BG606" s="5"/>
      <c r="BH606" s="4" t="str">
        <f>IF(IFERROR(VLOOKUP(F606,F607:F$1993,1,0),"")="","",COUNTIF(F:F,F606))</f>
        <v/>
      </c>
      <c r="BI606" s="4"/>
      <c r="BK606" s="5"/>
      <c r="BL606" s="5"/>
      <c r="BM606" s="5" t="str">
        <f>IF(B606="","",IF(BH606="",1+(MAX(BM$2:BM605)),""))</f>
        <v/>
      </c>
      <c r="BN606" s="5" t="str">
        <f t="shared" si="130"/>
        <v/>
      </c>
      <c r="BO606" s="5" t="str">
        <f t="shared" si="131"/>
        <v/>
      </c>
      <c r="BP606" s="15" t="str">
        <f t="shared" si="132"/>
        <v/>
      </c>
      <c r="BQ606" s="29"/>
      <c r="BR606" s="16"/>
      <c r="BS606" s="5" t="str">
        <f t="shared" si="135"/>
        <v/>
      </c>
      <c r="BU606" s="5"/>
      <c r="BV606" s="5" t="str">
        <f t="shared" si="133"/>
        <v/>
      </c>
      <c r="BW606" s="5" t="str">
        <f>IF(I606="","",IFERROR(IF(VLOOKUP(I606,I$2:I605,1,0)=0,"",""),I606))</f>
        <v/>
      </c>
      <c r="BX606" s="25" t="str">
        <f>IF(BW606="","",(IFERROR(VLOOKUP(MID(BW606,1,1),$CO$2:CS$28,3,0),0)+IFERROR(VLOOKUP(MID(BW606,2,1),CO$2:CS$28,4,0),0)+IFERROR(VLOOKUP(MID(BW606,3,1),CO$2:CS$28,5,0),0)+(ROW(BW606)/1000000000000)))</f>
        <v/>
      </c>
      <c r="BY606" s="5"/>
      <c r="BZ606" s="5">
        <v>605</v>
      </c>
      <c r="CA606" s="5" t="str">
        <f>IFERROR(VLOOKUP(BZ606,BV$2:BW1682,2,0),"")</f>
        <v/>
      </c>
      <c r="CB606" s="5"/>
      <c r="CD606" s="5"/>
      <c r="CU606" s="5" t="e">
        <f>IF(REPORTE!AH$2="si",IF(F606=VALUE(REPORTE!C$11),IF(SUM(CU607:CU$1993),CONCATENATE(INT(B606),", "),INT(B606)),""),IF(F606=VALUE(REPORTE!C$10),IF(SUM(CU607:CU$1993),CONCATENATE(INT(B606),", "),INT(B606)),""))</f>
        <v>#VALUE!</v>
      </c>
      <c r="CY606" s="5"/>
      <c r="CZ606" s="5"/>
      <c r="DA606" s="5"/>
      <c r="DB606" s="5"/>
    </row>
    <row r="607" spans="1:106" ht="15" customHeight="1" x14ac:dyDescent="0.25">
      <c r="A607" s="4" t="str">
        <f t="shared" si="129"/>
        <v/>
      </c>
      <c r="B607" s="3"/>
      <c r="F607" s="3"/>
      <c r="G607" s="1" t="str">
        <f>IFERROR(INDEX('padron cfe'!B:B,MATCH(DATOS!F607,'padron cfe'!A:A,0),1),"")</f>
        <v/>
      </c>
      <c r="J607" s="2" t="str">
        <f>IFERROR(INDEX('padron cfe'!C:C,MATCH(DATOS!F607,'padron cfe'!A:A,0),1),"")</f>
        <v/>
      </c>
      <c r="L607" s="4" t="str">
        <f>IFERROR(IF(VLOOKUP(I607,I$2:L606,4,0)=0,"",VLOOKUP(I607,I$2:L606,4,0)),"")</f>
        <v/>
      </c>
      <c r="M607" s="4" t="str">
        <f>IFERROR(IF(VLOOKUP(I607,I$2:M606,5,0)=0,"",VLOOKUP(I607,I$2:M606,5,0)),"")</f>
        <v/>
      </c>
      <c r="S607"/>
      <c r="T607" s="2" t="str">
        <f>IFERROR(INDEX('padron cfe'!D:D,MATCH(DATOS!F607,'padron cfe'!A:A,0),1),"")</f>
        <v/>
      </c>
      <c r="AF607" s="97" t="str">
        <f>IFERROR(INDEX(bombas!F:F,MATCH(B607,bombas!I:I,0),1),"")</f>
        <v/>
      </c>
      <c r="AG607" s="6" t="str">
        <f>IFERROR(INDEX(bombas!H:H,MATCH(B607,bombas!I:I,0),1),"")</f>
        <v/>
      </c>
      <c r="AI607" s="4" t="str">
        <f t="shared" si="134"/>
        <v/>
      </c>
      <c r="AJ607" s="4"/>
      <c r="AK607" s="127" t="str">
        <f t="shared" si="136"/>
        <v/>
      </c>
      <c r="AL607" s="2" t="str">
        <f>IFERROR(IF(INDEX(AL$1:AL606,MATCH(I607,I$1:I606,0),1)=0,"",INDEX(AL$1:AL606,MATCH(I607,I$1:I606,0),1)),"")</f>
        <v/>
      </c>
      <c r="AM607" s="2" t="str">
        <f>IFERROR(IF(INDEX(AM$1:AM606,MATCH(I607,I$1:I606,0),1)=0,"",INDEX(AM$1:AM606,MATCH(I607,I$1:I606,0),1)),"")</f>
        <v/>
      </c>
      <c r="AN607" s="2" t="str">
        <f>IFERROR(IF(INDEX(AN$1:AN606,MATCH(I607,I$1:I606,0),1)=0,"",INDEX(AN$1:AN606,MATCH(I607,I$1:I606,0),1)),"")</f>
        <v/>
      </c>
      <c r="BB607" s="4"/>
      <c r="BC607" s="5"/>
      <c r="BG607" s="5"/>
      <c r="BH607" s="4" t="str">
        <f>IF(IFERROR(VLOOKUP(F607,F608:F$1993,1,0),"")="","",COUNTIF(F:F,F607))</f>
        <v/>
      </c>
      <c r="BI607" s="4"/>
      <c r="BK607" s="5"/>
      <c r="BL607" s="5"/>
      <c r="BM607" s="5" t="str">
        <f>IF(B607="","",IF(BH607="",1+(MAX(BM$2:BM606)),""))</f>
        <v/>
      </c>
      <c r="BN607" s="5" t="str">
        <f t="shared" si="130"/>
        <v/>
      </c>
      <c r="BO607" s="5" t="str">
        <f t="shared" si="131"/>
        <v/>
      </c>
      <c r="BP607" s="15" t="str">
        <f t="shared" si="132"/>
        <v/>
      </c>
      <c r="BQ607" s="29"/>
      <c r="BR607" s="16"/>
      <c r="BS607" s="5" t="str">
        <f t="shared" si="135"/>
        <v/>
      </c>
      <c r="BU607" s="5"/>
      <c r="BV607" s="5" t="str">
        <f t="shared" si="133"/>
        <v/>
      </c>
      <c r="BW607" s="5" t="str">
        <f>IF(I607="","",IFERROR(IF(VLOOKUP(I607,I$2:I606,1,0)=0,"",""),I607))</f>
        <v/>
      </c>
      <c r="BX607" s="25" t="str">
        <f>IF(BW607="","",(IFERROR(VLOOKUP(MID(BW607,1,1),$CO$2:CS$28,3,0),0)+IFERROR(VLOOKUP(MID(BW607,2,1),CO$2:CS$28,4,0),0)+IFERROR(VLOOKUP(MID(BW607,3,1),CO$2:CS$28,5,0),0)+(ROW(BW607)/1000000000000)))</f>
        <v/>
      </c>
      <c r="BY607" s="5"/>
      <c r="BZ607" s="5">
        <v>606</v>
      </c>
      <c r="CA607" s="5" t="str">
        <f>IFERROR(VLOOKUP(BZ607,BV$2:BW1683,2,0),"")</f>
        <v/>
      </c>
      <c r="CB607" s="5"/>
      <c r="CD607" s="5"/>
      <c r="CU607" s="5" t="e">
        <f>IF(REPORTE!AH$2="si",IF(F607=VALUE(REPORTE!C$11),IF(SUM(CU608:CU$1993),CONCATENATE(INT(B607),", "),INT(B607)),""),IF(F607=VALUE(REPORTE!C$10),IF(SUM(CU608:CU$1993),CONCATENATE(INT(B607),", "),INT(B607)),""))</f>
        <v>#VALUE!</v>
      </c>
      <c r="CY607" s="5"/>
      <c r="CZ607" s="5"/>
      <c r="DA607" s="5"/>
      <c r="DB607" s="5"/>
    </row>
    <row r="608" spans="1:106" ht="15" customHeight="1" x14ac:dyDescent="0.25">
      <c r="A608" s="4" t="str">
        <f t="shared" si="129"/>
        <v/>
      </c>
      <c r="B608" s="3"/>
      <c r="F608" s="3"/>
      <c r="G608" s="1" t="str">
        <f>IFERROR(INDEX('padron cfe'!B:B,MATCH(DATOS!F608,'padron cfe'!A:A,0),1),"")</f>
        <v/>
      </c>
      <c r="J608" s="2" t="str">
        <f>IFERROR(INDEX('padron cfe'!C:C,MATCH(DATOS!F608,'padron cfe'!A:A,0),1),"")</f>
        <v/>
      </c>
      <c r="L608" s="4" t="str">
        <f>IFERROR(IF(VLOOKUP(I608,I$2:L607,4,0)=0,"",VLOOKUP(I608,I$2:L607,4,0)),"")</f>
        <v/>
      </c>
      <c r="M608" s="4" t="str">
        <f>IFERROR(IF(VLOOKUP(I608,I$2:M607,5,0)=0,"",VLOOKUP(I608,I$2:M607,5,0)),"")</f>
        <v/>
      </c>
      <c r="S608"/>
      <c r="T608" s="2" t="str">
        <f>IFERROR(INDEX('padron cfe'!D:D,MATCH(DATOS!F608,'padron cfe'!A:A,0),1),"")</f>
        <v/>
      </c>
      <c r="AF608" s="97" t="str">
        <f>IFERROR(INDEX(bombas!F:F,MATCH(B608,bombas!I:I,0),1),"")</f>
        <v/>
      </c>
      <c r="AG608" s="6" t="str">
        <f>IFERROR(INDEX(bombas!H:H,MATCH(B608,bombas!I:I,0),1),"")</f>
        <v/>
      </c>
      <c r="AI608" s="4" t="str">
        <f t="shared" si="134"/>
        <v/>
      </c>
      <c r="AJ608" s="4"/>
      <c r="AK608" s="127" t="str">
        <f t="shared" si="136"/>
        <v/>
      </c>
      <c r="AL608" s="2" t="str">
        <f>IFERROR(IF(INDEX(AL$1:AL607,MATCH(I608,I$1:I607,0),1)=0,"",INDEX(AL$1:AL607,MATCH(I608,I$1:I607,0),1)),"")</f>
        <v/>
      </c>
      <c r="AM608" s="2" t="str">
        <f>IFERROR(IF(INDEX(AM$1:AM607,MATCH(I608,I$1:I607,0),1)=0,"",INDEX(AM$1:AM607,MATCH(I608,I$1:I607,0),1)),"")</f>
        <v/>
      </c>
      <c r="AN608" s="2" t="str">
        <f>IFERROR(IF(INDEX(AN$1:AN607,MATCH(I608,I$1:I607,0),1)=0,"",INDEX(AN$1:AN607,MATCH(I608,I$1:I607,0),1)),"")</f>
        <v/>
      </c>
      <c r="BB608" s="4"/>
      <c r="BC608" s="5"/>
      <c r="BG608" s="5"/>
      <c r="BH608" s="4" t="str">
        <f>IF(IFERROR(VLOOKUP(F608,F609:F$1993,1,0),"")="","",COUNTIF(F:F,F608))</f>
        <v/>
      </c>
      <c r="BI608" s="4"/>
      <c r="BK608" s="5"/>
      <c r="BL608" s="5"/>
      <c r="BM608" s="5" t="str">
        <f>IF(B608="","",IF(BH608="",1+(MAX(BM$2:BM607)),""))</f>
        <v/>
      </c>
      <c r="BN608" s="5" t="str">
        <f t="shared" si="130"/>
        <v/>
      </c>
      <c r="BO608" s="5" t="str">
        <f t="shared" si="131"/>
        <v/>
      </c>
      <c r="BP608" s="15" t="str">
        <f t="shared" si="132"/>
        <v/>
      </c>
      <c r="BQ608" s="29"/>
      <c r="BR608" s="16"/>
      <c r="BS608" s="5" t="str">
        <f t="shared" si="135"/>
        <v/>
      </c>
      <c r="BU608" s="5"/>
      <c r="BV608" s="5" t="str">
        <f t="shared" si="133"/>
        <v/>
      </c>
      <c r="BW608" s="5" t="str">
        <f>IF(I608="","",IFERROR(IF(VLOOKUP(I608,I$2:I607,1,0)=0,"",""),I608))</f>
        <v/>
      </c>
      <c r="BX608" s="25" t="str">
        <f>IF(BW608="","",(IFERROR(VLOOKUP(MID(BW608,1,1),$CO$2:CS$28,3,0),0)+IFERROR(VLOOKUP(MID(BW608,2,1),CO$2:CS$28,4,0),0)+IFERROR(VLOOKUP(MID(BW608,3,1),CO$2:CS$28,5,0),0)+(ROW(BW608)/1000000000000)))</f>
        <v/>
      </c>
      <c r="BY608" s="5"/>
      <c r="BZ608" s="5">
        <v>607</v>
      </c>
      <c r="CA608" s="5" t="str">
        <f>IFERROR(VLOOKUP(BZ608,BV$2:BW1684,2,0),"")</f>
        <v/>
      </c>
      <c r="CB608" s="5"/>
      <c r="CD608" s="5"/>
      <c r="CU608" s="5" t="e">
        <f>IF(REPORTE!AH$2="si",IF(F608=VALUE(REPORTE!C$11),IF(SUM(CU609:CU$1993),CONCATENATE(INT(B608),", "),INT(B608)),""),IF(F608=VALUE(REPORTE!C$10),IF(SUM(CU609:CU$1993),CONCATENATE(INT(B608),", "),INT(B608)),""))</f>
        <v>#VALUE!</v>
      </c>
      <c r="CY608" s="5"/>
      <c r="CZ608" s="5"/>
      <c r="DA608" s="5"/>
      <c r="DB608" s="5"/>
    </row>
    <row r="609" spans="1:106" ht="15" customHeight="1" x14ac:dyDescent="0.25">
      <c r="A609" s="4" t="str">
        <f t="shared" si="129"/>
        <v/>
      </c>
      <c r="B609" s="3"/>
      <c r="F609" s="3"/>
      <c r="G609" s="1" t="str">
        <f>IFERROR(INDEX('padron cfe'!B:B,MATCH(DATOS!F609,'padron cfe'!A:A,0),1),"")</f>
        <v/>
      </c>
      <c r="J609" s="2" t="str">
        <f>IFERROR(INDEX('padron cfe'!C:C,MATCH(DATOS!F609,'padron cfe'!A:A,0),1),"")</f>
        <v/>
      </c>
      <c r="L609" s="4" t="str">
        <f>IFERROR(IF(VLOOKUP(I609,I$2:L608,4,0)=0,"",VLOOKUP(I609,I$2:L608,4,0)),"")</f>
        <v/>
      </c>
      <c r="M609" s="4" t="str">
        <f>IFERROR(IF(VLOOKUP(I609,I$2:M608,5,0)=0,"",VLOOKUP(I609,I$2:M608,5,0)),"")</f>
        <v/>
      </c>
      <c r="S609"/>
      <c r="T609" s="2" t="str">
        <f>IFERROR(INDEX('padron cfe'!D:D,MATCH(DATOS!F609,'padron cfe'!A:A,0),1),"")</f>
        <v/>
      </c>
      <c r="AF609" s="97" t="str">
        <f>IFERROR(INDEX(bombas!F:F,MATCH(B609,bombas!I:I,0),1),"")</f>
        <v/>
      </c>
      <c r="AG609" s="6" t="str">
        <f>IFERROR(INDEX(bombas!H:H,MATCH(B609,bombas!I:I,0),1),"")</f>
        <v/>
      </c>
      <c r="AI609" s="4" t="str">
        <f t="shared" si="134"/>
        <v/>
      </c>
      <c r="AJ609" s="4"/>
      <c r="AK609" s="127" t="str">
        <f t="shared" si="136"/>
        <v/>
      </c>
      <c r="AL609" s="2" t="str">
        <f>IFERROR(IF(INDEX(AL$1:AL608,MATCH(I609,I$1:I608,0),1)=0,"",INDEX(AL$1:AL608,MATCH(I609,I$1:I608,0),1)),"")</f>
        <v/>
      </c>
      <c r="AM609" s="2" t="str">
        <f>IFERROR(IF(INDEX(AM$1:AM608,MATCH(I609,I$1:I608,0),1)=0,"",INDEX(AM$1:AM608,MATCH(I609,I$1:I608,0),1)),"")</f>
        <v/>
      </c>
      <c r="AN609" s="2" t="str">
        <f>IFERROR(IF(INDEX(AN$1:AN608,MATCH(I609,I$1:I608,0),1)=0,"",INDEX(AN$1:AN608,MATCH(I609,I$1:I608,0),1)),"")</f>
        <v/>
      </c>
      <c r="BB609" s="4"/>
      <c r="BC609" s="5"/>
      <c r="BG609" s="5"/>
      <c r="BH609" s="4" t="str">
        <f>IF(IFERROR(VLOOKUP(F609,F610:F$1993,1,0),"")="","",COUNTIF(F:F,F609))</f>
        <v/>
      </c>
      <c r="BI609" s="4"/>
      <c r="BK609" s="5"/>
      <c r="BL609" s="5"/>
      <c r="BM609" s="5" t="str">
        <f>IF(B609="","",IF(BH609="",1+(MAX(BM$2:BM608)),""))</f>
        <v/>
      </c>
      <c r="BN609" s="5" t="str">
        <f t="shared" si="130"/>
        <v/>
      </c>
      <c r="BO609" s="5" t="str">
        <f t="shared" si="131"/>
        <v/>
      </c>
      <c r="BP609" s="15" t="str">
        <f t="shared" si="132"/>
        <v/>
      </c>
      <c r="BQ609" s="29"/>
      <c r="BR609" s="16"/>
      <c r="BS609" s="5" t="str">
        <f t="shared" si="135"/>
        <v/>
      </c>
      <c r="BU609" s="5"/>
      <c r="BV609" s="5" t="str">
        <f t="shared" si="133"/>
        <v/>
      </c>
      <c r="BW609" s="5" t="str">
        <f>IF(I609="","",IFERROR(IF(VLOOKUP(I609,I$2:I608,1,0)=0,"",""),I609))</f>
        <v/>
      </c>
      <c r="BX609" s="25" t="str">
        <f>IF(BW609="","",(IFERROR(VLOOKUP(MID(BW609,1,1),$CO$2:CS$28,3,0),0)+IFERROR(VLOOKUP(MID(BW609,2,1),CO$2:CS$28,4,0),0)+IFERROR(VLOOKUP(MID(BW609,3,1),CO$2:CS$28,5,0),0)+(ROW(BW609)/1000000000000)))</f>
        <v/>
      </c>
      <c r="BY609" s="5"/>
      <c r="BZ609" s="5">
        <v>608</v>
      </c>
      <c r="CA609" s="5" t="str">
        <f>IFERROR(VLOOKUP(BZ609,BV$2:BW1685,2,0),"")</f>
        <v/>
      </c>
      <c r="CB609" s="5"/>
      <c r="CD609" s="5"/>
      <c r="CU609" s="5" t="e">
        <f>IF(REPORTE!AH$2="si",IF(F609=VALUE(REPORTE!C$11),IF(SUM(CU610:CU$1993),CONCATENATE(INT(B609),", "),INT(B609)),""),IF(F609=VALUE(REPORTE!C$10),IF(SUM(CU610:CU$1993),CONCATENATE(INT(B609),", "),INT(B609)),""))</f>
        <v>#VALUE!</v>
      </c>
      <c r="CY609" s="5"/>
      <c r="CZ609" s="5"/>
      <c r="DA609" s="5"/>
      <c r="DB609" s="5"/>
    </row>
    <row r="610" spans="1:106" ht="15" customHeight="1" x14ac:dyDescent="0.25">
      <c r="A610" s="4" t="str">
        <f t="shared" si="129"/>
        <v/>
      </c>
      <c r="B610" s="3"/>
      <c r="F610" s="3"/>
      <c r="G610" s="1" t="str">
        <f>IFERROR(INDEX('padron cfe'!B:B,MATCH(DATOS!F610,'padron cfe'!A:A,0),1),"")</f>
        <v/>
      </c>
      <c r="J610" s="2" t="str">
        <f>IFERROR(INDEX('padron cfe'!C:C,MATCH(DATOS!F610,'padron cfe'!A:A,0),1),"")</f>
        <v/>
      </c>
      <c r="L610" s="4" t="str">
        <f>IFERROR(IF(VLOOKUP(I610,I$2:L609,4,0)=0,"",VLOOKUP(I610,I$2:L609,4,0)),"")</f>
        <v/>
      </c>
      <c r="M610" s="4" t="str">
        <f>IFERROR(IF(VLOOKUP(I610,I$2:M609,5,0)=0,"",VLOOKUP(I610,I$2:M609,5,0)),"")</f>
        <v/>
      </c>
      <c r="S610"/>
      <c r="T610" s="2" t="str">
        <f>IFERROR(INDEX('padron cfe'!D:D,MATCH(DATOS!F610,'padron cfe'!A:A,0),1),"")</f>
        <v/>
      </c>
      <c r="AF610" s="97" t="str">
        <f>IFERROR(INDEX(bombas!F:F,MATCH(B610,bombas!I:I,0),1),"")</f>
        <v/>
      </c>
      <c r="AG610" s="6" t="str">
        <f>IFERROR(INDEX(bombas!H:H,MATCH(B610,bombas!I:I,0),1),"")</f>
        <v/>
      </c>
      <c r="AI610" s="4" t="str">
        <f t="shared" si="134"/>
        <v/>
      </c>
      <c r="AJ610" s="4"/>
      <c r="AK610" s="127" t="str">
        <f t="shared" si="136"/>
        <v/>
      </c>
      <c r="AL610" s="2" t="str">
        <f>IFERROR(IF(INDEX(AL$1:AL609,MATCH(I610,I$1:I609,0),1)=0,"",INDEX(AL$1:AL609,MATCH(I610,I$1:I609,0),1)),"")</f>
        <v/>
      </c>
      <c r="AM610" s="2" t="str">
        <f>IFERROR(IF(INDEX(AM$1:AM609,MATCH(I610,I$1:I609,0),1)=0,"",INDEX(AM$1:AM609,MATCH(I610,I$1:I609,0),1)),"")</f>
        <v/>
      </c>
      <c r="AN610" s="2" t="str">
        <f>IFERROR(IF(INDEX(AN$1:AN609,MATCH(I610,I$1:I609,0),1)=0,"",INDEX(AN$1:AN609,MATCH(I610,I$1:I609,0),1)),"")</f>
        <v/>
      </c>
      <c r="BB610" s="4"/>
      <c r="BC610" s="5"/>
      <c r="BG610" s="5"/>
      <c r="BH610" s="4" t="str">
        <f>IF(IFERROR(VLOOKUP(F610,F611:F$1993,1,0),"")="","",COUNTIF(F:F,F610))</f>
        <v/>
      </c>
      <c r="BI610" s="4"/>
      <c r="BK610" s="5"/>
      <c r="BL610" s="5"/>
      <c r="BM610" s="5" t="str">
        <f>IF(B610="","",IF(BH610="",1+(MAX(BM$2:BM609)),""))</f>
        <v/>
      </c>
      <c r="BN610" s="5" t="str">
        <f t="shared" si="130"/>
        <v/>
      </c>
      <c r="BO610" s="5" t="str">
        <f t="shared" si="131"/>
        <v/>
      </c>
      <c r="BP610" s="15" t="str">
        <f t="shared" si="132"/>
        <v/>
      </c>
      <c r="BQ610" s="29"/>
      <c r="BR610" s="16"/>
      <c r="BS610" s="5" t="str">
        <f t="shared" si="135"/>
        <v/>
      </c>
      <c r="BU610" s="5"/>
      <c r="BV610" s="5" t="str">
        <f t="shared" si="133"/>
        <v/>
      </c>
      <c r="BW610" s="5" t="str">
        <f>IF(I610="","",IFERROR(IF(VLOOKUP(I610,I$2:I609,1,0)=0,"",""),I610))</f>
        <v/>
      </c>
      <c r="BX610" s="25" t="str">
        <f>IF(BW610="","",(IFERROR(VLOOKUP(MID(BW610,1,1),$CO$2:CS$28,3,0),0)+IFERROR(VLOOKUP(MID(BW610,2,1),CO$2:CS$28,4,0),0)+IFERROR(VLOOKUP(MID(BW610,3,1),CO$2:CS$28,5,0),0)+(ROW(BW610)/1000000000000)))</f>
        <v/>
      </c>
      <c r="BY610" s="5"/>
      <c r="BZ610" s="5">
        <v>609</v>
      </c>
      <c r="CA610" s="5" t="str">
        <f>IFERROR(VLOOKUP(BZ610,BV$2:BW1686,2,0),"")</f>
        <v/>
      </c>
      <c r="CB610" s="5"/>
      <c r="CD610" s="5"/>
      <c r="CU610" s="5" t="e">
        <f>IF(REPORTE!AH$2="si",IF(F610=VALUE(REPORTE!C$11),IF(SUM(CU611:CU$1993),CONCATENATE(INT(B610),", "),INT(B610)),""),IF(F610=VALUE(REPORTE!C$10),IF(SUM(CU611:CU$1993),CONCATENATE(INT(B610),", "),INT(B610)),""))</f>
        <v>#VALUE!</v>
      </c>
      <c r="CY610" s="5"/>
      <c r="CZ610" s="5"/>
      <c r="DA610" s="5"/>
      <c r="DB610" s="5"/>
    </row>
    <row r="611" spans="1:106" ht="15" customHeight="1" x14ac:dyDescent="0.25">
      <c r="A611" s="4" t="str">
        <f t="shared" si="129"/>
        <v/>
      </c>
      <c r="B611" s="3"/>
      <c r="F611" s="3"/>
      <c r="G611" s="1" t="str">
        <f>IFERROR(INDEX('padron cfe'!B:B,MATCH(DATOS!F611,'padron cfe'!A:A,0),1),"")</f>
        <v/>
      </c>
      <c r="J611" s="2" t="str">
        <f>IFERROR(INDEX('padron cfe'!C:C,MATCH(DATOS!F611,'padron cfe'!A:A,0),1),"")</f>
        <v/>
      </c>
      <c r="L611" s="4" t="str">
        <f>IFERROR(IF(VLOOKUP(I611,I$2:L610,4,0)=0,"",VLOOKUP(I611,I$2:L610,4,0)),"")</f>
        <v/>
      </c>
      <c r="M611" s="4" t="str">
        <f>IFERROR(IF(VLOOKUP(I611,I$2:M610,5,0)=0,"",VLOOKUP(I611,I$2:M610,5,0)),"")</f>
        <v/>
      </c>
      <c r="S611"/>
      <c r="T611" s="2" t="str">
        <f>IFERROR(INDEX('padron cfe'!D:D,MATCH(DATOS!F611,'padron cfe'!A:A,0),1),"")</f>
        <v/>
      </c>
      <c r="AF611" s="97" t="str">
        <f>IFERROR(INDEX(bombas!F:F,MATCH(B611,bombas!I:I,0),1),"")</f>
        <v/>
      </c>
      <c r="AG611" s="6" t="str">
        <f>IFERROR(INDEX(bombas!H:H,MATCH(B611,bombas!I:I,0),1),"")</f>
        <v/>
      </c>
      <c r="AI611" s="4" t="str">
        <f t="shared" si="134"/>
        <v/>
      </c>
      <c r="AJ611" s="4"/>
      <c r="AK611" s="127" t="str">
        <f t="shared" si="136"/>
        <v/>
      </c>
      <c r="AL611" s="2" t="str">
        <f>IFERROR(IF(INDEX(AL$1:AL610,MATCH(I611,I$1:I610,0),1)=0,"",INDEX(AL$1:AL610,MATCH(I611,I$1:I610,0),1)),"")</f>
        <v/>
      </c>
      <c r="AM611" s="2" t="str">
        <f>IFERROR(IF(INDEX(AM$1:AM610,MATCH(I611,I$1:I610,0),1)=0,"",INDEX(AM$1:AM610,MATCH(I611,I$1:I610,0),1)),"")</f>
        <v/>
      </c>
      <c r="AN611" s="2" t="str">
        <f>IFERROR(IF(INDEX(AN$1:AN610,MATCH(I611,I$1:I610,0),1)=0,"",INDEX(AN$1:AN610,MATCH(I611,I$1:I610,0),1)),"")</f>
        <v/>
      </c>
      <c r="BB611" s="4"/>
      <c r="BC611" s="5"/>
      <c r="BG611" s="5"/>
      <c r="BH611" s="4" t="str">
        <f>IF(IFERROR(VLOOKUP(F611,F612:F$1993,1,0),"")="","",COUNTIF(F:F,F611))</f>
        <v/>
      </c>
      <c r="BI611" s="4"/>
      <c r="BK611" s="5"/>
      <c r="BL611" s="5"/>
      <c r="BM611" s="5" t="str">
        <f>IF(B611="","",IF(BH611="",1+(MAX(BM$2:BM610)),""))</f>
        <v/>
      </c>
      <c r="BN611" s="5" t="str">
        <f t="shared" si="130"/>
        <v/>
      </c>
      <c r="BO611" s="5" t="str">
        <f t="shared" si="131"/>
        <v/>
      </c>
      <c r="BP611" s="15" t="str">
        <f t="shared" si="132"/>
        <v/>
      </c>
      <c r="BQ611" s="29"/>
      <c r="BR611" s="16"/>
      <c r="BS611" s="5" t="str">
        <f t="shared" si="135"/>
        <v/>
      </c>
      <c r="BU611" s="5"/>
      <c r="BV611" s="5" t="str">
        <f t="shared" si="133"/>
        <v/>
      </c>
      <c r="BW611" s="5" t="str">
        <f>IF(I611="","",IFERROR(IF(VLOOKUP(I611,I$2:I610,1,0)=0,"",""),I611))</f>
        <v/>
      </c>
      <c r="BX611" s="25" t="str">
        <f>IF(BW611="","",(IFERROR(VLOOKUP(MID(BW611,1,1),$CO$2:CS$28,3,0),0)+IFERROR(VLOOKUP(MID(BW611,2,1),CO$2:CS$28,4,0),0)+IFERROR(VLOOKUP(MID(BW611,3,1),CO$2:CS$28,5,0),0)+(ROW(BW611)/1000000000000)))</f>
        <v/>
      </c>
      <c r="BY611" s="5"/>
      <c r="BZ611" s="5">
        <v>610</v>
      </c>
      <c r="CA611" s="5" t="str">
        <f>IFERROR(VLOOKUP(BZ611,BV$2:BW1687,2,0),"")</f>
        <v/>
      </c>
      <c r="CB611" s="5"/>
      <c r="CD611" s="5"/>
      <c r="CU611" s="5" t="e">
        <f>IF(REPORTE!AH$2="si",IF(F611=VALUE(REPORTE!C$11),IF(SUM(CU612:CU$1993),CONCATENATE(INT(B611),", "),INT(B611)),""),IF(F611=VALUE(REPORTE!C$10),IF(SUM(CU612:CU$1993),CONCATENATE(INT(B611),", "),INT(B611)),""))</f>
        <v>#VALUE!</v>
      </c>
      <c r="CY611" s="5"/>
      <c r="CZ611" s="5"/>
      <c r="DA611" s="5"/>
      <c r="DB611" s="5"/>
    </row>
    <row r="612" spans="1:106" ht="15" customHeight="1" x14ac:dyDescent="0.25">
      <c r="A612" s="4" t="str">
        <f t="shared" si="129"/>
        <v/>
      </c>
      <c r="B612" s="3"/>
      <c r="F612" s="3"/>
      <c r="G612" s="1" t="str">
        <f>IFERROR(INDEX('padron cfe'!B:B,MATCH(DATOS!F612,'padron cfe'!A:A,0),1),"")</f>
        <v/>
      </c>
      <c r="J612" s="2" t="str">
        <f>IFERROR(INDEX('padron cfe'!C:C,MATCH(DATOS!F612,'padron cfe'!A:A,0),1),"")</f>
        <v/>
      </c>
      <c r="L612" s="4" t="str">
        <f>IFERROR(IF(VLOOKUP(I612,I$2:L611,4,0)=0,"",VLOOKUP(I612,I$2:L611,4,0)),"")</f>
        <v/>
      </c>
      <c r="M612" s="4" t="str">
        <f>IFERROR(IF(VLOOKUP(I612,I$2:M611,5,0)=0,"",VLOOKUP(I612,I$2:M611,5,0)),"")</f>
        <v/>
      </c>
      <c r="S612"/>
      <c r="T612" s="2" t="str">
        <f>IFERROR(INDEX('padron cfe'!D:D,MATCH(DATOS!F612,'padron cfe'!A:A,0),1),"")</f>
        <v/>
      </c>
      <c r="AF612" s="97" t="str">
        <f>IFERROR(INDEX(bombas!F:F,MATCH(B612,bombas!I:I,0),1),"")</f>
        <v/>
      </c>
      <c r="AG612" s="6" t="str">
        <f>IFERROR(INDEX(bombas!H:H,MATCH(B612,bombas!I:I,0),1),"")</f>
        <v/>
      </c>
      <c r="AI612" s="4" t="str">
        <f t="shared" si="134"/>
        <v/>
      </c>
      <c r="AJ612" s="4"/>
      <c r="AK612" s="127" t="str">
        <f t="shared" si="136"/>
        <v/>
      </c>
      <c r="AL612" s="2" t="str">
        <f>IFERROR(IF(INDEX(AL$1:AL611,MATCH(I612,I$1:I611,0),1)=0,"",INDEX(AL$1:AL611,MATCH(I612,I$1:I611,0),1)),"")</f>
        <v/>
      </c>
      <c r="AM612" s="2" t="str">
        <f>IFERROR(IF(INDEX(AM$1:AM611,MATCH(I612,I$1:I611,0),1)=0,"",INDEX(AM$1:AM611,MATCH(I612,I$1:I611,0),1)),"")</f>
        <v/>
      </c>
      <c r="AN612" s="2" t="str">
        <f>IFERROR(IF(INDEX(AN$1:AN611,MATCH(I612,I$1:I611,0),1)=0,"",INDEX(AN$1:AN611,MATCH(I612,I$1:I611,0),1)),"")</f>
        <v/>
      </c>
      <c r="BB612" s="4"/>
      <c r="BG612" s="5"/>
      <c r="BH612" s="4" t="str">
        <f>IF(IFERROR(VLOOKUP(F612,F613:F$1993,1,0),"")="","",COUNTIF(F:F,F612))</f>
        <v/>
      </c>
      <c r="BI612" s="4"/>
      <c r="BK612" s="5"/>
      <c r="BL612" s="5"/>
      <c r="BM612" s="5" t="str">
        <f>IF(B612="","",IF(BH612="",1+(MAX(BM$2:BM611)),""))</f>
        <v/>
      </c>
      <c r="BN612" s="5" t="str">
        <f t="shared" si="130"/>
        <v/>
      </c>
      <c r="BO612" s="5" t="str">
        <f t="shared" si="131"/>
        <v/>
      </c>
      <c r="BP612" s="15" t="str">
        <f t="shared" si="132"/>
        <v/>
      </c>
      <c r="BQ612" s="29"/>
      <c r="BR612" s="16"/>
      <c r="BS612" s="5" t="str">
        <f t="shared" si="135"/>
        <v/>
      </c>
      <c r="BU612" s="5"/>
      <c r="BV612" s="5" t="str">
        <f t="shared" si="133"/>
        <v/>
      </c>
      <c r="BW612" s="5" t="str">
        <f>IF(I612="","",IFERROR(IF(VLOOKUP(I612,I$2:I611,1,0)=0,"",""),I612))</f>
        <v/>
      </c>
      <c r="BX612" s="25" t="str">
        <f>IF(BW612="","",(IFERROR(VLOOKUP(MID(BW612,1,1),$CO$2:CS$28,3,0),0)+IFERROR(VLOOKUP(MID(BW612,2,1),CO$2:CS$28,4,0),0)+IFERROR(VLOOKUP(MID(BW612,3,1),CO$2:CS$28,5,0),0)+(ROW(BW612)/1000000000000)))</f>
        <v/>
      </c>
      <c r="BY612" s="5"/>
      <c r="BZ612" s="5">
        <v>611</v>
      </c>
      <c r="CA612" s="5" t="str">
        <f>IFERROR(VLOOKUP(BZ612,BV$2:BW1688,2,0),"")</f>
        <v/>
      </c>
      <c r="CB612" s="5"/>
      <c r="CD612" s="5"/>
      <c r="CU612" s="5" t="e">
        <f>IF(REPORTE!AH$2="si",IF(F612=VALUE(REPORTE!C$11),IF(SUM(CU613:CU$1993),CONCATENATE(INT(B612),", "),INT(B612)),""),IF(F612=VALUE(REPORTE!C$10),IF(SUM(CU613:CU$1993),CONCATENATE(INT(B612),", "),INT(B612)),""))</f>
        <v>#VALUE!</v>
      </c>
      <c r="CY612" s="5"/>
      <c r="CZ612" s="5"/>
      <c r="DA612" s="5"/>
      <c r="DB612" s="5"/>
    </row>
    <row r="613" spans="1:106" ht="15" customHeight="1" x14ac:dyDescent="0.25">
      <c r="A613" s="4" t="str">
        <f t="shared" si="129"/>
        <v/>
      </c>
      <c r="B613" s="3"/>
      <c r="F613" s="3"/>
      <c r="G613" s="1" t="str">
        <f>IFERROR(INDEX('padron cfe'!B:B,MATCH(DATOS!F613,'padron cfe'!A:A,0),1),"")</f>
        <v/>
      </c>
      <c r="J613" s="2" t="str">
        <f>IFERROR(INDEX('padron cfe'!C:C,MATCH(DATOS!F613,'padron cfe'!A:A,0),1),"")</f>
        <v/>
      </c>
      <c r="L613" s="4" t="str">
        <f>IFERROR(IF(VLOOKUP(I613,I$2:L612,4,0)=0,"",VLOOKUP(I613,I$2:L612,4,0)),"")</f>
        <v/>
      </c>
      <c r="M613" s="4" t="str">
        <f>IFERROR(IF(VLOOKUP(I613,I$2:M612,5,0)=0,"",VLOOKUP(I613,I$2:M612,5,0)),"")</f>
        <v/>
      </c>
      <c r="S613"/>
      <c r="T613" s="2" t="str">
        <f>IFERROR(INDEX('padron cfe'!D:D,MATCH(DATOS!F613,'padron cfe'!A:A,0),1),"")</f>
        <v/>
      </c>
      <c r="AF613" s="97" t="str">
        <f>IFERROR(INDEX(bombas!F:F,MATCH(B613,bombas!I:I,0),1),"")</f>
        <v/>
      </c>
      <c r="AG613" s="6" t="str">
        <f>IFERROR(INDEX(bombas!H:H,MATCH(B613,bombas!I:I,0),1),"")</f>
        <v/>
      </c>
      <c r="AI613" s="4" t="str">
        <f t="shared" si="134"/>
        <v/>
      </c>
      <c r="AJ613" s="4"/>
      <c r="AK613" s="127" t="str">
        <f t="shared" si="136"/>
        <v/>
      </c>
      <c r="AL613" s="2" t="str">
        <f>IFERROR(IF(INDEX(AL$1:AL612,MATCH(I613,I$1:I612,0),1)=0,"",INDEX(AL$1:AL612,MATCH(I613,I$1:I612,0),1)),"")</f>
        <v/>
      </c>
      <c r="AM613" s="2" t="str">
        <f>IFERROR(IF(INDEX(AM$1:AM612,MATCH(I613,I$1:I612,0),1)=0,"",INDEX(AM$1:AM612,MATCH(I613,I$1:I612,0),1)),"")</f>
        <v/>
      </c>
      <c r="AN613" s="2" t="str">
        <f>IFERROR(IF(INDEX(AN$1:AN612,MATCH(I613,I$1:I612,0),1)=0,"",INDEX(AN$1:AN612,MATCH(I613,I$1:I612,0),1)),"")</f>
        <v/>
      </c>
      <c r="BB613" s="4"/>
      <c r="BG613" s="5"/>
      <c r="BH613" s="4" t="str">
        <f>IF(IFERROR(VLOOKUP(F613,F614:F$1993,1,0),"")="","",COUNTIF(F:F,F613))</f>
        <v/>
      </c>
      <c r="BI613" s="4"/>
      <c r="BK613" s="5"/>
      <c r="BL613" s="5"/>
      <c r="BM613" s="5" t="str">
        <f>IF(B613="","",IF(BH613="",1+(MAX(BM$2:BM612)),""))</f>
        <v/>
      </c>
      <c r="BN613" s="5" t="str">
        <f t="shared" si="130"/>
        <v/>
      </c>
      <c r="BO613" s="5" t="str">
        <f t="shared" si="131"/>
        <v/>
      </c>
      <c r="BP613" s="15" t="str">
        <f t="shared" si="132"/>
        <v/>
      </c>
      <c r="BQ613" s="29"/>
      <c r="BR613" s="16"/>
      <c r="BS613" s="5" t="str">
        <f t="shared" si="135"/>
        <v/>
      </c>
      <c r="BU613" s="5"/>
      <c r="BV613" s="5" t="str">
        <f t="shared" si="133"/>
        <v/>
      </c>
      <c r="BW613" s="5" t="str">
        <f>IF(I613="","",IFERROR(IF(VLOOKUP(I613,I$2:I612,1,0)=0,"",""),I613))</f>
        <v/>
      </c>
      <c r="BX613" s="25" t="str">
        <f>IF(BW613="","",(IFERROR(VLOOKUP(MID(BW613,1,1),$CO$2:CS$28,3,0),0)+IFERROR(VLOOKUP(MID(BW613,2,1),CO$2:CS$28,4,0),0)+IFERROR(VLOOKUP(MID(BW613,3,1),CO$2:CS$28,5,0),0)+(ROW(BW613)/1000000000000)))</f>
        <v/>
      </c>
      <c r="BY613" s="5"/>
      <c r="BZ613" s="5">
        <v>612</v>
      </c>
      <c r="CA613" s="5" t="str">
        <f>IFERROR(VLOOKUP(BZ613,BV$2:BW1689,2,0),"")</f>
        <v/>
      </c>
      <c r="CB613" s="5"/>
      <c r="CD613" s="5"/>
      <c r="CU613" s="5" t="e">
        <f>IF(REPORTE!AH$2="si",IF(F613=VALUE(REPORTE!C$11),IF(SUM(CU614:CU$1993),CONCATENATE(INT(B613),", "),INT(B613)),""),IF(F613=VALUE(REPORTE!C$10),IF(SUM(CU614:CU$1993),CONCATENATE(INT(B613),", "),INT(B613)),""))</f>
        <v>#VALUE!</v>
      </c>
      <c r="CY613" s="5"/>
      <c r="CZ613" s="5"/>
      <c r="DA613" s="5"/>
      <c r="DB613" s="5"/>
    </row>
    <row r="614" spans="1:106" ht="15" customHeight="1" x14ac:dyDescent="0.25">
      <c r="A614" s="4" t="str">
        <f t="shared" si="129"/>
        <v/>
      </c>
      <c r="B614" s="3"/>
      <c r="F614" s="3"/>
      <c r="G614" s="1" t="str">
        <f>IFERROR(INDEX('padron cfe'!B:B,MATCH(DATOS!F614,'padron cfe'!A:A,0),1),"")</f>
        <v/>
      </c>
      <c r="J614" s="2" t="str">
        <f>IFERROR(INDEX('padron cfe'!C:C,MATCH(DATOS!F614,'padron cfe'!A:A,0),1),"")</f>
        <v/>
      </c>
      <c r="L614" s="4" t="str">
        <f>IFERROR(IF(VLOOKUP(I614,I$2:L613,4,0)=0,"",VLOOKUP(I614,I$2:L613,4,0)),"")</f>
        <v/>
      </c>
      <c r="M614" s="4" t="str">
        <f>IFERROR(IF(VLOOKUP(I614,I$2:M613,5,0)=0,"",VLOOKUP(I614,I$2:M613,5,0)),"")</f>
        <v/>
      </c>
      <c r="S614"/>
      <c r="T614" s="2" t="str">
        <f>IFERROR(INDEX('padron cfe'!D:D,MATCH(DATOS!F614,'padron cfe'!A:A,0),1),"")</f>
        <v/>
      </c>
      <c r="AF614" s="97" t="str">
        <f>IFERROR(INDEX(bombas!F:F,MATCH(B614,bombas!I:I,0),1),"")</f>
        <v/>
      </c>
      <c r="AG614" s="6" t="str">
        <f>IFERROR(INDEX(bombas!H:H,MATCH(B614,bombas!I:I,0),1),"")</f>
        <v/>
      </c>
      <c r="AI614" s="4" t="str">
        <f t="shared" si="134"/>
        <v/>
      </c>
      <c r="AJ614" s="4"/>
      <c r="AK614" s="127" t="str">
        <f t="shared" si="136"/>
        <v/>
      </c>
      <c r="AL614" s="2" t="str">
        <f>IFERROR(IF(INDEX(AL$1:AL613,MATCH(I614,I$1:I613,0),1)=0,"",INDEX(AL$1:AL613,MATCH(I614,I$1:I613,0),1)),"")</f>
        <v/>
      </c>
      <c r="AM614" s="2" t="str">
        <f>IFERROR(IF(INDEX(AM$1:AM613,MATCH(I614,I$1:I613,0),1)=0,"",INDEX(AM$1:AM613,MATCH(I614,I$1:I613,0),1)),"")</f>
        <v/>
      </c>
      <c r="AN614" s="2" t="str">
        <f>IFERROR(IF(INDEX(AN$1:AN613,MATCH(I614,I$1:I613,0),1)=0,"",INDEX(AN$1:AN613,MATCH(I614,I$1:I613,0),1)),"")</f>
        <v/>
      </c>
      <c r="BB614" s="4"/>
      <c r="BG614" s="5"/>
      <c r="BH614" s="4" t="str">
        <f>IF(IFERROR(VLOOKUP(F614,F615:F$1993,1,0),"")="","",COUNTIF(F:F,F614))</f>
        <v/>
      </c>
      <c r="BI614" s="4"/>
      <c r="BK614" s="5"/>
      <c r="BL614" s="5"/>
      <c r="BM614" s="5" t="str">
        <f>IF(B614="","",IF(BH614="",1+(MAX(BM$2:BM613)),""))</f>
        <v/>
      </c>
      <c r="BN614" s="5" t="str">
        <f t="shared" si="130"/>
        <v/>
      </c>
      <c r="BO614" s="5" t="str">
        <f t="shared" si="131"/>
        <v/>
      </c>
      <c r="BP614" s="15" t="str">
        <f t="shared" si="132"/>
        <v/>
      </c>
      <c r="BQ614" s="29"/>
      <c r="BR614" s="16"/>
      <c r="BS614" s="5" t="str">
        <f t="shared" si="135"/>
        <v/>
      </c>
      <c r="BU614" s="5"/>
      <c r="BV614" s="5" t="str">
        <f t="shared" si="133"/>
        <v/>
      </c>
      <c r="BW614" s="5" t="str">
        <f>IF(I614="","",IFERROR(IF(VLOOKUP(I614,I$2:I613,1,0)=0,"",""),I614))</f>
        <v/>
      </c>
      <c r="BX614" s="25" t="str">
        <f>IF(BW614="","",(IFERROR(VLOOKUP(MID(BW614,1,1),$CO$2:CS$28,3,0),0)+IFERROR(VLOOKUP(MID(BW614,2,1),CO$2:CS$28,4,0),0)+IFERROR(VLOOKUP(MID(BW614,3,1),CO$2:CS$28,5,0),0)+(ROW(BW614)/1000000000000)))</f>
        <v/>
      </c>
      <c r="BY614" s="5"/>
      <c r="BZ614" s="5">
        <v>613</v>
      </c>
      <c r="CA614" s="5" t="str">
        <f>IFERROR(VLOOKUP(BZ614,BV$2:BW1690,2,0),"")</f>
        <v/>
      </c>
      <c r="CB614" s="5"/>
      <c r="CD614" s="5"/>
      <c r="CU614" s="5" t="e">
        <f>IF(REPORTE!AH$2="si",IF(F614=VALUE(REPORTE!C$11),IF(SUM(CU615:CU$1993),CONCATENATE(INT(B614),", "),INT(B614)),""),IF(F614=VALUE(REPORTE!C$10),IF(SUM(CU615:CU$1993),CONCATENATE(INT(B614),", "),INT(B614)),""))</f>
        <v>#VALUE!</v>
      </c>
      <c r="CY614" s="5"/>
      <c r="CZ614" s="5"/>
      <c r="DA614" s="5"/>
      <c r="DB614" s="5"/>
    </row>
    <row r="615" spans="1:106" ht="15" customHeight="1" x14ac:dyDescent="0.25">
      <c r="A615" s="4" t="str">
        <f t="shared" si="129"/>
        <v/>
      </c>
      <c r="B615" s="3"/>
      <c r="F615" s="3"/>
      <c r="G615" s="1" t="str">
        <f>IFERROR(INDEX('padron cfe'!B:B,MATCH(DATOS!F615,'padron cfe'!A:A,0),1),"")</f>
        <v/>
      </c>
      <c r="J615" s="2" t="str">
        <f>IFERROR(INDEX('padron cfe'!C:C,MATCH(DATOS!F615,'padron cfe'!A:A,0),1),"")</f>
        <v/>
      </c>
      <c r="L615" s="4" t="str">
        <f>IFERROR(IF(VLOOKUP(I615,I$2:L614,4,0)=0,"",VLOOKUP(I615,I$2:L614,4,0)),"")</f>
        <v/>
      </c>
      <c r="M615" s="4" t="str">
        <f>IFERROR(IF(VLOOKUP(I615,I$2:M614,5,0)=0,"",VLOOKUP(I615,I$2:M614,5,0)),"")</f>
        <v/>
      </c>
      <c r="S615"/>
      <c r="T615" s="2" t="str">
        <f>IFERROR(INDEX('padron cfe'!D:D,MATCH(DATOS!F615,'padron cfe'!A:A,0),1),"")</f>
        <v/>
      </c>
      <c r="AF615" s="97" t="str">
        <f>IFERROR(INDEX(bombas!F:F,MATCH(B615,bombas!I:I,0),1),"")</f>
        <v/>
      </c>
      <c r="AG615" s="6" t="str">
        <f>IFERROR(INDEX(bombas!H:H,MATCH(B615,bombas!I:I,0),1),"")</f>
        <v/>
      </c>
      <c r="AI615" s="4" t="str">
        <f t="shared" si="134"/>
        <v/>
      </c>
      <c r="AJ615" s="4"/>
      <c r="AK615" s="127" t="str">
        <f t="shared" si="136"/>
        <v/>
      </c>
      <c r="AL615" s="2" t="str">
        <f>IFERROR(IF(INDEX(AL$1:AL614,MATCH(I615,I$1:I614,0),1)=0,"",INDEX(AL$1:AL614,MATCH(I615,I$1:I614,0),1)),"")</f>
        <v/>
      </c>
      <c r="AM615" s="2" t="str">
        <f>IFERROR(IF(INDEX(AM$1:AM614,MATCH(I615,I$1:I614,0),1)=0,"",INDEX(AM$1:AM614,MATCH(I615,I$1:I614,0),1)),"")</f>
        <v/>
      </c>
      <c r="AN615" s="2" t="str">
        <f>IFERROR(IF(INDEX(AN$1:AN614,MATCH(I615,I$1:I614,0),1)=0,"",INDEX(AN$1:AN614,MATCH(I615,I$1:I614,0),1)),"")</f>
        <v/>
      </c>
      <c r="BB615" s="4"/>
      <c r="BG615" s="5"/>
      <c r="BH615" s="4" t="str">
        <f>IF(IFERROR(VLOOKUP(F615,F616:F$1993,1,0),"")="","",COUNTIF(F:F,F615))</f>
        <v/>
      </c>
      <c r="BI615" s="4"/>
      <c r="BK615" s="5"/>
      <c r="BL615" s="5"/>
      <c r="BM615" s="5" t="str">
        <f>IF(B615="","",IF(BH615="",1+(MAX(BM$2:BM614)),""))</f>
        <v/>
      </c>
      <c r="BN615" s="5" t="str">
        <f t="shared" si="130"/>
        <v/>
      </c>
      <c r="BO615" s="5" t="str">
        <f t="shared" si="131"/>
        <v/>
      </c>
      <c r="BP615" s="15" t="str">
        <f t="shared" si="132"/>
        <v/>
      </c>
      <c r="BQ615" s="29"/>
      <c r="BR615" s="16"/>
      <c r="BS615" s="5" t="str">
        <f t="shared" si="135"/>
        <v/>
      </c>
      <c r="BU615" s="5"/>
      <c r="BV615" s="5" t="str">
        <f t="shared" si="133"/>
        <v/>
      </c>
      <c r="BW615" s="5" t="str">
        <f>IF(I615="","",IFERROR(IF(VLOOKUP(I615,I$2:I614,1,0)=0,"",""),I615))</f>
        <v/>
      </c>
      <c r="BX615" s="25" t="str">
        <f>IF(BW615="","",(IFERROR(VLOOKUP(MID(BW615,1,1),$CO$2:CS$28,3,0),0)+IFERROR(VLOOKUP(MID(BW615,2,1),CO$2:CS$28,4,0),0)+IFERROR(VLOOKUP(MID(BW615,3,1),CO$2:CS$28,5,0),0)+(ROW(BW615)/1000000000000)))</f>
        <v/>
      </c>
      <c r="BY615" s="5"/>
      <c r="BZ615" s="5">
        <v>614</v>
      </c>
      <c r="CA615" s="5" t="str">
        <f>IFERROR(VLOOKUP(BZ615,BV$2:BW1691,2,0),"")</f>
        <v/>
      </c>
      <c r="CB615" s="5"/>
      <c r="CD615" s="5"/>
      <c r="CU615" s="5" t="e">
        <f>IF(REPORTE!AH$2="si",IF(F615=VALUE(REPORTE!C$11),IF(SUM(CU616:CU$1993),CONCATENATE(INT(B615),", "),INT(B615)),""),IF(F615=VALUE(REPORTE!C$10),IF(SUM(CU616:CU$1993),CONCATENATE(INT(B615),", "),INT(B615)),""))</f>
        <v>#VALUE!</v>
      </c>
      <c r="CY615" s="5"/>
      <c r="CZ615" s="5"/>
      <c r="DA615" s="5"/>
      <c r="DB615" s="5"/>
    </row>
    <row r="616" spans="1:106" ht="15" customHeight="1" x14ac:dyDescent="0.25">
      <c r="A616" s="4" t="str">
        <f t="shared" si="129"/>
        <v/>
      </c>
      <c r="B616" s="3"/>
      <c r="F616" s="3"/>
      <c r="G616" s="1" t="str">
        <f>IFERROR(INDEX('padron cfe'!B:B,MATCH(DATOS!F616,'padron cfe'!A:A,0),1),"")</f>
        <v/>
      </c>
      <c r="J616" s="2" t="str">
        <f>IFERROR(INDEX('padron cfe'!C:C,MATCH(DATOS!F616,'padron cfe'!A:A,0),1),"")</f>
        <v/>
      </c>
      <c r="L616" s="4" t="str">
        <f>IFERROR(IF(VLOOKUP(I616,I$2:L615,4,0)=0,"",VLOOKUP(I616,I$2:L615,4,0)),"")</f>
        <v/>
      </c>
      <c r="M616" s="4" t="str">
        <f>IFERROR(IF(VLOOKUP(I616,I$2:M615,5,0)=0,"",VLOOKUP(I616,I$2:M615,5,0)),"")</f>
        <v/>
      </c>
      <c r="S616"/>
      <c r="T616" s="2" t="str">
        <f>IFERROR(INDEX('padron cfe'!D:D,MATCH(DATOS!F616,'padron cfe'!A:A,0),1),"")</f>
        <v/>
      </c>
      <c r="AF616" s="97" t="str">
        <f>IFERROR(INDEX(bombas!F:F,MATCH(B616,bombas!I:I,0),1),"")</f>
        <v/>
      </c>
      <c r="AG616" s="6" t="str">
        <f>IFERROR(INDEX(bombas!H:H,MATCH(B616,bombas!I:I,0),1),"")</f>
        <v/>
      </c>
      <c r="AI616" s="4" t="str">
        <f t="shared" si="134"/>
        <v/>
      </c>
      <c r="AJ616" s="4"/>
      <c r="AK616" s="127" t="str">
        <f t="shared" si="136"/>
        <v/>
      </c>
      <c r="AL616" s="2" t="str">
        <f>IFERROR(IF(INDEX(AL$1:AL615,MATCH(I616,I$1:I615,0),1)=0,"",INDEX(AL$1:AL615,MATCH(I616,I$1:I615,0),1)),"")</f>
        <v/>
      </c>
      <c r="AM616" s="2" t="str">
        <f>IFERROR(IF(INDEX(AM$1:AM615,MATCH(I616,I$1:I615,0),1)=0,"",INDEX(AM$1:AM615,MATCH(I616,I$1:I615,0),1)),"")</f>
        <v/>
      </c>
      <c r="AN616" s="2" t="str">
        <f>IFERROR(IF(INDEX(AN$1:AN615,MATCH(I616,I$1:I615,0),1)=0,"",INDEX(AN$1:AN615,MATCH(I616,I$1:I615,0),1)),"")</f>
        <v/>
      </c>
      <c r="BB616" s="4"/>
      <c r="BG616" s="5"/>
      <c r="BH616" s="4" t="str">
        <f>IF(IFERROR(VLOOKUP(F616,F617:F$1993,1,0),"")="","",COUNTIF(F:F,F616))</f>
        <v/>
      </c>
      <c r="BI616" s="4"/>
      <c r="BK616" s="5"/>
      <c r="BL616" s="5"/>
      <c r="BM616" s="5" t="str">
        <f>IF(B616="","",IF(BH616="",1+(MAX(BM$2:BM615)),""))</f>
        <v/>
      </c>
      <c r="BN616" s="5" t="str">
        <f t="shared" si="130"/>
        <v/>
      </c>
      <c r="BO616" s="5" t="str">
        <f t="shared" si="131"/>
        <v/>
      </c>
      <c r="BP616" s="15" t="str">
        <f t="shared" si="132"/>
        <v/>
      </c>
      <c r="BQ616" s="29"/>
      <c r="BR616" s="16"/>
      <c r="BS616" s="5" t="str">
        <f t="shared" si="135"/>
        <v/>
      </c>
      <c r="BU616" s="5"/>
      <c r="BV616" s="5" t="str">
        <f t="shared" si="133"/>
        <v/>
      </c>
      <c r="BW616" s="5" t="str">
        <f>IF(I616="","",IFERROR(IF(VLOOKUP(I616,I$2:I615,1,0)=0,"",""),I616))</f>
        <v/>
      </c>
      <c r="BX616" s="25" t="str">
        <f>IF(BW616="","",(IFERROR(VLOOKUP(MID(BW616,1,1),$CO$2:CS$28,3,0),0)+IFERROR(VLOOKUP(MID(BW616,2,1),CO$2:CS$28,4,0),0)+IFERROR(VLOOKUP(MID(BW616,3,1),CO$2:CS$28,5,0),0)+(ROW(BW616)/1000000000000)))</f>
        <v/>
      </c>
      <c r="BY616" s="5"/>
      <c r="BZ616" s="5">
        <v>615</v>
      </c>
      <c r="CA616" s="5" t="str">
        <f>IFERROR(VLOOKUP(BZ616,BV$2:BW1692,2,0),"")</f>
        <v/>
      </c>
      <c r="CB616" s="5"/>
      <c r="CD616" s="5"/>
      <c r="CU616" s="5" t="e">
        <f>IF(REPORTE!AH$2="si",IF(F616=VALUE(REPORTE!C$11),IF(SUM(CU617:CU$1993),CONCATENATE(INT(B616),", "),INT(B616)),""),IF(F616=VALUE(REPORTE!C$10),IF(SUM(CU617:CU$1993),CONCATENATE(INT(B616),", "),INT(B616)),""))</f>
        <v>#VALUE!</v>
      </c>
      <c r="CY616" s="5"/>
      <c r="CZ616" s="5"/>
      <c r="DA616" s="5"/>
      <c r="DB616" s="5"/>
    </row>
    <row r="617" spans="1:106" ht="15" customHeight="1" x14ac:dyDescent="0.25">
      <c r="A617" s="4" t="str">
        <f t="shared" si="129"/>
        <v/>
      </c>
      <c r="B617" s="3"/>
      <c r="F617" s="3"/>
      <c r="G617" s="1" t="str">
        <f>IFERROR(INDEX('padron cfe'!B:B,MATCH(DATOS!F617,'padron cfe'!A:A,0),1),"")</f>
        <v/>
      </c>
      <c r="J617" s="2" t="str">
        <f>IFERROR(INDEX('padron cfe'!C:C,MATCH(DATOS!F617,'padron cfe'!A:A,0),1),"")</f>
        <v/>
      </c>
      <c r="L617" s="4" t="str">
        <f>IFERROR(IF(VLOOKUP(I617,I$2:L616,4,0)=0,"",VLOOKUP(I617,I$2:L616,4,0)),"")</f>
        <v/>
      </c>
      <c r="M617" s="4" t="str">
        <f>IFERROR(IF(VLOOKUP(I617,I$2:M616,5,0)=0,"",VLOOKUP(I617,I$2:M616,5,0)),"")</f>
        <v/>
      </c>
      <c r="S617"/>
      <c r="T617" s="2" t="str">
        <f>IFERROR(INDEX('padron cfe'!D:D,MATCH(DATOS!F617,'padron cfe'!A:A,0),1),"")</f>
        <v/>
      </c>
      <c r="AF617" s="97" t="str">
        <f>IFERROR(INDEX(bombas!F:F,MATCH(B617,bombas!I:I,0),1),"")</f>
        <v/>
      </c>
      <c r="AG617" s="6" t="str">
        <f>IFERROR(INDEX(bombas!H:H,MATCH(B617,bombas!I:I,0),1),"")</f>
        <v/>
      </c>
      <c r="AI617" s="4" t="str">
        <f t="shared" si="134"/>
        <v/>
      </c>
      <c r="AJ617" s="4"/>
      <c r="AK617" s="127" t="str">
        <f t="shared" si="136"/>
        <v/>
      </c>
      <c r="AL617" s="2" t="str">
        <f>IFERROR(IF(INDEX(AL$1:AL616,MATCH(I617,I$1:I616,0),1)=0,"",INDEX(AL$1:AL616,MATCH(I617,I$1:I616,0),1)),"")</f>
        <v/>
      </c>
      <c r="AM617" s="2" t="str">
        <f>IFERROR(IF(INDEX(AM$1:AM616,MATCH(I617,I$1:I616,0),1)=0,"",INDEX(AM$1:AM616,MATCH(I617,I$1:I616,0),1)),"")</f>
        <v/>
      </c>
      <c r="AN617" s="2" t="str">
        <f>IFERROR(IF(INDEX(AN$1:AN616,MATCH(I617,I$1:I616,0),1)=0,"",INDEX(AN$1:AN616,MATCH(I617,I$1:I616,0),1)),"")</f>
        <v/>
      </c>
      <c r="BB617" s="4"/>
      <c r="BG617" s="5"/>
      <c r="BH617" s="4" t="str">
        <f>IF(IFERROR(VLOOKUP(F617,F618:F$1993,1,0),"")="","",COUNTIF(F:F,F617))</f>
        <v/>
      </c>
      <c r="BI617" s="4"/>
      <c r="BK617" s="5"/>
      <c r="BL617" s="5"/>
      <c r="BM617" s="5" t="str">
        <f>IF(B617="","",IF(BH617="",1+(MAX(BM$2:BM616)),""))</f>
        <v/>
      </c>
      <c r="BN617" s="5" t="str">
        <f t="shared" si="130"/>
        <v/>
      </c>
      <c r="BO617" s="5" t="str">
        <f t="shared" si="131"/>
        <v/>
      </c>
      <c r="BP617" s="15" t="str">
        <f t="shared" si="132"/>
        <v/>
      </c>
      <c r="BQ617" s="29"/>
      <c r="BR617" s="16"/>
      <c r="BS617" s="5" t="str">
        <f t="shared" si="135"/>
        <v/>
      </c>
      <c r="BU617" s="5"/>
      <c r="BV617" s="5" t="str">
        <f t="shared" si="133"/>
        <v/>
      </c>
      <c r="BW617" s="5" t="str">
        <f>IF(I617="","",IFERROR(IF(VLOOKUP(I617,I$2:I616,1,0)=0,"",""),I617))</f>
        <v/>
      </c>
      <c r="BX617" s="25" t="str">
        <f>IF(BW617="","",(IFERROR(VLOOKUP(MID(BW617,1,1),$CO$2:CS$28,3,0),0)+IFERROR(VLOOKUP(MID(BW617,2,1),CO$2:CS$28,4,0),0)+IFERROR(VLOOKUP(MID(BW617,3,1),CO$2:CS$28,5,0),0)+(ROW(BW617)/1000000000000)))</f>
        <v/>
      </c>
      <c r="BY617" s="5"/>
      <c r="BZ617" s="5">
        <v>616</v>
      </c>
      <c r="CA617" s="5" t="str">
        <f>IFERROR(VLOOKUP(BZ617,BV$2:BW1693,2,0),"")</f>
        <v/>
      </c>
      <c r="CB617" s="5"/>
      <c r="CD617" s="5"/>
      <c r="CU617" s="5" t="e">
        <f>IF(REPORTE!AH$2="si",IF(F617=VALUE(REPORTE!C$11),IF(SUM(CU618:CU$1993),CONCATENATE(INT(B617),", "),INT(B617)),""),IF(F617=VALUE(REPORTE!C$10),IF(SUM(CU618:CU$1993),CONCATENATE(INT(B617),", "),INT(B617)),""))</f>
        <v>#VALUE!</v>
      </c>
      <c r="CY617" s="5"/>
      <c r="CZ617" s="5"/>
      <c r="DA617" s="5"/>
      <c r="DB617" s="5"/>
    </row>
    <row r="618" spans="1:106" ht="15" customHeight="1" x14ac:dyDescent="0.25">
      <c r="A618" s="4" t="str">
        <f t="shared" si="129"/>
        <v/>
      </c>
      <c r="B618" s="3"/>
      <c r="F618" s="3"/>
      <c r="G618" s="1" t="str">
        <f>IFERROR(INDEX('padron cfe'!B:B,MATCH(DATOS!F618,'padron cfe'!A:A,0),1),"")</f>
        <v/>
      </c>
      <c r="J618" s="2" t="str">
        <f>IFERROR(INDEX('padron cfe'!C:C,MATCH(DATOS!F618,'padron cfe'!A:A,0),1),"")</f>
        <v/>
      </c>
      <c r="L618" s="4" t="str">
        <f>IFERROR(IF(VLOOKUP(I618,I$2:L617,4,0)=0,"",VLOOKUP(I618,I$2:L617,4,0)),"")</f>
        <v/>
      </c>
      <c r="M618" s="4" t="str">
        <f>IFERROR(IF(VLOOKUP(I618,I$2:M617,5,0)=0,"",VLOOKUP(I618,I$2:M617,5,0)),"")</f>
        <v/>
      </c>
      <c r="S618"/>
      <c r="T618" s="2" t="str">
        <f>IFERROR(INDEX('padron cfe'!D:D,MATCH(DATOS!F618,'padron cfe'!A:A,0),1),"")</f>
        <v/>
      </c>
      <c r="AF618" s="97" t="str">
        <f>IFERROR(INDEX(bombas!F:F,MATCH(B618,bombas!I:I,0),1),"")</f>
        <v/>
      </c>
      <c r="AG618" s="6" t="str">
        <f>IFERROR(INDEX(bombas!H:H,MATCH(B618,bombas!I:I,0),1),"")</f>
        <v/>
      </c>
      <c r="AI618" s="4" t="str">
        <f t="shared" si="134"/>
        <v/>
      </c>
      <c r="AJ618" s="4"/>
      <c r="AK618" s="127" t="str">
        <f t="shared" si="136"/>
        <v/>
      </c>
      <c r="AL618" s="2" t="str">
        <f>IFERROR(IF(INDEX(AL$1:AL617,MATCH(I618,I$1:I617,0),1)=0,"",INDEX(AL$1:AL617,MATCH(I618,I$1:I617,0),1)),"")</f>
        <v/>
      </c>
      <c r="AM618" s="2" t="str">
        <f>IFERROR(IF(INDEX(AM$1:AM617,MATCH(I618,I$1:I617,0),1)=0,"",INDEX(AM$1:AM617,MATCH(I618,I$1:I617,0),1)),"")</f>
        <v/>
      </c>
      <c r="AN618" s="2" t="str">
        <f>IFERROR(IF(INDEX(AN$1:AN617,MATCH(I618,I$1:I617,0),1)=0,"",INDEX(AN$1:AN617,MATCH(I618,I$1:I617,0),1)),"")</f>
        <v/>
      </c>
      <c r="BB618" s="4"/>
      <c r="BG618" s="5"/>
      <c r="BH618" s="4" t="str">
        <f>IF(IFERROR(VLOOKUP(F618,F619:F$1993,1,0),"")="","",COUNTIF(F:F,F618))</f>
        <v/>
      </c>
      <c r="BI618" s="4"/>
      <c r="BK618" s="5"/>
      <c r="BL618" s="5"/>
      <c r="BM618" s="5" t="str">
        <f>IF(B618="","",IF(BH618="",1+(MAX(BM$2:BM617)),""))</f>
        <v/>
      </c>
      <c r="BN618" s="5" t="str">
        <f t="shared" si="130"/>
        <v/>
      </c>
      <c r="BO618" s="5" t="str">
        <f t="shared" si="131"/>
        <v/>
      </c>
      <c r="BP618" s="15" t="str">
        <f t="shared" si="132"/>
        <v/>
      </c>
      <c r="BQ618" s="29"/>
      <c r="BR618" s="16"/>
      <c r="BS618" s="5" t="str">
        <f t="shared" si="135"/>
        <v/>
      </c>
      <c r="BU618" s="5"/>
      <c r="BV618" s="5" t="str">
        <f t="shared" si="133"/>
        <v/>
      </c>
      <c r="BW618" s="5" t="str">
        <f>IF(I618="","",IFERROR(IF(VLOOKUP(I618,I$2:I617,1,0)=0,"",""),I618))</f>
        <v/>
      </c>
      <c r="BX618" s="25" t="str">
        <f>IF(BW618="","",(IFERROR(VLOOKUP(MID(BW618,1,1),$CO$2:CS$28,3,0),0)+IFERROR(VLOOKUP(MID(BW618,2,1),CO$2:CS$28,4,0),0)+IFERROR(VLOOKUP(MID(BW618,3,1),CO$2:CS$28,5,0),0)+(ROW(BW618)/1000000000000)))</f>
        <v/>
      </c>
      <c r="BY618" s="5"/>
      <c r="BZ618" s="5">
        <v>617</v>
      </c>
      <c r="CA618" s="5" t="str">
        <f>IFERROR(VLOOKUP(BZ618,BV$2:BW1694,2,0),"")</f>
        <v/>
      </c>
      <c r="CB618" s="5"/>
      <c r="CD618" s="5"/>
      <c r="CU618" s="5" t="e">
        <f>IF(REPORTE!AH$2="si",IF(F618=VALUE(REPORTE!C$11),IF(SUM(CU619:CU$1993),CONCATENATE(INT(B618),", "),INT(B618)),""),IF(F618=VALUE(REPORTE!C$10),IF(SUM(CU619:CU$1993),CONCATENATE(INT(B618),", "),INT(B618)),""))</f>
        <v>#VALUE!</v>
      </c>
      <c r="CY618" s="5"/>
      <c r="CZ618" s="5"/>
      <c r="DA618" s="5"/>
      <c r="DB618" s="5"/>
    </row>
    <row r="619" spans="1:106" ht="15" customHeight="1" x14ac:dyDescent="0.25">
      <c r="A619" s="4" t="str">
        <f t="shared" si="129"/>
        <v/>
      </c>
      <c r="B619" s="3"/>
      <c r="F619" s="3"/>
      <c r="G619" s="1" t="str">
        <f>IFERROR(INDEX('padron cfe'!B:B,MATCH(DATOS!F619,'padron cfe'!A:A,0),1),"")</f>
        <v/>
      </c>
      <c r="J619" s="2" t="str">
        <f>IFERROR(INDEX('padron cfe'!C:C,MATCH(DATOS!F619,'padron cfe'!A:A,0),1),"")</f>
        <v/>
      </c>
      <c r="L619" s="4" t="str">
        <f>IFERROR(IF(VLOOKUP(I619,I$2:L618,4,0)=0,"",VLOOKUP(I619,I$2:L618,4,0)),"")</f>
        <v/>
      </c>
      <c r="M619" s="4" t="str">
        <f>IFERROR(IF(VLOOKUP(I619,I$2:M618,5,0)=0,"",VLOOKUP(I619,I$2:M618,5,0)),"")</f>
        <v/>
      </c>
      <c r="S619"/>
      <c r="T619" s="2" t="str">
        <f>IFERROR(INDEX('padron cfe'!D:D,MATCH(DATOS!F619,'padron cfe'!A:A,0),1),"")</f>
        <v/>
      </c>
      <c r="AF619" s="97" t="str">
        <f>IFERROR(INDEX(bombas!F:F,MATCH(B619,bombas!I:I,0),1),"")</f>
        <v/>
      </c>
      <c r="AG619" s="6" t="str">
        <f>IFERROR(INDEX(bombas!H:H,MATCH(B619,bombas!I:I,0),1),"")</f>
        <v/>
      </c>
      <c r="AI619" s="4" t="str">
        <f t="shared" si="134"/>
        <v/>
      </c>
      <c r="AJ619" s="4"/>
      <c r="AK619" s="127" t="str">
        <f t="shared" si="136"/>
        <v/>
      </c>
      <c r="AL619" s="2" t="str">
        <f>IFERROR(IF(INDEX(AL$1:AL618,MATCH(I619,I$1:I618,0),1)=0,"",INDEX(AL$1:AL618,MATCH(I619,I$1:I618,0),1)),"")</f>
        <v/>
      </c>
      <c r="AM619" s="2" t="str">
        <f>IFERROR(IF(INDEX(AM$1:AM618,MATCH(I619,I$1:I618,0),1)=0,"",INDEX(AM$1:AM618,MATCH(I619,I$1:I618,0),1)),"")</f>
        <v/>
      </c>
      <c r="AN619" s="2" t="str">
        <f>IFERROR(IF(INDEX(AN$1:AN618,MATCH(I619,I$1:I618,0),1)=0,"",INDEX(AN$1:AN618,MATCH(I619,I$1:I618,0),1)),"")</f>
        <v/>
      </c>
      <c r="BB619" s="4"/>
      <c r="BG619" s="5"/>
      <c r="BH619" s="4" t="str">
        <f>IF(IFERROR(VLOOKUP(F619,F620:F$1993,1,0),"")="","",COUNTIF(F:F,F619))</f>
        <v/>
      </c>
      <c r="BI619" s="4"/>
      <c r="BK619" s="5"/>
      <c r="BL619" s="5"/>
      <c r="BM619" s="5" t="str">
        <f>IF(B619="","",IF(BH619="",1+(MAX(BM$2:BM618)),""))</f>
        <v/>
      </c>
      <c r="BN619" s="5" t="str">
        <f t="shared" si="130"/>
        <v/>
      </c>
      <c r="BO619" s="5" t="str">
        <f t="shared" si="131"/>
        <v/>
      </c>
      <c r="BP619" s="15" t="str">
        <f t="shared" si="132"/>
        <v/>
      </c>
      <c r="BQ619" s="29"/>
      <c r="BR619" s="16"/>
      <c r="BS619" s="5" t="str">
        <f t="shared" si="135"/>
        <v/>
      </c>
      <c r="BU619" s="5"/>
      <c r="BV619" s="5" t="str">
        <f t="shared" si="133"/>
        <v/>
      </c>
      <c r="BW619" s="5" t="str">
        <f>IF(I619="","",IFERROR(IF(VLOOKUP(I619,I$2:I618,1,0)=0,"",""),I619))</f>
        <v/>
      </c>
      <c r="BX619" s="25" t="str">
        <f>IF(BW619="","",(IFERROR(VLOOKUP(MID(BW619,1,1),$CO$2:CS$28,3,0),0)+IFERROR(VLOOKUP(MID(BW619,2,1),CO$2:CS$28,4,0),0)+IFERROR(VLOOKUP(MID(BW619,3,1),CO$2:CS$28,5,0),0)+(ROW(BW619)/1000000000000)))</f>
        <v/>
      </c>
      <c r="BY619" s="5"/>
      <c r="BZ619" s="5">
        <v>618</v>
      </c>
      <c r="CA619" s="5" t="str">
        <f>IFERROR(VLOOKUP(BZ619,BV$2:BW1695,2,0),"")</f>
        <v/>
      </c>
      <c r="CB619" s="5"/>
      <c r="CD619" s="5"/>
      <c r="CU619" s="5" t="e">
        <f>IF(REPORTE!AH$2="si",IF(F619=VALUE(REPORTE!C$11),IF(SUM(CU620:CU$1993),CONCATENATE(INT(B619),", "),INT(B619)),""),IF(F619=VALUE(REPORTE!C$10),IF(SUM(CU620:CU$1993),CONCATENATE(INT(B619),", "),INT(B619)),""))</f>
        <v>#VALUE!</v>
      </c>
      <c r="CY619" s="5"/>
      <c r="CZ619" s="5"/>
      <c r="DA619" s="5"/>
      <c r="DB619" s="5"/>
    </row>
    <row r="620" spans="1:106" ht="15" customHeight="1" x14ac:dyDescent="0.25">
      <c r="A620" s="4" t="str">
        <f t="shared" si="129"/>
        <v/>
      </c>
      <c r="B620" s="3"/>
      <c r="F620" s="3"/>
      <c r="G620" s="1" t="str">
        <f>IFERROR(INDEX('padron cfe'!B:B,MATCH(DATOS!F620,'padron cfe'!A:A,0),1),"")</f>
        <v/>
      </c>
      <c r="J620" s="2" t="str">
        <f>IFERROR(INDEX('padron cfe'!C:C,MATCH(DATOS!F620,'padron cfe'!A:A,0),1),"")</f>
        <v/>
      </c>
      <c r="L620" s="4" t="str">
        <f>IFERROR(IF(VLOOKUP(I620,I$2:L619,4,0)=0,"",VLOOKUP(I620,I$2:L619,4,0)),"")</f>
        <v/>
      </c>
      <c r="M620" s="4" t="str">
        <f>IFERROR(IF(VLOOKUP(I620,I$2:M619,5,0)=0,"",VLOOKUP(I620,I$2:M619,5,0)),"")</f>
        <v/>
      </c>
      <c r="S620"/>
      <c r="T620" s="2" t="str">
        <f>IFERROR(INDEX('padron cfe'!D:D,MATCH(DATOS!F620,'padron cfe'!A:A,0),1),"")</f>
        <v/>
      </c>
      <c r="AF620" s="97" t="str">
        <f>IFERROR(INDEX(bombas!F:F,MATCH(B620,bombas!I:I,0),1),"")</f>
        <v/>
      </c>
      <c r="AG620" s="6" t="str">
        <f>IFERROR(INDEX(bombas!H:H,MATCH(B620,bombas!I:I,0),1),"")</f>
        <v/>
      </c>
      <c r="AI620" s="4" t="str">
        <f t="shared" si="134"/>
        <v/>
      </c>
      <c r="AJ620" s="4"/>
      <c r="AK620" s="127" t="str">
        <f t="shared" si="136"/>
        <v/>
      </c>
      <c r="AL620" s="2" t="str">
        <f>IFERROR(IF(INDEX(AL$1:AL619,MATCH(I620,I$1:I619,0),1)=0,"",INDEX(AL$1:AL619,MATCH(I620,I$1:I619,0),1)),"")</f>
        <v/>
      </c>
      <c r="AM620" s="2" t="str">
        <f>IFERROR(IF(INDEX(AM$1:AM619,MATCH(I620,I$1:I619,0),1)=0,"",INDEX(AM$1:AM619,MATCH(I620,I$1:I619,0),1)),"")</f>
        <v/>
      </c>
      <c r="AN620" s="2" t="str">
        <f>IFERROR(IF(INDEX(AN$1:AN619,MATCH(I620,I$1:I619,0),1)=0,"",INDEX(AN$1:AN619,MATCH(I620,I$1:I619,0),1)),"")</f>
        <v/>
      </c>
      <c r="BB620" s="4"/>
      <c r="BG620" s="5"/>
      <c r="BH620" s="4" t="str">
        <f>IF(IFERROR(VLOOKUP(F620,F621:F$1993,1,0),"")="","",COUNTIF(F:F,F620))</f>
        <v/>
      </c>
      <c r="BI620" s="4"/>
      <c r="BK620" s="5"/>
      <c r="BL620" s="5"/>
      <c r="BM620" s="5" t="str">
        <f>IF(B620="","",IF(BH620="",1+(MAX(BM$2:BM619)),""))</f>
        <v/>
      </c>
      <c r="BN620" s="5" t="str">
        <f t="shared" si="130"/>
        <v/>
      </c>
      <c r="BO620" s="5" t="str">
        <f t="shared" si="131"/>
        <v/>
      </c>
      <c r="BP620" s="15" t="str">
        <f t="shared" si="132"/>
        <v/>
      </c>
      <c r="BQ620" s="29"/>
      <c r="BR620" s="16"/>
      <c r="BS620" s="5" t="str">
        <f t="shared" si="135"/>
        <v/>
      </c>
      <c r="BU620" s="5"/>
      <c r="BV620" s="5" t="str">
        <f t="shared" si="133"/>
        <v/>
      </c>
      <c r="BW620" s="5" t="str">
        <f>IF(I620="","",IFERROR(IF(VLOOKUP(I620,I$2:I619,1,0)=0,"",""),I620))</f>
        <v/>
      </c>
      <c r="BX620" s="25" t="str">
        <f>IF(BW620="","",(IFERROR(VLOOKUP(MID(BW620,1,1),$CO$2:CS$28,3,0),0)+IFERROR(VLOOKUP(MID(BW620,2,1),CO$2:CS$28,4,0),0)+IFERROR(VLOOKUP(MID(BW620,3,1),CO$2:CS$28,5,0),0)+(ROW(BW620)/1000000000000)))</f>
        <v/>
      </c>
      <c r="BY620" s="5"/>
      <c r="BZ620" s="5">
        <v>619</v>
      </c>
      <c r="CA620" s="5" t="str">
        <f>IFERROR(VLOOKUP(BZ620,BV$2:BW1696,2,0),"")</f>
        <v/>
      </c>
      <c r="CB620" s="5"/>
      <c r="CD620" s="5"/>
      <c r="CU620" s="5" t="e">
        <f>IF(REPORTE!AH$2="si",IF(F620=VALUE(REPORTE!C$11),IF(SUM(CU621:CU$1993),CONCATENATE(INT(B620),", "),INT(B620)),""),IF(F620=VALUE(REPORTE!C$10),IF(SUM(CU621:CU$1993),CONCATENATE(INT(B620),", "),INT(B620)),""))</f>
        <v>#VALUE!</v>
      </c>
      <c r="CY620" s="5"/>
      <c r="CZ620" s="5"/>
      <c r="DA620" s="5"/>
      <c r="DB620" s="5"/>
    </row>
    <row r="621" spans="1:106" ht="15" customHeight="1" x14ac:dyDescent="0.25">
      <c r="A621" s="4" t="str">
        <f t="shared" si="129"/>
        <v/>
      </c>
      <c r="B621" s="3"/>
      <c r="F621" s="3"/>
      <c r="G621" s="1" t="str">
        <f>IFERROR(INDEX('padron cfe'!B:B,MATCH(DATOS!F621,'padron cfe'!A:A,0),1),"")</f>
        <v/>
      </c>
      <c r="J621" s="2" t="str">
        <f>IFERROR(INDEX('padron cfe'!C:C,MATCH(DATOS!F621,'padron cfe'!A:A,0),1),"")</f>
        <v/>
      </c>
      <c r="L621" s="4" t="str">
        <f>IFERROR(IF(VLOOKUP(I621,I$2:L620,4,0)=0,"",VLOOKUP(I621,I$2:L620,4,0)),"")</f>
        <v/>
      </c>
      <c r="M621" s="4" t="str">
        <f>IFERROR(IF(VLOOKUP(I621,I$2:M620,5,0)=0,"",VLOOKUP(I621,I$2:M620,5,0)),"")</f>
        <v/>
      </c>
      <c r="S621"/>
      <c r="T621" s="2" t="str">
        <f>IFERROR(INDEX('padron cfe'!D:D,MATCH(DATOS!F621,'padron cfe'!A:A,0),1),"")</f>
        <v/>
      </c>
      <c r="AF621" s="97" t="str">
        <f>IFERROR(INDEX(bombas!F:F,MATCH(B621,bombas!I:I,0),1),"")</f>
        <v/>
      </c>
      <c r="AG621" s="6" t="str">
        <f>IFERROR(INDEX(bombas!H:H,MATCH(B621,bombas!I:I,0),1),"")</f>
        <v/>
      </c>
      <c r="AI621" s="4" t="str">
        <f t="shared" si="134"/>
        <v/>
      </c>
      <c r="AJ621" s="4"/>
      <c r="AK621" s="127" t="str">
        <f t="shared" si="136"/>
        <v/>
      </c>
      <c r="AL621" s="2" t="str">
        <f>IFERROR(IF(INDEX(AL$1:AL620,MATCH(I621,I$1:I620,0),1)=0,"",INDEX(AL$1:AL620,MATCH(I621,I$1:I620,0),1)),"")</f>
        <v/>
      </c>
      <c r="AM621" s="2" t="str">
        <f>IFERROR(IF(INDEX(AM$1:AM620,MATCH(I621,I$1:I620,0),1)=0,"",INDEX(AM$1:AM620,MATCH(I621,I$1:I620,0),1)),"")</f>
        <v/>
      </c>
      <c r="AN621" s="2" t="str">
        <f>IFERROR(IF(INDEX(AN$1:AN620,MATCH(I621,I$1:I620,0),1)=0,"",INDEX(AN$1:AN620,MATCH(I621,I$1:I620,0),1)),"")</f>
        <v/>
      </c>
      <c r="BB621" s="4"/>
      <c r="BG621" s="5"/>
      <c r="BH621" s="4" t="str">
        <f>IF(IFERROR(VLOOKUP(F621,F622:F$1993,1,0),"")="","",COUNTIF(F:F,F621))</f>
        <v/>
      </c>
      <c r="BI621" s="4"/>
      <c r="BK621" s="5"/>
      <c r="BL621" s="5"/>
      <c r="BM621" s="5" t="str">
        <f>IF(B621="","",IF(BH621="",1+(MAX(BM$2:BM620)),""))</f>
        <v/>
      </c>
      <c r="BN621" s="5" t="str">
        <f t="shared" si="130"/>
        <v/>
      </c>
      <c r="BO621" s="5" t="str">
        <f t="shared" si="131"/>
        <v/>
      </c>
      <c r="BP621" s="15" t="str">
        <f t="shared" si="132"/>
        <v/>
      </c>
      <c r="BQ621" s="29"/>
      <c r="BR621" s="16"/>
      <c r="BS621" s="5" t="str">
        <f t="shared" si="135"/>
        <v/>
      </c>
      <c r="BU621" s="5"/>
      <c r="BV621" s="5" t="str">
        <f t="shared" si="133"/>
        <v/>
      </c>
      <c r="BW621" s="5" t="str">
        <f>IF(I621="","",IFERROR(IF(VLOOKUP(I621,I$2:I620,1,0)=0,"",""),I621))</f>
        <v/>
      </c>
      <c r="BX621" s="25" t="str">
        <f>IF(BW621="","",(IFERROR(VLOOKUP(MID(BW621,1,1),$CO$2:CS$28,3,0),0)+IFERROR(VLOOKUP(MID(BW621,2,1),CO$2:CS$28,4,0),0)+IFERROR(VLOOKUP(MID(BW621,3,1),CO$2:CS$28,5,0),0)+(ROW(BW621)/1000000000000)))</f>
        <v/>
      </c>
      <c r="BY621" s="5"/>
      <c r="BZ621" s="5">
        <v>620</v>
      </c>
      <c r="CA621" s="5" t="str">
        <f>IFERROR(VLOOKUP(BZ621,BV$2:BW1697,2,0),"")</f>
        <v/>
      </c>
      <c r="CB621" s="5"/>
      <c r="CD621" s="5"/>
      <c r="CU621" s="5" t="e">
        <f>IF(REPORTE!AH$2="si",IF(F621=VALUE(REPORTE!C$11),IF(SUM(CU622:CU$1993),CONCATENATE(INT(B621),", "),INT(B621)),""),IF(F621=VALUE(REPORTE!C$10),IF(SUM(CU622:CU$1993),CONCATENATE(INT(B621),", "),INT(B621)),""))</f>
        <v>#VALUE!</v>
      </c>
      <c r="CY621" s="5"/>
      <c r="CZ621" s="5"/>
      <c r="DA621" s="5"/>
      <c r="DB621" s="5"/>
    </row>
    <row r="622" spans="1:106" ht="15" customHeight="1" x14ac:dyDescent="0.25">
      <c r="A622" s="4" t="str">
        <f t="shared" si="129"/>
        <v/>
      </c>
      <c r="B622" s="3"/>
      <c r="F622" s="3"/>
      <c r="G622" s="1" t="str">
        <f>IFERROR(INDEX('padron cfe'!B:B,MATCH(DATOS!F622,'padron cfe'!A:A,0),1),"")</f>
        <v/>
      </c>
      <c r="J622" s="2" t="str">
        <f>IFERROR(INDEX('padron cfe'!C:C,MATCH(DATOS!F622,'padron cfe'!A:A,0),1),"")</f>
        <v/>
      </c>
      <c r="L622" s="4" t="str">
        <f>IFERROR(IF(VLOOKUP(I622,I$2:L621,4,0)=0,"",VLOOKUP(I622,I$2:L621,4,0)),"")</f>
        <v/>
      </c>
      <c r="M622" s="4" t="str">
        <f>IFERROR(IF(VLOOKUP(I622,I$2:M621,5,0)=0,"",VLOOKUP(I622,I$2:M621,5,0)),"")</f>
        <v/>
      </c>
      <c r="S622"/>
      <c r="T622" s="2" t="str">
        <f>IFERROR(INDEX('padron cfe'!D:D,MATCH(DATOS!F622,'padron cfe'!A:A,0),1),"")</f>
        <v/>
      </c>
      <c r="AF622" s="97" t="str">
        <f>IFERROR(INDEX(bombas!F:F,MATCH(B622,bombas!I:I,0),1),"")</f>
        <v/>
      </c>
      <c r="AG622" s="6" t="str">
        <f>IFERROR(INDEX(bombas!H:H,MATCH(B622,bombas!I:I,0),1),"")</f>
        <v/>
      </c>
      <c r="AI622" s="4" t="str">
        <f t="shared" si="134"/>
        <v/>
      </c>
      <c r="AJ622" s="4"/>
      <c r="AK622" s="127" t="str">
        <f t="shared" si="136"/>
        <v/>
      </c>
      <c r="AL622" s="2" t="str">
        <f>IFERROR(IF(INDEX(AL$1:AL621,MATCH(I622,I$1:I621,0),1)=0,"",INDEX(AL$1:AL621,MATCH(I622,I$1:I621,0),1)),"")</f>
        <v/>
      </c>
      <c r="AM622" s="2" t="str">
        <f>IFERROR(IF(INDEX(AM$1:AM621,MATCH(I622,I$1:I621,0),1)=0,"",INDEX(AM$1:AM621,MATCH(I622,I$1:I621,0),1)),"")</f>
        <v/>
      </c>
      <c r="AN622" s="2" t="str">
        <f>IFERROR(IF(INDEX(AN$1:AN621,MATCH(I622,I$1:I621,0),1)=0,"",INDEX(AN$1:AN621,MATCH(I622,I$1:I621,0),1)),"")</f>
        <v/>
      </c>
      <c r="BB622" s="4"/>
      <c r="BG622" s="5"/>
      <c r="BH622" s="4" t="str">
        <f>IF(IFERROR(VLOOKUP(F622,F623:F$1993,1,0),"")="","",COUNTIF(F:F,F622))</f>
        <v/>
      </c>
      <c r="BI622" s="4"/>
      <c r="BK622" s="5"/>
      <c r="BL622" s="5"/>
      <c r="BM622" s="5" t="str">
        <f>IF(B622="","",IF(BH622="",1+(MAX(BM$2:BM621)),""))</f>
        <v/>
      </c>
      <c r="BN622" s="5" t="str">
        <f t="shared" si="130"/>
        <v/>
      </c>
      <c r="BO622" s="5" t="str">
        <f t="shared" si="131"/>
        <v/>
      </c>
      <c r="BP622" s="15" t="str">
        <f t="shared" si="132"/>
        <v/>
      </c>
      <c r="BQ622" s="29"/>
      <c r="BR622" s="16"/>
      <c r="BS622" s="5" t="str">
        <f t="shared" si="135"/>
        <v/>
      </c>
      <c r="BU622" s="5"/>
      <c r="BV622" s="5" t="str">
        <f t="shared" si="133"/>
        <v/>
      </c>
      <c r="BW622" s="5" t="str">
        <f>IF(I622="","",IFERROR(IF(VLOOKUP(I622,I$2:I621,1,0)=0,"",""),I622))</f>
        <v/>
      </c>
      <c r="BX622" s="25" t="str">
        <f>IF(BW622="","",(IFERROR(VLOOKUP(MID(BW622,1,1),$CO$2:CS$28,3,0),0)+IFERROR(VLOOKUP(MID(BW622,2,1),CO$2:CS$28,4,0),0)+IFERROR(VLOOKUP(MID(BW622,3,1),CO$2:CS$28,5,0),0)+(ROW(BW622)/1000000000000)))</f>
        <v/>
      </c>
      <c r="BY622" s="5"/>
      <c r="BZ622" s="5">
        <v>621</v>
      </c>
      <c r="CA622" s="5" t="str">
        <f>IFERROR(VLOOKUP(BZ622,BV$2:BW1698,2,0),"")</f>
        <v/>
      </c>
      <c r="CB622" s="5"/>
      <c r="CD622" s="5"/>
      <c r="CU622" s="5" t="e">
        <f>IF(REPORTE!AH$2="si",IF(F622=VALUE(REPORTE!C$11),IF(SUM(CU623:CU$1993),CONCATENATE(INT(B622),", "),INT(B622)),""),IF(F622=VALUE(REPORTE!C$10),IF(SUM(CU623:CU$1993),CONCATENATE(INT(B622),", "),INT(B622)),""))</f>
        <v>#VALUE!</v>
      </c>
      <c r="CY622" s="5"/>
      <c r="CZ622" s="5"/>
      <c r="DA622" s="5"/>
      <c r="DB622" s="5"/>
    </row>
    <row r="623" spans="1:106" ht="15" customHeight="1" x14ac:dyDescent="0.25">
      <c r="A623" s="4" t="str">
        <f t="shared" si="129"/>
        <v/>
      </c>
      <c r="B623" s="3"/>
      <c r="G623" s="1" t="str">
        <f>IFERROR(INDEX('padron cfe'!B:B,MATCH(DATOS!F623,'padron cfe'!A:A,0),1),"")</f>
        <v/>
      </c>
      <c r="J623" s="2" t="str">
        <f>IFERROR(INDEX('padron cfe'!C:C,MATCH(DATOS!F623,'padron cfe'!A:A,0),1),"")</f>
        <v/>
      </c>
      <c r="L623" s="4" t="str">
        <f>IFERROR(IF(VLOOKUP(I623,I$2:L622,4,0)=0,"",VLOOKUP(I623,I$2:L622,4,0)),"")</f>
        <v/>
      </c>
      <c r="M623" s="4" t="str">
        <f>IFERROR(IF(VLOOKUP(I623,I$2:M622,5,0)=0,"",VLOOKUP(I623,I$2:M622,5,0)),"")</f>
        <v/>
      </c>
      <c r="S623"/>
      <c r="T623" s="2" t="str">
        <f>IFERROR(INDEX('padron cfe'!D:D,MATCH(DATOS!F623,'padron cfe'!A:A,0),1),"")</f>
        <v/>
      </c>
      <c r="AF623" s="97" t="str">
        <f>IFERROR(INDEX(bombas!F:F,MATCH(B623,bombas!I:I,0),1),"")</f>
        <v/>
      </c>
      <c r="AG623" s="6" t="str">
        <f>IFERROR(INDEX(bombas!H:H,MATCH(B623,bombas!I:I,0),1),"")</f>
        <v/>
      </c>
      <c r="AI623" s="4" t="str">
        <f t="shared" si="134"/>
        <v/>
      </c>
      <c r="AJ623" s="4"/>
      <c r="AK623" s="127" t="str">
        <f t="shared" si="136"/>
        <v/>
      </c>
      <c r="AL623" s="2" t="str">
        <f>IFERROR(IF(INDEX(AL$1:AL622,MATCH(I623,I$1:I622,0),1)=0,"",INDEX(AL$1:AL622,MATCH(I623,I$1:I622,0),1)),"")</f>
        <v/>
      </c>
      <c r="AM623" s="2" t="str">
        <f>IFERROR(IF(INDEX(AM$1:AM622,MATCH(I623,I$1:I622,0),1)=0,"",INDEX(AM$1:AM622,MATCH(I623,I$1:I622,0),1)),"")</f>
        <v/>
      </c>
      <c r="AN623" s="2" t="str">
        <f>IFERROR(IF(INDEX(AN$1:AN622,MATCH(I623,I$1:I622,0),1)=0,"",INDEX(AN$1:AN622,MATCH(I623,I$1:I622,0),1)),"")</f>
        <v/>
      </c>
      <c r="BB623" s="4"/>
      <c r="BG623" s="5"/>
      <c r="BH623" s="4" t="str">
        <f>IF(IFERROR(VLOOKUP(F623,F624:F$1993,1,0),"")="","",COUNTIF(F:F,F623))</f>
        <v/>
      </c>
      <c r="BI623" s="4"/>
      <c r="BK623" s="5"/>
      <c r="BL623" s="5"/>
      <c r="BM623" s="5" t="str">
        <f>IF(B623="","",IF(BH623="",1+(MAX(BM$2:BM622)),""))</f>
        <v/>
      </c>
      <c r="BN623" s="5" t="str">
        <f t="shared" si="130"/>
        <v/>
      </c>
      <c r="BO623" s="5" t="str">
        <f t="shared" si="131"/>
        <v/>
      </c>
      <c r="BP623" s="15" t="str">
        <f t="shared" si="132"/>
        <v/>
      </c>
      <c r="BQ623" s="29"/>
      <c r="BR623" s="16"/>
      <c r="BS623" s="5" t="str">
        <f t="shared" si="135"/>
        <v/>
      </c>
      <c r="BU623" s="5"/>
      <c r="BV623" s="5" t="str">
        <f t="shared" si="133"/>
        <v/>
      </c>
      <c r="BW623" s="5" t="str">
        <f>IF(I623="","",IFERROR(IF(VLOOKUP(I623,I$2:I622,1,0)=0,"",""),I623))</f>
        <v/>
      </c>
      <c r="BX623" s="25" t="str">
        <f>IF(BW623="","",(IFERROR(VLOOKUP(MID(BW623,1,1),$CO$2:CS$28,3,0),0)+IFERROR(VLOOKUP(MID(BW623,2,1),CO$2:CS$28,4,0),0)+IFERROR(VLOOKUP(MID(BW623,3,1),CO$2:CS$28,5,0),0)+(ROW(BW623)/1000000000000)))</f>
        <v/>
      </c>
      <c r="BY623" s="5"/>
      <c r="BZ623" s="5">
        <v>622</v>
      </c>
      <c r="CA623" s="5" t="str">
        <f>IFERROR(VLOOKUP(BZ623,BV$2:BW1699,2,0),"")</f>
        <v/>
      </c>
      <c r="CB623" s="5"/>
      <c r="CD623" s="5"/>
      <c r="CU623" s="5" t="e">
        <f>IF(REPORTE!AH$2="si",IF(F623=VALUE(REPORTE!C$11),IF(SUM(CU624:CU$1993),CONCATENATE(INT(B623),", "),INT(B623)),""),IF(F623=VALUE(REPORTE!C$10),IF(SUM(CU624:CU$1993),CONCATENATE(INT(B623),", "),INT(B623)),""))</f>
        <v>#VALUE!</v>
      </c>
      <c r="CY623" s="5"/>
      <c r="CZ623" s="5"/>
      <c r="DA623" s="5"/>
      <c r="DB623" s="5"/>
    </row>
    <row r="624" spans="1:106" ht="15" customHeight="1" x14ac:dyDescent="0.25">
      <c r="A624" s="4" t="str">
        <f t="shared" si="129"/>
        <v/>
      </c>
      <c r="B624" s="3"/>
      <c r="G624" s="1" t="str">
        <f>IFERROR(INDEX('padron cfe'!B:B,MATCH(DATOS!F624,'padron cfe'!A:A,0),1),"")</f>
        <v/>
      </c>
      <c r="J624" s="2" t="str">
        <f>IFERROR(INDEX('padron cfe'!C:C,MATCH(DATOS!F624,'padron cfe'!A:A,0),1),"")</f>
        <v/>
      </c>
      <c r="L624" s="4" t="str">
        <f>IFERROR(IF(VLOOKUP(I624,I$2:L623,4,0)=0,"",VLOOKUP(I624,I$2:L623,4,0)),"")</f>
        <v/>
      </c>
      <c r="M624" s="4" t="str">
        <f>IFERROR(IF(VLOOKUP(I624,I$2:M623,5,0)=0,"",VLOOKUP(I624,I$2:M623,5,0)),"")</f>
        <v/>
      </c>
      <c r="S624"/>
      <c r="T624" s="2" t="str">
        <f>IFERROR(INDEX('padron cfe'!D:D,MATCH(DATOS!F624,'padron cfe'!A:A,0),1),"")</f>
        <v/>
      </c>
      <c r="AF624" s="97" t="str">
        <f>IFERROR(INDEX(bombas!F:F,MATCH(B624,bombas!I:I,0),1),"")</f>
        <v/>
      </c>
      <c r="AG624" s="6" t="str">
        <f>IFERROR(INDEX(bombas!H:H,MATCH(B624,bombas!I:I,0),1),"")</f>
        <v/>
      </c>
      <c r="AI624" s="4" t="str">
        <f t="shared" si="134"/>
        <v/>
      </c>
      <c r="AJ624" s="4"/>
      <c r="AK624" s="127" t="str">
        <f t="shared" si="136"/>
        <v/>
      </c>
      <c r="AL624" s="2" t="str">
        <f>IFERROR(IF(INDEX(AL$1:AL623,MATCH(I624,I$1:I623,0),1)=0,"",INDEX(AL$1:AL623,MATCH(I624,I$1:I623,0),1)),"")</f>
        <v/>
      </c>
      <c r="AM624" s="2" t="str">
        <f>IFERROR(IF(INDEX(AM$1:AM623,MATCH(I624,I$1:I623,0),1)=0,"",INDEX(AM$1:AM623,MATCH(I624,I$1:I623,0),1)),"")</f>
        <v/>
      </c>
      <c r="AN624" s="2" t="str">
        <f>IFERROR(IF(INDEX(AN$1:AN623,MATCH(I624,I$1:I623,0),1)=0,"",INDEX(AN$1:AN623,MATCH(I624,I$1:I623,0),1)),"")</f>
        <v/>
      </c>
      <c r="BB624" s="4"/>
      <c r="BG624" s="5"/>
      <c r="BH624" s="4" t="str">
        <f>IF(IFERROR(VLOOKUP(F624,F625:F$1993,1,0),"")="","",COUNTIF(F:F,F624))</f>
        <v/>
      </c>
      <c r="BI624" s="4"/>
      <c r="BK624" s="5"/>
      <c r="BL624" s="5"/>
      <c r="BM624" s="5" t="str">
        <f>IF(B624="","",IF(BH624="",1+(MAX(BM$2:BM623)),""))</f>
        <v/>
      </c>
      <c r="BN624" s="5" t="str">
        <f t="shared" si="130"/>
        <v/>
      </c>
      <c r="BO624" s="5" t="str">
        <f t="shared" si="131"/>
        <v/>
      </c>
      <c r="BP624" s="15" t="str">
        <f t="shared" si="132"/>
        <v/>
      </c>
      <c r="BQ624" s="29"/>
      <c r="BR624" s="16"/>
      <c r="BS624" s="5" t="str">
        <f t="shared" si="135"/>
        <v/>
      </c>
      <c r="BU624" s="5"/>
      <c r="BV624" s="5" t="str">
        <f t="shared" si="133"/>
        <v/>
      </c>
      <c r="BW624" s="5" t="str">
        <f>IF(I624="","",IFERROR(IF(VLOOKUP(I624,I$2:I623,1,0)=0,"",""),I624))</f>
        <v/>
      </c>
      <c r="BX624" s="25" t="str">
        <f>IF(BW624="","",(IFERROR(VLOOKUP(MID(BW624,1,1),$CO$2:CS$28,3,0),0)+IFERROR(VLOOKUP(MID(BW624,2,1),CO$2:CS$28,4,0),0)+IFERROR(VLOOKUP(MID(BW624,3,1),CO$2:CS$28,5,0),0)+(ROW(BW624)/1000000000000)))</f>
        <v/>
      </c>
      <c r="BY624" s="5"/>
      <c r="BZ624" s="5">
        <v>623</v>
      </c>
      <c r="CA624" s="5" t="str">
        <f>IFERROR(VLOOKUP(BZ624,BV$2:BW1700,2,0),"")</f>
        <v/>
      </c>
      <c r="CB624" s="5"/>
      <c r="CD624" s="5"/>
      <c r="CU624" s="5" t="e">
        <f>IF(REPORTE!AH$2="si",IF(F624=VALUE(REPORTE!C$11),IF(SUM(CU625:CU$1993),CONCATENATE(INT(B624),", "),INT(B624)),""),IF(F624=VALUE(REPORTE!C$10),IF(SUM(CU625:CU$1993),CONCATENATE(INT(B624),", "),INT(B624)),""))</f>
        <v>#VALUE!</v>
      </c>
      <c r="CY624" s="5"/>
      <c r="CZ624" s="5"/>
      <c r="DA624" s="5"/>
      <c r="DB624" s="5"/>
    </row>
    <row r="625" spans="1:106" ht="15" customHeight="1" x14ac:dyDescent="0.25">
      <c r="A625" s="4" t="str">
        <f t="shared" si="129"/>
        <v/>
      </c>
      <c r="B625" s="3"/>
      <c r="G625" s="1" t="str">
        <f>IFERROR(INDEX('padron cfe'!B:B,MATCH(DATOS!F625,'padron cfe'!A:A,0),1),"")</f>
        <v/>
      </c>
      <c r="J625" s="2" t="str">
        <f>IFERROR(INDEX('padron cfe'!C:C,MATCH(DATOS!F625,'padron cfe'!A:A,0),1),"")</f>
        <v/>
      </c>
      <c r="L625" s="4" t="str">
        <f>IFERROR(IF(VLOOKUP(I625,I$2:L624,4,0)=0,"",VLOOKUP(I625,I$2:L624,4,0)),"")</f>
        <v/>
      </c>
      <c r="M625" s="4" t="str">
        <f>IFERROR(IF(VLOOKUP(I625,I$2:M624,5,0)=0,"",VLOOKUP(I625,I$2:M624,5,0)),"")</f>
        <v/>
      </c>
      <c r="S625"/>
      <c r="T625" s="2" t="str">
        <f>IFERROR(INDEX('padron cfe'!D:D,MATCH(DATOS!F625,'padron cfe'!A:A,0),1),"")</f>
        <v/>
      </c>
      <c r="AF625" s="97" t="str">
        <f>IFERROR(INDEX(bombas!F:F,MATCH(B625,bombas!I:I,0),1),"")</f>
        <v/>
      </c>
      <c r="AG625" s="6" t="str">
        <f>IFERROR(INDEX(bombas!H:H,MATCH(B625,bombas!I:I,0),1),"")</f>
        <v/>
      </c>
      <c r="AI625" s="4" t="str">
        <f t="shared" si="134"/>
        <v/>
      </c>
      <c r="AJ625" s="4"/>
      <c r="AK625" s="127" t="str">
        <f t="shared" si="136"/>
        <v/>
      </c>
      <c r="AL625" s="2" t="str">
        <f>IFERROR(IF(INDEX(AL$1:AL624,MATCH(I625,I$1:I624,0),1)=0,"",INDEX(AL$1:AL624,MATCH(I625,I$1:I624,0),1)),"")</f>
        <v/>
      </c>
      <c r="AM625" s="2" t="str">
        <f>IFERROR(IF(INDEX(AM$1:AM624,MATCH(I625,I$1:I624,0),1)=0,"",INDEX(AM$1:AM624,MATCH(I625,I$1:I624,0),1)),"")</f>
        <v/>
      </c>
      <c r="AN625" s="2" t="str">
        <f>IFERROR(IF(INDEX(AN$1:AN624,MATCH(I625,I$1:I624,0),1)=0,"",INDEX(AN$1:AN624,MATCH(I625,I$1:I624,0),1)),"")</f>
        <v/>
      </c>
      <c r="BB625" s="4"/>
      <c r="BG625" s="5"/>
      <c r="BH625" s="4" t="str">
        <f>IF(IFERROR(VLOOKUP(F625,F626:F$1993,1,0),"")="","",COUNTIF(F:F,F625))</f>
        <v/>
      </c>
      <c r="BI625" s="4"/>
      <c r="BK625" s="5"/>
      <c r="BL625" s="5"/>
      <c r="BM625" s="5" t="str">
        <f>IF(B625="","",IF(BH625="",1+(MAX(BM$2:BM624)),""))</f>
        <v/>
      </c>
      <c r="BN625" s="5" t="str">
        <f t="shared" si="130"/>
        <v/>
      </c>
      <c r="BO625" s="5" t="str">
        <f t="shared" si="131"/>
        <v/>
      </c>
      <c r="BP625" s="15" t="str">
        <f t="shared" si="132"/>
        <v/>
      </c>
      <c r="BQ625" s="29"/>
      <c r="BR625" s="16"/>
      <c r="BS625" s="5" t="str">
        <f t="shared" si="135"/>
        <v/>
      </c>
      <c r="BU625" s="5"/>
      <c r="BV625" s="5" t="str">
        <f t="shared" si="133"/>
        <v/>
      </c>
      <c r="BW625" s="5" t="str">
        <f>IF(I625="","",IFERROR(IF(VLOOKUP(I625,I$2:I624,1,0)=0,"",""),I625))</f>
        <v/>
      </c>
      <c r="BX625" s="25" t="str">
        <f>IF(BW625="","",(IFERROR(VLOOKUP(MID(BW625,1,1),$CO$2:CS$28,3,0),0)+IFERROR(VLOOKUP(MID(BW625,2,1),CO$2:CS$28,4,0),0)+IFERROR(VLOOKUP(MID(BW625,3,1),CO$2:CS$28,5,0),0)+(ROW(BW625)/1000000000000)))</f>
        <v/>
      </c>
      <c r="BY625" s="5"/>
      <c r="BZ625" s="5">
        <v>624</v>
      </c>
      <c r="CA625" s="5" t="str">
        <f>IFERROR(VLOOKUP(BZ625,BV$2:BW1701,2,0),"")</f>
        <v/>
      </c>
      <c r="CB625" s="5"/>
      <c r="CD625" s="5"/>
      <c r="CU625" s="5" t="e">
        <f>IF(REPORTE!AH$2="si",IF(F625=VALUE(REPORTE!C$11),IF(SUM(CU626:CU$1993),CONCATENATE(INT(B625),", "),INT(B625)),""),IF(F625=VALUE(REPORTE!C$10),IF(SUM(CU626:CU$1993),CONCATENATE(INT(B625),", "),INT(B625)),""))</f>
        <v>#VALUE!</v>
      </c>
      <c r="CY625" s="5"/>
      <c r="CZ625" s="5"/>
      <c r="DA625" s="5"/>
      <c r="DB625" s="5"/>
    </row>
    <row r="626" spans="1:106" ht="15" customHeight="1" x14ac:dyDescent="0.25">
      <c r="A626" s="4" t="str">
        <f t="shared" si="129"/>
        <v/>
      </c>
      <c r="B626" s="3"/>
      <c r="G626" s="1" t="str">
        <f>IFERROR(INDEX('padron cfe'!B:B,MATCH(DATOS!F626,'padron cfe'!A:A,0),1),"")</f>
        <v/>
      </c>
      <c r="J626" s="2" t="str">
        <f>IFERROR(INDEX('padron cfe'!C:C,MATCH(DATOS!F626,'padron cfe'!A:A,0),1),"")</f>
        <v/>
      </c>
      <c r="L626" s="4" t="str">
        <f>IFERROR(IF(VLOOKUP(I626,I$2:L625,4,0)=0,"",VLOOKUP(I626,I$2:L625,4,0)),"")</f>
        <v/>
      </c>
      <c r="M626" s="4" t="str">
        <f>IFERROR(IF(VLOOKUP(I626,I$2:M625,5,0)=0,"",VLOOKUP(I626,I$2:M625,5,0)),"")</f>
        <v/>
      </c>
      <c r="S626"/>
      <c r="T626" s="2" t="str">
        <f>IFERROR(INDEX('padron cfe'!D:D,MATCH(DATOS!F626,'padron cfe'!A:A,0),1),"")</f>
        <v/>
      </c>
      <c r="AF626" s="97" t="str">
        <f>IFERROR(INDEX(bombas!F:F,MATCH(B626,bombas!I:I,0),1),"")</f>
        <v/>
      </c>
      <c r="AG626" s="6" t="str">
        <f>IFERROR(INDEX(bombas!H:H,MATCH(B626,bombas!I:I,0),1),"")</f>
        <v/>
      </c>
      <c r="AI626" s="4" t="str">
        <f t="shared" si="134"/>
        <v/>
      </c>
      <c r="AJ626" s="4"/>
      <c r="AK626" s="127" t="str">
        <f t="shared" si="136"/>
        <v/>
      </c>
      <c r="AL626" s="2" t="str">
        <f>IFERROR(IF(INDEX(AL$1:AL625,MATCH(I626,I$1:I625,0),1)=0,"",INDEX(AL$1:AL625,MATCH(I626,I$1:I625,0),1)),"")</f>
        <v/>
      </c>
      <c r="AM626" s="2" t="str">
        <f>IFERROR(IF(INDEX(AM$1:AM625,MATCH(I626,I$1:I625,0),1)=0,"",INDEX(AM$1:AM625,MATCH(I626,I$1:I625,0),1)),"")</f>
        <v/>
      </c>
      <c r="AN626" s="2" t="str">
        <f>IFERROR(IF(INDEX(AN$1:AN625,MATCH(I626,I$1:I625,0),1)=0,"",INDEX(AN$1:AN625,MATCH(I626,I$1:I625,0),1)),"")</f>
        <v/>
      </c>
      <c r="BB626" s="4"/>
      <c r="BG626" s="5"/>
      <c r="BH626" s="4" t="str">
        <f>IF(IFERROR(VLOOKUP(F626,F627:F$1993,1,0),"")="","",COUNTIF(F:F,F626))</f>
        <v/>
      </c>
      <c r="BI626" s="4"/>
      <c r="BK626" s="5"/>
      <c r="BL626" s="5"/>
      <c r="BM626" s="5" t="str">
        <f>IF(B626="","",IF(BH626="",1+(MAX(BM$2:BM625)),""))</f>
        <v/>
      </c>
      <c r="BN626" s="5" t="str">
        <f t="shared" si="130"/>
        <v/>
      </c>
      <c r="BO626" s="5" t="str">
        <f t="shared" si="131"/>
        <v/>
      </c>
      <c r="BP626" s="15" t="str">
        <f t="shared" si="132"/>
        <v/>
      </c>
      <c r="BQ626" s="29"/>
      <c r="BR626" s="16"/>
      <c r="BS626" s="5" t="str">
        <f t="shared" si="135"/>
        <v/>
      </c>
      <c r="BU626" s="5"/>
      <c r="BV626" s="5" t="str">
        <f t="shared" si="133"/>
        <v/>
      </c>
      <c r="BW626" s="5" t="str">
        <f>IF(I626="","",IFERROR(IF(VLOOKUP(I626,I$2:I625,1,0)=0,"",""),I626))</f>
        <v/>
      </c>
      <c r="BX626" s="25" t="str">
        <f>IF(BW626="","",(IFERROR(VLOOKUP(MID(BW626,1,1),$CO$2:CS$28,3,0),0)+IFERROR(VLOOKUP(MID(BW626,2,1),CO$2:CS$28,4,0),0)+IFERROR(VLOOKUP(MID(BW626,3,1),CO$2:CS$28,5,0),0)+(ROW(BW626)/1000000000000)))</f>
        <v/>
      </c>
      <c r="BY626" s="5"/>
      <c r="BZ626" s="5">
        <v>625</v>
      </c>
      <c r="CA626" s="5" t="str">
        <f>IFERROR(VLOOKUP(BZ626,BV$2:BW1702,2,0),"")</f>
        <v/>
      </c>
      <c r="CB626" s="5"/>
      <c r="CD626" s="5"/>
      <c r="CU626" s="5" t="e">
        <f>IF(REPORTE!AH$2="si",IF(F626=VALUE(REPORTE!C$11),IF(SUM(CU627:CU$1993),CONCATENATE(INT(B626),", "),INT(B626)),""),IF(F626=VALUE(REPORTE!C$10),IF(SUM(CU627:CU$1993),CONCATENATE(INT(B626),", "),INT(B626)),""))</f>
        <v>#VALUE!</v>
      </c>
      <c r="CY626" s="5"/>
      <c r="CZ626" s="5"/>
      <c r="DA626" s="5"/>
      <c r="DB626" s="5"/>
    </row>
    <row r="627" spans="1:106" ht="15" customHeight="1" x14ac:dyDescent="0.25">
      <c r="A627" s="4" t="str">
        <f t="shared" si="129"/>
        <v/>
      </c>
      <c r="B627" s="3"/>
      <c r="G627" s="1" t="str">
        <f>IFERROR(INDEX('padron cfe'!B:B,MATCH(DATOS!F627,'padron cfe'!A:A,0),1),"")</f>
        <v/>
      </c>
      <c r="J627" s="2" t="str">
        <f>IFERROR(INDEX('padron cfe'!C:C,MATCH(DATOS!F627,'padron cfe'!A:A,0),1),"")</f>
        <v/>
      </c>
      <c r="L627" s="4" t="str">
        <f>IFERROR(IF(VLOOKUP(I627,I$2:L626,4,0)=0,"",VLOOKUP(I627,I$2:L626,4,0)),"")</f>
        <v/>
      </c>
      <c r="M627" s="4" t="str">
        <f>IFERROR(IF(VLOOKUP(I627,I$2:M626,5,0)=0,"",VLOOKUP(I627,I$2:M626,5,0)),"")</f>
        <v/>
      </c>
      <c r="S627"/>
      <c r="T627" s="2" t="str">
        <f>IFERROR(INDEX('padron cfe'!D:D,MATCH(DATOS!F627,'padron cfe'!A:A,0),1),"")</f>
        <v/>
      </c>
      <c r="AF627" s="97" t="str">
        <f>IFERROR(INDEX(bombas!F:F,MATCH(B627,bombas!I:I,0),1),"")</f>
        <v/>
      </c>
      <c r="AG627" s="6" t="str">
        <f>IFERROR(INDEX(bombas!H:H,MATCH(B627,bombas!I:I,0),1),"")</f>
        <v/>
      </c>
      <c r="AI627" s="4" t="str">
        <f t="shared" si="134"/>
        <v/>
      </c>
      <c r="AJ627" s="4"/>
      <c r="AK627" s="127" t="str">
        <f t="shared" si="136"/>
        <v/>
      </c>
      <c r="AL627" s="2" t="str">
        <f>IFERROR(IF(INDEX(AL$1:AL626,MATCH(I627,I$1:I626,0),1)=0,"",INDEX(AL$1:AL626,MATCH(I627,I$1:I626,0),1)),"")</f>
        <v/>
      </c>
      <c r="AM627" s="2" t="str">
        <f>IFERROR(IF(INDEX(AM$1:AM626,MATCH(I627,I$1:I626,0),1)=0,"",INDEX(AM$1:AM626,MATCH(I627,I$1:I626,0),1)),"")</f>
        <v/>
      </c>
      <c r="AN627" s="2" t="str">
        <f>IFERROR(IF(INDEX(AN$1:AN626,MATCH(I627,I$1:I626,0),1)=0,"",INDEX(AN$1:AN626,MATCH(I627,I$1:I626,0),1)),"")</f>
        <v/>
      </c>
      <c r="BB627" s="4"/>
      <c r="BG627" s="5"/>
      <c r="BH627" s="4" t="str">
        <f>IF(IFERROR(VLOOKUP(F627,F628:F$1993,1,0),"")="","",COUNTIF(F:F,F627))</f>
        <v/>
      </c>
      <c r="BI627" s="4"/>
      <c r="BK627" s="5"/>
      <c r="BL627" s="5"/>
      <c r="BM627" s="5" t="str">
        <f>IF(B627="","",IF(BH627="",1+(MAX(BM$2:BM626)),""))</f>
        <v/>
      </c>
      <c r="BN627" s="5" t="str">
        <f t="shared" si="130"/>
        <v/>
      </c>
      <c r="BO627" s="5" t="str">
        <f t="shared" si="131"/>
        <v/>
      </c>
      <c r="BP627" s="15" t="str">
        <f t="shared" si="132"/>
        <v/>
      </c>
      <c r="BQ627" s="29"/>
      <c r="BR627" s="16"/>
      <c r="BS627" s="5" t="str">
        <f t="shared" si="135"/>
        <v/>
      </c>
      <c r="BU627" s="5"/>
      <c r="BV627" s="5" t="str">
        <f t="shared" si="133"/>
        <v/>
      </c>
      <c r="BW627" s="5" t="str">
        <f>IF(I627="","",IFERROR(IF(VLOOKUP(I627,I$2:I626,1,0)=0,"",""),I627))</f>
        <v/>
      </c>
      <c r="BX627" s="25" t="str">
        <f>IF(BW627="","",(IFERROR(VLOOKUP(MID(BW627,1,1),$CO$2:CS$28,3,0),0)+IFERROR(VLOOKUP(MID(BW627,2,1),CO$2:CS$28,4,0),0)+IFERROR(VLOOKUP(MID(BW627,3,1),CO$2:CS$28,5,0),0)+(ROW(BW627)/1000000000000)))</f>
        <v/>
      </c>
      <c r="BY627" s="5"/>
      <c r="BZ627" s="5">
        <v>626</v>
      </c>
      <c r="CA627" s="5" t="str">
        <f>IFERROR(VLOOKUP(BZ627,BV$2:BW1703,2,0),"")</f>
        <v/>
      </c>
      <c r="CB627" s="5"/>
      <c r="CD627" s="5"/>
      <c r="CU627" s="5" t="e">
        <f>IF(REPORTE!AH$2="si",IF(F627=VALUE(REPORTE!C$11),IF(SUM(CU628:CU$1993),CONCATENATE(INT(B627),", "),INT(B627)),""),IF(F627=VALUE(REPORTE!C$10),IF(SUM(CU628:CU$1993),CONCATENATE(INT(B627),", "),INT(B627)),""))</f>
        <v>#VALUE!</v>
      </c>
      <c r="CY627" s="5"/>
      <c r="CZ627" s="5"/>
      <c r="DA627" s="5"/>
      <c r="DB627" s="5"/>
    </row>
    <row r="628" spans="1:106" ht="15" customHeight="1" x14ac:dyDescent="0.25">
      <c r="A628" s="4" t="str">
        <f t="shared" si="129"/>
        <v/>
      </c>
      <c r="B628" s="3"/>
      <c r="G628" s="1" t="str">
        <f>IFERROR(INDEX('padron cfe'!B:B,MATCH(DATOS!F628,'padron cfe'!A:A,0),1),"")</f>
        <v/>
      </c>
      <c r="J628" s="2" t="str">
        <f>IFERROR(INDEX('padron cfe'!C:C,MATCH(DATOS!F628,'padron cfe'!A:A,0),1),"")</f>
        <v/>
      </c>
      <c r="L628" s="4" t="str">
        <f>IFERROR(IF(VLOOKUP(I628,I$2:L627,4,0)=0,"",VLOOKUP(I628,I$2:L627,4,0)),"")</f>
        <v/>
      </c>
      <c r="M628" s="4" t="str">
        <f>IFERROR(IF(VLOOKUP(I628,I$2:M627,5,0)=0,"",VLOOKUP(I628,I$2:M627,5,0)),"")</f>
        <v/>
      </c>
      <c r="S628"/>
      <c r="T628" s="2" t="str">
        <f>IFERROR(INDEX('padron cfe'!D:D,MATCH(DATOS!F628,'padron cfe'!A:A,0),1),"")</f>
        <v/>
      </c>
      <c r="AF628" s="97" t="str">
        <f>IFERROR(INDEX(bombas!F:F,MATCH(B628,bombas!I:I,0),1),"")</f>
        <v/>
      </c>
      <c r="AG628" s="6" t="str">
        <f>IFERROR(INDEX(bombas!H:H,MATCH(B628,bombas!I:I,0),1),"")</f>
        <v/>
      </c>
      <c r="AI628" s="4" t="str">
        <f t="shared" si="134"/>
        <v/>
      </c>
      <c r="AJ628" s="4"/>
      <c r="AK628" s="127" t="str">
        <f t="shared" si="136"/>
        <v/>
      </c>
      <c r="AL628" s="2" t="str">
        <f>IFERROR(IF(INDEX(AL$1:AL627,MATCH(I628,I$1:I627,0),1)=0,"",INDEX(AL$1:AL627,MATCH(I628,I$1:I627,0),1)),"")</f>
        <v/>
      </c>
      <c r="AM628" s="2" t="str">
        <f>IFERROR(IF(INDEX(AM$1:AM627,MATCH(I628,I$1:I627,0),1)=0,"",INDEX(AM$1:AM627,MATCH(I628,I$1:I627,0),1)),"")</f>
        <v/>
      </c>
      <c r="AN628" s="2" t="str">
        <f>IFERROR(IF(INDEX(AN$1:AN627,MATCH(I628,I$1:I627,0),1)=0,"",INDEX(AN$1:AN627,MATCH(I628,I$1:I627,0),1)),"")</f>
        <v/>
      </c>
      <c r="BB628" s="4"/>
      <c r="BG628" s="5"/>
      <c r="BH628" s="4" t="str">
        <f>IF(IFERROR(VLOOKUP(F628,F629:F$1993,1,0),"")="","",COUNTIF(F:F,F628))</f>
        <v/>
      </c>
      <c r="BI628" s="4"/>
      <c r="BK628" s="5"/>
      <c r="BL628" s="5"/>
      <c r="BM628" s="5" t="str">
        <f>IF(B628="","",IF(BH628="",1+(MAX(BM$2:BM627)),""))</f>
        <v/>
      </c>
      <c r="BN628" s="5" t="str">
        <f t="shared" si="130"/>
        <v/>
      </c>
      <c r="BO628" s="5" t="str">
        <f t="shared" si="131"/>
        <v/>
      </c>
      <c r="BP628" s="15" t="str">
        <f t="shared" si="132"/>
        <v/>
      </c>
      <c r="BQ628" s="29"/>
      <c r="BR628" s="16"/>
      <c r="BS628" s="5" t="str">
        <f t="shared" si="135"/>
        <v/>
      </c>
      <c r="BU628" s="5"/>
      <c r="BV628" s="5" t="str">
        <f t="shared" si="133"/>
        <v/>
      </c>
      <c r="BW628" s="5" t="str">
        <f>IF(I628="","",IFERROR(IF(VLOOKUP(I628,I$2:I627,1,0)=0,"",""),I628))</f>
        <v/>
      </c>
      <c r="BX628" s="25" t="str">
        <f>IF(BW628="","",(IFERROR(VLOOKUP(MID(BW628,1,1),$CO$2:CS$28,3,0),0)+IFERROR(VLOOKUP(MID(BW628,2,1),CO$2:CS$28,4,0),0)+IFERROR(VLOOKUP(MID(BW628,3,1),CO$2:CS$28,5,0),0)+(ROW(BW628)/1000000000000)))</f>
        <v/>
      </c>
      <c r="BY628" s="5"/>
      <c r="BZ628" s="5">
        <v>627</v>
      </c>
      <c r="CA628" s="5" t="str">
        <f>IFERROR(VLOOKUP(BZ628,BV$2:BW1704,2,0),"")</f>
        <v/>
      </c>
      <c r="CB628" s="5"/>
      <c r="CD628" s="5"/>
      <c r="CU628" s="5" t="e">
        <f>IF(REPORTE!AH$2="si",IF(F628=VALUE(REPORTE!C$11),IF(SUM(CU629:CU$1993),CONCATENATE(INT(B628),", "),INT(B628)),""),IF(F628=VALUE(REPORTE!C$10),IF(SUM(CU629:CU$1993),CONCATENATE(INT(B628),", "),INT(B628)),""))</f>
        <v>#VALUE!</v>
      </c>
      <c r="CY628" s="5"/>
      <c r="CZ628" s="5"/>
      <c r="DA628" s="5"/>
      <c r="DB628" s="5"/>
    </row>
    <row r="629" spans="1:106" ht="15" customHeight="1" x14ac:dyDescent="0.25">
      <c r="A629" s="4" t="str">
        <f t="shared" si="129"/>
        <v/>
      </c>
      <c r="B629" s="3"/>
      <c r="G629" s="1" t="str">
        <f>IFERROR(INDEX('padron cfe'!B:B,MATCH(DATOS!F629,'padron cfe'!A:A,0),1),"")</f>
        <v/>
      </c>
      <c r="J629" s="2" t="str">
        <f>IFERROR(INDEX('padron cfe'!C:C,MATCH(DATOS!F629,'padron cfe'!A:A,0),1),"")</f>
        <v/>
      </c>
      <c r="L629" s="4" t="str">
        <f>IFERROR(IF(VLOOKUP(I629,I$2:L628,4,0)=0,"",VLOOKUP(I629,I$2:L628,4,0)),"")</f>
        <v/>
      </c>
      <c r="M629" s="4" t="str">
        <f>IFERROR(IF(VLOOKUP(I629,I$2:M628,5,0)=0,"",VLOOKUP(I629,I$2:M628,5,0)),"")</f>
        <v/>
      </c>
      <c r="S629"/>
      <c r="T629" s="2" t="str">
        <f>IFERROR(INDEX('padron cfe'!D:D,MATCH(DATOS!F629,'padron cfe'!A:A,0),1),"")</f>
        <v/>
      </c>
      <c r="AF629" s="97" t="str">
        <f>IFERROR(INDEX(bombas!F:F,MATCH(B629,bombas!I:I,0),1),"")</f>
        <v/>
      </c>
      <c r="AG629" s="6" t="str">
        <f>IFERROR(INDEX(bombas!H:H,MATCH(B629,bombas!I:I,0),1),"")</f>
        <v/>
      </c>
      <c r="AI629" s="4" t="str">
        <f t="shared" si="134"/>
        <v/>
      </c>
      <c r="AJ629" s="4"/>
      <c r="AK629" s="127" t="str">
        <f t="shared" si="136"/>
        <v/>
      </c>
      <c r="AL629" s="2" t="str">
        <f>IFERROR(IF(INDEX(AL$1:AL628,MATCH(I629,I$1:I628,0),1)=0,"",INDEX(AL$1:AL628,MATCH(I629,I$1:I628,0),1)),"")</f>
        <v/>
      </c>
      <c r="AM629" s="2" t="str">
        <f>IFERROR(IF(INDEX(AM$1:AM628,MATCH(I629,I$1:I628,0),1)=0,"",INDEX(AM$1:AM628,MATCH(I629,I$1:I628,0),1)),"")</f>
        <v/>
      </c>
      <c r="AN629" s="2" t="str">
        <f>IFERROR(IF(INDEX(AN$1:AN628,MATCH(I629,I$1:I628,0),1)=0,"",INDEX(AN$1:AN628,MATCH(I629,I$1:I628,0),1)),"")</f>
        <v/>
      </c>
      <c r="BB629" s="4"/>
      <c r="BG629" s="5"/>
      <c r="BH629" s="4" t="str">
        <f>IF(IFERROR(VLOOKUP(F629,F630:F$1993,1,0),"")="","",COUNTIF(F:F,F629))</f>
        <v/>
      </c>
      <c r="BI629" s="4"/>
      <c r="BK629" s="5"/>
      <c r="BL629" s="5"/>
      <c r="BM629" s="5" t="str">
        <f>IF(B629="","",IF(BH629="",1+(MAX(BM$2:BM628)),""))</f>
        <v/>
      </c>
      <c r="BN629" s="5" t="str">
        <f t="shared" si="130"/>
        <v/>
      </c>
      <c r="BO629" s="5" t="str">
        <f t="shared" si="131"/>
        <v/>
      </c>
      <c r="BP629" s="15" t="str">
        <f t="shared" si="132"/>
        <v/>
      </c>
      <c r="BQ629" s="29"/>
      <c r="BR629" s="16"/>
      <c r="BS629" s="5" t="str">
        <f t="shared" si="135"/>
        <v/>
      </c>
      <c r="BU629" s="5"/>
      <c r="BV629" s="5" t="str">
        <f t="shared" si="133"/>
        <v/>
      </c>
      <c r="BW629" s="5" t="str">
        <f>IF(I629="","",IFERROR(IF(VLOOKUP(I629,I$2:I628,1,0)=0,"",""),I629))</f>
        <v/>
      </c>
      <c r="BX629" s="25" t="str">
        <f>IF(BW629="","",(IFERROR(VLOOKUP(MID(BW629,1,1),$CO$2:CS$28,3,0),0)+IFERROR(VLOOKUP(MID(BW629,2,1),CO$2:CS$28,4,0),0)+IFERROR(VLOOKUP(MID(BW629,3,1),CO$2:CS$28,5,0),0)+(ROW(BW629)/1000000000000)))</f>
        <v/>
      </c>
      <c r="BY629" s="5"/>
      <c r="BZ629" s="5">
        <v>628</v>
      </c>
      <c r="CA629" s="5" t="str">
        <f>IFERROR(VLOOKUP(BZ629,BV$2:BW1705,2,0),"")</f>
        <v/>
      </c>
      <c r="CB629" s="5"/>
      <c r="CD629" s="5"/>
      <c r="CU629" s="5" t="e">
        <f>IF(REPORTE!AH$2="si",IF(F629=VALUE(REPORTE!C$11),IF(SUM(CU630:CU$1993),CONCATENATE(INT(B629),", "),INT(B629)),""),IF(F629=VALUE(REPORTE!C$10),IF(SUM(CU630:CU$1993),CONCATENATE(INT(B629),", "),INT(B629)),""))</f>
        <v>#VALUE!</v>
      </c>
      <c r="CY629" s="5"/>
      <c r="CZ629" s="5"/>
      <c r="DA629" s="5"/>
      <c r="DB629" s="5"/>
    </row>
    <row r="630" spans="1:106" ht="15" customHeight="1" x14ac:dyDescent="0.25">
      <c r="A630" s="4" t="str">
        <f t="shared" si="129"/>
        <v/>
      </c>
      <c r="B630" s="3"/>
      <c r="G630" s="1" t="str">
        <f>IFERROR(INDEX('padron cfe'!B:B,MATCH(DATOS!F630,'padron cfe'!A:A,0),1),"")</f>
        <v/>
      </c>
      <c r="J630" s="2" t="str">
        <f>IFERROR(INDEX('padron cfe'!C:C,MATCH(DATOS!F630,'padron cfe'!A:A,0),1),"")</f>
        <v/>
      </c>
      <c r="L630" s="4" t="str">
        <f>IFERROR(IF(VLOOKUP(I630,I$2:L629,4,0)=0,"",VLOOKUP(I630,I$2:L629,4,0)),"")</f>
        <v/>
      </c>
      <c r="M630" s="4" t="str">
        <f>IFERROR(IF(VLOOKUP(I630,I$2:M629,5,0)=0,"",VLOOKUP(I630,I$2:M629,5,0)),"")</f>
        <v/>
      </c>
      <c r="S630"/>
      <c r="T630" s="2" t="str">
        <f>IFERROR(INDEX('padron cfe'!D:D,MATCH(DATOS!F630,'padron cfe'!A:A,0),1),"")</f>
        <v/>
      </c>
      <c r="AF630" s="97" t="str">
        <f>IFERROR(INDEX(bombas!F:F,MATCH(B630,bombas!I:I,0),1),"")</f>
        <v/>
      </c>
      <c r="AG630" s="6" t="str">
        <f>IFERROR(INDEX(bombas!H:H,MATCH(B630,bombas!I:I,0),1),"")</f>
        <v/>
      </c>
      <c r="AI630" s="4" t="str">
        <f t="shared" si="134"/>
        <v/>
      </c>
      <c r="AJ630" s="4"/>
      <c r="AK630" s="127" t="str">
        <f t="shared" si="136"/>
        <v/>
      </c>
      <c r="AL630" s="2" t="str">
        <f>IFERROR(IF(INDEX(AL$1:AL629,MATCH(I630,I$1:I629,0),1)=0,"",INDEX(AL$1:AL629,MATCH(I630,I$1:I629,0),1)),"")</f>
        <v/>
      </c>
      <c r="AM630" s="2" t="str">
        <f>IFERROR(IF(INDEX(AM$1:AM629,MATCH(I630,I$1:I629,0),1)=0,"",INDEX(AM$1:AM629,MATCH(I630,I$1:I629,0),1)),"")</f>
        <v/>
      </c>
      <c r="AN630" s="2" t="str">
        <f>IFERROR(IF(INDEX(AN$1:AN629,MATCH(I630,I$1:I629,0),1)=0,"",INDEX(AN$1:AN629,MATCH(I630,I$1:I629,0),1)),"")</f>
        <v/>
      </c>
      <c r="BB630" s="4"/>
      <c r="BG630" s="5"/>
      <c r="BH630" s="4" t="str">
        <f>IF(IFERROR(VLOOKUP(F630,F631:F$1993,1,0),"")="","",COUNTIF(F:F,F630))</f>
        <v/>
      </c>
      <c r="BI630" s="4"/>
      <c r="BK630" s="5"/>
      <c r="BL630" s="5"/>
      <c r="BM630" s="5" t="str">
        <f>IF(B630="","",IF(BH630="",1+(MAX(BM$2:BM629)),""))</f>
        <v/>
      </c>
      <c r="BN630" s="5" t="str">
        <f t="shared" si="130"/>
        <v/>
      </c>
      <c r="BO630" s="5" t="str">
        <f t="shared" si="131"/>
        <v/>
      </c>
      <c r="BP630" s="15" t="str">
        <f t="shared" si="132"/>
        <v/>
      </c>
      <c r="BQ630" s="29"/>
      <c r="BR630" s="16"/>
      <c r="BS630" s="5" t="str">
        <f t="shared" si="135"/>
        <v/>
      </c>
      <c r="BU630" s="5"/>
      <c r="BV630" s="5" t="str">
        <f t="shared" si="133"/>
        <v/>
      </c>
      <c r="BW630" s="5" t="str">
        <f>IF(I630="","",IFERROR(IF(VLOOKUP(I630,I$2:I629,1,0)=0,"",""),I630))</f>
        <v/>
      </c>
      <c r="BX630" s="25" t="str">
        <f>IF(BW630="","",(IFERROR(VLOOKUP(MID(BW630,1,1),$CO$2:CS$28,3,0),0)+IFERROR(VLOOKUP(MID(BW630,2,1),CO$2:CS$28,4,0),0)+IFERROR(VLOOKUP(MID(BW630,3,1),CO$2:CS$28,5,0),0)+(ROW(BW630)/1000000000000)))</f>
        <v/>
      </c>
      <c r="BY630" s="5"/>
      <c r="BZ630" s="5">
        <v>629</v>
      </c>
      <c r="CA630" s="5" t="str">
        <f>IFERROR(VLOOKUP(BZ630,BV$2:BW1706,2,0),"")</f>
        <v/>
      </c>
      <c r="CB630" s="5"/>
      <c r="CD630" s="5"/>
      <c r="CU630" s="5" t="e">
        <f>IF(REPORTE!AH$2="si",IF(F630=VALUE(REPORTE!C$11),IF(SUM(CU631:CU$1993),CONCATENATE(INT(B630),", "),INT(B630)),""),IF(F630=VALUE(REPORTE!C$10),IF(SUM(CU631:CU$1993),CONCATENATE(INT(B630),", "),INT(B630)),""))</f>
        <v>#VALUE!</v>
      </c>
      <c r="CY630" s="5"/>
      <c r="CZ630" s="5"/>
      <c r="DA630" s="5"/>
      <c r="DB630" s="5"/>
    </row>
    <row r="631" spans="1:106" ht="15" customHeight="1" x14ac:dyDescent="0.25">
      <c r="A631" s="4" t="str">
        <f t="shared" si="129"/>
        <v/>
      </c>
      <c r="B631" s="3"/>
      <c r="G631" s="1" t="str">
        <f>IFERROR(INDEX('padron cfe'!B:B,MATCH(DATOS!F631,'padron cfe'!A:A,0),1),"")</f>
        <v/>
      </c>
      <c r="J631" s="2" t="str">
        <f>IFERROR(INDEX('padron cfe'!C:C,MATCH(DATOS!F631,'padron cfe'!A:A,0),1),"")</f>
        <v/>
      </c>
      <c r="L631" s="4" t="str">
        <f>IFERROR(IF(VLOOKUP(I631,I$2:L630,4,0)=0,"",VLOOKUP(I631,I$2:L630,4,0)),"")</f>
        <v/>
      </c>
      <c r="M631" s="4" t="str">
        <f>IFERROR(IF(VLOOKUP(I631,I$2:M630,5,0)=0,"",VLOOKUP(I631,I$2:M630,5,0)),"")</f>
        <v/>
      </c>
      <c r="S631"/>
      <c r="T631" s="2" t="str">
        <f>IFERROR(INDEX('padron cfe'!D:D,MATCH(DATOS!F631,'padron cfe'!A:A,0),1),"")</f>
        <v/>
      </c>
      <c r="AF631" s="97" t="str">
        <f>IFERROR(INDEX(bombas!F:F,MATCH(B631,bombas!I:I,0),1),"")</f>
        <v/>
      </c>
      <c r="AG631" s="6" t="str">
        <f>IFERROR(INDEX(bombas!H:H,MATCH(B631,bombas!I:I,0),1),"")</f>
        <v/>
      </c>
      <c r="AI631" s="4" t="str">
        <f t="shared" si="134"/>
        <v/>
      </c>
      <c r="AJ631" s="4"/>
      <c r="AK631" s="127" t="str">
        <f t="shared" si="136"/>
        <v/>
      </c>
      <c r="AL631" s="2" t="str">
        <f>IFERROR(IF(INDEX(AL$1:AL630,MATCH(I631,I$1:I630,0),1)=0,"",INDEX(AL$1:AL630,MATCH(I631,I$1:I630,0),1)),"")</f>
        <v/>
      </c>
      <c r="AM631" s="2" t="str">
        <f>IFERROR(IF(INDEX(AM$1:AM630,MATCH(I631,I$1:I630,0),1)=0,"",INDEX(AM$1:AM630,MATCH(I631,I$1:I630,0),1)),"")</f>
        <v/>
      </c>
      <c r="AN631" s="2" t="str">
        <f>IFERROR(IF(INDEX(AN$1:AN630,MATCH(I631,I$1:I630,0),1)=0,"",INDEX(AN$1:AN630,MATCH(I631,I$1:I630,0),1)),"")</f>
        <v/>
      </c>
      <c r="BB631" s="4"/>
      <c r="BG631" s="5"/>
      <c r="BH631" s="4" t="str">
        <f>IF(IFERROR(VLOOKUP(F631,F632:F$1993,1,0),"")="","",COUNTIF(F:F,F631))</f>
        <v/>
      </c>
      <c r="BI631" s="4"/>
      <c r="BK631" s="5"/>
      <c r="BL631" s="5"/>
      <c r="BM631" s="5" t="str">
        <f>IF(B631="","",IF(BH631="",1+(MAX(BM$2:BM630)),""))</f>
        <v/>
      </c>
      <c r="BN631" s="5" t="str">
        <f t="shared" si="130"/>
        <v/>
      </c>
      <c r="BO631" s="5" t="str">
        <f t="shared" si="131"/>
        <v/>
      </c>
      <c r="BP631" s="15" t="str">
        <f t="shared" si="132"/>
        <v/>
      </c>
      <c r="BQ631" s="29"/>
      <c r="BR631" s="16"/>
      <c r="BS631" s="5" t="str">
        <f t="shared" si="135"/>
        <v/>
      </c>
      <c r="BU631" s="5"/>
      <c r="BV631" s="5" t="str">
        <f t="shared" si="133"/>
        <v/>
      </c>
      <c r="BW631" s="5" t="str">
        <f>IF(I631="","",IFERROR(IF(VLOOKUP(I631,I$2:I630,1,0)=0,"",""),I631))</f>
        <v/>
      </c>
      <c r="BX631" s="25" t="str">
        <f>IF(BW631="","",(IFERROR(VLOOKUP(MID(BW631,1,1),$CO$2:CS$28,3,0),0)+IFERROR(VLOOKUP(MID(BW631,2,1),CO$2:CS$28,4,0),0)+IFERROR(VLOOKUP(MID(BW631,3,1),CO$2:CS$28,5,0),0)+(ROW(BW631)/1000000000000)))</f>
        <v/>
      </c>
      <c r="BY631" s="5"/>
      <c r="BZ631" s="5">
        <v>630</v>
      </c>
      <c r="CA631" s="5" t="str">
        <f>IFERROR(VLOOKUP(BZ631,BV$2:BW1707,2,0),"")</f>
        <v/>
      </c>
      <c r="CB631" s="5"/>
      <c r="CD631" s="5"/>
      <c r="CU631" s="5" t="e">
        <f>IF(REPORTE!AH$2="si",IF(F631=VALUE(REPORTE!C$11),IF(SUM(CU632:CU$1993),CONCATENATE(INT(B631),", "),INT(B631)),""),IF(F631=VALUE(REPORTE!C$10),IF(SUM(CU632:CU$1993),CONCATENATE(INT(B631),", "),INT(B631)),""))</f>
        <v>#VALUE!</v>
      </c>
      <c r="CY631" s="5"/>
      <c r="CZ631" s="5"/>
      <c r="DA631" s="5"/>
      <c r="DB631" s="5"/>
    </row>
    <row r="632" spans="1:106" ht="15" customHeight="1" x14ac:dyDescent="0.25">
      <c r="A632" s="4" t="str">
        <f t="shared" si="129"/>
        <v/>
      </c>
      <c r="B632" s="3"/>
      <c r="G632" s="1" t="str">
        <f>IFERROR(INDEX('padron cfe'!B:B,MATCH(DATOS!F632,'padron cfe'!A:A,0),1),"")</f>
        <v/>
      </c>
      <c r="J632" s="2" t="str">
        <f>IFERROR(INDEX('padron cfe'!C:C,MATCH(DATOS!F632,'padron cfe'!A:A,0),1),"")</f>
        <v/>
      </c>
      <c r="L632" s="4" t="str">
        <f>IFERROR(IF(VLOOKUP(I632,I$2:L631,4,0)=0,"",VLOOKUP(I632,I$2:L631,4,0)),"")</f>
        <v/>
      </c>
      <c r="M632" s="4" t="str">
        <f>IFERROR(IF(VLOOKUP(I632,I$2:M631,5,0)=0,"",VLOOKUP(I632,I$2:M631,5,0)),"")</f>
        <v/>
      </c>
      <c r="S632"/>
      <c r="T632" s="2" t="str">
        <f>IFERROR(INDEX('padron cfe'!D:D,MATCH(DATOS!F632,'padron cfe'!A:A,0),1),"")</f>
        <v/>
      </c>
      <c r="AF632" s="97" t="str">
        <f>IFERROR(INDEX(bombas!F:F,MATCH(B632,bombas!I:I,0),1),"")</f>
        <v/>
      </c>
      <c r="AG632" s="6" t="str">
        <f>IFERROR(INDEX(bombas!H:H,MATCH(B632,bombas!I:I,0),1),"")</f>
        <v/>
      </c>
      <c r="AI632" s="4" t="str">
        <f t="shared" si="134"/>
        <v/>
      </c>
      <c r="AJ632" s="4"/>
      <c r="AK632" s="127" t="str">
        <f t="shared" si="136"/>
        <v/>
      </c>
      <c r="AL632" s="2" t="str">
        <f>IFERROR(IF(INDEX(AL$1:AL631,MATCH(I632,I$1:I631,0),1)=0,"",INDEX(AL$1:AL631,MATCH(I632,I$1:I631,0),1)),"")</f>
        <v/>
      </c>
      <c r="AM632" s="2" t="str">
        <f>IFERROR(IF(INDEX(AM$1:AM631,MATCH(I632,I$1:I631,0),1)=0,"",INDEX(AM$1:AM631,MATCH(I632,I$1:I631,0),1)),"")</f>
        <v/>
      </c>
      <c r="AN632" s="2" t="str">
        <f>IFERROR(IF(INDEX(AN$1:AN631,MATCH(I632,I$1:I631,0),1)=0,"",INDEX(AN$1:AN631,MATCH(I632,I$1:I631,0),1)),"")</f>
        <v/>
      </c>
      <c r="BB632" s="4"/>
      <c r="BG632" s="5"/>
      <c r="BH632" s="4" t="str">
        <f>IF(IFERROR(VLOOKUP(F632,F633:F$1993,1,0),"")="","",COUNTIF(F:F,F632))</f>
        <v/>
      </c>
      <c r="BI632" s="4"/>
      <c r="BK632" s="5"/>
      <c r="BL632" s="5"/>
      <c r="BM632" s="5" t="str">
        <f>IF(B632="","",IF(BH632="",1+(MAX(BM$2:BM631)),""))</f>
        <v/>
      </c>
      <c r="BN632" s="5" t="str">
        <f t="shared" si="130"/>
        <v/>
      </c>
      <c r="BO632" s="5" t="str">
        <f t="shared" si="131"/>
        <v/>
      </c>
      <c r="BP632" s="15" t="str">
        <f t="shared" si="132"/>
        <v/>
      </c>
      <c r="BQ632" s="29"/>
      <c r="BR632" s="16"/>
      <c r="BS632" s="5" t="str">
        <f t="shared" si="135"/>
        <v/>
      </c>
      <c r="BU632" s="5"/>
      <c r="BV632" s="5" t="str">
        <f t="shared" si="133"/>
        <v/>
      </c>
      <c r="BW632" s="5" t="str">
        <f>IF(I632="","",IFERROR(IF(VLOOKUP(I632,I$2:I631,1,0)=0,"",""),I632))</f>
        <v/>
      </c>
      <c r="BX632" s="25" t="str">
        <f>IF(BW632="","",(IFERROR(VLOOKUP(MID(BW632,1,1),$CO$2:CS$28,3,0),0)+IFERROR(VLOOKUP(MID(BW632,2,1),CO$2:CS$28,4,0),0)+IFERROR(VLOOKUP(MID(BW632,3,1),CO$2:CS$28,5,0),0)+(ROW(BW632)/1000000000000)))</f>
        <v/>
      </c>
      <c r="BY632" s="5"/>
      <c r="BZ632" s="5">
        <v>631</v>
      </c>
      <c r="CA632" s="5" t="str">
        <f>IFERROR(VLOOKUP(BZ632,BV$2:BW1708,2,0),"")</f>
        <v/>
      </c>
      <c r="CB632" s="5"/>
      <c r="CD632" s="5"/>
      <c r="CU632" s="5" t="e">
        <f>IF(REPORTE!AH$2="si",IF(F632=VALUE(REPORTE!C$11),IF(SUM(CU633:CU$1993),CONCATENATE(INT(B632),", "),INT(B632)),""),IF(F632=VALUE(REPORTE!C$10),IF(SUM(CU633:CU$1993),CONCATENATE(INT(B632),", "),INT(B632)),""))</f>
        <v>#VALUE!</v>
      </c>
      <c r="CV632" s="5" t="e">
        <f>CONCATENATE(CU632,CU633,CU634,CU635,CU636,CU637,CU638,CU639,CU640,CU641,CU642,CU643,CU644,CU645,CU646,CU647,CU648,CU649,CU650,CU651,CU652,CU653,CU654,CU655,CU656,CU657,CU658,CU659,CU660,CU661,CU662,CU663,CU664,CU665,CU666,CU667,CU668,CU669,CU670,CU671,CU672,CU673)</f>
        <v>#VALUE!</v>
      </c>
      <c r="CY632" s="5"/>
      <c r="CZ632" s="5"/>
      <c r="DA632" s="5"/>
      <c r="DB632" s="5"/>
    </row>
    <row r="633" spans="1:106" ht="15" customHeight="1" x14ac:dyDescent="0.25">
      <c r="A633" s="4" t="str">
        <f t="shared" si="129"/>
        <v/>
      </c>
      <c r="B633" s="3"/>
      <c r="G633" s="1" t="str">
        <f>IFERROR(INDEX('padron cfe'!B:B,MATCH(DATOS!F633,'padron cfe'!A:A,0),1),"")</f>
        <v/>
      </c>
      <c r="J633" s="2" t="str">
        <f>IFERROR(INDEX('padron cfe'!C:C,MATCH(DATOS!F633,'padron cfe'!A:A,0),1),"")</f>
        <v/>
      </c>
      <c r="L633" s="4" t="str">
        <f>IFERROR(IF(VLOOKUP(I633,I$2:L632,4,0)=0,"",VLOOKUP(I633,I$2:L632,4,0)),"")</f>
        <v/>
      </c>
      <c r="M633" s="4" t="str">
        <f>IFERROR(IF(VLOOKUP(I633,I$2:M632,5,0)=0,"",VLOOKUP(I633,I$2:M632,5,0)),"")</f>
        <v/>
      </c>
      <c r="S633"/>
      <c r="T633" s="2" t="str">
        <f>IFERROR(INDEX('padron cfe'!D:D,MATCH(DATOS!F633,'padron cfe'!A:A,0),1),"")</f>
        <v/>
      </c>
      <c r="AF633" s="97" t="str">
        <f>IFERROR(INDEX(bombas!F:F,MATCH(B633,bombas!I:I,0),1),"")</f>
        <v/>
      </c>
      <c r="AG633" s="6" t="str">
        <f>IFERROR(INDEX(bombas!H:H,MATCH(B633,bombas!I:I,0),1),"")</f>
        <v/>
      </c>
      <c r="AI633" s="4" t="str">
        <f t="shared" si="134"/>
        <v/>
      </c>
      <c r="AJ633" s="4"/>
      <c r="AK633" s="127" t="str">
        <f t="shared" si="136"/>
        <v/>
      </c>
      <c r="AL633" s="2" t="str">
        <f>IFERROR(IF(INDEX(AL$1:AL632,MATCH(I633,I$1:I632,0),1)=0,"",INDEX(AL$1:AL632,MATCH(I633,I$1:I632,0),1)),"")</f>
        <v/>
      </c>
      <c r="AM633" s="2" t="str">
        <f>IFERROR(IF(INDEX(AM$1:AM632,MATCH(I633,I$1:I632,0),1)=0,"",INDEX(AM$1:AM632,MATCH(I633,I$1:I632,0),1)),"")</f>
        <v/>
      </c>
      <c r="AN633" s="2" t="str">
        <f>IFERROR(IF(INDEX(AN$1:AN632,MATCH(I633,I$1:I632,0),1)=0,"",INDEX(AN$1:AN632,MATCH(I633,I$1:I632,0),1)),"")</f>
        <v/>
      </c>
      <c r="BB633" s="4"/>
      <c r="BG633" s="5"/>
      <c r="BH633" s="4" t="str">
        <f>IF(IFERROR(VLOOKUP(F633,F634:F$1993,1,0),"")="","",COUNTIF(F:F,F633))</f>
        <v/>
      </c>
      <c r="BI633" s="4"/>
      <c r="BK633" s="5"/>
      <c r="BL633" s="5"/>
      <c r="BM633" s="5" t="str">
        <f>IF(B633="","",IF(BH633="",1+(MAX(BM$2:BM632)),""))</f>
        <v/>
      </c>
      <c r="BN633" s="5" t="str">
        <f t="shared" si="130"/>
        <v/>
      </c>
      <c r="BO633" s="5" t="str">
        <f t="shared" si="131"/>
        <v/>
      </c>
      <c r="BP633" s="15" t="str">
        <f t="shared" si="132"/>
        <v/>
      </c>
      <c r="BQ633" s="29"/>
      <c r="BR633" s="16"/>
      <c r="BS633" s="5" t="str">
        <f t="shared" si="135"/>
        <v/>
      </c>
      <c r="BU633" s="5"/>
      <c r="BV633" s="5" t="str">
        <f t="shared" si="133"/>
        <v/>
      </c>
      <c r="BW633" s="5" t="str">
        <f>IF(I633="","",IFERROR(IF(VLOOKUP(I633,I$2:I632,1,0)=0,"",""),I633))</f>
        <v/>
      </c>
      <c r="BX633" s="25" t="str">
        <f>IF(BW633="","",(IFERROR(VLOOKUP(MID(BW633,1,1),$CO$2:CS$28,3,0),0)+IFERROR(VLOOKUP(MID(BW633,2,1),CO$2:CS$28,4,0),0)+IFERROR(VLOOKUP(MID(BW633,3,1),CO$2:CS$28,5,0),0)+(ROW(BW633)/1000000000000)))</f>
        <v/>
      </c>
      <c r="BY633" s="5"/>
      <c r="BZ633" s="5">
        <v>632</v>
      </c>
      <c r="CA633" s="5" t="str">
        <f>IFERROR(VLOOKUP(BZ633,BV$2:BW1709,2,0),"")</f>
        <v/>
      </c>
      <c r="CB633" s="5"/>
      <c r="CD633" s="5"/>
      <c r="CU633" s="5" t="e">
        <f>IF(REPORTE!AH$2="si",IF(F633=VALUE(REPORTE!C$11),IF(SUM(CU634:CU$1993),CONCATENATE(INT(B633),", "),INT(B633)),""),IF(F633=VALUE(REPORTE!C$10),IF(SUM(CU634:CU$1993),CONCATENATE(INT(B633),", "),INT(B633)),""))</f>
        <v>#VALUE!</v>
      </c>
      <c r="CY633" s="5"/>
      <c r="CZ633" s="5"/>
      <c r="DA633" s="5"/>
      <c r="DB633" s="5"/>
    </row>
    <row r="634" spans="1:106" ht="15" customHeight="1" x14ac:dyDescent="0.25">
      <c r="A634" s="4" t="str">
        <f t="shared" si="129"/>
        <v/>
      </c>
      <c r="B634" s="3"/>
      <c r="G634" s="1" t="str">
        <f>IFERROR(INDEX('padron cfe'!B:B,MATCH(DATOS!F634,'padron cfe'!A:A,0),1),"")</f>
        <v/>
      </c>
      <c r="J634" s="2" t="str">
        <f>IFERROR(INDEX('padron cfe'!C:C,MATCH(DATOS!F634,'padron cfe'!A:A,0),1),"")</f>
        <v/>
      </c>
      <c r="L634" s="4" t="str">
        <f>IFERROR(IF(VLOOKUP(I634,I$2:L633,4,0)=0,"",VLOOKUP(I634,I$2:L633,4,0)),"")</f>
        <v/>
      </c>
      <c r="M634" s="4" t="str">
        <f>IFERROR(IF(VLOOKUP(I634,I$2:M633,5,0)=0,"",VLOOKUP(I634,I$2:M633,5,0)),"")</f>
        <v/>
      </c>
      <c r="S634"/>
      <c r="T634" s="2" t="str">
        <f>IFERROR(INDEX('padron cfe'!D:D,MATCH(DATOS!F634,'padron cfe'!A:A,0),1),"")</f>
        <v/>
      </c>
      <c r="AF634" s="97" t="str">
        <f>IFERROR(INDEX(bombas!F:F,MATCH(B634,bombas!I:I,0),1),"")</f>
        <v/>
      </c>
      <c r="AG634" s="6" t="str">
        <f>IFERROR(INDEX(bombas!H:H,MATCH(B634,bombas!I:I,0),1),"")</f>
        <v/>
      </c>
      <c r="AI634" s="4" t="str">
        <f t="shared" si="134"/>
        <v/>
      </c>
      <c r="AJ634" s="4"/>
      <c r="AK634" s="127" t="str">
        <f t="shared" si="136"/>
        <v/>
      </c>
      <c r="AL634" s="2" t="str">
        <f>IFERROR(IF(INDEX(AL$1:AL633,MATCH(I634,I$1:I633,0),1)=0,"",INDEX(AL$1:AL633,MATCH(I634,I$1:I633,0),1)),"")</f>
        <v/>
      </c>
      <c r="AM634" s="2" t="str">
        <f>IFERROR(IF(INDEX(AM$1:AM633,MATCH(I634,I$1:I633,0),1)=0,"",INDEX(AM$1:AM633,MATCH(I634,I$1:I633,0),1)),"")</f>
        <v/>
      </c>
      <c r="AN634" s="2" t="str">
        <f>IFERROR(IF(INDEX(AN$1:AN633,MATCH(I634,I$1:I633,0),1)=0,"",INDEX(AN$1:AN633,MATCH(I634,I$1:I633,0),1)),"")</f>
        <v/>
      </c>
      <c r="BB634" s="4"/>
      <c r="BG634" s="5"/>
      <c r="BH634" s="4" t="str">
        <f>IF(IFERROR(VLOOKUP(F634,F635:F$1993,1,0),"")="","",COUNTIF(F:F,F634))</f>
        <v/>
      </c>
      <c r="BI634" s="4"/>
      <c r="BK634" s="5"/>
      <c r="BL634" s="5"/>
      <c r="BM634" s="5" t="str">
        <f>IF(B634="","",IF(BH634="",1+(MAX(BM$2:BM633)),""))</f>
        <v/>
      </c>
      <c r="BN634" s="5" t="str">
        <f t="shared" si="130"/>
        <v/>
      </c>
      <c r="BO634" s="5" t="str">
        <f t="shared" si="131"/>
        <v/>
      </c>
      <c r="BP634" s="15" t="str">
        <f t="shared" si="132"/>
        <v/>
      </c>
      <c r="BQ634" s="29"/>
      <c r="BR634" s="16"/>
      <c r="BS634" s="5" t="str">
        <f t="shared" si="135"/>
        <v/>
      </c>
      <c r="BU634" s="5"/>
      <c r="BV634" s="5" t="str">
        <f t="shared" si="133"/>
        <v/>
      </c>
      <c r="BW634" s="5" t="str">
        <f>IF(I634="","",IFERROR(IF(VLOOKUP(I634,I$2:I633,1,0)=0,"",""),I634))</f>
        <v/>
      </c>
      <c r="BX634" s="25" t="str">
        <f>IF(BW634="","",(IFERROR(VLOOKUP(MID(BW634,1,1),$CO$2:CS$28,3,0),0)+IFERROR(VLOOKUP(MID(BW634,2,1),CO$2:CS$28,4,0),0)+IFERROR(VLOOKUP(MID(BW634,3,1),CO$2:CS$28,5,0),0)+(ROW(BW634)/1000000000000)))</f>
        <v/>
      </c>
      <c r="BY634" s="5"/>
      <c r="BZ634" s="5">
        <v>633</v>
      </c>
      <c r="CA634" s="5" t="str">
        <f>IFERROR(VLOOKUP(BZ634,BV$2:BW1710,2,0),"")</f>
        <v/>
      </c>
      <c r="CB634" s="5"/>
      <c r="CD634" s="5"/>
      <c r="CU634" s="5" t="e">
        <f>IF(REPORTE!AH$2="si",IF(F634=VALUE(REPORTE!C$11),IF(SUM(CU635:CU$1993),CONCATENATE(INT(B634),", "),INT(B634)),""),IF(F634=VALUE(REPORTE!C$10),IF(SUM(CU635:CU$1993),CONCATENATE(INT(B634),", "),INT(B634)),""))</f>
        <v>#VALUE!</v>
      </c>
      <c r="CY634" s="5"/>
      <c r="CZ634" s="5"/>
      <c r="DA634" s="5"/>
      <c r="DB634" s="5"/>
    </row>
    <row r="635" spans="1:106" ht="15" customHeight="1" x14ac:dyDescent="0.25">
      <c r="A635" s="4" t="str">
        <f t="shared" si="129"/>
        <v/>
      </c>
      <c r="B635" s="3"/>
      <c r="G635" s="1" t="str">
        <f>IFERROR(INDEX('padron cfe'!B:B,MATCH(DATOS!F635,'padron cfe'!A:A,0),1),"")</f>
        <v/>
      </c>
      <c r="J635" s="2" t="str">
        <f>IFERROR(INDEX('padron cfe'!C:C,MATCH(DATOS!F635,'padron cfe'!A:A,0),1),"")</f>
        <v/>
      </c>
      <c r="L635" s="4" t="str">
        <f>IFERROR(IF(VLOOKUP(I635,I$2:L634,4,0)=0,"",VLOOKUP(I635,I$2:L634,4,0)),"")</f>
        <v/>
      </c>
      <c r="M635" s="4" t="str">
        <f>IFERROR(IF(VLOOKUP(I635,I$2:M634,5,0)=0,"",VLOOKUP(I635,I$2:M634,5,0)),"")</f>
        <v/>
      </c>
      <c r="S635"/>
      <c r="T635" s="2" t="str">
        <f>IFERROR(INDEX('padron cfe'!D:D,MATCH(DATOS!F635,'padron cfe'!A:A,0),1),"")</f>
        <v/>
      </c>
      <c r="AF635" s="97" t="str">
        <f>IFERROR(INDEX(bombas!F:F,MATCH(B635,bombas!I:I,0),1),"")</f>
        <v/>
      </c>
      <c r="AG635" s="6" t="str">
        <f>IFERROR(INDEX(bombas!H:H,MATCH(B635,bombas!I:I,0),1),"")</f>
        <v/>
      </c>
      <c r="AI635" s="4" t="str">
        <f t="shared" si="134"/>
        <v/>
      </c>
      <c r="AJ635" s="4"/>
      <c r="AK635" s="127" t="str">
        <f t="shared" si="136"/>
        <v/>
      </c>
      <c r="AL635" s="2" t="str">
        <f>IFERROR(IF(INDEX(AL$1:AL634,MATCH(I635,I$1:I634,0),1)=0,"",INDEX(AL$1:AL634,MATCH(I635,I$1:I634,0),1)),"")</f>
        <v/>
      </c>
      <c r="AM635" s="2" t="str">
        <f>IFERROR(IF(INDEX(AM$1:AM634,MATCH(I635,I$1:I634,0),1)=0,"",INDEX(AM$1:AM634,MATCH(I635,I$1:I634,0),1)),"")</f>
        <v/>
      </c>
      <c r="AN635" s="2" t="str">
        <f>IFERROR(IF(INDEX(AN$1:AN634,MATCH(I635,I$1:I634,0),1)=0,"",INDEX(AN$1:AN634,MATCH(I635,I$1:I634,0),1)),"")</f>
        <v/>
      </c>
      <c r="BB635" s="4"/>
      <c r="BG635" s="5"/>
      <c r="BH635" s="4" t="str">
        <f>IF(IFERROR(VLOOKUP(F635,F636:F$1993,1,0),"")="","",COUNTIF(F:F,F635))</f>
        <v/>
      </c>
      <c r="BI635" s="4"/>
      <c r="BK635" s="5"/>
      <c r="BL635" s="5"/>
      <c r="BM635" s="5" t="str">
        <f>IF(B635="","",IF(BH635="",1+(MAX(BM$2:BM634)),""))</f>
        <v/>
      </c>
      <c r="BN635" s="5" t="str">
        <f t="shared" si="130"/>
        <v/>
      </c>
      <c r="BO635" s="5" t="str">
        <f t="shared" si="131"/>
        <v/>
      </c>
      <c r="BP635" s="15" t="str">
        <f t="shared" si="132"/>
        <v/>
      </c>
      <c r="BQ635" s="29"/>
      <c r="BR635" s="16"/>
      <c r="BS635" s="5" t="str">
        <f t="shared" si="135"/>
        <v/>
      </c>
      <c r="BU635" s="5"/>
      <c r="BV635" s="5" t="str">
        <f t="shared" si="133"/>
        <v/>
      </c>
      <c r="BW635" s="5" t="str">
        <f>IF(I635="","",IFERROR(IF(VLOOKUP(I635,I$2:I634,1,0)=0,"",""),I635))</f>
        <v/>
      </c>
      <c r="BX635" s="25" t="str">
        <f>IF(BW635="","",(IFERROR(VLOOKUP(MID(BW635,1,1),$CO$2:CS$28,3,0),0)+IFERROR(VLOOKUP(MID(BW635,2,1),CO$2:CS$28,4,0),0)+IFERROR(VLOOKUP(MID(BW635,3,1),CO$2:CS$28,5,0),0)+(ROW(BW635)/1000000000000)))</f>
        <v/>
      </c>
      <c r="BY635" s="5"/>
      <c r="BZ635" s="5">
        <v>634</v>
      </c>
      <c r="CA635" s="5" t="str">
        <f>IFERROR(VLOOKUP(BZ635,BV$2:BW1711,2,0),"")</f>
        <v/>
      </c>
      <c r="CB635" s="5"/>
      <c r="CD635" s="5"/>
      <c r="CU635" s="5" t="e">
        <f>IF(REPORTE!AH$2="si",IF(F635=VALUE(REPORTE!C$11),IF(SUM(CU636:CU$1993),CONCATENATE(INT(B635),", "),INT(B635)),""),IF(F635=VALUE(REPORTE!C$10),IF(SUM(CU636:CU$1993),CONCATENATE(INT(B635),", "),INT(B635)),""))</f>
        <v>#VALUE!</v>
      </c>
      <c r="CY635" s="5"/>
      <c r="CZ635" s="5"/>
      <c r="DA635" s="5"/>
      <c r="DB635" s="5"/>
    </row>
    <row r="636" spans="1:106" ht="15" customHeight="1" x14ac:dyDescent="0.25">
      <c r="A636" s="4" t="str">
        <f t="shared" si="129"/>
        <v/>
      </c>
      <c r="B636" s="3"/>
      <c r="G636" s="1" t="str">
        <f>IFERROR(INDEX('padron cfe'!B:B,MATCH(DATOS!F636,'padron cfe'!A:A,0),1),"")</f>
        <v/>
      </c>
      <c r="J636" s="2" t="str">
        <f>IFERROR(INDEX('padron cfe'!C:C,MATCH(DATOS!F636,'padron cfe'!A:A,0),1),"")</f>
        <v/>
      </c>
      <c r="L636" s="4" t="str">
        <f>IFERROR(IF(VLOOKUP(I636,I$2:L635,4,0)=0,"",VLOOKUP(I636,I$2:L635,4,0)),"")</f>
        <v/>
      </c>
      <c r="M636" s="4" t="str">
        <f>IFERROR(IF(VLOOKUP(I636,I$2:M635,5,0)=0,"",VLOOKUP(I636,I$2:M635,5,0)),"")</f>
        <v/>
      </c>
      <c r="S636"/>
      <c r="T636" s="2" t="str">
        <f>IFERROR(INDEX('padron cfe'!D:D,MATCH(DATOS!F636,'padron cfe'!A:A,0),1),"")</f>
        <v/>
      </c>
      <c r="AF636" s="97" t="str">
        <f>IFERROR(INDEX(bombas!F:F,MATCH(B636,bombas!I:I,0),1),"")</f>
        <v/>
      </c>
      <c r="AG636" s="6" t="str">
        <f>IFERROR(INDEX(bombas!H:H,MATCH(B636,bombas!I:I,0),1),"")</f>
        <v/>
      </c>
      <c r="AI636" s="4" t="str">
        <f t="shared" si="134"/>
        <v/>
      </c>
      <c r="AJ636" s="4"/>
      <c r="AK636" s="127" t="str">
        <f t="shared" si="136"/>
        <v/>
      </c>
      <c r="AL636" s="2" t="str">
        <f>IFERROR(IF(INDEX(AL$1:AL635,MATCH(I636,I$1:I635,0),1)=0,"",INDEX(AL$1:AL635,MATCH(I636,I$1:I635,0),1)),"")</f>
        <v/>
      </c>
      <c r="AM636" s="2" t="str">
        <f>IFERROR(IF(INDEX(AM$1:AM635,MATCH(I636,I$1:I635,0),1)=0,"",INDEX(AM$1:AM635,MATCH(I636,I$1:I635,0),1)),"")</f>
        <v/>
      </c>
      <c r="AN636" s="2" t="str">
        <f>IFERROR(IF(INDEX(AN$1:AN635,MATCH(I636,I$1:I635,0),1)=0,"",INDEX(AN$1:AN635,MATCH(I636,I$1:I635,0),1)),"")</f>
        <v/>
      </c>
      <c r="BB636" s="4"/>
      <c r="BG636" s="5"/>
      <c r="BH636" s="4" t="str">
        <f>IF(IFERROR(VLOOKUP(F636,F637:F$1993,1,0),"")="","",COUNTIF(F:F,F636))</f>
        <v/>
      </c>
      <c r="BI636" s="4"/>
      <c r="BK636" s="5"/>
      <c r="BL636" s="5"/>
      <c r="BM636" s="5" t="str">
        <f>IF(B636="","",IF(BH636="",1+(MAX(BM$2:BM635)),""))</f>
        <v/>
      </c>
      <c r="BN636" s="5" t="str">
        <f t="shared" si="130"/>
        <v/>
      </c>
      <c r="BO636" s="5" t="str">
        <f t="shared" si="131"/>
        <v/>
      </c>
      <c r="BP636" s="15" t="str">
        <f t="shared" si="132"/>
        <v/>
      </c>
      <c r="BQ636" s="29"/>
      <c r="BR636" s="16"/>
      <c r="BS636" s="5" t="str">
        <f t="shared" si="135"/>
        <v/>
      </c>
      <c r="BU636" s="5"/>
      <c r="BV636" s="5" t="str">
        <f t="shared" si="133"/>
        <v/>
      </c>
      <c r="BW636" s="5" t="str">
        <f>IF(I636="","",IFERROR(IF(VLOOKUP(I636,I$2:I635,1,0)=0,"",""),I636))</f>
        <v/>
      </c>
      <c r="BX636" s="25" t="str">
        <f>IF(BW636="","",(IFERROR(VLOOKUP(MID(BW636,1,1),$CO$2:CS$28,3,0),0)+IFERROR(VLOOKUP(MID(BW636,2,1),CO$2:CS$28,4,0),0)+IFERROR(VLOOKUP(MID(BW636,3,1),CO$2:CS$28,5,0),0)+(ROW(BW636)/1000000000000)))</f>
        <v/>
      </c>
      <c r="BY636" s="5"/>
      <c r="BZ636" s="5">
        <v>635</v>
      </c>
      <c r="CA636" s="5" t="str">
        <f>IFERROR(VLOOKUP(BZ636,BV$2:BW1712,2,0),"")</f>
        <v/>
      </c>
      <c r="CB636" s="5"/>
      <c r="CD636" s="5"/>
      <c r="CU636" s="5" t="e">
        <f>IF(REPORTE!AH$2="si",IF(F636=VALUE(REPORTE!C$11),IF(SUM(CU637:CU$1993),CONCATENATE(INT(B636),", "),INT(B636)),""),IF(F636=VALUE(REPORTE!C$10),IF(SUM(CU637:CU$1993),CONCATENATE(INT(B636),", "),INT(B636)),""))</f>
        <v>#VALUE!</v>
      </c>
      <c r="CY636" s="5"/>
      <c r="CZ636" s="5"/>
      <c r="DA636" s="5"/>
      <c r="DB636" s="5"/>
    </row>
    <row r="637" spans="1:106" ht="15" customHeight="1" x14ac:dyDescent="0.25">
      <c r="A637" s="4" t="str">
        <f t="shared" si="129"/>
        <v/>
      </c>
      <c r="B637" s="3"/>
      <c r="G637" s="1" t="str">
        <f>IFERROR(INDEX('padron cfe'!B:B,MATCH(DATOS!F637,'padron cfe'!A:A,0),1),"")</f>
        <v/>
      </c>
      <c r="J637" s="2" t="str">
        <f>IFERROR(INDEX('padron cfe'!C:C,MATCH(DATOS!F637,'padron cfe'!A:A,0),1),"")</f>
        <v/>
      </c>
      <c r="L637" s="4" t="str">
        <f>IFERROR(IF(VLOOKUP(I637,I$2:L636,4,0)=0,"",VLOOKUP(I637,I$2:L636,4,0)),"")</f>
        <v/>
      </c>
      <c r="M637" s="4" t="str">
        <f>IFERROR(IF(VLOOKUP(I637,I$2:M636,5,0)=0,"",VLOOKUP(I637,I$2:M636,5,0)),"")</f>
        <v/>
      </c>
      <c r="S637"/>
      <c r="T637" s="2" t="str">
        <f>IFERROR(INDEX('padron cfe'!D:D,MATCH(DATOS!F637,'padron cfe'!A:A,0),1),"")</f>
        <v/>
      </c>
      <c r="AF637" s="97" t="str">
        <f>IFERROR(INDEX(bombas!F:F,MATCH(B637,bombas!I:I,0),1),"")</f>
        <v/>
      </c>
      <c r="AG637" s="6" t="str">
        <f>IFERROR(INDEX(bombas!H:H,MATCH(B637,bombas!I:I,0),1),"")</f>
        <v/>
      </c>
      <c r="AI637" s="4" t="str">
        <f t="shared" si="134"/>
        <v/>
      </c>
      <c r="AJ637" s="4"/>
      <c r="AK637" s="127" t="str">
        <f t="shared" si="136"/>
        <v/>
      </c>
      <c r="AL637" s="2" t="str">
        <f>IFERROR(IF(INDEX(AL$1:AL636,MATCH(I637,I$1:I636,0),1)=0,"",INDEX(AL$1:AL636,MATCH(I637,I$1:I636,0),1)),"")</f>
        <v/>
      </c>
      <c r="AM637" s="2" t="str">
        <f>IFERROR(IF(INDEX(AM$1:AM636,MATCH(I637,I$1:I636,0),1)=0,"",INDEX(AM$1:AM636,MATCH(I637,I$1:I636,0),1)),"")</f>
        <v/>
      </c>
      <c r="AN637" s="2" t="str">
        <f>IFERROR(IF(INDEX(AN$1:AN636,MATCH(I637,I$1:I636,0),1)=0,"",INDEX(AN$1:AN636,MATCH(I637,I$1:I636,0),1)),"")</f>
        <v/>
      </c>
      <c r="BB637" s="4"/>
      <c r="BG637" s="5"/>
      <c r="BH637" s="4" t="str">
        <f>IF(IFERROR(VLOOKUP(F637,F638:F$1993,1,0),"")="","",COUNTIF(F:F,F637))</f>
        <v/>
      </c>
      <c r="BI637" s="4"/>
      <c r="BK637" s="5"/>
      <c r="BL637" s="5"/>
      <c r="BM637" s="5" t="str">
        <f>IF(B637="","",IF(BH637="",1+(MAX(BM$2:BM636)),""))</f>
        <v/>
      </c>
      <c r="BN637" s="5" t="str">
        <f t="shared" si="130"/>
        <v/>
      </c>
      <c r="BO637" s="5" t="str">
        <f t="shared" si="131"/>
        <v/>
      </c>
      <c r="BP637" s="15" t="str">
        <f t="shared" si="132"/>
        <v/>
      </c>
      <c r="BQ637" s="29"/>
      <c r="BR637" s="16"/>
      <c r="BS637" s="5" t="str">
        <f t="shared" si="135"/>
        <v/>
      </c>
      <c r="BU637" s="5"/>
      <c r="BV637" s="5" t="str">
        <f t="shared" si="133"/>
        <v/>
      </c>
      <c r="BW637" s="5" t="str">
        <f>IF(I637="","",IFERROR(IF(VLOOKUP(I637,I$2:I636,1,0)=0,"",""),I637))</f>
        <v/>
      </c>
      <c r="BX637" s="25" t="str">
        <f>IF(BW637="","",(IFERROR(VLOOKUP(MID(BW637,1,1),$CO$2:CS$28,3,0),0)+IFERROR(VLOOKUP(MID(BW637,2,1),CO$2:CS$28,4,0),0)+IFERROR(VLOOKUP(MID(BW637,3,1),CO$2:CS$28,5,0),0)+(ROW(BW637)/1000000000000)))</f>
        <v/>
      </c>
      <c r="BY637" s="5"/>
      <c r="BZ637" s="5">
        <v>636</v>
      </c>
      <c r="CA637" s="5" t="str">
        <f>IFERROR(VLOOKUP(BZ637,BV$2:BW1713,2,0),"")</f>
        <v/>
      </c>
      <c r="CB637" s="5"/>
      <c r="CD637" s="5"/>
      <c r="CU637" s="5" t="e">
        <f>IF(REPORTE!AH$2="si",IF(F637=VALUE(REPORTE!C$11),IF(SUM(CU638:CU$1993),CONCATENATE(INT(B637),", "),INT(B637)),""),IF(F637=VALUE(REPORTE!C$10),IF(SUM(CU638:CU$1993),CONCATENATE(INT(B637),", "),INT(B637)),""))</f>
        <v>#VALUE!</v>
      </c>
      <c r="CY637" s="5"/>
      <c r="CZ637" s="5"/>
      <c r="DA637" s="5"/>
      <c r="DB637" s="5"/>
    </row>
    <row r="638" spans="1:106" ht="15" customHeight="1" x14ac:dyDescent="0.25">
      <c r="A638" s="4" t="str">
        <f t="shared" si="129"/>
        <v/>
      </c>
      <c r="B638" s="3"/>
      <c r="G638" s="1" t="str">
        <f>IFERROR(INDEX('padron cfe'!B:B,MATCH(DATOS!F638,'padron cfe'!A:A,0),1),"")</f>
        <v/>
      </c>
      <c r="J638" s="2" t="str">
        <f>IFERROR(INDEX('padron cfe'!C:C,MATCH(DATOS!F638,'padron cfe'!A:A,0),1),"")</f>
        <v/>
      </c>
      <c r="L638" s="4" t="str">
        <f>IFERROR(IF(VLOOKUP(I638,I$2:L637,4,0)=0,"",VLOOKUP(I638,I$2:L637,4,0)),"")</f>
        <v/>
      </c>
      <c r="M638" s="4" t="str">
        <f>IFERROR(IF(VLOOKUP(I638,I$2:M637,5,0)=0,"",VLOOKUP(I638,I$2:M637,5,0)),"")</f>
        <v/>
      </c>
      <c r="S638"/>
      <c r="T638" s="2" t="str">
        <f>IFERROR(INDEX('padron cfe'!D:D,MATCH(DATOS!F638,'padron cfe'!A:A,0),1),"")</f>
        <v/>
      </c>
      <c r="AF638" s="97" t="str">
        <f>IFERROR(INDEX(bombas!F:F,MATCH(B638,bombas!I:I,0),1),"")</f>
        <v/>
      </c>
      <c r="AG638" s="6" t="str">
        <f>IFERROR(INDEX(bombas!H:H,MATCH(B638,bombas!I:I,0),1),"")</f>
        <v/>
      </c>
      <c r="AI638" s="4" t="str">
        <f t="shared" si="134"/>
        <v/>
      </c>
      <c r="AJ638" s="4"/>
      <c r="AK638" s="127" t="str">
        <f t="shared" si="136"/>
        <v/>
      </c>
      <c r="AL638" s="2" t="str">
        <f>IFERROR(IF(INDEX(AL$1:AL637,MATCH(I638,I$1:I637,0),1)=0,"",INDEX(AL$1:AL637,MATCH(I638,I$1:I637,0),1)),"")</f>
        <v/>
      </c>
      <c r="AM638" s="2" t="str">
        <f>IFERROR(IF(INDEX(AM$1:AM637,MATCH(I638,I$1:I637,0),1)=0,"",INDEX(AM$1:AM637,MATCH(I638,I$1:I637,0),1)),"")</f>
        <v/>
      </c>
      <c r="AN638" s="2" t="str">
        <f>IFERROR(IF(INDEX(AN$1:AN637,MATCH(I638,I$1:I637,0),1)=0,"",INDEX(AN$1:AN637,MATCH(I638,I$1:I637,0),1)),"")</f>
        <v/>
      </c>
      <c r="BB638" s="4"/>
      <c r="BG638" s="5"/>
      <c r="BH638" s="4" t="str">
        <f>IF(IFERROR(VLOOKUP(F638,F639:F$1993,1,0),"")="","",COUNTIF(F:F,F638))</f>
        <v/>
      </c>
      <c r="BI638" s="4"/>
      <c r="BK638" s="5"/>
      <c r="BL638" s="5"/>
      <c r="BM638" s="5" t="str">
        <f>IF(B638="","",IF(BH638="",1+(MAX(BM$2:BM637)),""))</f>
        <v/>
      </c>
      <c r="BN638" s="5" t="str">
        <f t="shared" si="130"/>
        <v/>
      </c>
      <c r="BO638" s="5" t="str">
        <f t="shared" si="131"/>
        <v/>
      </c>
      <c r="BP638" s="15" t="str">
        <f t="shared" si="132"/>
        <v/>
      </c>
      <c r="BQ638" s="29"/>
      <c r="BR638" s="16"/>
      <c r="BS638" s="5" t="str">
        <f t="shared" si="135"/>
        <v/>
      </c>
      <c r="BU638" s="5"/>
      <c r="BV638" s="5" t="str">
        <f t="shared" si="133"/>
        <v/>
      </c>
      <c r="BW638" s="5" t="str">
        <f>IF(I638="","",IFERROR(IF(VLOOKUP(I638,I$2:I637,1,0)=0,"",""),I638))</f>
        <v/>
      </c>
      <c r="BX638" s="25" t="str">
        <f>IF(BW638="","",(IFERROR(VLOOKUP(MID(BW638,1,1),$CO$2:CS$28,3,0),0)+IFERROR(VLOOKUP(MID(BW638,2,1),CO$2:CS$28,4,0),0)+IFERROR(VLOOKUP(MID(BW638,3,1),CO$2:CS$28,5,0),0)+(ROW(BW638)/1000000000000)))</f>
        <v/>
      </c>
      <c r="BY638" s="5"/>
      <c r="BZ638" s="5">
        <v>637</v>
      </c>
      <c r="CA638" s="5" t="str">
        <f>IFERROR(VLOOKUP(BZ638,BV$2:BW1714,2,0),"")</f>
        <v/>
      </c>
      <c r="CB638" s="5"/>
      <c r="CD638" s="5"/>
      <c r="CU638" s="5" t="e">
        <f>IF(REPORTE!AH$2="si",IF(F638=VALUE(REPORTE!C$11),IF(SUM(CU639:CU$1993),CONCATENATE(INT(B638),", "),INT(B638)),""),IF(F638=VALUE(REPORTE!C$10),IF(SUM(CU639:CU$1993),CONCATENATE(INT(B638),", "),INT(B638)),""))</f>
        <v>#VALUE!</v>
      </c>
      <c r="CY638" s="5"/>
      <c r="CZ638" s="5"/>
      <c r="DA638" s="5"/>
      <c r="DB638" s="5"/>
    </row>
    <row r="639" spans="1:106" ht="15" customHeight="1" x14ac:dyDescent="0.25">
      <c r="A639" s="4" t="str">
        <f t="shared" si="129"/>
        <v/>
      </c>
      <c r="B639" s="3"/>
      <c r="G639" s="1" t="str">
        <f>IFERROR(INDEX('padron cfe'!B:B,MATCH(DATOS!F639,'padron cfe'!A:A,0),1),"")</f>
        <v/>
      </c>
      <c r="J639" s="2" t="str">
        <f>IFERROR(INDEX('padron cfe'!C:C,MATCH(DATOS!F639,'padron cfe'!A:A,0),1),"")</f>
        <v/>
      </c>
      <c r="L639" s="4" t="str">
        <f>IFERROR(IF(VLOOKUP(I639,I$2:L638,4,0)=0,"",VLOOKUP(I639,I$2:L638,4,0)),"")</f>
        <v/>
      </c>
      <c r="M639" s="4" t="str">
        <f>IFERROR(IF(VLOOKUP(I639,I$2:M638,5,0)=0,"",VLOOKUP(I639,I$2:M638,5,0)),"")</f>
        <v/>
      </c>
      <c r="S639"/>
      <c r="T639" s="2" t="str">
        <f>IFERROR(INDEX('padron cfe'!D:D,MATCH(DATOS!F639,'padron cfe'!A:A,0),1),"")</f>
        <v/>
      </c>
      <c r="AF639" s="97" t="str">
        <f>IFERROR(INDEX(bombas!F:F,MATCH(B639,bombas!I:I,0),1),"")</f>
        <v/>
      </c>
      <c r="AG639" s="6" t="str">
        <f>IFERROR(INDEX(bombas!H:H,MATCH(B639,bombas!I:I,0),1),"")</f>
        <v/>
      </c>
      <c r="AI639" s="4" t="str">
        <f t="shared" si="134"/>
        <v/>
      </c>
      <c r="AJ639" s="4"/>
      <c r="AK639" s="127" t="str">
        <f t="shared" si="136"/>
        <v/>
      </c>
      <c r="AL639" s="2" t="str">
        <f>IFERROR(IF(INDEX(AL$1:AL638,MATCH(I639,I$1:I638,0),1)=0,"",INDEX(AL$1:AL638,MATCH(I639,I$1:I638,0),1)),"")</f>
        <v/>
      </c>
      <c r="AM639" s="2" t="str">
        <f>IFERROR(IF(INDEX(AM$1:AM638,MATCH(I639,I$1:I638,0),1)=0,"",INDEX(AM$1:AM638,MATCH(I639,I$1:I638,0),1)),"")</f>
        <v/>
      </c>
      <c r="AN639" s="2" t="str">
        <f>IFERROR(IF(INDEX(AN$1:AN638,MATCH(I639,I$1:I638,0),1)=0,"",INDEX(AN$1:AN638,MATCH(I639,I$1:I638,0),1)),"")</f>
        <v/>
      </c>
      <c r="BB639" s="4"/>
      <c r="BG639" s="5"/>
      <c r="BH639" s="4" t="str">
        <f>IF(IFERROR(VLOOKUP(F639,F640:F$1993,1,0),"")="","",COUNTIF(F:F,F639))</f>
        <v/>
      </c>
      <c r="BI639" s="4"/>
      <c r="BK639" s="5"/>
      <c r="BL639" s="5"/>
      <c r="BM639" s="5" t="str">
        <f>IF(B639="","",IF(BH639="",1+(MAX(BM$2:BM638)),""))</f>
        <v/>
      </c>
      <c r="BN639" s="5" t="str">
        <f t="shared" si="130"/>
        <v/>
      </c>
      <c r="BO639" s="5" t="str">
        <f t="shared" si="131"/>
        <v/>
      </c>
      <c r="BP639" s="15" t="str">
        <f t="shared" si="132"/>
        <v/>
      </c>
      <c r="BQ639" s="29"/>
      <c r="BR639" s="16"/>
      <c r="BS639" s="5" t="str">
        <f t="shared" si="135"/>
        <v/>
      </c>
      <c r="BU639" s="5"/>
      <c r="BV639" s="5" t="str">
        <f t="shared" si="133"/>
        <v/>
      </c>
      <c r="BW639" s="5" t="str">
        <f>IF(I639="","",IFERROR(IF(VLOOKUP(I639,I$2:I638,1,0)=0,"",""),I639))</f>
        <v/>
      </c>
      <c r="BX639" s="25" t="str">
        <f>IF(BW639="","",(IFERROR(VLOOKUP(MID(BW639,1,1),$CO$2:CS$28,3,0),0)+IFERROR(VLOOKUP(MID(BW639,2,1),CO$2:CS$28,4,0),0)+IFERROR(VLOOKUP(MID(BW639,3,1),CO$2:CS$28,5,0),0)+(ROW(BW639)/1000000000000)))</f>
        <v/>
      </c>
      <c r="BY639" s="5"/>
      <c r="BZ639" s="5">
        <v>638</v>
      </c>
      <c r="CA639" s="5" t="str">
        <f>IFERROR(VLOOKUP(BZ639,BV$2:BW1715,2,0),"")</f>
        <v/>
      </c>
      <c r="CB639" s="5"/>
      <c r="CD639" s="5"/>
      <c r="CU639" s="5" t="e">
        <f>IF(REPORTE!AH$2="si",IF(F639=VALUE(REPORTE!C$11),IF(SUM(CU640:CU$1993),CONCATENATE(INT(B639),", "),INT(B639)),""),IF(F639=VALUE(REPORTE!C$10),IF(SUM(CU640:CU$1993),CONCATENATE(INT(B639),", "),INT(B639)),""))</f>
        <v>#VALUE!</v>
      </c>
      <c r="CY639" s="5"/>
      <c r="CZ639" s="5"/>
      <c r="DA639" s="5"/>
      <c r="DB639" s="5"/>
    </row>
    <row r="640" spans="1:106" ht="15" customHeight="1" x14ac:dyDescent="0.25">
      <c r="A640" s="4" t="str">
        <f t="shared" si="129"/>
        <v/>
      </c>
      <c r="B640" s="3"/>
      <c r="G640" s="1" t="str">
        <f>IFERROR(INDEX('padron cfe'!B:B,MATCH(DATOS!F640,'padron cfe'!A:A,0),1),"")</f>
        <v/>
      </c>
      <c r="J640" s="2" t="str">
        <f>IFERROR(INDEX('padron cfe'!C:C,MATCH(DATOS!F640,'padron cfe'!A:A,0),1),"")</f>
        <v/>
      </c>
      <c r="L640" s="4" t="str">
        <f>IFERROR(IF(VLOOKUP(I640,I$2:L639,4,0)=0,"",VLOOKUP(I640,I$2:L639,4,0)),"")</f>
        <v/>
      </c>
      <c r="M640" s="4" t="str">
        <f>IFERROR(IF(VLOOKUP(I640,I$2:M639,5,0)=0,"",VLOOKUP(I640,I$2:M639,5,0)),"")</f>
        <v/>
      </c>
      <c r="S640"/>
      <c r="T640" s="2" t="str">
        <f>IFERROR(INDEX('padron cfe'!D:D,MATCH(DATOS!F640,'padron cfe'!A:A,0),1),"")</f>
        <v/>
      </c>
      <c r="AF640" s="97" t="str">
        <f>IFERROR(INDEX(bombas!F:F,MATCH(B640,bombas!I:I,0),1),"")</f>
        <v/>
      </c>
      <c r="AG640" s="6" t="str">
        <f>IFERROR(INDEX(bombas!H:H,MATCH(B640,bombas!I:I,0),1),"")</f>
        <v/>
      </c>
      <c r="AI640" s="4" t="str">
        <f t="shared" si="134"/>
        <v/>
      </c>
      <c r="AJ640" s="4"/>
      <c r="AK640" s="127" t="str">
        <f t="shared" si="136"/>
        <v/>
      </c>
      <c r="AL640" s="2" t="str">
        <f>IFERROR(IF(INDEX(AL$1:AL639,MATCH(I640,I$1:I639,0),1)=0,"",INDEX(AL$1:AL639,MATCH(I640,I$1:I639,0),1)),"")</f>
        <v/>
      </c>
      <c r="AM640" s="2" t="str">
        <f>IFERROR(IF(INDEX(AM$1:AM639,MATCH(I640,I$1:I639,0),1)=0,"",INDEX(AM$1:AM639,MATCH(I640,I$1:I639,0),1)),"")</f>
        <v/>
      </c>
      <c r="AN640" s="2" t="str">
        <f>IFERROR(IF(INDEX(AN$1:AN639,MATCH(I640,I$1:I639,0),1)=0,"",INDEX(AN$1:AN639,MATCH(I640,I$1:I639,0),1)),"")</f>
        <v/>
      </c>
      <c r="BB640" s="4"/>
      <c r="BG640" s="5"/>
      <c r="BH640" s="4" t="str">
        <f>IF(IFERROR(VLOOKUP(F640,F641:F$1993,1,0),"")="","",COUNTIF(F:F,F640))</f>
        <v/>
      </c>
      <c r="BI640" s="4"/>
      <c r="BK640" s="5"/>
      <c r="BL640" s="5"/>
      <c r="BM640" s="5" t="str">
        <f>IF(B640="","",IF(BH640="",1+(MAX(BM$2:BM639)),""))</f>
        <v/>
      </c>
      <c r="BN640" s="5" t="str">
        <f t="shared" si="130"/>
        <v/>
      </c>
      <c r="BO640" s="5" t="str">
        <f t="shared" si="131"/>
        <v/>
      </c>
      <c r="BP640" s="15" t="str">
        <f t="shared" si="132"/>
        <v/>
      </c>
      <c r="BQ640" s="29"/>
      <c r="BR640" s="16"/>
      <c r="BS640" s="5" t="str">
        <f t="shared" si="135"/>
        <v/>
      </c>
      <c r="BU640" s="5"/>
      <c r="BV640" s="5" t="str">
        <f t="shared" si="133"/>
        <v/>
      </c>
      <c r="BW640" s="5" t="str">
        <f>IF(I640="","",IFERROR(IF(VLOOKUP(I640,I$2:I639,1,0)=0,"",""),I640))</f>
        <v/>
      </c>
      <c r="BX640" s="25" t="str">
        <f>IF(BW640="","",(IFERROR(VLOOKUP(MID(BW640,1,1),$CO$2:CS$28,3,0),0)+IFERROR(VLOOKUP(MID(BW640,2,1),CO$2:CS$28,4,0),0)+IFERROR(VLOOKUP(MID(BW640,3,1),CO$2:CS$28,5,0),0)+(ROW(BW640)/1000000000000)))</f>
        <v/>
      </c>
      <c r="BY640" s="5"/>
      <c r="BZ640" s="5">
        <v>639</v>
      </c>
      <c r="CA640" s="5" t="str">
        <f>IFERROR(VLOOKUP(BZ640,BV$2:BW1716,2,0),"")</f>
        <v/>
      </c>
      <c r="CB640" s="5"/>
      <c r="CD640" s="5"/>
      <c r="CU640" s="5" t="e">
        <f>IF(REPORTE!AH$2="si",IF(F640=VALUE(REPORTE!C$11),IF(SUM(CU641:CU$1993),CONCATENATE(INT(B640),", "),INT(B640)),""),IF(F640=VALUE(REPORTE!C$10),IF(SUM(CU641:CU$1993),CONCATENATE(INT(B640),", "),INT(B640)),""))</f>
        <v>#VALUE!</v>
      </c>
      <c r="CY640" s="5"/>
      <c r="CZ640" s="5"/>
      <c r="DA640" s="5"/>
      <c r="DB640" s="5"/>
    </row>
    <row r="641" spans="1:106" ht="15" customHeight="1" x14ac:dyDescent="0.25">
      <c r="A641" s="4" t="str">
        <f t="shared" si="129"/>
        <v/>
      </c>
      <c r="B641" s="3"/>
      <c r="G641" s="1" t="str">
        <f>IFERROR(INDEX('padron cfe'!B:B,MATCH(DATOS!F641,'padron cfe'!A:A,0),1),"")</f>
        <v/>
      </c>
      <c r="J641" s="2" t="str">
        <f>IFERROR(INDEX('padron cfe'!C:C,MATCH(DATOS!F641,'padron cfe'!A:A,0),1),"")</f>
        <v/>
      </c>
      <c r="L641" s="4" t="str">
        <f>IFERROR(IF(VLOOKUP(I641,I$2:L640,4,0)=0,"",VLOOKUP(I641,I$2:L640,4,0)),"")</f>
        <v/>
      </c>
      <c r="M641" s="4" t="str">
        <f>IFERROR(IF(VLOOKUP(I641,I$2:M640,5,0)=0,"",VLOOKUP(I641,I$2:M640,5,0)),"")</f>
        <v/>
      </c>
      <c r="S641"/>
      <c r="T641" s="2" t="str">
        <f>IFERROR(INDEX('padron cfe'!D:D,MATCH(DATOS!F641,'padron cfe'!A:A,0),1),"")</f>
        <v/>
      </c>
      <c r="AF641" s="97" t="str">
        <f>IFERROR(INDEX(bombas!F:F,MATCH(B641,bombas!I:I,0),1),"")</f>
        <v/>
      </c>
      <c r="AG641" s="6" t="str">
        <f>IFERROR(INDEX(bombas!H:H,MATCH(B641,bombas!I:I,0),1),"")</f>
        <v/>
      </c>
      <c r="AI641" s="4" t="str">
        <f t="shared" si="134"/>
        <v/>
      </c>
      <c r="AJ641" s="4"/>
      <c r="AK641" s="127" t="str">
        <f t="shared" si="136"/>
        <v/>
      </c>
      <c r="AL641" s="2" t="str">
        <f>IFERROR(IF(INDEX(AL$1:AL640,MATCH(I641,I$1:I640,0),1)=0,"",INDEX(AL$1:AL640,MATCH(I641,I$1:I640,0),1)),"")</f>
        <v/>
      </c>
      <c r="AM641" s="2" t="str">
        <f>IFERROR(IF(INDEX(AM$1:AM640,MATCH(I641,I$1:I640,0),1)=0,"",INDEX(AM$1:AM640,MATCH(I641,I$1:I640,0),1)),"")</f>
        <v/>
      </c>
      <c r="AN641" s="2" t="str">
        <f>IFERROR(IF(INDEX(AN$1:AN640,MATCH(I641,I$1:I640,0),1)=0,"",INDEX(AN$1:AN640,MATCH(I641,I$1:I640,0),1)),"")</f>
        <v/>
      </c>
      <c r="BB641" s="4"/>
      <c r="BG641" s="5"/>
      <c r="BH641" s="4" t="str">
        <f>IF(IFERROR(VLOOKUP(F641,F642:F$1993,1,0),"")="","",COUNTIF(F:F,F641))</f>
        <v/>
      </c>
      <c r="BI641" s="4"/>
      <c r="BK641" s="5"/>
      <c r="BL641" s="5"/>
      <c r="BM641" s="5" t="str">
        <f>IF(B641="","",IF(BH641="",1+(MAX(BM$2:BM640)),""))</f>
        <v/>
      </c>
      <c r="BN641" s="5" t="str">
        <f t="shared" si="130"/>
        <v/>
      </c>
      <c r="BO641" s="5" t="str">
        <f t="shared" si="131"/>
        <v/>
      </c>
      <c r="BP641" s="15" t="str">
        <f t="shared" si="132"/>
        <v/>
      </c>
      <c r="BQ641" s="29"/>
      <c r="BR641" s="16"/>
      <c r="BS641" s="5" t="str">
        <f t="shared" si="135"/>
        <v/>
      </c>
      <c r="BU641" s="5"/>
      <c r="BV641" s="5" t="str">
        <f t="shared" si="133"/>
        <v/>
      </c>
      <c r="BW641" s="5" t="str">
        <f>IF(I641="","",IFERROR(IF(VLOOKUP(I641,I$2:I640,1,0)=0,"",""),I641))</f>
        <v/>
      </c>
      <c r="BX641" s="25" t="str">
        <f>IF(BW641="","",(IFERROR(VLOOKUP(MID(BW641,1,1),$CO$2:CS$28,3,0),0)+IFERROR(VLOOKUP(MID(BW641,2,1),CO$2:CS$28,4,0),0)+IFERROR(VLOOKUP(MID(BW641,3,1),CO$2:CS$28,5,0),0)+(ROW(BW641)/1000000000000)))</f>
        <v/>
      </c>
      <c r="BY641" s="5"/>
      <c r="BZ641" s="5">
        <v>640</v>
      </c>
      <c r="CA641" s="5" t="str">
        <f>IFERROR(VLOOKUP(BZ641,BV$2:BW1717,2,0),"")</f>
        <v/>
      </c>
      <c r="CB641" s="5"/>
      <c r="CD641" s="5"/>
      <c r="CU641" s="5" t="e">
        <f>IF(REPORTE!AH$2="si",IF(F641=VALUE(REPORTE!C$11),IF(SUM(CU642:CU$1993),CONCATENATE(INT(B641),", "),INT(B641)),""),IF(F641=VALUE(REPORTE!C$10),IF(SUM(CU642:CU$1993),CONCATENATE(INT(B641),", "),INT(B641)),""))</f>
        <v>#VALUE!</v>
      </c>
      <c r="CY641" s="5"/>
      <c r="CZ641" s="5"/>
      <c r="DA641" s="5"/>
      <c r="DB641" s="5"/>
    </row>
    <row r="642" spans="1:106" ht="15" customHeight="1" x14ac:dyDescent="0.25">
      <c r="A642" s="4" t="str">
        <f t="shared" ref="A642:A705" si="137">IF(BB642="",IF(B642="","",IF(LEN(B642)=1,"000"&amp;B642,IF(LEN(B642)=2,"00"&amp;B642,IF(LEN(B642)=3,"0"&amp;B642,B642)))),F642)</f>
        <v/>
      </c>
      <c r="B642" s="3"/>
      <c r="G642" s="1" t="str">
        <f>IFERROR(INDEX('padron cfe'!B:B,MATCH(DATOS!F642,'padron cfe'!A:A,0),1),"")</f>
        <v/>
      </c>
      <c r="J642" s="2" t="str">
        <f>IFERROR(INDEX('padron cfe'!C:C,MATCH(DATOS!F642,'padron cfe'!A:A,0),1),"")</f>
        <v/>
      </c>
      <c r="L642" s="4" t="str">
        <f>IFERROR(IF(VLOOKUP(I642,I$2:L641,4,0)=0,"",VLOOKUP(I642,I$2:L641,4,0)),"")</f>
        <v/>
      </c>
      <c r="M642" s="4" t="str">
        <f>IFERROR(IF(VLOOKUP(I642,I$2:M641,5,0)=0,"",VLOOKUP(I642,I$2:M641,5,0)),"")</f>
        <v/>
      </c>
      <c r="S642"/>
      <c r="T642" s="2" t="str">
        <f>IFERROR(INDEX('padron cfe'!D:D,MATCH(DATOS!F642,'padron cfe'!A:A,0),1),"")</f>
        <v/>
      </c>
      <c r="AF642" s="97" t="str">
        <f>IFERROR(INDEX(bombas!F:F,MATCH(B642,bombas!I:I,0),1),"")</f>
        <v/>
      </c>
      <c r="AG642" s="6" t="str">
        <f>IFERROR(INDEX(bombas!H:H,MATCH(B642,bombas!I:I,0),1),"")</f>
        <v/>
      </c>
      <c r="AI642" s="4" t="str">
        <f t="shared" si="134"/>
        <v/>
      </c>
      <c r="AJ642" s="4"/>
      <c r="AK642" s="127" t="str">
        <f t="shared" si="136"/>
        <v/>
      </c>
      <c r="AL642" s="2" t="str">
        <f>IFERROR(IF(INDEX(AL$1:AL641,MATCH(I642,I$1:I641,0),1)=0,"",INDEX(AL$1:AL641,MATCH(I642,I$1:I641,0),1)),"")</f>
        <v/>
      </c>
      <c r="AM642" s="2" t="str">
        <f>IFERROR(IF(INDEX(AM$1:AM641,MATCH(I642,I$1:I641,0),1)=0,"",INDEX(AM$1:AM641,MATCH(I642,I$1:I641,0),1)),"")</f>
        <v/>
      </c>
      <c r="AN642" s="2" t="str">
        <f>IFERROR(IF(INDEX(AN$1:AN641,MATCH(I642,I$1:I641,0),1)=0,"",INDEX(AN$1:AN641,MATCH(I642,I$1:I641,0),1)),"")</f>
        <v/>
      </c>
      <c r="BB642" s="4"/>
      <c r="BG642" s="5"/>
      <c r="BH642" s="4" t="str">
        <f>IF(IFERROR(VLOOKUP(F642,F643:F$1993,1,0),"")="","",COUNTIF(F:F,F642))</f>
        <v/>
      </c>
      <c r="BI642" s="4"/>
      <c r="BK642" s="5"/>
      <c r="BL642" s="5"/>
      <c r="BM642" s="5" t="str">
        <f>IF(B642="","",IF(BH642="",1+(MAX(BM$2:BM641)),""))</f>
        <v/>
      </c>
      <c r="BN642" s="5" t="str">
        <f t="shared" ref="BN642:BN705" si="138">IF(BM642="","",AI642)</f>
        <v/>
      </c>
      <c r="BO642" s="5" t="str">
        <f t="shared" ref="BO642:BO705" si="139">IF(BM642="","",E642)</f>
        <v/>
      </c>
      <c r="BP642" s="15" t="str">
        <f t="shared" ref="BP642:BP705" si="140">IF(BM642="","",F642)</f>
        <v/>
      </c>
      <c r="BQ642" s="29"/>
      <c r="BR642" s="16"/>
      <c r="BS642" s="5" t="str">
        <f t="shared" si="135"/>
        <v/>
      </c>
      <c r="BU642" s="5"/>
      <c r="BV642" s="5" t="str">
        <f t="shared" ref="BV642:BV705" si="141">IFERROR(RANK(BX642,BX$2:BX$1493,1),"")</f>
        <v/>
      </c>
      <c r="BW642" s="5" t="str">
        <f>IF(I642="","",IFERROR(IF(VLOOKUP(I642,I$2:I641,1,0)=0,"",""),I642))</f>
        <v/>
      </c>
      <c r="BX642" s="25" t="str">
        <f>IF(BW642="","",(IFERROR(VLOOKUP(MID(BW642,1,1),$CO$2:CS$28,3,0),0)+IFERROR(VLOOKUP(MID(BW642,2,1),CO$2:CS$28,4,0),0)+IFERROR(VLOOKUP(MID(BW642,3,1),CO$2:CS$28,5,0),0)+(ROW(BW642)/1000000000000)))</f>
        <v/>
      </c>
      <c r="BY642" s="5"/>
      <c r="BZ642" s="5">
        <v>641</v>
      </c>
      <c r="CA642" s="5" t="str">
        <f>IFERROR(VLOOKUP(BZ642,BV$2:BW1718,2,0),"")</f>
        <v/>
      </c>
      <c r="CB642" s="5"/>
      <c r="CD642" s="5"/>
      <c r="CU642" s="5" t="e">
        <f>IF(REPORTE!AH$2="si",IF(F642=VALUE(REPORTE!C$11),IF(SUM(CU643:CU$1993),CONCATENATE(INT(B642),", "),INT(B642)),""),IF(F642=VALUE(REPORTE!C$10),IF(SUM(CU643:CU$1993),CONCATENATE(INT(B642),", "),INT(B642)),""))</f>
        <v>#VALUE!</v>
      </c>
      <c r="CY642" s="5"/>
      <c r="CZ642" s="5"/>
      <c r="DA642" s="5"/>
      <c r="DB642" s="5"/>
    </row>
    <row r="643" spans="1:106" ht="15" customHeight="1" x14ac:dyDescent="0.25">
      <c r="A643" s="4" t="str">
        <f t="shared" si="137"/>
        <v/>
      </c>
      <c r="B643" s="3"/>
      <c r="G643" s="1" t="str">
        <f>IFERROR(INDEX('padron cfe'!B:B,MATCH(DATOS!F643,'padron cfe'!A:A,0),1),"")</f>
        <v/>
      </c>
      <c r="J643" s="2" t="str">
        <f>IFERROR(INDEX('padron cfe'!C:C,MATCH(DATOS!F643,'padron cfe'!A:A,0),1),"")</f>
        <v/>
      </c>
      <c r="L643" s="4" t="str">
        <f>IFERROR(IF(VLOOKUP(I643,I$2:L642,4,0)=0,"",VLOOKUP(I643,I$2:L642,4,0)),"")</f>
        <v/>
      </c>
      <c r="M643" s="4" t="str">
        <f>IFERROR(IF(VLOOKUP(I643,I$2:M642,5,0)=0,"",VLOOKUP(I643,I$2:M642,5,0)),"")</f>
        <v/>
      </c>
      <c r="S643"/>
      <c r="T643" s="2" t="str">
        <f>IFERROR(INDEX('padron cfe'!D:D,MATCH(DATOS!F643,'padron cfe'!A:A,0),1),"")</f>
        <v/>
      </c>
      <c r="AF643" s="97" t="str">
        <f>IFERROR(INDEX(bombas!F:F,MATCH(B643,bombas!I:I,0),1),"")</f>
        <v/>
      </c>
      <c r="AG643" s="6" t="str">
        <f>IFERROR(INDEX(bombas!H:H,MATCH(B643,bombas!I:I,0),1),"")</f>
        <v/>
      </c>
      <c r="AI643" s="4" t="str">
        <f t="shared" si="134"/>
        <v/>
      </c>
      <c r="AJ643" s="4"/>
      <c r="AK643" s="127" t="str">
        <f t="shared" si="136"/>
        <v/>
      </c>
      <c r="AL643" s="2" t="str">
        <f>IFERROR(IF(INDEX(AL$1:AL642,MATCH(I643,I$1:I642,0),1)=0,"",INDEX(AL$1:AL642,MATCH(I643,I$1:I642,0),1)),"")</f>
        <v/>
      </c>
      <c r="AM643" s="2" t="str">
        <f>IFERROR(IF(INDEX(AM$1:AM642,MATCH(I643,I$1:I642,0),1)=0,"",INDEX(AM$1:AM642,MATCH(I643,I$1:I642,0),1)),"")</f>
        <v/>
      </c>
      <c r="AN643" s="2" t="str">
        <f>IFERROR(IF(INDEX(AN$1:AN642,MATCH(I643,I$1:I642,0),1)=0,"",INDEX(AN$1:AN642,MATCH(I643,I$1:I642,0),1)),"")</f>
        <v/>
      </c>
      <c r="BB643" s="4"/>
      <c r="BG643" s="5"/>
      <c r="BH643" s="4" t="str">
        <f>IF(IFERROR(VLOOKUP(F643,F644:F$1993,1,0),"")="","",COUNTIF(F:F,F643))</f>
        <v/>
      </c>
      <c r="BI643" s="4"/>
      <c r="BK643" s="5"/>
      <c r="BL643" s="5"/>
      <c r="BM643" s="5" t="str">
        <f>IF(B643="","",IF(BH643="",1+(MAX(BM$2:BM642)),""))</f>
        <v/>
      </c>
      <c r="BN643" s="5" t="str">
        <f t="shared" si="138"/>
        <v/>
      </c>
      <c r="BO643" s="5" t="str">
        <f t="shared" si="139"/>
        <v/>
      </c>
      <c r="BP643" s="15" t="str">
        <f t="shared" si="140"/>
        <v/>
      </c>
      <c r="BQ643" s="29"/>
      <c r="BR643" s="16"/>
      <c r="BS643" s="5" t="str">
        <f t="shared" si="135"/>
        <v/>
      </c>
      <c r="BU643" s="5"/>
      <c r="BV643" s="5" t="str">
        <f t="shared" si="141"/>
        <v/>
      </c>
      <c r="BW643" s="5" t="str">
        <f>IF(I643="","",IFERROR(IF(VLOOKUP(I643,I$2:I642,1,0)=0,"",""),I643))</f>
        <v/>
      </c>
      <c r="BX643" s="25" t="str">
        <f>IF(BW643="","",(IFERROR(VLOOKUP(MID(BW643,1,1),$CO$2:CS$28,3,0),0)+IFERROR(VLOOKUP(MID(BW643,2,1),CO$2:CS$28,4,0),0)+IFERROR(VLOOKUP(MID(BW643,3,1),CO$2:CS$28,5,0),0)+(ROW(BW643)/1000000000000)))</f>
        <v/>
      </c>
      <c r="BY643" s="5"/>
      <c r="BZ643" s="5">
        <v>642</v>
      </c>
      <c r="CA643" s="5" t="str">
        <f>IFERROR(VLOOKUP(BZ643,BV$2:BW1719,2,0),"")</f>
        <v/>
      </c>
      <c r="CB643" s="5"/>
      <c r="CD643" s="5"/>
      <c r="CU643" s="5" t="e">
        <f>IF(REPORTE!AH$2="si",IF(F643=VALUE(REPORTE!C$11),IF(SUM(CU644:CU$1993),CONCATENATE(INT(B643),", "),INT(B643)),""),IF(F643=VALUE(REPORTE!C$10),IF(SUM(CU644:CU$1993),CONCATENATE(INT(B643),", "),INT(B643)),""))</f>
        <v>#VALUE!</v>
      </c>
      <c r="CY643" s="5"/>
      <c r="CZ643" s="5"/>
      <c r="DA643" s="5"/>
      <c r="DB643" s="5"/>
    </row>
    <row r="644" spans="1:106" ht="15" customHeight="1" x14ac:dyDescent="0.25">
      <c r="A644" s="4" t="str">
        <f t="shared" si="137"/>
        <v/>
      </c>
      <c r="B644" s="3"/>
      <c r="G644" s="1" t="str">
        <f>IFERROR(INDEX('padron cfe'!B:B,MATCH(DATOS!F644,'padron cfe'!A:A,0),1),"")</f>
        <v/>
      </c>
      <c r="J644" s="2" t="str">
        <f>IFERROR(INDEX('padron cfe'!C:C,MATCH(DATOS!F644,'padron cfe'!A:A,0),1),"")</f>
        <v/>
      </c>
      <c r="L644" s="4" t="str">
        <f>IFERROR(IF(VLOOKUP(I644,I$2:L643,4,0)=0,"",VLOOKUP(I644,I$2:L643,4,0)),"")</f>
        <v/>
      </c>
      <c r="M644" s="4" t="str">
        <f>IFERROR(IF(VLOOKUP(I644,I$2:M643,5,0)=0,"",VLOOKUP(I644,I$2:M643,5,0)),"")</f>
        <v/>
      </c>
      <c r="S644"/>
      <c r="T644" s="2" t="str">
        <f>IFERROR(INDEX('padron cfe'!D:D,MATCH(DATOS!F644,'padron cfe'!A:A,0),1),"")</f>
        <v/>
      </c>
      <c r="AF644" s="97" t="str">
        <f>IFERROR(INDEX(bombas!F:F,MATCH(B644,bombas!I:I,0),1),"")</f>
        <v/>
      </c>
      <c r="AG644" s="6" t="str">
        <f>IFERROR(INDEX(bombas!H:H,MATCH(B644,bombas!I:I,0),1),"")</f>
        <v/>
      </c>
      <c r="AI644" s="4" t="str">
        <f t="shared" ref="AI644:AI707" si="142">IF(AH644="","",(AH644*0.746*365*24)*0.75+438)</f>
        <v/>
      </c>
      <c r="AJ644" s="4"/>
      <c r="AK644" s="127" t="str">
        <f t="shared" si="136"/>
        <v/>
      </c>
      <c r="AL644" s="2" t="str">
        <f>IFERROR(IF(INDEX(AL$1:AL643,MATCH(I644,I$1:I643,0),1)=0,"",INDEX(AL$1:AL643,MATCH(I644,I$1:I643,0),1)),"")</f>
        <v/>
      </c>
      <c r="AM644" s="2" t="str">
        <f>IFERROR(IF(INDEX(AM$1:AM643,MATCH(I644,I$1:I643,0),1)=0,"",INDEX(AM$1:AM643,MATCH(I644,I$1:I643,0),1)),"")</f>
        <v/>
      </c>
      <c r="AN644" s="2" t="str">
        <f>IFERROR(IF(INDEX(AN$1:AN643,MATCH(I644,I$1:I643,0),1)=0,"",INDEX(AN$1:AN643,MATCH(I644,I$1:I643,0),1)),"")</f>
        <v/>
      </c>
      <c r="BB644" s="4"/>
      <c r="BG644" s="5"/>
      <c r="BH644" s="4" t="str">
        <f>IF(IFERROR(VLOOKUP(F644,F645:F$1993,1,0),"")="","",COUNTIF(F:F,F644))</f>
        <v/>
      </c>
      <c r="BI644" s="4"/>
      <c r="BK644" s="5"/>
      <c r="BL644" s="5"/>
      <c r="BM644" s="5" t="str">
        <f>IF(B644="","",IF(BH644="",1+(MAX(BM$2:BM643)),""))</f>
        <v/>
      </c>
      <c r="BN644" s="5" t="str">
        <f t="shared" si="138"/>
        <v/>
      </c>
      <c r="BO644" s="5" t="str">
        <f t="shared" si="139"/>
        <v/>
      </c>
      <c r="BP644" s="15" t="str">
        <f t="shared" si="140"/>
        <v/>
      </c>
      <c r="BQ644" s="29"/>
      <c r="BR644" s="16"/>
      <c r="BS644" s="5" t="str">
        <f t="shared" si="135"/>
        <v/>
      </c>
      <c r="BU644" s="5"/>
      <c r="BV644" s="5" t="str">
        <f t="shared" si="141"/>
        <v/>
      </c>
      <c r="BW644" s="5" t="str">
        <f>IF(I644="","",IFERROR(IF(VLOOKUP(I644,I$2:I643,1,0)=0,"",""),I644))</f>
        <v/>
      </c>
      <c r="BX644" s="25" t="str">
        <f>IF(BW644="","",(IFERROR(VLOOKUP(MID(BW644,1,1),$CO$2:CS$28,3,0),0)+IFERROR(VLOOKUP(MID(BW644,2,1),CO$2:CS$28,4,0),0)+IFERROR(VLOOKUP(MID(BW644,3,1),CO$2:CS$28,5,0),0)+(ROW(BW644)/1000000000000)))</f>
        <v/>
      </c>
      <c r="BY644" s="5"/>
      <c r="BZ644" s="5">
        <v>643</v>
      </c>
      <c r="CA644" s="5" t="str">
        <f>IFERROR(VLOOKUP(BZ644,BV$2:BW1720,2,0),"")</f>
        <v/>
      </c>
      <c r="CB644" s="5"/>
      <c r="CD644" s="5"/>
      <c r="CU644" s="5" t="e">
        <f>IF(REPORTE!AH$2="si",IF(F644=VALUE(REPORTE!C$11),IF(SUM(CU645:CU$1993),CONCATENATE(INT(B644),", "),INT(B644)),""),IF(F644=VALUE(REPORTE!C$10),IF(SUM(CU645:CU$1993),CONCATENATE(INT(B644),", "),INT(B644)),""))</f>
        <v>#VALUE!</v>
      </c>
      <c r="CY644" s="5"/>
      <c r="CZ644" s="5"/>
      <c r="DA644" s="5"/>
      <c r="DB644" s="5"/>
    </row>
    <row r="645" spans="1:106" ht="15" customHeight="1" x14ac:dyDescent="0.25">
      <c r="A645" s="4" t="str">
        <f t="shared" si="137"/>
        <v/>
      </c>
      <c r="B645" s="3"/>
      <c r="G645" s="1" t="str">
        <f>IFERROR(INDEX('padron cfe'!B:B,MATCH(DATOS!F645,'padron cfe'!A:A,0),1),"")</f>
        <v/>
      </c>
      <c r="J645" s="2" t="str">
        <f>IFERROR(INDEX('padron cfe'!C:C,MATCH(DATOS!F645,'padron cfe'!A:A,0),1),"")</f>
        <v/>
      </c>
      <c r="L645" s="4" t="str">
        <f>IFERROR(IF(VLOOKUP(I645,I$2:L644,4,0)=0,"",VLOOKUP(I645,I$2:L644,4,0)),"")</f>
        <v/>
      </c>
      <c r="M645" s="4" t="str">
        <f>IFERROR(IF(VLOOKUP(I645,I$2:M644,5,0)=0,"",VLOOKUP(I645,I$2:M644,5,0)),"")</f>
        <v/>
      </c>
      <c r="S645"/>
      <c r="T645" s="2" t="str">
        <f>IFERROR(INDEX('padron cfe'!D:D,MATCH(DATOS!F645,'padron cfe'!A:A,0),1),"")</f>
        <v/>
      </c>
      <c r="AF645" s="97" t="str">
        <f>IFERROR(INDEX(bombas!F:F,MATCH(B645,bombas!I:I,0),1),"")</f>
        <v/>
      </c>
      <c r="AG645" s="6" t="str">
        <f>IFERROR(INDEX(bombas!H:H,MATCH(B645,bombas!I:I,0),1),"")</f>
        <v/>
      </c>
      <c r="AI645" s="4" t="str">
        <f t="shared" si="142"/>
        <v/>
      </c>
      <c r="AJ645" s="4"/>
      <c r="AK645" s="127" t="str">
        <f t="shared" si="136"/>
        <v/>
      </c>
      <c r="AL645" s="2" t="str">
        <f>IFERROR(IF(INDEX(AL$1:AL644,MATCH(I645,I$1:I644,0),1)=0,"",INDEX(AL$1:AL644,MATCH(I645,I$1:I644,0),1)),"")</f>
        <v/>
      </c>
      <c r="AM645" s="2" t="str">
        <f>IFERROR(IF(INDEX(AM$1:AM644,MATCH(I645,I$1:I644,0),1)=0,"",INDEX(AM$1:AM644,MATCH(I645,I$1:I644,0),1)),"")</f>
        <v/>
      </c>
      <c r="AN645" s="2" t="str">
        <f>IFERROR(IF(INDEX(AN$1:AN644,MATCH(I645,I$1:I644,0),1)=0,"",INDEX(AN$1:AN644,MATCH(I645,I$1:I644,0),1)),"")</f>
        <v/>
      </c>
      <c r="BB645" s="4"/>
      <c r="BG645" s="5"/>
      <c r="BH645" s="4" t="str">
        <f>IF(IFERROR(VLOOKUP(F645,F646:F$1993,1,0),"")="","",COUNTIF(F:F,F645))</f>
        <v/>
      </c>
      <c r="BI645" s="4"/>
      <c r="BK645" s="5"/>
      <c r="BL645" s="5"/>
      <c r="BM645" s="5" t="str">
        <f>IF(B645="","",IF(BH645="",1+(MAX(BM$2:BM644)),""))</f>
        <v/>
      </c>
      <c r="BN645" s="5" t="str">
        <f t="shared" si="138"/>
        <v/>
      </c>
      <c r="BO645" s="5" t="str">
        <f t="shared" si="139"/>
        <v/>
      </c>
      <c r="BP645" s="15" t="str">
        <f t="shared" si="140"/>
        <v/>
      </c>
      <c r="BQ645" s="29"/>
      <c r="BR645" s="16"/>
      <c r="BS645" s="5" t="str">
        <f t="shared" si="135"/>
        <v/>
      </c>
      <c r="BU645" s="5"/>
      <c r="BV645" s="5" t="str">
        <f t="shared" si="141"/>
        <v/>
      </c>
      <c r="BW645" s="5" t="str">
        <f>IF(I645="","",IFERROR(IF(VLOOKUP(I645,I$2:I644,1,0)=0,"",""),I645))</f>
        <v/>
      </c>
      <c r="BX645" s="25" t="str">
        <f>IF(BW645="","",(IFERROR(VLOOKUP(MID(BW645,1,1),$CO$2:CS$28,3,0),0)+IFERROR(VLOOKUP(MID(BW645,2,1),CO$2:CS$28,4,0),0)+IFERROR(VLOOKUP(MID(BW645,3,1),CO$2:CS$28,5,0),0)+(ROW(BW645)/1000000000000)))</f>
        <v/>
      </c>
      <c r="BY645" s="5"/>
      <c r="BZ645" s="5">
        <v>644</v>
      </c>
      <c r="CA645" s="5" t="str">
        <f>IFERROR(VLOOKUP(BZ645,BV$2:BW1721,2,0),"")</f>
        <v/>
      </c>
      <c r="CB645" s="5"/>
      <c r="CD645" s="5"/>
      <c r="CU645" s="5" t="e">
        <f>IF(REPORTE!AH$2="si",IF(F645=VALUE(REPORTE!C$11),IF(SUM(CU646:CU$1993),CONCATENATE(INT(B645),", "),INT(B645)),""),IF(F645=VALUE(REPORTE!C$10),IF(SUM(CU646:CU$1993),CONCATENATE(INT(B645),", "),INT(B645)),""))</f>
        <v>#VALUE!</v>
      </c>
      <c r="CY645" s="5"/>
      <c r="CZ645" s="5"/>
      <c r="DA645" s="5"/>
      <c r="DB645" s="5"/>
    </row>
    <row r="646" spans="1:106" ht="15" customHeight="1" x14ac:dyDescent="0.25">
      <c r="A646" s="4" t="str">
        <f t="shared" si="137"/>
        <v/>
      </c>
      <c r="B646" s="3"/>
      <c r="G646" s="1" t="str">
        <f>IFERROR(INDEX('padron cfe'!B:B,MATCH(DATOS!F646,'padron cfe'!A:A,0),1),"")</f>
        <v/>
      </c>
      <c r="J646" s="2" t="str">
        <f>IFERROR(INDEX('padron cfe'!C:C,MATCH(DATOS!F646,'padron cfe'!A:A,0),1),"")</f>
        <v/>
      </c>
      <c r="L646" s="4" t="str">
        <f>IFERROR(IF(VLOOKUP(I646,I$2:L645,4,0)=0,"",VLOOKUP(I646,I$2:L645,4,0)),"")</f>
        <v/>
      </c>
      <c r="M646" s="4" t="str">
        <f>IFERROR(IF(VLOOKUP(I646,I$2:M645,5,0)=0,"",VLOOKUP(I646,I$2:M645,5,0)),"")</f>
        <v/>
      </c>
      <c r="S646"/>
      <c r="T646" s="2" t="str">
        <f>IFERROR(INDEX('padron cfe'!D:D,MATCH(DATOS!F646,'padron cfe'!A:A,0),1),"")</f>
        <v/>
      </c>
      <c r="AF646" s="97" t="str">
        <f>IFERROR(INDEX(bombas!F:F,MATCH(B646,bombas!I:I,0),1),"")</f>
        <v/>
      </c>
      <c r="AG646" s="6" t="str">
        <f>IFERROR(INDEX(bombas!H:H,MATCH(B646,bombas!I:I,0),1),"")</f>
        <v/>
      </c>
      <c r="AI646" s="4" t="str">
        <f t="shared" si="142"/>
        <v/>
      </c>
      <c r="AJ646" s="4"/>
      <c r="AK646" s="127" t="str">
        <f t="shared" si="136"/>
        <v/>
      </c>
      <c r="AL646" s="2" t="str">
        <f>IFERROR(IF(INDEX(AL$1:AL645,MATCH(I646,I$1:I645,0),1)=0,"",INDEX(AL$1:AL645,MATCH(I646,I$1:I645,0),1)),"")</f>
        <v/>
      </c>
      <c r="AM646" s="2" t="str">
        <f>IFERROR(IF(INDEX(AM$1:AM645,MATCH(I646,I$1:I645,0),1)=0,"",INDEX(AM$1:AM645,MATCH(I646,I$1:I645,0),1)),"")</f>
        <v/>
      </c>
      <c r="AN646" s="2" t="str">
        <f>IFERROR(IF(INDEX(AN$1:AN645,MATCH(I646,I$1:I645,0),1)=0,"",INDEX(AN$1:AN645,MATCH(I646,I$1:I645,0),1)),"")</f>
        <v/>
      </c>
      <c r="BB646" s="4"/>
      <c r="BG646" s="5"/>
      <c r="BH646" s="4" t="str">
        <f>IF(IFERROR(VLOOKUP(F646,F647:F$1993,1,0),"")="","",COUNTIF(F:F,F646))</f>
        <v/>
      </c>
      <c r="BI646" s="4"/>
      <c r="BK646" s="5"/>
      <c r="BL646" s="5"/>
      <c r="BM646" s="5" t="str">
        <f>IF(B646="","",IF(BH646="",1+(MAX(BM$2:BM645)),""))</f>
        <v/>
      </c>
      <c r="BN646" s="5" t="str">
        <f t="shared" si="138"/>
        <v/>
      </c>
      <c r="BO646" s="5" t="str">
        <f t="shared" si="139"/>
        <v/>
      </c>
      <c r="BP646" s="15" t="str">
        <f t="shared" si="140"/>
        <v/>
      </c>
      <c r="BQ646" s="29"/>
      <c r="BR646" s="16"/>
      <c r="BS646" s="5" t="str">
        <f t="shared" si="135"/>
        <v/>
      </c>
      <c r="BU646" s="5"/>
      <c r="BV646" s="5" t="str">
        <f t="shared" si="141"/>
        <v/>
      </c>
      <c r="BW646" s="5" t="str">
        <f>IF(I646="","",IFERROR(IF(VLOOKUP(I646,I$2:I645,1,0)=0,"",""),I646))</f>
        <v/>
      </c>
      <c r="BX646" s="25" t="str">
        <f>IF(BW646="","",(IFERROR(VLOOKUP(MID(BW646,1,1),$CO$2:CS$28,3,0),0)+IFERROR(VLOOKUP(MID(BW646,2,1),CO$2:CS$28,4,0),0)+IFERROR(VLOOKUP(MID(BW646,3,1),CO$2:CS$28,5,0),0)+(ROW(BW646)/1000000000000)))</f>
        <v/>
      </c>
      <c r="BY646" s="5"/>
      <c r="BZ646" s="5">
        <v>645</v>
      </c>
      <c r="CA646" s="5" t="str">
        <f>IFERROR(VLOOKUP(BZ646,BV$2:BW1722,2,0),"")</f>
        <v/>
      </c>
      <c r="CB646" s="5"/>
      <c r="CD646" s="5"/>
      <c r="CU646" s="5" t="e">
        <f>IF(REPORTE!AH$2="si",IF(F646=VALUE(REPORTE!C$11),IF(SUM(CU647:CU$1993),CONCATENATE(INT(B646),", "),INT(B646)),""),IF(F646=VALUE(REPORTE!C$10),IF(SUM(CU647:CU$1993),CONCATENATE(INT(B646),", "),INT(B646)),""))</f>
        <v>#VALUE!</v>
      </c>
      <c r="CY646" s="5"/>
      <c r="CZ646" s="5"/>
      <c r="DA646" s="5"/>
      <c r="DB646" s="5"/>
    </row>
    <row r="647" spans="1:106" ht="15" customHeight="1" x14ac:dyDescent="0.25">
      <c r="A647" s="4" t="str">
        <f t="shared" si="137"/>
        <v/>
      </c>
      <c r="B647" s="3"/>
      <c r="G647" s="1" t="str">
        <f>IFERROR(INDEX('padron cfe'!B:B,MATCH(DATOS!F647,'padron cfe'!A:A,0),1),"")</f>
        <v/>
      </c>
      <c r="J647" s="2" t="str">
        <f>IFERROR(INDEX('padron cfe'!C:C,MATCH(DATOS!F647,'padron cfe'!A:A,0),1),"")</f>
        <v/>
      </c>
      <c r="L647" s="4" t="str">
        <f>IFERROR(IF(VLOOKUP(I647,I$2:L646,4,0)=0,"",VLOOKUP(I647,I$2:L646,4,0)),"")</f>
        <v/>
      </c>
      <c r="M647" s="4" t="str">
        <f>IFERROR(IF(VLOOKUP(I647,I$2:M646,5,0)=0,"",VLOOKUP(I647,I$2:M646,5,0)),"")</f>
        <v/>
      </c>
      <c r="S647"/>
      <c r="T647" s="2" t="str">
        <f>IFERROR(INDEX('padron cfe'!D:D,MATCH(DATOS!F647,'padron cfe'!A:A,0),1),"")</f>
        <v/>
      </c>
      <c r="AF647" s="97" t="str">
        <f>IFERROR(INDEX(bombas!F:F,MATCH(B647,bombas!I:I,0),1),"")</f>
        <v/>
      </c>
      <c r="AG647" s="6" t="str">
        <f>IFERROR(INDEX(bombas!H:H,MATCH(B647,bombas!I:I,0),1),"")</f>
        <v/>
      </c>
      <c r="AI647" s="4" t="str">
        <f t="shared" si="142"/>
        <v/>
      </c>
      <c r="AJ647" s="4"/>
      <c r="AK647" s="127" t="str">
        <f t="shared" si="136"/>
        <v/>
      </c>
      <c r="AL647" s="2" t="str">
        <f>IFERROR(IF(INDEX(AL$1:AL646,MATCH(I647,I$1:I646,0),1)=0,"",INDEX(AL$1:AL646,MATCH(I647,I$1:I646,0),1)),"")</f>
        <v/>
      </c>
      <c r="AM647" s="2" t="str">
        <f>IFERROR(IF(INDEX(AM$1:AM646,MATCH(I647,I$1:I646,0),1)=0,"",INDEX(AM$1:AM646,MATCH(I647,I$1:I646,0),1)),"")</f>
        <v/>
      </c>
      <c r="AN647" s="2" t="str">
        <f>IFERROR(IF(INDEX(AN$1:AN646,MATCH(I647,I$1:I646,0),1)=0,"",INDEX(AN$1:AN646,MATCH(I647,I$1:I646,0),1)),"")</f>
        <v/>
      </c>
      <c r="BB647" s="4"/>
      <c r="BG647" s="5"/>
      <c r="BH647" s="4" t="str">
        <f>IF(IFERROR(VLOOKUP(F647,F648:F$1993,1,0),"")="","",COUNTIF(F:F,F647))</f>
        <v/>
      </c>
      <c r="BI647" s="4"/>
      <c r="BK647" s="5"/>
      <c r="BL647" s="5"/>
      <c r="BM647" s="5" t="str">
        <f>IF(B647="","",IF(BH647="",1+(MAX(BM$2:BM646)),""))</f>
        <v/>
      </c>
      <c r="BN647" s="5" t="str">
        <f t="shared" si="138"/>
        <v/>
      </c>
      <c r="BO647" s="5" t="str">
        <f t="shared" si="139"/>
        <v/>
      </c>
      <c r="BP647" s="15" t="str">
        <f t="shared" si="140"/>
        <v/>
      </c>
      <c r="BQ647" s="29"/>
      <c r="BR647" s="16"/>
      <c r="BS647" s="5" t="str">
        <f t="shared" si="135"/>
        <v/>
      </c>
      <c r="BU647" s="5"/>
      <c r="BV647" s="5" t="str">
        <f t="shared" si="141"/>
        <v/>
      </c>
      <c r="BW647" s="5" t="str">
        <f>IF(I647="","",IFERROR(IF(VLOOKUP(I647,I$2:I646,1,0)=0,"",""),I647))</f>
        <v/>
      </c>
      <c r="BX647" s="25" t="str">
        <f>IF(BW647="","",(IFERROR(VLOOKUP(MID(BW647,1,1),$CO$2:CS$28,3,0),0)+IFERROR(VLOOKUP(MID(BW647,2,1),CO$2:CS$28,4,0),0)+IFERROR(VLOOKUP(MID(BW647,3,1),CO$2:CS$28,5,0),0)+(ROW(BW647)/1000000000000)))</f>
        <v/>
      </c>
      <c r="BY647" s="5"/>
      <c r="BZ647" s="5">
        <v>646</v>
      </c>
      <c r="CA647" s="5" t="str">
        <f>IFERROR(VLOOKUP(BZ647,BV$2:BW1723,2,0),"")</f>
        <v/>
      </c>
      <c r="CB647" s="5"/>
      <c r="CD647" s="5"/>
      <c r="CU647" s="5" t="e">
        <f>IF(REPORTE!AH$2="si",IF(F647=VALUE(REPORTE!C$11),IF(SUM(CU648:CU$1993),CONCATENATE(INT(B647),", "),INT(B647)),""),IF(F647=VALUE(REPORTE!C$10),IF(SUM(CU648:CU$1993),CONCATENATE(INT(B647),", "),INT(B647)),""))</f>
        <v>#VALUE!</v>
      </c>
      <c r="CY647" s="5"/>
      <c r="CZ647" s="5"/>
      <c r="DA647" s="5"/>
      <c r="DB647" s="5"/>
    </row>
    <row r="648" spans="1:106" ht="15" customHeight="1" x14ac:dyDescent="0.25">
      <c r="A648" s="4" t="str">
        <f t="shared" si="137"/>
        <v/>
      </c>
      <c r="B648" s="3"/>
      <c r="G648" s="1" t="str">
        <f>IFERROR(INDEX('padron cfe'!B:B,MATCH(DATOS!F648,'padron cfe'!A:A,0),1),"")</f>
        <v/>
      </c>
      <c r="J648" s="2" t="str">
        <f>IFERROR(INDEX('padron cfe'!C:C,MATCH(DATOS!F648,'padron cfe'!A:A,0),1),"")</f>
        <v/>
      </c>
      <c r="L648" s="4" t="str">
        <f>IFERROR(IF(VLOOKUP(I648,I$2:L647,4,0)=0,"",VLOOKUP(I648,I$2:L647,4,0)),"")</f>
        <v/>
      </c>
      <c r="M648" s="4" t="str">
        <f>IFERROR(IF(VLOOKUP(I648,I$2:M647,5,0)=0,"",VLOOKUP(I648,I$2:M647,5,0)),"")</f>
        <v/>
      </c>
      <c r="S648"/>
      <c r="T648" s="2" t="str">
        <f>IFERROR(INDEX('padron cfe'!D:D,MATCH(DATOS!F648,'padron cfe'!A:A,0),1),"")</f>
        <v/>
      </c>
      <c r="AF648" s="97" t="str">
        <f>IFERROR(INDEX(bombas!F:F,MATCH(B648,bombas!I:I,0),1),"")</f>
        <v/>
      </c>
      <c r="AG648" s="6" t="str">
        <f>IFERROR(INDEX(bombas!H:H,MATCH(B648,bombas!I:I,0),1),"")</f>
        <v/>
      </c>
      <c r="AI648" s="4" t="str">
        <f t="shared" si="142"/>
        <v/>
      </c>
      <c r="AJ648" s="4"/>
      <c r="AK648" s="127" t="str">
        <f t="shared" si="136"/>
        <v/>
      </c>
      <c r="AL648" s="2" t="str">
        <f>IFERROR(IF(INDEX(AL$1:AL647,MATCH(I648,I$1:I647,0),1)=0,"",INDEX(AL$1:AL647,MATCH(I648,I$1:I647,0),1)),"")</f>
        <v/>
      </c>
      <c r="AM648" s="2" t="str">
        <f>IFERROR(IF(INDEX(AM$1:AM647,MATCH(I648,I$1:I647,0),1)=0,"",INDEX(AM$1:AM647,MATCH(I648,I$1:I647,0),1)),"")</f>
        <v/>
      </c>
      <c r="AN648" s="2" t="str">
        <f>IFERROR(IF(INDEX(AN$1:AN647,MATCH(I648,I$1:I647,0),1)=0,"",INDEX(AN$1:AN647,MATCH(I648,I$1:I647,0),1)),"")</f>
        <v/>
      </c>
      <c r="BB648" s="4"/>
      <c r="BG648" s="5"/>
      <c r="BH648" s="4" t="str">
        <f>IF(IFERROR(VLOOKUP(F648,F649:F$1993,1,0),"")="","",COUNTIF(F:F,F648))</f>
        <v/>
      </c>
      <c r="BI648" s="4"/>
      <c r="BK648" s="5"/>
      <c r="BL648" s="5"/>
      <c r="BM648" s="5" t="str">
        <f>IF(B648="","",IF(BH648="",1+(MAX(BM$2:BM647)),""))</f>
        <v/>
      </c>
      <c r="BN648" s="5" t="str">
        <f t="shared" si="138"/>
        <v/>
      </c>
      <c r="BO648" s="5" t="str">
        <f t="shared" si="139"/>
        <v/>
      </c>
      <c r="BP648" s="15" t="str">
        <f t="shared" si="140"/>
        <v/>
      </c>
      <c r="BQ648" s="29"/>
      <c r="BR648" s="16"/>
      <c r="BS648" s="5" t="str">
        <f t="shared" si="135"/>
        <v/>
      </c>
      <c r="BU648" s="5"/>
      <c r="BV648" s="5" t="str">
        <f t="shared" si="141"/>
        <v/>
      </c>
      <c r="BW648" s="5" t="str">
        <f>IF(I648="","",IFERROR(IF(VLOOKUP(I648,I$2:I647,1,0)=0,"",""),I648))</f>
        <v/>
      </c>
      <c r="BX648" s="25" t="str">
        <f>IF(BW648="","",(IFERROR(VLOOKUP(MID(BW648,1,1),$CO$2:CS$28,3,0),0)+IFERROR(VLOOKUP(MID(BW648,2,1),CO$2:CS$28,4,0),0)+IFERROR(VLOOKUP(MID(BW648,3,1),CO$2:CS$28,5,0),0)+(ROW(BW648)/1000000000000)))</f>
        <v/>
      </c>
      <c r="BY648" s="5"/>
      <c r="BZ648" s="5">
        <v>647</v>
      </c>
      <c r="CA648" s="5" t="str">
        <f>IFERROR(VLOOKUP(BZ648,BV$2:BW1724,2,0),"")</f>
        <v/>
      </c>
      <c r="CB648" s="5"/>
      <c r="CD648" s="5"/>
      <c r="CU648" s="5" t="e">
        <f>IF(REPORTE!AH$2="si",IF(F648=VALUE(REPORTE!C$11),IF(SUM(CU649:CU$1993),CONCATENATE(INT(B648),", "),INT(B648)),""),IF(F648=VALUE(REPORTE!C$10),IF(SUM(CU649:CU$1993),CONCATENATE(INT(B648),", "),INT(B648)),""))</f>
        <v>#VALUE!</v>
      </c>
      <c r="CY648" s="5"/>
      <c r="CZ648" s="5"/>
      <c r="DA648" s="5"/>
      <c r="DB648" s="5"/>
    </row>
    <row r="649" spans="1:106" ht="15" customHeight="1" x14ac:dyDescent="0.25">
      <c r="A649" s="4" t="str">
        <f t="shared" si="137"/>
        <v/>
      </c>
      <c r="B649" s="3"/>
      <c r="G649" s="1" t="str">
        <f>IFERROR(INDEX('padron cfe'!B:B,MATCH(DATOS!F649,'padron cfe'!A:A,0),1),"")</f>
        <v/>
      </c>
      <c r="J649" s="2" t="str">
        <f>IFERROR(INDEX('padron cfe'!C:C,MATCH(DATOS!F649,'padron cfe'!A:A,0),1),"")</f>
        <v/>
      </c>
      <c r="L649" s="4" t="str">
        <f>IFERROR(IF(VLOOKUP(I649,I$2:L648,4,0)=0,"",VLOOKUP(I649,I$2:L648,4,0)),"")</f>
        <v/>
      </c>
      <c r="M649" s="4" t="str">
        <f>IFERROR(IF(VLOOKUP(I649,I$2:M648,5,0)=0,"",VLOOKUP(I649,I$2:M648,5,0)),"")</f>
        <v/>
      </c>
      <c r="S649"/>
      <c r="T649" s="2" t="str">
        <f>IFERROR(INDEX('padron cfe'!D:D,MATCH(DATOS!F649,'padron cfe'!A:A,0),1),"")</f>
        <v/>
      </c>
      <c r="AF649" s="97" t="str">
        <f>IFERROR(INDEX(bombas!F:F,MATCH(B649,bombas!I:I,0),1),"")</f>
        <v/>
      </c>
      <c r="AG649" s="6" t="str">
        <f>IFERROR(INDEX(bombas!H:H,MATCH(B649,bombas!I:I,0),1),"")</f>
        <v/>
      </c>
      <c r="AI649" s="4" t="str">
        <f t="shared" si="142"/>
        <v/>
      </c>
      <c r="AJ649" s="4"/>
      <c r="AK649" s="127" t="str">
        <f t="shared" si="136"/>
        <v/>
      </c>
      <c r="AL649" s="2" t="str">
        <f>IFERROR(IF(INDEX(AL$1:AL648,MATCH(I649,I$1:I648,0),1)=0,"",INDEX(AL$1:AL648,MATCH(I649,I$1:I648,0),1)),"")</f>
        <v/>
      </c>
      <c r="AM649" s="2" t="str">
        <f>IFERROR(IF(INDEX(AM$1:AM648,MATCH(I649,I$1:I648,0),1)=0,"",INDEX(AM$1:AM648,MATCH(I649,I$1:I648,0),1)),"")</f>
        <v/>
      </c>
      <c r="AN649" s="2" t="str">
        <f>IFERROR(IF(INDEX(AN$1:AN648,MATCH(I649,I$1:I648,0),1)=0,"",INDEX(AN$1:AN648,MATCH(I649,I$1:I648,0),1)),"")</f>
        <v/>
      </c>
      <c r="BB649" s="4"/>
      <c r="BG649" s="5"/>
      <c r="BH649" s="4" t="str">
        <f>IF(IFERROR(VLOOKUP(F649,F650:F$1993,1,0),"")="","",COUNTIF(F:F,F649))</f>
        <v/>
      </c>
      <c r="BI649" s="4"/>
      <c r="BK649" s="5"/>
      <c r="BL649" s="5"/>
      <c r="BM649" s="5" t="str">
        <f>IF(B649="","",IF(BH649="",1+(MAX(BM$2:BM648)),""))</f>
        <v/>
      </c>
      <c r="BN649" s="5" t="str">
        <f t="shared" si="138"/>
        <v/>
      </c>
      <c r="BO649" s="5" t="str">
        <f t="shared" si="139"/>
        <v/>
      </c>
      <c r="BP649" s="15" t="str">
        <f t="shared" si="140"/>
        <v/>
      </c>
      <c r="BQ649" s="29"/>
      <c r="BR649" s="16"/>
      <c r="BS649" s="5" t="str">
        <f t="shared" si="135"/>
        <v/>
      </c>
      <c r="BU649" s="5"/>
      <c r="BV649" s="5" t="str">
        <f t="shared" si="141"/>
        <v/>
      </c>
      <c r="BW649" s="5" t="str">
        <f>IF(I649="","",IFERROR(IF(VLOOKUP(I649,I$2:I648,1,0)=0,"",""),I649))</f>
        <v/>
      </c>
      <c r="BX649" s="25" t="str">
        <f>IF(BW649="","",(IFERROR(VLOOKUP(MID(BW649,1,1),$CO$2:CS$28,3,0),0)+IFERROR(VLOOKUP(MID(BW649,2,1),CO$2:CS$28,4,0),0)+IFERROR(VLOOKUP(MID(BW649,3,1),CO$2:CS$28,5,0),0)+(ROW(BW649)/1000000000000)))</f>
        <v/>
      </c>
      <c r="BY649" s="5"/>
      <c r="BZ649" s="5">
        <v>648</v>
      </c>
      <c r="CA649" s="5" t="str">
        <f>IFERROR(VLOOKUP(BZ649,BV$2:BW1725,2,0),"")</f>
        <v/>
      </c>
      <c r="CB649" s="5"/>
      <c r="CD649" s="5"/>
      <c r="CU649" s="5" t="e">
        <f>IF(REPORTE!AH$2="si",IF(F649=VALUE(REPORTE!C$11),IF(SUM(CU650:CU$1993),CONCATENATE(INT(B649),", "),INT(B649)),""),IF(F649=VALUE(REPORTE!C$10),IF(SUM(CU650:CU$1993),CONCATENATE(INT(B649),", "),INT(B649)),""))</f>
        <v>#VALUE!</v>
      </c>
      <c r="CY649" s="5"/>
      <c r="CZ649" s="5"/>
      <c r="DA649" s="5"/>
      <c r="DB649" s="5"/>
    </row>
    <row r="650" spans="1:106" ht="15" customHeight="1" x14ac:dyDescent="0.25">
      <c r="A650" s="4" t="str">
        <f t="shared" si="137"/>
        <v/>
      </c>
      <c r="B650" s="3"/>
      <c r="G650" s="1" t="str">
        <f>IFERROR(INDEX('padron cfe'!B:B,MATCH(DATOS!F650,'padron cfe'!A:A,0),1),"")</f>
        <v/>
      </c>
      <c r="J650" s="2" t="str">
        <f>IFERROR(INDEX('padron cfe'!C:C,MATCH(DATOS!F650,'padron cfe'!A:A,0),1),"")</f>
        <v/>
      </c>
      <c r="L650" s="4" t="str">
        <f>IFERROR(IF(VLOOKUP(I650,I$2:L649,4,0)=0,"",VLOOKUP(I650,I$2:L649,4,0)),"")</f>
        <v/>
      </c>
      <c r="M650" s="4" t="str">
        <f>IFERROR(IF(VLOOKUP(I650,I$2:M649,5,0)=0,"",VLOOKUP(I650,I$2:M649,5,0)),"")</f>
        <v/>
      </c>
      <c r="S650"/>
      <c r="T650" s="2" t="str">
        <f>IFERROR(INDEX('padron cfe'!D:D,MATCH(DATOS!F650,'padron cfe'!A:A,0),1),"")</f>
        <v/>
      </c>
      <c r="AF650" s="97" t="str">
        <f>IFERROR(INDEX(bombas!F:F,MATCH(B650,bombas!I:I,0),1),"")</f>
        <v/>
      </c>
      <c r="AG650" s="6" t="str">
        <f>IFERROR(INDEX(bombas!H:H,MATCH(B650,bombas!I:I,0),1),"")</f>
        <v/>
      </c>
      <c r="AI650" s="4" t="str">
        <f t="shared" si="142"/>
        <v/>
      </c>
      <c r="AJ650" s="4"/>
      <c r="AK650" s="127" t="str">
        <f t="shared" si="136"/>
        <v/>
      </c>
      <c r="AL650" s="2" t="str">
        <f>IFERROR(IF(INDEX(AL$1:AL649,MATCH(I650,I$1:I649,0),1)=0,"",INDEX(AL$1:AL649,MATCH(I650,I$1:I649,0),1)),"")</f>
        <v/>
      </c>
      <c r="AM650" s="2" t="str">
        <f>IFERROR(IF(INDEX(AM$1:AM649,MATCH(I650,I$1:I649,0),1)=0,"",INDEX(AM$1:AM649,MATCH(I650,I$1:I649,0),1)),"")</f>
        <v/>
      </c>
      <c r="AN650" s="2" t="str">
        <f>IFERROR(IF(INDEX(AN$1:AN649,MATCH(I650,I$1:I649,0),1)=0,"",INDEX(AN$1:AN649,MATCH(I650,I$1:I649,0),1)),"")</f>
        <v/>
      </c>
      <c r="BB650" s="4"/>
      <c r="BG650" s="5"/>
      <c r="BH650" s="4" t="str">
        <f>IF(IFERROR(VLOOKUP(F650,F651:F$1993,1,0),"")="","",COUNTIF(F:F,F650))</f>
        <v/>
      </c>
      <c r="BI650" s="4"/>
      <c r="BK650" s="5"/>
      <c r="BL650" s="5"/>
      <c r="BM650" s="5" t="str">
        <f>IF(B650="","",IF(BH650="",1+(MAX(BM$2:BM649)),""))</f>
        <v/>
      </c>
      <c r="BN650" s="5" t="str">
        <f t="shared" si="138"/>
        <v/>
      </c>
      <c r="BO650" s="5" t="str">
        <f t="shared" si="139"/>
        <v/>
      </c>
      <c r="BP650" s="15" t="str">
        <f t="shared" si="140"/>
        <v/>
      </c>
      <c r="BQ650" s="29"/>
      <c r="BR650" s="16"/>
      <c r="BS650" s="5" t="str">
        <f t="shared" si="135"/>
        <v/>
      </c>
      <c r="BU650" s="5"/>
      <c r="BV650" s="5" t="str">
        <f t="shared" si="141"/>
        <v/>
      </c>
      <c r="BW650" s="5" t="str">
        <f>IF(I650="","",IFERROR(IF(VLOOKUP(I650,I$2:I649,1,0)=0,"",""),I650))</f>
        <v/>
      </c>
      <c r="BX650" s="25" t="str">
        <f>IF(BW650="","",(IFERROR(VLOOKUP(MID(BW650,1,1),$CO$2:CS$28,3,0),0)+IFERROR(VLOOKUP(MID(BW650,2,1),CO$2:CS$28,4,0),0)+IFERROR(VLOOKUP(MID(BW650,3,1),CO$2:CS$28,5,0),0)+(ROW(BW650)/1000000000000)))</f>
        <v/>
      </c>
      <c r="BY650" s="5"/>
      <c r="BZ650" s="5">
        <v>649</v>
      </c>
      <c r="CA650" s="5" t="str">
        <f>IFERROR(VLOOKUP(BZ650,BV$2:BW1726,2,0),"")</f>
        <v/>
      </c>
      <c r="CB650" s="5"/>
      <c r="CD650" s="5"/>
      <c r="CU650" s="5" t="e">
        <f>IF(REPORTE!AH$2="si",IF(F650=VALUE(REPORTE!C$11),IF(SUM(CU651:CU$1993),CONCATENATE(INT(B650),", "),INT(B650)),""),IF(F650=VALUE(REPORTE!C$10),IF(SUM(CU651:CU$1993),CONCATENATE(INT(B650),", "),INT(B650)),""))</f>
        <v>#VALUE!</v>
      </c>
      <c r="CY650" s="5"/>
      <c r="CZ650" s="5"/>
      <c r="DA650" s="5"/>
      <c r="DB650" s="5"/>
    </row>
    <row r="651" spans="1:106" ht="15" customHeight="1" x14ac:dyDescent="0.25">
      <c r="A651" s="4" t="str">
        <f t="shared" si="137"/>
        <v/>
      </c>
      <c r="B651" s="3"/>
      <c r="G651" s="1" t="str">
        <f>IFERROR(INDEX('padron cfe'!B:B,MATCH(DATOS!F651,'padron cfe'!A:A,0),1),"")</f>
        <v/>
      </c>
      <c r="J651" s="2" t="str">
        <f>IFERROR(INDEX('padron cfe'!C:C,MATCH(DATOS!F651,'padron cfe'!A:A,0),1),"")</f>
        <v/>
      </c>
      <c r="L651" s="4" t="str">
        <f>IFERROR(IF(VLOOKUP(I651,I$2:L650,4,0)=0,"",VLOOKUP(I651,I$2:L650,4,0)),"")</f>
        <v/>
      </c>
      <c r="M651" s="4" t="str">
        <f>IFERROR(IF(VLOOKUP(I651,I$2:M650,5,0)=0,"",VLOOKUP(I651,I$2:M650,5,0)),"")</f>
        <v/>
      </c>
      <c r="S651"/>
      <c r="T651" s="2" t="str">
        <f>IFERROR(INDEX('padron cfe'!D:D,MATCH(DATOS!F651,'padron cfe'!A:A,0),1),"")</f>
        <v/>
      </c>
      <c r="AF651" s="97" t="str">
        <f>IFERROR(INDEX(bombas!F:F,MATCH(B651,bombas!I:I,0),1),"")</f>
        <v/>
      </c>
      <c r="AG651" s="6" t="str">
        <f>IFERROR(INDEX(bombas!H:H,MATCH(B651,bombas!I:I,0),1),"")</f>
        <v/>
      </c>
      <c r="AI651" s="4" t="str">
        <f t="shared" si="142"/>
        <v/>
      </c>
      <c r="AJ651" s="4"/>
      <c r="AK651" s="127" t="str">
        <f t="shared" si="136"/>
        <v/>
      </c>
      <c r="AL651" s="2" t="str">
        <f>IFERROR(IF(INDEX(AL$1:AL650,MATCH(I651,I$1:I650,0),1)=0,"",INDEX(AL$1:AL650,MATCH(I651,I$1:I650,0),1)),"")</f>
        <v/>
      </c>
      <c r="AM651" s="2" t="str">
        <f>IFERROR(IF(INDEX(AM$1:AM650,MATCH(I651,I$1:I650,0),1)=0,"",INDEX(AM$1:AM650,MATCH(I651,I$1:I650,0),1)),"")</f>
        <v/>
      </c>
      <c r="AN651" s="2" t="str">
        <f>IFERROR(IF(INDEX(AN$1:AN650,MATCH(I651,I$1:I650,0),1)=0,"",INDEX(AN$1:AN650,MATCH(I651,I$1:I650,0),1)),"")</f>
        <v/>
      </c>
      <c r="BB651" s="4"/>
      <c r="BG651" s="5"/>
      <c r="BH651" s="4" t="str">
        <f>IF(IFERROR(VLOOKUP(F651,F652:F$1993,1,0),"")="","",COUNTIF(F:F,F651))</f>
        <v/>
      </c>
      <c r="BI651" s="4"/>
      <c r="BK651" s="5"/>
      <c r="BL651" s="5"/>
      <c r="BM651" s="5" t="str">
        <f>IF(B651="","",IF(BH651="",1+(MAX(BM$2:BM650)),""))</f>
        <v/>
      </c>
      <c r="BN651" s="5" t="str">
        <f t="shared" si="138"/>
        <v/>
      </c>
      <c r="BO651" s="5" t="str">
        <f t="shared" si="139"/>
        <v/>
      </c>
      <c r="BP651" s="15" t="str">
        <f t="shared" si="140"/>
        <v/>
      </c>
      <c r="BQ651" s="29"/>
      <c r="BR651" s="16"/>
      <c r="BS651" s="5" t="str">
        <f t="shared" si="135"/>
        <v/>
      </c>
      <c r="BU651" s="5"/>
      <c r="BV651" s="5" t="str">
        <f t="shared" si="141"/>
        <v/>
      </c>
      <c r="BW651" s="5" t="str">
        <f>IF(I651="","",IFERROR(IF(VLOOKUP(I651,I$2:I650,1,0)=0,"",""),I651))</f>
        <v/>
      </c>
      <c r="BX651" s="25" t="str">
        <f>IF(BW651="","",(IFERROR(VLOOKUP(MID(BW651,1,1),$CO$2:CS$28,3,0),0)+IFERROR(VLOOKUP(MID(BW651,2,1),CO$2:CS$28,4,0),0)+IFERROR(VLOOKUP(MID(BW651,3,1),CO$2:CS$28,5,0),0)+(ROW(BW651)/1000000000000)))</f>
        <v/>
      </c>
      <c r="BY651" s="5"/>
      <c r="BZ651" s="5">
        <v>650</v>
      </c>
      <c r="CA651" s="5" t="str">
        <f>IFERROR(VLOOKUP(BZ651,BV$2:BW1727,2,0),"")</f>
        <v/>
      </c>
      <c r="CB651" s="5"/>
      <c r="CD651" s="5"/>
      <c r="CU651" s="5" t="e">
        <f>IF(REPORTE!AH$2="si",IF(F651=VALUE(REPORTE!C$11),IF(SUM(CU652:CU$1993),CONCATENATE(INT(B651),", "),INT(B651)),""),IF(F651=VALUE(REPORTE!C$10),IF(SUM(CU652:CU$1993),CONCATENATE(INT(B651),", "),INT(B651)),""))</f>
        <v>#VALUE!</v>
      </c>
      <c r="CY651" s="5"/>
      <c r="CZ651" s="5"/>
      <c r="DA651" s="5"/>
      <c r="DB651" s="5"/>
    </row>
    <row r="652" spans="1:106" ht="15" customHeight="1" x14ac:dyDescent="0.25">
      <c r="A652" s="4" t="str">
        <f t="shared" si="137"/>
        <v/>
      </c>
      <c r="B652" s="3"/>
      <c r="G652" s="1" t="str">
        <f>IFERROR(INDEX('padron cfe'!B:B,MATCH(DATOS!F652,'padron cfe'!A:A,0),1),"")</f>
        <v/>
      </c>
      <c r="J652" s="2" t="str">
        <f>IFERROR(INDEX('padron cfe'!C:C,MATCH(DATOS!F652,'padron cfe'!A:A,0),1),"")</f>
        <v/>
      </c>
      <c r="L652" s="4" t="str">
        <f>IFERROR(IF(VLOOKUP(I652,I$2:L651,4,0)=0,"",VLOOKUP(I652,I$2:L651,4,0)),"")</f>
        <v/>
      </c>
      <c r="M652" s="4" t="str">
        <f>IFERROR(IF(VLOOKUP(I652,I$2:M651,5,0)=0,"",VLOOKUP(I652,I$2:M651,5,0)),"")</f>
        <v/>
      </c>
      <c r="S652"/>
      <c r="T652" s="2" t="str">
        <f>IFERROR(INDEX('padron cfe'!D:D,MATCH(DATOS!F652,'padron cfe'!A:A,0),1),"")</f>
        <v/>
      </c>
      <c r="AF652" s="97" t="str">
        <f>IFERROR(INDEX(bombas!F:F,MATCH(B652,bombas!I:I,0),1),"")</f>
        <v/>
      </c>
      <c r="AG652" s="6" t="str">
        <f>IFERROR(INDEX(bombas!H:H,MATCH(B652,bombas!I:I,0),1),"")</f>
        <v/>
      </c>
      <c r="AI652" s="4" t="str">
        <f t="shared" si="142"/>
        <v/>
      </c>
      <c r="AJ652" s="4"/>
      <c r="AK652" s="127" t="str">
        <f t="shared" si="136"/>
        <v/>
      </c>
      <c r="AL652" s="2" t="str">
        <f>IFERROR(IF(INDEX(AL$1:AL651,MATCH(I652,I$1:I651,0),1)=0,"",INDEX(AL$1:AL651,MATCH(I652,I$1:I651,0),1)),"")</f>
        <v/>
      </c>
      <c r="AM652" s="2" t="str">
        <f>IFERROR(IF(INDEX(AM$1:AM651,MATCH(I652,I$1:I651,0),1)=0,"",INDEX(AM$1:AM651,MATCH(I652,I$1:I651,0),1)),"")</f>
        <v/>
      </c>
      <c r="AN652" s="2" t="str">
        <f>IFERROR(IF(INDEX(AN$1:AN651,MATCH(I652,I$1:I651,0),1)=0,"",INDEX(AN$1:AN651,MATCH(I652,I$1:I651,0),1)),"")</f>
        <v/>
      </c>
      <c r="BB652" s="4"/>
      <c r="BG652" s="5"/>
      <c r="BH652" s="4" t="str">
        <f>IF(IFERROR(VLOOKUP(F652,F653:F$1993,1,0),"")="","",COUNTIF(F:F,F652))</f>
        <v/>
      </c>
      <c r="BI652" s="4"/>
      <c r="BK652" s="5"/>
      <c r="BL652" s="5"/>
      <c r="BM652" s="5" t="str">
        <f>IF(B652="","",IF(BH652="",1+(MAX(BM$2:BM651)),""))</f>
        <v/>
      </c>
      <c r="BN652" s="5" t="str">
        <f t="shared" si="138"/>
        <v/>
      </c>
      <c r="BO652" s="5" t="str">
        <f t="shared" si="139"/>
        <v/>
      </c>
      <c r="BP652" s="15" t="str">
        <f t="shared" si="140"/>
        <v/>
      </c>
      <c r="BQ652" s="29"/>
      <c r="BR652" s="16"/>
      <c r="BS652" s="5" t="str">
        <f t="shared" si="135"/>
        <v/>
      </c>
      <c r="BU652" s="5"/>
      <c r="BV652" s="5" t="str">
        <f t="shared" si="141"/>
        <v/>
      </c>
      <c r="BW652" s="5" t="str">
        <f>IF(I652="","",IFERROR(IF(VLOOKUP(I652,I$2:I651,1,0)=0,"",""),I652))</f>
        <v/>
      </c>
      <c r="BX652" s="25" t="str">
        <f>IF(BW652="","",(IFERROR(VLOOKUP(MID(BW652,1,1),$CO$2:CS$28,3,0),0)+IFERROR(VLOOKUP(MID(BW652,2,1),CO$2:CS$28,4,0),0)+IFERROR(VLOOKUP(MID(BW652,3,1),CO$2:CS$28,5,0),0)+(ROW(BW652)/1000000000000)))</f>
        <v/>
      </c>
      <c r="BY652" s="5"/>
      <c r="BZ652" s="5">
        <v>651</v>
      </c>
      <c r="CA652" s="5" t="str">
        <f>IFERROR(VLOOKUP(BZ652,BV$2:BW1728,2,0),"")</f>
        <v/>
      </c>
      <c r="CB652" s="5"/>
      <c r="CD652" s="5"/>
      <c r="CU652" s="5" t="e">
        <f>IF(REPORTE!AH$2="si",IF(F652=VALUE(REPORTE!C$11),IF(SUM(CU653:CU$1993),CONCATENATE(INT(B652),", "),INT(B652)),""),IF(F652=VALUE(REPORTE!C$10),IF(SUM(CU653:CU$1993),CONCATENATE(INT(B652),", "),INT(B652)),""))</f>
        <v>#VALUE!</v>
      </c>
      <c r="CY652" s="5"/>
      <c r="CZ652" s="5"/>
      <c r="DA652" s="5"/>
      <c r="DB652" s="5"/>
    </row>
    <row r="653" spans="1:106" ht="15" customHeight="1" x14ac:dyDescent="0.25">
      <c r="A653" s="4" t="str">
        <f t="shared" si="137"/>
        <v/>
      </c>
      <c r="B653" s="3"/>
      <c r="G653" s="1" t="str">
        <f>IFERROR(INDEX('padron cfe'!B:B,MATCH(DATOS!F653,'padron cfe'!A:A,0),1),"")</f>
        <v/>
      </c>
      <c r="J653" s="2" t="str">
        <f>IFERROR(INDEX('padron cfe'!C:C,MATCH(DATOS!F653,'padron cfe'!A:A,0),1),"")</f>
        <v/>
      </c>
      <c r="L653" s="4" t="str">
        <f>IFERROR(IF(VLOOKUP(I653,I$2:L652,4,0)=0,"",VLOOKUP(I653,I$2:L652,4,0)),"")</f>
        <v/>
      </c>
      <c r="M653" s="4" t="str">
        <f>IFERROR(IF(VLOOKUP(I653,I$2:M652,5,0)=0,"",VLOOKUP(I653,I$2:M652,5,0)),"")</f>
        <v/>
      </c>
      <c r="S653"/>
      <c r="T653" s="2" t="str">
        <f>IFERROR(INDEX('padron cfe'!D:D,MATCH(DATOS!F653,'padron cfe'!A:A,0),1),"")</f>
        <v/>
      </c>
      <c r="AF653" s="97" t="str">
        <f>IFERROR(INDEX(bombas!F:F,MATCH(B653,bombas!I:I,0),1),"")</f>
        <v/>
      </c>
      <c r="AG653" s="6" t="str">
        <f>IFERROR(INDEX(bombas!H:H,MATCH(B653,bombas!I:I,0),1),"")</f>
        <v/>
      </c>
      <c r="AI653" s="4" t="str">
        <f t="shared" si="142"/>
        <v/>
      </c>
      <c r="AJ653" s="4"/>
      <c r="AK653" s="127" t="str">
        <f t="shared" si="136"/>
        <v/>
      </c>
      <c r="AL653" s="2" t="str">
        <f>IFERROR(IF(INDEX(AL$1:AL652,MATCH(I653,I$1:I652,0),1)=0,"",INDEX(AL$1:AL652,MATCH(I653,I$1:I652,0),1)),"")</f>
        <v/>
      </c>
      <c r="AM653" s="2" t="str">
        <f>IFERROR(IF(INDEX(AM$1:AM652,MATCH(I653,I$1:I652,0),1)=0,"",INDEX(AM$1:AM652,MATCH(I653,I$1:I652,0),1)),"")</f>
        <v/>
      </c>
      <c r="AN653" s="2" t="str">
        <f>IFERROR(IF(INDEX(AN$1:AN652,MATCH(I653,I$1:I652,0),1)=0,"",INDEX(AN$1:AN652,MATCH(I653,I$1:I652,0),1)),"")</f>
        <v/>
      </c>
      <c r="BB653" s="4"/>
      <c r="BG653" s="5"/>
      <c r="BH653" s="4" t="str">
        <f>IF(IFERROR(VLOOKUP(F653,F654:F$1993,1,0),"")="","",COUNTIF(F:F,F653))</f>
        <v/>
      </c>
      <c r="BI653" s="4"/>
      <c r="BK653" s="5"/>
      <c r="BL653" s="5"/>
      <c r="BM653" s="5" t="str">
        <f>IF(B653="","",IF(BH653="",1+(MAX(BM$2:BM652)),""))</f>
        <v/>
      </c>
      <c r="BN653" s="5" t="str">
        <f t="shared" si="138"/>
        <v/>
      </c>
      <c r="BO653" s="5" t="str">
        <f t="shared" si="139"/>
        <v/>
      </c>
      <c r="BP653" s="15" t="str">
        <f t="shared" si="140"/>
        <v/>
      </c>
      <c r="BQ653" s="29"/>
      <c r="BR653" s="16"/>
      <c r="BS653" s="5" t="str">
        <f t="shared" si="135"/>
        <v/>
      </c>
      <c r="BU653" s="5"/>
      <c r="BV653" s="5" t="str">
        <f t="shared" si="141"/>
        <v/>
      </c>
      <c r="BW653" s="5" t="str">
        <f>IF(I653="","",IFERROR(IF(VLOOKUP(I653,I$2:I652,1,0)=0,"",""),I653))</f>
        <v/>
      </c>
      <c r="BX653" s="25" t="str">
        <f>IF(BW653="","",(IFERROR(VLOOKUP(MID(BW653,1,1),$CO$2:CS$28,3,0),0)+IFERROR(VLOOKUP(MID(BW653,2,1),CO$2:CS$28,4,0),0)+IFERROR(VLOOKUP(MID(BW653,3,1),CO$2:CS$28,5,0),0)+(ROW(BW653)/1000000000000)))</f>
        <v/>
      </c>
      <c r="BY653" s="5"/>
      <c r="BZ653" s="5">
        <v>652</v>
      </c>
      <c r="CA653" s="5" t="str">
        <f>IFERROR(VLOOKUP(BZ653,BV$2:BW1729,2,0),"")</f>
        <v/>
      </c>
      <c r="CB653" s="5"/>
      <c r="CD653" s="5"/>
      <c r="CU653" s="5" t="e">
        <f>IF(REPORTE!AH$2="si",IF(F653=VALUE(REPORTE!C$11),IF(SUM(CU654:CU$1993),CONCATENATE(INT(B653),", "),INT(B653)),""),IF(F653=VALUE(REPORTE!C$10),IF(SUM(CU654:CU$1993),CONCATENATE(INT(B653),", "),INT(B653)),""))</f>
        <v>#VALUE!</v>
      </c>
      <c r="CY653" s="5"/>
      <c r="CZ653" s="5"/>
      <c r="DA653" s="5"/>
      <c r="DB653" s="5"/>
    </row>
    <row r="654" spans="1:106" ht="15" customHeight="1" x14ac:dyDescent="0.25">
      <c r="A654" s="4" t="str">
        <f t="shared" si="137"/>
        <v/>
      </c>
      <c r="B654" s="3"/>
      <c r="G654" s="1" t="str">
        <f>IFERROR(INDEX('padron cfe'!B:B,MATCH(DATOS!F654,'padron cfe'!A:A,0),1),"")</f>
        <v/>
      </c>
      <c r="J654" s="2" t="str">
        <f>IFERROR(INDEX('padron cfe'!C:C,MATCH(DATOS!F654,'padron cfe'!A:A,0),1),"")</f>
        <v/>
      </c>
      <c r="L654" s="4" t="str">
        <f>IFERROR(IF(VLOOKUP(I654,I$2:L653,4,0)=0,"",VLOOKUP(I654,I$2:L653,4,0)),"")</f>
        <v/>
      </c>
      <c r="M654" s="4" t="str">
        <f>IFERROR(IF(VLOOKUP(I654,I$2:M653,5,0)=0,"",VLOOKUP(I654,I$2:M653,5,0)),"")</f>
        <v/>
      </c>
      <c r="S654"/>
      <c r="T654" s="2" t="str">
        <f>IFERROR(INDEX('padron cfe'!D:D,MATCH(DATOS!F654,'padron cfe'!A:A,0),1),"")</f>
        <v/>
      </c>
      <c r="AF654" s="97" t="str">
        <f>IFERROR(INDEX(bombas!F:F,MATCH(B654,bombas!I:I,0),1),"")</f>
        <v/>
      </c>
      <c r="AG654" s="6" t="str">
        <f>IFERROR(INDEX(bombas!H:H,MATCH(B654,bombas!I:I,0),1),"")</f>
        <v/>
      </c>
      <c r="AI654" s="4" t="str">
        <f t="shared" si="142"/>
        <v/>
      </c>
      <c r="AJ654" s="4"/>
      <c r="AK654" s="127" t="str">
        <f t="shared" si="136"/>
        <v/>
      </c>
      <c r="AL654" s="2" t="str">
        <f>IFERROR(IF(INDEX(AL$1:AL653,MATCH(I654,I$1:I653,0),1)=0,"",INDEX(AL$1:AL653,MATCH(I654,I$1:I653,0),1)),"")</f>
        <v/>
      </c>
      <c r="AM654" s="2" t="str">
        <f>IFERROR(IF(INDEX(AM$1:AM653,MATCH(I654,I$1:I653,0),1)=0,"",INDEX(AM$1:AM653,MATCH(I654,I$1:I653,0),1)),"")</f>
        <v/>
      </c>
      <c r="AN654" s="2" t="str">
        <f>IFERROR(IF(INDEX(AN$1:AN653,MATCH(I654,I$1:I653,0),1)=0,"",INDEX(AN$1:AN653,MATCH(I654,I$1:I653,0),1)),"")</f>
        <v/>
      </c>
      <c r="BB654" s="4"/>
      <c r="BG654" s="5"/>
      <c r="BH654" s="4" t="str">
        <f>IF(IFERROR(VLOOKUP(F654,F655:F$1993,1,0),"")="","",COUNTIF(F:F,F654))</f>
        <v/>
      </c>
      <c r="BI654" s="4"/>
      <c r="BK654" s="5"/>
      <c r="BL654" s="5"/>
      <c r="BM654" s="5" t="str">
        <f>IF(B654="","",IF(BH654="",1+(MAX(BM$2:BM653)),""))</f>
        <v/>
      </c>
      <c r="BN654" s="5" t="str">
        <f t="shared" si="138"/>
        <v/>
      </c>
      <c r="BO654" s="5" t="str">
        <f t="shared" si="139"/>
        <v/>
      </c>
      <c r="BP654" s="15" t="str">
        <f t="shared" si="140"/>
        <v/>
      </c>
      <c r="BQ654" s="29"/>
      <c r="BR654" s="16"/>
      <c r="BS654" s="5" t="str">
        <f t="shared" si="135"/>
        <v/>
      </c>
      <c r="BU654" s="5"/>
      <c r="BV654" s="5" t="str">
        <f t="shared" si="141"/>
        <v/>
      </c>
      <c r="BW654" s="5" t="str">
        <f>IF(I654="","",IFERROR(IF(VLOOKUP(I654,I$2:I653,1,0)=0,"",""),I654))</f>
        <v/>
      </c>
      <c r="BX654" s="25" t="str">
        <f>IF(BW654="","",(IFERROR(VLOOKUP(MID(BW654,1,1),$CO$2:CS$28,3,0),0)+IFERROR(VLOOKUP(MID(BW654,2,1),CO$2:CS$28,4,0),0)+IFERROR(VLOOKUP(MID(BW654,3,1),CO$2:CS$28,5,0),0)+(ROW(BW654)/1000000000000)))</f>
        <v/>
      </c>
      <c r="BY654" s="5"/>
      <c r="BZ654" s="5">
        <v>653</v>
      </c>
      <c r="CA654" s="5" t="str">
        <f>IFERROR(VLOOKUP(BZ654,BV$2:BW1730,2,0),"")</f>
        <v/>
      </c>
      <c r="CB654" s="5"/>
      <c r="CD654" s="5"/>
      <c r="CU654" s="5" t="e">
        <f>IF(REPORTE!AH$2="si",IF(F654=VALUE(REPORTE!C$11),IF(SUM(CU655:CU$1993),CONCATENATE(INT(B654),", "),INT(B654)),""),IF(F654=VALUE(REPORTE!C$10),IF(SUM(CU655:CU$1993),CONCATENATE(INT(B654),", "),INT(B654)),""))</f>
        <v>#VALUE!</v>
      </c>
      <c r="CY654" s="5"/>
      <c r="CZ654" s="5"/>
      <c r="DA654" s="5"/>
      <c r="DB654" s="5"/>
    </row>
    <row r="655" spans="1:106" ht="15" customHeight="1" x14ac:dyDescent="0.25">
      <c r="A655" s="4" t="str">
        <f t="shared" si="137"/>
        <v/>
      </c>
      <c r="B655" s="3"/>
      <c r="G655" s="1" t="str">
        <f>IFERROR(INDEX('padron cfe'!B:B,MATCH(DATOS!F655,'padron cfe'!A:A,0),1),"")</f>
        <v/>
      </c>
      <c r="J655" s="2" t="str">
        <f>IFERROR(INDEX('padron cfe'!C:C,MATCH(DATOS!F655,'padron cfe'!A:A,0),1),"")</f>
        <v/>
      </c>
      <c r="L655" s="4" t="str">
        <f>IFERROR(IF(VLOOKUP(I655,I$2:L654,4,0)=0,"",VLOOKUP(I655,I$2:L654,4,0)),"")</f>
        <v/>
      </c>
      <c r="M655" s="4" t="str">
        <f>IFERROR(IF(VLOOKUP(I655,I$2:M654,5,0)=0,"",VLOOKUP(I655,I$2:M654,5,0)),"")</f>
        <v/>
      </c>
      <c r="S655"/>
      <c r="T655" s="2" t="str">
        <f>IFERROR(INDEX('padron cfe'!D:D,MATCH(DATOS!F655,'padron cfe'!A:A,0),1),"")</f>
        <v/>
      </c>
      <c r="AF655" s="97" t="str">
        <f>IFERROR(INDEX(bombas!F:F,MATCH(B655,bombas!I:I,0),1),"")</f>
        <v/>
      </c>
      <c r="AG655" s="6" t="str">
        <f>IFERROR(INDEX(bombas!H:H,MATCH(B655,bombas!I:I,0),1),"")</f>
        <v/>
      </c>
      <c r="AI655" s="4" t="str">
        <f t="shared" si="142"/>
        <v/>
      </c>
      <c r="AJ655" s="4"/>
      <c r="AK655" s="127" t="str">
        <f t="shared" si="136"/>
        <v/>
      </c>
      <c r="AL655" s="2" t="str">
        <f>IFERROR(IF(INDEX(AL$1:AL654,MATCH(I655,I$1:I654,0),1)=0,"",INDEX(AL$1:AL654,MATCH(I655,I$1:I654,0),1)),"")</f>
        <v/>
      </c>
      <c r="AM655" s="2" t="str">
        <f>IFERROR(IF(INDEX(AM$1:AM654,MATCH(I655,I$1:I654,0),1)=0,"",INDEX(AM$1:AM654,MATCH(I655,I$1:I654,0),1)),"")</f>
        <v/>
      </c>
      <c r="AN655" s="2" t="str">
        <f>IFERROR(IF(INDEX(AN$1:AN654,MATCH(I655,I$1:I654,0),1)=0,"",INDEX(AN$1:AN654,MATCH(I655,I$1:I654,0),1)),"")</f>
        <v/>
      </c>
      <c r="BB655" s="4"/>
      <c r="BG655" s="5"/>
      <c r="BH655" s="4" t="str">
        <f>IF(IFERROR(VLOOKUP(F655,F656:F$1993,1,0),"")="","",COUNTIF(F:F,F655))</f>
        <v/>
      </c>
      <c r="BI655" s="4"/>
      <c r="BK655" s="5"/>
      <c r="BL655" s="5"/>
      <c r="BM655" s="5" t="str">
        <f>IF(B655="","",IF(BH655="",1+(MAX(BM$2:BM654)),""))</f>
        <v/>
      </c>
      <c r="BN655" s="5" t="str">
        <f t="shared" si="138"/>
        <v/>
      </c>
      <c r="BO655" s="5" t="str">
        <f t="shared" si="139"/>
        <v/>
      </c>
      <c r="BP655" s="15" t="str">
        <f t="shared" si="140"/>
        <v/>
      </c>
      <c r="BQ655" s="29"/>
      <c r="BR655" s="16"/>
      <c r="BS655" s="5" t="str">
        <f t="shared" si="135"/>
        <v/>
      </c>
      <c r="BU655" s="5"/>
      <c r="BV655" s="5" t="str">
        <f t="shared" si="141"/>
        <v/>
      </c>
      <c r="BW655" s="5" t="str">
        <f>IF(I655="","",IFERROR(IF(VLOOKUP(I655,I$2:I654,1,0)=0,"",""),I655))</f>
        <v/>
      </c>
      <c r="BX655" s="25" t="str">
        <f>IF(BW655="","",(IFERROR(VLOOKUP(MID(BW655,1,1),$CO$2:CS$28,3,0),0)+IFERROR(VLOOKUP(MID(BW655,2,1),CO$2:CS$28,4,0),0)+IFERROR(VLOOKUP(MID(BW655,3,1),CO$2:CS$28,5,0),0)+(ROW(BW655)/1000000000000)))</f>
        <v/>
      </c>
      <c r="BY655" s="5"/>
      <c r="BZ655" s="5">
        <v>654</v>
      </c>
      <c r="CA655" s="5" t="str">
        <f>IFERROR(VLOOKUP(BZ655,BV$2:BW1731,2,0),"")</f>
        <v/>
      </c>
      <c r="CB655" s="5"/>
      <c r="CD655" s="5"/>
      <c r="CU655" s="5" t="e">
        <f>IF(REPORTE!AH$2="si",IF(F655=VALUE(REPORTE!C$11),IF(SUM(CU656:CU$1993),CONCATENATE(INT(B655),", "),INT(B655)),""),IF(F655=VALUE(REPORTE!C$10),IF(SUM(CU656:CU$1993),CONCATENATE(INT(B655),", "),INT(B655)),""))</f>
        <v>#VALUE!</v>
      </c>
      <c r="CY655" s="5"/>
      <c r="CZ655" s="5"/>
      <c r="DA655" s="5"/>
      <c r="DB655" s="5"/>
    </row>
    <row r="656" spans="1:106" ht="15" customHeight="1" x14ac:dyDescent="0.25">
      <c r="A656" s="4" t="str">
        <f t="shared" si="137"/>
        <v/>
      </c>
      <c r="B656" s="3"/>
      <c r="G656" s="1" t="str">
        <f>IFERROR(INDEX('padron cfe'!B:B,MATCH(DATOS!F656,'padron cfe'!A:A,0),1),"")</f>
        <v/>
      </c>
      <c r="J656" s="2" t="str">
        <f>IFERROR(INDEX('padron cfe'!C:C,MATCH(DATOS!F656,'padron cfe'!A:A,0),1),"")</f>
        <v/>
      </c>
      <c r="L656" s="4" t="str">
        <f>IFERROR(IF(VLOOKUP(I656,I$2:L655,4,0)=0,"",VLOOKUP(I656,I$2:L655,4,0)),"")</f>
        <v/>
      </c>
      <c r="M656" s="4" t="str">
        <f>IFERROR(IF(VLOOKUP(I656,I$2:M655,5,0)=0,"",VLOOKUP(I656,I$2:M655,5,0)),"")</f>
        <v/>
      </c>
      <c r="S656"/>
      <c r="T656" s="2" t="str">
        <f>IFERROR(INDEX('padron cfe'!D:D,MATCH(DATOS!F656,'padron cfe'!A:A,0),1),"")</f>
        <v/>
      </c>
      <c r="AF656" s="97" t="str">
        <f>IFERROR(INDEX(bombas!F:F,MATCH(B656,bombas!I:I,0),1),"")</f>
        <v/>
      </c>
      <c r="AG656" s="6" t="str">
        <f>IFERROR(INDEX(bombas!H:H,MATCH(B656,bombas!I:I,0),1),"")</f>
        <v/>
      </c>
      <c r="AI656" s="4" t="str">
        <f t="shared" si="142"/>
        <v/>
      </c>
      <c r="AJ656" s="4"/>
      <c r="AK656" s="127" t="str">
        <f t="shared" si="136"/>
        <v/>
      </c>
      <c r="AL656" s="2" t="str">
        <f>IFERROR(IF(INDEX(AL$1:AL655,MATCH(I656,I$1:I655,0),1)=0,"",INDEX(AL$1:AL655,MATCH(I656,I$1:I655,0),1)),"")</f>
        <v/>
      </c>
      <c r="AM656" s="2" t="str">
        <f>IFERROR(IF(INDEX(AM$1:AM655,MATCH(I656,I$1:I655,0),1)=0,"",INDEX(AM$1:AM655,MATCH(I656,I$1:I655,0),1)),"")</f>
        <v/>
      </c>
      <c r="AN656" s="2" t="str">
        <f>IFERROR(IF(INDEX(AN$1:AN655,MATCH(I656,I$1:I655,0),1)=0,"",INDEX(AN$1:AN655,MATCH(I656,I$1:I655,0),1)),"")</f>
        <v/>
      </c>
      <c r="BB656" s="4"/>
      <c r="BG656" s="5"/>
      <c r="BH656" s="4" t="str">
        <f>IF(IFERROR(VLOOKUP(F656,F657:F$1993,1,0),"")="","",COUNTIF(F:F,F656))</f>
        <v/>
      </c>
      <c r="BI656" s="4"/>
      <c r="BK656" s="5"/>
      <c r="BL656" s="5"/>
      <c r="BM656" s="5" t="str">
        <f>IF(B656="","",IF(BH656="",1+(MAX(BM$2:BM655)),""))</f>
        <v/>
      </c>
      <c r="BN656" s="5" t="str">
        <f t="shared" si="138"/>
        <v/>
      </c>
      <c r="BO656" s="5" t="str">
        <f t="shared" si="139"/>
        <v/>
      </c>
      <c r="BP656" s="15" t="str">
        <f t="shared" si="140"/>
        <v/>
      </c>
      <c r="BQ656" s="29"/>
      <c r="BR656" s="16"/>
      <c r="BS656" s="5" t="str">
        <f t="shared" si="135"/>
        <v/>
      </c>
      <c r="BU656" s="5"/>
      <c r="BV656" s="5" t="str">
        <f t="shared" si="141"/>
        <v/>
      </c>
      <c r="BW656" s="5" t="str">
        <f>IF(I656="","",IFERROR(IF(VLOOKUP(I656,I$2:I655,1,0)=0,"",""),I656))</f>
        <v/>
      </c>
      <c r="BX656" s="25" t="str">
        <f>IF(BW656="","",(IFERROR(VLOOKUP(MID(BW656,1,1),$CO$2:CS$28,3,0),0)+IFERROR(VLOOKUP(MID(BW656,2,1),CO$2:CS$28,4,0),0)+IFERROR(VLOOKUP(MID(BW656,3,1),CO$2:CS$28,5,0),0)+(ROW(BW656)/1000000000000)))</f>
        <v/>
      </c>
      <c r="BY656" s="5"/>
      <c r="BZ656" s="5">
        <v>655</v>
      </c>
      <c r="CA656" s="5" t="str">
        <f>IFERROR(VLOOKUP(BZ656,BV$2:BW1732,2,0),"")</f>
        <v/>
      </c>
      <c r="CB656" s="5"/>
      <c r="CD656" s="5"/>
      <c r="CU656" s="5" t="e">
        <f>IF(REPORTE!AH$2="si",IF(F656=VALUE(REPORTE!C$11),IF(SUM(CU657:CU$1993),CONCATENATE(INT(B656),", "),INT(B656)),""),IF(F656=VALUE(REPORTE!C$10),IF(SUM(CU657:CU$1993),CONCATENATE(INT(B656),", "),INT(B656)),""))</f>
        <v>#VALUE!</v>
      </c>
      <c r="CY656" s="5"/>
      <c r="CZ656" s="5"/>
      <c r="DA656" s="5"/>
      <c r="DB656" s="5"/>
    </row>
    <row r="657" spans="1:106" ht="15" customHeight="1" x14ac:dyDescent="0.25">
      <c r="A657" s="4" t="str">
        <f t="shared" si="137"/>
        <v/>
      </c>
      <c r="B657" s="3"/>
      <c r="G657" s="1" t="str">
        <f>IFERROR(INDEX('padron cfe'!B:B,MATCH(DATOS!F657,'padron cfe'!A:A,0),1),"")</f>
        <v/>
      </c>
      <c r="J657" s="2" t="str">
        <f>IFERROR(INDEX('padron cfe'!C:C,MATCH(DATOS!F657,'padron cfe'!A:A,0),1),"")</f>
        <v/>
      </c>
      <c r="L657" s="4" t="str">
        <f>IFERROR(IF(VLOOKUP(I657,I$2:L656,4,0)=0,"",VLOOKUP(I657,I$2:L656,4,0)),"")</f>
        <v/>
      </c>
      <c r="M657" s="4" t="str">
        <f>IFERROR(IF(VLOOKUP(I657,I$2:M656,5,0)=0,"",VLOOKUP(I657,I$2:M656,5,0)),"")</f>
        <v/>
      </c>
      <c r="S657"/>
      <c r="T657" s="2" t="str">
        <f>IFERROR(INDEX('padron cfe'!D:D,MATCH(DATOS!F657,'padron cfe'!A:A,0),1),"")</f>
        <v/>
      </c>
      <c r="AF657" s="97" t="str">
        <f>IFERROR(INDEX(bombas!F:F,MATCH(B657,bombas!I:I,0),1),"")</f>
        <v/>
      </c>
      <c r="AG657" s="6" t="str">
        <f>IFERROR(INDEX(bombas!H:H,MATCH(B657,bombas!I:I,0),1),"")</f>
        <v/>
      </c>
      <c r="AI657" s="4" t="str">
        <f t="shared" si="142"/>
        <v/>
      </c>
      <c r="AJ657" s="4"/>
      <c r="AK657" s="127" t="str">
        <f t="shared" si="136"/>
        <v/>
      </c>
      <c r="AL657" s="2" t="str">
        <f>IFERROR(IF(INDEX(AL$1:AL656,MATCH(I657,I$1:I656,0),1)=0,"",INDEX(AL$1:AL656,MATCH(I657,I$1:I656,0),1)),"")</f>
        <v/>
      </c>
      <c r="AM657" s="2" t="str">
        <f>IFERROR(IF(INDEX(AM$1:AM656,MATCH(I657,I$1:I656,0),1)=0,"",INDEX(AM$1:AM656,MATCH(I657,I$1:I656,0),1)),"")</f>
        <v/>
      </c>
      <c r="AN657" s="2" t="str">
        <f>IFERROR(IF(INDEX(AN$1:AN656,MATCH(I657,I$1:I656,0),1)=0,"",INDEX(AN$1:AN656,MATCH(I657,I$1:I656,0),1)),"")</f>
        <v/>
      </c>
      <c r="BB657" s="4"/>
      <c r="BG657" s="5"/>
      <c r="BH657" s="4" t="str">
        <f>IF(IFERROR(VLOOKUP(F657,F658:F$1993,1,0),"")="","",COUNTIF(F:F,F657))</f>
        <v/>
      </c>
      <c r="BI657" s="4"/>
      <c r="BK657" s="5"/>
      <c r="BL657" s="5"/>
      <c r="BM657" s="5" t="str">
        <f>IF(B657="","",IF(BH657="",1+(MAX(BM$2:BM656)),""))</f>
        <v/>
      </c>
      <c r="BN657" s="5" t="str">
        <f t="shared" si="138"/>
        <v/>
      </c>
      <c r="BO657" s="5" t="str">
        <f t="shared" si="139"/>
        <v/>
      </c>
      <c r="BP657" s="15" t="str">
        <f t="shared" si="140"/>
        <v/>
      </c>
      <c r="BQ657" s="29"/>
      <c r="BR657" s="16"/>
      <c r="BS657" s="5" t="str">
        <f t="shared" si="135"/>
        <v/>
      </c>
      <c r="BU657" s="5"/>
      <c r="BV657" s="5" t="str">
        <f t="shared" si="141"/>
        <v/>
      </c>
      <c r="BW657" s="5" t="str">
        <f>IF(I657="","",IFERROR(IF(VLOOKUP(I657,I$2:I656,1,0)=0,"",""),I657))</f>
        <v/>
      </c>
      <c r="BX657" s="25" t="str">
        <f>IF(BW657="","",(IFERROR(VLOOKUP(MID(BW657,1,1),$CO$2:CS$28,3,0),0)+IFERROR(VLOOKUP(MID(BW657,2,1),CO$2:CS$28,4,0),0)+IFERROR(VLOOKUP(MID(BW657,3,1),CO$2:CS$28,5,0),0)+(ROW(BW657)/1000000000000)))</f>
        <v/>
      </c>
      <c r="BY657" s="5"/>
      <c r="BZ657" s="5">
        <v>656</v>
      </c>
      <c r="CA657" s="5" t="str">
        <f>IFERROR(VLOOKUP(BZ657,BV$2:BW1733,2,0),"")</f>
        <v/>
      </c>
      <c r="CB657" s="5"/>
      <c r="CD657" s="5"/>
      <c r="CU657" s="5" t="e">
        <f>IF(REPORTE!AH$2="si",IF(F657=VALUE(REPORTE!C$11),IF(SUM(CU658:CU$1993),CONCATENATE(INT(B657),", "),INT(B657)),""),IF(F657=VALUE(REPORTE!C$10),IF(SUM(CU658:CU$1993),CONCATENATE(INT(B657),", "),INT(B657)),""))</f>
        <v>#VALUE!</v>
      </c>
      <c r="CY657" s="5"/>
      <c r="CZ657" s="5"/>
      <c r="DA657" s="5"/>
      <c r="DB657" s="5"/>
    </row>
    <row r="658" spans="1:106" ht="15" customHeight="1" x14ac:dyDescent="0.25">
      <c r="A658" s="4" t="str">
        <f t="shared" si="137"/>
        <v/>
      </c>
      <c r="B658" s="3"/>
      <c r="G658" s="1" t="str">
        <f>IFERROR(INDEX('padron cfe'!B:B,MATCH(DATOS!F658,'padron cfe'!A:A,0),1),"")</f>
        <v/>
      </c>
      <c r="J658" s="2" t="str">
        <f>IFERROR(INDEX('padron cfe'!C:C,MATCH(DATOS!F658,'padron cfe'!A:A,0),1),"")</f>
        <v/>
      </c>
      <c r="L658" s="4" t="str">
        <f>IFERROR(IF(VLOOKUP(I658,I$2:L657,4,0)=0,"",VLOOKUP(I658,I$2:L657,4,0)),"")</f>
        <v/>
      </c>
      <c r="M658" s="4" t="str">
        <f>IFERROR(IF(VLOOKUP(I658,I$2:M657,5,0)=0,"",VLOOKUP(I658,I$2:M657,5,0)),"")</f>
        <v/>
      </c>
      <c r="S658"/>
      <c r="T658" s="2" t="str">
        <f>IFERROR(INDEX('padron cfe'!D:D,MATCH(DATOS!F658,'padron cfe'!A:A,0),1),"")</f>
        <v/>
      </c>
      <c r="AF658" s="97" t="str">
        <f>IFERROR(INDEX(bombas!F:F,MATCH(B658,bombas!I:I,0),1),"")</f>
        <v/>
      </c>
      <c r="AG658" s="6" t="str">
        <f>IFERROR(INDEX(bombas!H:H,MATCH(B658,bombas!I:I,0),1),"")</f>
        <v/>
      </c>
      <c r="AI658" s="4" t="str">
        <f t="shared" si="142"/>
        <v/>
      </c>
      <c r="AJ658" s="4"/>
      <c r="AK658" s="127" t="str">
        <f t="shared" si="136"/>
        <v/>
      </c>
      <c r="AL658" s="2" t="str">
        <f>IFERROR(IF(INDEX(AL$1:AL657,MATCH(I658,I$1:I657,0),1)=0,"",INDEX(AL$1:AL657,MATCH(I658,I$1:I657,0),1)),"")</f>
        <v/>
      </c>
      <c r="AM658" s="2" t="str">
        <f>IFERROR(IF(INDEX(AM$1:AM657,MATCH(I658,I$1:I657,0),1)=0,"",INDEX(AM$1:AM657,MATCH(I658,I$1:I657,0),1)),"")</f>
        <v/>
      </c>
      <c r="AN658" s="2" t="str">
        <f>IFERROR(IF(INDEX(AN$1:AN657,MATCH(I658,I$1:I657,0),1)=0,"",INDEX(AN$1:AN657,MATCH(I658,I$1:I657,0),1)),"")</f>
        <v/>
      </c>
      <c r="BB658" s="4"/>
      <c r="BG658" s="5"/>
      <c r="BH658" s="4" t="str">
        <f>IF(IFERROR(VLOOKUP(F658,F659:F$1993,1,0),"")="","",COUNTIF(F:F,F658))</f>
        <v/>
      </c>
      <c r="BI658" s="4"/>
      <c r="BK658" s="5"/>
      <c r="BL658" s="5"/>
      <c r="BM658" s="5" t="str">
        <f>IF(B658="","",IF(BH658="",1+(MAX(BM$2:BM657)),""))</f>
        <v/>
      </c>
      <c r="BN658" s="5" t="str">
        <f t="shared" si="138"/>
        <v/>
      </c>
      <c r="BO658" s="5" t="str">
        <f t="shared" si="139"/>
        <v/>
      </c>
      <c r="BP658" s="15" t="str">
        <f t="shared" si="140"/>
        <v/>
      </c>
      <c r="BQ658" s="29"/>
      <c r="BR658" s="16"/>
      <c r="BS658" s="5" t="str">
        <f t="shared" si="135"/>
        <v/>
      </c>
      <c r="BU658" s="5"/>
      <c r="BV658" s="5" t="str">
        <f t="shared" si="141"/>
        <v/>
      </c>
      <c r="BW658" s="5" t="str">
        <f>IF(I658="","",IFERROR(IF(VLOOKUP(I658,I$2:I657,1,0)=0,"",""),I658))</f>
        <v/>
      </c>
      <c r="BX658" s="25" t="str">
        <f>IF(BW658="","",(IFERROR(VLOOKUP(MID(BW658,1,1),$CO$2:CS$28,3,0),0)+IFERROR(VLOOKUP(MID(BW658,2,1),CO$2:CS$28,4,0),0)+IFERROR(VLOOKUP(MID(BW658,3,1),CO$2:CS$28,5,0),0)+(ROW(BW658)/1000000000000)))</f>
        <v/>
      </c>
      <c r="BY658" s="5"/>
      <c r="BZ658" s="5">
        <v>657</v>
      </c>
      <c r="CA658" s="5" t="str">
        <f>IFERROR(VLOOKUP(BZ658,BV$2:BW1734,2,0),"")</f>
        <v/>
      </c>
      <c r="CB658" s="5"/>
      <c r="CD658" s="5"/>
      <c r="CU658" s="5" t="e">
        <f>IF(REPORTE!AH$2="si",IF(F658=VALUE(REPORTE!C$11),IF(SUM(CU659:CU$1993),CONCATENATE(INT(B658),", "),INT(B658)),""),IF(F658=VALUE(REPORTE!C$10),IF(SUM(CU659:CU$1993),CONCATENATE(INT(B658),", "),INT(B658)),""))</f>
        <v>#VALUE!</v>
      </c>
      <c r="CY658" s="5"/>
      <c r="CZ658" s="5"/>
      <c r="DA658" s="5"/>
      <c r="DB658" s="5"/>
    </row>
    <row r="659" spans="1:106" ht="15" customHeight="1" x14ac:dyDescent="0.25">
      <c r="A659" s="4" t="str">
        <f t="shared" si="137"/>
        <v/>
      </c>
      <c r="B659" s="3"/>
      <c r="G659" s="1" t="str">
        <f>IFERROR(INDEX('padron cfe'!B:B,MATCH(DATOS!F659,'padron cfe'!A:A,0),1),"")</f>
        <v/>
      </c>
      <c r="J659" s="2" t="str">
        <f>IFERROR(INDEX('padron cfe'!C:C,MATCH(DATOS!F659,'padron cfe'!A:A,0),1),"")</f>
        <v/>
      </c>
      <c r="L659" s="4" t="str">
        <f>IFERROR(IF(VLOOKUP(I659,I$2:L658,4,0)=0,"",VLOOKUP(I659,I$2:L658,4,0)),"")</f>
        <v/>
      </c>
      <c r="M659" s="4" t="str">
        <f>IFERROR(IF(VLOOKUP(I659,I$2:M658,5,0)=0,"",VLOOKUP(I659,I$2:M658,5,0)),"")</f>
        <v/>
      </c>
      <c r="S659"/>
      <c r="T659" s="2" t="str">
        <f>IFERROR(INDEX('padron cfe'!D:D,MATCH(DATOS!F659,'padron cfe'!A:A,0),1),"")</f>
        <v/>
      </c>
      <c r="AF659" s="97" t="str">
        <f>IFERROR(INDEX(bombas!F:F,MATCH(B659,bombas!I:I,0),1),"")</f>
        <v/>
      </c>
      <c r="AG659" s="6" t="str">
        <f>IFERROR(INDEX(bombas!H:H,MATCH(B659,bombas!I:I,0),1),"")</f>
        <v/>
      </c>
      <c r="AI659" s="4" t="str">
        <f t="shared" si="142"/>
        <v/>
      </c>
      <c r="AJ659" s="4"/>
      <c r="AK659" s="127" t="str">
        <f t="shared" si="136"/>
        <v/>
      </c>
      <c r="AL659" s="2" t="str">
        <f>IFERROR(IF(INDEX(AL$1:AL658,MATCH(I659,I$1:I658,0),1)=0,"",INDEX(AL$1:AL658,MATCH(I659,I$1:I658,0),1)),"")</f>
        <v/>
      </c>
      <c r="AM659" s="2" t="str">
        <f>IFERROR(IF(INDEX(AM$1:AM658,MATCH(I659,I$1:I658,0),1)=0,"",INDEX(AM$1:AM658,MATCH(I659,I$1:I658,0),1)),"")</f>
        <v/>
      </c>
      <c r="AN659" s="2" t="str">
        <f>IFERROR(IF(INDEX(AN$1:AN658,MATCH(I659,I$1:I658,0),1)=0,"",INDEX(AN$1:AN658,MATCH(I659,I$1:I658,0),1)),"")</f>
        <v/>
      </c>
      <c r="BB659" s="4"/>
      <c r="BG659" s="5"/>
      <c r="BH659" s="4" t="str">
        <f>IF(IFERROR(VLOOKUP(F659,F660:F$1993,1,0),"")="","",COUNTIF(F:F,F659))</f>
        <v/>
      </c>
      <c r="BI659" s="4"/>
      <c r="BK659" s="5"/>
      <c r="BL659" s="5"/>
      <c r="BM659" s="5" t="str">
        <f>IF(B659="","",IF(BH659="",1+(MAX(BM$2:BM658)),""))</f>
        <v/>
      </c>
      <c r="BN659" s="5" t="str">
        <f t="shared" si="138"/>
        <v/>
      </c>
      <c r="BO659" s="5" t="str">
        <f t="shared" si="139"/>
        <v/>
      </c>
      <c r="BP659" s="15" t="str">
        <f t="shared" si="140"/>
        <v/>
      </c>
      <c r="BQ659" s="29"/>
      <c r="BR659" s="16"/>
      <c r="BS659" s="5" t="str">
        <f t="shared" si="135"/>
        <v/>
      </c>
      <c r="BU659" s="5"/>
      <c r="BV659" s="5" t="str">
        <f t="shared" si="141"/>
        <v/>
      </c>
      <c r="BW659" s="5" t="str">
        <f>IF(I659="","",IFERROR(IF(VLOOKUP(I659,I$2:I658,1,0)=0,"",""),I659))</f>
        <v/>
      </c>
      <c r="BX659" s="25" t="str">
        <f>IF(BW659="","",(IFERROR(VLOOKUP(MID(BW659,1,1),$CO$2:CS$28,3,0),0)+IFERROR(VLOOKUP(MID(BW659,2,1),CO$2:CS$28,4,0),0)+IFERROR(VLOOKUP(MID(BW659,3,1),CO$2:CS$28,5,0),0)+(ROW(BW659)/1000000000000)))</f>
        <v/>
      </c>
      <c r="BY659" s="5"/>
      <c r="BZ659" s="5">
        <v>658</v>
      </c>
      <c r="CA659" s="5" t="str">
        <f>IFERROR(VLOOKUP(BZ659,BV$2:BW1735,2,0),"")</f>
        <v/>
      </c>
      <c r="CB659" s="5"/>
      <c r="CD659" s="5"/>
      <c r="CU659" s="5" t="e">
        <f>IF(REPORTE!AH$2="si",IF(F659=VALUE(REPORTE!C$11),IF(SUM(CU660:CU$1993),CONCATENATE(INT(B659),", "),INT(B659)),""),IF(F659=VALUE(REPORTE!C$10),IF(SUM(CU660:CU$1993),CONCATENATE(INT(B659),", "),INT(B659)),""))</f>
        <v>#VALUE!</v>
      </c>
      <c r="CY659" s="5"/>
      <c r="CZ659" s="5"/>
      <c r="DA659" s="5"/>
      <c r="DB659" s="5"/>
    </row>
    <row r="660" spans="1:106" ht="15" customHeight="1" x14ac:dyDescent="0.25">
      <c r="A660" s="4" t="str">
        <f t="shared" si="137"/>
        <v/>
      </c>
      <c r="B660" s="3"/>
      <c r="G660" s="1" t="str">
        <f>IFERROR(INDEX('padron cfe'!B:B,MATCH(DATOS!F660,'padron cfe'!A:A,0),1),"")</f>
        <v/>
      </c>
      <c r="J660" s="2" t="str">
        <f>IFERROR(INDEX('padron cfe'!C:C,MATCH(DATOS!F660,'padron cfe'!A:A,0),1),"")</f>
        <v/>
      </c>
      <c r="L660" s="4" t="str">
        <f>IFERROR(IF(VLOOKUP(I660,I$2:L659,4,0)=0,"",VLOOKUP(I660,I$2:L659,4,0)),"")</f>
        <v/>
      </c>
      <c r="M660" s="4" t="str">
        <f>IFERROR(IF(VLOOKUP(I660,I$2:M659,5,0)=0,"",VLOOKUP(I660,I$2:M659,5,0)),"")</f>
        <v/>
      </c>
      <c r="S660"/>
      <c r="T660" s="2" t="str">
        <f>IFERROR(INDEX('padron cfe'!D:D,MATCH(DATOS!F660,'padron cfe'!A:A,0),1),"")</f>
        <v/>
      </c>
      <c r="AF660" s="97" t="str">
        <f>IFERROR(INDEX(bombas!F:F,MATCH(B660,bombas!I:I,0),1),"")</f>
        <v/>
      </c>
      <c r="AG660" s="6" t="str">
        <f>IFERROR(INDEX(bombas!H:H,MATCH(B660,bombas!I:I,0),1),"")</f>
        <v/>
      </c>
      <c r="AI660" s="4" t="str">
        <f t="shared" si="142"/>
        <v/>
      </c>
      <c r="AJ660" s="4"/>
      <c r="AK660" s="127" t="str">
        <f t="shared" si="136"/>
        <v/>
      </c>
      <c r="AL660" s="2" t="str">
        <f>IFERROR(IF(INDEX(AL$1:AL659,MATCH(I660,I$1:I659,0),1)=0,"",INDEX(AL$1:AL659,MATCH(I660,I$1:I659,0),1)),"")</f>
        <v/>
      </c>
      <c r="AM660" s="2" t="str">
        <f>IFERROR(IF(INDEX(AM$1:AM659,MATCH(I660,I$1:I659,0),1)=0,"",INDEX(AM$1:AM659,MATCH(I660,I$1:I659,0),1)),"")</f>
        <v/>
      </c>
      <c r="AN660" s="2" t="str">
        <f>IFERROR(IF(INDEX(AN$1:AN659,MATCH(I660,I$1:I659,0),1)=0,"",INDEX(AN$1:AN659,MATCH(I660,I$1:I659,0),1)),"")</f>
        <v/>
      </c>
      <c r="BB660" s="4"/>
      <c r="BG660" s="5"/>
      <c r="BH660" s="4" t="str">
        <f>IF(IFERROR(VLOOKUP(F660,F661:F$1993,1,0),"")="","",COUNTIF(F:F,F660))</f>
        <v/>
      </c>
      <c r="BI660" s="4"/>
      <c r="BK660" s="5"/>
      <c r="BL660" s="5"/>
      <c r="BM660" s="5" t="str">
        <f>IF(B660="","",IF(BH660="",1+(MAX(BM$2:BM659)),""))</f>
        <v/>
      </c>
      <c r="BN660" s="5" t="str">
        <f t="shared" si="138"/>
        <v/>
      </c>
      <c r="BO660" s="5" t="str">
        <f t="shared" si="139"/>
        <v/>
      </c>
      <c r="BP660" s="15" t="str">
        <f t="shared" si="140"/>
        <v/>
      </c>
      <c r="BQ660" s="29"/>
      <c r="BR660" s="16"/>
      <c r="BS660" s="5" t="str">
        <f t="shared" si="135"/>
        <v/>
      </c>
      <c r="BU660" s="5"/>
      <c r="BV660" s="5" t="str">
        <f t="shared" si="141"/>
        <v/>
      </c>
      <c r="BW660" s="5" t="str">
        <f>IF(I660="","",IFERROR(IF(VLOOKUP(I660,I$2:I659,1,0)=0,"",""),I660))</f>
        <v/>
      </c>
      <c r="BX660" s="25" t="str">
        <f>IF(BW660="","",(IFERROR(VLOOKUP(MID(BW660,1,1),$CO$2:CS$28,3,0),0)+IFERROR(VLOOKUP(MID(BW660,2,1),CO$2:CS$28,4,0),0)+IFERROR(VLOOKUP(MID(BW660,3,1),CO$2:CS$28,5,0),0)+(ROW(BW660)/1000000000000)))</f>
        <v/>
      </c>
      <c r="BY660" s="5"/>
      <c r="BZ660" s="5">
        <v>659</v>
      </c>
      <c r="CA660" s="5" t="str">
        <f>IFERROR(VLOOKUP(BZ660,BV$2:BW1736,2,0),"")</f>
        <v/>
      </c>
      <c r="CB660" s="5"/>
      <c r="CD660" s="5"/>
      <c r="CU660" s="5" t="e">
        <f>IF(REPORTE!AH$2="si",IF(F660=VALUE(REPORTE!C$11),IF(SUM(CU661:CU$1993),CONCATENATE(INT(B660),", "),INT(B660)),""),IF(F660=VALUE(REPORTE!C$10),IF(SUM(CU661:CU$1993),CONCATENATE(INT(B660),", "),INT(B660)),""))</f>
        <v>#VALUE!</v>
      </c>
      <c r="CY660" s="5"/>
      <c r="CZ660" s="5"/>
      <c r="DA660" s="5"/>
      <c r="DB660" s="5"/>
    </row>
    <row r="661" spans="1:106" ht="15" customHeight="1" x14ac:dyDescent="0.25">
      <c r="A661" s="4" t="str">
        <f t="shared" si="137"/>
        <v/>
      </c>
      <c r="B661" s="3"/>
      <c r="G661" s="1" t="str">
        <f>IFERROR(INDEX('padron cfe'!B:B,MATCH(DATOS!F661,'padron cfe'!A:A,0),1),"")</f>
        <v/>
      </c>
      <c r="J661" s="2" t="str">
        <f>IFERROR(INDEX('padron cfe'!C:C,MATCH(DATOS!F661,'padron cfe'!A:A,0),1),"")</f>
        <v/>
      </c>
      <c r="L661" s="4" t="str">
        <f>IFERROR(IF(VLOOKUP(I661,I$2:L660,4,0)=0,"",VLOOKUP(I661,I$2:L660,4,0)),"")</f>
        <v/>
      </c>
      <c r="M661" s="4" t="str">
        <f>IFERROR(IF(VLOOKUP(I661,I$2:M660,5,0)=0,"",VLOOKUP(I661,I$2:M660,5,0)),"")</f>
        <v/>
      </c>
      <c r="S661"/>
      <c r="T661" s="2" t="str">
        <f>IFERROR(INDEX('padron cfe'!D:D,MATCH(DATOS!F661,'padron cfe'!A:A,0),1),"")</f>
        <v/>
      </c>
      <c r="AF661" s="97" t="str">
        <f>IFERROR(INDEX(bombas!F:F,MATCH(B661,bombas!I:I,0),1),"")</f>
        <v/>
      </c>
      <c r="AG661" s="6" t="str">
        <f>IFERROR(INDEX(bombas!H:H,MATCH(B661,bombas!I:I,0),1),"")</f>
        <v/>
      </c>
      <c r="AI661" s="4" t="str">
        <f t="shared" si="142"/>
        <v/>
      </c>
      <c r="AJ661" s="4"/>
      <c r="AK661" s="127" t="str">
        <f t="shared" si="136"/>
        <v/>
      </c>
      <c r="AL661" s="2" t="str">
        <f>IFERROR(IF(INDEX(AL$1:AL660,MATCH(I661,I$1:I660,0),1)=0,"",INDEX(AL$1:AL660,MATCH(I661,I$1:I660,0),1)),"")</f>
        <v/>
      </c>
      <c r="AM661" s="2" t="str">
        <f>IFERROR(IF(INDEX(AM$1:AM660,MATCH(I661,I$1:I660,0),1)=0,"",INDEX(AM$1:AM660,MATCH(I661,I$1:I660,0),1)),"")</f>
        <v/>
      </c>
      <c r="AN661" s="2" t="str">
        <f>IFERROR(IF(INDEX(AN$1:AN660,MATCH(I661,I$1:I660,0),1)=0,"",INDEX(AN$1:AN660,MATCH(I661,I$1:I660,0),1)),"")</f>
        <v/>
      </c>
      <c r="BB661" s="4"/>
      <c r="BG661" s="5"/>
      <c r="BH661" s="4" t="str">
        <f>IF(IFERROR(VLOOKUP(F661,F662:F$1993,1,0),"")="","",COUNTIF(F:F,F661))</f>
        <v/>
      </c>
      <c r="BI661" s="4"/>
      <c r="BK661" s="5"/>
      <c r="BL661" s="5"/>
      <c r="BM661" s="5" t="str">
        <f>IF(B661="","",IF(BH661="",1+(MAX(BM$2:BM660)),""))</f>
        <v/>
      </c>
      <c r="BN661" s="5" t="str">
        <f t="shared" si="138"/>
        <v/>
      </c>
      <c r="BO661" s="5" t="str">
        <f t="shared" si="139"/>
        <v/>
      </c>
      <c r="BP661" s="15" t="str">
        <f t="shared" si="140"/>
        <v/>
      </c>
      <c r="BQ661" s="29"/>
      <c r="BR661" s="16"/>
      <c r="BS661" s="5" t="str">
        <f t="shared" si="135"/>
        <v/>
      </c>
      <c r="BU661" s="5"/>
      <c r="BV661" s="5" t="str">
        <f t="shared" si="141"/>
        <v/>
      </c>
      <c r="BW661" s="5" t="str">
        <f>IF(I661="","",IFERROR(IF(VLOOKUP(I661,I$2:I660,1,0)=0,"",""),I661))</f>
        <v/>
      </c>
      <c r="BX661" s="25" t="str">
        <f>IF(BW661="","",(IFERROR(VLOOKUP(MID(BW661,1,1),$CO$2:CS$28,3,0),0)+IFERROR(VLOOKUP(MID(BW661,2,1),CO$2:CS$28,4,0),0)+IFERROR(VLOOKUP(MID(BW661,3,1),CO$2:CS$28,5,0),0)+(ROW(BW661)/1000000000000)))</f>
        <v/>
      </c>
      <c r="BY661" s="5"/>
      <c r="BZ661" s="5">
        <v>660</v>
      </c>
      <c r="CA661" s="5" t="str">
        <f>IFERROR(VLOOKUP(BZ661,BV$2:BW1737,2,0),"")</f>
        <v/>
      </c>
      <c r="CB661" s="5"/>
      <c r="CD661" s="5"/>
      <c r="CU661" s="5" t="e">
        <f>IF(REPORTE!AH$2="si",IF(F661=VALUE(REPORTE!C$11),IF(SUM(CU662:CU$1993),CONCATENATE(INT(B661),", "),INT(B661)),""),IF(F661=VALUE(REPORTE!C$10),IF(SUM(CU662:CU$1993),CONCATENATE(INT(B661),", "),INT(B661)),""))</f>
        <v>#VALUE!</v>
      </c>
      <c r="CY661" s="5"/>
      <c r="CZ661" s="5"/>
      <c r="DA661" s="5"/>
      <c r="DB661" s="5"/>
    </row>
    <row r="662" spans="1:106" ht="15" customHeight="1" x14ac:dyDescent="0.25">
      <c r="A662" s="4" t="str">
        <f t="shared" si="137"/>
        <v/>
      </c>
      <c r="B662" s="3"/>
      <c r="G662" s="1" t="str">
        <f>IFERROR(INDEX('padron cfe'!B:B,MATCH(DATOS!F662,'padron cfe'!A:A,0),1),"")</f>
        <v/>
      </c>
      <c r="J662" s="2" t="str">
        <f>IFERROR(INDEX('padron cfe'!C:C,MATCH(DATOS!F662,'padron cfe'!A:A,0),1),"")</f>
        <v/>
      </c>
      <c r="L662" s="4" t="str">
        <f>IFERROR(IF(VLOOKUP(I662,I$2:L661,4,0)=0,"",VLOOKUP(I662,I$2:L661,4,0)),"")</f>
        <v/>
      </c>
      <c r="M662" s="4" t="str">
        <f>IFERROR(IF(VLOOKUP(I662,I$2:M661,5,0)=0,"",VLOOKUP(I662,I$2:M661,5,0)),"")</f>
        <v/>
      </c>
      <c r="S662"/>
      <c r="T662" s="2" t="str">
        <f>IFERROR(INDEX('padron cfe'!D:D,MATCH(DATOS!F662,'padron cfe'!A:A,0),1),"")</f>
        <v/>
      </c>
      <c r="AF662" s="97" t="str">
        <f>IFERROR(INDEX(bombas!F:F,MATCH(B662,bombas!I:I,0),1),"")</f>
        <v/>
      </c>
      <c r="AG662" s="6" t="str">
        <f>IFERROR(INDEX(bombas!H:H,MATCH(B662,bombas!I:I,0),1),"")</f>
        <v/>
      </c>
      <c r="AI662" s="4" t="str">
        <f t="shared" si="142"/>
        <v/>
      </c>
      <c r="AJ662" s="4"/>
      <c r="AK662" s="127" t="str">
        <f t="shared" si="136"/>
        <v/>
      </c>
      <c r="AL662" s="2" t="str">
        <f>IFERROR(IF(INDEX(AL$1:AL661,MATCH(I662,I$1:I661,0),1)=0,"",INDEX(AL$1:AL661,MATCH(I662,I$1:I661,0),1)),"")</f>
        <v/>
      </c>
      <c r="AM662" s="2" t="str">
        <f>IFERROR(IF(INDEX(AM$1:AM661,MATCH(I662,I$1:I661,0),1)=0,"",INDEX(AM$1:AM661,MATCH(I662,I$1:I661,0),1)),"")</f>
        <v/>
      </c>
      <c r="AN662" s="2" t="str">
        <f>IFERROR(IF(INDEX(AN$1:AN661,MATCH(I662,I$1:I661,0),1)=0,"",INDEX(AN$1:AN661,MATCH(I662,I$1:I661,0),1)),"")</f>
        <v/>
      </c>
      <c r="BB662" s="4"/>
      <c r="BG662" s="5"/>
      <c r="BH662" s="4" t="str">
        <f>IF(IFERROR(VLOOKUP(F662,F663:F$1993,1,0),"")="","",COUNTIF(F:F,F662))</f>
        <v/>
      </c>
      <c r="BI662" s="4"/>
      <c r="BK662" s="5"/>
      <c r="BL662" s="5"/>
      <c r="BM662" s="5" t="str">
        <f>IF(B662="","",IF(BH662="",1+(MAX(BM$2:BM661)),""))</f>
        <v/>
      </c>
      <c r="BN662" s="5" t="str">
        <f t="shared" si="138"/>
        <v/>
      </c>
      <c r="BO662" s="5" t="str">
        <f t="shared" si="139"/>
        <v/>
      </c>
      <c r="BP662" s="15" t="str">
        <f t="shared" si="140"/>
        <v/>
      </c>
      <c r="BQ662" s="29"/>
      <c r="BR662" s="16"/>
      <c r="BS662" s="5" t="str">
        <f t="shared" ref="BS662:BS725" si="143">CONCATENATE(AR662,AS662,AT662,AU662,AV662)</f>
        <v/>
      </c>
      <c r="BU662" s="5"/>
      <c r="BV662" s="5" t="str">
        <f t="shared" si="141"/>
        <v/>
      </c>
      <c r="BW662" s="5" t="str">
        <f>IF(I662="","",IFERROR(IF(VLOOKUP(I662,I$2:I661,1,0)=0,"",""),I662))</f>
        <v/>
      </c>
      <c r="BX662" s="25" t="str">
        <f>IF(BW662="","",(IFERROR(VLOOKUP(MID(BW662,1,1),$CO$2:CS$28,3,0),0)+IFERROR(VLOOKUP(MID(BW662,2,1),CO$2:CS$28,4,0),0)+IFERROR(VLOOKUP(MID(BW662,3,1),CO$2:CS$28,5,0),0)+(ROW(BW662)/1000000000000)))</f>
        <v/>
      </c>
      <c r="BY662" s="5"/>
      <c r="BZ662" s="5">
        <v>661</v>
      </c>
      <c r="CA662" s="5" t="str">
        <f>IFERROR(VLOOKUP(BZ662,BV$2:BW1738,2,0),"")</f>
        <v/>
      </c>
      <c r="CB662" s="5"/>
      <c r="CD662" s="5"/>
      <c r="CU662" s="5" t="e">
        <f>IF(REPORTE!AH$2="si",IF(F662=VALUE(REPORTE!C$11),IF(SUM(CU663:CU$1993),CONCATENATE(INT(B662),", "),INT(B662)),""),IF(F662=VALUE(REPORTE!C$10),IF(SUM(CU663:CU$1993),CONCATENATE(INT(B662),", "),INT(B662)),""))</f>
        <v>#VALUE!</v>
      </c>
      <c r="CY662" s="5"/>
      <c r="CZ662" s="5"/>
      <c r="DA662" s="5"/>
      <c r="DB662" s="5"/>
    </row>
    <row r="663" spans="1:106" ht="15" customHeight="1" x14ac:dyDescent="0.25">
      <c r="A663" s="4" t="str">
        <f t="shared" si="137"/>
        <v/>
      </c>
      <c r="B663" s="3"/>
      <c r="G663" s="1" t="str">
        <f>IFERROR(INDEX('padron cfe'!B:B,MATCH(DATOS!F663,'padron cfe'!A:A,0),1),"")</f>
        <v/>
      </c>
      <c r="J663" s="2" t="str">
        <f>IFERROR(INDEX('padron cfe'!C:C,MATCH(DATOS!F663,'padron cfe'!A:A,0),1),"")</f>
        <v/>
      </c>
      <c r="L663" s="4" t="str">
        <f>IFERROR(IF(VLOOKUP(I663,I$2:L662,4,0)=0,"",VLOOKUP(I663,I$2:L662,4,0)),"")</f>
        <v/>
      </c>
      <c r="M663" s="4" t="str">
        <f>IFERROR(IF(VLOOKUP(I663,I$2:M662,5,0)=0,"",VLOOKUP(I663,I$2:M662,5,0)),"")</f>
        <v/>
      </c>
      <c r="S663"/>
      <c r="T663" s="2" t="str">
        <f>IFERROR(INDEX('padron cfe'!D:D,MATCH(DATOS!F663,'padron cfe'!A:A,0),1),"")</f>
        <v/>
      </c>
      <c r="AF663" s="97" t="str">
        <f>IFERROR(INDEX(bombas!F:F,MATCH(B663,bombas!I:I,0),1),"")</f>
        <v/>
      </c>
      <c r="AG663" s="6" t="str">
        <f>IFERROR(INDEX(bombas!H:H,MATCH(B663,bombas!I:I,0),1),"")</f>
        <v/>
      </c>
      <c r="AI663" s="4" t="str">
        <f t="shared" si="142"/>
        <v/>
      </c>
      <c r="AJ663" s="4"/>
      <c r="AK663" s="127" t="str">
        <f t="shared" si="136"/>
        <v/>
      </c>
      <c r="AL663" s="2" t="str">
        <f>IFERROR(IF(INDEX(AL$1:AL662,MATCH(I663,I$1:I662,0),1)=0,"",INDEX(AL$1:AL662,MATCH(I663,I$1:I662,0),1)),"")</f>
        <v/>
      </c>
      <c r="AM663" s="2" t="str">
        <f>IFERROR(IF(INDEX(AM$1:AM662,MATCH(I663,I$1:I662,0),1)=0,"",INDEX(AM$1:AM662,MATCH(I663,I$1:I662,0),1)),"")</f>
        <v/>
      </c>
      <c r="AN663" s="2" t="str">
        <f>IFERROR(IF(INDEX(AN$1:AN662,MATCH(I663,I$1:I662,0),1)=0,"",INDEX(AN$1:AN662,MATCH(I663,I$1:I662,0),1)),"")</f>
        <v/>
      </c>
      <c r="BB663" s="4"/>
      <c r="BG663" s="5"/>
      <c r="BH663" s="4" t="str">
        <f>IF(IFERROR(VLOOKUP(F663,F664:F$1993,1,0),"")="","",COUNTIF(F:F,F663))</f>
        <v/>
      </c>
      <c r="BI663" s="4"/>
      <c r="BK663" s="5"/>
      <c r="BL663" s="5"/>
      <c r="BM663" s="5" t="str">
        <f>IF(B663="","",IF(BH663="",1+(MAX(BM$2:BM662)),""))</f>
        <v/>
      </c>
      <c r="BN663" s="5" t="str">
        <f t="shared" si="138"/>
        <v/>
      </c>
      <c r="BO663" s="5" t="str">
        <f t="shared" si="139"/>
        <v/>
      </c>
      <c r="BP663" s="15" t="str">
        <f t="shared" si="140"/>
        <v/>
      </c>
      <c r="BQ663" s="29"/>
      <c r="BR663" s="16"/>
      <c r="BS663" s="5" t="str">
        <f t="shared" si="143"/>
        <v/>
      </c>
      <c r="BU663" s="5"/>
      <c r="BV663" s="5" t="str">
        <f t="shared" si="141"/>
        <v/>
      </c>
      <c r="BW663" s="5" t="str">
        <f>IF(I663="","",IFERROR(IF(VLOOKUP(I663,I$2:I662,1,0)=0,"",""),I663))</f>
        <v/>
      </c>
      <c r="BX663" s="25" t="str">
        <f>IF(BW663="","",(IFERROR(VLOOKUP(MID(BW663,1,1),$CO$2:CS$28,3,0),0)+IFERROR(VLOOKUP(MID(BW663,2,1),CO$2:CS$28,4,0),0)+IFERROR(VLOOKUP(MID(BW663,3,1),CO$2:CS$28,5,0),0)+(ROW(BW663)/1000000000000)))</f>
        <v/>
      </c>
      <c r="BY663" s="5"/>
      <c r="BZ663" s="5">
        <v>662</v>
      </c>
      <c r="CA663" s="5" t="str">
        <f>IFERROR(VLOOKUP(BZ663,BV$2:BW1739,2,0),"")</f>
        <v/>
      </c>
      <c r="CB663" s="5"/>
      <c r="CD663" s="5"/>
      <c r="CU663" s="5" t="e">
        <f>IF(REPORTE!AH$2="si",IF(F663=VALUE(REPORTE!C$11),IF(SUM(CU664:CU$1993),CONCATENATE(INT(B663),", "),INT(B663)),""),IF(F663=VALUE(REPORTE!C$10),IF(SUM(CU664:CU$1993),CONCATENATE(INT(B663),", "),INT(B663)),""))</f>
        <v>#VALUE!</v>
      </c>
      <c r="CY663" s="5"/>
      <c r="CZ663" s="5"/>
      <c r="DA663" s="5"/>
      <c r="DB663" s="5"/>
    </row>
    <row r="664" spans="1:106" ht="15" customHeight="1" x14ac:dyDescent="0.25">
      <c r="A664" s="4" t="str">
        <f t="shared" si="137"/>
        <v/>
      </c>
      <c r="B664" s="3"/>
      <c r="G664" s="1" t="str">
        <f>IFERROR(INDEX('padron cfe'!B:B,MATCH(DATOS!F664,'padron cfe'!A:A,0),1),"")</f>
        <v/>
      </c>
      <c r="J664" s="2" t="str">
        <f>IFERROR(INDEX('padron cfe'!C:C,MATCH(DATOS!F664,'padron cfe'!A:A,0),1),"")</f>
        <v/>
      </c>
      <c r="L664" s="4" t="str">
        <f>IFERROR(IF(VLOOKUP(I664,I$2:L663,4,0)=0,"",VLOOKUP(I664,I$2:L663,4,0)),"")</f>
        <v/>
      </c>
      <c r="M664" s="4" t="str">
        <f>IFERROR(IF(VLOOKUP(I664,I$2:M663,5,0)=0,"",VLOOKUP(I664,I$2:M663,5,0)),"")</f>
        <v/>
      </c>
      <c r="S664"/>
      <c r="T664" s="2" t="str">
        <f>IFERROR(INDEX('padron cfe'!D:D,MATCH(DATOS!F664,'padron cfe'!A:A,0),1),"")</f>
        <v/>
      </c>
      <c r="AF664" s="97" t="str">
        <f>IFERROR(INDEX(bombas!F:F,MATCH(B664,bombas!I:I,0),1),"")</f>
        <v/>
      </c>
      <c r="AG664" s="6" t="str">
        <f>IFERROR(INDEX(bombas!H:H,MATCH(B664,bombas!I:I,0),1),"")</f>
        <v/>
      </c>
      <c r="AI664" s="4" t="str">
        <f t="shared" si="142"/>
        <v/>
      </c>
      <c r="AJ664" s="4"/>
      <c r="AK664" s="127" t="str">
        <f t="shared" si="136"/>
        <v/>
      </c>
      <c r="AL664" s="2" t="str">
        <f>IFERROR(IF(INDEX(AL$1:AL663,MATCH(I664,I$1:I663,0),1)=0,"",INDEX(AL$1:AL663,MATCH(I664,I$1:I663,0),1)),"")</f>
        <v/>
      </c>
      <c r="AM664" s="2" t="str">
        <f>IFERROR(IF(INDEX(AM$1:AM663,MATCH(I664,I$1:I663,0),1)=0,"",INDEX(AM$1:AM663,MATCH(I664,I$1:I663,0),1)),"")</f>
        <v/>
      </c>
      <c r="AN664" s="2" t="str">
        <f>IFERROR(IF(INDEX(AN$1:AN663,MATCH(I664,I$1:I663,0),1)=0,"",INDEX(AN$1:AN663,MATCH(I664,I$1:I663,0),1)),"")</f>
        <v/>
      </c>
      <c r="BB664" s="4"/>
      <c r="BG664" s="5"/>
      <c r="BH664" s="4" t="str">
        <f>IF(IFERROR(VLOOKUP(F664,F665:F$1993,1,0),"")="","",COUNTIF(F:F,F664))</f>
        <v/>
      </c>
      <c r="BI664" s="4"/>
      <c r="BK664" s="5"/>
      <c r="BL664" s="5"/>
      <c r="BM664" s="5" t="str">
        <f>IF(B664="","",IF(BH664="",1+(MAX(BM$2:BM663)),""))</f>
        <v/>
      </c>
      <c r="BN664" s="5" t="str">
        <f t="shared" si="138"/>
        <v/>
      </c>
      <c r="BO664" s="5" t="str">
        <f t="shared" si="139"/>
        <v/>
      </c>
      <c r="BP664" s="15" t="str">
        <f t="shared" si="140"/>
        <v/>
      </c>
      <c r="BQ664" s="29"/>
      <c r="BR664" s="16"/>
      <c r="BS664" s="5" t="str">
        <f t="shared" si="143"/>
        <v/>
      </c>
      <c r="BU664" s="5"/>
      <c r="BV664" s="5" t="str">
        <f t="shared" si="141"/>
        <v/>
      </c>
      <c r="BW664" s="5" t="str">
        <f>IF(I664="","",IFERROR(IF(VLOOKUP(I664,I$2:I663,1,0)=0,"",""),I664))</f>
        <v/>
      </c>
      <c r="BX664" s="25" t="str">
        <f>IF(BW664="","",(IFERROR(VLOOKUP(MID(BW664,1,1),$CO$2:CS$28,3,0),0)+IFERROR(VLOOKUP(MID(BW664,2,1),CO$2:CS$28,4,0),0)+IFERROR(VLOOKUP(MID(BW664,3,1),CO$2:CS$28,5,0),0)+(ROW(BW664)/1000000000000)))</f>
        <v/>
      </c>
      <c r="BY664" s="5"/>
      <c r="BZ664" s="5">
        <v>663</v>
      </c>
      <c r="CA664" s="5" t="str">
        <f>IFERROR(VLOOKUP(BZ664,BV$2:BW1740,2,0),"")</f>
        <v/>
      </c>
      <c r="CB664" s="5"/>
      <c r="CD664" s="5"/>
      <c r="CU664" s="5" t="e">
        <f>IF(REPORTE!AH$2="si",IF(F664=VALUE(REPORTE!C$11),IF(SUM(CU665:CU$1993),CONCATENATE(INT(B664),", "),INT(B664)),""),IF(F664=VALUE(REPORTE!C$10),IF(SUM(CU665:CU$1993),CONCATENATE(INT(B664),", "),INT(B664)),""))</f>
        <v>#VALUE!</v>
      </c>
      <c r="CY664" s="5"/>
      <c r="CZ664" s="5"/>
      <c r="DA664" s="5"/>
      <c r="DB664" s="5"/>
    </row>
    <row r="665" spans="1:106" ht="15" customHeight="1" x14ac:dyDescent="0.25">
      <c r="A665" s="4" t="str">
        <f t="shared" si="137"/>
        <v/>
      </c>
      <c r="B665" s="3"/>
      <c r="G665" s="1" t="str">
        <f>IFERROR(INDEX('padron cfe'!B:B,MATCH(DATOS!F665,'padron cfe'!A:A,0),1),"")</f>
        <v/>
      </c>
      <c r="J665" s="2" t="str">
        <f>IFERROR(INDEX('padron cfe'!C:C,MATCH(DATOS!F665,'padron cfe'!A:A,0),1),"")</f>
        <v/>
      </c>
      <c r="L665" s="4" t="str">
        <f>IFERROR(IF(VLOOKUP(I665,I$2:L664,4,0)=0,"",VLOOKUP(I665,I$2:L664,4,0)),"")</f>
        <v/>
      </c>
      <c r="M665" s="4" t="str">
        <f>IFERROR(IF(VLOOKUP(I665,I$2:M664,5,0)=0,"",VLOOKUP(I665,I$2:M664,5,0)),"")</f>
        <v/>
      </c>
      <c r="S665"/>
      <c r="T665" s="2" t="str">
        <f>IFERROR(INDEX('padron cfe'!D:D,MATCH(DATOS!F665,'padron cfe'!A:A,0),1),"")</f>
        <v/>
      </c>
      <c r="AF665" s="97" t="str">
        <f>IFERROR(INDEX(bombas!F:F,MATCH(B665,bombas!I:I,0),1),"")</f>
        <v/>
      </c>
      <c r="AG665" s="6" t="str">
        <f>IFERROR(INDEX(bombas!H:H,MATCH(B665,bombas!I:I,0),1),"")</f>
        <v/>
      </c>
      <c r="AI665" s="4" t="str">
        <f t="shared" si="142"/>
        <v/>
      </c>
      <c r="AJ665" s="4"/>
      <c r="AK665" s="127" t="str">
        <f t="shared" ref="AK665:AK728" si="144">IF(AJ665="","",AJ665/AI665)</f>
        <v/>
      </c>
      <c r="AL665" s="2" t="str">
        <f>IFERROR(IF(INDEX(AL$1:AL664,MATCH(I665,I$1:I664,0),1)=0,"",INDEX(AL$1:AL664,MATCH(I665,I$1:I664,0),1)),"")</f>
        <v/>
      </c>
      <c r="AM665" s="2" t="str">
        <f>IFERROR(IF(INDEX(AM$1:AM664,MATCH(I665,I$1:I664,0),1)=0,"",INDEX(AM$1:AM664,MATCH(I665,I$1:I664,0),1)),"")</f>
        <v/>
      </c>
      <c r="AN665" s="2" t="str">
        <f>IFERROR(IF(INDEX(AN$1:AN664,MATCH(I665,I$1:I664,0),1)=0,"",INDEX(AN$1:AN664,MATCH(I665,I$1:I664,0),1)),"")</f>
        <v/>
      </c>
      <c r="BB665" s="4"/>
      <c r="BG665" s="5"/>
      <c r="BH665" s="4" t="str">
        <f>IF(IFERROR(VLOOKUP(F665,F666:F$1993,1,0),"")="","",COUNTIF(F:F,F665))</f>
        <v/>
      </c>
      <c r="BI665" s="4"/>
      <c r="BK665" s="5"/>
      <c r="BL665" s="5"/>
      <c r="BM665" s="5" t="str">
        <f>IF(B665="","",IF(BH665="",1+(MAX(BM$2:BM664)),""))</f>
        <v/>
      </c>
      <c r="BN665" s="5" t="str">
        <f t="shared" si="138"/>
        <v/>
      </c>
      <c r="BO665" s="5" t="str">
        <f t="shared" si="139"/>
        <v/>
      </c>
      <c r="BP665" s="15" t="str">
        <f t="shared" si="140"/>
        <v/>
      </c>
      <c r="BQ665" s="29"/>
      <c r="BR665" s="16"/>
      <c r="BS665" s="5" t="str">
        <f t="shared" si="143"/>
        <v/>
      </c>
      <c r="BU665" s="5"/>
      <c r="BV665" s="5" t="str">
        <f t="shared" si="141"/>
        <v/>
      </c>
      <c r="BW665" s="5" t="str">
        <f>IF(I665="","",IFERROR(IF(VLOOKUP(I665,I$2:I664,1,0)=0,"",""),I665))</f>
        <v/>
      </c>
      <c r="BX665" s="25" t="str">
        <f>IF(BW665="","",(IFERROR(VLOOKUP(MID(BW665,1,1),$CO$2:CS$28,3,0),0)+IFERROR(VLOOKUP(MID(BW665,2,1),CO$2:CS$28,4,0),0)+IFERROR(VLOOKUP(MID(BW665,3,1),CO$2:CS$28,5,0),0)+(ROW(BW665)/1000000000000)))</f>
        <v/>
      </c>
      <c r="BY665" s="5"/>
      <c r="BZ665" s="5">
        <v>664</v>
      </c>
      <c r="CA665" s="5" t="str">
        <f>IFERROR(VLOOKUP(BZ665,BV$2:BW1741,2,0),"")</f>
        <v/>
      </c>
      <c r="CB665" s="5"/>
      <c r="CD665" s="5"/>
      <c r="CU665" s="5" t="e">
        <f>IF(REPORTE!AH$2="si",IF(F665=VALUE(REPORTE!C$11),IF(SUM(CU666:CU$1993),CONCATENATE(INT(B665),", "),INT(B665)),""),IF(F665=VALUE(REPORTE!C$10),IF(SUM(CU666:CU$1993),CONCATENATE(INT(B665),", "),INT(B665)),""))</f>
        <v>#VALUE!</v>
      </c>
      <c r="CY665" s="5"/>
      <c r="CZ665" s="5"/>
      <c r="DA665" s="5"/>
      <c r="DB665" s="5"/>
    </row>
    <row r="666" spans="1:106" ht="15" customHeight="1" x14ac:dyDescent="0.25">
      <c r="A666" s="4" t="str">
        <f t="shared" si="137"/>
        <v/>
      </c>
      <c r="B666" s="3"/>
      <c r="G666" s="1" t="str">
        <f>IFERROR(INDEX('padron cfe'!B:B,MATCH(DATOS!F666,'padron cfe'!A:A,0),1),"")</f>
        <v/>
      </c>
      <c r="J666" s="2" t="str">
        <f>IFERROR(INDEX('padron cfe'!C:C,MATCH(DATOS!F666,'padron cfe'!A:A,0),1),"")</f>
        <v/>
      </c>
      <c r="L666" s="4" t="str">
        <f>IFERROR(IF(VLOOKUP(I666,I$2:L665,4,0)=0,"",VLOOKUP(I666,I$2:L665,4,0)),"")</f>
        <v/>
      </c>
      <c r="M666" s="4" t="str">
        <f>IFERROR(IF(VLOOKUP(I666,I$2:M665,5,0)=0,"",VLOOKUP(I666,I$2:M665,5,0)),"")</f>
        <v/>
      </c>
      <c r="S666"/>
      <c r="T666" s="2" t="str">
        <f>IFERROR(INDEX('padron cfe'!D:D,MATCH(DATOS!F666,'padron cfe'!A:A,0),1),"")</f>
        <v/>
      </c>
      <c r="AF666" s="97" t="str">
        <f>IFERROR(INDEX(bombas!F:F,MATCH(B666,bombas!I:I,0),1),"")</f>
        <v/>
      </c>
      <c r="AG666" s="6" t="str">
        <f>IFERROR(INDEX(bombas!H:H,MATCH(B666,bombas!I:I,0),1),"")</f>
        <v/>
      </c>
      <c r="AI666" s="4" t="str">
        <f t="shared" si="142"/>
        <v/>
      </c>
      <c r="AJ666" s="4"/>
      <c r="AK666" s="127" t="str">
        <f t="shared" si="144"/>
        <v/>
      </c>
      <c r="AL666" s="2" t="str">
        <f>IFERROR(IF(INDEX(AL$1:AL665,MATCH(I666,I$1:I665,0),1)=0,"",INDEX(AL$1:AL665,MATCH(I666,I$1:I665,0),1)),"")</f>
        <v/>
      </c>
      <c r="AM666" s="2" t="str">
        <f>IFERROR(IF(INDEX(AM$1:AM665,MATCH(I666,I$1:I665,0),1)=0,"",INDEX(AM$1:AM665,MATCH(I666,I$1:I665,0),1)),"")</f>
        <v/>
      </c>
      <c r="AN666" s="2" t="str">
        <f>IFERROR(IF(INDEX(AN$1:AN665,MATCH(I666,I$1:I665,0),1)=0,"",INDEX(AN$1:AN665,MATCH(I666,I$1:I665,0),1)),"")</f>
        <v/>
      </c>
      <c r="BB666" s="4"/>
      <c r="BG666" s="5"/>
      <c r="BH666" s="4" t="str">
        <f>IF(IFERROR(VLOOKUP(F666,F667:F$1993,1,0),"")="","",COUNTIF(F:F,F666))</f>
        <v/>
      </c>
      <c r="BI666" s="4"/>
      <c r="BK666" s="5"/>
      <c r="BL666" s="5"/>
      <c r="BM666" s="5" t="str">
        <f>IF(B666="","",IF(BH666="",1+(MAX(BM$2:BM665)),""))</f>
        <v/>
      </c>
      <c r="BN666" s="5" t="str">
        <f t="shared" si="138"/>
        <v/>
      </c>
      <c r="BO666" s="5" t="str">
        <f t="shared" si="139"/>
        <v/>
      </c>
      <c r="BP666" s="15" t="str">
        <f t="shared" si="140"/>
        <v/>
      </c>
      <c r="BQ666" s="29"/>
      <c r="BR666" s="16"/>
      <c r="BS666" s="5" t="str">
        <f t="shared" si="143"/>
        <v/>
      </c>
      <c r="BU666" s="5"/>
      <c r="BV666" s="5" t="str">
        <f t="shared" si="141"/>
        <v/>
      </c>
      <c r="BW666" s="5" t="str">
        <f>IF(I666="","",IFERROR(IF(VLOOKUP(I666,I$2:I665,1,0)=0,"",""),I666))</f>
        <v/>
      </c>
      <c r="BX666" s="25" t="str">
        <f>IF(BW666="","",(IFERROR(VLOOKUP(MID(BW666,1,1),$CO$2:CS$28,3,0),0)+IFERROR(VLOOKUP(MID(BW666,2,1),CO$2:CS$28,4,0),0)+IFERROR(VLOOKUP(MID(BW666,3,1),CO$2:CS$28,5,0),0)+(ROW(BW666)/1000000000000)))</f>
        <v/>
      </c>
      <c r="BY666" s="5"/>
      <c r="BZ666" s="5">
        <v>665</v>
      </c>
      <c r="CA666" s="5" t="str">
        <f>IFERROR(VLOOKUP(BZ666,BV$2:BW1742,2,0),"")</f>
        <v/>
      </c>
      <c r="CB666" s="5"/>
      <c r="CD666" s="5"/>
      <c r="CU666" s="5" t="e">
        <f>IF(REPORTE!AH$2="si",IF(F666=VALUE(REPORTE!C$11),IF(SUM(CU667:CU$1993),CONCATENATE(INT(B666),", "),INT(B666)),""),IF(F666=VALUE(REPORTE!C$10),IF(SUM(CU667:CU$1993),CONCATENATE(INT(B666),", "),INT(B666)),""))</f>
        <v>#VALUE!</v>
      </c>
      <c r="CY666" s="5"/>
      <c r="CZ666" s="5"/>
      <c r="DA666" s="5"/>
      <c r="DB666" s="5"/>
    </row>
    <row r="667" spans="1:106" ht="15" customHeight="1" x14ac:dyDescent="0.25">
      <c r="A667" s="4" t="str">
        <f t="shared" si="137"/>
        <v/>
      </c>
      <c r="B667" s="3"/>
      <c r="G667" s="1" t="str">
        <f>IFERROR(INDEX('padron cfe'!B:B,MATCH(DATOS!F667,'padron cfe'!A:A,0),1),"")</f>
        <v/>
      </c>
      <c r="J667" s="2" t="str">
        <f>IFERROR(INDEX('padron cfe'!C:C,MATCH(DATOS!F667,'padron cfe'!A:A,0),1),"")</f>
        <v/>
      </c>
      <c r="L667" s="4" t="str">
        <f>IFERROR(IF(VLOOKUP(I667,I$2:L666,4,0)=0,"",VLOOKUP(I667,I$2:L666,4,0)),"")</f>
        <v/>
      </c>
      <c r="M667" s="4" t="str">
        <f>IFERROR(IF(VLOOKUP(I667,I$2:M666,5,0)=0,"",VLOOKUP(I667,I$2:M666,5,0)),"")</f>
        <v/>
      </c>
      <c r="S667"/>
      <c r="T667" s="2" t="str">
        <f>IFERROR(INDEX('padron cfe'!D:D,MATCH(DATOS!F667,'padron cfe'!A:A,0),1),"")</f>
        <v/>
      </c>
      <c r="AF667" s="97" t="str">
        <f>IFERROR(INDEX(bombas!F:F,MATCH(B667,bombas!I:I,0),1),"")</f>
        <v/>
      </c>
      <c r="AG667" s="6" t="str">
        <f>IFERROR(INDEX(bombas!H:H,MATCH(B667,bombas!I:I,0),1),"")</f>
        <v/>
      </c>
      <c r="AI667" s="4" t="str">
        <f t="shared" si="142"/>
        <v/>
      </c>
      <c r="AJ667" s="4"/>
      <c r="AK667" s="127" t="str">
        <f t="shared" si="144"/>
        <v/>
      </c>
      <c r="AL667" s="2" t="str">
        <f>IFERROR(IF(INDEX(AL$1:AL666,MATCH(I667,I$1:I666,0),1)=0,"",INDEX(AL$1:AL666,MATCH(I667,I$1:I666,0),1)),"")</f>
        <v/>
      </c>
      <c r="AM667" s="2" t="str">
        <f>IFERROR(IF(INDEX(AM$1:AM666,MATCH(I667,I$1:I666,0),1)=0,"",INDEX(AM$1:AM666,MATCH(I667,I$1:I666,0),1)),"")</f>
        <v/>
      </c>
      <c r="AN667" s="2" t="str">
        <f>IFERROR(IF(INDEX(AN$1:AN666,MATCH(I667,I$1:I666,0),1)=0,"",INDEX(AN$1:AN666,MATCH(I667,I$1:I666,0),1)),"")</f>
        <v/>
      </c>
      <c r="BB667" s="4"/>
      <c r="BG667" s="5"/>
      <c r="BH667" s="4" t="str">
        <f>IF(IFERROR(VLOOKUP(F667,F668:F$1993,1,0),"")="","",COUNTIF(F:F,F667))</f>
        <v/>
      </c>
      <c r="BI667" s="4"/>
      <c r="BK667" s="5"/>
      <c r="BL667" s="5"/>
      <c r="BM667" s="5" t="str">
        <f>IF(B667="","",IF(BH667="",1+(MAX(BM$2:BM666)),""))</f>
        <v/>
      </c>
      <c r="BN667" s="5" t="str">
        <f t="shared" si="138"/>
        <v/>
      </c>
      <c r="BO667" s="5" t="str">
        <f t="shared" si="139"/>
        <v/>
      </c>
      <c r="BP667" s="15" t="str">
        <f t="shared" si="140"/>
        <v/>
      </c>
      <c r="BQ667" s="29"/>
      <c r="BR667" s="16"/>
      <c r="BS667" s="5" t="str">
        <f t="shared" si="143"/>
        <v/>
      </c>
      <c r="BU667" s="5"/>
      <c r="BV667" s="5" t="str">
        <f t="shared" si="141"/>
        <v/>
      </c>
      <c r="BW667" s="5" t="str">
        <f>IF(I667="","",IFERROR(IF(VLOOKUP(I667,I$2:I666,1,0)=0,"",""),I667))</f>
        <v/>
      </c>
      <c r="BX667" s="25" t="str">
        <f>IF(BW667="","",(IFERROR(VLOOKUP(MID(BW667,1,1),$CO$2:CS$28,3,0),0)+IFERROR(VLOOKUP(MID(BW667,2,1),CO$2:CS$28,4,0),0)+IFERROR(VLOOKUP(MID(BW667,3,1),CO$2:CS$28,5,0),0)+(ROW(BW667)/1000000000000)))</f>
        <v/>
      </c>
      <c r="BY667" s="5"/>
      <c r="BZ667" s="5">
        <v>666</v>
      </c>
      <c r="CA667" s="5" t="str">
        <f>IFERROR(VLOOKUP(BZ667,BV$2:BW1743,2,0),"")</f>
        <v/>
      </c>
      <c r="CB667" s="5"/>
      <c r="CD667" s="5"/>
      <c r="CU667" s="5" t="e">
        <f>IF(REPORTE!AH$2="si",IF(F667=VALUE(REPORTE!C$11),IF(SUM(CU668:CU$1993),CONCATENATE(INT(B667),", "),INT(B667)),""),IF(F667=VALUE(REPORTE!C$10),IF(SUM(CU668:CU$1993),CONCATENATE(INT(B667),", "),INT(B667)),""))</f>
        <v>#VALUE!</v>
      </c>
      <c r="CY667" s="5"/>
      <c r="CZ667" s="5"/>
      <c r="DA667" s="5"/>
      <c r="DB667" s="5"/>
    </row>
    <row r="668" spans="1:106" ht="15" customHeight="1" x14ac:dyDescent="0.25">
      <c r="A668" s="4" t="str">
        <f t="shared" si="137"/>
        <v/>
      </c>
      <c r="B668" s="3"/>
      <c r="G668" s="1" t="str">
        <f>IFERROR(INDEX('padron cfe'!B:B,MATCH(DATOS!F668,'padron cfe'!A:A,0),1),"")</f>
        <v/>
      </c>
      <c r="J668" s="2" t="str">
        <f>IFERROR(INDEX('padron cfe'!C:C,MATCH(DATOS!F668,'padron cfe'!A:A,0),1),"")</f>
        <v/>
      </c>
      <c r="L668" s="4" t="str">
        <f>IFERROR(IF(VLOOKUP(I668,I$2:L667,4,0)=0,"",VLOOKUP(I668,I$2:L667,4,0)),"")</f>
        <v/>
      </c>
      <c r="M668" s="4" t="str">
        <f>IFERROR(IF(VLOOKUP(I668,I$2:M667,5,0)=0,"",VLOOKUP(I668,I$2:M667,5,0)),"")</f>
        <v/>
      </c>
      <c r="S668"/>
      <c r="T668" s="2" t="str">
        <f>IFERROR(INDEX('padron cfe'!D:D,MATCH(DATOS!F668,'padron cfe'!A:A,0),1),"")</f>
        <v/>
      </c>
      <c r="AF668" s="97" t="str">
        <f>IFERROR(INDEX(bombas!F:F,MATCH(B668,bombas!I:I,0),1),"")</f>
        <v/>
      </c>
      <c r="AG668" s="6" t="str">
        <f>IFERROR(INDEX(bombas!H:H,MATCH(B668,bombas!I:I,0),1),"")</f>
        <v/>
      </c>
      <c r="AI668" s="4" t="str">
        <f t="shared" si="142"/>
        <v/>
      </c>
      <c r="AJ668" s="4"/>
      <c r="AK668" s="127" t="str">
        <f t="shared" si="144"/>
        <v/>
      </c>
      <c r="AL668" s="2" t="str">
        <f>IFERROR(IF(INDEX(AL$1:AL667,MATCH(I668,I$1:I667,0),1)=0,"",INDEX(AL$1:AL667,MATCH(I668,I$1:I667,0),1)),"")</f>
        <v/>
      </c>
      <c r="AM668" s="2" t="str">
        <f>IFERROR(IF(INDEX(AM$1:AM667,MATCH(I668,I$1:I667,0),1)=0,"",INDEX(AM$1:AM667,MATCH(I668,I$1:I667,0),1)),"")</f>
        <v/>
      </c>
      <c r="AN668" s="2" t="str">
        <f>IFERROR(IF(INDEX(AN$1:AN667,MATCH(I668,I$1:I667,0),1)=0,"",INDEX(AN$1:AN667,MATCH(I668,I$1:I667,0),1)),"")</f>
        <v/>
      </c>
      <c r="BB668" s="4"/>
      <c r="BG668" s="5"/>
      <c r="BH668" s="4" t="str">
        <f>IF(IFERROR(VLOOKUP(F668,F669:F$1993,1,0),"")="","",COUNTIF(F:F,F668))</f>
        <v/>
      </c>
      <c r="BI668" s="4"/>
      <c r="BK668" s="5"/>
      <c r="BL668" s="5"/>
      <c r="BM668" s="5" t="str">
        <f>IF(B668="","",IF(BH668="",1+(MAX(BM$2:BM667)),""))</f>
        <v/>
      </c>
      <c r="BN668" s="5" t="str">
        <f t="shared" si="138"/>
        <v/>
      </c>
      <c r="BO668" s="5" t="str">
        <f t="shared" si="139"/>
        <v/>
      </c>
      <c r="BP668" s="15" t="str">
        <f t="shared" si="140"/>
        <v/>
      </c>
      <c r="BQ668" s="29"/>
      <c r="BR668" s="16"/>
      <c r="BS668" s="5" t="str">
        <f t="shared" si="143"/>
        <v/>
      </c>
      <c r="BU668" s="5"/>
      <c r="BV668" s="5" t="str">
        <f t="shared" si="141"/>
        <v/>
      </c>
      <c r="BW668" s="5" t="str">
        <f>IF(I668="","",IFERROR(IF(VLOOKUP(I668,I$2:I667,1,0)=0,"",""),I668))</f>
        <v/>
      </c>
      <c r="BX668" s="25" t="str">
        <f>IF(BW668="","",(IFERROR(VLOOKUP(MID(BW668,1,1),$CO$2:CS$28,3,0),0)+IFERROR(VLOOKUP(MID(BW668,2,1),CO$2:CS$28,4,0),0)+IFERROR(VLOOKUP(MID(BW668,3,1),CO$2:CS$28,5,0),0)+(ROW(BW668)/1000000000000)))</f>
        <v/>
      </c>
      <c r="BY668" s="5"/>
      <c r="BZ668" s="5">
        <v>667</v>
      </c>
      <c r="CA668" s="5" t="str">
        <f>IFERROR(VLOOKUP(BZ668,BV$2:BW1744,2,0),"")</f>
        <v/>
      </c>
      <c r="CB668" s="5"/>
      <c r="CD668" s="5"/>
      <c r="CU668" s="5" t="e">
        <f>IF(REPORTE!AH$2="si",IF(F668=VALUE(REPORTE!C$11),IF(SUM(CU669:CU$1993),CONCATENATE(INT(B668),", "),INT(B668)),""),IF(F668=VALUE(REPORTE!C$10),IF(SUM(CU669:CU$1993),CONCATENATE(INT(B668),", "),INT(B668)),""))</f>
        <v>#VALUE!</v>
      </c>
      <c r="CY668" s="5"/>
      <c r="CZ668" s="5"/>
      <c r="DA668" s="5"/>
      <c r="DB668" s="5"/>
    </row>
    <row r="669" spans="1:106" ht="15" customHeight="1" x14ac:dyDescent="0.25">
      <c r="A669" s="4" t="str">
        <f t="shared" si="137"/>
        <v/>
      </c>
      <c r="B669" s="3"/>
      <c r="G669" s="1" t="str">
        <f>IFERROR(INDEX('padron cfe'!B:B,MATCH(DATOS!F669,'padron cfe'!A:A,0),1),"")</f>
        <v/>
      </c>
      <c r="J669" s="2" t="str">
        <f>IFERROR(INDEX('padron cfe'!C:C,MATCH(DATOS!F669,'padron cfe'!A:A,0),1),"")</f>
        <v/>
      </c>
      <c r="L669" s="4" t="str">
        <f>IFERROR(IF(VLOOKUP(I669,I$2:L668,4,0)=0,"",VLOOKUP(I669,I$2:L668,4,0)),"")</f>
        <v/>
      </c>
      <c r="M669" s="4" t="str">
        <f>IFERROR(IF(VLOOKUP(I669,I$2:M668,5,0)=0,"",VLOOKUP(I669,I$2:M668,5,0)),"")</f>
        <v/>
      </c>
      <c r="S669"/>
      <c r="T669" s="2" t="str">
        <f>IFERROR(INDEX('padron cfe'!D:D,MATCH(DATOS!F669,'padron cfe'!A:A,0),1),"")</f>
        <v/>
      </c>
      <c r="AF669" s="97" t="str">
        <f>IFERROR(INDEX(bombas!F:F,MATCH(B669,bombas!I:I,0),1),"")</f>
        <v/>
      </c>
      <c r="AG669" s="6" t="str">
        <f>IFERROR(INDEX(bombas!H:H,MATCH(B669,bombas!I:I,0),1),"")</f>
        <v/>
      </c>
      <c r="AI669" s="4" t="str">
        <f t="shared" si="142"/>
        <v/>
      </c>
      <c r="AJ669" s="4"/>
      <c r="AK669" s="127" t="str">
        <f t="shared" si="144"/>
        <v/>
      </c>
      <c r="AL669" s="2" t="str">
        <f>IFERROR(IF(INDEX(AL$1:AL668,MATCH(I669,I$1:I668,0),1)=0,"",INDEX(AL$1:AL668,MATCH(I669,I$1:I668,0),1)),"")</f>
        <v/>
      </c>
      <c r="AM669" s="2" t="str">
        <f>IFERROR(IF(INDEX(AM$1:AM668,MATCH(I669,I$1:I668,0),1)=0,"",INDEX(AM$1:AM668,MATCH(I669,I$1:I668,0),1)),"")</f>
        <v/>
      </c>
      <c r="AN669" s="2" t="str">
        <f>IFERROR(IF(INDEX(AN$1:AN668,MATCH(I669,I$1:I668,0),1)=0,"",INDEX(AN$1:AN668,MATCH(I669,I$1:I668,0),1)),"")</f>
        <v/>
      </c>
      <c r="BB669" s="4"/>
      <c r="BG669" s="5"/>
      <c r="BH669" s="4" t="str">
        <f>IF(IFERROR(VLOOKUP(F669,F670:F$1993,1,0),"")="","",COUNTIF(F:F,F669))</f>
        <v/>
      </c>
      <c r="BI669" s="4"/>
      <c r="BK669" s="5"/>
      <c r="BL669" s="5"/>
      <c r="BM669" s="5" t="str">
        <f>IF(B669="","",IF(BH669="",1+(MAX(BM$2:BM668)),""))</f>
        <v/>
      </c>
      <c r="BN669" s="5" t="str">
        <f t="shared" si="138"/>
        <v/>
      </c>
      <c r="BO669" s="5" t="str">
        <f t="shared" si="139"/>
        <v/>
      </c>
      <c r="BP669" s="15" t="str">
        <f t="shared" si="140"/>
        <v/>
      </c>
      <c r="BQ669" s="29"/>
      <c r="BR669" s="16"/>
      <c r="BS669" s="5" t="str">
        <f t="shared" si="143"/>
        <v/>
      </c>
      <c r="BU669" s="5"/>
      <c r="BV669" s="5" t="str">
        <f t="shared" si="141"/>
        <v/>
      </c>
      <c r="BW669" s="5" t="str">
        <f>IF(I669="","",IFERROR(IF(VLOOKUP(I669,I$2:I668,1,0)=0,"",""),I669))</f>
        <v/>
      </c>
      <c r="BX669" s="25" t="str">
        <f>IF(BW669="","",(IFERROR(VLOOKUP(MID(BW669,1,1),$CO$2:CS$28,3,0),0)+IFERROR(VLOOKUP(MID(BW669,2,1),CO$2:CS$28,4,0),0)+IFERROR(VLOOKUP(MID(BW669,3,1),CO$2:CS$28,5,0),0)+(ROW(BW669)/1000000000000)))</f>
        <v/>
      </c>
      <c r="BY669" s="5"/>
      <c r="BZ669" s="5">
        <v>668</v>
      </c>
      <c r="CA669" s="5" t="str">
        <f>IFERROR(VLOOKUP(BZ669,BV$2:BW1745,2,0),"")</f>
        <v/>
      </c>
      <c r="CB669" s="5"/>
      <c r="CD669" s="5"/>
      <c r="CU669" s="5" t="e">
        <f>IF(REPORTE!AH$2="si",IF(F669=VALUE(REPORTE!C$11),IF(SUM(CU670:CU$1993),CONCATENATE(INT(B669),", "),INT(B669)),""),IF(F669=VALUE(REPORTE!C$10),IF(SUM(CU670:CU$1993),CONCATENATE(INT(B669),", "),INT(B669)),""))</f>
        <v>#VALUE!</v>
      </c>
      <c r="CY669" s="5"/>
      <c r="CZ669" s="5"/>
      <c r="DA669" s="5"/>
      <c r="DB669" s="5"/>
    </row>
    <row r="670" spans="1:106" ht="15" customHeight="1" x14ac:dyDescent="0.25">
      <c r="A670" s="4" t="str">
        <f t="shared" si="137"/>
        <v/>
      </c>
      <c r="B670" s="3"/>
      <c r="G670" s="1" t="str">
        <f>IFERROR(INDEX('padron cfe'!B:B,MATCH(DATOS!F670,'padron cfe'!A:A,0),1),"")</f>
        <v/>
      </c>
      <c r="J670" s="2" t="str">
        <f>IFERROR(INDEX('padron cfe'!C:C,MATCH(DATOS!F670,'padron cfe'!A:A,0),1),"")</f>
        <v/>
      </c>
      <c r="L670" s="4" t="str">
        <f>IFERROR(IF(VLOOKUP(I670,I$2:L669,4,0)=0,"",VLOOKUP(I670,I$2:L669,4,0)),"")</f>
        <v/>
      </c>
      <c r="M670" s="4" t="str">
        <f>IFERROR(IF(VLOOKUP(I670,I$2:M669,5,0)=0,"",VLOOKUP(I670,I$2:M669,5,0)),"")</f>
        <v/>
      </c>
      <c r="S670"/>
      <c r="T670" s="2" t="str">
        <f>IFERROR(INDEX('padron cfe'!D:D,MATCH(DATOS!F670,'padron cfe'!A:A,0),1),"")</f>
        <v/>
      </c>
      <c r="AF670" s="97" t="str">
        <f>IFERROR(INDEX(bombas!F:F,MATCH(B670,bombas!I:I,0),1),"")</f>
        <v/>
      </c>
      <c r="AG670" s="6" t="str">
        <f>IFERROR(INDEX(bombas!H:H,MATCH(B670,bombas!I:I,0),1),"")</f>
        <v/>
      </c>
      <c r="AI670" s="4" t="str">
        <f t="shared" si="142"/>
        <v/>
      </c>
      <c r="AJ670" s="4"/>
      <c r="AK670" s="127" t="str">
        <f t="shared" si="144"/>
        <v/>
      </c>
      <c r="AL670" s="2" t="str">
        <f>IFERROR(IF(INDEX(AL$1:AL669,MATCH(I670,I$1:I669,0),1)=0,"",INDEX(AL$1:AL669,MATCH(I670,I$1:I669,0),1)),"")</f>
        <v/>
      </c>
      <c r="AM670" s="2" t="str">
        <f>IFERROR(IF(INDEX(AM$1:AM669,MATCH(I670,I$1:I669,0),1)=0,"",INDEX(AM$1:AM669,MATCH(I670,I$1:I669,0),1)),"")</f>
        <v/>
      </c>
      <c r="AN670" s="2" t="str">
        <f>IFERROR(IF(INDEX(AN$1:AN669,MATCH(I670,I$1:I669,0),1)=0,"",INDEX(AN$1:AN669,MATCH(I670,I$1:I669,0),1)),"")</f>
        <v/>
      </c>
      <c r="BB670" s="4"/>
      <c r="BG670" s="5"/>
      <c r="BH670" s="4" t="str">
        <f>IF(IFERROR(VLOOKUP(F670,F671:F$1993,1,0),"")="","",COUNTIF(F:F,F670))</f>
        <v/>
      </c>
      <c r="BI670" s="4"/>
      <c r="BK670" s="5"/>
      <c r="BL670" s="5"/>
      <c r="BM670" s="5" t="str">
        <f>IF(B670="","",IF(BH670="",1+(MAX(BM$2:BM669)),""))</f>
        <v/>
      </c>
      <c r="BN670" s="5" t="str">
        <f t="shared" si="138"/>
        <v/>
      </c>
      <c r="BO670" s="5" t="str">
        <f t="shared" si="139"/>
        <v/>
      </c>
      <c r="BP670" s="15" t="str">
        <f t="shared" si="140"/>
        <v/>
      </c>
      <c r="BQ670" s="29"/>
      <c r="BR670" s="16"/>
      <c r="BS670" s="5" t="str">
        <f t="shared" si="143"/>
        <v/>
      </c>
      <c r="BU670" s="5"/>
      <c r="BV670" s="5" t="str">
        <f t="shared" si="141"/>
        <v/>
      </c>
      <c r="BW670" s="5" t="str">
        <f>IF(I670="","",IFERROR(IF(VLOOKUP(I670,I$2:I669,1,0)=0,"",""),I670))</f>
        <v/>
      </c>
      <c r="BX670" s="25" t="str">
        <f>IF(BW670="","",(IFERROR(VLOOKUP(MID(BW670,1,1),$CO$2:CS$28,3,0),0)+IFERROR(VLOOKUP(MID(BW670,2,1),CO$2:CS$28,4,0),0)+IFERROR(VLOOKUP(MID(BW670,3,1),CO$2:CS$28,5,0),0)+(ROW(BW670)/1000000000000)))</f>
        <v/>
      </c>
      <c r="BY670" s="5"/>
      <c r="BZ670" s="5">
        <v>669</v>
      </c>
      <c r="CA670" s="5" t="str">
        <f>IFERROR(VLOOKUP(BZ670,BV$2:BW1746,2,0),"")</f>
        <v/>
      </c>
      <c r="CB670" s="5"/>
      <c r="CD670" s="5"/>
      <c r="CU670" s="5" t="e">
        <f>IF(REPORTE!AH$2="si",IF(F670=VALUE(REPORTE!C$11),IF(SUM(CU671:CU$1993),CONCATENATE(INT(B670),", "),INT(B670)),""),IF(F670=VALUE(REPORTE!C$10),IF(SUM(CU671:CU$1993),CONCATENATE(INT(B670),", "),INT(B670)),""))</f>
        <v>#VALUE!</v>
      </c>
      <c r="CY670" s="5"/>
      <c r="CZ670" s="5"/>
      <c r="DA670" s="5"/>
      <c r="DB670" s="5"/>
    </row>
    <row r="671" spans="1:106" ht="15" customHeight="1" x14ac:dyDescent="0.25">
      <c r="A671" s="4" t="str">
        <f t="shared" si="137"/>
        <v/>
      </c>
      <c r="B671" s="3"/>
      <c r="G671" s="1" t="str">
        <f>IFERROR(INDEX('padron cfe'!B:B,MATCH(DATOS!F671,'padron cfe'!A:A,0),1),"")</f>
        <v/>
      </c>
      <c r="J671" s="2" t="str">
        <f>IFERROR(INDEX('padron cfe'!C:C,MATCH(DATOS!F671,'padron cfe'!A:A,0),1),"")</f>
        <v/>
      </c>
      <c r="L671" s="4" t="str">
        <f>IFERROR(IF(VLOOKUP(I671,I$2:L670,4,0)=0,"",VLOOKUP(I671,I$2:L670,4,0)),"")</f>
        <v/>
      </c>
      <c r="M671" s="4" t="str">
        <f>IFERROR(IF(VLOOKUP(I671,I$2:M670,5,0)=0,"",VLOOKUP(I671,I$2:M670,5,0)),"")</f>
        <v/>
      </c>
      <c r="S671"/>
      <c r="T671" s="2" t="str">
        <f>IFERROR(INDEX('padron cfe'!D:D,MATCH(DATOS!F671,'padron cfe'!A:A,0),1),"")</f>
        <v/>
      </c>
      <c r="AF671" s="97" t="str">
        <f>IFERROR(INDEX(bombas!F:F,MATCH(B671,bombas!I:I,0),1),"")</f>
        <v/>
      </c>
      <c r="AG671" s="6" t="str">
        <f>IFERROR(INDEX(bombas!H:H,MATCH(B671,bombas!I:I,0),1),"")</f>
        <v/>
      </c>
      <c r="AI671" s="4" t="str">
        <f t="shared" si="142"/>
        <v/>
      </c>
      <c r="AJ671" s="4"/>
      <c r="AK671" s="127" t="str">
        <f t="shared" si="144"/>
        <v/>
      </c>
      <c r="AL671" s="2" t="str">
        <f>IFERROR(IF(INDEX(AL$1:AL670,MATCH(I671,I$1:I670,0),1)=0,"",INDEX(AL$1:AL670,MATCH(I671,I$1:I670,0),1)),"")</f>
        <v/>
      </c>
      <c r="AM671" s="2" t="str">
        <f>IFERROR(IF(INDEX(AM$1:AM670,MATCH(I671,I$1:I670,0),1)=0,"",INDEX(AM$1:AM670,MATCH(I671,I$1:I670,0),1)),"")</f>
        <v/>
      </c>
      <c r="AN671" s="2" t="str">
        <f>IFERROR(IF(INDEX(AN$1:AN670,MATCH(I671,I$1:I670,0),1)=0,"",INDEX(AN$1:AN670,MATCH(I671,I$1:I670,0),1)),"")</f>
        <v/>
      </c>
      <c r="BB671" s="4"/>
      <c r="BG671" s="5"/>
      <c r="BH671" s="4" t="str">
        <f>IF(IFERROR(VLOOKUP(F671,F672:F$1993,1,0),"")="","",COUNTIF(F:F,F671))</f>
        <v/>
      </c>
      <c r="BI671" s="4"/>
      <c r="BK671" s="5"/>
      <c r="BL671" s="5"/>
      <c r="BM671" s="5" t="str">
        <f>IF(B671="","",IF(BH671="",1+(MAX(BM$2:BM670)),""))</f>
        <v/>
      </c>
      <c r="BN671" s="5" t="str">
        <f t="shared" si="138"/>
        <v/>
      </c>
      <c r="BO671" s="5" t="str">
        <f t="shared" si="139"/>
        <v/>
      </c>
      <c r="BP671" s="15" t="str">
        <f t="shared" si="140"/>
        <v/>
      </c>
      <c r="BQ671" s="29"/>
      <c r="BR671" s="16"/>
      <c r="BS671" s="5" t="str">
        <f t="shared" si="143"/>
        <v/>
      </c>
      <c r="BU671" s="5"/>
      <c r="BV671" s="5" t="str">
        <f t="shared" si="141"/>
        <v/>
      </c>
      <c r="BW671" s="5" t="str">
        <f>IF(I671="","",IFERROR(IF(VLOOKUP(I671,I$2:I670,1,0)=0,"",""),I671))</f>
        <v/>
      </c>
      <c r="BX671" s="25" t="str">
        <f>IF(BW671="","",(IFERROR(VLOOKUP(MID(BW671,1,1),$CO$2:CS$28,3,0),0)+IFERROR(VLOOKUP(MID(BW671,2,1),CO$2:CS$28,4,0),0)+IFERROR(VLOOKUP(MID(BW671,3,1),CO$2:CS$28,5,0),0)+(ROW(BW671)/1000000000000)))</f>
        <v/>
      </c>
      <c r="BY671" s="5"/>
      <c r="BZ671" s="5">
        <v>670</v>
      </c>
      <c r="CA671" s="5" t="str">
        <f>IFERROR(VLOOKUP(BZ671,BV$2:BW1747,2,0),"")</f>
        <v/>
      </c>
      <c r="CB671" s="5"/>
      <c r="CD671" s="5"/>
      <c r="CU671" s="5" t="e">
        <f>IF(REPORTE!AH$2="si",IF(F671=VALUE(REPORTE!C$11),IF(SUM(CU672:CU$1993),CONCATENATE(INT(B671),", "),INT(B671)),""),IF(F671=VALUE(REPORTE!C$10),IF(SUM(CU672:CU$1993),CONCATENATE(INT(B671),", "),INT(B671)),""))</f>
        <v>#VALUE!</v>
      </c>
      <c r="CY671" s="5"/>
      <c r="CZ671" s="5"/>
      <c r="DA671" s="5"/>
      <c r="DB671" s="5"/>
    </row>
    <row r="672" spans="1:106" ht="15" customHeight="1" x14ac:dyDescent="0.25">
      <c r="A672" s="4" t="str">
        <f t="shared" si="137"/>
        <v/>
      </c>
      <c r="B672" s="3"/>
      <c r="G672" s="1" t="str">
        <f>IFERROR(INDEX('padron cfe'!B:B,MATCH(DATOS!F672,'padron cfe'!A:A,0),1),"")</f>
        <v/>
      </c>
      <c r="J672" s="2" t="str">
        <f>IFERROR(INDEX('padron cfe'!C:C,MATCH(DATOS!F672,'padron cfe'!A:A,0),1),"")</f>
        <v/>
      </c>
      <c r="L672" s="4" t="str">
        <f>IFERROR(IF(VLOOKUP(I672,I$2:L671,4,0)=0,"",VLOOKUP(I672,I$2:L671,4,0)),"")</f>
        <v/>
      </c>
      <c r="M672" s="4" t="str">
        <f>IFERROR(IF(VLOOKUP(I672,I$2:M671,5,0)=0,"",VLOOKUP(I672,I$2:M671,5,0)),"")</f>
        <v/>
      </c>
      <c r="S672"/>
      <c r="T672" s="2" t="str">
        <f>IFERROR(INDEX('padron cfe'!D:D,MATCH(DATOS!F672,'padron cfe'!A:A,0),1),"")</f>
        <v/>
      </c>
      <c r="AF672" s="97" t="str">
        <f>IFERROR(INDEX(bombas!F:F,MATCH(B672,bombas!I:I,0),1),"")</f>
        <v/>
      </c>
      <c r="AG672" s="6" t="str">
        <f>IFERROR(INDEX(bombas!H:H,MATCH(B672,bombas!I:I,0),1),"")</f>
        <v/>
      </c>
      <c r="AI672" s="4" t="str">
        <f t="shared" si="142"/>
        <v/>
      </c>
      <c r="AJ672" s="4"/>
      <c r="AK672" s="127" t="str">
        <f t="shared" si="144"/>
        <v/>
      </c>
      <c r="AL672" s="2" t="str">
        <f>IFERROR(IF(INDEX(AL$1:AL671,MATCH(I672,I$1:I671,0),1)=0,"",INDEX(AL$1:AL671,MATCH(I672,I$1:I671,0),1)),"")</f>
        <v/>
      </c>
      <c r="AM672" s="2" t="str">
        <f>IFERROR(IF(INDEX(AM$1:AM671,MATCH(I672,I$1:I671,0),1)=0,"",INDEX(AM$1:AM671,MATCH(I672,I$1:I671,0),1)),"")</f>
        <v/>
      </c>
      <c r="AN672" s="2" t="str">
        <f>IFERROR(IF(INDEX(AN$1:AN671,MATCH(I672,I$1:I671,0),1)=0,"",INDEX(AN$1:AN671,MATCH(I672,I$1:I671,0),1)),"")</f>
        <v/>
      </c>
      <c r="BB672" s="4"/>
      <c r="BG672" s="5"/>
      <c r="BH672" s="4" t="str">
        <f>IF(IFERROR(VLOOKUP(F672,F673:F$1993,1,0),"")="","",COUNTIF(F:F,F672))</f>
        <v/>
      </c>
      <c r="BI672" s="4"/>
      <c r="BK672" s="5"/>
      <c r="BL672" s="5"/>
      <c r="BM672" s="5" t="str">
        <f>IF(B672="","",IF(BH672="",1+(MAX(BM$2:BM671)),""))</f>
        <v/>
      </c>
      <c r="BN672" s="5" t="str">
        <f t="shared" si="138"/>
        <v/>
      </c>
      <c r="BO672" s="5" t="str">
        <f t="shared" si="139"/>
        <v/>
      </c>
      <c r="BP672" s="15" t="str">
        <f t="shared" si="140"/>
        <v/>
      </c>
      <c r="BQ672" s="29"/>
      <c r="BR672" s="16"/>
      <c r="BS672" s="5" t="str">
        <f t="shared" si="143"/>
        <v/>
      </c>
      <c r="BU672" s="5"/>
      <c r="BV672" s="5" t="str">
        <f t="shared" si="141"/>
        <v/>
      </c>
      <c r="BW672" s="5" t="str">
        <f>IF(I672="","",IFERROR(IF(VLOOKUP(I672,I$2:I671,1,0)=0,"",""),I672))</f>
        <v/>
      </c>
      <c r="BX672" s="25" t="str">
        <f>IF(BW672="","",(IFERROR(VLOOKUP(MID(BW672,1,1),$CO$2:CS$28,3,0),0)+IFERROR(VLOOKUP(MID(BW672,2,1),CO$2:CS$28,4,0),0)+IFERROR(VLOOKUP(MID(BW672,3,1),CO$2:CS$28,5,0),0)+(ROW(BW672)/1000000000000)))</f>
        <v/>
      </c>
      <c r="BY672" s="5"/>
      <c r="BZ672" s="5">
        <v>671</v>
      </c>
      <c r="CA672" s="5" t="str">
        <f>IFERROR(VLOOKUP(BZ672,BV$2:BW1748,2,0),"")</f>
        <v/>
      </c>
      <c r="CB672" s="5"/>
      <c r="CD672" s="5"/>
      <c r="CU672" s="5" t="e">
        <f>IF(REPORTE!AH$2="si",IF(F672=VALUE(REPORTE!C$11),IF(SUM(CU673:CU$1993),CONCATENATE(INT(B672),", "),INT(B672)),""),IF(F672=VALUE(REPORTE!C$10),IF(SUM(CU673:CU$1993),CONCATENATE(INT(B672),", "),INT(B672)),""))</f>
        <v>#VALUE!</v>
      </c>
      <c r="CY672" s="5"/>
      <c r="CZ672" s="5"/>
      <c r="DA672" s="5"/>
      <c r="DB672" s="5"/>
    </row>
    <row r="673" spans="1:106" ht="15" customHeight="1" x14ac:dyDescent="0.25">
      <c r="A673" s="4" t="str">
        <f t="shared" si="137"/>
        <v/>
      </c>
      <c r="B673" s="3"/>
      <c r="G673" s="1" t="str">
        <f>IFERROR(INDEX('padron cfe'!B:B,MATCH(DATOS!F673,'padron cfe'!A:A,0),1),"")</f>
        <v/>
      </c>
      <c r="J673" s="2" t="str">
        <f>IFERROR(INDEX('padron cfe'!C:C,MATCH(DATOS!F673,'padron cfe'!A:A,0),1),"")</f>
        <v/>
      </c>
      <c r="L673" s="4" t="str">
        <f>IFERROR(IF(VLOOKUP(I673,I$2:L672,4,0)=0,"",VLOOKUP(I673,I$2:L672,4,0)),"")</f>
        <v/>
      </c>
      <c r="M673" s="4" t="str">
        <f>IFERROR(IF(VLOOKUP(I673,I$2:M672,5,0)=0,"",VLOOKUP(I673,I$2:M672,5,0)),"")</f>
        <v/>
      </c>
      <c r="S673"/>
      <c r="T673" s="2" t="str">
        <f>IFERROR(INDEX('padron cfe'!D:D,MATCH(DATOS!F673,'padron cfe'!A:A,0),1),"")</f>
        <v/>
      </c>
      <c r="AF673" s="97" t="str">
        <f>IFERROR(INDEX(bombas!F:F,MATCH(B673,bombas!I:I,0),1),"")</f>
        <v/>
      </c>
      <c r="AG673" s="6" t="str">
        <f>IFERROR(INDEX(bombas!H:H,MATCH(B673,bombas!I:I,0),1),"")</f>
        <v/>
      </c>
      <c r="AI673" s="4" t="str">
        <f t="shared" si="142"/>
        <v/>
      </c>
      <c r="AJ673" s="4"/>
      <c r="AK673" s="127" t="str">
        <f t="shared" si="144"/>
        <v/>
      </c>
      <c r="AL673" s="2" t="str">
        <f>IFERROR(IF(INDEX(AL$1:AL672,MATCH(I673,I$1:I672,0),1)=0,"",INDEX(AL$1:AL672,MATCH(I673,I$1:I672,0),1)),"")</f>
        <v/>
      </c>
      <c r="AM673" s="2" t="str">
        <f>IFERROR(IF(INDEX(AM$1:AM672,MATCH(I673,I$1:I672,0),1)=0,"",INDEX(AM$1:AM672,MATCH(I673,I$1:I672,0),1)),"")</f>
        <v/>
      </c>
      <c r="AN673" s="2" t="str">
        <f>IFERROR(IF(INDEX(AN$1:AN672,MATCH(I673,I$1:I672,0),1)=0,"",INDEX(AN$1:AN672,MATCH(I673,I$1:I672,0),1)),"")</f>
        <v/>
      </c>
      <c r="BB673" s="4"/>
      <c r="BG673" s="5"/>
      <c r="BH673" s="4" t="str">
        <f>IF(IFERROR(VLOOKUP(F673,F674:F$1993,1,0),"")="","",COUNTIF(F:F,F673))</f>
        <v/>
      </c>
      <c r="BI673" s="4"/>
      <c r="BK673" s="5"/>
      <c r="BL673" s="5"/>
      <c r="BM673" s="5" t="str">
        <f>IF(B673="","",IF(BH673="",1+(MAX(BM$2:BM672)),""))</f>
        <v/>
      </c>
      <c r="BN673" s="5" t="str">
        <f t="shared" si="138"/>
        <v/>
      </c>
      <c r="BO673" s="5" t="str">
        <f t="shared" si="139"/>
        <v/>
      </c>
      <c r="BP673" s="15" t="str">
        <f t="shared" si="140"/>
        <v/>
      </c>
      <c r="BQ673" s="29"/>
      <c r="BR673" s="16"/>
      <c r="BS673" s="5" t="str">
        <f t="shared" si="143"/>
        <v/>
      </c>
      <c r="BU673" s="5"/>
      <c r="BV673" s="5" t="str">
        <f t="shared" si="141"/>
        <v/>
      </c>
      <c r="BW673" s="5" t="str">
        <f>IF(I673="","",IFERROR(IF(VLOOKUP(I673,I$2:I672,1,0)=0,"",""),I673))</f>
        <v/>
      </c>
      <c r="BX673" s="25" t="str">
        <f>IF(BW673="","",(IFERROR(VLOOKUP(MID(BW673,1,1),$CO$2:CS$28,3,0),0)+IFERROR(VLOOKUP(MID(BW673,2,1),CO$2:CS$28,4,0),0)+IFERROR(VLOOKUP(MID(BW673,3,1),CO$2:CS$28,5,0),0)+(ROW(BW673)/1000000000000)))</f>
        <v/>
      </c>
      <c r="BY673" s="5"/>
      <c r="BZ673" s="5">
        <v>672</v>
      </c>
      <c r="CA673" s="5" t="str">
        <f>IFERROR(VLOOKUP(BZ673,BV$2:BW1749,2,0),"")</f>
        <v/>
      </c>
      <c r="CB673" s="5"/>
      <c r="CD673" s="5"/>
      <c r="CU673" s="5" t="e">
        <f>IF(REPORTE!AH$2="si",IF(F673=VALUE(REPORTE!C$11),IF(SUM(CU674:CU$1993),CONCATENATE(INT(B673),", "),INT(B673)),""),IF(F673=VALUE(REPORTE!C$10),IF(SUM(CU674:CU$1993),CONCATENATE(INT(B673),", "),INT(B673)),""))</f>
        <v>#VALUE!</v>
      </c>
      <c r="CY673" s="5"/>
      <c r="CZ673" s="5"/>
      <c r="DA673" s="5"/>
      <c r="DB673" s="5"/>
    </row>
    <row r="674" spans="1:106" ht="15" customHeight="1" x14ac:dyDescent="0.25">
      <c r="A674" s="4" t="str">
        <f t="shared" si="137"/>
        <v/>
      </c>
      <c r="B674" s="3"/>
      <c r="G674" s="1" t="str">
        <f>IFERROR(INDEX('padron cfe'!B:B,MATCH(DATOS!F674,'padron cfe'!A:A,0),1),"")</f>
        <v/>
      </c>
      <c r="J674" s="2" t="str">
        <f>IFERROR(INDEX('padron cfe'!C:C,MATCH(DATOS!F674,'padron cfe'!A:A,0),1),"")</f>
        <v/>
      </c>
      <c r="L674" s="4" t="str">
        <f>IFERROR(IF(VLOOKUP(I674,I$2:L673,4,0)=0,"",VLOOKUP(I674,I$2:L673,4,0)),"")</f>
        <v/>
      </c>
      <c r="M674" s="4" t="str">
        <f>IFERROR(IF(VLOOKUP(I674,I$2:M673,5,0)=0,"",VLOOKUP(I674,I$2:M673,5,0)),"")</f>
        <v/>
      </c>
      <c r="S674"/>
      <c r="T674" s="2" t="str">
        <f>IFERROR(INDEX('padron cfe'!D:D,MATCH(DATOS!F674,'padron cfe'!A:A,0),1),"")</f>
        <v/>
      </c>
      <c r="AF674" s="97" t="str">
        <f>IFERROR(INDEX(bombas!F:F,MATCH(B674,bombas!I:I,0),1),"")</f>
        <v/>
      </c>
      <c r="AG674" s="6" t="str">
        <f>IFERROR(INDEX(bombas!H:H,MATCH(B674,bombas!I:I,0),1),"")</f>
        <v/>
      </c>
      <c r="AI674" s="4" t="str">
        <f t="shared" si="142"/>
        <v/>
      </c>
      <c r="AJ674" s="4"/>
      <c r="AK674" s="127" t="str">
        <f t="shared" si="144"/>
        <v/>
      </c>
      <c r="AL674" s="2" t="str">
        <f>IFERROR(IF(INDEX(AL$1:AL673,MATCH(I674,I$1:I673,0),1)=0,"",INDEX(AL$1:AL673,MATCH(I674,I$1:I673,0),1)),"")</f>
        <v/>
      </c>
      <c r="AM674" s="2" t="str">
        <f>IFERROR(IF(INDEX(AM$1:AM673,MATCH(I674,I$1:I673,0),1)=0,"",INDEX(AM$1:AM673,MATCH(I674,I$1:I673,0),1)),"")</f>
        <v/>
      </c>
      <c r="AN674" s="2" t="str">
        <f>IFERROR(IF(INDEX(AN$1:AN673,MATCH(I674,I$1:I673,0),1)=0,"",INDEX(AN$1:AN673,MATCH(I674,I$1:I673,0),1)),"")</f>
        <v/>
      </c>
      <c r="BB674" s="4"/>
      <c r="BG674" s="5"/>
      <c r="BH674" s="4" t="str">
        <f>IF(IFERROR(VLOOKUP(F674,F675:F$1993,1,0),"")="","",COUNTIF(F:F,F674))</f>
        <v/>
      </c>
      <c r="BI674" s="4"/>
      <c r="BK674" s="5"/>
      <c r="BL674" s="5"/>
      <c r="BM674" s="5" t="str">
        <f>IF(B674="","",IF(BH674="",1+(MAX(BM$2:BM673)),""))</f>
        <v/>
      </c>
      <c r="BN674" s="5" t="str">
        <f t="shared" si="138"/>
        <v/>
      </c>
      <c r="BO674" s="5" t="str">
        <f t="shared" si="139"/>
        <v/>
      </c>
      <c r="BP674" s="15" t="str">
        <f t="shared" si="140"/>
        <v/>
      </c>
      <c r="BQ674" s="29"/>
      <c r="BR674" s="16"/>
      <c r="BS674" s="5" t="str">
        <f t="shared" si="143"/>
        <v/>
      </c>
      <c r="BU674" s="5"/>
      <c r="BV674" s="5" t="str">
        <f t="shared" si="141"/>
        <v/>
      </c>
      <c r="BW674" s="5" t="str">
        <f>IF(I674="","",IFERROR(IF(VLOOKUP(I674,I$2:I673,1,0)=0,"",""),I674))</f>
        <v/>
      </c>
      <c r="BX674" s="25" t="str">
        <f>IF(BW674="","",(IFERROR(VLOOKUP(MID(BW674,1,1),$CO$2:CS$28,3,0),0)+IFERROR(VLOOKUP(MID(BW674,2,1),CO$2:CS$28,4,0),0)+IFERROR(VLOOKUP(MID(BW674,3,1),CO$2:CS$28,5,0),0)+(ROW(BW674)/1000000000000)))</f>
        <v/>
      </c>
      <c r="BY674" s="5"/>
      <c r="BZ674" s="5">
        <v>673</v>
      </c>
      <c r="CA674" s="5" t="str">
        <f>IFERROR(VLOOKUP(BZ674,BV$2:BW1750,2,0),"")</f>
        <v/>
      </c>
      <c r="CB674" s="5"/>
      <c r="CD674" s="5"/>
      <c r="CU674" s="5" t="e">
        <f>IF(REPORTE!AH$2="si",IF(F674=VALUE(REPORTE!C$11),IF(SUM(CU675:CU$1993),CONCATENATE(INT(B674),", "),INT(B674)),""),IF(F674=VALUE(REPORTE!C$10),IF(SUM(CU675:CU$1993),CONCATENATE(INT(B674),", "),INT(B674)),""))</f>
        <v>#VALUE!</v>
      </c>
      <c r="CV674" s="5" t="e">
        <f>CONCATENATE(CU674,CU675,CU676,CU677,CU678,CU679,CU680,CU681,CU682,CU683,CU684,CU685,CU686,CU687,CU688,CU689,CU690,CU691,CU692,CU693,CU694,CU695,CU696,CU697,CU698,CU699,CU700,CU701,CU702,CU703,CU704,CU705,CU706,CU707,CU708,CU709,CU710,CU711,CU712,CU713,CU714,CU715)</f>
        <v>#VALUE!</v>
      </c>
      <c r="CY674" s="5"/>
      <c r="CZ674" s="5"/>
      <c r="DA674" s="5"/>
      <c r="DB674" s="5"/>
    </row>
    <row r="675" spans="1:106" ht="15" customHeight="1" x14ac:dyDescent="0.25">
      <c r="A675" s="4" t="str">
        <f t="shared" si="137"/>
        <v/>
      </c>
      <c r="B675" s="3"/>
      <c r="G675" s="1" t="str">
        <f>IFERROR(INDEX('padron cfe'!B:B,MATCH(DATOS!F675,'padron cfe'!A:A,0),1),"")</f>
        <v/>
      </c>
      <c r="J675" s="2" t="str">
        <f>IFERROR(INDEX('padron cfe'!C:C,MATCH(DATOS!F675,'padron cfe'!A:A,0),1),"")</f>
        <v/>
      </c>
      <c r="L675" s="4" t="str">
        <f>IFERROR(IF(VLOOKUP(I675,I$2:L674,4,0)=0,"",VLOOKUP(I675,I$2:L674,4,0)),"")</f>
        <v/>
      </c>
      <c r="M675" s="4" t="str">
        <f>IFERROR(IF(VLOOKUP(I675,I$2:M674,5,0)=0,"",VLOOKUP(I675,I$2:M674,5,0)),"")</f>
        <v/>
      </c>
      <c r="S675"/>
      <c r="T675" s="2" t="str">
        <f>IFERROR(INDEX('padron cfe'!D:D,MATCH(DATOS!F675,'padron cfe'!A:A,0),1),"")</f>
        <v/>
      </c>
      <c r="AF675" s="97" t="str">
        <f>IFERROR(INDEX(bombas!F:F,MATCH(B675,bombas!I:I,0),1),"")</f>
        <v/>
      </c>
      <c r="AG675" s="6" t="str">
        <f>IFERROR(INDEX(bombas!H:H,MATCH(B675,bombas!I:I,0),1),"")</f>
        <v/>
      </c>
      <c r="AI675" s="4" t="str">
        <f t="shared" si="142"/>
        <v/>
      </c>
      <c r="AJ675" s="4"/>
      <c r="AK675" s="127" t="str">
        <f t="shared" si="144"/>
        <v/>
      </c>
      <c r="AL675" s="2" t="str">
        <f>IFERROR(IF(INDEX(AL$1:AL674,MATCH(I675,I$1:I674,0),1)=0,"",INDEX(AL$1:AL674,MATCH(I675,I$1:I674,0),1)),"")</f>
        <v/>
      </c>
      <c r="AM675" s="2" t="str">
        <f>IFERROR(IF(INDEX(AM$1:AM674,MATCH(I675,I$1:I674,0),1)=0,"",INDEX(AM$1:AM674,MATCH(I675,I$1:I674,0),1)),"")</f>
        <v/>
      </c>
      <c r="AN675" s="2" t="str">
        <f>IFERROR(IF(INDEX(AN$1:AN674,MATCH(I675,I$1:I674,0),1)=0,"",INDEX(AN$1:AN674,MATCH(I675,I$1:I674,0),1)),"")</f>
        <v/>
      </c>
      <c r="BB675" s="4"/>
      <c r="BG675" s="5"/>
      <c r="BH675" s="4" t="str">
        <f>IF(IFERROR(VLOOKUP(F675,F676:F$1993,1,0),"")="","",COUNTIF(F:F,F675))</f>
        <v/>
      </c>
      <c r="BI675" s="4"/>
      <c r="BK675" s="5"/>
      <c r="BL675" s="5"/>
      <c r="BM675" s="5" t="str">
        <f>IF(B675="","",IF(BH675="",1+(MAX(BM$2:BM674)),""))</f>
        <v/>
      </c>
      <c r="BN675" s="5" t="str">
        <f t="shared" si="138"/>
        <v/>
      </c>
      <c r="BO675" s="5" t="str">
        <f t="shared" si="139"/>
        <v/>
      </c>
      <c r="BP675" s="15" t="str">
        <f t="shared" si="140"/>
        <v/>
      </c>
      <c r="BQ675" s="29"/>
      <c r="BR675" s="16"/>
      <c r="BS675" s="5" t="str">
        <f t="shared" si="143"/>
        <v/>
      </c>
      <c r="BU675" s="5"/>
      <c r="BV675" s="5" t="str">
        <f t="shared" si="141"/>
        <v/>
      </c>
      <c r="BW675" s="5" t="str">
        <f>IF(I675="","",IFERROR(IF(VLOOKUP(I675,I$2:I674,1,0)=0,"",""),I675))</f>
        <v/>
      </c>
      <c r="BX675" s="25" t="str">
        <f>IF(BW675="","",(IFERROR(VLOOKUP(MID(BW675,1,1),$CO$2:CS$28,3,0),0)+IFERROR(VLOOKUP(MID(BW675,2,1),CO$2:CS$28,4,0),0)+IFERROR(VLOOKUP(MID(BW675,3,1),CO$2:CS$28,5,0),0)+(ROW(BW675)/1000000000000)))</f>
        <v/>
      </c>
      <c r="BY675" s="5"/>
      <c r="BZ675" s="5">
        <v>674</v>
      </c>
      <c r="CA675" s="5" t="str">
        <f>IFERROR(VLOOKUP(BZ675,BV$2:BW1751,2,0),"")</f>
        <v/>
      </c>
      <c r="CB675" s="5"/>
      <c r="CD675" s="5"/>
      <c r="CU675" s="5" t="e">
        <f>IF(REPORTE!AH$2="si",IF(F675=VALUE(REPORTE!C$11),IF(SUM(CU676:CU$1993),CONCATENATE(INT(B675),", "),INT(B675)),""),IF(F675=VALUE(REPORTE!C$10),IF(SUM(CU676:CU$1993),CONCATENATE(INT(B675),", "),INT(B675)),""))</f>
        <v>#VALUE!</v>
      </c>
      <c r="CY675" s="5"/>
      <c r="CZ675" s="5"/>
      <c r="DA675" s="5"/>
      <c r="DB675" s="5"/>
    </row>
    <row r="676" spans="1:106" ht="15" customHeight="1" x14ac:dyDescent="0.25">
      <c r="A676" s="4" t="str">
        <f t="shared" si="137"/>
        <v/>
      </c>
      <c r="B676" s="3"/>
      <c r="G676" s="1" t="str">
        <f>IFERROR(INDEX('padron cfe'!B:B,MATCH(DATOS!F676,'padron cfe'!A:A,0),1),"")</f>
        <v/>
      </c>
      <c r="J676" s="2" t="str">
        <f>IFERROR(INDEX('padron cfe'!C:C,MATCH(DATOS!F676,'padron cfe'!A:A,0),1),"")</f>
        <v/>
      </c>
      <c r="L676" s="4" t="str">
        <f>IFERROR(IF(VLOOKUP(I676,I$2:L675,4,0)=0,"",VLOOKUP(I676,I$2:L675,4,0)),"")</f>
        <v/>
      </c>
      <c r="M676" s="4" t="str">
        <f>IFERROR(IF(VLOOKUP(I676,I$2:M675,5,0)=0,"",VLOOKUP(I676,I$2:M675,5,0)),"")</f>
        <v/>
      </c>
      <c r="S676"/>
      <c r="T676" s="2" t="str">
        <f>IFERROR(INDEX('padron cfe'!D:D,MATCH(DATOS!F676,'padron cfe'!A:A,0),1),"")</f>
        <v/>
      </c>
      <c r="AF676" s="97" t="str">
        <f>IFERROR(INDEX(bombas!F:F,MATCH(B676,bombas!I:I,0),1),"")</f>
        <v/>
      </c>
      <c r="AG676" s="6" t="str">
        <f>IFERROR(INDEX(bombas!H:H,MATCH(B676,bombas!I:I,0),1),"")</f>
        <v/>
      </c>
      <c r="AI676" s="4" t="str">
        <f t="shared" si="142"/>
        <v/>
      </c>
      <c r="AJ676" s="4"/>
      <c r="AK676" s="127" t="str">
        <f t="shared" si="144"/>
        <v/>
      </c>
      <c r="AL676" s="2" t="str">
        <f>IFERROR(IF(INDEX(AL$1:AL675,MATCH(I676,I$1:I675,0),1)=0,"",INDEX(AL$1:AL675,MATCH(I676,I$1:I675,0),1)),"")</f>
        <v/>
      </c>
      <c r="AM676" s="2" t="str">
        <f>IFERROR(IF(INDEX(AM$1:AM675,MATCH(I676,I$1:I675,0),1)=0,"",INDEX(AM$1:AM675,MATCH(I676,I$1:I675,0),1)),"")</f>
        <v/>
      </c>
      <c r="AN676" s="2" t="str">
        <f>IFERROR(IF(INDEX(AN$1:AN675,MATCH(I676,I$1:I675,0),1)=0,"",INDEX(AN$1:AN675,MATCH(I676,I$1:I675,0),1)),"")</f>
        <v/>
      </c>
      <c r="BB676" s="4"/>
      <c r="BG676" s="5"/>
      <c r="BH676" s="4" t="str">
        <f>IF(IFERROR(VLOOKUP(F676,F677:F$1993,1,0),"")="","",COUNTIF(F:F,F676))</f>
        <v/>
      </c>
      <c r="BI676" s="4"/>
      <c r="BK676" s="5"/>
      <c r="BL676" s="5"/>
      <c r="BM676" s="5" t="str">
        <f>IF(B676="","",IF(BH676="",1+(MAX(BM$2:BM675)),""))</f>
        <v/>
      </c>
      <c r="BN676" s="5" t="str">
        <f t="shared" si="138"/>
        <v/>
      </c>
      <c r="BO676" s="5" t="str">
        <f t="shared" si="139"/>
        <v/>
      </c>
      <c r="BP676" s="15" t="str">
        <f t="shared" si="140"/>
        <v/>
      </c>
      <c r="BQ676" s="29"/>
      <c r="BR676" s="16"/>
      <c r="BS676" s="5" t="str">
        <f t="shared" si="143"/>
        <v/>
      </c>
      <c r="BU676" s="5"/>
      <c r="BV676" s="5" t="str">
        <f t="shared" si="141"/>
        <v/>
      </c>
      <c r="BW676" s="5" t="str">
        <f>IF(I676="","",IFERROR(IF(VLOOKUP(I676,I$2:I675,1,0)=0,"",""),I676))</f>
        <v/>
      </c>
      <c r="BX676" s="25" t="str">
        <f>IF(BW676="","",(IFERROR(VLOOKUP(MID(BW676,1,1),$CO$2:CS$28,3,0),0)+IFERROR(VLOOKUP(MID(BW676,2,1),CO$2:CS$28,4,0),0)+IFERROR(VLOOKUP(MID(BW676,3,1),CO$2:CS$28,5,0),0)+(ROW(BW676)/1000000000000)))</f>
        <v/>
      </c>
      <c r="BY676" s="5"/>
      <c r="BZ676" s="5">
        <v>675</v>
      </c>
      <c r="CA676" s="5" t="str">
        <f>IFERROR(VLOOKUP(BZ676,BV$2:BW1752,2,0),"")</f>
        <v/>
      </c>
      <c r="CB676" s="5"/>
      <c r="CD676" s="5"/>
      <c r="CU676" s="5" t="e">
        <f>IF(REPORTE!AH$2="si",IF(F676=VALUE(REPORTE!C$11),IF(SUM(CU677:CU$1993),CONCATENATE(INT(B676),", "),INT(B676)),""),IF(F676=VALUE(REPORTE!C$10),IF(SUM(CU677:CU$1993),CONCATENATE(INT(B676),", "),INT(B676)),""))</f>
        <v>#VALUE!</v>
      </c>
      <c r="CY676" s="5"/>
      <c r="CZ676" s="5"/>
      <c r="DA676" s="5"/>
      <c r="DB676" s="5"/>
    </row>
    <row r="677" spans="1:106" ht="15" customHeight="1" x14ac:dyDescent="0.25">
      <c r="A677" s="4" t="str">
        <f t="shared" si="137"/>
        <v/>
      </c>
      <c r="B677" s="3"/>
      <c r="G677" s="1" t="str">
        <f>IFERROR(INDEX('padron cfe'!B:B,MATCH(DATOS!F677,'padron cfe'!A:A,0),1),"")</f>
        <v/>
      </c>
      <c r="J677" s="2" t="str">
        <f>IFERROR(INDEX('padron cfe'!C:C,MATCH(DATOS!F677,'padron cfe'!A:A,0),1),"")</f>
        <v/>
      </c>
      <c r="L677" s="4" t="str">
        <f>IFERROR(IF(VLOOKUP(I677,I$2:L676,4,0)=0,"",VLOOKUP(I677,I$2:L676,4,0)),"")</f>
        <v/>
      </c>
      <c r="M677" s="4" t="str">
        <f>IFERROR(IF(VLOOKUP(I677,I$2:M676,5,0)=0,"",VLOOKUP(I677,I$2:M676,5,0)),"")</f>
        <v/>
      </c>
      <c r="S677"/>
      <c r="T677" s="2" t="str">
        <f>IFERROR(INDEX('padron cfe'!D:D,MATCH(DATOS!F677,'padron cfe'!A:A,0),1),"")</f>
        <v/>
      </c>
      <c r="AF677" s="97" t="str">
        <f>IFERROR(INDEX(bombas!F:F,MATCH(B677,bombas!I:I,0),1),"")</f>
        <v/>
      </c>
      <c r="AG677" s="6" t="str">
        <f>IFERROR(INDEX(bombas!H:H,MATCH(B677,bombas!I:I,0),1),"")</f>
        <v/>
      </c>
      <c r="AI677" s="4" t="str">
        <f t="shared" si="142"/>
        <v/>
      </c>
      <c r="AJ677" s="4"/>
      <c r="AK677" s="127" t="str">
        <f t="shared" si="144"/>
        <v/>
      </c>
      <c r="AL677" s="2" t="str">
        <f>IFERROR(IF(INDEX(AL$1:AL676,MATCH(I677,I$1:I676,0),1)=0,"",INDEX(AL$1:AL676,MATCH(I677,I$1:I676,0),1)),"")</f>
        <v/>
      </c>
      <c r="AM677" s="2" t="str">
        <f>IFERROR(IF(INDEX(AM$1:AM676,MATCH(I677,I$1:I676,0),1)=0,"",INDEX(AM$1:AM676,MATCH(I677,I$1:I676,0),1)),"")</f>
        <v/>
      </c>
      <c r="AN677" s="2" t="str">
        <f>IFERROR(IF(INDEX(AN$1:AN676,MATCH(I677,I$1:I676,0),1)=0,"",INDEX(AN$1:AN676,MATCH(I677,I$1:I676,0),1)),"")</f>
        <v/>
      </c>
      <c r="BB677" s="4"/>
      <c r="BG677" s="5"/>
      <c r="BH677" s="4" t="str">
        <f>IF(IFERROR(VLOOKUP(F677,F678:F$1993,1,0),"")="","",COUNTIF(F:F,F677))</f>
        <v/>
      </c>
      <c r="BI677" s="4"/>
      <c r="BK677" s="5"/>
      <c r="BL677" s="5"/>
      <c r="BM677" s="5" t="str">
        <f>IF(B677="","",IF(BH677="",1+(MAX(BM$2:BM676)),""))</f>
        <v/>
      </c>
      <c r="BN677" s="5" t="str">
        <f t="shared" si="138"/>
        <v/>
      </c>
      <c r="BO677" s="5" t="str">
        <f t="shared" si="139"/>
        <v/>
      </c>
      <c r="BP677" s="15" t="str">
        <f t="shared" si="140"/>
        <v/>
      </c>
      <c r="BQ677" s="29"/>
      <c r="BR677" s="16"/>
      <c r="BS677" s="5" t="str">
        <f t="shared" si="143"/>
        <v/>
      </c>
      <c r="BU677" s="5"/>
      <c r="BV677" s="5" t="str">
        <f t="shared" si="141"/>
        <v/>
      </c>
      <c r="BW677" s="5" t="str">
        <f>IF(I677="","",IFERROR(IF(VLOOKUP(I677,I$2:I676,1,0)=0,"",""),I677))</f>
        <v/>
      </c>
      <c r="BX677" s="25" t="str">
        <f>IF(BW677="","",(IFERROR(VLOOKUP(MID(BW677,1,1),$CO$2:CS$28,3,0),0)+IFERROR(VLOOKUP(MID(BW677,2,1),CO$2:CS$28,4,0),0)+IFERROR(VLOOKUP(MID(BW677,3,1),CO$2:CS$28,5,0),0)+(ROW(BW677)/1000000000000)))</f>
        <v/>
      </c>
      <c r="BY677" s="5"/>
      <c r="BZ677" s="5">
        <v>676</v>
      </c>
      <c r="CA677" s="5" t="str">
        <f>IFERROR(VLOOKUP(BZ677,BV$2:BW1753,2,0),"")</f>
        <v/>
      </c>
      <c r="CB677" s="5"/>
      <c r="CD677" s="5"/>
      <c r="CU677" s="5" t="e">
        <f>IF(REPORTE!AH$2="si",IF(F677=VALUE(REPORTE!C$11),IF(SUM(CU678:CU$1993),CONCATENATE(INT(B677),", "),INT(B677)),""),IF(F677=VALUE(REPORTE!C$10),IF(SUM(CU678:CU$1993),CONCATENATE(INT(B677),", "),INT(B677)),""))</f>
        <v>#VALUE!</v>
      </c>
      <c r="CY677" s="5"/>
      <c r="CZ677" s="5"/>
      <c r="DA677" s="5"/>
      <c r="DB677" s="5"/>
    </row>
    <row r="678" spans="1:106" ht="15" customHeight="1" x14ac:dyDescent="0.25">
      <c r="A678" s="4" t="str">
        <f t="shared" si="137"/>
        <v/>
      </c>
      <c r="B678" s="3"/>
      <c r="G678" s="1" t="str">
        <f>IFERROR(INDEX('padron cfe'!B:B,MATCH(DATOS!F678,'padron cfe'!A:A,0),1),"")</f>
        <v/>
      </c>
      <c r="J678" s="2" t="str">
        <f>IFERROR(INDEX('padron cfe'!C:C,MATCH(DATOS!F678,'padron cfe'!A:A,0),1),"")</f>
        <v/>
      </c>
      <c r="L678" s="4" t="str">
        <f>IFERROR(IF(VLOOKUP(I678,I$2:L677,4,0)=0,"",VLOOKUP(I678,I$2:L677,4,0)),"")</f>
        <v/>
      </c>
      <c r="M678" s="4" t="str">
        <f>IFERROR(IF(VLOOKUP(I678,I$2:M677,5,0)=0,"",VLOOKUP(I678,I$2:M677,5,0)),"")</f>
        <v/>
      </c>
      <c r="S678"/>
      <c r="T678" s="2" t="str">
        <f>IFERROR(INDEX('padron cfe'!D:D,MATCH(DATOS!F678,'padron cfe'!A:A,0),1),"")</f>
        <v/>
      </c>
      <c r="AF678" s="97" t="str">
        <f>IFERROR(INDEX(bombas!F:F,MATCH(B678,bombas!I:I,0),1),"")</f>
        <v/>
      </c>
      <c r="AG678" s="6" t="str">
        <f>IFERROR(INDEX(bombas!H:H,MATCH(B678,bombas!I:I,0),1),"")</f>
        <v/>
      </c>
      <c r="AI678" s="4" t="str">
        <f t="shared" si="142"/>
        <v/>
      </c>
      <c r="AJ678" s="4"/>
      <c r="AK678" s="127" t="str">
        <f t="shared" si="144"/>
        <v/>
      </c>
      <c r="AL678" s="2" t="str">
        <f>IFERROR(IF(INDEX(AL$1:AL677,MATCH(I678,I$1:I677,0),1)=0,"",INDEX(AL$1:AL677,MATCH(I678,I$1:I677,0),1)),"")</f>
        <v/>
      </c>
      <c r="AM678" s="2" t="str">
        <f>IFERROR(IF(INDEX(AM$1:AM677,MATCH(I678,I$1:I677,0),1)=0,"",INDEX(AM$1:AM677,MATCH(I678,I$1:I677,0),1)),"")</f>
        <v/>
      </c>
      <c r="AN678" s="2" t="str">
        <f>IFERROR(IF(INDEX(AN$1:AN677,MATCH(I678,I$1:I677,0),1)=0,"",INDEX(AN$1:AN677,MATCH(I678,I$1:I677,0),1)),"")</f>
        <v/>
      </c>
      <c r="BB678" s="4"/>
      <c r="BG678" s="5"/>
      <c r="BH678" s="4" t="str">
        <f>IF(IFERROR(VLOOKUP(F678,F679:F$1993,1,0),"")="","",COUNTIF(F:F,F678))</f>
        <v/>
      </c>
      <c r="BI678" s="4"/>
      <c r="BK678" s="5"/>
      <c r="BL678" s="5"/>
      <c r="BM678" s="5" t="str">
        <f>IF(B678="","",IF(BH678="",1+(MAX(BM$2:BM677)),""))</f>
        <v/>
      </c>
      <c r="BN678" s="5" t="str">
        <f t="shared" si="138"/>
        <v/>
      </c>
      <c r="BO678" s="5" t="str">
        <f t="shared" si="139"/>
        <v/>
      </c>
      <c r="BP678" s="15" t="str">
        <f t="shared" si="140"/>
        <v/>
      </c>
      <c r="BQ678" s="29"/>
      <c r="BR678" s="16"/>
      <c r="BS678" s="5" t="str">
        <f t="shared" si="143"/>
        <v/>
      </c>
      <c r="BU678" s="5"/>
      <c r="BV678" s="5" t="str">
        <f t="shared" si="141"/>
        <v/>
      </c>
      <c r="BW678" s="5" t="str">
        <f>IF(I678="","",IFERROR(IF(VLOOKUP(I678,I$2:I677,1,0)=0,"",""),I678))</f>
        <v/>
      </c>
      <c r="BX678" s="25" t="str">
        <f>IF(BW678="","",(IFERROR(VLOOKUP(MID(BW678,1,1),$CO$2:CS$28,3,0),0)+IFERROR(VLOOKUP(MID(BW678,2,1),CO$2:CS$28,4,0),0)+IFERROR(VLOOKUP(MID(BW678,3,1),CO$2:CS$28,5,0),0)+(ROW(BW678)/1000000000000)))</f>
        <v/>
      </c>
      <c r="BY678" s="5"/>
      <c r="BZ678" s="5">
        <v>677</v>
      </c>
      <c r="CA678" s="5" t="str">
        <f>IFERROR(VLOOKUP(BZ678,BV$2:BW1754,2,0),"")</f>
        <v/>
      </c>
      <c r="CB678" s="5"/>
      <c r="CD678" s="5"/>
      <c r="CU678" s="5" t="e">
        <f>IF(REPORTE!AH$2="si",IF(F678=VALUE(REPORTE!C$11),IF(SUM(CU679:CU$1993),CONCATENATE(INT(B678),", "),INT(B678)),""),IF(F678=VALUE(REPORTE!C$10),IF(SUM(CU679:CU$1993),CONCATENATE(INT(B678),", "),INT(B678)),""))</f>
        <v>#VALUE!</v>
      </c>
      <c r="CY678" s="5"/>
      <c r="CZ678" s="5"/>
      <c r="DA678" s="5"/>
      <c r="DB678" s="5"/>
    </row>
    <row r="679" spans="1:106" ht="15" customHeight="1" x14ac:dyDescent="0.25">
      <c r="A679" s="4" t="str">
        <f t="shared" si="137"/>
        <v/>
      </c>
      <c r="B679" s="3"/>
      <c r="G679" s="1" t="str">
        <f>IFERROR(INDEX('padron cfe'!B:B,MATCH(DATOS!F679,'padron cfe'!A:A,0),1),"")</f>
        <v/>
      </c>
      <c r="J679" s="2" t="str">
        <f>IFERROR(INDEX('padron cfe'!C:C,MATCH(DATOS!F679,'padron cfe'!A:A,0),1),"")</f>
        <v/>
      </c>
      <c r="L679" s="4" t="str">
        <f>IFERROR(IF(VLOOKUP(I679,I$2:L678,4,0)=0,"",VLOOKUP(I679,I$2:L678,4,0)),"")</f>
        <v/>
      </c>
      <c r="M679" s="4" t="str">
        <f>IFERROR(IF(VLOOKUP(I679,I$2:M678,5,0)=0,"",VLOOKUP(I679,I$2:M678,5,0)),"")</f>
        <v/>
      </c>
      <c r="S679"/>
      <c r="T679" s="2" t="str">
        <f>IFERROR(INDEX('padron cfe'!D:D,MATCH(DATOS!F679,'padron cfe'!A:A,0),1),"")</f>
        <v/>
      </c>
      <c r="AF679" s="97" t="str">
        <f>IFERROR(INDEX(bombas!F:F,MATCH(B679,bombas!I:I,0),1),"")</f>
        <v/>
      </c>
      <c r="AG679" s="6" t="str">
        <f>IFERROR(INDEX(bombas!H:H,MATCH(B679,bombas!I:I,0),1),"")</f>
        <v/>
      </c>
      <c r="AI679" s="4" t="str">
        <f t="shared" si="142"/>
        <v/>
      </c>
      <c r="AJ679" s="4"/>
      <c r="AK679" s="127" t="str">
        <f t="shared" si="144"/>
        <v/>
      </c>
      <c r="AL679" s="2" t="str">
        <f>IFERROR(IF(INDEX(AL$1:AL678,MATCH(I679,I$1:I678,0),1)=0,"",INDEX(AL$1:AL678,MATCH(I679,I$1:I678,0),1)),"")</f>
        <v/>
      </c>
      <c r="AM679" s="2" t="str">
        <f>IFERROR(IF(INDEX(AM$1:AM678,MATCH(I679,I$1:I678,0),1)=0,"",INDEX(AM$1:AM678,MATCH(I679,I$1:I678,0),1)),"")</f>
        <v/>
      </c>
      <c r="AN679" s="2" t="str">
        <f>IFERROR(IF(INDEX(AN$1:AN678,MATCH(I679,I$1:I678,0),1)=0,"",INDEX(AN$1:AN678,MATCH(I679,I$1:I678,0),1)),"")</f>
        <v/>
      </c>
      <c r="BB679" s="4"/>
      <c r="BG679" s="5"/>
      <c r="BH679" s="4" t="str">
        <f>IF(IFERROR(VLOOKUP(F679,F680:F$1993,1,0),"")="","",COUNTIF(F:F,F679))</f>
        <v/>
      </c>
      <c r="BI679" s="4"/>
      <c r="BK679" s="5"/>
      <c r="BL679" s="5"/>
      <c r="BM679" s="5" t="str">
        <f>IF(B679="","",IF(BH679="",1+(MAX(BM$2:BM678)),""))</f>
        <v/>
      </c>
      <c r="BN679" s="5" t="str">
        <f t="shared" si="138"/>
        <v/>
      </c>
      <c r="BO679" s="5" t="str">
        <f t="shared" si="139"/>
        <v/>
      </c>
      <c r="BP679" s="15" t="str">
        <f t="shared" si="140"/>
        <v/>
      </c>
      <c r="BQ679" s="29"/>
      <c r="BR679" s="16"/>
      <c r="BS679" s="5" t="str">
        <f t="shared" si="143"/>
        <v/>
      </c>
      <c r="BU679" s="5"/>
      <c r="BV679" s="5" t="str">
        <f t="shared" si="141"/>
        <v/>
      </c>
      <c r="BW679" s="5" t="str">
        <f>IF(I679="","",IFERROR(IF(VLOOKUP(I679,I$2:I678,1,0)=0,"",""),I679))</f>
        <v/>
      </c>
      <c r="BX679" s="25" t="str">
        <f>IF(BW679="","",(IFERROR(VLOOKUP(MID(BW679,1,1),$CO$2:CS$28,3,0),0)+IFERROR(VLOOKUP(MID(BW679,2,1),CO$2:CS$28,4,0),0)+IFERROR(VLOOKUP(MID(BW679,3,1),CO$2:CS$28,5,0),0)+(ROW(BW679)/1000000000000)))</f>
        <v/>
      </c>
      <c r="BY679" s="5"/>
      <c r="BZ679" s="5">
        <v>678</v>
      </c>
      <c r="CA679" s="5" t="str">
        <f>IFERROR(VLOOKUP(BZ679,BV$2:BW1755,2,0),"")</f>
        <v/>
      </c>
      <c r="CB679" s="5"/>
      <c r="CD679" s="5"/>
      <c r="CU679" s="5" t="e">
        <f>IF(REPORTE!AH$2="si",IF(F679=VALUE(REPORTE!C$11),IF(SUM(CU680:CU$1993),CONCATENATE(INT(B679),", "),INT(B679)),""),IF(F679=VALUE(REPORTE!C$10),IF(SUM(CU680:CU$1993),CONCATENATE(INT(B679),", "),INT(B679)),""))</f>
        <v>#VALUE!</v>
      </c>
      <c r="CY679" s="5"/>
      <c r="CZ679" s="5"/>
      <c r="DA679" s="5"/>
      <c r="DB679" s="5"/>
    </row>
    <row r="680" spans="1:106" ht="15" customHeight="1" x14ac:dyDescent="0.25">
      <c r="A680" s="4" t="str">
        <f t="shared" si="137"/>
        <v/>
      </c>
      <c r="B680" s="3"/>
      <c r="G680" s="1" t="str">
        <f>IFERROR(INDEX('padron cfe'!B:B,MATCH(DATOS!F680,'padron cfe'!A:A,0),1),"")</f>
        <v/>
      </c>
      <c r="J680" s="2" t="str">
        <f>IFERROR(INDEX('padron cfe'!C:C,MATCH(DATOS!F680,'padron cfe'!A:A,0),1),"")</f>
        <v/>
      </c>
      <c r="L680" s="4" t="str">
        <f>IFERROR(IF(VLOOKUP(I680,I$2:L679,4,0)=0,"",VLOOKUP(I680,I$2:L679,4,0)),"")</f>
        <v/>
      </c>
      <c r="M680" s="4" t="str">
        <f>IFERROR(IF(VLOOKUP(I680,I$2:M679,5,0)=0,"",VLOOKUP(I680,I$2:M679,5,0)),"")</f>
        <v/>
      </c>
      <c r="S680"/>
      <c r="T680" s="2" t="str">
        <f>IFERROR(INDEX('padron cfe'!D:D,MATCH(DATOS!F680,'padron cfe'!A:A,0),1),"")</f>
        <v/>
      </c>
      <c r="AF680" s="97" t="str">
        <f>IFERROR(INDEX(bombas!F:F,MATCH(B680,bombas!I:I,0),1),"")</f>
        <v/>
      </c>
      <c r="AG680" s="6" t="str">
        <f>IFERROR(INDEX(bombas!H:H,MATCH(B680,bombas!I:I,0),1),"")</f>
        <v/>
      </c>
      <c r="AI680" s="4" t="str">
        <f t="shared" si="142"/>
        <v/>
      </c>
      <c r="AJ680" s="4"/>
      <c r="AK680" s="127" t="str">
        <f t="shared" si="144"/>
        <v/>
      </c>
      <c r="AL680" s="2" t="str">
        <f>IFERROR(IF(INDEX(AL$1:AL679,MATCH(I680,I$1:I679,0),1)=0,"",INDEX(AL$1:AL679,MATCH(I680,I$1:I679,0),1)),"")</f>
        <v/>
      </c>
      <c r="AM680" s="2" t="str">
        <f>IFERROR(IF(INDEX(AM$1:AM679,MATCH(I680,I$1:I679,0),1)=0,"",INDEX(AM$1:AM679,MATCH(I680,I$1:I679,0),1)),"")</f>
        <v/>
      </c>
      <c r="AN680" s="2" t="str">
        <f>IFERROR(IF(INDEX(AN$1:AN679,MATCH(I680,I$1:I679,0),1)=0,"",INDEX(AN$1:AN679,MATCH(I680,I$1:I679,0),1)),"")</f>
        <v/>
      </c>
      <c r="BB680" s="4"/>
      <c r="BG680" s="5"/>
      <c r="BH680" s="4" t="str">
        <f>IF(IFERROR(VLOOKUP(F680,F681:F$1993,1,0),"")="","",COUNTIF(F:F,F680))</f>
        <v/>
      </c>
      <c r="BI680" s="4"/>
      <c r="BK680" s="5"/>
      <c r="BL680" s="5"/>
      <c r="BM680" s="5" t="str">
        <f>IF(B680="","",IF(BH680="",1+(MAX(BM$2:BM679)),""))</f>
        <v/>
      </c>
      <c r="BN680" s="5" t="str">
        <f t="shared" si="138"/>
        <v/>
      </c>
      <c r="BO680" s="5" t="str">
        <f t="shared" si="139"/>
        <v/>
      </c>
      <c r="BP680" s="15" t="str">
        <f t="shared" si="140"/>
        <v/>
      </c>
      <c r="BQ680" s="29"/>
      <c r="BR680" s="16"/>
      <c r="BS680" s="5" t="str">
        <f t="shared" si="143"/>
        <v/>
      </c>
      <c r="BU680" s="5"/>
      <c r="BV680" s="5" t="str">
        <f t="shared" si="141"/>
        <v/>
      </c>
      <c r="BW680" s="5" t="str">
        <f>IF(I680="","",IFERROR(IF(VLOOKUP(I680,I$2:I679,1,0)=0,"",""),I680))</f>
        <v/>
      </c>
      <c r="BX680" s="25" t="str">
        <f>IF(BW680="","",(IFERROR(VLOOKUP(MID(BW680,1,1),$CO$2:CS$28,3,0),0)+IFERROR(VLOOKUP(MID(BW680,2,1),CO$2:CS$28,4,0),0)+IFERROR(VLOOKUP(MID(BW680,3,1),CO$2:CS$28,5,0),0)+(ROW(BW680)/1000000000000)))</f>
        <v/>
      </c>
      <c r="BY680" s="5"/>
      <c r="BZ680" s="5">
        <v>679</v>
      </c>
      <c r="CA680" s="5" t="str">
        <f>IFERROR(VLOOKUP(BZ680,BV$2:BW1756,2,0),"")</f>
        <v/>
      </c>
      <c r="CB680" s="5"/>
      <c r="CD680" s="5"/>
      <c r="CU680" s="5" t="e">
        <f>IF(REPORTE!AH$2="si",IF(F680=VALUE(REPORTE!C$11),IF(SUM(CU681:CU$1993),CONCATENATE(INT(B680),", "),INT(B680)),""),IF(F680=VALUE(REPORTE!C$10),IF(SUM(CU681:CU$1993),CONCATENATE(INT(B680),", "),INT(B680)),""))</f>
        <v>#VALUE!</v>
      </c>
      <c r="CY680" s="5"/>
      <c r="CZ680" s="5"/>
      <c r="DA680" s="5"/>
      <c r="DB680" s="5"/>
    </row>
    <row r="681" spans="1:106" ht="15" customHeight="1" x14ac:dyDescent="0.25">
      <c r="A681" s="4" t="str">
        <f t="shared" si="137"/>
        <v/>
      </c>
      <c r="B681" s="3"/>
      <c r="G681" s="1" t="str">
        <f>IFERROR(INDEX('padron cfe'!B:B,MATCH(DATOS!F681,'padron cfe'!A:A,0),1),"")</f>
        <v/>
      </c>
      <c r="J681" s="2" t="str">
        <f>IFERROR(INDEX('padron cfe'!C:C,MATCH(DATOS!F681,'padron cfe'!A:A,0),1),"")</f>
        <v/>
      </c>
      <c r="L681" s="4" t="str">
        <f>IFERROR(IF(VLOOKUP(I681,I$2:L680,4,0)=0,"",VLOOKUP(I681,I$2:L680,4,0)),"")</f>
        <v/>
      </c>
      <c r="M681" s="4" t="str">
        <f>IFERROR(IF(VLOOKUP(I681,I$2:M680,5,0)=0,"",VLOOKUP(I681,I$2:M680,5,0)),"")</f>
        <v/>
      </c>
      <c r="S681"/>
      <c r="T681" s="2" t="str">
        <f>IFERROR(INDEX('padron cfe'!D:D,MATCH(DATOS!F681,'padron cfe'!A:A,0),1),"")</f>
        <v/>
      </c>
      <c r="AF681" s="97" t="str">
        <f>IFERROR(INDEX(bombas!F:F,MATCH(B681,bombas!I:I,0),1),"")</f>
        <v/>
      </c>
      <c r="AG681" s="6" t="str">
        <f>IFERROR(INDEX(bombas!H:H,MATCH(B681,bombas!I:I,0),1),"")</f>
        <v/>
      </c>
      <c r="AI681" s="4" t="str">
        <f t="shared" si="142"/>
        <v/>
      </c>
      <c r="AJ681" s="4"/>
      <c r="AK681" s="127" t="str">
        <f t="shared" si="144"/>
        <v/>
      </c>
      <c r="AL681" s="2" t="str">
        <f>IFERROR(IF(INDEX(AL$1:AL680,MATCH(I681,I$1:I680,0),1)=0,"",INDEX(AL$1:AL680,MATCH(I681,I$1:I680,0),1)),"")</f>
        <v/>
      </c>
      <c r="AM681" s="2" t="str">
        <f>IFERROR(IF(INDEX(AM$1:AM680,MATCH(I681,I$1:I680,0),1)=0,"",INDEX(AM$1:AM680,MATCH(I681,I$1:I680,0),1)),"")</f>
        <v/>
      </c>
      <c r="AN681" s="2" t="str">
        <f>IFERROR(IF(INDEX(AN$1:AN680,MATCH(I681,I$1:I680,0),1)=0,"",INDEX(AN$1:AN680,MATCH(I681,I$1:I680,0),1)),"")</f>
        <v/>
      </c>
      <c r="BB681" s="4"/>
      <c r="BG681" s="5"/>
      <c r="BH681" s="4" t="str">
        <f>IF(IFERROR(VLOOKUP(F681,F682:F$1993,1,0),"")="","",COUNTIF(F:F,F681))</f>
        <v/>
      </c>
      <c r="BI681" s="4"/>
      <c r="BK681" s="5"/>
      <c r="BL681" s="5"/>
      <c r="BM681" s="5" t="str">
        <f>IF(B681="","",IF(BH681="",1+(MAX(BM$2:BM680)),""))</f>
        <v/>
      </c>
      <c r="BN681" s="5" t="str">
        <f t="shared" si="138"/>
        <v/>
      </c>
      <c r="BO681" s="5" t="str">
        <f t="shared" si="139"/>
        <v/>
      </c>
      <c r="BP681" s="15" t="str">
        <f t="shared" si="140"/>
        <v/>
      </c>
      <c r="BQ681" s="29"/>
      <c r="BR681" s="16"/>
      <c r="BS681" s="5" t="str">
        <f t="shared" si="143"/>
        <v/>
      </c>
      <c r="BU681" s="5"/>
      <c r="BV681" s="5" t="str">
        <f t="shared" si="141"/>
        <v/>
      </c>
      <c r="BW681" s="5" t="str">
        <f>IF(I681="","",IFERROR(IF(VLOOKUP(I681,I$2:I680,1,0)=0,"",""),I681))</f>
        <v/>
      </c>
      <c r="BX681" s="25" t="str">
        <f>IF(BW681="","",(IFERROR(VLOOKUP(MID(BW681,1,1),$CO$2:CS$28,3,0),0)+IFERROR(VLOOKUP(MID(BW681,2,1),CO$2:CS$28,4,0),0)+IFERROR(VLOOKUP(MID(BW681,3,1),CO$2:CS$28,5,0),0)+(ROW(BW681)/1000000000000)))</f>
        <v/>
      </c>
      <c r="BY681" s="5"/>
      <c r="BZ681" s="5">
        <v>680</v>
      </c>
      <c r="CA681" s="5" t="str">
        <f>IFERROR(VLOOKUP(BZ681,BV$2:BW1757,2,0),"")</f>
        <v/>
      </c>
      <c r="CB681" s="5"/>
      <c r="CD681" s="5"/>
      <c r="CU681" s="5" t="e">
        <f>IF(REPORTE!AH$2="si",IF(F681=VALUE(REPORTE!C$11),IF(SUM(CU682:CU$1993),CONCATENATE(INT(B681),", "),INT(B681)),""),IF(F681=VALUE(REPORTE!C$10),IF(SUM(CU682:CU$1993),CONCATENATE(INT(B681),", "),INT(B681)),""))</f>
        <v>#VALUE!</v>
      </c>
      <c r="CY681" s="5"/>
      <c r="CZ681" s="5"/>
      <c r="DA681" s="5"/>
      <c r="DB681" s="5"/>
    </row>
    <row r="682" spans="1:106" ht="15" customHeight="1" x14ac:dyDescent="0.25">
      <c r="A682" s="4" t="str">
        <f t="shared" si="137"/>
        <v/>
      </c>
      <c r="B682" s="3"/>
      <c r="G682" s="1" t="str">
        <f>IFERROR(INDEX('padron cfe'!B:B,MATCH(DATOS!F682,'padron cfe'!A:A,0),1),"")</f>
        <v/>
      </c>
      <c r="J682" s="2" t="str">
        <f>IFERROR(INDEX('padron cfe'!C:C,MATCH(DATOS!F682,'padron cfe'!A:A,0),1),"")</f>
        <v/>
      </c>
      <c r="L682" s="4" t="str">
        <f>IFERROR(IF(VLOOKUP(I682,I$2:L681,4,0)=0,"",VLOOKUP(I682,I$2:L681,4,0)),"")</f>
        <v/>
      </c>
      <c r="M682" s="4" t="str">
        <f>IFERROR(IF(VLOOKUP(I682,I$2:M681,5,0)=0,"",VLOOKUP(I682,I$2:M681,5,0)),"")</f>
        <v/>
      </c>
      <c r="S682"/>
      <c r="T682" s="2" t="str">
        <f>IFERROR(INDEX('padron cfe'!D:D,MATCH(DATOS!F682,'padron cfe'!A:A,0),1),"")</f>
        <v/>
      </c>
      <c r="AF682" s="97" t="str">
        <f>IFERROR(INDEX(bombas!F:F,MATCH(B682,bombas!I:I,0),1),"")</f>
        <v/>
      </c>
      <c r="AG682" s="6" t="str">
        <f>IFERROR(INDEX(bombas!H:H,MATCH(B682,bombas!I:I,0),1),"")</f>
        <v/>
      </c>
      <c r="AI682" s="4" t="str">
        <f t="shared" si="142"/>
        <v/>
      </c>
      <c r="AJ682" s="4"/>
      <c r="AK682" s="127" t="str">
        <f t="shared" si="144"/>
        <v/>
      </c>
      <c r="AL682" s="2" t="str">
        <f>IFERROR(IF(INDEX(AL$1:AL681,MATCH(I682,I$1:I681,0),1)=0,"",INDEX(AL$1:AL681,MATCH(I682,I$1:I681,0),1)),"")</f>
        <v/>
      </c>
      <c r="AM682" s="2" t="str">
        <f>IFERROR(IF(INDEX(AM$1:AM681,MATCH(I682,I$1:I681,0),1)=0,"",INDEX(AM$1:AM681,MATCH(I682,I$1:I681,0),1)),"")</f>
        <v/>
      </c>
      <c r="AN682" s="2" t="str">
        <f>IFERROR(IF(INDEX(AN$1:AN681,MATCH(I682,I$1:I681,0),1)=0,"",INDEX(AN$1:AN681,MATCH(I682,I$1:I681,0),1)),"")</f>
        <v/>
      </c>
      <c r="BB682" s="4"/>
      <c r="BG682" s="5"/>
      <c r="BH682" s="4" t="str">
        <f>IF(IFERROR(VLOOKUP(F682,F683:F$1993,1,0),"")="","",COUNTIF(F:F,F682))</f>
        <v/>
      </c>
      <c r="BI682" s="4"/>
      <c r="BK682" s="5"/>
      <c r="BL682" s="5"/>
      <c r="BM682" s="5" t="str">
        <f>IF(B682="","",IF(BH682="",1+(MAX(BM$2:BM681)),""))</f>
        <v/>
      </c>
      <c r="BN682" s="5" t="str">
        <f t="shared" si="138"/>
        <v/>
      </c>
      <c r="BO682" s="5" t="str">
        <f t="shared" si="139"/>
        <v/>
      </c>
      <c r="BP682" s="15" t="str">
        <f t="shared" si="140"/>
        <v/>
      </c>
      <c r="BQ682" s="29"/>
      <c r="BR682" s="16"/>
      <c r="BS682" s="5" t="str">
        <f t="shared" si="143"/>
        <v/>
      </c>
      <c r="BU682" s="5"/>
      <c r="BV682" s="5" t="str">
        <f t="shared" si="141"/>
        <v/>
      </c>
      <c r="BW682" s="5" t="str">
        <f>IF(I682="","",IFERROR(IF(VLOOKUP(I682,I$2:I681,1,0)=0,"",""),I682))</f>
        <v/>
      </c>
      <c r="BX682" s="25" t="str">
        <f>IF(BW682="","",(IFERROR(VLOOKUP(MID(BW682,1,1),$CO$2:CS$28,3,0),0)+IFERROR(VLOOKUP(MID(BW682,2,1),CO$2:CS$28,4,0),0)+IFERROR(VLOOKUP(MID(BW682,3,1),CO$2:CS$28,5,0),0)+(ROW(BW682)/1000000000000)))</f>
        <v/>
      </c>
      <c r="BY682" s="5"/>
      <c r="BZ682" s="5">
        <v>681</v>
      </c>
      <c r="CA682" s="5" t="str">
        <f>IFERROR(VLOOKUP(BZ682,BV$2:BW1758,2,0),"")</f>
        <v/>
      </c>
      <c r="CB682" s="5"/>
      <c r="CD682" s="5"/>
      <c r="CU682" s="5" t="e">
        <f>IF(REPORTE!AH$2="si",IF(F682=VALUE(REPORTE!C$11),IF(SUM(CU683:CU$1993),CONCATENATE(INT(B682),", "),INT(B682)),""),IF(F682=VALUE(REPORTE!C$10),IF(SUM(CU683:CU$1993),CONCATENATE(INT(B682),", "),INT(B682)),""))</f>
        <v>#VALUE!</v>
      </c>
      <c r="CY682" s="5"/>
      <c r="CZ682" s="5"/>
      <c r="DA682" s="5"/>
      <c r="DB682" s="5"/>
    </row>
    <row r="683" spans="1:106" ht="15" customHeight="1" x14ac:dyDescent="0.25">
      <c r="A683" s="4" t="str">
        <f t="shared" si="137"/>
        <v/>
      </c>
      <c r="B683" s="3"/>
      <c r="G683" s="1" t="str">
        <f>IFERROR(INDEX('padron cfe'!B:B,MATCH(DATOS!F683,'padron cfe'!A:A,0),1),"")</f>
        <v/>
      </c>
      <c r="J683" s="2" t="str">
        <f>IFERROR(INDEX('padron cfe'!C:C,MATCH(DATOS!F683,'padron cfe'!A:A,0),1),"")</f>
        <v/>
      </c>
      <c r="L683" s="4" t="str">
        <f>IFERROR(IF(VLOOKUP(I683,I$2:L682,4,0)=0,"",VLOOKUP(I683,I$2:L682,4,0)),"")</f>
        <v/>
      </c>
      <c r="M683" s="4" t="str">
        <f>IFERROR(IF(VLOOKUP(I683,I$2:M682,5,0)=0,"",VLOOKUP(I683,I$2:M682,5,0)),"")</f>
        <v/>
      </c>
      <c r="S683"/>
      <c r="T683" s="2" t="str">
        <f>IFERROR(INDEX('padron cfe'!D:D,MATCH(DATOS!F683,'padron cfe'!A:A,0),1),"")</f>
        <v/>
      </c>
      <c r="AF683" s="97" t="str">
        <f>IFERROR(INDEX(bombas!F:F,MATCH(B683,bombas!I:I,0),1),"")</f>
        <v/>
      </c>
      <c r="AG683" s="6" t="str">
        <f>IFERROR(INDEX(bombas!H:H,MATCH(B683,bombas!I:I,0),1),"")</f>
        <v/>
      </c>
      <c r="AI683" s="4" t="str">
        <f t="shared" si="142"/>
        <v/>
      </c>
      <c r="AJ683" s="4"/>
      <c r="AK683" s="127" t="str">
        <f t="shared" si="144"/>
        <v/>
      </c>
      <c r="AL683" s="2" t="str">
        <f>IFERROR(IF(INDEX(AL$1:AL682,MATCH(I683,I$1:I682,0),1)=0,"",INDEX(AL$1:AL682,MATCH(I683,I$1:I682,0),1)),"")</f>
        <v/>
      </c>
      <c r="AM683" s="2" t="str">
        <f>IFERROR(IF(INDEX(AM$1:AM682,MATCH(I683,I$1:I682,0),1)=0,"",INDEX(AM$1:AM682,MATCH(I683,I$1:I682,0),1)),"")</f>
        <v/>
      </c>
      <c r="AN683" s="2" t="str">
        <f>IFERROR(IF(INDEX(AN$1:AN682,MATCH(I683,I$1:I682,0),1)=0,"",INDEX(AN$1:AN682,MATCH(I683,I$1:I682,0),1)),"")</f>
        <v/>
      </c>
      <c r="BB683" s="4"/>
      <c r="BG683" s="5"/>
      <c r="BH683" s="4" t="str">
        <f>IF(IFERROR(VLOOKUP(F683,F684:F$1993,1,0),"")="","",COUNTIF(F:F,F683))</f>
        <v/>
      </c>
      <c r="BI683" s="4"/>
      <c r="BK683" s="5"/>
      <c r="BL683" s="5"/>
      <c r="BM683" s="5" t="str">
        <f>IF(B683="","",IF(BH683="",1+(MAX(BM$2:BM682)),""))</f>
        <v/>
      </c>
      <c r="BN683" s="5" t="str">
        <f t="shared" si="138"/>
        <v/>
      </c>
      <c r="BO683" s="5" t="str">
        <f t="shared" si="139"/>
        <v/>
      </c>
      <c r="BP683" s="15" t="str">
        <f t="shared" si="140"/>
        <v/>
      </c>
      <c r="BQ683" s="29"/>
      <c r="BR683" s="16"/>
      <c r="BS683" s="5" t="str">
        <f t="shared" si="143"/>
        <v/>
      </c>
      <c r="BU683" s="5"/>
      <c r="BV683" s="5" t="str">
        <f t="shared" si="141"/>
        <v/>
      </c>
      <c r="BW683" s="5" t="str">
        <f>IF(I683="","",IFERROR(IF(VLOOKUP(I683,I$2:I682,1,0)=0,"",""),I683))</f>
        <v/>
      </c>
      <c r="BX683" s="25" t="str">
        <f>IF(BW683="","",(IFERROR(VLOOKUP(MID(BW683,1,1),$CO$2:CS$28,3,0),0)+IFERROR(VLOOKUP(MID(BW683,2,1),CO$2:CS$28,4,0),0)+IFERROR(VLOOKUP(MID(BW683,3,1),CO$2:CS$28,5,0),0)+(ROW(BW683)/1000000000000)))</f>
        <v/>
      </c>
      <c r="BY683" s="5"/>
      <c r="BZ683" s="5">
        <v>682</v>
      </c>
      <c r="CA683" s="5" t="str">
        <f>IFERROR(VLOOKUP(BZ683,BV$2:BW1759,2,0),"")</f>
        <v/>
      </c>
      <c r="CB683" s="5"/>
      <c r="CD683" s="5"/>
      <c r="CU683" s="5" t="e">
        <f>IF(REPORTE!AH$2="si",IF(F683=VALUE(REPORTE!C$11),IF(SUM(CU684:CU$1993),CONCATENATE(INT(B683),", "),INT(B683)),""),IF(F683=VALUE(REPORTE!C$10),IF(SUM(CU684:CU$1993),CONCATENATE(INT(B683),", "),INT(B683)),""))</f>
        <v>#VALUE!</v>
      </c>
      <c r="CY683" s="5"/>
      <c r="CZ683" s="5"/>
      <c r="DA683" s="5"/>
      <c r="DB683" s="5"/>
    </row>
    <row r="684" spans="1:106" ht="15" customHeight="1" x14ac:dyDescent="0.25">
      <c r="A684" s="4" t="str">
        <f t="shared" si="137"/>
        <v/>
      </c>
      <c r="B684" s="3"/>
      <c r="G684" s="1" t="str">
        <f>IFERROR(INDEX('padron cfe'!B:B,MATCH(DATOS!F684,'padron cfe'!A:A,0),1),"")</f>
        <v/>
      </c>
      <c r="J684" s="2" t="str">
        <f>IFERROR(INDEX('padron cfe'!C:C,MATCH(DATOS!F684,'padron cfe'!A:A,0),1),"")</f>
        <v/>
      </c>
      <c r="L684" s="4" t="str">
        <f>IFERROR(IF(VLOOKUP(I684,I$2:L683,4,0)=0,"",VLOOKUP(I684,I$2:L683,4,0)),"")</f>
        <v/>
      </c>
      <c r="M684" s="4" t="str">
        <f>IFERROR(IF(VLOOKUP(I684,I$2:M683,5,0)=0,"",VLOOKUP(I684,I$2:M683,5,0)),"")</f>
        <v/>
      </c>
      <c r="S684"/>
      <c r="T684" s="2" t="str">
        <f>IFERROR(INDEX('padron cfe'!D:D,MATCH(DATOS!F684,'padron cfe'!A:A,0),1),"")</f>
        <v/>
      </c>
      <c r="AF684" s="97" t="str">
        <f>IFERROR(INDEX(bombas!F:F,MATCH(B684,bombas!I:I,0),1),"")</f>
        <v/>
      </c>
      <c r="AG684" s="6" t="str">
        <f>IFERROR(INDEX(bombas!H:H,MATCH(B684,bombas!I:I,0),1),"")</f>
        <v/>
      </c>
      <c r="AI684" s="4" t="str">
        <f t="shared" si="142"/>
        <v/>
      </c>
      <c r="AJ684" s="4"/>
      <c r="AK684" s="127" t="str">
        <f t="shared" si="144"/>
        <v/>
      </c>
      <c r="AL684" s="2" t="str">
        <f>IFERROR(IF(INDEX(AL$1:AL683,MATCH(I684,I$1:I683,0),1)=0,"",INDEX(AL$1:AL683,MATCH(I684,I$1:I683,0),1)),"")</f>
        <v/>
      </c>
      <c r="AM684" s="2" t="str">
        <f>IFERROR(IF(INDEX(AM$1:AM683,MATCH(I684,I$1:I683,0),1)=0,"",INDEX(AM$1:AM683,MATCH(I684,I$1:I683,0),1)),"")</f>
        <v/>
      </c>
      <c r="AN684" s="2" t="str">
        <f>IFERROR(IF(INDEX(AN$1:AN683,MATCH(I684,I$1:I683,0),1)=0,"",INDEX(AN$1:AN683,MATCH(I684,I$1:I683,0),1)),"")</f>
        <v/>
      </c>
      <c r="BB684" s="4"/>
      <c r="BG684" s="5"/>
      <c r="BH684" s="4" t="str">
        <f>IF(IFERROR(VLOOKUP(F684,F685:F$1993,1,0),"")="","",COUNTIF(F:F,F684))</f>
        <v/>
      </c>
      <c r="BI684" s="4"/>
      <c r="BK684" s="5"/>
      <c r="BL684" s="5"/>
      <c r="BM684" s="5" t="str">
        <f>IF(B684="","",IF(BH684="",1+(MAX(BM$2:BM683)),""))</f>
        <v/>
      </c>
      <c r="BN684" s="5" t="str">
        <f t="shared" si="138"/>
        <v/>
      </c>
      <c r="BO684" s="5" t="str">
        <f t="shared" si="139"/>
        <v/>
      </c>
      <c r="BP684" s="15" t="str">
        <f t="shared" si="140"/>
        <v/>
      </c>
      <c r="BQ684" s="29"/>
      <c r="BR684" s="16"/>
      <c r="BS684" s="5" t="str">
        <f t="shared" si="143"/>
        <v/>
      </c>
      <c r="BU684" s="5"/>
      <c r="BV684" s="5" t="str">
        <f t="shared" si="141"/>
        <v/>
      </c>
      <c r="BW684" s="5" t="str">
        <f>IF(I684="","",IFERROR(IF(VLOOKUP(I684,I$2:I683,1,0)=0,"",""),I684))</f>
        <v/>
      </c>
      <c r="BX684" s="25" t="str">
        <f>IF(BW684="","",(IFERROR(VLOOKUP(MID(BW684,1,1),$CO$2:CS$28,3,0),0)+IFERROR(VLOOKUP(MID(BW684,2,1),CO$2:CS$28,4,0),0)+IFERROR(VLOOKUP(MID(BW684,3,1),CO$2:CS$28,5,0),0)+(ROW(BW684)/1000000000000)))</f>
        <v/>
      </c>
      <c r="BY684" s="5"/>
      <c r="BZ684" s="5">
        <v>683</v>
      </c>
      <c r="CA684" s="5" t="str">
        <f>IFERROR(VLOOKUP(BZ684,BV$2:BW1760,2,0),"")</f>
        <v/>
      </c>
      <c r="CB684" s="5"/>
      <c r="CD684" s="5"/>
      <c r="CU684" s="5" t="e">
        <f>IF(REPORTE!AH$2="si",IF(F684=VALUE(REPORTE!C$11),IF(SUM(CU685:CU$1993),CONCATENATE(INT(B684),", "),INT(B684)),""),IF(F684=VALUE(REPORTE!C$10),IF(SUM(CU685:CU$1993),CONCATENATE(INT(B684),", "),INT(B684)),""))</f>
        <v>#VALUE!</v>
      </c>
      <c r="CY684" s="5"/>
      <c r="CZ684" s="5"/>
      <c r="DA684" s="5"/>
      <c r="DB684" s="5"/>
    </row>
    <row r="685" spans="1:106" ht="15" customHeight="1" x14ac:dyDescent="0.25">
      <c r="A685" s="4" t="str">
        <f t="shared" si="137"/>
        <v/>
      </c>
      <c r="B685" s="3"/>
      <c r="G685" s="1" t="str">
        <f>IFERROR(INDEX('padron cfe'!B:B,MATCH(DATOS!F685,'padron cfe'!A:A,0),1),"")</f>
        <v/>
      </c>
      <c r="J685" s="2" t="str">
        <f>IFERROR(INDEX('padron cfe'!C:C,MATCH(DATOS!F685,'padron cfe'!A:A,0),1),"")</f>
        <v/>
      </c>
      <c r="L685" s="4" t="str">
        <f>IFERROR(IF(VLOOKUP(I685,I$2:L684,4,0)=0,"",VLOOKUP(I685,I$2:L684,4,0)),"")</f>
        <v/>
      </c>
      <c r="M685" s="4" t="str">
        <f>IFERROR(IF(VLOOKUP(I685,I$2:M684,5,0)=0,"",VLOOKUP(I685,I$2:M684,5,0)),"")</f>
        <v/>
      </c>
      <c r="S685"/>
      <c r="T685" s="2" t="str">
        <f>IFERROR(INDEX('padron cfe'!D:D,MATCH(DATOS!F685,'padron cfe'!A:A,0),1),"")</f>
        <v/>
      </c>
      <c r="AF685" s="97" t="str">
        <f>IFERROR(INDEX(bombas!F:F,MATCH(B685,bombas!I:I,0),1),"")</f>
        <v/>
      </c>
      <c r="AG685" s="6" t="str">
        <f>IFERROR(INDEX(bombas!H:H,MATCH(B685,bombas!I:I,0),1),"")</f>
        <v/>
      </c>
      <c r="AI685" s="4" t="str">
        <f t="shared" si="142"/>
        <v/>
      </c>
      <c r="AJ685" s="4"/>
      <c r="AK685" s="127" t="str">
        <f t="shared" si="144"/>
        <v/>
      </c>
      <c r="AL685" s="2" t="str">
        <f>IFERROR(IF(INDEX(AL$1:AL684,MATCH(I685,I$1:I684,0),1)=0,"",INDEX(AL$1:AL684,MATCH(I685,I$1:I684,0),1)),"")</f>
        <v/>
      </c>
      <c r="AM685" s="2" t="str">
        <f>IFERROR(IF(INDEX(AM$1:AM684,MATCH(I685,I$1:I684,0),1)=0,"",INDEX(AM$1:AM684,MATCH(I685,I$1:I684,0),1)),"")</f>
        <v/>
      </c>
      <c r="AN685" s="2" t="str">
        <f>IFERROR(IF(INDEX(AN$1:AN684,MATCH(I685,I$1:I684,0),1)=0,"",INDEX(AN$1:AN684,MATCH(I685,I$1:I684,0),1)),"")</f>
        <v/>
      </c>
      <c r="BB685" s="4"/>
      <c r="BG685" s="5"/>
      <c r="BH685" s="4" t="str">
        <f>IF(IFERROR(VLOOKUP(F685,F686:F$1993,1,0),"")="","",COUNTIF(F:F,F685))</f>
        <v/>
      </c>
      <c r="BI685" s="4"/>
      <c r="BK685" s="5"/>
      <c r="BL685" s="5"/>
      <c r="BM685" s="5" t="str">
        <f>IF(B685="","",IF(BH685="",1+(MAX(BM$2:BM684)),""))</f>
        <v/>
      </c>
      <c r="BN685" s="5" t="str">
        <f t="shared" si="138"/>
        <v/>
      </c>
      <c r="BO685" s="5" t="str">
        <f t="shared" si="139"/>
        <v/>
      </c>
      <c r="BP685" s="15" t="str">
        <f t="shared" si="140"/>
        <v/>
      </c>
      <c r="BQ685" s="29"/>
      <c r="BR685" s="16"/>
      <c r="BS685" s="5" t="str">
        <f t="shared" si="143"/>
        <v/>
      </c>
      <c r="BU685" s="5"/>
      <c r="BV685" s="5" t="str">
        <f t="shared" si="141"/>
        <v/>
      </c>
      <c r="BW685" s="5" t="str">
        <f>IF(I685="","",IFERROR(IF(VLOOKUP(I685,I$2:I684,1,0)=0,"",""),I685))</f>
        <v/>
      </c>
      <c r="BX685" s="25" t="str">
        <f>IF(BW685="","",(IFERROR(VLOOKUP(MID(BW685,1,1),$CO$2:CS$28,3,0),0)+IFERROR(VLOOKUP(MID(BW685,2,1),CO$2:CS$28,4,0),0)+IFERROR(VLOOKUP(MID(BW685,3,1),CO$2:CS$28,5,0),0)+(ROW(BW685)/1000000000000)))</f>
        <v/>
      </c>
      <c r="BY685" s="5"/>
      <c r="BZ685" s="5">
        <v>684</v>
      </c>
      <c r="CA685" s="5" t="str">
        <f>IFERROR(VLOOKUP(BZ685,BV$2:BW1761,2,0),"")</f>
        <v/>
      </c>
      <c r="CB685" s="5"/>
      <c r="CD685" s="5"/>
      <c r="CU685" s="5" t="e">
        <f>IF(REPORTE!AH$2="si",IF(F685=VALUE(REPORTE!C$11),IF(SUM(CU686:CU$1993),CONCATENATE(INT(B685),", "),INT(B685)),""),IF(F685=VALUE(REPORTE!C$10),IF(SUM(CU686:CU$1993),CONCATENATE(INT(B685),", "),INT(B685)),""))</f>
        <v>#VALUE!</v>
      </c>
      <c r="CY685" s="5"/>
      <c r="CZ685" s="5"/>
      <c r="DA685" s="5"/>
      <c r="DB685" s="5"/>
    </row>
    <row r="686" spans="1:106" ht="15" customHeight="1" x14ac:dyDescent="0.25">
      <c r="A686" s="4" t="str">
        <f t="shared" si="137"/>
        <v/>
      </c>
      <c r="B686" s="3"/>
      <c r="G686" s="1" t="str">
        <f>IFERROR(INDEX('padron cfe'!B:B,MATCH(DATOS!F686,'padron cfe'!A:A,0),1),"")</f>
        <v/>
      </c>
      <c r="J686" s="2" t="str">
        <f>IFERROR(INDEX('padron cfe'!C:C,MATCH(DATOS!F686,'padron cfe'!A:A,0),1),"")</f>
        <v/>
      </c>
      <c r="L686" s="4" t="str">
        <f>IFERROR(IF(VLOOKUP(I686,I$2:L685,4,0)=0,"",VLOOKUP(I686,I$2:L685,4,0)),"")</f>
        <v/>
      </c>
      <c r="M686" s="4" t="str">
        <f>IFERROR(IF(VLOOKUP(I686,I$2:M685,5,0)=0,"",VLOOKUP(I686,I$2:M685,5,0)),"")</f>
        <v/>
      </c>
      <c r="S686"/>
      <c r="T686" s="2" t="str">
        <f>IFERROR(INDEX('padron cfe'!D:D,MATCH(DATOS!F686,'padron cfe'!A:A,0),1),"")</f>
        <v/>
      </c>
      <c r="AF686" s="97" t="str">
        <f>IFERROR(INDEX(bombas!F:F,MATCH(B686,bombas!I:I,0),1),"")</f>
        <v/>
      </c>
      <c r="AG686" s="6" t="str">
        <f>IFERROR(INDEX(bombas!H:H,MATCH(B686,bombas!I:I,0),1),"")</f>
        <v/>
      </c>
      <c r="AI686" s="4" t="str">
        <f t="shared" si="142"/>
        <v/>
      </c>
      <c r="AJ686" s="4"/>
      <c r="AK686" s="127" t="str">
        <f t="shared" si="144"/>
        <v/>
      </c>
      <c r="AL686" s="2" t="str">
        <f>IFERROR(IF(INDEX(AL$1:AL685,MATCH(I686,I$1:I685,0),1)=0,"",INDEX(AL$1:AL685,MATCH(I686,I$1:I685,0),1)),"")</f>
        <v/>
      </c>
      <c r="AM686" s="2" t="str">
        <f>IFERROR(IF(INDEX(AM$1:AM685,MATCH(I686,I$1:I685,0),1)=0,"",INDEX(AM$1:AM685,MATCH(I686,I$1:I685,0),1)),"")</f>
        <v/>
      </c>
      <c r="AN686" s="2" t="str">
        <f>IFERROR(IF(INDEX(AN$1:AN685,MATCH(I686,I$1:I685,0),1)=0,"",INDEX(AN$1:AN685,MATCH(I686,I$1:I685,0),1)),"")</f>
        <v/>
      </c>
      <c r="BB686" s="4"/>
      <c r="BG686" s="5"/>
      <c r="BH686" s="4" t="str">
        <f>IF(IFERROR(VLOOKUP(F686,F687:F$1993,1,0),"")="","",COUNTIF(F:F,F686))</f>
        <v/>
      </c>
      <c r="BI686" s="4"/>
      <c r="BK686" s="5"/>
      <c r="BL686" s="5"/>
      <c r="BM686" s="5" t="str">
        <f>IF(B686="","",IF(BH686="",1+(MAX(BM$2:BM685)),""))</f>
        <v/>
      </c>
      <c r="BN686" s="5" t="str">
        <f t="shared" si="138"/>
        <v/>
      </c>
      <c r="BO686" s="5" t="str">
        <f t="shared" si="139"/>
        <v/>
      </c>
      <c r="BP686" s="15" t="str">
        <f t="shared" si="140"/>
        <v/>
      </c>
      <c r="BQ686" s="29"/>
      <c r="BR686" s="16"/>
      <c r="BS686" s="5" t="str">
        <f t="shared" si="143"/>
        <v/>
      </c>
      <c r="BU686" s="5"/>
      <c r="BV686" s="5" t="str">
        <f t="shared" si="141"/>
        <v/>
      </c>
      <c r="BW686" s="5" t="str">
        <f>IF(I686="","",IFERROR(IF(VLOOKUP(I686,I$2:I685,1,0)=0,"",""),I686))</f>
        <v/>
      </c>
      <c r="BX686" s="25" t="str">
        <f>IF(BW686="","",(IFERROR(VLOOKUP(MID(BW686,1,1),$CO$2:CS$28,3,0),0)+IFERROR(VLOOKUP(MID(BW686,2,1),CO$2:CS$28,4,0),0)+IFERROR(VLOOKUP(MID(BW686,3,1),CO$2:CS$28,5,0),0)+(ROW(BW686)/1000000000000)))</f>
        <v/>
      </c>
      <c r="BY686" s="5"/>
      <c r="BZ686" s="5">
        <v>685</v>
      </c>
      <c r="CA686" s="5" t="str">
        <f>IFERROR(VLOOKUP(BZ686,BV$2:BW1762,2,0),"")</f>
        <v/>
      </c>
      <c r="CB686" s="5"/>
      <c r="CD686" s="5"/>
      <c r="CU686" s="5" t="e">
        <f>IF(REPORTE!AH$2="si",IF(F686=VALUE(REPORTE!C$11),IF(SUM(CU687:CU$1993),CONCATENATE(INT(B686),", "),INT(B686)),""),IF(F686=VALUE(REPORTE!C$10),IF(SUM(CU687:CU$1993),CONCATENATE(INT(B686),", "),INT(B686)),""))</f>
        <v>#VALUE!</v>
      </c>
      <c r="CY686" s="5"/>
      <c r="CZ686" s="5"/>
      <c r="DA686" s="5"/>
      <c r="DB686" s="5"/>
    </row>
    <row r="687" spans="1:106" ht="15" customHeight="1" x14ac:dyDescent="0.25">
      <c r="A687" s="4" t="str">
        <f t="shared" si="137"/>
        <v/>
      </c>
      <c r="B687" s="3"/>
      <c r="G687" s="1" t="str">
        <f>IFERROR(INDEX('padron cfe'!B:B,MATCH(DATOS!F687,'padron cfe'!A:A,0),1),"")</f>
        <v/>
      </c>
      <c r="J687" s="2" t="str">
        <f>IFERROR(INDEX('padron cfe'!C:C,MATCH(DATOS!F687,'padron cfe'!A:A,0),1),"")</f>
        <v/>
      </c>
      <c r="L687" s="4" t="str">
        <f>IFERROR(IF(VLOOKUP(I687,I$2:L686,4,0)=0,"",VLOOKUP(I687,I$2:L686,4,0)),"")</f>
        <v/>
      </c>
      <c r="M687" s="4" t="str">
        <f>IFERROR(IF(VLOOKUP(I687,I$2:M686,5,0)=0,"",VLOOKUP(I687,I$2:M686,5,0)),"")</f>
        <v/>
      </c>
      <c r="S687"/>
      <c r="T687" s="2" t="str">
        <f>IFERROR(INDEX('padron cfe'!D:D,MATCH(DATOS!F687,'padron cfe'!A:A,0),1),"")</f>
        <v/>
      </c>
      <c r="AF687" s="97" t="str">
        <f>IFERROR(INDEX(bombas!F:F,MATCH(B687,bombas!I:I,0),1),"")</f>
        <v/>
      </c>
      <c r="AG687" s="6" t="str">
        <f>IFERROR(INDEX(bombas!H:H,MATCH(B687,bombas!I:I,0),1),"")</f>
        <v/>
      </c>
      <c r="AI687" s="4" t="str">
        <f t="shared" si="142"/>
        <v/>
      </c>
      <c r="AJ687" s="4"/>
      <c r="AK687" s="127" t="str">
        <f t="shared" si="144"/>
        <v/>
      </c>
      <c r="AL687" s="2" t="str">
        <f>IFERROR(IF(INDEX(AL$1:AL686,MATCH(I687,I$1:I686,0),1)=0,"",INDEX(AL$1:AL686,MATCH(I687,I$1:I686,0),1)),"")</f>
        <v/>
      </c>
      <c r="AM687" s="2" t="str">
        <f>IFERROR(IF(INDEX(AM$1:AM686,MATCH(I687,I$1:I686,0),1)=0,"",INDEX(AM$1:AM686,MATCH(I687,I$1:I686,0),1)),"")</f>
        <v/>
      </c>
      <c r="AN687" s="2" t="str">
        <f>IFERROR(IF(INDEX(AN$1:AN686,MATCH(I687,I$1:I686,0),1)=0,"",INDEX(AN$1:AN686,MATCH(I687,I$1:I686,0),1)),"")</f>
        <v/>
      </c>
      <c r="BB687" s="4"/>
      <c r="BG687" s="5"/>
      <c r="BH687" s="4" t="str">
        <f>IF(IFERROR(VLOOKUP(F687,F688:F$1993,1,0),"")="","",COUNTIF(F:F,F687))</f>
        <v/>
      </c>
      <c r="BI687" s="4"/>
      <c r="BK687" s="5"/>
      <c r="BL687" s="5"/>
      <c r="BM687" s="5" t="str">
        <f>IF(B687="","",IF(BH687="",1+(MAX(BM$2:BM686)),""))</f>
        <v/>
      </c>
      <c r="BN687" s="5" t="str">
        <f t="shared" si="138"/>
        <v/>
      </c>
      <c r="BO687" s="5" t="str">
        <f t="shared" si="139"/>
        <v/>
      </c>
      <c r="BP687" s="15" t="str">
        <f t="shared" si="140"/>
        <v/>
      </c>
      <c r="BQ687" s="29"/>
      <c r="BR687" s="16"/>
      <c r="BS687" s="5" t="str">
        <f t="shared" si="143"/>
        <v/>
      </c>
      <c r="BU687" s="5"/>
      <c r="BV687" s="5" t="str">
        <f t="shared" si="141"/>
        <v/>
      </c>
      <c r="BW687" s="5" t="str">
        <f>IF(I687="","",IFERROR(IF(VLOOKUP(I687,I$2:I686,1,0)=0,"",""),I687))</f>
        <v/>
      </c>
      <c r="BX687" s="25" t="str">
        <f>IF(BW687="","",(IFERROR(VLOOKUP(MID(BW687,1,1),$CO$2:CS$28,3,0),0)+IFERROR(VLOOKUP(MID(BW687,2,1),CO$2:CS$28,4,0),0)+IFERROR(VLOOKUP(MID(BW687,3,1),CO$2:CS$28,5,0),0)+(ROW(BW687)/1000000000000)))</f>
        <v/>
      </c>
      <c r="BY687" s="5"/>
      <c r="BZ687" s="5">
        <v>686</v>
      </c>
      <c r="CA687" s="5" t="str">
        <f>IFERROR(VLOOKUP(BZ687,BV$2:BW1763,2,0),"")</f>
        <v/>
      </c>
      <c r="CB687" s="5"/>
      <c r="CD687" s="5"/>
      <c r="CU687" s="5" t="e">
        <f>IF(REPORTE!AH$2="si",IF(F687=VALUE(REPORTE!C$11),IF(SUM(CU688:CU$1993),CONCATENATE(INT(B687),", "),INT(B687)),""),IF(F687=VALUE(REPORTE!C$10),IF(SUM(CU688:CU$1993),CONCATENATE(INT(B687),", "),INT(B687)),""))</f>
        <v>#VALUE!</v>
      </c>
      <c r="CY687" s="5"/>
      <c r="CZ687" s="5"/>
      <c r="DA687" s="5"/>
      <c r="DB687" s="5"/>
    </row>
    <row r="688" spans="1:106" ht="15" customHeight="1" x14ac:dyDescent="0.25">
      <c r="A688" s="4" t="str">
        <f t="shared" si="137"/>
        <v/>
      </c>
      <c r="B688" s="3"/>
      <c r="G688" s="1" t="str">
        <f>IFERROR(INDEX('padron cfe'!B:B,MATCH(DATOS!F688,'padron cfe'!A:A,0),1),"")</f>
        <v/>
      </c>
      <c r="J688" s="2" t="str">
        <f>IFERROR(INDEX('padron cfe'!C:C,MATCH(DATOS!F688,'padron cfe'!A:A,0),1),"")</f>
        <v/>
      </c>
      <c r="L688" s="4" t="str">
        <f>IFERROR(IF(VLOOKUP(I688,I$2:L687,4,0)=0,"",VLOOKUP(I688,I$2:L687,4,0)),"")</f>
        <v/>
      </c>
      <c r="M688" s="4" t="str">
        <f>IFERROR(IF(VLOOKUP(I688,I$2:M687,5,0)=0,"",VLOOKUP(I688,I$2:M687,5,0)),"")</f>
        <v/>
      </c>
      <c r="S688"/>
      <c r="T688" s="2" t="str">
        <f>IFERROR(INDEX('padron cfe'!D:D,MATCH(DATOS!F688,'padron cfe'!A:A,0),1),"")</f>
        <v/>
      </c>
      <c r="AF688" s="97" t="str">
        <f>IFERROR(INDEX(bombas!F:F,MATCH(B688,bombas!I:I,0),1),"")</f>
        <v/>
      </c>
      <c r="AG688" s="6" t="str">
        <f>IFERROR(INDEX(bombas!H:H,MATCH(B688,bombas!I:I,0),1),"")</f>
        <v/>
      </c>
      <c r="AI688" s="4" t="str">
        <f t="shared" si="142"/>
        <v/>
      </c>
      <c r="AJ688" s="4"/>
      <c r="AK688" s="127" t="str">
        <f t="shared" si="144"/>
        <v/>
      </c>
      <c r="AL688" s="2" t="str">
        <f>IFERROR(IF(INDEX(AL$1:AL687,MATCH(I688,I$1:I687,0),1)=0,"",INDEX(AL$1:AL687,MATCH(I688,I$1:I687,0),1)),"")</f>
        <v/>
      </c>
      <c r="AM688" s="2" t="str">
        <f>IFERROR(IF(INDEX(AM$1:AM687,MATCH(I688,I$1:I687,0),1)=0,"",INDEX(AM$1:AM687,MATCH(I688,I$1:I687,0),1)),"")</f>
        <v/>
      </c>
      <c r="AN688" s="2" t="str">
        <f>IFERROR(IF(INDEX(AN$1:AN687,MATCH(I688,I$1:I687,0),1)=0,"",INDEX(AN$1:AN687,MATCH(I688,I$1:I687,0),1)),"")</f>
        <v/>
      </c>
      <c r="BB688" s="4"/>
      <c r="BG688" s="5"/>
      <c r="BH688" s="4" t="str">
        <f>IF(IFERROR(VLOOKUP(F688,F689:F$1993,1,0),"")="","",COUNTIF(F:F,F688))</f>
        <v/>
      </c>
      <c r="BI688" s="4"/>
      <c r="BK688" s="5"/>
      <c r="BL688" s="5"/>
      <c r="BM688" s="5" t="str">
        <f>IF(B688="","",IF(BH688="",1+(MAX(BM$2:BM687)),""))</f>
        <v/>
      </c>
      <c r="BN688" s="5" t="str">
        <f t="shared" si="138"/>
        <v/>
      </c>
      <c r="BO688" s="5" t="str">
        <f t="shared" si="139"/>
        <v/>
      </c>
      <c r="BP688" s="15" t="str">
        <f t="shared" si="140"/>
        <v/>
      </c>
      <c r="BQ688" s="29"/>
      <c r="BR688" s="16"/>
      <c r="BS688" s="5" t="str">
        <f t="shared" si="143"/>
        <v/>
      </c>
      <c r="BU688" s="5"/>
      <c r="BV688" s="5" t="str">
        <f t="shared" si="141"/>
        <v/>
      </c>
      <c r="BW688" s="5" t="str">
        <f>IF(I688="","",IFERROR(IF(VLOOKUP(I688,I$2:I687,1,0)=0,"",""),I688))</f>
        <v/>
      </c>
      <c r="BX688" s="25" t="str">
        <f>IF(BW688="","",(IFERROR(VLOOKUP(MID(BW688,1,1),$CO$2:CS$28,3,0),0)+IFERROR(VLOOKUP(MID(BW688,2,1),CO$2:CS$28,4,0),0)+IFERROR(VLOOKUP(MID(BW688,3,1),CO$2:CS$28,5,0),0)+(ROW(BW688)/1000000000000)))</f>
        <v/>
      </c>
      <c r="BY688" s="5"/>
      <c r="BZ688" s="5">
        <v>687</v>
      </c>
      <c r="CA688" s="5" t="str">
        <f>IFERROR(VLOOKUP(BZ688,BV$2:BW1764,2,0),"")</f>
        <v/>
      </c>
      <c r="CB688" s="5"/>
      <c r="CD688" s="5"/>
      <c r="CU688" s="5" t="e">
        <f>IF(REPORTE!AH$2="si",IF(F688=VALUE(REPORTE!C$11),IF(SUM(CU689:CU$1993),CONCATENATE(INT(B688),", "),INT(B688)),""),IF(F688=VALUE(REPORTE!C$10),IF(SUM(CU689:CU$1993),CONCATENATE(INT(B688),", "),INT(B688)),""))</f>
        <v>#VALUE!</v>
      </c>
      <c r="CY688" s="5"/>
      <c r="CZ688" s="5"/>
      <c r="DA688" s="5"/>
      <c r="DB688" s="5"/>
    </row>
    <row r="689" spans="1:106" ht="15" customHeight="1" x14ac:dyDescent="0.25">
      <c r="A689" s="4" t="str">
        <f t="shared" si="137"/>
        <v/>
      </c>
      <c r="B689" s="3"/>
      <c r="G689" s="1" t="str">
        <f>IFERROR(INDEX('padron cfe'!B:B,MATCH(DATOS!F689,'padron cfe'!A:A,0),1),"")</f>
        <v/>
      </c>
      <c r="J689" s="2" t="str">
        <f>IFERROR(INDEX('padron cfe'!C:C,MATCH(DATOS!F689,'padron cfe'!A:A,0),1),"")</f>
        <v/>
      </c>
      <c r="L689" s="4" t="str">
        <f>IFERROR(IF(VLOOKUP(I689,I$2:L688,4,0)=0,"",VLOOKUP(I689,I$2:L688,4,0)),"")</f>
        <v/>
      </c>
      <c r="M689" s="4" t="str">
        <f>IFERROR(IF(VLOOKUP(I689,I$2:M688,5,0)=0,"",VLOOKUP(I689,I$2:M688,5,0)),"")</f>
        <v/>
      </c>
      <c r="S689"/>
      <c r="T689" s="2" t="str">
        <f>IFERROR(INDEX('padron cfe'!D:D,MATCH(DATOS!F689,'padron cfe'!A:A,0),1),"")</f>
        <v/>
      </c>
      <c r="AF689" s="97" t="str">
        <f>IFERROR(INDEX(bombas!F:F,MATCH(B689,bombas!I:I,0),1),"")</f>
        <v/>
      </c>
      <c r="AG689" s="6" t="str">
        <f>IFERROR(INDEX(bombas!H:H,MATCH(B689,bombas!I:I,0),1),"")</f>
        <v/>
      </c>
      <c r="AI689" s="4" t="str">
        <f t="shared" si="142"/>
        <v/>
      </c>
      <c r="AJ689" s="4"/>
      <c r="AK689" s="127" t="str">
        <f t="shared" si="144"/>
        <v/>
      </c>
      <c r="AL689" s="2" t="str">
        <f>IFERROR(IF(INDEX(AL$1:AL688,MATCH(I689,I$1:I688,0),1)=0,"",INDEX(AL$1:AL688,MATCH(I689,I$1:I688,0),1)),"")</f>
        <v/>
      </c>
      <c r="AM689" s="2" t="str">
        <f>IFERROR(IF(INDEX(AM$1:AM688,MATCH(I689,I$1:I688,0),1)=0,"",INDEX(AM$1:AM688,MATCH(I689,I$1:I688,0),1)),"")</f>
        <v/>
      </c>
      <c r="AN689" s="2" t="str">
        <f>IFERROR(IF(INDEX(AN$1:AN688,MATCH(I689,I$1:I688,0),1)=0,"",INDEX(AN$1:AN688,MATCH(I689,I$1:I688,0),1)),"")</f>
        <v/>
      </c>
      <c r="BB689" s="4"/>
      <c r="BG689" s="5"/>
      <c r="BH689" s="4" t="str">
        <f>IF(IFERROR(VLOOKUP(F689,F690:F$1993,1,0),"")="","",COUNTIF(F:F,F689))</f>
        <v/>
      </c>
      <c r="BI689" s="4"/>
      <c r="BK689" s="5"/>
      <c r="BL689" s="5"/>
      <c r="BM689" s="5" t="str">
        <f>IF(B689="","",IF(BH689="",1+(MAX(BM$2:BM688)),""))</f>
        <v/>
      </c>
      <c r="BN689" s="5" t="str">
        <f t="shared" si="138"/>
        <v/>
      </c>
      <c r="BO689" s="5" t="str">
        <f t="shared" si="139"/>
        <v/>
      </c>
      <c r="BP689" s="15" t="str">
        <f t="shared" si="140"/>
        <v/>
      </c>
      <c r="BQ689" s="29"/>
      <c r="BR689" s="16"/>
      <c r="BS689" s="5" t="str">
        <f t="shared" si="143"/>
        <v/>
      </c>
      <c r="BU689" s="5"/>
      <c r="BV689" s="5" t="str">
        <f t="shared" si="141"/>
        <v/>
      </c>
      <c r="BW689" s="5" t="str">
        <f>IF(I689="","",IFERROR(IF(VLOOKUP(I689,I$2:I688,1,0)=0,"",""),I689))</f>
        <v/>
      </c>
      <c r="BX689" s="25" t="str">
        <f>IF(BW689="","",(IFERROR(VLOOKUP(MID(BW689,1,1),$CO$2:CS$28,3,0),0)+IFERROR(VLOOKUP(MID(BW689,2,1),CO$2:CS$28,4,0),0)+IFERROR(VLOOKUP(MID(BW689,3,1),CO$2:CS$28,5,0),0)+(ROW(BW689)/1000000000000)))</f>
        <v/>
      </c>
      <c r="BY689" s="5"/>
      <c r="BZ689" s="5">
        <v>688</v>
      </c>
      <c r="CA689" s="5" t="str">
        <f>IFERROR(VLOOKUP(BZ689,BV$2:BW1765,2,0),"")</f>
        <v/>
      </c>
      <c r="CB689" s="5"/>
      <c r="CD689" s="5"/>
      <c r="CU689" s="5" t="e">
        <f>IF(REPORTE!AH$2="si",IF(F689=VALUE(REPORTE!C$11),IF(SUM(CU690:CU$1993),CONCATENATE(INT(B689),", "),INT(B689)),""),IF(F689=VALUE(REPORTE!C$10),IF(SUM(CU690:CU$1993),CONCATENATE(INT(B689),", "),INT(B689)),""))</f>
        <v>#VALUE!</v>
      </c>
      <c r="CY689" s="5"/>
      <c r="CZ689" s="5"/>
      <c r="DA689" s="5"/>
      <c r="DB689" s="5"/>
    </row>
    <row r="690" spans="1:106" ht="15" customHeight="1" x14ac:dyDescent="0.25">
      <c r="A690" s="4" t="str">
        <f t="shared" si="137"/>
        <v/>
      </c>
      <c r="B690" s="3"/>
      <c r="G690" s="1" t="str">
        <f>IFERROR(INDEX('padron cfe'!B:B,MATCH(DATOS!F690,'padron cfe'!A:A,0),1),"")</f>
        <v/>
      </c>
      <c r="J690" s="2" t="str">
        <f>IFERROR(INDEX('padron cfe'!C:C,MATCH(DATOS!F690,'padron cfe'!A:A,0),1),"")</f>
        <v/>
      </c>
      <c r="L690" s="4" t="str">
        <f>IFERROR(IF(VLOOKUP(I690,I$2:L689,4,0)=0,"",VLOOKUP(I690,I$2:L689,4,0)),"")</f>
        <v/>
      </c>
      <c r="M690" s="4" t="str">
        <f>IFERROR(IF(VLOOKUP(I690,I$2:M689,5,0)=0,"",VLOOKUP(I690,I$2:M689,5,0)),"")</f>
        <v/>
      </c>
      <c r="S690"/>
      <c r="T690" s="2" t="str">
        <f>IFERROR(INDEX('padron cfe'!D:D,MATCH(DATOS!F690,'padron cfe'!A:A,0),1),"")</f>
        <v/>
      </c>
      <c r="AF690" s="97" t="str">
        <f>IFERROR(INDEX(bombas!F:F,MATCH(B690,bombas!I:I,0),1),"")</f>
        <v/>
      </c>
      <c r="AG690" s="6" t="str">
        <f>IFERROR(INDEX(bombas!H:H,MATCH(B690,bombas!I:I,0),1),"")</f>
        <v/>
      </c>
      <c r="AI690" s="4" t="str">
        <f t="shared" si="142"/>
        <v/>
      </c>
      <c r="AJ690" s="4"/>
      <c r="AK690" s="127" t="str">
        <f t="shared" si="144"/>
        <v/>
      </c>
      <c r="AL690" s="2" t="str">
        <f>IFERROR(IF(INDEX(AL$1:AL689,MATCH(I690,I$1:I689,0),1)=0,"",INDEX(AL$1:AL689,MATCH(I690,I$1:I689,0),1)),"")</f>
        <v/>
      </c>
      <c r="AM690" s="2" t="str">
        <f>IFERROR(IF(INDEX(AM$1:AM689,MATCH(I690,I$1:I689,0),1)=0,"",INDEX(AM$1:AM689,MATCH(I690,I$1:I689,0),1)),"")</f>
        <v/>
      </c>
      <c r="AN690" s="2" t="str">
        <f>IFERROR(IF(INDEX(AN$1:AN689,MATCH(I690,I$1:I689,0),1)=0,"",INDEX(AN$1:AN689,MATCH(I690,I$1:I689,0),1)),"")</f>
        <v/>
      </c>
      <c r="BB690" s="4"/>
      <c r="BG690" s="5"/>
      <c r="BH690" s="4" t="str">
        <f>IF(IFERROR(VLOOKUP(F690,F691:F$1993,1,0),"")="","",COUNTIF(F:F,F690))</f>
        <v/>
      </c>
      <c r="BI690" s="4"/>
      <c r="BK690" s="5"/>
      <c r="BL690" s="5"/>
      <c r="BM690" s="5" t="str">
        <f>IF(B690="","",IF(BH690="",1+(MAX(BM$2:BM689)),""))</f>
        <v/>
      </c>
      <c r="BN690" s="5" t="str">
        <f t="shared" si="138"/>
        <v/>
      </c>
      <c r="BO690" s="5" t="str">
        <f t="shared" si="139"/>
        <v/>
      </c>
      <c r="BP690" s="15" t="str">
        <f t="shared" si="140"/>
        <v/>
      </c>
      <c r="BQ690" s="29"/>
      <c r="BR690" s="16"/>
      <c r="BS690" s="5" t="str">
        <f t="shared" si="143"/>
        <v/>
      </c>
      <c r="BU690" s="5"/>
      <c r="BV690" s="5" t="str">
        <f t="shared" si="141"/>
        <v/>
      </c>
      <c r="BW690" s="5" t="str">
        <f>IF(I690="","",IFERROR(IF(VLOOKUP(I690,I$2:I689,1,0)=0,"",""),I690))</f>
        <v/>
      </c>
      <c r="BX690" s="25" t="str">
        <f>IF(BW690="","",(IFERROR(VLOOKUP(MID(BW690,1,1),$CO$2:CS$28,3,0),0)+IFERROR(VLOOKUP(MID(BW690,2,1),CO$2:CS$28,4,0),0)+IFERROR(VLOOKUP(MID(BW690,3,1),CO$2:CS$28,5,0),0)+(ROW(BW690)/1000000000000)))</f>
        <v/>
      </c>
      <c r="BY690" s="5"/>
      <c r="BZ690" s="5">
        <v>689</v>
      </c>
      <c r="CA690" s="5" t="str">
        <f>IFERROR(VLOOKUP(BZ690,BV$2:BW1766,2,0),"")</f>
        <v/>
      </c>
      <c r="CB690" s="5"/>
      <c r="CD690" s="5"/>
      <c r="CU690" s="5" t="e">
        <f>IF(REPORTE!AH$2="si",IF(F690=VALUE(REPORTE!C$11),IF(SUM(CU691:CU$1993),CONCATENATE(INT(B690),", "),INT(B690)),""),IF(F690=VALUE(REPORTE!C$10),IF(SUM(CU691:CU$1993),CONCATENATE(INT(B690),", "),INT(B690)),""))</f>
        <v>#VALUE!</v>
      </c>
      <c r="CY690" s="5"/>
      <c r="CZ690" s="5"/>
      <c r="DA690" s="5"/>
      <c r="DB690" s="5"/>
    </row>
    <row r="691" spans="1:106" ht="15" customHeight="1" x14ac:dyDescent="0.25">
      <c r="A691" s="4" t="str">
        <f t="shared" si="137"/>
        <v/>
      </c>
      <c r="B691" s="3"/>
      <c r="G691" s="1" t="str">
        <f>IFERROR(INDEX('padron cfe'!B:B,MATCH(DATOS!F691,'padron cfe'!A:A,0),1),"")</f>
        <v/>
      </c>
      <c r="J691" s="2" t="str">
        <f>IFERROR(INDEX('padron cfe'!C:C,MATCH(DATOS!F691,'padron cfe'!A:A,0),1),"")</f>
        <v/>
      </c>
      <c r="L691" s="4" t="str">
        <f>IFERROR(IF(VLOOKUP(I691,I$2:L690,4,0)=0,"",VLOOKUP(I691,I$2:L690,4,0)),"")</f>
        <v/>
      </c>
      <c r="M691" s="4" t="str">
        <f>IFERROR(IF(VLOOKUP(I691,I$2:M690,5,0)=0,"",VLOOKUP(I691,I$2:M690,5,0)),"")</f>
        <v/>
      </c>
      <c r="S691"/>
      <c r="T691" s="2" t="str">
        <f>IFERROR(INDEX('padron cfe'!D:D,MATCH(DATOS!F691,'padron cfe'!A:A,0),1),"")</f>
        <v/>
      </c>
      <c r="AF691" s="97" t="str">
        <f>IFERROR(INDEX(bombas!F:F,MATCH(B691,bombas!I:I,0),1),"")</f>
        <v/>
      </c>
      <c r="AG691" s="6" t="str">
        <f>IFERROR(INDEX(bombas!H:H,MATCH(B691,bombas!I:I,0),1),"")</f>
        <v/>
      </c>
      <c r="AI691" s="4" t="str">
        <f t="shared" si="142"/>
        <v/>
      </c>
      <c r="AJ691" s="4"/>
      <c r="AK691" s="127" t="str">
        <f t="shared" si="144"/>
        <v/>
      </c>
      <c r="AL691" s="2" t="str">
        <f>IFERROR(IF(INDEX(AL$1:AL690,MATCH(I691,I$1:I690,0),1)=0,"",INDEX(AL$1:AL690,MATCH(I691,I$1:I690,0),1)),"")</f>
        <v/>
      </c>
      <c r="AM691" s="2" t="str">
        <f>IFERROR(IF(INDEX(AM$1:AM690,MATCH(I691,I$1:I690,0),1)=0,"",INDEX(AM$1:AM690,MATCH(I691,I$1:I690,0),1)),"")</f>
        <v/>
      </c>
      <c r="AN691" s="2" t="str">
        <f>IFERROR(IF(INDEX(AN$1:AN690,MATCH(I691,I$1:I690,0),1)=0,"",INDEX(AN$1:AN690,MATCH(I691,I$1:I690,0),1)),"")</f>
        <v/>
      </c>
      <c r="BB691" s="4"/>
      <c r="BG691" s="5"/>
      <c r="BH691" s="4" t="str">
        <f>IF(IFERROR(VLOOKUP(F691,F692:F$1993,1,0),"")="","",COUNTIF(F:F,F691))</f>
        <v/>
      </c>
      <c r="BI691" s="4"/>
      <c r="BK691" s="5"/>
      <c r="BL691" s="5"/>
      <c r="BM691" s="5" t="str">
        <f>IF(B691="","",IF(BH691="",1+(MAX(BM$2:BM690)),""))</f>
        <v/>
      </c>
      <c r="BN691" s="5" t="str">
        <f t="shared" si="138"/>
        <v/>
      </c>
      <c r="BO691" s="5" t="str">
        <f t="shared" si="139"/>
        <v/>
      </c>
      <c r="BP691" s="15" t="str">
        <f t="shared" si="140"/>
        <v/>
      </c>
      <c r="BQ691" s="29"/>
      <c r="BR691" s="16"/>
      <c r="BS691" s="5" t="str">
        <f t="shared" si="143"/>
        <v/>
      </c>
      <c r="BU691" s="5"/>
      <c r="BV691" s="5" t="str">
        <f t="shared" si="141"/>
        <v/>
      </c>
      <c r="BW691" s="5" t="str">
        <f>IF(I691="","",IFERROR(IF(VLOOKUP(I691,I$2:I690,1,0)=0,"",""),I691))</f>
        <v/>
      </c>
      <c r="BX691" s="25" t="str">
        <f>IF(BW691="","",(IFERROR(VLOOKUP(MID(BW691,1,1),$CO$2:CS$28,3,0),0)+IFERROR(VLOOKUP(MID(BW691,2,1),CO$2:CS$28,4,0),0)+IFERROR(VLOOKUP(MID(BW691,3,1),CO$2:CS$28,5,0),0)+(ROW(BW691)/1000000000000)))</f>
        <v/>
      </c>
      <c r="BY691" s="5"/>
      <c r="BZ691" s="5">
        <v>690</v>
      </c>
      <c r="CA691" s="5" t="str">
        <f>IFERROR(VLOOKUP(BZ691,BV$2:BW1767,2,0),"")</f>
        <v/>
      </c>
      <c r="CB691" s="5"/>
      <c r="CD691" s="5"/>
      <c r="CU691" s="5" t="e">
        <f>IF(REPORTE!AH$2="si",IF(F691=VALUE(REPORTE!C$11),IF(SUM(CU692:CU$1993),CONCATENATE(INT(B691),", "),INT(B691)),""),IF(F691=VALUE(REPORTE!C$10),IF(SUM(CU692:CU$1993),CONCATENATE(INT(B691),", "),INT(B691)),""))</f>
        <v>#VALUE!</v>
      </c>
      <c r="CY691" s="5"/>
      <c r="CZ691" s="5"/>
      <c r="DA691" s="5"/>
      <c r="DB691" s="5"/>
    </row>
    <row r="692" spans="1:106" ht="15" customHeight="1" x14ac:dyDescent="0.25">
      <c r="A692" s="4" t="str">
        <f t="shared" si="137"/>
        <v/>
      </c>
      <c r="B692" s="3"/>
      <c r="G692" s="1" t="str">
        <f>IFERROR(INDEX('padron cfe'!B:B,MATCH(DATOS!F692,'padron cfe'!A:A,0),1),"")</f>
        <v/>
      </c>
      <c r="J692" s="2" t="str">
        <f>IFERROR(INDEX('padron cfe'!C:C,MATCH(DATOS!F692,'padron cfe'!A:A,0),1),"")</f>
        <v/>
      </c>
      <c r="L692" s="4" t="str">
        <f>IFERROR(IF(VLOOKUP(I692,I$2:L691,4,0)=0,"",VLOOKUP(I692,I$2:L691,4,0)),"")</f>
        <v/>
      </c>
      <c r="M692" s="4" t="str">
        <f>IFERROR(IF(VLOOKUP(I692,I$2:M691,5,0)=0,"",VLOOKUP(I692,I$2:M691,5,0)),"")</f>
        <v/>
      </c>
      <c r="S692"/>
      <c r="T692" s="2" t="str">
        <f>IFERROR(INDEX('padron cfe'!D:D,MATCH(DATOS!F692,'padron cfe'!A:A,0),1),"")</f>
        <v/>
      </c>
      <c r="AF692" s="97" t="str">
        <f>IFERROR(INDEX(bombas!F:F,MATCH(B692,bombas!I:I,0),1),"")</f>
        <v/>
      </c>
      <c r="AG692" s="6" t="str">
        <f>IFERROR(INDEX(bombas!H:H,MATCH(B692,bombas!I:I,0),1),"")</f>
        <v/>
      </c>
      <c r="AI692" s="4" t="str">
        <f t="shared" si="142"/>
        <v/>
      </c>
      <c r="AJ692" s="4"/>
      <c r="AK692" s="127" t="str">
        <f t="shared" si="144"/>
        <v/>
      </c>
      <c r="AL692" s="2" t="str">
        <f>IFERROR(IF(INDEX(AL$1:AL691,MATCH(I692,I$1:I691,0),1)=0,"",INDEX(AL$1:AL691,MATCH(I692,I$1:I691,0),1)),"")</f>
        <v/>
      </c>
      <c r="AM692" s="2" t="str">
        <f>IFERROR(IF(INDEX(AM$1:AM691,MATCH(I692,I$1:I691,0),1)=0,"",INDEX(AM$1:AM691,MATCH(I692,I$1:I691,0),1)),"")</f>
        <v/>
      </c>
      <c r="AN692" s="2" t="str">
        <f>IFERROR(IF(INDEX(AN$1:AN691,MATCH(I692,I$1:I691,0),1)=0,"",INDEX(AN$1:AN691,MATCH(I692,I$1:I691,0),1)),"")</f>
        <v/>
      </c>
      <c r="BB692" s="4"/>
      <c r="BG692" s="5"/>
      <c r="BH692" s="4" t="str">
        <f>IF(IFERROR(VLOOKUP(F692,F693:F$1993,1,0),"")="","",COUNTIF(F:F,F692))</f>
        <v/>
      </c>
      <c r="BI692" s="4"/>
      <c r="BK692" s="5"/>
      <c r="BL692" s="5"/>
      <c r="BM692" s="5" t="str">
        <f>IF(B692="","",IF(BH692="",1+(MAX(BM$2:BM691)),""))</f>
        <v/>
      </c>
      <c r="BN692" s="5" t="str">
        <f t="shared" si="138"/>
        <v/>
      </c>
      <c r="BO692" s="5" t="str">
        <f t="shared" si="139"/>
        <v/>
      </c>
      <c r="BP692" s="15" t="str">
        <f t="shared" si="140"/>
        <v/>
      </c>
      <c r="BQ692" s="29"/>
      <c r="BR692" s="16"/>
      <c r="BS692" s="5" t="str">
        <f t="shared" si="143"/>
        <v/>
      </c>
      <c r="BU692" s="5"/>
      <c r="BV692" s="5" t="str">
        <f t="shared" si="141"/>
        <v/>
      </c>
      <c r="BW692" s="5" t="str">
        <f>IF(I692="","",IFERROR(IF(VLOOKUP(I692,I$2:I691,1,0)=0,"",""),I692))</f>
        <v/>
      </c>
      <c r="BX692" s="25" t="str">
        <f>IF(BW692="","",(IFERROR(VLOOKUP(MID(BW692,1,1),$CO$2:CS$28,3,0),0)+IFERROR(VLOOKUP(MID(BW692,2,1),CO$2:CS$28,4,0),0)+IFERROR(VLOOKUP(MID(BW692,3,1),CO$2:CS$28,5,0),0)+(ROW(BW692)/1000000000000)))</f>
        <v/>
      </c>
      <c r="BY692" s="5"/>
      <c r="BZ692" s="5">
        <v>691</v>
      </c>
      <c r="CA692" s="5" t="str">
        <f>IFERROR(VLOOKUP(BZ692,BV$2:BW1768,2,0),"")</f>
        <v/>
      </c>
      <c r="CB692" s="5"/>
      <c r="CD692" s="5"/>
      <c r="CU692" s="5" t="e">
        <f>IF(REPORTE!AH$2="si",IF(F692=VALUE(REPORTE!C$11),IF(SUM(CU693:CU$1993),CONCATENATE(INT(B692),", "),INT(B692)),""),IF(F692=VALUE(REPORTE!C$10),IF(SUM(CU693:CU$1993),CONCATENATE(INT(B692),", "),INT(B692)),""))</f>
        <v>#VALUE!</v>
      </c>
      <c r="CY692" s="5"/>
      <c r="CZ692" s="5"/>
      <c r="DA692" s="5"/>
      <c r="DB692" s="5"/>
    </row>
    <row r="693" spans="1:106" ht="15" customHeight="1" x14ac:dyDescent="0.25">
      <c r="A693" s="4" t="str">
        <f t="shared" si="137"/>
        <v/>
      </c>
      <c r="B693" s="3"/>
      <c r="G693" s="1" t="str">
        <f>IFERROR(INDEX('padron cfe'!B:B,MATCH(DATOS!F693,'padron cfe'!A:A,0),1),"")</f>
        <v/>
      </c>
      <c r="J693" s="2" t="str">
        <f>IFERROR(INDEX('padron cfe'!C:C,MATCH(DATOS!F693,'padron cfe'!A:A,0),1),"")</f>
        <v/>
      </c>
      <c r="L693" s="4" t="str">
        <f>IFERROR(IF(VLOOKUP(I693,I$2:L692,4,0)=0,"",VLOOKUP(I693,I$2:L692,4,0)),"")</f>
        <v/>
      </c>
      <c r="M693" s="4" t="str">
        <f>IFERROR(IF(VLOOKUP(I693,I$2:M692,5,0)=0,"",VLOOKUP(I693,I$2:M692,5,0)),"")</f>
        <v/>
      </c>
      <c r="S693"/>
      <c r="T693" s="2" t="str">
        <f>IFERROR(INDEX('padron cfe'!D:D,MATCH(DATOS!F693,'padron cfe'!A:A,0),1),"")</f>
        <v/>
      </c>
      <c r="AF693" s="97" t="str">
        <f>IFERROR(INDEX(bombas!F:F,MATCH(B693,bombas!I:I,0),1),"")</f>
        <v/>
      </c>
      <c r="AG693" s="6" t="str">
        <f>IFERROR(INDEX(bombas!H:H,MATCH(B693,bombas!I:I,0),1),"")</f>
        <v/>
      </c>
      <c r="AI693" s="4" t="str">
        <f t="shared" si="142"/>
        <v/>
      </c>
      <c r="AJ693" s="4"/>
      <c r="AK693" s="127" t="str">
        <f t="shared" si="144"/>
        <v/>
      </c>
      <c r="AL693" s="2" t="str">
        <f>IFERROR(IF(INDEX(AL$1:AL692,MATCH(I693,I$1:I692,0),1)=0,"",INDEX(AL$1:AL692,MATCH(I693,I$1:I692,0),1)),"")</f>
        <v/>
      </c>
      <c r="AM693" s="2" t="str">
        <f>IFERROR(IF(INDEX(AM$1:AM692,MATCH(I693,I$1:I692,0),1)=0,"",INDEX(AM$1:AM692,MATCH(I693,I$1:I692,0),1)),"")</f>
        <v/>
      </c>
      <c r="AN693" s="2" t="str">
        <f>IFERROR(IF(INDEX(AN$1:AN692,MATCH(I693,I$1:I692,0),1)=0,"",INDEX(AN$1:AN692,MATCH(I693,I$1:I692,0),1)),"")</f>
        <v/>
      </c>
      <c r="BB693" s="4"/>
      <c r="BG693" s="5"/>
      <c r="BH693" s="4" t="str">
        <f>IF(IFERROR(VLOOKUP(F693,F694:F$1993,1,0),"")="","",COUNTIF(F:F,F693))</f>
        <v/>
      </c>
      <c r="BI693" s="4"/>
      <c r="BK693" s="5"/>
      <c r="BL693" s="5"/>
      <c r="BM693" s="5" t="str">
        <f>IF(B693="","",IF(BH693="",1+(MAX(BM$2:BM692)),""))</f>
        <v/>
      </c>
      <c r="BN693" s="5" t="str">
        <f t="shared" si="138"/>
        <v/>
      </c>
      <c r="BO693" s="5" t="str">
        <f t="shared" si="139"/>
        <v/>
      </c>
      <c r="BP693" s="15" t="str">
        <f t="shared" si="140"/>
        <v/>
      </c>
      <c r="BQ693" s="29"/>
      <c r="BR693" s="16"/>
      <c r="BS693" s="5" t="str">
        <f t="shared" si="143"/>
        <v/>
      </c>
      <c r="BU693" s="5"/>
      <c r="BV693" s="5" t="str">
        <f t="shared" si="141"/>
        <v/>
      </c>
      <c r="BW693" s="5" t="str">
        <f>IF(I693="","",IFERROR(IF(VLOOKUP(I693,I$2:I692,1,0)=0,"",""),I693))</f>
        <v/>
      </c>
      <c r="BX693" s="25" t="str">
        <f>IF(BW693="","",(IFERROR(VLOOKUP(MID(BW693,1,1),$CO$2:CS$28,3,0),0)+IFERROR(VLOOKUP(MID(BW693,2,1),CO$2:CS$28,4,0),0)+IFERROR(VLOOKUP(MID(BW693,3,1),CO$2:CS$28,5,0),0)+(ROW(BW693)/1000000000000)))</f>
        <v/>
      </c>
      <c r="BY693" s="5"/>
      <c r="BZ693" s="5">
        <v>692</v>
      </c>
      <c r="CA693" s="5" t="str">
        <f>IFERROR(VLOOKUP(BZ693,BV$2:BW1769,2,0),"")</f>
        <v/>
      </c>
      <c r="CB693" s="5"/>
      <c r="CD693" s="5"/>
      <c r="CU693" s="5" t="e">
        <f>IF(REPORTE!AH$2="si",IF(F693=VALUE(REPORTE!C$11),IF(SUM(CU694:CU$1993),CONCATENATE(INT(B693),", "),INT(B693)),""),IF(F693=VALUE(REPORTE!C$10),IF(SUM(CU694:CU$1993),CONCATENATE(INT(B693),", "),INT(B693)),""))</f>
        <v>#VALUE!</v>
      </c>
      <c r="CY693" s="5"/>
      <c r="CZ693" s="5"/>
      <c r="DA693" s="5"/>
      <c r="DB693" s="5"/>
    </row>
    <row r="694" spans="1:106" ht="15" customHeight="1" x14ac:dyDescent="0.25">
      <c r="A694" s="4" t="str">
        <f t="shared" si="137"/>
        <v/>
      </c>
      <c r="B694" s="3"/>
      <c r="G694" s="1" t="str">
        <f>IFERROR(INDEX('padron cfe'!B:B,MATCH(DATOS!F694,'padron cfe'!A:A,0),1),"")</f>
        <v/>
      </c>
      <c r="J694" s="2" t="str">
        <f>IFERROR(INDEX('padron cfe'!C:C,MATCH(DATOS!F694,'padron cfe'!A:A,0),1),"")</f>
        <v/>
      </c>
      <c r="L694" s="4" t="str">
        <f>IFERROR(IF(VLOOKUP(I694,I$2:L693,4,0)=0,"",VLOOKUP(I694,I$2:L693,4,0)),"")</f>
        <v/>
      </c>
      <c r="M694" s="4" t="str">
        <f>IFERROR(IF(VLOOKUP(I694,I$2:M693,5,0)=0,"",VLOOKUP(I694,I$2:M693,5,0)),"")</f>
        <v/>
      </c>
      <c r="S694"/>
      <c r="T694" s="2" t="str">
        <f>IFERROR(INDEX('padron cfe'!D:D,MATCH(DATOS!F694,'padron cfe'!A:A,0),1),"")</f>
        <v/>
      </c>
      <c r="AF694" s="97" t="str">
        <f>IFERROR(INDEX(bombas!F:F,MATCH(B694,bombas!I:I,0),1),"")</f>
        <v/>
      </c>
      <c r="AG694" s="6" t="str">
        <f>IFERROR(INDEX(bombas!H:H,MATCH(B694,bombas!I:I,0),1),"")</f>
        <v/>
      </c>
      <c r="AI694" s="4" t="str">
        <f t="shared" si="142"/>
        <v/>
      </c>
      <c r="AJ694" s="4"/>
      <c r="AK694" s="127" t="str">
        <f t="shared" si="144"/>
        <v/>
      </c>
      <c r="AL694" s="2" t="str">
        <f>IFERROR(IF(INDEX(AL$1:AL693,MATCH(I694,I$1:I693,0),1)=0,"",INDEX(AL$1:AL693,MATCH(I694,I$1:I693,0),1)),"")</f>
        <v/>
      </c>
      <c r="AM694" s="2" t="str">
        <f>IFERROR(IF(INDEX(AM$1:AM693,MATCH(I694,I$1:I693,0),1)=0,"",INDEX(AM$1:AM693,MATCH(I694,I$1:I693,0),1)),"")</f>
        <v/>
      </c>
      <c r="AN694" s="2" t="str">
        <f>IFERROR(IF(INDEX(AN$1:AN693,MATCH(I694,I$1:I693,0),1)=0,"",INDEX(AN$1:AN693,MATCH(I694,I$1:I693,0),1)),"")</f>
        <v/>
      </c>
      <c r="BB694" s="4"/>
      <c r="BG694" s="5"/>
      <c r="BH694" s="4" t="str">
        <f>IF(IFERROR(VLOOKUP(F694,F695:F$1993,1,0),"")="","",COUNTIF(F:F,F694))</f>
        <v/>
      </c>
      <c r="BI694" s="4"/>
      <c r="BK694" s="5"/>
      <c r="BL694" s="5"/>
      <c r="BM694" s="5" t="str">
        <f>IF(B694="","",IF(BH694="",1+(MAX(BM$2:BM693)),""))</f>
        <v/>
      </c>
      <c r="BN694" s="5" t="str">
        <f t="shared" si="138"/>
        <v/>
      </c>
      <c r="BO694" s="5" t="str">
        <f t="shared" si="139"/>
        <v/>
      </c>
      <c r="BP694" s="15" t="str">
        <f t="shared" si="140"/>
        <v/>
      </c>
      <c r="BQ694" s="29"/>
      <c r="BR694" s="16"/>
      <c r="BS694" s="5" t="str">
        <f t="shared" si="143"/>
        <v/>
      </c>
      <c r="BU694" s="5"/>
      <c r="BV694" s="5" t="str">
        <f t="shared" si="141"/>
        <v/>
      </c>
      <c r="BW694" s="5" t="str">
        <f>IF(I694="","",IFERROR(IF(VLOOKUP(I694,I$2:I693,1,0)=0,"",""),I694))</f>
        <v/>
      </c>
      <c r="BX694" s="25" t="str">
        <f>IF(BW694="","",(IFERROR(VLOOKUP(MID(BW694,1,1),$CO$2:CS$28,3,0),0)+IFERROR(VLOOKUP(MID(BW694,2,1),CO$2:CS$28,4,0),0)+IFERROR(VLOOKUP(MID(BW694,3,1),CO$2:CS$28,5,0),0)+(ROW(BW694)/1000000000000)))</f>
        <v/>
      </c>
      <c r="BY694" s="5"/>
      <c r="BZ694" s="5">
        <v>693</v>
      </c>
      <c r="CA694" s="5" t="str">
        <f>IFERROR(VLOOKUP(BZ694,BV$2:BW1770,2,0),"")</f>
        <v/>
      </c>
      <c r="CB694" s="5"/>
      <c r="CD694" s="5"/>
      <c r="CU694" s="5" t="e">
        <f>IF(REPORTE!AH$2="si",IF(F694=VALUE(REPORTE!C$11),IF(SUM(CU695:CU$1993),CONCATENATE(INT(B694),", "),INT(B694)),""),IF(F694=VALUE(REPORTE!C$10),IF(SUM(CU695:CU$1993),CONCATENATE(INT(B694),", "),INT(B694)),""))</f>
        <v>#VALUE!</v>
      </c>
      <c r="CY694" s="5"/>
      <c r="CZ694" s="5"/>
      <c r="DA694" s="5"/>
      <c r="DB694" s="5"/>
    </row>
    <row r="695" spans="1:106" ht="15" customHeight="1" x14ac:dyDescent="0.25">
      <c r="A695" s="4" t="str">
        <f t="shared" si="137"/>
        <v/>
      </c>
      <c r="B695" s="3"/>
      <c r="G695" s="1" t="str">
        <f>IFERROR(INDEX('padron cfe'!B:B,MATCH(DATOS!F695,'padron cfe'!A:A,0),1),"")</f>
        <v/>
      </c>
      <c r="J695" s="2" t="str">
        <f>IFERROR(INDEX('padron cfe'!C:C,MATCH(DATOS!F695,'padron cfe'!A:A,0),1),"")</f>
        <v/>
      </c>
      <c r="L695" s="4" t="str">
        <f>IFERROR(IF(VLOOKUP(I695,I$2:L694,4,0)=0,"",VLOOKUP(I695,I$2:L694,4,0)),"")</f>
        <v/>
      </c>
      <c r="M695" s="4" t="str">
        <f>IFERROR(IF(VLOOKUP(I695,I$2:M694,5,0)=0,"",VLOOKUP(I695,I$2:M694,5,0)),"")</f>
        <v/>
      </c>
      <c r="S695"/>
      <c r="T695" s="2" t="str">
        <f>IFERROR(INDEX('padron cfe'!D:D,MATCH(DATOS!F695,'padron cfe'!A:A,0),1),"")</f>
        <v/>
      </c>
      <c r="AF695" s="97" t="str">
        <f>IFERROR(INDEX(bombas!F:F,MATCH(B695,bombas!I:I,0),1),"")</f>
        <v/>
      </c>
      <c r="AG695" s="6" t="str">
        <f>IFERROR(INDEX(bombas!H:H,MATCH(B695,bombas!I:I,0),1),"")</f>
        <v/>
      </c>
      <c r="AI695" s="4" t="str">
        <f t="shared" si="142"/>
        <v/>
      </c>
      <c r="AJ695" s="4"/>
      <c r="AK695" s="127" t="str">
        <f t="shared" si="144"/>
        <v/>
      </c>
      <c r="AL695" s="2" t="str">
        <f>IFERROR(IF(INDEX(AL$1:AL694,MATCH(I695,I$1:I694,0),1)=0,"",INDEX(AL$1:AL694,MATCH(I695,I$1:I694,0),1)),"")</f>
        <v/>
      </c>
      <c r="AM695" s="2" t="str">
        <f>IFERROR(IF(INDEX(AM$1:AM694,MATCH(I695,I$1:I694,0),1)=0,"",INDEX(AM$1:AM694,MATCH(I695,I$1:I694,0),1)),"")</f>
        <v/>
      </c>
      <c r="AN695" s="2" t="str">
        <f>IFERROR(IF(INDEX(AN$1:AN694,MATCH(I695,I$1:I694,0),1)=0,"",INDEX(AN$1:AN694,MATCH(I695,I$1:I694,0),1)),"")</f>
        <v/>
      </c>
      <c r="BB695" s="4"/>
      <c r="BG695" s="5"/>
      <c r="BH695" s="4" t="str">
        <f>IF(IFERROR(VLOOKUP(F695,F696:F$1993,1,0),"")="","",COUNTIF(F:F,F695))</f>
        <v/>
      </c>
      <c r="BI695" s="4"/>
      <c r="BK695" s="5"/>
      <c r="BL695" s="5"/>
      <c r="BM695" s="5" t="str">
        <f>IF(B695="","",IF(BH695="",1+(MAX(BM$2:BM694)),""))</f>
        <v/>
      </c>
      <c r="BN695" s="5" t="str">
        <f t="shared" si="138"/>
        <v/>
      </c>
      <c r="BO695" s="5" t="str">
        <f t="shared" si="139"/>
        <v/>
      </c>
      <c r="BP695" s="15" t="str">
        <f t="shared" si="140"/>
        <v/>
      </c>
      <c r="BQ695" s="29"/>
      <c r="BR695" s="16"/>
      <c r="BS695" s="5" t="str">
        <f t="shared" si="143"/>
        <v/>
      </c>
      <c r="BU695" s="5"/>
      <c r="BV695" s="5" t="str">
        <f t="shared" si="141"/>
        <v/>
      </c>
      <c r="BW695" s="5" t="str">
        <f>IF(I695="","",IFERROR(IF(VLOOKUP(I695,I$2:I694,1,0)=0,"",""),I695))</f>
        <v/>
      </c>
      <c r="BX695" s="25" t="str">
        <f>IF(BW695="","",(IFERROR(VLOOKUP(MID(BW695,1,1),$CO$2:CS$28,3,0),0)+IFERROR(VLOOKUP(MID(BW695,2,1),CO$2:CS$28,4,0),0)+IFERROR(VLOOKUP(MID(BW695,3,1),CO$2:CS$28,5,0),0)+(ROW(BW695)/1000000000000)))</f>
        <v/>
      </c>
      <c r="BY695" s="5"/>
      <c r="BZ695" s="5">
        <v>694</v>
      </c>
      <c r="CA695" s="5" t="str">
        <f>IFERROR(VLOOKUP(BZ695,BV$2:BW1771,2,0),"")</f>
        <v/>
      </c>
      <c r="CB695" s="5"/>
      <c r="CD695" s="5"/>
      <c r="CU695" s="5" t="e">
        <f>IF(REPORTE!AH$2="si",IF(F695=VALUE(REPORTE!C$11),IF(SUM(CU696:CU$1993),CONCATENATE(INT(B695),", "),INT(B695)),""),IF(F695=VALUE(REPORTE!C$10),IF(SUM(CU696:CU$1993),CONCATENATE(INT(B695),", "),INT(B695)),""))</f>
        <v>#VALUE!</v>
      </c>
      <c r="CY695" s="5"/>
      <c r="CZ695" s="5"/>
      <c r="DA695" s="5"/>
      <c r="DB695" s="5"/>
    </row>
    <row r="696" spans="1:106" ht="15" customHeight="1" x14ac:dyDescent="0.25">
      <c r="A696" s="4" t="str">
        <f t="shared" si="137"/>
        <v/>
      </c>
      <c r="B696" s="3"/>
      <c r="G696" s="1" t="str">
        <f>IFERROR(INDEX('padron cfe'!B:B,MATCH(DATOS!F696,'padron cfe'!A:A,0),1),"")</f>
        <v/>
      </c>
      <c r="J696" s="2" t="str">
        <f>IFERROR(INDEX('padron cfe'!C:C,MATCH(DATOS!F696,'padron cfe'!A:A,0),1),"")</f>
        <v/>
      </c>
      <c r="L696" s="4" t="str">
        <f>IFERROR(IF(VLOOKUP(I696,I$2:L695,4,0)=0,"",VLOOKUP(I696,I$2:L695,4,0)),"")</f>
        <v/>
      </c>
      <c r="M696" s="4" t="str">
        <f>IFERROR(IF(VLOOKUP(I696,I$2:M695,5,0)=0,"",VLOOKUP(I696,I$2:M695,5,0)),"")</f>
        <v/>
      </c>
      <c r="S696"/>
      <c r="T696" s="2" t="str">
        <f>IFERROR(INDEX('padron cfe'!D:D,MATCH(DATOS!F696,'padron cfe'!A:A,0),1),"")</f>
        <v/>
      </c>
      <c r="AF696" s="97" t="str">
        <f>IFERROR(INDEX(bombas!F:F,MATCH(B696,bombas!I:I,0),1),"")</f>
        <v/>
      </c>
      <c r="AG696" s="6" t="str">
        <f>IFERROR(INDEX(bombas!H:H,MATCH(B696,bombas!I:I,0),1),"")</f>
        <v/>
      </c>
      <c r="AI696" s="4" t="str">
        <f t="shared" si="142"/>
        <v/>
      </c>
      <c r="AJ696" s="4"/>
      <c r="AK696" s="127" t="str">
        <f t="shared" si="144"/>
        <v/>
      </c>
      <c r="AL696" s="2" t="str">
        <f>IFERROR(IF(INDEX(AL$1:AL695,MATCH(I696,I$1:I695,0),1)=0,"",INDEX(AL$1:AL695,MATCH(I696,I$1:I695,0),1)),"")</f>
        <v/>
      </c>
      <c r="AM696" s="2" t="str">
        <f>IFERROR(IF(INDEX(AM$1:AM695,MATCH(I696,I$1:I695,0),1)=0,"",INDEX(AM$1:AM695,MATCH(I696,I$1:I695,0),1)),"")</f>
        <v/>
      </c>
      <c r="AN696" s="2" t="str">
        <f>IFERROR(IF(INDEX(AN$1:AN695,MATCH(I696,I$1:I695,0),1)=0,"",INDEX(AN$1:AN695,MATCH(I696,I$1:I695,0),1)),"")</f>
        <v/>
      </c>
      <c r="BB696" s="4"/>
      <c r="BG696" s="5"/>
      <c r="BH696" s="4" t="str">
        <f>IF(IFERROR(VLOOKUP(F696,F697:F$1993,1,0),"")="","",COUNTIF(F:F,F696))</f>
        <v/>
      </c>
      <c r="BI696" s="4"/>
      <c r="BK696" s="5"/>
      <c r="BL696" s="5"/>
      <c r="BM696" s="5" t="str">
        <f>IF(B696="","",IF(BH696="",1+(MAX(BM$2:BM695)),""))</f>
        <v/>
      </c>
      <c r="BN696" s="5" t="str">
        <f t="shared" si="138"/>
        <v/>
      </c>
      <c r="BO696" s="5" t="str">
        <f t="shared" si="139"/>
        <v/>
      </c>
      <c r="BP696" s="15" t="str">
        <f t="shared" si="140"/>
        <v/>
      </c>
      <c r="BQ696" s="29"/>
      <c r="BR696" s="16"/>
      <c r="BS696" s="5" t="str">
        <f t="shared" si="143"/>
        <v/>
      </c>
      <c r="BU696" s="5"/>
      <c r="BV696" s="5" t="str">
        <f t="shared" si="141"/>
        <v/>
      </c>
      <c r="BW696" s="5" t="str">
        <f>IF(I696="","",IFERROR(IF(VLOOKUP(I696,I$2:I695,1,0)=0,"",""),I696))</f>
        <v/>
      </c>
      <c r="BX696" s="25" t="str">
        <f>IF(BW696="","",(IFERROR(VLOOKUP(MID(BW696,1,1),$CO$2:CS$28,3,0),0)+IFERROR(VLOOKUP(MID(BW696,2,1),CO$2:CS$28,4,0),0)+IFERROR(VLOOKUP(MID(BW696,3,1),CO$2:CS$28,5,0),0)+(ROW(BW696)/1000000000000)))</f>
        <v/>
      </c>
      <c r="BY696" s="5"/>
      <c r="BZ696" s="5">
        <v>695</v>
      </c>
      <c r="CA696" s="5" t="str">
        <f>IFERROR(VLOOKUP(BZ696,BV$2:BW1772,2,0),"")</f>
        <v/>
      </c>
      <c r="CB696" s="5"/>
      <c r="CD696" s="5"/>
      <c r="CU696" s="5" t="e">
        <f>IF(REPORTE!AH$2="si",IF(F696=VALUE(REPORTE!C$11),IF(SUM(CU697:CU$1993),CONCATENATE(INT(B696),", "),INT(B696)),""),IF(F696=VALUE(REPORTE!C$10),IF(SUM(CU697:CU$1993),CONCATENATE(INT(B696),", "),INT(B696)),""))</f>
        <v>#VALUE!</v>
      </c>
      <c r="CY696" s="5"/>
      <c r="CZ696" s="5"/>
      <c r="DA696" s="5"/>
      <c r="DB696" s="5"/>
    </row>
    <row r="697" spans="1:106" ht="15" customHeight="1" x14ac:dyDescent="0.25">
      <c r="A697" s="4" t="str">
        <f t="shared" si="137"/>
        <v/>
      </c>
      <c r="B697" s="3"/>
      <c r="G697" s="1" t="str">
        <f>IFERROR(INDEX('padron cfe'!B:B,MATCH(DATOS!F697,'padron cfe'!A:A,0),1),"")</f>
        <v/>
      </c>
      <c r="J697" s="2" t="str">
        <f>IFERROR(INDEX('padron cfe'!C:C,MATCH(DATOS!F697,'padron cfe'!A:A,0),1),"")</f>
        <v/>
      </c>
      <c r="L697" s="4" t="str">
        <f>IFERROR(IF(VLOOKUP(I697,I$2:L696,4,0)=0,"",VLOOKUP(I697,I$2:L696,4,0)),"")</f>
        <v/>
      </c>
      <c r="M697" s="4" t="str">
        <f>IFERROR(IF(VLOOKUP(I697,I$2:M696,5,0)=0,"",VLOOKUP(I697,I$2:M696,5,0)),"")</f>
        <v/>
      </c>
      <c r="S697"/>
      <c r="T697" s="2" t="str">
        <f>IFERROR(INDEX('padron cfe'!D:D,MATCH(DATOS!F697,'padron cfe'!A:A,0),1),"")</f>
        <v/>
      </c>
      <c r="AF697" s="97" t="str">
        <f>IFERROR(INDEX(bombas!F:F,MATCH(B697,bombas!I:I,0),1),"")</f>
        <v/>
      </c>
      <c r="AG697" s="6" t="str">
        <f>IFERROR(INDEX(bombas!H:H,MATCH(B697,bombas!I:I,0),1),"")</f>
        <v/>
      </c>
      <c r="AI697" s="4" t="str">
        <f t="shared" si="142"/>
        <v/>
      </c>
      <c r="AJ697" s="4"/>
      <c r="AK697" s="127" t="str">
        <f t="shared" si="144"/>
        <v/>
      </c>
      <c r="AL697" s="2" t="str">
        <f>IFERROR(IF(INDEX(AL$1:AL696,MATCH(I697,I$1:I696,0),1)=0,"",INDEX(AL$1:AL696,MATCH(I697,I$1:I696,0),1)),"")</f>
        <v/>
      </c>
      <c r="AM697" s="2" t="str">
        <f>IFERROR(IF(INDEX(AM$1:AM696,MATCH(I697,I$1:I696,0),1)=0,"",INDEX(AM$1:AM696,MATCH(I697,I$1:I696,0),1)),"")</f>
        <v/>
      </c>
      <c r="AN697" s="2" t="str">
        <f>IFERROR(IF(INDEX(AN$1:AN696,MATCH(I697,I$1:I696,0),1)=0,"",INDEX(AN$1:AN696,MATCH(I697,I$1:I696,0),1)),"")</f>
        <v/>
      </c>
      <c r="BB697" s="4"/>
      <c r="BG697" s="5"/>
      <c r="BH697" s="4" t="str">
        <f>IF(IFERROR(VLOOKUP(F697,F698:F$1993,1,0),"")="","",COUNTIF(F:F,F697))</f>
        <v/>
      </c>
      <c r="BI697" s="4"/>
      <c r="BK697" s="5"/>
      <c r="BL697" s="5"/>
      <c r="BM697" s="5" t="str">
        <f>IF(B697="","",IF(BH697="",1+(MAX(BM$2:BM696)),""))</f>
        <v/>
      </c>
      <c r="BN697" s="5" t="str">
        <f t="shared" si="138"/>
        <v/>
      </c>
      <c r="BO697" s="5" t="str">
        <f t="shared" si="139"/>
        <v/>
      </c>
      <c r="BP697" s="15" t="str">
        <f t="shared" si="140"/>
        <v/>
      </c>
      <c r="BQ697" s="29"/>
      <c r="BR697" s="16"/>
      <c r="BS697" s="5" t="str">
        <f t="shared" si="143"/>
        <v/>
      </c>
      <c r="BU697" s="5"/>
      <c r="BV697" s="5" t="str">
        <f t="shared" si="141"/>
        <v/>
      </c>
      <c r="BW697" s="5" t="str">
        <f>IF(I697="","",IFERROR(IF(VLOOKUP(I697,I$2:I696,1,0)=0,"",""),I697))</f>
        <v/>
      </c>
      <c r="BX697" s="25" t="str">
        <f>IF(BW697="","",(IFERROR(VLOOKUP(MID(BW697,1,1),$CO$2:CS$28,3,0),0)+IFERROR(VLOOKUP(MID(BW697,2,1),CO$2:CS$28,4,0),0)+IFERROR(VLOOKUP(MID(BW697,3,1),CO$2:CS$28,5,0),0)+(ROW(BW697)/1000000000000)))</f>
        <v/>
      </c>
      <c r="BY697" s="5"/>
      <c r="BZ697" s="5">
        <v>696</v>
      </c>
      <c r="CA697" s="5" t="str">
        <f>IFERROR(VLOOKUP(BZ697,BV$2:BW1773,2,0),"")</f>
        <v/>
      </c>
      <c r="CB697" s="5"/>
      <c r="CD697" s="5"/>
      <c r="CU697" s="5" t="e">
        <f>IF(REPORTE!AH$2="si",IF(F697=VALUE(REPORTE!C$11),IF(SUM(CU698:CU$1993),CONCATENATE(INT(B697),", "),INT(B697)),""),IF(F697=VALUE(REPORTE!C$10),IF(SUM(CU698:CU$1993),CONCATENATE(INT(B697),", "),INT(B697)),""))</f>
        <v>#VALUE!</v>
      </c>
      <c r="CY697" s="5"/>
      <c r="CZ697" s="5"/>
      <c r="DA697" s="5"/>
      <c r="DB697" s="5"/>
    </row>
    <row r="698" spans="1:106" ht="15" customHeight="1" x14ac:dyDescent="0.25">
      <c r="A698" s="4" t="str">
        <f t="shared" si="137"/>
        <v/>
      </c>
      <c r="B698" s="3"/>
      <c r="G698" s="1" t="str">
        <f>IFERROR(INDEX('padron cfe'!B:B,MATCH(DATOS!F698,'padron cfe'!A:A,0),1),"")</f>
        <v/>
      </c>
      <c r="J698" s="2" t="str">
        <f>IFERROR(INDEX('padron cfe'!C:C,MATCH(DATOS!F698,'padron cfe'!A:A,0),1),"")</f>
        <v/>
      </c>
      <c r="L698" s="4" t="str">
        <f>IFERROR(IF(VLOOKUP(I698,I$2:L697,4,0)=0,"",VLOOKUP(I698,I$2:L697,4,0)),"")</f>
        <v/>
      </c>
      <c r="M698" s="4" t="str">
        <f>IFERROR(IF(VLOOKUP(I698,I$2:M697,5,0)=0,"",VLOOKUP(I698,I$2:M697,5,0)),"")</f>
        <v/>
      </c>
      <c r="S698"/>
      <c r="T698" s="2" t="str">
        <f>IFERROR(INDEX('padron cfe'!D:D,MATCH(DATOS!F698,'padron cfe'!A:A,0),1),"")</f>
        <v/>
      </c>
      <c r="AF698" s="97" t="str">
        <f>IFERROR(INDEX(bombas!F:F,MATCH(B698,bombas!I:I,0),1),"")</f>
        <v/>
      </c>
      <c r="AG698" s="6" t="str">
        <f>IFERROR(INDEX(bombas!H:H,MATCH(B698,bombas!I:I,0),1),"")</f>
        <v/>
      </c>
      <c r="AI698" s="4" t="str">
        <f t="shared" si="142"/>
        <v/>
      </c>
      <c r="AJ698" s="4"/>
      <c r="AK698" s="127" t="str">
        <f t="shared" si="144"/>
        <v/>
      </c>
      <c r="AL698" s="2" t="str">
        <f>IFERROR(IF(INDEX(AL$1:AL697,MATCH(I698,I$1:I697,0),1)=0,"",INDEX(AL$1:AL697,MATCH(I698,I$1:I697,0),1)),"")</f>
        <v/>
      </c>
      <c r="AM698" s="2" t="str">
        <f>IFERROR(IF(INDEX(AM$1:AM697,MATCH(I698,I$1:I697,0),1)=0,"",INDEX(AM$1:AM697,MATCH(I698,I$1:I697,0),1)),"")</f>
        <v/>
      </c>
      <c r="AN698" s="2" t="str">
        <f>IFERROR(IF(INDEX(AN$1:AN697,MATCH(I698,I$1:I697,0),1)=0,"",INDEX(AN$1:AN697,MATCH(I698,I$1:I697,0),1)),"")</f>
        <v/>
      </c>
      <c r="BB698" s="4"/>
      <c r="BG698" s="5"/>
      <c r="BH698" s="4" t="str">
        <f>IF(IFERROR(VLOOKUP(F698,F699:F$1993,1,0),"")="","",COUNTIF(F:F,F698))</f>
        <v/>
      </c>
      <c r="BI698" s="4"/>
      <c r="BK698" s="5"/>
      <c r="BL698" s="5"/>
      <c r="BM698" s="5" t="str">
        <f>IF(B698="","",IF(BH698="",1+(MAX(BM$2:BM697)),""))</f>
        <v/>
      </c>
      <c r="BN698" s="5" t="str">
        <f t="shared" si="138"/>
        <v/>
      </c>
      <c r="BO698" s="5" t="str">
        <f t="shared" si="139"/>
        <v/>
      </c>
      <c r="BP698" s="15" t="str">
        <f t="shared" si="140"/>
        <v/>
      </c>
      <c r="BQ698" s="29"/>
      <c r="BR698" s="16"/>
      <c r="BS698" s="5" t="str">
        <f t="shared" si="143"/>
        <v/>
      </c>
      <c r="BU698" s="5"/>
      <c r="BV698" s="5" t="str">
        <f t="shared" si="141"/>
        <v/>
      </c>
      <c r="BW698" s="5" t="str">
        <f>IF(I698="","",IFERROR(IF(VLOOKUP(I698,I$2:I697,1,0)=0,"",""),I698))</f>
        <v/>
      </c>
      <c r="BX698" s="25" t="str">
        <f>IF(BW698="","",(IFERROR(VLOOKUP(MID(BW698,1,1),$CO$2:CS$28,3,0),0)+IFERROR(VLOOKUP(MID(BW698,2,1),CO$2:CS$28,4,0),0)+IFERROR(VLOOKUP(MID(BW698,3,1),CO$2:CS$28,5,0),0)+(ROW(BW698)/1000000000000)))</f>
        <v/>
      </c>
      <c r="BY698" s="5"/>
      <c r="BZ698" s="5">
        <v>697</v>
      </c>
      <c r="CA698" s="5" t="str">
        <f>IFERROR(VLOOKUP(BZ698,BV$2:BW1774,2,0),"")</f>
        <v/>
      </c>
      <c r="CB698" s="5"/>
      <c r="CD698" s="5"/>
      <c r="CU698" s="5" t="e">
        <f>IF(REPORTE!AH$2="si",IF(F698=VALUE(REPORTE!C$11),IF(SUM(CU699:CU$1993),CONCATENATE(INT(B698),", "),INT(B698)),""),IF(F698=VALUE(REPORTE!C$10),IF(SUM(CU699:CU$1993),CONCATENATE(INT(B698),", "),INT(B698)),""))</f>
        <v>#VALUE!</v>
      </c>
      <c r="CY698" s="5"/>
      <c r="CZ698" s="5"/>
      <c r="DA698" s="5"/>
      <c r="DB698" s="5"/>
    </row>
    <row r="699" spans="1:106" ht="15" customHeight="1" x14ac:dyDescent="0.25">
      <c r="A699" s="4" t="str">
        <f t="shared" si="137"/>
        <v/>
      </c>
      <c r="B699" s="3"/>
      <c r="G699" s="1" t="str">
        <f>IFERROR(INDEX('padron cfe'!B:B,MATCH(DATOS!F699,'padron cfe'!A:A,0),1),"")</f>
        <v/>
      </c>
      <c r="J699" s="2" t="str">
        <f>IFERROR(INDEX('padron cfe'!C:C,MATCH(DATOS!F699,'padron cfe'!A:A,0),1),"")</f>
        <v/>
      </c>
      <c r="L699" s="4" t="str">
        <f>IFERROR(IF(VLOOKUP(I699,I$2:L698,4,0)=0,"",VLOOKUP(I699,I$2:L698,4,0)),"")</f>
        <v/>
      </c>
      <c r="M699" s="4" t="str">
        <f>IFERROR(IF(VLOOKUP(I699,I$2:M698,5,0)=0,"",VLOOKUP(I699,I$2:M698,5,0)),"")</f>
        <v/>
      </c>
      <c r="S699"/>
      <c r="T699" s="2" t="str">
        <f>IFERROR(INDEX('padron cfe'!D:D,MATCH(DATOS!F699,'padron cfe'!A:A,0),1),"")</f>
        <v/>
      </c>
      <c r="AF699" s="97" t="str">
        <f>IFERROR(INDEX(bombas!F:F,MATCH(B699,bombas!I:I,0),1),"")</f>
        <v/>
      </c>
      <c r="AG699" s="6" t="str">
        <f>IFERROR(INDEX(bombas!H:H,MATCH(B699,bombas!I:I,0),1),"")</f>
        <v/>
      </c>
      <c r="AI699" s="4" t="str">
        <f t="shared" si="142"/>
        <v/>
      </c>
      <c r="AJ699" s="4"/>
      <c r="AK699" s="127" t="str">
        <f t="shared" si="144"/>
        <v/>
      </c>
      <c r="AL699" s="2" t="str">
        <f>IFERROR(IF(INDEX(AL$1:AL698,MATCH(I699,I$1:I698,0),1)=0,"",INDEX(AL$1:AL698,MATCH(I699,I$1:I698,0),1)),"")</f>
        <v/>
      </c>
      <c r="AM699" s="2" t="str">
        <f>IFERROR(IF(INDEX(AM$1:AM698,MATCH(I699,I$1:I698,0),1)=0,"",INDEX(AM$1:AM698,MATCH(I699,I$1:I698,0),1)),"")</f>
        <v/>
      </c>
      <c r="AN699" s="2" t="str">
        <f>IFERROR(IF(INDEX(AN$1:AN698,MATCH(I699,I$1:I698,0),1)=0,"",INDEX(AN$1:AN698,MATCH(I699,I$1:I698,0),1)),"")</f>
        <v/>
      </c>
      <c r="BB699" s="4"/>
      <c r="BG699" s="5"/>
      <c r="BH699" s="4" t="str">
        <f>IF(IFERROR(VLOOKUP(F699,F700:F$1993,1,0),"")="","",COUNTIF(F:F,F699))</f>
        <v/>
      </c>
      <c r="BI699" s="4"/>
      <c r="BK699" s="5"/>
      <c r="BL699" s="5"/>
      <c r="BM699" s="5" t="str">
        <f>IF(B699="","",IF(BH699="",1+(MAX(BM$2:BM698)),""))</f>
        <v/>
      </c>
      <c r="BN699" s="5" t="str">
        <f t="shared" si="138"/>
        <v/>
      </c>
      <c r="BO699" s="5" t="str">
        <f t="shared" si="139"/>
        <v/>
      </c>
      <c r="BP699" s="15" t="str">
        <f t="shared" si="140"/>
        <v/>
      </c>
      <c r="BQ699" s="29"/>
      <c r="BR699" s="16"/>
      <c r="BS699" s="5" t="str">
        <f t="shared" si="143"/>
        <v/>
      </c>
      <c r="BU699" s="5"/>
      <c r="BV699" s="5" t="str">
        <f t="shared" si="141"/>
        <v/>
      </c>
      <c r="BW699" s="5" t="str">
        <f>IF(I699="","",IFERROR(IF(VLOOKUP(I699,I$2:I698,1,0)=0,"",""),I699))</f>
        <v/>
      </c>
      <c r="BX699" s="25" t="str">
        <f>IF(BW699="","",(IFERROR(VLOOKUP(MID(BW699,1,1),$CO$2:CS$28,3,0),0)+IFERROR(VLOOKUP(MID(BW699,2,1),CO$2:CS$28,4,0),0)+IFERROR(VLOOKUP(MID(BW699,3,1),CO$2:CS$28,5,0),0)+(ROW(BW699)/1000000000000)))</f>
        <v/>
      </c>
      <c r="BY699" s="5"/>
      <c r="BZ699" s="5">
        <v>698</v>
      </c>
      <c r="CA699" s="5" t="str">
        <f>IFERROR(VLOOKUP(BZ699,BV$2:BW1775,2,0),"")</f>
        <v/>
      </c>
      <c r="CB699" s="5"/>
      <c r="CD699" s="5"/>
      <c r="CU699" s="5" t="e">
        <f>IF(REPORTE!AH$2="si",IF(F699=VALUE(REPORTE!C$11),IF(SUM(CU700:CU$1993),CONCATENATE(INT(B699),", "),INT(B699)),""),IF(F699=VALUE(REPORTE!C$10),IF(SUM(CU700:CU$1993),CONCATENATE(INT(B699),", "),INT(B699)),""))</f>
        <v>#VALUE!</v>
      </c>
      <c r="CY699" s="5"/>
      <c r="CZ699" s="5"/>
      <c r="DA699" s="5"/>
      <c r="DB699" s="5"/>
    </row>
    <row r="700" spans="1:106" ht="15" customHeight="1" x14ac:dyDescent="0.25">
      <c r="A700" s="4" t="str">
        <f t="shared" si="137"/>
        <v/>
      </c>
      <c r="B700" s="3"/>
      <c r="G700" s="1" t="str">
        <f>IFERROR(INDEX('padron cfe'!B:B,MATCH(DATOS!F700,'padron cfe'!A:A,0),1),"")</f>
        <v/>
      </c>
      <c r="J700" s="2" t="str">
        <f>IFERROR(INDEX('padron cfe'!C:C,MATCH(DATOS!F700,'padron cfe'!A:A,0),1),"")</f>
        <v/>
      </c>
      <c r="L700" s="4" t="str">
        <f>IFERROR(IF(VLOOKUP(I700,I$2:L699,4,0)=0,"",VLOOKUP(I700,I$2:L699,4,0)),"")</f>
        <v/>
      </c>
      <c r="M700" s="4" t="str">
        <f>IFERROR(IF(VLOOKUP(I700,I$2:M699,5,0)=0,"",VLOOKUP(I700,I$2:M699,5,0)),"")</f>
        <v/>
      </c>
      <c r="S700"/>
      <c r="T700" s="2" t="str">
        <f>IFERROR(INDEX('padron cfe'!D:D,MATCH(DATOS!F700,'padron cfe'!A:A,0),1),"")</f>
        <v/>
      </c>
      <c r="AF700" s="97" t="str">
        <f>IFERROR(INDEX(bombas!F:F,MATCH(B700,bombas!I:I,0),1),"")</f>
        <v/>
      </c>
      <c r="AG700" s="6" t="str">
        <f>IFERROR(INDEX(bombas!H:H,MATCH(B700,bombas!I:I,0),1),"")</f>
        <v/>
      </c>
      <c r="AI700" s="4" t="str">
        <f t="shared" si="142"/>
        <v/>
      </c>
      <c r="AJ700" s="4"/>
      <c r="AK700" s="127" t="str">
        <f t="shared" si="144"/>
        <v/>
      </c>
      <c r="AL700" s="2" t="str">
        <f>IFERROR(IF(INDEX(AL$1:AL699,MATCH(I700,I$1:I699,0),1)=0,"",INDEX(AL$1:AL699,MATCH(I700,I$1:I699,0),1)),"")</f>
        <v/>
      </c>
      <c r="AM700" s="2" t="str">
        <f>IFERROR(IF(INDEX(AM$1:AM699,MATCH(I700,I$1:I699,0),1)=0,"",INDEX(AM$1:AM699,MATCH(I700,I$1:I699,0),1)),"")</f>
        <v/>
      </c>
      <c r="AN700" s="2" t="str">
        <f>IFERROR(IF(INDEX(AN$1:AN699,MATCH(I700,I$1:I699,0),1)=0,"",INDEX(AN$1:AN699,MATCH(I700,I$1:I699,0),1)),"")</f>
        <v/>
      </c>
      <c r="BB700" s="4"/>
      <c r="BG700" s="5"/>
      <c r="BH700" s="4" t="str">
        <f>IF(IFERROR(VLOOKUP(F700,F701:F$1993,1,0),"")="","",COUNTIF(F:F,F700))</f>
        <v/>
      </c>
      <c r="BI700" s="4"/>
      <c r="BK700" s="5"/>
      <c r="BL700" s="5"/>
      <c r="BM700" s="5" t="str">
        <f>IF(B700="","",IF(BH700="",1+(MAX(BM$2:BM699)),""))</f>
        <v/>
      </c>
      <c r="BN700" s="5" t="str">
        <f t="shared" si="138"/>
        <v/>
      </c>
      <c r="BO700" s="5" t="str">
        <f t="shared" si="139"/>
        <v/>
      </c>
      <c r="BP700" s="15" t="str">
        <f t="shared" si="140"/>
        <v/>
      </c>
      <c r="BQ700" s="29"/>
      <c r="BR700" s="16"/>
      <c r="BS700" s="5" t="str">
        <f t="shared" si="143"/>
        <v/>
      </c>
      <c r="BU700" s="5"/>
      <c r="BV700" s="5" t="str">
        <f t="shared" si="141"/>
        <v/>
      </c>
      <c r="BW700" s="5" t="str">
        <f>IF(I700="","",IFERROR(IF(VLOOKUP(I700,I$2:I699,1,0)=0,"",""),I700))</f>
        <v/>
      </c>
      <c r="BX700" s="25" t="str">
        <f>IF(BW700="","",(IFERROR(VLOOKUP(MID(BW700,1,1),$CO$2:CS$28,3,0),0)+IFERROR(VLOOKUP(MID(BW700,2,1),CO$2:CS$28,4,0),0)+IFERROR(VLOOKUP(MID(BW700,3,1),CO$2:CS$28,5,0),0)+(ROW(BW700)/1000000000000)))</f>
        <v/>
      </c>
      <c r="BY700" s="5"/>
      <c r="BZ700" s="5">
        <v>699</v>
      </c>
      <c r="CA700" s="5" t="str">
        <f>IFERROR(VLOOKUP(BZ700,BV$2:BW1776,2,0),"")</f>
        <v/>
      </c>
      <c r="CB700" s="5"/>
      <c r="CD700" s="5"/>
      <c r="CU700" s="5" t="e">
        <f>IF(REPORTE!AH$2="si",IF(F700=VALUE(REPORTE!C$11),IF(SUM(CU701:CU$1993),CONCATENATE(INT(B700),", "),INT(B700)),""),IF(F700=VALUE(REPORTE!C$10),IF(SUM(CU701:CU$1993),CONCATENATE(INT(B700),", "),INT(B700)),""))</f>
        <v>#VALUE!</v>
      </c>
      <c r="CY700" s="5"/>
      <c r="CZ700" s="5"/>
      <c r="DA700" s="5"/>
      <c r="DB700" s="5"/>
    </row>
    <row r="701" spans="1:106" ht="15" customHeight="1" x14ac:dyDescent="0.25">
      <c r="A701" s="4" t="str">
        <f t="shared" si="137"/>
        <v/>
      </c>
      <c r="B701" s="3"/>
      <c r="G701" s="1" t="str">
        <f>IFERROR(INDEX('padron cfe'!B:B,MATCH(DATOS!F701,'padron cfe'!A:A,0),1),"")</f>
        <v/>
      </c>
      <c r="J701" s="2" t="str">
        <f>IFERROR(INDEX('padron cfe'!C:C,MATCH(DATOS!F701,'padron cfe'!A:A,0),1),"")</f>
        <v/>
      </c>
      <c r="L701" s="4" t="str">
        <f>IFERROR(IF(VLOOKUP(I701,I$2:L700,4,0)=0,"",VLOOKUP(I701,I$2:L700,4,0)),"")</f>
        <v/>
      </c>
      <c r="M701" s="4" t="str">
        <f>IFERROR(IF(VLOOKUP(I701,I$2:M700,5,0)=0,"",VLOOKUP(I701,I$2:M700,5,0)),"")</f>
        <v/>
      </c>
      <c r="S701"/>
      <c r="T701" s="2" t="str">
        <f>IFERROR(INDEX('padron cfe'!D:D,MATCH(DATOS!F701,'padron cfe'!A:A,0),1),"")</f>
        <v/>
      </c>
      <c r="AF701" s="97" t="str">
        <f>IFERROR(INDEX(bombas!F:F,MATCH(B701,bombas!I:I,0),1),"")</f>
        <v/>
      </c>
      <c r="AG701" s="6" t="str">
        <f>IFERROR(INDEX(bombas!H:H,MATCH(B701,bombas!I:I,0),1),"")</f>
        <v/>
      </c>
      <c r="AI701" s="4" t="str">
        <f t="shared" si="142"/>
        <v/>
      </c>
      <c r="AJ701" s="4"/>
      <c r="AK701" s="127" t="str">
        <f t="shared" si="144"/>
        <v/>
      </c>
      <c r="AL701" s="2" t="str">
        <f>IFERROR(IF(INDEX(AL$1:AL700,MATCH(I701,I$1:I700,0),1)=0,"",INDEX(AL$1:AL700,MATCH(I701,I$1:I700,0),1)),"")</f>
        <v/>
      </c>
      <c r="AM701" s="2" t="str">
        <f>IFERROR(IF(INDEX(AM$1:AM700,MATCH(I701,I$1:I700,0),1)=0,"",INDEX(AM$1:AM700,MATCH(I701,I$1:I700,0),1)),"")</f>
        <v/>
      </c>
      <c r="AN701" s="2" t="str">
        <f>IFERROR(IF(INDEX(AN$1:AN700,MATCH(I701,I$1:I700,0),1)=0,"",INDEX(AN$1:AN700,MATCH(I701,I$1:I700,0),1)),"")</f>
        <v/>
      </c>
      <c r="BB701" s="4"/>
      <c r="BG701" s="5"/>
      <c r="BH701" s="4" t="str">
        <f>IF(IFERROR(VLOOKUP(F701,F702:F$1993,1,0),"")="","",COUNTIF(F:F,F701))</f>
        <v/>
      </c>
      <c r="BI701" s="4"/>
      <c r="BK701" s="5"/>
      <c r="BL701" s="5"/>
      <c r="BM701" s="5" t="str">
        <f>IF(B701="","",IF(BH701="",1+(MAX(BM$2:BM700)),""))</f>
        <v/>
      </c>
      <c r="BN701" s="5" t="str">
        <f t="shared" si="138"/>
        <v/>
      </c>
      <c r="BO701" s="5" t="str">
        <f t="shared" si="139"/>
        <v/>
      </c>
      <c r="BP701" s="15" t="str">
        <f t="shared" si="140"/>
        <v/>
      </c>
      <c r="BQ701" s="29"/>
      <c r="BR701" s="16"/>
      <c r="BS701" s="5" t="str">
        <f t="shared" si="143"/>
        <v/>
      </c>
      <c r="BU701" s="5"/>
      <c r="BV701" s="5" t="str">
        <f t="shared" si="141"/>
        <v/>
      </c>
      <c r="BW701" s="5" t="str">
        <f>IF(I701="","",IFERROR(IF(VLOOKUP(I701,I$2:I700,1,0)=0,"",""),I701))</f>
        <v/>
      </c>
      <c r="BX701" s="25" t="str">
        <f>IF(BW701="","",(IFERROR(VLOOKUP(MID(BW701,1,1),$CO$2:CS$28,3,0),0)+IFERROR(VLOOKUP(MID(BW701,2,1),CO$2:CS$28,4,0),0)+IFERROR(VLOOKUP(MID(BW701,3,1),CO$2:CS$28,5,0),0)+(ROW(BW701)/1000000000000)))</f>
        <v/>
      </c>
      <c r="BY701" s="5"/>
      <c r="BZ701" s="5">
        <v>700</v>
      </c>
      <c r="CA701" s="5" t="str">
        <f>IFERROR(VLOOKUP(BZ701,BV$2:BW1777,2,0),"")</f>
        <v/>
      </c>
      <c r="CB701" s="5"/>
      <c r="CD701" s="5"/>
      <c r="CU701" s="5" t="e">
        <f>IF(REPORTE!AH$2="si",IF(F701=VALUE(REPORTE!C$11),IF(SUM(CU702:CU$1993),CONCATENATE(INT(B701),", "),INT(B701)),""),IF(F701=VALUE(REPORTE!C$10),IF(SUM(CU702:CU$1993),CONCATENATE(INT(B701),", "),INT(B701)),""))</f>
        <v>#VALUE!</v>
      </c>
      <c r="CY701" s="5"/>
      <c r="CZ701" s="5"/>
      <c r="DA701" s="5"/>
      <c r="DB701" s="5"/>
    </row>
    <row r="702" spans="1:106" ht="15" customHeight="1" x14ac:dyDescent="0.25">
      <c r="A702" s="4" t="str">
        <f t="shared" si="137"/>
        <v/>
      </c>
      <c r="B702" s="3"/>
      <c r="G702" s="1" t="str">
        <f>IFERROR(INDEX('padron cfe'!B:B,MATCH(DATOS!F702,'padron cfe'!A:A,0),1),"")</f>
        <v/>
      </c>
      <c r="J702" s="2" t="str">
        <f>IFERROR(INDEX('padron cfe'!C:C,MATCH(DATOS!F702,'padron cfe'!A:A,0),1),"")</f>
        <v/>
      </c>
      <c r="L702" s="4" t="str">
        <f>IFERROR(IF(VLOOKUP(I702,I$2:L701,4,0)=0,"",VLOOKUP(I702,I$2:L701,4,0)),"")</f>
        <v/>
      </c>
      <c r="M702" s="4" t="str">
        <f>IFERROR(IF(VLOOKUP(I702,I$2:M701,5,0)=0,"",VLOOKUP(I702,I$2:M701,5,0)),"")</f>
        <v/>
      </c>
      <c r="S702"/>
      <c r="T702" s="2" t="str">
        <f>IFERROR(INDEX('padron cfe'!D:D,MATCH(DATOS!F702,'padron cfe'!A:A,0),1),"")</f>
        <v/>
      </c>
      <c r="AF702" s="97" t="str">
        <f>IFERROR(INDEX(bombas!F:F,MATCH(B702,bombas!I:I,0),1),"")</f>
        <v/>
      </c>
      <c r="AG702" s="6" t="str">
        <f>IFERROR(INDEX(bombas!H:H,MATCH(B702,bombas!I:I,0),1),"")</f>
        <v/>
      </c>
      <c r="AI702" s="4" t="str">
        <f t="shared" si="142"/>
        <v/>
      </c>
      <c r="AJ702" s="4"/>
      <c r="AK702" s="127" t="str">
        <f t="shared" si="144"/>
        <v/>
      </c>
      <c r="AL702" s="2" t="str">
        <f>IFERROR(IF(INDEX(AL$1:AL701,MATCH(I702,I$1:I701,0),1)=0,"",INDEX(AL$1:AL701,MATCH(I702,I$1:I701,0),1)),"")</f>
        <v/>
      </c>
      <c r="AM702" s="2" t="str">
        <f>IFERROR(IF(INDEX(AM$1:AM701,MATCH(I702,I$1:I701,0),1)=0,"",INDEX(AM$1:AM701,MATCH(I702,I$1:I701,0),1)),"")</f>
        <v/>
      </c>
      <c r="AN702" s="2" t="str">
        <f>IFERROR(IF(INDEX(AN$1:AN701,MATCH(I702,I$1:I701,0),1)=0,"",INDEX(AN$1:AN701,MATCH(I702,I$1:I701,0),1)),"")</f>
        <v/>
      </c>
      <c r="BB702" s="4"/>
      <c r="BG702" s="5"/>
      <c r="BH702" s="4" t="str">
        <f>IF(IFERROR(VLOOKUP(F702,F703:F$1993,1,0),"")="","",COUNTIF(F:F,F702))</f>
        <v/>
      </c>
      <c r="BI702" s="4"/>
      <c r="BK702" s="5"/>
      <c r="BL702" s="5"/>
      <c r="BM702" s="5" t="str">
        <f>IF(B702="","",IF(BH702="",1+(MAX(BM$2:BM701)),""))</f>
        <v/>
      </c>
      <c r="BN702" s="5" t="str">
        <f t="shared" si="138"/>
        <v/>
      </c>
      <c r="BO702" s="5" t="str">
        <f t="shared" si="139"/>
        <v/>
      </c>
      <c r="BP702" s="15" t="str">
        <f t="shared" si="140"/>
        <v/>
      </c>
      <c r="BQ702" s="29"/>
      <c r="BR702" s="16"/>
      <c r="BS702" s="5" t="str">
        <f t="shared" si="143"/>
        <v/>
      </c>
      <c r="BU702" s="5"/>
      <c r="BV702" s="5" t="str">
        <f t="shared" si="141"/>
        <v/>
      </c>
      <c r="BW702" s="5" t="str">
        <f>IF(I702="","",IFERROR(IF(VLOOKUP(I702,I$2:I701,1,0)=0,"",""),I702))</f>
        <v/>
      </c>
      <c r="BX702" s="25" t="str">
        <f>IF(BW702="","",(IFERROR(VLOOKUP(MID(BW702,1,1),$CO$2:CS$28,3,0),0)+IFERROR(VLOOKUP(MID(BW702,2,1),CO$2:CS$28,4,0),0)+IFERROR(VLOOKUP(MID(BW702,3,1),CO$2:CS$28,5,0),0)+(ROW(BW702)/1000000000000)))</f>
        <v/>
      </c>
      <c r="BY702" s="5"/>
      <c r="BZ702" s="5">
        <v>701</v>
      </c>
      <c r="CA702" s="5" t="str">
        <f>IFERROR(VLOOKUP(BZ702,BV$2:BW1778,2,0),"")</f>
        <v/>
      </c>
      <c r="CB702" s="5"/>
      <c r="CD702" s="5"/>
      <c r="CU702" s="5" t="e">
        <f>IF(REPORTE!AH$2="si",IF(F702=VALUE(REPORTE!C$11),IF(SUM(CU703:CU$1993),CONCATENATE(INT(B702),", "),INT(B702)),""),IF(F702=VALUE(REPORTE!C$10),IF(SUM(CU703:CU$1993),CONCATENATE(INT(B702),", "),INT(B702)),""))</f>
        <v>#VALUE!</v>
      </c>
      <c r="CY702" s="5"/>
      <c r="CZ702" s="5"/>
      <c r="DA702" s="5"/>
      <c r="DB702" s="5"/>
    </row>
    <row r="703" spans="1:106" ht="15" customHeight="1" x14ac:dyDescent="0.25">
      <c r="A703" s="4" t="str">
        <f t="shared" si="137"/>
        <v/>
      </c>
      <c r="B703" s="3"/>
      <c r="G703" s="1" t="str">
        <f>IFERROR(INDEX('padron cfe'!B:B,MATCH(DATOS!F703,'padron cfe'!A:A,0),1),"")</f>
        <v/>
      </c>
      <c r="J703" s="2" t="str">
        <f>IFERROR(INDEX('padron cfe'!C:C,MATCH(DATOS!F703,'padron cfe'!A:A,0),1),"")</f>
        <v/>
      </c>
      <c r="L703" s="4" t="str">
        <f>IFERROR(IF(VLOOKUP(I703,I$2:L702,4,0)=0,"",VLOOKUP(I703,I$2:L702,4,0)),"")</f>
        <v/>
      </c>
      <c r="M703" s="4" t="str">
        <f>IFERROR(IF(VLOOKUP(I703,I$2:M702,5,0)=0,"",VLOOKUP(I703,I$2:M702,5,0)),"")</f>
        <v/>
      </c>
      <c r="S703"/>
      <c r="T703" s="2" t="str">
        <f>IFERROR(INDEX('padron cfe'!D:D,MATCH(DATOS!F703,'padron cfe'!A:A,0),1),"")</f>
        <v/>
      </c>
      <c r="AF703" s="97" t="str">
        <f>IFERROR(INDEX(bombas!F:F,MATCH(B703,bombas!I:I,0),1),"")</f>
        <v/>
      </c>
      <c r="AG703" s="6" t="str">
        <f>IFERROR(INDEX(bombas!H:H,MATCH(B703,bombas!I:I,0),1),"")</f>
        <v/>
      </c>
      <c r="AI703" s="4" t="str">
        <f t="shared" si="142"/>
        <v/>
      </c>
      <c r="AJ703" s="4"/>
      <c r="AK703" s="127" t="str">
        <f t="shared" si="144"/>
        <v/>
      </c>
      <c r="AL703" s="2" t="str">
        <f>IFERROR(IF(INDEX(AL$1:AL702,MATCH(I703,I$1:I702,0),1)=0,"",INDEX(AL$1:AL702,MATCH(I703,I$1:I702,0),1)),"")</f>
        <v/>
      </c>
      <c r="AM703" s="2" t="str">
        <f>IFERROR(IF(INDEX(AM$1:AM702,MATCH(I703,I$1:I702,0),1)=0,"",INDEX(AM$1:AM702,MATCH(I703,I$1:I702,0),1)),"")</f>
        <v/>
      </c>
      <c r="AN703" s="2" t="str">
        <f>IFERROR(IF(INDEX(AN$1:AN702,MATCH(I703,I$1:I702,0),1)=0,"",INDEX(AN$1:AN702,MATCH(I703,I$1:I702,0),1)),"")</f>
        <v/>
      </c>
      <c r="BB703" s="4"/>
      <c r="BG703" s="5"/>
      <c r="BH703" s="4" t="str">
        <f>IF(IFERROR(VLOOKUP(F703,F704:F$1993,1,0),"")="","",COUNTIF(F:F,F703))</f>
        <v/>
      </c>
      <c r="BI703" s="4"/>
      <c r="BK703" s="5"/>
      <c r="BL703" s="5"/>
      <c r="BM703" s="5" t="str">
        <f>IF(B703="","",IF(BH703="",1+(MAX(BM$2:BM702)),""))</f>
        <v/>
      </c>
      <c r="BN703" s="5" t="str">
        <f t="shared" si="138"/>
        <v/>
      </c>
      <c r="BO703" s="5" t="str">
        <f t="shared" si="139"/>
        <v/>
      </c>
      <c r="BP703" s="15" t="str">
        <f t="shared" si="140"/>
        <v/>
      </c>
      <c r="BQ703" s="29"/>
      <c r="BR703" s="16"/>
      <c r="BS703" s="5" t="str">
        <f t="shared" si="143"/>
        <v/>
      </c>
      <c r="BU703" s="5"/>
      <c r="BV703" s="5" t="str">
        <f t="shared" si="141"/>
        <v/>
      </c>
      <c r="BW703" s="5" t="str">
        <f>IF(I703="","",IFERROR(IF(VLOOKUP(I703,I$2:I702,1,0)=0,"",""),I703))</f>
        <v/>
      </c>
      <c r="BX703" s="25" t="str">
        <f>IF(BW703="","",(IFERROR(VLOOKUP(MID(BW703,1,1),$CO$2:CS$28,3,0),0)+IFERROR(VLOOKUP(MID(BW703,2,1),CO$2:CS$28,4,0),0)+IFERROR(VLOOKUP(MID(BW703,3,1),CO$2:CS$28,5,0),0)+(ROW(BW703)/1000000000000)))</f>
        <v/>
      </c>
      <c r="BY703" s="5"/>
      <c r="BZ703" s="5">
        <v>702</v>
      </c>
      <c r="CA703" s="5" t="str">
        <f>IFERROR(VLOOKUP(BZ703,BV$2:BW1779,2,0),"")</f>
        <v/>
      </c>
      <c r="CB703" s="5"/>
      <c r="CD703" s="5"/>
      <c r="CU703" s="5" t="e">
        <f>IF(REPORTE!AH$2="si",IF(F703=VALUE(REPORTE!C$11),IF(SUM(CU704:CU$1993),CONCATENATE(INT(B703),", "),INT(B703)),""),IF(F703=VALUE(REPORTE!C$10),IF(SUM(CU704:CU$1993),CONCATENATE(INT(B703),", "),INT(B703)),""))</f>
        <v>#VALUE!</v>
      </c>
      <c r="CY703" s="5"/>
      <c r="CZ703" s="5"/>
      <c r="DA703" s="5"/>
      <c r="DB703" s="5"/>
    </row>
    <row r="704" spans="1:106" ht="15" customHeight="1" x14ac:dyDescent="0.25">
      <c r="A704" s="4" t="str">
        <f t="shared" si="137"/>
        <v/>
      </c>
      <c r="B704" s="3"/>
      <c r="G704" s="1" t="str">
        <f>IFERROR(INDEX('padron cfe'!B:B,MATCH(DATOS!F704,'padron cfe'!A:A,0),1),"")</f>
        <v/>
      </c>
      <c r="J704" s="2" t="str">
        <f>IFERROR(INDEX('padron cfe'!C:C,MATCH(DATOS!F704,'padron cfe'!A:A,0),1),"")</f>
        <v/>
      </c>
      <c r="L704" s="4" t="str">
        <f>IFERROR(IF(VLOOKUP(I704,I$2:L703,4,0)=0,"",VLOOKUP(I704,I$2:L703,4,0)),"")</f>
        <v/>
      </c>
      <c r="M704" s="4" t="str">
        <f>IFERROR(IF(VLOOKUP(I704,I$2:M703,5,0)=0,"",VLOOKUP(I704,I$2:M703,5,0)),"")</f>
        <v/>
      </c>
      <c r="S704"/>
      <c r="T704" s="2" t="str">
        <f>IFERROR(INDEX('padron cfe'!D:D,MATCH(DATOS!F704,'padron cfe'!A:A,0),1),"")</f>
        <v/>
      </c>
      <c r="AF704" s="97" t="str">
        <f>IFERROR(INDEX(bombas!F:F,MATCH(B704,bombas!I:I,0),1),"")</f>
        <v/>
      </c>
      <c r="AG704" s="6" t="str">
        <f>IFERROR(INDEX(bombas!H:H,MATCH(B704,bombas!I:I,0),1),"")</f>
        <v/>
      </c>
      <c r="AI704" s="4" t="str">
        <f t="shared" si="142"/>
        <v/>
      </c>
      <c r="AJ704" s="4"/>
      <c r="AK704" s="127" t="str">
        <f t="shared" si="144"/>
        <v/>
      </c>
      <c r="AL704" s="2" t="str">
        <f>IFERROR(IF(INDEX(AL$1:AL703,MATCH(I704,I$1:I703,0),1)=0,"",INDEX(AL$1:AL703,MATCH(I704,I$1:I703,0),1)),"")</f>
        <v/>
      </c>
      <c r="AM704" s="2" t="str">
        <f>IFERROR(IF(INDEX(AM$1:AM703,MATCH(I704,I$1:I703,0),1)=0,"",INDEX(AM$1:AM703,MATCH(I704,I$1:I703,0),1)),"")</f>
        <v/>
      </c>
      <c r="AN704" s="2" t="str">
        <f>IFERROR(IF(INDEX(AN$1:AN703,MATCH(I704,I$1:I703,0),1)=0,"",INDEX(AN$1:AN703,MATCH(I704,I$1:I703,0),1)),"")</f>
        <v/>
      </c>
      <c r="BB704" s="4"/>
      <c r="BG704" s="5"/>
      <c r="BH704" s="4" t="str">
        <f>IF(IFERROR(VLOOKUP(F704,F705:F$1993,1,0),"")="","",COUNTIF(F:F,F704))</f>
        <v/>
      </c>
      <c r="BI704" s="4"/>
      <c r="BK704" s="5"/>
      <c r="BL704" s="5"/>
      <c r="BM704" s="5" t="str">
        <f>IF(B704="","",IF(BH704="",1+(MAX(BM$2:BM703)),""))</f>
        <v/>
      </c>
      <c r="BN704" s="5" t="str">
        <f t="shared" si="138"/>
        <v/>
      </c>
      <c r="BO704" s="5" t="str">
        <f t="shared" si="139"/>
        <v/>
      </c>
      <c r="BP704" s="15" t="str">
        <f t="shared" si="140"/>
        <v/>
      </c>
      <c r="BQ704" s="29"/>
      <c r="BR704" s="16"/>
      <c r="BS704" s="5" t="str">
        <f t="shared" si="143"/>
        <v/>
      </c>
      <c r="BU704" s="5"/>
      <c r="BV704" s="5" t="str">
        <f t="shared" si="141"/>
        <v/>
      </c>
      <c r="BW704" s="5" t="str">
        <f>IF(I704="","",IFERROR(IF(VLOOKUP(I704,I$2:I703,1,0)=0,"",""),I704))</f>
        <v/>
      </c>
      <c r="BX704" s="25" t="str">
        <f>IF(BW704="","",(IFERROR(VLOOKUP(MID(BW704,1,1),$CO$2:CS$28,3,0),0)+IFERROR(VLOOKUP(MID(BW704,2,1),CO$2:CS$28,4,0),0)+IFERROR(VLOOKUP(MID(BW704,3,1),CO$2:CS$28,5,0),0)+(ROW(BW704)/1000000000000)))</f>
        <v/>
      </c>
      <c r="BY704" s="5"/>
      <c r="BZ704" s="5">
        <v>703</v>
      </c>
      <c r="CA704" s="5" t="str">
        <f>IFERROR(VLOOKUP(BZ704,BV$2:BW1780,2,0),"")</f>
        <v/>
      </c>
      <c r="CB704" s="5"/>
      <c r="CD704" s="5"/>
      <c r="CU704" s="5" t="e">
        <f>IF(REPORTE!AH$2="si",IF(F704=VALUE(REPORTE!C$11),IF(SUM(CU705:CU$1993),CONCATENATE(INT(B704),", "),INT(B704)),""),IF(F704=VALUE(REPORTE!C$10),IF(SUM(CU705:CU$1993),CONCATENATE(INT(B704),", "),INT(B704)),""))</f>
        <v>#VALUE!</v>
      </c>
      <c r="CY704" s="5"/>
      <c r="CZ704" s="5"/>
      <c r="DA704" s="5"/>
      <c r="DB704" s="5"/>
    </row>
    <row r="705" spans="1:106" ht="15" customHeight="1" x14ac:dyDescent="0.25">
      <c r="A705" s="4" t="str">
        <f t="shared" si="137"/>
        <v/>
      </c>
      <c r="B705" s="3"/>
      <c r="G705" s="1" t="str">
        <f>IFERROR(INDEX('padron cfe'!B:B,MATCH(DATOS!F705,'padron cfe'!A:A,0),1),"")</f>
        <v/>
      </c>
      <c r="J705" s="2" t="str">
        <f>IFERROR(INDEX('padron cfe'!C:C,MATCH(DATOS!F705,'padron cfe'!A:A,0),1),"")</f>
        <v/>
      </c>
      <c r="L705" s="4" t="str">
        <f>IFERROR(IF(VLOOKUP(I705,I$2:L704,4,0)=0,"",VLOOKUP(I705,I$2:L704,4,0)),"")</f>
        <v/>
      </c>
      <c r="M705" s="4" t="str">
        <f>IFERROR(IF(VLOOKUP(I705,I$2:M704,5,0)=0,"",VLOOKUP(I705,I$2:M704,5,0)),"")</f>
        <v/>
      </c>
      <c r="S705"/>
      <c r="T705" s="2" t="str">
        <f>IFERROR(INDEX('padron cfe'!D:D,MATCH(DATOS!F705,'padron cfe'!A:A,0),1),"")</f>
        <v/>
      </c>
      <c r="AF705" s="97" t="str">
        <f>IFERROR(INDEX(bombas!F:F,MATCH(B705,bombas!I:I,0),1),"")</f>
        <v/>
      </c>
      <c r="AG705" s="6" t="str">
        <f>IFERROR(INDEX(bombas!H:H,MATCH(B705,bombas!I:I,0),1),"")</f>
        <v/>
      </c>
      <c r="AI705" s="4" t="str">
        <f t="shared" si="142"/>
        <v/>
      </c>
      <c r="AJ705" s="4"/>
      <c r="AK705" s="127" t="str">
        <f t="shared" si="144"/>
        <v/>
      </c>
      <c r="AL705" s="2" t="str">
        <f>IFERROR(IF(INDEX(AL$1:AL704,MATCH(I705,I$1:I704,0),1)=0,"",INDEX(AL$1:AL704,MATCH(I705,I$1:I704,0),1)),"")</f>
        <v/>
      </c>
      <c r="AM705" s="2" t="str">
        <f>IFERROR(IF(INDEX(AM$1:AM704,MATCH(I705,I$1:I704,0),1)=0,"",INDEX(AM$1:AM704,MATCH(I705,I$1:I704,0),1)),"")</f>
        <v/>
      </c>
      <c r="AN705" s="2" t="str">
        <f>IFERROR(IF(INDEX(AN$1:AN704,MATCH(I705,I$1:I704,0),1)=0,"",INDEX(AN$1:AN704,MATCH(I705,I$1:I704,0),1)),"")</f>
        <v/>
      </c>
      <c r="BB705" s="4"/>
      <c r="BG705" s="5"/>
      <c r="BH705" s="4" t="str">
        <f>IF(IFERROR(VLOOKUP(F705,F706:F$1993,1,0),"")="","",COUNTIF(F:F,F705))</f>
        <v/>
      </c>
      <c r="BI705" s="4"/>
      <c r="BK705" s="5"/>
      <c r="BL705" s="5"/>
      <c r="BM705" s="5" t="str">
        <f>IF(B705="","",IF(BH705="",1+(MAX(BM$2:BM704)),""))</f>
        <v/>
      </c>
      <c r="BN705" s="5" t="str">
        <f t="shared" si="138"/>
        <v/>
      </c>
      <c r="BO705" s="5" t="str">
        <f t="shared" si="139"/>
        <v/>
      </c>
      <c r="BP705" s="15" t="str">
        <f t="shared" si="140"/>
        <v/>
      </c>
      <c r="BQ705" s="29"/>
      <c r="BR705" s="16"/>
      <c r="BS705" s="5" t="str">
        <f t="shared" si="143"/>
        <v/>
      </c>
      <c r="BU705" s="5"/>
      <c r="BV705" s="5" t="str">
        <f t="shared" si="141"/>
        <v/>
      </c>
      <c r="BW705" s="5" t="str">
        <f>IF(I705="","",IFERROR(IF(VLOOKUP(I705,I$2:I704,1,0)=0,"",""),I705))</f>
        <v/>
      </c>
      <c r="BX705" s="25" t="str">
        <f>IF(BW705="","",(IFERROR(VLOOKUP(MID(BW705,1,1),$CO$2:CS$28,3,0),0)+IFERROR(VLOOKUP(MID(BW705,2,1),CO$2:CS$28,4,0),0)+IFERROR(VLOOKUP(MID(BW705,3,1),CO$2:CS$28,5,0),0)+(ROW(BW705)/1000000000000)))</f>
        <v/>
      </c>
      <c r="BY705" s="5"/>
      <c r="BZ705" s="5">
        <v>704</v>
      </c>
      <c r="CA705" s="5" t="str">
        <f>IFERROR(VLOOKUP(BZ705,BV$2:BW1781,2,0),"")</f>
        <v/>
      </c>
      <c r="CB705" s="5"/>
      <c r="CD705" s="5"/>
      <c r="CU705" s="5" t="e">
        <f>IF(REPORTE!AH$2="si",IF(F705=VALUE(REPORTE!C$11),IF(SUM(CU706:CU$1993),CONCATENATE(INT(B705),", "),INT(B705)),""),IF(F705=VALUE(REPORTE!C$10),IF(SUM(CU706:CU$1993),CONCATENATE(INT(B705),", "),INT(B705)),""))</f>
        <v>#VALUE!</v>
      </c>
      <c r="CY705" s="5"/>
      <c r="CZ705" s="5"/>
      <c r="DA705" s="5"/>
      <c r="DB705" s="5"/>
    </row>
    <row r="706" spans="1:106" ht="15" customHeight="1" x14ac:dyDescent="0.25">
      <c r="A706" s="4" t="str">
        <f t="shared" ref="A706:A769" si="145">IF(BB706="",IF(B706="","",IF(LEN(B706)=1,"000"&amp;B706,IF(LEN(B706)=2,"00"&amp;B706,IF(LEN(B706)=3,"0"&amp;B706,B706)))),F706)</f>
        <v/>
      </c>
      <c r="B706" s="3"/>
      <c r="G706" s="1" t="str">
        <f>IFERROR(INDEX('padron cfe'!B:B,MATCH(DATOS!F706,'padron cfe'!A:A,0),1),"")</f>
        <v/>
      </c>
      <c r="J706" s="2" t="str">
        <f>IFERROR(INDEX('padron cfe'!C:C,MATCH(DATOS!F706,'padron cfe'!A:A,0),1),"")</f>
        <v/>
      </c>
      <c r="L706" s="4" t="str">
        <f>IFERROR(IF(VLOOKUP(I706,I$2:L705,4,0)=0,"",VLOOKUP(I706,I$2:L705,4,0)),"")</f>
        <v/>
      </c>
      <c r="M706" s="4" t="str">
        <f>IFERROR(IF(VLOOKUP(I706,I$2:M705,5,0)=0,"",VLOOKUP(I706,I$2:M705,5,0)),"")</f>
        <v/>
      </c>
      <c r="S706"/>
      <c r="T706" s="2" t="str">
        <f>IFERROR(INDEX('padron cfe'!D:D,MATCH(DATOS!F706,'padron cfe'!A:A,0),1),"")</f>
        <v/>
      </c>
      <c r="AF706" s="97" t="str">
        <f>IFERROR(INDEX(bombas!F:F,MATCH(B706,bombas!I:I,0),1),"")</f>
        <v/>
      </c>
      <c r="AG706" s="6" t="str">
        <f>IFERROR(INDEX(bombas!H:H,MATCH(B706,bombas!I:I,0),1),"")</f>
        <v/>
      </c>
      <c r="AI706" s="4" t="str">
        <f t="shared" si="142"/>
        <v/>
      </c>
      <c r="AJ706" s="4"/>
      <c r="AK706" s="127" t="str">
        <f t="shared" si="144"/>
        <v/>
      </c>
      <c r="AL706" s="2" t="str">
        <f>IFERROR(IF(INDEX(AL$1:AL705,MATCH(I706,I$1:I705,0),1)=0,"",INDEX(AL$1:AL705,MATCH(I706,I$1:I705,0),1)),"")</f>
        <v/>
      </c>
      <c r="AM706" s="2" t="str">
        <f>IFERROR(IF(INDEX(AM$1:AM705,MATCH(I706,I$1:I705,0),1)=0,"",INDEX(AM$1:AM705,MATCH(I706,I$1:I705,0),1)),"")</f>
        <v/>
      </c>
      <c r="AN706" s="2" t="str">
        <f>IFERROR(IF(INDEX(AN$1:AN705,MATCH(I706,I$1:I705,0),1)=0,"",INDEX(AN$1:AN705,MATCH(I706,I$1:I705,0),1)),"")</f>
        <v/>
      </c>
      <c r="BB706" s="4"/>
      <c r="BG706" s="5"/>
      <c r="BH706" s="4" t="str">
        <f>IF(IFERROR(VLOOKUP(F706,F707:F$1993,1,0),"")="","",COUNTIF(F:F,F706))</f>
        <v/>
      </c>
      <c r="BI706" s="4"/>
      <c r="BK706" s="5"/>
      <c r="BL706" s="5"/>
      <c r="BM706" s="5" t="str">
        <f>IF(B706="","",IF(BH706="",1+(MAX(BM$2:BM705)),""))</f>
        <v/>
      </c>
      <c r="BN706" s="5" t="str">
        <f t="shared" ref="BN706:BN769" si="146">IF(BM706="","",AI706)</f>
        <v/>
      </c>
      <c r="BO706" s="5" t="str">
        <f t="shared" ref="BO706:BO769" si="147">IF(BM706="","",E706)</f>
        <v/>
      </c>
      <c r="BP706" s="15" t="str">
        <f t="shared" ref="BP706:BP769" si="148">IF(BM706="","",F706)</f>
        <v/>
      </c>
      <c r="BQ706" s="29"/>
      <c r="BR706" s="16"/>
      <c r="BS706" s="5" t="str">
        <f t="shared" si="143"/>
        <v/>
      </c>
      <c r="BU706" s="5"/>
      <c r="BV706" s="5" t="str">
        <f t="shared" ref="BV706:BV744" si="149">IFERROR(RANK(BX706,BX$2:BX$1493,1),"")</f>
        <v/>
      </c>
      <c r="BW706" s="5" t="str">
        <f>IF(I706="","",IFERROR(IF(VLOOKUP(I706,I$2:I705,1,0)=0,"",""),I706))</f>
        <v/>
      </c>
      <c r="BX706" s="25" t="str">
        <f>IF(BW706="","",(IFERROR(VLOOKUP(MID(BW706,1,1),$CO$2:CS$28,3,0),0)+IFERROR(VLOOKUP(MID(BW706,2,1),CO$2:CS$28,4,0),0)+IFERROR(VLOOKUP(MID(BW706,3,1),CO$2:CS$28,5,0),0)+(ROW(BW706)/1000000000000)))</f>
        <v/>
      </c>
      <c r="BY706" s="5"/>
      <c r="BZ706" s="5">
        <v>705</v>
      </c>
      <c r="CA706" s="5" t="str">
        <f>IFERROR(VLOOKUP(BZ706,BV$2:BW1782,2,0),"")</f>
        <v/>
      </c>
      <c r="CB706" s="5"/>
      <c r="CD706" s="5"/>
      <c r="CU706" s="5" t="e">
        <f>IF(REPORTE!AH$2="si",IF(F706=VALUE(REPORTE!C$11),IF(SUM(CU707:CU$1993),CONCATENATE(INT(B706),", "),INT(B706)),""),IF(F706=VALUE(REPORTE!C$10),IF(SUM(CU707:CU$1993),CONCATENATE(INT(B706),", "),INT(B706)),""))</f>
        <v>#VALUE!</v>
      </c>
      <c r="CY706" s="5"/>
      <c r="CZ706" s="5"/>
      <c r="DA706" s="5"/>
      <c r="DB706" s="5"/>
    </row>
    <row r="707" spans="1:106" ht="15" customHeight="1" x14ac:dyDescent="0.25">
      <c r="A707" s="4" t="str">
        <f t="shared" si="145"/>
        <v/>
      </c>
      <c r="B707" s="3"/>
      <c r="G707" s="1" t="str">
        <f>IFERROR(INDEX('padron cfe'!B:B,MATCH(DATOS!F707,'padron cfe'!A:A,0),1),"")</f>
        <v/>
      </c>
      <c r="J707" s="2" t="str">
        <f>IFERROR(INDEX('padron cfe'!C:C,MATCH(DATOS!F707,'padron cfe'!A:A,0),1),"")</f>
        <v/>
      </c>
      <c r="L707" s="4" t="str">
        <f>IFERROR(IF(VLOOKUP(I707,I$2:L706,4,0)=0,"",VLOOKUP(I707,I$2:L706,4,0)),"")</f>
        <v/>
      </c>
      <c r="M707" s="4" t="str">
        <f>IFERROR(IF(VLOOKUP(I707,I$2:M706,5,0)=0,"",VLOOKUP(I707,I$2:M706,5,0)),"")</f>
        <v/>
      </c>
      <c r="S707"/>
      <c r="T707" s="2" t="str">
        <f>IFERROR(INDEX('padron cfe'!D:D,MATCH(DATOS!F707,'padron cfe'!A:A,0),1),"")</f>
        <v/>
      </c>
      <c r="AF707" s="97" t="str">
        <f>IFERROR(INDEX(bombas!F:F,MATCH(B707,bombas!I:I,0),1),"")</f>
        <v/>
      </c>
      <c r="AG707" s="6" t="str">
        <f>IFERROR(INDEX(bombas!H:H,MATCH(B707,bombas!I:I,0),1),"")</f>
        <v/>
      </c>
      <c r="AI707" s="4" t="str">
        <f t="shared" si="142"/>
        <v/>
      </c>
      <c r="AJ707" s="4"/>
      <c r="AK707" s="127" t="str">
        <f t="shared" si="144"/>
        <v/>
      </c>
      <c r="AL707" s="2" t="str">
        <f>IFERROR(IF(INDEX(AL$1:AL706,MATCH(I707,I$1:I706,0),1)=0,"",INDEX(AL$1:AL706,MATCH(I707,I$1:I706,0),1)),"")</f>
        <v/>
      </c>
      <c r="AM707" s="2" t="str">
        <f>IFERROR(IF(INDEX(AM$1:AM706,MATCH(I707,I$1:I706,0),1)=0,"",INDEX(AM$1:AM706,MATCH(I707,I$1:I706,0),1)),"")</f>
        <v/>
      </c>
      <c r="AN707" s="2" t="str">
        <f>IFERROR(IF(INDEX(AN$1:AN706,MATCH(I707,I$1:I706,0),1)=0,"",INDEX(AN$1:AN706,MATCH(I707,I$1:I706,0),1)),"")</f>
        <v/>
      </c>
      <c r="BB707" s="4"/>
      <c r="BG707" s="5"/>
      <c r="BH707" s="4" t="str">
        <f>IF(IFERROR(VLOOKUP(F707,F708:F$1993,1,0),"")="","",COUNTIF(F:F,F707))</f>
        <v/>
      </c>
      <c r="BI707" s="4"/>
      <c r="BK707" s="5"/>
      <c r="BL707" s="5"/>
      <c r="BM707" s="5" t="str">
        <f>IF(B707="","",IF(BH707="",1+(MAX(BM$2:BM706)),""))</f>
        <v/>
      </c>
      <c r="BN707" s="5" t="str">
        <f t="shared" si="146"/>
        <v/>
      </c>
      <c r="BO707" s="5" t="str">
        <f t="shared" si="147"/>
        <v/>
      </c>
      <c r="BP707" s="15" t="str">
        <f t="shared" si="148"/>
        <v/>
      </c>
      <c r="BQ707" s="29"/>
      <c r="BR707" s="16"/>
      <c r="BS707" s="5" t="str">
        <f t="shared" si="143"/>
        <v/>
      </c>
      <c r="BU707" s="5"/>
      <c r="BV707" s="5" t="str">
        <f t="shared" si="149"/>
        <v/>
      </c>
      <c r="BW707" s="5" t="str">
        <f>IF(I707="","",IFERROR(IF(VLOOKUP(I707,I$2:I706,1,0)=0,"",""),I707))</f>
        <v/>
      </c>
      <c r="BX707" s="25" t="str">
        <f>IF(BW707="","",(IFERROR(VLOOKUP(MID(BW707,1,1),$CO$2:CS$28,3,0),0)+IFERROR(VLOOKUP(MID(BW707,2,1),CO$2:CS$28,4,0),0)+IFERROR(VLOOKUP(MID(BW707,3,1),CO$2:CS$28,5,0),0)+(ROW(BW707)/1000000000000)))</f>
        <v/>
      </c>
      <c r="BY707" s="5"/>
      <c r="BZ707" s="5">
        <v>706</v>
      </c>
      <c r="CA707" s="5" t="str">
        <f>IFERROR(VLOOKUP(BZ707,BV$2:BW1783,2,0),"")</f>
        <v/>
      </c>
      <c r="CB707" s="5"/>
      <c r="CD707" s="5"/>
      <c r="CU707" s="5" t="e">
        <f>IF(REPORTE!AH$2="si",IF(F707=VALUE(REPORTE!C$11),IF(SUM(CU708:CU$1993),CONCATENATE(INT(B707),", "),INT(B707)),""),IF(F707=VALUE(REPORTE!C$10),IF(SUM(CU708:CU$1993),CONCATENATE(INT(B707),", "),INT(B707)),""))</f>
        <v>#VALUE!</v>
      </c>
      <c r="CY707" s="5"/>
      <c r="CZ707" s="5"/>
      <c r="DA707" s="5"/>
      <c r="DB707" s="5"/>
    </row>
    <row r="708" spans="1:106" ht="15" customHeight="1" x14ac:dyDescent="0.25">
      <c r="A708" s="4" t="str">
        <f t="shared" si="145"/>
        <v/>
      </c>
      <c r="B708" s="3"/>
      <c r="G708" s="1" t="str">
        <f>IFERROR(INDEX('padron cfe'!B:B,MATCH(DATOS!F708,'padron cfe'!A:A,0),1),"")</f>
        <v/>
      </c>
      <c r="J708" s="2" t="str">
        <f>IFERROR(INDEX('padron cfe'!C:C,MATCH(DATOS!F708,'padron cfe'!A:A,0),1),"")</f>
        <v/>
      </c>
      <c r="L708" s="4" t="str">
        <f>IFERROR(IF(VLOOKUP(I708,I$2:L707,4,0)=0,"",VLOOKUP(I708,I$2:L707,4,0)),"")</f>
        <v/>
      </c>
      <c r="M708" s="4" t="str">
        <f>IFERROR(IF(VLOOKUP(I708,I$2:M707,5,0)=0,"",VLOOKUP(I708,I$2:M707,5,0)),"")</f>
        <v/>
      </c>
      <c r="S708"/>
      <c r="T708" s="2" t="str">
        <f>IFERROR(INDEX('padron cfe'!D:D,MATCH(DATOS!F708,'padron cfe'!A:A,0),1),"")</f>
        <v/>
      </c>
      <c r="AF708" s="97" t="str">
        <f>IFERROR(INDEX(bombas!F:F,MATCH(B708,bombas!I:I,0),1),"")</f>
        <v/>
      </c>
      <c r="AG708" s="6" t="str">
        <f>IFERROR(INDEX(bombas!H:H,MATCH(B708,bombas!I:I,0),1),"")</f>
        <v/>
      </c>
      <c r="AI708" s="4" t="str">
        <f t="shared" ref="AI708:AI743" si="150">IF(AH708="","",(AH708*0.746*365*24)*0.75+438)</f>
        <v/>
      </c>
      <c r="AJ708" s="4"/>
      <c r="AK708" s="127" t="str">
        <f t="shared" si="144"/>
        <v/>
      </c>
      <c r="AL708" s="2" t="str">
        <f>IFERROR(IF(INDEX(AL$1:AL707,MATCH(I708,I$1:I707,0),1)=0,"",INDEX(AL$1:AL707,MATCH(I708,I$1:I707,0),1)),"")</f>
        <v/>
      </c>
      <c r="AM708" s="2" t="str">
        <f>IFERROR(IF(INDEX(AM$1:AM707,MATCH(I708,I$1:I707,0),1)=0,"",INDEX(AM$1:AM707,MATCH(I708,I$1:I707,0),1)),"")</f>
        <v/>
      </c>
      <c r="AN708" s="2" t="str">
        <f>IFERROR(IF(INDEX(AN$1:AN707,MATCH(I708,I$1:I707,0),1)=0,"",INDEX(AN$1:AN707,MATCH(I708,I$1:I707,0),1)),"")</f>
        <v/>
      </c>
      <c r="BB708" s="4"/>
      <c r="BG708" s="5"/>
      <c r="BH708" s="4" t="str">
        <f>IF(IFERROR(VLOOKUP(F708,F709:F$1993,1,0),"")="","",COUNTIF(F:F,F708))</f>
        <v/>
      </c>
      <c r="BI708" s="4"/>
      <c r="BK708" s="5"/>
      <c r="BL708" s="5"/>
      <c r="BM708" s="5" t="str">
        <f>IF(B708="","",IF(BH708="",1+(MAX(BM$2:BM707)),""))</f>
        <v/>
      </c>
      <c r="BN708" s="5" t="str">
        <f t="shared" si="146"/>
        <v/>
      </c>
      <c r="BO708" s="5" t="str">
        <f t="shared" si="147"/>
        <v/>
      </c>
      <c r="BP708" s="15" t="str">
        <f t="shared" si="148"/>
        <v/>
      </c>
      <c r="BQ708" s="29"/>
      <c r="BR708" s="16"/>
      <c r="BS708" s="5" t="str">
        <f t="shared" si="143"/>
        <v/>
      </c>
      <c r="BU708" s="5"/>
      <c r="BV708" s="5" t="str">
        <f t="shared" si="149"/>
        <v/>
      </c>
      <c r="BW708" s="5" t="str">
        <f>IF(I708="","",IFERROR(IF(VLOOKUP(I708,I$2:I707,1,0)=0,"",""),I708))</f>
        <v/>
      </c>
      <c r="BX708" s="25" t="str">
        <f>IF(BW708="","",(IFERROR(VLOOKUP(MID(BW708,1,1),$CO$2:CS$28,3,0),0)+IFERROR(VLOOKUP(MID(BW708,2,1),CO$2:CS$28,4,0),0)+IFERROR(VLOOKUP(MID(BW708,3,1),CO$2:CS$28,5,0),0)+(ROW(BW708)/1000000000000)))</f>
        <v/>
      </c>
      <c r="BY708" s="5"/>
      <c r="BZ708" s="5">
        <v>707</v>
      </c>
      <c r="CA708" s="5" t="str">
        <f>IFERROR(VLOOKUP(BZ708,BV$2:BW1784,2,0),"")</f>
        <v/>
      </c>
      <c r="CB708" s="5"/>
      <c r="CD708" s="5"/>
      <c r="CU708" s="5" t="e">
        <f>IF(REPORTE!AH$2="si",IF(F708=VALUE(REPORTE!C$11),IF(SUM(CU709:CU$1993),CONCATENATE(INT(B708),", "),INT(B708)),""),IF(F708=VALUE(REPORTE!C$10),IF(SUM(CU709:CU$1993),CONCATENATE(INT(B708),", "),INT(B708)),""))</f>
        <v>#VALUE!</v>
      </c>
      <c r="CY708" s="5"/>
      <c r="CZ708" s="5"/>
      <c r="DA708" s="5"/>
      <c r="DB708" s="5"/>
    </row>
    <row r="709" spans="1:106" ht="15" customHeight="1" x14ac:dyDescent="0.25">
      <c r="A709" s="4" t="str">
        <f t="shared" si="145"/>
        <v/>
      </c>
      <c r="B709" s="3"/>
      <c r="G709" s="1" t="str">
        <f>IFERROR(INDEX('padron cfe'!B:B,MATCH(DATOS!F709,'padron cfe'!A:A,0),1),"")</f>
        <v/>
      </c>
      <c r="J709" s="2" t="str">
        <f>IFERROR(INDEX('padron cfe'!C:C,MATCH(DATOS!F709,'padron cfe'!A:A,0),1),"")</f>
        <v/>
      </c>
      <c r="L709" s="4" t="str">
        <f>IFERROR(IF(VLOOKUP(I709,I$2:L708,4,0)=0,"",VLOOKUP(I709,I$2:L708,4,0)),"")</f>
        <v/>
      </c>
      <c r="M709" s="4" t="str">
        <f>IFERROR(IF(VLOOKUP(I709,I$2:M708,5,0)=0,"",VLOOKUP(I709,I$2:M708,5,0)),"")</f>
        <v/>
      </c>
      <c r="S709"/>
      <c r="T709" s="2" t="str">
        <f>IFERROR(INDEX('padron cfe'!D:D,MATCH(DATOS!F709,'padron cfe'!A:A,0),1),"")</f>
        <v/>
      </c>
      <c r="AF709" s="97" t="str">
        <f>IFERROR(INDEX(bombas!F:F,MATCH(B709,bombas!I:I,0),1),"")</f>
        <v/>
      </c>
      <c r="AG709" s="6" t="str">
        <f>IFERROR(INDEX(bombas!H:H,MATCH(B709,bombas!I:I,0),1),"")</f>
        <v/>
      </c>
      <c r="AI709" s="4" t="str">
        <f t="shared" si="150"/>
        <v/>
      </c>
      <c r="AJ709" s="4"/>
      <c r="AK709" s="127" t="str">
        <f t="shared" si="144"/>
        <v/>
      </c>
      <c r="AL709" s="2" t="str">
        <f>IFERROR(IF(INDEX(AL$1:AL708,MATCH(I709,I$1:I708,0),1)=0,"",INDEX(AL$1:AL708,MATCH(I709,I$1:I708,0),1)),"")</f>
        <v/>
      </c>
      <c r="AM709" s="2" t="str">
        <f>IFERROR(IF(INDEX(AM$1:AM708,MATCH(I709,I$1:I708,0),1)=0,"",INDEX(AM$1:AM708,MATCH(I709,I$1:I708,0),1)),"")</f>
        <v/>
      </c>
      <c r="AN709" s="2" t="str">
        <f>IFERROR(IF(INDEX(AN$1:AN708,MATCH(I709,I$1:I708,0),1)=0,"",INDEX(AN$1:AN708,MATCH(I709,I$1:I708,0),1)),"")</f>
        <v/>
      </c>
      <c r="BB709" s="4"/>
      <c r="BG709" s="5"/>
      <c r="BH709" s="4" t="str">
        <f>IF(IFERROR(VLOOKUP(F709,F710:F$1993,1,0),"")="","",COUNTIF(F:F,F709))</f>
        <v/>
      </c>
      <c r="BI709" s="4"/>
      <c r="BK709" s="5"/>
      <c r="BL709" s="5"/>
      <c r="BM709" s="5" t="str">
        <f>IF(B709="","",IF(BH709="",1+(MAX(BM$2:BM708)),""))</f>
        <v/>
      </c>
      <c r="BN709" s="5" t="str">
        <f t="shared" si="146"/>
        <v/>
      </c>
      <c r="BO709" s="5" t="str">
        <f t="shared" si="147"/>
        <v/>
      </c>
      <c r="BP709" s="15" t="str">
        <f t="shared" si="148"/>
        <v/>
      </c>
      <c r="BQ709" s="29"/>
      <c r="BR709" s="16"/>
      <c r="BS709" s="5" t="str">
        <f t="shared" si="143"/>
        <v/>
      </c>
      <c r="BU709" s="5"/>
      <c r="BV709" s="5" t="str">
        <f t="shared" si="149"/>
        <v/>
      </c>
      <c r="BW709" s="5" t="str">
        <f>IF(I709="","",IFERROR(IF(VLOOKUP(I709,I$2:I708,1,0)=0,"",""),I709))</f>
        <v/>
      </c>
      <c r="BX709" s="25" t="str">
        <f>IF(BW709="","",(IFERROR(VLOOKUP(MID(BW709,1,1),$CO$2:CS$28,3,0),0)+IFERROR(VLOOKUP(MID(BW709,2,1),CO$2:CS$28,4,0),0)+IFERROR(VLOOKUP(MID(BW709,3,1),CO$2:CS$28,5,0),0)+(ROW(BW709)/1000000000000)))</f>
        <v/>
      </c>
      <c r="BY709" s="5"/>
      <c r="BZ709" s="5">
        <v>708</v>
      </c>
      <c r="CA709" s="5" t="str">
        <f>IFERROR(VLOOKUP(BZ709,BV$2:BW1785,2,0),"")</f>
        <v/>
      </c>
      <c r="CB709" s="5"/>
      <c r="CD709" s="5"/>
      <c r="CU709" s="5" t="e">
        <f>IF(REPORTE!AH$2="si",IF(F709=VALUE(REPORTE!C$11),IF(SUM(CU710:CU$1993),CONCATENATE(INT(B709),", "),INT(B709)),""),IF(F709=VALUE(REPORTE!C$10),IF(SUM(CU710:CU$1993),CONCATENATE(INT(B709),", "),INT(B709)),""))</f>
        <v>#VALUE!</v>
      </c>
      <c r="CY709" s="5"/>
      <c r="CZ709" s="5"/>
      <c r="DA709" s="5"/>
      <c r="DB709" s="5"/>
    </row>
    <row r="710" spans="1:106" ht="15" customHeight="1" x14ac:dyDescent="0.25">
      <c r="A710" s="4" t="str">
        <f t="shared" si="145"/>
        <v/>
      </c>
      <c r="B710" s="3"/>
      <c r="G710" s="1" t="str">
        <f>IFERROR(INDEX('padron cfe'!B:B,MATCH(DATOS!F710,'padron cfe'!A:A,0),1),"")</f>
        <v/>
      </c>
      <c r="J710" s="2" t="str">
        <f>IFERROR(INDEX('padron cfe'!C:C,MATCH(DATOS!F710,'padron cfe'!A:A,0),1),"")</f>
        <v/>
      </c>
      <c r="L710" s="4" t="str">
        <f>IFERROR(IF(VLOOKUP(I710,I$2:L709,4,0)=0,"",VLOOKUP(I710,I$2:L709,4,0)),"")</f>
        <v/>
      </c>
      <c r="M710" s="4" t="str">
        <f>IFERROR(IF(VLOOKUP(I710,I$2:M709,5,0)=0,"",VLOOKUP(I710,I$2:M709,5,0)),"")</f>
        <v/>
      </c>
      <c r="S710"/>
      <c r="T710" s="2" t="str">
        <f>IFERROR(INDEX('padron cfe'!D:D,MATCH(DATOS!F710,'padron cfe'!A:A,0),1),"")</f>
        <v/>
      </c>
      <c r="AF710" s="97" t="str">
        <f>IFERROR(INDEX(bombas!F:F,MATCH(B710,bombas!I:I,0),1),"")</f>
        <v/>
      </c>
      <c r="AG710" s="6" t="str">
        <f>IFERROR(INDEX(bombas!H:H,MATCH(B710,bombas!I:I,0),1),"")</f>
        <v/>
      </c>
      <c r="AI710" s="4" t="str">
        <f t="shared" si="150"/>
        <v/>
      </c>
      <c r="AJ710" s="4"/>
      <c r="AK710" s="127" t="str">
        <f t="shared" si="144"/>
        <v/>
      </c>
      <c r="AL710" s="2" t="str">
        <f>IFERROR(IF(INDEX(AL$1:AL709,MATCH(I710,I$1:I709,0),1)=0,"",INDEX(AL$1:AL709,MATCH(I710,I$1:I709,0),1)),"")</f>
        <v/>
      </c>
      <c r="AM710" s="2" t="str">
        <f>IFERROR(IF(INDEX(AM$1:AM709,MATCH(I710,I$1:I709,0),1)=0,"",INDEX(AM$1:AM709,MATCH(I710,I$1:I709,0),1)),"")</f>
        <v/>
      </c>
      <c r="AN710" s="2" t="str">
        <f>IFERROR(IF(INDEX(AN$1:AN709,MATCH(I710,I$1:I709,0),1)=0,"",INDEX(AN$1:AN709,MATCH(I710,I$1:I709,0),1)),"")</f>
        <v/>
      </c>
      <c r="BB710" s="4"/>
      <c r="BG710" s="5"/>
      <c r="BH710" s="4" t="str">
        <f>IF(IFERROR(VLOOKUP(F710,F711:F$1993,1,0),"")="","",COUNTIF(F:F,F710))</f>
        <v/>
      </c>
      <c r="BI710" s="4"/>
      <c r="BK710" s="5"/>
      <c r="BL710" s="5"/>
      <c r="BM710" s="5" t="str">
        <f>IF(B710="","",IF(BH710="",1+(MAX(BM$2:BM709)),""))</f>
        <v/>
      </c>
      <c r="BN710" s="5" t="str">
        <f t="shared" si="146"/>
        <v/>
      </c>
      <c r="BO710" s="5" t="str">
        <f t="shared" si="147"/>
        <v/>
      </c>
      <c r="BP710" s="15" t="str">
        <f t="shared" si="148"/>
        <v/>
      </c>
      <c r="BQ710" s="29"/>
      <c r="BR710" s="16"/>
      <c r="BS710" s="5" t="str">
        <f t="shared" si="143"/>
        <v/>
      </c>
      <c r="BU710" s="5"/>
      <c r="BV710" s="5" t="str">
        <f t="shared" si="149"/>
        <v/>
      </c>
      <c r="BW710" s="5" t="str">
        <f>IF(I710="","",IFERROR(IF(VLOOKUP(I710,I$2:I709,1,0)=0,"",""),I710))</f>
        <v/>
      </c>
      <c r="BX710" s="25" t="str">
        <f>IF(BW710="","",(IFERROR(VLOOKUP(MID(BW710,1,1),$CO$2:CS$28,3,0),0)+IFERROR(VLOOKUP(MID(BW710,2,1),CO$2:CS$28,4,0),0)+IFERROR(VLOOKUP(MID(BW710,3,1),CO$2:CS$28,5,0),0)+(ROW(BW710)/1000000000000)))</f>
        <v/>
      </c>
      <c r="BY710" s="5"/>
      <c r="BZ710" s="5">
        <v>709</v>
      </c>
      <c r="CA710" s="5" t="str">
        <f>IFERROR(VLOOKUP(BZ710,BV$2:BW1786,2,0),"")</f>
        <v/>
      </c>
      <c r="CB710" s="5"/>
      <c r="CD710" s="5"/>
      <c r="CU710" s="5" t="e">
        <f>IF(REPORTE!AH$2="si",IF(F710=VALUE(REPORTE!C$11),IF(SUM(CU711:CU$1993),CONCATENATE(INT(B710),", "),INT(B710)),""),IF(F710=VALUE(REPORTE!C$10),IF(SUM(CU711:CU$1993),CONCATENATE(INT(B710),", "),INT(B710)),""))</f>
        <v>#VALUE!</v>
      </c>
      <c r="CY710" s="5"/>
      <c r="CZ710" s="5"/>
      <c r="DA710" s="5"/>
      <c r="DB710" s="5"/>
    </row>
    <row r="711" spans="1:106" ht="15" customHeight="1" x14ac:dyDescent="0.25">
      <c r="A711" s="4" t="str">
        <f t="shared" si="145"/>
        <v/>
      </c>
      <c r="B711" s="3"/>
      <c r="G711" s="1" t="str">
        <f>IFERROR(INDEX('padron cfe'!B:B,MATCH(DATOS!F711,'padron cfe'!A:A,0),1),"")</f>
        <v/>
      </c>
      <c r="J711" s="2" t="str">
        <f>IFERROR(INDEX('padron cfe'!C:C,MATCH(DATOS!F711,'padron cfe'!A:A,0),1),"")</f>
        <v/>
      </c>
      <c r="L711" s="4" t="str">
        <f>IFERROR(IF(VLOOKUP(I711,I$2:L710,4,0)=0,"",VLOOKUP(I711,I$2:L710,4,0)),"")</f>
        <v/>
      </c>
      <c r="M711" s="4" t="str">
        <f>IFERROR(IF(VLOOKUP(I711,I$2:M710,5,0)=0,"",VLOOKUP(I711,I$2:M710,5,0)),"")</f>
        <v/>
      </c>
      <c r="S711"/>
      <c r="T711" s="2" t="str">
        <f>IFERROR(INDEX('padron cfe'!D:D,MATCH(DATOS!F711,'padron cfe'!A:A,0),1),"")</f>
        <v/>
      </c>
      <c r="AF711" s="97" t="str">
        <f>IFERROR(INDEX(bombas!F:F,MATCH(B711,bombas!I:I,0),1),"")</f>
        <v/>
      </c>
      <c r="AG711" s="6" t="str">
        <f>IFERROR(INDEX(bombas!H:H,MATCH(B711,bombas!I:I,0),1),"")</f>
        <v/>
      </c>
      <c r="AI711" s="4" t="str">
        <f t="shared" si="150"/>
        <v/>
      </c>
      <c r="AJ711" s="4"/>
      <c r="AK711" s="127" t="str">
        <f t="shared" si="144"/>
        <v/>
      </c>
      <c r="AL711" s="2" t="str">
        <f>IFERROR(IF(INDEX(AL$1:AL710,MATCH(I711,I$1:I710,0),1)=0,"",INDEX(AL$1:AL710,MATCH(I711,I$1:I710,0),1)),"")</f>
        <v/>
      </c>
      <c r="AM711" s="2" t="str">
        <f>IFERROR(IF(INDEX(AM$1:AM710,MATCH(I711,I$1:I710,0),1)=0,"",INDEX(AM$1:AM710,MATCH(I711,I$1:I710,0),1)),"")</f>
        <v/>
      </c>
      <c r="AN711" s="2" t="str">
        <f>IFERROR(IF(INDEX(AN$1:AN710,MATCH(I711,I$1:I710,0),1)=0,"",INDEX(AN$1:AN710,MATCH(I711,I$1:I710,0),1)),"")</f>
        <v/>
      </c>
      <c r="BB711" s="4"/>
      <c r="BG711" s="5"/>
      <c r="BH711" s="4" t="str">
        <f>IF(IFERROR(VLOOKUP(F711,F712:F$1993,1,0),"")="","",COUNTIF(F:F,F711))</f>
        <v/>
      </c>
      <c r="BI711" s="4"/>
      <c r="BK711" s="5"/>
      <c r="BL711" s="5"/>
      <c r="BM711" s="5" t="str">
        <f>IF(B711="","",IF(BH711="",1+(MAX(BM$2:BM710)),""))</f>
        <v/>
      </c>
      <c r="BN711" s="5" t="str">
        <f t="shared" si="146"/>
        <v/>
      </c>
      <c r="BO711" s="5" t="str">
        <f t="shared" si="147"/>
        <v/>
      </c>
      <c r="BP711" s="15" t="str">
        <f t="shared" si="148"/>
        <v/>
      </c>
      <c r="BQ711" s="29"/>
      <c r="BR711" s="16"/>
      <c r="BS711" s="5" t="str">
        <f t="shared" si="143"/>
        <v/>
      </c>
      <c r="BU711" s="5"/>
      <c r="BV711" s="5" t="str">
        <f t="shared" si="149"/>
        <v/>
      </c>
      <c r="BW711" s="5" t="str">
        <f>IF(I711="","",IFERROR(IF(VLOOKUP(I711,I$2:I710,1,0)=0,"",""),I711))</f>
        <v/>
      </c>
      <c r="BX711" s="25" t="str">
        <f>IF(BW711="","",(IFERROR(VLOOKUP(MID(BW711,1,1),$CO$2:CS$28,3,0),0)+IFERROR(VLOOKUP(MID(BW711,2,1),CO$2:CS$28,4,0),0)+IFERROR(VLOOKUP(MID(BW711,3,1),CO$2:CS$28,5,0),0)+(ROW(BW711)/1000000000000)))</f>
        <v/>
      </c>
      <c r="BY711" s="5"/>
      <c r="BZ711" s="5">
        <v>710</v>
      </c>
      <c r="CA711" s="5" t="str">
        <f>IFERROR(VLOOKUP(BZ711,BV$2:BW1787,2,0),"")</f>
        <v/>
      </c>
      <c r="CB711" s="5"/>
      <c r="CD711" s="5"/>
      <c r="CU711" s="5" t="e">
        <f>IF(REPORTE!AH$2="si",IF(F711=VALUE(REPORTE!C$11),IF(SUM(CU712:CU$1993),CONCATENATE(INT(B711),", "),INT(B711)),""),IF(F711=VALUE(REPORTE!C$10),IF(SUM(CU712:CU$1993),CONCATENATE(INT(B711),", "),INT(B711)),""))</f>
        <v>#VALUE!</v>
      </c>
      <c r="CY711" s="5"/>
      <c r="CZ711" s="5"/>
      <c r="DA711" s="5"/>
      <c r="DB711" s="5"/>
    </row>
    <row r="712" spans="1:106" ht="15" customHeight="1" x14ac:dyDescent="0.25">
      <c r="A712" s="4" t="str">
        <f t="shared" si="145"/>
        <v/>
      </c>
      <c r="B712" s="3"/>
      <c r="G712" s="1" t="str">
        <f>IFERROR(INDEX('padron cfe'!B:B,MATCH(DATOS!F712,'padron cfe'!A:A,0),1),"")</f>
        <v/>
      </c>
      <c r="J712" s="2" t="str">
        <f>IFERROR(INDEX('padron cfe'!C:C,MATCH(DATOS!F712,'padron cfe'!A:A,0),1),"")</f>
        <v/>
      </c>
      <c r="L712" s="4" t="str">
        <f>IFERROR(IF(VLOOKUP(I712,I$2:L711,4,0)=0,"",VLOOKUP(I712,I$2:L711,4,0)),"")</f>
        <v/>
      </c>
      <c r="M712" s="4" t="str">
        <f>IFERROR(IF(VLOOKUP(I712,I$2:M711,5,0)=0,"",VLOOKUP(I712,I$2:M711,5,0)),"")</f>
        <v/>
      </c>
      <c r="S712"/>
      <c r="T712" s="2" t="str">
        <f>IFERROR(INDEX('padron cfe'!D:D,MATCH(DATOS!F712,'padron cfe'!A:A,0),1),"")</f>
        <v/>
      </c>
      <c r="AF712" s="97" t="str">
        <f>IFERROR(INDEX(bombas!F:F,MATCH(B712,bombas!I:I,0),1),"")</f>
        <v/>
      </c>
      <c r="AG712" s="6" t="str">
        <f>IFERROR(INDEX(bombas!H:H,MATCH(B712,bombas!I:I,0),1),"")</f>
        <v/>
      </c>
      <c r="AI712" s="4" t="str">
        <f t="shared" si="150"/>
        <v/>
      </c>
      <c r="AJ712" s="4"/>
      <c r="AK712" s="127" t="str">
        <f t="shared" si="144"/>
        <v/>
      </c>
      <c r="AL712" s="2" t="str">
        <f>IFERROR(IF(INDEX(AL$1:AL711,MATCH(I712,I$1:I711,0),1)=0,"",INDEX(AL$1:AL711,MATCH(I712,I$1:I711,0),1)),"")</f>
        <v/>
      </c>
      <c r="AM712" s="2" t="str">
        <f>IFERROR(IF(INDEX(AM$1:AM711,MATCH(I712,I$1:I711,0),1)=0,"",INDEX(AM$1:AM711,MATCH(I712,I$1:I711,0),1)),"")</f>
        <v/>
      </c>
      <c r="AN712" s="2" t="str">
        <f>IFERROR(IF(INDEX(AN$1:AN711,MATCH(I712,I$1:I711,0),1)=0,"",INDEX(AN$1:AN711,MATCH(I712,I$1:I711,0),1)),"")</f>
        <v/>
      </c>
      <c r="BB712" s="4"/>
      <c r="BG712" s="5"/>
      <c r="BH712" s="4" t="str">
        <f>IF(IFERROR(VLOOKUP(F712,F713:F$1993,1,0),"")="","",COUNTIF(F:F,F712))</f>
        <v/>
      </c>
      <c r="BI712" s="4"/>
      <c r="BK712" s="5"/>
      <c r="BL712" s="5"/>
      <c r="BM712" s="5" t="str">
        <f>IF(B712="","",IF(BH712="",1+(MAX(BM$2:BM711)),""))</f>
        <v/>
      </c>
      <c r="BN712" s="5" t="str">
        <f t="shared" si="146"/>
        <v/>
      </c>
      <c r="BO712" s="5" t="str">
        <f t="shared" si="147"/>
        <v/>
      </c>
      <c r="BP712" s="15" t="str">
        <f t="shared" si="148"/>
        <v/>
      </c>
      <c r="BQ712" s="29"/>
      <c r="BR712" s="16"/>
      <c r="BS712" s="5" t="str">
        <f t="shared" si="143"/>
        <v/>
      </c>
      <c r="BU712" s="5"/>
      <c r="BV712" s="5" t="str">
        <f t="shared" si="149"/>
        <v/>
      </c>
      <c r="BW712" s="5" t="str">
        <f>IF(I712="","",IFERROR(IF(VLOOKUP(I712,I$2:I711,1,0)=0,"",""),I712))</f>
        <v/>
      </c>
      <c r="BX712" s="25" t="str">
        <f>IF(BW712="","",(IFERROR(VLOOKUP(MID(BW712,1,1),$CO$2:CS$28,3,0),0)+IFERROR(VLOOKUP(MID(BW712,2,1),CO$2:CS$28,4,0),0)+IFERROR(VLOOKUP(MID(BW712,3,1),CO$2:CS$28,5,0),0)+(ROW(BW712)/1000000000000)))</f>
        <v/>
      </c>
      <c r="BY712" s="5"/>
      <c r="BZ712" s="5">
        <v>711</v>
      </c>
      <c r="CA712" s="5" t="str">
        <f>IFERROR(VLOOKUP(BZ712,BV$2:BW1788,2,0),"")</f>
        <v/>
      </c>
      <c r="CB712" s="5"/>
      <c r="CD712" s="5"/>
      <c r="CU712" s="5" t="e">
        <f>IF(REPORTE!AH$2="si",IF(F712=VALUE(REPORTE!C$11),IF(SUM(CU713:CU$1993),CONCATENATE(INT(B712),", "),INT(B712)),""),IF(F712=VALUE(REPORTE!C$10),IF(SUM(CU713:CU$1993),CONCATENATE(INT(B712),", "),INT(B712)),""))</f>
        <v>#VALUE!</v>
      </c>
      <c r="CY712" s="5"/>
      <c r="CZ712" s="5"/>
      <c r="DA712" s="5"/>
      <c r="DB712" s="5"/>
    </row>
    <row r="713" spans="1:106" ht="15" customHeight="1" x14ac:dyDescent="0.25">
      <c r="A713" s="4" t="str">
        <f t="shared" si="145"/>
        <v/>
      </c>
      <c r="B713" s="3"/>
      <c r="G713" s="1" t="str">
        <f>IFERROR(INDEX('padron cfe'!B:B,MATCH(DATOS!F713,'padron cfe'!A:A,0),1),"")</f>
        <v/>
      </c>
      <c r="J713" s="2" t="str">
        <f>IFERROR(INDEX('padron cfe'!C:C,MATCH(DATOS!F713,'padron cfe'!A:A,0),1),"")</f>
        <v/>
      </c>
      <c r="L713" s="4" t="str">
        <f>IFERROR(IF(VLOOKUP(I713,I$2:L712,4,0)=0,"",VLOOKUP(I713,I$2:L712,4,0)),"")</f>
        <v/>
      </c>
      <c r="M713" s="4" t="str">
        <f>IFERROR(IF(VLOOKUP(I713,I$2:M712,5,0)=0,"",VLOOKUP(I713,I$2:M712,5,0)),"")</f>
        <v/>
      </c>
      <c r="S713"/>
      <c r="T713" s="2" t="str">
        <f>IFERROR(INDEX('padron cfe'!D:D,MATCH(DATOS!F713,'padron cfe'!A:A,0),1),"")</f>
        <v/>
      </c>
      <c r="AF713" s="97" t="str">
        <f>IFERROR(INDEX(bombas!F:F,MATCH(B713,bombas!I:I,0),1),"")</f>
        <v/>
      </c>
      <c r="AG713" s="6" t="str">
        <f>IFERROR(INDEX(bombas!H:H,MATCH(B713,bombas!I:I,0),1),"")</f>
        <v/>
      </c>
      <c r="AI713" s="4" t="str">
        <f t="shared" si="150"/>
        <v/>
      </c>
      <c r="AJ713" s="4"/>
      <c r="AK713" s="127" t="str">
        <f t="shared" si="144"/>
        <v/>
      </c>
      <c r="AL713" s="2" t="str">
        <f>IFERROR(IF(INDEX(AL$1:AL712,MATCH(I713,I$1:I712,0),1)=0,"",INDEX(AL$1:AL712,MATCH(I713,I$1:I712,0),1)),"")</f>
        <v/>
      </c>
      <c r="AM713" s="2" t="str">
        <f>IFERROR(IF(INDEX(AM$1:AM712,MATCH(I713,I$1:I712,0),1)=0,"",INDEX(AM$1:AM712,MATCH(I713,I$1:I712,0),1)),"")</f>
        <v/>
      </c>
      <c r="AN713" s="2" t="str">
        <f>IFERROR(IF(INDEX(AN$1:AN712,MATCH(I713,I$1:I712,0),1)=0,"",INDEX(AN$1:AN712,MATCH(I713,I$1:I712,0),1)),"")</f>
        <v/>
      </c>
      <c r="BB713" s="4"/>
      <c r="BG713" s="5"/>
      <c r="BH713" s="4" t="str">
        <f>IF(IFERROR(VLOOKUP(F713,F714:F$1993,1,0),"")="","",COUNTIF(F:F,F713))</f>
        <v/>
      </c>
      <c r="BI713" s="4"/>
      <c r="BK713" s="5"/>
      <c r="BL713" s="5"/>
      <c r="BM713" s="5" t="str">
        <f>IF(B713="","",IF(BH713="",1+(MAX(BM$2:BM712)),""))</f>
        <v/>
      </c>
      <c r="BN713" s="5" t="str">
        <f t="shared" si="146"/>
        <v/>
      </c>
      <c r="BO713" s="5" t="str">
        <f t="shared" si="147"/>
        <v/>
      </c>
      <c r="BP713" s="15" t="str">
        <f t="shared" si="148"/>
        <v/>
      </c>
      <c r="BQ713" s="29"/>
      <c r="BR713" s="16"/>
      <c r="BS713" s="5" t="str">
        <f t="shared" si="143"/>
        <v/>
      </c>
      <c r="BU713" s="5"/>
      <c r="BV713" s="5" t="str">
        <f t="shared" si="149"/>
        <v/>
      </c>
      <c r="BW713" s="5" t="str">
        <f>IF(I713="","",IFERROR(IF(VLOOKUP(I713,I$2:I712,1,0)=0,"",""),I713))</f>
        <v/>
      </c>
      <c r="BX713" s="25" t="str">
        <f>IF(BW713="","",(IFERROR(VLOOKUP(MID(BW713,1,1),$CO$2:CS$28,3,0),0)+IFERROR(VLOOKUP(MID(BW713,2,1),CO$2:CS$28,4,0),0)+IFERROR(VLOOKUP(MID(BW713,3,1),CO$2:CS$28,5,0),0)+(ROW(BW713)/1000000000000)))</f>
        <v/>
      </c>
      <c r="BY713" s="5"/>
      <c r="BZ713" s="5">
        <v>712</v>
      </c>
      <c r="CA713" s="5" t="str">
        <f>IFERROR(VLOOKUP(BZ713,BV$2:BW1789,2,0),"")</f>
        <v/>
      </c>
      <c r="CB713" s="5"/>
      <c r="CD713" s="5"/>
      <c r="CU713" s="5" t="e">
        <f>IF(REPORTE!AH$2="si",IF(F713=VALUE(REPORTE!C$11),IF(SUM(CU714:CU$1993),CONCATENATE(INT(B713),", "),INT(B713)),""),IF(F713=VALUE(REPORTE!C$10),IF(SUM(CU714:CU$1993),CONCATENATE(INT(B713),", "),INT(B713)),""))</f>
        <v>#VALUE!</v>
      </c>
      <c r="CY713" s="5"/>
      <c r="CZ713" s="5"/>
      <c r="DA713" s="5"/>
      <c r="DB713" s="5"/>
    </row>
    <row r="714" spans="1:106" ht="15" customHeight="1" x14ac:dyDescent="0.25">
      <c r="A714" s="4" t="str">
        <f t="shared" si="145"/>
        <v/>
      </c>
      <c r="B714" s="3"/>
      <c r="G714" s="1" t="str">
        <f>IFERROR(INDEX('padron cfe'!B:B,MATCH(DATOS!F714,'padron cfe'!A:A,0),1),"")</f>
        <v/>
      </c>
      <c r="J714" s="2" t="str">
        <f>IFERROR(INDEX('padron cfe'!C:C,MATCH(DATOS!F714,'padron cfe'!A:A,0),1),"")</f>
        <v/>
      </c>
      <c r="L714" s="4" t="str">
        <f>IFERROR(IF(VLOOKUP(I714,I$2:L713,4,0)=0,"",VLOOKUP(I714,I$2:L713,4,0)),"")</f>
        <v/>
      </c>
      <c r="M714" s="4" t="str">
        <f>IFERROR(IF(VLOOKUP(I714,I$2:M713,5,0)=0,"",VLOOKUP(I714,I$2:M713,5,0)),"")</f>
        <v/>
      </c>
      <c r="S714"/>
      <c r="T714" s="2" t="str">
        <f>IFERROR(INDEX('padron cfe'!D:D,MATCH(DATOS!F714,'padron cfe'!A:A,0),1),"")</f>
        <v/>
      </c>
      <c r="AF714" s="97" t="str">
        <f>IFERROR(INDEX(bombas!F:F,MATCH(B714,bombas!I:I,0),1),"")</f>
        <v/>
      </c>
      <c r="AG714" s="6" t="str">
        <f>IFERROR(INDEX(bombas!H:H,MATCH(B714,bombas!I:I,0),1),"")</f>
        <v/>
      </c>
      <c r="AI714" s="4" t="str">
        <f t="shared" si="150"/>
        <v/>
      </c>
      <c r="AJ714" s="4"/>
      <c r="AK714" s="127" t="str">
        <f t="shared" si="144"/>
        <v/>
      </c>
      <c r="AL714" s="2" t="str">
        <f>IFERROR(IF(INDEX(AL$1:AL713,MATCH(I714,I$1:I713,0),1)=0,"",INDEX(AL$1:AL713,MATCH(I714,I$1:I713,0),1)),"")</f>
        <v/>
      </c>
      <c r="AM714" s="2" t="str">
        <f>IFERROR(IF(INDEX(AM$1:AM713,MATCH(I714,I$1:I713,0),1)=0,"",INDEX(AM$1:AM713,MATCH(I714,I$1:I713,0),1)),"")</f>
        <v/>
      </c>
      <c r="AN714" s="2" t="str">
        <f>IFERROR(IF(INDEX(AN$1:AN713,MATCH(I714,I$1:I713,0),1)=0,"",INDEX(AN$1:AN713,MATCH(I714,I$1:I713,0),1)),"")</f>
        <v/>
      </c>
      <c r="BB714" s="4"/>
      <c r="BG714" s="5"/>
      <c r="BH714" s="4" t="str">
        <f>IF(IFERROR(VLOOKUP(F714,F715:F$1993,1,0),"")="","",COUNTIF(F:F,F714))</f>
        <v/>
      </c>
      <c r="BI714" s="4"/>
      <c r="BK714" s="5"/>
      <c r="BL714" s="5"/>
      <c r="BM714" s="5" t="str">
        <f>IF(B714="","",IF(BH714="",1+(MAX(BM$2:BM713)),""))</f>
        <v/>
      </c>
      <c r="BN714" s="5" t="str">
        <f t="shared" si="146"/>
        <v/>
      </c>
      <c r="BO714" s="5" t="str">
        <f t="shared" si="147"/>
        <v/>
      </c>
      <c r="BP714" s="15" t="str">
        <f t="shared" si="148"/>
        <v/>
      </c>
      <c r="BQ714" s="29"/>
      <c r="BR714" s="16"/>
      <c r="BS714" s="5" t="str">
        <f t="shared" si="143"/>
        <v/>
      </c>
      <c r="BU714" s="5"/>
      <c r="BV714" s="5" t="str">
        <f t="shared" si="149"/>
        <v/>
      </c>
      <c r="BW714" s="5" t="str">
        <f>IF(I714="","",IFERROR(IF(VLOOKUP(I714,I$2:I713,1,0)=0,"",""),I714))</f>
        <v/>
      </c>
      <c r="BX714" s="25" t="str">
        <f>IF(BW714="","",(IFERROR(VLOOKUP(MID(BW714,1,1),$CO$2:CS$28,3,0),0)+IFERROR(VLOOKUP(MID(BW714,2,1),CO$2:CS$28,4,0),0)+IFERROR(VLOOKUP(MID(BW714,3,1),CO$2:CS$28,5,0),0)+(ROW(BW714)/1000000000000)))</f>
        <v/>
      </c>
      <c r="BY714" s="5"/>
      <c r="BZ714" s="5">
        <v>713</v>
      </c>
      <c r="CA714" s="5" t="str">
        <f>IFERROR(VLOOKUP(BZ714,BV$2:BW1790,2,0),"")</f>
        <v/>
      </c>
      <c r="CB714" s="5"/>
      <c r="CD714" s="5"/>
      <c r="CU714" s="5" t="e">
        <f>IF(REPORTE!AH$2="si",IF(F714=VALUE(REPORTE!C$11),IF(SUM(CU715:CU$1993),CONCATENATE(INT(B714),", "),INT(B714)),""),IF(F714=VALUE(REPORTE!C$10),IF(SUM(CU715:CU$1993),CONCATENATE(INT(B714),", "),INT(B714)),""))</f>
        <v>#VALUE!</v>
      </c>
      <c r="CY714" s="5"/>
      <c r="CZ714" s="5"/>
      <c r="DA714" s="5"/>
      <c r="DB714" s="5"/>
    </row>
    <row r="715" spans="1:106" ht="15" customHeight="1" x14ac:dyDescent="0.25">
      <c r="A715" s="4" t="str">
        <f t="shared" si="145"/>
        <v/>
      </c>
      <c r="B715" s="3"/>
      <c r="G715" s="1" t="str">
        <f>IFERROR(INDEX('padron cfe'!B:B,MATCH(DATOS!F715,'padron cfe'!A:A,0),1),"")</f>
        <v/>
      </c>
      <c r="J715" s="2" t="str">
        <f>IFERROR(INDEX('padron cfe'!C:C,MATCH(DATOS!F715,'padron cfe'!A:A,0),1),"")</f>
        <v/>
      </c>
      <c r="L715" s="4" t="str">
        <f>IFERROR(IF(VLOOKUP(I715,I$2:L714,4,0)=0,"",VLOOKUP(I715,I$2:L714,4,0)),"")</f>
        <v/>
      </c>
      <c r="M715" s="4" t="str">
        <f>IFERROR(IF(VLOOKUP(I715,I$2:M714,5,0)=0,"",VLOOKUP(I715,I$2:M714,5,0)),"")</f>
        <v/>
      </c>
      <c r="S715"/>
      <c r="T715" s="2" t="str">
        <f>IFERROR(INDEX('padron cfe'!D:D,MATCH(DATOS!F715,'padron cfe'!A:A,0),1),"")</f>
        <v/>
      </c>
      <c r="AF715" s="97" t="str">
        <f>IFERROR(INDEX(bombas!F:F,MATCH(B715,bombas!I:I,0),1),"")</f>
        <v/>
      </c>
      <c r="AG715" s="6" t="str">
        <f>IFERROR(INDEX(bombas!H:H,MATCH(B715,bombas!I:I,0),1),"")</f>
        <v/>
      </c>
      <c r="AI715" s="4" t="str">
        <f t="shared" si="150"/>
        <v/>
      </c>
      <c r="AJ715" s="4"/>
      <c r="AK715" s="127" t="str">
        <f t="shared" si="144"/>
        <v/>
      </c>
      <c r="AL715" s="2" t="str">
        <f>IFERROR(IF(INDEX(AL$1:AL714,MATCH(I715,I$1:I714,0),1)=0,"",INDEX(AL$1:AL714,MATCH(I715,I$1:I714,0),1)),"")</f>
        <v/>
      </c>
      <c r="AM715" s="2" t="str">
        <f>IFERROR(IF(INDEX(AM$1:AM714,MATCH(I715,I$1:I714,0),1)=0,"",INDEX(AM$1:AM714,MATCH(I715,I$1:I714,0),1)),"")</f>
        <v/>
      </c>
      <c r="AN715" s="2" t="str">
        <f>IFERROR(IF(INDEX(AN$1:AN714,MATCH(I715,I$1:I714,0),1)=0,"",INDEX(AN$1:AN714,MATCH(I715,I$1:I714,0),1)),"")</f>
        <v/>
      </c>
      <c r="BB715" s="4"/>
      <c r="BG715" s="5"/>
      <c r="BH715" s="4" t="str">
        <f>IF(IFERROR(VLOOKUP(F715,F716:F$1993,1,0),"")="","",COUNTIF(F:F,F715))</f>
        <v/>
      </c>
      <c r="BI715" s="4"/>
      <c r="BK715" s="5"/>
      <c r="BL715" s="5"/>
      <c r="BM715" s="5" t="str">
        <f>IF(B715="","",IF(BH715="",1+(MAX(BM$2:BM714)),""))</f>
        <v/>
      </c>
      <c r="BN715" s="5" t="str">
        <f t="shared" si="146"/>
        <v/>
      </c>
      <c r="BO715" s="5" t="str">
        <f t="shared" si="147"/>
        <v/>
      </c>
      <c r="BP715" s="15" t="str">
        <f t="shared" si="148"/>
        <v/>
      </c>
      <c r="BQ715" s="29"/>
      <c r="BR715" s="16"/>
      <c r="BS715" s="5" t="str">
        <f t="shared" si="143"/>
        <v/>
      </c>
      <c r="BU715" s="5"/>
      <c r="BV715" s="5" t="str">
        <f t="shared" si="149"/>
        <v/>
      </c>
      <c r="BW715" s="5" t="str">
        <f>IF(I715="","",IFERROR(IF(VLOOKUP(I715,I$2:I714,1,0)=0,"",""),I715))</f>
        <v/>
      </c>
      <c r="BX715" s="25" t="str">
        <f>IF(BW715="","",(IFERROR(VLOOKUP(MID(BW715,1,1),$CO$2:CS$28,3,0),0)+IFERROR(VLOOKUP(MID(BW715,2,1),CO$2:CS$28,4,0),0)+IFERROR(VLOOKUP(MID(BW715,3,1),CO$2:CS$28,5,0),0)+(ROW(BW715)/1000000000000)))</f>
        <v/>
      </c>
      <c r="BY715" s="5"/>
      <c r="BZ715" s="5">
        <v>714</v>
      </c>
      <c r="CA715" s="5" t="str">
        <f>IFERROR(VLOOKUP(BZ715,BV$2:BW1791,2,0),"")</f>
        <v/>
      </c>
      <c r="CB715" s="5"/>
      <c r="CD715" s="5"/>
      <c r="CU715" s="5" t="e">
        <f>IF(REPORTE!AH$2="si",IF(F715=VALUE(REPORTE!C$11),IF(SUM(CU716:CU$1993),CONCATENATE(INT(B715),", "),INT(B715)),""),IF(F715=VALUE(REPORTE!C$10),IF(SUM(CU716:CU$1993),CONCATENATE(INT(B715),", "),INT(B715)),""))</f>
        <v>#VALUE!</v>
      </c>
      <c r="CY715" s="5"/>
      <c r="CZ715" s="5"/>
      <c r="DA715" s="5"/>
      <c r="DB715" s="5"/>
    </row>
    <row r="716" spans="1:106" ht="15" customHeight="1" x14ac:dyDescent="0.25">
      <c r="A716" s="4" t="str">
        <f t="shared" si="145"/>
        <v/>
      </c>
      <c r="B716" s="3"/>
      <c r="G716" s="1" t="str">
        <f>IFERROR(INDEX('padron cfe'!B:B,MATCH(DATOS!F716,'padron cfe'!A:A,0),1),"")</f>
        <v/>
      </c>
      <c r="J716" s="2" t="str">
        <f>IFERROR(INDEX('padron cfe'!C:C,MATCH(DATOS!F716,'padron cfe'!A:A,0),1),"")</f>
        <v/>
      </c>
      <c r="L716" s="4" t="str">
        <f>IFERROR(IF(VLOOKUP(I716,I$2:L715,4,0)=0,"",VLOOKUP(I716,I$2:L715,4,0)),"")</f>
        <v/>
      </c>
      <c r="M716" s="4" t="str">
        <f>IFERROR(IF(VLOOKUP(I716,I$2:M715,5,0)=0,"",VLOOKUP(I716,I$2:M715,5,0)),"")</f>
        <v/>
      </c>
      <c r="S716"/>
      <c r="T716" s="2" t="str">
        <f>IFERROR(INDEX('padron cfe'!D:D,MATCH(DATOS!F716,'padron cfe'!A:A,0),1),"")</f>
        <v/>
      </c>
      <c r="AF716" s="97" t="str">
        <f>IFERROR(INDEX(bombas!F:F,MATCH(B716,bombas!I:I,0),1),"")</f>
        <v/>
      </c>
      <c r="AG716" s="6" t="str">
        <f>IFERROR(INDEX(bombas!H:H,MATCH(B716,bombas!I:I,0),1),"")</f>
        <v/>
      </c>
      <c r="AI716" s="4" t="str">
        <f t="shared" si="150"/>
        <v/>
      </c>
      <c r="AJ716" s="4"/>
      <c r="AK716" s="127" t="str">
        <f t="shared" si="144"/>
        <v/>
      </c>
      <c r="AL716" s="2" t="str">
        <f>IFERROR(IF(INDEX(AL$1:AL715,MATCH(I716,I$1:I715,0),1)=0,"",INDEX(AL$1:AL715,MATCH(I716,I$1:I715,0),1)),"")</f>
        <v/>
      </c>
      <c r="AM716" s="2" t="str">
        <f>IFERROR(IF(INDEX(AM$1:AM715,MATCH(I716,I$1:I715,0),1)=0,"",INDEX(AM$1:AM715,MATCH(I716,I$1:I715,0),1)),"")</f>
        <v/>
      </c>
      <c r="AN716" s="2" t="str">
        <f>IFERROR(IF(INDEX(AN$1:AN715,MATCH(I716,I$1:I715,0),1)=0,"",INDEX(AN$1:AN715,MATCH(I716,I$1:I715,0),1)),"")</f>
        <v/>
      </c>
      <c r="BB716" s="4"/>
      <c r="BG716" s="5"/>
      <c r="BH716" s="4" t="str">
        <f>IF(IFERROR(VLOOKUP(F716,F717:F$1993,1,0),"")="","",COUNTIF(F:F,F716))</f>
        <v/>
      </c>
      <c r="BI716" s="4"/>
      <c r="BK716" s="5"/>
      <c r="BL716" s="5"/>
      <c r="BM716" s="5" t="str">
        <f>IF(B716="","",IF(BH716="",1+(MAX(BM$2:BM715)),""))</f>
        <v/>
      </c>
      <c r="BN716" s="5" t="str">
        <f t="shared" si="146"/>
        <v/>
      </c>
      <c r="BO716" s="5" t="str">
        <f t="shared" si="147"/>
        <v/>
      </c>
      <c r="BP716" s="15" t="str">
        <f t="shared" si="148"/>
        <v/>
      </c>
      <c r="BQ716" s="29"/>
      <c r="BR716" s="16"/>
      <c r="BS716" s="5" t="str">
        <f t="shared" si="143"/>
        <v/>
      </c>
      <c r="BU716" s="5"/>
      <c r="BV716" s="5" t="str">
        <f t="shared" si="149"/>
        <v/>
      </c>
      <c r="BW716" s="5" t="str">
        <f>IF(I716="","",IFERROR(IF(VLOOKUP(I716,I$2:I715,1,0)=0,"",""),I716))</f>
        <v/>
      </c>
      <c r="BX716" s="25" t="str">
        <f>IF(BW716="","",(IFERROR(VLOOKUP(MID(BW716,1,1),$CO$2:CS$28,3,0),0)+IFERROR(VLOOKUP(MID(BW716,2,1),CO$2:CS$28,4,0),0)+IFERROR(VLOOKUP(MID(BW716,3,1),CO$2:CS$28,5,0),0)+(ROW(BW716)/1000000000000)))</f>
        <v/>
      </c>
      <c r="BY716" s="5"/>
      <c r="BZ716" s="5">
        <v>715</v>
      </c>
      <c r="CA716" s="5" t="str">
        <f>IFERROR(VLOOKUP(BZ716,BV$2:BW1792,2,0),"")</f>
        <v/>
      </c>
      <c r="CB716" s="5"/>
      <c r="CD716" s="5"/>
      <c r="CU716" s="5" t="e">
        <f>IF(REPORTE!AH$2="si",IF(F716=VALUE(REPORTE!C$11),IF(SUM(CU717:CU$1993),CONCATENATE(INT(B716),", "),INT(B716)),""),IF(F716=VALUE(REPORTE!C$10),IF(SUM(CU717:CU$1993),CONCATENATE(INT(B716),", "),INT(B716)),""))</f>
        <v>#VALUE!</v>
      </c>
      <c r="CV716" s="5" t="e">
        <f>CONCATENATE(CU716,CU717,CU718,CU719,CU720,CU721,CU722,CU723,CU724,CU725,CU726,CU727,CU728,CU729,CU730,CU731,CU732,CU733,CU734,CU735,CU736,CU737,CU738,CU739,CU740,CU741,CU742,CU743,CU744,CU745,CU746,CU747,CU748,CU749,CU750,CU751,CU752,CU753,CU754,CU755,CU756,CU757)</f>
        <v>#VALUE!</v>
      </c>
      <c r="CY716" s="5"/>
      <c r="CZ716" s="5"/>
      <c r="DA716" s="5"/>
      <c r="DB716" s="5"/>
    </row>
    <row r="717" spans="1:106" ht="15" customHeight="1" x14ac:dyDescent="0.25">
      <c r="A717" s="4" t="str">
        <f t="shared" si="145"/>
        <v/>
      </c>
      <c r="B717" s="3"/>
      <c r="G717" s="1" t="str">
        <f>IFERROR(INDEX('padron cfe'!B:B,MATCH(DATOS!F717,'padron cfe'!A:A,0),1),"")</f>
        <v/>
      </c>
      <c r="J717" s="2" t="str">
        <f>IFERROR(INDEX('padron cfe'!C:C,MATCH(DATOS!F717,'padron cfe'!A:A,0),1),"")</f>
        <v/>
      </c>
      <c r="L717" s="4" t="str">
        <f>IFERROR(IF(VLOOKUP(I717,I$2:L716,4,0)=0,"",VLOOKUP(I717,I$2:L716,4,0)),"")</f>
        <v/>
      </c>
      <c r="M717" s="4" t="str">
        <f>IFERROR(IF(VLOOKUP(I717,I$2:M716,5,0)=0,"",VLOOKUP(I717,I$2:M716,5,0)),"")</f>
        <v/>
      </c>
      <c r="S717"/>
      <c r="T717" s="2" t="str">
        <f>IFERROR(INDEX('padron cfe'!D:D,MATCH(DATOS!F717,'padron cfe'!A:A,0),1),"")</f>
        <v/>
      </c>
      <c r="AF717" s="97" t="str">
        <f>IFERROR(INDEX(bombas!F:F,MATCH(B717,bombas!I:I,0),1),"")</f>
        <v/>
      </c>
      <c r="AG717" s="6" t="str">
        <f>IFERROR(INDEX(bombas!H:H,MATCH(B717,bombas!I:I,0),1),"")</f>
        <v/>
      </c>
      <c r="AI717" s="4" t="str">
        <f t="shared" si="150"/>
        <v/>
      </c>
      <c r="AJ717" s="4"/>
      <c r="AK717" s="127" t="str">
        <f t="shared" si="144"/>
        <v/>
      </c>
      <c r="AL717" s="2" t="str">
        <f>IFERROR(IF(INDEX(AL$1:AL716,MATCH(I717,I$1:I716,0),1)=0,"",INDEX(AL$1:AL716,MATCH(I717,I$1:I716,0),1)),"")</f>
        <v/>
      </c>
      <c r="AM717" s="2" t="str">
        <f>IFERROR(IF(INDEX(AM$1:AM716,MATCH(I717,I$1:I716,0),1)=0,"",INDEX(AM$1:AM716,MATCH(I717,I$1:I716,0),1)),"")</f>
        <v/>
      </c>
      <c r="AN717" s="2" t="str">
        <f>IFERROR(IF(INDEX(AN$1:AN716,MATCH(I717,I$1:I716,0),1)=0,"",INDEX(AN$1:AN716,MATCH(I717,I$1:I716,0),1)),"")</f>
        <v/>
      </c>
      <c r="BB717" s="4"/>
      <c r="BG717" s="5"/>
      <c r="BH717" s="4" t="str">
        <f>IF(IFERROR(VLOOKUP(F717,F718:F$1993,1,0),"")="","",COUNTIF(F:F,F717))</f>
        <v/>
      </c>
      <c r="BI717" s="4"/>
      <c r="BK717" s="5"/>
      <c r="BL717" s="5"/>
      <c r="BM717" s="5" t="str">
        <f>IF(B717="","",IF(BH717="",1+(MAX(BM$2:BM716)),""))</f>
        <v/>
      </c>
      <c r="BN717" s="5" t="str">
        <f t="shared" si="146"/>
        <v/>
      </c>
      <c r="BO717" s="5" t="str">
        <f t="shared" si="147"/>
        <v/>
      </c>
      <c r="BP717" s="15" t="str">
        <f t="shared" si="148"/>
        <v/>
      </c>
      <c r="BQ717" s="29"/>
      <c r="BR717" s="16"/>
      <c r="BS717" s="5" t="str">
        <f t="shared" si="143"/>
        <v/>
      </c>
      <c r="BU717" s="5"/>
      <c r="BV717" s="5" t="str">
        <f t="shared" si="149"/>
        <v/>
      </c>
      <c r="BW717" s="5" t="str">
        <f>IF(I717="","",IFERROR(IF(VLOOKUP(I717,I$2:I716,1,0)=0,"",""),I717))</f>
        <v/>
      </c>
      <c r="BX717" s="25" t="str">
        <f>IF(BW717="","",(IFERROR(VLOOKUP(MID(BW717,1,1),$CO$2:CS$28,3,0),0)+IFERROR(VLOOKUP(MID(BW717,2,1),CO$2:CS$28,4,0),0)+IFERROR(VLOOKUP(MID(BW717,3,1),CO$2:CS$28,5,0),0)+(ROW(BW717)/1000000000000)))</f>
        <v/>
      </c>
      <c r="BY717" s="5"/>
      <c r="BZ717" s="5">
        <v>716</v>
      </c>
      <c r="CA717" s="5" t="str">
        <f>IFERROR(VLOOKUP(BZ717,BV$2:BW1793,2,0),"")</f>
        <v/>
      </c>
      <c r="CB717" s="5"/>
      <c r="CD717" s="5"/>
      <c r="CU717" s="5" t="e">
        <f>IF(REPORTE!AH$2="si",IF(F717=VALUE(REPORTE!C$11),IF(SUM(CU718:CU$1993),CONCATENATE(INT(B717),", "),INT(B717)),""),IF(F717=VALUE(REPORTE!C$10),IF(SUM(CU718:CU$1993),CONCATENATE(INT(B717),", "),INT(B717)),""))</f>
        <v>#VALUE!</v>
      </c>
      <c r="CY717" s="5"/>
      <c r="CZ717" s="5"/>
      <c r="DA717" s="5"/>
      <c r="DB717" s="5"/>
    </row>
    <row r="718" spans="1:106" ht="15" customHeight="1" x14ac:dyDescent="0.25">
      <c r="A718" s="4" t="str">
        <f t="shared" si="145"/>
        <v/>
      </c>
      <c r="B718" s="3"/>
      <c r="G718" s="1" t="str">
        <f>IFERROR(INDEX('padron cfe'!B:B,MATCH(DATOS!F718,'padron cfe'!A:A,0),1),"")</f>
        <v/>
      </c>
      <c r="J718" s="2" t="str">
        <f>IFERROR(INDEX('padron cfe'!C:C,MATCH(DATOS!F718,'padron cfe'!A:A,0),1),"")</f>
        <v/>
      </c>
      <c r="L718" s="4" t="str">
        <f>IFERROR(IF(VLOOKUP(I718,I$2:L717,4,0)=0,"",VLOOKUP(I718,I$2:L717,4,0)),"")</f>
        <v/>
      </c>
      <c r="M718" s="4" t="str">
        <f>IFERROR(IF(VLOOKUP(I718,I$2:M717,5,0)=0,"",VLOOKUP(I718,I$2:M717,5,0)),"")</f>
        <v/>
      </c>
      <c r="S718"/>
      <c r="T718" s="2" t="str">
        <f>IFERROR(INDEX('padron cfe'!D:D,MATCH(DATOS!F718,'padron cfe'!A:A,0),1),"")</f>
        <v/>
      </c>
      <c r="AF718" s="97" t="str">
        <f>IFERROR(INDEX(bombas!F:F,MATCH(B718,bombas!I:I,0),1),"")</f>
        <v/>
      </c>
      <c r="AG718" s="6" t="str">
        <f>IFERROR(INDEX(bombas!H:H,MATCH(B718,bombas!I:I,0),1),"")</f>
        <v/>
      </c>
      <c r="AI718" s="4" t="str">
        <f t="shared" si="150"/>
        <v/>
      </c>
      <c r="AJ718" s="4"/>
      <c r="AK718" s="127" t="str">
        <f t="shared" si="144"/>
        <v/>
      </c>
      <c r="AL718" s="2" t="str">
        <f>IFERROR(IF(INDEX(AL$1:AL717,MATCH(I718,I$1:I717,0),1)=0,"",INDEX(AL$1:AL717,MATCH(I718,I$1:I717,0),1)),"")</f>
        <v/>
      </c>
      <c r="AM718" s="2" t="str">
        <f>IFERROR(IF(INDEX(AM$1:AM717,MATCH(I718,I$1:I717,0),1)=0,"",INDEX(AM$1:AM717,MATCH(I718,I$1:I717,0),1)),"")</f>
        <v/>
      </c>
      <c r="AN718" s="2" t="str">
        <f>IFERROR(IF(INDEX(AN$1:AN717,MATCH(I718,I$1:I717,0),1)=0,"",INDEX(AN$1:AN717,MATCH(I718,I$1:I717,0),1)),"")</f>
        <v/>
      </c>
      <c r="BB718" s="4"/>
      <c r="BG718" s="5"/>
      <c r="BH718" s="4" t="str">
        <f>IF(IFERROR(VLOOKUP(F718,F719:F$1993,1,0),"")="","",COUNTIF(F:F,F718))</f>
        <v/>
      </c>
      <c r="BI718" s="4"/>
      <c r="BK718" s="5"/>
      <c r="BL718" s="5"/>
      <c r="BM718" s="5" t="str">
        <f>IF(B718="","",IF(BH718="",1+(MAX(BM$2:BM717)),""))</f>
        <v/>
      </c>
      <c r="BN718" s="5" t="str">
        <f t="shared" si="146"/>
        <v/>
      </c>
      <c r="BO718" s="5" t="str">
        <f t="shared" si="147"/>
        <v/>
      </c>
      <c r="BP718" s="15" t="str">
        <f t="shared" si="148"/>
        <v/>
      </c>
      <c r="BQ718" s="29"/>
      <c r="BR718" s="16"/>
      <c r="BS718" s="5" t="str">
        <f t="shared" si="143"/>
        <v/>
      </c>
      <c r="BU718" s="5"/>
      <c r="BV718" s="5" t="str">
        <f t="shared" si="149"/>
        <v/>
      </c>
      <c r="BW718" s="5" t="str">
        <f>IF(I718="","",IFERROR(IF(VLOOKUP(I718,I$2:I717,1,0)=0,"",""),I718))</f>
        <v/>
      </c>
      <c r="BX718" s="25" t="str">
        <f>IF(BW718="","",(IFERROR(VLOOKUP(MID(BW718,1,1),$CO$2:CS$28,3,0),0)+IFERROR(VLOOKUP(MID(BW718,2,1),CO$2:CS$28,4,0),0)+IFERROR(VLOOKUP(MID(BW718,3,1),CO$2:CS$28,5,0),0)+(ROW(BW718)/1000000000000)))</f>
        <v/>
      </c>
      <c r="BY718" s="5"/>
      <c r="BZ718" s="5">
        <v>717</v>
      </c>
      <c r="CA718" s="5" t="str">
        <f>IFERROR(VLOOKUP(BZ718,BV$2:BW1794,2,0),"")</f>
        <v/>
      </c>
      <c r="CB718" s="5"/>
      <c r="CD718" s="5"/>
      <c r="CU718" s="5" t="e">
        <f>IF(REPORTE!AH$2="si",IF(F718=VALUE(REPORTE!C$11),IF(SUM(CU719:CU$1993),CONCATENATE(INT(B718),", "),INT(B718)),""),IF(F718=VALUE(REPORTE!C$10),IF(SUM(CU719:CU$1993),CONCATENATE(INT(B718),", "),INT(B718)),""))</f>
        <v>#VALUE!</v>
      </c>
      <c r="CY718" s="5"/>
      <c r="CZ718" s="5"/>
      <c r="DA718" s="5"/>
      <c r="DB718" s="5"/>
    </row>
    <row r="719" spans="1:106" ht="15" customHeight="1" x14ac:dyDescent="0.25">
      <c r="A719" s="4" t="str">
        <f t="shared" si="145"/>
        <v/>
      </c>
      <c r="B719" s="3"/>
      <c r="G719" s="1" t="str">
        <f>IFERROR(INDEX('padron cfe'!B:B,MATCH(DATOS!F719,'padron cfe'!A:A,0),1),"")</f>
        <v/>
      </c>
      <c r="J719" s="2" t="str">
        <f>IFERROR(INDEX('padron cfe'!C:C,MATCH(DATOS!F719,'padron cfe'!A:A,0),1),"")</f>
        <v/>
      </c>
      <c r="L719" s="4" t="str">
        <f>IFERROR(IF(VLOOKUP(I719,I$2:L718,4,0)=0,"",VLOOKUP(I719,I$2:L718,4,0)),"")</f>
        <v/>
      </c>
      <c r="M719" s="4" t="str">
        <f>IFERROR(IF(VLOOKUP(I719,I$2:M718,5,0)=0,"",VLOOKUP(I719,I$2:M718,5,0)),"")</f>
        <v/>
      </c>
      <c r="S719"/>
      <c r="T719" s="2" t="str">
        <f>IFERROR(INDEX('padron cfe'!D:D,MATCH(DATOS!F719,'padron cfe'!A:A,0),1),"")</f>
        <v/>
      </c>
      <c r="AF719" s="97" t="str">
        <f>IFERROR(INDEX(bombas!F:F,MATCH(B719,bombas!I:I,0),1),"")</f>
        <v/>
      </c>
      <c r="AG719" s="6" t="str">
        <f>IFERROR(INDEX(bombas!H:H,MATCH(B719,bombas!I:I,0),1),"")</f>
        <v/>
      </c>
      <c r="AI719" s="4" t="str">
        <f t="shared" si="150"/>
        <v/>
      </c>
      <c r="AJ719" s="4"/>
      <c r="AK719" s="127" t="str">
        <f t="shared" si="144"/>
        <v/>
      </c>
      <c r="AL719" s="2" t="str">
        <f>IFERROR(IF(INDEX(AL$1:AL718,MATCH(I719,I$1:I718,0),1)=0,"",INDEX(AL$1:AL718,MATCH(I719,I$1:I718,0),1)),"")</f>
        <v/>
      </c>
      <c r="AM719" s="2" t="str">
        <f>IFERROR(IF(INDEX(AM$1:AM718,MATCH(I719,I$1:I718,0),1)=0,"",INDEX(AM$1:AM718,MATCH(I719,I$1:I718,0),1)),"")</f>
        <v/>
      </c>
      <c r="AN719" s="2" t="str">
        <f>IFERROR(IF(INDEX(AN$1:AN718,MATCH(I719,I$1:I718,0),1)=0,"",INDEX(AN$1:AN718,MATCH(I719,I$1:I718,0),1)),"")</f>
        <v/>
      </c>
      <c r="BB719" s="4"/>
      <c r="BG719" s="5"/>
      <c r="BH719" s="4" t="str">
        <f>IF(IFERROR(VLOOKUP(F719,F720:F$1993,1,0),"")="","",COUNTIF(F:F,F719))</f>
        <v/>
      </c>
      <c r="BI719" s="4"/>
      <c r="BK719" s="5"/>
      <c r="BL719" s="5"/>
      <c r="BM719" s="5" t="str">
        <f>IF(B719="","",IF(BH719="",1+(MAX(BM$2:BM718)),""))</f>
        <v/>
      </c>
      <c r="BN719" s="5" t="str">
        <f t="shared" si="146"/>
        <v/>
      </c>
      <c r="BO719" s="5" t="str">
        <f t="shared" si="147"/>
        <v/>
      </c>
      <c r="BP719" s="15" t="str">
        <f t="shared" si="148"/>
        <v/>
      </c>
      <c r="BQ719" s="29"/>
      <c r="BR719" s="16"/>
      <c r="BS719" s="5" t="str">
        <f t="shared" si="143"/>
        <v/>
      </c>
      <c r="BU719" s="5"/>
      <c r="BV719" s="5" t="str">
        <f t="shared" si="149"/>
        <v/>
      </c>
      <c r="BW719" s="5" t="str">
        <f>IF(I719="","",IFERROR(IF(VLOOKUP(I719,I$2:I718,1,0)=0,"",""),I719))</f>
        <v/>
      </c>
      <c r="BX719" s="25" t="str">
        <f>IF(BW719="","",(IFERROR(VLOOKUP(MID(BW719,1,1),$CO$2:CS$28,3,0),0)+IFERROR(VLOOKUP(MID(BW719,2,1),CO$2:CS$28,4,0),0)+IFERROR(VLOOKUP(MID(BW719,3,1),CO$2:CS$28,5,0),0)+(ROW(BW719)/1000000000000)))</f>
        <v/>
      </c>
      <c r="BY719" s="5"/>
      <c r="BZ719" s="5">
        <v>718</v>
      </c>
      <c r="CA719" s="5" t="str">
        <f>IFERROR(VLOOKUP(BZ719,BV$2:BW1795,2,0),"")</f>
        <v/>
      </c>
      <c r="CB719" s="5"/>
      <c r="CD719" s="5"/>
      <c r="CU719" s="5" t="e">
        <f>IF(REPORTE!AH$2="si",IF(F719=VALUE(REPORTE!C$11),IF(SUM(CU720:CU$1993),CONCATENATE(INT(B719),", "),INT(B719)),""),IF(F719=VALUE(REPORTE!C$10),IF(SUM(CU720:CU$1993),CONCATENATE(INT(B719),", "),INT(B719)),""))</f>
        <v>#VALUE!</v>
      </c>
      <c r="CY719" s="5"/>
      <c r="CZ719" s="5"/>
      <c r="DA719" s="5"/>
      <c r="DB719" s="5"/>
    </row>
    <row r="720" spans="1:106" ht="15" customHeight="1" x14ac:dyDescent="0.25">
      <c r="A720" s="4" t="str">
        <f t="shared" si="145"/>
        <v/>
      </c>
      <c r="B720" s="3"/>
      <c r="G720" s="1" t="str">
        <f>IFERROR(INDEX('padron cfe'!B:B,MATCH(DATOS!F720,'padron cfe'!A:A,0),1),"")</f>
        <v/>
      </c>
      <c r="J720" s="2" t="str">
        <f>IFERROR(INDEX('padron cfe'!C:C,MATCH(DATOS!F720,'padron cfe'!A:A,0),1),"")</f>
        <v/>
      </c>
      <c r="L720" s="4" t="str">
        <f>IFERROR(IF(VLOOKUP(I720,I$2:L719,4,0)=0,"",VLOOKUP(I720,I$2:L719,4,0)),"")</f>
        <v/>
      </c>
      <c r="M720" s="4" t="str">
        <f>IFERROR(IF(VLOOKUP(I720,I$2:M719,5,0)=0,"",VLOOKUP(I720,I$2:M719,5,0)),"")</f>
        <v/>
      </c>
      <c r="S720"/>
      <c r="T720" s="2" t="str">
        <f>IFERROR(INDEX('padron cfe'!D:D,MATCH(DATOS!F720,'padron cfe'!A:A,0),1),"")</f>
        <v/>
      </c>
      <c r="AF720" s="97" t="str">
        <f>IFERROR(INDEX(bombas!F:F,MATCH(B720,bombas!I:I,0),1),"")</f>
        <v/>
      </c>
      <c r="AG720" s="6" t="str">
        <f>IFERROR(INDEX(bombas!H:H,MATCH(B720,bombas!I:I,0),1),"")</f>
        <v/>
      </c>
      <c r="AI720" s="4" t="str">
        <f t="shared" si="150"/>
        <v/>
      </c>
      <c r="AJ720" s="4"/>
      <c r="AK720" s="127" t="str">
        <f t="shared" si="144"/>
        <v/>
      </c>
      <c r="AL720" s="2" t="str">
        <f>IFERROR(IF(INDEX(AL$1:AL719,MATCH(I720,I$1:I719,0),1)=0,"",INDEX(AL$1:AL719,MATCH(I720,I$1:I719,0),1)),"")</f>
        <v/>
      </c>
      <c r="AM720" s="2" t="str">
        <f>IFERROR(IF(INDEX(AM$1:AM719,MATCH(I720,I$1:I719,0),1)=0,"",INDEX(AM$1:AM719,MATCH(I720,I$1:I719,0),1)),"")</f>
        <v/>
      </c>
      <c r="AN720" s="2" t="str">
        <f>IFERROR(IF(INDEX(AN$1:AN719,MATCH(I720,I$1:I719,0),1)=0,"",INDEX(AN$1:AN719,MATCH(I720,I$1:I719,0),1)),"")</f>
        <v/>
      </c>
      <c r="BB720" s="4"/>
      <c r="BG720" s="5"/>
      <c r="BH720" s="4" t="str">
        <f>IF(IFERROR(VLOOKUP(F720,F721:F$1993,1,0),"")="","",COUNTIF(F:F,F720))</f>
        <v/>
      </c>
      <c r="BI720" s="4"/>
      <c r="BK720" s="5"/>
      <c r="BL720" s="5"/>
      <c r="BM720" s="5" t="str">
        <f>IF(B720="","",IF(BH720="",1+(MAX(BM$2:BM719)),""))</f>
        <v/>
      </c>
      <c r="BN720" s="5" t="str">
        <f t="shared" si="146"/>
        <v/>
      </c>
      <c r="BO720" s="5" t="str">
        <f t="shared" si="147"/>
        <v/>
      </c>
      <c r="BP720" s="15" t="str">
        <f t="shared" si="148"/>
        <v/>
      </c>
      <c r="BQ720" s="29"/>
      <c r="BR720" s="16"/>
      <c r="BS720" s="5" t="str">
        <f t="shared" si="143"/>
        <v/>
      </c>
      <c r="BU720" s="5"/>
      <c r="BV720" s="5" t="str">
        <f t="shared" si="149"/>
        <v/>
      </c>
      <c r="BW720" s="5" t="str">
        <f>IF(I720="","",IFERROR(IF(VLOOKUP(I720,I$2:I719,1,0)=0,"",""),I720))</f>
        <v/>
      </c>
      <c r="BX720" s="25" t="str">
        <f>IF(BW720="","",(IFERROR(VLOOKUP(MID(BW720,1,1),$CO$2:CS$28,3,0),0)+IFERROR(VLOOKUP(MID(BW720,2,1),CO$2:CS$28,4,0),0)+IFERROR(VLOOKUP(MID(BW720,3,1),CO$2:CS$28,5,0),0)+(ROW(BW720)/1000000000000)))</f>
        <v/>
      </c>
      <c r="BY720" s="5"/>
      <c r="BZ720" s="5">
        <v>719</v>
      </c>
      <c r="CA720" s="5" t="str">
        <f>IFERROR(VLOOKUP(BZ720,BV$2:BW1796,2,0),"")</f>
        <v/>
      </c>
      <c r="CB720" s="5"/>
      <c r="CD720" s="5"/>
      <c r="CU720" s="5" t="e">
        <f>IF(REPORTE!AH$2="si",IF(F720=VALUE(REPORTE!C$11),IF(SUM(CU721:CU$1993),CONCATENATE(INT(B720),", "),INT(B720)),""),IF(F720=VALUE(REPORTE!C$10),IF(SUM(CU721:CU$1993),CONCATENATE(INT(B720),", "),INT(B720)),""))</f>
        <v>#VALUE!</v>
      </c>
      <c r="CY720" s="5"/>
      <c r="CZ720" s="5"/>
      <c r="DA720" s="5"/>
      <c r="DB720" s="5"/>
    </row>
    <row r="721" spans="1:106" ht="15" customHeight="1" x14ac:dyDescent="0.25">
      <c r="A721" s="4" t="str">
        <f t="shared" si="145"/>
        <v/>
      </c>
      <c r="B721" s="3"/>
      <c r="G721" s="1" t="str">
        <f>IFERROR(INDEX('padron cfe'!B:B,MATCH(DATOS!F721,'padron cfe'!A:A,0),1),"")</f>
        <v/>
      </c>
      <c r="J721" s="2" t="str">
        <f>IFERROR(INDEX('padron cfe'!C:C,MATCH(DATOS!F721,'padron cfe'!A:A,0),1),"")</f>
        <v/>
      </c>
      <c r="L721" s="4" t="str">
        <f>IFERROR(IF(VLOOKUP(I721,I$2:L720,4,0)=0,"",VLOOKUP(I721,I$2:L720,4,0)),"")</f>
        <v/>
      </c>
      <c r="M721" s="4" t="str">
        <f>IFERROR(IF(VLOOKUP(I721,I$2:M720,5,0)=0,"",VLOOKUP(I721,I$2:M720,5,0)),"")</f>
        <v/>
      </c>
      <c r="S721"/>
      <c r="T721" s="2" t="str">
        <f>IFERROR(INDEX('padron cfe'!D:D,MATCH(DATOS!F721,'padron cfe'!A:A,0),1),"")</f>
        <v/>
      </c>
      <c r="AF721" s="97" t="str">
        <f>IFERROR(INDEX(bombas!F:F,MATCH(B721,bombas!I:I,0),1),"")</f>
        <v/>
      </c>
      <c r="AG721" s="6" t="str">
        <f>IFERROR(INDEX(bombas!H:H,MATCH(B721,bombas!I:I,0),1),"")</f>
        <v/>
      </c>
      <c r="AI721" s="4" t="str">
        <f t="shared" si="150"/>
        <v/>
      </c>
      <c r="AJ721" s="4"/>
      <c r="AK721" s="127" t="str">
        <f t="shared" si="144"/>
        <v/>
      </c>
      <c r="AL721" s="2" t="str">
        <f>IFERROR(IF(INDEX(AL$1:AL720,MATCH(I721,I$1:I720,0),1)=0,"",INDEX(AL$1:AL720,MATCH(I721,I$1:I720,0),1)),"")</f>
        <v/>
      </c>
      <c r="AM721" s="2" t="str">
        <f>IFERROR(IF(INDEX(AM$1:AM720,MATCH(I721,I$1:I720,0),1)=0,"",INDEX(AM$1:AM720,MATCH(I721,I$1:I720,0),1)),"")</f>
        <v/>
      </c>
      <c r="AN721" s="2" t="str">
        <f>IFERROR(IF(INDEX(AN$1:AN720,MATCH(I721,I$1:I720,0),1)=0,"",INDEX(AN$1:AN720,MATCH(I721,I$1:I720,0),1)),"")</f>
        <v/>
      </c>
      <c r="BB721" s="4"/>
      <c r="BG721" s="5"/>
      <c r="BH721" s="4" t="str">
        <f>IF(IFERROR(VLOOKUP(F721,F722:F$1993,1,0),"")="","",COUNTIF(F:F,F721))</f>
        <v/>
      </c>
      <c r="BI721" s="4"/>
      <c r="BK721" s="5"/>
      <c r="BL721" s="5"/>
      <c r="BM721" s="5" t="str">
        <f>IF(B721="","",IF(BH721="",1+(MAX(BM$2:BM720)),""))</f>
        <v/>
      </c>
      <c r="BN721" s="5" t="str">
        <f t="shared" si="146"/>
        <v/>
      </c>
      <c r="BO721" s="5" t="str">
        <f t="shared" si="147"/>
        <v/>
      </c>
      <c r="BP721" s="15" t="str">
        <f t="shared" si="148"/>
        <v/>
      </c>
      <c r="BQ721" s="29"/>
      <c r="BR721" s="16"/>
      <c r="BS721" s="5" t="str">
        <f t="shared" si="143"/>
        <v/>
      </c>
      <c r="BU721" s="5"/>
      <c r="BV721" s="5" t="str">
        <f t="shared" si="149"/>
        <v/>
      </c>
      <c r="BW721" s="5" t="str">
        <f>IF(I721="","",IFERROR(IF(VLOOKUP(I721,I$2:I720,1,0)=0,"",""),I721))</f>
        <v/>
      </c>
      <c r="BX721" s="25" t="str">
        <f>IF(BW721="","",(IFERROR(VLOOKUP(MID(BW721,1,1),$CO$2:CS$28,3,0),0)+IFERROR(VLOOKUP(MID(BW721,2,1),CO$2:CS$28,4,0),0)+IFERROR(VLOOKUP(MID(BW721,3,1),CO$2:CS$28,5,0),0)+(ROW(BW721)/1000000000000)))</f>
        <v/>
      </c>
      <c r="BY721" s="5"/>
      <c r="BZ721" s="5">
        <v>720</v>
      </c>
      <c r="CA721" s="5" t="str">
        <f>IFERROR(VLOOKUP(BZ721,BV$2:BW1797,2,0),"")</f>
        <v/>
      </c>
      <c r="CB721" s="5"/>
      <c r="CD721" s="5"/>
      <c r="CU721" s="5" t="e">
        <f>IF(REPORTE!AH$2="si",IF(F721=VALUE(REPORTE!C$11),IF(SUM(CU722:CU$1993),CONCATENATE(INT(B721),", "),INT(B721)),""),IF(F721=VALUE(REPORTE!C$10),IF(SUM(CU722:CU$1993),CONCATENATE(INT(B721),", "),INT(B721)),""))</f>
        <v>#VALUE!</v>
      </c>
      <c r="CY721" s="5"/>
      <c r="CZ721" s="5"/>
      <c r="DA721" s="5"/>
      <c r="DB721" s="5"/>
    </row>
    <row r="722" spans="1:106" ht="15" customHeight="1" x14ac:dyDescent="0.25">
      <c r="A722" s="4" t="str">
        <f t="shared" si="145"/>
        <v/>
      </c>
      <c r="B722" s="3"/>
      <c r="G722" s="1" t="str">
        <f>IFERROR(INDEX('padron cfe'!B:B,MATCH(DATOS!F722,'padron cfe'!A:A,0),1),"")</f>
        <v/>
      </c>
      <c r="J722" s="2" t="str">
        <f>IFERROR(INDEX('padron cfe'!C:C,MATCH(DATOS!F722,'padron cfe'!A:A,0),1),"")</f>
        <v/>
      </c>
      <c r="L722" s="4" t="str">
        <f>IFERROR(IF(VLOOKUP(I722,I$2:L721,4,0)=0,"",VLOOKUP(I722,I$2:L721,4,0)),"")</f>
        <v/>
      </c>
      <c r="M722" s="4" t="str">
        <f>IFERROR(IF(VLOOKUP(I722,I$2:M721,5,0)=0,"",VLOOKUP(I722,I$2:M721,5,0)),"")</f>
        <v/>
      </c>
      <c r="S722"/>
      <c r="T722" s="2" t="str">
        <f>IFERROR(INDEX('padron cfe'!D:D,MATCH(DATOS!F722,'padron cfe'!A:A,0),1),"")</f>
        <v/>
      </c>
      <c r="AF722" s="97" t="str">
        <f>IFERROR(INDEX(bombas!F:F,MATCH(B722,bombas!I:I,0),1),"")</f>
        <v/>
      </c>
      <c r="AG722" s="6" t="str">
        <f>IFERROR(INDEX(bombas!H:H,MATCH(B722,bombas!I:I,0),1),"")</f>
        <v/>
      </c>
      <c r="AI722" s="4" t="str">
        <f t="shared" si="150"/>
        <v/>
      </c>
      <c r="AJ722" s="4"/>
      <c r="AK722" s="127" t="str">
        <f t="shared" si="144"/>
        <v/>
      </c>
      <c r="AL722" s="2" t="str">
        <f>IFERROR(IF(INDEX(AL$1:AL721,MATCH(I722,I$1:I721,0),1)=0,"",INDEX(AL$1:AL721,MATCH(I722,I$1:I721,0),1)),"")</f>
        <v/>
      </c>
      <c r="AM722" s="2" t="str">
        <f>IFERROR(IF(INDEX(AM$1:AM721,MATCH(I722,I$1:I721,0),1)=0,"",INDEX(AM$1:AM721,MATCH(I722,I$1:I721,0),1)),"")</f>
        <v/>
      </c>
      <c r="AN722" s="2" t="str">
        <f>IFERROR(IF(INDEX(AN$1:AN721,MATCH(I722,I$1:I721,0),1)=0,"",INDEX(AN$1:AN721,MATCH(I722,I$1:I721,0),1)),"")</f>
        <v/>
      </c>
      <c r="BB722" s="4"/>
      <c r="BG722" s="5"/>
      <c r="BH722" s="4" t="str">
        <f>IF(IFERROR(VLOOKUP(F722,F723:F$1993,1,0),"")="","",COUNTIF(F:F,F722))</f>
        <v/>
      </c>
      <c r="BI722" s="4"/>
      <c r="BK722" s="5"/>
      <c r="BL722" s="5"/>
      <c r="BM722" s="5" t="str">
        <f>IF(B722="","",IF(BH722="",1+(MAX(BM$2:BM721)),""))</f>
        <v/>
      </c>
      <c r="BN722" s="5" t="str">
        <f t="shared" si="146"/>
        <v/>
      </c>
      <c r="BO722" s="5" t="str">
        <f t="shared" si="147"/>
        <v/>
      </c>
      <c r="BP722" s="15" t="str">
        <f t="shared" si="148"/>
        <v/>
      </c>
      <c r="BQ722" s="29"/>
      <c r="BR722" s="16"/>
      <c r="BS722" s="5" t="str">
        <f t="shared" si="143"/>
        <v/>
      </c>
      <c r="BU722" s="5"/>
      <c r="BV722" s="5" t="str">
        <f t="shared" si="149"/>
        <v/>
      </c>
      <c r="BW722" s="5" t="str">
        <f>IF(I722="","",IFERROR(IF(VLOOKUP(I722,I$2:I721,1,0)=0,"",""),I722))</f>
        <v/>
      </c>
      <c r="BX722" s="25" t="str">
        <f>IF(BW722="","",(IFERROR(VLOOKUP(MID(BW722,1,1),$CO$2:CS$28,3,0),0)+IFERROR(VLOOKUP(MID(BW722,2,1),CO$2:CS$28,4,0),0)+IFERROR(VLOOKUP(MID(BW722,3,1),CO$2:CS$28,5,0),0)+(ROW(BW722)/1000000000000)))</f>
        <v/>
      </c>
      <c r="BY722" s="5"/>
      <c r="BZ722" s="5">
        <v>721</v>
      </c>
      <c r="CA722" s="5" t="str">
        <f>IFERROR(VLOOKUP(BZ722,BV$2:BW1798,2,0),"")</f>
        <v/>
      </c>
      <c r="CB722" s="5"/>
      <c r="CD722" s="5"/>
      <c r="CU722" s="5" t="e">
        <f>IF(REPORTE!AH$2="si",IF(F722=VALUE(REPORTE!C$11),IF(SUM(CU723:CU$1993),CONCATENATE(INT(B722),", "),INT(B722)),""),IF(F722=VALUE(REPORTE!C$10),IF(SUM(CU723:CU$1993),CONCATENATE(INT(B722),", "),INT(B722)),""))</f>
        <v>#VALUE!</v>
      </c>
      <c r="CY722" s="5"/>
      <c r="CZ722" s="5"/>
      <c r="DA722" s="5"/>
      <c r="DB722" s="5"/>
    </row>
    <row r="723" spans="1:106" ht="15" customHeight="1" x14ac:dyDescent="0.25">
      <c r="A723" s="4" t="str">
        <f t="shared" si="145"/>
        <v/>
      </c>
      <c r="B723" s="3"/>
      <c r="G723" s="1" t="str">
        <f>IFERROR(INDEX('padron cfe'!B:B,MATCH(DATOS!F723,'padron cfe'!A:A,0),1),"")</f>
        <v/>
      </c>
      <c r="J723" s="2" t="str">
        <f>IFERROR(INDEX('padron cfe'!C:C,MATCH(DATOS!F723,'padron cfe'!A:A,0),1),"")</f>
        <v/>
      </c>
      <c r="L723" s="4" t="str">
        <f>IFERROR(IF(VLOOKUP(I723,I$2:L722,4,0)=0,"",VLOOKUP(I723,I$2:L722,4,0)),"")</f>
        <v/>
      </c>
      <c r="M723" s="4" t="str">
        <f>IFERROR(IF(VLOOKUP(I723,I$2:M722,5,0)=0,"",VLOOKUP(I723,I$2:M722,5,0)),"")</f>
        <v/>
      </c>
      <c r="S723"/>
      <c r="T723" s="2" t="str">
        <f>IFERROR(INDEX('padron cfe'!D:D,MATCH(DATOS!F723,'padron cfe'!A:A,0),1),"")</f>
        <v/>
      </c>
      <c r="AF723" s="97" t="str">
        <f>IFERROR(INDEX(bombas!F:F,MATCH(B723,bombas!I:I,0),1),"")</f>
        <v/>
      </c>
      <c r="AG723" s="6" t="str">
        <f>IFERROR(INDEX(bombas!H:H,MATCH(B723,bombas!I:I,0),1),"")</f>
        <v/>
      </c>
      <c r="AI723" s="4" t="str">
        <f t="shared" si="150"/>
        <v/>
      </c>
      <c r="AJ723" s="4"/>
      <c r="AK723" s="127" t="str">
        <f t="shared" si="144"/>
        <v/>
      </c>
      <c r="AL723" s="2" t="str">
        <f>IFERROR(IF(INDEX(AL$1:AL722,MATCH(I723,I$1:I722,0),1)=0,"",INDEX(AL$1:AL722,MATCH(I723,I$1:I722,0),1)),"")</f>
        <v/>
      </c>
      <c r="AM723" s="2" t="str">
        <f>IFERROR(IF(INDEX(AM$1:AM722,MATCH(I723,I$1:I722,0),1)=0,"",INDEX(AM$1:AM722,MATCH(I723,I$1:I722,0),1)),"")</f>
        <v/>
      </c>
      <c r="AN723" s="2" t="str">
        <f>IFERROR(IF(INDEX(AN$1:AN722,MATCH(I723,I$1:I722,0),1)=0,"",INDEX(AN$1:AN722,MATCH(I723,I$1:I722,0),1)),"")</f>
        <v/>
      </c>
      <c r="BB723" s="4"/>
      <c r="BG723" s="5"/>
      <c r="BH723" s="4" t="str">
        <f>IF(IFERROR(VLOOKUP(F723,F724:F$1993,1,0),"")="","",COUNTIF(F:F,F723))</f>
        <v/>
      </c>
      <c r="BI723" s="4"/>
      <c r="BK723" s="5"/>
      <c r="BL723" s="5"/>
      <c r="BM723" s="5" t="str">
        <f>IF(B723="","",IF(BH723="",1+(MAX(BM$2:BM722)),""))</f>
        <v/>
      </c>
      <c r="BN723" s="5" t="str">
        <f t="shared" si="146"/>
        <v/>
      </c>
      <c r="BO723" s="5" t="str">
        <f t="shared" si="147"/>
        <v/>
      </c>
      <c r="BP723" s="15" t="str">
        <f t="shared" si="148"/>
        <v/>
      </c>
      <c r="BQ723" s="29"/>
      <c r="BR723" s="16"/>
      <c r="BS723" s="5" t="str">
        <f t="shared" si="143"/>
        <v/>
      </c>
      <c r="BU723" s="5"/>
      <c r="BV723" s="5" t="str">
        <f t="shared" si="149"/>
        <v/>
      </c>
      <c r="BW723" s="5" t="str">
        <f>IF(I723="","",IFERROR(IF(VLOOKUP(I723,I$2:I722,1,0)=0,"",""),I723))</f>
        <v/>
      </c>
      <c r="BX723" s="25" t="str">
        <f>IF(BW723="","",(IFERROR(VLOOKUP(MID(BW723,1,1),$CO$2:CS$28,3,0),0)+IFERROR(VLOOKUP(MID(BW723,2,1),CO$2:CS$28,4,0),0)+IFERROR(VLOOKUP(MID(BW723,3,1),CO$2:CS$28,5,0),0)+(ROW(BW723)/1000000000000)))</f>
        <v/>
      </c>
      <c r="BY723" s="5"/>
      <c r="BZ723" s="5">
        <v>722</v>
      </c>
      <c r="CA723" s="5" t="str">
        <f>IFERROR(VLOOKUP(BZ723,BV$2:BW1799,2,0),"")</f>
        <v/>
      </c>
      <c r="CB723" s="5"/>
      <c r="CD723" s="5"/>
      <c r="CU723" s="5" t="e">
        <f>IF(REPORTE!AH$2="si",IF(F723=VALUE(REPORTE!C$11),IF(SUM(CU724:CU$1993),CONCATENATE(INT(B723),", "),INT(B723)),""),IF(F723=VALUE(REPORTE!C$10),IF(SUM(CU724:CU$1993),CONCATENATE(INT(B723),", "),INT(B723)),""))</f>
        <v>#VALUE!</v>
      </c>
      <c r="CY723" s="5"/>
      <c r="CZ723" s="5"/>
      <c r="DA723" s="5"/>
      <c r="DB723" s="5"/>
    </row>
    <row r="724" spans="1:106" ht="15" customHeight="1" x14ac:dyDescent="0.25">
      <c r="A724" s="4" t="str">
        <f t="shared" si="145"/>
        <v/>
      </c>
      <c r="B724" s="3"/>
      <c r="G724" s="1" t="str">
        <f>IFERROR(INDEX('padron cfe'!B:B,MATCH(DATOS!F724,'padron cfe'!A:A,0),1),"")</f>
        <v/>
      </c>
      <c r="J724" s="2" t="str">
        <f>IFERROR(INDEX('padron cfe'!C:C,MATCH(DATOS!F724,'padron cfe'!A:A,0),1),"")</f>
        <v/>
      </c>
      <c r="L724" s="4" t="str">
        <f>IFERROR(IF(VLOOKUP(I724,I$2:L723,4,0)=0,"",VLOOKUP(I724,I$2:L723,4,0)),"")</f>
        <v/>
      </c>
      <c r="M724" s="4" t="str">
        <f>IFERROR(IF(VLOOKUP(I724,I$2:M723,5,0)=0,"",VLOOKUP(I724,I$2:M723,5,0)),"")</f>
        <v/>
      </c>
      <c r="S724"/>
      <c r="T724" s="2" t="str">
        <f>IFERROR(INDEX('padron cfe'!D:D,MATCH(DATOS!F724,'padron cfe'!A:A,0),1),"")</f>
        <v/>
      </c>
      <c r="AF724" s="97" t="str">
        <f>IFERROR(INDEX(bombas!F:F,MATCH(B724,bombas!I:I,0),1),"")</f>
        <v/>
      </c>
      <c r="AG724" s="6" t="str">
        <f>IFERROR(INDEX(bombas!H:H,MATCH(B724,bombas!I:I,0),1),"")</f>
        <v/>
      </c>
      <c r="AI724" s="4" t="str">
        <f t="shared" si="150"/>
        <v/>
      </c>
      <c r="AJ724" s="4"/>
      <c r="AK724" s="127" t="str">
        <f t="shared" si="144"/>
        <v/>
      </c>
      <c r="AL724" s="2" t="str">
        <f>IFERROR(IF(INDEX(AL$1:AL723,MATCH(I724,I$1:I723,0),1)=0,"",INDEX(AL$1:AL723,MATCH(I724,I$1:I723,0),1)),"")</f>
        <v/>
      </c>
      <c r="AM724" s="2" t="str">
        <f>IFERROR(IF(INDEX(AM$1:AM723,MATCH(I724,I$1:I723,0),1)=0,"",INDEX(AM$1:AM723,MATCH(I724,I$1:I723,0),1)),"")</f>
        <v/>
      </c>
      <c r="AN724" s="2" t="str">
        <f>IFERROR(IF(INDEX(AN$1:AN723,MATCH(I724,I$1:I723,0),1)=0,"",INDEX(AN$1:AN723,MATCH(I724,I$1:I723,0),1)),"")</f>
        <v/>
      </c>
      <c r="BB724" s="4"/>
      <c r="BG724" s="5"/>
      <c r="BH724" s="4" t="str">
        <f>IF(IFERROR(VLOOKUP(F724,F725:F$1993,1,0),"")="","",COUNTIF(F:F,F724))</f>
        <v/>
      </c>
      <c r="BI724" s="4"/>
      <c r="BK724" s="5"/>
      <c r="BL724" s="5"/>
      <c r="BM724" s="5" t="str">
        <f>IF(B724="","",IF(BH724="",1+(MAX(BM$2:BM723)),""))</f>
        <v/>
      </c>
      <c r="BN724" s="5" t="str">
        <f t="shared" si="146"/>
        <v/>
      </c>
      <c r="BO724" s="5" t="str">
        <f t="shared" si="147"/>
        <v/>
      </c>
      <c r="BP724" s="15" t="str">
        <f t="shared" si="148"/>
        <v/>
      </c>
      <c r="BQ724" s="29"/>
      <c r="BR724" s="16"/>
      <c r="BS724" s="5" t="str">
        <f t="shared" si="143"/>
        <v/>
      </c>
      <c r="BU724" s="5"/>
      <c r="BV724" s="5" t="str">
        <f t="shared" si="149"/>
        <v/>
      </c>
      <c r="BW724" s="5" t="str">
        <f>IF(I724="","",IFERROR(IF(VLOOKUP(I724,I$2:I723,1,0)=0,"",""),I724))</f>
        <v/>
      </c>
      <c r="BX724" s="25" t="str">
        <f>IF(BW724="","",(IFERROR(VLOOKUP(MID(BW724,1,1),$CO$2:CS$28,3,0),0)+IFERROR(VLOOKUP(MID(BW724,2,1),CO$2:CS$28,4,0),0)+IFERROR(VLOOKUP(MID(BW724,3,1),CO$2:CS$28,5,0),0)+(ROW(BW724)/1000000000000)))</f>
        <v/>
      </c>
      <c r="BY724" s="5"/>
      <c r="BZ724" s="5">
        <v>723</v>
      </c>
      <c r="CA724" s="5" t="str">
        <f>IFERROR(VLOOKUP(BZ724,BV$2:BW1800,2,0),"")</f>
        <v/>
      </c>
      <c r="CB724" s="5"/>
      <c r="CD724" s="5"/>
      <c r="CU724" s="5" t="e">
        <f>IF(REPORTE!AH$2="si",IF(F724=VALUE(REPORTE!C$11),IF(SUM(CU725:CU$1993),CONCATENATE(INT(B724),", "),INT(B724)),""),IF(F724=VALUE(REPORTE!C$10),IF(SUM(CU725:CU$1993),CONCATENATE(INT(B724),", "),INT(B724)),""))</f>
        <v>#VALUE!</v>
      </c>
      <c r="CY724" s="5"/>
      <c r="CZ724" s="5"/>
      <c r="DA724" s="5"/>
      <c r="DB724" s="5"/>
    </row>
    <row r="725" spans="1:106" ht="15" customHeight="1" x14ac:dyDescent="0.25">
      <c r="A725" s="4" t="str">
        <f t="shared" si="145"/>
        <v/>
      </c>
      <c r="B725" s="3"/>
      <c r="G725" s="1" t="str">
        <f>IFERROR(INDEX('padron cfe'!B:B,MATCH(DATOS!F725,'padron cfe'!A:A,0),1),"")</f>
        <v/>
      </c>
      <c r="J725" s="2" t="str">
        <f>IFERROR(INDEX('padron cfe'!C:C,MATCH(DATOS!F725,'padron cfe'!A:A,0),1),"")</f>
        <v/>
      </c>
      <c r="L725" s="4" t="str">
        <f>IFERROR(IF(VLOOKUP(I725,I$2:L724,4,0)=0,"",VLOOKUP(I725,I$2:L724,4,0)),"")</f>
        <v/>
      </c>
      <c r="M725" s="4" t="str">
        <f>IFERROR(IF(VLOOKUP(I725,I$2:M724,5,0)=0,"",VLOOKUP(I725,I$2:M724,5,0)),"")</f>
        <v/>
      </c>
      <c r="S725"/>
      <c r="T725" s="2" t="str">
        <f>IFERROR(INDEX('padron cfe'!D:D,MATCH(DATOS!F725,'padron cfe'!A:A,0),1),"")</f>
        <v/>
      </c>
      <c r="AF725" s="97" t="str">
        <f>IFERROR(INDEX(bombas!F:F,MATCH(B725,bombas!I:I,0),1),"")</f>
        <v/>
      </c>
      <c r="AG725" s="6" t="str">
        <f>IFERROR(INDEX(bombas!H:H,MATCH(B725,bombas!I:I,0),1),"")</f>
        <v/>
      </c>
      <c r="AI725" s="4" t="str">
        <f t="shared" si="150"/>
        <v/>
      </c>
      <c r="AJ725" s="4"/>
      <c r="AK725" s="127" t="str">
        <f t="shared" si="144"/>
        <v/>
      </c>
      <c r="AL725" s="2" t="str">
        <f>IFERROR(IF(INDEX(AL$1:AL724,MATCH(I725,I$1:I724,0),1)=0,"",INDEX(AL$1:AL724,MATCH(I725,I$1:I724,0),1)),"")</f>
        <v/>
      </c>
      <c r="AM725" s="2" t="str">
        <f>IFERROR(IF(INDEX(AM$1:AM724,MATCH(I725,I$1:I724,0),1)=0,"",INDEX(AM$1:AM724,MATCH(I725,I$1:I724,0),1)),"")</f>
        <v/>
      </c>
      <c r="AN725" s="2" t="str">
        <f>IFERROR(IF(INDEX(AN$1:AN724,MATCH(I725,I$1:I724,0),1)=0,"",INDEX(AN$1:AN724,MATCH(I725,I$1:I724,0),1)),"")</f>
        <v/>
      </c>
      <c r="BB725" s="4"/>
      <c r="BG725" s="5"/>
      <c r="BH725" s="4" t="str">
        <f>IF(IFERROR(VLOOKUP(F725,F726:F$1993,1,0),"")="","",COUNTIF(F:F,F725))</f>
        <v/>
      </c>
      <c r="BI725" s="4"/>
      <c r="BK725" s="5"/>
      <c r="BL725" s="5"/>
      <c r="BM725" s="5" t="str">
        <f>IF(B725="","",IF(BH725="",1+(MAX(BM$2:BM724)),""))</f>
        <v/>
      </c>
      <c r="BN725" s="5" t="str">
        <f t="shared" si="146"/>
        <v/>
      </c>
      <c r="BO725" s="5" t="str">
        <f t="shared" si="147"/>
        <v/>
      </c>
      <c r="BP725" s="15" t="str">
        <f t="shared" si="148"/>
        <v/>
      </c>
      <c r="BQ725" s="29"/>
      <c r="BR725" s="16"/>
      <c r="BS725" s="5" t="str">
        <f t="shared" si="143"/>
        <v/>
      </c>
      <c r="BU725" s="5"/>
      <c r="BV725" s="5" t="str">
        <f t="shared" si="149"/>
        <v/>
      </c>
      <c r="BW725" s="5" t="str">
        <f>IF(I725="","",IFERROR(IF(VLOOKUP(I725,I$2:I724,1,0)=0,"",""),I725))</f>
        <v/>
      </c>
      <c r="BX725" s="25" t="str">
        <f>IF(BW725="","",(IFERROR(VLOOKUP(MID(BW725,1,1),$CO$2:CS$28,3,0),0)+IFERROR(VLOOKUP(MID(BW725,2,1),CO$2:CS$28,4,0),0)+IFERROR(VLOOKUP(MID(BW725,3,1),CO$2:CS$28,5,0),0)+(ROW(BW725)/1000000000000)))</f>
        <v/>
      </c>
      <c r="BY725" s="5"/>
      <c r="BZ725" s="5">
        <v>724</v>
      </c>
      <c r="CA725" s="5" t="str">
        <f>IFERROR(VLOOKUP(BZ725,BV$2:BW1801,2,0),"")</f>
        <v/>
      </c>
      <c r="CB725" s="5"/>
      <c r="CD725" s="5"/>
      <c r="CU725" s="5" t="e">
        <f>IF(REPORTE!AH$2="si",IF(F725=VALUE(REPORTE!C$11),IF(SUM(CU726:CU$1993),CONCATENATE(INT(B725),", "),INT(B725)),""),IF(F725=VALUE(REPORTE!C$10),IF(SUM(CU726:CU$1993),CONCATENATE(INT(B725),", "),INT(B725)),""))</f>
        <v>#VALUE!</v>
      </c>
      <c r="CY725" s="5"/>
      <c r="CZ725" s="5"/>
      <c r="DA725" s="5"/>
      <c r="DB725" s="5"/>
    </row>
    <row r="726" spans="1:106" ht="15" customHeight="1" x14ac:dyDescent="0.25">
      <c r="A726" s="4" t="str">
        <f t="shared" si="145"/>
        <v/>
      </c>
      <c r="B726" s="3"/>
      <c r="G726" s="1" t="str">
        <f>IFERROR(INDEX('padron cfe'!B:B,MATCH(DATOS!F726,'padron cfe'!A:A,0),1),"")</f>
        <v/>
      </c>
      <c r="J726" s="2" t="str">
        <f>IFERROR(INDEX('padron cfe'!C:C,MATCH(DATOS!F726,'padron cfe'!A:A,0),1),"")</f>
        <v/>
      </c>
      <c r="L726" s="4" t="str">
        <f>IFERROR(IF(VLOOKUP(I726,I$2:L725,4,0)=0,"",VLOOKUP(I726,I$2:L725,4,0)),"")</f>
        <v/>
      </c>
      <c r="M726" s="4" t="str">
        <f>IFERROR(IF(VLOOKUP(I726,I$2:M725,5,0)=0,"",VLOOKUP(I726,I$2:M725,5,0)),"")</f>
        <v/>
      </c>
      <c r="S726"/>
      <c r="T726" s="2" t="str">
        <f>IFERROR(INDEX('padron cfe'!D:D,MATCH(DATOS!F726,'padron cfe'!A:A,0),1),"")</f>
        <v/>
      </c>
      <c r="AF726" s="97" t="str">
        <f>IFERROR(INDEX(bombas!F:F,MATCH(B726,bombas!I:I,0),1),"")</f>
        <v/>
      </c>
      <c r="AG726" s="6" t="str">
        <f>IFERROR(INDEX(bombas!H:H,MATCH(B726,bombas!I:I,0),1),"")</f>
        <v/>
      </c>
      <c r="AI726" s="4" t="str">
        <f t="shared" si="150"/>
        <v/>
      </c>
      <c r="AJ726" s="4"/>
      <c r="AK726" s="127" t="str">
        <f t="shared" si="144"/>
        <v/>
      </c>
      <c r="AL726" s="2" t="str">
        <f>IFERROR(IF(INDEX(AL$1:AL725,MATCH(I726,I$1:I725,0),1)=0,"",INDEX(AL$1:AL725,MATCH(I726,I$1:I725,0),1)),"")</f>
        <v/>
      </c>
      <c r="AM726" s="2" t="str">
        <f>IFERROR(IF(INDEX(AM$1:AM725,MATCH(I726,I$1:I725,0),1)=0,"",INDEX(AM$1:AM725,MATCH(I726,I$1:I725,0),1)),"")</f>
        <v/>
      </c>
      <c r="AN726" s="2" t="str">
        <f>IFERROR(IF(INDEX(AN$1:AN725,MATCH(I726,I$1:I725,0),1)=0,"",INDEX(AN$1:AN725,MATCH(I726,I$1:I725,0),1)),"")</f>
        <v/>
      </c>
      <c r="BB726" s="4"/>
      <c r="BG726" s="5"/>
      <c r="BH726" s="4" t="str">
        <f>IF(IFERROR(VLOOKUP(F726,F727:F$1993,1,0),"")="","",COUNTIF(F:F,F726))</f>
        <v/>
      </c>
      <c r="BI726" s="4"/>
      <c r="BK726" s="5"/>
      <c r="BL726" s="5"/>
      <c r="BM726" s="5" t="str">
        <f>IF(B726="","",IF(BH726="",1+(MAX(BM$2:BM725)),""))</f>
        <v/>
      </c>
      <c r="BN726" s="5" t="str">
        <f t="shared" si="146"/>
        <v/>
      </c>
      <c r="BO726" s="5" t="str">
        <f t="shared" si="147"/>
        <v/>
      </c>
      <c r="BP726" s="15" t="str">
        <f t="shared" si="148"/>
        <v/>
      </c>
      <c r="BQ726" s="29"/>
      <c r="BR726" s="16"/>
      <c r="BS726" s="5" t="str">
        <f t="shared" ref="BS726:BS789" si="151">CONCATENATE(AR726,AS726,AT726,AU726,AV726)</f>
        <v/>
      </c>
      <c r="BU726" s="5"/>
      <c r="BV726" s="5" t="str">
        <f t="shared" si="149"/>
        <v/>
      </c>
      <c r="BW726" s="5" t="str">
        <f>IF(I726="","",IFERROR(IF(VLOOKUP(I726,I$2:I725,1,0)=0,"",""),I726))</f>
        <v/>
      </c>
      <c r="BX726" s="25" t="str">
        <f>IF(BW726="","",(IFERROR(VLOOKUP(MID(BW726,1,1),$CO$2:CS$28,3,0),0)+IFERROR(VLOOKUP(MID(BW726,2,1),CO$2:CS$28,4,0),0)+IFERROR(VLOOKUP(MID(BW726,3,1),CO$2:CS$28,5,0),0)+(ROW(BW726)/1000000000000)))</f>
        <v/>
      </c>
      <c r="BY726" s="5"/>
      <c r="BZ726" s="5">
        <v>725</v>
      </c>
      <c r="CA726" s="5" t="str">
        <f>IFERROR(VLOOKUP(BZ726,BV$2:BW1802,2,0),"")</f>
        <v/>
      </c>
      <c r="CB726" s="5"/>
      <c r="CD726" s="5"/>
      <c r="CU726" s="5" t="e">
        <f>IF(REPORTE!AH$2="si",IF(F726=VALUE(REPORTE!C$11),IF(SUM(CU727:CU$1993),CONCATENATE(INT(B726),", "),INT(B726)),""),IF(F726=VALUE(REPORTE!C$10),IF(SUM(CU727:CU$1993),CONCATENATE(INT(B726),", "),INT(B726)),""))</f>
        <v>#VALUE!</v>
      </c>
      <c r="CY726" s="5"/>
      <c r="CZ726" s="5"/>
      <c r="DA726" s="5"/>
      <c r="DB726" s="5"/>
    </row>
    <row r="727" spans="1:106" ht="15" customHeight="1" x14ac:dyDescent="0.25">
      <c r="A727" s="4" t="str">
        <f t="shared" si="145"/>
        <v/>
      </c>
      <c r="B727" s="3"/>
      <c r="G727" s="1" t="str">
        <f>IFERROR(INDEX('padron cfe'!B:B,MATCH(DATOS!F727,'padron cfe'!A:A,0),1),"")</f>
        <v/>
      </c>
      <c r="J727" s="2" t="str">
        <f>IFERROR(INDEX('padron cfe'!C:C,MATCH(DATOS!F727,'padron cfe'!A:A,0),1),"")</f>
        <v/>
      </c>
      <c r="L727" s="4" t="str">
        <f>IFERROR(IF(VLOOKUP(I727,I$2:L726,4,0)=0,"",VLOOKUP(I727,I$2:L726,4,0)),"")</f>
        <v/>
      </c>
      <c r="M727" s="4" t="str">
        <f>IFERROR(IF(VLOOKUP(I727,I$2:M726,5,0)=0,"",VLOOKUP(I727,I$2:M726,5,0)),"")</f>
        <v/>
      </c>
      <c r="S727"/>
      <c r="T727" s="2" t="str">
        <f>IFERROR(INDEX('padron cfe'!D:D,MATCH(DATOS!F727,'padron cfe'!A:A,0),1),"")</f>
        <v/>
      </c>
      <c r="AF727" s="97" t="str">
        <f>IFERROR(INDEX(bombas!F:F,MATCH(B727,bombas!I:I,0),1),"")</f>
        <v/>
      </c>
      <c r="AG727" s="6" t="str">
        <f>IFERROR(INDEX(bombas!H:H,MATCH(B727,bombas!I:I,0),1),"")</f>
        <v/>
      </c>
      <c r="AI727" s="4" t="str">
        <f t="shared" si="150"/>
        <v/>
      </c>
      <c r="AJ727" s="4"/>
      <c r="AK727" s="127" t="str">
        <f t="shared" si="144"/>
        <v/>
      </c>
      <c r="AL727" s="2" t="str">
        <f>IFERROR(IF(INDEX(AL$1:AL726,MATCH(I727,I$1:I726,0),1)=0,"",INDEX(AL$1:AL726,MATCH(I727,I$1:I726,0),1)),"")</f>
        <v/>
      </c>
      <c r="AM727" s="2" t="str">
        <f>IFERROR(IF(INDEX(AM$1:AM726,MATCH(I727,I$1:I726,0),1)=0,"",INDEX(AM$1:AM726,MATCH(I727,I$1:I726,0),1)),"")</f>
        <v/>
      </c>
      <c r="AN727" s="2" t="str">
        <f>IFERROR(IF(INDEX(AN$1:AN726,MATCH(I727,I$1:I726,0),1)=0,"",INDEX(AN$1:AN726,MATCH(I727,I$1:I726,0),1)),"")</f>
        <v/>
      </c>
      <c r="BB727" s="4"/>
      <c r="BG727" s="5"/>
      <c r="BH727" s="4" t="str">
        <f>IF(IFERROR(VLOOKUP(F727,F728:F$1993,1,0),"")="","",COUNTIF(F:F,F727))</f>
        <v/>
      </c>
      <c r="BI727" s="4"/>
      <c r="BK727" s="5"/>
      <c r="BL727" s="5"/>
      <c r="BM727" s="5" t="str">
        <f>IF(B727="","",IF(BH727="",1+(MAX(BM$2:BM726)),""))</f>
        <v/>
      </c>
      <c r="BN727" s="5" t="str">
        <f t="shared" si="146"/>
        <v/>
      </c>
      <c r="BO727" s="5" t="str">
        <f t="shared" si="147"/>
        <v/>
      </c>
      <c r="BP727" s="15" t="str">
        <f t="shared" si="148"/>
        <v/>
      </c>
      <c r="BQ727" s="29"/>
      <c r="BR727" s="16"/>
      <c r="BS727" s="5" t="str">
        <f t="shared" si="151"/>
        <v/>
      </c>
      <c r="BU727" s="5"/>
      <c r="BV727" s="5" t="str">
        <f t="shared" si="149"/>
        <v/>
      </c>
      <c r="BW727" s="5" t="str">
        <f>IF(I727="","",IFERROR(IF(VLOOKUP(I727,I$2:I726,1,0)=0,"",""),I727))</f>
        <v/>
      </c>
      <c r="BX727" s="25" t="str">
        <f>IF(BW727="","",(IFERROR(VLOOKUP(MID(BW727,1,1),$CO$2:CS$28,3,0),0)+IFERROR(VLOOKUP(MID(BW727,2,1),CO$2:CS$28,4,0),0)+IFERROR(VLOOKUP(MID(BW727,3,1),CO$2:CS$28,5,0),0)+(ROW(BW727)/1000000000000)))</f>
        <v/>
      </c>
      <c r="BY727" s="5"/>
      <c r="BZ727" s="5">
        <v>726</v>
      </c>
      <c r="CA727" s="5" t="str">
        <f>IFERROR(VLOOKUP(BZ727,BV$2:BW1803,2,0),"")</f>
        <v/>
      </c>
      <c r="CB727" s="5"/>
      <c r="CD727" s="5"/>
      <c r="CU727" s="5" t="e">
        <f>IF(REPORTE!AH$2="si",IF(F727=VALUE(REPORTE!C$11),IF(SUM(CU728:CU$1993),CONCATENATE(INT(B727),", "),INT(B727)),""),IF(F727=VALUE(REPORTE!C$10),IF(SUM(CU728:CU$1993),CONCATENATE(INT(B727),", "),INT(B727)),""))</f>
        <v>#VALUE!</v>
      </c>
      <c r="CY727" s="5"/>
      <c r="CZ727" s="5"/>
      <c r="DA727" s="5"/>
      <c r="DB727" s="5"/>
    </row>
    <row r="728" spans="1:106" ht="15" customHeight="1" x14ac:dyDescent="0.25">
      <c r="A728" s="4" t="str">
        <f t="shared" si="145"/>
        <v/>
      </c>
      <c r="B728" s="3"/>
      <c r="G728" s="1" t="str">
        <f>IFERROR(INDEX('padron cfe'!B:B,MATCH(DATOS!F728,'padron cfe'!A:A,0),1),"")</f>
        <v/>
      </c>
      <c r="J728" s="2" t="str">
        <f>IFERROR(INDEX('padron cfe'!C:C,MATCH(DATOS!F728,'padron cfe'!A:A,0),1),"")</f>
        <v/>
      </c>
      <c r="L728" s="4" t="str">
        <f>IFERROR(IF(VLOOKUP(I728,I$2:L727,4,0)=0,"",VLOOKUP(I728,I$2:L727,4,0)),"")</f>
        <v/>
      </c>
      <c r="M728" s="4" t="str">
        <f>IFERROR(IF(VLOOKUP(I728,I$2:M727,5,0)=0,"",VLOOKUP(I728,I$2:M727,5,0)),"")</f>
        <v/>
      </c>
      <c r="S728"/>
      <c r="T728" s="2" t="str">
        <f>IFERROR(INDEX('padron cfe'!D:D,MATCH(DATOS!F728,'padron cfe'!A:A,0),1),"")</f>
        <v/>
      </c>
      <c r="AF728" s="97" t="str">
        <f>IFERROR(INDEX(bombas!F:F,MATCH(B728,bombas!I:I,0),1),"")</f>
        <v/>
      </c>
      <c r="AG728" s="6" t="str">
        <f>IFERROR(INDEX(bombas!H:H,MATCH(B728,bombas!I:I,0),1),"")</f>
        <v/>
      </c>
      <c r="AI728" s="4" t="str">
        <f t="shared" si="150"/>
        <v/>
      </c>
      <c r="AJ728" s="4"/>
      <c r="AK728" s="127" t="str">
        <f t="shared" si="144"/>
        <v/>
      </c>
      <c r="AL728" s="2" t="str">
        <f>IFERROR(IF(INDEX(AL$1:AL727,MATCH(I728,I$1:I727,0),1)=0,"",INDEX(AL$1:AL727,MATCH(I728,I$1:I727,0),1)),"")</f>
        <v/>
      </c>
      <c r="AM728" s="2" t="str">
        <f>IFERROR(IF(INDEX(AM$1:AM727,MATCH(I728,I$1:I727,0),1)=0,"",INDEX(AM$1:AM727,MATCH(I728,I$1:I727,0),1)),"")</f>
        <v/>
      </c>
      <c r="AN728" s="2" t="str">
        <f>IFERROR(IF(INDEX(AN$1:AN727,MATCH(I728,I$1:I727,0),1)=0,"",INDEX(AN$1:AN727,MATCH(I728,I$1:I727,0),1)),"")</f>
        <v/>
      </c>
      <c r="BB728" s="4"/>
      <c r="BG728" s="5"/>
      <c r="BH728" s="4" t="str">
        <f>IF(IFERROR(VLOOKUP(F728,F729:F$1993,1,0),"")="","",COUNTIF(F:F,F728))</f>
        <v/>
      </c>
      <c r="BI728" s="4"/>
      <c r="BK728" s="5"/>
      <c r="BL728" s="5"/>
      <c r="BM728" s="5" t="str">
        <f>IF(B728="","",IF(BH728="",1+(MAX(BM$2:BM727)),""))</f>
        <v/>
      </c>
      <c r="BN728" s="5" t="str">
        <f t="shared" si="146"/>
        <v/>
      </c>
      <c r="BO728" s="5" t="str">
        <f t="shared" si="147"/>
        <v/>
      </c>
      <c r="BP728" s="15" t="str">
        <f t="shared" si="148"/>
        <v/>
      </c>
      <c r="BQ728" s="29"/>
      <c r="BR728" s="16"/>
      <c r="BS728" s="5" t="str">
        <f t="shared" si="151"/>
        <v/>
      </c>
      <c r="BU728" s="5"/>
      <c r="BV728" s="5" t="str">
        <f t="shared" si="149"/>
        <v/>
      </c>
      <c r="BW728" s="5" t="str">
        <f>IF(I728="","",IFERROR(IF(VLOOKUP(I728,I$2:I727,1,0)=0,"",""),I728))</f>
        <v/>
      </c>
      <c r="BX728" s="25" t="str">
        <f>IF(BW728="","",(IFERROR(VLOOKUP(MID(BW728,1,1),$CO$2:CS$28,3,0),0)+IFERROR(VLOOKUP(MID(BW728,2,1),CO$2:CS$28,4,0),0)+IFERROR(VLOOKUP(MID(BW728,3,1),CO$2:CS$28,5,0),0)+(ROW(BW728)/1000000000000)))</f>
        <v/>
      </c>
      <c r="BY728" s="5"/>
      <c r="BZ728" s="5">
        <v>727</v>
      </c>
      <c r="CA728" s="5" t="str">
        <f>IFERROR(VLOOKUP(BZ728,BV$2:BW1804,2,0),"")</f>
        <v/>
      </c>
      <c r="CB728" s="5"/>
      <c r="CD728" s="5"/>
      <c r="CU728" s="5" t="e">
        <f>IF(REPORTE!AH$2="si",IF(F728=VALUE(REPORTE!C$11),IF(SUM(CU729:CU$1993),CONCATENATE(INT(B728),", "),INT(B728)),""),IF(F728=VALUE(REPORTE!C$10),IF(SUM(CU729:CU$1993),CONCATENATE(INT(B728),", "),INT(B728)),""))</f>
        <v>#VALUE!</v>
      </c>
      <c r="CY728" s="5"/>
      <c r="CZ728" s="5"/>
      <c r="DA728" s="5"/>
      <c r="DB728" s="5"/>
    </row>
    <row r="729" spans="1:106" ht="15" customHeight="1" x14ac:dyDescent="0.25">
      <c r="A729" s="4" t="str">
        <f t="shared" si="145"/>
        <v/>
      </c>
      <c r="B729" s="3"/>
      <c r="G729" s="1" t="str">
        <f>IFERROR(INDEX('padron cfe'!B:B,MATCH(DATOS!F729,'padron cfe'!A:A,0),1),"")</f>
        <v/>
      </c>
      <c r="J729" s="2" t="str">
        <f>IFERROR(INDEX('padron cfe'!C:C,MATCH(DATOS!F729,'padron cfe'!A:A,0),1),"")</f>
        <v/>
      </c>
      <c r="L729" s="4" t="str">
        <f>IFERROR(IF(VLOOKUP(I729,I$2:L728,4,0)=0,"",VLOOKUP(I729,I$2:L728,4,0)),"")</f>
        <v/>
      </c>
      <c r="M729" s="4" t="str">
        <f>IFERROR(IF(VLOOKUP(I729,I$2:M728,5,0)=0,"",VLOOKUP(I729,I$2:M728,5,0)),"")</f>
        <v/>
      </c>
      <c r="S729"/>
      <c r="T729" s="2" t="str">
        <f>IFERROR(INDEX('padron cfe'!D:D,MATCH(DATOS!F729,'padron cfe'!A:A,0),1),"")</f>
        <v/>
      </c>
      <c r="AF729" s="97" t="str">
        <f>IFERROR(INDEX(bombas!F:F,MATCH(B729,bombas!I:I,0),1),"")</f>
        <v/>
      </c>
      <c r="AG729" s="6" t="str">
        <f>IFERROR(INDEX(bombas!H:H,MATCH(B729,bombas!I:I,0),1),"")</f>
        <v/>
      </c>
      <c r="AI729" s="4" t="str">
        <f t="shared" si="150"/>
        <v/>
      </c>
      <c r="AJ729" s="4"/>
      <c r="AK729" s="127" t="str">
        <f t="shared" ref="AK729:AK792" si="152">IF(AJ729="","",AJ729/AI729)</f>
        <v/>
      </c>
      <c r="AL729" s="2" t="str">
        <f>IFERROR(IF(INDEX(AL$1:AL728,MATCH(I729,I$1:I728,0),1)=0,"",INDEX(AL$1:AL728,MATCH(I729,I$1:I728,0),1)),"")</f>
        <v/>
      </c>
      <c r="AM729" s="2" t="str">
        <f>IFERROR(IF(INDEX(AM$1:AM728,MATCH(I729,I$1:I728,0),1)=0,"",INDEX(AM$1:AM728,MATCH(I729,I$1:I728,0),1)),"")</f>
        <v/>
      </c>
      <c r="AN729" s="2" t="str">
        <f>IFERROR(IF(INDEX(AN$1:AN728,MATCH(I729,I$1:I728,0),1)=0,"",INDEX(AN$1:AN728,MATCH(I729,I$1:I728,0),1)),"")</f>
        <v/>
      </c>
      <c r="BB729" s="4"/>
      <c r="BG729" s="5"/>
      <c r="BH729" s="4" t="str">
        <f>IF(IFERROR(VLOOKUP(F729,F730:F$1993,1,0),"")="","",COUNTIF(F:F,F729))</f>
        <v/>
      </c>
      <c r="BI729" s="4"/>
      <c r="BK729" s="5"/>
      <c r="BL729" s="5"/>
      <c r="BM729" s="5" t="str">
        <f>IF(B729="","",IF(BH729="",1+(MAX(BM$2:BM728)),""))</f>
        <v/>
      </c>
      <c r="BN729" s="5" t="str">
        <f t="shared" si="146"/>
        <v/>
      </c>
      <c r="BO729" s="5" t="str">
        <f t="shared" si="147"/>
        <v/>
      </c>
      <c r="BP729" s="15" t="str">
        <f t="shared" si="148"/>
        <v/>
      </c>
      <c r="BQ729" s="29"/>
      <c r="BR729" s="16"/>
      <c r="BS729" s="5" t="str">
        <f t="shared" si="151"/>
        <v/>
      </c>
      <c r="BU729" s="5"/>
      <c r="BV729" s="5" t="str">
        <f t="shared" si="149"/>
        <v/>
      </c>
      <c r="BW729" s="5" t="str">
        <f>IF(I729="","",IFERROR(IF(VLOOKUP(I729,I$2:I728,1,0)=0,"",""),I729))</f>
        <v/>
      </c>
      <c r="BX729" s="25" t="str">
        <f>IF(BW729="","",(IFERROR(VLOOKUP(MID(BW729,1,1),$CO$2:CS$28,3,0),0)+IFERROR(VLOOKUP(MID(BW729,2,1),CO$2:CS$28,4,0),0)+IFERROR(VLOOKUP(MID(BW729,3,1),CO$2:CS$28,5,0),0)+(ROW(BW729)/1000000000000)))</f>
        <v/>
      </c>
      <c r="BY729" s="5"/>
      <c r="BZ729" s="5">
        <v>728</v>
      </c>
      <c r="CA729" s="5" t="str">
        <f>IFERROR(VLOOKUP(BZ729,BV$2:BW1805,2,0),"")</f>
        <v/>
      </c>
      <c r="CB729" s="5"/>
      <c r="CD729" s="5"/>
      <c r="CU729" s="5" t="e">
        <f>IF(REPORTE!AH$2="si",IF(F729=VALUE(REPORTE!C$11),IF(SUM(CU730:CU$1993),CONCATENATE(INT(B729),", "),INT(B729)),""),IF(F729=VALUE(REPORTE!C$10),IF(SUM(CU730:CU$1993),CONCATENATE(INT(B729),", "),INT(B729)),""))</f>
        <v>#VALUE!</v>
      </c>
      <c r="CY729" s="5"/>
      <c r="CZ729" s="5"/>
      <c r="DA729" s="5"/>
      <c r="DB729" s="5"/>
    </row>
    <row r="730" spans="1:106" ht="15" customHeight="1" x14ac:dyDescent="0.25">
      <c r="A730" s="4" t="str">
        <f t="shared" si="145"/>
        <v/>
      </c>
      <c r="B730" s="3"/>
      <c r="G730" s="1" t="str">
        <f>IFERROR(INDEX('padron cfe'!B:B,MATCH(DATOS!F730,'padron cfe'!A:A,0),1),"")</f>
        <v/>
      </c>
      <c r="J730" s="2" t="str">
        <f>IFERROR(INDEX('padron cfe'!C:C,MATCH(DATOS!F730,'padron cfe'!A:A,0),1),"")</f>
        <v/>
      </c>
      <c r="L730" s="4" t="str">
        <f>IFERROR(IF(VLOOKUP(I730,I$2:L729,4,0)=0,"",VLOOKUP(I730,I$2:L729,4,0)),"")</f>
        <v/>
      </c>
      <c r="M730" s="4" t="str">
        <f>IFERROR(IF(VLOOKUP(I730,I$2:M729,5,0)=0,"",VLOOKUP(I730,I$2:M729,5,0)),"")</f>
        <v/>
      </c>
      <c r="S730"/>
      <c r="T730" s="2" t="str">
        <f>IFERROR(INDEX('padron cfe'!D:D,MATCH(DATOS!F730,'padron cfe'!A:A,0),1),"")</f>
        <v/>
      </c>
      <c r="AF730" s="97" t="str">
        <f>IFERROR(INDEX(bombas!F:F,MATCH(B730,bombas!I:I,0),1),"")</f>
        <v/>
      </c>
      <c r="AG730" s="6" t="str">
        <f>IFERROR(INDEX(bombas!H:H,MATCH(B730,bombas!I:I,0),1),"")</f>
        <v/>
      </c>
      <c r="AI730" s="4" t="str">
        <f t="shared" si="150"/>
        <v/>
      </c>
      <c r="AJ730" s="4"/>
      <c r="AK730" s="127" t="str">
        <f t="shared" si="152"/>
        <v/>
      </c>
      <c r="AL730" s="2" t="str">
        <f>IFERROR(IF(INDEX(AL$1:AL729,MATCH(I730,I$1:I729,0),1)=0,"",INDEX(AL$1:AL729,MATCH(I730,I$1:I729,0),1)),"")</f>
        <v/>
      </c>
      <c r="AM730" s="2" t="str">
        <f>IFERROR(IF(INDEX(AM$1:AM729,MATCH(I730,I$1:I729,0),1)=0,"",INDEX(AM$1:AM729,MATCH(I730,I$1:I729,0),1)),"")</f>
        <v/>
      </c>
      <c r="AN730" s="2" t="str">
        <f>IFERROR(IF(INDEX(AN$1:AN729,MATCH(I730,I$1:I729,0),1)=0,"",INDEX(AN$1:AN729,MATCH(I730,I$1:I729,0),1)),"")</f>
        <v/>
      </c>
      <c r="BB730" s="4"/>
      <c r="BG730" s="5"/>
      <c r="BH730" s="4" t="str">
        <f>IF(IFERROR(VLOOKUP(F730,F731:F$1993,1,0),"")="","",COUNTIF(F:F,F730))</f>
        <v/>
      </c>
      <c r="BI730" s="4"/>
      <c r="BK730" s="5"/>
      <c r="BL730" s="5"/>
      <c r="BM730" s="5" t="str">
        <f>IF(B730="","",IF(BH730="",1+(MAX(BM$2:BM729)),""))</f>
        <v/>
      </c>
      <c r="BN730" s="5" t="str">
        <f t="shared" si="146"/>
        <v/>
      </c>
      <c r="BO730" s="5" t="str">
        <f t="shared" si="147"/>
        <v/>
      </c>
      <c r="BP730" s="15" t="str">
        <f t="shared" si="148"/>
        <v/>
      </c>
      <c r="BQ730" s="29"/>
      <c r="BR730" s="16"/>
      <c r="BS730" s="5" t="str">
        <f t="shared" si="151"/>
        <v/>
      </c>
      <c r="BU730" s="5"/>
      <c r="BV730" s="5" t="str">
        <f t="shared" si="149"/>
        <v/>
      </c>
      <c r="BW730" s="5" t="str">
        <f>IF(I730="","",IFERROR(IF(VLOOKUP(I730,I$2:I729,1,0)=0,"",""),I730))</f>
        <v/>
      </c>
      <c r="BX730" s="25" t="str">
        <f>IF(BW730="","",(IFERROR(VLOOKUP(MID(BW730,1,1),$CO$2:CS$28,3,0),0)+IFERROR(VLOOKUP(MID(BW730,2,1),CO$2:CS$28,4,0),0)+IFERROR(VLOOKUP(MID(BW730,3,1),CO$2:CS$28,5,0),0)+(ROW(BW730)/1000000000000)))</f>
        <v/>
      </c>
      <c r="BY730" s="5"/>
      <c r="BZ730" s="5">
        <v>729</v>
      </c>
      <c r="CA730" s="5" t="str">
        <f>IFERROR(VLOOKUP(BZ730,BV$2:BW1806,2,0),"")</f>
        <v/>
      </c>
      <c r="CB730" s="5"/>
      <c r="CD730" s="5"/>
      <c r="CU730" s="5" t="e">
        <f>IF(REPORTE!AH$2="si",IF(F730=VALUE(REPORTE!C$11),IF(SUM(CU731:CU$1993),CONCATENATE(INT(B730),", "),INT(B730)),""),IF(F730=VALUE(REPORTE!C$10),IF(SUM(CU731:CU$1993),CONCATENATE(INT(B730),", "),INT(B730)),""))</f>
        <v>#VALUE!</v>
      </c>
      <c r="CY730" s="5"/>
      <c r="CZ730" s="5"/>
      <c r="DA730" s="5"/>
      <c r="DB730" s="5"/>
    </row>
    <row r="731" spans="1:106" ht="15" customHeight="1" x14ac:dyDescent="0.25">
      <c r="A731" s="4" t="str">
        <f t="shared" si="145"/>
        <v/>
      </c>
      <c r="B731" s="3"/>
      <c r="G731" s="1" t="str">
        <f>IFERROR(INDEX('padron cfe'!B:B,MATCH(DATOS!F731,'padron cfe'!A:A,0),1),"")</f>
        <v/>
      </c>
      <c r="J731" s="2" t="str">
        <f>IFERROR(INDEX('padron cfe'!C:C,MATCH(DATOS!F731,'padron cfe'!A:A,0),1),"")</f>
        <v/>
      </c>
      <c r="L731" s="4" t="str">
        <f>IFERROR(IF(VLOOKUP(I731,I$2:L730,4,0)=0,"",VLOOKUP(I731,I$2:L730,4,0)),"")</f>
        <v/>
      </c>
      <c r="M731" s="4" t="str">
        <f>IFERROR(IF(VLOOKUP(I731,I$2:M730,5,0)=0,"",VLOOKUP(I731,I$2:M730,5,0)),"")</f>
        <v/>
      </c>
      <c r="S731"/>
      <c r="T731" s="2" t="str">
        <f>IFERROR(INDEX('padron cfe'!D:D,MATCH(DATOS!F731,'padron cfe'!A:A,0),1),"")</f>
        <v/>
      </c>
      <c r="AF731" s="97" t="str">
        <f>IFERROR(INDEX(bombas!F:F,MATCH(B731,bombas!I:I,0),1),"")</f>
        <v/>
      </c>
      <c r="AG731" s="6" t="str">
        <f>IFERROR(INDEX(bombas!H:H,MATCH(B731,bombas!I:I,0),1),"")</f>
        <v/>
      </c>
      <c r="AI731" s="4" t="str">
        <f t="shared" si="150"/>
        <v/>
      </c>
      <c r="AJ731" s="4"/>
      <c r="AK731" s="127" t="str">
        <f t="shared" si="152"/>
        <v/>
      </c>
      <c r="AL731" s="2" t="str">
        <f>IFERROR(IF(INDEX(AL$1:AL730,MATCH(I731,I$1:I730,0),1)=0,"",INDEX(AL$1:AL730,MATCH(I731,I$1:I730,0),1)),"")</f>
        <v/>
      </c>
      <c r="AM731" s="2" t="str">
        <f>IFERROR(IF(INDEX(AM$1:AM730,MATCH(I731,I$1:I730,0),1)=0,"",INDEX(AM$1:AM730,MATCH(I731,I$1:I730,0),1)),"")</f>
        <v/>
      </c>
      <c r="AN731" s="2" t="str">
        <f>IFERROR(IF(INDEX(AN$1:AN730,MATCH(I731,I$1:I730,0),1)=0,"",INDEX(AN$1:AN730,MATCH(I731,I$1:I730,0),1)),"")</f>
        <v/>
      </c>
      <c r="BB731" s="4"/>
      <c r="BG731" s="5"/>
      <c r="BH731" s="4" t="str">
        <f>IF(IFERROR(VLOOKUP(F731,F732:F$1993,1,0),"")="","",COUNTIF(F:F,F731))</f>
        <v/>
      </c>
      <c r="BI731" s="4"/>
      <c r="BK731" s="5"/>
      <c r="BL731" s="5"/>
      <c r="BM731" s="5" t="str">
        <f>IF(B731="","",IF(BH731="",1+(MAX(BM$2:BM730)),""))</f>
        <v/>
      </c>
      <c r="BN731" s="5" t="str">
        <f t="shared" si="146"/>
        <v/>
      </c>
      <c r="BO731" s="5" t="str">
        <f t="shared" si="147"/>
        <v/>
      </c>
      <c r="BP731" s="15" t="str">
        <f t="shared" si="148"/>
        <v/>
      </c>
      <c r="BQ731" s="29"/>
      <c r="BR731" s="16"/>
      <c r="BS731" s="5" t="str">
        <f t="shared" si="151"/>
        <v/>
      </c>
      <c r="BU731" s="5"/>
      <c r="BV731" s="5" t="str">
        <f t="shared" si="149"/>
        <v/>
      </c>
      <c r="BW731" s="5" t="str">
        <f>IF(I731="","",IFERROR(IF(VLOOKUP(I731,I$2:I730,1,0)=0,"",""),I731))</f>
        <v/>
      </c>
      <c r="BX731" s="25" t="str">
        <f>IF(BW731="","",(IFERROR(VLOOKUP(MID(BW731,1,1),$CO$2:CS$28,3,0),0)+IFERROR(VLOOKUP(MID(BW731,2,1),CO$2:CS$28,4,0),0)+IFERROR(VLOOKUP(MID(BW731,3,1),CO$2:CS$28,5,0),0)+(ROW(BW731)/1000000000000)))</f>
        <v/>
      </c>
      <c r="BY731" s="5"/>
      <c r="BZ731" s="5">
        <v>730</v>
      </c>
      <c r="CA731" s="5" t="str">
        <f>IFERROR(VLOOKUP(BZ731,BV$2:BW1807,2,0),"")</f>
        <v/>
      </c>
      <c r="CB731" s="5"/>
      <c r="CD731" s="5"/>
      <c r="CU731" s="5" t="e">
        <f>IF(REPORTE!AH$2="si",IF(F731=VALUE(REPORTE!C$11),IF(SUM(CU732:CU$1993),CONCATENATE(INT(B731),", "),INT(B731)),""),IF(F731=VALUE(REPORTE!C$10),IF(SUM(CU732:CU$1993),CONCATENATE(INT(B731),", "),INT(B731)),""))</f>
        <v>#VALUE!</v>
      </c>
      <c r="CY731" s="5"/>
      <c r="CZ731" s="5"/>
      <c r="DA731" s="5"/>
      <c r="DB731" s="5"/>
    </row>
    <row r="732" spans="1:106" ht="15" customHeight="1" x14ac:dyDescent="0.25">
      <c r="A732" s="4" t="str">
        <f t="shared" si="145"/>
        <v/>
      </c>
      <c r="B732" s="3"/>
      <c r="G732" s="1" t="str">
        <f>IFERROR(INDEX('padron cfe'!B:B,MATCH(DATOS!F732,'padron cfe'!A:A,0),1),"")</f>
        <v/>
      </c>
      <c r="L732" s="4" t="str">
        <f>IFERROR(IF(VLOOKUP(I732,I$2:L731,4,0)=0,"",VLOOKUP(I732,I$2:L731,4,0)),"")</f>
        <v/>
      </c>
      <c r="M732" s="4" t="str">
        <f>IFERROR(IF(VLOOKUP(I732,I$2:M731,5,0)=0,"",VLOOKUP(I732,I$2:M731,5,0)),"")</f>
        <v/>
      </c>
      <c r="S732"/>
      <c r="AF732" s="97" t="str">
        <f>IFERROR(INDEX(bombas!F:F,MATCH(B732,bombas!I:I,0),1),"")</f>
        <v/>
      </c>
      <c r="AG732" s="6" t="str">
        <f>IFERROR(INDEX(bombas!H:H,MATCH(B732,bombas!I:I,0),1),"")</f>
        <v/>
      </c>
      <c r="AI732" s="4" t="str">
        <f t="shared" si="150"/>
        <v/>
      </c>
      <c r="AJ732" s="4"/>
      <c r="AK732" s="127" t="str">
        <f t="shared" si="152"/>
        <v/>
      </c>
      <c r="AL732" s="2" t="str">
        <f>IFERROR(IF(INDEX(AL$1:AL731,MATCH(I732,I$1:I731,0),1)=0,"",INDEX(AL$1:AL731,MATCH(I732,I$1:I731,0),1)),"")</f>
        <v/>
      </c>
      <c r="AM732" s="2" t="str">
        <f>IFERROR(IF(INDEX(AM$1:AM731,MATCH(I732,I$1:I731,0),1)=0,"",INDEX(AM$1:AM731,MATCH(I732,I$1:I731,0),1)),"")</f>
        <v/>
      </c>
      <c r="AN732" s="2" t="str">
        <f>IFERROR(IF(INDEX(AN$1:AN731,MATCH(I732,I$1:I731,0),1)=0,"",INDEX(AN$1:AN731,MATCH(I732,I$1:I731,0),1)),"")</f>
        <v/>
      </c>
      <c r="BB732" s="4"/>
      <c r="BG732" s="5"/>
      <c r="BH732" s="4" t="str">
        <f>IF(IFERROR(VLOOKUP(F732,F733:F$1993,1,0),"")="","",COUNTIF(F:F,F732))</f>
        <v/>
      </c>
      <c r="BI732" s="4"/>
      <c r="BK732" s="5"/>
      <c r="BL732" s="5"/>
      <c r="BM732" s="5" t="str">
        <f>IF(B732="","",IF(BH732="",1+(MAX(BM$2:BM731)),""))</f>
        <v/>
      </c>
      <c r="BN732" s="5" t="str">
        <f t="shared" si="146"/>
        <v/>
      </c>
      <c r="BO732" s="5" t="str">
        <f t="shared" si="147"/>
        <v/>
      </c>
      <c r="BP732" s="15" t="str">
        <f t="shared" si="148"/>
        <v/>
      </c>
      <c r="BQ732" s="29"/>
      <c r="BR732" s="16"/>
      <c r="BS732" s="5" t="str">
        <f t="shared" si="151"/>
        <v/>
      </c>
      <c r="BU732" s="5"/>
      <c r="BV732" s="5" t="str">
        <f t="shared" si="149"/>
        <v/>
      </c>
      <c r="BW732" s="5" t="str">
        <f>IF(I732="","",IFERROR(IF(VLOOKUP(I732,I$2:I731,1,0)=0,"",""),I732))</f>
        <v/>
      </c>
      <c r="BX732" s="25" t="str">
        <f>IF(BW732="","",(IFERROR(VLOOKUP(MID(BW732,1,1),$CO$2:CS$28,3,0),0)+IFERROR(VLOOKUP(MID(BW732,2,1),CO$2:CS$28,4,0),0)+IFERROR(VLOOKUP(MID(BW732,3,1),CO$2:CS$28,5,0),0)+(ROW(BW732)/1000000000000)))</f>
        <v/>
      </c>
      <c r="BY732" s="5"/>
      <c r="BZ732" s="5">
        <v>731</v>
      </c>
      <c r="CA732" s="5" t="str">
        <f>IFERROR(VLOOKUP(BZ732,BV$2:BW1808,2,0),"")</f>
        <v/>
      </c>
      <c r="CB732" s="5"/>
      <c r="CD732" s="5"/>
      <c r="CU732" s="5" t="e">
        <f>IF(REPORTE!AH$2="si",IF(F732=VALUE(REPORTE!C$11),IF(SUM(CU733:CU$1993),CONCATENATE(INT(B732),", "),INT(B732)),""),IF(F732=VALUE(REPORTE!C$10),IF(SUM(CU733:CU$1993),CONCATENATE(INT(B732),", "),INT(B732)),""))</f>
        <v>#VALUE!</v>
      </c>
      <c r="CY732" s="5"/>
      <c r="CZ732" s="5"/>
      <c r="DA732" s="5"/>
      <c r="DB732" s="5"/>
    </row>
    <row r="733" spans="1:106" ht="15" customHeight="1" x14ac:dyDescent="0.25">
      <c r="A733" s="4" t="str">
        <f t="shared" si="145"/>
        <v/>
      </c>
      <c r="B733" s="3"/>
      <c r="G733" s="1" t="str">
        <f>IFERROR(INDEX('padron cfe'!B:B,MATCH(DATOS!F733,'padron cfe'!A:A,0),1),"")</f>
        <v/>
      </c>
      <c r="L733" s="4" t="str">
        <f>IFERROR(IF(VLOOKUP(I733,I$2:L732,4,0)=0,"",VLOOKUP(I733,I$2:L732,4,0)),"")</f>
        <v/>
      </c>
      <c r="M733" s="4" t="str">
        <f>IFERROR(IF(VLOOKUP(I733,I$2:M732,5,0)=0,"",VLOOKUP(I733,I$2:M732,5,0)),"")</f>
        <v/>
      </c>
      <c r="S733"/>
      <c r="AF733" s="97" t="str">
        <f>IFERROR(INDEX(bombas!F:F,MATCH(B733,bombas!I:I,0),1),"")</f>
        <v/>
      </c>
      <c r="AG733" s="6" t="str">
        <f>IFERROR(INDEX(bombas!H:H,MATCH(B733,bombas!I:I,0),1),"")</f>
        <v/>
      </c>
      <c r="AI733" s="4" t="str">
        <f t="shared" si="150"/>
        <v/>
      </c>
      <c r="AJ733" s="4"/>
      <c r="AK733" s="127" t="str">
        <f t="shared" si="152"/>
        <v/>
      </c>
      <c r="AL733" s="2" t="str">
        <f>IFERROR(IF(INDEX(AL$1:AL732,MATCH(I733,I$1:I732,0),1)=0,"",INDEX(AL$1:AL732,MATCH(I733,I$1:I732,0),1)),"")</f>
        <v/>
      </c>
      <c r="AM733" s="2" t="str">
        <f>IFERROR(IF(INDEX(AM$1:AM732,MATCH(I733,I$1:I732,0),1)=0,"",INDEX(AM$1:AM732,MATCH(I733,I$1:I732,0),1)),"")</f>
        <v/>
      </c>
      <c r="AN733" s="2" t="str">
        <f>IFERROR(IF(INDEX(AN$1:AN732,MATCH(I733,I$1:I732,0),1)=0,"",INDEX(AN$1:AN732,MATCH(I733,I$1:I732,0),1)),"")</f>
        <v/>
      </c>
      <c r="BB733" s="4"/>
      <c r="BG733" s="5"/>
      <c r="BH733" s="4" t="str">
        <f>IF(IFERROR(VLOOKUP(F733,F734:F$1993,1,0),"")="","",COUNTIF(F:F,F733))</f>
        <v/>
      </c>
      <c r="BI733" s="4"/>
      <c r="BK733" s="5"/>
      <c r="BL733" s="5"/>
      <c r="BM733" s="5" t="str">
        <f>IF(B733="","",IF(BH733="",1+(MAX(BM$2:BM732)),""))</f>
        <v/>
      </c>
      <c r="BN733" s="5" t="str">
        <f t="shared" si="146"/>
        <v/>
      </c>
      <c r="BO733" s="5" t="str">
        <f t="shared" si="147"/>
        <v/>
      </c>
      <c r="BP733" s="15" t="str">
        <f t="shared" si="148"/>
        <v/>
      </c>
      <c r="BQ733" s="29"/>
      <c r="BR733" s="16"/>
      <c r="BS733" s="5" t="str">
        <f t="shared" si="151"/>
        <v/>
      </c>
      <c r="BU733" s="5"/>
      <c r="BV733" s="5" t="str">
        <f t="shared" si="149"/>
        <v/>
      </c>
      <c r="BW733" s="5" t="str">
        <f>IF(I733="","",IFERROR(IF(VLOOKUP(I733,I$2:I732,1,0)=0,"",""),I733))</f>
        <v/>
      </c>
      <c r="BX733" s="25" t="str">
        <f>IF(BW733="","",(IFERROR(VLOOKUP(MID(BW733,1,1),$CO$2:CS$28,3,0),0)+IFERROR(VLOOKUP(MID(BW733,2,1),CO$2:CS$28,4,0),0)+IFERROR(VLOOKUP(MID(BW733,3,1),CO$2:CS$28,5,0),0)+(ROW(BW733)/1000000000000)))</f>
        <v/>
      </c>
      <c r="BY733" s="5"/>
      <c r="BZ733" s="5">
        <v>732</v>
      </c>
      <c r="CA733" s="5" t="str">
        <f>IFERROR(VLOOKUP(BZ733,BV$2:BW1809,2,0),"")</f>
        <v/>
      </c>
      <c r="CB733" s="5"/>
      <c r="CD733" s="5"/>
      <c r="CU733" s="5" t="e">
        <f>IF(REPORTE!AH$2="si",IF(F733=VALUE(REPORTE!C$11),IF(SUM(CU734:CU$1993),CONCATENATE(INT(B733),", "),INT(B733)),""),IF(F733=VALUE(REPORTE!C$10),IF(SUM(CU734:CU$1993),CONCATENATE(INT(B733),", "),INT(B733)),""))</f>
        <v>#VALUE!</v>
      </c>
      <c r="CY733" s="5"/>
      <c r="CZ733" s="5"/>
      <c r="DA733" s="5"/>
      <c r="DB733" s="5"/>
    </row>
    <row r="734" spans="1:106" ht="15" customHeight="1" x14ac:dyDescent="0.25">
      <c r="A734" s="4" t="str">
        <f t="shared" si="145"/>
        <v/>
      </c>
      <c r="B734" s="3"/>
      <c r="G734" s="1" t="str">
        <f>IFERROR(INDEX('padron cfe'!B:B,MATCH(DATOS!F734,'padron cfe'!A:A,0),1),"")</f>
        <v/>
      </c>
      <c r="L734" s="4" t="str">
        <f>IFERROR(IF(VLOOKUP(I734,I$2:L733,4,0)=0,"",VLOOKUP(I734,I$2:L733,4,0)),"")</f>
        <v/>
      </c>
      <c r="M734" s="4" t="str">
        <f>IFERROR(IF(VLOOKUP(I734,I$2:M733,5,0)=0,"",VLOOKUP(I734,I$2:M733,5,0)),"")</f>
        <v/>
      </c>
      <c r="S734"/>
      <c r="AF734" s="97" t="str">
        <f>IFERROR(INDEX(bombas!F:F,MATCH(B734,bombas!I:I,0),1),"")</f>
        <v/>
      </c>
      <c r="AG734" s="6" t="str">
        <f>IFERROR(INDEX(bombas!H:H,MATCH(B734,bombas!I:I,0),1),"")</f>
        <v/>
      </c>
      <c r="AI734" s="4" t="str">
        <f t="shared" si="150"/>
        <v/>
      </c>
      <c r="AJ734" s="4"/>
      <c r="AK734" s="127" t="str">
        <f t="shared" si="152"/>
        <v/>
      </c>
      <c r="AL734" s="2" t="str">
        <f>IFERROR(IF(INDEX(AL$1:AL733,MATCH(I734,I$1:I733,0),1)=0,"",INDEX(AL$1:AL733,MATCH(I734,I$1:I733,0),1)),"")</f>
        <v/>
      </c>
      <c r="AM734" s="2" t="str">
        <f>IFERROR(IF(INDEX(AM$1:AM733,MATCH(I734,I$1:I733,0),1)=0,"",INDEX(AM$1:AM733,MATCH(I734,I$1:I733,0),1)),"")</f>
        <v/>
      </c>
      <c r="AN734" s="2" t="str">
        <f>IFERROR(IF(INDEX(AN$1:AN733,MATCH(I734,I$1:I733,0),1)=0,"",INDEX(AN$1:AN733,MATCH(I734,I$1:I733,0),1)),"")</f>
        <v/>
      </c>
      <c r="BB734" s="4"/>
      <c r="BG734" s="5"/>
      <c r="BH734" s="4" t="str">
        <f>IF(IFERROR(VLOOKUP(F734,F735:F$1993,1,0),"")="","",COUNTIF(F:F,F734))</f>
        <v/>
      </c>
      <c r="BI734" s="4"/>
      <c r="BK734" s="5"/>
      <c r="BL734" s="5"/>
      <c r="BM734" s="5" t="str">
        <f>IF(B734="","",IF(BH734="",1+(MAX(BM$2:BM733)),""))</f>
        <v/>
      </c>
      <c r="BN734" s="5" t="str">
        <f t="shared" si="146"/>
        <v/>
      </c>
      <c r="BO734" s="5" t="str">
        <f t="shared" si="147"/>
        <v/>
      </c>
      <c r="BP734" s="15" t="str">
        <f t="shared" si="148"/>
        <v/>
      </c>
      <c r="BQ734" s="29"/>
      <c r="BR734" s="16"/>
      <c r="BS734" s="5" t="str">
        <f t="shared" si="151"/>
        <v/>
      </c>
      <c r="BU734" s="5"/>
      <c r="BV734" s="5" t="str">
        <f t="shared" si="149"/>
        <v/>
      </c>
      <c r="BW734" s="5" t="str">
        <f>IF(I734="","",IFERROR(IF(VLOOKUP(I734,I$2:I733,1,0)=0,"",""),I734))</f>
        <v/>
      </c>
      <c r="BX734" s="25" t="str">
        <f>IF(BW734="","",(IFERROR(VLOOKUP(MID(BW734,1,1),$CO$2:CS$28,3,0),0)+IFERROR(VLOOKUP(MID(BW734,2,1),CO$2:CS$28,4,0),0)+IFERROR(VLOOKUP(MID(BW734,3,1),CO$2:CS$28,5,0),0)+(ROW(BW734)/1000000000000)))</f>
        <v/>
      </c>
      <c r="BY734" s="5"/>
      <c r="BZ734" s="5">
        <v>733</v>
      </c>
      <c r="CA734" s="5" t="str">
        <f>IFERROR(VLOOKUP(BZ734,BV$2:BW1810,2,0),"")</f>
        <v/>
      </c>
      <c r="CB734" s="5"/>
      <c r="CD734" s="5"/>
      <c r="CU734" s="5" t="e">
        <f>IF(REPORTE!AH$2="si",IF(F734=VALUE(REPORTE!C$11),IF(SUM(CU735:CU$1993),CONCATENATE(INT(B734),", "),INT(B734)),""),IF(F734=VALUE(REPORTE!C$10),IF(SUM(CU735:CU$1993),CONCATENATE(INT(B734),", "),INT(B734)),""))</f>
        <v>#VALUE!</v>
      </c>
      <c r="CY734" s="5"/>
      <c r="CZ734" s="5"/>
      <c r="DA734" s="5"/>
      <c r="DB734" s="5"/>
    </row>
    <row r="735" spans="1:106" ht="15" customHeight="1" x14ac:dyDescent="0.25">
      <c r="A735" s="4" t="str">
        <f t="shared" si="145"/>
        <v/>
      </c>
      <c r="B735" s="3"/>
      <c r="G735" s="1" t="str">
        <f>IFERROR(INDEX('padron cfe'!B:B,MATCH(DATOS!F735,'padron cfe'!A:A,0),1),"")</f>
        <v/>
      </c>
      <c r="L735" s="4" t="str">
        <f>IFERROR(IF(VLOOKUP(I735,I$2:L734,4,0)=0,"",VLOOKUP(I735,I$2:L734,4,0)),"")</f>
        <v/>
      </c>
      <c r="M735" s="4" t="str">
        <f>IFERROR(IF(VLOOKUP(I735,I$2:M734,5,0)=0,"",VLOOKUP(I735,I$2:M734,5,0)),"")</f>
        <v/>
      </c>
      <c r="S735"/>
      <c r="AF735" s="97" t="str">
        <f>IFERROR(INDEX(bombas!F:F,MATCH(B735,bombas!I:I,0),1),"")</f>
        <v/>
      </c>
      <c r="AG735" s="6" t="str">
        <f>IFERROR(INDEX(bombas!H:H,MATCH(B735,bombas!I:I,0),1),"")</f>
        <v/>
      </c>
      <c r="AI735" s="4" t="str">
        <f t="shared" si="150"/>
        <v/>
      </c>
      <c r="AJ735" s="4"/>
      <c r="AK735" s="127" t="str">
        <f t="shared" si="152"/>
        <v/>
      </c>
      <c r="AL735" s="2" t="str">
        <f>IFERROR(IF(INDEX(AL$1:AL734,MATCH(I735,I$1:I734,0),1)=0,"",INDEX(AL$1:AL734,MATCH(I735,I$1:I734,0),1)),"")</f>
        <v/>
      </c>
      <c r="AM735" s="2" t="str">
        <f>IFERROR(IF(INDEX(AM$1:AM734,MATCH(I735,I$1:I734,0),1)=0,"",INDEX(AM$1:AM734,MATCH(I735,I$1:I734,0),1)),"")</f>
        <v/>
      </c>
      <c r="AN735" s="2" t="str">
        <f>IFERROR(IF(INDEX(AN$1:AN734,MATCH(I735,I$1:I734,0),1)=0,"",INDEX(AN$1:AN734,MATCH(I735,I$1:I734,0),1)),"")</f>
        <v/>
      </c>
      <c r="BB735" s="4"/>
      <c r="BG735" s="5"/>
      <c r="BH735" s="4" t="str">
        <f>IF(IFERROR(VLOOKUP(F735,F736:F$1993,1,0),"")="","",COUNTIF(F:F,F735))</f>
        <v/>
      </c>
      <c r="BI735" s="4"/>
      <c r="BK735" s="5"/>
      <c r="BL735" s="5"/>
      <c r="BM735" s="5" t="str">
        <f>IF(B735="","",IF(BH735="",1+(MAX(BM$2:BM734)),""))</f>
        <v/>
      </c>
      <c r="BN735" s="5" t="str">
        <f t="shared" si="146"/>
        <v/>
      </c>
      <c r="BO735" s="5" t="str">
        <f t="shared" si="147"/>
        <v/>
      </c>
      <c r="BP735" s="15" t="str">
        <f t="shared" si="148"/>
        <v/>
      </c>
      <c r="BQ735" s="29"/>
      <c r="BR735" s="16"/>
      <c r="BS735" s="5" t="str">
        <f t="shared" si="151"/>
        <v/>
      </c>
      <c r="BU735" s="5"/>
      <c r="BV735" s="5" t="str">
        <f t="shared" si="149"/>
        <v/>
      </c>
      <c r="BW735" s="5" t="str">
        <f>IF(I735="","",IFERROR(IF(VLOOKUP(I735,I$2:I734,1,0)=0,"",""),I735))</f>
        <v/>
      </c>
      <c r="BX735" s="25" t="str">
        <f>IF(BW735="","",(IFERROR(VLOOKUP(MID(BW735,1,1),$CO$2:CS$28,3,0),0)+IFERROR(VLOOKUP(MID(BW735,2,1),CO$2:CS$28,4,0),0)+IFERROR(VLOOKUP(MID(BW735,3,1),CO$2:CS$28,5,0),0)+(ROW(BW735)/1000000000000)))</f>
        <v/>
      </c>
      <c r="BY735" s="5"/>
      <c r="BZ735" s="5">
        <v>734</v>
      </c>
      <c r="CA735" s="5" t="str">
        <f>IFERROR(VLOOKUP(BZ735,BV$2:BW1811,2,0),"")</f>
        <v/>
      </c>
      <c r="CB735" s="5"/>
      <c r="CD735" s="5"/>
      <c r="CU735" s="5" t="e">
        <f>IF(REPORTE!AH$2="si",IF(F735=VALUE(REPORTE!C$11),IF(SUM(CU736:CU$1993),CONCATENATE(INT(B735),", "),INT(B735)),""),IF(F735=VALUE(REPORTE!C$10),IF(SUM(CU736:CU$1993),CONCATENATE(INT(B735),", "),INT(B735)),""))</f>
        <v>#VALUE!</v>
      </c>
      <c r="CY735" s="5"/>
      <c r="CZ735" s="5"/>
      <c r="DA735" s="5"/>
      <c r="DB735" s="5"/>
    </row>
    <row r="736" spans="1:106" ht="15" customHeight="1" x14ac:dyDescent="0.25">
      <c r="A736" s="4" t="str">
        <f t="shared" si="145"/>
        <v/>
      </c>
      <c r="B736" s="3"/>
      <c r="G736" s="1" t="str">
        <f>IFERROR(INDEX('padron cfe'!B:B,MATCH(DATOS!F736,'padron cfe'!A:A,0),1),"")</f>
        <v/>
      </c>
      <c r="L736" s="4" t="str">
        <f>IFERROR(IF(VLOOKUP(I736,I$2:L735,4,0)=0,"",VLOOKUP(I736,I$2:L735,4,0)),"")</f>
        <v/>
      </c>
      <c r="M736" s="4" t="str">
        <f>IFERROR(IF(VLOOKUP(I736,I$2:M735,5,0)=0,"",VLOOKUP(I736,I$2:M735,5,0)),"")</f>
        <v/>
      </c>
      <c r="S736"/>
      <c r="AF736" s="97" t="str">
        <f>IFERROR(INDEX(bombas!F:F,MATCH(B736,bombas!I:I,0),1),"")</f>
        <v/>
      </c>
      <c r="AG736" s="6" t="str">
        <f>IFERROR(INDEX(bombas!H:H,MATCH(B736,bombas!I:I,0),1),"")</f>
        <v/>
      </c>
      <c r="AI736" s="4" t="str">
        <f t="shared" si="150"/>
        <v/>
      </c>
      <c r="AJ736" s="4"/>
      <c r="AK736" s="127" t="str">
        <f t="shared" si="152"/>
        <v/>
      </c>
      <c r="AL736" s="2" t="str">
        <f>IFERROR(IF(INDEX(AL$1:AL735,MATCH(I736,I$1:I735,0),1)=0,"",INDEX(AL$1:AL735,MATCH(I736,I$1:I735,0),1)),"")</f>
        <v/>
      </c>
      <c r="AM736" s="2" t="str">
        <f>IFERROR(IF(INDEX(AM$1:AM735,MATCH(I736,I$1:I735,0),1)=0,"",INDEX(AM$1:AM735,MATCH(I736,I$1:I735,0),1)),"")</f>
        <v/>
      </c>
      <c r="AN736" s="2" t="str">
        <f>IFERROR(IF(INDEX(AN$1:AN735,MATCH(I736,I$1:I735,0),1)=0,"",INDEX(AN$1:AN735,MATCH(I736,I$1:I735,0),1)),"")</f>
        <v/>
      </c>
      <c r="BB736" s="4"/>
      <c r="BG736" s="5"/>
      <c r="BH736" s="4" t="str">
        <f>IF(IFERROR(VLOOKUP(F736,F737:F$1993,1,0),"")="","",COUNTIF(F:F,F736))</f>
        <v/>
      </c>
      <c r="BI736" s="4"/>
      <c r="BK736" s="5"/>
      <c r="BL736" s="5"/>
      <c r="BM736" s="5" t="str">
        <f>IF(B736="","",IF(BH736="",1+(MAX(BM$2:BM735)),""))</f>
        <v/>
      </c>
      <c r="BN736" s="5" t="str">
        <f t="shared" si="146"/>
        <v/>
      </c>
      <c r="BO736" s="5" t="str">
        <f t="shared" si="147"/>
        <v/>
      </c>
      <c r="BP736" s="15" t="str">
        <f t="shared" si="148"/>
        <v/>
      </c>
      <c r="BQ736" s="29"/>
      <c r="BR736" s="16"/>
      <c r="BS736" s="5" t="str">
        <f t="shared" si="151"/>
        <v/>
      </c>
      <c r="BU736" s="5"/>
      <c r="BV736" s="5" t="str">
        <f t="shared" si="149"/>
        <v/>
      </c>
      <c r="BW736" s="5" t="str">
        <f>IF(I736="","",IFERROR(IF(VLOOKUP(I736,I$2:I735,1,0)=0,"",""),I736))</f>
        <v/>
      </c>
      <c r="BX736" s="25" t="str">
        <f>IF(BW736="","",(IFERROR(VLOOKUP(MID(BW736,1,1),$CO$2:CS$28,3,0),0)+IFERROR(VLOOKUP(MID(BW736,2,1),CO$2:CS$28,4,0),0)+IFERROR(VLOOKUP(MID(BW736,3,1),CO$2:CS$28,5,0),0)+(ROW(BW736)/1000000000000)))</f>
        <v/>
      </c>
      <c r="BY736" s="5"/>
      <c r="BZ736" s="5">
        <v>735</v>
      </c>
      <c r="CA736" s="5" t="str">
        <f>IFERROR(VLOOKUP(BZ736,BV$2:BW1812,2,0),"")</f>
        <v/>
      </c>
      <c r="CB736" s="5"/>
      <c r="CD736" s="5"/>
      <c r="CU736" s="5" t="e">
        <f>IF(REPORTE!AH$2="si",IF(F736=VALUE(REPORTE!C$11),IF(SUM(CU737:CU$1993),CONCATENATE(INT(B736),", "),INT(B736)),""),IF(F736=VALUE(REPORTE!C$10),IF(SUM(CU737:CU$1993),CONCATENATE(INT(B736),", "),INT(B736)),""))</f>
        <v>#VALUE!</v>
      </c>
      <c r="CY736" s="5"/>
      <c r="CZ736" s="5"/>
      <c r="DA736" s="5"/>
      <c r="DB736" s="5"/>
    </row>
    <row r="737" spans="1:106" ht="15" customHeight="1" x14ac:dyDescent="0.25">
      <c r="A737" s="4" t="str">
        <f t="shared" si="145"/>
        <v/>
      </c>
      <c r="B737" s="3"/>
      <c r="G737" s="1" t="str">
        <f>IFERROR(INDEX('padron cfe'!B:B,MATCH(DATOS!F737,'padron cfe'!A:A,0),1),"")</f>
        <v/>
      </c>
      <c r="L737" s="4" t="str">
        <f>IFERROR(IF(VLOOKUP(I737,I$2:L736,4,0)=0,"",VLOOKUP(I737,I$2:L736,4,0)),"")</f>
        <v/>
      </c>
      <c r="M737" s="4" t="str">
        <f>IFERROR(IF(VLOOKUP(I737,I$2:M736,5,0)=0,"",VLOOKUP(I737,I$2:M736,5,0)),"")</f>
        <v/>
      </c>
      <c r="S737"/>
      <c r="AF737" s="97" t="str">
        <f>IFERROR(INDEX(bombas!F:F,MATCH(B737,bombas!I:I,0),1),"")</f>
        <v/>
      </c>
      <c r="AG737" s="6" t="str">
        <f>IFERROR(INDEX(bombas!H:H,MATCH(B737,bombas!I:I,0),1),"")</f>
        <v/>
      </c>
      <c r="AI737" s="4" t="str">
        <f t="shared" si="150"/>
        <v/>
      </c>
      <c r="AJ737" s="4"/>
      <c r="AK737" s="127" t="str">
        <f t="shared" si="152"/>
        <v/>
      </c>
      <c r="AL737" s="2" t="str">
        <f>IFERROR(IF(INDEX(AL$1:AL736,MATCH(I737,I$1:I736,0),1)=0,"",INDEX(AL$1:AL736,MATCH(I737,I$1:I736,0),1)),"")</f>
        <v/>
      </c>
      <c r="AM737" s="2" t="str">
        <f>IFERROR(IF(INDEX(AM$1:AM736,MATCH(I737,I$1:I736,0),1)=0,"",INDEX(AM$1:AM736,MATCH(I737,I$1:I736,0),1)),"")</f>
        <v/>
      </c>
      <c r="AN737" s="2" t="str">
        <f>IFERROR(IF(INDEX(AN$1:AN736,MATCH(I737,I$1:I736,0),1)=0,"",INDEX(AN$1:AN736,MATCH(I737,I$1:I736,0),1)),"")</f>
        <v/>
      </c>
      <c r="BB737" s="4"/>
      <c r="BG737" s="5"/>
      <c r="BH737" s="4" t="str">
        <f>IF(IFERROR(VLOOKUP(F737,F738:F$1993,1,0),"")="","",COUNTIF(F:F,F737))</f>
        <v/>
      </c>
      <c r="BI737" s="4"/>
      <c r="BK737" s="5"/>
      <c r="BL737" s="5"/>
      <c r="BM737" s="5" t="str">
        <f>IF(B737="","",IF(BH737="",1+(MAX(BM$2:BM736)),""))</f>
        <v/>
      </c>
      <c r="BN737" s="5" t="str">
        <f t="shared" si="146"/>
        <v/>
      </c>
      <c r="BO737" s="5" t="str">
        <f t="shared" si="147"/>
        <v/>
      </c>
      <c r="BP737" s="15" t="str">
        <f t="shared" si="148"/>
        <v/>
      </c>
      <c r="BQ737" s="29"/>
      <c r="BR737" s="16"/>
      <c r="BS737" s="5" t="str">
        <f t="shared" si="151"/>
        <v/>
      </c>
      <c r="BU737" s="5"/>
      <c r="BV737" s="5" t="str">
        <f t="shared" si="149"/>
        <v/>
      </c>
      <c r="BW737" s="5" t="str">
        <f>IF(I737="","",IFERROR(IF(VLOOKUP(I737,I$2:I736,1,0)=0,"",""),I737))</f>
        <v/>
      </c>
      <c r="BX737" s="25" t="str">
        <f>IF(BW737="","",(IFERROR(VLOOKUP(MID(BW737,1,1),$CO$2:CS$28,3,0),0)+IFERROR(VLOOKUP(MID(BW737,2,1),CO$2:CS$28,4,0),0)+IFERROR(VLOOKUP(MID(BW737,3,1),CO$2:CS$28,5,0),0)+(ROW(BW737)/1000000000000)))</f>
        <v/>
      </c>
      <c r="BY737" s="5"/>
      <c r="BZ737" s="5">
        <v>736</v>
      </c>
      <c r="CA737" s="5" t="str">
        <f>IFERROR(VLOOKUP(BZ737,BV$2:BW1813,2,0),"")</f>
        <v/>
      </c>
      <c r="CB737" s="5"/>
      <c r="CD737" s="5"/>
      <c r="CU737" s="5" t="e">
        <f>IF(REPORTE!AH$2="si",IF(F737=VALUE(REPORTE!C$11),IF(SUM(CU738:CU$1993),CONCATENATE(INT(B737),", "),INT(B737)),""),IF(F737=VALUE(REPORTE!C$10),IF(SUM(CU738:CU$1993),CONCATENATE(INT(B737),", "),INT(B737)),""))</f>
        <v>#VALUE!</v>
      </c>
      <c r="CY737" s="5"/>
      <c r="CZ737" s="5"/>
      <c r="DA737" s="5"/>
      <c r="DB737" s="5"/>
    </row>
    <row r="738" spans="1:106" ht="15" customHeight="1" x14ac:dyDescent="0.25">
      <c r="A738" s="4" t="str">
        <f t="shared" si="145"/>
        <v/>
      </c>
      <c r="B738" s="3"/>
      <c r="G738" s="1" t="str">
        <f>IFERROR(INDEX('padron cfe'!B:B,MATCH(DATOS!F738,'padron cfe'!A:A,0),1),"")</f>
        <v/>
      </c>
      <c r="L738" s="4" t="str">
        <f>IFERROR(IF(VLOOKUP(I738,I$2:L737,4,0)=0,"",VLOOKUP(I738,I$2:L737,4,0)),"")</f>
        <v/>
      </c>
      <c r="M738" s="4" t="str">
        <f>IFERROR(IF(VLOOKUP(I738,I$2:M737,5,0)=0,"",VLOOKUP(I738,I$2:M737,5,0)),"")</f>
        <v/>
      </c>
      <c r="S738"/>
      <c r="AF738" s="97" t="str">
        <f>IFERROR(INDEX(bombas!F:F,MATCH(B738,bombas!I:I,0),1),"")</f>
        <v/>
      </c>
      <c r="AG738" s="6" t="str">
        <f>IFERROR(INDEX(bombas!H:H,MATCH(B738,bombas!I:I,0),1),"")</f>
        <v/>
      </c>
      <c r="AI738" s="4" t="str">
        <f t="shared" si="150"/>
        <v/>
      </c>
      <c r="AJ738" s="4"/>
      <c r="AK738" s="127" t="str">
        <f t="shared" si="152"/>
        <v/>
      </c>
      <c r="AL738" s="2" t="str">
        <f>IFERROR(IF(INDEX(AL$1:AL737,MATCH(I738,I$1:I737,0),1)=0,"",INDEX(AL$1:AL737,MATCH(I738,I$1:I737,0),1)),"")</f>
        <v/>
      </c>
      <c r="AM738" s="2" t="str">
        <f>IFERROR(IF(INDEX(AM$1:AM737,MATCH(I738,I$1:I737,0),1)=0,"",INDEX(AM$1:AM737,MATCH(I738,I$1:I737,0),1)),"")</f>
        <v/>
      </c>
      <c r="AN738" s="2" t="str">
        <f>IFERROR(IF(INDEX(AN$1:AN737,MATCH(I738,I$1:I737,0),1)=0,"",INDEX(AN$1:AN737,MATCH(I738,I$1:I737,0),1)),"")</f>
        <v/>
      </c>
      <c r="BB738" s="4"/>
      <c r="BG738" s="5"/>
      <c r="BH738" s="4" t="str">
        <f>IF(IFERROR(VLOOKUP(F738,F739:F$1993,1,0),"")="","",COUNTIF(F:F,F738))</f>
        <v/>
      </c>
      <c r="BI738" s="4"/>
      <c r="BK738" s="5"/>
      <c r="BL738" s="5"/>
      <c r="BM738" s="5" t="str">
        <f>IF(B738="","",IF(BH738="",1+(MAX(BM$2:BM737)),""))</f>
        <v/>
      </c>
      <c r="BN738" s="5" t="str">
        <f t="shared" si="146"/>
        <v/>
      </c>
      <c r="BO738" s="5" t="str">
        <f t="shared" si="147"/>
        <v/>
      </c>
      <c r="BP738" s="15" t="str">
        <f t="shared" si="148"/>
        <v/>
      </c>
      <c r="BQ738" s="29"/>
      <c r="BR738" s="16"/>
      <c r="BS738" s="5" t="str">
        <f t="shared" si="151"/>
        <v/>
      </c>
      <c r="BU738" s="5"/>
      <c r="BV738" s="5" t="str">
        <f t="shared" si="149"/>
        <v/>
      </c>
      <c r="BW738" s="5" t="str">
        <f>IF(I738="","",IFERROR(IF(VLOOKUP(I738,I$2:I737,1,0)=0,"",""),I738))</f>
        <v/>
      </c>
      <c r="BX738" s="25" t="str">
        <f>IF(BW738="","",(IFERROR(VLOOKUP(MID(BW738,1,1),$CO$2:CS$28,3,0),0)+IFERROR(VLOOKUP(MID(BW738,2,1),CO$2:CS$28,4,0),0)+IFERROR(VLOOKUP(MID(BW738,3,1),CO$2:CS$28,5,0),0)+(ROW(BW738)/1000000000000)))</f>
        <v/>
      </c>
      <c r="BY738" s="5"/>
      <c r="BZ738" s="5">
        <v>737</v>
      </c>
      <c r="CA738" s="5" t="str">
        <f>IFERROR(VLOOKUP(BZ738,BV$2:BW1814,2,0),"")</f>
        <v/>
      </c>
      <c r="CB738" s="5"/>
      <c r="CD738" s="5"/>
      <c r="CU738" s="5" t="e">
        <f>IF(REPORTE!AH$2="si",IF(F738=VALUE(REPORTE!C$11),IF(SUM(CU739:CU$1993),CONCATENATE(INT(B738),", "),INT(B738)),""),IF(F738=VALUE(REPORTE!C$10),IF(SUM(CU739:CU$1993),CONCATENATE(INT(B738),", "),INT(B738)),""))</f>
        <v>#VALUE!</v>
      </c>
      <c r="CY738" s="5"/>
      <c r="CZ738" s="5"/>
      <c r="DA738" s="5"/>
      <c r="DB738" s="5"/>
    </row>
    <row r="739" spans="1:106" ht="15" customHeight="1" x14ac:dyDescent="0.25">
      <c r="A739" s="4" t="str">
        <f t="shared" si="145"/>
        <v/>
      </c>
      <c r="B739" s="3"/>
      <c r="G739" s="1" t="str">
        <f>IFERROR(INDEX('padron cfe'!B:B,MATCH(DATOS!F739,'padron cfe'!A:A,0),1),"")</f>
        <v/>
      </c>
      <c r="L739" s="4" t="str">
        <f>IFERROR(IF(VLOOKUP(I739,I$2:L738,4,0)=0,"",VLOOKUP(I739,I$2:L738,4,0)),"")</f>
        <v/>
      </c>
      <c r="M739" s="4" t="str">
        <f>IFERROR(IF(VLOOKUP(I739,I$2:M738,5,0)=0,"",VLOOKUP(I739,I$2:M738,5,0)),"")</f>
        <v/>
      </c>
      <c r="S739"/>
      <c r="AF739" s="97" t="str">
        <f>IFERROR(INDEX(bombas!F:F,MATCH(B739,bombas!I:I,0),1),"")</f>
        <v/>
      </c>
      <c r="AG739" s="6" t="str">
        <f>IFERROR(INDEX(bombas!H:H,MATCH(B739,bombas!I:I,0),1),"")</f>
        <v/>
      </c>
      <c r="AI739" s="4" t="str">
        <f t="shared" si="150"/>
        <v/>
      </c>
      <c r="AJ739" s="4"/>
      <c r="AK739" s="127" t="str">
        <f t="shared" si="152"/>
        <v/>
      </c>
      <c r="AL739" s="2" t="str">
        <f>IFERROR(IF(INDEX(AL$1:AL738,MATCH(I739,I$1:I738,0),1)=0,"",INDEX(AL$1:AL738,MATCH(I739,I$1:I738,0),1)),"")</f>
        <v/>
      </c>
      <c r="AM739" s="2" t="str">
        <f>IFERROR(IF(INDEX(AM$1:AM738,MATCH(I739,I$1:I738,0),1)=0,"",INDEX(AM$1:AM738,MATCH(I739,I$1:I738,0),1)),"")</f>
        <v/>
      </c>
      <c r="AN739" s="2" t="str">
        <f>IFERROR(IF(INDEX(AN$1:AN738,MATCH(I739,I$1:I738,0),1)=0,"",INDEX(AN$1:AN738,MATCH(I739,I$1:I738,0),1)),"")</f>
        <v/>
      </c>
      <c r="BB739" s="4"/>
      <c r="BG739" s="5"/>
      <c r="BH739" s="4" t="str">
        <f>IF(IFERROR(VLOOKUP(F739,F$2:F738,1,0),"")="","",COUNTIF(F:F,F739))</f>
        <v/>
      </c>
      <c r="BI739" s="4"/>
      <c r="BK739" s="5"/>
      <c r="BL739" s="5"/>
      <c r="BM739" s="5" t="str">
        <f>IF(B739="","",IF(BH739="",1+(MAX(BM$2:BM738)),""))</f>
        <v/>
      </c>
      <c r="BN739" s="5" t="str">
        <f t="shared" si="146"/>
        <v/>
      </c>
      <c r="BO739" s="5" t="str">
        <f t="shared" si="147"/>
        <v/>
      </c>
      <c r="BP739" s="15" t="str">
        <f t="shared" si="148"/>
        <v/>
      </c>
      <c r="BQ739" s="29"/>
      <c r="BR739" s="16"/>
      <c r="BS739" s="5" t="str">
        <f t="shared" si="151"/>
        <v/>
      </c>
      <c r="BU739" s="5"/>
      <c r="BV739" s="5" t="str">
        <f t="shared" si="149"/>
        <v/>
      </c>
      <c r="BW739" s="5" t="str">
        <f>IF(I739="","",IFERROR(IF(VLOOKUP(I739,I$2:I738,1,0)=0,"",""),I739))</f>
        <v/>
      </c>
      <c r="BX739" s="25" t="str">
        <f>IF(BW739="","",(IFERROR(VLOOKUP(MID(BW739,1,1),$CO$2:CS$28,3,0),0)+IFERROR(VLOOKUP(MID(BW739,2,1),CO$2:CS$28,4,0),0)+IFERROR(VLOOKUP(MID(BW739,3,1),CO$2:CS$28,5,0),0)+(ROW(BW739)/1000000000000)))</f>
        <v/>
      </c>
      <c r="BY739" s="5"/>
      <c r="BZ739" s="5">
        <v>738</v>
      </c>
      <c r="CA739" s="5" t="str">
        <f>IFERROR(VLOOKUP(BZ739,BV$2:BW1815,2,0),"")</f>
        <v/>
      </c>
      <c r="CB739" s="5"/>
      <c r="CD739" s="5"/>
      <c r="CU739" s="5" t="e">
        <f>IF(REPORTE!AH$2="si",IF(F739=VALUE(REPORTE!C$11),IF(SUM(CU740:CU$1993),CONCATENATE(INT(B739),", "),INT(B739)),""),IF(F739=VALUE(REPORTE!C$10),IF(SUM(CU740:CU$1993),CONCATENATE(INT(B739),", "),INT(B739)),""))</f>
        <v>#VALUE!</v>
      </c>
      <c r="CY739" s="5"/>
      <c r="CZ739" s="5"/>
      <c r="DA739" s="5"/>
      <c r="DB739" s="5"/>
    </row>
    <row r="740" spans="1:106" ht="15" customHeight="1" x14ac:dyDescent="0.25">
      <c r="A740" s="4" t="str">
        <f t="shared" si="145"/>
        <v/>
      </c>
      <c r="B740" s="3"/>
      <c r="G740" s="1" t="str">
        <f>IFERROR(INDEX('padron cfe'!B:B,MATCH(DATOS!F740,'padron cfe'!A:A,0),1),"")</f>
        <v/>
      </c>
      <c r="L740" s="4" t="str">
        <f>IFERROR(IF(VLOOKUP(I740,I$2:L739,4,0)=0,"",VLOOKUP(I740,I$2:L739,4,0)),"")</f>
        <v/>
      </c>
      <c r="M740" s="4" t="str">
        <f>IFERROR(IF(VLOOKUP(I740,I$2:M739,5,0)=0,"",VLOOKUP(I740,I$2:M739,5,0)),"")</f>
        <v/>
      </c>
      <c r="S740"/>
      <c r="AF740" s="97" t="str">
        <f>IFERROR(INDEX(bombas!F:F,MATCH(B740,bombas!I:I,0),1),"")</f>
        <v/>
      </c>
      <c r="AG740" s="6" t="str">
        <f>IFERROR(INDEX(bombas!H:H,MATCH(B740,bombas!I:I,0),1),"")</f>
        <v/>
      </c>
      <c r="AI740" s="4" t="str">
        <f t="shared" si="150"/>
        <v/>
      </c>
      <c r="AJ740" s="4"/>
      <c r="AK740" s="127" t="str">
        <f t="shared" si="152"/>
        <v/>
      </c>
      <c r="AL740" s="2" t="str">
        <f>IFERROR(IF(INDEX(AL$1:AL739,MATCH(I740,I$1:I739,0),1)=0,"",INDEX(AL$1:AL739,MATCH(I740,I$1:I739,0),1)),"")</f>
        <v/>
      </c>
      <c r="AM740" s="2" t="str">
        <f>IFERROR(IF(INDEX(AM$1:AM739,MATCH(I740,I$1:I739,0),1)=0,"",INDEX(AM$1:AM739,MATCH(I740,I$1:I739,0),1)),"")</f>
        <v/>
      </c>
      <c r="AN740" s="2" t="str">
        <f>IFERROR(IF(INDEX(AN$1:AN739,MATCH(I740,I$1:I739,0),1)=0,"",INDEX(AN$1:AN739,MATCH(I740,I$1:I739,0),1)),"")</f>
        <v/>
      </c>
      <c r="BB740" s="4"/>
      <c r="BG740" s="5"/>
      <c r="BH740" s="4" t="str">
        <f>IF(IFERROR(VLOOKUP(F740,F$2:F739,1,0),"")="","",COUNTIF(F:F,F740))</f>
        <v/>
      </c>
      <c r="BI740" s="4"/>
      <c r="BK740" s="5"/>
      <c r="BL740" s="5"/>
      <c r="BM740" s="5" t="str">
        <f>IF(B740="","",IF(BH740="",1+(MAX(BM$2:BM739)),""))</f>
        <v/>
      </c>
      <c r="BN740" s="5" t="str">
        <f t="shared" si="146"/>
        <v/>
      </c>
      <c r="BO740" s="5" t="str">
        <f t="shared" si="147"/>
        <v/>
      </c>
      <c r="BP740" s="15" t="str">
        <f t="shared" si="148"/>
        <v/>
      </c>
      <c r="BQ740" s="29"/>
      <c r="BR740" s="16"/>
      <c r="BS740" s="5" t="str">
        <f t="shared" si="151"/>
        <v/>
      </c>
      <c r="BU740" s="5"/>
      <c r="BV740" s="5" t="str">
        <f t="shared" si="149"/>
        <v/>
      </c>
      <c r="BW740" s="5" t="str">
        <f>IF(I740="","",IFERROR(IF(VLOOKUP(I740,I$2:I739,1,0)=0,"",""),I740))</f>
        <v/>
      </c>
      <c r="BX740" s="25" t="str">
        <f>IF(BW740="","",(IFERROR(VLOOKUP(MID(BW740,1,1),$CO$2:CS$28,3,0),0)+IFERROR(VLOOKUP(MID(BW740,2,1),CO$2:CS$28,4,0),0)+IFERROR(VLOOKUP(MID(BW740,3,1),CO$2:CS$28,5,0),0)+(ROW(BW740)/1000000000000)))</f>
        <v/>
      </c>
      <c r="BY740" s="5"/>
      <c r="BZ740" s="5">
        <v>739</v>
      </c>
      <c r="CA740" s="5" t="str">
        <f>IFERROR(VLOOKUP(BZ740,BV$2:BW1816,2,0),"")</f>
        <v/>
      </c>
      <c r="CB740" s="5"/>
      <c r="CD740" s="5"/>
      <c r="CU740" s="5" t="e">
        <f>IF(REPORTE!AH$2="si",IF(F740=VALUE(REPORTE!C$11),IF(SUM(CU741:CU$1993),CONCATENATE(INT(B740),", "),INT(B740)),""),IF(F740=VALUE(REPORTE!C$10),IF(SUM(CU741:CU$1993),CONCATENATE(INT(B740),", "),INT(B740)),""))</f>
        <v>#VALUE!</v>
      </c>
      <c r="CY740" s="5"/>
      <c r="CZ740" s="5"/>
      <c r="DA740" s="5"/>
      <c r="DB740" s="5"/>
    </row>
    <row r="741" spans="1:106" ht="15" customHeight="1" x14ac:dyDescent="0.25">
      <c r="A741" s="4" t="str">
        <f t="shared" si="145"/>
        <v/>
      </c>
      <c r="B741" s="3"/>
      <c r="G741" s="1" t="str">
        <f>IFERROR(INDEX('padron cfe'!B:B,MATCH(DATOS!F741,'padron cfe'!A:A,0),1),"")</f>
        <v/>
      </c>
      <c r="L741" s="4" t="str">
        <f>IFERROR(IF(VLOOKUP(I741,I$2:L740,4,0)=0,"",VLOOKUP(I741,I$2:L740,4,0)),"")</f>
        <v/>
      </c>
      <c r="M741" s="4" t="str">
        <f>IFERROR(IF(VLOOKUP(I741,I$2:M740,5,0)=0,"",VLOOKUP(I741,I$2:M740,5,0)),"")</f>
        <v/>
      </c>
      <c r="S741"/>
      <c r="AF741" s="97" t="str">
        <f>IFERROR(INDEX(bombas!F:F,MATCH(B741,bombas!I:I,0),1),"")</f>
        <v/>
      </c>
      <c r="AG741" s="6" t="str">
        <f>IFERROR(INDEX(bombas!H:H,MATCH(B741,bombas!I:I,0),1),"")</f>
        <v/>
      </c>
      <c r="AI741" s="4" t="str">
        <f t="shared" si="150"/>
        <v/>
      </c>
      <c r="AJ741" s="4"/>
      <c r="AK741" s="127" t="str">
        <f t="shared" si="152"/>
        <v/>
      </c>
      <c r="AL741" s="2" t="str">
        <f>IFERROR(IF(INDEX(AL$1:AL740,MATCH(I741,I$1:I740,0),1)=0,"",INDEX(AL$1:AL740,MATCH(I741,I$1:I740,0),1)),"")</f>
        <v/>
      </c>
      <c r="AM741" s="2" t="str">
        <f>IFERROR(IF(INDEX(AM$1:AM740,MATCH(I741,I$1:I740,0),1)=0,"",INDEX(AM$1:AM740,MATCH(I741,I$1:I740,0),1)),"")</f>
        <v/>
      </c>
      <c r="AN741" s="2" t="str">
        <f>IFERROR(IF(INDEX(AN$1:AN740,MATCH(I741,I$1:I740,0),1)=0,"",INDEX(AN$1:AN740,MATCH(I741,I$1:I740,0),1)),"")</f>
        <v/>
      </c>
      <c r="BB741" s="4"/>
      <c r="BG741" s="5"/>
      <c r="BH741" s="4" t="str">
        <f>IF(IFERROR(VLOOKUP(F741,F$2:F740,1,0),"")="","",COUNTIF(F:F,F741))</f>
        <v/>
      </c>
      <c r="BI741" s="4"/>
      <c r="BK741" s="5"/>
      <c r="BL741" s="5"/>
      <c r="BM741" s="5" t="str">
        <f>IF(B741="","",IF(BH741="",1+(MAX(BM$2:BM740)),""))</f>
        <v/>
      </c>
      <c r="BN741" s="5" t="str">
        <f t="shared" si="146"/>
        <v/>
      </c>
      <c r="BO741" s="5" t="str">
        <f t="shared" si="147"/>
        <v/>
      </c>
      <c r="BP741" s="15" t="str">
        <f t="shared" si="148"/>
        <v/>
      </c>
      <c r="BQ741" s="29"/>
      <c r="BR741" s="16"/>
      <c r="BS741" s="5" t="str">
        <f t="shared" si="151"/>
        <v/>
      </c>
      <c r="BU741" s="5"/>
      <c r="BV741" s="5" t="str">
        <f t="shared" si="149"/>
        <v/>
      </c>
      <c r="BW741" s="5" t="str">
        <f>IF(I741="","",IFERROR(IF(VLOOKUP(I741,I$2:I740,1,0)=0,"",""),I741))</f>
        <v/>
      </c>
      <c r="BX741" s="25" t="str">
        <f>IF(BW741="","",(IFERROR(VLOOKUP(MID(BW741,1,1),$CO$2:CS$28,3,0),0)+IFERROR(VLOOKUP(MID(BW741,2,1),CO$2:CS$28,4,0),0)+IFERROR(VLOOKUP(MID(BW741,3,1),CO$2:CS$28,5,0),0)+(ROW(BW741)/1000000000000)))</f>
        <v/>
      </c>
      <c r="BY741" s="5"/>
      <c r="BZ741" s="5">
        <v>740</v>
      </c>
      <c r="CA741" s="5" t="str">
        <f>IFERROR(VLOOKUP(BZ741,BV$2:BW1817,2,0),"")</f>
        <v/>
      </c>
      <c r="CB741" s="5"/>
      <c r="CD741" s="5"/>
      <c r="CU741" s="5" t="e">
        <f>IF(REPORTE!AH$2="si",IF(F741=VALUE(REPORTE!C$11),IF(SUM(CU742:CU$1993),CONCATENATE(INT(B741),", "),INT(B741)),""),IF(F741=VALUE(REPORTE!C$10),IF(SUM(CU742:CU$1993),CONCATENATE(INT(B741),", "),INT(B741)),""))</f>
        <v>#VALUE!</v>
      </c>
      <c r="CY741" s="5"/>
      <c r="CZ741" s="5"/>
      <c r="DA741" s="5"/>
      <c r="DB741" s="5"/>
    </row>
    <row r="742" spans="1:106" ht="15" customHeight="1" x14ac:dyDescent="0.25">
      <c r="A742" s="4" t="str">
        <f t="shared" si="145"/>
        <v/>
      </c>
      <c r="B742" s="3"/>
      <c r="G742" s="1" t="str">
        <f>IFERROR(INDEX('padron cfe'!B:B,MATCH(DATOS!F742,'padron cfe'!A:A,0),1),"")</f>
        <v/>
      </c>
      <c r="L742" s="4" t="str">
        <f>IFERROR(IF(VLOOKUP(I742,I$2:L741,4,0)=0,"",VLOOKUP(I742,I$2:L741,4,0)),"")</f>
        <v/>
      </c>
      <c r="M742" s="4" t="str">
        <f>IFERROR(IF(VLOOKUP(I742,I$2:M741,5,0)=0,"",VLOOKUP(I742,I$2:M741,5,0)),"")</f>
        <v/>
      </c>
      <c r="S742"/>
      <c r="AF742" s="97" t="str">
        <f>IFERROR(INDEX(bombas!F:F,MATCH(B742,bombas!I:I,0),1),"")</f>
        <v/>
      </c>
      <c r="AG742" s="6" t="str">
        <f>IFERROR(INDEX(bombas!H:H,MATCH(B742,bombas!I:I,0),1),"")</f>
        <v/>
      </c>
      <c r="AI742" s="4" t="str">
        <f t="shared" si="150"/>
        <v/>
      </c>
      <c r="AJ742" s="4"/>
      <c r="AK742" s="127" t="str">
        <f t="shared" si="152"/>
        <v/>
      </c>
      <c r="AL742" s="2" t="str">
        <f>IFERROR(IF(INDEX(AL$1:AL741,MATCH(I742,I$1:I741,0),1)=0,"",INDEX(AL$1:AL741,MATCH(I742,I$1:I741,0),1)),"")</f>
        <v/>
      </c>
      <c r="AM742" s="2" t="str">
        <f>IFERROR(IF(INDEX(AM$1:AM741,MATCH(I742,I$1:I741,0),1)=0,"",INDEX(AM$1:AM741,MATCH(I742,I$1:I741,0),1)),"")</f>
        <v/>
      </c>
      <c r="AN742" s="2" t="str">
        <f>IFERROR(IF(INDEX(AN$1:AN741,MATCH(I742,I$1:I741,0),1)=0,"",INDEX(AN$1:AN741,MATCH(I742,I$1:I741,0),1)),"")</f>
        <v/>
      </c>
      <c r="BB742" s="4"/>
      <c r="BG742" s="5"/>
      <c r="BH742" s="4" t="str">
        <f>IF(IFERROR(VLOOKUP(F742,F$2:F741,1,0),"")="","",COUNTIF(F:F,F742))</f>
        <v/>
      </c>
      <c r="BI742" s="4"/>
      <c r="BK742" s="5"/>
      <c r="BL742" s="5"/>
      <c r="BM742" s="5" t="str">
        <f>IF(B742="","",IF(BH742="",1+(MAX(BM$2:BM741)),""))</f>
        <v/>
      </c>
      <c r="BN742" s="5" t="str">
        <f t="shared" si="146"/>
        <v/>
      </c>
      <c r="BO742" s="5" t="str">
        <f t="shared" si="147"/>
        <v/>
      </c>
      <c r="BP742" s="15" t="str">
        <f t="shared" si="148"/>
        <v/>
      </c>
      <c r="BQ742" s="29"/>
      <c r="BR742" s="16"/>
      <c r="BS742" s="5" t="str">
        <f t="shared" si="151"/>
        <v/>
      </c>
      <c r="BU742" s="5"/>
      <c r="BV742" s="5" t="str">
        <f t="shared" si="149"/>
        <v/>
      </c>
      <c r="BW742" s="5" t="str">
        <f>IF(I742="","",IFERROR(IF(VLOOKUP(I742,I$2:I741,1,0)=0,"",""),I742))</f>
        <v/>
      </c>
      <c r="BX742" s="25" t="str">
        <f>IF(BW742="","",(IFERROR(VLOOKUP(MID(BW742,1,1),$CO$2:CS$28,3,0),0)+IFERROR(VLOOKUP(MID(BW742,2,1),CO$2:CS$28,4,0),0)+IFERROR(VLOOKUP(MID(BW742,3,1),CO$2:CS$28,5,0),0)+(ROW(BW742)/1000000000000)))</f>
        <v/>
      </c>
      <c r="BY742" s="5"/>
      <c r="BZ742" s="5">
        <v>741</v>
      </c>
      <c r="CA742" s="5" t="str">
        <f>IFERROR(VLOOKUP(BZ742,BV$2:BW1818,2,0),"")</f>
        <v/>
      </c>
      <c r="CB742" s="5"/>
      <c r="CD742" s="5"/>
      <c r="CU742" s="5" t="e">
        <f>IF(REPORTE!AH$2="si",IF(F742=VALUE(REPORTE!C$11),IF(SUM(CU743:CU$1993),CONCATENATE(INT(B742),", "),INT(B742)),""),IF(F742=VALUE(REPORTE!C$10),IF(SUM(CU743:CU$1993),CONCATENATE(INT(B742),", "),INT(B742)),""))</f>
        <v>#VALUE!</v>
      </c>
      <c r="CY742" s="5"/>
      <c r="CZ742" s="5"/>
      <c r="DA742" s="5"/>
      <c r="DB742" s="5"/>
    </row>
    <row r="743" spans="1:106" ht="15" customHeight="1" x14ac:dyDescent="0.25">
      <c r="A743" s="4" t="str">
        <f t="shared" si="145"/>
        <v/>
      </c>
      <c r="B743" s="3"/>
      <c r="G743" s="1" t="str">
        <f>IFERROR(INDEX('padron cfe'!B:B,MATCH(DATOS!F743,'padron cfe'!A:A,0),1),"")</f>
        <v/>
      </c>
      <c r="L743" s="4" t="str">
        <f>IFERROR(IF(VLOOKUP(I743,I$2:L742,4,0)=0,"",VLOOKUP(I743,I$2:L742,4,0)),"")</f>
        <v/>
      </c>
      <c r="M743" s="4" t="str">
        <f>IFERROR(IF(VLOOKUP(I743,I$2:M742,5,0)=0,"",VLOOKUP(I743,I$2:M742,5,0)),"")</f>
        <v/>
      </c>
      <c r="S743"/>
      <c r="AG743" s="3"/>
      <c r="AI743" s="4" t="str">
        <f t="shared" si="150"/>
        <v/>
      </c>
      <c r="AJ743" s="4"/>
      <c r="AK743" s="127" t="str">
        <f t="shared" si="152"/>
        <v/>
      </c>
      <c r="AL743" s="2" t="str">
        <f>IFERROR(IF(INDEX(AL$1:AL742,MATCH(I743,I$1:I742,0),1)=0,"",INDEX(AL$1:AL742,MATCH(I743,I$1:I742,0),1)),"")</f>
        <v/>
      </c>
      <c r="AM743" s="2" t="str">
        <f>IFERROR(IF(INDEX(AM$1:AM742,MATCH(I743,I$1:I742,0),1)=0,"",INDEX(AM$1:AM742,MATCH(I743,I$1:I742,0),1)),"")</f>
        <v/>
      </c>
      <c r="AN743" s="2" t="str">
        <f>IFERROR(IF(INDEX(AN$1:AN742,MATCH(I743,I$1:I742,0),1)=0,"",INDEX(AN$1:AN742,MATCH(I743,I$1:I742,0),1)),"")</f>
        <v/>
      </c>
      <c r="BB743" s="4"/>
      <c r="BG743" s="5"/>
      <c r="BH743" s="4" t="str">
        <f>IF(IFERROR(VLOOKUP(F743,F$2:F742,1,0),"")="","",COUNTIF(F:F,F743))</f>
        <v/>
      </c>
      <c r="BI743" s="4"/>
      <c r="BK743" s="5"/>
      <c r="BL743" s="5"/>
      <c r="BM743" s="5" t="str">
        <f>IF(B743="","",IF(BH743="",1+(MAX(BM$2:BM742)),""))</f>
        <v/>
      </c>
      <c r="BN743" s="5" t="str">
        <f t="shared" si="146"/>
        <v/>
      </c>
      <c r="BO743" s="5" t="str">
        <f t="shared" si="147"/>
        <v/>
      </c>
      <c r="BP743" s="15" t="str">
        <f t="shared" si="148"/>
        <v/>
      </c>
      <c r="BQ743" s="29"/>
      <c r="BR743" s="16"/>
      <c r="BS743" s="5" t="str">
        <f t="shared" si="151"/>
        <v/>
      </c>
      <c r="BU743" s="5"/>
      <c r="BV743" s="5" t="str">
        <f t="shared" si="149"/>
        <v/>
      </c>
      <c r="BW743" s="5" t="str">
        <f>IF(I743="","",IFERROR(IF(VLOOKUP(I743,I$2:I742,1,0)=0,"",""),I743))</f>
        <v/>
      </c>
      <c r="BX743" s="25" t="str">
        <f>IF(BW743="","",(IFERROR(VLOOKUP(MID(BW743,1,1),$CO$2:CS$28,3,0),0)+IFERROR(VLOOKUP(MID(BW743,2,1),CO$2:CS$28,4,0),0)+IFERROR(VLOOKUP(MID(BW743,3,1),CO$2:CS$28,5,0),0)+(ROW(BW743)/1000000000000)))</f>
        <v/>
      </c>
      <c r="BY743" s="5"/>
      <c r="BZ743" s="5">
        <v>742</v>
      </c>
      <c r="CA743" s="5" t="str">
        <f>IFERROR(VLOOKUP(BZ743,BV$2:BW1819,2,0),"")</f>
        <v/>
      </c>
      <c r="CB743" s="5"/>
      <c r="CD743" s="5"/>
      <c r="CU743" s="5" t="e">
        <f>IF(REPORTE!AH$2="si",IF(F743=VALUE(REPORTE!C$11),IF(SUM(CU744:CU$1993),CONCATENATE(INT(B743),", "),INT(B743)),""),IF(F743=VALUE(REPORTE!C$10),IF(SUM(CU744:CU$1993),CONCATENATE(INT(B743),", "),INT(B743)),""))</f>
        <v>#VALUE!</v>
      </c>
      <c r="CY743" s="5"/>
      <c r="CZ743" s="5"/>
      <c r="DA743" s="5"/>
      <c r="DB743" s="5"/>
    </row>
    <row r="744" spans="1:106" ht="15" customHeight="1" x14ac:dyDescent="0.25">
      <c r="A744" s="4" t="str">
        <f t="shared" si="145"/>
        <v/>
      </c>
      <c r="B744" s="3"/>
      <c r="G744" s="1" t="str">
        <f>IFERROR(INDEX('padron cfe'!B:B,MATCH(DATOS!F744,'padron cfe'!A:A,0),1),"")</f>
        <v/>
      </c>
      <c r="L744" s="4" t="str">
        <f>IFERROR(IF(VLOOKUP(I744,I$2:L743,4,0)=0,"",VLOOKUP(I744,I$2:L743,4,0)),"")</f>
        <v/>
      </c>
      <c r="M744" s="4" t="str">
        <f>IFERROR(IF(VLOOKUP(I744,I$2:M743,5,0)=0,"",VLOOKUP(I744,I$2:M743,5,0)),"")</f>
        <v/>
      </c>
      <c r="S744"/>
      <c r="AG744" s="3"/>
      <c r="AK744" s="127" t="str">
        <f t="shared" si="152"/>
        <v/>
      </c>
      <c r="AL744" s="2" t="str">
        <f>IFERROR(IF(INDEX(AL$1:AL743,MATCH(I744,I$1:I743,0),1)=0,"",INDEX(AL$1:AL743,MATCH(I744,I$1:I743,0),1)),"")</f>
        <v/>
      </c>
      <c r="AM744" s="2" t="str">
        <f>IFERROR(IF(INDEX(AM$1:AM743,MATCH(I744,I$1:I743,0),1)=0,"",INDEX(AM$1:AM743,MATCH(I744,I$1:I743,0),1)),"")</f>
        <v/>
      </c>
      <c r="AN744" s="2" t="str">
        <f>IFERROR(IF(INDEX(AN$1:AN743,MATCH(I744,I$1:I743,0),1)=0,"",INDEX(AN$1:AN743,MATCH(I744,I$1:I743,0),1)),"")</f>
        <v/>
      </c>
      <c r="BB744" s="4"/>
      <c r="BG744" s="5"/>
      <c r="BH744" s="4" t="str">
        <f>IF(IFERROR(VLOOKUP(F744,F$2:F743,1,0),"")="","",COUNTIF(F:F,F744))</f>
        <v/>
      </c>
      <c r="BI744" s="4"/>
      <c r="BK744" s="5"/>
      <c r="BL744" s="5"/>
      <c r="BM744" s="5" t="str">
        <f>IF(B744="","",IF(BH744="",1+(MAX(BM$2:BM743)),""))</f>
        <v/>
      </c>
      <c r="BN744" s="5" t="str">
        <f t="shared" si="146"/>
        <v/>
      </c>
      <c r="BO744" s="5" t="str">
        <f t="shared" si="147"/>
        <v/>
      </c>
      <c r="BP744" s="15" t="str">
        <f t="shared" si="148"/>
        <v/>
      </c>
      <c r="BQ744" s="29"/>
      <c r="BR744" s="16"/>
      <c r="BS744" s="5" t="str">
        <f t="shared" si="151"/>
        <v/>
      </c>
      <c r="BU744" s="5"/>
      <c r="BV744" s="5" t="str">
        <f t="shared" si="149"/>
        <v/>
      </c>
      <c r="BW744" s="5" t="str">
        <f>IF(I744="","",IFERROR(IF(VLOOKUP(I744,I$2:I743,1,0)=0,"",""),I744))</f>
        <v/>
      </c>
      <c r="BX744" s="25" t="str">
        <f>IF(BW744="","",(IFERROR(VLOOKUP(MID(BW744,1,1),$CO$2:CS$28,3,0),0)+IFERROR(VLOOKUP(MID(BW744,2,1),CO$2:CS$28,4,0),0)+IFERROR(VLOOKUP(MID(BW744,3,1),CO$2:CS$28,5,0),0)+(ROW(BW744)/1000000000000)))</f>
        <v/>
      </c>
      <c r="BY744" s="5"/>
      <c r="BZ744" s="5">
        <v>743</v>
      </c>
      <c r="CA744" s="5" t="str">
        <f>IFERROR(VLOOKUP(BZ744,BV$2:BW1820,2,0),"")</f>
        <v/>
      </c>
      <c r="CB744" s="5"/>
      <c r="CD744" s="5"/>
      <c r="CU744" s="5" t="e">
        <f>IF(REPORTE!AH$2="si",IF(F744=VALUE(REPORTE!C$11),IF(SUM(CU745:CU$1993),CONCATENATE(INT(B744),", "),INT(B744)),""),IF(F744=VALUE(REPORTE!C$10),IF(SUM(CU745:CU$1993),CONCATENATE(INT(B744),", "),INT(B744)),""))</f>
        <v>#VALUE!</v>
      </c>
      <c r="CY744" s="5"/>
      <c r="CZ744" s="5"/>
      <c r="DA744" s="5"/>
      <c r="DB744" s="5"/>
    </row>
    <row r="745" spans="1:106" ht="15" customHeight="1" x14ac:dyDescent="0.25">
      <c r="A745" s="4" t="str">
        <f t="shared" si="145"/>
        <v/>
      </c>
      <c r="B745" s="3"/>
      <c r="G745" s="1" t="str">
        <f>IFERROR(INDEX('padron cfe'!B:B,MATCH(DATOS!F745,'padron cfe'!A:A,0),1),"")</f>
        <v/>
      </c>
      <c r="L745" s="4" t="str">
        <f>IFERROR(IF(VLOOKUP(I745,I$2:L744,4,0)=0,"",VLOOKUP(I745,I$2:L744,4,0)),"")</f>
        <v/>
      </c>
      <c r="M745" s="4" t="str">
        <f>IFERROR(IF(VLOOKUP(I745,I$2:M744,5,0)=0,"",VLOOKUP(I745,I$2:M744,5,0)),"")</f>
        <v/>
      </c>
      <c r="S745"/>
      <c r="AG745" s="3"/>
      <c r="AK745" s="127" t="str">
        <f t="shared" si="152"/>
        <v/>
      </c>
      <c r="AL745" s="2" t="str">
        <f>IFERROR(IF(INDEX(AL$1:AL744,MATCH(I745,I$1:I744,0),1)=0,"",INDEX(AL$1:AL744,MATCH(I745,I$1:I744,0),1)),"")</f>
        <v/>
      </c>
      <c r="AM745" s="2" t="str">
        <f>IFERROR(IF(INDEX(AM$1:AM744,MATCH(I745,I$1:I744,0),1)=0,"",INDEX(AM$1:AM744,MATCH(I745,I$1:I744,0),1)),"")</f>
        <v/>
      </c>
      <c r="AN745" s="2" t="str">
        <f>IFERROR(IF(INDEX(AN$1:AN744,MATCH(I745,I$1:I744,0),1)=0,"",INDEX(AN$1:AN744,MATCH(I745,I$1:I744,0),1)),"")</f>
        <v/>
      </c>
      <c r="BB745" s="4"/>
      <c r="BG745" s="5"/>
      <c r="BH745" s="4" t="str">
        <f>IF(IFERROR(VLOOKUP(F745,F$2:F744,1,0),"")="","",COUNTIF(F:F,F745))</f>
        <v/>
      </c>
      <c r="BI745" s="4"/>
      <c r="BK745" s="5"/>
      <c r="BL745" s="5"/>
      <c r="BM745" s="5" t="str">
        <f>IF(B745="","",IF(BH745="",1+(MAX(BM$2:BM744)),""))</f>
        <v/>
      </c>
      <c r="BN745" s="5" t="str">
        <f t="shared" si="146"/>
        <v/>
      </c>
      <c r="BO745" s="5" t="str">
        <f t="shared" si="147"/>
        <v/>
      </c>
      <c r="BP745" s="15" t="str">
        <f t="shared" si="148"/>
        <v/>
      </c>
      <c r="BQ745" s="29"/>
      <c r="BR745" s="16"/>
      <c r="BS745" s="5" t="str">
        <f t="shared" si="151"/>
        <v/>
      </c>
      <c r="BU745" s="5"/>
      <c r="BV745" s="5" t="str">
        <f t="shared" ref="BV745:BV769" si="153">IFERROR(RANK(BX745,BX$2:BX$1493,1),"")</f>
        <v/>
      </c>
      <c r="BW745" s="5" t="str">
        <f>IF(I745="","",IFERROR(IF(VLOOKUP(I745,I$2:I744,1,0)=0,"",""),I745))</f>
        <v/>
      </c>
      <c r="BX745" s="25" t="str">
        <f>IF(BW745="","",(IFERROR(VLOOKUP(MID(BW745,1,1),$CO$2:CS$28,3,0),0)+IFERROR(VLOOKUP(MID(BW745,2,1),CO$2:CS$28,4,0),0)+IFERROR(VLOOKUP(MID(BW745,3,1),CO$2:CS$28,5,0),0)+(ROW(BW745)/1000000000000)))</f>
        <v/>
      </c>
      <c r="BY745" s="5"/>
      <c r="BZ745" s="5">
        <v>744</v>
      </c>
      <c r="CA745" s="5" t="str">
        <f>IFERROR(VLOOKUP(BZ745,BV$2:BW1821,2,0),"")</f>
        <v/>
      </c>
      <c r="CB745" s="5"/>
      <c r="CD745" s="5"/>
      <c r="CU745" s="5" t="e">
        <f>IF(REPORTE!AH$2="si",IF(F745=VALUE(REPORTE!C$11),IF(SUM(CU746:CU$1993),CONCATENATE(INT(B745),", "),INT(B745)),""),IF(F745=VALUE(REPORTE!C$10),IF(SUM(CU746:CU$1993),CONCATENATE(INT(B745),", "),INT(B745)),""))</f>
        <v>#VALUE!</v>
      </c>
      <c r="CY745" s="5"/>
      <c r="CZ745" s="5"/>
      <c r="DA745" s="5"/>
      <c r="DB745" s="5"/>
    </row>
    <row r="746" spans="1:106" ht="15" customHeight="1" x14ac:dyDescent="0.25">
      <c r="A746" s="4" t="str">
        <f t="shared" si="145"/>
        <v/>
      </c>
      <c r="B746" s="3"/>
      <c r="G746" s="1" t="str">
        <f>IFERROR(INDEX('padron cfe'!B:B,MATCH(DATOS!F746,'padron cfe'!A:A,0),1),"")</f>
        <v/>
      </c>
      <c r="L746" s="4" t="str">
        <f>IFERROR(IF(VLOOKUP(I746,I$2:L745,4,0)=0,"",VLOOKUP(I746,I$2:L745,4,0)),"")</f>
        <v/>
      </c>
      <c r="M746" s="4" t="str">
        <f>IFERROR(IF(VLOOKUP(I746,I$2:M745,5,0)=0,"",VLOOKUP(I746,I$2:M745,5,0)),"")</f>
        <v/>
      </c>
      <c r="S746"/>
      <c r="AG746" s="3"/>
      <c r="AK746" s="127" t="str">
        <f t="shared" si="152"/>
        <v/>
      </c>
      <c r="AL746" s="2" t="str">
        <f>IFERROR(IF(INDEX(AL$1:AL745,MATCH(I746,I$1:I745,0),1)=0,"",INDEX(AL$1:AL745,MATCH(I746,I$1:I745,0),1)),"")</f>
        <v/>
      </c>
      <c r="AM746" s="2" t="str">
        <f>IFERROR(IF(INDEX(AM$1:AM745,MATCH(I746,I$1:I745,0),1)=0,"",INDEX(AM$1:AM745,MATCH(I746,I$1:I745,0),1)),"")</f>
        <v/>
      </c>
      <c r="AN746" s="2" t="str">
        <f>IFERROR(IF(INDEX(AN$1:AN745,MATCH(I746,I$1:I745,0),1)=0,"",INDEX(AN$1:AN745,MATCH(I746,I$1:I745,0),1)),"")</f>
        <v/>
      </c>
      <c r="BB746" s="4"/>
      <c r="BG746" s="5"/>
      <c r="BH746" s="4" t="str">
        <f>IF(IFERROR(VLOOKUP(F746,F$2:F745,1,0),"")="","",COUNTIF(F:F,F746))</f>
        <v/>
      </c>
      <c r="BI746" s="4"/>
      <c r="BK746" s="5"/>
      <c r="BL746" s="5"/>
      <c r="BM746" s="5" t="str">
        <f>IF(B746="","",IF(BH746="",1+(MAX(BM$2:BM745)),""))</f>
        <v/>
      </c>
      <c r="BN746" s="5" t="str">
        <f t="shared" si="146"/>
        <v/>
      </c>
      <c r="BO746" s="5" t="str">
        <f t="shared" si="147"/>
        <v/>
      </c>
      <c r="BP746" s="15" t="str">
        <f t="shared" si="148"/>
        <v/>
      </c>
      <c r="BQ746" s="29"/>
      <c r="BR746" s="16"/>
      <c r="BS746" s="5" t="str">
        <f t="shared" si="151"/>
        <v/>
      </c>
      <c r="BU746" s="5"/>
      <c r="BV746" s="5" t="str">
        <f t="shared" si="153"/>
        <v/>
      </c>
      <c r="BW746" s="5" t="str">
        <f>IF(I746="","",IFERROR(IF(VLOOKUP(I746,I$2:I745,1,0)=0,"",""),I746))</f>
        <v/>
      </c>
      <c r="BX746" s="25" t="str">
        <f>IF(BW746="","",(IFERROR(VLOOKUP(MID(BW746,1,1),$CO$2:CS$28,3,0),0)+IFERROR(VLOOKUP(MID(BW746,2,1),CO$2:CS$28,4,0),0)+IFERROR(VLOOKUP(MID(BW746,3,1),CO$2:CS$28,5,0),0)+(ROW(BW746)/1000000000000)))</f>
        <v/>
      </c>
      <c r="BY746" s="5"/>
      <c r="BZ746" s="5">
        <v>745</v>
      </c>
      <c r="CA746" s="5" t="str">
        <f>IFERROR(VLOOKUP(BZ746,BV$2:BW1822,2,0),"")</f>
        <v/>
      </c>
      <c r="CB746" s="5"/>
      <c r="CD746" s="5"/>
      <c r="CU746" s="5" t="e">
        <f>IF(REPORTE!AH$2="si",IF(F746=VALUE(REPORTE!C$11),IF(SUM(CU747:CU$1993),CONCATENATE(INT(B746),", "),INT(B746)),""),IF(F746=VALUE(REPORTE!C$10),IF(SUM(CU747:CU$1993),CONCATENATE(INT(B746),", "),INT(B746)),""))</f>
        <v>#VALUE!</v>
      </c>
      <c r="CY746" s="5"/>
      <c r="CZ746" s="5"/>
      <c r="DA746" s="5"/>
      <c r="DB746" s="5"/>
    </row>
    <row r="747" spans="1:106" ht="15" customHeight="1" x14ac:dyDescent="0.25">
      <c r="A747" s="4" t="str">
        <f t="shared" si="145"/>
        <v/>
      </c>
      <c r="B747" s="3"/>
      <c r="G747" s="1" t="str">
        <f>IFERROR(INDEX('padron cfe'!B:B,MATCH(DATOS!F747,'padron cfe'!A:A,0),1),"")</f>
        <v/>
      </c>
      <c r="L747" s="4" t="str">
        <f>IFERROR(IF(VLOOKUP(I747,I$2:L746,4,0)=0,"",VLOOKUP(I747,I$2:L746,4,0)),"")</f>
        <v/>
      </c>
      <c r="M747" s="4" t="str">
        <f>IFERROR(IF(VLOOKUP(I747,I$2:M746,5,0)=0,"",VLOOKUP(I747,I$2:M746,5,0)),"")</f>
        <v/>
      </c>
      <c r="S747"/>
      <c r="AG747" s="3"/>
      <c r="AK747" s="127" t="str">
        <f t="shared" si="152"/>
        <v/>
      </c>
      <c r="AL747" s="2" t="str">
        <f>IFERROR(IF(INDEX(AL$1:AL746,MATCH(I747,I$1:I746,0),1)=0,"",INDEX(AL$1:AL746,MATCH(I747,I$1:I746,0),1)),"")</f>
        <v/>
      </c>
      <c r="AM747" s="2" t="str">
        <f>IFERROR(IF(INDEX(AM$1:AM746,MATCH(I747,I$1:I746,0),1)=0,"",INDEX(AM$1:AM746,MATCH(I747,I$1:I746,0),1)),"")</f>
        <v/>
      </c>
      <c r="AN747" s="2" t="str">
        <f>IFERROR(IF(INDEX(AN$1:AN746,MATCH(I747,I$1:I746,0),1)=0,"",INDEX(AN$1:AN746,MATCH(I747,I$1:I746,0),1)),"")</f>
        <v/>
      </c>
      <c r="BB747" s="4"/>
      <c r="BG747" s="5"/>
      <c r="BI747" s="4"/>
      <c r="BK747" s="5"/>
      <c r="BL747" s="5"/>
      <c r="BM747" s="5" t="str">
        <f>IF(B747="","",IF(BH747="",1+(MAX(BM$2:BM746)),""))</f>
        <v/>
      </c>
      <c r="BN747" s="5" t="str">
        <f t="shared" si="146"/>
        <v/>
      </c>
      <c r="BO747" s="5" t="str">
        <f t="shared" si="147"/>
        <v/>
      </c>
      <c r="BP747" s="15" t="str">
        <f t="shared" si="148"/>
        <v/>
      </c>
      <c r="BQ747" s="29"/>
      <c r="BR747" s="16"/>
      <c r="BS747" s="5" t="str">
        <f t="shared" si="151"/>
        <v/>
      </c>
      <c r="BU747" s="5"/>
      <c r="BV747" s="5" t="str">
        <f t="shared" si="153"/>
        <v/>
      </c>
      <c r="BW747" s="5" t="str">
        <f>IF(I747="","",IFERROR(IF(VLOOKUP(I747,I$2:I746,1,0)=0,"",""),I747))</f>
        <v/>
      </c>
      <c r="BX747" s="25" t="str">
        <f>IF(BW747="","",(IFERROR(VLOOKUP(MID(BW747,1,1),$CO$2:CS$28,3,0),0)+IFERROR(VLOOKUP(MID(BW747,2,1),CO$2:CS$28,4,0),0)+IFERROR(VLOOKUP(MID(BW747,3,1),CO$2:CS$28,5,0),0)+(ROW(BW747)/1000000000000)))</f>
        <v/>
      </c>
      <c r="BY747" s="5"/>
      <c r="BZ747" s="5">
        <v>746</v>
      </c>
      <c r="CA747" s="5" t="str">
        <f>IFERROR(VLOOKUP(BZ747,BV$2:BW1823,2,0),"")</f>
        <v/>
      </c>
      <c r="CB747" s="5"/>
      <c r="CD747" s="5"/>
      <c r="CU747" s="5" t="e">
        <f>IF(REPORTE!AH$2="si",IF(F747=VALUE(REPORTE!C$11),IF(SUM(CU748:CU$1993),CONCATENATE(INT(B747),", "),INT(B747)),""),IF(F747=VALUE(REPORTE!C$10),IF(SUM(CU748:CU$1993),CONCATENATE(INT(B747),", "),INT(B747)),""))</f>
        <v>#VALUE!</v>
      </c>
      <c r="CY747" s="5"/>
      <c r="CZ747" s="5"/>
      <c r="DA747" s="5"/>
      <c r="DB747" s="5"/>
    </row>
    <row r="748" spans="1:106" ht="15" customHeight="1" x14ac:dyDescent="0.25">
      <c r="A748" s="4" t="str">
        <f t="shared" si="145"/>
        <v/>
      </c>
      <c r="B748" s="3"/>
      <c r="G748" s="1" t="str">
        <f>IFERROR(INDEX('padron cfe'!B:B,MATCH(DATOS!F748,'padron cfe'!A:A,0),1),"")</f>
        <v/>
      </c>
      <c r="L748" s="4" t="str">
        <f>IFERROR(IF(VLOOKUP(I748,I$2:L747,4,0)=0,"",VLOOKUP(I748,I$2:L747,4,0)),"")</f>
        <v/>
      </c>
      <c r="M748" s="4" t="str">
        <f>IFERROR(IF(VLOOKUP(I748,I$2:M747,5,0)=0,"",VLOOKUP(I748,I$2:M747,5,0)),"")</f>
        <v/>
      </c>
      <c r="S748"/>
      <c r="AG748" s="3"/>
      <c r="AK748" s="127" t="str">
        <f t="shared" si="152"/>
        <v/>
      </c>
      <c r="AL748" s="2" t="str">
        <f>IFERROR(IF(INDEX(AL$1:AL747,MATCH(I748,I$1:I747,0),1)=0,"",INDEX(AL$1:AL747,MATCH(I748,I$1:I747,0),1)),"")</f>
        <v/>
      </c>
      <c r="AM748" s="2" t="str">
        <f>IFERROR(IF(INDEX(AM$1:AM747,MATCH(I748,I$1:I747,0),1)=0,"",INDEX(AM$1:AM747,MATCH(I748,I$1:I747,0),1)),"")</f>
        <v/>
      </c>
      <c r="AN748" s="2" t="str">
        <f>IFERROR(IF(INDEX(AN$1:AN747,MATCH(I748,I$1:I747,0),1)=0,"",INDEX(AN$1:AN747,MATCH(I748,I$1:I747,0),1)),"")</f>
        <v/>
      </c>
      <c r="BB748" s="4"/>
      <c r="BG748" s="5"/>
      <c r="BI748" s="4"/>
      <c r="BK748" s="5"/>
      <c r="BL748" s="5"/>
      <c r="BM748" s="5" t="str">
        <f>IF(B748="","",IF(BH748="",1+(MAX(BM$2:BM747)),""))</f>
        <v/>
      </c>
      <c r="BN748" s="5" t="str">
        <f t="shared" si="146"/>
        <v/>
      </c>
      <c r="BO748" s="5" t="str">
        <f t="shared" si="147"/>
        <v/>
      </c>
      <c r="BP748" s="15" t="str">
        <f t="shared" si="148"/>
        <v/>
      </c>
      <c r="BQ748" s="29"/>
      <c r="BR748" s="16"/>
      <c r="BS748" s="5" t="str">
        <f t="shared" si="151"/>
        <v/>
      </c>
      <c r="BU748" s="5"/>
      <c r="BV748" s="5" t="str">
        <f t="shared" si="153"/>
        <v/>
      </c>
      <c r="BW748" s="5" t="str">
        <f>IF(I748="","",IFERROR(IF(VLOOKUP(I748,I$2:I747,1,0)=0,"",""),I748))</f>
        <v/>
      </c>
      <c r="BX748" s="25" t="str">
        <f>IF(BW748="","",(IFERROR(VLOOKUP(MID(BW748,1,1),$CO$2:CS$28,3,0),0)+IFERROR(VLOOKUP(MID(BW748,2,1),CO$2:CS$28,4,0),0)+IFERROR(VLOOKUP(MID(BW748,3,1),CO$2:CS$28,5,0),0)+(ROW(BW748)/1000000000000)))</f>
        <v/>
      </c>
      <c r="BY748" s="5"/>
      <c r="BZ748" s="5">
        <v>747</v>
      </c>
      <c r="CA748" s="5" t="str">
        <f>IFERROR(VLOOKUP(BZ748,BV$2:BW1824,2,0),"")</f>
        <v/>
      </c>
      <c r="CB748" s="5"/>
      <c r="CD748" s="5"/>
      <c r="CU748" s="5" t="e">
        <f>IF(REPORTE!AH$2="si",IF(F748=VALUE(REPORTE!C$11),IF(SUM(CU749:CU$1993),CONCATENATE(INT(B748),", "),INT(B748)),""),IF(F748=VALUE(REPORTE!C$10),IF(SUM(CU749:CU$1993),CONCATENATE(INT(B748),", "),INT(B748)),""))</f>
        <v>#VALUE!</v>
      </c>
      <c r="CY748" s="5"/>
      <c r="CZ748" s="5"/>
      <c r="DA748" s="5"/>
      <c r="DB748" s="5"/>
    </row>
    <row r="749" spans="1:106" ht="15" customHeight="1" x14ac:dyDescent="0.25">
      <c r="A749" s="4" t="str">
        <f t="shared" si="145"/>
        <v/>
      </c>
      <c r="B749" s="3"/>
      <c r="G749" s="1" t="str">
        <f>IFERROR(INDEX('padron cfe'!B:B,MATCH(DATOS!F749,'padron cfe'!A:A,0),1),"")</f>
        <v/>
      </c>
      <c r="L749" s="4" t="str">
        <f>IFERROR(IF(VLOOKUP(I749,I$2:L748,4,0)=0,"",VLOOKUP(I749,I$2:L748,4,0)),"")</f>
        <v/>
      </c>
      <c r="M749" s="4" t="str">
        <f>IFERROR(IF(VLOOKUP(I749,I$2:M748,5,0)=0,"",VLOOKUP(I749,I$2:M748,5,0)),"")</f>
        <v/>
      </c>
      <c r="S749"/>
      <c r="AG749" s="3"/>
      <c r="AK749" s="127" t="str">
        <f t="shared" si="152"/>
        <v/>
      </c>
      <c r="AL749" s="2" t="str">
        <f>IFERROR(IF(INDEX(AL$1:AL748,MATCH(I749,I$1:I748,0),1)=0,"",INDEX(AL$1:AL748,MATCH(I749,I$1:I748,0),1)),"")</f>
        <v/>
      </c>
      <c r="AM749" s="2" t="str">
        <f>IFERROR(IF(INDEX(AM$1:AM748,MATCH(I749,I$1:I748,0),1)=0,"",INDEX(AM$1:AM748,MATCH(I749,I$1:I748,0),1)),"")</f>
        <v/>
      </c>
      <c r="AN749" s="2" t="str">
        <f>IFERROR(IF(INDEX(AN$1:AN748,MATCH(I749,I$1:I748,0),1)=0,"",INDEX(AN$1:AN748,MATCH(I749,I$1:I748,0),1)),"")</f>
        <v/>
      </c>
      <c r="BB749" s="4"/>
      <c r="BG749" s="5"/>
      <c r="BI749" s="4"/>
      <c r="BK749" s="5"/>
      <c r="BL749" s="5"/>
      <c r="BM749" s="5" t="str">
        <f>IF(B749="","",IF(BH749="",1+(MAX(BM$2:BM748)),""))</f>
        <v/>
      </c>
      <c r="BN749" s="5" t="str">
        <f t="shared" si="146"/>
        <v/>
      </c>
      <c r="BO749" s="5" t="str">
        <f t="shared" si="147"/>
        <v/>
      </c>
      <c r="BP749" s="15" t="str">
        <f t="shared" si="148"/>
        <v/>
      </c>
      <c r="BQ749" s="29"/>
      <c r="BR749" s="16"/>
      <c r="BS749" s="5" t="str">
        <f t="shared" si="151"/>
        <v/>
      </c>
      <c r="BU749" s="5"/>
      <c r="BV749" s="5" t="str">
        <f t="shared" si="153"/>
        <v/>
      </c>
      <c r="BW749" s="5" t="str">
        <f>IF(I749="","",IFERROR(IF(VLOOKUP(I749,I$2:I748,1,0)=0,"",""),I749))</f>
        <v/>
      </c>
      <c r="BX749" s="25" t="str">
        <f>IF(BW749="","",(IFERROR(VLOOKUP(MID(BW749,1,1),$CO$2:CS$28,3,0),0)+IFERROR(VLOOKUP(MID(BW749,2,1),CO$2:CS$28,4,0),0)+IFERROR(VLOOKUP(MID(BW749,3,1),CO$2:CS$28,5,0),0)+(ROW(BW749)/1000000000000)))</f>
        <v/>
      </c>
      <c r="BY749" s="5"/>
      <c r="BZ749" s="5">
        <v>748</v>
      </c>
      <c r="CA749" s="5" t="str">
        <f>IFERROR(VLOOKUP(BZ749,BV$2:BW1825,2,0),"")</f>
        <v/>
      </c>
      <c r="CB749" s="5"/>
      <c r="CD749" s="5"/>
      <c r="CU749" s="5" t="e">
        <f>IF(REPORTE!AH$2="si",IF(F749=VALUE(REPORTE!C$11),IF(SUM(CU750:CU$1993),CONCATENATE(INT(B749),", "),INT(B749)),""),IF(F749=VALUE(REPORTE!C$10),IF(SUM(CU750:CU$1993),CONCATENATE(INT(B749),", "),INT(B749)),""))</f>
        <v>#VALUE!</v>
      </c>
      <c r="CY749" s="5"/>
      <c r="CZ749" s="5"/>
      <c r="DA749" s="5"/>
      <c r="DB749" s="5"/>
    </row>
    <row r="750" spans="1:106" ht="15" customHeight="1" x14ac:dyDescent="0.25">
      <c r="A750" s="4" t="str">
        <f t="shared" si="145"/>
        <v/>
      </c>
      <c r="B750" s="3"/>
      <c r="G750" s="1" t="str">
        <f>IFERROR(INDEX('padron cfe'!B:B,MATCH(DATOS!F750,'padron cfe'!A:A,0),1),"")</f>
        <v/>
      </c>
      <c r="L750" s="4" t="str">
        <f>IFERROR(IF(VLOOKUP(I750,I$2:L749,4,0)=0,"",VLOOKUP(I750,I$2:L749,4,0)),"")</f>
        <v/>
      </c>
      <c r="M750" s="4" t="str">
        <f>IFERROR(IF(VLOOKUP(I750,I$2:M749,5,0)=0,"",VLOOKUP(I750,I$2:M749,5,0)),"")</f>
        <v/>
      </c>
      <c r="S750"/>
      <c r="AG750" s="3"/>
      <c r="AK750" s="127" t="str">
        <f t="shared" si="152"/>
        <v/>
      </c>
      <c r="AL750" s="2" t="str">
        <f>IFERROR(IF(INDEX(AL$1:AL749,MATCH(I750,I$1:I749,0),1)=0,"",INDEX(AL$1:AL749,MATCH(I750,I$1:I749,0),1)),"")</f>
        <v/>
      </c>
      <c r="AM750" s="2" t="str">
        <f>IFERROR(IF(INDEX(AM$1:AM749,MATCH(I750,I$1:I749,0),1)=0,"",INDEX(AM$1:AM749,MATCH(I750,I$1:I749,0),1)),"")</f>
        <v/>
      </c>
      <c r="AN750" s="2" t="str">
        <f>IFERROR(IF(INDEX(AN$1:AN749,MATCH(I750,I$1:I749,0),1)=0,"",INDEX(AN$1:AN749,MATCH(I750,I$1:I749,0),1)),"")</f>
        <v/>
      </c>
      <c r="BB750" s="4"/>
      <c r="BG750" s="5"/>
      <c r="BI750" s="4"/>
      <c r="BK750" s="5"/>
      <c r="BL750" s="5"/>
      <c r="BM750" s="5" t="str">
        <f>IF(B750="","",IF(BH750="",1+(MAX(BM$2:BM749)),""))</f>
        <v/>
      </c>
      <c r="BN750" s="5" t="str">
        <f t="shared" si="146"/>
        <v/>
      </c>
      <c r="BO750" s="5" t="str">
        <f t="shared" si="147"/>
        <v/>
      </c>
      <c r="BP750" s="15" t="str">
        <f t="shared" si="148"/>
        <v/>
      </c>
      <c r="BQ750" s="29"/>
      <c r="BR750" s="16"/>
      <c r="BS750" s="5" t="str">
        <f t="shared" si="151"/>
        <v/>
      </c>
      <c r="BU750" s="5"/>
      <c r="BV750" s="5" t="str">
        <f t="shared" si="153"/>
        <v/>
      </c>
      <c r="BW750" s="5" t="str">
        <f>IF(I750="","",IFERROR(IF(VLOOKUP(I750,I$2:I749,1,0)=0,"",""),I750))</f>
        <v/>
      </c>
      <c r="BX750" s="25" t="str">
        <f>IF(BW750="","",(IFERROR(VLOOKUP(MID(BW750,1,1),$CO$2:CS$28,3,0),0)+IFERROR(VLOOKUP(MID(BW750,2,1),CO$2:CS$28,4,0),0)+IFERROR(VLOOKUP(MID(BW750,3,1),CO$2:CS$28,5,0),0)+(ROW(BW750)/1000000000000)))</f>
        <v/>
      </c>
      <c r="BY750" s="5"/>
      <c r="BZ750" s="5">
        <v>749</v>
      </c>
      <c r="CA750" s="5" t="str">
        <f>IFERROR(VLOOKUP(BZ750,BV$2:BW1826,2,0),"")</f>
        <v/>
      </c>
      <c r="CB750" s="5"/>
      <c r="CD750" s="5"/>
      <c r="CU750" s="5" t="e">
        <f>IF(REPORTE!AH$2="si",IF(F750=VALUE(REPORTE!C$11),IF(SUM(CU751:CU$1993),CONCATENATE(INT(B750),", "),INT(B750)),""),IF(F750=VALUE(REPORTE!C$10),IF(SUM(CU751:CU$1993),CONCATENATE(INT(B750),", "),INT(B750)),""))</f>
        <v>#VALUE!</v>
      </c>
      <c r="CY750" s="5"/>
      <c r="CZ750" s="5"/>
      <c r="DA750" s="5"/>
      <c r="DB750" s="5"/>
    </row>
    <row r="751" spans="1:106" ht="15" customHeight="1" x14ac:dyDescent="0.25">
      <c r="A751" s="4" t="str">
        <f t="shared" si="145"/>
        <v/>
      </c>
      <c r="B751" s="3"/>
      <c r="G751" s="1" t="str">
        <f>IFERROR(INDEX('padron cfe'!B:B,MATCH(DATOS!F751,'padron cfe'!A:A,0),1),"")</f>
        <v/>
      </c>
      <c r="L751" s="4" t="str">
        <f>IFERROR(IF(VLOOKUP(I751,I$2:L750,4,0)=0,"",VLOOKUP(I751,I$2:L750,4,0)),"")</f>
        <v/>
      </c>
      <c r="M751" s="4" t="str">
        <f>IFERROR(IF(VLOOKUP(I751,I$2:M750,5,0)=0,"",VLOOKUP(I751,I$2:M750,5,0)),"")</f>
        <v/>
      </c>
      <c r="S751"/>
      <c r="AG751" s="3"/>
      <c r="AK751" s="127" t="str">
        <f t="shared" si="152"/>
        <v/>
      </c>
      <c r="AL751" s="2" t="str">
        <f>IFERROR(IF(INDEX(AL$1:AL750,MATCH(I751,I$1:I750,0),1)=0,"",INDEX(AL$1:AL750,MATCH(I751,I$1:I750,0),1)),"")</f>
        <v/>
      </c>
      <c r="AM751" s="2" t="str">
        <f>IFERROR(IF(INDEX(AM$1:AM750,MATCH(I751,I$1:I750,0),1)=0,"",INDEX(AM$1:AM750,MATCH(I751,I$1:I750,0),1)),"")</f>
        <v/>
      </c>
      <c r="AN751" s="2" t="str">
        <f>IFERROR(IF(INDEX(AN$1:AN750,MATCH(I751,I$1:I750,0),1)=0,"",INDEX(AN$1:AN750,MATCH(I751,I$1:I750,0),1)),"")</f>
        <v/>
      </c>
      <c r="BB751" s="4"/>
      <c r="BG751" s="5"/>
      <c r="BI751" s="4"/>
      <c r="BK751" s="5"/>
      <c r="BL751" s="5"/>
      <c r="BM751" s="5" t="str">
        <f>IF(B751="","",IF(BH751="",1+(MAX(BM$2:BM750)),""))</f>
        <v/>
      </c>
      <c r="BN751" s="5" t="str">
        <f t="shared" si="146"/>
        <v/>
      </c>
      <c r="BO751" s="5" t="str">
        <f t="shared" si="147"/>
        <v/>
      </c>
      <c r="BP751" s="15" t="str">
        <f t="shared" si="148"/>
        <v/>
      </c>
      <c r="BQ751" s="29"/>
      <c r="BR751" s="16"/>
      <c r="BS751" s="5" t="str">
        <f t="shared" si="151"/>
        <v/>
      </c>
      <c r="BU751" s="5"/>
      <c r="BV751" s="5" t="str">
        <f t="shared" si="153"/>
        <v/>
      </c>
      <c r="BW751" s="5" t="str">
        <f>IF(I751="","",IFERROR(IF(VLOOKUP(I751,I$2:I750,1,0)=0,"",""),I751))</f>
        <v/>
      </c>
      <c r="BX751" s="25" t="str">
        <f>IF(BW751="","",(IFERROR(VLOOKUP(MID(BW751,1,1),$CO$2:CS$28,3,0),0)+IFERROR(VLOOKUP(MID(BW751,2,1),CO$2:CS$28,4,0),0)+IFERROR(VLOOKUP(MID(BW751,3,1),CO$2:CS$28,5,0),0)+(ROW(BW751)/1000000000000)))</f>
        <v/>
      </c>
      <c r="BY751" s="5"/>
      <c r="BZ751" s="5">
        <v>750</v>
      </c>
      <c r="CA751" s="5" t="str">
        <f>IFERROR(VLOOKUP(BZ751,BV$2:BW1827,2,0),"")</f>
        <v/>
      </c>
      <c r="CB751" s="5"/>
      <c r="CD751" s="5"/>
      <c r="CU751" s="5" t="e">
        <f>IF(REPORTE!AH$2="si",IF(F751=VALUE(REPORTE!C$11),IF(SUM(CU752:CU$1993),CONCATENATE(INT(B751),", "),INT(B751)),""),IF(F751=VALUE(REPORTE!C$10),IF(SUM(CU752:CU$1993),CONCATENATE(INT(B751),", "),INT(B751)),""))</f>
        <v>#VALUE!</v>
      </c>
      <c r="CY751" s="5"/>
      <c r="CZ751" s="5"/>
      <c r="DA751" s="5"/>
      <c r="DB751" s="5"/>
    </row>
    <row r="752" spans="1:106" x14ac:dyDescent="0.25">
      <c r="A752" s="4" t="str">
        <f t="shared" si="145"/>
        <v/>
      </c>
      <c r="B752" s="3"/>
      <c r="G752" s="1" t="str">
        <f>IFERROR(INDEX('padron cfe'!B:B,MATCH(DATOS!F752,'padron cfe'!A:A,0),1),"")</f>
        <v/>
      </c>
      <c r="L752" s="4" t="str">
        <f>IFERROR(IF(VLOOKUP(I752,I$2:L751,4,0)=0,"",VLOOKUP(I752,I$2:L751,4,0)),"")</f>
        <v/>
      </c>
      <c r="M752" s="4" t="str">
        <f>IFERROR(IF(VLOOKUP(I752,I$2:M751,5,0)=0,"",VLOOKUP(I752,I$2:M751,5,0)),"")</f>
        <v/>
      </c>
      <c r="S752"/>
      <c r="AG752" s="3"/>
      <c r="AK752" s="127" t="str">
        <f t="shared" si="152"/>
        <v/>
      </c>
      <c r="AL752" s="2" t="str">
        <f>IFERROR(IF(INDEX(AL$1:AL751,MATCH(I752,I$1:I751,0),1)=0,"",INDEX(AL$1:AL751,MATCH(I752,I$1:I751,0),1)),"")</f>
        <v/>
      </c>
      <c r="AM752" s="2" t="str">
        <f>IFERROR(IF(INDEX(AM$1:AM751,MATCH(I752,I$1:I751,0),1)=0,"",INDEX(AM$1:AM751,MATCH(I752,I$1:I751,0),1)),"")</f>
        <v/>
      </c>
      <c r="AN752" s="2" t="str">
        <f>IFERROR(IF(INDEX(AN$1:AN751,MATCH(I752,I$1:I751,0),1)=0,"",INDEX(AN$1:AN751,MATCH(I752,I$1:I751,0),1)),"")</f>
        <v/>
      </c>
      <c r="BB752" s="4"/>
      <c r="BG752" s="5"/>
      <c r="BI752" s="4"/>
      <c r="BK752" s="5"/>
      <c r="BL752" s="5"/>
      <c r="BM752" s="5" t="str">
        <f>IF(B752="","",IF(BH752="",1+(MAX(BM$2:BM751)),""))</f>
        <v/>
      </c>
      <c r="BN752" s="5" t="str">
        <f t="shared" si="146"/>
        <v/>
      </c>
      <c r="BO752" s="5" t="str">
        <f t="shared" si="147"/>
        <v/>
      </c>
      <c r="BP752" s="15" t="str">
        <f t="shared" si="148"/>
        <v/>
      </c>
      <c r="BQ752" s="29"/>
      <c r="BR752" s="16"/>
      <c r="BS752" s="5" t="str">
        <f t="shared" si="151"/>
        <v/>
      </c>
      <c r="BU752" s="5"/>
      <c r="BV752" s="5" t="str">
        <f t="shared" si="153"/>
        <v/>
      </c>
      <c r="BW752" s="5" t="str">
        <f>IF(I752="","",IFERROR(IF(VLOOKUP(I752,I$2:I751,1,0)=0,"",""),I752))</f>
        <v/>
      </c>
      <c r="BX752" s="25" t="str">
        <f>IF(BW752="","",(IFERROR(VLOOKUP(MID(BW752,1,1),$CO$2:CS$28,3,0),0)+IFERROR(VLOOKUP(MID(BW752,2,1),CO$2:CS$28,4,0),0)+IFERROR(VLOOKUP(MID(BW752,3,1),CO$2:CS$28,5,0),0)+(ROW(BW752)/1000000000000)))</f>
        <v/>
      </c>
      <c r="BY752" s="5"/>
      <c r="BZ752" s="5">
        <v>751</v>
      </c>
      <c r="CA752" s="5" t="str">
        <f>IFERROR(VLOOKUP(BZ752,BV$2:BW1828,2,0),"")</f>
        <v/>
      </c>
      <c r="CB752" s="5"/>
      <c r="CD752" s="5"/>
      <c r="CU752" s="5" t="e">
        <f>IF(REPORTE!AH$2="si",IF(F752=VALUE(REPORTE!C$11),IF(SUM(CU753:CU$1993),CONCATENATE(INT(B752),", "),INT(B752)),""),IF(F752=VALUE(REPORTE!C$10),IF(SUM(CU753:CU$1993),CONCATENATE(INT(B752),", "),INT(B752)),""))</f>
        <v>#VALUE!</v>
      </c>
      <c r="CY752" s="5"/>
      <c r="CZ752" s="5"/>
      <c r="DA752" s="5"/>
      <c r="DB752" s="5"/>
    </row>
    <row r="753" spans="1:106" x14ac:dyDescent="0.25">
      <c r="A753" s="4" t="str">
        <f t="shared" si="145"/>
        <v/>
      </c>
      <c r="B753" s="3"/>
      <c r="G753" s="1" t="str">
        <f>IFERROR(INDEX('padron cfe'!B:B,MATCH(DATOS!F753,'padron cfe'!A:A,0),1),"")</f>
        <v/>
      </c>
      <c r="L753" s="4" t="str">
        <f>IFERROR(IF(VLOOKUP(I753,I$2:L752,4,0)=0,"",VLOOKUP(I753,I$2:L752,4,0)),"")</f>
        <v/>
      </c>
      <c r="M753" s="4" t="str">
        <f>IFERROR(IF(VLOOKUP(I753,I$2:M752,5,0)=0,"",VLOOKUP(I753,I$2:M752,5,0)),"")</f>
        <v/>
      </c>
      <c r="S753"/>
      <c r="AG753" s="3"/>
      <c r="AK753" s="127" t="str">
        <f t="shared" si="152"/>
        <v/>
      </c>
      <c r="AL753" s="2" t="str">
        <f>IFERROR(IF(INDEX(AL$1:AL752,MATCH(I753,I$1:I752,0),1)=0,"",INDEX(AL$1:AL752,MATCH(I753,I$1:I752,0),1)),"")</f>
        <v/>
      </c>
      <c r="AM753" s="2" t="str">
        <f>IFERROR(IF(INDEX(AM$1:AM752,MATCH(I753,I$1:I752,0),1)=0,"",INDEX(AM$1:AM752,MATCH(I753,I$1:I752,0),1)),"")</f>
        <v/>
      </c>
      <c r="AN753" s="2" t="str">
        <f>IFERROR(IF(INDEX(AN$1:AN752,MATCH(I753,I$1:I752,0),1)=0,"",INDEX(AN$1:AN752,MATCH(I753,I$1:I752,0),1)),"")</f>
        <v/>
      </c>
      <c r="BB753" s="4"/>
      <c r="BG753" s="5"/>
      <c r="BI753" s="4"/>
      <c r="BK753" s="5"/>
      <c r="BL753" s="5"/>
      <c r="BM753" s="5" t="str">
        <f>IF(B753="","",IF(BH753="",1+(MAX(BM$2:BM752)),""))</f>
        <v/>
      </c>
      <c r="BN753" s="5" t="str">
        <f t="shared" si="146"/>
        <v/>
      </c>
      <c r="BO753" s="5" t="str">
        <f t="shared" si="147"/>
        <v/>
      </c>
      <c r="BP753" s="15" t="str">
        <f t="shared" si="148"/>
        <v/>
      </c>
      <c r="BQ753" s="29"/>
      <c r="BR753" s="16"/>
      <c r="BS753" s="5" t="str">
        <f t="shared" si="151"/>
        <v/>
      </c>
      <c r="BU753" s="5"/>
      <c r="BV753" s="5" t="str">
        <f t="shared" si="153"/>
        <v/>
      </c>
      <c r="BW753" s="5" t="str">
        <f>IF(I753="","",IFERROR(IF(VLOOKUP(I753,I$2:I752,1,0)=0,"",""),I753))</f>
        <v/>
      </c>
      <c r="BX753" s="25" t="str">
        <f>IF(BW753="","",(IFERROR(VLOOKUP(MID(BW753,1,1),$CO$2:CS$28,3,0),0)+IFERROR(VLOOKUP(MID(BW753,2,1),CO$2:CS$28,4,0),0)+IFERROR(VLOOKUP(MID(BW753,3,1),CO$2:CS$28,5,0),0)+(ROW(BW753)/1000000000000)))</f>
        <v/>
      </c>
      <c r="BY753" s="5"/>
      <c r="BZ753" s="5">
        <v>752</v>
      </c>
      <c r="CA753" s="5" t="str">
        <f>IFERROR(VLOOKUP(BZ753,BV$2:BW1829,2,0),"")</f>
        <v/>
      </c>
      <c r="CB753" s="5"/>
      <c r="CD753" s="5"/>
      <c r="CU753" s="5" t="e">
        <f>IF(REPORTE!AH$2="si",IF(F753=VALUE(REPORTE!C$11),IF(SUM(CU754:CU$1993),CONCATENATE(INT(B753),", "),INT(B753)),""),IF(F753=VALUE(REPORTE!C$10),IF(SUM(CU754:CU$1993),CONCATENATE(INT(B753),", "),INT(B753)),""))</f>
        <v>#VALUE!</v>
      </c>
      <c r="CY753" s="5"/>
      <c r="CZ753" s="5"/>
      <c r="DA753" s="5"/>
      <c r="DB753" s="5"/>
    </row>
    <row r="754" spans="1:106" x14ac:dyDescent="0.25">
      <c r="A754" s="4" t="str">
        <f t="shared" si="145"/>
        <v/>
      </c>
      <c r="B754" s="3"/>
      <c r="G754" s="1" t="str">
        <f>IFERROR(INDEX('padron cfe'!B:B,MATCH(DATOS!F754,'padron cfe'!A:A,0),1),"")</f>
        <v/>
      </c>
      <c r="L754" s="4" t="str">
        <f>IFERROR(IF(VLOOKUP(I754,I$2:L753,4,0)=0,"",VLOOKUP(I754,I$2:L753,4,0)),"")</f>
        <v/>
      </c>
      <c r="M754" s="4" t="str">
        <f>IFERROR(IF(VLOOKUP(I754,I$2:M753,5,0)=0,"",VLOOKUP(I754,I$2:M753,5,0)),"")</f>
        <v/>
      </c>
      <c r="S754"/>
      <c r="AG754" s="3"/>
      <c r="AK754" s="127" t="str">
        <f t="shared" si="152"/>
        <v/>
      </c>
      <c r="AL754" s="2" t="str">
        <f>IFERROR(IF(INDEX(AL$1:AL753,MATCH(I754,I$1:I753,0),1)=0,"",INDEX(AL$1:AL753,MATCH(I754,I$1:I753,0),1)),"")</f>
        <v/>
      </c>
      <c r="AM754" s="2" t="str">
        <f>IFERROR(IF(INDEX(AM$1:AM753,MATCH(I754,I$1:I753,0),1)=0,"",INDEX(AM$1:AM753,MATCH(I754,I$1:I753,0),1)),"")</f>
        <v/>
      </c>
      <c r="AN754" s="2" t="str">
        <f>IFERROR(IF(INDEX(AN$1:AN753,MATCH(I754,I$1:I753,0),1)=0,"",INDEX(AN$1:AN753,MATCH(I754,I$1:I753,0),1)),"")</f>
        <v/>
      </c>
      <c r="BB754" s="4"/>
      <c r="BG754" s="5"/>
      <c r="BI754" s="4"/>
      <c r="BK754" s="5"/>
      <c r="BL754" s="5"/>
      <c r="BM754" s="5" t="str">
        <f>IF(B754="","",IF(BH754="",1+(MAX(BM$2:BM753)),""))</f>
        <v/>
      </c>
      <c r="BN754" s="5" t="str">
        <f t="shared" si="146"/>
        <v/>
      </c>
      <c r="BO754" s="5" t="str">
        <f t="shared" si="147"/>
        <v/>
      </c>
      <c r="BP754" s="15" t="str">
        <f t="shared" si="148"/>
        <v/>
      </c>
      <c r="BQ754" s="29"/>
      <c r="BR754" s="16"/>
      <c r="BS754" s="5" t="str">
        <f t="shared" si="151"/>
        <v/>
      </c>
      <c r="BU754" s="5"/>
      <c r="BV754" s="5" t="str">
        <f t="shared" si="153"/>
        <v/>
      </c>
      <c r="BW754" s="5" t="str">
        <f>IF(I754="","",IFERROR(IF(VLOOKUP(I754,I$2:I753,1,0)=0,"",""),I754))</f>
        <v/>
      </c>
      <c r="BX754" s="25" t="str">
        <f>IF(BW754="","",(IFERROR(VLOOKUP(MID(BW754,1,1),$CO$2:CS$28,3,0),0)+IFERROR(VLOOKUP(MID(BW754,2,1),CO$2:CS$28,4,0),0)+IFERROR(VLOOKUP(MID(BW754,3,1),CO$2:CS$28,5,0),0)+(ROW(BW754)/1000000000000)))</f>
        <v/>
      </c>
      <c r="BY754" s="5"/>
      <c r="BZ754" s="5">
        <v>753</v>
      </c>
      <c r="CA754" s="5" t="str">
        <f>IFERROR(VLOOKUP(BZ754,BV$2:BW1830,2,0),"")</f>
        <v/>
      </c>
      <c r="CB754" s="5"/>
      <c r="CD754" s="5"/>
      <c r="CU754" s="5" t="e">
        <f>IF(REPORTE!AH$2="si",IF(F754=VALUE(REPORTE!C$11),IF(SUM(CU755:CU$1993),CONCATENATE(INT(B754),", "),INT(B754)),""),IF(F754=VALUE(REPORTE!C$10),IF(SUM(CU755:CU$1993),CONCATENATE(INT(B754),", "),INT(B754)),""))</f>
        <v>#VALUE!</v>
      </c>
      <c r="CY754" s="5"/>
      <c r="CZ754" s="5"/>
      <c r="DA754" s="5"/>
      <c r="DB754" s="5"/>
    </row>
    <row r="755" spans="1:106" x14ac:dyDescent="0.25">
      <c r="A755" s="4" t="str">
        <f t="shared" si="145"/>
        <v/>
      </c>
      <c r="B755" s="3"/>
      <c r="L755" s="4" t="str">
        <f>IFERROR(IF(VLOOKUP(I755,I$2:L754,4,0)=0,"",VLOOKUP(I755,I$2:L754,4,0)),"")</f>
        <v/>
      </c>
      <c r="M755" s="4" t="str">
        <f>IFERROR(IF(VLOOKUP(I755,I$2:M754,5,0)=0,"",VLOOKUP(I755,I$2:M754,5,0)),"")</f>
        <v/>
      </c>
      <c r="S755"/>
      <c r="AG755" s="3"/>
      <c r="AK755" s="127" t="str">
        <f t="shared" si="152"/>
        <v/>
      </c>
      <c r="AL755" s="2" t="str">
        <f>IFERROR(IF(INDEX(AL$1:AL754,MATCH(I755,I$1:I754,0),1)=0,"",INDEX(AL$1:AL754,MATCH(I755,I$1:I754,0),1)),"")</f>
        <v/>
      </c>
      <c r="AM755" s="2" t="str">
        <f>IFERROR(IF(INDEX(AM$1:AM754,MATCH(I755,I$1:I754,0),1)=0,"",INDEX(AM$1:AM754,MATCH(I755,I$1:I754,0),1)),"")</f>
        <v/>
      </c>
      <c r="AN755" s="2" t="str">
        <f>IFERROR(IF(INDEX(AN$1:AN754,MATCH(I755,I$1:I754,0),1)=0,"",INDEX(AN$1:AN754,MATCH(I755,I$1:I754,0),1)),"")</f>
        <v/>
      </c>
      <c r="BB755" s="4"/>
      <c r="BG755" s="5"/>
      <c r="BI755" s="4"/>
      <c r="BK755" s="5"/>
      <c r="BL755" s="5"/>
      <c r="BM755" s="5" t="str">
        <f>IF(B755="","",IF(BH755="",1+(MAX(BM$2:BM754)),""))</f>
        <v/>
      </c>
      <c r="BN755" s="5" t="str">
        <f t="shared" si="146"/>
        <v/>
      </c>
      <c r="BO755" s="5" t="str">
        <f t="shared" si="147"/>
        <v/>
      </c>
      <c r="BP755" s="15" t="str">
        <f t="shared" si="148"/>
        <v/>
      </c>
      <c r="BQ755" s="29"/>
      <c r="BR755" s="16"/>
      <c r="BS755" s="5" t="str">
        <f t="shared" si="151"/>
        <v/>
      </c>
      <c r="BU755" s="5"/>
      <c r="BV755" s="5" t="str">
        <f t="shared" si="153"/>
        <v/>
      </c>
      <c r="BW755" s="5" t="str">
        <f>IF(I755="","",IFERROR(IF(VLOOKUP(I755,I$2:I754,1,0)=0,"",""),I755))</f>
        <v/>
      </c>
      <c r="BX755" s="25" t="str">
        <f>IF(BW755="","",(IFERROR(VLOOKUP(MID(BW755,1,1),$CO$2:CS$28,3,0),0)+IFERROR(VLOOKUP(MID(BW755,2,1),CO$2:CS$28,4,0),0)+IFERROR(VLOOKUP(MID(BW755,3,1),CO$2:CS$28,5,0),0)+(ROW(BW755)/1000000000000)))</f>
        <v/>
      </c>
      <c r="BY755" s="5"/>
      <c r="BZ755" s="5">
        <v>754</v>
      </c>
      <c r="CA755" s="5" t="str">
        <f>IFERROR(VLOOKUP(BZ755,BV$2:BW1831,2,0),"")</f>
        <v/>
      </c>
      <c r="CB755" s="5"/>
      <c r="CD755" s="5"/>
      <c r="CU755" s="5" t="e">
        <f>IF(REPORTE!AH$2="si",IF(F755=VALUE(REPORTE!C$11),IF(SUM(CU756:CU$1993),CONCATENATE(INT(B755),", "),INT(B755)),""),IF(F755=VALUE(REPORTE!C$10),IF(SUM(CU756:CU$1993),CONCATENATE(INT(B755),", "),INT(B755)),""))</f>
        <v>#VALUE!</v>
      </c>
      <c r="CY755" s="5"/>
      <c r="CZ755" s="5"/>
      <c r="DA755" s="5"/>
      <c r="DB755" s="5"/>
    </row>
    <row r="756" spans="1:106" x14ac:dyDescent="0.25">
      <c r="A756" s="4" t="str">
        <f t="shared" si="145"/>
        <v/>
      </c>
      <c r="B756" s="3"/>
      <c r="L756" s="4" t="str">
        <f>IFERROR(IF(VLOOKUP(I756,I$2:L755,4,0)=0,"",VLOOKUP(I756,I$2:L755,4,0)),"")</f>
        <v/>
      </c>
      <c r="M756" s="4" t="str">
        <f>IFERROR(IF(VLOOKUP(I756,I$2:M755,5,0)=0,"",VLOOKUP(I756,I$2:M755,5,0)),"")</f>
        <v/>
      </c>
      <c r="S756"/>
      <c r="AG756" s="3"/>
      <c r="AK756" s="127" t="str">
        <f t="shared" si="152"/>
        <v/>
      </c>
      <c r="AL756" s="2" t="str">
        <f>IFERROR(IF(INDEX(AL$1:AL755,MATCH(I756,I$1:I755,0),1)=0,"",INDEX(AL$1:AL755,MATCH(I756,I$1:I755,0),1)),"")</f>
        <v/>
      </c>
      <c r="AM756" s="2" t="str">
        <f>IFERROR(IF(INDEX(AM$1:AM755,MATCH(I756,I$1:I755,0),1)=0,"",INDEX(AM$1:AM755,MATCH(I756,I$1:I755,0),1)),"")</f>
        <v/>
      </c>
      <c r="AN756" s="2" t="str">
        <f>IFERROR(IF(INDEX(AN$1:AN755,MATCH(I756,I$1:I755,0),1)=0,"",INDEX(AN$1:AN755,MATCH(I756,I$1:I755,0),1)),"")</f>
        <v/>
      </c>
      <c r="BB756" s="4"/>
      <c r="BG756" s="5"/>
      <c r="BI756" s="4"/>
      <c r="BK756" s="5"/>
      <c r="BL756" s="5"/>
      <c r="BM756" s="5" t="str">
        <f>IF(B756="","",IF(BH756="",1+(MAX(BM$2:BM755)),""))</f>
        <v/>
      </c>
      <c r="BN756" s="5" t="str">
        <f t="shared" si="146"/>
        <v/>
      </c>
      <c r="BO756" s="5" t="str">
        <f t="shared" si="147"/>
        <v/>
      </c>
      <c r="BP756" s="15" t="str">
        <f t="shared" si="148"/>
        <v/>
      </c>
      <c r="BQ756" s="29"/>
      <c r="BR756" s="16"/>
      <c r="BS756" s="5" t="str">
        <f t="shared" si="151"/>
        <v/>
      </c>
      <c r="BU756" s="5"/>
      <c r="BV756" s="5" t="str">
        <f t="shared" si="153"/>
        <v/>
      </c>
      <c r="BW756" s="5" t="str">
        <f>IF(I756="","",IFERROR(IF(VLOOKUP(I756,I$2:I755,1,0)=0,"",""),I756))</f>
        <v/>
      </c>
      <c r="BX756" s="25" t="str">
        <f>IF(BW756="","",(IFERROR(VLOOKUP(MID(BW756,1,1),$CO$2:CS$28,3,0),0)+IFERROR(VLOOKUP(MID(BW756,2,1),CO$2:CS$28,4,0),0)+IFERROR(VLOOKUP(MID(BW756,3,1),CO$2:CS$28,5,0),0)+(ROW(BW756)/1000000000000)))</f>
        <v/>
      </c>
      <c r="BY756" s="5"/>
      <c r="BZ756" s="5">
        <v>755</v>
      </c>
      <c r="CA756" s="5" t="str">
        <f>IFERROR(VLOOKUP(BZ756,BV$2:BW1832,2,0),"")</f>
        <v/>
      </c>
      <c r="CB756" s="5"/>
      <c r="CD756" s="5"/>
      <c r="CU756" s="5" t="e">
        <f>IF(REPORTE!AH$2="si",IF(F756=VALUE(REPORTE!C$11),IF(SUM(CU757:CU$1993),CONCATENATE(INT(B756),", "),INT(B756)),""),IF(F756=VALUE(REPORTE!C$10),IF(SUM(CU757:CU$1993),CONCATENATE(INT(B756),", "),INT(B756)),""))</f>
        <v>#VALUE!</v>
      </c>
      <c r="CY756" s="5"/>
      <c r="CZ756" s="5"/>
      <c r="DA756" s="5"/>
      <c r="DB756" s="5"/>
    </row>
    <row r="757" spans="1:106" x14ac:dyDescent="0.25">
      <c r="A757" s="4" t="str">
        <f t="shared" si="145"/>
        <v/>
      </c>
      <c r="B757" s="3"/>
      <c r="L757" s="4" t="str">
        <f>IFERROR(IF(VLOOKUP(I757,I$2:L756,4,0)=0,"",VLOOKUP(I757,I$2:L756,4,0)),"")</f>
        <v/>
      </c>
      <c r="M757" s="4" t="str">
        <f>IFERROR(IF(VLOOKUP(I757,I$2:M756,5,0)=0,"",VLOOKUP(I757,I$2:M756,5,0)),"")</f>
        <v/>
      </c>
      <c r="S757"/>
      <c r="AG757" s="3"/>
      <c r="AK757" s="127" t="str">
        <f t="shared" si="152"/>
        <v/>
      </c>
      <c r="AL757" s="2" t="str">
        <f>IFERROR(IF(INDEX(AL$1:AL756,MATCH(I757,I$1:I756,0),1)=0,"",INDEX(AL$1:AL756,MATCH(I757,I$1:I756,0),1)),"")</f>
        <v/>
      </c>
      <c r="AM757" s="2" t="str">
        <f>IFERROR(IF(INDEX(AM$1:AM756,MATCH(I757,I$1:I756,0),1)=0,"",INDEX(AM$1:AM756,MATCH(I757,I$1:I756,0),1)),"")</f>
        <v/>
      </c>
      <c r="AN757" s="2" t="str">
        <f>IFERROR(IF(INDEX(AN$1:AN756,MATCH(I757,I$1:I756,0),1)=0,"",INDEX(AN$1:AN756,MATCH(I757,I$1:I756,0),1)),"")</f>
        <v/>
      </c>
      <c r="BB757" s="4"/>
      <c r="BG757" s="5"/>
      <c r="BI757" s="4"/>
      <c r="BK757" s="5"/>
      <c r="BL757" s="5"/>
      <c r="BM757" s="5" t="str">
        <f>IF(B757="","",IF(BH757="",1+(MAX(BM$2:BM756)),""))</f>
        <v/>
      </c>
      <c r="BN757" s="5" t="str">
        <f t="shared" si="146"/>
        <v/>
      </c>
      <c r="BO757" s="5" t="str">
        <f t="shared" si="147"/>
        <v/>
      </c>
      <c r="BP757" s="15" t="str">
        <f t="shared" si="148"/>
        <v/>
      </c>
      <c r="BQ757" s="29"/>
      <c r="BR757" s="16"/>
      <c r="BS757" s="5" t="str">
        <f t="shared" si="151"/>
        <v/>
      </c>
      <c r="BU757" s="5"/>
      <c r="BV757" s="5" t="str">
        <f t="shared" si="153"/>
        <v/>
      </c>
      <c r="BW757" s="5" t="str">
        <f>IF(I757="","",IFERROR(IF(VLOOKUP(I757,I$2:I756,1,0)=0,"",""),I757))</f>
        <v/>
      </c>
      <c r="BX757" s="25" t="str">
        <f>IF(BW757="","",(IFERROR(VLOOKUP(MID(BW757,1,1),$CO$2:CS$28,3,0),0)+IFERROR(VLOOKUP(MID(BW757,2,1),CO$2:CS$28,4,0),0)+IFERROR(VLOOKUP(MID(BW757,3,1),CO$2:CS$28,5,0),0)+(ROW(BW757)/1000000000000)))</f>
        <v/>
      </c>
      <c r="BY757" s="5"/>
      <c r="BZ757" s="5">
        <v>756</v>
      </c>
      <c r="CA757" s="5" t="str">
        <f>IFERROR(VLOOKUP(BZ757,BV$2:BW1833,2,0),"")</f>
        <v/>
      </c>
      <c r="CB757" s="5"/>
      <c r="CD757" s="5"/>
      <c r="CU757" s="5" t="e">
        <f>IF(REPORTE!AH$2="si",IF(F757=VALUE(REPORTE!C$11),IF(SUM(CU758:CU$1993),CONCATENATE(INT(B757),", "),INT(B757)),""),IF(F757=VALUE(REPORTE!C$10),IF(SUM(CU758:CU$1993),CONCATENATE(INT(B757),", "),INT(B757)),""))</f>
        <v>#VALUE!</v>
      </c>
      <c r="CY757" s="5"/>
      <c r="CZ757" s="5"/>
      <c r="DA757" s="5"/>
      <c r="DB757" s="5"/>
    </row>
    <row r="758" spans="1:106" x14ac:dyDescent="0.25">
      <c r="A758" s="4" t="str">
        <f t="shared" si="145"/>
        <v/>
      </c>
      <c r="B758" s="3"/>
      <c r="L758" s="4" t="str">
        <f>IFERROR(IF(VLOOKUP(I758,I$2:L757,4,0)=0,"",VLOOKUP(I758,I$2:L757,4,0)),"")</f>
        <v/>
      </c>
      <c r="M758" s="4" t="str">
        <f>IFERROR(IF(VLOOKUP(I758,I$2:M757,5,0)=0,"",VLOOKUP(I758,I$2:M757,5,0)),"")</f>
        <v/>
      </c>
      <c r="S758"/>
      <c r="AG758" s="3"/>
      <c r="AK758" s="127" t="str">
        <f t="shared" si="152"/>
        <v/>
      </c>
      <c r="AL758" s="2" t="str">
        <f>IFERROR(IF(INDEX(AL$1:AL757,MATCH(I758,I$1:I757,0),1)=0,"",INDEX(AL$1:AL757,MATCH(I758,I$1:I757,0),1)),"")</f>
        <v/>
      </c>
      <c r="AM758" s="2" t="str">
        <f>IFERROR(IF(INDEX(AM$1:AM757,MATCH(I758,I$1:I757,0),1)=0,"",INDEX(AM$1:AM757,MATCH(I758,I$1:I757,0),1)),"")</f>
        <v/>
      </c>
      <c r="AN758" s="2" t="str">
        <f>IFERROR(IF(INDEX(AN$1:AN757,MATCH(I758,I$1:I757,0),1)=0,"",INDEX(AN$1:AN757,MATCH(I758,I$1:I757,0),1)),"")</f>
        <v/>
      </c>
      <c r="BB758" s="4"/>
      <c r="BG758" s="5"/>
      <c r="BI758" s="4"/>
      <c r="BK758" s="5"/>
      <c r="BL758" s="5"/>
      <c r="BM758" s="5" t="str">
        <f>IF(B758="","",IF(BH758="",1+(MAX(BM$2:BM757)),""))</f>
        <v/>
      </c>
      <c r="BN758" s="5" t="str">
        <f t="shared" si="146"/>
        <v/>
      </c>
      <c r="BO758" s="5" t="str">
        <f t="shared" si="147"/>
        <v/>
      </c>
      <c r="BP758" s="15" t="str">
        <f t="shared" si="148"/>
        <v/>
      </c>
      <c r="BQ758" s="29"/>
      <c r="BR758" s="16"/>
      <c r="BS758" s="5" t="str">
        <f t="shared" si="151"/>
        <v/>
      </c>
      <c r="BU758" s="5"/>
      <c r="BV758" s="5" t="str">
        <f t="shared" si="153"/>
        <v/>
      </c>
      <c r="BW758" s="5" t="str">
        <f>IF(I758="","",IFERROR(IF(VLOOKUP(I758,I$2:I757,1,0)=0,"",""),I758))</f>
        <v/>
      </c>
      <c r="BX758" s="25" t="str">
        <f>IF(BW758="","",(IFERROR(VLOOKUP(MID(BW758,1,1),$CO$2:CS$28,3,0),0)+IFERROR(VLOOKUP(MID(BW758,2,1),CO$2:CS$28,4,0),0)+IFERROR(VLOOKUP(MID(BW758,3,1),CO$2:CS$28,5,0),0)+(ROW(BW758)/1000000000000)))</f>
        <v/>
      </c>
      <c r="BY758" s="5"/>
      <c r="BZ758" s="5">
        <v>757</v>
      </c>
      <c r="CA758" s="5" t="str">
        <f>IFERROR(VLOOKUP(BZ758,BV$2:BW1834,2,0),"")</f>
        <v/>
      </c>
      <c r="CB758" s="5"/>
      <c r="CD758" s="5"/>
      <c r="CU758" s="5" t="e">
        <f>IF(REPORTE!AH$2="si",IF(F758=VALUE(REPORTE!C$11),IF(SUM(CU759:CU$1993),CONCATENATE(INT(B758),", "),INT(B758)),""),IF(F758=VALUE(REPORTE!C$10),IF(SUM(CU759:CU$1993),CONCATENATE(INT(B758),", "),INT(B758)),""))</f>
        <v>#VALUE!</v>
      </c>
      <c r="CV758" s="5" t="e">
        <f>CONCATENATE(CU758,CU759,CU760,CU761,CU762,CU763,CU764,CU765,CU766,CU767,CU768,CU769,CU770,CU771,CU772,CU773,CU774,CU775,CU776,CU777,CU778,CU779,CU780,CU781,CU782,CU783,CU784,CU785,CU786,CU787,CU788,CU789,CU790,CU791,CU792,CU793,CU794,CU795,CU796,CU797,CU798,CU799)</f>
        <v>#VALUE!</v>
      </c>
      <c r="CY758" s="5"/>
      <c r="CZ758" s="5"/>
      <c r="DA758" s="5"/>
      <c r="DB758" s="5"/>
    </row>
    <row r="759" spans="1:106" x14ac:dyDescent="0.25">
      <c r="A759" s="4" t="str">
        <f t="shared" si="145"/>
        <v/>
      </c>
      <c r="B759" s="3"/>
      <c r="L759" s="4" t="str">
        <f>IFERROR(IF(VLOOKUP(I759,I$2:L758,4,0)=0,"",VLOOKUP(I759,I$2:L758,4,0)),"")</f>
        <v/>
      </c>
      <c r="M759" s="4" t="str">
        <f>IFERROR(IF(VLOOKUP(I759,I$2:M758,5,0)=0,"",VLOOKUP(I759,I$2:M758,5,0)),"")</f>
        <v/>
      </c>
      <c r="S759"/>
      <c r="AG759" s="3"/>
      <c r="AK759" s="127" t="str">
        <f t="shared" si="152"/>
        <v/>
      </c>
      <c r="AL759" s="2" t="str">
        <f>IFERROR(IF(INDEX(AL$1:AL758,MATCH(I759,I$1:I758,0),1)=0,"",INDEX(AL$1:AL758,MATCH(I759,I$1:I758,0),1)),"")</f>
        <v/>
      </c>
      <c r="AM759" s="2" t="str">
        <f>IFERROR(IF(INDEX(AM$1:AM758,MATCH(I759,I$1:I758,0),1)=0,"",INDEX(AM$1:AM758,MATCH(I759,I$1:I758,0),1)),"")</f>
        <v/>
      </c>
      <c r="AN759" s="2" t="str">
        <f>IFERROR(IF(INDEX(AN$1:AN758,MATCH(I759,I$1:I758,0),1)=0,"",INDEX(AN$1:AN758,MATCH(I759,I$1:I758,0),1)),"")</f>
        <v/>
      </c>
      <c r="BB759" s="4"/>
      <c r="BG759" s="5"/>
      <c r="BI759" s="4"/>
      <c r="BK759" s="5"/>
      <c r="BL759" s="5"/>
      <c r="BM759" s="5" t="str">
        <f>IF(B759="","",IF(BH759="",1+(MAX(BM$2:BM758)),""))</f>
        <v/>
      </c>
      <c r="BN759" s="5" t="str">
        <f t="shared" si="146"/>
        <v/>
      </c>
      <c r="BO759" s="5" t="str">
        <f t="shared" si="147"/>
        <v/>
      </c>
      <c r="BP759" s="15" t="str">
        <f t="shared" si="148"/>
        <v/>
      </c>
      <c r="BQ759" s="29"/>
      <c r="BR759" s="16"/>
      <c r="BS759" s="5" t="str">
        <f t="shared" si="151"/>
        <v/>
      </c>
      <c r="BU759" s="5"/>
      <c r="BV759" s="5" t="str">
        <f t="shared" si="153"/>
        <v/>
      </c>
      <c r="BW759" s="5" t="str">
        <f>IF(I759="","",IFERROR(IF(VLOOKUP(I759,I$2:I758,1,0)=0,"",""),I759))</f>
        <v/>
      </c>
      <c r="BX759" s="25" t="str">
        <f>IF(BW759="","",(IFERROR(VLOOKUP(MID(BW759,1,1),$CO$2:CS$28,3,0),0)+IFERROR(VLOOKUP(MID(BW759,2,1),CO$2:CS$28,4,0),0)+IFERROR(VLOOKUP(MID(BW759,3,1),CO$2:CS$28,5,0),0)+(ROW(BW759)/1000000000000)))</f>
        <v/>
      </c>
      <c r="BY759" s="5"/>
      <c r="BZ759" s="5">
        <v>758</v>
      </c>
      <c r="CA759" s="5" t="str">
        <f>IFERROR(VLOOKUP(BZ759,BV$2:BW1835,2,0),"")</f>
        <v/>
      </c>
      <c r="CB759" s="5"/>
      <c r="CD759" s="5"/>
      <c r="CU759" s="5" t="e">
        <f>IF(REPORTE!AH$2="si",IF(F759=VALUE(REPORTE!C$11),IF(SUM(CU760:CU$1993),CONCATENATE(INT(B759),", "),INT(B759)),""),IF(F759=VALUE(REPORTE!C$10),IF(SUM(CU760:CU$1993),CONCATENATE(INT(B759),", "),INT(B759)),""))</f>
        <v>#VALUE!</v>
      </c>
      <c r="CY759" s="5"/>
      <c r="CZ759" s="5"/>
      <c r="DA759" s="5"/>
      <c r="DB759" s="5"/>
    </row>
    <row r="760" spans="1:106" x14ac:dyDescent="0.25">
      <c r="A760" s="4" t="str">
        <f t="shared" si="145"/>
        <v/>
      </c>
      <c r="L760" s="4" t="str">
        <f>IFERROR(IF(VLOOKUP(I760,I$2:L759,4,0)=0,"",VLOOKUP(I760,I$2:L759,4,0)),"")</f>
        <v/>
      </c>
      <c r="M760" s="4" t="str">
        <f>IFERROR(IF(VLOOKUP(I760,I$2:M759,5,0)=0,"",VLOOKUP(I760,I$2:M759,5,0)),"")</f>
        <v/>
      </c>
      <c r="S760"/>
      <c r="AG760" s="3"/>
      <c r="AK760" s="127" t="str">
        <f t="shared" si="152"/>
        <v/>
      </c>
      <c r="AL760" s="2" t="str">
        <f>IFERROR(IF(INDEX(AL$1:AL759,MATCH(I760,I$1:I759,0),1)=0,"",INDEX(AL$1:AL759,MATCH(I760,I$1:I759,0),1)),"")</f>
        <v/>
      </c>
      <c r="AM760" s="2" t="str">
        <f>IFERROR(IF(INDEX(AM$1:AM759,MATCH(I760,I$1:I759,0),1)=0,"",INDEX(AM$1:AM759,MATCH(I760,I$1:I759,0),1)),"")</f>
        <v/>
      </c>
      <c r="AN760" s="2" t="str">
        <f>IFERROR(IF(INDEX(AN$1:AN759,MATCH(I760,I$1:I759,0),1)=0,"",INDEX(AN$1:AN759,MATCH(I760,I$1:I759,0),1)),"")</f>
        <v/>
      </c>
      <c r="BB760" s="4"/>
      <c r="BG760" s="5"/>
      <c r="BI760" s="4"/>
      <c r="BK760" s="5"/>
      <c r="BL760" s="5"/>
      <c r="BM760" s="5" t="str">
        <f>IF(B761="","",IF(BH760="",1+(MAX(BM$2:BM759)),""))</f>
        <v/>
      </c>
      <c r="BN760" s="5" t="str">
        <f t="shared" si="146"/>
        <v/>
      </c>
      <c r="BO760" s="5" t="str">
        <f t="shared" si="147"/>
        <v/>
      </c>
      <c r="BP760" s="15" t="str">
        <f t="shared" si="148"/>
        <v/>
      </c>
      <c r="BQ760" s="29"/>
      <c r="BR760" s="16"/>
      <c r="BS760" s="5" t="str">
        <f t="shared" si="151"/>
        <v/>
      </c>
      <c r="BU760" s="5"/>
      <c r="BV760" s="5" t="str">
        <f t="shared" si="153"/>
        <v/>
      </c>
      <c r="BW760" s="5" t="str">
        <f>IF(I760="","",IFERROR(IF(VLOOKUP(I760,I$2:I759,1,0)=0,"",""),I760))</f>
        <v/>
      </c>
      <c r="BX760" s="25" t="str">
        <f>IF(BW760="","",(IFERROR(VLOOKUP(MID(BW760,1,1),$CO$2:CS$28,3,0),0)+IFERROR(VLOOKUP(MID(BW760,2,1),CO$2:CS$28,4,0),0)+IFERROR(VLOOKUP(MID(BW760,3,1),CO$2:CS$28,5,0),0)+(ROW(BW760)/1000000000000)))</f>
        <v/>
      </c>
      <c r="BY760" s="5"/>
      <c r="BZ760" s="5">
        <v>759</v>
      </c>
      <c r="CA760" s="5" t="str">
        <f>IFERROR(VLOOKUP(BZ760,BV$2:BW1836,2,0),"")</f>
        <v/>
      </c>
      <c r="CB760" s="5"/>
      <c r="CD760" s="5"/>
      <c r="CU760" s="5" t="e">
        <f>IF(REPORTE!AH$2="si",IF(F760=VALUE(REPORTE!C$11),IF(SUM(CU761:CU$1993),CONCATENATE(INT(B761),", "),INT(B761)),""),IF(F760=VALUE(REPORTE!C$10),IF(SUM(CU761:CU$1993),CONCATENATE(INT(B761),", "),INT(B761)),""))</f>
        <v>#VALUE!</v>
      </c>
      <c r="CY760" s="5"/>
      <c r="CZ760" s="5"/>
      <c r="DA760" s="5"/>
      <c r="DB760" s="5"/>
    </row>
    <row r="761" spans="1:106" x14ac:dyDescent="0.25">
      <c r="A761" s="4" t="str">
        <f t="shared" si="145"/>
        <v/>
      </c>
      <c r="B761" s="3"/>
      <c r="L761" s="4" t="str">
        <f>IFERROR(IF(VLOOKUP(I761,I$2:L760,4,0)=0,"",VLOOKUP(I761,I$2:L760,4,0)),"")</f>
        <v/>
      </c>
      <c r="M761" s="4" t="str">
        <f>IFERROR(IF(VLOOKUP(I761,I$2:M760,5,0)=0,"",VLOOKUP(I761,I$2:M760,5,0)),"")</f>
        <v/>
      </c>
      <c r="S761"/>
      <c r="AG761" s="3"/>
      <c r="AK761" s="127" t="str">
        <f t="shared" si="152"/>
        <v/>
      </c>
      <c r="AL761" s="2" t="str">
        <f>IFERROR(IF(INDEX(AL$1:AL760,MATCH(I761,I$1:I760,0),1)=0,"",INDEX(AL$1:AL760,MATCH(I761,I$1:I760,0),1)),"")</f>
        <v/>
      </c>
      <c r="AM761" s="2" t="str">
        <f>IFERROR(IF(INDEX(AM$1:AM760,MATCH(I761,I$1:I760,0),1)=0,"",INDEX(AM$1:AM760,MATCH(I761,I$1:I760,0),1)),"")</f>
        <v/>
      </c>
      <c r="AN761" s="2" t="str">
        <f>IFERROR(IF(INDEX(AN$1:AN760,MATCH(I761,I$1:I760,0),1)=0,"",INDEX(AN$1:AN760,MATCH(I761,I$1:I760,0),1)),"")</f>
        <v/>
      </c>
      <c r="BB761" s="4"/>
      <c r="BG761" s="5"/>
      <c r="BI761" s="4"/>
      <c r="BK761" s="5"/>
      <c r="BL761" s="5"/>
      <c r="BM761" s="5" t="str">
        <f>IF(B762="","",IF(BH761="",1+(MAX(BM$2:BM760)),""))</f>
        <v/>
      </c>
      <c r="BN761" s="5" t="str">
        <f t="shared" si="146"/>
        <v/>
      </c>
      <c r="BO761" s="5" t="str">
        <f t="shared" si="147"/>
        <v/>
      </c>
      <c r="BP761" s="15" t="str">
        <f t="shared" si="148"/>
        <v/>
      </c>
      <c r="BQ761" s="29"/>
      <c r="BR761" s="16"/>
      <c r="BS761" s="5" t="str">
        <f t="shared" si="151"/>
        <v/>
      </c>
      <c r="BU761" s="5"/>
      <c r="BV761" s="5" t="str">
        <f t="shared" si="153"/>
        <v/>
      </c>
      <c r="BW761" s="5" t="str">
        <f>IF(I761="","",IFERROR(IF(VLOOKUP(I761,I$2:I760,1,0)=0,"",""),I761))</f>
        <v/>
      </c>
      <c r="BX761" s="25" t="str">
        <f>IF(BW761="","",(IFERROR(VLOOKUP(MID(BW761,1,1),$CO$2:CS$28,3,0),0)+IFERROR(VLOOKUP(MID(BW761,2,1),CO$2:CS$28,4,0),0)+IFERROR(VLOOKUP(MID(BW761,3,1),CO$2:CS$28,5,0),0)+(ROW(BW761)/1000000000000)))</f>
        <v/>
      </c>
      <c r="BY761" s="5"/>
      <c r="BZ761" s="5">
        <v>760</v>
      </c>
      <c r="CA761" s="5" t="str">
        <f>IFERROR(VLOOKUP(BZ761,BV$2:BW1837,2,0),"")</f>
        <v/>
      </c>
      <c r="CB761" s="5"/>
      <c r="CD761" s="5"/>
      <c r="CU761" s="5" t="e">
        <f>IF(REPORTE!AH$2="si",IF(F761=VALUE(REPORTE!C$11),IF(SUM(CU762:CU$1993),CONCATENATE(INT(#REF!),", "),INT(#REF!)),""),IF(F761=VALUE(REPORTE!C$10),IF(SUM(CU762:CU$1993),CONCATENATE(INT(#REF!),", "),INT(#REF!)),""))</f>
        <v>#VALUE!</v>
      </c>
      <c r="CY761" s="5"/>
      <c r="CZ761" s="5"/>
      <c r="DA761" s="5"/>
      <c r="DB761" s="5"/>
    </row>
    <row r="762" spans="1:106" x14ac:dyDescent="0.25">
      <c r="A762" s="4" t="str">
        <f t="shared" si="145"/>
        <v/>
      </c>
      <c r="B762" s="3"/>
      <c r="L762" s="4" t="str">
        <f>IFERROR(IF(VLOOKUP(I762,I$2:L761,4,0)=0,"",VLOOKUP(I762,I$2:L761,4,0)),"")</f>
        <v/>
      </c>
      <c r="M762" s="4" t="str">
        <f>IFERROR(IF(VLOOKUP(I762,I$2:M761,5,0)=0,"",VLOOKUP(I762,I$2:M761,5,0)),"")</f>
        <v/>
      </c>
      <c r="S762"/>
      <c r="AG762" s="3"/>
      <c r="AK762" s="127" t="str">
        <f t="shared" si="152"/>
        <v/>
      </c>
      <c r="AL762" s="2" t="str">
        <f>IFERROR(IF(INDEX(AL$1:AL761,MATCH(I762,I$1:I761,0),1)=0,"",INDEX(AL$1:AL761,MATCH(I762,I$1:I761,0),1)),"")</f>
        <v/>
      </c>
      <c r="AM762" s="2" t="str">
        <f>IFERROR(IF(INDEX(AM$1:AM761,MATCH(I762,I$1:I761,0),1)=0,"",INDEX(AM$1:AM761,MATCH(I762,I$1:I761,0),1)),"")</f>
        <v/>
      </c>
      <c r="AN762" s="2" t="str">
        <f>IFERROR(IF(INDEX(AN$1:AN761,MATCH(I762,I$1:I761,0),1)=0,"",INDEX(AN$1:AN761,MATCH(I762,I$1:I761,0),1)),"")</f>
        <v/>
      </c>
      <c r="BB762" s="4"/>
      <c r="BG762" s="5"/>
      <c r="BI762" s="4"/>
      <c r="BK762" s="5"/>
      <c r="BL762" s="5"/>
      <c r="BM762" s="5" t="str">
        <f>IF(B762="","",IF(BH762="",1+(MAX(BM$2:BM761)),""))</f>
        <v/>
      </c>
      <c r="BN762" s="5" t="str">
        <f t="shared" si="146"/>
        <v/>
      </c>
      <c r="BO762" s="5" t="str">
        <f t="shared" si="147"/>
        <v/>
      </c>
      <c r="BP762" s="15" t="str">
        <f t="shared" si="148"/>
        <v/>
      </c>
      <c r="BQ762" s="29"/>
      <c r="BR762" s="16"/>
      <c r="BS762" s="5" t="str">
        <f t="shared" si="151"/>
        <v/>
      </c>
      <c r="BU762" s="5"/>
      <c r="BV762" s="5" t="str">
        <f t="shared" si="153"/>
        <v/>
      </c>
      <c r="BW762" s="5" t="str">
        <f>IF(I762="","",IFERROR(IF(VLOOKUP(I762,I$2:I761,1,0)=0,"",""),I762))</f>
        <v/>
      </c>
      <c r="BX762" s="25" t="str">
        <f>IF(BW762="","",(IFERROR(VLOOKUP(MID(BW762,1,1),$CO$2:CS$28,3,0),0)+IFERROR(VLOOKUP(MID(BW762,2,1),CO$2:CS$28,4,0),0)+IFERROR(VLOOKUP(MID(BW762,3,1),CO$2:CS$28,5,0),0)+(ROW(BW762)/1000000000000)))</f>
        <v/>
      </c>
      <c r="BY762" s="5"/>
      <c r="BZ762" s="5">
        <v>761</v>
      </c>
      <c r="CA762" s="5" t="str">
        <f>IFERROR(VLOOKUP(BZ762,BV$2:BW1838,2,0),"")</f>
        <v/>
      </c>
      <c r="CB762" s="5"/>
      <c r="CD762" s="5"/>
      <c r="CU762" s="5" t="e">
        <f>IF(REPORTE!AH$2="si",IF(F762=VALUE(REPORTE!C$11),IF(SUM(CU763:CU$1993),CONCATENATE(INT(B762),", "),INT(B762)),""),IF(F762=VALUE(REPORTE!C$10),IF(SUM(CU763:CU$1993),CONCATENATE(INT(B762),", "),INT(B762)),""))</f>
        <v>#VALUE!</v>
      </c>
      <c r="CY762" s="5"/>
      <c r="CZ762" s="5"/>
      <c r="DA762" s="5"/>
      <c r="DB762" s="5"/>
    </row>
    <row r="763" spans="1:106" x14ac:dyDescent="0.25">
      <c r="A763" s="4" t="str">
        <f t="shared" si="145"/>
        <v/>
      </c>
      <c r="B763" s="3"/>
      <c r="L763" s="4" t="str">
        <f>IFERROR(IF(VLOOKUP(I763,I$2:L762,4,0)=0,"",VLOOKUP(I763,I$2:L762,4,0)),"")</f>
        <v/>
      </c>
      <c r="M763" s="4" t="str">
        <f>IFERROR(IF(VLOOKUP(I763,I$2:M762,5,0)=0,"",VLOOKUP(I763,I$2:M762,5,0)),"")</f>
        <v/>
      </c>
      <c r="S763"/>
      <c r="AG763" s="3"/>
      <c r="AK763" s="127" t="str">
        <f t="shared" si="152"/>
        <v/>
      </c>
      <c r="AL763" s="2" t="str">
        <f>IFERROR(IF(INDEX(AL$1:AL762,MATCH(I763,I$1:I762,0),1)=0,"",INDEX(AL$1:AL762,MATCH(I763,I$1:I762,0),1)),"")</f>
        <v/>
      </c>
      <c r="AM763" s="2" t="str">
        <f>IFERROR(IF(INDEX(AM$1:AM762,MATCH(I763,I$1:I762,0),1)=0,"",INDEX(AM$1:AM762,MATCH(I763,I$1:I762,0),1)),"")</f>
        <v/>
      </c>
      <c r="AN763" s="2" t="str">
        <f>IFERROR(IF(INDEX(AN$1:AN762,MATCH(I763,I$1:I762,0),1)=0,"",INDEX(AN$1:AN762,MATCH(I763,I$1:I762,0),1)),"")</f>
        <v/>
      </c>
      <c r="BB763" s="4"/>
      <c r="BG763" s="5"/>
      <c r="BI763" s="4"/>
      <c r="BK763" s="5"/>
      <c r="BL763" s="5"/>
      <c r="BM763" s="5" t="str">
        <f>IF(B763="","",IF(BH763="",1+(MAX(BM$2:BM762)),""))</f>
        <v/>
      </c>
      <c r="BN763" s="5" t="str">
        <f t="shared" si="146"/>
        <v/>
      </c>
      <c r="BO763" s="5" t="str">
        <f t="shared" si="147"/>
        <v/>
      </c>
      <c r="BP763" s="15" t="str">
        <f t="shared" si="148"/>
        <v/>
      </c>
      <c r="BQ763" s="29"/>
      <c r="BR763" s="16"/>
      <c r="BS763" s="5" t="str">
        <f t="shared" si="151"/>
        <v/>
      </c>
      <c r="BU763" s="5"/>
      <c r="BV763" s="5" t="str">
        <f t="shared" si="153"/>
        <v/>
      </c>
      <c r="BW763" s="5" t="str">
        <f>IF(I763="","",IFERROR(IF(VLOOKUP(I763,I$2:I762,1,0)=0,"",""),I763))</f>
        <v/>
      </c>
      <c r="BX763" s="25" t="str">
        <f>IF(BW763="","",(IFERROR(VLOOKUP(MID(BW763,1,1),$CO$2:CS$28,3,0),0)+IFERROR(VLOOKUP(MID(BW763,2,1),CO$2:CS$28,4,0),0)+IFERROR(VLOOKUP(MID(BW763,3,1),CO$2:CS$28,5,0),0)+(ROW(BW763)/1000000000000)))</f>
        <v/>
      </c>
      <c r="BY763" s="5"/>
      <c r="BZ763" s="5">
        <v>762</v>
      </c>
      <c r="CA763" s="5" t="str">
        <f>IFERROR(VLOOKUP(BZ763,BV$2:BW1839,2,0),"")</f>
        <v/>
      </c>
      <c r="CB763" s="5"/>
      <c r="CD763" s="5"/>
      <c r="CU763" s="5" t="e">
        <f>IF(REPORTE!AH$2="si",IF(F763=VALUE(REPORTE!C$11),IF(SUM(CU764:CU$1993),CONCATENATE(INT(B763),", "),INT(B763)),""),IF(F763=VALUE(REPORTE!C$10),IF(SUM(CU764:CU$1993),CONCATENATE(INT(B763),", "),INT(B763)),""))</f>
        <v>#VALUE!</v>
      </c>
      <c r="CY763" s="5"/>
      <c r="CZ763" s="5"/>
      <c r="DA763" s="5"/>
      <c r="DB763" s="5"/>
    </row>
    <row r="764" spans="1:106" x14ac:dyDescent="0.25">
      <c r="A764" s="4" t="str">
        <f t="shared" si="145"/>
        <v/>
      </c>
      <c r="B764" s="3"/>
      <c r="L764" s="4" t="str">
        <f>IFERROR(IF(VLOOKUP(I764,I$2:L763,4,0)=0,"",VLOOKUP(I764,I$2:L763,4,0)),"")</f>
        <v/>
      </c>
      <c r="M764" s="4" t="str">
        <f>IFERROR(IF(VLOOKUP(I764,I$2:M763,5,0)=0,"",VLOOKUP(I764,I$2:M763,5,0)),"")</f>
        <v/>
      </c>
      <c r="S764"/>
      <c r="AG764" s="3"/>
      <c r="AK764" s="127" t="str">
        <f t="shared" si="152"/>
        <v/>
      </c>
      <c r="AL764" s="2" t="str">
        <f>IFERROR(IF(INDEX(AL$1:AL763,MATCH(I764,I$1:I763,0),1)=0,"",INDEX(AL$1:AL763,MATCH(I764,I$1:I763,0),1)),"")</f>
        <v/>
      </c>
      <c r="AM764" s="2" t="str">
        <f>IFERROR(IF(INDEX(AM$1:AM763,MATCH(I764,I$1:I763,0),1)=0,"",INDEX(AM$1:AM763,MATCH(I764,I$1:I763,0),1)),"")</f>
        <v/>
      </c>
      <c r="AN764" s="2" t="str">
        <f>IFERROR(IF(INDEX(AN$1:AN763,MATCH(I764,I$1:I763,0),1)=0,"",INDEX(AN$1:AN763,MATCH(I764,I$1:I763,0),1)),"")</f>
        <v/>
      </c>
      <c r="BB764" s="4"/>
      <c r="BG764" s="5"/>
      <c r="BI764" s="4"/>
      <c r="BK764" s="5"/>
      <c r="BL764" s="5"/>
      <c r="BM764" s="5" t="str">
        <f>IF(B764="","",IF(BH764="",1+(MAX(BM$2:BM763)),""))</f>
        <v/>
      </c>
      <c r="BN764" s="5" t="str">
        <f t="shared" si="146"/>
        <v/>
      </c>
      <c r="BO764" s="5" t="str">
        <f t="shared" si="147"/>
        <v/>
      </c>
      <c r="BP764" s="15" t="str">
        <f t="shared" si="148"/>
        <v/>
      </c>
      <c r="BQ764" s="29"/>
      <c r="BR764" s="16"/>
      <c r="BS764" s="5" t="str">
        <f t="shared" si="151"/>
        <v/>
      </c>
      <c r="BU764" s="5"/>
      <c r="BV764" s="5" t="str">
        <f t="shared" si="153"/>
        <v/>
      </c>
      <c r="BW764" s="5" t="str">
        <f>IF(I764="","",IFERROR(IF(VLOOKUP(I764,I$2:I763,1,0)=0,"",""),I764))</f>
        <v/>
      </c>
      <c r="BX764" s="25" t="str">
        <f>IF(BW764="","",(IFERROR(VLOOKUP(MID(BW764,1,1),$CO$2:CS$28,3,0),0)+IFERROR(VLOOKUP(MID(BW764,2,1),CO$2:CS$28,4,0),0)+IFERROR(VLOOKUP(MID(BW764,3,1),CO$2:CS$28,5,0),0)+(ROW(BW764)/1000000000000)))</f>
        <v/>
      </c>
      <c r="BY764" s="5"/>
      <c r="BZ764" s="5">
        <v>763</v>
      </c>
      <c r="CA764" s="5" t="str">
        <f>IFERROR(VLOOKUP(BZ764,BV$2:BW1840,2,0),"")</f>
        <v/>
      </c>
      <c r="CB764" s="5"/>
      <c r="CD764" s="5"/>
      <c r="CU764" s="5" t="e">
        <f>IF(REPORTE!AH$2="si",IF(F764=VALUE(REPORTE!C$11),IF(SUM(CU765:CU$1993),CONCATENATE(INT(B764),", "),INT(B764)),""),IF(F764=VALUE(REPORTE!C$10),IF(SUM(CU765:CU$1993),CONCATENATE(INT(B764),", "),INT(B764)),""))</f>
        <v>#VALUE!</v>
      </c>
      <c r="CY764" s="5"/>
      <c r="CZ764" s="5"/>
      <c r="DA764" s="5"/>
      <c r="DB764" s="5"/>
    </row>
    <row r="765" spans="1:106" x14ac:dyDescent="0.25">
      <c r="A765" s="4" t="str">
        <f t="shared" si="145"/>
        <v/>
      </c>
      <c r="B765" s="3"/>
      <c r="L765" s="4" t="str">
        <f>IFERROR(IF(VLOOKUP(I765,I$2:L764,4,0)=0,"",VLOOKUP(I765,I$2:L764,4,0)),"")</f>
        <v/>
      </c>
      <c r="M765" s="4" t="str">
        <f>IFERROR(IF(VLOOKUP(I765,I$2:M764,5,0)=0,"",VLOOKUP(I765,I$2:M764,5,0)),"")</f>
        <v/>
      </c>
      <c r="S765"/>
      <c r="AG765" s="3"/>
      <c r="AK765" s="127" t="str">
        <f t="shared" si="152"/>
        <v/>
      </c>
      <c r="AL765" s="2" t="str">
        <f>IFERROR(IF(INDEX(AL$1:AL764,MATCH(I765,I$1:I764,0),1)=0,"",INDEX(AL$1:AL764,MATCH(I765,I$1:I764,0),1)),"")</f>
        <v/>
      </c>
      <c r="AM765" s="2" t="str">
        <f>IFERROR(IF(INDEX(AM$1:AM764,MATCH(I765,I$1:I764,0),1)=0,"",INDEX(AM$1:AM764,MATCH(I765,I$1:I764,0),1)),"")</f>
        <v/>
      </c>
      <c r="AN765" s="2" t="str">
        <f>IFERROR(IF(INDEX(AN$1:AN764,MATCH(I765,I$1:I764,0),1)=0,"",INDEX(AN$1:AN764,MATCH(I765,I$1:I764,0),1)),"")</f>
        <v/>
      </c>
      <c r="BB765" s="4"/>
      <c r="BG765" s="5"/>
      <c r="BI765" s="4"/>
      <c r="BK765" s="5"/>
      <c r="BL765" s="5"/>
      <c r="BM765" s="5" t="str">
        <f>IF(B765="","",IF(BH765="",1+(MAX(BM$2:BM764)),""))</f>
        <v/>
      </c>
      <c r="BN765" s="5" t="str">
        <f t="shared" si="146"/>
        <v/>
      </c>
      <c r="BO765" s="5" t="str">
        <f t="shared" si="147"/>
        <v/>
      </c>
      <c r="BP765" s="15" t="str">
        <f t="shared" si="148"/>
        <v/>
      </c>
      <c r="BQ765" s="29"/>
      <c r="BR765" s="16"/>
      <c r="BS765" s="5" t="str">
        <f t="shared" si="151"/>
        <v/>
      </c>
      <c r="BU765" s="5"/>
      <c r="BV765" s="5" t="str">
        <f t="shared" si="153"/>
        <v/>
      </c>
      <c r="BW765" s="5" t="str">
        <f>IF(I765="","",IFERROR(IF(VLOOKUP(I765,I$2:I764,1,0)=0,"",""),I765))</f>
        <v/>
      </c>
      <c r="BX765" s="25" t="str">
        <f>IF(BW765="","",(IFERROR(VLOOKUP(MID(BW765,1,1),$CO$2:CS$28,3,0),0)+IFERROR(VLOOKUP(MID(BW765,2,1),CO$2:CS$28,4,0),0)+IFERROR(VLOOKUP(MID(BW765,3,1),CO$2:CS$28,5,0),0)+(ROW(BW765)/1000000000000)))</f>
        <v/>
      </c>
      <c r="BY765" s="5"/>
      <c r="BZ765" s="5">
        <v>764</v>
      </c>
      <c r="CA765" s="5" t="str">
        <f>IFERROR(VLOOKUP(BZ765,BV$2:BW1841,2,0),"")</f>
        <v/>
      </c>
      <c r="CB765" s="5"/>
      <c r="CD765" s="5"/>
      <c r="CU765" s="5" t="e">
        <f>IF(REPORTE!AH$2="si",IF(F765=VALUE(REPORTE!C$11),IF(SUM(CU766:CU$1993),CONCATENATE(INT(B765),", "),INT(B765)),""),IF(F765=VALUE(REPORTE!C$10),IF(SUM(CU766:CU$1993),CONCATENATE(INT(B765),", "),INT(B765)),""))</f>
        <v>#VALUE!</v>
      </c>
      <c r="CY765" s="5"/>
      <c r="CZ765" s="5"/>
      <c r="DA765" s="5"/>
      <c r="DB765" s="5"/>
    </row>
    <row r="766" spans="1:106" x14ac:dyDescent="0.25">
      <c r="A766" s="4" t="str">
        <f t="shared" si="145"/>
        <v/>
      </c>
      <c r="B766" s="3"/>
      <c r="L766" s="4" t="str">
        <f>IFERROR(IF(VLOOKUP(I766,I$2:L765,4,0)=0,"",VLOOKUP(I766,I$2:L765,4,0)),"")</f>
        <v/>
      </c>
      <c r="M766" s="4" t="str">
        <f>IFERROR(IF(VLOOKUP(I766,I$2:M765,5,0)=0,"",VLOOKUP(I766,I$2:M765,5,0)),"")</f>
        <v/>
      </c>
      <c r="S766"/>
      <c r="AG766" s="3"/>
      <c r="AK766" s="127" t="str">
        <f t="shared" si="152"/>
        <v/>
      </c>
      <c r="AL766" s="2" t="str">
        <f>IFERROR(IF(INDEX(AL$1:AL765,MATCH(I766,I$1:I765,0),1)=0,"",INDEX(AL$1:AL765,MATCH(I766,I$1:I765,0),1)),"")</f>
        <v/>
      </c>
      <c r="AM766" s="2" t="str">
        <f>IFERROR(IF(INDEX(AM$1:AM765,MATCH(I766,I$1:I765,0),1)=0,"",INDEX(AM$1:AM765,MATCH(I766,I$1:I765,0),1)),"")</f>
        <v/>
      </c>
      <c r="AN766" s="2" t="str">
        <f>IFERROR(IF(INDEX(AN$1:AN765,MATCH(I766,I$1:I765,0),1)=0,"",INDEX(AN$1:AN765,MATCH(I766,I$1:I765,0),1)),"")</f>
        <v/>
      </c>
      <c r="BB766" s="4"/>
      <c r="BG766" s="5"/>
      <c r="BI766" s="4"/>
      <c r="BK766" s="5"/>
      <c r="BL766" s="5"/>
      <c r="BM766" s="5" t="str">
        <f>IF(B766="","",IF(BH766="",1+(MAX(BM$2:BM765)),""))</f>
        <v/>
      </c>
      <c r="BN766" s="5" t="str">
        <f t="shared" si="146"/>
        <v/>
      </c>
      <c r="BO766" s="5" t="str">
        <f t="shared" si="147"/>
        <v/>
      </c>
      <c r="BP766" s="15" t="str">
        <f t="shared" si="148"/>
        <v/>
      </c>
      <c r="BQ766" s="29"/>
      <c r="BR766" s="16"/>
      <c r="BS766" s="5" t="str">
        <f t="shared" si="151"/>
        <v/>
      </c>
      <c r="BU766" s="5"/>
      <c r="BV766" s="5" t="str">
        <f t="shared" si="153"/>
        <v/>
      </c>
      <c r="BW766" s="5" t="str">
        <f>IF(I766="","",IFERROR(IF(VLOOKUP(I766,I$2:I765,1,0)=0,"",""),I766))</f>
        <v/>
      </c>
      <c r="BX766" s="25" t="str">
        <f>IF(BW766="","",(IFERROR(VLOOKUP(MID(BW766,1,1),$CO$2:CS$28,3,0),0)+IFERROR(VLOOKUP(MID(BW766,2,1),CO$2:CS$28,4,0),0)+IFERROR(VLOOKUP(MID(BW766,3,1),CO$2:CS$28,5,0),0)+(ROW(BW766)/1000000000000)))</f>
        <v/>
      </c>
      <c r="BY766" s="5"/>
      <c r="BZ766" s="5">
        <v>765</v>
      </c>
      <c r="CA766" s="5" t="str">
        <f>IFERROR(VLOOKUP(BZ766,BV$2:BW1842,2,0),"")</f>
        <v/>
      </c>
      <c r="CB766" s="5"/>
      <c r="CD766" s="5"/>
      <c r="CU766" s="5" t="e">
        <f>IF(REPORTE!AH$2="si",IF(F766=VALUE(REPORTE!C$11),IF(SUM(CU767:CU$1993),CONCATENATE(INT(B766),", "),INT(B766)),""),IF(F766=VALUE(REPORTE!C$10),IF(SUM(CU767:CU$1993),CONCATENATE(INT(B766),", "),INT(B766)),""))</f>
        <v>#VALUE!</v>
      </c>
      <c r="CY766" s="5"/>
      <c r="CZ766" s="5"/>
      <c r="DA766" s="5"/>
      <c r="DB766" s="5"/>
    </row>
    <row r="767" spans="1:106" x14ac:dyDescent="0.25">
      <c r="A767" s="4" t="str">
        <f t="shared" si="145"/>
        <v/>
      </c>
      <c r="B767" s="3"/>
      <c r="L767" s="4" t="str">
        <f>IFERROR(IF(VLOOKUP(I767,I$2:L766,4,0)=0,"",VLOOKUP(I767,I$2:L766,4,0)),"")</f>
        <v/>
      </c>
      <c r="M767" s="4" t="str">
        <f>IFERROR(IF(VLOOKUP(I767,I$2:M766,5,0)=0,"",VLOOKUP(I767,I$2:M766,5,0)),"")</f>
        <v/>
      </c>
      <c r="S767"/>
      <c r="AG767" s="3"/>
      <c r="AK767" s="127" t="str">
        <f t="shared" si="152"/>
        <v/>
      </c>
      <c r="AL767" s="2" t="str">
        <f>IFERROR(IF(INDEX(AL$1:AL766,MATCH(I767,I$1:I766,0),1)=0,"",INDEX(AL$1:AL766,MATCH(I767,I$1:I766,0),1)),"")</f>
        <v/>
      </c>
      <c r="AM767" s="2" t="str">
        <f>IFERROR(IF(INDEX(AM$1:AM766,MATCH(I767,I$1:I766,0),1)=0,"",INDEX(AM$1:AM766,MATCH(I767,I$1:I766,0),1)),"")</f>
        <v/>
      </c>
      <c r="AN767" s="2" t="str">
        <f>IFERROR(IF(INDEX(AN$1:AN766,MATCH(I767,I$1:I766,0),1)=0,"",INDEX(AN$1:AN766,MATCH(I767,I$1:I766,0),1)),"")</f>
        <v/>
      </c>
      <c r="BB767" s="4"/>
      <c r="BG767" s="5"/>
      <c r="BI767" s="4"/>
      <c r="BK767" s="5"/>
      <c r="BL767" s="5"/>
      <c r="BM767" s="5" t="str">
        <f>IF(B767="","",IF(BH767="",1+(MAX(BM$2:BM766)),""))</f>
        <v/>
      </c>
      <c r="BN767" s="5" t="str">
        <f t="shared" si="146"/>
        <v/>
      </c>
      <c r="BO767" s="5" t="str">
        <f t="shared" si="147"/>
        <v/>
      </c>
      <c r="BP767" s="15" t="str">
        <f t="shared" si="148"/>
        <v/>
      </c>
      <c r="BQ767" s="29"/>
      <c r="BR767" s="16"/>
      <c r="BS767" s="5" t="str">
        <f t="shared" si="151"/>
        <v/>
      </c>
      <c r="BU767" s="5"/>
      <c r="BV767" s="5" t="str">
        <f t="shared" si="153"/>
        <v/>
      </c>
      <c r="BW767" s="5" t="str">
        <f>IF(I767="","",IFERROR(IF(VLOOKUP(I767,I$2:I766,1,0)=0,"",""),I767))</f>
        <v/>
      </c>
      <c r="BX767" s="25" t="str">
        <f>IF(BW767="","",(IFERROR(VLOOKUP(MID(BW767,1,1),$CO$2:CS$28,3,0),0)+IFERROR(VLOOKUP(MID(BW767,2,1),CO$2:CS$28,4,0),0)+IFERROR(VLOOKUP(MID(BW767,3,1),CO$2:CS$28,5,0),0)+(ROW(BW767)/1000000000000)))</f>
        <v/>
      </c>
      <c r="BY767" s="5"/>
      <c r="BZ767" s="5">
        <v>766</v>
      </c>
      <c r="CA767" s="5" t="str">
        <f>IFERROR(VLOOKUP(BZ767,BV$2:BW1843,2,0),"")</f>
        <v/>
      </c>
      <c r="CB767" s="5"/>
      <c r="CD767" s="5"/>
      <c r="CU767" s="5" t="e">
        <f>IF(REPORTE!AH$2="si",IF(F767=VALUE(REPORTE!C$11),IF(SUM(CU768:CU$1993),CONCATENATE(INT(B767),", "),INT(B767)),""),IF(F767=VALUE(REPORTE!C$10),IF(SUM(CU768:CU$1993),CONCATENATE(INT(B767),", "),INT(B767)),""))</f>
        <v>#VALUE!</v>
      </c>
      <c r="CY767" s="5"/>
      <c r="CZ767" s="5"/>
      <c r="DA767" s="5"/>
      <c r="DB767" s="5"/>
    </row>
    <row r="768" spans="1:106" x14ac:dyDescent="0.25">
      <c r="A768" s="4" t="str">
        <f t="shared" si="145"/>
        <v/>
      </c>
      <c r="B768" s="3"/>
      <c r="L768" s="4" t="str">
        <f>IFERROR(IF(VLOOKUP(I768,I$2:L767,4,0)=0,"",VLOOKUP(I768,I$2:L767,4,0)),"")</f>
        <v/>
      </c>
      <c r="M768" s="4" t="str">
        <f>IFERROR(IF(VLOOKUP(I768,I$2:M767,5,0)=0,"",VLOOKUP(I768,I$2:M767,5,0)),"")</f>
        <v/>
      </c>
      <c r="S768"/>
      <c r="AG768" s="3"/>
      <c r="AK768" s="127" t="str">
        <f t="shared" si="152"/>
        <v/>
      </c>
      <c r="AL768" s="2" t="str">
        <f>IFERROR(IF(INDEX(AL$1:AL767,MATCH(I768,I$1:I767,0),1)=0,"",INDEX(AL$1:AL767,MATCH(I768,I$1:I767,0),1)),"")</f>
        <v/>
      </c>
      <c r="AM768" s="2" t="str">
        <f>IFERROR(IF(INDEX(AM$1:AM767,MATCH(I768,I$1:I767,0),1)=0,"",INDEX(AM$1:AM767,MATCH(I768,I$1:I767,0),1)),"")</f>
        <v/>
      </c>
      <c r="AN768" s="2" t="str">
        <f>IFERROR(IF(INDEX(AN$1:AN767,MATCH(I768,I$1:I767,0),1)=0,"",INDEX(AN$1:AN767,MATCH(I768,I$1:I767,0),1)),"")</f>
        <v/>
      </c>
      <c r="BB768" s="4"/>
      <c r="BG768" s="5"/>
      <c r="BI768" s="4"/>
      <c r="BK768" s="5"/>
      <c r="BL768" s="5"/>
      <c r="BM768" s="5" t="str">
        <f>IF(B768="","",IF(BH768="",1+(MAX(BM$2:BM767)),""))</f>
        <v/>
      </c>
      <c r="BN768" s="5" t="str">
        <f t="shared" si="146"/>
        <v/>
      </c>
      <c r="BO768" s="5" t="str">
        <f t="shared" si="147"/>
        <v/>
      </c>
      <c r="BP768" s="15" t="str">
        <f t="shared" si="148"/>
        <v/>
      </c>
      <c r="BQ768" s="29"/>
      <c r="BR768" s="16"/>
      <c r="BS768" s="5" t="str">
        <f t="shared" si="151"/>
        <v/>
      </c>
      <c r="BU768" s="5"/>
      <c r="BV768" s="5" t="str">
        <f t="shared" si="153"/>
        <v/>
      </c>
      <c r="BW768" s="5" t="str">
        <f>IF(I768="","",IFERROR(IF(VLOOKUP(I768,I$2:I767,1,0)=0,"",""),I768))</f>
        <v/>
      </c>
      <c r="BX768" s="25" t="str">
        <f>IF(BW768="","",(IFERROR(VLOOKUP(MID(BW768,1,1),$CO$2:CS$28,3,0),0)+IFERROR(VLOOKUP(MID(BW768,2,1),CO$2:CS$28,4,0),0)+IFERROR(VLOOKUP(MID(BW768,3,1),CO$2:CS$28,5,0),0)+(ROW(BW768)/1000000000000)))</f>
        <v/>
      </c>
      <c r="BY768" s="5"/>
      <c r="BZ768" s="5">
        <v>767</v>
      </c>
      <c r="CA768" s="5" t="str">
        <f>IFERROR(VLOOKUP(BZ768,BV$2:BW1844,2,0),"")</f>
        <v/>
      </c>
      <c r="CB768" s="5"/>
      <c r="CD768" s="5"/>
      <c r="CU768" s="5" t="e">
        <f>IF(REPORTE!AH$2="si",IF(F768=VALUE(REPORTE!C$11),IF(SUM(CU769:CU$1993),CONCATENATE(INT(B768),", "),INT(B768)),""),IF(F768=VALUE(REPORTE!C$10),IF(SUM(CU769:CU$1993),CONCATENATE(INT(B768),", "),INT(B768)),""))</f>
        <v>#VALUE!</v>
      </c>
      <c r="CY768" s="5"/>
      <c r="CZ768" s="5"/>
      <c r="DA768" s="5"/>
      <c r="DB768" s="5"/>
    </row>
    <row r="769" spans="1:106" x14ac:dyDescent="0.25">
      <c r="A769" s="4" t="str">
        <f t="shared" si="145"/>
        <v/>
      </c>
      <c r="B769" s="3"/>
      <c r="L769" s="4" t="str">
        <f>IFERROR(IF(VLOOKUP(I769,I$2:L768,4,0)=0,"",VLOOKUP(I769,I$2:L768,4,0)),"")</f>
        <v/>
      </c>
      <c r="M769" s="4" t="str">
        <f>IFERROR(IF(VLOOKUP(I769,I$2:M768,5,0)=0,"",VLOOKUP(I769,I$2:M768,5,0)),"")</f>
        <v/>
      </c>
      <c r="S769"/>
      <c r="AG769" s="3"/>
      <c r="AK769" s="127" t="str">
        <f t="shared" si="152"/>
        <v/>
      </c>
      <c r="AL769" s="2" t="str">
        <f>IFERROR(IF(INDEX(AL$1:AL768,MATCH(I769,I$1:I768,0),1)=0,"",INDEX(AL$1:AL768,MATCH(I769,I$1:I768,0),1)),"")</f>
        <v/>
      </c>
      <c r="AM769" s="2" t="str">
        <f>IFERROR(IF(INDEX(AM$1:AM768,MATCH(I769,I$1:I768,0),1)=0,"",INDEX(AM$1:AM768,MATCH(I769,I$1:I768,0),1)),"")</f>
        <v/>
      </c>
      <c r="AN769" s="2" t="str">
        <f>IFERROR(IF(INDEX(AN$1:AN768,MATCH(I769,I$1:I768,0),1)=0,"",INDEX(AN$1:AN768,MATCH(I769,I$1:I768,0),1)),"")</f>
        <v/>
      </c>
      <c r="BB769" s="4"/>
      <c r="BG769" s="5"/>
      <c r="BI769" s="4"/>
      <c r="BK769" s="5"/>
      <c r="BL769" s="5"/>
      <c r="BM769" s="5" t="str">
        <f>IF(B769="","",IF(BH769="",1+(MAX(BM$2:BM768)),""))</f>
        <v/>
      </c>
      <c r="BN769" s="5" t="str">
        <f t="shared" si="146"/>
        <v/>
      </c>
      <c r="BO769" s="5" t="str">
        <f t="shared" si="147"/>
        <v/>
      </c>
      <c r="BP769" s="15" t="str">
        <f t="shared" si="148"/>
        <v/>
      </c>
      <c r="BQ769" s="29"/>
      <c r="BR769" s="16"/>
      <c r="BS769" s="5" t="str">
        <f t="shared" si="151"/>
        <v/>
      </c>
      <c r="BU769" s="5"/>
      <c r="BV769" s="5" t="str">
        <f t="shared" si="153"/>
        <v/>
      </c>
      <c r="BW769" s="5" t="str">
        <f>IF(I769="","",IFERROR(IF(VLOOKUP(I769,I$2:I768,1,0)=0,"",""),I769))</f>
        <v/>
      </c>
      <c r="BX769" s="25" t="str">
        <f>IF(BW769="","",(IFERROR(VLOOKUP(MID(BW769,1,1),$CO$2:CS$28,3,0),0)+IFERROR(VLOOKUP(MID(BW769,2,1),CO$2:CS$28,4,0),0)+IFERROR(VLOOKUP(MID(BW769,3,1),CO$2:CS$28,5,0),0)+(ROW(BW769)/1000000000000)))</f>
        <v/>
      </c>
      <c r="BY769" s="5"/>
      <c r="BZ769" s="5">
        <v>768</v>
      </c>
      <c r="CA769" s="5" t="str">
        <f>IFERROR(VLOOKUP(BZ769,BV$2:BW1845,2,0),"")</f>
        <v/>
      </c>
      <c r="CB769" s="5"/>
      <c r="CD769" s="5"/>
      <c r="CU769" s="5" t="e">
        <f>IF(REPORTE!AH$2="si",IF(F769=VALUE(REPORTE!C$11),IF(SUM(CU770:CU$1993),CONCATENATE(INT(B769),", "),INT(B769)),""),IF(F769=VALUE(REPORTE!C$10),IF(SUM(CU770:CU$1993),CONCATENATE(INT(B769),", "),INT(B769)),""))</f>
        <v>#VALUE!</v>
      </c>
      <c r="CY769" s="5"/>
      <c r="CZ769" s="5"/>
      <c r="DA769" s="5"/>
      <c r="DB769" s="5"/>
    </row>
    <row r="770" spans="1:106" x14ac:dyDescent="0.25">
      <c r="A770" s="4" t="str">
        <f t="shared" ref="A770:A833" si="154">IF(BB770="",IF(B770="","",IF(LEN(B770)=1,"000"&amp;B770,IF(LEN(B770)=2,"00"&amp;B770,IF(LEN(B770)=3,"0"&amp;B770,B770)))),F770)</f>
        <v/>
      </c>
      <c r="B770" s="3"/>
      <c r="L770" s="4" t="str">
        <f>IFERROR(IF(VLOOKUP(I770,I$2:L769,4,0)=0,"",VLOOKUP(I770,I$2:L769,4,0)),"")</f>
        <v/>
      </c>
      <c r="M770" s="4" t="str">
        <f>IFERROR(IF(VLOOKUP(I770,I$2:M769,5,0)=0,"",VLOOKUP(I770,I$2:M769,5,0)),"")</f>
        <v/>
      </c>
      <c r="S770"/>
      <c r="AG770" s="3"/>
      <c r="AK770" s="127" t="str">
        <f t="shared" si="152"/>
        <v/>
      </c>
      <c r="AL770" s="2" t="str">
        <f>IFERROR(IF(INDEX(AL$1:AL769,MATCH(I770,I$1:I769,0),1)=0,"",INDEX(AL$1:AL769,MATCH(I770,I$1:I769,0),1)),"")</f>
        <v/>
      </c>
      <c r="AM770" s="2" t="str">
        <f>IFERROR(IF(INDEX(AM$1:AM769,MATCH(I770,I$1:I769,0),1)=0,"",INDEX(AM$1:AM769,MATCH(I770,I$1:I769,0),1)),"")</f>
        <v/>
      </c>
      <c r="AN770" s="2" t="str">
        <f>IFERROR(IF(INDEX(AN$1:AN769,MATCH(I770,I$1:I769,0),1)=0,"",INDEX(AN$1:AN769,MATCH(I770,I$1:I769,0),1)),"")</f>
        <v/>
      </c>
      <c r="BB770" s="4"/>
      <c r="BG770" s="5"/>
      <c r="BI770" s="4"/>
      <c r="BK770" s="5"/>
      <c r="BL770" s="5"/>
      <c r="BM770" s="5" t="str">
        <f>IF(B770="","",IF(BH770="",1+(MAX(BM$2:BM769)),""))</f>
        <v/>
      </c>
      <c r="BN770" s="5" t="str">
        <f t="shared" ref="BN770:BN833" si="155">IF(BM770="","",AI770)</f>
        <v/>
      </c>
      <c r="BO770" s="5" t="str">
        <f t="shared" ref="BO770:BO833" si="156">IF(BM770="","",E770)</f>
        <v/>
      </c>
      <c r="BP770" s="15" t="str">
        <f t="shared" ref="BP770:BP833" si="157">IF(BM770="","",F770)</f>
        <v/>
      </c>
      <c r="BQ770" s="29"/>
      <c r="BR770" s="16"/>
      <c r="BS770" s="5" t="str">
        <f t="shared" si="151"/>
        <v/>
      </c>
      <c r="BU770" s="5"/>
      <c r="BV770" s="5" t="str">
        <f t="shared" ref="BV770:BV833" si="158">IFERROR(RANK(BX770,BX$2:BX$1493,1),"")</f>
        <v/>
      </c>
      <c r="BW770" s="5" t="str">
        <f>IF(I770="","",IFERROR(IF(VLOOKUP(I770,I$2:I769,1,0)=0,"",""),I770))</f>
        <v/>
      </c>
      <c r="BX770" s="25" t="str">
        <f>IF(BW770="","",(IFERROR(VLOOKUP(MID(BW770,1,1),$CO$2:CS$28,3,0),0)+IFERROR(VLOOKUP(MID(BW770,2,1),CO$2:CS$28,4,0),0)+IFERROR(VLOOKUP(MID(BW770,3,1),CO$2:CS$28,5,0),0)+(ROW(BW770)/1000000000000)))</f>
        <v/>
      </c>
      <c r="BY770" s="5"/>
      <c r="BZ770" s="5">
        <v>769</v>
      </c>
      <c r="CA770" s="5" t="str">
        <f>IFERROR(VLOOKUP(BZ770,BV$2:BW1846,2,0),"")</f>
        <v/>
      </c>
      <c r="CB770" s="5"/>
      <c r="CD770" s="5"/>
      <c r="CU770" s="5" t="e">
        <f>IF(REPORTE!AH$2="si",IF(F770=VALUE(REPORTE!C$11),IF(SUM(CU771:CU$1993),CONCATENATE(INT(B770),", "),INT(B770)),""),IF(F770=VALUE(REPORTE!C$10),IF(SUM(CU771:CU$1993),CONCATENATE(INT(B770),", "),INT(B770)),""))</f>
        <v>#VALUE!</v>
      </c>
      <c r="CY770" s="5"/>
      <c r="CZ770" s="5"/>
      <c r="DA770" s="5"/>
      <c r="DB770" s="5"/>
    </row>
    <row r="771" spans="1:106" x14ac:dyDescent="0.25">
      <c r="A771" s="4" t="str">
        <f t="shared" si="154"/>
        <v/>
      </c>
      <c r="B771" s="3"/>
      <c r="L771" s="4" t="str">
        <f>IFERROR(IF(VLOOKUP(I771,I$2:L770,4,0)=0,"",VLOOKUP(I771,I$2:L770,4,0)),"")</f>
        <v/>
      </c>
      <c r="M771" s="4" t="str">
        <f>IFERROR(IF(VLOOKUP(I771,I$2:M770,5,0)=0,"",VLOOKUP(I771,I$2:M770,5,0)),"")</f>
        <v/>
      </c>
      <c r="S771"/>
      <c r="AG771" s="3"/>
      <c r="AK771" s="127" t="str">
        <f t="shared" si="152"/>
        <v/>
      </c>
      <c r="AL771" s="2" t="str">
        <f>IFERROR(IF(INDEX(AL$1:AL770,MATCH(I771,I$1:I770,0),1)=0,"",INDEX(AL$1:AL770,MATCH(I771,I$1:I770,0),1)),"")</f>
        <v/>
      </c>
      <c r="AM771" s="2" t="str">
        <f>IFERROR(IF(INDEX(AM$1:AM770,MATCH(I771,I$1:I770,0),1)=0,"",INDEX(AM$1:AM770,MATCH(I771,I$1:I770,0),1)),"")</f>
        <v/>
      </c>
      <c r="AN771" s="2" t="str">
        <f>IFERROR(IF(INDEX(AN$1:AN770,MATCH(I771,I$1:I770,0),1)=0,"",INDEX(AN$1:AN770,MATCH(I771,I$1:I770,0),1)),"")</f>
        <v/>
      </c>
      <c r="BB771" s="4"/>
      <c r="BG771" s="5"/>
      <c r="BI771" s="4"/>
      <c r="BK771" s="5"/>
      <c r="BL771" s="5"/>
      <c r="BM771" s="5" t="str">
        <f>IF(B771="","",IF(BH771="",1+(MAX(BM$2:BM770)),""))</f>
        <v/>
      </c>
      <c r="BN771" s="5" t="str">
        <f t="shared" si="155"/>
        <v/>
      </c>
      <c r="BO771" s="5" t="str">
        <f t="shared" si="156"/>
        <v/>
      </c>
      <c r="BP771" s="15" t="str">
        <f t="shared" si="157"/>
        <v/>
      </c>
      <c r="BQ771" s="29"/>
      <c r="BR771" s="16"/>
      <c r="BS771" s="5" t="str">
        <f t="shared" si="151"/>
        <v/>
      </c>
      <c r="BU771" s="5"/>
      <c r="BV771" s="5" t="str">
        <f t="shared" si="158"/>
        <v/>
      </c>
      <c r="BW771" s="5" t="str">
        <f>IF(I771="","",IFERROR(IF(VLOOKUP(I771,I$2:I770,1,0)=0,"",""),I771))</f>
        <v/>
      </c>
      <c r="BX771" s="25" t="str">
        <f>IF(BW771="","",(IFERROR(VLOOKUP(MID(BW771,1,1),$CO$2:CS$28,3,0),0)+IFERROR(VLOOKUP(MID(BW771,2,1),CO$2:CS$28,4,0),0)+IFERROR(VLOOKUP(MID(BW771,3,1),CO$2:CS$28,5,0),0)+(ROW(BW771)/1000000000000)))</f>
        <v/>
      </c>
      <c r="BY771" s="5"/>
      <c r="BZ771" s="5">
        <v>770</v>
      </c>
      <c r="CA771" s="5" t="str">
        <f>IFERROR(VLOOKUP(BZ771,BV$2:BW1847,2,0),"")</f>
        <v/>
      </c>
      <c r="CB771" s="5"/>
      <c r="CD771" s="5"/>
      <c r="CU771" s="5" t="e">
        <f>IF(REPORTE!AH$2="si",IF(F771=VALUE(REPORTE!C$11),IF(SUM(CU772:CU$1993),CONCATENATE(INT(B771),", "),INT(B771)),""),IF(F771=VALUE(REPORTE!C$10),IF(SUM(CU772:CU$1993),CONCATENATE(INT(B771),", "),INT(B771)),""))</f>
        <v>#VALUE!</v>
      </c>
      <c r="CY771" s="5"/>
      <c r="CZ771" s="5"/>
      <c r="DA771" s="5"/>
      <c r="DB771" s="5"/>
    </row>
    <row r="772" spans="1:106" x14ac:dyDescent="0.25">
      <c r="A772" s="4" t="str">
        <f t="shared" si="154"/>
        <v/>
      </c>
      <c r="B772" s="3"/>
      <c r="L772" s="4" t="str">
        <f>IFERROR(IF(VLOOKUP(I772,I$2:L771,4,0)=0,"",VLOOKUP(I772,I$2:L771,4,0)),"")</f>
        <v/>
      </c>
      <c r="M772" s="4" t="str">
        <f>IFERROR(IF(VLOOKUP(I772,I$2:M771,5,0)=0,"",VLOOKUP(I772,I$2:M771,5,0)),"")</f>
        <v/>
      </c>
      <c r="S772"/>
      <c r="AG772" s="3"/>
      <c r="AK772" s="127" t="str">
        <f t="shared" si="152"/>
        <v/>
      </c>
      <c r="AL772" s="2" t="str">
        <f>IFERROR(IF(INDEX(AL$1:AL771,MATCH(I772,I$1:I771,0),1)=0,"",INDEX(AL$1:AL771,MATCH(I772,I$1:I771,0),1)),"")</f>
        <v/>
      </c>
      <c r="AM772" s="2" t="str">
        <f>IFERROR(IF(INDEX(AM$1:AM771,MATCH(I772,I$1:I771,0),1)=0,"",INDEX(AM$1:AM771,MATCH(I772,I$1:I771,0),1)),"")</f>
        <v/>
      </c>
      <c r="AN772" s="2" t="str">
        <f>IFERROR(IF(INDEX(AN$1:AN771,MATCH(I772,I$1:I771,0),1)=0,"",INDEX(AN$1:AN771,MATCH(I772,I$1:I771,0),1)),"")</f>
        <v/>
      </c>
      <c r="BB772" s="4"/>
      <c r="BG772" s="5"/>
      <c r="BI772" s="4"/>
      <c r="BK772" s="5"/>
      <c r="BL772" s="5"/>
      <c r="BM772" s="5" t="str">
        <f>IF(B772="","",IF(BH772="",1+(MAX(BM$2:BM771)),""))</f>
        <v/>
      </c>
      <c r="BN772" s="5" t="str">
        <f t="shared" si="155"/>
        <v/>
      </c>
      <c r="BO772" s="5" t="str">
        <f t="shared" si="156"/>
        <v/>
      </c>
      <c r="BP772" s="15" t="str">
        <f t="shared" si="157"/>
        <v/>
      </c>
      <c r="BQ772" s="29"/>
      <c r="BR772" s="16"/>
      <c r="BS772" s="5" t="str">
        <f t="shared" si="151"/>
        <v/>
      </c>
      <c r="BU772" s="5"/>
      <c r="BV772" s="5" t="str">
        <f t="shared" si="158"/>
        <v/>
      </c>
      <c r="BW772" s="5" t="str">
        <f>IF(I772="","",IFERROR(IF(VLOOKUP(I772,I$2:I771,1,0)=0,"",""),I772))</f>
        <v/>
      </c>
      <c r="BX772" s="25" t="str">
        <f>IF(BW772="","",(IFERROR(VLOOKUP(MID(BW772,1,1),$CO$2:CS$28,3,0),0)+IFERROR(VLOOKUP(MID(BW772,2,1),CO$2:CS$28,4,0),0)+IFERROR(VLOOKUP(MID(BW772,3,1),CO$2:CS$28,5,0),0)+(ROW(BW772)/1000000000000)))</f>
        <v/>
      </c>
      <c r="BY772" s="5"/>
      <c r="BZ772" s="5">
        <v>771</v>
      </c>
      <c r="CA772" s="5" t="str">
        <f>IFERROR(VLOOKUP(BZ772,BV$2:BW1848,2,0),"")</f>
        <v/>
      </c>
      <c r="CB772" s="5"/>
      <c r="CD772" s="5"/>
      <c r="CU772" s="5" t="e">
        <f>IF(REPORTE!AH$2="si",IF(F772=VALUE(REPORTE!C$11),IF(SUM(CU773:CU$1993),CONCATENATE(INT(B772),", "),INT(B772)),""),IF(F772=VALUE(REPORTE!C$10),IF(SUM(CU773:CU$1993),CONCATENATE(INT(B772),", "),INT(B772)),""))</f>
        <v>#VALUE!</v>
      </c>
      <c r="CY772" s="5"/>
      <c r="CZ772" s="5"/>
      <c r="DA772" s="5"/>
      <c r="DB772" s="5"/>
    </row>
    <row r="773" spans="1:106" x14ac:dyDescent="0.25">
      <c r="A773" s="4" t="str">
        <f t="shared" si="154"/>
        <v/>
      </c>
      <c r="B773" s="3"/>
      <c r="L773" s="4" t="str">
        <f>IFERROR(IF(VLOOKUP(I773,I$2:L772,4,0)=0,"",VLOOKUP(I773,I$2:L772,4,0)),"")</f>
        <v/>
      </c>
      <c r="M773" s="4" t="str">
        <f>IFERROR(IF(VLOOKUP(I773,I$2:M772,5,0)=0,"",VLOOKUP(I773,I$2:M772,5,0)),"")</f>
        <v/>
      </c>
      <c r="S773"/>
      <c r="AG773" s="3"/>
      <c r="AK773" s="127" t="str">
        <f t="shared" si="152"/>
        <v/>
      </c>
      <c r="AL773" s="2" t="str">
        <f>IFERROR(IF(INDEX(AL$1:AL772,MATCH(I773,I$1:I772,0),1)=0,"",INDEX(AL$1:AL772,MATCH(I773,I$1:I772,0),1)),"")</f>
        <v/>
      </c>
      <c r="AM773" s="2" t="str">
        <f>IFERROR(IF(INDEX(AM$1:AM772,MATCH(I773,I$1:I772,0),1)=0,"",INDEX(AM$1:AM772,MATCH(I773,I$1:I772,0),1)),"")</f>
        <v/>
      </c>
      <c r="AN773" s="2" t="str">
        <f>IFERROR(IF(INDEX(AN$1:AN772,MATCH(I773,I$1:I772,0),1)=0,"",INDEX(AN$1:AN772,MATCH(I773,I$1:I772,0),1)),"")</f>
        <v/>
      </c>
      <c r="BB773" s="4"/>
      <c r="BG773" s="5"/>
      <c r="BI773" s="4"/>
      <c r="BK773" s="5"/>
      <c r="BL773" s="5"/>
      <c r="BM773" s="5" t="str">
        <f>IF(B773="","",IF(BH773="",1+(MAX(BM$2:BM772)),""))</f>
        <v/>
      </c>
      <c r="BN773" s="5" t="str">
        <f t="shared" si="155"/>
        <v/>
      </c>
      <c r="BO773" s="5" t="str">
        <f t="shared" si="156"/>
        <v/>
      </c>
      <c r="BP773" s="15" t="str">
        <f t="shared" si="157"/>
        <v/>
      </c>
      <c r="BQ773" s="29"/>
      <c r="BR773" s="16"/>
      <c r="BS773" s="5" t="str">
        <f t="shared" si="151"/>
        <v/>
      </c>
      <c r="BU773" s="5"/>
      <c r="BV773" s="5" t="str">
        <f t="shared" si="158"/>
        <v/>
      </c>
      <c r="BW773" s="5" t="str">
        <f>IF(I773="","",IFERROR(IF(VLOOKUP(I773,I$2:I772,1,0)=0,"",""),I773))</f>
        <v/>
      </c>
      <c r="BX773" s="25" t="str">
        <f>IF(BW773="","",(IFERROR(VLOOKUP(MID(BW773,1,1),$CO$2:CS$28,3,0),0)+IFERROR(VLOOKUP(MID(BW773,2,1),CO$2:CS$28,4,0),0)+IFERROR(VLOOKUP(MID(BW773,3,1),CO$2:CS$28,5,0),0)+(ROW(BW773)/1000000000000)))</f>
        <v/>
      </c>
      <c r="BY773" s="5"/>
      <c r="BZ773" s="5">
        <v>772</v>
      </c>
      <c r="CA773" s="5" t="str">
        <f>IFERROR(VLOOKUP(BZ773,BV$2:BW1849,2,0),"")</f>
        <v/>
      </c>
      <c r="CB773" s="5"/>
      <c r="CD773" s="5"/>
      <c r="CU773" s="5" t="e">
        <f>IF(REPORTE!AH$2="si",IF(F773=VALUE(REPORTE!C$11),IF(SUM(CU774:CU$1993),CONCATENATE(INT(B773),", "),INT(B773)),""),IF(F773=VALUE(REPORTE!C$10),IF(SUM(CU774:CU$1993),CONCATENATE(INT(B773),", "),INT(B773)),""))</f>
        <v>#VALUE!</v>
      </c>
      <c r="CY773" s="5"/>
      <c r="CZ773" s="5"/>
      <c r="DA773" s="5"/>
      <c r="DB773" s="5"/>
    </row>
    <row r="774" spans="1:106" x14ac:dyDescent="0.25">
      <c r="A774" s="4" t="str">
        <f t="shared" si="154"/>
        <v/>
      </c>
      <c r="B774" s="3"/>
      <c r="L774" s="4" t="str">
        <f>IFERROR(IF(VLOOKUP(I774,I$2:L773,4,0)=0,"",VLOOKUP(I774,I$2:L773,4,0)),"")</f>
        <v/>
      </c>
      <c r="M774" s="4" t="str">
        <f>IFERROR(IF(VLOOKUP(I774,I$2:M773,5,0)=0,"",VLOOKUP(I774,I$2:M773,5,0)),"")</f>
        <v/>
      </c>
      <c r="S774"/>
      <c r="AG774" s="3"/>
      <c r="AK774" s="127" t="str">
        <f t="shared" si="152"/>
        <v/>
      </c>
      <c r="AL774" s="2" t="str">
        <f>IFERROR(IF(INDEX(AL$1:AL773,MATCH(I774,I$1:I773,0),1)=0,"",INDEX(AL$1:AL773,MATCH(I774,I$1:I773,0),1)),"")</f>
        <v/>
      </c>
      <c r="AM774" s="2" t="str">
        <f>IFERROR(IF(INDEX(AM$1:AM773,MATCH(I774,I$1:I773,0),1)=0,"",INDEX(AM$1:AM773,MATCH(I774,I$1:I773,0),1)),"")</f>
        <v/>
      </c>
      <c r="AN774" s="2" t="str">
        <f>IFERROR(IF(INDEX(AN$1:AN773,MATCH(I774,I$1:I773,0),1)=0,"",INDEX(AN$1:AN773,MATCH(I774,I$1:I773,0),1)),"")</f>
        <v/>
      </c>
      <c r="BB774" s="4"/>
      <c r="BG774" s="5"/>
      <c r="BI774" s="4"/>
      <c r="BK774" s="5"/>
      <c r="BL774" s="5"/>
      <c r="BM774" s="5" t="str">
        <f>IF(B774="","",IF(BH774="",1+(MAX(BM$2:BM773)),""))</f>
        <v/>
      </c>
      <c r="BN774" s="5" t="str">
        <f t="shared" si="155"/>
        <v/>
      </c>
      <c r="BO774" s="5" t="str">
        <f t="shared" si="156"/>
        <v/>
      </c>
      <c r="BP774" s="15" t="str">
        <f t="shared" si="157"/>
        <v/>
      </c>
      <c r="BQ774" s="29"/>
      <c r="BR774" s="16"/>
      <c r="BS774" s="5" t="str">
        <f t="shared" si="151"/>
        <v/>
      </c>
      <c r="BU774" s="5"/>
      <c r="BV774" s="5" t="str">
        <f t="shared" si="158"/>
        <v/>
      </c>
      <c r="BW774" s="5" t="str">
        <f>IF(I774="","",IFERROR(IF(VLOOKUP(I774,I$2:I773,1,0)=0,"",""),I774))</f>
        <v/>
      </c>
      <c r="BX774" s="25" t="str">
        <f>IF(BW774="","",(IFERROR(VLOOKUP(MID(BW774,1,1),$CO$2:CS$28,3,0),0)+IFERROR(VLOOKUP(MID(BW774,2,1),CO$2:CS$28,4,0),0)+IFERROR(VLOOKUP(MID(BW774,3,1),CO$2:CS$28,5,0),0)+(ROW(BW774)/1000000000000)))</f>
        <v/>
      </c>
      <c r="BY774" s="5"/>
      <c r="BZ774" s="5">
        <v>773</v>
      </c>
      <c r="CA774" s="5" t="str">
        <f>IFERROR(VLOOKUP(BZ774,BV$2:BW1850,2,0),"")</f>
        <v/>
      </c>
      <c r="CB774" s="5"/>
      <c r="CD774" s="5"/>
      <c r="CU774" s="5" t="e">
        <f>IF(REPORTE!AH$2="si",IF(F774=VALUE(REPORTE!C$11),IF(SUM(CU775:CU$1993),CONCATENATE(INT(B774),", "),INT(B774)),""),IF(F774=VALUE(REPORTE!C$10),IF(SUM(CU775:CU$1993),CONCATENATE(INT(B774),", "),INT(B774)),""))</f>
        <v>#VALUE!</v>
      </c>
      <c r="CY774" s="5"/>
      <c r="CZ774" s="5"/>
      <c r="DA774" s="5"/>
      <c r="DB774" s="5"/>
    </row>
    <row r="775" spans="1:106" x14ac:dyDescent="0.25">
      <c r="A775" s="4" t="str">
        <f t="shared" si="154"/>
        <v/>
      </c>
      <c r="B775" s="3"/>
      <c r="L775" s="4" t="str">
        <f>IFERROR(IF(VLOOKUP(I775,I$2:L774,4,0)=0,"",VLOOKUP(I775,I$2:L774,4,0)),"")</f>
        <v/>
      </c>
      <c r="M775" s="4" t="str">
        <f>IFERROR(IF(VLOOKUP(I775,I$2:M774,5,0)=0,"",VLOOKUP(I775,I$2:M774,5,0)),"")</f>
        <v/>
      </c>
      <c r="S775"/>
      <c r="AG775" s="3"/>
      <c r="AK775" s="127" t="str">
        <f t="shared" si="152"/>
        <v/>
      </c>
      <c r="AL775" s="2" t="str">
        <f>IFERROR(IF(INDEX(AL$1:AL774,MATCH(I775,I$1:I774,0),1)=0,"",INDEX(AL$1:AL774,MATCH(I775,I$1:I774,0),1)),"")</f>
        <v/>
      </c>
      <c r="AM775" s="2" t="str">
        <f>IFERROR(IF(INDEX(AM$1:AM774,MATCH(I775,I$1:I774,0),1)=0,"",INDEX(AM$1:AM774,MATCH(I775,I$1:I774,0),1)),"")</f>
        <v/>
      </c>
      <c r="AN775" s="2" t="str">
        <f>IFERROR(IF(INDEX(AN$1:AN774,MATCH(I775,I$1:I774,0),1)=0,"",INDEX(AN$1:AN774,MATCH(I775,I$1:I774,0),1)),"")</f>
        <v/>
      </c>
      <c r="BB775" s="4"/>
      <c r="BG775" s="5"/>
      <c r="BI775" s="4"/>
      <c r="BK775" s="5"/>
      <c r="BL775" s="5"/>
      <c r="BM775" s="5" t="str">
        <f>IF(B775="","",IF(BH775="",1+(MAX(BM$2:BM774)),""))</f>
        <v/>
      </c>
      <c r="BN775" s="5" t="str">
        <f t="shared" si="155"/>
        <v/>
      </c>
      <c r="BO775" s="5" t="str">
        <f t="shared" si="156"/>
        <v/>
      </c>
      <c r="BP775" s="15" t="str">
        <f t="shared" si="157"/>
        <v/>
      </c>
      <c r="BQ775" s="29"/>
      <c r="BR775" s="16"/>
      <c r="BS775" s="5" t="str">
        <f t="shared" si="151"/>
        <v/>
      </c>
      <c r="BU775" s="5"/>
      <c r="BV775" s="5" t="str">
        <f t="shared" si="158"/>
        <v/>
      </c>
      <c r="BW775" s="5" t="str">
        <f>IF(I775="","",IFERROR(IF(VLOOKUP(I775,I$2:I774,1,0)=0,"",""),I775))</f>
        <v/>
      </c>
      <c r="BX775" s="25" t="str">
        <f>IF(BW775="","",(IFERROR(VLOOKUP(MID(BW775,1,1),$CO$2:CS$28,3,0),0)+IFERROR(VLOOKUP(MID(BW775,2,1),CO$2:CS$28,4,0),0)+IFERROR(VLOOKUP(MID(BW775,3,1),CO$2:CS$28,5,0),0)+(ROW(BW775)/1000000000000)))</f>
        <v/>
      </c>
      <c r="BY775" s="5"/>
      <c r="BZ775" s="5">
        <v>774</v>
      </c>
      <c r="CA775" s="5" t="str">
        <f>IFERROR(VLOOKUP(BZ775,BV$2:BW1851,2,0),"")</f>
        <v/>
      </c>
      <c r="CB775" s="5"/>
      <c r="CD775" s="5"/>
      <c r="CU775" s="5" t="e">
        <f>IF(REPORTE!AH$2="si",IF(F775=VALUE(REPORTE!C$11),IF(SUM(CU776:CU$1993),CONCATENATE(INT(B775),", "),INT(B775)),""),IF(F775=VALUE(REPORTE!C$10),IF(SUM(CU776:CU$1993),CONCATENATE(INT(B775),", "),INT(B775)),""))</f>
        <v>#VALUE!</v>
      </c>
      <c r="CY775" s="5"/>
      <c r="CZ775" s="5"/>
      <c r="DA775" s="5"/>
      <c r="DB775" s="5"/>
    </row>
    <row r="776" spans="1:106" x14ac:dyDescent="0.25">
      <c r="A776" s="4" t="str">
        <f t="shared" si="154"/>
        <v/>
      </c>
      <c r="B776" s="3"/>
      <c r="L776" s="4" t="str">
        <f>IFERROR(IF(VLOOKUP(I776,I$2:L775,4,0)=0,"",VLOOKUP(I776,I$2:L775,4,0)),"")</f>
        <v/>
      </c>
      <c r="M776" s="4" t="str">
        <f>IFERROR(IF(VLOOKUP(I776,I$2:M775,5,0)=0,"",VLOOKUP(I776,I$2:M775,5,0)),"")</f>
        <v/>
      </c>
      <c r="S776"/>
      <c r="AG776" s="3"/>
      <c r="AK776" s="127" t="str">
        <f t="shared" si="152"/>
        <v/>
      </c>
      <c r="AL776" s="2" t="str">
        <f>IFERROR(IF(INDEX(AL$1:AL775,MATCH(I776,I$1:I775,0),1)=0,"",INDEX(AL$1:AL775,MATCH(I776,I$1:I775,0),1)),"")</f>
        <v/>
      </c>
      <c r="AM776" s="2" t="str">
        <f>IFERROR(IF(INDEX(AM$1:AM775,MATCH(I776,I$1:I775,0),1)=0,"",INDEX(AM$1:AM775,MATCH(I776,I$1:I775,0),1)),"")</f>
        <v/>
      </c>
      <c r="AN776" s="2" t="str">
        <f>IFERROR(IF(INDEX(AN$1:AN775,MATCH(I776,I$1:I775,0),1)=0,"",INDEX(AN$1:AN775,MATCH(I776,I$1:I775,0),1)),"")</f>
        <v/>
      </c>
      <c r="BB776" s="4"/>
      <c r="BG776" s="5"/>
      <c r="BI776" s="4"/>
      <c r="BK776" s="5"/>
      <c r="BL776" s="5"/>
      <c r="BM776" s="5" t="str">
        <f>IF(B776="","",IF(BH776="",1+(MAX(BM$2:BM775)),""))</f>
        <v/>
      </c>
      <c r="BN776" s="5" t="str">
        <f t="shared" si="155"/>
        <v/>
      </c>
      <c r="BO776" s="5" t="str">
        <f t="shared" si="156"/>
        <v/>
      </c>
      <c r="BP776" s="15" t="str">
        <f t="shared" si="157"/>
        <v/>
      </c>
      <c r="BQ776" s="29"/>
      <c r="BR776" s="16"/>
      <c r="BS776" s="5" t="str">
        <f t="shared" si="151"/>
        <v/>
      </c>
      <c r="BU776" s="5"/>
      <c r="BV776" s="5" t="str">
        <f t="shared" si="158"/>
        <v/>
      </c>
      <c r="BW776" s="5" t="str">
        <f>IF(I776="","",IFERROR(IF(VLOOKUP(I776,I$2:I775,1,0)=0,"",""),I776))</f>
        <v/>
      </c>
      <c r="BX776" s="25" t="str">
        <f>IF(BW776="","",(IFERROR(VLOOKUP(MID(BW776,1,1),$CO$2:CS$28,3,0),0)+IFERROR(VLOOKUP(MID(BW776,2,1),CO$2:CS$28,4,0),0)+IFERROR(VLOOKUP(MID(BW776,3,1),CO$2:CS$28,5,0),0)+(ROW(BW776)/1000000000000)))</f>
        <v/>
      </c>
      <c r="BY776" s="5"/>
      <c r="BZ776" s="5">
        <v>775</v>
      </c>
      <c r="CA776" s="5" t="str">
        <f>IFERROR(VLOOKUP(BZ776,BV$2:BW1852,2,0),"")</f>
        <v/>
      </c>
      <c r="CB776" s="5"/>
      <c r="CD776" s="5"/>
      <c r="CU776" s="5" t="e">
        <f>IF(REPORTE!AH$2="si",IF(F776=VALUE(REPORTE!C$11),IF(SUM(CU777:CU$1993),CONCATENATE(INT(B776),", "),INT(B776)),""),IF(F776=VALUE(REPORTE!C$10),IF(SUM(CU777:CU$1993),CONCATENATE(INT(B776),", "),INT(B776)),""))</f>
        <v>#VALUE!</v>
      </c>
      <c r="CY776" s="5"/>
      <c r="CZ776" s="5"/>
      <c r="DA776" s="5"/>
      <c r="DB776" s="5"/>
    </row>
    <row r="777" spans="1:106" x14ac:dyDescent="0.25">
      <c r="A777" s="4" t="str">
        <f t="shared" si="154"/>
        <v/>
      </c>
      <c r="B777" s="3"/>
      <c r="L777" s="4" t="str">
        <f>IFERROR(IF(VLOOKUP(I777,I$2:L776,4,0)=0,"",VLOOKUP(I777,I$2:L776,4,0)),"")</f>
        <v/>
      </c>
      <c r="M777" s="4" t="str">
        <f>IFERROR(IF(VLOOKUP(I777,I$2:M776,5,0)=0,"",VLOOKUP(I777,I$2:M776,5,0)),"")</f>
        <v/>
      </c>
      <c r="S777"/>
      <c r="AG777" s="3"/>
      <c r="AK777" s="127" t="str">
        <f t="shared" si="152"/>
        <v/>
      </c>
      <c r="AL777" s="2" t="str">
        <f>IFERROR(IF(INDEX(AL$1:AL776,MATCH(I777,I$1:I776,0),1)=0,"",INDEX(AL$1:AL776,MATCH(I777,I$1:I776,0),1)),"")</f>
        <v/>
      </c>
      <c r="AM777" s="2" t="str">
        <f>IFERROR(IF(INDEX(AM$1:AM776,MATCH(I777,I$1:I776,0),1)=0,"",INDEX(AM$1:AM776,MATCH(I777,I$1:I776,0),1)),"")</f>
        <v/>
      </c>
      <c r="AN777" s="2" t="str">
        <f>IFERROR(IF(INDEX(AN$1:AN776,MATCH(I777,I$1:I776,0),1)=0,"",INDEX(AN$1:AN776,MATCH(I777,I$1:I776,0),1)),"")</f>
        <v/>
      </c>
      <c r="BB777" s="4"/>
      <c r="BG777" s="5"/>
      <c r="BI777" s="4"/>
      <c r="BK777" s="5"/>
      <c r="BL777" s="5"/>
      <c r="BM777" s="5" t="str">
        <f>IF(B777="","",IF(BH777="",1+(MAX(BM$2:BM776)),""))</f>
        <v/>
      </c>
      <c r="BN777" s="5" t="str">
        <f t="shared" si="155"/>
        <v/>
      </c>
      <c r="BO777" s="5" t="str">
        <f t="shared" si="156"/>
        <v/>
      </c>
      <c r="BP777" s="15" t="str">
        <f t="shared" si="157"/>
        <v/>
      </c>
      <c r="BQ777" s="29"/>
      <c r="BR777" s="16"/>
      <c r="BS777" s="5" t="str">
        <f t="shared" si="151"/>
        <v/>
      </c>
      <c r="BU777" s="5"/>
      <c r="BV777" s="5" t="str">
        <f t="shared" si="158"/>
        <v/>
      </c>
      <c r="BW777" s="5" t="str">
        <f>IF(I777="","",IFERROR(IF(VLOOKUP(I777,I$2:I776,1,0)=0,"",""),I777))</f>
        <v/>
      </c>
      <c r="BX777" s="25" t="str">
        <f>IF(BW777="","",(IFERROR(VLOOKUP(MID(BW777,1,1),$CO$2:CS$28,3,0),0)+IFERROR(VLOOKUP(MID(BW777,2,1),CO$2:CS$28,4,0),0)+IFERROR(VLOOKUP(MID(BW777,3,1),CO$2:CS$28,5,0),0)+(ROW(BW777)/1000000000000)))</f>
        <v/>
      </c>
      <c r="BY777" s="5"/>
      <c r="BZ777" s="5">
        <v>776</v>
      </c>
      <c r="CA777" s="5" t="str">
        <f>IFERROR(VLOOKUP(BZ777,BV$2:BW1853,2,0),"")</f>
        <v/>
      </c>
      <c r="CB777" s="5"/>
      <c r="CD777" s="5"/>
      <c r="CU777" s="5" t="e">
        <f>IF(REPORTE!AH$2="si",IF(F777=VALUE(REPORTE!C$11),IF(SUM(CU778:CU$1993),CONCATENATE(INT(B777),", "),INT(B777)),""),IF(F777=VALUE(REPORTE!C$10),IF(SUM(CU778:CU$1993),CONCATENATE(INT(B777),", "),INT(B777)),""))</f>
        <v>#VALUE!</v>
      </c>
      <c r="CY777" s="5"/>
      <c r="CZ777" s="5"/>
      <c r="DA777" s="5"/>
      <c r="DB777" s="5"/>
    </row>
    <row r="778" spans="1:106" x14ac:dyDescent="0.25">
      <c r="A778" s="4" t="str">
        <f t="shared" si="154"/>
        <v/>
      </c>
      <c r="B778" s="3"/>
      <c r="L778" s="4" t="str">
        <f>IFERROR(IF(VLOOKUP(I778,I$2:L777,4,0)=0,"",VLOOKUP(I778,I$2:L777,4,0)),"")</f>
        <v/>
      </c>
      <c r="M778" s="4" t="str">
        <f>IFERROR(IF(VLOOKUP(I778,I$2:M777,5,0)=0,"",VLOOKUP(I778,I$2:M777,5,0)),"")</f>
        <v/>
      </c>
      <c r="S778"/>
      <c r="AG778" s="3"/>
      <c r="AK778" s="127" t="str">
        <f t="shared" si="152"/>
        <v/>
      </c>
      <c r="AL778" s="2" t="str">
        <f>IFERROR(IF(INDEX(AL$1:AL777,MATCH(I778,I$1:I777,0),1)=0,"",INDEX(AL$1:AL777,MATCH(I778,I$1:I777,0),1)),"")</f>
        <v/>
      </c>
      <c r="AM778" s="2" t="str">
        <f>IFERROR(IF(INDEX(AM$1:AM777,MATCH(I778,I$1:I777,0),1)=0,"",INDEX(AM$1:AM777,MATCH(I778,I$1:I777,0),1)),"")</f>
        <v/>
      </c>
      <c r="AN778" s="2" t="str">
        <f>IFERROR(IF(INDEX(AN$1:AN777,MATCH(I778,I$1:I777,0),1)=0,"",INDEX(AN$1:AN777,MATCH(I778,I$1:I777,0),1)),"")</f>
        <v/>
      </c>
      <c r="BB778" s="4"/>
      <c r="BG778" s="5"/>
      <c r="BI778" s="4"/>
      <c r="BK778" s="5"/>
      <c r="BL778" s="5"/>
      <c r="BM778" s="5" t="str">
        <f>IF(B778="","",IF(BH778="",1+(MAX(BM$2:BM777)),""))</f>
        <v/>
      </c>
      <c r="BN778" s="5" t="str">
        <f t="shared" si="155"/>
        <v/>
      </c>
      <c r="BO778" s="5" t="str">
        <f t="shared" si="156"/>
        <v/>
      </c>
      <c r="BP778" s="15" t="str">
        <f t="shared" si="157"/>
        <v/>
      </c>
      <c r="BQ778" s="29"/>
      <c r="BR778" s="16"/>
      <c r="BS778" s="5" t="str">
        <f t="shared" si="151"/>
        <v/>
      </c>
      <c r="BU778" s="5"/>
      <c r="BV778" s="5" t="str">
        <f t="shared" si="158"/>
        <v/>
      </c>
      <c r="BW778" s="5" t="str">
        <f>IF(I778="","",IFERROR(IF(VLOOKUP(I778,I$2:I777,1,0)=0,"",""),I778))</f>
        <v/>
      </c>
      <c r="BX778" s="25" t="str">
        <f>IF(BW778="","",(IFERROR(VLOOKUP(MID(BW778,1,1),$CO$2:CS$28,3,0),0)+IFERROR(VLOOKUP(MID(BW778,2,1),CO$2:CS$28,4,0),0)+IFERROR(VLOOKUP(MID(BW778,3,1),CO$2:CS$28,5,0),0)+(ROW(BW778)/1000000000000)))</f>
        <v/>
      </c>
      <c r="BY778" s="5"/>
      <c r="BZ778" s="5">
        <v>777</v>
      </c>
      <c r="CA778" s="5" t="str">
        <f>IFERROR(VLOOKUP(BZ778,BV$2:BW1854,2,0),"")</f>
        <v/>
      </c>
      <c r="CB778" s="5"/>
      <c r="CD778" s="5"/>
      <c r="CU778" s="5" t="e">
        <f>IF(REPORTE!AH$2="si",IF(F778=VALUE(REPORTE!C$11),IF(SUM(CU779:CU$1993),CONCATENATE(INT(B778),", "),INT(B778)),""),IF(F778=VALUE(REPORTE!C$10),IF(SUM(CU779:CU$1993),CONCATENATE(INT(B778),", "),INT(B778)),""))</f>
        <v>#VALUE!</v>
      </c>
      <c r="CY778" s="5"/>
      <c r="CZ778" s="5"/>
      <c r="DA778" s="5"/>
      <c r="DB778" s="5"/>
    </row>
    <row r="779" spans="1:106" x14ac:dyDescent="0.25">
      <c r="A779" s="4" t="str">
        <f t="shared" si="154"/>
        <v/>
      </c>
      <c r="B779" s="3"/>
      <c r="L779" s="4" t="str">
        <f>IFERROR(IF(VLOOKUP(I779,I$2:L778,4,0)=0,"",VLOOKUP(I779,I$2:L778,4,0)),"")</f>
        <v/>
      </c>
      <c r="M779" s="4" t="str">
        <f>IFERROR(IF(VLOOKUP(I779,I$2:M778,5,0)=0,"",VLOOKUP(I779,I$2:M778,5,0)),"")</f>
        <v/>
      </c>
      <c r="S779"/>
      <c r="AG779" s="3"/>
      <c r="AK779" s="127" t="str">
        <f t="shared" si="152"/>
        <v/>
      </c>
      <c r="AL779" s="2" t="str">
        <f>IFERROR(IF(INDEX(AL$1:AL778,MATCH(I779,I$1:I778,0),1)=0,"",INDEX(AL$1:AL778,MATCH(I779,I$1:I778,0),1)),"")</f>
        <v/>
      </c>
      <c r="AM779" s="2" t="str">
        <f>IFERROR(IF(INDEX(AM$1:AM778,MATCH(I779,I$1:I778,0),1)=0,"",INDEX(AM$1:AM778,MATCH(I779,I$1:I778,0),1)),"")</f>
        <v/>
      </c>
      <c r="AN779" s="2" t="str">
        <f>IFERROR(IF(INDEX(AN$1:AN778,MATCH(I779,I$1:I778,0),1)=0,"",INDEX(AN$1:AN778,MATCH(I779,I$1:I778,0),1)),"")</f>
        <v/>
      </c>
      <c r="BB779" s="4"/>
      <c r="BG779" s="5"/>
      <c r="BI779" s="4"/>
      <c r="BK779" s="5"/>
      <c r="BL779" s="5"/>
      <c r="BM779" s="5" t="str">
        <f>IF(B779="","",IF(BH779="",1+(MAX(BM$2:BM778)),""))</f>
        <v/>
      </c>
      <c r="BN779" s="5" t="str">
        <f t="shared" si="155"/>
        <v/>
      </c>
      <c r="BO779" s="5" t="str">
        <f t="shared" si="156"/>
        <v/>
      </c>
      <c r="BP779" s="15" t="str">
        <f t="shared" si="157"/>
        <v/>
      </c>
      <c r="BQ779" s="29"/>
      <c r="BR779" s="16"/>
      <c r="BS779" s="5" t="str">
        <f t="shared" si="151"/>
        <v/>
      </c>
      <c r="BU779" s="5"/>
      <c r="BV779" s="5" t="str">
        <f t="shared" si="158"/>
        <v/>
      </c>
      <c r="BW779" s="5" t="str">
        <f>IF(I779="","",IFERROR(IF(VLOOKUP(I779,I$2:I778,1,0)=0,"",""),I779))</f>
        <v/>
      </c>
      <c r="BX779" s="25" t="str">
        <f>IF(BW779="","",(IFERROR(VLOOKUP(MID(BW779,1,1),$CO$2:CS$28,3,0),0)+IFERROR(VLOOKUP(MID(BW779,2,1),CO$2:CS$28,4,0),0)+IFERROR(VLOOKUP(MID(BW779,3,1),CO$2:CS$28,5,0),0)+(ROW(BW779)/1000000000000)))</f>
        <v/>
      </c>
      <c r="BY779" s="5"/>
      <c r="BZ779" s="5">
        <v>778</v>
      </c>
      <c r="CA779" s="5" t="str">
        <f>IFERROR(VLOOKUP(BZ779,BV$2:BW1855,2,0),"")</f>
        <v/>
      </c>
      <c r="CB779" s="5"/>
      <c r="CD779" s="5"/>
      <c r="CU779" s="5" t="e">
        <f>IF(REPORTE!AH$2="si",IF(F779=VALUE(REPORTE!C$11),IF(SUM(CU780:CU$1993),CONCATENATE(INT(B779),", "),INT(B779)),""),IF(F779=VALUE(REPORTE!C$10),IF(SUM(CU780:CU$1993),CONCATENATE(INT(B779),", "),INT(B779)),""))</f>
        <v>#VALUE!</v>
      </c>
      <c r="CY779" s="5"/>
      <c r="CZ779" s="5"/>
      <c r="DA779" s="5"/>
      <c r="DB779" s="5"/>
    </row>
    <row r="780" spans="1:106" x14ac:dyDescent="0.25">
      <c r="A780" s="4" t="str">
        <f t="shared" si="154"/>
        <v/>
      </c>
      <c r="B780" s="3"/>
      <c r="L780" s="4" t="str">
        <f>IFERROR(IF(VLOOKUP(I780,I$2:L779,4,0)=0,"",VLOOKUP(I780,I$2:L779,4,0)),"")</f>
        <v/>
      </c>
      <c r="M780" s="4" t="str">
        <f>IFERROR(IF(VLOOKUP(I780,I$2:M779,5,0)=0,"",VLOOKUP(I780,I$2:M779,5,0)),"")</f>
        <v/>
      </c>
      <c r="S780"/>
      <c r="AG780" s="3"/>
      <c r="AK780" s="127" t="str">
        <f t="shared" si="152"/>
        <v/>
      </c>
      <c r="AL780" s="2" t="str">
        <f>IFERROR(IF(INDEX(AL$1:AL779,MATCH(I780,I$1:I779,0),1)=0,"",INDEX(AL$1:AL779,MATCH(I780,I$1:I779,0),1)),"")</f>
        <v/>
      </c>
      <c r="AM780" s="2" t="str">
        <f>IFERROR(IF(INDEX(AM$1:AM779,MATCH(I780,I$1:I779,0),1)=0,"",INDEX(AM$1:AM779,MATCH(I780,I$1:I779,0),1)),"")</f>
        <v/>
      </c>
      <c r="AN780" s="2" t="str">
        <f>IFERROR(IF(INDEX(AN$1:AN779,MATCH(I780,I$1:I779,0),1)=0,"",INDEX(AN$1:AN779,MATCH(I780,I$1:I779,0),1)),"")</f>
        <v/>
      </c>
      <c r="BB780" s="4"/>
      <c r="BG780" s="5"/>
      <c r="BI780" s="4"/>
      <c r="BK780" s="5"/>
      <c r="BL780" s="5"/>
      <c r="BM780" s="5" t="str">
        <f>IF(B780="","",IF(BH780="",1+(MAX(BM$2:BM779)),""))</f>
        <v/>
      </c>
      <c r="BN780" s="5" t="str">
        <f t="shared" si="155"/>
        <v/>
      </c>
      <c r="BO780" s="5" t="str">
        <f t="shared" si="156"/>
        <v/>
      </c>
      <c r="BP780" s="15" t="str">
        <f t="shared" si="157"/>
        <v/>
      </c>
      <c r="BQ780" s="29"/>
      <c r="BR780" s="16"/>
      <c r="BS780" s="5" t="str">
        <f t="shared" si="151"/>
        <v/>
      </c>
      <c r="BU780" s="5"/>
      <c r="BV780" s="5" t="str">
        <f t="shared" si="158"/>
        <v/>
      </c>
      <c r="BW780" s="5" t="str">
        <f>IF(I780="","",IFERROR(IF(VLOOKUP(I780,I$2:I779,1,0)=0,"",""),I780))</f>
        <v/>
      </c>
      <c r="BX780" s="25" t="str">
        <f>IF(BW780="","",(IFERROR(VLOOKUP(MID(BW780,1,1),$CO$2:CS$28,3,0),0)+IFERROR(VLOOKUP(MID(BW780,2,1),CO$2:CS$28,4,0),0)+IFERROR(VLOOKUP(MID(BW780,3,1),CO$2:CS$28,5,0),0)+(ROW(BW780)/1000000000000)))</f>
        <v/>
      </c>
      <c r="BY780" s="5"/>
      <c r="BZ780" s="5">
        <v>779</v>
      </c>
      <c r="CA780" s="5" t="str">
        <f>IFERROR(VLOOKUP(BZ780,BV$2:BW1856,2,0),"")</f>
        <v/>
      </c>
      <c r="CB780" s="5"/>
      <c r="CD780" s="5"/>
      <c r="CU780" s="5" t="e">
        <f>IF(REPORTE!AH$2="si",IF(F780=VALUE(REPORTE!C$11),IF(SUM(CU781:CU$1993),CONCATENATE(INT(B780),", "),INT(B780)),""),IF(F780=VALUE(REPORTE!C$10),IF(SUM(CU781:CU$1993),CONCATENATE(INT(B780),", "),INT(B780)),""))</f>
        <v>#VALUE!</v>
      </c>
      <c r="CY780" s="5"/>
      <c r="CZ780" s="5"/>
      <c r="DA780" s="5"/>
      <c r="DB780" s="5"/>
    </row>
    <row r="781" spans="1:106" x14ac:dyDescent="0.25">
      <c r="A781" s="4" t="str">
        <f t="shared" si="154"/>
        <v/>
      </c>
      <c r="B781" s="3"/>
      <c r="L781" s="4" t="str">
        <f>IFERROR(IF(VLOOKUP(I781,I$2:L780,4,0)=0,"",VLOOKUP(I781,I$2:L780,4,0)),"")</f>
        <v/>
      </c>
      <c r="M781" s="4" t="str">
        <f>IFERROR(IF(VLOOKUP(I781,I$2:M780,5,0)=0,"",VLOOKUP(I781,I$2:M780,5,0)),"")</f>
        <v/>
      </c>
      <c r="S781"/>
      <c r="AG781" s="3"/>
      <c r="AK781" s="127" t="str">
        <f t="shared" si="152"/>
        <v/>
      </c>
      <c r="AL781" s="2" t="str">
        <f>IFERROR(IF(INDEX(AL$1:AL780,MATCH(I781,I$1:I780,0),1)=0,"",INDEX(AL$1:AL780,MATCH(I781,I$1:I780,0),1)),"")</f>
        <v/>
      </c>
      <c r="AM781" s="2" t="str">
        <f>IFERROR(IF(INDEX(AM$1:AM780,MATCH(I781,I$1:I780,0),1)=0,"",INDEX(AM$1:AM780,MATCH(I781,I$1:I780,0),1)),"")</f>
        <v/>
      </c>
      <c r="AN781" s="2" t="str">
        <f>IFERROR(IF(INDEX(AN$1:AN780,MATCH(I781,I$1:I780,0),1)=0,"",INDEX(AN$1:AN780,MATCH(I781,I$1:I780,0),1)),"")</f>
        <v/>
      </c>
      <c r="BB781" s="4"/>
      <c r="BG781" s="5"/>
      <c r="BI781" s="4"/>
      <c r="BK781" s="5"/>
      <c r="BL781" s="5"/>
      <c r="BM781" s="5" t="str">
        <f>IF(B781="","",IF(BH781="",1+(MAX(BM$2:BM780)),""))</f>
        <v/>
      </c>
      <c r="BN781" s="5" t="str">
        <f t="shared" si="155"/>
        <v/>
      </c>
      <c r="BO781" s="5" t="str">
        <f t="shared" si="156"/>
        <v/>
      </c>
      <c r="BP781" s="15" t="str">
        <f t="shared" si="157"/>
        <v/>
      </c>
      <c r="BQ781" s="29"/>
      <c r="BR781" s="16"/>
      <c r="BS781" s="5" t="str">
        <f t="shared" si="151"/>
        <v/>
      </c>
      <c r="BU781" s="5"/>
      <c r="BV781" s="5" t="str">
        <f t="shared" si="158"/>
        <v/>
      </c>
      <c r="BW781" s="5" t="str">
        <f>IF(I781="","",IFERROR(IF(VLOOKUP(I781,I$2:I780,1,0)=0,"",""),I781))</f>
        <v/>
      </c>
      <c r="BX781" s="25" t="str">
        <f>IF(BW781="","",(IFERROR(VLOOKUP(MID(BW781,1,1),$CO$2:CS$28,3,0),0)+IFERROR(VLOOKUP(MID(BW781,2,1),CO$2:CS$28,4,0),0)+IFERROR(VLOOKUP(MID(BW781,3,1),CO$2:CS$28,5,0),0)+(ROW(BW781)/1000000000000)))</f>
        <v/>
      </c>
      <c r="BY781" s="5"/>
      <c r="BZ781" s="5">
        <v>780</v>
      </c>
      <c r="CA781" s="5" t="str">
        <f>IFERROR(VLOOKUP(BZ781,BV$2:BW1857,2,0),"")</f>
        <v/>
      </c>
      <c r="CB781" s="5"/>
      <c r="CD781" s="5"/>
      <c r="CU781" s="5" t="e">
        <f>IF(REPORTE!AH$2="si",IF(F781=VALUE(REPORTE!C$11),IF(SUM(CU782:CU$1993),CONCATENATE(INT(B781),", "),INT(B781)),""),IF(F781=VALUE(REPORTE!C$10),IF(SUM(CU782:CU$1993),CONCATENATE(INT(B781),", "),INT(B781)),""))</f>
        <v>#VALUE!</v>
      </c>
      <c r="CY781" s="5"/>
      <c r="CZ781" s="5"/>
      <c r="DA781" s="5"/>
      <c r="DB781" s="5"/>
    </row>
    <row r="782" spans="1:106" x14ac:dyDescent="0.25">
      <c r="A782" s="4" t="str">
        <f t="shared" si="154"/>
        <v/>
      </c>
      <c r="B782" s="3"/>
      <c r="L782" s="4" t="str">
        <f>IFERROR(IF(VLOOKUP(I782,I$2:L781,4,0)=0,"",VLOOKUP(I782,I$2:L781,4,0)),"")</f>
        <v/>
      </c>
      <c r="M782" s="4" t="str">
        <f>IFERROR(IF(VLOOKUP(I782,I$2:M781,5,0)=0,"",VLOOKUP(I782,I$2:M781,5,0)),"")</f>
        <v/>
      </c>
      <c r="S782"/>
      <c r="AG782" s="3"/>
      <c r="AK782" s="127" t="str">
        <f t="shared" si="152"/>
        <v/>
      </c>
      <c r="AL782" s="2" t="str">
        <f>IFERROR(IF(INDEX(AL$1:AL781,MATCH(I782,I$1:I781,0),1)=0,"",INDEX(AL$1:AL781,MATCH(I782,I$1:I781,0),1)),"")</f>
        <v/>
      </c>
      <c r="AM782" s="2" t="str">
        <f>IFERROR(IF(INDEX(AM$1:AM781,MATCH(I782,I$1:I781,0),1)=0,"",INDEX(AM$1:AM781,MATCH(I782,I$1:I781,0),1)),"")</f>
        <v/>
      </c>
      <c r="AN782" s="2" t="str">
        <f>IFERROR(IF(INDEX(AN$1:AN781,MATCH(I782,I$1:I781,0),1)=0,"",INDEX(AN$1:AN781,MATCH(I782,I$1:I781,0),1)),"")</f>
        <v/>
      </c>
      <c r="BB782" s="4"/>
      <c r="BG782" s="5"/>
      <c r="BI782" s="4"/>
      <c r="BK782" s="5"/>
      <c r="BL782" s="5"/>
      <c r="BM782" s="5" t="str">
        <f>IF(B782="","",IF(BH782="",1+(MAX(BM$2:BM781)),""))</f>
        <v/>
      </c>
      <c r="BN782" s="5" t="str">
        <f t="shared" si="155"/>
        <v/>
      </c>
      <c r="BO782" s="5" t="str">
        <f t="shared" si="156"/>
        <v/>
      </c>
      <c r="BP782" s="15" t="str">
        <f t="shared" si="157"/>
        <v/>
      </c>
      <c r="BQ782" s="29"/>
      <c r="BR782" s="16"/>
      <c r="BS782" s="5" t="str">
        <f t="shared" si="151"/>
        <v/>
      </c>
      <c r="BU782" s="5"/>
      <c r="BV782" s="5" t="str">
        <f t="shared" si="158"/>
        <v/>
      </c>
      <c r="BW782" s="5" t="str">
        <f>IF(I782="","",IFERROR(IF(VLOOKUP(I782,I$2:I781,1,0)=0,"",""),I782))</f>
        <v/>
      </c>
      <c r="BX782" s="25" t="str">
        <f>IF(BW782="","",(IFERROR(VLOOKUP(MID(BW782,1,1),$CO$2:CS$28,3,0),0)+IFERROR(VLOOKUP(MID(BW782,2,1),CO$2:CS$28,4,0),0)+IFERROR(VLOOKUP(MID(BW782,3,1),CO$2:CS$28,5,0),0)+(ROW(BW782)/1000000000000)))</f>
        <v/>
      </c>
      <c r="BY782" s="5"/>
      <c r="BZ782" s="5">
        <v>781</v>
      </c>
      <c r="CA782" s="5" t="str">
        <f>IFERROR(VLOOKUP(BZ782,BV$2:BW1858,2,0),"")</f>
        <v/>
      </c>
      <c r="CB782" s="5"/>
      <c r="CD782" s="5"/>
      <c r="CU782" s="5" t="e">
        <f>IF(REPORTE!AH$2="si",IF(F782=VALUE(REPORTE!C$11),IF(SUM(CU783:CU$1993),CONCATENATE(INT(B782),", "),INT(B782)),""),IF(F782=VALUE(REPORTE!C$10),IF(SUM(CU783:CU$1993),CONCATENATE(INT(B782),", "),INT(B782)),""))</f>
        <v>#VALUE!</v>
      </c>
      <c r="CY782" s="5"/>
      <c r="CZ782" s="5"/>
      <c r="DA782" s="5"/>
      <c r="DB782" s="5"/>
    </row>
    <row r="783" spans="1:106" x14ac:dyDescent="0.25">
      <c r="A783" s="4" t="str">
        <f t="shared" si="154"/>
        <v/>
      </c>
      <c r="B783" s="3"/>
      <c r="L783" s="4" t="str">
        <f>IFERROR(IF(VLOOKUP(I783,I$2:L782,4,0)=0,"",VLOOKUP(I783,I$2:L782,4,0)),"")</f>
        <v/>
      </c>
      <c r="M783" s="4" t="str">
        <f>IFERROR(IF(VLOOKUP(I783,I$2:M782,5,0)=0,"",VLOOKUP(I783,I$2:M782,5,0)),"")</f>
        <v/>
      </c>
      <c r="S783"/>
      <c r="AG783" s="3"/>
      <c r="AK783" s="127" t="str">
        <f t="shared" si="152"/>
        <v/>
      </c>
      <c r="AL783" s="2" t="str">
        <f>IFERROR(IF(INDEX(AL$1:AL782,MATCH(I783,I$1:I782,0),1)=0,"",INDEX(AL$1:AL782,MATCH(I783,I$1:I782,0),1)),"")</f>
        <v/>
      </c>
      <c r="AM783" s="2" t="str">
        <f>IFERROR(IF(INDEX(AM$1:AM782,MATCH(I783,I$1:I782,0),1)=0,"",INDEX(AM$1:AM782,MATCH(I783,I$1:I782,0),1)),"")</f>
        <v/>
      </c>
      <c r="AN783" s="2" t="str">
        <f>IFERROR(IF(INDEX(AN$1:AN782,MATCH(I783,I$1:I782,0),1)=0,"",INDEX(AN$1:AN782,MATCH(I783,I$1:I782,0),1)),"")</f>
        <v/>
      </c>
      <c r="BB783" s="4"/>
      <c r="BG783" s="5"/>
      <c r="BI783" s="4"/>
      <c r="BK783" s="5"/>
      <c r="BL783" s="5"/>
      <c r="BM783" s="5" t="str">
        <f>IF(B783="","",IF(BH783="",1+(MAX(BM$2:BM782)),""))</f>
        <v/>
      </c>
      <c r="BN783" s="5" t="str">
        <f t="shared" si="155"/>
        <v/>
      </c>
      <c r="BO783" s="5" t="str">
        <f t="shared" si="156"/>
        <v/>
      </c>
      <c r="BP783" s="15" t="str">
        <f t="shared" si="157"/>
        <v/>
      </c>
      <c r="BQ783" s="29"/>
      <c r="BR783" s="16"/>
      <c r="BS783" s="5" t="str">
        <f t="shared" si="151"/>
        <v/>
      </c>
      <c r="BU783" s="5"/>
      <c r="BV783" s="5" t="str">
        <f t="shared" si="158"/>
        <v/>
      </c>
      <c r="BW783" s="5" t="str">
        <f>IF(I783="","",IFERROR(IF(VLOOKUP(I783,I$2:I782,1,0)=0,"",""),I783))</f>
        <v/>
      </c>
      <c r="BX783" s="25" t="str">
        <f>IF(BW783="","",(IFERROR(VLOOKUP(MID(BW783,1,1),$CO$2:CS$28,3,0),0)+IFERROR(VLOOKUP(MID(BW783,2,1),CO$2:CS$28,4,0),0)+IFERROR(VLOOKUP(MID(BW783,3,1),CO$2:CS$28,5,0),0)+(ROW(BW783)/1000000000000)))</f>
        <v/>
      </c>
      <c r="BY783" s="5"/>
      <c r="BZ783" s="5">
        <v>782</v>
      </c>
      <c r="CA783" s="5" t="str">
        <f>IFERROR(VLOOKUP(BZ783,BV$2:BW1859,2,0),"")</f>
        <v/>
      </c>
      <c r="CB783" s="5"/>
      <c r="CD783" s="5"/>
      <c r="CU783" s="5" t="e">
        <f>IF(REPORTE!AH$2="si",IF(F783=VALUE(REPORTE!C$11),IF(SUM(CU784:CU$1993),CONCATENATE(INT(B783),", "),INT(B783)),""),IF(F783=VALUE(REPORTE!C$10),IF(SUM(CU784:CU$1993),CONCATENATE(INT(B783),", "),INT(B783)),""))</f>
        <v>#VALUE!</v>
      </c>
      <c r="CY783" s="5"/>
      <c r="CZ783" s="5"/>
      <c r="DA783" s="5"/>
      <c r="DB783" s="5"/>
    </row>
    <row r="784" spans="1:106" x14ac:dyDescent="0.25">
      <c r="A784" s="4" t="str">
        <f t="shared" si="154"/>
        <v/>
      </c>
      <c r="B784" s="3"/>
      <c r="L784" s="4" t="str">
        <f>IFERROR(IF(VLOOKUP(I784,I$2:L783,4,0)=0,"",VLOOKUP(I784,I$2:L783,4,0)),"")</f>
        <v/>
      </c>
      <c r="M784" s="4" t="str">
        <f>IFERROR(IF(VLOOKUP(I784,I$2:M783,5,0)=0,"",VLOOKUP(I784,I$2:M783,5,0)),"")</f>
        <v/>
      </c>
      <c r="S784"/>
      <c r="AG784" s="3"/>
      <c r="AK784" s="127" t="str">
        <f t="shared" si="152"/>
        <v/>
      </c>
      <c r="AL784" s="2" t="str">
        <f>IFERROR(IF(INDEX(AL$1:AL783,MATCH(I784,I$1:I783,0),1)=0,"",INDEX(AL$1:AL783,MATCH(I784,I$1:I783,0),1)),"")</f>
        <v/>
      </c>
      <c r="AM784" s="2" t="str">
        <f>IFERROR(IF(INDEX(AM$1:AM783,MATCH(I784,I$1:I783,0),1)=0,"",INDEX(AM$1:AM783,MATCH(I784,I$1:I783,0),1)),"")</f>
        <v/>
      </c>
      <c r="AN784" s="2" t="str">
        <f>IFERROR(IF(INDEX(AN$1:AN783,MATCH(I784,I$1:I783,0),1)=0,"",INDEX(AN$1:AN783,MATCH(I784,I$1:I783,0),1)),"")</f>
        <v/>
      </c>
      <c r="BB784" s="4"/>
      <c r="BG784" s="5"/>
      <c r="BI784" s="4"/>
      <c r="BK784" s="5"/>
      <c r="BL784" s="5"/>
      <c r="BM784" s="5" t="str">
        <f>IF(B784="","",IF(BH784="",1+(MAX(BM$2:BM783)),""))</f>
        <v/>
      </c>
      <c r="BN784" s="5" t="str">
        <f t="shared" si="155"/>
        <v/>
      </c>
      <c r="BO784" s="5" t="str">
        <f t="shared" si="156"/>
        <v/>
      </c>
      <c r="BP784" s="15" t="str">
        <f t="shared" si="157"/>
        <v/>
      </c>
      <c r="BQ784" s="29"/>
      <c r="BR784" s="16"/>
      <c r="BS784" s="5" t="str">
        <f t="shared" si="151"/>
        <v/>
      </c>
      <c r="BU784" s="5"/>
      <c r="BV784" s="5" t="str">
        <f t="shared" si="158"/>
        <v/>
      </c>
      <c r="BW784" s="5" t="str">
        <f>IF(I784="","",IFERROR(IF(VLOOKUP(I784,I$2:I783,1,0)=0,"",""),I784))</f>
        <v/>
      </c>
      <c r="BX784" s="25" t="str">
        <f>IF(BW784="","",(IFERROR(VLOOKUP(MID(BW784,1,1),$CO$2:CS$28,3,0),0)+IFERROR(VLOOKUP(MID(BW784,2,1),CO$2:CS$28,4,0),0)+IFERROR(VLOOKUP(MID(BW784,3,1),CO$2:CS$28,5,0),0)+(ROW(BW784)/1000000000000)))</f>
        <v/>
      </c>
      <c r="BY784" s="5"/>
      <c r="BZ784" s="5">
        <v>783</v>
      </c>
      <c r="CA784" s="5" t="str">
        <f>IFERROR(VLOOKUP(BZ784,BV$2:BW1860,2,0),"")</f>
        <v/>
      </c>
      <c r="CB784" s="5"/>
      <c r="CD784" s="5"/>
      <c r="CU784" s="5" t="e">
        <f>IF(REPORTE!AH$2="si",IF(F784=VALUE(REPORTE!C$11),IF(SUM(CU785:CU$1993),CONCATENATE(INT(B784),", "),INT(B784)),""),IF(F784=VALUE(REPORTE!C$10),IF(SUM(CU785:CU$1993),CONCATENATE(INT(B784),", "),INT(B784)),""))</f>
        <v>#VALUE!</v>
      </c>
      <c r="CY784" s="5"/>
      <c r="CZ784" s="5"/>
      <c r="DA784" s="5"/>
      <c r="DB784" s="5"/>
    </row>
    <row r="785" spans="1:106" x14ac:dyDescent="0.25">
      <c r="A785" s="4" t="str">
        <f t="shared" si="154"/>
        <v/>
      </c>
      <c r="B785" s="3"/>
      <c r="L785" s="4" t="str">
        <f>IFERROR(IF(VLOOKUP(I785,I$2:L784,4,0)=0,"",VLOOKUP(I785,I$2:L784,4,0)),"")</f>
        <v/>
      </c>
      <c r="M785" s="4" t="str">
        <f>IFERROR(IF(VLOOKUP(I785,I$2:M784,5,0)=0,"",VLOOKUP(I785,I$2:M784,5,0)),"")</f>
        <v/>
      </c>
      <c r="S785"/>
      <c r="AG785" s="3"/>
      <c r="AK785" s="127" t="str">
        <f t="shared" si="152"/>
        <v/>
      </c>
      <c r="AL785" s="2" t="str">
        <f>IFERROR(IF(INDEX(AL$1:AL784,MATCH(I785,I$1:I784,0),1)=0,"",INDEX(AL$1:AL784,MATCH(I785,I$1:I784,0),1)),"")</f>
        <v/>
      </c>
      <c r="AM785" s="2" t="str">
        <f>IFERROR(IF(INDEX(AM$1:AM784,MATCH(I785,I$1:I784,0),1)=0,"",INDEX(AM$1:AM784,MATCH(I785,I$1:I784,0),1)),"")</f>
        <v/>
      </c>
      <c r="AN785" s="2" t="str">
        <f>IFERROR(IF(INDEX(AN$1:AN784,MATCH(I785,I$1:I784,0),1)=0,"",INDEX(AN$1:AN784,MATCH(I785,I$1:I784,0),1)),"")</f>
        <v/>
      </c>
      <c r="BB785" s="4"/>
      <c r="BG785" s="5"/>
      <c r="BI785" s="4"/>
      <c r="BK785" s="5"/>
      <c r="BL785" s="5"/>
      <c r="BM785" s="5" t="str">
        <f>IF(B785="","",IF(BH785="",1+(MAX(BM$2:BM784)),""))</f>
        <v/>
      </c>
      <c r="BN785" s="5" t="str">
        <f t="shared" si="155"/>
        <v/>
      </c>
      <c r="BO785" s="5" t="str">
        <f t="shared" si="156"/>
        <v/>
      </c>
      <c r="BP785" s="15" t="str">
        <f t="shared" si="157"/>
        <v/>
      </c>
      <c r="BQ785" s="29"/>
      <c r="BR785" s="16"/>
      <c r="BS785" s="5" t="str">
        <f t="shared" si="151"/>
        <v/>
      </c>
      <c r="BU785" s="5"/>
      <c r="BV785" s="5" t="str">
        <f t="shared" si="158"/>
        <v/>
      </c>
      <c r="BW785" s="5" t="str">
        <f>IF(I785="","",IFERROR(IF(VLOOKUP(I785,I$2:I784,1,0)=0,"",""),I785))</f>
        <v/>
      </c>
      <c r="BX785" s="25" t="str">
        <f>IF(BW785="","",(IFERROR(VLOOKUP(MID(BW785,1,1),$CO$2:CS$28,3,0),0)+IFERROR(VLOOKUP(MID(BW785,2,1),CO$2:CS$28,4,0),0)+IFERROR(VLOOKUP(MID(BW785,3,1),CO$2:CS$28,5,0),0)+(ROW(BW785)/1000000000000)))</f>
        <v/>
      </c>
      <c r="BY785" s="5"/>
      <c r="BZ785" s="5">
        <v>784</v>
      </c>
      <c r="CA785" s="5" t="str">
        <f>IFERROR(VLOOKUP(BZ785,BV$2:BW1861,2,0),"")</f>
        <v/>
      </c>
      <c r="CB785" s="5"/>
      <c r="CD785" s="5"/>
      <c r="CU785" s="5" t="e">
        <f>IF(REPORTE!AH$2="si",IF(F785=VALUE(REPORTE!C$11),IF(SUM(CU786:CU$1993),CONCATENATE(INT(B785),", "),INT(B785)),""),IF(F785=VALUE(REPORTE!C$10),IF(SUM(CU786:CU$1993),CONCATENATE(INT(B785),", "),INT(B785)),""))</f>
        <v>#VALUE!</v>
      </c>
      <c r="CY785" s="5"/>
      <c r="CZ785" s="5"/>
      <c r="DA785" s="5"/>
      <c r="DB785" s="5"/>
    </row>
    <row r="786" spans="1:106" x14ac:dyDescent="0.25">
      <c r="A786" s="4" t="str">
        <f t="shared" si="154"/>
        <v/>
      </c>
      <c r="B786" s="3"/>
      <c r="L786" s="4" t="str">
        <f>IFERROR(IF(VLOOKUP(I786,I$2:L785,4,0)=0,"",VLOOKUP(I786,I$2:L785,4,0)),"")</f>
        <v/>
      </c>
      <c r="M786" s="4" t="str">
        <f>IFERROR(IF(VLOOKUP(I786,I$2:M785,5,0)=0,"",VLOOKUP(I786,I$2:M785,5,0)),"")</f>
        <v/>
      </c>
      <c r="S786"/>
      <c r="AG786" s="3"/>
      <c r="AK786" s="127" t="str">
        <f t="shared" si="152"/>
        <v/>
      </c>
      <c r="AL786" s="2" t="str">
        <f>IFERROR(IF(INDEX(AL$1:AL785,MATCH(I786,I$1:I785,0),1)=0,"",INDEX(AL$1:AL785,MATCH(I786,I$1:I785,0),1)),"")</f>
        <v/>
      </c>
      <c r="AM786" s="2" t="str">
        <f>IFERROR(IF(INDEX(AM$1:AM785,MATCH(I786,I$1:I785,0),1)=0,"",INDEX(AM$1:AM785,MATCH(I786,I$1:I785,0),1)),"")</f>
        <v/>
      </c>
      <c r="AN786" s="2" t="str">
        <f>IFERROR(IF(INDEX(AN$1:AN785,MATCH(I786,I$1:I785,0),1)=0,"",INDEX(AN$1:AN785,MATCH(I786,I$1:I785,0),1)),"")</f>
        <v/>
      </c>
      <c r="BB786" s="4"/>
      <c r="BG786" s="5"/>
      <c r="BI786" s="4"/>
      <c r="BK786" s="5"/>
      <c r="BL786" s="5"/>
      <c r="BM786" s="5" t="str">
        <f>IF(B786="","",IF(BH786="",1+(MAX(BM$2:BM785)),""))</f>
        <v/>
      </c>
      <c r="BN786" s="5" t="str">
        <f t="shared" si="155"/>
        <v/>
      </c>
      <c r="BO786" s="5" t="str">
        <f t="shared" si="156"/>
        <v/>
      </c>
      <c r="BP786" s="15" t="str">
        <f t="shared" si="157"/>
        <v/>
      </c>
      <c r="BQ786" s="29"/>
      <c r="BR786" s="16"/>
      <c r="BS786" s="5" t="str">
        <f t="shared" si="151"/>
        <v/>
      </c>
      <c r="BU786" s="5"/>
      <c r="BV786" s="5" t="str">
        <f t="shared" si="158"/>
        <v/>
      </c>
      <c r="BW786" s="5" t="str">
        <f>IF(I786="","",IFERROR(IF(VLOOKUP(I786,I$2:I785,1,0)=0,"",""),I786))</f>
        <v/>
      </c>
      <c r="BX786" s="25" t="str">
        <f>IF(BW786="","",(IFERROR(VLOOKUP(MID(BW786,1,1),$CO$2:CS$28,3,0),0)+IFERROR(VLOOKUP(MID(BW786,2,1),CO$2:CS$28,4,0),0)+IFERROR(VLOOKUP(MID(BW786,3,1),CO$2:CS$28,5,0),0)+(ROW(BW786)/1000000000000)))</f>
        <v/>
      </c>
      <c r="BY786" s="5"/>
      <c r="BZ786" s="5">
        <v>785</v>
      </c>
      <c r="CA786" s="5" t="str">
        <f>IFERROR(VLOOKUP(BZ786,BV$2:BW1862,2,0),"")</f>
        <v/>
      </c>
      <c r="CB786" s="5"/>
      <c r="CD786" s="5"/>
      <c r="CU786" s="5" t="e">
        <f>IF(REPORTE!AH$2="si",IF(F786=VALUE(REPORTE!C$11),IF(SUM(CU787:CU$1993),CONCATENATE(INT(B786),", "),INT(B786)),""),IF(F786=VALUE(REPORTE!C$10),IF(SUM(CU787:CU$1993),CONCATENATE(INT(B786),", "),INT(B786)),""))</f>
        <v>#VALUE!</v>
      </c>
      <c r="CY786" s="5"/>
      <c r="CZ786" s="5"/>
      <c r="DA786" s="5"/>
      <c r="DB786" s="5"/>
    </row>
    <row r="787" spans="1:106" x14ac:dyDescent="0.25">
      <c r="A787" s="4" t="str">
        <f t="shared" si="154"/>
        <v/>
      </c>
      <c r="B787" s="3"/>
      <c r="L787" s="4" t="str">
        <f>IFERROR(IF(VLOOKUP(I787,I$2:L786,4,0)=0,"",VLOOKUP(I787,I$2:L786,4,0)),"")</f>
        <v/>
      </c>
      <c r="M787" s="4" t="str">
        <f>IFERROR(IF(VLOOKUP(I787,I$2:M786,5,0)=0,"",VLOOKUP(I787,I$2:M786,5,0)),"")</f>
        <v/>
      </c>
      <c r="S787"/>
      <c r="AG787" s="3"/>
      <c r="AK787" s="127" t="str">
        <f t="shared" si="152"/>
        <v/>
      </c>
      <c r="AL787" s="2" t="str">
        <f>IFERROR(IF(INDEX(AL$1:AL786,MATCH(I787,I$1:I786,0),1)=0,"",INDEX(AL$1:AL786,MATCH(I787,I$1:I786,0),1)),"")</f>
        <v/>
      </c>
      <c r="AM787" s="2" t="str">
        <f>IFERROR(IF(INDEX(AM$1:AM786,MATCH(I787,I$1:I786,0),1)=0,"",INDEX(AM$1:AM786,MATCH(I787,I$1:I786,0),1)),"")</f>
        <v/>
      </c>
      <c r="AN787" s="2" t="str">
        <f>IFERROR(IF(INDEX(AN$1:AN786,MATCH(I787,I$1:I786,0),1)=0,"",INDEX(AN$1:AN786,MATCH(I787,I$1:I786,0),1)),"")</f>
        <v/>
      </c>
      <c r="BB787" s="4"/>
      <c r="BG787" s="5"/>
      <c r="BI787" s="4"/>
      <c r="BK787" s="5"/>
      <c r="BL787" s="5"/>
      <c r="BM787" s="5" t="str">
        <f>IF(B787="","",IF(BH787="",1+(MAX(BM$2:BM786)),""))</f>
        <v/>
      </c>
      <c r="BN787" s="5" t="str">
        <f t="shared" si="155"/>
        <v/>
      </c>
      <c r="BO787" s="5" t="str">
        <f t="shared" si="156"/>
        <v/>
      </c>
      <c r="BP787" s="15" t="str">
        <f t="shared" si="157"/>
        <v/>
      </c>
      <c r="BQ787" s="29"/>
      <c r="BR787" s="16"/>
      <c r="BS787" s="5" t="str">
        <f t="shared" si="151"/>
        <v/>
      </c>
      <c r="BU787" s="5"/>
      <c r="BV787" s="5" t="str">
        <f t="shared" si="158"/>
        <v/>
      </c>
      <c r="BW787" s="5" t="str">
        <f>IF(I787="","",IFERROR(IF(VLOOKUP(I787,I$2:I786,1,0)=0,"",""),I787))</f>
        <v/>
      </c>
      <c r="BX787" s="25" t="str">
        <f>IF(BW787="","",(IFERROR(VLOOKUP(MID(BW787,1,1),$CO$2:CS$28,3,0),0)+IFERROR(VLOOKUP(MID(BW787,2,1),CO$2:CS$28,4,0),0)+IFERROR(VLOOKUP(MID(BW787,3,1),CO$2:CS$28,5,0),0)+(ROW(BW787)/1000000000000)))</f>
        <v/>
      </c>
      <c r="BY787" s="5"/>
      <c r="BZ787" s="5">
        <v>786</v>
      </c>
      <c r="CA787" s="5" t="str">
        <f>IFERROR(VLOOKUP(BZ787,BV$2:BW1863,2,0),"")</f>
        <v/>
      </c>
      <c r="CB787" s="5"/>
      <c r="CD787" s="5"/>
      <c r="CU787" s="5" t="e">
        <f>IF(REPORTE!AH$2="si",IF(F787=VALUE(REPORTE!C$11),IF(SUM(CU788:CU$1993),CONCATENATE(INT(B787),", "),INT(B787)),""),IF(F787=VALUE(REPORTE!C$10),IF(SUM(CU788:CU$1993),CONCATENATE(INT(B787),", "),INT(B787)),""))</f>
        <v>#VALUE!</v>
      </c>
      <c r="CY787" s="5"/>
      <c r="CZ787" s="5"/>
      <c r="DA787" s="5"/>
      <c r="DB787" s="5"/>
    </row>
    <row r="788" spans="1:106" x14ac:dyDescent="0.25">
      <c r="A788" s="4" t="str">
        <f t="shared" si="154"/>
        <v/>
      </c>
      <c r="B788" s="3"/>
      <c r="L788" s="4" t="str">
        <f>IFERROR(IF(VLOOKUP(I788,I$2:L787,4,0)=0,"",VLOOKUP(I788,I$2:L787,4,0)),"")</f>
        <v/>
      </c>
      <c r="M788" s="4" t="str">
        <f>IFERROR(IF(VLOOKUP(I788,I$2:M787,5,0)=0,"",VLOOKUP(I788,I$2:M787,5,0)),"")</f>
        <v/>
      </c>
      <c r="S788"/>
      <c r="AG788" s="3"/>
      <c r="AK788" s="127" t="str">
        <f t="shared" si="152"/>
        <v/>
      </c>
      <c r="AL788" s="2" t="str">
        <f>IFERROR(IF(INDEX(AL$1:AL787,MATCH(I788,I$1:I787,0),1)=0,"",INDEX(AL$1:AL787,MATCH(I788,I$1:I787,0),1)),"")</f>
        <v/>
      </c>
      <c r="AM788" s="2" t="str">
        <f>IFERROR(IF(INDEX(AM$1:AM787,MATCH(I788,I$1:I787,0),1)=0,"",INDEX(AM$1:AM787,MATCH(I788,I$1:I787,0),1)),"")</f>
        <v/>
      </c>
      <c r="AN788" s="2" t="str">
        <f>IFERROR(IF(INDEX(AN$1:AN787,MATCH(I788,I$1:I787,0),1)=0,"",INDEX(AN$1:AN787,MATCH(I788,I$1:I787,0),1)),"")</f>
        <v/>
      </c>
      <c r="BB788" s="4"/>
      <c r="BG788" s="5"/>
      <c r="BI788" s="4"/>
      <c r="BK788" s="5"/>
      <c r="BL788" s="5"/>
      <c r="BM788" s="5" t="str">
        <f>IF(B788="","",IF(BH788="",1+(MAX(BM$2:BM787)),""))</f>
        <v/>
      </c>
      <c r="BN788" s="5" t="str">
        <f t="shared" si="155"/>
        <v/>
      </c>
      <c r="BO788" s="5" t="str">
        <f t="shared" si="156"/>
        <v/>
      </c>
      <c r="BP788" s="15" t="str">
        <f t="shared" si="157"/>
        <v/>
      </c>
      <c r="BQ788" s="29"/>
      <c r="BR788" s="16"/>
      <c r="BS788" s="5" t="str">
        <f t="shared" si="151"/>
        <v/>
      </c>
      <c r="BU788" s="5"/>
      <c r="BV788" s="5" t="str">
        <f t="shared" si="158"/>
        <v/>
      </c>
      <c r="BW788" s="5" t="str">
        <f>IF(I788="","",IFERROR(IF(VLOOKUP(I788,I$2:I787,1,0)=0,"",""),I788))</f>
        <v/>
      </c>
      <c r="BX788" s="25" t="str">
        <f>IF(BW788="","",(IFERROR(VLOOKUP(MID(BW788,1,1),$CO$2:CS$28,3,0),0)+IFERROR(VLOOKUP(MID(BW788,2,1),CO$2:CS$28,4,0),0)+IFERROR(VLOOKUP(MID(BW788,3,1),CO$2:CS$28,5,0),0)+(ROW(BW788)/1000000000000)))</f>
        <v/>
      </c>
      <c r="BY788" s="5"/>
      <c r="BZ788" s="5">
        <v>787</v>
      </c>
      <c r="CA788" s="5" t="str">
        <f>IFERROR(VLOOKUP(BZ788,BV$2:BW1864,2,0),"")</f>
        <v/>
      </c>
      <c r="CB788" s="5"/>
      <c r="CD788" s="5"/>
      <c r="CU788" s="5" t="e">
        <f>IF(REPORTE!AH$2="si",IF(F788=VALUE(REPORTE!C$11),IF(SUM(CU789:CU$1993),CONCATENATE(INT(B788),", "),INT(B788)),""),IF(F788=VALUE(REPORTE!C$10),IF(SUM(CU789:CU$1993),CONCATENATE(INT(B788),", "),INT(B788)),""))</f>
        <v>#VALUE!</v>
      </c>
      <c r="CY788" s="5"/>
      <c r="CZ788" s="5"/>
      <c r="DA788" s="5"/>
      <c r="DB788" s="5"/>
    </row>
    <row r="789" spans="1:106" x14ac:dyDescent="0.25">
      <c r="A789" s="4" t="str">
        <f t="shared" si="154"/>
        <v/>
      </c>
      <c r="B789" s="3"/>
      <c r="L789" s="4" t="str">
        <f>IFERROR(IF(VLOOKUP(I789,I$2:L788,4,0)=0,"",VLOOKUP(I789,I$2:L788,4,0)),"")</f>
        <v/>
      </c>
      <c r="M789" s="4" t="str">
        <f>IFERROR(IF(VLOOKUP(I789,I$2:M788,5,0)=0,"",VLOOKUP(I789,I$2:M788,5,0)),"")</f>
        <v/>
      </c>
      <c r="S789"/>
      <c r="AG789" s="3"/>
      <c r="AK789" s="127" t="str">
        <f t="shared" si="152"/>
        <v/>
      </c>
      <c r="AL789" s="2" t="str">
        <f>IFERROR(IF(INDEX(AL$1:AL788,MATCH(I789,I$1:I788,0),1)=0,"",INDEX(AL$1:AL788,MATCH(I789,I$1:I788,0),1)),"")</f>
        <v/>
      </c>
      <c r="AM789" s="2" t="str">
        <f>IFERROR(IF(INDEX(AM$1:AM788,MATCH(I789,I$1:I788,0),1)=0,"",INDEX(AM$1:AM788,MATCH(I789,I$1:I788,0),1)),"")</f>
        <v/>
      </c>
      <c r="AN789" s="2" t="str">
        <f>IFERROR(IF(INDEX(AN$1:AN788,MATCH(I789,I$1:I788,0),1)=0,"",INDEX(AN$1:AN788,MATCH(I789,I$1:I788,0),1)),"")</f>
        <v/>
      </c>
      <c r="BB789" s="4"/>
      <c r="BG789" s="5"/>
      <c r="BI789" s="4"/>
      <c r="BK789" s="5"/>
      <c r="BL789" s="5"/>
      <c r="BM789" s="5" t="str">
        <f>IF(B789="","",IF(BH789="",1+(MAX(BM$2:BM788)),""))</f>
        <v/>
      </c>
      <c r="BN789" s="5" t="str">
        <f t="shared" si="155"/>
        <v/>
      </c>
      <c r="BO789" s="5" t="str">
        <f t="shared" si="156"/>
        <v/>
      </c>
      <c r="BP789" s="15" t="str">
        <f t="shared" si="157"/>
        <v/>
      </c>
      <c r="BQ789" s="29"/>
      <c r="BR789" s="16"/>
      <c r="BS789" s="5" t="str">
        <f t="shared" si="151"/>
        <v/>
      </c>
      <c r="BU789" s="5"/>
      <c r="BV789" s="5" t="str">
        <f t="shared" si="158"/>
        <v/>
      </c>
      <c r="BW789" s="5" t="str">
        <f>IF(I789="","",IFERROR(IF(VLOOKUP(I789,I$2:I788,1,0)=0,"",""),I789))</f>
        <v/>
      </c>
      <c r="BX789" s="25" t="str">
        <f>IF(BW789="","",(IFERROR(VLOOKUP(MID(BW789,1,1),$CO$2:CS$28,3,0),0)+IFERROR(VLOOKUP(MID(BW789,2,1),CO$2:CS$28,4,0),0)+IFERROR(VLOOKUP(MID(BW789,3,1),CO$2:CS$28,5,0),0)+(ROW(BW789)/1000000000000)))</f>
        <v/>
      </c>
      <c r="BY789" s="5"/>
      <c r="BZ789" s="5">
        <v>788</v>
      </c>
      <c r="CA789" s="5" t="str">
        <f>IFERROR(VLOOKUP(BZ789,BV$2:BW1865,2,0),"")</f>
        <v/>
      </c>
      <c r="CB789" s="5"/>
      <c r="CD789" s="5"/>
      <c r="CU789" s="5" t="e">
        <f>IF(REPORTE!AH$2="si",IF(F789=VALUE(REPORTE!C$11),IF(SUM(CU790:CU$1993),CONCATENATE(INT(B789),", "),INT(B789)),""),IF(F789=VALUE(REPORTE!C$10),IF(SUM(CU790:CU$1993),CONCATENATE(INT(B789),", "),INT(B789)),""))</f>
        <v>#VALUE!</v>
      </c>
      <c r="CY789" s="5"/>
      <c r="CZ789" s="5"/>
      <c r="DA789" s="5"/>
      <c r="DB789" s="5"/>
    </row>
    <row r="790" spans="1:106" x14ac:dyDescent="0.25">
      <c r="A790" s="4" t="str">
        <f t="shared" si="154"/>
        <v/>
      </c>
      <c r="B790" s="3"/>
      <c r="L790" s="4" t="str">
        <f>IFERROR(IF(VLOOKUP(I790,I$2:L789,4,0)=0,"",VLOOKUP(I790,I$2:L789,4,0)),"")</f>
        <v/>
      </c>
      <c r="M790" s="4" t="str">
        <f>IFERROR(IF(VLOOKUP(I790,I$2:M789,5,0)=0,"",VLOOKUP(I790,I$2:M789,5,0)),"")</f>
        <v/>
      </c>
      <c r="S790"/>
      <c r="AG790" s="3"/>
      <c r="AK790" s="127" t="str">
        <f t="shared" si="152"/>
        <v/>
      </c>
      <c r="AL790" s="2" t="str">
        <f>IFERROR(IF(INDEX(AL$1:AL789,MATCH(I790,I$1:I789,0),1)=0,"",INDEX(AL$1:AL789,MATCH(I790,I$1:I789,0),1)),"")</f>
        <v/>
      </c>
      <c r="AM790" s="2" t="str">
        <f>IFERROR(IF(INDEX(AM$1:AM789,MATCH(I790,I$1:I789,0),1)=0,"",INDEX(AM$1:AM789,MATCH(I790,I$1:I789,0),1)),"")</f>
        <v/>
      </c>
      <c r="AN790" s="2" t="str">
        <f>IFERROR(IF(INDEX(AN$1:AN789,MATCH(I790,I$1:I789,0),1)=0,"",INDEX(AN$1:AN789,MATCH(I790,I$1:I789,0),1)),"")</f>
        <v/>
      </c>
      <c r="BB790" s="4"/>
      <c r="BG790" s="5"/>
      <c r="BI790" s="4"/>
      <c r="BK790" s="5"/>
      <c r="BL790" s="5"/>
      <c r="BM790" s="5" t="str">
        <f>IF(B790="","",IF(BH790="",1+(MAX(BM$2:BM789)),""))</f>
        <v/>
      </c>
      <c r="BN790" s="5" t="str">
        <f t="shared" si="155"/>
        <v/>
      </c>
      <c r="BO790" s="5" t="str">
        <f t="shared" si="156"/>
        <v/>
      </c>
      <c r="BP790" s="15" t="str">
        <f t="shared" si="157"/>
        <v/>
      </c>
      <c r="BQ790" s="29"/>
      <c r="BR790" s="16"/>
      <c r="BS790" s="5" t="str">
        <f t="shared" ref="BS790:BS853" si="159">CONCATENATE(AR790,AS790,AT790,AU790,AV790)</f>
        <v/>
      </c>
      <c r="BU790" s="5"/>
      <c r="BV790" s="5" t="str">
        <f t="shared" si="158"/>
        <v/>
      </c>
      <c r="BW790" s="5" t="str">
        <f>IF(I790="","",IFERROR(IF(VLOOKUP(I790,I$2:I789,1,0)=0,"",""),I790))</f>
        <v/>
      </c>
      <c r="BX790" s="25" t="str">
        <f>IF(BW790="","",(IFERROR(VLOOKUP(MID(BW790,1,1),$CO$2:CS$28,3,0),0)+IFERROR(VLOOKUP(MID(BW790,2,1),CO$2:CS$28,4,0),0)+IFERROR(VLOOKUP(MID(BW790,3,1),CO$2:CS$28,5,0),0)+(ROW(BW790)/1000000000000)))</f>
        <v/>
      </c>
      <c r="BY790" s="5"/>
      <c r="BZ790" s="5">
        <v>789</v>
      </c>
      <c r="CA790" s="5" t="str">
        <f>IFERROR(VLOOKUP(BZ790,BV$2:BW1866,2,0),"")</f>
        <v/>
      </c>
      <c r="CB790" s="5"/>
      <c r="CD790" s="5"/>
      <c r="CU790" s="5" t="e">
        <f>IF(REPORTE!AH$2="si",IF(F790=VALUE(REPORTE!C$11),IF(SUM(CU791:CU$1993),CONCATENATE(INT(B790),", "),INT(B790)),""),IF(F790=VALUE(REPORTE!C$10),IF(SUM(CU791:CU$1993),CONCATENATE(INT(B790),", "),INT(B790)),""))</f>
        <v>#VALUE!</v>
      </c>
      <c r="CY790" s="5"/>
      <c r="CZ790" s="5"/>
      <c r="DA790" s="5"/>
      <c r="DB790" s="5"/>
    </row>
    <row r="791" spans="1:106" x14ac:dyDescent="0.25">
      <c r="A791" s="4" t="str">
        <f t="shared" si="154"/>
        <v/>
      </c>
      <c r="B791" s="3"/>
      <c r="L791" s="4" t="str">
        <f>IFERROR(IF(VLOOKUP(I791,I$2:L790,4,0)=0,"",VLOOKUP(I791,I$2:L790,4,0)),"")</f>
        <v/>
      </c>
      <c r="M791" s="4" t="str">
        <f>IFERROR(IF(VLOOKUP(I791,I$2:M790,5,0)=0,"",VLOOKUP(I791,I$2:M790,5,0)),"")</f>
        <v/>
      </c>
      <c r="S791"/>
      <c r="AG791" s="3"/>
      <c r="AK791" s="127" t="str">
        <f t="shared" si="152"/>
        <v/>
      </c>
      <c r="AL791" s="2" t="str">
        <f>IFERROR(IF(INDEX(AL$1:AL790,MATCH(I791,I$1:I790,0),1)=0,"",INDEX(AL$1:AL790,MATCH(I791,I$1:I790,0),1)),"")</f>
        <v/>
      </c>
      <c r="AM791" s="2" t="str">
        <f>IFERROR(IF(INDEX(AM$1:AM790,MATCH(I791,I$1:I790,0),1)=0,"",INDEX(AM$1:AM790,MATCH(I791,I$1:I790,0),1)),"")</f>
        <v/>
      </c>
      <c r="AN791" s="2" t="str">
        <f>IFERROR(IF(INDEX(AN$1:AN790,MATCH(I791,I$1:I790,0),1)=0,"",INDEX(AN$1:AN790,MATCH(I791,I$1:I790,0),1)),"")</f>
        <v/>
      </c>
      <c r="BB791" s="4"/>
      <c r="BG791" s="5"/>
      <c r="BI791" s="4"/>
      <c r="BK791" s="5"/>
      <c r="BL791" s="5"/>
      <c r="BM791" s="5" t="str">
        <f>IF(B791="","",IF(BH791="",1+(MAX(BM$2:BM790)),""))</f>
        <v/>
      </c>
      <c r="BN791" s="5" t="str">
        <f t="shared" si="155"/>
        <v/>
      </c>
      <c r="BO791" s="5" t="str">
        <f t="shared" si="156"/>
        <v/>
      </c>
      <c r="BP791" s="15" t="str">
        <f t="shared" si="157"/>
        <v/>
      </c>
      <c r="BQ791" s="29"/>
      <c r="BR791" s="16"/>
      <c r="BS791" s="5" t="str">
        <f t="shared" si="159"/>
        <v/>
      </c>
      <c r="BU791" s="5"/>
      <c r="BV791" s="5" t="str">
        <f t="shared" si="158"/>
        <v/>
      </c>
      <c r="BW791" s="5" t="str">
        <f>IF(I791="","",IFERROR(IF(VLOOKUP(I791,I$2:I790,1,0)=0,"",""),I791))</f>
        <v/>
      </c>
      <c r="BX791" s="25" t="str">
        <f>IF(BW791="","",(IFERROR(VLOOKUP(MID(BW791,1,1),$CO$2:CS$28,3,0),0)+IFERROR(VLOOKUP(MID(BW791,2,1),CO$2:CS$28,4,0),0)+IFERROR(VLOOKUP(MID(BW791,3,1),CO$2:CS$28,5,0),0)+(ROW(BW791)/1000000000000)))</f>
        <v/>
      </c>
      <c r="BY791" s="5"/>
      <c r="BZ791" s="5">
        <v>790</v>
      </c>
      <c r="CA791" s="5" t="str">
        <f>IFERROR(VLOOKUP(BZ791,BV$2:BW1867,2,0),"")</f>
        <v/>
      </c>
      <c r="CB791" s="5"/>
      <c r="CD791" s="5"/>
      <c r="CU791" s="5" t="e">
        <f>IF(REPORTE!AH$2="si",IF(F791=VALUE(REPORTE!C$11),IF(SUM(CU792:CU$1993),CONCATENATE(INT(B791),", "),INT(B791)),""),IF(F791=VALUE(REPORTE!C$10),IF(SUM(CU792:CU$1993),CONCATENATE(INT(B791),", "),INT(B791)),""))</f>
        <v>#VALUE!</v>
      </c>
      <c r="CY791" s="5"/>
      <c r="CZ791" s="5"/>
      <c r="DA791" s="5"/>
      <c r="DB791" s="5"/>
    </row>
    <row r="792" spans="1:106" x14ac:dyDescent="0.25">
      <c r="A792" s="4" t="str">
        <f t="shared" si="154"/>
        <v/>
      </c>
      <c r="B792" s="3"/>
      <c r="L792" s="4" t="str">
        <f>IFERROR(IF(VLOOKUP(I792,I$2:L791,4,0)=0,"",VLOOKUP(I792,I$2:L791,4,0)),"")</f>
        <v/>
      </c>
      <c r="M792" s="4" t="str">
        <f>IFERROR(IF(VLOOKUP(I792,I$2:M791,5,0)=0,"",VLOOKUP(I792,I$2:M791,5,0)),"")</f>
        <v/>
      </c>
      <c r="S792"/>
      <c r="AG792" s="3"/>
      <c r="AK792" s="127" t="str">
        <f t="shared" si="152"/>
        <v/>
      </c>
      <c r="AL792" s="2" t="str">
        <f>IFERROR(IF(INDEX(AL$1:AL791,MATCH(I792,I$1:I791,0),1)=0,"",INDEX(AL$1:AL791,MATCH(I792,I$1:I791,0),1)),"")</f>
        <v/>
      </c>
      <c r="AM792" s="2" t="str">
        <f>IFERROR(IF(INDEX(AM$1:AM791,MATCH(I792,I$1:I791,0),1)=0,"",INDEX(AM$1:AM791,MATCH(I792,I$1:I791,0),1)),"")</f>
        <v/>
      </c>
      <c r="AN792" s="2" t="str">
        <f>IFERROR(IF(INDEX(AN$1:AN791,MATCH(I792,I$1:I791,0),1)=0,"",INDEX(AN$1:AN791,MATCH(I792,I$1:I791,0),1)),"")</f>
        <v/>
      </c>
      <c r="BB792" s="4"/>
      <c r="BG792" s="5"/>
      <c r="BI792" s="4"/>
      <c r="BK792" s="5"/>
      <c r="BL792" s="5"/>
      <c r="BM792" s="5" t="str">
        <f>IF(B792="","",IF(BH792="",1+(MAX(BM$2:BM791)),""))</f>
        <v/>
      </c>
      <c r="BN792" s="5" t="str">
        <f t="shared" si="155"/>
        <v/>
      </c>
      <c r="BO792" s="5" t="str">
        <f t="shared" si="156"/>
        <v/>
      </c>
      <c r="BP792" s="15" t="str">
        <f t="shared" si="157"/>
        <v/>
      </c>
      <c r="BQ792" s="29"/>
      <c r="BR792" s="16"/>
      <c r="BS792" s="5" t="str">
        <f t="shared" si="159"/>
        <v/>
      </c>
      <c r="BU792" s="5"/>
      <c r="BV792" s="5" t="str">
        <f t="shared" si="158"/>
        <v/>
      </c>
      <c r="BW792" s="5" t="str">
        <f>IF(I792="","",IFERROR(IF(VLOOKUP(I792,I$2:I791,1,0)=0,"",""),I792))</f>
        <v/>
      </c>
      <c r="BX792" s="25" t="str">
        <f>IF(BW792="","",(IFERROR(VLOOKUP(MID(BW792,1,1),$CO$2:CS$28,3,0),0)+IFERROR(VLOOKUP(MID(BW792,2,1),CO$2:CS$28,4,0),0)+IFERROR(VLOOKUP(MID(BW792,3,1),CO$2:CS$28,5,0),0)+(ROW(BW792)/1000000000000)))</f>
        <v/>
      </c>
      <c r="BY792" s="5"/>
      <c r="BZ792" s="5">
        <v>791</v>
      </c>
      <c r="CA792" s="5" t="str">
        <f>IFERROR(VLOOKUP(BZ792,BV$2:BW1868,2,0),"")</f>
        <v/>
      </c>
      <c r="CB792" s="5"/>
      <c r="CD792" s="5"/>
      <c r="CU792" s="5" t="e">
        <f>IF(REPORTE!AH$2="si",IF(F792=VALUE(REPORTE!C$11),IF(SUM(CU793:CU$1993),CONCATENATE(INT(B792),", "),INT(B792)),""),IF(F792=VALUE(REPORTE!C$10),IF(SUM(CU793:CU$1993),CONCATENATE(INT(B792),", "),INT(B792)),""))</f>
        <v>#VALUE!</v>
      </c>
      <c r="CY792" s="5"/>
      <c r="CZ792" s="5"/>
      <c r="DA792" s="5"/>
      <c r="DB792" s="5"/>
    </row>
    <row r="793" spans="1:106" x14ac:dyDescent="0.25">
      <c r="A793" s="4" t="str">
        <f t="shared" si="154"/>
        <v/>
      </c>
      <c r="B793" s="3"/>
      <c r="L793" s="4" t="str">
        <f>IFERROR(IF(VLOOKUP(I793,I$2:L792,4,0)=0,"",VLOOKUP(I793,I$2:L792,4,0)),"")</f>
        <v/>
      </c>
      <c r="M793" s="4" t="str">
        <f>IFERROR(IF(VLOOKUP(I793,I$2:M792,5,0)=0,"",VLOOKUP(I793,I$2:M792,5,0)),"")</f>
        <v/>
      </c>
      <c r="S793"/>
      <c r="AG793" s="3"/>
      <c r="AK793" s="127" t="str">
        <f t="shared" ref="AK793:AK856" si="160">IF(AJ793="","",AJ793/AI793)</f>
        <v/>
      </c>
      <c r="AL793" s="2" t="str">
        <f>IFERROR(IF(INDEX(AL$1:AL792,MATCH(I793,I$1:I792,0),1)=0,"",INDEX(AL$1:AL792,MATCH(I793,I$1:I792,0),1)),"")</f>
        <v/>
      </c>
      <c r="AM793" s="2" t="str">
        <f>IFERROR(IF(INDEX(AM$1:AM792,MATCH(I793,I$1:I792,0),1)=0,"",INDEX(AM$1:AM792,MATCH(I793,I$1:I792,0),1)),"")</f>
        <v/>
      </c>
      <c r="AN793" s="2" t="str">
        <f>IFERROR(IF(INDEX(AN$1:AN792,MATCH(I793,I$1:I792,0),1)=0,"",INDEX(AN$1:AN792,MATCH(I793,I$1:I792,0),1)),"")</f>
        <v/>
      </c>
      <c r="BB793" s="4"/>
      <c r="BG793" s="5"/>
      <c r="BI793" s="4"/>
      <c r="BK793" s="5"/>
      <c r="BL793" s="5"/>
      <c r="BM793" s="5" t="str">
        <f>IF(B793="","",IF(BH793="",1+(MAX(BM$2:BM792)),""))</f>
        <v/>
      </c>
      <c r="BN793" s="5" t="str">
        <f t="shared" si="155"/>
        <v/>
      </c>
      <c r="BO793" s="5" t="str">
        <f t="shared" si="156"/>
        <v/>
      </c>
      <c r="BP793" s="15" t="str">
        <f t="shared" si="157"/>
        <v/>
      </c>
      <c r="BQ793" s="29"/>
      <c r="BR793" s="16"/>
      <c r="BS793" s="5" t="str">
        <f t="shared" si="159"/>
        <v/>
      </c>
      <c r="BU793" s="5"/>
      <c r="BV793" s="5" t="str">
        <f t="shared" si="158"/>
        <v/>
      </c>
      <c r="BW793" s="5" t="str">
        <f>IF(I793="","",IFERROR(IF(VLOOKUP(I793,I$2:I792,1,0)=0,"",""),I793))</f>
        <v/>
      </c>
      <c r="BX793" s="25" t="str">
        <f>IF(BW793="","",(IFERROR(VLOOKUP(MID(BW793,1,1),$CO$2:CS$28,3,0),0)+IFERROR(VLOOKUP(MID(BW793,2,1),CO$2:CS$28,4,0),0)+IFERROR(VLOOKUP(MID(BW793,3,1),CO$2:CS$28,5,0),0)+(ROW(BW793)/1000000000000)))</f>
        <v/>
      </c>
      <c r="BY793" s="5"/>
      <c r="BZ793" s="5">
        <v>792</v>
      </c>
      <c r="CA793" s="5" t="str">
        <f>IFERROR(VLOOKUP(BZ793,BV$2:BW1869,2,0),"")</f>
        <v/>
      </c>
      <c r="CB793" s="5"/>
      <c r="CD793" s="5"/>
      <c r="CU793" s="5" t="e">
        <f>IF(REPORTE!AH$2="si",IF(F793=VALUE(REPORTE!C$11),IF(SUM(CU794:CU$1993),CONCATENATE(INT(B793),", "),INT(B793)),""),IF(F793=VALUE(REPORTE!C$10),IF(SUM(CU794:CU$1993),CONCATENATE(INT(B793),", "),INT(B793)),""))</f>
        <v>#VALUE!</v>
      </c>
      <c r="CY793" s="5"/>
      <c r="CZ793" s="5"/>
      <c r="DA793" s="5"/>
      <c r="DB793" s="5"/>
    </row>
    <row r="794" spans="1:106" x14ac:dyDescent="0.25">
      <c r="A794" s="4" t="str">
        <f t="shared" si="154"/>
        <v/>
      </c>
      <c r="B794" s="3"/>
      <c r="L794" s="4" t="str">
        <f>IFERROR(IF(VLOOKUP(I794,I$2:L793,4,0)=0,"",VLOOKUP(I794,I$2:L793,4,0)),"")</f>
        <v/>
      </c>
      <c r="M794" s="4" t="str">
        <f>IFERROR(IF(VLOOKUP(I794,I$2:M793,5,0)=0,"",VLOOKUP(I794,I$2:M793,5,0)),"")</f>
        <v/>
      </c>
      <c r="S794"/>
      <c r="AG794" s="3"/>
      <c r="AK794" s="127" t="str">
        <f t="shared" si="160"/>
        <v/>
      </c>
      <c r="AL794" s="2" t="str">
        <f>IFERROR(IF(INDEX(AL$1:AL793,MATCH(I794,I$1:I793,0),1)=0,"",INDEX(AL$1:AL793,MATCH(I794,I$1:I793,0),1)),"")</f>
        <v/>
      </c>
      <c r="AM794" s="2" t="str">
        <f>IFERROR(IF(INDEX(AM$1:AM793,MATCH(I794,I$1:I793,0),1)=0,"",INDEX(AM$1:AM793,MATCH(I794,I$1:I793,0),1)),"")</f>
        <v/>
      </c>
      <c r="AN794" s="2" t="str">
        <f>IFERROR(IF(INDEX(AN$1:AN793,MATCH(I794,I$1:I793,0),1)=0,"",INDEX(AN$1:AN793,MATCH(I794,I$1:I793,0),1)),"")</f>
        <v/>
      </c>
      <c r="BB794" s="4"/>
      <c r="BG794" s="5"/>
      <c r="BI794" s="4"/>
      <c r="BK794" s="5"/>
      <c r="BL794" s="5"/>
      <c r="BM794" s="5" t="str">
        <f>IF(B794="","",IF(BH794="",1+(MAX(BM$2:BM793)),""))</f>
        <v/>
      </c>
      <c r="BN794" s="5" t="str">
        <f t="shared" si="155"/>
        <v/>
      </c>
      <c r="BO794" s="5" t="str">
        <f t="shared" si="156"/>
        <v/>
      </c>
      <c r="BP794" s="15" t="str">
        <f t="shared" si="157"/>
        <v/>
      </c>
      <c r="BQ794" s="29"/>
      <c r="BR794" s="16"/>
      <c r="BS794" s="5" t="str">
        <f t="shared" si="159"/>
        <v/>
      </c>
      <c r="BU794" s="5"/>
      <c r="BV794" s="5" t="str">
        <f t="shared" si="158"/>
        <v/>
      </c>
      <c r="BW794" s="5" t="str">
        <f>IF(I794="","",IFERROR(IF(VLOOKUP(I794,I$2:I793,1,0)=0,"",""),I794))</f>
        <v/>
      </c>
      <c r="BX794" s="25" t="str">
        <f>IF(BW794="","",(IFERROR(VLOOKUP(MID(BW794,1,1),$CO$2:CS$28,3,0),0)+IFERROR(VLOOKUP(MID(BW794,2,1),CO$2:CS$28,4,0),0)+IFERROR(VLOOKUP(MID(BW794,3,1),CO$2:CS$28,5,0),0)+(ROW(BW794)/1000000000000)))</f>
        <v/>
      </c>
      <c r="BY794" s="5"/>
      <c r="BZ794" s="5">
        <v>793</v>
      </c>
      <c r="CA794" s="5" t="str">
        <f>IFERROR(VLOOKUP(BZ794,BV$2:BW1870,2,0),"")</f>
        <v/>
      </c>
      <c r="CB794" s="5"/>
      <c r="CD794" s="5"/>
      <c r="CU794" s="5" t="e">
        <f>IF(REPORTE!AH$2="si",IF(F794=VALUE(REPORTE!C$11),IF(SUM(CU795:CU$1993),CONCATENATE(INT(B794),", "),INT(B794)),""),IF(F794=VALUE(REPORTE!C$10),IF(SUM(CU795:CU$1993),CONCATENATE(INT(B794),", "),INT(B794)),""))</f>
        <v>#VALUE!</v>
      </c>
      <c r="CY794" s="5"/>
      <c r="CZ794" s="5"/>
      <c r="DA794" s="5"/>
      <c r="DB794" s="5"/>
    </row>
    <row r="795" spans="1:106" x14ac:dyDescent="0.25">
      <c r="A795" s="4" t="str">
        <f t="shared" si="154"/>
        <v/>
      </c>
      <c r="B795" s="3"/>
      <c r="L795" s="4" t="str">
        <f>IFERROR(IF(VLOOKUP(I795,I$2:L794,4,0)=0,"",VLOOKUP(I795,I$2:L794,4,0)),"")</f>
        <v/>
      </c>
      <c r="M795" s="4" t="str">
        <f>IFERROR(IF(VLOOKUP(I795,I$2:M794,5,0)=0,"",VLOOKUP(I795,I$2:M794,5,0)),"")</f>
        <v/>
      </c>
      <c r="S795"/>
      <c r="AG795" s="3"/>
      <c r="AK795" s="127" t="str">
        <f t="shared" si="160"/>
        <v/>
      </c>
      <c r="AL795" s="2" t="str">
        <f>IFERROR(IF(INDEX(AL$1:AL794,MATCH(I795,I$1:I794,0),1)=0,"",INDEX(AL$1:AL794,MATCH(I795,I$1:I794,0),1)),"")</f>
        <v/>
      </c>
      <c r="AM795" s="2" t="str">
        <f>IFERROR(IF(INDEX(AM$1:AM794,MATCH(I795,I$1:I794,0),1)=0,"",INDEX(AM$1:AM794,MATCH(I795,I$1:I794,0),1)),"")</f>
        <v/>
      </c>
      <c r="AN795" s="2" t="str">
        <f>IFERROR(IF(INDEX(AN$1:AN794,MATCH(I795,I$1:I794,0),1)=0,"",INDEX(AN$1:AN794,MATCH(I795,I$1:I794,0),1)),"")</f>
        <v/>
      </c>
      <c r="BB795" s="4"/>
      <c r="BG795" s="5"/>
      <c r="BI795" s="4"/>
      <c r="BK795" s="5"/>
      <c r="BL795" s="5"/>
      <c r="BM795" s="5" t="str">
        <f>IF(B795="","",IF(BH795="",1+(MAX(BM$2:BM794)),""))</f>
        <v/>
      </c>
      <c r="BN795" s="5" t="str">
        <f t="shared" si="155"/>
        <v/>
      </c>
      <c r="BO795" s="5" t="str">
        <f t="shared" si="156"/>
        <v/>
      </c>
      <c r="BP795" s="15" t="str">
        <f t="shared" si="157"/>
        <v/>
      </c>
      <c r="BQ795" s="29"/>
      <c r="BR795" s="16"/>
      <c r="BS795" s="5" t="str">
        <f t="shared" si="159"/>
        <v/>
      </c>
      <c r="BU795" s="5"/>
      <c r="BV795" s="5" t="str">
        <f t="shared" si="158"/>
        <v/>
      </c>
      <c r="BW795" s="5" t="str">
        <f>IF(I795="","",IFERROR(IF(VLOOKUP(I795,I$2:I794,1,0)=0,"",""),I795))</f>
        <v/>
      </c>
      <c r="BX795" s="25" t="str">
        <f>IF(BW795="","",(IFERROR(VLOOKUP(MID(BW795,1,1),$CO$2:CS$28,3,0),0)+IFERROR(VLOOKUP(MID(BW795,2,1),CO$2:CS$28,4,0),0)+IFERROR(VLOOKUP(MID(BW795,3,1),CO$2:CS$28,5,0),0)+(ROW(BW795)/1000000000000)))</f>
        <v/>
      </c>
      <c r="BY795" s="5"/>
      <c r="BZ795" s="5">
        <v>794</v>
      </c>
      <c r="CA795" s="5" t="str">
        <f>IFERROR(VLOOKUP(BZ795,BV$2:BW1871,2,0),"")</f>
        <v/>
      </c>
      <c r="CB795" s="5"/>
      <c r="CD795" s="5"/>
      <c r="CU795" s="5" t="e">
        <f>IF(REPORTE!AH$2="si",IF(F795=VALUE(REPORTE!C$11),IF(SUM(CU796:CU$1993),CONCATENATE(INT(B795),", "),INT(B795)),""),IF(F795=VALUE(REPORTE!C$10),IF(SUM(CU796:CU$1993),CONCATENATE(INT(B795),", "),INT(B795)),""))</f>
        <v>#VALUE!</v>
      </c>
      <c r="CY795" s="5"/>
      <c r="CZ795" s="5"/>
      <c r="DA795" s="5"/>
      <c r="DB795" s="5"/>
    </row>
    <row r="796" spans="1:106" x14ac:dyDescent="0.25">
      <c r="A796" s="4" t="str">
        <f t="shared" si="154"/>
        <v/>
      </c>
      <c r="B796" s="3"/>
      <c r="L796" s="4" t="str">
        <f>IFERROR(IF(VLOOKUP(I796,I$2:L795,4,0)=0,"",VLOOKUP(I796,I$2:L795,4,0)),"")</f>
        <v/>
      </c>
      <c r="M796" s="4" t="str">
        <f>IFERROR(IF(VLOOKUP(I796,I$2:M795,5,0)=0,"",VLOOKUP(I796,I$2:M795,5,0)),"")</f>
        <v/>
      </c>
      <c r="S796"/>
      <c r="AG796" s="3"/>
      <c r="AK796" s="127" t="str">
        <f t="shared" si="160"/>
        <v/>
      </c>
      <c r="AL796" s="2" t="str">
        <f>IFERROR(IF(INDEX(AL$1:AL795,MATCH(I796,I$1:I795,0),1)=0,"",INDEX(AL$1:AL795,MATCH(I796,I$1:I795,0),1)),"")</f>
        <v/>
      </c>
      <c r="AM796" s="2" t="str">
        <f>IFERROR(IF(INDEX(AM$1:AM795,MATCH(I796,I$1:I795,0),1)=0,"",INDEX(AM$1:AM795,MATCH(I796,I$1:I795,0),1)),"")</f>
        <v/>
      </c>
      <c r="AN796" s="2" t="str">
        <f>IFERROR(IF(INDEX(AN$1:AN795,MATCH(I796,I$1:I795,0),1)=0,"",INDEX(AN$1:AN795,MATCH(I796,I$1:I795,0),1)),"")</f>
        <v/>
      </c>
      <c r="BB796" s="4"/>
      <c r="BG796" s="5"/>
      <c r="BI796" s="4"/>
      <c r="BK796" s="5"/>
      <c r="BL796" s="5"/>
      <c r="BM796" s="5" t="str">
        <f>IF(B796="","",IF(BH796="",1+(MAX(BM$2:BM795)),""))</f>
        <v/>
      </c>
      <c r="BN796" s="5" t="str">
        <f t="shared" si="155"/>
        <v/>
      </c>
      <c r="BO796" s="5" t="str">
        <f t="shared" si="156"/>
        <v/>
      </c>
      <c r="BP796" s="15" t="str">
        <f t="shared" si="157"/>
        <v/>
      </c>
      <c r="BQ796" s="29"/>
      <c r="BR796" s="16"/>
      <c r="BS796" s="5" t="str">
        <f t="shared" si="159"/>
        <v/>
      </c>
      <c r="BU796" s="5"/>
      <c r="BV796" s="5" t="str">
        <f t="shared" si="158"/>
        <v/>
      </c>
      <c r="BW796" s="5" t="str">
        <f>IF(I796="","",IFERROR(IF(VLOOKUP(I796,I$2:I795,1,0)=0,"",""),I796))</f>
        <v/>
      </c>
      <c r="BX796" s="25" t="str">
        <f>IF(BW796="","",(IFERROR(VLOOKUP(MID(BW796,1,1),$CO$2:CS$28,3,0),0)+IFERROR(VLOOKUP(MID(BW796,2,1),CO$2:CS$28,4,0),0)+IFERROR(VLOOKUP(MID(BW796,3,1),CO$2:CS$28,5,0),0)+(ROW(BW796)/1000000000000)))</f>
        <v/>
      </c>
      <c r="BY796" s="5"/>
      <c r="BZ796" s="5">
        <v>795</v>
      </c>
      <c r="CA796" s="5" t="str">
        <f>IFERROR(VLOOKUP(BZ796,BV$2:BW1872,2,0),"")</f>
        <v/>
      </c>
      <c r="CB796" s="5"/>
      <c r="CD796" s="5"/>
      <c r="CU796" s="5" t="e">
        <f>IF(REPORTE!AH$2="si",IF(F796=VALUE(REPORTE!C$11),IF(SUM(CU797:CU$1993),CONCATENATE(INT(B796),", "),INT(B796)),""),IF(F796=VALUE(REPORTE!C$10),IF(SUM(CU797:CU$1993),CONCATENATE(INT(B796),", "),INT(B796)),""))</f>
        <v>#VALUE!</v>
      </c>
      <c r="CY796" s="5"/>
      <c r="CZ796" s="5"/>
      <c r="DA796" s="5"/>
      <c r="DB796" s="5"/>
    </row>
    <row r="797" spans="1:106" x14ac:dyDescent="0.25">
      <c r="A797" s="4" t="str">
        <f t="shared" si="154"/>
        <v/>
      </c>
      <c r="B797" s="3"/>
      <c r="L797" s="4" t="str">
        <f>IFERROR(IF(VLOOKUP(I797,I$2:L796,4,0)=0,"",VLOOKUP(I797,I$2:L796,4,0)),"")</f>
        <v/>
      </c>
      <c r="M797" s="4" t="str">
        <f>IFERROR(IF(VLOOKUP(I797,I$2:M796,5,0)=0,"",VLOOKUP(I797,I$2:M796,5,0)),"")</f>
        <v/>
      </c>
      <c r="S797"/>
      <c r="AG797" s="3"/>
      <c r="AK797" s="127" t="str">
        <f t="shared" si="160"/>
        <v/>
      </c>
      <c r="AL797" s="2" t="str">
        <f>IFERROR(IF(INDEX(AL$1:AL796,MATCH(I797,I$1:I796,0),1)=0,"",INDEX(AL$1:AL796,MATCH(I797,I$1:I796,0),1)),"")</f>
        <v/>
      </c>
      <c r="AM797" s="2" t="str">
        <f>IFERROR(IF(INDEX(AM$1:AM796,MATCH(I797,I$1:I796,0),1)=0,"",INDEX(AM$1:AM796,MATCH(I797,I$1:I796,0),1)),"")</f>
        <v/>
      </c>
      <c r="AN797" s="2" t="str">
        <f>IFERROR(IF(INDEX(AN$1:AN796,MATCH(I797,I$1:I796,0),1)=0,"",INDEX(AN$1:AN796,MATCH(I797,I$1:I796,0),1)),"")</f>
        <v/>
      </c>
      <c r="BB797" s="4"/>
      <c r="BG797" s="5"/>
      <c r="BI797" s="4"/>
      <c r="BK797" s="5"/>
      <c r="BL797" s="5"/>
      <c r="BM797" s="5" t="str">
        <f>IF(B797="","",IF(BH797="",1+(MAX(BM$2:BM796)),""))</f>
        <v/>
      </c>
      <c r="BN797" s="5" t="str">
        <f t="shared" si="155"/>
        <v/>
      </c>
      <c r="BO797" s="5" t="str">
        <f t="shared" si="156"/>
        <v/>
      </c>
      <c r="BP797" s="15" t="str">
        <f t="shared" si="157"/>
        <v/>
      </c>
      <c r="BQ797" s="29"/>
      <c r="BR797" s="16"/>
      <c r="BS797" s="5" t="str">
        <f t="shared" si="159"/>
        <v/>
      </c>
      <c r="BU797" s="5"/>
      <c r="BV797" s="5" t="str">
        <f t="shared" si="158"/>
        <v/>
      </c>
      <c r="BW797" s="5" t="str">
        <f>IF(I797="","",IFERROR(IF(VLOOKUP(I797,I$2:I796,1,0)=0,"",""),I797))</f>
        <v/>
      </c>
      <c r="BX797" s="25" t="str">
        <f>IF(BW797="","",(IFERROR(VLOOKUP(MID(BW797,1,1),$CO$2:CS$28,3,0),0)+IFERROR(VLOOKUP(MID(BW797,2,1),CO$2:CS$28,4,0),0)+IFERROR(VLOOKUP(MID(BW797,3,1),CO$2:CS$28,5,0),0)+(ROW(BW797)/1000000000000)))</f>
        <v/>
      </c>
      <c r="BY797" s="5"/>
      <c r="BZ797" s="5">
        <v>796</v>
      </c>
      <c r="CA797" s="5" t="str">
        <f>IFERROR(VLOOKUP(BZ797,BV$2:BW1873,2,0),"")</f>
        <v/>
      </c>
      <c r="CB797" s="5"/>
      <c r="CD797" s="5"/>
      <c r="CU797" s="5" t="e">
        <f>IF(REPORTE!AH$2="si",IF(F797=VALUE(REPORTE!C$11),IF(SUM(CU798:CU$1993),CONCATENATE(INT(B797),", "),INT(B797)),""),IF(F797=VALUE(REPORTE!C$10),IF(SUM(CU798:CU$1993),CONCATENATE(INT(B797),", "),INT(B797)),""))</f>
        <v>#VALUE!</v>
      </c>
      <c r="CY797" s="5"/>
      <c r="CZ797" s="5"/>
      <c r="DA797" s="5"/>
      <c r="DB797" s="5"/>
    </row>
    <row r="798" spans="1:106" x14ac:dyDescent="0.25">
      <c r="A798" s="4" t="str">
        <f t="shared" si="154"/>
        <v/>
      </c>
      <c r="B798" s="3"/>
      <c r="L798" s="4" t="str">
        <f>IFERROR(IF(VLOOKUP(I798,I$2:L797,4,0)=0,"",VLOOKUP(I798,I$2:L797,4,0)),"")</f>
        <v/>
      </c>
      <c r="M798" s="4" t="str">
        <f>IFERROR(IF(VLOOKUP(I798,I$2:M797,5,0)=0,"",VLOOKUP(I798,I$2:M797,5,0)),"")</f>
        <v/>
      </c>
      <c r="S798"/>
      <c r="AG798" s="3"/>
      <c r="AK798" s="127" t="str">
        <f t="shared" si="160"/>
        <v/>
      </c>
      <c r="AL798" s="2" t="str">
        <f>IFERROR(IF(INDEX(AL$1:AL797,MATCH(I798,I$1:I797,0),1)=0,"",INDEX(AL$1:AL797,MATCH(I798,I$1:I797,0),1)),"")</f>
        <v/>
      </c>
      <c r="AM798" s="2" t="str">
        <f>IFERROR(IF(INDEX(AM$1:AM797,MATCH(I798,I$1:I797,0),1)=0,"",INDEX(AM$1:AM797,MATCH(I798,I$1:I797,0),1)),"")</f>
        <v/>
      </c>
      <c r="AN798" s="2" t="str">
        <f>IFERROR(IF(INDEX(AN$1:AN797,MATCH(I798,I$1:I797,0),1)=0,"",INDEX(AN$1:AN797,MATCH(I798,I$1:I797,0),1)),"")</f>
        <v/>
      </c>
      <c r="BB798" s="4"/>
      <c r="BG798" s="5"/>
      <c r="BI798" s="4"/>
      <c r="BK798" s="5"/>
      <c r="BL798" s="5"/>
      <c r="BM798" s="5" t="str">
        <f>IF(B798="","",IF(BH798="",1+(MAX(BM$2:BM797)),""))</f>
        <v/>
      </c>
      <c r="BN798" s="5" t="str">
        <f t="shared" si="155"/>
        <v/>
      </c>
      <c r="BO798" s="5" t="str">
        <f t="shared" si="156"/>
        <v/>
      </c>
      <c r="BP798" s="15" t="str">
        <f t="shared" si="157"/>
        <v/>
      </c>
      <c r="BQ798" s="29"/>
      <c r="BR798" s="16"/>
      <c r="BS798" s="5" t="str">
        <f t="shared" si="159"/>
        <v/>
      </c>
      <c r="BU798" s="5"/>
      <c r="BV798" s="5" t="str">
        <f t="shared" si="158"/>
        <v/>
      </c>
      <c r="BW798" s="5" t="str">
        <f>IF(I798="","",IFERROR(IF(VLOOKUP(I798,I$2:I797,1,0)=0,"",""),I798))</f>
        <v/>
      </c>
      <c r="BX798" s="25" t="str">
        <f>IF(BW798="","",(IFERROR(VLOOKUP(MID(BW798,1,1),$CO$2:CS$28,3,0),0)+IFERROR(VLOOKUP(MID(BW798,2,1),CO$2:CS$28,4,0),0)+IFERROR(VLOOKUP(MID(BW798,3,1),CO$2:CS$28,5,0),0)+(ROW(BW798)/1000000000000)))</f>
        <v/>
      </c>
      <c r="BY798" s="5"/>
      <c r="BZ798" s="5">
        <v>797</v>
      </c>
      <c r="CA798" s="5" t="str">
        <f>IFERROR(VLOOKUP(BZ798,BV$2:BW1874,2,0),"")</f>
        <v/>
      </c>
      <c r="CB798" s="5"/>
      <c r="CD798" s="5"/>
      <c r="CU798" s="5" t="e">
        <f>IF(REPORTE!AH$2="si",IF(F798=VALUE(REPORTE!C$11),IF(SUM(CU799:CU$1993),CONCATENATE(INT(B798),", "),INT(B798)),""),IF(F798=VALUE(REPORTE!C$10),IF(SUM(CU799:CU$1993),CONCATENATE(INT(B798),", "),INT(B798)),""))</f>
        <v>#VALUE!</v>
      </c>
      <c r="CY798" s="5"/>
      <c r="CZ798" s="5"/>
      <c r="DA798" s="5"/>
      <c r="DB798" s="5"/>
    </row>
    <row r="799" spans="1:106" x14ac:dyDescent="0.25">
      <c r="A799" s="4" t="str">
        <f t="shared" si="154"/>
        <v/>
      </c>
      <c r="B799" s="3"/>
      <c r="L799" s="4" t="str">
        <f>IFERROR(IF(VLOOKUP(I799,I$2:L798,4,0)=0,"",VLOOKUP(I799,I$2:L798,4,0)),"")</f>
        <v/>
      </c>
      <c r="M799" s="4" t="str">
        <f>IFERROR(IF(VLOOKUP(I799,I$2:M798,5,0)=0,"",VLOOKUP(I799,I$2:M798,5,0)),"")</f>
        <v/>
      </c>
      <c r="S799"/>
      <c r="AG799" s="3"/>
      <c r="AK799" s="127" t="str">
        <f t="shared" si="160"/>
        <v/>
      </c>
      <c r="AL799" s="2" t="str">
        <f>IFERROR(IF(INDEX(AL$1:AL798,MATCH(I799,I$1:I798,0),1)=0,"",INDEX(AL$1:AL798,MATCH(I799,I$1:I798,0),1)),"")</f>
        <v/>
      </c>
      <c r="AM799" s="2" t="str">
        <f>IFERROR(IF(INDEX(AM$1:AM798,MATCH(I799,I$1:I798,0),1)=0,"",INDEX(AM$1:AM798,MATCH(I799,I$1:I798,0),1)),"")</f>
        <v/>
      </c>
      <c r="AN799" s="2" t="str">
        <f>IFERROR(IF(INDEX(AN$1:AN798,MATCH(I799,I$1:I798,0),1)=0,"",INDEX(AN$1:AN798,MATCH(I799,I$1:I798,0),1)),"")</f>
        <v/>
      </c>
      <c r="BB799" s="4"/>
      <c r="BG799" s="5"/>
      <c r="BI799" s="4"/>
      <c r="BK799" s="5"/>
      <c r="BL799" s="5"/>
      <c r="BM799" s="5" t="str">
        <f>IF(B799="","",IF(BH799="",1+(MAX(BM$2:BM798)),""))</f>
        <v/>
      </c>
      <c r="BN799" s="5" t="str">
        <f t="shared" si="155"/>
        <v/>
      </c>
      <c r="BO799" s="5" t="str">
        <f t="shared" si="156"/>
        <v/>
      </c>
      <c r="BP799" s="15" t="str">
        <f t="shared" si="157"/>
        <v/>
      </c>
      <c r="BQ799" s="29"/>
      <c r="BR799" s="16"/>
      <c r="BS799" s="5" t="str">
        <f t="shared" si="159"/>
        <v/>
      </c>
      <c r="BU799" s="5"/>
      <c r="BV799" s="5" t="str">
        <f t="shared" si="158"/>
        <v/>
      </c>
      <c r="BW799" s="5" t="str">
        <f>IF(I799="","",IFERROR(IF(VLOOKUP(I799,I$2:I798,1,0)=0,"",""),I799))</f>
        <v/>
      </c>
      <c r="BX799" s="25" t="str">
        <f>IF(BW799="","",(IFERROR(VLOOKUP(MID(BW799,1,1),$CO$2:CS$28,3,0),0)+IFERROR(VLOOKUP(MID(BW799,2,1),CO$2:CS$28,4,0),0)+IFERROR(VLOOKUP(MID(BW799,3,1),CO$2:CS$28,5,0),0)+(ROW(BW799)/1000000000000)))</f>
        <v/>
      </c>
      <c r="BY799" s="5"/>
      <c r="BZ799" s="5">
        <v>798</v>
      </c>
      <c r="CA799" s="5" t="str">
        <f>IFERROR(VLOOKUP(BZ799,BV$2:BW1875,2,0),"")</f>
        <v/>
      </c>
      <c r="CB799" s="5"/>
      <c r="CD799" s="5"/>
      <c r="CU799" s="5" t="e">
        <f>IF(REPORTE!AH$2="si",IF(F799=VALUE(REPORTE!C$11),IF(SUM(CU800:CU$1993),CONCATENATE(INT(B799),", "),INT(B799)),""),IF(F799=VALUE(REPORTE!C$10),IF(SUM(CU800:CU$1993),CONCATENATE(INT(B799),", "),INT(B799)),""))</f>
        <v>#VALUE!</v>
      </c>
      <c r="CY799" s="5"/>
      <c r="CZ799" s="5"/>
      <c r="DA799" s="5"/>
      <c r="DB799" s="5"/>
    </row>
    <row r="800" spans="1:106" x14ac:dyDescent="0.25">
      <c r="A800" s="4" t="str">
        <f t="shared" si="154"/>
        <v/>
      </c>
      <c r="B800" s="3"/>
      <c r="L800" s="4" t="str">
        <f>IFERROR(IF(VLOOKUP(I800,I$2:L799,4,0)=0,"",VLOOKUP(I800,I$2:L799,4,0)),"")</f>
        <v/>
      </c>
      <c r="M800" s="4" t="str">
        <f>IFERROR(IF(VLOOKUP(I800,I$2:M799,5,0)=0,"",VLOOKUP(I800,I$2:M799,5,0)),"")</f>
        <v/>
      </c>
      <c r="S800"/>
      <c r="AG800" s="3"/>
      <c r="AK800" s="127" t="str">
        <f t="shared" si="160"/>
        <v/>
      </c>
      <c r="AL800" s="2" t="str">
        <f>IFERROR(IF(INDEX(AL$1:AL799,MATCH(I800,I$1:I799,0),1)=0,"",INDEX(AL$1:AL799,MATCH(I800,I$1:I799,0),1)),"")</f>
        <v/>
      </c>
      <c r="AM800" s="2" t="str">
        <f>IFERROR(IF(INDEX(AM$1:AM799,MATCH(I800,I$1:I799,0),1)=0,"",INDEX(AM$1:AM799,MATCH(I800,I$1:I799,0),1)),"")</f>
        <v/>
      </c>
      <c r="AN800" s="2" t="str">
        <f>IFERROR(IF(INDEX(AN$1:AN799,MATCH(I800,I$1:I799,0),1)=0,"",INDEX(AN$1:AN799,MATCH(I800,I$1:I799,0),1)),"")</f>
        <v/>
      </c>
      <c r="BB800" s="4"/>
      <c r="BG800" s="5"/>
      <c r="BI800" s="4"/>
      <c r="BK800" s="5"/>
      <c r="BL800" s="5"/>
      <c r="BM800" s="5" t="str">
        <f>IF(B800="","",IF(BH800="",1+(MAX(BM$2:BM799)),""))</f>
        <v/>
      </c>
      <c r="BN800" s="5" t="str">
        <f t="shared" si="155"/>
        <v/>
      </c>
      <c r="BO800" s="5" t="str">
        <f t="shared" si="156"/>
        <v/>
      </c>
      <c r="BP800" s="15" t="str">
        <f t="shared" si="157"/>
        <v/>
      </c>
      <c r="BQ800" s="29"/>
      <c r="BR800" s="16"/>
      <c r="BS800" s="5" t="str">
        <f t="shared" si="159"/>
        <v/>
      </c>
      <c r="BU800" s="5"/>
      <c r="BV800" s="5" t="str">
        <f t="shared" si="158"/>
        <v/>
      </c>
      <c r="BW800" s="5" t="str">
        <f>IF(I800="","",IFERROR(IF(VLOOKUP(I800,I$2:I799,1,0)=0,"",""),I800))</f>
        <v/>
      </c>
      <c r="BX800" s="25" t="str">
        <f>IF(BW800="","",(IFERROR(VLOOKUP(MID(BW800,1,1),$CO$2:CS$28,3,0),0)+IFERROR(VLOOKUP(MID(BW800,2,1),CO$2:CS$28,4,0),0)+IFERROR(VLOOKUP(MID(BW800,3,1),CO$2:CS$28,5,0),0)+(ROW(BW800)/1000000000000)))</f>
        <v/>
      </c>
      <c r="BY800" s="5"/>
      <c r="BZ800" s="5">
        <v>799</v>
      </c>
      <c r="CA800" s="5" t="str">
        <f>IFERROR(VLOOKUP(BZ800,BV$2:BW1876,2,0),"")</f>
        <v/>
      </c>
      <c r="CB800" s="5"/>
      <c r="CD800" s="5"/>
      <c r="CU800" s="5" t="e">
        <f>IF(REPORTE!AH$2="si",IF(F800=VALUE(REPORTE!C$11),IF(SUM(CU801:CU$1993),CONCATENATE(INT(B800),", "),INT(B800)),""),IF(F800=VALUE(REPORTE!C$10),IF(SUM(CU801:CU$1993),CONCATENATE(INT(B800),", "),INT(B800)),""))</f>
        <v>#VALUE!</v>
      </c>
      <c r="CV800" s="5" t="e">
        <f>CONCATENATE(CU800,CU801,CU802,CU803,CU804,CU805,CU806,CU807,CU808,CU809,CU810,CU811,CU812,CU813,CU814,CU815,CU816,CU817,CU818,CU819,CU820,CU821,CU822,CU823,CU824,CU825,CU826,CU827,CU828,CU829,CU830,CU831,CU832,CU833,CU834,CU835,CU836,CU837,CU838,CU839,CU840,CU841)</f>
        <v>#VALUE!</v>
      </c>
      <c r="CY800" s="5"/>
      <c r="CZ800" s="5"/>
      <c r="DA800" s="5"/>
      <c r="DB800" s="5"/>
    </row>
    <row r="801" spans="1:106" x14ac:dyDescent="0.25">
      <c r="A801" s="4" t="str">
        <f t="shared" si="154"/>
        <v/>
      </c>
      <c r="B801" s="3"/>
      <c r="L801" s="4" t="str">
        <f>IFERROR(IF(VLOOKUP(I801,I$2:L800,4,0)=0,"",VLOOKUP(I801,I$2:L800,4,0)),"")</f>
        <v/>
      </c>
      <c r="M801" s="4" t="str">
        <f>IFERROR(IF(VLOOKUP(I801,I$2:M800,5,0)=0,"",VLOOKUP(I801,I$2:M800,5,0)),"")</f>
        <v/>
      </c>
      <c r="S801"/>
      <c r="AG801" s="3"/>
      <c r="AK801" s="127" t="str">
        <f t="shared" si="160"/>
        <v/>
      </c>
      <c r="AL801" s="2" t="str">
        <f>IFERROR(IF(INDEX(AL$1:AL800,MATCH(I801,I$1:I800,0),1)=0,"",INDEX(AL$1:AL800,MATCH(I801,I$1:I800,0),1)),"")</f>
        <v/>
      </c>
      <c r="AM801" s="2" t="str">
        <f>IFERROR(IF(INDEX(AM$1:AM800,MATCH(I801,I$1:I800,0),1)=0,"",INDEX(AM$1:AM800,MATCH(I801,I$1:I800,0),1)),"")</f>
        <v/>
      </c>
      <c r="AN801" s="2" t="str">
        <f>IFERROR(IF(INDEX(AN$1:AN800,MATCH(I801,I$1:I800,0),1)=0,"",INDEX(AN$1:AN800,MATCH(I801,I$1:I800,0),1)),"")</f>
        <v/>
      </c>
      <c r="BB801" s="4"/>
      <c r="BG801" s="5"/>
      <c r="BI801" s="4"/>
      <c r="BK801" s="5"/>
      <c r="BL801" s="5"/>
      <c r="BM801" s="5" t="str">
        <f>IF(B801="","",IF(BH801="",1+(MAX(BM$2:BM800)),""))</f>
        <v/>
      </c>
      <c r="BN801" s="5" t="str">
        <f t="shared" si="155"/>
        <v/>
      </c>
      <c r="BO801" s="5" t="str">
        <f t="shared" si="156"/>
        <v/>
      </c>
      <c r="BP801" s="15" t="str">
        <f t="shared" si="157"/>
        <v/>
      </c>
      <c r="BQ801" s="29"/>
      <c r="BR801" s="16"/>
      <c r="BS801" s="5" t="str">
        <f t="shared" si="159"/>
        <v/>
      </c>
      <c r="BU801" s="5"/>
      <c r="BV801" s="5" t="str">
        <f t="shared" si="158"/>
        <v/>
      </c>
      <c r="BW801" s="5" t="str">
        <f>IF(I801="","",IFERROR(IF(VLOOKUP(I801,I$2:I800,1,0)=0,"",""),I801))</f>
        <v/>
      </c>
      <c r="BX801" s="25" t="str">
        <f>IF(BW801="","",(IFERROR(VLOOKUP(MID(BW801,1,1),$CO$2:CS$28,3,0),0)+IFERROR(VLOOKUP(MID(BW801,2,1),CO$2:CS$28,4,0),0)+IFERROR(VLOOKUP(MID(BW801,3,1),CO$2:CS$28,5,0),0)+(ROW(BW801)/1000000000000)))</f>
        <v/>
      </c>
      <c r="BY801" s="5"/>
      <c r="BZ801" s="5">
        <v>800</v>
      </c>
      <c r="CA801" s="5" t="str">
        <f>IFERROR(VLOOKUP(BZ801,BV$2:BW1877,2,0),"")</f>
        <v/>
      </c>
      <c r="CB801" s="5"/>
      <c r="CD801" s="5"/>
      <c r="CU801" s="5" t="e">
        <f>IF(REPORTE!AH$2="si",IF(F801=VALUE(REPORTE!C$11),IF(SUM(CU802:CU$1993),CONCATENATE(INT(B801),", "),INT(B801)),""),IF(F801=VALUE(REPORTE!C$10),IF(SUM(CU802:CU$1993),CONCATENATE(INT(B801),", "),INT(B801)),""))</f>
        <v>#VALUE!</v>
      </c>
      <c r="CY801" s="5"/>
      <c r="CZ801" s="5"/>
      <c r="DA801" s="5"/>
      <c r="DB801" s="5"/>
    </row>
    <row r="802" spans="1:106" x14ac:dyDescent="0.25">
      <c r="A802" s="4" t="str">
        <f t="shared" si="154"/>
        <v/>
      </c>
      <c r="B802" s="3"/>
      <c r="L802" s="4" t="str">
        <f>IFERROR(IF(VLOOKUP(I802,I$2:L801,4,0)=0,"",VLOOKUP(I802,I$2:L801,4,0)),"")</f>
        <v/>
      </c>
      <c r="M802" s="4" t="str">
        <f>IFERROR(IF(VLOOKUP(I802,I$2:M801,5,0)=0,"",VLOOKUP(I802,I$2:M801,5,0)),"")</f>
        <v/>
      </c>
      <c r="S802"/>
      <c r="AG802" s="3"/>
      <c r="AK802" s="127" t="str">
        <f t="shared" si="160"/>
        <v/>
      </c>
      <c r="AL802" s="2" t="str">
        <f>IFERROR(IF(INDEX(AL$1:AL801,MATCH(I802,I$1:I801,0),1)=0,"",INDEX(AL$1:AL801,MATCH(I802,I$1:I801,0),1)),"")</f>
        <v/>
      </c>
      <c r="AM802" s="2" t="str">
        <f>IFERROR(IF(INDEX(AM$1:AM801,MATCH(I802,I$1:I801,0),1)=0,"",INDEX(AM$1:AM801,MATCH(I802,I$1:I801,0),1)),"")</f>
        <v/>
      </c>
      <c r="AN802" s="2" t="str">
        <f>IFERROR(IF(INDEX(AN$1:AN801,MATCH(I802,I$1:I801,0),1)=0,"",INDEX(AN$1:AN801,MATCH(I802,I$1:I801,0),1)),"")</f>
        <v/>
      </c>
      <c r="BB802" s="4"/>
      <c r="BG802" s="5"/>
      <c r="BI802" s="4"/>
      <c r="BK802" s="5"/>
      <c r="BL802" s="5"/>
      <c r="BM802" s="5" t="str">
        <f>IF(B802="","",IF(BH802="",1+(MAX(BM$2:BM801)),""))</f>
        <v/>
      </c>
      <c r="BN802" s="5" t="str">
        <f t="shared" si="155"/>
        <v/>
      </c>
      <c r="BO802" s="5" t="str">
        <f t="shared" si="156"/>
        <v/>
      </c>
      <c r="BP802" s="15" t="str">
        <f t="shared" si="157"/>
        <v/>
      </c>
      <c r="BQ802" s="29"/>
      <c r="BR802" s="16"/>
      <c r="BS802" s="5" t="str">
        <f t="shared" si="159"/>
        <v/>
      </c>
      <c r="BU802" s="5"/>
      <c r="BV802" s="5" t="str">
        <f t="shared" si="158"/>
        <v/>
      </c>
      <c r="BW802" s="5" t="str">
        <f>IF(I802="","",IFERROR(IF(VLOOKUP(I802,I$2:I801,1,0)=0,"",""),I802))</f>
        <v/>
      </c>
      <c r="BX802" s="25" t="str">
        <f>IF(BW802="","",(IFERROR(VLOOKUP(MID(BW802,1,1),$CO$2:CS$28,3,0),0)+IFERROR(VLOOKUP(MID(BW802,2,1),CO$2:CS$28,4,0),0)+IFERROR(VLOOKUP(MID(BW802,3,1),CO$2:CS$28,5,0),0)+(ROW(BW802)/1000000000000)))</f>
        <v/>
      </c>
      <c r="BY802" s="5"/>
      <c r="BZ802" s="5">
        <v>801</v>
      </c>
      <c r="CA802" s="5" t="str">
        <f>IFERROR(VLOOKUP(BZ802,BV$2:BW1878,2,0),"")</f>
        <v/>
      </c>
      <c r="CB802" s="5"/>
      <c r="CD802" s="5"/>
      <c r="CU802" s="5" t="e">
        <f>IF(REPORTE!AH$2="si",IF(F802=VALUE(REPORTE!C$11),IF(SUM(CU803:CU$1993),CONCATENATE(INT(B802),", "),INT(B802)),""),IF(F802=VALUE(REPORTE!C$10),IF(SUM(CU803:CU$1993),CONCATENATE(INT(B802),", "),INT(B802)),""))</f>
        <v>#VALUE!</v>
      </c>
      <c r="CY802" s="5"/>
      <c r="CZ802" s="5"/>
      <c r="DA802" s="5"/>
      <c r="DB802" s="5"/>
    </row>
    <row r="803" spans="1:106" x14ac:dyDescent="0.25">
      <c r="A803" s="4" t="str">
        <f t="shared" si="154"/>
        <v/>
      </c>
      <c r="B803" s="3"/>
      <c r="L803" s="4" t="str">
        <f>IFERROR(IF(VLOOKUP(I803,I$2:L802,4,0)=0,"",VLOOKUP(I803,I$2:L802,4,0)),"")</f>
        <v/>
      </c>
      <c r="M803" s="4" t="str">
        <f>IFERROR(IF(VLOOKUP(I803,I$2:M802,5,0)=0,"",VLOOKUP(I803,I$2:M802,5,0)),"")</f>
        <v/>
      </c>
      <c r="S803"/>
      <c r="AG803" s="3"/>
      <c r="AK803" s="127" t="str">
        <f t="shared" si="160"/>
        <v/>
      </c>
      <c r="AL803" s="2" t="str">
        <f>IFERROR(IF(INDEX(AL$1:AL802,MATCH(I803,I$1:I802,0),1)=0,"",INDEX(AL$1:AL802,MATCH(I803,I$1:I802,0),1)),"")</f>
        <v/>
      </c>
      <c r="AM803" s="2" t="str">
        <f>IFERROR(IF(INDEX(AM$1:AM802,MATCH(I803,I$1:I802,0),1)=0,"",INDEX(AM$1:AM802,MATCH(I803,I$1:I802,0),1)),"")</f>
        <v/>
      </c>
      <c r="AN803" s="2" t="str">
        <f>IFERROR(IF(INDEX(AN$1:AN802,MATCH(I803,I$1:I802,0),1)=0,"",INDEX(AN$1:AN802,MATCH(I803,I$1:I802,0),1)),"")</f>
        <v/>
      </c>
      <c r="BB803" s="4"/>
      <c r="BG803" s="5"/>
      <c r="BI803" s="4"/>
      <c r="BK803" s="5"/>
      <c r="BL803" s="5"/>
      <c r="BM803" s="5" t="str">
        <f>IF(B803="","",IF(BH803="",1+(MAX(BM$2:BM802)),""))</f>
        <v/>
      </c>
      <c r="BN803" s="5" t="str">
        <f t="shared" si="155"/>
        <v/>
      </c>
      <c r="BO803" s="5" t="str">
        <f t="shared" si="156"/>
        <v/>
      </c>
      <c r="BP803" s="15" t="str">
        <f t="shared" si="157"/>
        <v/>
      </c>
      <c r="BQ803" s="29"/>
      <c r="BR803" s="16"/>
      <c r="BS803" s="5" t="str">
        <f t="shared" si="159"/>
        <v/>
      </c>
      <c r="BU803" s="5"/>
      <c r="BV803" s="5" t="str">
        <f t="shared" si="158"/>
        <v/>
      </c>
      <c r="BW803" s="5" t="str">
        <f>IF(I803="","",IFERROR(IF(VLOOKUP(I803,I$2:I802,1,0)=0,"",""),I803))</f>
        <v/>
      </c>
      <c r="BX803" s="25" t="str">
        <f>IF(BW803="","",(IFERROR(VLOOKUP(MID(BW803,1,1),$CO$2:CS$28,3,0),0)+IFERROR(VLOOKUP(MID(BW803,2,1),CO$2:CS$28,4,0),0)+IFERROR(VLOOKUP(MID(BW803,3,1),CO$2:CS$28,5,0),0)+(ROW(BW803)/1000000000000)))</f>
        <v/>
      </c>
      <c r="BY803" s="5"/>
      <c r="BZ803" s="5">
        <v>802</v>
      </c>
      <c r="CA803" s="5" t="str">
        <f>IFERROR(VLOOKUP(BZ803,BV$2:BW1879,2,0),"")</f>
        <v/>
      </c>
      <c r="CB803" s="5"/>
      <c r="CD803" s="5"/>
      <c r="CU803" s="5" t="e">
        <f>IF(REPORTE!AH$2="si",IF(F803=VALUE(REPORTE!C$11),IF(SUM(CU804:CU$1993),CONCATENATE(INT(B803),", "),INT(B803)),""),IF(F803=VALUE(REPORTE!C$10),IF(SUM(CU804:CU$1993),CONCATENATE(INT(B803),", "),INT(B803)),""))</f>
        <v>#VALUE!</v>
      </c>
      <c r="CY803" s="5"/>
      <c r="CZ803" s="5"/>
      <c r="DA803" s="5"/>
      <c r="DB803" s="5"/>
    </row>
    <row r="804" spans="1:106" x14ac:dyDescent="0.25">
      <c r="A804" s="4" t="str">
        <f t="shared" si="154"/>
        <v/>
      </c>
      <c r="B804" s="3"/>
      <c r="L804" s="4" t="str">
        <f>IFERROR(IF(VLOOKUP(I804,I$2:L803,4,0)=0,"",VLOOKUP(I804,I$2:L803,4,0)),"")</f>
        <v/>
      </c>
      <c r="M804" s="4" t="str">
        <f>IFERROR(IF(VLOOKUP(I804,I$2:M803,5,0)=0,"",VLOOKUP(I804,I$2:M803,5,0)),"")</f>
        <v/>
      </c>
      <c r="S804"/>
      <c r="AG804" s="3"/>
      <c r="AK804" s="127" t="str">
        <f t="shared" si="160"/>
        <v/>
      </c>
      <c r="AL804" s="2" t="str">
        <f>IFERROR(IF(INDEX(AL$1:AL803,MATCH(I804,I$1:I803,0),1)=0,"",INDEX(AL$1:AL803,MATCH(I804,I$1:I803,0),1)),"")</f>
        <v/>
      </c>
      <c r="AM804" s="2" t="str">
        <f>IFERROR(IF(INDEX(AM$1:AM803,MATCH(I804,I$1:I803,0),1)=0,"",INDEX(AM$1:AM803,MATCH(I804,I$1:I803,0),1)),"")</f>
        <v/>
      </c>
      <c r="AN804" s="2" t="str">
        <f>IFERROR(IF(INDEX(AN$1:AN803,MATCH(I804,I$1:I803,0),1)=0,"",INDEX(AN$1:AN803,MATCH(I804,I$1:I803,0),1)),"")</f>
        <v/>
      </c>
      <c r="BB804" s="4"/>
      <c r="BG804" s="5"/>
      <c r="BI804" s="4"/>
      <c r="BK804" s="5"/>
      <c r="BL804" s="5"/>
      <c r="BM804" s="5" t="str">
        <f>IF(B804="","",IF(BH804="",1+(MAX(BM$2:BM803)),""))</f>
        <v/>
      </c>
      <c r="BN804" s="5" t="str">
        <f t="shared" si="155"/>
        <v/>
      </c>
      <c r="BO804" s="5" t="str">
        <f t="shared" si="156"/>
        <v/>
      </c>
      <c r="BP804" s="15" t="str">
        <f t="shared" si="157"/>
        <v/>
      </c>
      <c r="BQ804" s="29"/>
      <c r="BR804" s="16"/>
      <c r="BS804" s="5" t="str">
        <f t="shared" si="159"/>
        <v/>
      </c>
      <c r="BU804" s="5"/>
      <c r="BV804" s="5" t="str">
        <f t="shared" si="158"/>
        <v/>
      </c>
      <c r="BW804" s="5" t="str">
        <f>IF(I804="","",IFERROR(IF(VLOOKUP(I804,I$2:I803,1,0)=0,"",""),I804))</f>
        <v/>
      </c>
      <c r="BX804" s="25" t="str">
        <f>IF(BW804="","",(IFERROR(VLOOKUP(MID(BW804,1,1),$CO$2:CS$28,3,0),0)+IFERROR(VLOOKUP(MID(BW804,2,1),CO$2:CS$28,4,0),0)+IFERROR(VLOOKUP(MID(BW804,3,1),CO$2:CS$28,5,0),0)+(ROW(BW804)/1000000000000)))</f>
        <v/>
      </c>
      <c r="BY804" s="5"/>
      <c r="BZ804" s="5">
        <v>803</v>
      </c>
      <c r="CA804" s="5" t="str">
        <f>IFERROR(VLOOKUP(BZ804,BV$2:BW1880,2,0),"")</f>
        <v/>
      </c>
      <c r="CB804" s="5"/>
      <c r="CD804" s="5"/>
      <c r="CU804" s="5" t="e">
        <f>IF(REPORTE!AH$2="si",IF(F804=VALUE(REPORTE!C$11),IF(SUM(CU805:CU$1993),CONCATENATE(INT(B804),", "),INT(B804)),""),IF(F804=VALUE(REPORTE!C$10),IF(SUM(CU805:CU$1993),CONCATENATE(INT(B804),", "),INT(B804)),""))</f>
        <v>#VALUE!</v>
      </c>
      <c r="CY804" s="5"/>
      <c r="CZ804" s="5"/>
      <c r="DA804" s="5"/>
      <c r="DB804" s="5"/>
    </row>
    <row r="805" spans="1:106" x14ac:dyDescent="0.25">
      <c r="A805" s="4" t="str">
        <f t="shared" si="154"/>
        <v/>
      </c>
      <c r="B805" s="3"/>
      <c r="L805" s="4" t="str">
        <f>IFERROR(IF(VLOOKUP(I805,I$2:L804,4,0)=0,"",VLOOKUP(I805,I$2:L804,4,0)),"")</f>
        <v/>
      </c>
      <c r="M805" s="4" t="str">
        <f>IFERROR(IF(VLOOKUP(I805,I$2:M804,5,0)=0,"",VLOOKUP(I805,I$2:M804,5,0)),"")</f>
        <v/>
      </c>
      <c r="S805"/>
      <c r="AG805" s="3"/>
      <c r="AK805" s="127" t="str">
        <f t="shared" si="160"/>
        <v/>
      </c>
      <c r="AL805" s="2" t="str">
        <f>IFERROR(IF(INDEX(AL$1:AL804,MATCH(I805,I$1:I804,0),1)=0,"",INDEX(AL$1:AL804,MATCH(I805,I$1:I804,0),1)),"")</f>
        <v/>
      </c>
      <c r="AM805" s="2" t="str">
        <f>IFERROR(IF(INDEX(AM$1:AM804,MATCH(I805,I$1:I804,0),1)=0,"",INDEX(AM$1:AM804,MATCH(I805,I$1:I804,0),1)),"")</f>
        <v/>
      </c>
      <c r="AN805" s="2" t="str">
        <f>IFERROR(IF(INDEX(AN$1:AN804,MATCH(I805,I$1:I804,0),1)=0,"",INDEX(AN$1:AN804,MATCH(I805,I$1:I804,0),1)),"")</f>
        <v/>
      </c>
      <c r="BB805" s="4"/>
      <c r="BG805" s="5"/>
      <c r="BI805" s="4"/>
      <c r="BK805" s="5"/>
      <c r="BL805" s="5"/>
      <c r="BM805" s="5" t="str">
        <f>IF(B805="","",IF(BH805="",1+(MAX(BM$2:BM804)),""))</f>
        <v/>
      </c>
      <c r="BN805" s="5" t="str">
        <f t="shared" si="155"/>
        <v/>
      </c>
      <c r="BO805" s="5" t="str">
        <f t="shared" si="156"/>
        <v/>
      </c>
      <c r="BP805" s="15" t="str">
        <f t="shared" si="157"/>
        <v/>
      </c>
      <c r="BQ805" s="29"/>
      <c r="BR805" s="16"/>
      <c r="BS805" s="5" t="str">
        <f t="shared" si="159"/>
        <v/>
      </c>
      <c r="BU805" s="5"/>
      <c r="BV805" s="5" t="str">
        <f t="shared" si="158"/>
        <v/>
      </c>
      <c r="BW805" s="5" t="str">
        <f>IF(I805="","",IFERROR(IF(VLOOKUP(I805,I$2:I804,1,0)=0,"",""),I805))</f>
        <v/>
      </c>
      <c r="BX805" s="25" t="str">
        <f>IF(BW805="","",(IFERROR(VLOOKUP(MID(BW805,1,1),$CO$2:CS$28,3,0),0)+IFERROR(VLOOKUP(MID(BW805,2,1),CO$2:CS$28,4,0),0)+IFERROR(VLOOKUP(MID(BW805,3,1),CO$2:CS$28,5,0),0)+(ROW(BW805)/1000000000000)))</f>
        <v/>
      </c>
      <c r="BY805" s="5"/>
      <c r="BZ805" s="5">
        <v>804</v>
      </c>
      <c r="CA805" s="5" t="str">
        <f>IFERROR(VLOOKUP(BZ805,BV$2:BW1881,2,0),"")</f>
        <v/>
      </c>
      <c r="CB805" s="5"/>
      <c r="CD805" s="5"/>
      <c r="CU805" s="5" t="e">
        <f>IF(REPORTE!AH$2="si",IF(F805=VALUE(REPORTE!C$11),IF(SUM(CU806:CU$1993),CONCATENATE(INT(B805),", "),INT(B805)),""),IF(F805=VALUE(REPORTE!C$10),IF(SUM(CU806:CU$1993),CONCATENATE(INT(B805),", "),INT(B805)),""))</f>
        <v>#VALUE!</v>
      </c>
      <c r="CY805" s="5"/>
      <c r="CZ805" s="5"/>
      <c r="DA805" s="5"/>
      <c r="DB805" s="5"/>
    </row>
    <row r="806" spans="1:106" x14ac:dyDescent="0.25">
      <c r="A806" s="4" t="str">
        <f t="shared" si="154"/>
        <v/>
      </c>
      <c r="B806" s="3"/>
      <c r="L806" s="4" t="str">
        <f>IFERROR(IF(VLOOKUP(I806,I$2:L805,4,0)=0,"",VLOOKUP(I806,I$2:L805,4,0)),"")</f>
        <v/>
      </c>
      <c r="M806" s="4" t="str">
        <f>IFERROR(IF(VLOOKUP(I806,I$2:M805,5,0)=0,"",VLOOKUP(I806,I$2:M805,5,0)),"")</f>
        <v/>
      </c>
      <c r="S806"/>
      <c r="AG806" s="3"/>
      <c r="AK806" s="127" t="str">
        <f t="shared" si="160"/>
        <v/>
      </c>
      <c r="AL806" s="2" t="str">
        <f>IFERROR(IF(INDEX(AL$1:AL805,MATCH(I806,I$1:I805,0),1)=0,"",INDEX(AL$1:AL805,MATCH(I806,I$1:I805,0),1)),"")</f>
        <v/>
      </c>
      <c r="AM806" s="2" t="str">
        <f>IFERROR(IF(INDEX(AM$1:AM805,MATCH(I806,I$1:I805,0),1)=0,"",INDEX(AM$1:AM805,MATCH(I806,I$1:I805,0),1)),"")</f>
        <v/>
      </c>
      <c r="AN806" s="2" t="str">
        <f>IFERROR(IF(INDEX(AN$1:AN805,MATCH(I806,I$1:I805,0),1)=0,"",INDEX(AN$1:AN805,MATCH(I806,I$1:I805,0),1)),"")</f>
        <v/>
      </c>
      <c r="BB806" s="4"/>
      <c r="BG806" s="5"/>
      <c r="BI806" s="4"/>
      <c r="BK806" s="5"/>
      <c r="BL806" s="5"/>
      <c r="BM806" s="5" t="str">
        <f>IF(B806="","",IF(BH806="",1+(MAX(BM$2:BM805)),""))</f>
        <v/>
      </c>
      <c r="BN806" s="5" t="str">
        <f t="shared" si="155"/>
        <v/>
      </c>
      <c r="BO806" s="5" t="str">
        <f t="shared" si="156"/>
        <v/>
      </c>
      <c r="BP806" s="15" t="str">
        <f t="shared" si="157"/>
        <v/>
      </c>
      <c r="BQ806" s="29"/>
      <c r="BR806" s="16"/>
      <c r="BS806" s="5" t="str">
        <f t="shared" si="159"/>
        <v/>
      </c>
      <c r="BU806" s="5"/>
      <c r="BV806" s="5" t="str">
        <f t="shared" si="158"/>
        <v/>
      </c>
      <c r="BW806" s="5" t="str">
        <f>IF(I806="","",IFERROR(IF(VLOOKUP(I806,I$2:I805,1,0)=0,"",""),I806))</f>
        <v/>
      </c>
      <c r="BX806" s="25" t="str">
        <f>IF(BW806="","",(IFERROR(VLOOKUP(MID(BW806,1,1),$CO$2:CS$28,3,0),0)+IFERROR(VLOOKUP(MID(BW806,2,1),CO$2:CS$28,4,0),0)+IFERROR(VLOOKUP(MID(BW806,3,1),CO$2:CS$28,5,0),0)+(ROW(BW806)/1000000000000)))</f>
        <v/>
      </c>
      <c r="BY806" s="5"/>
      <c r="BZ806" s="5">
        <v>805</v>
      </c>
      <c r="CA806" s="5" t="str">
        <f>IFERROR(VLOOKUP(BZ806,BV$2:BW1882,2,0),"")</f>
        <v/>
      </c>
      <c r="CB806" s="5"/>
      <c r="CD806" s="5"/>
      <c r="CU806" s="5" t="e">
        <f>IF(REPORTE!AH$2="si",IF(F806=VALUE(REPORTE!C$11),IF(SUM(CU807:CU$1993),CONCATENATE(INT(B806),", "),INT(B806)),""),IF(F806=VALUE(REPORTE!C$10),IF(SUM(CU807:CU$1993),CONCATENATE(INT(B806),", "),INT(B806)),""))</f>
        <v>#VALUE!</v>
      </c>
      <c r="CY806" s="5"/>
      <c r="CZ806" s="5"/>
      <c r="DA806" s="5"/>
      <c r="DB806" s="5"/>
    </row>
    <row r="807" spans="1:106" x14ac:dyDescent="0.25">
      <c r="A807" s="4" t="str">
        <f t="shared" si="154"/>
        <v/>
      </c>
      <c r="B807" s="3"/>
      <c r="L807" s="4" t="str">
        <f>IFERROR(IF(VLOOKUP(I807,I$2:L806,4,0)=0,"",VLOOKUP(I807,I$2:L806,4,0)),"")</f>
        <v/>
      </c>
      <c r="M807" s="4" t="str">
        <f>IFERROR(IF(VLOOKUP(I807,I$2:M806,5,0)=0,"",VLOOKUP(I807,I$2:M806,5,0)),"")</f>
        <v/>
      </c>
      <c r="S807"/>
      <c r="AG807" s="3"/>
      <c r="AK807" s="127" t="str">
        <f t="shared" si="160"/>
        <v/>
      </c>
      <c r="AL807" s="2" t="str">
        <f>IFERROR(IF(INDEX(AL$1:AL806,MATCH(I807,I$1:I806,0),1)=0,"",INDEX(AL$1:AL806,MATCH(I807,I$1:I806,0),1)),"")</f>
        <v/>
      </c>
      <c r="AM807" s="2" t="str">
        <f>IFERROR(IF(INDEX(AM$1:AM806,MATCH(I807,I$1:I806,0),1)=0,"",INDEX(AM$1:AM806,MATCH(I807,I$1:I806,0),1)),"")</f>
        <v/>
      </c>
      <c r="AN807" s="2" t="str">
        <f>IFERROR(IF(INDEX(AN$1:AN806,MATCH(I807,I$1:I806,0),1)=0,"",INDEX(AN$1:AN806,MATCH(I807,I$1:I806,0),1)),"")</f>
        <v/>
      </c>
      <c r="BB807" s="4"/>
      <c r="BG807" s="5"/>
      <c r="BI807" s="4"/>
      <c r="BK807" s="5"/>
      <c r="BL807" s="5"/>
      <c r="BM807" s="5" t="str">
        <f>IF(B807="","",IF(BH807="",1+(MAX(BM$2:BM806)),""))</f>
        <v/>
      </c>
      <c r="BN807" s="5" t="str">
        <f t="shared" si="155"/>
        <v/>
      </c>
      <c r="BO807" s="5" t="str">
        <f t="shared" si="156"/>
        <v/>
      </c>
      <c r="BP807" s="15" t="str">
        <f t="shared" si="157"/>
        <v/>
      </c>
      <c r="BQ807" s="29"/>
      <c r="BR807" s="16"/>
      <c r="BS807" s="5" t="str">
        <f t="shared" si="159"/>
        <v/>
      </c>
      <c r="BU807" s="5"/>
      <c r="BV807" s="5" t="str">
        <f t="shared" si="158"/>
        <v/>
      </c>
      <c r="BW807" s="5" t="str">
        <f>IF(I807="","",IFERROR(IF(VLOOKUP(I807,I$2:I806,1,0)=0,"",""),I807))</f>
        <v/>
      </c>
      <c r="BX807" s="25" t="str">
        <f>IF(BW807="","",(IFERROR(VLOOKUP(MID(BW807,1,1),$CO$2:CS$28,3,0),0)+IFERROR(VLOOKUP(MID(BW807,2,1),CO$2:CS$28,4,0),0)+IFERROR(VLOOKUP(MID(BW807,3,1),CO$2:CS$28,5,0),0)+(ROW(BW807)/1000000000000)))</f>
        <v/>
      </c>
      <c r="BY807" s="5"/>
      <c r="BZ807" s="5">
        <v>806</v>
      </c>
      <c r="CA807" s="5" t="str">
        <f>IFERROR(VLOOKUP(BZ807,BV$2:BW1883,2,0),"")</f>
        <v/>
      </c>
      <c r="CB807" s="5"/>
      <c r="CD807" s="5"/>
      <c r="CU807" s="5" t="e">
        <f>IF(REPORTE!AH$2="si",IF(F807=VALUE(REPORTE!C$11),IF(SUM(CU808:CU$1993),CONCATENATE(INT(B807),", "),INT(B807)),""),IF(F807=VALUE(REPORTE!C$10),IF(SUM(CU808:CU$1993),CONCATENATE(INT(B807),", "),INT(B807)),""))</f>
        <v>#VALUE!</v>
      </c>
      <c r="CY807" s="5"/>
      <c r="CZ807" s="5"/>
      <c r="DA807" s="5"/>
      <c r="DB807" s="5"/>
    </row>
    <row r="808" spans="1:106" x14ac:dyDescent="0.25">
      <c r="A808" s="4" t="str">
        <f t="shared" si="154"/>
        <v/>
      </c>
      <c r="B808" s="3"/>
      <c r="L808" s="4" t="str">
        <f>IFERROR(IF(VLOOKUP(I808,I$2:L807,4,0)=0,"",VLOOKUP(I808,I$2:L807,4,0)),"")</f>
        <v/>
      </c>
      <c r="M808" s="4" t="str">
        <f>IFERROR(IF(VLOOKUP(I808,I$2:M807,5,0)=0,"",VLOOKUP(I808,I$2:M807,5,0)),"")</f>
        <v/>
      </c>
      <c r="S808"/>
      <c r="AG808" s="3"/>
      <c r="AK808" s="127" t="str">
        <f t="shared" si="160"/>
        <v/>
      </c>
      <c r="AL808" s="2" t="str">
        <f>IFERROR(IF(INDEX(AL$1:AL807,MATCH(I808,I$1:I807,0),1)=0,"",INDEX(AL$1:AL807,MATCH(I808,I$1:I807,0),1)),"")</f>
        <v/>
      </c>
      <c r="AM808" s="2" t="str">
        <f>IFERROR(IF(INDEX(AM$1:AM807,MATCH(I808,I$1:I807,0),1)=0,"",INDEX(AM$1:AM807,MATCH(I808,I$1:I807,0),1)),"")</f>
        <v/>
      </c>
      <c r="AN808" s="2" t="str">
        <f>IFERROR(IF(INDEX(AN$1:AN807,MATCH(I808,I$1:I807,0),1)=0,"",INDEX(AN$1:AN807,MATCH(I808,I$1:I807,0),1)),"")</f>
        <v/>
      </c>
      <c r="BB808" s="4"/>
      <c r="BG808" s="5"/>
      <c r="BI808" s="4"/>
      <c r="BK808" s="5"/>
      <c r="BL808" s="5"/>
      <c r="BM808" s="5" t="str">
        <f>IF(B808="","",IF(BH808="",1+(MAX(BM$2:BM807)),""))</f>
        <v/>
      </c>
      <c r="BN808" s="5" t="str">
        <f t="shared" si="155"/>
        <v/>
      </c>
      <c r="BO808" s="5" t="str">
        <f t="shared" si="156"/>
        <v/>
      </c>
      <c r="BP808" s="15" t="str">
        <f t="shared" si="157"/>
        <v/>
      </c>
      <c r="BQ808" s="29"/>
      <c r="BR808" s="16"/>
      <c r="BS808" s="5" t="str">
        <f t="shared" si="159"/>
        <v/>
      </c>
      <c r="BU808" s="5"/>
      <c r="BV808" s="5" t="str">
        <f t="shared" si="158"/>
        <v/>
      </c>
      <c r="BW808" s="5" t="str">
        <f>IF(I808="","",IFERROR(IF(VLOOKUP(I808,I$2:I807,1,0)=0,"",""),I808))</f>
        <v/>
      </c>
      <c r="BX808" s="25" t="str">
        <f>IF(BW808="","",(IFERROR(VLOOKUP(MID(BW808,1,1),$CO$2:CS$28,3,0),0)+IFERROR(VLOOKUP(MID(BW808,2,1),CO$2:CS$28,4,0),0)+IFERROR(VLOOKUP(MID(BW808,3,1),CO$2:CS$28,5,0),0)+(ROW(BW808)/1000000000000)))</f>
        <v/>
      </c>
      <c r="BY808" s="5"/>
      <c r="BZ808" s="5">
        <v>807</v>
      </c>
      <c r="CA808" s="5" t="str">
        <f>IFERROR(VLOOKUP(BZ808,BV$2:BW1884,2,0),"")</f>
        <v/>
      </c>
      <c r="CB808" s="5"/>
      <c r="CD808" s="5"/>
      <c r="CU808" s="5" t="e">
        <f>IF(REPORTE!AH$2="si",IF(F808=VALUE(REPORTE!C$11),IF(SUM(CU809:CU$1993),CONCATENATE(INT(B808),", "),INT(B808)),""),IF(F808=VALUE(REPORTE!C$10),IF(SUM(CU809:CU$1993),CONCATENATE(INT(B808),", "),INT(B808)),""))</f>
        <v>#VALUE!</v>
      </c>
      <c r="CY808" s="5"/>
      <c r="CZ808" s="5"/>
      <c r="DA808" s="5"/>
      <c r="DB808" s="5"/>
    </row>
    <row r="809" spans="1:106" x14ac:dyDescent="0.25">
      <c r="A809" s="4" t="str">
        <f t="shared" si="154"/>
        <v/>
      </c>
      <c r="B809" s="3"/>
      <c r="L809" s="4" t="str">
        <f>IFERROR(IF(VLOOKUP(I809,I$2:L808,4,0)=0,"",VLOOKUP(I809,I$2:L808,4,0)),"")</f>
        <v/>
      </c>
      <c r="M809" s="4" t="str">
        <f>IFERROR(IF(VLOOKUP(I809,I$2:M808,5,0)=0,"",VLOOKUP(I809,I$2:M808,5,0)),"")</f>
        <v/>
      </c>
      <c r="S809"/>
      <c r="AG809" s="3"/>
      <c r="AK809" s="127" t="str">
        <f t="shared" si="160"/>
        <v/>
      </c>
      <c r="AL809" s="2" t="str">
        <f>IFERROR(IF(INDEX(AL$1:AL808,MATCH(I809,I$1:I808,0),1)=0,"",INDEX(AL$1:AL808,MATCH(I809,I$1:I808,0),1)),"")</f>
        <v/>
      </c>
      <c r="AM809" s="2" t="str">
        <f>IFERROR(IF(INDEX(AM$1:AM808,MATCH(I809,I$1:I808,0),1)=0,"",INDEX(AM$1:AM808,MATCH(I809,I$1:I808,0),1)),"")</f>
        <v/>
      </c>
      <c r="AN809" s="2" t="str">
        <f>IFERROR(IF(INDEX(AN$1:AN808,MATCH(I809,I$1:I808,0),1)=0,"",INDEX(AN$1:AN808,MATCH(I809,I$1:I808,0),1)),"")</f>
        <v/>
      </c>
      <c r="BB809" s="4"/>
      <c r="BG809" s="5"/>
      <c r="BI809" s="4"/>
      <c r="BK809" s="5"/>
      <c r="BL809" s="5"/>
      <c r="BM809" s="5" t="str">
        <f>IF(B809="","",IF(BH809="",1+(MAX(BM$2:BM808)),""))</f>
        <v/>
      </c>
      <c r="BN809" s="5" t="str">
        <f t="shared" si="155"/>
        <v/>
      </c>
      <c r="BO809" s="5" t="str">
        <f t="shared" si="156"/>
        <v/>
      </c>
      <c r="BP809" s="15" t="str">
        <f t="shared" si="157"/>
        <v/>
      </c>
      <c r="BQ809" s="29"/>
      <c r="BR809" s="16"/>
      <c r="BS809" s="5" t="str">
        <f t="shared" si="159"/>
        <v/>
      </c>
      <c r="BU809" s="5"/>
      <c r="BV809" s="5" t="str">
        <f t="shared" si="158"/>
        <v/>
      </c>
      <c r="BW809" s="5" t="str">
        <f>IF(I809="","",IFERROR(IF(VLOOKUP(I809,I$2:I808,1,0)=0,"",""),I809))</f>
        <v/>
      </c>
      <c r="BX809" s="25" t="str">
        <f>IF(BW809="","",(IFERROR(VLOOKUP(MID(BW809,1,1),$CO$2:CS$28,3,0),0)+IFERROR(VLOOKUP(MID(BW809,2,1),CO$2:CS$28,4,0),0)+IFERROR(VLOOKUP(MID(BW809,3,1),CO$2:CS$28,5,0),0)+(ROW(BW809)/1000000000000)))</f>
        <v/>
      </c>
      <c r="BY809" s="5"/>
      <c r="BZ809" s="5">
        <v>808</v>
      </c>
      <c r="CA809" s="5" t="str">
        <f>IFERROR(VLOOKUP(BZ809,BV$2:BW1885,2,0),"")</f>
        <v/>
      </c>
      <c r="CB809" s="5"/>
      <c r="CD809" s="5"/>
      <c r="CU809" s="5" t="e">
        <f>IF(REPORTE!AH$2="si",IF(F809=VALUE(REPORTE!C$11),IF(SUM(CU810:CU$1993),CONCATENATE(INT(B809),", "),INT(B809)),""),IF(F809=VALUE(REPORTE!C$10),IF(SUM(CU810:CU$1993),CONCATENATE(INT(B809),", "),INT(B809)),""))</f>
        <v>#VALUE!</v>
      </c>
      <c r="CY809" s="5"/>
      <c r="CZ809" s="5"/>
      <c r="DA809" s="5"/>
      <c r="DB809" s="5"/>
    </row>
    <row r="810" spans="1:106" x14ac:dyDescent="0.25">
      <c r="A810" s="4" t="str">
        <f t="shared" si="154"/>
        <v/>
      </c>
      <c r="B810" s="3"/>
      <c r="L810" s="4" t="str">
        <f>IFERROR(IF(VLOOKUP(I810,I$2:L809,4,0)=0,"",VLOOKUP(I810,I$2:L809,4,0)),"")</f>
        <v/>
      </c>
      <c r="M810" s="4" t="str">
        <f>IFERROR(IF(VLOOKUP(I810,I$2:M809,5,0)=0,"",VLOOKUP(I810,I$2:M809,5,0)),"")</f>
        <v/>
      </c>
      <c r="S810"/>
      <c r="AG810" s="3"/>
      <c r="AK810" s="127" t="str">
        <f t="shared" si="160"/>
        <v/>
      </c>
      <c r="AL810" s="2" t="str">
        <f>IFERROR(IF(INDEX(AL$1:AL809,MATCH(I810,I$1:I809,0),1)=0,"",INDEX(AL$1:AL809,MATCH(I810,I$1:I809,0),1)),"")</f>
        <v/>
      </c>
      <c r="AM810" s="2" t="str">
        <f>IFERROR(IF(INDEX(AM$1:AM809,MATCH(I810,I$1:I809,0),1)=0,"",INDEX(AM$1:AM809,MATCH(I810,I$1:I809,0),1)),"")</f>
        <v/>
      </c>
      <c r="AN810" s="2" t="str">
        <f>IFERROR(IF(INDEX(AN$1:AN809,MATCH(I810,I$1:I809,0),1)=0,"",INDEX(AN$1:AN809,MATCH(I810,I$1:I809,0),1)),"")</f>
        <v/>
      </c>
      <c r="BB810" s="4"/>
      <c r="BG810" s="5"/>
      <c r="BI810" s="4"/>
      <c r="BK810" s="5"/>
      <c r="BL810" s="5"/>
      <c r="BM810" s="5" t="str">
        <f>IF(B810="","",IF(BH810="",1+(MAX(BM$2:BM809)),""))</f>
        <v/>
      </c>
      <c r="BN810" s="5" t="str">
        <f t="shared" si="155"/>
        <v/>
      </c>
      <c r="BO810" s="5" t="str">
        <f t="shared" si="156"/>
        <v/>
      </c>
      <c r="BP810" s="15" t="str">
        <f t="shared" si="157"/>
        <v/>
      </c>
      <c r="BQ810" s="29"/>
      <c r="BR810" s="16"/>
      <c r="BS810" s="5" t="str">
        <f t="shared" si="159"/>
        <v/>
      </c>
      <c r="BU810" s="5"/>
      <c r="BV810" s="5" t="str">
        <f t="shared" si="158"/>
        <v/>
      </c>
      <c r="BW810" s="5" t="str">
        <f>IF(I810="","",IFERROR(IF(VLOOKUP(I810,I$2:I809,1,0)=0,"",""),I810))</f>
        <v/>
      </c>
      <c r="BX810" s="25" t="str">
        <f>IF(BW810="","",(IFERROR(VLOOKUP(MID(BW810,1,1),$CO$2:CS$28,3,0),0)+IFERROR(VLOOKUP(MID(BW810,2,1),CO$2:CS$28,4,0),0)+IFERROR(VLOOKUP(MID(BW810,3,1),CO$2:CS$28,5,0),0)+(ROW(BW810)/1000000000000)))</f>
        <v/>
      </c>
      <c r="BY810" s="5"/>
      <c r="BZ810" s="5">
        <v>809</v>
      </c>
      <c r="CA810" s="5" t="str">
        <f>IFERROR(VLOOKUP(BZ810,BV$2:BW1886,2,0),"")</f>
        <v/>
      </c>
      <c r="CB810" s="5"/>
      <c r="CD810" s="5"/>
      <c r="CU810" s="5" t="e">
        <f>IF(REPORTE!AH$2="si",IF(F810=VALUE(REPORTE!C$11),IF(SUM(CU811:CU$1993),CONCATENATE(INT(B810),", "),INT(B810)),""),IF(F810=VALUE(REPORTE!C$10),IF(SUM(CU811:CU$1993),CONCATENATE(INT(B810),", "),INT(B810)),""))</f>
        <v>#VALUE!</v>
      </c>
      <c r="CY810" s="5"/>
      <c r="CZ810" s="5"/>
      <c r="DA810" s="5"/>
      <c r="DB810" s="5"/>
    </row>
    <row r="811" spans="1:106" x14ac:dyDescent="0.25">
      <c r="A811" s="4" t="str">
        <f t="shared" si="154"/>
        <v/>
      </c>
      <c r="B811" s="3"/>
      <c r="L811" s="4" t="str">
        <f>IFERROR(IF(VLOOKUP(I811,I$2:L810,4,0)=0,"",VLOOKUP(I811,I$2:L810,4,0)),"")</f>
        <v/>
      </c>
      <c r="M811" s="4" t="str">
        <f>IFERROR(IF(VLOOKUP(I811,I$2:M810,5,0)=0,"",VLOOKUP(I811,I$2:M810,5,0)),"")</f>
        <v/>
      </c>
      <c r="S811"/>
      <c r="AG811" s="3"/>
      <c r="AK811" s="127" t="str">
        <f t="shared" si="160"/>
        <v/>
      </c>
      <c r="AL811" s="2" t="str">
        <f>IFERROR(IF(INDEX(AL$1:AL810,MATCH(I811,I$1:I810,0),1)=0,"",INDEX(AL$1:AL810,MATCH(I811,I$1:I810,0),1)),"")</f>
        <v/>
      </c>
      <c r="AM811" s="2" t="str">
        <f>IFERROR(IF(INDEX(AM$1:AM810,MATCH(I811,I$1:I810,0),1)=0,"",INDEX(AM$1:AM810,MATCH(I811,I$1:I810,0),1)),"")</f>
        <v/>
      </c>
      <c r="AN811" s="2" t="str">
        <f>IFERROR(IF(INDEX(AN$1:AN810,MATCH(I811,I$1:I810,0),1)=0,"",INDEX(AN$1:AN810,MATCH(I811,I$1:I810,0),1)),"")</f>
        <v/>
      </c>
      <c r="BB811" s="4"/>
      <c r="BG811" s="5"/>
      <c r="BI811" s="4"/>
      <c r="BK811" s="5"/>
      <c r="BL811" s="5"/>
      <c r="BM811" s="5" t="str">
        <f>IF(B811="","",IF(BH811="",1+(MAX(BM$2:BM810)),""))</f>
        <v/>
      </c>
      <c r="BN811" s="5" t="str">
        <f t="shared" si="155"/>
        <v/>
      </c>
      <c r="BO811" s="5" t="str">
        <f t="shared" si="156"/>
        <v/>
      </c>
      <c r="BP811" s="15" t="str">
        <f t="shared" si="157"/>
        <v/>
      </c>
      <c r="BQ811" s="29"/>
      <c r="BR811" s="16"/>
      <c r="BS811" s="5" t="str">
        <f t="shared" si="159"/>
        <v/>
      </c>
      <c r="BU811" s="5"/>
      <c r="BV811" s="5" t="str">
        <f t="shared" si="158"/>
        <v/>
      </c>
      <c r="BW811" s="5" t="str">
        <f>IF(I811="","",IFERROR(IF(VLOOKUP(I811,I$2:I810,1,0)=0,"",""),I811))</f>
        <v/>
      </c>
      <c r="BX811" s="25" t="str">
        <f>IF(BW811="","",(IFERROR(VLOOKUP(MID(BW811,1,1),$CO$2:CS$28,3,0),0)+IFERROR(VLOOKUP(MID(BW811,2,1),CO$2:CS$28,4,0),0)+IFERROR(VLOOKUP(MID(BW811,3,1),CO$2:CS$28,5,0),0)+(ROW(BW811)/1000000000000)))</f>
        <v/>
      </c>
      <c r="BY811" s="5"/>
      <c r="BZ811" s="5">
        <v>810</v>
      </c>
      <c r="CA811" s="5" t="str">
        <f>IFERROR(VLOOKUP(BZ811,BV$2:BW1887,2,0),"")</f>
        <v/>
      </c>
      <c r="CB811" s="5"/>
      <c r="CD811" s="5"/>
      <c r="CU811" s="5" t="e">
        <f>IF(REPORTE!AH$2="si",IF(F811=VALUE(REPORTE!C$11),IF(SUM(CU812:CU$1993),CONCATENATE(INT(B811),", "),INT(B811)),""),IF(F811=VALUE(REPORTE!C$10),IF(SUM(CU812:CU$1993),CONCATENATE(INT(B811),", "),INT(B811)),""))</f>
        <v>#VALUE!</v>
      </c>
      <c r="CY811" s="5"/>
      <c r="CZ811" s="5"/>
      <c r="DA811" s="5"/>
      <c r="DB811" s="5"/>
    </row>
    <row r="812" spans="1:106" x14ac:dyDescent="0.25">
      <c r="A812" s="4" t="str">
        <f t="shared" si="154"/>
        <v/>
      </c>
      <c r="B812" s="3"/>
      <c r="L812" s="4" t="str">
        <f>IFERROR(IF(VLOOKUP(I812,I$2:L811,4,0)=0,"",VLOOKUP(I812,I$2:L811,4,0)),"")</f>
        <v/>
      </c>
      <c r="M812" s="4" t="str">
        <f>IFERROR(IF(VLOOKUP(I812,I$2:M811,5,0)=0,"",VLOOKUP(I812,I$2:M811,5,0)),"")</f>
        <v/>
      </c>
      <c r="S812"/>
      <c r="AG812" s="3"/>
      <c r="AK812" s="127" t="str">
        <f t="shared" si="160"/>
        <v/>
      </c>
      <c r="AL812" s="2" t="str">
        <f>IFERROR(IF(INDEX(AL$1:AL811,MATCH(I812,I$1:I811,0),1)=0,"",INDEX(AL$1:AL811,MATCH(I812,I$1:I811,0),1)),"")</f>
        <v/>
      </c>
      <c r="AM812" s="2" t="str">
        <f>IFERROR(IF(INDEX(AM$1:AM811,MATCH(I812,I$1:I811,0),1)=0,"",INDEX(AM$1:AM811,MATCH(I812,I$1:I811,0),1)),"")</f>
        <v/>
      </c>
      <c r="AN812" s="2" t="str">
        <f>IFERROR(IF(INDEX(AN$1:AN811,MATCH(I812,I$1:I811,0),1)=0,"",INDEX(AN$1:AN811,MATCH(I812,I$1:I811,0),1)),"")</f>
        <v/>
      </c>
      <c r="BB812" s="4"/>
      <c r="BG812" s="5"/>
      <c r="BI812" s="4"/>
      <c r="BK812" s="5"/>
      <c r="BL812" s="5"/>
      <c r="BM812" s="5" t="str">
        <f>IF(B812="","",IF(BH812="",1+(MAX(BM$2:BM811)),""))</f>
        <v/>
      </c>
      <c r="BN812" s="5" t="str">
        <f t="shared" si="155"/>
        <v/>
      </c>
      <c r="BO812" s="5" t="str">
        <f t="shared" si="156"/>
        <v/>
      </c>
      <c r="BP812" s="15" t="str">
        <f t="shared" si="157"/>
        <v/>
      </c>
      <c r="BQ812" s="29"/>
      <c r="BR812" s="16"/>
      <c r="BS812" s="5" t="str">
        <f t="shared" si="159"/>
        <v/>
      </c>
      <c r="BU812" s="5"/>
      <c r="BV812" s="5" t="str">
        <f t="shared" si="158"/>
        <v/>
      </c>
      <c r="BW812" s="5" t="str">
        <f>IF(I812="","",IFERROR(IF(VLOOKUP(I812,I$2:I811,1,0)=0,"",""),I812))</f>
        <v/>
      </c>
      <c r="BX812" s="25" t="str">
        <f>IF(BW812="","",(IFERROR(VLOOKUP(MID(BW812,1,1),$CO$2:CS$28,3,0),0)+IFERROR(VLOOKUP(MID(BW812,2,1),CO$2:CS$28,4,0),0)+IFERROR(VLOOKUP(MID(BW812,3,1),CO$2:CS$28,5,0),0)+(ROW(BW812)/1000000000000)))</f>
        <v/>
      </c>
      <c r="BY812" s="5"/>
      <c r="BZ812" s="5">
        <v>811</v>
      </c>
      <c r="CA812" s="5" t="str">
        <f>IFERROR(VLOOKUP(BZ812,BV$2:BW1888,2,0),"")</f>
        <v/>
      </c>
      <c r="CB812" s="5"/>
      <c r="CD812" s="5"/>
      <c r="CU812" s="5" t="e">
        <f>IF(REPORTE!AH$2="si",IF(F812=VALUE(REPORTE!C$11),IF(SUM(CU813:CU$1993),CONCATENATE(INT(B812),", "),INT(B812)),""),IF(F812=VALUE(REPORTE!C$10),IF(SUM(CU813:CU$1993),CONCATENATE(INT(B812),", "),INT(B812)),""))</f>
        <v>#VALUE!</v>
      </c>
      <c r="CY812" s="5"/>
      <c r="CZ812" s="5"/>
      <c r="DA812" s="5"/>
      <c r="DB812" s="5"/>
    </row>
    <row r="813" spans="1:106" x14ac:dyDescent="0.25">
      <c r="A813" s="4" t="str">
        <f t="shared" si="154"/>
        <v/>
      </c>
      <c r="B813" s="3"/>
      <c r="L813" s="4" t="str">
        <f>IFERROR(IF(VLOOKUP(I813,I$2:L812,4,0)=0,"",VLOOKUP(I813,I$2:L812,4,0)),"")</f>
        <v/>
      </c>
      <c r="M813" s="4" t="str">
        <f>IFERROR(IF(VLOOKUP(I813,I$2:M812,5,0)=0,"",VLOOKUP(I813,I$2:M812,5,0)),"")</f>
        <v/>
      </c>
      <c r="S813"/>
      <c r="AG813" s="3"/>
      <c r="AK813" s="127" t="str">
        <f t="shared" si="160"/>
        <v/>
      </c>
      <c r="AL813" s="2" t="str">
        <f>IFERROR(IF(INDEX(AL$1:AL812,MATCH(I813,I$1:I812,0),1)=0,"",INDEX(AL$1:AL812,MATCH(I813,I$1:I812,0),1)),"")</f>
        <v/>
      </c>
      <c r="AM813" s="2" t="str">
        <f>IFERROR(IF(INDEX(AM$1:AM812,MATCH(I813,I$1:I812,0),1)=0,"",INDEX(AM$1:AM812,MATCH(I813,I$1:I812,0),1)),"")</f>
        <v/>
      </c>
      <c r="AN813" s="2" t="str">
        <f>IFERROR(IF(INDEX(AN$1:AN812,MATCH(I813,I$1:I812,0),1)=0,"",INDEX(AN$1:AN812,MATCH(I813,I$1:I812,0),1)),"")</f>
        <v/>
      </c>
      <c r="BB813" s="4"/>
      <c r="BG813" s="5"/>
      <c r="BI813" s="4"/>
      <c r="BK813" s="5"/>
      <c r="BL813" s="5"/>
      <c r="BM813" s="5" t="str">
        <f>IF(B813="","",IF(BH813="",1+(MAX(BM$2:BM812)),""))</f>
        <v/>
      </c>
      <c r="BN813" s="5" t="str">
        <f t="shared" si="155"/>
        <v/>
      </c>
      <c r="BO813" s="5" t="str">
        <f t="shared" si="156"/>
        <v/>
      </c>
      <c r="BP813" s="15" t="str">
        <f t="shared" si="157"/>
        <v/>
      </c>
      <c r="BQ813" s="29"/>
      <c r="BR813" s="16"/>
      <c r="BS813" s="5" t="str">
        <f t="shared" si="159"/>
        <v/>
      </c>
      <c r="BU813" s="5"/>
      <c r="BV813" s="5" t="str">
        <f t="shared" si="158"/>
        <v/>
      </c>
      <c r="BW813" s="5" t="str">
        <f>IF(I813="","",IFERROR(IF(VLOOKUP(I813,I$2:I812,1,0)=0,"",""),I813))</f>
        <v/>
      </c>
      <c r="BX813" s="25" t="str">
        <f>IF(BW813="","",(IFERROR(VLOOKUP(MID(BW813,1,1),$CO$2:CS$28,3,0),0)+IFERROR(VLOOKUP(MID(BW813,2,1),CO$2:CS$28,4,0),0)+IFERROR(VLOOKUP(MID(BW813,3,1),CO$2:CS$28,5,0),0)+(ROW(BW813)/1000000000000)))</f>
        <v/>
      </c>
      <c r="BY813" s="5"/>
      <c r="BZ813" s="5">
        <v>812</v>
      </c>
      <c r="CA813" s="5" t="str">
        <f>IFERROR(VLOOKUP(BZ813,BV$2:BW1889,2,0),"")</f>
        <v/>
      </c>
      <c r="CB813" s="5"/>
      <c r="CD813" s="5"/>
      <c r="CU813" s="5" t="e">
        <f>IF(REPORTE!AH$2="si",IF(F813=VALUE(REPORTE!C$11),IF(SUM(CU814:CU$1993),CONCATENATE(INT(B813),", "),INT(B813)),""),IF(F813=VALUE(REPORTE!C$10),IF(SUM(CU814:CU$1993),CONCATENATE(INT(B813),", "),INT(B813)),""))</f>
        <v>#VALUE!</v>
      </c>
      <c r="CY813" s="5"/>
      <c r="CZ813" s="5"/>
      <c r="DA813" s="5"/>
      <c r="DB813" s="5"/>
    </row>
    <row r="814" spans="1:106" x14ac:dyDescent="0.25">
      <c r="A814" s="4" t="str">
        <f t="shared" si="154"/>
        <v/>
      </c>
      <c r="B814" s="3"/>
      <c r="L814" s="4" t="str">
        <f>IFERROR(IF(VLOOKUP(I814,I$2:L813,4,0)=0,"",VLOOKUP(I814,I$2:L813,4,0)),"")</f>
        <v/>
      </c>
      <c r="M814" s="4" t="str">
        <f>IFERROR(IF(VLOOKUP(I814,I$2:M813,5,0)=0,"",VLOOKUP(I814,I$2:M813,5,0)),"")</f>
        <v/>
      </c>
      <c r="S814"/>
      <c r="AG814" s="3"/>
      <c r="AK814" s="127" t="str">
        <f t="shared" si="160"/>
        <v/>
      </c>
      <c r="AL814" s="2" t="str">
        <f>IFERROR(IF(INDEX(AL$1:AL813,MATCH(I814,I$1:I813,0),1)=0,"",INDEX(AL$1:AL813,MATCH(I814,I$1:I813,0),1)),"")</f>
        <v/>
      </c>
      <c r="AM814" s="2" t="str">
        <f>IFERROR(IF(INDEX(AM$1:AM813,MATCH(I814,I$1:I813,0),1)=0,"",INDEX(AM$1:AM813,MATCH(I814,I$1:I813,0),1)),"")</f>
        <v/>
      </c>
      <c r="AN814" s="2" t="str">
        <f>IFERROR(IF(INDEX(AN$1:AN813,MATCH(I814,I$1:I813,0),1)=0,"",INDEX(AN$1:AN813,MATCH(I814,I$1:I813,0),1)),"")</f>
        <v/>
      </c>
      <c r="BB814" s="4"/>
      <c r="BG814" s="5"/>
      <c r="BI814" s="4"/>
      <c r="BK814" s="5"/>
      <c r="BL814" s="5"/>
      <c r="BM814" s="5" t="str">
        <f>IF(B814="","",IF(BH814="",1+(MAX(BM$2:BM813)),""))</f>
        <v/>
      </c>
      <c r="BN814" s="5" t="str">
        <f t="shared" si="155"/>
        <v/>
      </c>
      <c r="BO814" s="5" t="str">
        <f t="shared" si="156"/>
        <v/>
      </c>
      <c r="BP814" s="15" t="str">
        <f t="shared" si="157"/>
        <v/>
      </c>
      <c r="BQ814" s="29"/>
      <c r="BR814" s="16"/>
      <c r="BS814" s="5" t="str">
        <f t="shared" si="159"/>
        <v/>
      </c>
      <c r="BU814" s="5"/>
      <c r="BV814" s="5" t="str">
        <f t="shared" si="158"/>
        <v/>
      </c>
      <c r="BW814" s="5" t="str">
        <f>IF(I814="","",IFERROR(IF(VLOOKUP(I814,I$2:I813,1,0)=0,"",""),I814))</f>
        <v/>
      </c>
      <c r="BX814" s="25" t="str">
        <f>IF(BW814="","",(IFERROR(VLOOKUP(MID(BW814,1,1),$CO$2:CS$28,3,0),0)+IFERROR(VLOOKUP(MID(BW814,2,1),CO$2:CS$28,4,0),0)+IFERROR(VLOOKUP(MID(BW814,3,1),CO$2:CS$28,5,0),0)+(ROW(BW814)/1000000000000)))</f>
        <v/>
      </c>
      <c r="BY814" s="5"/>
      <c r="BZ814" s="5">
        <v>813</v>
      </c>
      <c r="CA814" s="5" t="str">
        <f>IFERROR(VLOOKUP(BZ814,BV$2:BW1890,2,0),"")</f>
        <v/>
      </c>
      <c r="CB814" s="5"/>
      <c r="CD814" s="5"/>
      <c r="CU814" s="5" t="e">
        <f>IF(REPORTE!AH$2="si",IF(F814=VALUE(REPORTE!C$11),IF(SUM(CU815:CU$1993),CONCATENATE(INT(B814),", "),INT(B814)),""),IF(F814=VALUE(REPORTE!C$10),IF(SUM(CU815:CU$1993),CONCATENATE(INT(B814),", "),INT(B814)),""))</f>
        <v>#VALUE!</v>
      </c>
      <c r="CY814" s="5"/>
      <c r="CZ814" s="5"/>
      <c r="DA814" s="5"/>
      <c r="DB814" s="5"/>
    </row>
    <row r="815" spans="1:106" x14ac:dyDescent="0.25">
      <c r="A815" s="4" t="str">
        <f t="shared" si="154"/>
        <v/>
      </c>
      <c r="B815" s="3"/>
      <c r="L815" s="4" t="str">
        <f>IFERROR(IF(VLOOKUP(I815,I$2:L814,4,0)=0,"",VLOOKUP(I815,I$2:L814,4,0)),"")</f>
        <v/>
      </c>
      <c r="M815" s="4" t="str">
        <f>IFERROR(IF(VLOOKUP(I815,I$2:M814,5,0)=0,"",VLOOKUP(I815,I$2:M814,5,0)),"")</f>
        <v/>
      </c>
      <c r="S815"/>
      <c r="AG815" s="3"/>
      <c r="AK815" s="127" t="str">
        <f t="shared" si="160"/>
        <v/>
      </c>
      <c r="AL815" s="2" t="str">
        <f>IFERROR(IF(INDEX(AL$1:AL814,MATCH(I815,I$1:I814,0),1)=0,"",INDEX(AL$1:AL814,MATCH(I815,I$1:I814,0),1)),"")</f>
        <v/>
      </c>
      <c r="AM815" s="2" t="str">
        <f>IFERROR(IF(INDEX(AM$1:AM814,MATCH(I815,I$1:I814,0),1)=0,"",INDEX(AM$1:AM814,MATCH(I815,I$1:I814,0),1)),"")</f>
        <v/>
      </c>
      <c r="AN815" s="2" t="str">
        <f>IFERROR(IF(INDEX(AN$1:AN814,MATCH(I815,I$1:I814,0),1)=0,"",INDEX(AN$1:AN814,MATCH(I815,I$1:I814,0),1)),"")</f>
        <v/>
      </c>
      <c r="BB815" s="4"/>
      <c r="BG815" s="5"/>
      <c r="BI815" s="4"/>
      <c r="BK815" s="5"/>
      <c r="BL815" s="5"/>
      <c r="BM815" s="5" t="str">
        <f>IF(B815="","",IF(BH815="",1+(MAX(BM$2:BM814)),""))</f>
        <v/>
      </c>
      <c r="BN815" s="5" t="str">
        <f t="shared" si="155"/>
        <v/>
      </c>
      <c r="BO815" s="5" t="str">
        <f t="shared" si="156"/>
        <v/>
      </c>
      <c r="BP815" s="15" t="str">
        <f t="shared" si="157"/>
        <v/>
      </c>
      <c r="BQ815" s="29"/>
      <c r="BR815" s="16"/>
      <c r="BS815" s="5" t="str">
        <f t="shared" si="159"/>
        <v/>
      </c>
      <c r="BU815" s="5"/>
      <c r="BV815" s="5" t="str">
        <f t="shared" si="158"/>
        <v/>
      </c>
      <c r="BW815" s="5" t="str">
        <f>IF(I815="","",IFERROR(IF(VLOOKUP(I815,I$2:I814,1,0)=0,"",""),I815))</f>
        <v/>
      </c>
      <c r="BX815" s="25" t="str">
        <f>IF(BW815="","",(IFERROR(VLOOKUP(MID(BW815,1,1),$CO$2:CS$28,3,0),0)+IFERROR(VLOOKUP(MID(BW815,2,1),CO$2:CS$28,4,0),0)+IFERROR(VLOOKUP(MID(BW815,3,1),CO$2:CS$28,5,0),0)+(ROW(BW815)/1000000000000)))</f>
        <v/>
      </c>
      <c r="BY815" s="5"/>
      <c r="BZ815" s="5">
        <v>814</v>
      </c>
      <c r="CA815" s="5" t="str">
        <f>IFERROR(VLOOKUP(BZ815,BV$2:BW1891,2,0),"")</f>
        <v/>
      </c>
      <c r="CB815" s="5"/>
      <c r="CD815" s="5"/>
      <c r="CU815" s="5" t="e">
        <f>IF(REPORTE!AH$2="si",IF(F815=VALUE(REPORTE!C$11),IF(SUM(CU816:CU$1993),CONCATENATE(INT(B815),", "),INT(B815)),""),IF(F815=VALUE(REPORTE!C$10),IF(SUM(CU816:CU$1993),CONCATENATE(INT(B815),", "),INT(B815)),""))</f>
        <v>#VALUE!</v>
      </c>
      <c r="CY815" s="5"/>
      <c r="CZ815" s="5"/>
      <c r="DA815" s="5"/>
      <c r="DB815" s="5"/>
    </row>
    <row r="816" spans="1:106" x14ac:dyDescent="0.25">
      <c r="A816" s="4" t="str">
        <f t="shared" si="154"/>
        <v/>
      </c>
      <c r="B816" s="3"/>
      <c r="L816" s="4" t="str">
        <f>IFERROR(IF(VLOOKUP(I816,I$2:L815,4,0)=0,"",VLOOKUP(I816,I$2:L815,4,0)),"")</f>
        <v/>
      </c>
      <c r="M816" s="4" t="str">
        <f>IFERROR(IF(VLOOKUP(I816,I$2:M815,5,0)=0,"",VLOOKUP(I816,I$2:M815,5,0)),"")</f>
        <v/>
      </c>
      <c r="S816"/>
      <c r="AG816" s="3"/>
      <c r="AK816" s="127" t="str">
        <f t="shared" si="160"/>
        <v/>
      </c>
      <c r="AL816" s="2" t="str">
        <f>IFERROR(IF(INDEX(AL$1:AL815,MATCH(I816,I$1:I815,0),1)=0,"",INDEX(AL$1:AL815,MATCH(I816,I$1:I815,0),1)),"")</f>
        <v/>
      </c>
      <c r="AM816" s="2" t="str">
        <f>IFERROR(IF(INDEX(AM$1:AM815,MATCH(I816,I$1:I815,0),1)=0,"",INDEX(AM$1:AM815,MATCH(I816,I$1:I815,0),1)),"")</f>
        <v/>
      </c>
      <c r="AN816" s="2" t="str">
        <f>IFERROR(IF(INDEX(AN$1:AN815,MATCH(I816,I$1:I815,0),1)=0,"",INDEX(AN$1:AN815,MATCH(I816,I$1:I815,0),1)),"")</f>
        <v/>
      </c>
      <c r="BB816" s="4"/>
      <c r="BG816" s="5"/>
      <c r="BI816" s="4"/>
      <c r="BK816" s="5"/>
      <c r="BL816" s="5"/>
      <c r="BM816" s="5" t="str">
        <f>IF(B816="","",IF(BH816="",1+(MAX(BM$2:BM815)),""))</f>
        <v/>
      </c>
      <c r="BN816" s="5" t="str">
        <f t="shared" si="155"/>
        <v/>
      </c>
      <c r="BO816" s="5" t="str">
        <f t="shared" si="156"/>
        <v/>
      </c>
      <c r="BP816" s="15" t="str">
        <f t="shared" si="157"/>
        <v/>
      </c>
      <c r="BQ816" s="29"/>
      <c r="BR816" s="16"/>
      <c r="BS816" s="5" t="str">
        <f t="shared" si="159"/>
        <v/>
      </c>
      <c r="BU816" s="5"/>
      <c r="BV816" s="5" t="str">
        <f t="shared" si="158"/>
        <v/>
      </c>
      <c r="BW816" s="5" t="str">
        <f>IF(I816="","",IFERROR(IF(VLOOKUP(I816,I$2:I815,1,0)=0,"",""),I816))</f>
        <v/>
      </c>
      <c r="BX816" s="25" t="str">
        <f>IF(BW816="","",(IFERROR(VLOOKUP(MID(BW816,1,1),$CO$2:CS$28,3,0),0)+IFERROR(VLOOKUP(MID(BW816,2,1),CO$2:CS$28,4,0),0)+IFERROR(VLOOKUP(MID(BW816,3,1),CO$2:CS$28,5,0),0)+(ROW(BW816)/1000000000000)))</f>
        <v/>
      </c>
      <c r="BY816" s="5"/>
      <c r="BZ816" s="5">
        <v>815</v>
      </c>
      <c r="CA816" s="5" t="str">
        <f>IFERROR(VLOOKUP(BZ816,BV$2:BW1892,2,0),"")</f>
        <v/>
      </c>
      <c r="CB816" s="5"/>
      <c r="CD816" s="5"/>
      <c r="CU816" s="5" t="e">
        <f>IF(REPORTE!AH$2="si",IF(F816=VALUE(REPORTE!C$11),IF(SUM(CU817:CU$1993),CONCATENATE(INT(B816),", "),INT(B816)),""),IF(F816=VALUE(REPORTE!C$10),IF(SUM(CU817:CU$1993),CONCATENATE(INT(B816),", "),INT(B816)),""))</f>
        <v>#VALUE!</v>
      </c>
      <c r="CY816" s="5"/>
      <c r="CZ816" s="5"/>
      <c r="DA816" s="5"/>
      <c r="DB816" s="5"/>
    </row>
    <row r="817" spans="1:106" x14ac:dyDescent="0.25">
      <c r="A817" s="4" t="str">
        <f t="shared" si="154"/>
        <v/>
      </c>
      <c r="B817" s="3"/>
      <c r="L817" s="4" t="str">
        <f>IFERROR(IF(VLOOKUP(I817,I$2:L816,4,0)=0,"",VLOOKUP(I817,I$2:L816,4,0)),"")</f>
        <v/>
      </c>
      <c r="M817" s="4" t="str">
        <f>IFERROR(IF(VLOOKUP(I817,I$2:M816,5,0)=0,"",VLOOKUP(I817,I$2:M816,5,0)),"")</f>
        <v/>
      </c>
      <c r="S817"/>
      <c r="AG817" s="3"/>
      <c r="AK817" s="127" t="str">
        <f t="shared" si="160"/>
        <v/>
      </c>
      <c r="AL817" s="2" t="str">
        <f>IFERROR(IF(INDEX(AL$1:AL816,MATCH(I817,I$1:I816,0),1)=0,"",INDEX(AL$1:AL816,MATCH(I817,I$1:I816,0),1)),"")</f>
        <v/>
      </c>
      <c r="AM817" s="2" t="str">
        <f>IFERROR(IF(INDEX(AM$1:AM816,MATCH(I817,I$1:I816,0),1)=0,"",INDEX(AM$1:AM816,MATCH(I817,I$1:I816,0),1)),"")</f>
        <v/>
      </c>
      <c r="AN817" s="2" t="str">
        <f>IFERROR(IF(INDEX(AN$1:AN816,MATCH(I817,I$1:I816,0),1)=0,"",INDEX(AN$1:AN816,MATCH(I817,I$1:I816,0),1)),"")</f>
        <v/>
      </c>
      <c r="BB817" s="4"/>
      <c r="BG817" s="5"/>
      <c r="BI817" s="4"/>
      <c r="BK817" s="5"/>
      <c r="BL817" s="5"/>
      <c r="BM817" s="5" t="str">
        <f>IF(B817="","",IF(BH817="",1+(MAX(BM$2:BM816)),""))</f>
        <v/>
      </c>
      <c r="BN817" s="5" t="str">
        <f t="shared" si="155"/>
        <v/>
      </c>
      <c r="BO817" s="5" t="str">
        <f t="shared" si="156"/>
        <v/>
      </c>
      <c r="BP817" s="15" t="str">
        <f t="shared" si="157"/>
        <v/>
      </c>
      <c r="BQ817" s="29"/>
      <c r="BR817" s="16"/>
      <c r="BS817" s="5" t="str">
        <f t="shared" si="159"/>
        <v/>
      </c>
      <c r="BU817" s="5"/>
      <c r="BV817" s="5" t="str">
        <f t="shared" si="158"/>
        <v/>
      </c>
      <c r="BW817" s="5" t="str">
        <f>IF(I817="","",IFERROR(IF(VLOOKUP(I817,I$2:I816,1,0)=0,"",""),I817))</f>
        <v/>
      </c>
      <c r="BX817" s="25" t="str">
        <f>IF(BW817="","",(IFERROR(VLOOKUP(MID(BW817,1,1),$CO$2:CS$28,3,0),0)+IFERROR(VLOOKUP(MID(BW817,2,1),CO$2:CS$28,4,0),0)+IFERROR(VLOOKUP(MID(BW817,3,1),CO$2:CS$28,5,0),0)+(ROW(BW817)/1000000000000)))</f>
        <v/>
      </c>
      <c r="BY817" s="5"/>
      <c r="BZ817" s="5">
        <v>816</v>
      </c>
      <c r="CA817" s="5" t="str">
        <f>IFERROR(VLOOKUP(BZ817,BV$2:BW1893,2,0),"")</f>
        <v/>
      </c>
      <c r="CB817" s="5"/>
      <c r="CD817" s="5"/>
      <c r="CU817" s="5" t="e">
        <f>IF(REPORTE!AH$2="si",IF(F817=VALUE(REPORTE!C$11),IF(SUM(CU818:CU$1993),CONCATENATE(INT(B817),", "),INT(B817)),""),IF(F817=VALUE(REPORTE!C$10),IF(SUM(CU818:CU$1993),CONCATENATE(INT(B817),", "),INT(B817)),""))</f>
        <v>#VALUE!</v>
      </c>
      <c r="CY817" s="5"/>
      <c r="CZ817" s="5"/>
      <c r="DA817" s="5"/>
      <c r="DB817" s="5"/>
    </row>
    <row r="818" spans="1:106" x14ac:dyDescent="0.25">
      <c r="A818" s="4" t="str">
        <f t="shared" si="154"/>
        <v/>
      </c>
      <c r="B818" s="3"/>
      <c r="L818" s="4" t="str">
        <f>IFERROR(IF(VLOOKUP(I818,I$2:L817,4,0)=0,"",VLOOKUP(I818,I$2:L817,4,0)),"")</f>
        <v/>
      </c>
      <c r="M818" s="4" t="str">
        <f>IFERROR(IF(VLOOKUP(I818,I$2:M817,5,0)=0,"",VLOOKUP(I818,I$2:M817,5,0)),"")</f>
        <v/>
      </c>
      <c r="S818"/>
      <c r="AG818" s="3"/>
      <c r="AK818" s="127" t="str">
        <f t="shared" si="160"/>
        <v/>
      </c>
      <c r="AL818" s="2" t="str">
        <f>IFERROR(IF(INDEX(AL$1:AL817,MATCH(I818,I$1:I817,0),1)=0,"",INDEX(AL$1:AL817,MATCH(I818,I$1:I817,0),1)),"")</f>
        <v/>
      </c>
      <c r="AM818" s="2" t="str">
        <f>IFERROR(IF(INDEX(AM$1:AM817,MATCH(I818,I$1:I817,0),1)=0,"",INDEX(AM$1:AM817,MATCH(I818,I$1:I817,0),1)),"")</f>
        <v/>
      </c>
      <c r="AN818" s="2" t="str">
        <f>IFERROR(IF(INDEX(AN$1:AN817,MATCH(I818,I$1:I817,0),1)=0,"",INDEX(AN$1:AN817,MATCH(I818,I$1:I817,0),1)),"")</f>
        <v/>
      </c>
      <c r="BB818" s="4"/>
      <c r="BG818" s="5"/>
      <c r="BI818" s="4"/>
      <c r="BK818" s="5"/>
      <c r="BL818" s="5"/>
      <c r="BM818" s="5" t="str">
        <f>IF(B818="","",IF(BH818="",1+(MAX(BM$2:BM817)),""))</f>
        <v/>
      </c>
      <c r="BN818" s="5" t="str">
        <f t="shared" si="155"/>
        <v/>
      </c>
      <c r="BO818" s="5" t="str">
        <f t="shared" si="156"/>
        <v/>
      </c>
      <c r="BP818" s="15" t="str">
        <f t="shared" si="157"/>
        <v/>
      </c>
      <c r="BQ818" s="29"/>
      <c r="BR818" s="16"/>
      <c r="BS818" s="5" t="str">
        <f t="shared" si="159"/>
        <v/>
      </c>
      <c r="BU818" s="5"/>
      <c r="BV818" s="5" t="str">
        <f t="shared" si="158"/>
        <v/>
      </c>
      <c r="BW818" s="5" t="str">
        <f>IF(I818="","",IFERROR(IF(VLOOKUP(I818,I$2:I817,1,0)=0,"",""),I818))</f>
        <v/>
      </c>
      <c r="BX818" s="25" t="str">
        <f>IF(BW818="","",(IFERROR(VLOOKUP(MID(BW818,1,1),$CO$2:CS$28,3,0),0)+IFERROR(VLOOKUP(MID(BW818,2,1),CO$2:CS$28,4,0),0)+IFERROR(VLOOKUP(MID(BW818,3,1),CO$2:CS$28,5,0),0)+(ROW(BW818)/1000000000000)))</f>
        <v/>
      </c>
      <c r="BY818" s="5"/>
      <c r="BZ818" s="5">
        <v>817</v>
      </c>
      <c r="CA818" s="5" t="str">
        <f>IFERROR(VLOOKUP(BZ818,BV$2:BW1894,2,0),"")</f>
        <v/>
      </c>
      <c r="CB818" s="5"/>
      <c r="CD818" s="5"/>
      <c r="CU818" s="5" t="e">
        <f>IF(REPORTE!AH$2="si",IF(F818=VALUE(REPORTE!C$11),IF(SUM(CU819:CU$1993),CONCATENATE(INT(B818),", "),INT(B818)),""),IF(F818=VALUE(REPORTE!C$10),IF(SUM(CU819:CU$1993),CONCATENATE(INT(B818),", "),INT(B818)),""))</f>
        <v>#VALUE!</v>
      </c>
      <c r="CY818" s="5"/>
      <c r="CZ818" s="5"/>
      <c r="DA818" s="5"/>
      <c r="DB818" s="5"/>
    </row>
    <row r="819" spans="1:106" x14ac:dyDescent="0.25">
      <c r="A819" s="4" t="str">
        <f t="shared" si="154"/>
        <v/>
      </c>
      <c r="B819" s="3"/>
      <c r="L819" s="4" t="str">
        <f>IFERROR(IF(VLOOKUP(I819,I$2:L818,4,0)=0,"",VLOOKUP(I819,I$2:L818,4,0)),"")</f>
        <v/>
      </c>
      <c r="M819" s="4" t="str">
        <f>IFERROR(IF(VLOOKUP(I819,I$2:M818,5,0)=0,"",VLOOKUP(I819,I$2:M818,5,0)),"")</f>
        <v/>
      </c>
      <c r="S819"/>
      <c r="AG819" s="3"/>
      <c r="AK819" s="127" t="str">
        <f t="shared" si="160"/>
        <v/>
      </c>
      <c r="AL819" s="2" t="str">
        <f>IFERROR(IF(INDEX(AL$1:AL818,MATCH(I819,I$1:I818,0),1)=0,"",INDEX(AL$1:AL818,MATCH(I819,I$1:I818,0),1)),"")</f>
        <v/>
      </c>
      <c r="AM819" s="2" t="str">
        <f>IFERROR(IF(INDEX(AM$1:AM818,MATCH(I819,I$1:I818,0),1)=0,"",INDEX(AM$1:AM818,MATCH(I819,I$1:I818,0),1)),"")</f>
        <v/>
      </c>
      <c r="AN819" s="2" t="str">
        <f>IFERROR(IF(INDEX(AN$1:AN818,MATCH(I819,I$1:I818,0),1)=0,"",INDEX(AN$1:AN818,MATCH(I819,I$1:I818,0),1)),"")</f>
        <v/>
      </c>
      <c r="BB819" s="4"/>
      <c r="BG819" s="5"/>
      <c r="BI819" s="4"/>
      <c r="BK819" s="5"/>
      <c r="BL819" s="5"/>
      <c r="BM819" s="5" t="str">
        <f>IF(B819="","",IF(BH819="",1+(MAX(BM$2:BM818)),""))</f>
        <v/>
      </c>
      <c r="BN819" s="5" t="str">
        <f t="shared" si="155"/>
        <v/>
      </c>
      <c r="BO819" s="5" t="str">
        <f t="shared" si="156"/>
        <v/>
      </c>
      <c r="BP819" s="15" t="str">
        <f t="shared" si="157"/>
        <v/>
      </c>
      <c r="BQ819" s="29"/>
      <c r="BR819" s="16"/>
      <c r="BS819" s="5" t="str">
        <f t="shared" si="159"/>
        <v/>
      </c>
      <c r="BU819" s="5"/>
      <c r="BV819" s="5" t="str">
        <f t="shared" si="158"/>
        <v/>
      </c>
      <c r="BW819" s="5" t="str">
        <f>IF(I819="","",IFERROR(IF(VLOOKUP(I819,I$2:I818,1,0)=0,"",""),I819))</f>
        <v/>
      </c>
      <c r="BX819" s="25" t="str">
        <f>IF(BW819="","",(IFERROR(VLOOKUP(MID(BW819,1,1),$CO$2:CS$28,3,0),0)+IFERROR(VLOOKUP(MID(BW819,2,1),CO$2:CS$28,4,0),0)+IFERROR(VLOOKUP(MID(BW819,3,1),CO$2:CS$28,5,0),0)+(ROW(BW819)/1000000000000)))</f>
        <v/>
      </c>
      <c r="BY819" s="5"/>
      <c r="BZ819" s="5">
        <v>818</v>
      </c>
      <c r="CA819" s="5" t="str">
        <f>IFERROR(VLOOKUP(BZ819,BV$2:BW1895,2,0),"")</f>
        <v/>
      </c>
      <c r="CB819" s="5"/>
      <c r="CD819" s="5"/>
      <c r="CU819" s="5" t="e">
        <f>IF(REPORTE!AH$2="si",IF(F819=VALUE(REPORTE!C$11),IF(SUM(CU820:CU$1993),CONCATENATE(INT(B819),", "),INT(B819)),""),IF(F819=VALUE(REPORTE!C$10),IF(SUM(CU820:CU$1993),CONCATENATE(INT(B819),", "),INT(B819)),""))</f>
        <v>#VALUE!</v>
      </c>
      <c r="CY819" s="5"/>
      <c r="CZ819" s="5"/>
      <c r="DA819" s="5"/>
      <c r="DB819" s="5"/>
    </row>
    <row r="820" spans="1:106" x14ac:dyDescent="0.25">
      <c r="A820" s="4" t="str">
        <f t="shared" si="154"/>
        <v/>
      </c>
      <c r="B820" s="3"/>
      <c r="L820" s="4" t="str">
        <f>IFERROR(IF(VLOOKUP(I820,I$2:L819,4,0)=0,"",VLOOKUP(I820,I$2:L819,4,0)),"")</f>
        <v/>
      </c>
      <c r="M820" s="4" t="str">
        <f>IFERROR(IF(VLOOKUP(I820,I$2:M819,5,0)=0,"",VLOOKUP(I820,I$2:M819,5,0)),"")</f>
        <v/>
      </c>
      <c r="S820"/>
      <c r="AG820" s="3"/>
      <c r="AK820" s="127" t="str">
        <f t="shared" si="160"/>
        <v/>
      </c>
      <c r="AL820" s="2" t="str">
        <f>IFERROR(IF(INDEX(AL$1:AL819,MATCH(I820,I$1:I819,0),1)=0,"",INDEX(AL$1:AL819,MATCH(I820,I$1:I819,0),1)),"")</f>
        <v/>
      </c>
      <c r="AM820" s="2" t="str">
        <f>IFERROR(IF(INDEX(AM$1:AM819,MATCH(I820,I$1:I819,0),1)=0,"",INDEX(AM$1:AM819,MATCH(I820,I$1:I819,0),1)),"")</f>
        <v/>
      </c>
      <c r="AN820" s="2" t="str">
        <f>IFERROR(IF(INDEX(AN$1:AN819,MATCH(I820,I$1:I819,0),1)=0,"",INDEX(AN$1:AN819,MATCH(I820,I$1:I819,0),1)),"")</f>
        <v/>
      </c>
      <c r="BB820" s="4"/>
      <c r="BG820" s="5"/>
      <c r="BI820" s="4"/>
      <c r="BK820" s="5"/>
      <c r="BL820" s="5"/>
      <c r="BM820" s="5" t="str">
        <f>IF(B820="","",IF(BH820="",1+(MAX(BM$2:BM819)),""))</f>
        <v/>
      </c>
      <c r="BN820" s="5" t="str">
        <f t="shared" si="155"/>
        <v/>
      </c>
      <c r="BO820" s="5" t="str">
        <f t="shared" si="156"/>
        <v/>
      </c>
      <c r="BP820" s="15" t="str">
        <f t="shared" si="157"/>
        <v/>
      </c>
      <c r="BQ820" s="29"/>
      <c r="BR820" s="16"/>
      <c r="BS820" s="5" t="str">
        <f t="shared" si="159"/>
        <v/>
      </c>
      <c r="BU820" s="5"/>
      <c r="BV820" s="5" t="str">
        <f t="shared" si="158"/>
        <v/>
      </c>
      <c r="BW820" s="5" t="str">
        <f>IF(I820="","",IFERROR(IF(VLOOKUP(I820,I$2:I819,1,0)=0,"",""),I820))</f>
        <v/>
      </c>
      <c r="BX820" s="25" t="str">
        <f>IF(BW820="","",(IFERROR(VLOOKUP(MID(BW820,1,1),$CO$2:CS$28,3,0),0)+IFERROR(VLOOKUP(MID(BW820,2,1),CO$2:CS$28,4,0),0)+IFERROR(VLOOKUP(MID(BW820,3,1),CO$2:CS$28,5,0),0)+(ROW(BW820)/1000000000000)))</f>
        <v/>
      </c>
      <c r="BY820" s="5"/>
      <c r="BZ820" s="5">
        <v>819</v>
      </c>
      <c r="CA820" s="5" t="str">
        <f>IFERROR(VLOOKUP(BZ820,BV$2:BW1896,2,0),"")</f>
        <v/>
      </c>
      <c r="CB820" s="5"/>
      <c r="CD820" s="5"/>
      <c r="CU820" s="5" t="e">
        <f>IF(REPORTE!AH$2="si",IF(F820=VALUE(REPORTE!C$11),IF(SUM(CU821:CU$1993),CONCATENATE(INT(B820),", "),INT(B820)),""),IF(F820=VALUE(REPORTE!C$10),IF(SUM(CU821:CU$1993),CONCATENATE(INT(B820),", "),INT(B820)),""))</f>
        <v>#VALUE!</v>
      </c>
      <c r="CY820" s="5"/>
      <c r="CZ820" s="5"/>
      <c r="DA820" s="5"/>
      <c r="DB820" s="5"/>
    </row>
    <row r="821" spans="1:106" x14ac:dyDescent="0.25">
      <c r="A821" s="4" t="str">
        <f t="shared" si="154"/>
        <v/>
      </c>
      <c r="B821" s="3"/>
      <c r="L821" s="4" t="str">
        <f>IFERROR(IF(VLOOKUP(I821,I$2:L820,4,0)=0,"",VLOOKUP(I821,I$2:L820,4,0)),"")</f>
        <v/>
      </c>
      <c r="M821" s="4" t="str">
        <f>IFERROR(IF(VLOOKUP(I821,I$2:M820,5,0)=0,"",VLOOKUP(I821,I$2:M820,5,0)),"")</f>
        <v/>
      </c>
      <c r="S821"/>
      <c r="AG821" s="3"/>
      <c r="AK821" s="127" t="str">
        <f t="shared" si="160"/>
        <v/>
      </c>
      <c r="AL821" s="2" t="str">
        <f>IFERROR(IF(INDEX(AL$1:AL820,MATCH(I821,I$1:I820,0),1)=0,"",INDEX(AL$1:AL820,MATCH(I821,I$1:I820,0),1)),"")</f>
        <v/>
      </c>
      <c r="AM821" s="2" t="str">
        <f>IFERROR(IF(INDEX(AM$1:AM820,MATCH(I821,I$1:I820,0),1)=0,"",INDEX(AM$1:AM820,MATCH(I821,I$1:I820,0),1)),"")</f>
        <v/>
      </c>
      <c r="AN821" s="2" t="str">
        <f>IFERROR(IF(INDEX(AN$1:AN820,MATCH(I821,I$1:I820,0),1)=0,"",INDEX(AN$1:AN820,MATCH(I821,I$1:I820,0),1)),"")</f>
        <v/>
      </c>
      <c r="BB821" s="4"/>
      <c r="BG821" s="5"/>
      <c r="BI821" s="4"/>
      <c r="BK821" s="5"/>
      <c r="BL821" s="5"/>
      <c r="BM821" s="5" t="str">
        <f>IF(B821="","",IF(BH821="",1+(MAX(BM$2:BM820)),""))</f>
        <v/>
      </c>
      <c r="BN821" s="5" t="str">
        <f t="shared" si="155"/>
        <v/>
      </c>
      <c r="BO821" s="5" t="str">
        <f t="shared" si="156"/>
        <v/>
      </c>
      <c r="BP821" s="15" t="str">
        <f t="shared" si="157"/>
        <v/>
      </c>
      <c r="BQ821" s="29"/>
      <c r="BR821" s="16"/>
      <c r="BS821" s="5" t="str">
        <f t="shared" si="159"/>
        <v/>
      </c>
      <c r="BU821" s="5"/>
      <c r="BV821" s="5" t="str">
        <f t="shared" si="158"/>
        <v/>
      </c>
      <c r="BW821" s="5" t="str">
        <f>IF(I821="","",IFERROR(IF(VLOOKUP(I821,I$2:I820,1,0)=0,"",""),I821))</f>
        <v/>
      </c>
      <c r="BX821" s="25" t="str">
        <f>IF(BW821="","",(IFERROR(VLOOKUP(MID(BW821,1,1),$CO$2:CS$28,3,0),0)+IFERROR(VLOOKUP(MID(BW821,2,1),CO$2:CS$28,4,0),0)+IFERROR(VLOOKUP(MID(BW821,3,1),CO$2:CS$28,5,0),0)+(ROW(BW821)/1000000000000)))</f>
        <v/>
      </c>
      <c r="BY821" s="5"/>
      <c r="BZ821" s="5">
        <v>820</v>
      </c>
      <c r="CA821" s="5" t="str">
        <f>IFERROR(VLOOKUP(BZ821,BV$2:BW1897,2,0),"")</f>
        <v/>
      </c>
      <c r="CB821" s="5"/>
      <c r="CD821" s="5"/>
      <c r="CU821" s="5" t="e">
        <f>IF(REPORTE!AH$2="si",IF(F821=VALUE(REPORTE!C$11),IF(SUM(CU822:CU$1993),CONCATENATE(INT(B821),", "),INT(B821)),""),IF(F821=VALUE(REPORTE!C$10),IF(SUM(CU822:CU$1993),CONCATENATE(INT(B821),", "),INT(B821)),""))</f>
        <v>#VALUE!</v>
      </c>
      <c r="CY821" s="5"/>
      <c r="CZ821" s="5"/>
      <c r="DA821" s="5"/>
      <c r="DB821" s="5"/>
    </row>
    <row r="822" spans="1:106" x14ac:dyDescent="0.25">
      <c r="A822" s="4" t="str">
        <f t="shared" si="154"/>
        <v/>
      </c>
      <c r="B822" s="3"/>
      <c r="L822" s="4" t="str">
        <f>IFERROR(IF(VLOOKUP(I822,I$2:L821,4,0)=0,"",VLOOKUP(I822,I$2:L821,4,0)),"")</f>
        <v/>
      </c>
      <c r="M822" s="4" t="str">
        <f>IFERROR(IF(VLOOKUP(I822,I$2:M821,5,0)=0,"",VLOOKUP(I822,I$2:M821,5,0)),"")</f>
        <v/>
      </c>
      <c r="S822"/>
      <c r="AG822" s="3"/>
      <c r="AK822" s="127" t="str">
        <f t="shared" si="160"/>
        <v/>
      </c>
      <c r="AL822" s="2" t="str">
        <f>IFERROR(IF(INDEX(AL$1:AL821,MATCH(I822,I$1:I821,0),1)=0,"",INDEX(AL$1:AL821,MATCH(I822,I$1:I821,0),1)),"")</f>
        <v/>
      </c>
      <c r="AM822" s="2" t="str">
        <f>IFERROR(IF(INDEX(AM$1:AM821,MATCH(I822,I$1:I821,0),1)=0,"",INDEX(AM$1:AM821,MATCH(I822,I$1:I821,0),1)),"")</f>
        <v/>
      </c>
      <c r="AN822" s="2" t="str">
        <f>IFERROR(IF(INDEX(AN$1:AN821,MATCH(I822,I$1:I821,0),1)=0,"",INDEX(AN$1:AN821,MATCH(I822,I$1:I821,0),1)),"")</f>
        <v/>
      </c>
      <c r="BB822" s="4"/>
      <c r="BG822" s="5"/>
      <c r="BI822" s="4"/>
      <c r="BK822" s="5"/>
      <c r="BL822" s="5"/>
      <c r="BM822" s="5" t="str">
        <f>IF(B822="","",IF(BH822="",1+(MAX(BM$2:BM821)),""))</f>
        <v/>
      </c>
      <c r="BN822" s="5" t="str">
        <f t="shared" si="155"/>
        <v/>
      </c>
      <c r="BO822" s="5" t="str">
        <f t="shared" si="156"/>
        <v/>
      </c>
      <c r="BP822" s="15" t="str">
        <f t="shared" si="157"/>
        <v/>
      </c>
      <c r="BQ822" s="29"/>
      <c r="BR822" s="16"/>
      <c r="BS822" s="5" t="str">
        <f t="shared" si="159"/>
        <v/>
      </c>
      <c r="BU822" s="5"/>
      <c r="BV822" s="5" t="str">
        <f t="shared" si="158"/>
        <v/>
      </c>
      <c r="BW822" s="5" t="str">
        <f>IF(I822="","",IFERROR(IF(VLOOKUP(I822,I$2:I821,1,0)=0,"",""),I822))</f>
        <v/>
      </c>
      <c r="BX822" s="25" t="str">
        <f>IF(BW822="","",(IFERROR(VLOOKUP(MID(BW822,1,1),$CO$2:CS$28,3,0),0)+IFERROR(VLOOKUP(MID(BW822,2,1),CO$2:CS$28,4,0),0)+IFERROR(VLOOKUP(MID(BW822,3,1),CO$2:CS$28,5,0),0)+(ROW(BW822)/1000000000000)))</f>
        <v/>
      </c>
      <c r="BY822" s="5"/>
      <c r="BZ822" s="5">
        <v>821</v>
      </c>
      <c r="CA822" s="5" t="str">
        <f>IFERROR(VLOOKUP(BZ822,BV$2:BW1898,2,0),"")</f>
        <v/>
      </c>
      <c r="CB822" s="5"/>
      <c r="CD822" s="5"/>
      <c r="CU822" s="5" t="e">
        <f>IF(REPORTE!AH$2="si",IF(F822=VALUE(REPORTE!C$11),IF(SUM(CU823:CU$1993),CONCATENATE(INT(B822),", "),INT(B822)),""),IF(F822=VALUE(REPORTE!C$10),IF(SUM(CU823:CU$1993),CONCATENATE(INT(B822),", "),INT(B822)),""))</f>
        <v>#VALUE!</v>
      </c>
      <c r="CY822" s="5"/>
      <c r="CZ822" s="5"/>
      <c r="DA822" s="5"/>
      <c r="DB822" s="5"/>
    </row>
    <row r="823" spans="1:106" x14ac:dyDescent="0.25">
      <c r="A823" s="4" t="str">
        <f t="shared" si="154"/>
        <v/>
      </c>
      <c r="B823" s="3"/>
      <c r="L823" s="4" t="str">
        <f>IFERROR(IF(VLOOKUP(I823,I$2:L822,4,0)=0,"",VLOOKUP(I823,I$2:L822,4,0)),"")</f>
        <v/>
      </c>
      <c r="M823" s="4" t="str">
        <f>IFERROR(IF(VLOOKUP(I823,I$2:M822,5,0)=0,"",VLOOKUP(I823,I$2:M822,5,0)),"")</f>
        <v/>
      </c>
      <c r="S823"/>
      <c r="AG823" s="3"/>
      <c r="AK823" s="127" t="str">
        <f t="shared" si="160"/>
        <v/>
      </c>
      <c r="AL823" s="2" t="str">
        <f>IFERROR(IF(INDEX(AL$1:AL822,MATCH(I823,I$1:I822,0),1)=0,"",INDEX(AL$1:AL822,MATCH(I823,I$1:I822,0),1)),"")</f>
        <v/>
      </c>
      <c r="AM823" s="2" t="str">
        <f>IFERROR(IF(INDEX(AM$1:AM822,MATCH(I823,I$1:I822,0),1)=0,"",INDEX(AM$1:AM822,MATCH(I823,I$1:I822,0),1)),"")</f>
        <v/>
      </c>
      <c r="AN823" s="2" t="str">
        <f>IFERROR(IF(INDEX(AN$1:AN822,MATCH(I823,I$1:I822,0),1)=0,"",INDEX(AN$1:AN822,MATCH(I823,I$1:I822,0),1)),"")</f>
        <v/>
      </c>
      <c r="BB823" s="4"/>
      <c r="BG823" s="5"/>
      <c r="BI823" s="4"/>
      <c r="BK823" s="5"/>
      <c r="BL823" s="5"/>
      <c r="BM823" s="5" t="str">
        <f>IF(B823="","",IF(BH823="",1+(MAX(BM$2:BM822)),""))</f>
        <v/>
      </c>
      <c r="BN823" s="5" t="str">
        <f t="shared" si="155"/>
        <v/>
      </c>
      <c r="BO823" s="5" t="str">
        <f t="shared" si="156"/>
        <v/>
      </c>
      <c r="BP823" s="15" t="str">
        <f t="shared" si="157"/>
        <v/>
      </c>
      <c r="BQ823" s="29"/>
      <c r="BR823" s="16"/>
      <c r="BS823" s="5" t="str">
        <f t="shared" si="159"/>
        <v/>
      </c>
      <c r="BU823" s="5"/>
      <c r="BV823" s="5" t="str">
        <f t="shared" si="158"/>
        <v/>
      </c>
      <c r="BW823" s="5" t="str">
        <f>IF(I823="","",IFERROR(IF(VLOOKUP(I823,I$2:I822,1,0)=0,"",""),I823))</f>
        <v/>
      </c>
      <c r="BX823" s="25" t="str">
        <f>IF(BW823="","",(IFERROR(VLOOKUP(MID(BW823,1,1),$CO$2:CS$28,3,0),0)+IFERROR(VLOOKUP(MID(BW823,2,1),CO$2:CS$28,4,0),0)+IFERROR(VLOOKUP(MID(BW823,3,1),CO$2:CS$28,5,0),0)+(ROW(BW823)/1000000000000)))</f>
        <v/>
      </c>
      <c r="BY823" s="5"/>
      <c r="BZ823" s="5">
        <v>822</v>
      </c>
      <c r="CA823" s="5" t="str">
        <f>IFERROR(VLOOKUP(BZ823,BV$2:BW1899,2,0),"")</f>
        <v/>
      </c>
      <c r="CB823" s="5"/>
      <c r="CD823" s="5"/>
      <c r="CU823" s="5" t="e">
        <f>IF(REPORTE!AH$2="si",IF(F823=VALUE(REPORTE!C$11),IF(SUM(CU824:CU$1993),CONCATENATE(INT(B823),", "),INT(B823)),""),IF(F823=VALUE(REPORTE!C$10),IF(SUM(CU824:CU$1993),CONCATENATE(INT(B823),", "),INT(B823)),""))</f>
        <v>#VALUE!</v>
      </c>
      <c r="CY823" s="5"/>
      <c r="CZ823" s="5"/>
      <c r="DA823" s="5"/>
      <c r="DB823" s="5"/>
    </row>
    <row r="824" spans="1:106" x14ac:dyDescent="0.25">
      <c r="A824" s="4" t="str">
        <f t="shared" si="154"/>
        <v/>
      </c>
      <c r="B824" s="3"/>
      <c r="L824" s="4" t="str">
        <f>IFERROR(IF(VLOOKUP(I824,I$2:L823,4,0)=0,"",VLOOKUP(I824,I$2:L823,4,0)),"")</f>
        <v/>
      </c>
      <c r="M824" s="4" t="str">
        <f>IFERROR(IF(VLOOKUP(I824,I$2:M823,5,0)=0,"",VLOOKUP(I824,I$2:M823,5,0)),"")</f>
        <v/>
      </c>
      <c r="S824"/>
      <c r="AG824" s="3"/>
      <c r="AK824" s="127" t="str">
        <f t="shared" si="160"/>
        <v/>
      </c>
      <c r="AL824" s="2" t="str">
        <f>IFERROR(IF(INDEX(AL$1:AL823,MATCH(I824,I$1:I823,0),1)=0,"",INDEX(AL$1:AL823,MATCH(I824,I$1:I823,0),1)),"")</f>
        <v/>
      </c>
      <c r="AM824" s="2" t="str">
        <f>IFERROR(IF(INDEX(AM$1:AM823,MATCH(I824,I$1:I823,0),1)=0,"",INDEX(AM$1:AM823,MATCH(I824,I$1:I823,0),1)),"")</f>
        <v/>
      </c>
      <c r="AN824" s="2" t="str">
        <f>IFERROR(IF(INDEX(AN$1:AN823,MATCH(I824,I$1:I823,0),1)=0,"",INDEX(AN$1:AN823,MATCH(I824,I$1:I823,0),1)),"")</f>
        <v/>
      </c>
      <c r="BB824" s="4"/>
      <c r="BG824" s="5"/>
      <c r="BI824" s="4"/>
      <c r="BK824" s="5"/>
      <c r="BL824" s="5"/>
      <c r="BM824" s="5" t="str">
        <f>IF(B824="","",IF(BH824="",1+(MAX(BM$2:BM823)),""))</f>
        <v/>
      </c>
      <c r="BN824" s="5" t="str">
        <f t="shared" si="155"/>
        <v/>
      </c>
      <c r="BO824" s="5" t="str">
        <f t="shared" si="156"/>
        <v/>
      </c>
      <c r="BP824" s="15" t="str">
        <f t="shared" si="157"/>
        <v/>
      </c>
      <c r="BQ824" s="29"/>
      <c r="BR824" s="16"/>
      <c r="BS824" s="5" t="str">
        <f t="shared" si="159"/>
        <v/>
      </c>
      <c r="BU824" s="5"/>
      <c r="BV824" s="5" t="str">
        <f t="shared" si="158"/>
        <v/>
      </c>
      <c r="BW824" s="5" t="str">
        <f>IF(I824="","",IFERROR(IF(VLOOKUP(I824,I$2:I823,1,0)=0,"",""),I824))</f>
        <v/>
      </c>
      <c r="BX824" s="25" t="str">
        <f>IF(BW824="","",(IFERROR(VLOOKUP(MID(BW824,1,1),$CO$2:CS$28,3,0),0)+IFERROR(VLOOKUP(MID(BW824,2,1),CO$2:CS$28,4,0),0)+IFERROR(VLOOKUP(MID(BW824,3,1),CO$2:CS$28,5,0),0)+(ROW(BW824)/1000000000000)))</f>
        <v/>
      </c>
      <c r="BY824" s="5"/>
      <c r="BZ824" s="5">
        <v>823</v>
      </c>
      <c r="CA824" s="5" t="str">
        <f>IFERROR(VLOOKUP(BZ824,BV$2:BW1900,2,0),"")</f>
        <v/>
      </c>
      <c r="CB824" s="5"/>
      <c r="CD824" s="5"/>
      <c r="CU824" s="5" t="e">
        <f>IF(REPORTE!AH$2="si",IF(F824=VALUE(REPORTE!C$11),IF(SUM(CU825:CU$1993),CONCATENATE(INT(B824),", "),INT(B824)),""),IF(F824=VALUE(REPORTE!C$10),IF(SUM(CU825:CU$1993),CONCATENATE(INT(B824),", "),INT(B824)),""))</f>
        <v>#VALUE!</v>
      </c>
      <c r="CY824" s="5"/>
      <c r="CZ824" s="5"/>
      <c r="DA824" s="5"/>
      <c r="DB824" s="5"/>
    </row>
    <row r="825" spans="1:106" x14ac:dyDescent="0.25">
      <c r="A825" s="4" t="str">
        <f t="shared" si="154"/>
        <v/>
      </c>
      <c r="B825" s="3"/>
      <c r="L825" s="4" t="str">
        <f>IFERROR(IF(VLOOKUP(I825,I$2:L824,4,0)=0,"",VLOOKUP(I825,I$2:L824,4,0)),"")</f>
        <v/>
      </c>
      <c r="M825" s="4" t="str">
        <f>IFERROR(IF(VLOOKUP(I825,I$2:M824,5,0)=0,"",VLOOKUP(I825,I$2:M824,5,0)),"")</f>
        <v/>
      </c>
      <c r="S825"/>
      <c r="AG825" s="3"/>
      <c r="AK825" s="127" t="str">
        <f t="shared" si="160"/>
        <v/>
      </c>
      <c r="AL825" s="2" t="str">
        <f>IFERROR(IF(INDEX(AL$1:AL824,MATCH(I825,I$1:I824,0),1)=0,"",INDEX(AL$1:AL824,MATCH(I825,I$1:I824,0),1)),"")</f>
        <v/>
      </c>
      <c r="AM825" s="2" t="str">
        <f>IFERROR(IF(INDEX(AM$1:AM824,MATCH(I825,I$1:I824,0),1)=0,"",INDEX(AM$1:AM824,MATCH(I825,I$1:I824,0),1)),"")</f>
        <v/>
      </c>
      <c r="AN825" s="2" t="str">
        <f>IFERROR(IF(INDEX(AN$1:AN824,MATCH(I825,I$1:I824,0),1)=0,"",INDEX(AN$1:AN824,MATCH(I825,I$1:I824,0),1)),"")</f>
        <v/>
      </c>
      <c r="BB825" s="4"/>
      <c r="BG825" s="5"/>
      <c r="BI825" s="4"/>
      <c r="BK825" s="5"/>
      <c r="BL825" s="5"/>
      <c r="BM825" s="5" t="str">
        <f>IF(B825="","",IF(BH825="",1+(MAX(BM$2:BM824)),""))</f>
        <v/>
      </c>
      <c r="BN825" s="5" t="str">
        <f t="shared" si="155"/>
        <v/>
      </c>
      <c r="BO825" s="5" t="str">
        <f t="shared" si="156"/>
        <v/>
      </c>
      <c r="BP825" s="15" t="str">
        <f t="shared" si="157"/>
        <v/>
      </c>
      <c r="BQ825" s="29"/>
      <c r="BR825" s="16"/>
      <c r="BS825" s="5" t="str">
        <f t="shared" si="159"/>
        <v/>
      </c>
      <c r="BU825" s="5"/>
      <c r="BV825" s="5" t="str">
        <f t="shared" si="158"/>
        <v/>
      </c>
      <c r="BW825" s="5" t="str">
        <f>IF(I825="","",IFERROR(IF(VLOOKUP(I825,I$2:I824,1,0)=0,"",""),I825))</f>
        <v/>
      </c>
      <c r="BX825" s="25" t="str">
        <f>IF(BW825="","",(IFERROR(VLOOKUP(MID(BW825,1,1),$CO$2:CS$28,3,0),0)+IFERROR(VLOOKUP(MID(BW825,2,1),CO$2:CS$28,4,0),0)+IFERROR(VLOOKUP(MID(BW825,3,1),CO$2:CS$28,5,0),0)+(ROW(BW825)/1000000000000)))</f>
        <v/>
      </c>
      <c r="BY825" s="5"/>
      <c r="BZ825" s="5">
        <v>824</v>
      </c>
      <c r="CA825" s="5" t="str">
        <f>IFERROR(VLOOKUP(BZ825,BV$2:BW1901,2,0),"")</f>
        <v/>
      </c>
      <c r="CB825" s="5"/>
      <c r="CD825" s="5"/>
      <c r="CU825" s="5" t="e">
        <f>IF(REPORTE!AH$2="si",IF(F825=VALUE(REPORTE!C$11),IF(SUM(CU826:CU$1993),CONCATENATE(INT(B825),", "),INT(B825)),""),IF(F825=VALUE(REPORTE!C$10),IF(SUM(CU826:CU$1993),CONCATENATE(INT(B825),", "),INT(B825)),""))</f>
        <v>#VALUE!</v>
      </c>
      <c r="CY825" s="5"/>
      <c r="CZ825" s="5"/>
      <c r="DA825" s="5"/>
      <c r="DB825" s="5"/>
    </row>
    <row r="826" spans="1:106" x14ac:dyDescent="0.25">
      <c r="A826" s="4" t="str">
        <f t="shared" si="154"/>
        <v/>
      </c>
      <c r="B826" s="3"/>
      <c r="L826" s="4" t="str">
        <f>IFERROR(IF(VLOOKUP(I826,I$2:L825,4,0)=0,"",VLOOKUP(I826,I$2:L825,4,0)),"")</f>
        <v/>
      </c>
      <c r="M826" s="4" t="str">
        <f>IFERROR(IF(VLOOKUP(I826,I$2:M825,5,0)=0,"",VLOOKUP(I826,I$2:M825,5,0)),"")</f>
        <v/>
      </c>
      <c r="S826"/>
      <c r="AG826" s="3"/>
      <c r="AK826" s="127" t="str">
        <f t="shared" si="160"/>
        <v/>
      </c>
      <c r="AL826" s="2" t="str">
        <f>IFERROR(IF(INDEX(AL$1:AL825,MATCH(I826,I$1:I825,0),1)=0,"",INDEX(AL$1:AL825,MATCH(I826,I$1:I825,0),1)),"")</f>
        <v/>
      </c>
      <c r="AM826" s="2" t="str">
        <f>IFERROR(IF(INDEX(AM$1:AM825,MATCH(I826,I$1:I825,0),1)=0,"",INDEX(AM$1:AM825,MATCH(I826,I$1:I825,0),1)),"")</f>
        <v/>
      </c>
      <c r="AN826" s="2" t="str">
        <f>IFERROR(IF(INDEX(AN$1:AN825,MATCH(I826,I$1:I825,0),1)=0,"",INDEX(AN$1:AN825,MATCH(I826,I$1:I825,0),1)),"")</f>
        <v/>
      </c>
      <c r="BB826" s="4"/>
      <c r="BG826" s="5"/>
      <c r="BI826" s="4"/>
      <c r="BK826" s="5"/>
      <c r="BL826" s="5"/>
      <c r="BM826" s="5" t="str">
        <f>IF(B826="","",IF(BH826="",1+(MAX(BM$2:BM825)),""))</f>
        <v/>
      </c>
      <c r="BN826" s="5" t="str">
        <f t="shared" si="155"/>
        <v/>
      </c>
      <c r="BO826" s="5" t="str">
        <f t="shared" si="156"/>
        <v/>
      </c>
      <c r="BP826" s="15" t="str">
        <f t="shared" si="157"/>
        <v/>
      </c>
      <c r="BQ826" s="29"/>
      <c r="BR826" s="16"/>
      <c r="BS826" s="5" t="str">
        <f t="shared" si="159"/>
        <v/>
      </c>
      <c r="BU826" s="5"/>
      <c r="BV826" s="5" t="str">
        <f t="shared" si="158"/>
        <v/>
      </c>
      <c r="BW826" s="5" t="str">
        <f>IF(I826="","",IFERROR(IF(VLOOKUP(I826,I$2:I825,1,0)=0,"",""),I826))</f>
        <v/>
      </c>
      <c r="BX826" s="25" t="str">
        <f>IF(BW826="","",(IFERROR(VLOOKUP(MID(BW826,1,1),$CO$2:CS$28,3,0),0)+IFERROR(VLOOKUP(MID(BW826,2,1),CO$2:CS$28,4,0),0)+IFERROR(VLOOKUP(MID(BW826,3,1),CO$2:CS$28,5,0),0)+(ROW(BW826)/1000000000000)))</f>
        <v/>
      </c>
      <c r="BY826" s="5"/>
      <c r="BZ826" s="5">
        <v>825</v>
      </c>
      <c r="CA826" s="5" t="str">
        <f>IFERROR(VLOOKUP(BZ826,BV$2:BW1902,2,0),"")</f>
        <v/>
      </c>
      <c r="CB826" s="5"/>
      <c r="CD826" s="5"/>
      <c r="CU826" s="5" t="e">
        <f>IF(REPORTE!AH$2="si",IF(F826=VALUE(REPORTE!C$11),IF(SUM(CU827:CU$1993),CONCATENATE(INT(B826),", "),INT(B826)),""),IF(F826=VALUE(REPORTE!C$10),IF(SUM(CU827:CU$1993),CONCATENATE(INT(B826),", "),INT(B826)),""))</f>
        <v>#VALUE!</v>
      </c>
      <c r="CY826" s="5"/>
      <c r="CZ826" s="5"/>
      <c r="DA826" s="5"/>
      <c r="DB826" s="5"/>
    </row>
    <row r="827" spans="1:106" x14ac:dyDescent="0.25">
      <c r="A827" s="4" t="str">
        <f t="shared" si="154"/>
        <v/>
      </c>
      <c r="B827" s="3"/>
      <c r="L827" s="4" t="str">
        <f>IFERROR(IF(VLOOKUP(I827,I$2:L826,4,0)=0,"",VLOOKUP(I827,I$2:L826,4,0)),"")</f>
        <v/>
      </c>
      <c r="M827" s="4" t="str">
        <f>IFERROR(IF(VLOOKUP(I827,I$2:M826,5,0)=0,"",VLOOKUP(I827,I$2:M826,5,0)),"")</f>
        <v/>
      </c>
      <c r="S827"/>
      <c r="AG827" s="3"/>
      <c r="AK827" s="127" t="str">
        <f t="shared" si="160"/>
        <v/>
      </c>
      <c r="AL827" s="2" t="str">
        <f>IFERROR(IF(INDEX(AL$1:AL826,MATCH(I827,I$1:I826,0),1)=0,"",INDEX(AL$1:AL826,MATCH(I827,I$1:I826,0),1)),"")</f>
        <v/>
      </c>
      <c r="AM827" s="2" t="str">
        <f>IFERROR(IF(INDEX(AM$1:AM826,MATCH(I827,I$1:I826,0),1)=0,"",INDEX(AM$1:AM826,MATCH(I827,I$1:I826,0),1)),"")</f>
        <v/>
      </c>
      <c r="AN827" s="2" t="str">
        <f>IFERROR(IF(INDEX(AN$1:AN826,MATCH(I827,I$1:I826,0),1)=0,"",INDEX(AN$1:AN826,MATCH(I827,I$1:I826,0),1)),"")</f>
        <v/>
      </c>
      <c r="BB827" s="4"/>
      <c r="BG827" s="5"/>
      <c r="BI827" s="4"/>
      <c r="BK827" s="5"/>
      <c r="BL827" s="5"/>
      <c r="BM827" s="5" t="str">
        <f>IF(B827="","",IF(BH827="",1+(MAX(BM$2:BM826)),""))</f>
        <v/>
      </c>
      <c r="BN827" s="5" t="str">
        <f t="shared" si="155"/>
        <v/>
      </c>
      <c r="BO827" s="5" t="str">
        <f t="shared" si="156"/>
        <v/>
      </c>
      <c r="BP827" s="15" t="str">
        <f t="shared" si="157"/>
        <v/>
      </c>
      <c r="BQ827" s="29"/>
      <c r="BR827" s="16"/>
      <c r="BS827" s="5" t="str">
        <f t="shared" si="159"/>
        <v/>
      </c>
      <c r="BU827" s="5"/>
      <c r="BV827" s="5" t="str">
        <f t="shared" si="158"/>
        <v/>
      </c>
      <c r="BW827" s="5" t="str">
        <f>IF(I827="","",IFERROR(IF(VLOOKUP(I827,I$2:I826,1,0)=0,"",""),I827))</f>
        <v/>
      </c>
      <c r="BX827" s="25" t="str">
        <f>IF(BW827="","",(IFERROR(VLOOKUP(MID(BW827,1,1),$CO$2:CS$28,3,0),0)+IFERROR(VLOOKUP(MID(BW827,2,1),CO$2:CS$28,4,0),0)+IFERROR(VLOOKUP(MID(BW827,3,1),CO$2:CS$28,5,0),0)+(ROW(BW827)/1000000000000)))</f>
        <v/>
      </c>
      <c r="BY827" s="5"/>
      <c r="BZ827" s="5">
        <v>826</v>
      </c>
      <c r="CA827" s="5" t="str">
        <f>IFERROR(VLOOKUP(BZ827,BV$2:BW1903,2,0),"")</f>
        <v/>
      </c>
      <c r="CB827" s="5"/>
      <c r="CD827" s="5"/>
      <c r="CU827" s="5" t="e">
        <f>IF(REPORTE!AH$2="si",IF(F827=VALUE(REPORTE!C$11),IF(SUM(CU828:CU$1993),CONCATENATE(INT(B827),", "),INT(B827)),""),IF(F827=VALUE(REPORTE!C$10),IF(SUM(CU828:CU$1993),CONCATENATE(INT(B827),", "),INT(B827)),""))</f>
        <v>#VALUE!</v>
      </c>
      <c r="CY827" s="5"/>
      <c r="CZ827" s="5"/>
      <c r="DA827" s="5"/>
      <c r="DB827" s="5"/>
    </row>
    <row r="828" spans="1:106" x14ac:dyDescent="0.25">
      <c r="A828" s="4" t="str">
        <f t="shared" si="154"/>
        <v/>
      </c>
      <c r="B828" s="3"/>
      <c r="L828" s="4" t="str">
        <f>IFERROR(IF(VLOOKUP(I828,I$2:L827,4,0)=0,"",VLOOKUP(I828,I$2:L827,4,0)),"")</f>
        <v/>
      </c>
      <c r="M828" s="4" t="str">
        <f>IFERROR(IF(VLOOKUP(I828,I$2:M827,5,0)=0,"",VLOOKUP(I828,I$2:M827,5,0)),"")</f>
        <v/>
      </c>
      <c r="S828"/>
      <c r="AG828" s="3"/>
      <c r="AK828" s="127" t="str">
        <f t="shared" si="160"/>
        <v/>
      </c>
      <c r="AL828" s="2" t="str">
        <f>IFERROR(IF(INDEX(AL$1:AL827,MATCH(I828,I$1:I827,0),1)=0,"",INDEX(AL$1:AL827,MATCH(I828,I$1:I827,0),1)),"")</f>
        <v/>
      </c>
      <c r="AM828" s="2" t="str">
        <f>IFERROR(IF(INDEX(AM$1:AM827,MATCH(I828,I$1:I827,0),1)=0,"",INDEX(AM$1:AM827,MATCH(I828,I$1:I827,0),1)),"")</f>
        <v/>
      </c>
      <c r="AN828" s="2" t="str">
        <f>IFERROR(IF(INDEX(AN$1:AN827,MATCH(I828,I$1:I827,0),1)=0,"",INDEX(AN$1:AN827,MATCH(I828,I$1:I827,0),1)),"")</f>
        <v/>
      </c>
      <c r="BB828" s="4"/>
      <c r="BG828" s="5"/>
      <c r="BI828" s="4"/>
      <c r="BK828" s="5"/>
      <c r="BL828" s="5"/>
      <c r="BM828" s="5" t="str">
        <f>IF(B828="","",IF(BH828="",1+(MAX(BM$2:BM827)),""))</f>
        <v/>
      </c>
      <c r="BN828" s="5" t="str">
        <f t="shared" si="155"/>
        <v/>
      </c>
      <c r="BO828" s="5" t="str">
        <f t="shared" si="156"/>
        <v/>
      </c>
      <c r="BP828" s="15" t="str">
        <f t="shared" si="157"/>
        <v/>
      </c>
      <c r="BQ828" s="29"/>
      <c r="BR828" s="16"/>
      <c r="BS828" s="5" t="str">
        <f t="shared" si="159"/>
        <v/>
      </c>
      <c r="BU828" s="5"/>
      <c r="BV828" s="5" t="str">
        <f t="shared" si="158"/>
        <v/>
      </c>
      <c r="BW828" s="5" t="str">
        <f>IF(I828="","",IFERROR(IF(VLOOKUP(I828,I$2:I827,1,0)=0,"",""),I828))</f>
        <v/>
      </c>
      <c r="BX828" s="25" t="str">
        <f>IF(BW828="","",(IFERROR(VLOOKUP(MID(BW828,1,1),$CO$2:CS$28,3,0),0)+IFERROR(VLOOKUP(MID(BW828,2,1),CO$2:CS$28,4,0),0)+IFERROR(VLOOKUP(MID(BW828,3,1),CO$2:CS$28,5,0),0)+(ROW(BW828)/1000000000000)))</f>
        <v/>
      </c>
      <c r="BY828" s="5"/>
      <c r="BZ828" s="5">
        <v>827</v>
      </c>
      <c r="CA828" s="5" t="str">
        <f>IFERROR(VLOOKUP(BZ828,BV$2:BW1904,2,0),"")</f>
        <v/>
      </c>
      <c r="CB828" s="5"/>
      <c r="CD828" s="5"/>
      <c r="CU828" s="5" t="e">
        <f>IF(REPORTE!AH$2="si",IF(F828=VALUE(REPORTE!C$11),IF(SUM(CU829:CU$1993),CONCATENATE(INT(B828),", "),INT(B828)),""),IF(F828=VALUE(REPORTE!C$10),IF(SUM(CU829:CU$1993),CONCATENATE(INT(B828),", "),INT(B828)),""))</f>
        <v>#VALUE!</v>
      </c>
      <c r="CY828" s="5"/>
      <c r="CZ828" s="5"/>
      <c r="DA828" s="5"/>
      <c r="DB828" s="5"/>
    </row>
    <row r="829" spans="1:106" x14ac:dyDescent="0.25">
      <c r="A829" s="4" t="str">
        <f t="shared" si="154"/>
        <v/>
      </c>
      <c r="B829" s="3"/>
      <c r="L829" s="4" t="str">
        <f>IFERROR(IF(VLOOKUP(I829,I$2:L828,4,0)=0,"",VLOOKUP(I829,I$2:L828,4,0)),"")</f>
        <v/>
      </c>
      <c r="M829" s="4" t="str">
        <f>IFERROR(IF(VLOOKUP(I829,I$2:M828,5,0)=0,"",VLOOKUP(I829,I$2:M828,5,0)),"")</f>
        <v/>
      </c>
      <c r="S829"/>
      <c r="AG829" s="3"/>
      <c r="AK829" s="127" t="str">
        <f t="shared" si="160"/>
        <v/>
      </c>
      <c r="AL829" s="2" t="str">
        <f>IFERROR(IF(INDEX(AL$1:AL828,MATCH(I829,I$1:I828,0),1)=0,"",INDEX(AL$1:AL828,MATCH(I829,I$1:I828,0),1)),"")</f>
        <v/>
      </c>
      <c r="AM829" s="2" t="str">
        <f>IFERROR(IF(INDEX(AM$1:AM828,MATCH(I829,I$1:I828,0),1)=0,"",INDEX(AM$1:AM828,MATCH(I829,I$1:I828,0),1)),"")</f>
        <v/>
      </c>
      <c r="AN829" s="2" t="str">
        <f>IFERROR(IF(INDEX(AN$1:AN828,MATCH(I829,I$1:I828,0),1)=0,"",INDEX(AN$1:AN828,MATCH(I829,I$1:I828,0),1)),"")</f>
        <v/>
      </c>
      <c r="BB829" s="4"/>
      <c r="BG829" s="5"/>
      <c r="BI829" s="4"/>
      <c r="BK829" s="5"/>
      <c r="BL829" s="5"/>
      <c r="BM829" s="5" t="str">
        <f>IF(B829="","",IF(BH829="",1+(MAX(BM$2:BM828)),""))</f>
        <v/>
      </c>
      <c r="BN829" s="5" t="str">
        <f t="shared" si="155"/>
        <v/>
      </c>
      <c r="BO829" s="5" t="str">
        <f t="shared" si="156"/>
        <v/>
      </c>
      <c r="BP829" s="15" t="str">
        <f t="shared" si="157"/>
        <v/>
      </c>
      <c r="BQ829" s="29"/>
      <c r="BR829" s="16"/>
      <c r="BS829" s="5" t="str">
        <f t="shared" si="159"/>
        <v/>
      </c>
      <c r="BU829" s="5"/>
      <c r="BV829" s="5" t="str">
        <f t="shared" si="158"/>
        <v/>
      </c>
      <c r="BW829" s="5" t="str">
        <f>IF(I829="","",IFERROR(IF(VLOOKUP(I829,I$2:I828,1,0)=0,"",""),I829))</f>
        <v/>
      </c>
      <c r="BX829" s="25" t="str">
        <f>IF(BW829="","",(IFERROR(VLOOKUP(MID(BW829,1,1),$CO$2:CS$28,3,0),0)+IFERROR(VLOOKUP(MID(BW829,2,1),CO$2:CS$28,4,0),0)+IFERROR(VLOOKUP(MID(BW829,3,1),CO$2:CS$28,5,0),0)+(ROW(BW829)/1000000000000)))</f>
        <v/>
      </c>
      <c r="BY829" s="5"/>
      <c r="BZ829" s="5">
        <v>828</v>
      </c>
      <c r="CA829" s="5" t="str">
        <f>IFERROR(VLOOKUP(BZ829,BV$2:BW1905,2,0),"")</f>
        <v/>
      </c>
      <c r="CB829" s="5"/>
      <c r="CD829" s="5"/>
      <c r="CU829" s="5" t="e">
        <f>IF(REPORTE!AH$2="si",IF(F829=VALUE(REPORTE!C$11),IF(SUM(CU830:CU$1993),CONCATENATE(INT(B829),", "),INT(B829)),""),IF(F829=VALUE(REPORTE!C$10),IF(SUM(CU830:CU$1993),CONCATENATE(INT(B829),", "),INT(B829)),""))</f>
        <v>#VALUE!</v>
      </c>
      <c r="CY829" s="5"/>
      <c r="CZ829" s="5"/>
      <c r="DA829" s="5"/>
      <c r="DB829" s="5"/>
    </row>
    <row r="830" spans="1:106" x14ac:dyDescent="0.25">
      <c r="A830" s="4" t="str">
        <f t="shared" si="154"/>
        <v/>
      </c>
      <c r="B830" s="3"/>
      <c r="L830" s="4" t="str">
        <f>IFERROR(IF(VLOOKUP(I830,I$2:L829,4,0)=0,"",VLOOKUP(I830,I$2:L829,4,0)),"")</f>
        <v/>
      </c>
      <c r="M830" s="4" t="str">
        <f>IFERROR(IF(VLOOKUP(I830,I$2:M829,5,0)=0,"",VLOOKUP(I830,I$2:M829,5,0)),"")</f>
        <v/>
      </c>
      <c r="S830"/>
      <c r="AG830" s="3"/>
      <c r="AK830" s="127" t="str">
        <f t="shared" si="160"/>
        <v/>
      </c>
      <c r="AL830" s="2" t="str">
        <f>IFERROR(IF(INDEX(AL$1:AL829,MATCH(I830,I$1:I829,0),1)=0,"",INDEX(AL$1:AL829,MATCH(I830,I$1:I829,0),1)),"")</f>
        <v/>
      </c>
      <c r="AM830" s="2" t="str">
        <f>IFERROR(IF(INDEX(AM$1:AM829,MATCH(I830,I$1:I829,0),1)=0,"",INDEX(AM$1:AM829,MATCH(I830,I$1:I829,0),1)),"")</f>
        <v/>
      </c>
      <c r="AN830" s="2" t="str">
        <f>IFERROR(IF(INDEX(AN$1:AN829,MATCH(I830,I$1:I829,0),1)=0,"",INDEX(AN$1:AN829,MATCH(I830,I$1:I829,0),1)),"")</f>
        <v/>
      </c>
      <c r="BB830" s="4"/>
      <c r="BG830" s="5"/>
      <c r="BI830" s="4"/>
      <c r="BK830" s="5"/>
      <c r="BL830" s="5"/>
      <c r="BM830" s="5" t="str">
        <f>IF(B830="","",IF(BH830="",1+(MAX(BM$2:BM829)),""))</f>
        <v/>
      </c>
      <c r="BN830" s="5" t="str">
        <f t="shared" si="155"/>
        <v/>
      </c>
      <c r="BO830" s="5" t="str">
        <f t="shared" si="156"/>
        <v/>
      </c>
      <c r="BP830" s="15" t="str">
        <f t="shared" si="157"/>
        <v/>
      </c>
      <c r="BQ830" s="29"/>
      <c r="BR830" s="16"/>
      <c r="BS830" s="5" t="str">
        <f t="shared" si="159"/>
        <v/>
      </c>
      <c r="BU830" s="5"/>
      <c r="BV830" s="5" t="str">
        <f t="shared" si="158"/>
        <v/>
      </c>
      <c r="BW830" s="5" t="str">
        <f>IF(I830="","",IFERROR(IF(VLOOKUP(I830,I$2:I829,1,0)=0,"",""),I830))</f>
        <v/>
      </c>
      <c r="BX830" s="25" t="str">
        <f>IF(BW830="","",(IFERROR(VLOOKUP(MID(BW830,1,1),$CO$2:CS$28,3,0),0)+IFERROR(VLOOKUP(MID(BW830,2,1),CO$2:CS$28,4,0),0)+IFERROR(VLOOKUP(MID(BW830,3,1),CO$2:CS$28,5,0),0)+(ROW(BW830)/1000000000000)))</f>
        <v/>
      </c>
      <c r="BY830" s="5"/>
      <c r="BZ830" s="5">
        <v>829</v>
      </c>
      <c r="CA830" s="5" t="str">
        <f>IFERROR(VLOOKUP(BZ830,BV$2:BW1906,2,0),"")</f>
        <v/>
      </c>
      <c r="CB830" s="5"/>
      <c r="CD830" s="5"/>
      <c r="CU830" s="5" t="e">
        <f>IF(REPORTE!AH$2="si",IF(F830=VALUE(REPORTE!C$11),IF(SUM(CU831:CU$1993),CONCATENATE(INT(B830),", "),INT(B830)),""),IF(F830=VALUE(REPORTE!C$10),IF(SUM(CU831:CU$1993),CONCATENATE(INT(B830),", "),INT(B830)),""))</f>
        <v>#VALUE!</v>
      </c>
      <c r="CY830" s="5"/>
      <c r="CZ830" s="5"/>
      <c r="DA830" s="5"/>
      <c r="DB830" s="5"/>
    </row>
    <row r="831" spans="1:106" x14ac:dyDescent="0.25">
      <c r="A831" s="4" t="str">
        <f t="shared" si="154"/>
        <v/>
      </c>
      <c r="B831" s="3"/>
      <c r="L831" s="4" t="str">
        <f>IFERROR(IF(VLOOKUP(I831,I$2:L830,4,0)=0,"",VLOOKUP(I831,I$2:L830,4,0)),"")</f>
        <v/>
      </c>
      <c r="M831" s="4" t="str">
        <f>IFERROR(IF(VLOOKUP(I831,I$2:M830,5,0)=0,"",VLOOKUP(I831,I$2:M830,5,0)),"")</f>
        <v/>
      </c>
      <c r="S831"/>
      <c r="AG831" s="3"/>
      <c r="AK831" s="127" t="str">
        <f t="shared" si="160"/>
        <v/>
      </c>
      <c r="AL831" s="2" t="str">
        <f>IFERROR(IF(INDEX(AL$1:AL830,MATCH(I831,I$1:I830,0),1)=0,"",INDEX(AL$1:AL830,MATCH(I831,I$1:I830,0),1)),"")</f>
        <v/>
      </c>
      <c r="AM831" s="2" t="str">
        <f>IFERROR(IF(INDEX(AM$1:AM830,MATCH(I831,I$1:I830,0),1)=0,"",INDEX(AM$1:AM830,MATCH(I831,I$1:I830,0),1)),"")</f>
        <v/>
      </c>
      <c r="AN831" s="2" t="str">
        <f>IFERROR(IF(INDEX(AN$1:AN830,MATCH(I831,I$1:I830,0),1)=0,"",INDEX(AN$1:AN830,MATCH(I831,I$1:I830,0),1)),"")</f>
        <v/>
      </c>
      <c r="BB831" s="4"/>
      <c r="BG831" s="5"/>
      <c r="BI831" s="4"/>
      <c r="BK831" s="5"/>
      <c r="BL831" s="5"/>
      <c r="BM831" s="5" t="str">
        <f>IF(B831="","",IF(BH831="",1+(MAX(BM$2:BM830)),""))</f>
        <v/>
      </c>
      <c r="BN831" s="5" t="str">
        <f t="shared" si="155"/>
        <v/>
      </c>
      <c r="BO831" s="5" t="str">
        <f t="shared" si="156"/>
        <v/>
      </c>
      <c r="BP831" s="15" t="str">
        <f t="shared" si="157"/>
        <v/>
      </c>
      <c r="BQ831" s="29"/>
      <c r="BR831" s="16"/>
      <c r="BS831" s="5" t="str">
        <f t="shared" si="159"/>
        <v/>
      </c>
      <c r="BU831" s="5"/>
      <c r="BV831" s="5" t="str">
        <f t="shared" si="158"/>
        <v/>
      </c>
      <c r="BW831" s="5" t="str">
        <f>IF(I831="","",IFERROR(IF(VLOOKUP(I831,I$2:I830,1,0)=0,"",""),I831))</f>
        <v/>
      </c>
      <c r="BX831" s="25" t="str">
        <f>IF(BW831="","",(IFERROR(VLOOKUP(MID(BW831,1,1),$CO$2:CS$28,3,0),0)+IFERROR(VLOOKUP(MID(BW831,2,1),CO$2:CS$28,4,0),0)+IFERROR(VLOOKUP(MID(BW831,3,1),CO$2:CS$28,5,0),0)+(ROW(BW831)/1000000000000)))</f>
        <v/>
      </c>
      <c r="BY831" s="5"/>
      <c r="BZ831" s="5">
        <v>830</v>
      </c>
      <c r="CA831" s="5" t="str">
        <f>IFERROR(VLOOKUP(BZ831,BV$2:BW1907,2,0),"")</f>
        <v/>
      </c>
      <c r="CB831" s="5"/>
      <c r="CD831" s="5"/>
      <c r="CU831" s="5" t="e">
        <f>IF(REPORTE!AH$2="si",IF(F831=VALUE(REPORTE!C$11),IF(SUM(CU832:CU$1993),CONCATENATE(INT(B831),", "),INT(B831)),""),IF(F831=VALUE(REPORTE!C$10),IF(SUM(CU832:CU$1993),CONCATENATE(INT(B831),", "),INT(B831)),""))</f>
        <v>#VALUE!</v>
      </c>
      <c r="CY831" s="5"/>
      <c r="CZ831" s="5"/>
      <c r="DA831" s="5"/>
      <c r="DB831" s="5"/>
    </row>
    <row r="832" spans="1:106" x14ac:dyDescent="0.25">
      <c r="A832" s="4" t="str">
        <f t="shared" si="154"/>
        <v/>
      </c>
      <c r="B832" s="3"/>
      <c r="L832" s="4" t="str">
        <f>IFERROR(IF(VLOOKUP(I832,I$2:L831,4,0)=0,"",VLOOKUP(I832,I$2:L831,4,0)),"")</f>
        <v/>
      </c>
      <c r="M832" s="4" t="str">
        <f>IFERROR(IF(VLOOKUP(I832,I$2:M831,5,0)=0,"",VLOOKUP(I832,I$2:M831,5,0)),"")</f>
        <v/>
      </c>
      <c r="S832"/>
      <c r="AG832" s="3"/>
      <c r="AK832" s="127" t="str">
        <f t="shared" si="160"/>
        <v/>
      </c>
      <c r="AL832" s="2" t="str">
        <f>IFERROR(IF(INDEX(AL$1:AL831,MATCH(I832,I$1:I831,0),1)=0,"",INDEX(AL$1:AL831,MATCH(I832,I$1:I831,0),1)),"")</f>
        <v/>
      </c>
      <c r="AM832" s="2" t="str">
        <f>IFERROR(IF(INDEX(AM$1:AM831,MATCH(I832,I$1:I831,0),1)=0,"",INDEX(AM$1:AM831,MATCH(I832,I$1:I831,0),1)),"")</f>
        <v/>
      </c>
      <c r="AN832" s="2" t="str">
        <f>IFERROR(IF(INDEX(AN$1:AN831,MATCH(I832,I$1:I831,0),1)=0,"",INDEX(AN$1:AN831,MATCH(I832,I$1:I831,0),1)),"")</f>
        <v/>
      </c>
      <c r="BB832" s="4"/>
      <c r="BG832" s="5"/>
      <c r="BI832" s="4"/>
      <c r="BK832" s="5"/>
      <c r="BL832" s="5"/>
      <c r="BM832" s="5" t="str">
        <f>IF(B832="","",IF(BH832="",1+(MAX(BM$2:BM831)),""))</f>
        <v/>
      </c>
      <c r="BN832" s="5" t="str">
        <f t="shared" si="155"/>
        <v/>
      </c>
      <c r="BO832" s="5" t="str">
        <f t="shared" si="156"/>
        <v/>
      </c>
      <c r="BP832" s="15" t="str">
        <f t="shared" si="157"/>
        <v/>
      </c>
      <c r="BQ832" s="29"/>
      <c r="BR832" s="16"/>
      <c r="BS832" s="5" t="str">
        <f t="shared" si="159"/>
        <v/>
      </c>
      <c r="BU832" s="5"/>
      <c r="BV832" s="5" t="str">
        <f t="shared" si="158"/>
        <v/>
      </c>
      <c r="BW832" s="5" t="str">
        <f>IF(I832="","",IFERROR(IF(VLOOKUP(I832,I$2:I831,1,0)=0,"",""),I832))</f>
        <v/>
      </c>
      <c r="BX832" s="25" t="str">
        <f>IF(BW832="","",(IFERROR(VLOOKUP(MID(BW832,1,1),$CO$2:CS$28,3,0),0)+IFERROR(VLOOKUP(MID(BW832,2,1),CO$2:CS$28,4,0),0)+IFERROR(VLOOKUP(MID(BW832,3,1),CO$2:CS$28,5,0),0)+(ROW(BW832)/1000000000000)))</f>
        <v/>
      </c>
      <c r="BY832" s="5"/>
      <c r="BZ832" s="5">
        <v>831</v>
      </c>
      <c r="CA832" s="5" t="str">
        <f>IFERROR(VLOOKUP(BZ832,BV$2:BW1908,2,0),"")</f>
        <v/>
      </c>
      <c r="CB832" s="5"/>
      <c r="CD832" s="5"/>
      <c r="CU832" s="5" t="e">
        <f>IF(REPORTE!AH$2="si",IF(F832=VALUE(REPORTE!C$11),IF(SUM(CU833:CU$1993),CONCATENATE(INT(B832),", "),INT(B832)),""),IF(F832=VALUE(REPORTE!C$10),IF(SUM(CU833:CU$1993),CONCATENATE(INT(B832),", "),INT(B832)),""))</f>
        <v>#VALUE!</v>
      </c>
      <c r="CY832" s="5"/>
      <c r="CZ832" s="5"/>
      <c r="DA832" s="5"/>
      <c r="DB832" s="5"/>
    </row>
    <row r="833" spans="1:106" x14ac:dyDescent="0.25">
      <c r="A833" s="4" t="str">
        <f t="shared" si="154"/>
        <v/>
      </c>
      <c r="B833" s="3"/>
      <c r="L833" s="4" t="str">
        <f>IFERROR(IF(VLOOKUP(I833,I$2:L832,4,0)=0,"",VLOOKUP(I833,I$2:L832,4,0)),"")</f>
        <v/>
      </c>
      <c r="M833" s="4" t="str">
        <f>IFERROR(IF(VLOOKUP(I833,I$2:M832,5,0)=0,"",VLOOKUP(I833,I$2:M832,5,0)),"")</f>
        <v/>
      </c>
      <c r="S833"/>
      <c r="AG833" s="3"/>
      <c r="AK833" s="127" t="str">
        <f t="shared" si="160"/>
        <v/>
      </c>
      <c r="AL833" s="2" t="str">
        <f>IFERROR(IF(INDEX(AL$1:AL832,MATCH(I833,I$1:I832,0),1)=0,"",INDEX(AL$1:AL832,MATCH(I833,I$1:I832,0),1)),"")</f>
        <v/>
      </c>
      <c r="AM833" s="2" t="str">
        <f>IFERROR(IF(INDEX(AM$1:AM832,MATCH(I833,I$1:I832,0),1)=0,"",INDEX(AM$1:AM832,MATCH(I833,I$1:I832,0),1)),"")</f>
        <v/>
      </c>
      <c r="AN833" s="2" t="str">
        <f>IFERROR(IF(INDEX(AN$1:AN832,MATCH(I833,I$1:I832,0),1)=0,"",INDEX(AN$1:AN832,MATCH(I833,I$1:I832,0),1)),"")</f>
        <v/>
      </c>
      <c r="BB833" s="4"/>
      <c r="BG833" s="5"/>
      <c r="BI833" s="4"/>
      <c r="BK833" s="5"/>
      <c r="BL833" s="5"/>
      <c r="BM833" s="5" t="str">
        <f>IF(B833="","",IF(BH833="",1+(MAX(BM$2:BM832)),""))</f>
        <v/>
      </c>
      <c r="BN833" s="5" t="str">
        <f t="shared" si="155"/>
        <v/>
      </c>
      <c r="BO833" s="5" t="str">
        <f t="shared" si="156"/>
        <v/>
      </c>
      <c r="BP833" s="15" t="str">
        <f t="shared" si="157"/>
        <v/>
      </c>
      <c r="BQ833" s="29"/>
      <c r="BR833" s="16"/>
      <c r="BS833" s="5" t="str">
        <f t="shared" si="159"/>
        <v/>
      </c>
      <c r="BU833" s="5"/>
      <c r="BV833" s="5" t="str">
        <f t="shared" si="158"/>
        <v/>
      </c>
      <c r="BW833" s="5" t="str">
        <f>IF(I833="","",IFERROR(IF(VLOOKUP(I833,I$2:I832,1,0)=0,"",""),I833))</f>
        <v/>
      </c>
      <c r="BX833" s="25" t="str">
        <f>IF(BW833="","",(IFERROR(VLOOKUP(MID(BW833,1,1),$CO$2:CS$28,3,0),0)+IFERROR(VLOOKUP(MID(BW833,2,1),CO$2:CS$28,4,0),0)+IFERROR(VLOOKUP(MID(BW833,3,1),CO$2:CS$28,5,0),0)+(ROW(BW833)/1000000000000)))</f>
        <v/>
      </c>
      <c r="BY833" s="5"/>
      <c r="BZ833" s="5">
        <v>832</v>
      </c>
      <c r="CA833" s="5" t="str">
        <f>IFERROR(VLOOKUP(BZ833,BV$2:BW1909,2,0),"")</f>
        <v/>
      </c>
      <c r="CB833" s="5"/>
      <c r="CD833" s="5"/>
      <c r="CU833" s="5" t="e">
        <f>IF(REPORTE!AH$2="si",IF(F833=VALUE(REPORTE!C$11),IF(SUM(CU834:CU$1993),CONCATENATE(INT(B833),", "),INT(B833)),""),IF(F833=VALUE(REPORTE!C$10),IF(SUM(CU834:CU$1993),CONCATENATE(INT(B833),", "),INT(B833)),""))</f>
        <v>#VALUE!</v>
      </c>
      <c r="CY833" s="5"/>
      <c r="CZ833" s="5"/>
      <c r="DA833" s="5"/>
      <c r="DB833" s="5"/>
    </row>
    <row r="834" spans="1:106" x14ac:dyDescent="0.25">
      <c r="A834" s="4" t="str">
        <f t="shared" ref="A834:A856" si="161">IF(BB834="",IF(B834="","",IF(LEN(B834)=1,"000"&amp;B834,IF(LEN(B834)=2,"00"&amp;B834,IF(LEN(B834)=3,"0"&amp;B834,B834)))),F834)</f>
        <v/>
      </c>
      <c r="B834" s="3"/>
      <c r="L834" s="4" t="str">
        <f>IFERROR(IF(VLOOKUP(I834,I$2:L833,4,0)=0,"",VLOOKUP(I834,I$2:L833,4,0)),"")</f>
        <v/>
      </c>
      <c r="M834" s="4" t="str">
        <f>IFERROR(IF(VLOOKUP(I834,I$2:M833,5,0)=0,"",VLOOKUP(I834,I$2:M833,5,0)),"")</f>
        <v/>
      </c>
      <c r="S834"/>
      <c r="AG834" s="3"/>
      <c r="AK834" s="127" t="str">
        <f t="shared" si="160"/>
        <v/>
      </c>
      <c r="AL834" s="2" t="str">
        <f>IFERROR(IF(INDEX(AL$1:AL833,MATCH(I834,I$1:I833,0),1)=0,"",INDEX(AL$1:AL833,MATCH(I834,I$1:I833,0),1)),"")</f>
        <v/>
      </c>
      <c r="AM834" s="2" t="str">
        <f>IFERROR(IF(INDEX(AM$1:AM833,MATCH(I834,I$1:I833,0),1)=0,"",INDEX(AM$1:AM833,MATCH(I834,I$1:I833,0),1)),"")</f>
        <v/>
      </c>
      <c r="AN834" s="2" t="str">
        <f>IFERROR(IF(INDEX(AN$1:AN833,MATCH(I834,I$1:I833,0),1)=0,"",INDEX(AN$1:AN833,MATCH(I834,I$1:I833,0),1)),"")</f>
        <v/>
      </c>
      <c r="BB834" s="4"/>
      <c r="BG834" s="5"/>
      <c r="BI834" s="4"/>
      <c r="BK834" s="5"/>
      <c r="BL834" s="5"/>
      <c r="BM834" s="5" t="str">
        <f>IF(B834="","",IF(BH834="",1+(MAX(BM$2:BM833)),""))</f>
        <v/>
      </c>
      <c r="BN834" s="5" t="str">
        <f t="shared" ref="BN834:BN897" si="162">IF(BM834="","",AI834)</f>
        <v/>
      </c>
      <c r="BO834" s="5" t="str">
        <f t="shared" ref="BO834:BO897" si="163">IF(BM834="","",E834)</f>
        <v/>
      </c>
      <c r="BP834" s="15" t="str">
        <f t="shared" ref="BP834:BP897" si="164">IF(BM834="","",F834)</f>
        <v/>
      </c>
      <c r="BQ834" s="29"/>
      <c r="BR834" s="16"/>
      <c r="BS834" s="5" t="str">
        <f t="shared" si="159"/>
        <v/>
      </c>
      <c r="BU834" s="5"/>
      <c r="BV834" s="5" t="str">
        <f t="shared" ref="BV834:BV897" si="165">IFERROR(RANK(BX834,BX$2:BX$1493,1),"")</f>
        <v/>
      </c>
      <c r="BW834" s="5" t="str">
        <f>IF(I834="","",IFERROR(IF(VLOOKUP(I834,I$2:I833,1,0)=0,"",""),I834))</f>
        <v/>
      </c>
      <c r="BX834" s="25" t="str">
        <f>IF(BW834="","",(IFERROR(VLOOKUP(MID(BW834,1,1),$CO$2:CS$28,3,0),0)+IFERROR(VLOOKUP(MID(BW834,2,1),CO$2:CS$28,4,0),0)+IFERROR(VLOOKUP(MID(BW834,3,1),CO$2:CS$28,5,0),0)+(ROW(BW834)/1000000000000)))</f>
        <v/>
      </c>
      <c r="BY834" s="5"/>
      <c r="BZ834" s="5">
        <v>833</v>
      </c>
      <c r="CA834" s="5" t="str">
        <f>IFERROR(VLOOKUP(BZ834,BV$2:BW1910,2,0),"")</f>
        <v/>
      </c>
      <c r="CB834" s="5"/>
      <c r="CD834" s="5"/>
      <c r="CU834" s="5" t="e">
        <f>IF(REPORTE!AH$2="si",IF(F834=VALUE(REPORTE!C$11),IF(SUM(CU835:CU$1993),CONCATENATE(INT(B834),", "),INT(B834)),""),IF(F834=VALUE(REPORTE!C$10),IF(SUM(CU835:CU$1993),CONCATENATE(INT(B834),", "),INT(B834)),""))</f>
        <v>#VALUE!</v>
      </c>
      <c r="CY834" s="5"/>
      <c r="CZ834" s="5"/>
      <c r="DA834" s="5"/>
      <c r="DB834" s="5"/>
    </row>
    <row r="835" spans="1:106" x14ac:dyDescent="0.25">
      <c r="A835" s="4" t="str">
        <f t="shared" si="161"/>
        <v/>
      </c>
      <c r="B835" s="3"/>
      <c r="L835" s="4" t="str">
        <f>IFERROR(IF(VLOOKUP(I835,I$2:L834,4,0)=0,"",VLOOKUP(I835,I$2:L834,4,0)),"")</f>
        <v/>
      </c>
      <c r="M835" s="4" t="str">
        <f>IFERROR(IF(VLOOKUP(I835,I$2:M834,5,0)=0,"",VLOOKUP(I835,I$2:M834,5,0)),"")</f>
        <v/>
      </c>
      <c r="S835"/>
      <c r="AG835" s="3"/>
      <c r="AK835" s="127" t="str">
        <f t="shared" si="160"/>
        <v/>
      </c>
      <c r="AL835" s="2" t="str">
        <f>IFERROR(IF(INDEX(AL$1:AL834,MATCH(I835,I$1:I834,0),1)=0,"",INDEX(AL$1:AL834,MATCH(I835,I$1:I834,0),1)),"")</f>
        <v/>
      </c>
      <c r="AM835" s="2" t="str">
        <f>IFERROR(IF(INDEX(AM$1:AM834,MATCH(I835,I$1:I834,0),1)=0,"",INDEX(AM$1:AM834,MATCH(I835,I$1:I834,0),1)),"")</f>
        <v/>
      </c>
      <c r="AN835" s="2" t="str">
        <f>IFERROR(IF(INDEX(AN$1:AN834,MATCH(I835,I$1:I834,0),1)=0,"",INDEX(AN$1:AN834,MATCH(I835,I$1:I834,0),1)),"")</f>
        <v/>
      </c>
      <c r="BB835" s="4"/>
      <c r="BG835" s="5"/>
      <c r="BI835" s="4"/>
      <c r="BK835" s="5"/>
      <c r="BL835" s="5"/>
      <c r="BM835" s="5" t="str">
        <f>IF(B835="","",IF(BH835="",1+(MAX(BM$2:BM834)),""))</f>
        <v/>
      </c>
      <c r="BN835" s="5" t="str">
        <f t="shared" si="162"/>
        <v/>
      </c>
      <c r="BO835" s="5" t="str">
        <f t="shared" si="163"/>
        <v/>
      </c>
      <c r="BP835" s="15" t="str">
        <f t="shared" si="164"/>
        <v/>
      </c>
      <c r="BQ835" s="29"/>
      <c r="BR835" s="16"/>
      <c r="BS835" s="5" t="str">
        <f t="shared" si="159"/>
        <v/>
      </c>
      <c r="BU835" s="5"/>
      <c r="BV835" s="5" t="str">
        <f t="shared" si="165"/>
        <v/>
      </c>
      <c r="BW835" s="5" t="str">
        <f>IF(I835="","",IFERROR(IF(VLOOKUP(I835,I$2:I834,1,0)=0,"",""),I835))</f>
        <v/>
      </c>
      <c r="BX835" s="25" t="str">
        <f>IF(BW835="","",(IFERROR(VLOOKUP(MID(BW835,1,1),$CO$2:CS$28,3,0),0)+IFERROR(VLOOKUP(MID(BW835,2,1),CO$2:CS$28,4,0),0)+IFERROR(VLOOKUP(MID(BW835,3,1),CO$2:CS$28,5,0),0)+(ROW(BW835)/1000000000000)))</f>
        <v/>
      </c>
      <c r="BY835" s="5"/>
      <c r="BZ835" s="5">
        <v>834</v>
      </c>
      <c r="CA835" s="5" t="str">
        <f>IFERROR(VLOOKUP(BZ835,BV$2:BW1911,2,0),"")</f>
        <v/>
      </c>
      <c r="CB835" s="5"/>
      <c r="CD835" s="5"/>
      <c r="CU835" s="5" t="e">
        <f>IF(REPORTE!AH$2="si",IF(F835=VALUE(REPORTE!C$11),IF(SUM(CU836:CU$1993),CONCATENATE(INT(B835),", "),INT(B835)),""),IF(F835=VALUE(REPORTE!C$10),IF(SUM(CU836:CU$1993),CONCATENATE(INT(B835),", "),INT(B835)),""))</f>
        <v>#VALUE!</v>
      </c>
      <c r="CY835" s="5"/>
      <c r="CZ835" s="5"/>
      <c r="DA835" s="5"/>
      <c r="DB835" s="5"/>
    </row>
    <row r="836" spans="1:106" x14ac:dyDescent="0.25">
      <c r="A836" s="4" t="str">
        <f t="shared" si="161"/>
        <v/>
      </c>
      <c r="B836" s="3"/>
      <c r="L836" s="4" t="str">
        <f>IFERROR(IF(VLOOKUP(I836,I$2:L835,4,0)=0,"",VLOOKUP(I836,I$2:L835,4,0)),"")</f>
        <v/>
      </c>
      <c r="M836" s="4" t="str">
        <f>IFERROR(IF(VLOOKUP(I836,I$2:M835,5,0)=0,"",VLOOKUP(I836,I$2:M835,5,0)),"")</f>
        <v/>
      </c>
      <c r="S836"/>
      <c r="AG836" s="3"/>
      <c r="AK836" s="127" t="str">
        <f t="shared" si="160"/>
        <v/>
      </c>
      <c r="AL836" s="2" t="str">
        <f>IFERROR(IF(INDEX(AL$1:AL835,MATCH(I836,I$1:I835,0),1)=0,"",INDEX(AL$1:AL835,MATCH(I836,I$1:I835,0),1)),"")</f>
        <v/>
      </c>
      <c r="AM836" s="2" t="str">
        <f>IFERROR(IF(INDEX(AM$1:AM835,MATCH(I836,I$1:I835,0),1)=0,"",INDEX(AM$1:AM835,MATCH(I836,I$1:I835,0),1)),"")</f>
        <v/>
      </c>
      <c r="AN836" s="2" t="str">
        <f>IFERROR(IF(INDEX(AN$1:AN835,MATCH(I836,I$1:I835,0),1)=0,"",INDEX(AN$1:AN835,MATCH(I836,I$1:I835,0),1)),"")</f>
        <v/>
      </c>
      <c r="BB836" s="4"/>
      <c r="BG836" s="5"/>
      <c r="BI836" s="4"/>
      <c r="BK836" s="5"/>
      <c r="BL836" s="5"/>
      <c r="BM836" s="5" t="str">
        <f>IF(B836="","",IF(BH836="",1+(MAX(BM$2:BM835)),""))</f>
        <v/>
      </c>
      <c r="BN836" s="5" t="str">
        <f t="shared" si="162"/>
        <v/>
      </c>
      <c r="BO836" s="5" t="str">
        <f t="shared" si="163"/>
        <v/>
      </c>
      <c r="BP836" s="15" t="str">
        <f t="shared" si="164"/>
        <v/>
      </c>
      <c r="BQ836" s="29"/>
      <c r="BR836" s="16"/>
      <c r="BS836" s="5" t="str">
        <f t="shared" si="159"/>
        <v/>
      </c>
      <c r="BU836" s="5"/>
      <c r="BV836" s="5" t="str">
        <f t="shared" si="165"/>
        <v/>
      </c>
      <c r="BW836" s="5" t="str">
        <f>IF(I836="","",IFERROR(IF(VLOOKUP(I836,I$2:I835,1,0)=0,"",""),I836))</f>
        <v/>
      </c>
      <c r="BX836" s="25" t="str">
        <f>IF(BW836="","",(IFERROR(VLOOKUP(MID(BW836,1,1),$CO$2:CS$28,3,0),0)+IFERROR(VLOOKUP(MID(BW836,2,1),CO$2:CS$28,4,0),0)+IFERROR(VLOOKUP(MID(BW836,3,1),CO$2:CS$28,5,0),0)+(ROW(BW836)/1000000000000)))</f>
        <v/>
      </c>
      <c r="BY836" s="5"/>
      <c r="BZ836" s="5">
        <v>835</v>
      </c>
      <c r="CA836" s="5" t="str">
        <f>IFERROR(VLOOKUP(BZ836,BV$2:BW1912,2,0),"")</f>
        <v/>
      </c>
      <c r="CB836" s="5"/>
      <c r="CD836" s="5"/>
      <c r="CU836" s="5" t="e">
        <f>IF(REPORTE!AH$2="si",IF(F836=VALUE(REPORTE!C$11),IF(SUM(CU837:CU$1993),CONCATENATE(INT(B836),", "),INT(B836)),""),IF(F836=VALUE(REPORTE!C$10),IF(SUM(CU837:CU$1993),CONCATENATE(INT(B836),", "),INT(B836)),""))</f>
        <v>#VALUE!</v>
      </c>
      <c r="CY836" s="5"/>
      <c r="CZ836" s="5"/>
      <c r="DA836" s="5"/>
      <c r="DB836" s="5"/>
    </row>
    <row r="837" spans="1:106" x14ac:dyDescent="0.25">
      <c r="A837" s="4" t="str">
        <f t="shared" si="161"/>
        <v/>
      </c>
      <c r="B837" s="3"/>
      <c r="L837" s="4" t="str">
        <f>IFERROR(IF(VLOOKUP(I837,I$2:L836,4,0)=0,"",VLOOKUP(I837,I$2:L836,4,0)),"")</f>
        <v/>
      </c>
      <c r="M837" s="4" t="str">
        <f>IFERROR(IF(VLOOKUP(I837,I$2:M836,5,0)=0,"",VLOOKUP(I837,I$2:M836,5,0)),"")</f>
        <v/>
      </c>
      <c r="S837"/>
      <c r="AG837" s="3"/>
      <c r="AK837" s="127" t="str">
        <f t="shared" si="160"/>
        <v/>
      </c>
      <c r="AL837" s="2" t="str">
        <f>IFERROR(IF(INDEX(AL$1:AL836,MATCH(I837,I$1:I836,0),1)=0,"",INDEX(AL$1:AL836,MATCH(I837,I$1:I836,0),1)),"")</f>
        <v/>
      </c>
      <c r="AM837" s="2" t="str">
        <f>IFERROR(IF(INDEX(AM$1:AM836,MATCH(I837,I$1:I836,0),1)=0,"",INDEX(AM$1:AM836,MATCH(I837,I$1:I836,0),1)),"")</f>
        <v/>
      </c>
      <c r="AN837" s="2" t="str">
        <f>IFERROR(IF(INDEX(AN$1:AN836,MATCH(I837,I$1:I836,0),1)=0,"",INDEX(AN$1:AN836,MATCH(I837,I$1:I836,0),1)),"")</f>
        <v/>
      </c>
      <c r="BB837" s="4"/>
      <c r="BG837" s="5"/>
      <c r="BI837" s="4"/>
      <c r="BK837" s="5"/>
      <c r="BL837" s="5"/>
      <c r="BM837" s="5" t="str">
        <f>IF(B837="","",IF(BH837="",1+(MAX(BM$2:BM836)),""))</f>
        <v/>
      </c>
      <c r="BN837" s="5" t="str">
        <f t="shared" si="162"/>
        <v/>
      </c>
      <c r="BO837" s="5" t="str">
        <f t="shared" si="163"/>
        <v/>
      </c>
      <c r="BP837" s="15" t="str">
        <f t="shared" si="164"/>
        <v/>
      </c>
      <c r="BQ837" s="29"/>
      <c r="BR837" s="16"/>
      <c r="BS837" s="5" t="str">
        <f t="shared" si="159"/>
        <v/>
      </c>
      <c r="BU837" s="5"/>
      <c r="BV837" s="5" t="str">
        <f t="shared" si="165"/>
        <v/>
      </c>
      <c r="BW837" s="5" t="str">
        <f>IF(I837="","",IFERROR(IF(VLOOKUP(I837,I$2:I836,1,0)=0,"",""),I837))</f>
        <v/>
      </c>
      <c r="BX837" s="25" t="str">
        <f>IF(BW837="","",(IFERROR(VLOOKUP(MID(BW837,1,1),$CO$2:CS$28,3,0),0)+IFERROR(VLOOKUP(MID(BW837,2,1),CO$2:CS$28,4,0),0)+IFERROR(VLOOKUP(MID(BW837,3,1),CO$2:CS$28,5,0),0)+(ROW(BW837)/1000000000000)))</f>
        <v/>
      </c>
      <c r="BY837" s="5"/>
      <c r="BZ837" s="5">
        <v>836</v>
      </c>
      <c r="CA837" s="5" t="str">
        <f>IFERROR(VLOOKUP(BZ837,BV$2:BW1913,2,0),"")</f>
        <v/>
      </c>
      <c r="CB837" s="5"/>
      <c r="CD837" s="5"/>
      <c r="CU837" s="5" t="e">
        <f>IF(REPORTE!AH$2="si",IF(F837=VALUE(REPORTE!C$11),IF(SUM(CU838:CU$1993),CONCATENATE(INT(B837),", "),INT(B837)),""),IF(F837=VALUE(REPORTE!C$10),IF(SUM(CU838:CU$1993),CONCATENATE(INT(B837),", "),INT(B837)),""))</f>
        <v>#VALUE!</v>
      </c>
      <c r="CY837" s="5"/>
      <c r="CZ837" s="5"/>
      <c r="DA837" s="5"/>
      <c r="DB837" s="5"/>
    </row>
    <row r="838" spans="1:106" x14ac:dyDescent="0.25">
      <c r="A838" s="4" t="str">
        <f t="shared" si="161"/>
        <v/>
      </c>
      <c r="B838" s="3"/>
      <c r="L838" s="4" t="str">
        <f>IFERROR(IF(VLOOKUP(I838,I$2:L837,4,0)=0,"",VLOOKUP(I838,I$2:L837,4,0)),"")</f>
        <v/>
      </c>
      <c r="M838" s="4" t="str">
        <f>IFERROR(IF(VLOOKUP(I838,I$2:M837,5,0)=0,"",VLOOKUP(I838,I$2:M837,5,0)),"")</f>
        <v/>
      </c>
      <c r="S838"/>
      <c r="AG838" s="3"/>
      <c r="AK838" s="127" t="str">
        <f t="shared" si="160"/>
        <v/>
      </c>
      <c r="AL838" s="2" t="str">
        <f>IFERROR(IF(INDEX(AL$1:AL837,MATCH(I838,I$1:I837,0),1)=0,"",INDEX(AL$1:AL837,MATCH(I838,I$1:I837,0),1)),"")</f>
        <v/>
      </c>
      <c r="AM838" s="2" t="str">
        <f>IFERROR(IF(INDEX(AM$1:AM837,MATCH(I838,I$1:I837,0),1)=0,"",INDEX(AM$1:AM837,MATCH(I838,I$1:I837,0),1)),"")</f>
        <v/>
      </c>
      <c r="AN838" s="2" t="str">
        <f>IFERROR(IF(INDEX(AN$1:AN837,MATCH(I838,I$1:I837,0),1)=0,"",INDEX(AN$1:AN837,MATCH(I838,I$1:I837,0),1)),"")</f>
        <v/>
      </c>
      <c r="BB838" s="4"/>
      <c r="BG838" s="5"/>
      <c r="BI838" s="4"/>
      <c r="BK838" s="5"/>
      <c r="BL838" s="5"/>
      <c r="BM838" s="5" t="str">
        <f>IF(B838="","",IF(BH838="",1+(MAX(BM$2:BM837)),""))</f>
        <v/>
      </c>
      <c r="BN838" s="5" t="str">
        <f t="shared" si="162"/>
        <v/>
      </c>
      <c r="BO838" s="5" t="str">
        <f t="shared" si="163"/>
        <v/>
      </c>
      <c r="BP838" s="15" t="str">
        <f t="shared" si="164"/>
        <v/>
      </c>
      <c r="BQ838" s="29"/>
      <c r="BR838" s="16"/>
      <c r="BS838" s="5" t="str">
        <f t="shared" si="159"/>
        <v/>
      </c>
      <c r="BU838" s="5"/>
      <c r="BV838" s="5" t="str">
        <f t="shared" si="165"/>
        <v/>
      </c>
      <c r="BW838" s="5" t="str">
        <f>IF(I838="","",IFERROR(IF(VLOOKUP(I838,I$2:I837,1,0)=0,"",""),I838))</f>
        <v/>
      </c>
      <c r="BX838" s="25" t="str">
        <f>IF(BW838="","",(IFERROR(VLOOKUP(MID(BW838,1,1),$CO$2:CS$28,3,0),0)+IFERROR(VLOOKUP(MID(BW838,2,1),CO$2:CS$28,4,0),0)+IFERROR(VLOOKUP(MID(BW838,3,1),CO$2:CS$28,5,0),0)+(ROW(BW838)/1000000000000)))</f>
        <v/>
      </c>
      <c r="BY838" s="5"/>
      <c r="BZ838" s="5">
        <v>837</v>
      </c>
      <c r="CA838" s="5" t="str">
        <f>IFERROR(VLOOKUP(BZ838,BV$2:BW1914,2,0),"")</f>
        <v/>
      </c>
      <c r="CB838" s="5"/>
      <c r="CD838" s="5"/>
      <c r="CU838" s="5" t="e">
        <f>IF(REPORTE!AH$2="si",IF(F838=VALUE(REPORTE!C$11),IF(SUM(CU839:CU$1993),CONCATENATE(INT(B838),", "),INT(B838)),""),IF(F838=VALUE(REPORTE!C$10),IF(SUM(CU839:CU$1993),CONCATENATE(INT(B838),", "),INT(B838)),""))</f>
        <v>#VALUE!</v>
      </c>
      <c r="CY838" s="5"/>
      <c r="CZ838" s="5"/>
      <c r="DA838" s="5"/>
      <c r="DB838" s="5"/>
    </row>
    <row r="839" spans="1:106" x14ac:dyDescent="0.25">
      <c r="A839" s="4" t="str">
        <f t="shared" si="161"/>
        <v/>
      </c>
      <c r="B839" s="3"/>
      <c r="L839" s="4" t="str">
        <f>IFERROR(IF(VLOOKUP(I839,I$2:L838,4,0)=0,"",VLOOKUP(I839,I$2:L838,4,0)),"")</f>
        <v/>
      </c>
      <c r="M839" s="4" t="str">
        <f>IFERROR(IF(VLOOKUP(I839,I$2:M838,5,0)=0,"",VLOOKUP(I839,I$2:M838,5,0)),"")</f>
        <v/>
      </c>
      <c r="S839"/>
      <c r="AG839" s="3"/>
      <c r="AK839" s="127" t="str">
        <f t="shared" si="160"/>
        <v/>
      </c>
      <c r="AL839" s="2" t="str">
        <f>IFERROR(IF(INDEX(AL$1:AL838,MATCH(I839,I$1:I838,0),1)=0,"",INDEX(AL$1:AL838,MATCH(I839,I$1:I838,0),1)),"")</f>
        <v/>
      </c>
      <c r="AM839" s="2" t="str">
        <f>IFERROR(IF(INDEX(AM$1:AM838,MATCH(I839,I$1:I838,0),1)=0,"",INDEX(AM$1:AM838,MATCH(I839,I$1:I838,0),1)),"")</f>
        <v/>
      </c>
      <c r="AN839" s="2" t="str">
        <f>IFERROR(IF(INDEX(AN$1:AN838,MATCH(I839,I$1:I838,0),1)=0,"",INDEX(AN$1:AN838,MATCH(I839,I$1:I838,0),1)),"")</f>
        <v/>
      </c>
      <c r="BB839" s="4"/>
      <c r="BG839" s="5"/>
      <c r="BI839" s="4"/>
      <c r="BK839" s="5"/>
      <c r="BL839" s="5"/>
      <c r="BM839" s="5" t="str">
        <f>IF(B839="","",IF(BH839="",1+(MAX(BM$2:BM838)),""))</f>
        <v/>
      </c>
      <c r="BN839" s="5" t="str">
        <f t="shared" si="162"/>
        <v/>
      </c>
      <c r="BO839" s="5" t="str">
        <f t="shared" si="163"/>
        <v/>
      </c>
      <c r="BP839" s="15" t="str">
        <f t="shared" si="164"/>
        <v/>
      </c>
      <c r="BQ839" s="29"/>
      <c r="BR839" s="16"/>
      <c r="BS839" s="5" t="str">
        <f t="shared" si="159"/>
        <v/>
      </c>
      <c r="BU839" s="5"/>
      <c r="BV839" s="5" t="str">
        <f t="shared" si="165"/>
        <v/>
      </c>
      <c r="BW839" s="5" t="str">
        <f>IF(I839="","",IFERROR(IF(VLOOKUP(I839,I$2:I838,1,0)=0,"",""),I839))</f>
        <v/>
      </c>
      <c r="BX839" s="25" t="str">
        <f>IF(BW839="","",(IFERROR(VLOOKUP(MID(BW839,1,1),$CO$2:CS$28,3,0),0)+IFERROR(VLOOKUP(MID(BW839,2,1),CO$2:CS$28,4,0),0)+IFERROR(VLOOKUP(MID(BW839,3,1),CO$2:CS$28,5,0),0)+(ROW(BW839)/1000000000000)))</f>
        <v/>
      </c>
      <c r="BY839" s="5"/>
      <c r="BZ839" s="5">
        <v>838</v>
      </c>
      <c r="CA839" s="5" t="str">
        <f>IFERROR(VLOOKUP(BZ839,BV$2:BW1915,2,0),"")</f>
        <v/>
      </c>
      <c r="CB839" s="5"/>
      <c r="CD839" s="5"/>
      <c r="CU839" s="5" t="e">
        <f>IF(REPORTE!AH$2="si",IF(F839=VALUE(REPORTE!C$11),IF(SUM(CU840:CU$1993),CONCATENATE(INT(B839),", "),INT(B839)),""),IF(F839=VALUE(REPORTE!C$10),IF(SUM(CU840:CU$1993),CONCATENATE(INT(B839),", "),INT(B839)),""))</f>
        <v>#VALUE!</v>
      </c>
      <c r="CY839" s="5"/>
      <c r="CZ839" s="5"/>
      <c r="DA839" s="5"/>
      <c r="DB839" s="5"/>
    </row>
    <row r="840" spans="1:106" x14ac:dyDescent="0.25">
      <c r="A840" s="4" t="str">
        <f t="shared" si="161"/>
        <v/>
      </c>
      <c r="B840" s="3"/>
      <c r="L840" s="4" t="str">
        <f>IFERROR(IF(VLOOKUP(I840,I$2:L839,4,0)=0,"",VLOOKUP(I840,I$2:L839,4,0)),"")</f>
        <v/>
      </c>
      <c r="M840" s="4" t="str">
        <f>IFERROR(IF(VLOOKUP(I840,I$2:M839,5,0)=0,"",VLOOKUP(I840,I$2:M839,5,0)),"")</f>
        <v/>
      </c>
      <c r="S840"/>
      <c r="AG840" s="3"/>
      <c r="AK840" s="127" t="str">
        <f t="shared" si="160"/>
        <v/>
      </c>
      <c r="AL840" s="2" t="str">
        <f>IFERROR(IF(INDEX(AL$1:AL839,MATCH(I840,I$1:I839,0),1)=0,"",INDEX(AL$1:AL839,MATCH(I840,I$1:I839,0),1)),"")</f>
        <v/>
      </c>
      <c r="AM840" s="2" t="str">
        <f>IFERROR(IF(INDEX(AM$1:AM839,MATCH(I840,I$1:I839,0),1)=0,"",INDEX(AM$1:AM839,MATCH(I840,I$1:I839,0),1)),"")</f>
        <v/>
      </c>
      <c r="AN840" s="2" t="str">
        <f>IFERROR(IF(INDEX(AN$1:AN839,MATCH(I840,I$1:I839,0),1)=0,"",INDEX(AN$1:AN839,MATCH(I840,I$1:I839,0),1)),"")</f>
        <v/>
      </c>
      <c r="BB840" s="4"/>
      <c r="BG840" s="5"/>
      <c r="BI840" s="4"/>
      <c r="BK840" s="5"/>
      <c r="BL840" s="5"/>
      <c r="BM840" s="5" t="str">
        <f>IF(B840="","",IF(BH840="",1+(MAX(BM$2:BM839)),""))</f>
        <v/>
      </c>
      <c r="BN840" s="5" t="str">
        <f t="shared" si="162"/>
        <v/>
      </c>
      <c r="BO840" s="5" t="str">
        <f t="shared" si="163"/>
        <v/>
      </c>
      <c r="BP840" s="15" t="str">
        <f t="shared" si="164"/>
        <v/>
      </c>
      <c r="BQ840" s="29"/>
      <c r="BR840" s="16"/>
      <c r="BS840" s="5" t="str">
        <f t="shared" si="159"/>
        <v/>
      </c>
      <c r="BU840" s="5"/>
      <c r="BV840" s="5" t="str">
        <f t="shared" si="165"/>
        <v/>
      </c>
      <c r="BW840" s="5" t="str">
        <f>IF(I840="","",IFERROR(IF(VLOOKUP(I840,I$2:I839,1,0)=0,"",""),I840))</f>
        <v/>
      </c>
      <c r="BX840" s="25" t="str">
        <f>IF(BW840="","",(IFERROR(VLOOKUP(MID(BW840,1,1),$CO$2:CS$28,3,0),0)+IFERROR(VLOOKUP(MID(BW840,2,1),CO$2:CS$28,4,0),0)+IFERROR(VLOOKUP(MID(BW840,3,1),CO$2:CS$28,5,0),0)+(ROW(BW840)/1000000000000)))</f>
        <v/>
      </c>
      <c r="BY840" s="5"/>
      <c r="BZ840" s="5">
        <v>839</v>
      </c>
      <c r="CA840" s="5" t="str">
        <f>IFERROR(VLOOKUP(BZ840,BV$2:BW1916,2,0),"")</f>
        <v/>
      </c>
      <c r="CB840" s="5"/>
      <c r="CD840" s="5"/>
      <c r="CU840" s="5" t="e">
        <f>IF(REPORTE!AH$2="si",IF(F840=VALUE(REPORTE!C$11),IF(SUM(CU841:CU$1993),CONCATENATE(INT(B840),", "),INT(B840)),""),IF(F840=VALUE(REPORTE!C$10),IF(SUM(CU841:CU$1993),CONCATENATE(INT(B840),", "),INT(B840)),""))</f>
        <v>#VALUE!</v>
      </c>
      <c r="CY840" s="5"/>
      <c r="CZ840" s="5"/>
      <c r="DA840" s="5"/>
      <c r="DB840" s="5"/>
    </row>
    <row r="841" spans="1:106" x14ac:dyDescent="0.25">
      <c r="A841" s="4" t="str">
        <f t="shared" si="161"/>
        <v/>
      </c>
      <c r="B841" s="3"/>
      <c r="L841" s="4" t="str">
        <f>IFERROR(IF(VLOOKUP(I841,I$2:L840,4,0)=0,"",VLOOKUP(I841,I$2:L840,4,0)),"")</f>
        <v/>
      </c>
      <c r="M841" s="4" t="str">
        <f>IFERROR(IF(VLOOKUP(I841,I$2:M840,5,0)=0,"",VLOOKUP(I841,I$2:M840,5,0)),"")</f>
        <v/>
      </c>
      <c r="S841"/>
      <c r="AG841" s="3"/>
      <c r="AK841" s="127" t="str">
        <f t="shared" si="160"/>
        <v/>
      </c>
      <c r="AL841" s="2" t="str">
        <f>IFERROR(IF(INDEX(AL$1:AL840,MATCH(I841,I$1:I840,0),1)=0,"",INDEX(AL$1:AL840,MATCH(I841,I$1:I840,0),1)),"")</f>
        <v/>
      </c>
      <c r="AM841" s="2" t="str">
        <f>IFERROR(IF(INDEX(AM$1:AM840,MATCH(I841,I$1:I840,0),1)=0,"",INDEX(AM$1:AM840,MATCH(I841,I$1:I840,0),1)),"")</f>
        <v/>
      </c>
      <c r="AN841" s="2" t="str">
        <f>IFERROR(IF(INDEX(AN$1:AN840,MATCH(I841,I$1:I840,0),1)=0,"",INDEX(AN$1:AN840,MATCH(I841,I$1:I840,0),1)),"")</f>
        <v/>
      </c>
      <c r="BB841" s="4"/>
      <c r="BG841" s="5"/>
      <c r="BI841" s="4"/>
      <c r="BK841" s="5"/>
      <c r="BL841" s="5"/>
      <c r="BM841" s="5" t="str">
        <f>IF(B841="","",IF(BH841="",1+(MAX(BM$2:BM840)),""))</f>
        <v/>
      </c>
      <c r="BN841" s="5" t="str">
        <f t="shared" si="162"/>
        <v/>
      </c>
      <c r="BO841" s="5" t="str">
        <f t="shared" si="163"/>
        <v/>
      </c>
      <c r="BP841" s="15" t="str">
        <f t="shared" si="164"/>
        <v/>
      </c>
      <c r="BQ841" s="29"/>
      <c r="BR841" s="16"/>
      <c r="BS841" s="5" t="str">
        <f t="shared" si="159"/>
        <v/>
      </c>
      <c r="BU841" s="5"/>
      <c r="BV841" s="5" t="str">
        <f t="shared" si="165"/>
        <v/>
      </c>
      <c r="BW841" s="5" t="str">
        <f>IF(I841="","",IFERROR(IF(VLOOKUP(I841,I$2:I840,1,0)=0,"",""),I841))</f>
        <v/>
      </c>
      <c r="BX841" s="25" t="str">
        <f>IF(BW841="","",(IFERROR(VLOOKUP(MID(BW841,1,1),$CO$2:CS$28,3,0),0)+IFERROR(VLOOKUP(MID(BW841,2,1),CO$2:CS$28,4,0),0)+IFERROR(VLOOKUP(MID(BW841,3,1),CO$2:CS$28,5,0),0)+(ROW(BW841)/1000000000000)))</f>
        <v/>
      </c>
      <c r="BY841" s="5"/>
      <c r="BZ841" s="5">
        <v>840</v>
      </c>
      <c r="CA841" s="5" t="str">
        <f>IFERROR(VLOOKUP(BZ841,BV$2:BW1917,2,0),"")</f>
        <v/>
      </c>
      <c r="CB841" s="5"/>
      <c r="CD841" s="5"/>
      <c r="CU841" s="5" t="e">
        <f>IF(REPORTE!AH$2="si",IF(F841=VALUE(REPORTE!C$11),IF(SUM(CU842:CU$1993),CONCATENATE(INT(B841),", "),INT(B841)),""),IF(F841=VALUE(REPORTE!C$10),IF(SUM(CU842:CU$1993),CONCATENATE(INT(B841),", "),INT(B841)),""))</f>
        <v>#VALUE!</v>
      </c>
      <c r="CY841" s="5"/>
      <c r="CZ841" s="5"/>
      <c r="DA841" s="5"/>
      <c r="DB841" s="5"/>
    </row>
    <row r="842" spans="1:106" x14ac:dyDescent="0.25">
      <c r="A842" s="4" t="str">
        <f t="shared" si="161"/>
        <v/>
      </c>
      <c r="B842" s="3"/>
      <c r="L842" s="4" t="str">
        <f>IFERROR(IF(VLOOKUP(I842,I$2:L841,4,0)=0,"",VLOOKUP(I842,I$2:L841,4,0)),"")</f>
        <v/>
      </c>
      <c r="M842" s="4" t="str">
        <f>IFERROR(IF(VLOOKUP(I842,I$2:M841,5,0)=0,"",VLOOKUP(I842,I$2:M841,5,0)),"")</f>
        <v/>
      </c>
      <c r="S842"/>
      <c r="AG842" s="3"/>
      <c r="AK842" s="127" t="str">
        <f t="shared" si="160"/>
        <v/>
      </c>
      <c r="AL842" s="2" t="str">
        <f>IFERROR(IF(INDEX(AL$1:AL841,MATCH(I842,I$1:I841,0),1)=0,"",INDEX(AL$1:AL841,MATCH(I842,I$1:I841,0),1)),"")</f>
        <v/>
      </c>
      <c r="AM842" s="2" t="str">
        <f>IFERROR(IF(INDEX(AM$1:AM841,MATCH(I842,I$1:I841,0),1)=0,"",INDEX(AM$1:AM841,MATCH(I842,I$1:I841,0),1)),"")</f>
        <v/>
      </c>
      <c r="AN842" s="2" t="str">
        <f>IFERROR(IF(INDEX(AN$1:AN841,MATCH(I842,I$1:I841,0),1)=0,"",INDEX(AN$1:AN841,MATCH(I842,I$1:I841,0),1)),"")</f>
        <v/>
      </c>
      <c r="BB842" s="4"/>
      <c r="BG842" s="5"/>
      <c r="BI842" s="4"/>
      <c r="BK842" s="5"/>
      <c r="BL842" s="5"/>
      <c r="BM842" s="5" t="str">
        <f>IF(B842="","",IF(BH842="",1+(MAX(BM$2:BM841)),""))</f>
        <v/>
      </c>
      <c r="BN842" s="5" t="str">
        <f t="shared" si="162"/>
        <v/>
      </c>
      <c r="BO842" s="5" t="str">
        <f t="shared" si="163"/>
        <v/>
      </c>
      <c r="BP842" s="15" t="str">
        <f t="shared" si="164"/>
        <v/>
      </c>
      <c r="BQ842" s="29"/>
      <c r="BR842" s="16"/>
      <c r="BS842" s="5" t="str">
        <f t="shared" si="159"/>
        <v/>
      </c>
      <c r="BU842" s="5"/>
      <c r="BV842" s="5" t="str">
        <f t="shared" si="165"/>
        <v/>
      </c>
      <c r="BW842" s="5" t="str">
        <f>IF(I842="","",IFERROR(IF(VLOOKUP(I842,I$2:I841,1,0)=0,"",""),I842))</f>
        <v/>
      </c>
      <c r="BX842" s="25" t="str">
        <f>IF(BW842="","",(IFERROR(VLOOKUP(MID(BW842,1,1),$CO$2:CS$28,3,0),0)+IFERROR(VLOOKUP(MID(BW842,2,1),CO$2:CS$28,4,0),0)+IFERROR(VLOOKUP(MID(BW842,3,1),CO$2:CS$28,5,0),0)+(ROW(BW842)/1000000000000)))</f>
        <v/>
      </c>
      <c r="BY842" s="5"/>
      <c r="BZ842" s="5">
        <v>841</v>
      </c>
      <c r="CA842" s="5" t="str">
        <f>IFERROR(VLOOKUP(BZ842,BV$2:BW1918,2,0),"")</f>
        <v/>
      </c>
      <c r="CB842" s="5"/>
      <c r="CD842" s="5"/>
      <c r="CU842" s="5" t="e">
        <f>IF(REPORTE!AH$2="si",IF(F842=VALUE(REPORTE!C$11),IF(SUM(CU843:CU$1993),CONCATENATE(INT(B842),", "),INT(B842)),""),IF(F842=VALUE(REPORTE!C$10),IF(SUM(CU843:CU$1993),CONCATENATE(INT(B842),", "),INT(B842)),""))</f>
        <v>#VALUE!</v>
      </c>
      <c r="CV842" s="5" t="e">
        <f>CONCATENATE(CU842,CU843,CU844,CU845,CU846,CU847,CU848,CU849,CU850,CU851,CU852,CU853,CU854,CU855,CU856,CU857,CU858,CU859,CU860,CU861,CU862,CU863,CU864,CU865,CU866,CU867,CU868,CU869,CU870,CU871,CU872,CU873,CU874,CU875,CU876,CU877,CU878,CU879,CU880,CU881,CU882,CU883)</f>
        <v>#VALUE!</v>
      </c>
      <c r="CY842" s="5"/>
      <c r="CZ842" s="5"/>
      <c r="DA842" s="5"/>
      <c r="DB842" s="5"/>
    </row>
    <row r="843" spans="1:106" x14ac:dyDescent="0.25">
      <c r="A843" s="4" t="str">
        <f t="shared" si="161"/>
        <v/>
      </c>
      <c r="B843" s="3"/>
      <c r="L843" s="4" t="str">
        <f>IFERROR(IF(VLOOKUP(I843,I$2:L842,4,0)=0,"",VLOOKUP(I843,I$2:L842,4,0)),"")</f>
        <v/>
      </c>
      <c r="M843" s="4" t="str">
        <f>IFERROR(IF(VLOOKUP(I843,I$2:M842,5,0)=0,"",VLOOKUP(I843,I$2:M842,5,0)),"")</f>
        <v/>
      </c>
      <c r="S843"/>
      <c r="AG843" s="3"/>
      <c r="AK843" s="127" t="str">
        <f t="shared" si="160"/>
        <v/>
      </c>
      <c r="AL843" s="2" t="str">
        <f>IFERROR(IF(INDEX(AL$1:AL842,MATCH(I843,I$1:I842,0),1)=0,"",INDEX(AL$1:AL842,MATCH(I843,I$1:I842,0),1)),"")</f>
        <v/>
      </c>
      <c r="AM843" s="2" t="str">
        <f>IFERROR(IF(INDEX(AM$1:AM842,MATCH(I843,I$1:I842,0),1)=0,"",INDEX(AM$1:AM842,MATCH(I843,I$1:I842,0),1)),"")</f>
        <v/>
      </c>
      <c r="AN843" s="2" t="str">
        <f>IFERROR(IF(INDEX(AN$1:AN842,MATCH(I843,I$1:I842,0),1)=0,"",INDEX(AN$1:AN842,MATCH(I843,I$1:I842,0),1)),"")</f>
        <v/>
      </c>
      <c r="BB843" s="4"/>
      <c r="BG843" s="5"/>
      <c r="BI843" s="4"/>
      <c r="BK843" s="5"/>
      <c r="BL843" s="5"/>
      <c r="BM843" s="5" t="str">
        <f>IF(B843="","",IF(BH843="",1+(MAX(BM$2:BM842)),""))</f>
        <v/>
      </c>
      <c r="BN843" s="5" t="str">
        <f t="shared" si="162"/>
        <v/>
      </c>
      <c r="BO843" s="5" t="str">
        <f t="shared" si="163"/>
        <v/>
      </c>
      <c r="BP843" s="15" t="str">
        <f t="shared" si="164"/>
        <v/>
      </c>
      <c r="BQ843" s="29"/>
      <c r="BR843" s="16"/>
      <c r="BS843" s="5" t="str">
        <f t="shared" si="159"/>
        <v/>
      </c>
      <c r="BU843" s="5"/>
      <c r="BV843" s="5" t="str">
        <f t="shared" si="165"/>
        <v/>
      </c>
      <c r="BW843" s="5" t="str">
        <f>IF(I843="","",IFERROR(IF(VLOOKUP(I843,I$2:I842,1,0)=0,"",""),I843))</f>
        <v/>
      </c>
      <c r="BX843" s="25" t="str">
        <f>IF(BW843="","",(IFERROR(VLOOKUP(MID(BW843,1,1),$CO$2:CS$28,3,0),0)+IFERROR(VLOOKUP(MID(BW843,2,1),CO$2:CS$28,4,0),0)+IFERROR(VLOOKUP(MID(BW843,3,1),CO$2:CS$28,5,0),0)+(ROW(BW843)/1000000000000)))</f>
        <v/>
      </c>
      <c r="BY843" s="5"/>
      <c r="BZ843" s="5">
        <v>842</v>
      </c>
      <c r="CA843" s="5" t="str">
        <f>IFERROR(VLOOKUP(BZ843,BV$2:BW1919,2,0),"")</f>
        <v/>
      </c>
      <c r="CB843" s="5"/>
      <c r="CD843" s="5"/>
      <c r="CU843" s="5" t="e">
        <f>IF(REPORTE!AH$2="si",IF(F843=VALUE(REPORTE!C$11),IF(SUM(CU844:CU$1993),CONCATENATE(INT(B843),", "),INT(B843)),""),IF(F843=VALUE(REPORTE!C$10),IF(SUM(CU844:CU$1993),CONCATENATE(INT(B843),", "),INT(B843)),""))</f>
        <v>#VALUE!</v>
      </c>
      <c r="CY843" s="5"/>
      <c r="CZ843" s="5"/>
      <c r="DA843" s="5"/>
      <c r="DB843" s="5"/>
    </row>
    <row r="844" spans="1:106" x14ac:dyDescent="0.25">
      <c r="A844" s="4" t="str">
        <f t="shared" si="161"/>
        <v/>
      </c>
      <c r="B844" s="3"/>
      <c r="L844" s="4" t="str">
        <f>IFERROR(IF(VLOOKUP(I844,I$2:L843,4,0)=0,"",VLOOKUP(I844,I$2:L843,4,0)),"")</f>
        <v/>
      </c>
      <c r="M844" s="4" t="str">
        <f>IFERROR(IF(VLOOKUP(I844,I$2:M843,5,0)=0,"",VLOOKUP(I844,I$2:M843,5,0)),"")</f>
        <v/>
      </c>
      <c r="S844"/>
      <c r="AG844" s="3"/>
      <c r="AK844" s="127" t="str">
        <f t="shared" si="160"/>
        <v/>
      </c>
      <c r="AL844" s="2" t="str">
        <f>IFERROR(IF(INDEX(AL$1:AL843,MATCH(I844,I$1:I843,0),1)=0,"",INDEX(AL$1:AL843,MATCH(I844,I$1:I843,0),1)),"")</f>
        <v/>
      </c>
      <c r="AM844" s="2" t="str">
        <f>IFERROR(IF(INDEX(AM$1:AM843,MATCH(I844,I$1:I843,0),1)=0,"",INDEX(AM$1:AM843,MATCH(I844,I$1:I843,0),1)),"")</f>
        <v/>
      </c>
      <c r="AN844" s="2" t="str">
        <f>IFERROR(IF(INDEX(AN$1:AN843,MATCH(I844,I$1:I843,0),1)=0,"",INDEX(AN$1:AN843,MATCH(I844,I$1:I843,0),1)),"")</f>
        <v/>
      </c>
      <c r="BB844" s="4"/>
      <c r="BG844" s="5"/>
      <c r="BI844" s="4"/>
      <c r="BK844" s="5"/>
      <c r="BL844" s="5"/>
      <c r="BM844" s="5" t="str">
        <f>IF(B844="","",IF(BH844="",1+(MAX(BM$2:BM843)),""))</f>
        <v/>
      </c>
      <c r="BN844" s="5" t="str">
        <f t="shared" si="162"/>
        <v/>
      </c>
      <c r="BO844" s="5" t="str">
        <f t="shared" si="163"/>
        <v/>
      </c>
      <c r="BP844" s="15" t="str">
        <f t="shared" si="164"/>
        <v/>
      </c>
      <c r="BQ844" s="29"/>
      <c r="BR844" s="16"/>
      <c r="BS844" s="5" t="str">
        <f t="shared" si="159"/>
        <v/>
      </c>
      <c r="BU844" s="5"/>
      <c r="BV844" s="5" t="str">
        <f t="shared" si="165"/>
        <v/>
      </c>
      <c r="BW844" s="5" t="str">
        <f>IF(I844="","",IFERROR(IF(VLOOKUP(I844,I$2:I843,1,0)=0,"",""),I844))</f>
        <v/>
      </c>
      <c r="BX844" s="25" t="str">
        <f>IF(BW844="","",(IFERROR(VLOOKUP(MID(BW844,1,1),$CO$2:CS$28,3,0),0)+IFERROR(VLOOKUP(MID(BW844,2,1),CO$2:CS$28,4,0),0)+IFERROR(VLOOKUP(MID(BW844,3,1),CO$2:CS$28,5,0),0)+(ROW(BW844)/1000000000000)))</f>
        <v/>
      </c>
      <c r="BY844" s="5"/>
      <c r="BZ844" s="5">
        <v>843</v>
      </c>
      <c r="CA844" s="5" t="str">
        <f>IFERROR(VLOOKUP(BZ844,BV$2:BW1920,2,0),"")</f>
        <v/>
      </c>
      <c r="CB844" s="5"/>
      <c r="CD844" s="5"/>
      <c r="CU844" s="5" t="e">
        <f>IF(REPORTE!AH$2="si",IF(F844=VALUE(REPORTE!C$11),IF(SUM(CU845:CU$1993),CONCATENATE(INT(B844),", "),INT(B844)),""),IF(F844=VALUE(REPORTE!C$10),IF(SUM(CU845:CU$1993),CONCATENATE(INT(B844),", "),INT(B844)),""))</f>
        <v>#VALUE!</v>
      </c>
      <c r="CY844" s="5"/>
      <c r="CZ844" s="5"/>
      <c r="DA844" s="5"/>
      <c r="DB844" s="5"/>
    </row>
    <row r="845" spans="1:106" x14ac:dyDescent="0.25">
      <c r="A845" s="4" t="str">
        <f t="shared" si="161"/>
        <v/>
      </c>
      <c r="B845" s="3"/>
      <c r="L845" s="4" t="str">
        <f>IFERROR(IF(VLOOKUP(I845,I$2:L844,4,0)=0,"",VLOOKUP(I845,I$2:L844,4,0)),"")</f>
        <v/>
      </c>
      <c r="M845" s="4" t="str">
        <f>IFERROR(IF(VLOOKUP(I845,I$2:M844,5,0)=0,"",VLOOKUP(I845,I$2:M844,5,0)),"")</f>
        <v/>
      </c>
      <c r="S845"/>
      <c r="AG845" s="3"/>
      <c r="AK845" s="127" t="str">
        <f t="shared" si="160"/>
        <v/>
      </c>
      <c r="AL845" s="2" t="str">
        <f>IFERROR(IF(INDEX(AL$1:AL844,MATCH(I845,I$1:I844,0),1)=0,"",INDEX(AL$1:AL844,MATCH(I845,I$1:I844,0),1)),"")</f>
        <v/>
      </c>
      <c r="AM845" s="2" t="str">
        <f>IFERROR(IF(INDEX(AM$1:AM844,MATCH(I845,I$1:I844,0),1)=0,"",INDEX(AM$1:AM844,MATCH(I845,I$1:I844,0),1)),"")</f>
        <v/>
      </c>
      <c r="AN845" s="2" t="str">
        <f>IFERROR(IF(INDEX(AN$1:AN844,MATCH(I845,I$1:I844,0),1)=0,"",INDEX(AN$1:AN844,MATCH(I845,I$1:I844,0),1)),"")</f>
        <v/>
      </c>
      <c r="BB845" s="4"/>
      <c r="BG845" s="5"/>
      <c r="BI845" s="4"/>
      <c r="BK845" s="5"/>
      <c r="BL845" s="5"/>
      <c r="BM845" s="5" t="str">
        <f>IF(B845="","",IF(BH845="",1+(MAX(BM$2:BM844)),""))</f>
        <v/>
      </c>
      <c r="BN845" s="5" t="str">
        <f t="shared" si="162"/>
        <v/>
      </c>
      <c r="BO845" s="5" t="str">
        <f t="shared" si="163"/>
        <v/>
      </c>
      <c r="BP845" s="15" t="str">
        <f t="shared" si="164"/>
        <v/>
      </c>
      <c r="BQ845" s="29"/>
      <c r="BR845" s="16"/>
      <c r="BS845" s="5" t="str">
        <f t="shared" si="159"/>
        <v/>
      </c>
      <c r="BU845" s="5"/>
      <c r="BV845" s="5" t="str">
        <f t="shared" si="165"/>
        <v/>
      </c>
      <c r="BW845" s="5" t="str">
        <f>IF(I845="","",IFERROR(IF(VLOOKUP(I845,I$2:I844,1,0)=0,"",""),I845))</f>
        <v/>
      </c>
      <c r="BX845" s="25" t="str">
        <f>IF(BW845="","",(IFERROR(VLOOKUP(MID(BW845,1,1),$CO$2:CS$28,3,0),0)+IFERROR(VLOOKUP(MID(BW845,2,1),CO$2:CS$28,4,0),0)+IFERROR(VLOOKUP(MID(BW845,3,1),CO$2:CS$28,5,0),0)+(ROW(BW845)/1000000000000)))</f>
        <v/>
      </c>
      <c r="BY845" s="5"/>
      <c r="BZ845" s="5">
        <v>844</v>
      </c>
      <c r="CA845" s="5" t="str">
        <f>IFERROR(VLOOKUP(BZ845,BV$2:BW1921,2,0),"")</f>
        <v/>
      </c>
      <c r="CB845" s="5"/>
      <c r="CD845" s="5"/>
      <c r="CU845" s="5" t="e">
        <f>IF(REPORTE!AH$2="si",IF(F845=VALUE(REPORTE!C$11),IF(SUM(CU846:CU$1993),CONCATENATE(INT(B845),", "),INT(B845)),""),IF(F845=VALUE(REPORTE!C$10),IF(SUM(CU846:CU$1993),CONCATENATE(INT(B845),", "),INT(B845)),""))</f>
        <v>#VALUE!</v>
      </c>
      <c r="CY845" s="5"/>
      <c r="CZ845" s="5"/>
      <c r="DA845" s="5"/>
      <c r="DB845" s="5"/>
    </row>
    <row r="846" spans="1:106" x14ac:dyDescent="0.25">
      <c r="A846" s="4" t="str">
        <f t="shared" si="161"/>
        <v/>
      </c>
      <c r="B846" s="3"/>
      <c r="L846" s="4" t="str">
        <f>IFERROR(IF(VLOOKUP(I846,I$2:L845,4,0)=0,"",VLOOKUP(I846,I$2:L845,4,0)),"")</f>
        <v/>
      </c>
      <c r="M846" s="4" t="str">
        <f>IFERROR(IF(VLOOKUP(I846,I$2:M845,5,0)=0,"",VLOOKUP(I846,I$2:M845,5,0)),"")</f>
        <v/>
      </c>
      <c r="S846"/>
      <c r="AG846" s="3"/>
      <c r="AK846" s="127" t="str">
        <f t="shared" si="160"/>
        <v/>
      </c>
      <c r="AL846" s="2" t="str">
        <f>IFERROR(IF(INDEX(AL$1:AL845,MATCH(I846,I$1:I845,0),1)=0,"",INDEX(AL$1:AL845,MATCH(I846,I$1:I845,0),1)),"")</f>
        <v/>
      </c>
      <c r="AM846" s="2" t="str">
        <f>IFERROR(IF(INDEX(AM$1:AM845,MATCH(I846,I$1:I845,0),1)=0,"",INDEX(AM$1:AM845,MATCH(I846,I$1:I845,0),1)),"")</f>
        <v/>
      </c>
      <c r="AN846" s="2" t="str">
        <f>IFERROR(IF(INDEX(AN$1:AN845,MATCH(I846,I$1:I845,0),1)=0,"",INDEX(AN$1:AN845,MATCH(I846,I$1:I845,0),1)),"")</f>
        <v/>
      </c>
      <c r="BB846" s="4"/>
      <c r="BG846" s="5"/>
      <c r="BI846" s="4"/>
      <c r="BK846" s="5"/>
      <c r="BL846" s="5"/>
      <c r="BM846" s="5" t="str">
        <f>IF(B846="","",IF(BH846="",1+(MAX(BM$2:BM845)),""))</f>
        <v/>
      </c>
      <c r="BN846" s="5" t="str">
        <f t="shared" si="162"/>
        <v/>
      </c>
      <c r="BO846" s="5" t="str">
        <f t="shared" si="163"/>
        <v/>
      </c>
      <c r="BP846" s="15" t="str">
        <f t="shared" si="164"/>
        <v/>
      </c>
      <c r="BQ846" s="29"/>
      <c r="BR846" s="16"/>
      <c r="BS846" s="5" t="str">
        <f t="shared" si="159"/>
        <v/>
      </c>
      <c r="BU846" s="5"/>
      <c r="BV846" s="5" t="str">
        <f t="shared" si="165"/>
        <v/>
      </c>
      <c r="BW846" s="5" t="str">
        <f>IF(I846="","",IFERROR(IF(VLOOKUP(I846,I$2:I845,1,0)=0,"",""),I846))</f>
        <v/>
      </c>
      <c r="BX846" s="25" t="str">
        <f>IF(BW846="","",(IFERROR(VLOOKUP(MID(BW846,1,1),$CO$2:CS$28,3,0),0)+IFERROR(VLOOKUP(MID(BW846,2,1),CO$2:CS$28,4,0),0)+IFERROR(VLOOKUP(MID(BW846,3,1),CO$2:CS$28,5,0),0)+(ROW(BW846)/1000000000000)))</f>
        <v/>
      </c>
      <c r="BY846" s="5"/>
      <c r="BZ846" s="5">
        <v>845</v>
      </c>
      <c r="CA846" s="5" t="str">
        <f>IFERROR(VLOOKUP(BZ846,BV$2:BW1922,2,0),"")</f>
        <v/>
      </c>
      <c r="CB846" s="5"/>
      <c r="CD846" s="5"/>
      <c r="CU846" s="5" t="e">
        <f>IF(REPORTE!AH$2="si",IF(F846=VALUE(REPORTE!C$11),IF(SUM(CU847:CU$1993),CONCATENATE(INT(B846),", "),INT(B846)),""),IF(F846=VALUE(REPORTE!C$10),IF(SUM(CU847:CU$1993),CONCATENATE(INT(B846),", "),INT(B846)),""))</f>
        <v>#VALUE!</v>
      </c>
      <c r="CY846" s="5"/>
      <c r="CZ846" s="5"/>
      <c r="DA846" s="5"/>
      <c r="DB846" s="5"/>
    </row>
    <row r="847" spans="1:106" x14ac:dyDescent="0.25">
      <c r="A847" s="4" t="str">
        <f t="shared" si="161"/>
        <v/>
      </c>
      <c r="B847" s="3"/>
      <c r="L847" s="4" t="str">
        <f>IFERROR(IF(VLOOKUP(I847,I$2:L846,4,0)=0,"",VLOOKUP(I847,I$2:L846,4,0)),"")</f>
        <v/>
      </c>
      <c r="M847" s="4" t="str">
        <f>IFERROR(IF(VLOOKUP(I847,I$2:M846,5,0)=0,"",VLOOKUP(I847,I$2:M846,5,0)),"")</f>
        <v/>
      </c>
      <c r="S847"/>
      <c r="AG847" s="3"/>
      <c r="AK847" s="127" t="str">
        <f t="shared" si="160"/>
        <v/>
      </c>
      <c r="AL847" s="2" t="str">
        <f>IFERROR(IF(INDEX(AL$1:AL846,MATCH(I847,I$1:I846,0),1)=0,"",INDEX(AL$1:AL846,MATCH(I847,I$1:I846,0),1)),"")</f>
        <v/>
      </c>
      <c r="AM847" s="2" t="str">
        <f>IFERROR(IF(INDEX(AM$1:AM846,MATCH(I847,I$1:I846,0),1)=0,"",INDEX(AM$1:AM846,MATCH(I847,I$1:I846,0),1)),"")</f>
        <v/>
      </c>
      <c r="AN847" s="2" t="str">
        <f>IFERROR(IF(INDEX(AN$1:AN846,MATCH(I847,I$1:I846,0),1)=0,"",INDEX(AN$1:AN846,MATCH(I847,I$1:I846,0),1)),"")</f>
        <v/>
      </c>
      <c r="BB847" s="4"/>
      <c r="BG847" s="5"/>
      <c r="BI847" s="4"/>
      <c r="BK847" s="5"/>
      <c r="BL847" s="5"/>
      <c r="BM847" s="5" t="str">
        <f>IF(B847="","",IF(BH847="",1+(MAX(BM$2:BM846)),""))</f>
        <v/>
      </c>
      <c r="BN847" s="5" t="str">
        <f t="shared" si="162"/>
        <v/>
      </c>
      <c r="BO847" s="5" t="str">
        <f t="shared" si="163"/>
        <v/>
      </c>
      <c r="BP847" s="15" t="str">
        <f t="shared" si="164"/>
        <v/>
      </c>
      <c r="BQ847" s="29"/>
      <c r="BR847" s="16"/>
      <c r="BS847" s="5" t="str">
        <f t="shared" si="159"/>
        <v/>
      </c>
      <c r="BU847" s="5"/>
      <c r="BV847" s="5" t="str">
        <f t="shared" si="165"/>
        <v/>
      </c>
      <c r="BW847" s="5" t="str">
        <f>IF(I847="","",IFERROR(IF(VLOOKUP(I847,I$2:I846,1,0)=0,"",""),I847))</f>
        <v/>
      </c>
      <c r="BX847" s="25" t="str">
        <f>IF(BW847="","",(IFERROR(VLOOKUP(MID(BW847,1,1),$CO$2:CS$28,3,0),0)+IFERROR(VLOOKUP(MID(BW847,2,1),CO$2:CS$28,4,0),0)+IFERROR(VLOOKUP(MID(BW847,3,1),CO$2:CS$28,5,0),0)+(ROW(BW847)/1000000000000)))</f>
        <v/>
      </c>
      <c r="BY847" s="5"/>
      <c r="BZ847" s="5">
        <v>846</v>
      </c>
      <c r="CA847" s="5" t="str">
        <f>IFERROR(VLOOKUP(BZ847,BV$2:BW1923,2,0),"")</f>
        <v/>
      </c>
      <c r="CB847" s="5"/>
      <c r="CD847" s="5"/>
      <c r="CU847" s="5" t="e">
        <f>IF(REPORTE!AH$2="si",IF(F847=VALUE(REPORTE!C$11),IF(SUM(CU848:CU$1993),CONCATENATE(INT(B847),", "),INT(B847)),""),IF(F847=VALUE(REPORTE!C$10),IF(SUM(CU848:CU$1993),CONCATENATE(INT(B847),", "),INT(B847)),""))</f>
        <v>#VALUE!</v>
      </c>
      <c r="CY847" s="5"/>
      <c r="CZ847" s="5"/>
      <c r="DA847" s="5"/>
      <c r="DB847" s="5"/>
    </row>
    <row r="848" spans="1:106" x14ac:dyDescent="0.25">
      <c r="A848" s="4" t="str">
        <f t="shared" si="161"/>
        <v/>
      </c>
      <c r="B848" s="3"/>
      <c r="L848" s="4" t="str">
        <f>IFERROR(IF(VLOOKUP(I848,I$2:L847,4,0)=0,"",VLOOKUP(I848,I$2:L847,4,0)),"")</f>
        <v/>
      </c>
      <c r="M848" s="4" t="str">
        <f>IFERROR(IF(VLOOKUP(I848,I$2:M847,5,0)=0,"",VLOOKUP(I848,I$2:M847,5,0)),"")</f>
        <v/>
      </c>
      <c r="S848"/>
      <c r="AG848" s="3"/>
      <c r="AK848" s="127" t="str">
        <f t="shared" si="160"/>
        <v/>
      </c>
      <c r="AL848" s="2" t="str">
        <f>IFERROR(IF(INDEX(AL$1:AL847,MATCH(I848,I$1:I847,0),1)=0,"",INDEX(AL$1:AL847,MATCH(I848,I$1:I847,0),1)),"")</f>
        <v/>
      </c>
      <c r="AM848" s="2" t="str">
        <f>IFERROR(IF(INDEX(AM$1:AM847,MATCH(I848,I$1:I847,0),1)=0,"",INDEX(AM$1:AM847,MATCH(I848,I$1:I847,0),1)),"")</f>
        <v/>
      </c>
      <c r="AN848" s="2" t="str">
        <f>IFERROR(IF(INDEX(AN$1:AN847,MATCH(I848,I$1:I847,0),1)=0,"",INDEX(AN$1:AN847,MATCH(I848,I$1:I847,0),1)),"")</f>
        <v/>
      </c>
      <c r="BB848" s="4"/>
      <c r="BG848" s="5"/>
      <c r="BI848" s="4"/>
      <c r="BK848" s="5"/>
      <c r="BL848" s="5"/>
      <c r="BM848" s="5" t="str">
        <f>IF(B848="","",IF(BH848="",1+(MAX(BM$2:BM847)),""))</f>
        <v/>
      </c>
      <c r="BN848" s="5" t="str">
        <f t="shared" si="162"/>
        <v/>
      </c>
      <c r="BO848" s="5" t="str">
        <f t="shared" si="163"/>
        <v/>
      </c>
      <c r="BP848" s="15" t="str">
        <f t="shared" si="164"/>
        <v/>
      </c>
      <c r="BQ848" s="29"/>
      <c r="BR848" s="16"/>
      <c r="BS848" s="5" t="str">
        <f t="shared" si="159"/>
        <v/>
      </c>
      <c r="BU848" s="5"/>
      <c r="BV848" s="5" t="str">
        <f t="shared" si="165"/>
        <v/>
      </c>
      <c r="BW848" s="5" t="str">
        <f>IF(I848="","",IFERROR(IF(VLOOKUP(I848,I$2:I847,1,0)=0,"",""),I848))</f>
        <v/>
      </c>
      <c r="BX848" s="25" t="str">
        <f>IF(BW848="","",(IFERROR(VLOOKUP(MID(BW848,1,1),$CO$2:CS$28,3,0),0)+IFERROR(VLOOKUP(MID(BW848,2,1),CO$2:CS$28,4,0),0)+IFERROR(VLOOKUP(MID(BW848,3,1),CO$2:CS$28,5,0),0)+(ROW(BW848)/1000000000000)))</f>
        <v/>
      </c>
      <c r="BY848" s="5"/>
      <c r="BZ848" s="5">
        <v>847</v>
      </c>
      <c r="CA848" s="5" t="str">
        <f>IFERROR(VLOOKUP(BZ848,BV$2:BW1924,2,0),"")</f>
        <v/>
      </c>
      <c r="CB848" s="5"/>
      <c r="CD848" s="5"/>
      <c r="CU848" s="5" t="e">
        <f>IF(REPORTE!AH$2="si",IF(F848=VALUE(REPORTE!C$11),IF(SUM(CU849:CU$1993),CONCATENATE(INT(B848),", "),INT(B848)),""),IF(F848=VALUE(REPORTE!C$10),IF(SUM(CU849:CU$1993),CONCATENATE(INT(B848),", "),INT(B848)),""))</f>
        <v>#VALUE!</v>
      </c>
      <c r="CY848" s="5"/>
      <c r="CZ848" s="5"/>
      <c r="DA848" s="5"/>
      <c r="DB848" s="5"/>
    </row>
    <row r="849" spans="1:106" x14ac:dyDescent="0.25">
      <c r="A849" s="4" t="str">
        <f t="shared" si="161"/>
        <v/>
      </c>
      <c r="B849" s="3"/>
      <c r="L849" s="4" t="str">
        <f>IFERROR(IF(VLOOKUP(I849,I$2:L848,4,0)=0,"",VLOOKUP(I849,I$2:L848,4,0)),"")</f>
        <v/>
      </c>
      <c r="M849" s="4" t="str">
        <f>IFERROR(IF(VLOOKUP(I849,I$2:M848,5,0)=0,"",VLOOKUP(I849,I$2:M848,5,0)),"")</f>
        <v/>
      </c>
      <c r="S849"/>
      <c r="AG849" s="3"/>
      <c r="AK849" s="127" t="str">
        <f t="shared" si="160"/>
        <v/>
      </c>
      <c r="AL849" s="2" t="str">
        <f>IFERROR(IF(INDEX(AL$1:AL848,MATCH(I849,I$1:I848,0),1)=0,"",INDEX(AL$1:AL848,MATCH(I849,I$1:I848,0),1)),"")</f>
        <v/>
      </c>
      <c r="AM849" s="2" t="str">
        <f>IFERROR(IF(INDEX(AM$1:AM848,MATCH(I849,I$1:I848,0),1)=0,"",INDEX(AM$1:AM848,MATCH(I849,I$1:I848,0),1)),"")</f>
        <v/>
      </c>
      <c r="AN849" s="2" t="str">
        <f>IFERROR(IF(INDEX(AN$1:AN848,MATCH(I849,I$1:I848,0),1)=0,"",INDEX(AN$1:AN848,MATCH(I849,I$1:I848,0),1)),"")</f>
        <v/>
      </c>
      <c r="BB849" s="4"/>
      <c r="BG849" s="5"/>
      <c r="BI849" s="4"/>
      <c r="BK849" s="5"/>
      <c r="BL849" s="5"/>
      <c r="BM849" s="5" t="str">
        <f>IF(B849="","",IF(BH849="",1+(MAX(BM$2:BM848)),""))</f>
        <v/>
      </c>
      <c r="BN849" s="5" t="str">
        <f t="shared" si="162"/>
        <v/>
      </c>
      <c r="BO849" s="5" t="str">
        <f t="shared" si="163"/>
        <v/>
      </c>
      <c r="BP849" s="15" t="str">
        <f t="shared" si="164"/>
        <v/>
      </c>
      <c r="BQ849" s="29"/>
      <c r="BR849" s="16"/>
      <c r="BS849" s="5" t="str">
        <f t="shared" si="159"/>
        <v/>
      </c>
      <c r="BU849" s="5"/>
      <c r="BV849" s="5" t="str">
        <f t="shared" si="165"/>
        <v/>
      </c>
      <c r="BW849" s="5" t="str">
        <f>IF(I849="","",IFERROR(IF(VLOOKUP(I849,I$2:I848,1,0)=0,"",""),I849))</f>
        <v/>
      </c>
      <c r="BX849" s="25" t="str">
        <f>IF(BW849="","",(IFERROR(VLOOKUP(MID(BW849,1,1),$CO$2:CS$28,3,0),0)+IFERROR(VLOOKUP(MID(BW849,2,1),CO$2:CS$28,4,0),0)+IFERROR(VLOOKUP(MID(BW849,3,1),CO$2:CS$28,5,0),0)+(ROW(BW849)/1000000000000)))</f>
        <v/>
      </c>
      <c r="BY849" s="5"/>
      <c r="BZ849" s="5">
        <v>848</v>
      </c>
      <c r="CA849" s="5" t="str">
        <f>IFERROR(VLOOKUP(BZ849,BV$2:BW1925,2,0),"")</f>
        <v/>
      </c>
      <c r="CB849" s="5"/>
      <c r="CD849" s="5"/>
      <c r="CU849" s="5" t="e">
        <f>IF(REPORTE!AH$2="si",IF(F849=VALUE(REPORTE!C$11),IF(SUM(CU850:CU$1993),CONCATENATE(INT(B849),", "),INT(B849)),""),IF(F849=VALUE(REPORTE!C$10),IF(SUM(CU850:CU$1993),CONCATENATE(INT(B849),", "),INT(B849)),""))</f>
        <v>#VALUE!</v>
      </c>
      <c r="CY849" s="5"/>
      <c r="CZ849" s="5"/>
      <c r="DA849" s="5"/>
      <c r="DB849" s="5"/>
    </row>
    <row r="850" spans="1:106" x14ac:dyDescent="0.25">
      <c r="A850" s="4" t="str">
        <f t="shared" si="161"/>
        <v/>
      </c>
      <c r="B850" s="3"/>
      <c r="L850" s="4" t="str">
        <f>IFERROR(IF(VLOOKUP(I850,I$2:L849,4,0)=0,"",VLOOKUP(I850,I$2:L849,4,0)),"")</f>
        <v/>
      </c>
      <c r="M850" s="4" t="str">
        <f>IFERROR(IF(VLOOKUP(I850,I$2:M849,5,0)=0,"",VLOOKUP(I850,I$2:M849,5,0)),"")</f>
        <v/>
      </c>
      <c r="S850"/>
      <c r="AG850" s="3"/>
      <c r="AK850" s="127" t="str">
        <f t="shared" si="160"/>
        <v/>
      </c>
      <c r="AL850" s="2" t="str">
        <f>IFERROR(IF(INDEX(AL$1:AL849,MATCH(I850,I$1:I849,0),1)=0,"",INDEX(AL$1:AL849,MATCH(I850,I$1:I849,0),1)),"")</f>
        <v/>
      </c>
      <c r="AM850" s="2" t="str">
        <f>IFERROR(IF(INDEX(AM$1:AM849,MATCH(I850,I$1:I849,0),1)=0,"",INDEX(AM$1:AM849,MATCH(I850,I$1:I849,0),1)),"")</f>
        <v/>
      </c>
      <c r="AN850" s="2" t="str">
        <f>IFERROR(IF(INDEX(AN$1:AN849,MATCH(I850,I$1:I849,0),1)=0,"",INDEX(AN$1:AN849,MATCH(I850,I$1:I849,0),1)),"")</f>
        <v/>
      </c>
      <c r="BB850" s="4"/>
      <c r="BG850" s="5"/>
      <c r="BI850" s="4"/>
      <c r="BK850" s="5"/>
      <c r="BL850" s="5"/>
      <c r="BM850" s="5" t="str">
        <f>IF(B850="","",IF(BH850="",1+(MAX(BM$2:BM849)),""))</f>
        <v/>
      </c>
      <c r="BN850" s="5" t="str">
        <f t="shared" si="162"/>
        <v/>
      </c>
      <c r="BO850" s="5" t="str">
        <f t="shared" si="163"/>
        <v/>
      </c>
      <c r="BP850" s="15" t="str">
        <f t="shared" si="164"/>
        <v/>
      </c>
      <c r="BQ850" s="29"/>
      <c r="BR850" s="16"/>
      <c r="BS850" s="5" t="str">
        <f t="shared" si="159"/>
        <v/>
      </c>
      <c r="BU850" s="5"/>
      <c r="BV850" s="5" t="str">
        <f t="shared" si="165"/>
        <v/>
      </c>
      <c r="BW850" s="5" t="str">
        <f>IF(I850="","",IFERROR(IF(VLOOKUP(I850,I$2:I849,1,0)=0,"",""),I850))</f>
        <v/>
      </c>
      <c r="BX850" s="25" t="str">
        <f>IF(BW850="","",(IFERROR(VLOOKUP(MID(BW850,1,1),$CO$2:CS$28,3,0),0)+IFERROR(VLOOKUP(MID(BW850,2,1),CO$2:CS$28,4,0),0)+IFERROR(VLOOKUP(MID(BW850,3,1),CO$2:CS$28,5,0),0)+(ROW(BW850)/1000000000000)))</f>
        <v/>
      </c>
      <c r="BY850" s="5"/>
      <c r="BZ850" s="5">
        <v>849</v>
      </c>
      <c r="CA850" s="5" t="str">
        <f>IFERROR(VLOOKUP(BZ850,BV$2:BW1926,2,0),"")</f>
        <v/>
      </c>
      <c r="CB850" s="5"/>
      <c r="CD850" s="5"/>
      <c r="CU850" s="5" t="e">
        <f>IF(REPORTE!AH$2="si",IF(F850=VALUE(REPORTE!C$11),IF(SUM(CU851:CU$1993),CONCATENATE(INT(B850),", "),INT(B850)),""),IF(F850=VALUE(REPORTE!C$10),IF(SUM(CU851:CU$1993),CONCATENATE(INT(B850),", "),INT(B850)),""))</f>
        <v>#VALUE!</v>
      </c>
      <c r="CY850" s="5"/>
      <c r="CZ850" s="5"/>
      <c r="DA850" s="5"/>
      <c r="DB850" s="5"/>
    </row>
    <row r="851" spans="1:106" x14ac:dyDescent="0.25">
      <c r="A851" s="4" t="str">
        <f t="shared" si="161"/>
        <v/>
      </c>
      <c r="B851" s="3"/>
      <c r="L851" s="4" t="str">
        <f>IFERROR(IF(VLOOKUP(I851,I$2:L850,4,0)=0,"",VLOOKUP(I851,I$2:L850,4,0)),"")</f>
        <v/>
      </c>
      <c r="M851" s="4" t="str">
        <f>IFERROR(IF(VLOOKUP(I851,I$2:M850,5,0)=0,"",VLOOKUP(I851,I$2:M850,5,0)),"")</f>
        <v/>
      </c>
      <c r="S851"/>
      <c r="AG851" s="3"/>
      <c r="AK851" s="127" t="str">
        <f t="shared" si="160"/>
        <v/>
      </c>
      <c r="AL851" s="2" t="str">
        <f>IFERROR(IF(INDEX(AL$1:AL850,MATCH(I851,I$1:I850,0),1)=0,"",INDEX(AL$1:AL850,MATCH(I851,I$1:I850,0),1)),"")</f>
        <v/>
      </c>
      <c r="AM851" s="2" t="str">
        <f>IFERROR(IF(INDEX(AM$1:AM850,MATCH(I851,I$1:I850,0),1)=0,"",INDEX(AM$1:AM850,MATCH(I851,I$1:I850,0),1)),"")</f>
        <v/>
      </c>
      <c r="AN851" s="2" t="str">
        <f>IFERROR(IF(INDEX(AN$1:AN850,MATCH(I851,I$1:I850,0),1)=0,"",INDEX(AN$1:AN850,MATCH(I851,I$1:I850,0),1)),"")</f>
        <v/>
      </c>
      <c r="BB851" s="4"/>
      <c r="BG851" s="5"/>
      <c r="BI851" s="4"/>
      <c r="BK851" s="5"/>
      <c r="BL851" s="5"/>
      <c r="BM851" s="5" t="str">
        <f>IF(B851="","",IF(BH851="",1+(MAX(BM$2:BM850)),""))</f>
        <v/>
      </c>
      <c r="BN851" s="5" t="str">
        <f t="shared" si="162"/>
        <v/>
      </c>
      <c r="BO851" s="5" t="str">
        <f t="shared" si="163"/>
        <v/>
      </c>
      <c r="BP851" s="15" t="str">
        <f t="shared" si="164"/>
        <v/>
      </c>
      <c r="BQ851" s="29"/>
      <c r="BR851" s="16"/>
      <c r="BS851" s="5" t="str">
        <f t="shared" si="159"/>
        <v/>
      </c>
      <c r="BU851" s="5"/>
      <c r="BV851" s="5" t="str">
        <f t="shared" si="165"/>
        <v/>
      </c>
      <c r="BW851" s="5" t="str">
        <f>IF(I851="","",IFERROR(IF(VLOOKUP(I851,I$2:I850,1,0)=0,"",""),I851))</f>
        <v/>
      </c>
      <c r="BX851" s="25" t="str">
        <f>IF(BW851="","",(IFERROR(VLOOKUP(MID(BW851,1,1),$CO$2:CS$28,3,0),0)+IFERROR(VLOOKUP(MID(BW851,2,1),CO$2:CS$28,4,0),0)+IFERROR(VLOOKUP(MID(BW851,3,1),CO$2:CS$28,5,0),0)+(ROW(BW851)/1000000000000)))</f>
        <v/>
      </c>
      <c r="BY851" s="5"/>
      <c r="BZ851" s="5">
        <v>850</v>
      </c>
      <c r="CA851" s="5" t="str">
        <f>IFERROR(VLOOKUP(BZ851,BV$2:BW1927,2,0),"")</f>
        <v/>
      </c>
      <c r="CB851" s="5"/>
      <c r="CD851" s="5"/>
      <c r="CU851" s="5" t="e">
        <f>IF(REPORTE!AH$2="si",IF(F851=VALUE(REPORTE!C$11),IF(SUM(CU852:CU$1993),CONCATENATE(INT(B851),", "),INT(B851)),""),IF(F851=VALUE(REPORTE!C$10),IF(SUM(CU852:CU$1993),CONCATENATE(INT(B851),", "),INT(B851)),""))</f>
        <v>#VALUE!</v>
      </c>
      <c r="CY851" s="5"/>
      <c r="CZ851" s="5"/>
      <c r="DA851" s="5"/>
      <c r="DB851" s="5"/>
    </row>
    <row r="852" spans="1:106" x14ac:dyDescent="0.25">
      <c r="A852" s="4" t="str">
        <f t="shared" si="161"/>
        <v/>
      </c>
      <c r="B852" s="3"/>
      <c r="L852" s="4" t="str">
        <f>IFERROR(IF(VLOOKUP(I852,I$2:L851,4,0)=0,"",VLOOKUP(I852,I$2:L851,4,0)),"")</f>
        <v/>
      </c>
      <c r="M852" s="4" t="str">
        <f>IFERROR(IF(VLOOKUP(I852,I$2:M851,5,0)=0,"",VLOOKUP(I852,I$2:M851,5,0)),"")</f>
        <v/>
      </c>
      <c r="S852"/>
      <c r="AG852" s="3"/>
      <c r="AK852" s="127" t="str">
        <f t="shared" si="160"/>
        <v/>
      </c>
      <c r="AL852" s="2" t="str">
        <f>IFERROR(IF(INDEX(AL$1:AL851,MATCH(I852,I$1:I851,0),1)=0,"",INDEX(AL$1:AL851,MATCH(I852,I$1:I851,0),1)),"")</f>
        <v/>
      </c>
      <c r="AM852" s="2" t="str">
        <f>IFERROR(IF(INDEX(AM$1:AM851,MATCH(I852,I$1:I851,0),1)=0,"",INDEX(AM$1:AM851,MATCH(I852,I$1:I851,0),1)),"")</f>
        <v/>
      </c>
      <c r="AN852" s="2" t="str">
        <f>IFERROR(IF(INDEX(AN$1:AN851,MATCH(I852,I$1:I851,0),1)=0,"",INDEX(AN$1:AN851,MATCH(I852,I$1:I851,0),1)),"")</f>
        <v/>
      </c>
      <c r="BB852" s="4"/>
      <c r="BG852" s="5"/>
      <c r="BI852" s="4"/>
      <c r="BK852" s="5"/>
      <c r="BL852" s="5"/>
      <c r="BM852" s="5" t="str">
        <f>IF(B852="","",IF(BH852="",1+(MAX(BM$2:BM851)),""))</f>
        <v/>
      </c>
      <c r="BN852" s="5" t="str">
        <f t="shared" si="162"/>
        <v/>
      </c>
      <c r="BO852" s="5" t="str">
        <f t="shared" si="163"/>
        <v/>
      </c>
      <c r="BP852" s="15" t="str">
        <f t="shared" si="164"/>
        <v/>
      </c>
      <c r="BQ852" s="29"/>
      <c r="BR852" s="16"/>
      <c r="BS852" s="5" t="str">
        <f t="shared" si="159"/>
        <v/>
      </c>
      <c r="BU852" s="5"/>
      <c r="BV852" s="5" t="str">
        <f t="shared" si="165"/>
        <v/>
      </c>
      <c r="BW852" s="5" t="str">
        <f>IF(I852="","",IFERROR(IF(VLOOKUP(I852,I$2:I851,1,0)=0,"",""),I852))</f>
        <v/>
      </c>
      <c r="BX852" s="25" t="str">
        <f>IF(BW852="","",(IFERROR(VLOOKUP(MID(BW852,1,1),$CO$2:CS$28,3,0),0)+IFERROR(VLOOKUP(MID(BW852,2,1),CO$2:CS$28,4,0),0)+IFERROR(VLOOKUP(MID(BW852,3,1),CO$2:CS$28,5,0),0)+(ROW(BW852)/1000000000000)))</f>
        <v/>
      </c>
      <c r="BY852" s="5"/>
      <c r="BZ852" s="5">
        <v>851</v>
      </c>
      <c r="CA852" s="5" t="str">
        <f>IFERROR(VLOOKUP(BZ852,BV$2:BW1928,2,0),"")</f>
        <v/>
      </c>
      <c r="CB852" s="5"/>
      <c r="CD852" s="5"/>
      <c r="CU852" s="5" t="e">
        <f>IF(REPORTE!AH$2="si",IF(F852=VALUE(REPORTE!C$11),IF(SUM(CU853:CU$1993),CONCATENATE(INT(B852),", "),INT(B852)),""),IF(F852=VALUE(REPORTE!C$10),IF(SUM(CU853:CU$1993),CONCATENATE(INT(B852),", "),INT(B852)),""))</f>
        <v>#VALUE!</v>
      </c>
      <c r="CY852" s="5"/>
      <c r="CZ852" s="5"/>
      <c r="DA852" s="5"/>
      <c r="DB852" s="5"/>
    </row>
    <row r="853" spans="1:106" x14ac:dyDescent="0.25">
      <c r="A853" s="4" t="str">
        <f t="shared" si="161"/>
        <v/>
      </c>
      <c r="B853" s="3"/>
      <c r="L853" s="4" t="str">
        <f>IFERROR(IF(VLOOKUP(I853,I$2:L852,4,0)=0,"",VLOOKUP(I853,I$2:L852,4,0)),"")</f>
        <v/>
      </c>
      <c r="M853" s="4" t="str">
        <f>IFERROR(IF(VLOOKUP(I853,I$2:M852,5,0)=0,"",VLOOKUP(I853,I$2:M852,5,0)),"")</f>
        <v/>
      </c>
      <c r="S853"/>
      <c r="AG853" s="3"/>
      <c r="AK853" s="127" t="str">
        <f t="shared" si="160"/>
        <v/>
      </c>
      <c r="AL853" s="2" t="str">
        <f>IFERROR(IF(INDEX(AL$1:AL852,MATCH(I853,I$1:I852,0),1)=0,"",INDEX(AL$1:AL852,MATCH(I853,I$1:I852,0),1)),"")</f>
        <v/>
      </c>
      <c r="AM853" s="2" t="str">
        <f>IFERROR(IF(INDEX(AM$1:AM852,MATCH(I853,I$1:I852,0),1)=0,"",INDEX(AM$1:AM852,MATCH(I853,I$1:I852,0),1)),"")</f>
        <v/>
      </c>
      <c r="AN853" s="2" t="str">
        <f>IFERROR(IF(INDEX(AN$1:AN852,MATCH(I853,I$1:I852,0),1)=0,"",INDEX(AN$1:AN852,MATCH(I853,I$1:I852,0),1)),"")</f>
        <v/>
      </c>
      <c r="BB853" s="4"/>
      <c r="BG853" s="5"/>
      <c r="BI853" s="4"/>
      <c r="BK853" s="5"/>
      <c r="BL853" s="5"/>
      <c r="BM853" s="5" t="str">
        <f>IF(B853="","",IF(BH853="",1+(MAX(BM$2:BM852)),""))</f>
        <v/>
      </c>
      <c r="BN853" s="5" t="str">
        <f t="shared" si="162"/>
        <v/>
      </c>
      <c r="BO853" s="5" t="str">
        <f t="shared" si="163"/>
        <v/>
      </c>
      <c r="BP853" s="15" t="str">
        <f t="shared" si="164"/>
        <v/>
      </c>
      <c r="BQ853" s="29"/>
      <c r="BR853" s="16"/>
      <c r="BS853" s="5" t="str">
        <f t="shared" si="159"/>
        <v/>
      </c>
      <c r="BU853" s="5"/>
      <c r="BV853" s="5" t="str">
        <f t="shared" si="165"/>
        <v/>
      </c>
      <c r="BW853" s="5" t="str">
        <f>IF(I853="","",IFERROR(IF(VLOOKUP(I853,I$2:I852,1,0)=0,"",""),I853))</f>
        <v/>
      </c>
      <c r="BX853" s="25" t="str">
        <f>IF(BW853="","",(IFERROR(VLOOKUP(MID(BW853,1,1),$CO$2:CS$28,3,0),0)+IFERROR(VLOOKUP(MID(BW853,2,1),CO$2:CS$28,4,0),0)+IFERROR(VLOOKUP(MID(BW853,3,1),CO$2:CS$28,5,0),0)+(ROW(BW853)/1000000000000)))</f>
        <v/>
      </c>
      <c r="BY853" s="5"/>
      <c r="BZ853" s="5">
        <v>852</v>
      </c>
      <c r="CA853" s="5" t="str">
        <f>IFERROR(VLOOKUP(BZ853,BV$2:BW1929,2,0),"")</f>
        <v/>
      </c>
      <c r="CB853" s="5"/>
      <c r="CD853" s="5"/>
      <c r="CU853" s="5" t="e">
        <f>IF(REPORTE!AH$2="si",IF(F853=VALUE(REPORTE!C$11),IF(SUM(CU854:CU$1993),CONCATENATE(INT(B853),", "),INT(B853)),""),IF(F853=VALUE(REPORTE!C$10),IF(SUM(CU854:CU$1993),CONCATENATE(INT(B853),", "),INT(B853)),""))</f>
        <v>#VALUE!</v>
      </c>
      <c r="CY853" s="5"/>
      <c r="CZ853" s="5"/>
      <c r="DA853" s="5"/>
      <c r="DB853" s="5"/>
    </row>
    <row r="854" spans="1:106" x14ac:dyDescent="0.25">
      <c r="A854" s="4" t="str">
        <f t="shared" si="161"/>
        <v/>
      </c>
      <c r="B854" s="3"/>
      <c r="L854" s="4" t="str">
        <f>IFERROR(IF(VLOOKUP(I854,I$2:L853,4,0)=0,"",VLOOKUP(I854,I$2:L853,4,0)),"")</f>
        <v/>
      </c>
      <c r="M854" s="4" t="str">
        <f>IFERROR(IF(VLOOKUP(I854,I$2:M853,5,0)=0,"",VLOOKUP(I854,I$2:M853,5,0)),"")</f>
        <v/>
      </c>
      <c r="S854"/>
      <c r="AG854" s="3"/>
      <c r="AK854" s="127" t="str">
        <f t="shared" si="160"/>
        <v/>
      </c>
      <c r="AL854" s="2" t="str">
        <f>IFERROR(IF(INDEX(AL$1:AL853,MATCH(I854,I$1:I853,0),1)=0,"",INDEX(AL$1:AL853,MATCH(I854,I$1:I853,0),1)),"")</f>
        <v/>
      </c>
      <c r="AM854" s="2" t="str">
        <f>IFERROR(IF(INDEX(AM$1:AM853,MATCH(I854,I$1:I853,0),1)=0,"",INDEX(AM$1:AM853,MATCH(I854,I$1:I853,0),1)),"")</f>
        <v/>
      </c>
      <c r="AN854" s="2" t="str">
        <f>IFERROR(IF(INDEX(AN$1:AN853,MATCH(I854,I$1:I853,0),1)=0,"",INDEX(AN$1:AN853,MATCH(I854,I$1:I853,0),1)),"")</f>
        <v/>
      </c>
      <c r="BB854" s="4"/>
      <c r="BG854" s="5"/>
      <c r="BI854" s="4"/>
      <c r="BK854" s="5"/>
      <c r="BL854" s="5"/>
      <c r="BM854" s="5" t="str">
        <f>IF(B854="","",IF(BH854="",1+(MAX(BM$2:BM853)),""))</f>
        <v/>
      </c>
      <c r="BN854" s="5" t="str">
        <f t="shared" si="162"/>
        <v/>
      </c>
      <c r="BO854" s="5" t="str">
        <f t="shared" si="163"/>
        <v/>
      </c>
      <c r="BP854" s="15" t="str">
        <f t="shared" si="164"/>
        <v/>
      </c>
      <c r="BQ854" s="29"/>
      <c r="BR854" s="16"/>
      <c r="BS854" s="5" t="str">
        <f t="shared" ref="BS854:BS917" si="166">CONCATENATE(AR854,AS854,AT854,AU854,AV854)</f>
        <v/>
      </c>
      <c r="BU854" s="5"/>
      <c r="BV854" s="5" t="str">
        <f t="shared" si="165"/>
        <v/>
      </c>
      <c r="BW854" s="5" t="str">
        <f>IF(I854="","",IFERROR(IF(VLOOKUP(I854,I$2:I853,1,0)=0,"",""),I854))</f>
        <v/>
      </c>
      <c r="BX854" s="25" t="str">
        <f>IF(BW854="","",(IFERROR(VLOOKUP(MID(BW854,1,1),$CO$2:CS$28,3,0),0)+IFERROR(VLOOKUP(MID(BW854,2,1),CO$2:CS$28,4,0),0)+IFERROR(VLOOKUP(MID(BW854,3,1),CO$2:CS$28,5,0),0)+(ROW(BW854)/1000000000000)))</f>
        <v/>
      </c>
      <c r="BY854" s="5"/>
      <c r="BZ854" s="5">
        <v>853</v>
      </c>
      <c r="CA854" s="5" t="str">
        <f>IFERROR(VLOOKUP(BZ854,BV$2:BW1930,2,0),"")</f>
        <v/>
      </c>
      <c r="CB854" s="5"/>
      <c r="CD854" s="5"/>
      <c r="CU854" s="5" t="e">
        <f>IF(REPORTE!AH$2="si",IF(F854=VALUE(REPORTE!C$11),IF(SUM(CU855:CU$1993),CONCATENATE(INT(B854),", "),INT(B854)),""),IF(F854=VALUE(REPORTE!C$10),IF(SUM(CU855:CU$1993),CONCATENATE(INT(B854),", "),INT(B854)),""))</f>
        <v>#VALUE!</v>
      </c>
      <c r="CY854" s="5"/>
      <c r="CZ854" s="5"/>
      <c r="DA854" s="5"/>
      <c r="DB854" s="5"/>
    </row>
    <row r="855" spans="1:106" x14ac:dyDescent="0.25">
      <c r="A855" s="4" t="str">
        <f t="shared" si="161"/>
        <v/>
      </c>
      <c r="B855" s="3"/>
      <c r="L855" s="4" t="str">
        <f>IFERROR(IF(VLOOKUP(I855,I$2:L854,4,0)=0,"",VLOOKUP(I855,I$2:L854,4,0)),"")</f>
        <v/>
      </c>
      <c r="M855" s="4" t="str">
        <f>IFERROR(IF(VLOOKUP(I855,I$2:M854,5,0)=0,"",VLOOKUP(I855,I$2:M854,5,0)),"")</f>
        <v/>
      </c>
      <c r="S855"/>
      <c r="AG855" s="3"/>
      <c r="AK855" s="127" t="str">
        <f t="shared" si="160"/>
        <v/>
      </c>
      <c r="AL855" s="2" t="str">
        <f>IFERROR(IF(INDEX(AL$1:AL854,MATCH(I855,I$1:I854,0),1)=0,"",INDEX(AL$1:AL854,MATCH(I855,I$1:I854,0),1)),"")</f>
        <v/>
      </c>
      <c r="AM855" s="2" t="str">
        <f>IFERROR(IF(INDEX(AM$1:AM854,MATCH(I855,I$1:I854,0),1)=0,"",INDEX(AM$1:AM854,MATCH(I855,I$1:I854,0),1)),"")</f>
        <v/>
      </c>
      <c r="AN855" s="2" t="str">
        <f>IFERROR(IF(INDEX(AN$1:AN854,MATCH(I855,I$1:I854,0),1)=0,"",INDEX(AN$1:AN854,MATCH(I855,I$1:I854,0),1)),"")</f>
        <v/>
      </c>
      <c r="BB855" s="4"/>
      <c r="BG855" s="5"/>
      <c r="BI855" s="4"/>
      <c r="BK855" s="5"/>
      <c r="BL855" s="5"/>
      <c r="BM855" s="5" t="str">
        <f>IF(B855="","",IF(BH855="",1+(MAX(BM$2:BM854)),""))</f>
        <v/>
      </c>
      <c r="BN855" s="5" t="str">
        <f t="shared" si="162"/>
        <v/>
      </c>
      <c r="BO855" s="5" t="str">
        <f t="shared" si="163"/>
        <v/>
      </c>
      <c r="BP855" s="15" t="str">
        <f t="shared" si="164"/>
        <v/>
      </c>
      <c r="BQ855" s="29"/>
      <c r="BR855" s="16"/>
      <c r="BS855" s="5" t="str">
        <f t="shared" si="166"/>
        <v/>
      </c>
      <c r="BU855" s="5"/>
      <c r="BV855" s="5" t="str">
        <f t="shared" si="165"/>
        <v/>
      </c>
      <c r="BW855" s="5" t="str">
        <f>IF(I855="","",IFERROR(IF(VLOOKUP(I855,I$2:I854,1,0)=0,"",""),I855))</f>
        <v/>
      </c>
      <c r="BX855" s="25" t="str">
        <f>IF(BW855="","",(IFERROR(VLOOKUP(MID(BW855,1,1),$CO$2:CS$28,3,0),0)+IFERROR(VLOOKUP(MID(BW855,2,1),CO$2:CS$28,4,0),0)+IFERROR(VLOOKUP(MID(BW855,3,1),CO$2:CS$28,5,0),0)+(ROW(BW855)/1000000000000)))</f>
        <v/>
      </c>
      <c r="BY855" s="5"/>
      <c r="BZ855" s="5">
        <v>854</v>
      </c>
      <c r="CA855" s="5" t="str">
        <f>IFERROR(VLOOKUP(BZ855,BV$2:BW1931,2,0),"")</f>
        <v/>
      </c>
      <c r="CB855" s="5"/>
      <c r="CD855" s="5"/>
      <c r="CU855" s="5" t="e">
        <f>IF(REPORTE!AH$2="si",IF(F855=VALUE(REPORTE!C$11),IF(SUM(CU856:CU$1993),CONCATENATE(INT(B855),", "),INT(B855)),""),IF(F855=VALUE(REPORTE!C$10),IF(SUM(CU856:CU$1993),CONCATENATE(INT(B855),", "),INT(B855)),""))</f>
        <v>#VALUE!</v>
      </c>
      <c r="CY855" s="5"/>
      <c r="CZ855" s="5"/>
      <c r="DA855" s="5"/>
      <c r="DB855" s="5"/>
    </row>
    <row r="856" spans="1:106" x14ac:dyDescent="0.25">
      <c r="A856" s="4" t="str">
        <f t="shared" si="161"/>
        <v/>
      </c>
      <c r="B856" s="3"/>
      <c r="L856" s="4" t="str">
        <f>IFERROR(IF(VLOOKUP(I856,I$2:L855,4,0)=0,"",VLOOKUP(I856,I$2:L855,4,0)),"")</f>
        <v/>
      </c>
      <c r="M856" s="4" t="str">
        <f>IFERROR(IF(VLOOKUP(I856,I$2:M855,5,0)=0,"",VLOOKUP(I856,I$2:M855,5,0)),"")</f>
        <v/>
      </c>
      <c r="S856"/>
      <c r="AG856" s="3"/>
      <c r="AK856" s="127" t="str">
        <f t="shared" si="160"/>
        <v/>
      </c>
      <c r="AL856" s="2" t="str">
        <f>IFERROR(IF(INDEX(AL$1:AL855,MATCH(I856,I$1:I855,0),1)=0,"",INDEX(AL$1:AL855,MATCH(I856,I$1:I855,0),1)),"")</f>
        <v/>
      </c>
      <c r="AM856" s="2" t="str">
        <f>IFERROR(IF(INDEX(AM$1:AM855,MATCH(I856,I$1:I855,0),1)=0,"",INDEX(AM$1:AM855,MATCH(I856,I$1:I855,0),1)),"")</f>
        <v/>
      </c>
      <c r="AN856" s="2" t="str">
        <f>IFERROR(IF(INDEX(AN$1:AN855,MATCH(I856,I$1:I855,0),1)=0,"",INDEX(AN$1:AN855,MATCH(I856,I$1:I855,0),1)),"")</f>
        <v/>
      </c>
      <c r="BB856" s="4"/>
      <c r="BG856" s="5"/>
      <c r="BI856" s="4"/>
      <c r="BK856" s="5"/>
      <c r="BL856" s="5"/>
      <c r="BM856" s="5" t="str">
        <f>IF(B856="","",IF(BH856="",1+(MAX(BM$2:BM855)),""))</f>
        <v/>
      </c>
      <c r="BN856" s="5" t="str">
        <f t="shared" si="162"/>
        <v/>
      </c>
      <c r="BO856" s="5" t="str">
        <f t="shared" si="163"/>
        <v/>
      </c>
      <c r="BP856" s="15" t="str">
        <f t="shared" si="164"/>
        <v/>
      </c>
      <c r="BQ856" s="29"/>
      <c r="BR856" s="16"/>
      <c r="BS856" s="5" t="str">
        <f t="shared" si="166"/>
        <v/>
      </c>
      <c r="BU856" s="5"/>
      <c r="BV856" s="5" t="str">
        <f t="shared" si="165"/>
        <v/>
      </c>
      <c r="BW856" s="5" t="str">
        <f>IF(I856="","",IFERROR(IF(VLOOKUP(I856,I$2:I855,1,0)=0,"",""),I856))</f>
        <v/>
      </c>
      <c r="BX856" s="25" t="str">
        <f>IF(BW856="","",(IFERROR(VLOOKUP(MID(BW856,1,1),$CO$2:CS$28,3,0),0)+IFERROR(VLOOKUP(MID(BW856,2,1),CO$2:CS$28,4,0),0)+IFERROR(VLOOKUP(MID(BW856,3,1),CO$2:CS$28,5,0),0)+(ROW(BW856)/1000000000000)))</f>
        <v/>
      </c>
      <c r="BY856" s="5"/>
      <c r="BZ856" s="5">
        <v>855</v>
      </c>
      <c r="CA856" s="5" t="str">
        <f>IFERROR(VLOOKUP(BZ856,BV$2:BW1932,2,0),"")</f>
        <v/>
      </c>
      <c r="CB856" s="5"/>
      <c r="CD856" s="5"/>
      <c r="CU856" s="5" t="e">
        <f>IF(REPORTE!AH$2="si",IF(F856=VALUE(REPORTE!C$11),IF(SUM(CU857:CU$1993),CONCATENATE(INT(B856),", "),INT(B856)),""),IF(F856=VALUE(REPORTE!C$10),IF(SUM(CU857:CU$1993),CONCATENATE(INT(B856),", "),INT(B856)),""))</f>
        <v>#VALUE!</v>
      </c>
      <c r="CY856" s="5"/>
      <c r="CZ856" s="5"/>
      <c r="DA856" s="5"/>
      <c r="DB856" s="5"/>
    </row>
    <row r="857" spans="1:106" x14ac:dyDescent="0.25">
      <c r="A857" s="4"/>
      <c r="B857" s="3"/>
      <c r="L857" s="4" t="str">
        <f>IFERROR(IF(VLOOKUP(I857,I$2:L856,4,0)=0,"",VLOOKUP(I857,I$2:L856,4,0)),"")</f>
        <v/>
      </c>
      <c r="M857" s="4" t="str">
        <f>IFERROR(IF(VLOOKUP(I857,I$2:M856,5,0)=0,"",VLOOKUP(I857,I$2:M856,5,0)),"")</f>
        <v/>
      </c>
      <c r="S857"/>
      <c r="AG857" s="3"/>
      <c r="AK857" s="127" t="str">
        <f>IF(AJ857="","",AJ857/AI857)</f>
        <v/>
      </c>
      <c r="AL857" s="2" t="str">
        <f>IFERROR(IF(INDEX(AL$1:AL856,MATCH(I857,I$1:I856,0),1)=0,"",INDEX(AL$1:AL856,MATCH(I857,I$1:I856,0),1)),"")</f>
        <v/>
      </c>
      <c r="AM857" s="2" t="str">
        <f>IFERROR(IF(INDEX(AM$1:AM856,MATCH(I857,I$1:I856,0),1)=0,"",INDEX(AM$1:AM856,MATCH(I857,I$1:I856,0),1)),"")</f>
        <v/>
      </c>
      <c r="AN857" s="2" t="str">
        <f>IFERROR(IF(INDEX(AN$1:AN856,MATCH(I857,I$1:I856,0),1)=0,"",INDEX(AN$1:AN856,MATCH(I857,I$1:I856,0),1)),"")</f>
        <v/>
      </c>
      <c r="BB857" s="4"/>
      <c r="BG857" s="5"/>
      <c r="BI857" s="4"/>
      <c r="BK857" s="5"/>
      <c r="BL857" s="5"/>
      <c r="BM857" s="5" t="str">
        <f>IF(B857="","",IF(BH857="",1+(MAX(BM$2:BM856)),""))</f>
        <v/>
      </c>
      <c r="BN857" s="5" t="str">
        <f t="shared" si="162"/>
        <v/>
      </c>
      <c r="BO857" s="5" t="str">
        <f t="shared" si="163"/>
        <v/>
      </c>
      <c r="BP857" s="15" t="str">
        <f t="shared" si="164"/>
        <v/>
      </c>
      <c r="BQ857" s="29"/>
      <c r="BR857" s="16"/>
      <c r="BS857" s="5" t="str">
        <f t="shared" si="166"/>
        <v/>
      </c>
      <c r="BU857" s="5"/>
      <c r="BV857" s="5" t="str">
        <f t="shared" si="165"/>
        <v/>
      </c>
      <c r="BW857" s="5" t="str">
        <f>IF(I857="","",IFERROR(IF(VLOOKUP(I857,I$2:I856,1,0)=0,"",""),I857))</f>
        <v/>
      </c>
      <c r="BX857" s="25" t="str">
        <f>IF(BW857="","",(IFERROR(VLOOKUP(MID(BW857,1,1),$CO$2:CS$28,3,0),0)+IFERROR(VLOOKUP(MID(BW857,2,1),CO$2:CS$28,4,0),0)+IFERROR(VLOOKUP(MID(BW857,3,1),CO$2:CS$28,5,0),0)+(ROW(BW857)/1000000000000)))</f>
        <v/>
      </c>
      <c r="BY857" s="5"/>
      <c r="BZ857" s="5">
        <v>856</v>
      </c>
      <c r="CA857" s="5" t="str">
        <f>IFERROR(VLOOKUP(BZ857,BV$2:BW1933,2,0),"")</f>
        <v/>
      </c>
      <c r="CB857" s="5"/>
      <c r="CD857" s="5"/>
      <c r="CU857" s="5" t="e">
        <f>IF(REPORTE!AH$2="si",IF(F857=VALUE(REPORTE!C$11),IF(SUM(CU858:CU$1993),CONCATENATE(INT(B857),", "),INT(B857)),""),IF(F857=VALUE(REPORTE!C$10),IF(SUM(CU858:CU$1993),CONCATENATE(INT(B857),", "),INT(B857)),""))</f>
        <v>#VALUE!</v>
      </c>
      <c r="CY857" s="5"/>
      <c r="CZ857" s="5"/>
      <c r="DA857" s="5"/>
      <c r="DB857" s="5"/>
    </row>
    <row r="858" spans="1:106" x14ac:dyDescent="0.25">
      <c r="A858" s="4"/>
      <c r="B858" s="3"/>
      <c r="L858" s="4" t="str">
        <f>IFERROR(IF(VLOOKUP(I858,I$2:L857,4,0)=0,"",VLOOKUP(I858,I$2:L857,4,0)),"")</f>
        <v/>
      </c>
      <c r="M858" s="4" t="str">
        <f>IFERROR(IF(VLOOKUP(I858,I$2:M857,5,0)=0,"",VLOOKUP(I858,I$2:M857,5,0)),"")</f>
        <v/>
      </c>
      <c r="S858"/>
      <c r="AG858" s="3"/>
      <c r="AK858" s="127" t="str">
        <f>IF(AJ858="","",AJ858/AI858)</f>
        <v/>
      </c>
      <c r="AL858" s="2" t="str">
        <f>IFERROR(IF(INDEX(AL$1:AL857,MATCH(I858,I$1:I857,0),1)=0,"",INDEX(AL$1:AL857,MATCH(I858,I$1:I857,0),1)),"")</f>
        <v/>
      </c>
      <c r="AM858" s="2" t="str">
        <f>IFERROR(IF(INDEX(AM$1:AM857,MATCH(I858,I$1:I857,0),1)=0,"",INDEX(AM$1:AM857,MATCH(I858,I$1:I857,0),1)),"")</f>
        <v/>
      </c>
      <c r="AN858" s="2" t="str">
        <f>IFERROR(IF(INDEX(AN$1:AN857,MATCH(I858,I$1:I857,0),1)=0,"",INDEX(AN$1:AN857,MATCH(I858,I$1:I857,0),1)),"")</f>
        <v/>
      </c>
      <c r="BB858" s="4"/>
      <c r="BG858" s="5"/>
      <c r="BI858" s="4"/>
      <c r="BK858" s="5"/>
      <c r="BL858" s="5"/>
      <c r="BM858" s="5" t="str">
        <f>IF(B858="","",IF(BH858="",1+(MAX(BM$2:BM857)),""))</f>
        <v/>
      </c>
      <c r="BN858" s="5" t="str">
        <f t="shared" si="162"/>
        <v/>
      </c>
      <c r="BO858" s="5" t="str">
        <f t="shared" si="163"/>
        <v/>
      </c>
      <c r="BP858" s="15" t="str">
        <f t="shared" si="164"/>
        <v/>
      </c>
      <c r="BQ858" s="29"/>
      <c r="BR858" s="16"/>
      <c r="BS858" s="5" t="str">
        <f t="shared" si="166"/>
        <v/>
      </c>
      <c r="BU858" s="5"/>
      <c r="BV858" s="5" t="str">
        <f t="shared" si="165"/>
        <v/>
      </c>
      <c r="BW858" s="5" t="str">
        <f>IF(I858="","",IFERROR(IF(VLOOKUP(I858,I$2:I857,1,0)=0,"",""),I858))</f>
        <v/>
      </c>
      <c r="BX858" s="25" t="str">
        <f>IF(BW858="","",(IFERROR(VLOOKUP(MID(BW858,1,1),$CO$2:CS$28,3,0),0)+IFERROR(VLOOKUP(MID(BW858,2,1),CO$2:CS$28,4,0),0)+IFERROR(VLOOKUP(MID(BW858,3,1),CO$2:CS$28,5,0),0)+(ROW(BW858)/1000000000000)))</f>
        <v/>
      </c>
      <c r="BY858" s="5"/>
      <c r="BZ858" s="5">
        <v>857</v>
      </c>
      <c r="CA858" s="5" t="str">
        <f>IFERROR(VLOOKUP(BZ858,BV$2:BW1934,2,0),"")</f>
        <v/>
      </c>
      <c r="CB858" s="5"/>
      <c r="CD858" s="5"/>
      <c r="CU858" s="5" t="e">
        <f>IF(REPORTE!AH$2="si",IF(F858=VALUE(REPORTE!C$11),IF(SUM(CU859:CU$1993),CONCATENATE(INT(B858),", "),INT(B858)),""),IF(F858=VALUE(REPORTE!C$10),IF(SUM(CU859:CU$1993),CONCATENATE(INT(B858),", "),INT(B858)),""))</f>
        <v>#VALUE!</v>
      </c>
      <c r="CY858" s="5"/>
      <c r="CZ858" s="5"/>
      <c r="DA858" s="5"/>
      <c r="DB858" s="5"/>
    </row>
    <row r="859" spans="1:106" x14ac:dyDescent="0.25">
      <c r="A859" s="4"/>
      <c r="B859" s="3"/>
      <c r="L859" s="4" t="str">
        <f>IFERROR(IF(VLOOKUP(I859,I$2:L858,4,0)=0,"",VLOOKUP(I859,I$2:L858,4,0)),"")</f>
        <v/>
      </c>
      <c r="M859" s="4" t="str">
        <f>IFERROR(IF(VLOOKUP(I859,I$2:M858,5,0)=0,"",VLOOKUP(I859,I$2:M858,5,0)),"")</f>
        <v/>
      </c>
      <c r="S859"/>
      <c r="AG859" s="3"/>
      <c r="AK859" s="127" t="str">
        <f>IF(AJ859="","",AJ859/AI859)</f>
        <v/>
      </c>
      <c r="AL859" s="2" t="str">
        <f>IFERROR(IF(INDEX(AL$1:AL858,MATCH(I859,I$1:I858,0),1)=0,"",INDEX(AL$1:AL858,MATCH(I859,I$1:I858,0),1)),"")</f>
        <v/>
      </c>
      <c r="AM859" s="2" t="str">
        <f>IFERROR(IF(INDEX(AM$1:AM858,MATCH(I859,I$1:I858,0),1)=0,"",INDEX(AM$1:AM858,MATCH(I859,I$1:I858,0),1)),"")</f>
        <v/>
      </c>
      <c r="AN859" s="2" t="str">
        <f>IFERROR(IF(INDEX(AN$1:AN858,MATCH(I859,I$1:I858,0),1)=0,"",INDEX(AN$1:AN858,MATCH(I859,I$1:I858,0),1)),"")</f>
        <v/>
      </c>
      <c r="BB859" s="4"/>
      <c r="BG859" s="5"/>
      <c r="BI859" s="4"/>
      <c r="BK859" s="5"/>
      <c r="BL859" s="5"/>
      <c r="BM859" s="5" t="str">
        <f>IF(B859="","",IF(BH859="",1+(MAX(BM$2:BM858)),""))</f>
        <v/>
      </c>
      <c r="BN859" s="5" t="str">
        <f t="shared" si="162"/>
        <v/>
      </c>
      <c r="BO859" s="5" t="str">
        <f t="shared" si="163"/>
        <v/>
      </c>
      <c r="BP859" s="15" t="str">
        <f t="shared" si="164"/>
        <v/>
      </c>
      <c r="BQ859" s="29"/>
      <c r="BR859" s="16"/>
      <c r="BS859" s="5" t="str">
        <f t="shared" si="166"/>
        <v/>
      </c>
      <c r="BU859" s="5"/>
      <c r="BV859" s="5" t="str">
        <f t="shared" si="165"/>
        <v/>
      </c>
      <c r="BW859" s="5" t="str">
        <f>IF(I859="","",IFERROR(IF(VLOOKUP(I859,I$2:I858,1,0)=0,"",""),I859))</f>
        <v/>
      </c>
      <c r="BX859" s="25" t="str">
        <f>IF(BW859="","",(IFERROR(VLOOKUP(MID(BW859,1,1),$CO$2:CS$28,3,0),0)+IFERROR(VLOOKUP(MID(BW859,2,1),CO$2:CS$28,4,0),0)+IFERROR(VLOOKUP(MID(BW859,3,1),CO$2:CS$28,5,0),0)+(ROW(BW859)/1000000000000)))</f>
        <v/>
      </c>
      <c r="BY859" s="5"/>
      <c r="BZ859" s="5">
        <v>858</v>
      </c>
      <c r="CA859" s="5" t="str">
        <f>IFERROR(VLOOKUP(BZ859,BV$2:BW1935,2,0),"")</f>
        <v/>
      </c>
      <c r="CB859" s="5"/>
      <c r="CD859" s="5"/>
      <c r="CU859" s="5" t="e">
        <f>IF(REPORTE!AH$2="si",IF(F859=VALUE(REPORTE!C$11),IF(SUM(CU860:CU$1993),CONCATENATE(INT(B859),", "),INT(B859)),""),IF(F859=VALUE(REPORTE!C$10),IF(SUM(CU860:CU$1993),CONCATENATE(INT(B859),", "),INT(B859)),""))</f>
        <v>#VALUE!</v>
      </c>
      <c r="CY859" s="5"/>
      <c r="CZ859" s="5"/>
      <c r="DA859" s="5"/>
      <c r="DB859" s="5"/>
    </row>
    <row r="860" spans="1:106" x14ac:dyDescent="0.25">
      <c r="A860" s="4"/>
      <c r="B860" s="3"/>
      <c r="L860" s="4" t="str">
        <f>IFERROR(IF(VLOOKUP(I860,I$2:L859,4,0)=0,"",VLOOKUP(I860,I$2:L859,4,0)),"")</f>
        <v/>
      </c>
      <c r="M860" s="4" t="str">
        <f>IFERROR(IF(VLOOKUP(I860,I$2:M859,5,0)=0,"",VLOOKUP(I860,I$2:M859,5,0)),"")</f>
        <v/>
      </c>
      <c r="S860"/>
      <c r="AG860" s="3"/>
      <c r="AK860" s="127" t="str">
        <f>IF(AJ860="","",AJ860/AI860)</f>
        <v/>
      </c>
      <c r="AL860" s="2" t="str">
        <f>IFERROR(IF(INDEX(AL$1:AL859,MATCH(I860,I$1:I859,0),1)=0,"",INDEX(AL$1:AL859,MATCH(I860,I$1:I859,0),1)),"")</f>
        <v/>
      </c>
      <c r="AM860" s="2" t="str">
        <f>IFERROR(IF(INDEX(AM$1:AM859,MATCH(I860,I$1:I859,0),1)=0,"",INDEX(AM$1:AM859,MATCH(I860,I$1:I859,0),1)),"")</f>
        <v/>
      </c>
      <c r="AN860" s="2" t="str">
        <f>IFERROR(IF(INDEX(AN$1:AN859,MATCH(I860,I$1:I859,0),1)=0,"",INDEX(AN$1:AN859,MATCH(I860,I$1:I859,0),1)),"")</f>
        <v/>
      </c>
      <c r="BB860" s="4"/>
      <c r="BG860" s="5"/>
      <c r="BI860" s="4"/>
      <c r="BK860" s="5"/>
      <c r="BL860" s="5"/>
      <c r="BM860" s="5" t="str">
        <f>IF(B860="","",IF(BH860="",1+(MAX(BM$2:BM859)),""))</f>
        <v/>
      </c>
      <c r="BN860" s="5" t="str">
        <f t="shared" si="162"/>
        <v/>
      </c>
      <c r="BO860" s="5" t="str">
        <f t="shared" si="163"/>
        <v/>
      </c>
      <c r="BP860" s="15" t="str">
        <f t="shared" si="164"/>
        <v/>
      </c>
      <c r="BQ860" s="29"/>
      <c r="BR860" s="16"/>
      <c r="BS860" s="5" t="str">
        <f t="shared" si="166"/>
        <v/>
      </c>
      <c r="BU860" s="5"/>
      <c r="BV860" s="5" t="str">
        <f t="shared" si="165"/>
        <v/>
      </c>
      <c r="BW860" s="5" t="str">
        <f>IF(I860="","",IFERROR(IF(VLOOKUP(I860,I$2:I859,1,0)=0,"",""),I860))</f>
        <v/>
      </c>
      <c r="BX860" s="25" t="str">
        <f>IF(BW860="","",(IFERROR(VLOOKUP(MID(BW860,1,1),$CO$2:CS$28,3,0),0)+IFERROR(VLOOKUP(MID(BW860,2,1),CO$2:CS$28,4,0),0)+IFERROR(VLOOKUP(MID(BW860,3,1),CO$2:CS$28,5,0),0)+(ROW(BW860)/1000000000000)))</f>
        <v/>
      </c>
      <c r="BY860" s="5"/>
      <c r="BZ860" s="5">
        <v>859</v>
      </c>
      <c r="CA860" s="5" t="str">
        <f>IFERROR(VLOOKUP(BZ860,BV$2:BW1936,2,0),"")</f>
        <v/>
      </c>
      <c r="CB860" s="5"/>
      <c r="CD860" s="5"/>
      <c r="CU860" s="5" t="e">
        <f>IF(REPORTE!AH$2="si",IF(F860=VALUE(REPORTE!C$11),IF(SUM(CU861:CU$1993),CONCATENATE(INT(B860),", "),INT(B860)),""),IF(F860=VALUE(REPORTE!C$10),IF(SUM(CU861:CU$1993),CONCATENATE(INT(B860),", "),INT(B860)),""))</f>
        <v>#VALUE!</v>
      </c>
      <c r="CY860" s="5"/>
      <c r="CZ860" s="5"/>
      <c r="DA860" s="5"/>
      <c r="DB860" s="5"/>
    </row>
    <row r="861" spans="1:106" x14ac:dyDescent="0.25">
      <c r="A861" s="4"/>
      <c r="B861" s="3"/>
      <c r="L861" s="4" t="str">
        <f>IFERROR(IF(VLOOKUP(I861,I$2:L860,4,0)=0,"",VLOOKUP(I861,I$2:L860,4,0)),"")</f>
        <v/>
      </c>
      <c r="M861" s="4" t="str">
        <f>IFERROR(IF(VLOOKUP(I861,I$2:M860,5,0)=0,"",VLOOKUP(I861,I$2:M860,5,0)),"")</f>
        <v/>
      </c>
      <c r="S861"/>
      <c r="AG861" s="3"/>
      <c r="AK861" s="127" t="str">
        <f t="shared" ref="AK861:AK924" si="167">IF(AJ861="","",AJ861/AI861)</f>
        <v/>
      </c>
      <c r="AL861" s="2" t="str">
        <f>IFERROR(IF(INDEX(AL$1:AL860,MATCH(I861,I$1:I860,0),1)=0,"",INDEX(AL$1:AL860,MATCH(I861,I$1:I860,0),1)),"")</f>
        <v/>
      </c>
      <c r="AM861" s="2" t="str">
        <f>IFERROR(IF(INDEX(AM$1:AM860,MATCH(I861,I$1:I860,0),1)=0,"",INDEX(AM$1:AM860,MATCH(I861,I$1:I860,0),1)),"")</f>
        <v/>
      </c>
      <c r="AN861" s="2" t="str">
        <f>IFERROR(IF(INDEX(AN$1:AN860,MATCH(I861,I$1:I860,0),1)=0,"",INDEX(AN$1:AN860,MATCH(I861,I$1:I860,0),1)),"")</f>
        <v/>
      </c>
      <c r="BB861" s="4"/>
      <c r="BG861" s="5"/>
      <c r="BI861" s="4"/>
      <c r="BK861" s="5"/>
      <c r="BL861" s="5"/>
      <c r="BM861" s="5" t="str">
        <f>IF(B861="","",IF(BH861="",1+(MAX(BM$2:BM860)),""))</f>
        <v/>
      </c>
      <c r="BN861" s="5" t="str">
        <f t="shared" si="162"/>
        <v/>
      </c>
      <c r="BO861" s="5" t="str">
        <f t="shared" si="163"/>
        <v/>
      </c>
      <c r="BP861" s="15" t="str">
        <f t="shared" si="164"/>
        <v/>
      </c>
      <c r="BQ861" s="29"/>
      <c r="BR861" s="16"/>
      <c r="BS861" s="5" t="str">
        <f t="shared" si="166"/>
        <v/>
      </c>
      <c r="BU861" s="5"/>
      <c r="BV861" s="5" t="str">
        <f t="shared" si="165"/>
        <v/>
      </c>
      <c r="BW861" s="5" t="str">
        <f>IF(I861="","",IFERROR(IF(VLOOKUP(I861,I$2:I860,1,0)=0,"",""),I861))</f>
        <v/>
      </c>
      <c r="BX861" s="25" t="str">
        <f>IF(BW861="","",(IFERROR(VLOOKUP(MID(BW861,1,1),$CO$2:CS$28,3,0),0)+IFERROR(VLOOKUP(MID(BW861,2,1),CO$2:CS$28,4,0),0)+IFERROR(VLOOKUP(MID(BW861,3,1),CO$2:CS$28,5,0),0)+(ROW(BW861)/1000000000000)))</f>
        <v/>
      </c>
      <c r="BY861" s="5"/>
      <c r="BZ861" s="5">
        <v>860</v>
      </c>
      <c r="CA861" s="5" t="str">
        <f>IFERROR(VLOOKUP(BZ861,BV$2:BW1937,2,0),"")</f>
        <v/>
      </c>
      <c r="CB861" s="5"/>
      <c r="CD861" s="5"/>
      <c r="CU861" s="5" t="e">
        <f>IF(REPORTE!AH$2="si",IF(F861=VALUE(REPORTE!C$11),IF(SUM(CU862:CU$1993),CONCATENATE(INT(B861),", "),INT(B861)),""),IF(F861=VALUE(REPORTE!C$10),IF(SUM(CU862:CU$1993),CONCATENATE(INT(B861),", "),INT(B861)),""))</f>
        <v>#VALUE!</v>
      </c>
      <c r="CY861" s="5"/>
      <c r="CZ861" s="5"/>
      <c r="DA861" s="5"/>
      <c r="DB861" s="5"/>
    </row>
    <row r="862" spans="1:106" x14ac:dyDescent="0.25">
      <c r="A862" s="4"/>
      <c r="B862" s="3"/>
      <c r="L862" s="4" t="str">
        <f>IFERROR(IF(VLOOKUP(I862,I$2:L861,4,0)=0,"",VLOOKUP(I862,I$2:L861,4,0)),"")</f>
        <v/>
      </c>
      <c r="M862" s="4" t="str">
        <f>IFERROR(IF(VLOOKUP(I862,I$2:M861,5,0)=0,"",VLOOKUP(I862,I$2:M861,5,0)),"")</f>
        <v/>
      </c>
      <c r="S862"/>
      <c r="AG862" s="3"/>
      <c r="AK862" s="127" t="str">
        <f t="shared" si="167"/>
        <v/>
      </c>
      <c r="AL862" s="2" t="str">
        <f>IFERROR(IF(INDEX(AL$1:AL861,MATCH(I862,I$1:I861,0),1)=0,"",INDEX(AL$1:AL861,MATCH(I862,I$1:I861,0),1)),"")</f>
        <v/>
      </c>
      <c r="AM862" s="2" t="str">
        <f>IFERROR(IF(INDEX(AM$1:AM861,MATCH(I862,I$1:I861,0),1)=0,"",INDEX(AM$1:AM861,MATCH(I862,I$1:I861,0),1)),"")</f>
        <v/>
      </c>
      <c r="AN862" s="2" t="str">
        <f>IFERROR(IF(INDEX(AN$1:AN861,MATCH(I862,I$1:I861,0),1)=0,"",INDEX(AN$1:AN861,MATCH(I862,I$1:I861,0),1)),"")</f>
        <v/>
      </c>
      <c r="BB862" s="4"/>
      <c r="BG862" s="5"/>
      <c r="BI862" s="4"/>
      <c r="BK862" s="5"/>
      <c r="BL862" s="5"/>
      <c r="BM862" s="5" t="str">
        <f>IF(B862="","",IF(BH862="",1+(MAX(BM$2:BM861)),""))</f>
        <v/>
      </c>
      <c r="BN862" s="5" t="str">
        <f t="shared" si="162"/>
        <v/>
      </c>
      <c r="BO862" s="5" t="str">
        <f t="shared" si="163"/>
        <v/>
      </c>
      <c r="BP862" s="15" t="str">
        <f t="shared" si="164"/>
        <v/>
      </c>
      <c r="BQ862" s="29"/>
      <c r="BR862" s="16"/>
      <c r="BS862" s="5" t="str">
        <f t="shared" si="166"/>
        <v/>
      </c>
      <c r="BU862" s="5"/>
      <c r="BV862" s="5" t="str">
        <f t="shared" si="165"/>
        <v/>
      </c>
      <c r="BW862" s="5" t="str">
        <f>IF(I862="","",IFERROR(IF(VLOOKUP(I862,I$2:I861,1,0)=0,"",""),I862))</f>
        <v/>
      </c>
      <c r="BX862" s="25" t="str">
        <f>IF(BW862="","",(IFERROR(VLOOKUP(MID(BW862,1,1),$CO$2:CS$28,3,0),0)+IFERROR(VLOOKUP(MID(BW862,2,1),CO$2:CS$28,4,0),0)+IFERROR(VLOOKUP(MID(BW862,3,1),CO$2:CS$28,5,0),0)+(ROW(BW862)/1000000000000)))</f>
        <v/>
      </c>
      <c r="BY862" s="5"/>
      <c r="BZ862" s="5">
        <v>861</v>
      </c>
      <c r="CA862" s="5" t="str">
        <f>IFERROR(VLOOKUP(BZ862,BV$2:BW1938,2,0),"")</f>
        <v/>
      </c>
      <c r="CB862" s="5"/>
      <c r="CD862" s="5"/>
      <c r="CU862" s="5" t="e">
        <f>IF(REPORTE!AH$2="si",IF(F862=VALUE(REPORTE!C$11),IF(SUM(CU863:CU$1993),CONCATENATE(INT(B862),", "),INT(B862)),""),IF(F862=VALUE(REPORTE!C$10),IF(SUM(CU863:CU$1993),CONCATENATE(INT(B862),", "),INT(B862)),""))</f>
        <v>#VALUE!</v>
      </c>
      <c r="CY862" s="5"/>
      <c r="CZ862" s="5"/>
      <c r="DA862" s="5"/>
      <c r="DB862" s="5"/>
    </row>
    <row r="863" spans="1:106" x14ac:dyDescent="0.25">
      <c r="A863" s="4"/>
      <c r="B863" s="3"/>
      <c r="L863" s="4" t="str">
        <f>IFERROR(IF(VLOOKUP(I863,I$2:L862,4,0)=0,"",VLOOKUP(I863,I$2:L862,4,0)),"")</f>
        <v/>
      </c>
      <c r="M863" s="4" t="str">
        <f>IFERROR(IF(VLOOKUP(I863,I$2:M862,5,0)=0,"",VLOOKUP(I863,I$2:M862,5,0)),"")</f>
        <v/>
      </c>
      <c r="S863"/>
      <c r="AG863" s="3"/>
      <c r="AK863" s="127" t="str">
        <f t="shared" si="167"/>
        <v/>
      </c>
      <c r="AL863" s="2" t="str">
        <f>IFERROR(IF(INDEX(AL$1:AL862,MATCH(I863,I$1:I862,0),1)=0,"",INDEX(AL$1:AL862,MATCH(I863,I$1:I862,0),1)),"")</f>
        <v/>
      </c>
      <c r="AM863" s="2" t="str">
        <f>IFERROR(IF(INDEX(AM$1:AM862,MATCH(I863,I$1:I862,0),1)=0,"",INDEX(AM$1:AM862,MATCH(I863,I$1:I862,0),1)),"")</f>
        <v/>
      </c>
      <c r="AN863" s="2" t="str">
        <f>IFERROR(IF(INDEX(AN$1:AN862,MATCH(I863,I$1:I862,0),1)=0,"",INDEX(AN$1:AN862,MATCH(I863,I$1:I862,0),1)),"")</f>
        <v/>
      </c>
      <c r="BB863" s="4"/>
      <c r="BG863" s="5"/>
      <c r="BI863" s="4"/>
      <c r="BK863" s="5"/>
      <c r="BL863" s="5"/>
      <c r="BM863" s="5" t="str">
        <f>IF(B863="","",IF(BH863="",1+(MAX(BM$2:BM862)),""))</f>
        <v/>
      </c>
      <c r="BN863" s="5" t="str">
        <f t="shared" si="162"/>
        <v/>
      </c>
      <c r="BO863" s="5" t="str">
        <f t="shared" si="163"/>
        <v/>
      </c>
      <c r="BP863" s="15" t="str">
        <f t="shared" si="164"/>
        <v/>
      </c>
      <c r="BQ863" s="29"/>
      <c r="BR863" s="16"/>
      <c r="BS863" s="5" t="str">
        <f t="shared" si="166"/>
        <v/>
      </c>
      <c r="BU863" s="5"/>
      <c r="BV863" s="5" t="str">
        <f t="shared" si="165"/>
        <v/>
      </c>
      <c r="BW863" s="5" t="str">
        <f>IF(I863="","",IFERROR(IF(VLOOKUP(I863,I$2:I862,1,0)=0,"",""),I863))</f>
        <v/>
      </c>
      <c r="BX863" s="25" t="str">
        <f>IF(BW863="","",(IFERROR(VLOOKUP(MID(BW863,1,1),$CO$2:CS$28,3,0),0)+IFERROR(VLOOKUP(MID(BW863,2,1),CO$2:CS$28,4,0),0)+IFERROR(VLOOKUP(MID(BW863,3,1),CO$2:CS$28,5,0),0)+(ROW(BW863)/1000000000000)))</f>
        <v/>
      </c>
      <c r="BY863" s="5"/>
      <c r="BZ863" s="5">
        <v>862</v>
      </c>
      <c r="CA863" s="5" t="str">
        <f>IFERROR(VLOOKUP(BZ863,BV$2:BW1939,2,0),"")</f>
        <v/>
      </c>
      <c r="CB863" s="5"/>
      <c r="CD863" s="5"/>
      <c r="CU863" s="5" t="e">
        <f>IF(REPORTE!AH$2="si",IF(F863=VALUE(REPORTE!C$11),IF(SUM(CU864:CU$1993),CONCATENATE(INT(B863),", "),INT(B863)),""),IF(F863=VALUE(REPORTE!C$10),IF(SUM(CU864:CU$1993),CONCATENATE(INT(B863),", "),INT(B863)),""))</f>
        <v>#VALUE!</v>
      </c>
      <c r="CY863" s="5"/>
      <c r="CZ863" s="5"/>
      <c r="DA863" s="5"/>
      <c r="DB863" s="5"/>
    </row>
    <row r="864" spans="1:106" x14ac:dyDescent="0.25">
      <c r="A864" s="4"/>
      <c r="B864" s="3"/>
      <c r="L864" s="4" t="str">
        <f>IFERROR(IF(VLOOKUP(I864,I$2:L863,4,0)=0,"",VLOOKUP(I864,I$2:L863,4,0)),"")</f>
        <v/>
      </c>
      <c r="M864" s="4" t="str">
        <f>IFERROR(IF(VLOOKUP(I864,I$2:M863,5,0)=0,"",VLOOKUP(I864,I$2:M863,5,0)),"")</f>
        <v/>
      </c>
      <c r="S864"/>
      <c r="AG864" s="3"/>
      <c r="AK864" s="127" t="str">
        <f t="shared" si="167"/>
        <v/>
      </c>
      <c r="AL864" s="2" t="str">
        <f>IFERROR(IF(INDEX(AL$1:AL863,MATCH(I864,I$1:I863,0),1)=0,"",INDEX(AL$1:AL863,MATCH(I864,I$1:I863,0),1)),"")</f>
        <v/>
      </c>
      <c r="AM864" s="2" t="str">
        <f>IFERROR(IF(INDEX(AM$1:AM863,MATCH(I864,I$1:I863,0),1)=0,"",INDEX(AM$1:AM863,MATCH(I864,I$1:I863,0),1)),"")</f>
        <v/>
      </c>
      <c r="AN864" s="2" t="str">
        <f>IFERROR(IF(INDEX(AN$1:AN863,MATCH(I864,I$1:I863,0),1)=0,"",INDEX(AN$1:AN863,MATCH(I864,I$1:I863,0),1)),"")</f>
        <v/>
      </c>
      <c r="BB864" s="4"/>
      <c r="BG864" s="5"/>
      <c r="BI864" s="4"/>
      <c r="BK864" s="5"/>
      <c r="BL864" s="5"/>
      <c r="BM864" s="5" t="str">
        <f>IF(B864="","",IF(BH864="",1+(MAX(BM$2:BM863)),""))</f>
        <v/>
      </c>
      <c r="BN864" s="5" t="str">
        <f t="shared" si="162"/>
        <v/>
      </c>
      <c r="BO864" s="5" t="str">
        <f t="shared" si="163"/>
        <v/>
      </c>
      <c r="BP864" s="15" t="str">
        <f t="shared" si="164"/>
        <v/>
      </c>
      <c r="BQ864" s="29"/>
      <c r="BR864" s="16"/>
      <c r="BS864" s="5" t="str">
        <f t="shared" si="166"/>
        <v/>
      </c>
      <c r="BU864" s="5"/>
      <c r="BV864" s="5" t="str">
        <f t="shared" si="165"/>
        <v/>
      </c>
      <c r="BW864" s="5" t="str">
        <f>IF(I864="","",IFERROR(IF(VLOOKUP(I864,I$2:I863,1,0)=0,"",""),I864))</f>
        <v/>
      </c>
      <c r="BX864" s="25" t="str">
        <f>IF(BW864="","",(IFERROR(VLOOKUP(MID(BW864,1,1),$CO$2:CS$28,3,0),0)+IFERROR(VLOOKUP(MID(BW864,2,1),CO$2:CS$28,4,0),0)+IFERROR(VLOOKUP(MID(BW864,3,1),CO$2:CS$28,5,0),0)+(ROW(BW864)/1000000000000)))</f>
        <v/>
      </c>
      <c r="BY864" s="5"/>
      <c r="BZ864" s="5">
        <v>863</v>
      </c>
      <c r="CA864" s="5" t="str">
        <f>IFERROR(VLOOKUP(BZ864,BV$2:BW1940,2,0),"")</f>
        <v/>
      </c>
      <c r="CB864" s="5"/>
      <c r="CD864" s="5"/>
      <c r="CU864" s="5" t="e">
        <f>IF(REPORTE!AH$2="si",IF(F864=VALUE(REPORTE!C$11),IF(SUM(CU865:CU$1993),CONCATENATE(INT(B864),", "),INT(B864)),""),IF(F864=VALUE(REPORTE!C$10),IF(SUM(CU865:CU$1993),CONCATENATE(INT(B864),", "),INT(B864)),""))</f>
        <v>#VALUE!</v>
      </c>
      <c r="CY864" s="5"/>
      <c r="CZ864" s="5"/>
      <c r="DA864" s="5"/>
      <c r="DB864" s="5"/>
    </row>
    <row r="865" spans="1:106" x14ac:dyDescent="0.25">
      <c r="A865" s="4"/>
      <c r="B865" s="3"/>
      <c r="L865" s="4" t="str">
        <f>IFERROR(IF(VLOOKUP(I865,I$2:L864,4,0)=0,"",VLOOKUP(I865,I$2:L864,4,0)),"")</f>
        <v/>
      </c>
      <c r="M865" s="4" t="str">
        <f>IFERROR(IF(VLOOKUP(I865,I$2:M864,5,0)=0,"",VLOOKUP(I865,I$2:M864,5,0)),"")</f>
        <v/>
      </c>
      <c r="S865"/>
      <c r="AG865" s="3"/>
      <c r="AK865" s="127" t="str">
        <f t="shared" si="167"/>
        <v/>
      </c>
      <c r="AL865" s="2" t="str">
        <f>IFERROR(IF(INDEX(AL$1:AL864,MATCH(I865,I$1:I864,0),1)=0,"",INDEX(AL$1:AL864,MATCH(I865,I$1:I864,0),1)),"")</f>
        <v/>
      </c>
      <c r="AM865" s="2" t="str">
        <f>IFERROR(IF(INDEX(AM$1:AM864,MATCH(I865,I$1:I864,0),1)=0,"",INDEX(AM$1:AM864,MATCH(I865,I$1:I864,0),1)),"")</f>
        <v/>
      </c>
      <c r="AN865" s="2" t="str">
        <f>IFERROR(IF(INDEX(AN$1:AN864,MATCH(I865,I$1:I864,0),1)=0,"",INDEX(AN$1:AN864,MATCH(I865,I$1:I864,0),1)),"")</f>
        <v/>
      </c>
      <c r="BB865" s="4"/>
      <c r="BG865" s="5"/>
      <c r="BI865" s="4"/>
      <c r="BK865" s="5"/>
      <c r="BL865" s="5"/>
      <c r="BM865" s="5" t="str">
        <f>IF(B865="","",IF(BH865="",1+(MAX(BM$2:BM864)),""))</f>
        <v/>
      </c>
      <c r="BN865" s="5" t="str">
        <f t="shared" si="162"/>
        <v/>
      </c>
      <c r="BO865" s="5" t="str">
        <f t="shared" si="163"/>
        <v/>
      </c>
      <c r="BP865" s="15" t="str">
        <f t="shared" si="164"/>
        <v/>
      </c>
      <c r="BQ865" s="29"/>
      <c r="BR865" s="16"/>
      <c r="BS865" s="5" t="str">
        <f t="shared" si="166"/>
        <v/>
      </c>
      <c r="BU865" s="5"/>
      <c r="BV865" s="5" t="str">
        <f t="shared" si="165"/>
        <v/>
      </c>
      <c r="BW865" s="5" t="str">
        <f>IF(I865="","",IFERROR(IF(VLOOKUP(I865,I$2:I864,1,0)=0,"",""),I865))</f>
        <v/>
      </c>
      <c r="BX865" s="25" t="str">
        <f>IF(BW865="","",(IFERROR(VLOOKUP(MID(BW865,1,1),$CO$2:CS$28,3,0),0)+IFERROR(VLOOKUP(MID(BW865,2,1),CO$2:CS$28,4,0),0)+IFERROR(VLOOKUP(MID(BW865,3,1),CO$2:CS$28,5,0),0)+(ROW(BW865)/1000000000000)))</f>
        <v/>
      </c>
      <c r="BY865" s="5"/>
      <c r="BZ865" s="5">
        <v>864</v>
      </c>
      <c r="CA865" s="5" t="str">
        <f>IFERROR(VLOOKUP(BZ865,BV$2:BW1941,2,0),"")</f>
        <v/>
      </c>
      <c r="CB865" s="5"/>
      <c r="CD865" s="5"/>
      <c r="CU865" s="5" t="e">
        <f>IF(REPORTE!AH$2="si",IF(F865=VALUE(REPORTE!C$11),IF(SUM(CU866:CU$1993),CONCATENATE(INT(B865),", "),INT(B865)),""),IF(F865=VALUE(REPORTE!C$10),IF(SUM(CU866:CU$1993),CONCATENATE(INT(B865),", "),INT(B865)),""))</f>
        <v>#VALUE!</v>
      </c>
      <c r="CY865" s="5"/>
      <c r="CZ865" s="5"/>
      <c r="DA865" s="5"/>
      <c r="DB865" s="5"/>
    </row>
    <row r="866" spans="1:106" x14ac:dyDescent="0.25">
      <c r="A866" s="4"/>
      <c r="B866" s="3"/>
      <c r="L866" s="4" t="str">
        <f>IFERROR(IF(VLOOKUP(I866,I$2:L865,4,0)=0,"",VLOOKUP(I866,I$2:L865,4,0)),"")</f>
        <v/>
      </c>
      <c r="M866" s="4" t="str">
        <f>IFERROR(IF(VLOOKUP(I866,I$2:M865,5,0)=0,"",VLOOKUP(I866,I$2:M865,5,0)),"")</f>
        <v/>
      </c>
      <c r="S866"/>
      <c r="AG866" s="3"/>
      <c r="AK866" s="127" t="str">
        <f t="shared" si="167"/>
        <v/>
      </c>
      <c r="AL866" s="2" t="str">
        <f>IFERROR(IF(INDEX(AL$1:AL865,MATCH(I866,I$1:I865,0),1)=0,"",INDEX(AL$1:AL865,MATCH(I866,I$1:I865,0),1)),"")</f>
        <v/>
      </c>
      <c r="AM866" s="2" t="str">
        <f>IFERROR(IF(INDEX(AM$1:AM865,MATCH(I866,I$1:I865,0),1)=0,"",INDEX(AM$1:AM865,MATCH(I866,I$1:I865,0),1)),"")</f>
        <v/>
      </c>
      <c r="AN866" s="2" t="str">
        <f>IFERROR(IF(INDEX(AN$1:AN865,MATCH(I866,I$1:I865,0),1)=0,"",INDEX(AN$1:AN865,MATCH(I866,I$1:I865,0),1)),"")</f>
        <v/>
      </c>
      <c r="BB866" s="4"/>
      <c r="BG866" s="5"/>
      <c r="BI866" s="4"/>
      <c r="BK866" s="5"/>
      <c r="BL866" s="5"/>
      <c r="BM866" s="5" t="str">
        <f>IF(B866="","",IF(BH866="",1+(MAX(BM$2:BM865)),""))</f>
        <v/>
      </c>
      <c r="BN866" s="5" t="str">
        <f t="shared" si="162"/>
        <v/>
      </c>
      <c r="BO866" s="5" t="str">
        <f t="shared" si="163"/>
        <v/>
      </c>
      <c r="BP866" s="15" t="str">
        <f t="shared" si="164"/>
        <v/>
      </c>
      <c r="BQ866" s="29"/>
      <c r="BR866" s="16"/>
      <c r="BS866" s="5" t="str">
        <f t="shared" si="166"/>
        <v/>
      </c>
      <c r="BU866" s="5"/>
      <c r="BV866" s="5" t="str">
        <f t="shared" si="165"/>
        <v/>
      </c>
      <c r="BW866" s="5" t="str">
        <f>IF(I866="","",IFERROR(IF(VLOOKUP(I866,I$2:I865,1,0)=0,"",""),I866))</f>
        <v/>
      </c>
      <c r="BX866" s="25" t="str">
        <f>IF(BW866="","",(IFERROR(VLOOKUP(MID(BW866,1,1),$CO$2:CS$28,3,0),0)+IFERROR(VLOOKUP(MID(BW866,2,1),CO$2:CS$28,4,0),0)+IFERROR(VLOOKUP(MID(BW866,3,1),CO$2:CS$28,5,0),0)+(ROW(BW866)/1000000000000)))</f>
        <v/>
      </c>
      <c r="BY866" s="5"/>
      <c r="BZ866" s="5">
        <v>865</v>
      </c>
      <c r="CA866" s="5" t="str">
        <f>IFERROR(VLOOKUP(BZ866,BV$2:BW1942,2,0),"")</f>
        <v/>
      </c>
      <c r="CB866" s="5"/>
      <c r="CD866" s="5"/>
      <c r="CU866" s="5" t="e">
        <f>IF(REPORTE!AH$2="si",IF(F866=VALUE(REPORTE!C$11),IF(SUM(CU867:CU$1993),CONCATENATE(INT(B866),", "),INT(B866)),""),IF(F866=VALUE(REPORTE!C$10),IF(SUM(CU867:CU$1993),CONCATENATE(INT(B866),", "),INT(B866)),""))</f>
        <v>#VALUE!</v>
      </c>
      <c r="CY866" s="5"/>
      <c r="CZ866" s="5"/>
      <c r="DA866" s="5"/>
      <c r="DB866" s="5"/>
    </row>
    <row r="867" spans="1:106" x14ac:dyDescent="0.25">
      <c r="A867" s="4"/>
      <c r="B867" s="3"/>
      <c r="L867" s="4" t="str">
        <f>IFERROR(IF(VLOOKUP(I867,I$2:L866,4,0)=0,"",VLOOKUP(I867,I$2:L866,4,0)),"")</f>
        <v/>
      </c>
      <c r="M867" s="4" t="str">
        <f>IFERROR(IF(VLOOKUP(I867,I$2:M866,5,0)=0,"",VLOOKUP(I867,I$2:M866,5,0)),"")</f>
        <v/>
      </c>
      <c r="S867"/>
      <c r="AG867" s="3"/>
      <c r="AK867" s="127" t="str">
        <f t="shared" si="167"/>
        <v/>
      </c>
      <c r="AL867" s="2" t="str">
        <f>IFERROR(IF(INDEX(AL$1:AL866,MATCH(I867,I$1:I866,0),1)=0,"",INDEX(AL$1:AL866,MATCH(I867,I$1:I866,0),1)),"")</f>
        <v/>
      </c>
      <c r="AM867" s="2" t="str">
        <f>IFERROR(IF(INDEX(AM$1:AM866,MATCH(I867,I$1:I866,0),1)=0,"",INDEX(AM$1:AM866,MATCH(I867,I$1:I866,0),1)),"")</f>
        <v/>
      </c>
      <c r="AN867" s="2" t="str">
        <f>IFERROR(IF(INDEX(AN$1:AN866,MATCH(I867,I$1:I866,0),1)=0,"",INDEX(AN$1:AN866,MATCH(I867,I$1:I866,0),1)),"")</f>
        <v/>
      </c>
      <c r="BB867" s="4"/>
      <c r="BG867" s="5"/>
      <c r="BI867" s="4"/>
      <c r="BK867" s="5"/>
      <c r="BL867" s="5"/>
      <c r="BM867" s="5" t="str">
        <f>IF(B867="","",IF(BH867="",1+(MAX(BM$2:BM866)),""))</f>
        <v/>
      </c>
      <c r="BN867" s="5" t="str">
        <f t="shared" si="162"/>
        <v/>
      </c>
      <c r="BO867" s="5" t="str">
        <f t="shared" si="163"/>
        <v/>
      </c>
      <c r="BP867" s="15" t="str">
        <f t="shared" si="164"/>
        <v/>
      </c>
      <c r="BQ867" s="29"/>
      <c r="BR867" s="16"/>
      <c r="BS867" s="5" t="str">
        <f t="shared" si="166"/>
        <v/>
      </c>
      <c r="BU867" s="5"/>
      <c r="BV867" s="5" t="str">
        <f t="shared" si="165"/>
        <v/>
      </c>
      <c r="BW867" s="5" t="str">
        <f>IF(I867="","",IFERROR(IF(VLOOKUP(I867,I$2:I866,1,0)=0,"",""),I867))</f>
        <v/>
      </c>
      <c r="BX867" s="25" t="str">
        <f>IF(BW867="","",(IFERROR(VLOOKUP(MID(BW867,1,1),$CO$2:CS$28,3,0),0)+IFERROR(VLOOKUP(MID(BW867,2,1),CO$2:CS$28,4,0),0)+IFERROR(VLOOKUP(MID(BW867,3,1),CO$2:CS$28,5,0),0)+(ROW(BW867)/1000000000000)))</f>
        <v/>
      </c>
      <c r="BY867" s="5"/>
      <c r="BZ867" s="5">
        <v>866</v>
      </c>
      <c r="CA867" s="5" t="str">
        <f>IFERROR(VLOOKUP(BZ867,BV$2:BW1943,2,0),"")</f>
        <v/>
      </c>
      <c r="CB867" s="5"/>
      <c r="CD867" s="5"/>
      <c r="CU867" s="5" t="e">
        <f>IF(REPORTE!AH$2="si",IF(F867=VALUE(REPORTE!C$11),IF(SUM(CU868:CU$1993),CONCATENATE(INT(B867),", "),INT(B867)),""),IF(F867=VALUE(REPORTE!C$10),IF(SUM(CU868:CU$1993),CONCATENATE(INT(B867),", "),INT(B867)),""))</f>
        <v>#VALUE!</v>
      </c>
      <c r="CY867" s="5"/>
      <c r="CZ867" s="5"/>
      <c r="DA867" s="5"/>
      <c r="DB867" s="5"/>
    </row>
    <row r="868" spans="1:106" x14ac:dyDescent="0.25">
      <c r="A868" s="4"/>
      <c r="B868" s="3"/>
      <c r="L868" s="4" t="str">
        <f>IFERROR(IF(VLOOKUP(I868,I$2:L867,4,0)=0,"",VLOOKUP(I868,I$2:L867,4,0)),"")</f>
        <v/>
      </c>
      <c r="M868" s="4" t="str">
        <f>IFERROR(IF(VLOOKUP(I868,I$2:M867,5,0)=0,"",VLOOKUP(I868,I$2:M867,5,0)),"")</f>
        <v/>
      </c>
      <c r="S868"/>
      <c r="AG868" s="3"/>
      <c r="AK868" s="127" t="str">
        <f t="shared" si="167"/>
        <v/>
      </c>
      <c r="AL868" s="2" t="str">
        <f>IFERROR(IF(INDEX(AL$1:AL867,MATCH(I868,I$1:I867,0),1)=0,"",INDEX(AL$1:AL867,MATCH(I868,I$1:I867,0),1)),"")</f>
        <v/>
      </c>
      <c r="AM868" s="2" t="str">
        <f>IFERROR(IF(INDEX(AM$1:AM867,MATCH(I868,I$1:I867,0),1)=0,"",INDEX(AM$1:AM867,MATCH(I868,I$1:I867,0),1)),"")</f>
        <v/>
      </c>
      <c r="AN868" s="2" t="str">
        <f>IFERROR(IF(INDEX(AN$1:AN867,MATCH(I868,I$1:I867,0),1)=0,"",INDEX(AN$1:AN867,MATCH(I868,I$1:I867,0),1)),"")</f>
        <v/>
      </c>
      <c r="BB868" s="4"/>
      <c r="BG868" s="5"/>
      <c r="BI868" s="4"/>
      <c r="BK868" s="5"/>
      <c r="BL868" s="5"/>
      <c r="BM868" s="5" t="str">
        <f>IF(B868="","",IF(BH868="",1+(MAX(BM$2:BM867)),""))</f>
        <v/>
      </c>
      <c r="BN868" s="5" t="str">
        <f t="shared" si="162"/>
        <v/>
      </c>
      <c r="BO868" s="5" t="str">
        <f t="shared" si="163"/>
        <v/>
      </c>
      <c r="BP868" s="15" t="str">
        <f t="shared" si="164"/>
        <v/>
      </c>
      <c r="BQ868" s="29"/>
      <c r="BR868" s="16"/>
      <c r="BS868" s="5" t="str">
        <f t="shared" si="166"/>
        <v/>
      </c>
      <c r="BU868" s="5"/>
      <c r="BV868" s="5" t="str">
        <f t="shared" si="165"/>
        <v/>
      </c>
      <c r="BW868" s="5" t="str">
        <f>IF(I868="","",IFERROR(IF(VLOOKUP(I868,I$2:I867,1,0)=0,"",""),I868))</f>
        <v/>
      </c>
      <c r="BX868" s="25" t="str">
        <f>IF(BW868="","",(IFERROR(VLOOKUP(MID(BW868,1,1),$CO$2:CS$28,3,0),0)+IFERROR(VLOOKUP(MID(BW868,2,1),CO$2:CS$28,4,0),0)+IFERROR(VLOOKUP(MID(BW868,3,1),CO$2:CS$28,5,0),0)+(ROW(BW868)/1000000000000)))</f>
        <v/>
      </c>
      <c r="BY868" s="5"/>
      <c r="BZ868" s="5">
        <v>867</v>
      </c>
      <c r="CA868" s="5" t="str">
        <f>IFERROR(VLOOKUP(BZ868,BV$2:BW1944,2,0),"")</f>
        <v/>
      </c>
      <c r="CB868" s="5"/>
      <c r="CD868" s="5"/>
      <c r="CU868" s="5" t="e">
        <f>IF(REPORTE!AH$2="si",IF(F868=VALUE(REPORTE!C$11),IF(SUM(CU869:CU$1993),CONCATENATE(INT(B868),", "),INT(B868)),""),IF(F868=VALUE(REPORTE!C$10),IF(SUM(CU869:CU$1993),CONCATENATE(INT(B868),", "),INT(B868)),""))</f>
        <v>#VALUE!</v>
      </c>
      <c r="CY868" s="5"/>
      <c r="CZ868" s="5"/>
      <c r="DA868" s="5"/>
      <c r="DB868" s="5"/>
    </row>
    <row r="869" spans="1:106" x14ac:dyDescent="0.25">
      <c r="A869" s="4"/>
      <c r="B869" s="3"/>
      <c r="L869" s="4" t="str">
        <f>IFERROR(IF(VLOOKUP(I869,I$2:L868,4,0)=0,"",VLOOKUP(I869,I$2:L868,4,0)),"")</f>
        <v/>
      </c>
      <c r="M869" s="4" t="str">
        <f>IFERROR(IF(VLOOKUP(I869,I$2:M868,5,0)=0,"",VLOOKUP(I869,I$2:M868,5,0)),"")</f>
        <v/>
      </c>
      <c r="S869"/>
      <c r="AG869" s="3"/>
      <c r="AK869" s="127" t="str">
        <f t="shared" si="167"/>
        <v/>
      </c>
      <c r="AL869" s="2" t="str">
        <f>IFERROR(IF(INDEX(AL$1:AL868,MATCH(I869,I$1:I868,0),1)=0,"",INDEX(AL$1:AL868,MATCH(I869,I$1:I868,0),1)),"")</f>
        <v/>
      </c>
      <c r="AM869" s="2" t="str">
        <f>IFERROR(IF(INDEX(AM$1:AM868,MATCH(I869,I$1:I868,0),1)=0,"",INDEX(AM$1:AM868,MATCH(I869,I$1:I868,0),1)),"")</f>
        <v/>
      </c>
      <c r="AN869" s="2" t="str">
        <f>IFERROR(IF(INDEX(AN$1:AN868,MATCH(I869,I$1:I868,0),1)=0,"",INDEX(AN$1:AN868,MATCH(I869,I$1:I868,0),1)),"")</f>
        <v/>
      </c>
      <c r="BB869" s="4"/>
      <c r="BG869" s="5"/>
      <c r="BI869" s="4"/>
      <c r="BK869" s="5"/>
      <c r="BL869" s="5"/>
      <c r="BM869" s="5" t="str">
        <f>IF(B869="","",IF(BH869="",1+(MAX(BM$2:BM868)),""))</f>
        <v/>
      </c>
      <c r="BN869" s="5" t="str">
        <f t="shared" si="162"/>
        <v/>
      </c>
      <c r="BO869" s="5" t="str">
        <f t="shared" si="163"/>
        <v/>
      </c>
      <c r="BP869" s="15" t="str">
        <f t="shared" si="164"/>
        <v/>
      </c>
      <c r="BQ869" s="29"/>
      <c r="BR869" s="16"/>
      <c r="BS869" s="5" t="str">
        <f t="shared" si="166"/>
        <v/>
      </c>
      <c r="BU869" s="5"/>
      <c r="BV869" s="5" t="str">
        <f t="shared" si="165"/>
        <v/>
      </c>
      <c r="BW869" s="5" t="str">
        <f>IF(I869="","",IFERROR(IF(VLOOKUP(I869,I$2:I868,1,0)=0,"",""),I869))</f>
        <v/>
      </c>
      <c r="BX869" s="25" t="str">
        <f>IF(BW869="","",(IFERROR(VLOOKUP(MID(BW869,1,1),$CO$2:CS$28,3,0),0)+IFERROR(VLOOKUP(MID(BW869,2,1),CO$2:CS$28,4,0),0)+IFERROR(VLOOKUP(MID(BW869,3,1),CO$2:CS$28,5,0),0)+(ROW(BW869)/1000000000000)))</f>
        <v/>
      </c>
      <c r="BY869" s="5"/>
      <c r="BZ869" s="5">
        <v>868</v>
      </c>
      <c r="CA869" s="5" t="str">
        <f>IFERROR(VLOOKUP(BZ869,BV$2:BW1945,2,0),"")</f>
        <v/>
      </c>
      <c r="CB869" s="5"/>
      <c r="CD869" s="5"/>
      <c r="CU869" s="5" t="e">
        <f>IF(REPORTE!AH$2="si",IF(F869=VALUE(REPORTE!C$11),IF(SUM(CU870:CU$1993),CONCATENATE(INT(B869),", "),INT(B869)),""),IF(F869=VALUE(REPORTE!C$10),IF(SUM(CU870:CU$1993),CONCATENATE(INT(B869),", "),INT(B869)),""))</f>
        <v>#VALUE!</v>
      </c>
      <c r="CY869" s="5"/>
      <c r="CZ869" s="5"/>
      <c r="DA869" s="5"/>
      <c r="DB869" s="5"/>
    </row>
    <row r="870" spans="1:106" x14ac:dyDescent="0.25">
      <c r="A870" s="4"/>
      <c r="B870" s="3"/>
      <c r="L870" s="4" t="str">
        <f>IFERROR(IF(VLOOKUP(I870,I$2:L869,4,0)=0,"",VLOOKUP(I870,I$2:L869,4,0)),"")</f>
        <v/>
      </c>
      <c r="M870" s="4" t="str">
        <f>IFERROR(IF(VLOOKUP(I870,I$2:M869,5,0)=0,"",VLOOKUP(I870,I$2:M869,5,0)),"")</f>
        <v/>
      </c>
      <c r="S870"/>
      <c r="AG870" s="3"/>
      <c r="AK870" s="127" t="str">
        <f t="shared" si="167"/>
        <v/>
      </c>
      <c r="AL870" s="2" t="str">
        <f>IFERROR(IF(INDEX(AL$1:AL869,MATCH(I870,I$1:I869,0),1)=0,"",INDEX(AL$1:AL869,MATCH(I870,I$1:I869,0),1)),"")</f>
        <v/>
      </c>
      <c r="AM870" s="2" t="str">
        <f>IFERROR(IF(INDEX(AM$1:AM869,MATCH(I870,I$1:I869,0),1)=0,"",INDEX(AM$1:AM869,MATCH(I870,I$1:I869,0),1)),"")</f>
        <v/>
      </c>
      <c r="AN870" s="2" t="str">
        <f>IFERROR(IF(INDEX(AN$1:AN869,MATCH(I870,I$1:I869,0),1)=0,"",INDEX(AN$1:AN869,MATCH(I870,I$1:I869,0),1)),"")</f>
        <v/>
      </c>
      <c r="BB870" s="4"/>
      <c r="BG870" s="5"/>
      <c r="BI870" s="4"/>
      <c r="BK870" s="5"/>
      <c r="BL870" s="5"/>
      <c r="BM870" s="5" t="str">
        <f>IF(B870="","",IF(BH870="",1+(MAX(BM$2:BM869)),""))</f>
        <v/>
      </c>
      <c r="BN870" s="5" t="str">
        <f t="shared" si="162"/>
        <v/>
      </c>
      <c r="BO870" s="5" t="str">
        <f t="shared" si="163"/>
        <v/>
      </c>
      <c r="BP870" s="15" t="str">
        <f t="shared" si="164"/>
        <v/>
      </c>
      <c r="BQ870" s="29"/>
      <c r="BR870" s="16"/>
      <c r="BS870" s="5" t="str">
        <f t="shared" si="166"/>
        <v/>
      </c>
      <c r="BU870" s="5"/>
      <c r="BV870" s="5" t="str">
        <f t="shared" si="165"/>
        <v/>
      </c>
      <c r="BW870" s="5" t="str">
        <f>IF(I870="","",IFERROR(IF(VLOOKUP(I870,I$2:I869,1,0)=0,"",""),I870))</f>
        <v/>
      </c>
      <c r="BX870" s="25" t="str">
        <f>IF(BW870="","",(IFERROR(VLOOKUP(MID(BW870,1,1),$CO$2:CS$28,3,0),0)+IFERROR(VLOOKUP(MID(BW870,2,1),CO$2:CS$28,4,0),0)+IFERROR(VLOOKUP(MID(BW870,3,1),CO$2:CS$28,5,0),0)+(ROW(BW870)/1000000000000)))</f>
        <v/>
      </c>
      <c r="BY870" s="5"/>
      <c r="BZ870" s="5">
        <v>869</v>
      </c>
      <c r="CA870" s="5" t="str">
        <f>IFERROR(VLOOKUP(BZ870,BV$2:BW1946,2,0),"")</f>
        <v/>
      </c>
      <c r="CB870" s="5"/>
      <c r="CD870" s="5"/>
      <c r="CU870" s="5" t="e">
        <f>IF(REPORTE!AH$2="si",IF(F870=VALUE(REPORTE!C$11),IF(SUM(CU871:CU$1993),CONCATENATE(INT(B870),", "),INT(B870)),""),IF(F870=VALUE(REPORTE!C$10),IF(SUM(CU871:CU$1993),CONCATENATE(INT(B870),", "),INT(B870)),""))</f>
        <v>#VALUE!</v>
      </c>
      <c r="CY870" s="5"/>
      <c r="CZ870" s="5"/>
      <c r="DA870" s="5"/>
      <c r="DB870" s="5"/>
    </row>
    <row r="871" spans="1:106" x14ac:dyDescent="0.25">
      <c r="A871" s="4"/>
      <c r="B871" s="3"/>
      <c r="L871" s="4" t="str">
        <f>IFERROR(IF(VLOOKUP(I871,I$2:L870,4,0)=0,"",VLOOKUP(I871,I$2:L870,4,0)),"")</f>
        <v/>
      </c>
      <c r="M871" s="4" t="str">
        <f>IFERROR(IF(VLOOKUP(I871,I$2:M870,5,0)=0,"",VLOOKUP(I871,I$2:M870,5,0)),"")</f>
        <v/>
      </c>
      <c r="S871"/>
      <c r="AG871" s="3"/>
      <c r="AK871" s="127" t="str">
        <f t="shared" si="167"/>
        <v/>
      </c>
      <c r="AL871" s="2" t="str">
        <f>IFERROR(IF(INDEX(AL$1:AL870,MATCH(I871,I$1:I870,0),1)=0,"",INDEX(AL$1:AL870,MATCH(I871,I$1:I870,0),1)),"")</f>
        <v/>
      </c>
      <c r="AM871" s="2" t="str">
        <f>IFERROR(IF(INDEX(AM$1:AM870,MATCH(I871,I$1:I870,0),1)=0,"",INDEX(AM$1:AM870,MATCH(I871,I$1:I870,0),1)),"")</f>
        <v/>
      </c>
      <c r="AN871" s="2" t="str">
        <f>IFERROR(IF(INDEX(AN$1:AN870,MATCH(I871,I$1:I870,0),1)=0,"",INDEX(AN$1:AN870,MATCH(I871,I$1:I870,0),1)),"")</f>
        <v/>
      </c>
      <c r="BB871" s="4"/>
      <c r="BG871" s="5"/>
      <c r="BI871" s="4"/>
      <c r="BK871" s="5"/>
      <c r="BL871" s="5"/>
      <c r="BM871" s="5" t="str">
        <f>IF(B871="","",IF(BH871="",1+(MAX(BM$2:BM870)),""))</f>
        <v/>
      </c>
      <c r="BN871" s="5" t="str">
        <f t="shared" si="162"/>
        <v/>
      </c>
      <c r="BO871" s="5" t="str">
        <f t="shared" si="163"/>
        <v/>
      </c>
      <c r="BP871" s="15" t="str">
        <f t="shared" si="164"/>
        <v/>
      </c>
      <c r="BQ871" s="29"/>
      <c r="BR871" s="16"/>
      <c r="BS871" s="5" t="str">
        <f t="shared" si="166"/>
        <v/>
      </c>
      <c r="BU871" s="5"/>
      <c r="BV871" s="5" t="str">
        <f t="shared" si="165"/>
        <v/>
      </c>
      <c r="BW871" s="5" t="str">
        <f>IF(I871="","",IFERROR(IF(VLOOKUP(I871,I$2:I870,1,0)=0,"",""),I871))</f>
        <v/>
      </c>
      <c r="BX871" s="25" t="str">
        <f>IF(BW871="","",(IFERROR(VLOOKUP(MID(BW871,1,1),$CO$2:CS$28,3,0),0)+IFERROR(VLOOKUP(MID(BW871,2,1),CO$2:CS$28,4,0),0)+IFERROR(VLOOKUP(MID(BW871,3,1),CO$2:CS$28,5,0),0)+(ROW(BW871)/1000000000000)))</f>
        <v/>
      </c>
      <c r="BY871" s="5"/>
      <c r="BZ871" s="5">
        <v>870</v>
      </c>
      <c r="CA871" s="5" t="str">
        <f>IFERROR(VLOOKUP(BZ871,BV$2:BW1947,2,0),"")</f>
        <v/>
      </c>
      <c r="CB871" s="5"/>
      <c r="CD871" s="5"/>
      <c r="CU871" s="5" t="e">
        <f>IF(REPORTE!AH$2="si",IF(F871=VALUE(REPORTE!C$11),IF(SUM(CU872:CU$1993),CONCATENATE(INT(B871),", "),INT(B871)),""),IF(F871=VALUE(REPORTE!C$10),IF(SUM(CU872:CU$1993),CONCATENATE(INT(B871),", "),INT(B871)),""))</f>
        <v>#VALUE!</v>
      </c>
      <c r="CY871" s="5"/>
      <c r="CZ871" s="5"/>
      <c r="DA871" s="5"/>
      <c r="DB871" s="5"/>
    </row>
    <row r="872" spans="1:106" x14ac:dyDescent="0.25">
      <c r="A872" s="4"/>
      <c r="B872" s="3"/>
      <c r="L872" s="4" t="str">
        <f>IFERROR(IF(VLOOKUP(I872,I$2:L871,4,0)=0,"",VLOOKUP(I872,I$2:L871,4,0)),"")</f>
        <v/>
      </c>
      <c r="M872" s="4" t="str">
        <f>IFERROR(IF(VLOOKUP(I872,I$2:M871,5,0)=0,"",VLOOKUP(I872,I$2:M871,5,0)),"")</f>
        <v/>
      </c>
      <c r="S872"/>
      <c r="AG872" s="3"/>
      <c r="AK872" s="127" t="str">
        <f t="shared" si="167"/>
        <v/>
      </c>
      <c r="AL872" s="2" t="str">
        <f>IFERROR(IF(INDEX(AL$1:AL871,MATCH(I872,I$1:I871,0),1)=0,"",INDEX(AL$1:AL871,MATCH(I872,I$1:I871,0),1)),"")</f>
        <v/>
      </c>
      <c r="AM872" s="2" t="str">
        <f>IFERROR(IF(INDEX(AM$1:AM871,MATCH(I872,I$1:I871,0),1)=0,"",INDEX(AM$1:AM871,MATCH(I872,I$1:I871,0),1)),"")</f>
        <v/>
      </c>
      <c r="AN872" s="2" t="str">
        <f>IFERROR(IF(INDEX(AN$1:AN871,MATCH(I872,I$1:I871,0),1)=0,"",INDEX(AN$1:AN871,MATCH(I872,I$1:I871,0),1)),"")</f>
        <v/>
      </c>
      <c r="BB872" s="4"/>
      <c r="BG872" s="5"/>
      <c r="BI872" s="4"/>
      <c r="BK872" s="5"/>
      <c r="BL872" s="5"/>
      <c r="BM872" s="5" t="str">
        <f>IF(B872="","",IF(BH872="",1+(MAX(BM$2:BM871)),""))</f>
        <v/>
      </c>
      <c r="BN872" s="5" t="str">
        <f t="shared" si="162"/>
        <v/>
      </c>
      <c r="BO872" s="5" t="str">
        <f t="shared" si="163"/>
        <v/>
      </c>
      <c r="BP872" s="15" t="str">
        <f t="shared" si="164"/>
        <v/>
      </c>
      <c r="BQ872" s="29"/>
      <c r="BR872" s="16"/>
      <c r="BS872" s="5" t="str">
        <f t="shared" si="166"/>
        <v/>
      </c>
      <c r="BU872" s="5"/>
      <c r="BV872" s="5" t="str">
        <f t="shared" si="165"/>
        <v/>
      </c>
      <c r="BW872" s="5" t="str">
        <f>IF(I872="","",IFERROR(IF(VLOOKUP(I872,I$2:I871,1,0)=0,"",""),I872))</f>
        <v/>
      </c>
      <c r="BX872" s="25" t="str">
        <f>IF(BW872="","",(IFERROR(VLOOKUP(MID(BW872,1,1),$CO$2:CS$28,3,0),0)+IFERROR(VLOOKUP(MID(BW872,2,1),CO$2:CS$28,4,0),0)+IFERROR(VLOOKUP(MID(BW872,3,1),CO$2:CS$28,5,0),0)+(ROW(BW872)/1000000000000)))</f>
        <v/>
      </c>
      <c r="BY872" s="5"/>
      <c r="BZ872" s="5">
        <v>871</v>
      </c>
      <c r="CA872" s="5" t="str">
        <f>IFERROR(VLOOKUP(BZ872,BV$2:BW1948,2,0),"")</f>
        <v/>
      </c>
      <c r="CB872" s="5"/>
      <c r="CD872" s="5"/>
      <c r="CU872" s="5" t="e">
        <f>IF(REPORTE!AH$2="si",IF(F872=VALUE(REPORTE!C$11),IF(SUM(CU873:CU$1993),CONCATENATE(INT(B872),", "),INT(B872)),""),IF(F872=VALUE(REPORTE!C$10),IF(SUM(CU873:CU$1993),CONCATENATE(INT(B872),", "),INT(B872)),""))</f>
        <v>#VALUE!</v>
      </c>
      <c r="CY872" s="5"/>
      <c r="CZ872" s="5"/>
      <c r="DA872" s="5"/>
      <c r="DB872" s="5"/>
    </row>
    <row r="873" spans="1:106" x14ac:dyDescent="0.25">
      <c r="A873" s="4"/>
      <c r="B873" s="3"/>
      <c r="L873" s="4" t="str">
        <f>IFERROR(IF(VLOOKUP(I873,I$2:L872,4,0)=0,"",VLOOKUP(I873,I$2:L872,4,0)),"")</f>
        <v/>
      </c>
      <c r="M873" s="4" t="str">
        <f>IFERROR(IF(VLOOKUP(I873,I$2:M872,5,0)=0,"",VLOOKUP(I873,I$2:M872,5,0)),"")</f>
        <v/>
      </c>
      <c r="S873"/>
      <c r="AG873" s="3"/>
      <c r="AK873" s="127" t="str">
        <f t="shared" si="167"/>
        <v/>
      </c>
      <c r="AL873" s="2" t="str">
        <f>IFERROR(IF(INDEX(AL$1:AL872,MATCH(I873,I$1:I872,0),1)=0,"",INDEX(AL$1:AL872,MATCH(I873,I$1:I872,0),1)),"")</f>
        <v/>
      </c>
      <c r="AM873" s="2" t="str">
        <f>IFERROR(IF(INDEX(AM$1:AM872,MATCH(I873,I$1:I872,0),1)=0,"",INDEX(AM$1:AM872,MATCH(I873,I$1:I872,0),1)),"")</f>
        <v/>
      </c>
      <c r="AN873" s="2" t="str">
        <f>IFERROR(IF(INDEX(AN$1:AN872,MATCH(I873,I$1:I872,0),1)=0,"",INDEX(AN$1:AN872,MATCH(I873,I$1:I872,0),1)),"")</f>
        <v/>
      </c>
      <c r="BB873" s="4"/>
      <c r="BG873" s="5"/>
      <c r="BI873" s="4"/>
      <c r="BK873" s="5"/>
      <c r="BL873" s="5"/>
      <c r="BM873" s="5" t="str">
        <f>IF(B873="","",IF(BH873="",1+(MAX(BM$2:BM872)),""))</f>
        <v/>
      </c>
      <c r="BN873" s="5" t="str">
        <f t="shared" si="162"/>
        <v/>
      </c>
      <c r="BO873" s="5" t="str">
        <f t="shared" si="163"/>
        <v/>
      </c>
      <c r="BP873" s="15" t="str">
        <f t="shared" si="164"/>
        <v/>
      </c>
      <c r="BQ873" s="29"/>
      <c r="BR873" s="16"/>
      <c r="BS873" s="5" t="str">
        <f t="shared" si="166"/>
        <v/>
      </c>
      <c r="BU873" s="5"/>
      <c r="BV873" s="5" t="str">
        <f t="shared" si="165"/>
        <v/>
      </c>
      <c r="BW873" s="5" t="str">
        <f>IF(I873="","",IFERROR(IF(VLOOKUP(I873,I$2:I872,1,0)=0,"",""),I873))</f>
        <v/>
      </c>
      <c r="BX873" s="25" t="str">
        <f>IF(BW873="","",(IFERROR(VLOOKUP(MID(BW873,1,1),$CO$2:CS$28,3,0),0)+IFERROR(VLOOKUP(MID(BW873,2,1),CO$2:CS$28,4,0),0)+IFERROR(VLOOKUP(MID(BW873,3,1),CO$2:CS$28,5,0),0)+(ROW(BW873)/1000000000000)))</f>
        <v/>
      </c>
      <c r="BY873" s="5"/>
      <c r="BZ873" s="5">
        <v>872</v>
      </c>
      <c r="CA873" s="5" t="str">
        <f>IFERROR(VLOOKUP(BZ873,BV$2:BW1949,2,0),"")</f>
        <v/>
      </c>
      <c r="CB873" s="5"/>
      <c r="CD873" s="5"/>
      <c r="CU873" s="5" t="e">
        <f>IF(REPORTE!AH$2="si",IF(F873=VALUE(REPORTE!C$11),IF(SUM(CU874:CU$1993),CONCATENATE(INT(B873),", "),INT(B873)),""),IF(F873=VALUE(REPORTE!C$10),IF(SUM(CU874:CU$1993),CONCATENATE(INT(B873),", "),INT(B873)),""))</f>
        <v>#VALUE!</v>
      </c>
      <c r="CY873" s="5"/>
      <c r="CZ873" s="5"/>
      <c r="DA873" s="5"/>
      <c r="DB873" s="5"/>
    </row>
    <row r="874" spans="1:106" x14ac:dyDescent="0.25">
      <c r="A874" s="4"/>
      <c r="B874" s="3"/>
      <c r="L874" s="4" t="str">
        <f>IFERROR(IF(VLOOKUP(I874,I$2:L873,4,0)=0,"",VLOOKUP(I874,I$2:L873,4,0)),"")</f>
        <v/>
      </c>
      <c r="M874" s="4" t="str">
        <f>IFERROR(IF(VLOOKUP(I874,I$2:M873,5,0)=0,"",VLOOKUP(I874,I$2:M873,5,0)),"")</f>
        <v/>
      </c>
      <c r="S874"/>
      <c r="AG874" s="3"/>
      <c r="AK874" s="127" t="str">
        <f t="shared" si="167"/>
        <v/>
      </c>
      <c r="AL874" s="2" t="str">
        <f>IFERROR(IF(INDEX(AL$1:AL873,MATCH(I874,I$1:I873,0),1)=0,"",INDEX(AL$1:AL873,MATCH(I874,I$1:I873,0),1)),"")</f>
        <v/>
      </c>
      <c r="AM874" s="2" t="str">
        <f>IFERROR(IF(INDEX(AM$1:AM873,MATCH(I874,I$1:I873,0),1)=0,"",INDEX(AM$1:AM873,MATCH(I874,I$1:I873,0),1)),"")</f>
        <v/>
      </c>
      <c r="AN874" s="2" t="str">
        <f>IFERROR(IF(INDEX(AN$1:AN873,MATCH(I874,I$1:I873,0),1)=0,"",INDEX(AN$1:AN873,MATCH(I874,I$1:I873,0),1)),"")</f>
        <v/>
      </c>
      <c r="BB874" s="4"/>
      <c r="BG874" s="5"/>
      <c r="BI874" s="4"/>
      <c r="BK874" s="5"/>
      <c r="BL874" s="5"/>
      <c r="BM874" s="5" t="str">
        <f>IF(B874="","",IF(BH874="",1+(MAX(BM$2:BM873)),""))</f>
        <v/>
      </c>
      <c r="BN874" s="5" t="str">
        <f t="shared" si="162"/>
        <v/>
      </c>
      <c r="BO874" s="5" t="str">
        <f t="shared" si="163"/>
        <v/>
      </c>
      <c r="BP874" s="15" t="str">
        <f t="shared" si="164"/>
        <v/>
      </c>
      <c r="BQ874" s="29"/>
      <c r="BR874" s="16"/>
      <c r="BS874" s="5" t="str">
        <f t="shared" si="166"/>
        <v/>
      </c>
      <c r="BU874" s="5"/>
      <c r="BV874" s="5" t="str">
        <f t="shared" si="165"/>
        <v/>
      </c>
      <c r="BW874" s="5" t="str">
        <f>IF(I874="","",IFERROR(IF(VLOOKUP(I874,I$2:I873,1,0)=0,"",""),I874))</f>
        <v/>
      </c>
      <c r="BX874" s="25" t="str">
        <f>IF(BW874="","",(IFERROR(VLOOKUP(MID(BW874,1,1),$CO$2:CS$28,3,0),0)+IFERROR(VLOOKUP(MID(BW874,2,1),CO$2:CS$28,4,0),0)+IFERROR(VLOOKUP(MID(BW874,3,1),CO$2:CS$28,5,0),0)+(ROW(BW874)/1000000000000)))</f>
        <v/>
      </c>
      <c r="BY874" s="5"/>
      <c r="BZ874" s="5">
        <v>873</v>
      </c>
      <c r="CA874" s="5" t="str">
        <f>IFERROR(VLOOKUP(BZ874,BV$2:BW1950,2,0),"")</f>
        <v/>
      </c>
      <c r="CB874" s="5"/>
      <c r="CD874" s="5"/>
      <c r="CU874" s="5" t="e">
        <f>IF(REPORTE!AH$2="si",IF(F874=VALUE(REPORTE!C$11),IF(SUM(CU875:CU$1993),CONCATENATE(INT(B874),", "),INT(B874)),""),IF(F874=VALUE(REPORTE!C$10),IF(SUM(CU875:CU$1993),CONCATENATE(INT(B874),", "),INT(B874)),""))</f>
        <v>#VALUE!</v>
      </c>
      <c r="CY874" s="5"/>
      <c r="CZ874" s="5"/>
      <c r="DA874" s="5"/>
      <c r="DB874" s="5"/>
    </row>
    <row r="875" spans="1:106" x14ac:dyDescent="0.25">
      <c r="A875" s="4"/>
      <c r="B875" s="3"/>
      <c r="L875" s="4" t="str">
        <f>IFERROR(IF(VLOOKUP(I875,I$2:L874,4,0)=0,"",VLOOKUP(I875,I$2:L874,4,0)),"")</f>
        <v/>
      </c>
      <c r="M875" s="4" t="str">
        <f>IFERROR(IF(VLOOKUP(I875,I$2:M874,5,0)=0,"",VLOOKUP(I875,I$2:M874,5,0)),"")</f>
        <v/>
      </c>
      <c r="S875"/>
      <c r="AG875" s="3"/>
      <c r="AK875" s="127" t="str">
        <f t="shared" si="167"/>
        <v/>
      </c>
      <c r="AL875" s="2" t="str">
        <f>IFERROR(IF(INDEX(AL$1:AL874,MATCH(I875,I$1:I874,0),1)=0,"",INDEX(AL$1:AL874,MATCH(I875,I$1:I874,0),1)),"")</f>
        <v/>
      </c>
      <c r="AM875" s="2" t="str">
        <f>IFERROR(IF(INDEX(AM$1:AM874,MATCH(I875,I$1:I874,0),1)=0,"",INDEX(AM$1:AM874,MATCH(I875,I$1:I874,0),1)),"")</f>
        <v/>
      </c>
      <c r="AN875" s="2" t="str">
        <f>IFERROR(IF(INDEX(AN$1:AN874,MATCH(I875,I$1:I874,0),1)=0,"",INDEX(AN$1:AN874,MATCH(I875,I$1:I874,0),1)),"")</f>
        <v/>
      </c>
      <c r="BB875" s="4"/>
      <c r="BG875" s="5"/>
      <c r="BI875" s="4"/>
      <c r="BK875" s="5"/>
      <c r="BL875" s="5"/>
      <c r="BM875" s="5" t="str">
        <f>IF(B875="","",IF(BH875="",1+(MAX(BM$2:BM874)),""))</f>
        <v/>
      </c>
      <c r="BN875" s="5" t="str">
        <f t="shared" si="162"/>
        <v/>
      </c>
      <c r="BO875" s="5" t="str">
        <f t="shared" si="163"/>
        <v/>
      </c>
      <c r="BP875" s="15" t="str">
        <f t="shared" si="164"/>
        <v/>
      </c>
      <c r="BQ875" s="29"/>
      <c r="BR875" s="16"/>
      <c r="BS875" s="5" t="str">
        <f t="shared" si="166"/>
        <v/>
      </c>
      <c r="BU875" s="5"/>
      <c r="BV875" s="5" t="str">
        <f t="shared" si="165"/>
        <v/>
      </c>
      <c r="BW875" s="5" t="str">
        <f>IF(I875="","",IFERROR(IF(VLOOKUP(I875,I$2:I874,1,0)=0,"",""),I875))</f>
        <v/>
      </c>
      <c r="BX875" s="25" t="str">
        <f>IF(BW875="","",(IFERROR(VLOOKUP(MID(BW875,1,1),$CO$2:CS$28,3,0),0)+IFERROR(VLOOKUP(MID(BW875,2,1),CO$2:CS$28,4,0),0)+IFERROR(VLOOKUP(MID(BW875,3,1),CO$2:CS$28,5,0),0)+(ROW(BW875)/1000000000000)))</f>
        <v/>
      </c>
      <c r="BY875" s="5"/>
      <c r="BZ875" s="5">
        <v>874</v>
      </c>
      <c r="CA875" s="5" t="str">
        <f>IFERROR(VLOOKUP(BZ875,BV$2:BW1951,2,0),"")</f>
        <v/>
      </c>
      <c r="CB875" s="5"/>
      <c r="CD875" s="5"/>
      <c r="CU875" s="5" t="e">
        <f>IF(REPORTE!AH$2="si",IF(F875=VALUE(REPORTE!C$11),IF(SUM(CU876:CU$1993),CONCATENATE(INT(B875),", "),INT(B875)),""),IF(F875=VALUE(REPORTE!C$10),IF(SUM(CU876:CU$1993),CONCATENATE(INT(B875),", "),INT(B875)),""))</f>
        <v>#VALUE!</v>
      </c>
      <c r="CY875" s="5"/>
      <c r="CZ875" s="5"/>
      <c r="DA875" s="5"/>
      <c r="DB875" s="5"/>
    </row>
    <row r="876" spans="1:106" x14ac:dyDescent="0.25">
      <c r="A876" s="4"/>
      <c r="B876" s="3"/>
      <c r="L876" s="4" t="str">
        <f>IFERROR(IF(VLOOKUP(I876,I$2:L875,4,0)=0,"",VLOOKUP(I876,I$2:L875,4,0)),"")</f>
        <v/>
      </c>
      <c r="M876" s="4" t="str">
        <f>IFERROR(IF(VLOOKUP(I876,I$2:M875,5,0)=0,"",VLOOKUP(I876,I$2:M875,5,0)),"")</f>
        <v/>
      </c>
      <c r="S876"/>
      <c r="AG876" s="3"/>
      <c r="AK876" s="127" t="str">
        <f t="shared" si="167"/>
        <v/>
      </c>
      <c r="AL876" s="2" t="str">
        <f>IFERROR(IF(INDEX(AL$1:AL875,MATCH(I876,I$1:I875,0),1)=0,"",INDEX(AL$1:AL875,MATCH(I876,I$1:I875,0),1)),"")</f>
        <v/>
      </c>
      <c r="AM876" s="2" t="str">
        <f>IFERROR(IF(INDEX(AM$1:AM875,MATCH(I876,I$1:I875,0),1)=0,"",INDEX(AM$1:AM875,MATCH(I876,I$1:I875,0),1)),"")</f>
        <v/>
      </c>
      <c r="AN876" s="2" t="str">
        <f>IFERROR(IF(INDEX(AN$1:AN875,MATCH(I876,I$1:I875,0),1)=0,"",INDEX(AN$1:AN875,MATCH(I876,I$1:I875,0),1)),"")</f>
        <v/>
      </c>
      <c r="BB876" s="4"/>
      <c r="BG876" s="5"/>
      <c r="BI876" s="4"/>
      <c r="BK876" s="5"/>
      <c r="BL876" s="5"/>
      <c r="BM876" s="5" t="str">
        <f>IF(B876="","",IF(BH876="",1+(MAX(BM$2:BM875)),""))</f>
        <v/>
      </c>
      <c r="BN876" s="5" t="str">
        <f t="shared" si="162"/>
        <v/>
      </c>
      <c r="BO876" s="5" t="str">
        <f t="shared" si="163"/>
        <v/>
      </c>
      <c r="BP876" s="15" t="str">
        <f t="shared" si="164"/>
        <v/>
      </c>
      <c r="BQ876" s="29"/>
      <c r="BR876" s="16"/>
      <c r="BS876" s="5" t="str">
        <f t="shared" si="166"/>
        <v/>
      </c>
      <c r="BU876" s="5"/>
      <c r="BV876" s="5" t="str">
        <f t="shared" si="165"/>
        <v/>
      </c>
      <c r="BW876" s="5" t="str">
        <f>IF(I876="","",IFERROR(IF(VLOOKUP(I876,I$2:I875,1,0)=0,"",""),I876))</f>
        <v/>
      </c>
      <c r="BX876" s="25" t="str">
        <f>IF(BW876="","",(IFERROR(VLOOKUP(MID(BW876,1,1),$CO$2:CS$28,3,0),0)+IFERROR(VLOOKUP(MID(BW876,2,1),CO$2:CS$28,4,0),0)+IFERROR(VLOOKUP(MID(BW876,3,1),CO$2:CS$28,5,0),0)+(ROW(BW876)/1000000000000)))</f>
        <v/>
      </c>
      <c r="BY876" s="5"/>
      <c r="BZ876" s="5">
        <v>875</v>
      </c>
      <c r="CA876" s="5" t="str">
        <f>IFERROR(VLOOKUP(BZ876,BV$2:BW1952,2,0),"")</f>
        <v/>
      </c>
      <c r="CB876" s="5"/>
      <c r="CD876" s="5"/>
      <c r="CU876" s="5" t="e">
        <f>IF(REPORTE!AH$2="si",IF(F876=VALUE(REPORTE!C$11),IF(SUM(CU877:CU$1993),CONCATENATE(INT(B876),", "),INT(B876)),""),IF(F876=VALUE(REPORTE!C$10),IF(SUM(CU877:CU$1993),CONCATENATE(INT(B876),", "),INT(B876)),""))</f>
        <v>#VALUE!</v>
      </c>
      <c r="CY876" s="5"/>
      <c r="CZ876" s="5"/>
      <c r="DA876" s="5"/>
      <c r="DB876" s="5"/>
    </row>
    <row r="877" spans="1:106" x14ac:dyDescent="0.25">
      <c r="A877" s="4"/>
      <c r="B877" s="3"/>
      <c r="L877" s="4" t="str">
        <f>IFERROR(IF(VLOOKUP(I877,I$2:L876,4,0)=0,"",VLOOKUP(I877,I$2:L876,4,0)),"")</f>
        <v/>
      </c>
      <c r="M877" s="4" t="str">
        <f>IFERROR(IF(VLOOKUP(I877,I$2:M876,5,0)=0,"",VLOOKUP(I877,I$2:M876,5,0)),"")</f>
        <v/>
      </c>
      <c r="S877"/>
      <c r="AG877" s="3"/>
      <c r="AK877" s="127" t="str">
        <f t="shared" si="167"/>
        <v/>
      </c>
      <c r="AL877" s="2" t="str">
        <f>IFERROR(IF(INDEX(AL$1:AL876,MATCH(I877,I$1:I876,0),1)=0,"",INDEX(AL$1:AL876,MATCH(I877,I$1:I876,0),1)),"")</f>
        <v/>
      </c>
      <c r="AM877" s="2" t="str">
        <f>IFERROR(IF(INDEX(AM$1:AM876,MATCH(I877,I$1:I876,0),1)=0,"",INDEX(AM$1:AM876,MATCH(I877,I$1:I876,0),1)),"")</f>
        <v/>
      </c>
      <c r="AN877" s="2" t="str">
        <f>IFERROR(IF(INDEX(AN$1:AN876,MATCH(I877,I$1:I876,0),1)=0,"",INDEX(AN$1:AN876,MATCH(I877,I$1:I876,0),1)),"")</f>
        <v/>
      </c>
      <c r="BB877" s="4"/>
      <c r="BG877" s="5"/>
      <c r="BI877" s="4"/>
      <c r="BK877" s="5"/>
      <c r="BL877" s="5"/>
      <c r="BM877" s="5" t="str">
        <f>IF(B877="","",IF(BH877="",1+(MAX(BM$2:BM876)),""))</f>
        <v/>
      </c>
      <c r="BN877" s="5" t="str">
        <f t="shared" si="162"/>
        <v/>
      </c>
      <c r="BO877" s="5" t="str">
        <f t="shared" si="163"/>
        <v/>
      </c>
      <c r="BP877" s="15" t="str">
        <f t="shared" si="164"/>
        <v/>
      </c>
      <c r="BQ877" s="29"/>
      <c r="BR877" s="16"/>
      <c r="BS877" s="5" t="str">
        <f t="shared" si="166"/>
        <v/>
      </c>
      <c r="BU877" s="5"/>
      <c r="BV877" s="5" t="str">
        <f t="shared" si="165"/>
        <v/>
      </c>
      <c r="BW877" s="5" t="str">
        <f>IF(I877="","",IFERROR(IF(VLOOKUP(I877,I$2:I876,1,0)=0,"",""),I877))</f>
        <v/>
      </c>
      <c r="BX877" s="25" t="str">
        <f>IF(BW877="","",(IFERROR(VLOOKUP(MID(BW877,1,1),$CO$2:CS$28,3,0),0)+IFERROR(VLOOKUP(MID(BW877,2,1),CO$2:CS$28,4,0),0)+IFERROR(VLOOKUP(MID(BW877,3,1),CO$2:CS$28,5,0),0)+(ROW(BW877)/1000000000000)))</f>
        <v/>
      </c>
      <c r="BY877" s="5"/>
      <c r="BZ877" s="5">
        <v>876</v>
      </c>
      <c r="CA877" s="5" t="str">
        <f>IFERROR(VLOOKUP(BZ877,BV$2:BW1953,2,0),"")</f>
        <v/>
      </c>
      <c r="CB877" s="5"/>
      <c r="CD877" s="5"/>
      <c r="CU877" s="5" t="e">
        <f>IF(REPORTE!AH$2="si",IF(F877=VALUE(REPORTE!C$11),IF(SUM(CU878:CU$1993),CONCATENATE(INT(B877),", "),INT(B877)),""),IF(F877=VALUE(REPORTE!C$10),IF(SUM(CU878:CU$1993),CONCATENATE(INT(B877),", "),INT(B877)),""))</f>
        <v>#VALUE!</v>
      </c>
      <c r="CY877" s="5"/>
      <c r="CZ877" s="5"/>
      <c r="DA877" s="5"/>
      <c r="DB877" s="5"/>
    </row>
    <row r="878" spans="1:106" x14ac:dyDescent="0.25">
      <c r="A878" s="4"/>
      <c r="B878" s="3"/>
      <c r="L878" s="4" t="str">
        <f>IFERROR(IF(VLOOKUP(I878,I$2:L877,4,0)=0,"",VLOOKUP(I878,I$2:L877,4,0)),"")</f>
        <v/>
      </c>
      <c r="M878" s="4" t="str">
        <f>IFERROR(IF(VLOOKUP(I878,I$2:M877,5,0)=0,"",VLOOKUP(I878,I$2:M877,5,0)),"")</f>
        <v/>
      </c>
      <c r="S878"/>
      <c r="AG878" s="3"/>
      <c r="AK878" s="127" t="str">
        <f t="shared" si="167"/>
        <v/>
      </c>
      <c r="AL878" s="2" t="str">
        <f>IFERROR(IF(INDEX(AL$1:AL877,MATCH(I878,I$1:I877,0),1)=0,"",INDEX(AL$1:AL877,MATCH(I878,I$1:I877,0),1)),"")</f>
        <v/>
      </c>
      <c r="AM878" s="2" t="str">
        <f>IFERROR(IF(INDEX(AM$1:AM877,MATCH(I878,I$1:I877,0),1)=0,"",INDEX(AM$1:AM877,MATCH(I878,I$1:I877,0),1)),"")</f>
        <v/>
      </c>
      <c r="AN878" s="2" t="str">
        <f>IFERROR(IF(INDEX(AN$1:AN877,MATCH(I878,I$1:I877,0),1)=0,"",INDEX(AN$1:AN877,MATCH(I878,I$1:I877,0),1)),"")</f>
        <v/>
      </c>
      <c r="BB878" s="4"/>
      <c r="BG878" s="5"/>
      <c r="BI878" s="4"/>
      <c r="BK878" s="5"/>
      <c r="BL878" s="5"/>
      <c r="BM878" s="5" t="str">
        <f>IF(B878="","",IF(BH878="",1+(MAX(BM$2:BM877)),""))</f>
        <v/>
      </c>
      <c r="BN878" s="5" t="str">
        <f t="shared" si="162"/>
        <v/>
      </c>
      <c r="BO878" s="5" t="str">
        <f t="shared" si="163"/>
        <v/>
      </c>
      <c r="BP878" s="15" t="str">
        <f t="shared" si="164"/>
        <v/>
      </c>
      <c r="BQ878" s="29"/>
      <c r="BR878" s="16"/>
      <c r="BS878" s="5" t="str">
        <f t="shared" si="166"/>
        <v/>
      </c>
      <c r="BU878" s="5"/>
      <c r="BV878" s="5" t="str">
        <f t="shared" si="165"/>
        <v/>
      </c>
      <c r="BW878" s="5" t="str">
        <f>IF(I878="","",IFERROR(IF(VLOOKUP(I878,I$2:I877,1,0)=0,"",""),I878))</f>
        <v/>
      </c>
      <c r="BX878" s="25" t="str">
        <f>IF(BW878="","",(IFERROR(VLOOKUP(MID(BW878,1,1),$CO$2:CS$28,3,0),0)+IFERROR(VLOOKUP(MID(BW878,2,1),CO$2:CS$28,4,0),0)+IFERROR(VLOOKUP(MID(BW878,3,1),CO$2:CS$28,5,0),0)+(ROW(BW878)/1000000000000)))</f>
        <v/>
      </c>
      <c r="BY878" s="5"/>
      <c r="BZ878" s="5">
        <v>877</v>
      </c>
      <c r="CA878" s="5" t="str">
        <f>IFERROR(VLOOKUP(BZ878,BV$2:BW1954,2,0),"")</f>
        <v/>
      </c>
      <c r="CB878" s="5"/>
      <c r="CD878" s="5"/>
      <c r="CU878" s="5" t="e">
        <f>IF(REPORTE!AH$2="si",IF(F878=VALUE(REPORTE!C$11),IF(SUM(CU879:CU$1993),CONCATENATE(INT(B878),", "),INT(B878)),""),IF(F878=VALUE(REPORTE!C$10),IF(SUM(CU879:CU$1993),CONCATENATE(INT(B878),", "),INT(B878)),""))</f>
        <v>#VALUE!</v>
      </c>
      <c r="CY878" s="5"/>
      <c r="CZ878" s="5"/>
      <c r="DA878" s="5"/>
      <c r="DB878" s="5"/>
    </row>
    <row r="879" spans="1:106" x14ac:dyDescent="0.25">
      <c r="A879" s="4"/>
      <c r="B879" s="3"/>
      <c r="L879" s="4" t="str">
        <f>IFERROR(IF(VLOOKUP(I879,I$2:L878,4,0)=0,"",VLOOKUP(I879,I$2:L878,4,0)),"")</f>
        <v/>
      </c>
      <c r="M879" s="4" t="str">
        <f>IFERROR(IF(VLOOKUP(I879,I$2:M878,5,0)=0,"",VLOOKUP(I879,I$2:M878,5,0)),"")</f>
        <v/>
      </c>
      <c r="S879"/>
      <c r="AG879" s="3"/>
      <c r="AK879" s="127" t="str">
        <f t="shared" si="167"/>
        <v/>
      </c>
      <c r="AL879" s="2" t="str">
        <f>IFERROR(IF(INDEX(AL$1:AL878,MATCH(I879,I$1:I878,0),1)=0,"",INDEX(AL$1:AL878,MATCH(I879,I$1:I878,0),1)),"")</f>
        <v/>
      </c>
      <c r="AM879" s="2" t="str">
        <f>IFERROR(IF(INDEX(AM$1:AM878,MATCH(I879,I$1:I878,0),1)=0,"",INDEX(AM$1:AM878,MATCH(I879,I$1:I878,0),1)),"")</f>
        <v/>
      </c>
      <c r="AN879" s="2" t="str">
        <f>IFERROR(IF(INDEX(AN$1:AN878,MATCH(I879,I$1:I878,0),1)=0,"",INDEX(AN$1:AN878,MATCH(I879,I$1:I878,0),1)),"")</f>
        <v/>
      </c>
      <c r="BB879" s="4"/>
      <c r="BG879" s="5"/>
      <c r="BI879" s="4"/>
      <c r="BK879" s="5"/>
      <c r="BL879" s="5"/>
      <c r="BM879" s="5" t="str">
        <f>IF(B879="","",IF(BH879="",1+(MAX(BM$2:BM878)),""))</f>
        <v/>
      </c>
      <c r="BN879" s="5" t="str">
        <f t="shared" si="162"/>
        <v/>
      </c>
      <c r="BO879" s="5" t="str">
        <f t="shared" si="163"/>
        <v/>
      </c>
      <c r="BP879" s="15" t="str">
        <f t="shared" si="164"/>
        <v/>
      </c>
      <c r="BQ879" s="29"/>
      <c r="BR879" s="16"/>
      <c r="BS879" s="5" t="str">
        <f t="shared" si="166"/>
        <v/>
      </c>
      <c r="BU879" s="5"/>
      <c r="BV879" s="5" t="str">
        <f t="shared" si="165"/>
        <v/>
      </c>
      <c r="BW879" s="5" t="str">
        <f>IF(I879="","",IFERROR(IF(VLOOKUP(I879,I$2:I878,1,0)=0,"",""),I879))</f>
        <v/>
      </c>
      <c r="BX879" s="25" t="str">
        <f>IF(BW879="","",(IFERROR(VLOOKUP(MID(BW879,1,1),$CO$2:CS$28,3,0),0)+IFERROR(VLOOKUP(MID(BW879,2,1),CO$2:CS$28,4,0),0)+IFERROR(VLOOKUP(MID(BW879,3,1),CO$2:CS$28,5,0),0)+(ROW(BW879)/1000000000000)))</f>
        <v/>
      </c>
      <c r="BY879" s="5"/>
      <c r="BZ879" s="5">
        <v>878</v>
      </c>
      <c r="CA879" s="5" t="str">
        <f>IFERROR(VLOOKUP(BZ879,BV$2:BW1955,2,0),"")</f>
        <v/>
      </c>
      <c r="CB879" s="5"/>
      <c r="CD879" s="5"/>
      <c r="CU879" s="5" t="e">
        <f>IF(REPORTE!AH$2="si",IF(F879=VALUE(REPORTE!C$11),IF(SUM(CU880:CU$1993),CONCATENATE(INT(B879),", "),INT(B879)),""),IF(F879=VALUE(REPORTE!C$10),IF(SUM(CU880:CU$1993),CONCATENATE(INT(B879),", "),INT(B879)),""))</f>
        <v>#VALUE!</v>
      </c>
      <c r="CY879" s="5"/>
      <c r="CZ879" s="5"/>
      <c r="DA879" s="5"/>
      <c r="DB879" s="5"/>
    </row>
    <row r="880" spans="1:106" x14ac:dyDescent="0.25">
      <c r="A880" s="4"/>
      <c r="B880" s="3"/>
      <c r="L880" s="4" t="str">
        <f>IFERROR(IF(VLOOKUP(I880,I$2:L879,4,0)=0,"",VLOOKUP(I880,I$2:L879,4,0)),"")</f>
        <v/>
      </c>
      <c r="M880" s="4" t="str">
        <f>IFERROR(IF(VLOOKUP(I880,I$2:M879,5,0)=0,"",VLOOKUP(I880,I$2:M879,5,0)),"")</f>
        <v/>
      </c>
      <c r="S880"/>
      <c r="AG880" s="3"/>
      <c r="AK880" s="127" t="str">
        <f t="shared" si="167"/>
        <v/>
      </c>
      <c r="AL880" s="2" t="str">
        <f>IFERROR(IF(INDEX(AL$1:AL879,MATCH(I880,I$1:I879,0),1)=0,"",INDEX(AL$1:AL879,MATCH(I880,I$1:I879,0),1)),"")</f>
        <v/>
      </c>
      <c r="AM880" s="2" t="str">
        <f>IFERROR(IF(INDEX(AM$1:AM879,MATCH(I880,I$1:I879,0),1)=0,"",INDEX(AM$1:AM879,MATCH(I880,I$1:I879,0),1)),"")</f>
        <v/>
      </c>
      <c r="AN880" s="2" t="str">
        <f>IFERROR(IF(INDEX(AN$1:AN879,MATCH(I880,I$1:I879,0),1)=0,"",INDEX(AN$1:AN879,MATCH(I880,I$1:I879,0),1)),"")</f>
        <v/>
      </c>
      <c r="BB880" s="4"/>
      <c r="BG880" s="5"/>
      <c r="BI880" s="4"/>
      <c r="BK880" s="5"/>
      <c r="BL880" s="5"/>
      <c r="BM880" s="5" t="str">
        <f>IF(B880="","",IF(BH880="",1+(MAX(BM$2:BM879)),""))</f>
        <v/>
      </c>
      <c r="BN880" s="5" t="str">
        <f t="shared" si="162"/>
        <v/>
      </c>
      <c r="BO880" s="5" t="str">
        <f t="shared" si="163"/>
        <v/>
      </c>
      <c r="BP880" s="15" t="str">
        <f t="shared" si="164"/>
        <v/>
      </c>
      <c r="BQ880" s="29"/>
      <c r="BR880" s="16"/>
      <c r="BS880" s="5" t="str">
        <f t="shared" si="166"/>
        <v/>
      </c>
      <c r="BU880" s="5"/>
      <c r="BV880" s="5" t="str">
        <f t="shared" si="165"/>
        <v/>
      </c>
      <c r="BW880" s="5" t="str">
        <f>IF(I880="","",IFERROR(IF(VLOOKUP(I880,I$2:I879,1,0)=0,"",""),I880))</f>
        <v/>
      </c>
      <c r="BX880" s="25" t="str">
        <f>IF(BW880="","",(IFERROR(VLOOKUP(MID(BW880,1,1),$CO$2:CS$28,3,0),0)+IFERROR(VLOOKUP(MID(BW880,2,1),CO$2:CS$28,4,0),0)+IFERROR(VLOOKUP(MID(BW880,3,1),CO$2:CS$28,5,0),0)+(ROW(BW880)/1000000000000)))</f>
        <v/>
      </c>
      <c r="BY880" s="5"/>
      <c r="BZ880" s="5">
        <v>879</v>
      </c>
      <c r="CA880" s="5" t="str">
        <f>IFERROR(VLOOKUP(BZ880,BV$2:BW1956,2,0),"")</f>
        <v/>
      </c>
      <c r="CB880" s="5"/>
      <c r="CD880" s="5"/>
      <c r="CU880" s="5" t="e">
        <f>IF(REPORTE!AH$2="si",IF(F880=VALUE(REPORTE!C$11),IF(SUM(CU881:CU$1993),CONCATENATE(INT(B880),", "),INT(B880)),""),IF(F880=VALUE(REPORTE!C$10),IF(SUM(CU881:CU$1993),CONCATENATE(INT(B880),", "),INT(B880)),""))</f>
        <v>#VALUE!</v>
      </c>
      <c r="CY880" s="5"/>
      <c r="CZ880" s="5"/>
      <c r="DA880" s="5"/>
      <c r="DB880" s="5"/>
    </row>
    <row r="881" spans="1:106" x14ac:dyDescent="0.25">
      <c r="A881" s="4"/>
      <c r="B881" s="3"/>
      <c r="L881" s="4" t="str">
        <f>IFERROR(IF(VLOOKUP(I881,I$2:L880,4,0)=0,"",VLOOKUP(I881,I$2:L880,4,0)),"")</f>
        <v/>
      </c>
      <c r="M881" s="4" t="str">
        <f>IFERROR(IF(VLOOKUP(I881,I$2:M880,5,0)=0,"",VLOOKUP(I881,I$2:M880,5,0)),"")</f>
        <v/>
      </c>
      <c r="S881"/>
      <c r="AG881" s="3"/>
      <c r="AK881" s="127" t="str">
        <f t="shared" si="167"/>
        <v/>
      </c>
      <c r="AL881" s="2" t="str">
        <f>IFERROR(IF(INDEX(AL$1:AL880,MATCH(I881,I$1:I880,0),1)=0,"",INDEX(AL$1:AL880,MATCH(I881,I$1:I880,0),1)),"")</f>
        <v/>
      </c>
      <c r="AM881" s="2" t="str">
        <f>IFERROR(IF(INDEX(AM$1:AM880,MATCH(I881,I$1:I880,0),1)=0,"",INDEX(AM$1:AM880,MATCH(I881,I$1:I880,0),1)),"")</f>
        <v/>
      </c>
      <c r="AN881" s="2" t="str">
        <f>IFERROR(IF(INDEX(AN$1:AN880,MATCH(I881,I$1:I880,0),1)=0,"",INDEX(AN$1:AN880,MATCH(I881,I$1:I880,0),1)),"")</f>
        <v/>
      </c>
      <c r="BB881" s="4"/>
      <c r="BG881" s="5"/>
      <c r="BI881" s="4"/>
      <c r="BK881" s="5"/>
      <c r="BL881" s="5"/>
      <c r="BM881" s="5" t="str">
        <f>IF(B881="","",IF(BH881="",1+(MAX(BM$2:BM880)),""))</f>
        <v/>
      </c>
      <c r="BN881" s="5" t="str">
        <f t="shared" si="162"/>
        <v/>
      </c>
      <c r="BO881" s="5" t="str">
        <f t="shared" si="163"/>
        <v/>
      </c>
      <c r="BP881" s="15" t="str">
        <f t="shared" si="164"/>
        <v/>
      </c>
      <c r="BQ881" s="29"/>
      <c r="BR881" s="16"/>
      <c r="BS881" s="5" t="str">
        <f t="shared" si="166"/>
        <v/>
      </c>
      <c r="BU881" s="5"/>
      <c r="BV881" s="5" t="str">
        <f t="shared" si="165"/>
        <v/>
      </c>
      <c r="BW881" s="5" t="str">
        <f>IF(I881="","",IFERROR(IF(VLOOKUP(I881,I$2:I880,1,0)=0,"",""),I881))</f>
        <v/>
      </c>
      <c r="BX881" s="25" t="str">
        <f>IF(BW881="","",(IFERROR(VLOOKUP(MID(BW881,1,1),$CO$2:CS$28,3,0),0)+IFERROR(VLOOKUP(MID(BW881,2,1),CO$2:CS$28,4,0),0)+IFERROR(VLOOKUP(MID(BW881,3,1),CO$2:CS$28,5,0),0)+(ROW(BW881)/1000000000000)))</f>
        <v/>
      </c>
      <c r="BY881" s="5"/>
      <c r="BZ881" s="5">
        <v>880</v>
      </c>
      <c r="CA881" s="5" t="str">
        <f>IFERROR(VLOOKUP(BZ881,BV$2:BW1957,2,0),"")</f>
        <v/>
      </c>
      <c r="CB881" s="5"/>
      <c r="CD881" s="5"/>
      <c r="CU881" s="5" t="e">
        <f>IF(REPORTE!AH$2="si",IF(F881=VALUE(REPORTE!C$11),IF(SUM(CU882:CU$1993),CONCATENATE(INT(B881),", "),INT(B881)),""),IF(F881=VALUE(REPORTE!C$10),IF(SUM(CU882:CU$1993),CONCATENATE(INT(B881),", "),INT(B881)),""))</f>
        <v>#VALUE!</v>
      </c>
      <c r="CY881" s="5"/>
      <c r="CZ881" s="5"/>
      <c r="DA881" s="5"/>
      <c r="DB881" s="5"/>
    </row>
    <row r="882" spans="1:106" x14ac:dyDescent="0.25">
      <c r="A882" s="4"/>
      <c r="B882" s="3"/>
      <c r="L882" s="4" t="str">
        <f>IFERROR(IF(VLOOKUP(I882,I$2:L881,4,0)=0,"",VLOOKUP(I882,I$2:L881,4,0)),"")</f>
        <v/>
      </c>
      <c r="M882" s="4" t="str">
        <f>IFERROR(IF(VLOOKUP(I882,I$2:M881,5,0)=0,"",VLOOKUP(I882,I$2:M881,5,0)),"")</f>
        <v/>
      </c>
      <c r="S882"/>
      <c r="AG882" s="3"/>
      <c r="AK882" s="127" t="str">
        <f t="shared" si="167"/>
        <v/>
      </c>
      <c r="AL882" s="2" t="str">
        <f>IFERROR(IF(INDEX(AL$1:AL881,MATCH(I882,I$1:I881,0),1)=0,"",INDEX(AL$1:AL881,MATCH(I882,I$1:I881,0),1)),"")</f>
        <v/>
      </c>
      <c r="AM882" s="2" t="str">
        <f>IFERROR(IF(INDEX(AM$1:AM881,MATCH(I882,I$1:I881,0),1)=0,"",INDEX(AM$1:AM881,MATCH(I882,I$1:I881,0),1)),"")</f>
        <v/>
      </c>
      <c r="AN882" s="2" t="str">
        <f>IFERROR(IF(INDEX(AN$1:AN881,MATCH(I882,I$1:I881,0),1)=0,"",INDEX(AN$1:AN881,MATCH(I882,I$1:I881,0),1)),"")</f>
        <v/>
      </c>
      <c r="BB882" s="4"/>
      <c r="BG882" s="5"/>
      <c r="BI882" s="4"/>
      <c r="BK882" s="5"/>
      <c r="BL882" s="5"/>
      <c r="BM882" s="5" t="str">
        <f>IF(B882="","",IF(BH882="",1+(MAX(BM$2:BM881)),""))</f>
        <v/>
      </c>
      <c r="BN882" s="5" t="str">
        <f t="shared" si="162"/>
        <v/>
      </c>
      <c r="BO882" s="5" t="str">
        <f t="shared" si="163"/>
        <v/>
      </c>
      <c r="BP882" s="15" t="str">
        <f t="shared" si="164"/>
        <v/>
      </c>
      <c r="BQ882" s="29"/>
      <c r="BR882" s="16"/>
      <c r="BS882" s="5" t="str">
        <f t="shared" si="166"/>
        <v/>
      </c>
      <c r="BU882" s="5"/>
      <c r="BV882" s="5" t="str">
        <f t="shared" si="165"/>
        <v/>
      </c>
      <c r="BW882" s="5" t="str">
        <f>IF(I882="","",IFERROR(IF(VLOOKUP(I882,I$2:I881,1,0)=0,"",""),I882))</f>
        <v/>
      </c>
      <c r="BX882" s="25" t="str">
        <f>IF(BW882="","",(IFERROR(VLOOKUP(MID(BW882,1,1),$CO$2:CS$28,3,0),0)+IFERROR(VLOOKUP(MID(BW882,2,1),CO$2:CS$28,4,0),0)+IFERROR(VLOOKUP(MID(BW882,3,1),CO$2:CS$28,5,0),0)+(ROW(BW882)/1000000000000)))</f>
        <v/>
      </c>
      <c r="BY882" s="5"/>
      <c r="BZ882" s="5">
        <v>881</v>
      </c>
      <c r="CA882" s="5" t="str">
        <f>IFERROR(VLOOKUP(BZ882,BV$2:BW1958,2,0),"")</f>
        <v/>
      </c>
      <c r="CB882" s="5"/>
      <c r="CD882" s="5"/>
      <c r="CU882" s="5" t="e">
        <f>IF(REPORTE!AH$2="si",IF(F882=VALUE(REPORTE!C$11),IF(SUM(CU883:CU$1993),CONCATENATE(INT(B882),", "),INT(B882)),""),IF(F882=VALUE(REPORTE!C$10),IF(SUM(CU883:CU$1993),CONCATENATE(INT(B882),", "),INT(B882)),""))</f>
        <v>#VALUE!</v>
      </c>
      <c r="CY882" s="5"/>
      <c r="CZ882" s="5"/>
      <c r="DA882" s="5"/>
      <c r="DB882" s="5"/>
    </row>
    <row r="883" spans="1:106" x14ac:dyDescent="0.25">
      <c r="A883" s="4"/>
      <c r="B883" s="3"/>
      <c r="L883" s="4" t="str">
        <f>IFERROR(IF(VLOOKUP(I883,I$2:L882,4,0)=0,"",VLOOKUP(I883,I$2:L882,4,0)),"")</f>
        <v/>
      </c>
      <c r="M883" s="4" t="str">
        <f>IFERROR(IF(VLOOKUP(I883,I$2:M882,5,0)=0,"",VLOOKUP(I883,I$2:M882,5,0)),"")</f>
        <v/>
      </c>
      <c r="S883"/>
      <c r="AG883" s="3"/>
      <c r="AK883" s="127" t="str">
        <f t="shared" si="167"/>
        <v/>
      </c>
      <c r="AL883" s="2" t="str">
        <f>IFERROR(IF(INDEX(AL$1:AL882,MATCH(I883,I$1:I882,0),1)=0,"",INDEX(AL$1:AL882,MATCH(I883,I$1:I882,0),1)),"")</f>
        <v/>
      </c>
      <c r="AM883" s="2" t="str">
        <f>IFERROR(IF(INDEX(AM$1:AM882,MATCH(I883,I$1:I882,0),1)=0,"",INDEX(AM$1:AM882,MATCH(I883,I$1:I882,0),1)),"")</f>
        <v/>
      </c>
      <c r="AN883" s="2" t="str">
        <f>IFERROR(IF(INDEX(AN$1:AN882,MATCH(I883,I$1:I882,0),1)=0,"",INDEX(AN$1:AN882,MATCH(I883,I$1:I882,0),1)),"")</f>
        <v/>
      </c>
      <c r="BB883" s="4"/>
      <c r="BG883" s="5"/>
      <c r="BI883" s="4"/>
      <c r="BK883" s="5"/>
      <c r="BL883" s="5"/>
      <c r="BM883" s="5" t="str">
        <f>IF(B883="","",IF(BH883="",1+(MAX(BM$2:BM882)),""))</f>
        <v/>
      </c>
      <c r="BN883" s="5" t="str">
        <f t="shared" si="162"/>
        <v/>
      </c>
      <c r="BO883" s="5" t="str">
        <f t="shared" si="163"/>
        <v/>
      </c>
      <c r="BP883" s="15" t="str">
        <f t="shared" si="164"/>
        <v/>
      </c>
      <c r="BQ883" s="29"/>
      <c r="BR883" s="16"/>
      <c r="BS883" s="5" t="str">
        <f t="shared" si="166"/>
        <v/>
      </c>
      <c r="BU883" s="5"/>
      <c r="BV883" s="5" t="str">
        <f t="shared" si="165"/>
        <v/>
      </c>
      <c r="BW883" s="5" t="str">
        <f>IF(I883="","",IFERROR(IF(VLOOKUP(I883,I$2:I882,1,0)=0,"",""),I883))</f>
        <v/>
      </c>
      <c r="BX883" s="25" t="str">
        <f>IF(BW883="","",(IFERROR(VLOOKUP(MID(BW883,1,1),$CO$2:CS$28,3,0),0)+IFERROR(VLOOKUP(MID(BW883,2,1),CO$2:CS$28,4,0),0)+IFERROR(VLOOKUP(MID(BW883,3,1),CO$2:CS$28,5,0),0)+(ROW(BW883)/1000000000000)))</f>
        <v/>
      </c>
      <c r="BY883" s="5"/>
      <c r="BZ883" s="5">
        <v>882</v>
      </c>
      <c r="CA883" s="5" t="str">
        <f>IFERROR(VLOOKUP(BZ883,BV$2:BW1959,2,0),"")</f>
        <v/>
      </c>
      <c r="CB883" s="5"/>
      <c r="CD883" s="5"/>
      <c r="CU883" s="5" t="e">
        <f>IF(REPORTE!AH$2="si",IF(F883=VALUE(REPORTE!C$11),IF(SUM(CU884:CU$1993),CONCATENATE(INT(B883),", "),INT(B883)),""),IF(F883=VALUE(REPORTE!C$10),IF(SUM(CU884:CU$1993),CONCATENATE(INT(B883),", "),INT(B883)),""))</f>
        <v>#VALUE!</v>
      </c>
      <c r="CY883" s="5"/>
      <c r="CZ883" s="5"/>
      <c r="DA883" s="5"/>
      <c r="DB883" s="5"/>
    </row>
    <row r="884" spans="1:106" x14ac:dyDescent="0.25">
      <c r="A884" s="4"/>
      <c r="B884" s="3"/>
      <c r="L884" s="4" t="str">
        <f>IFERROR(IF(VLOOKUP(I884,I$2:L883,4,0)=0,"",VLOOKUP(I884,I$2:L883,4,0)),"")</f>
        <v/>
      </c>
      <c r="M884" s="4" t="str">
        <f>IFERROR(IF(VLOOKUP(I884,I$2:M883,5,0)=0,"",VLOOKUP(I884,I$2:M883,5,0)),"")</f>
        <v/>
      </c>
      <c r="S884"/>
      <c r="AG884" s="3"/>
      <c r="AK884" s="127" t="str">
        <f t="shared" si="167"/>
        <v/>
      </c>
      <c r="AL884" s="2" t="str">
        <f>IFERROR(IF(INDEX(AL$1:AL883,MATCH(I884,I$1:I883,0),1)=0,"",INDEX(AL$1:AL883,MATCH(I884,I$1:I883,0),1)),"")</f>
        <v/>
      </c>
      <c r="AM884" s="2" t="str">
        <f>IFERROR(IF(INDEX(AM$1:AM883,MATCH(I884,I$1:I883,0),1)=0,"",INDEX(AM$1:AM883,MATCH(I884,I$1:I883,0),1)),"")</f>
        <v/>
      </c>
      <c r="AN884" s="2" t="str">
        <f>IFERROR(IF(INDEX(AN$1:AN883,MATCH(I884,I$1:I883,0),1)=0,"",INDEX(AN$1:AN883,MATCH(I884,I$1:I883,0),1)),"")</f>
        <v/>
      </c>
      <c r="BB884" s="4"/>
      <c r="BG884" s="5"/>
      <c r="BI884" s="4"/>
      <c r="BK884" s="5"/>
      <c r="BL884" s="5"/>
      <c r="BM884" s="5" t="str">
        <f>IF(B884="","",IF(BH884="",1+(MAX(BM$2:BM883)),""))</f>
        <v/>
      </c>
      <c r="BN884" s="5" t="str">
        <f t="shared" si="162"/>
        <v/>
      </c>
      <c r="BO884" s="5" t="str">
        <f t="shared" si="163"/>
        <v/>
      </c>
      <c r="BP884" s="15" t="str">
        <f t="shared" si="164"/>
        <v/>
      </c>
      <c r="BQ884" s="29"/>
      <c r="BR884" s="16"/>
      <c r="BS884" s="5" t="str">
        <f t="shared" si="166"/>
        <v/>
      </c>
      <c r="BU884" s="5"/>
      <c r="BV884" s="5" t="str">
        <f t="shared" si="165"/>
        <v/>
      </c>
      <c r="BW884" s="5" t="str">
        <f>IF(I884="","",IFERROR(IF(VLOOKUP(I884,I$2:I883,1,0)=0,"",""),I884))</f>
        <v/>
      </c>
      <c r="BX884" s="25" t="str">
        <f>IF(BW884="","",(IFERROR(VLOOKUP(MID(BW884,1,1),$CO$2:CS$28,3,0),0)+IFERROR(VLOOKUP(MID(BW884,2,1),CO$2:CS$28,4,0),0)+IFERROR(VLOOKUP(MID(BW884,3,1),CO$2:CS$28,5,0),0)+(ROW(BW884)/1000000000000)))</f>
        <v/>
      </c>
      <c r="BY884" s="5"/>
      <c r="BZ884" s="5">
        <v>883</v>
      </c>
      <c r="CA884" s="5" t="str">
        <f>IFERROR(VLOOKUP(BZ884,BV$2:BW1960,2,0),"")</f>
        <v/>
      </c>
      <c r="CB884" s="5"/>
      <c r="CD884" s="5"/>
      <c r="CU884" s="5" t="e">
        <f>IF(REPORTE!AH$2="si",IF(F884=VALUE(REPORTE!C$11),IF(SUM(CU885:CU$1993),CONCATENATE(INT(B884),", "),INT(B884)),""),IF(F884=VALUE(REPORTE!C$10),IF(SUM(CU885:CU$1993),CONCATENATE(INT(B884),", "),INT(B884)),""))</f>
        <v>#VALUE!</v>
      </c>
      <c r="CV884" s="5" t="e">
        <f>CONCATENATE(CU884,CU885,CU886,CU887,CU888,CU889,CU890,CU891,CU892,CU893,CU894,CU895,CU896,CU897,CU898,CU899,CU900,CU901,CU902,CU903,CU904,CU905,CU906,CU907,CU908,CU909,CU910,CU911,CU912,CU913,CU914,CU915,CU916,CU917,CU918,CU919,CU920,CU921,CU922,CU923,CU924,CU925)</f>
        <v>#VALUE!</v>
      </c>
      <c r="CY884" s="5"/>
      <c r="CZ884" s="5"/>
      <c r="DA884" s="5"/>
      <c r="DB884" s="5"/>
    </row>
    <row r="885" spans="1:106" x14ac:dyDescent="0.25">
      <c r="A885" s="4"/>
      <c r="B885" s="3"/>
      <c r="L885" s="4" t="str">
        <f>IFERROR(IF(VLOOKUP(I885,I$2:L884,4,0)=0,"",VLOOKUP(I885,I$2:L884,4,0)),"")</f>
        <v/>
      </c>
      <c r="M885" s="4" t="str">
        <f>IFERROR(IF(VLOOKUP(I885,I$2:M884,5,0)=0,"",VLOOKUP(I885,I$2:M884,5,0)),"")</f>
        <v/>
      </c>
      <c r="S885"/>
      <c r="AG885" s="3"/>
      <c r="AK885" s="127" t="str">
        <f t="shared" si="167"/>
        <v/>
      </c>
      <c r="AL885" s="2" t="str">
        <f>IFERROR(IF(INDEX(AL$1:AL884,MATCH(I885,I$1:I884,0),1)=0,"",INDEX(AL$1:AL884,MATCH(I885,I$1:I884,0),1)),"")</f>
        <v/>
      </c>
      <c r="AM885" s="2" t="str">
        <f>IFERROR(IF(INDEX(AM$1:AM884,MATCH(I885,I$1:I884,0),1)=0,"",INDEX(AM$1:AM884,MATCH(I885,I$1:I884,0),1)),"")</f>
        <v/>
      </c>
      <c r="AN885" s="2" t="str">
        <f>IFERROR(IF(INDEX(AN$1:AN884,MATCH(I885,I$1:I884,0),1)=0,"",INDEX(AN$1:AN884,MATCH(I885,I$1:I884,0),1)),"")</f>
        <v/>
      </c>
      <c r="BB885" s="4"/>
      <c r="BG885" s="5"/>
      <c r="BI885" s="4"/>
      <c r="BK885" s="5"/>
      <c r="BL885" s="5"/>
      <c r="BM885" s="5" t="str">
        <f>IF(B885="","",IF(BH885="",1+(MAX(BM$2:BM884)),""))</f>
        <v/>
      </c>
      <c r="BN885" s="5" t="str">
        <f t="shared" si="162"/>
        <v/>
      </c>
      <c r="BO885" s="5" t="str">
        <f t="shared" si="163"/>
        <v/>
      </c>
      <c r="BP885" s="15" t="str">
        <f t="shared" si="164"/>
        <v/>
      </c>
      <c r="BQ885" s="29"/>
      <c r="BR885" s="16"/>
      <c r="BS885" s="5" t="str">
        <f t="shared" si="166"/>
        <v/>
      </c>
      <c r="BU885" s="5"/>
      <c r="BV885" s="5" t="str">
        <f t="shared" si="165"/>
        <v/>
      </c>
      <c r="BW885" s="5" t="str">
        <f>IF(I885="","",IFERROR(IF(VLOOKUP(I885,I$2:I884,1,0)=0,"",""),I885))</f>
        <v/>
      </c>
      <c r="BX885" s="25" t="str">
        <f>IF(BW885="","",(IFERROR(VLOOKUP(MID(BW885,1,1),$CO$2:CS$28,3,0),0)+IFERROR(VLOOKUP(MID(BW885,2,1),CO$2:CS$28,4,0),0)+IFERROR(VLOOKUP(MID(BW885,3,1),CO$2:CS$28,5,0),0)+(ROW(BW885)/1000000000000)))</f>
        <v/>
      </c>
      <c r="BY885" s="5"/>
      <c r="BZ885" s="5">
        <v>884</v>
      </c>
      <c r="CA885" s="5" t="str">
        <f>IFERROR(VLOOKUP(BZ885,BV$2:BW1961,2,0),"")</f>
        <v/>
      </c>
      <c r="CB885" s="5"/>
      <c r="CD885" s="5"/>
      <c r="CU885" s="5" t="e">
        <f>IF(REPORTE!AH$2="si",IF(F885=VALUE(REPORTE!C$11),IF(SUM(CU886:CU$1993),CONCATENATE(INT(B885),", "),INT(B885)),""),IF(F885=VALUE(REPORTE!C$10),IF(SUM(CU886:CU$1993),CONCATENATE(INT(B885),", "),INT(B885)),""))</f>
        <v>#VALUE!</v>
      </c>
      <c r="CY885" s="5"/>
      <c r="CZ885" s="5"/>
      <c r="DA885" s="5"/>
      <c r="DB885" s="5"/>
    </row>
    <row r="886" spans="1:106" x14ac:dyDescent="0.25">
      <c r="A886" s="4"/>
      <c r="B886" s="3"/>
      <c r="L886" s="4" t="str">
        <f>IFERROR(IF(VLOOKUP(I886,I$2:L885,4,0)=0,"",VLOOKUP(I886,I$2:L885,4,0)),"")</f>
        <v/>
      </c>
      <c r="M886" s="4" t="str">
        <f>IFERROR(IF(VLOOKUP(I886,I$2:M885,5,0)=0,"",VLOOKUP(I886,I$2:M885,5,0)),"")</f>
        <v/>
      </c>
      <c r="S886"/>
      <c r="AG886" s="3"/>
      <c r="AK886" s="127" t="str">
        <f t="shared" si="167"/>
        <v/>
      </c>
      <c r="AL886" s="2" t="str">
        <f>IFERROR(IF(INDEX(AL$1:AL885,MATCH(I886,I$1:I885,0),1)=0,"",INDEX(AL$1:AL885,MATCH(I886,I$1:I885,0),1)),"")</f>
        <v/>
      </c>
      <c r="AM886" s="2" t="str">
        <f>IFERROR(IF(INDEX(AM$1:AM885,MATCH(I886,I$1:I885,0),1)=0,"",INDEX(AM$1:AM885,MATCH(I886,I$1:I885,0),1)),"")</f>
        <v/>
      </c>
      <c r="AN886" s="2" t="str">
        <f>IFERROR(IF(INDEX(AN$1:AN885,MATCH(I886,I$1:I885,0),1)=0,"",INDEX(AN$1:AN885,MATCH(I886,I$1:I885,0),1)),"")</f>
        <v/>
      </c>
      <c r="BB886" s="4"/>
      <c r="BG886" s="5"/>
      <c r="BI886" s="4"/>
      <c r="BK886" s="5"/>
      <c r="BL886" s="5"/>
      <c r="BM886" s="5" t="str">
        <f>IF(B886="","",IF(BH886="",1+(MAX(BM$2:BM885)),""))</f>
        <v/>
      </c>
      <c r="BN886" s="5" t="str">
        <f t="shared" si="162"/>
        <v/>
      </c>
      <c r="BO886" s="5" t="str">
        <f t="shared" si="163"/>
        <v/>
      </c>
      <c r="BP886" s="15" t="str">
        <f t="shared" si="164"/>
        <v/>
      </c>
      <c r="BQ886" s="29"/>
      <c r="BR886" s="16"/>
      <c r="BS886" s="5" t="str">
        <f t="shared" si="166"/>
        <v/>
      </c>
      <c r="BU886" s="5"/>
      <c r="BV886" s="5" t="str">
        <f t="shared" si="165"/>
        <v/>
      </c>
      <c r="BW886" s="5" t="str">
        <f>IF(I886="","",IFERROR(IF(VLOOKUP(I886,I$2:I885,1,0)=0,"",""),I886))</f>
        <v/>
      </c>
      <c r="BX886" s="25" t="str">
        <f>IF(BW886="","",(IFERROR(VLOOKUP(MID(BW886,1,1),$CO$2:CS$28,3,0),0)+IFERROR(VLOOKUP(MID(BW886,2,1),CO$2:CS$28,4,0),0)+IFERROR(VLOOKUP(MID(BW886,3,1),CO$2:CS$28,5,0),0)+(ROW(BW886)/1000000000000)))</f>
        <v/>
      </c>
      <c r="BY886" s="5"/>
      <c r="BZ886" s="5">
        <v>885</v>
      </c>
      <c r="CA886" s="5" t="str">
        <f>IFERROR(VLOOKUP(BZ886,BV$2:BW1962,2,0),"")</f>
        <v/>
      </c>
      <c r="CB886" s="5"/>
      <c r="CD886" s="5"/>
      <c r="CU886" s="5" t="e">
        <f>IF(REPORTE!AH$2="si",IF(F886=VALUE(REPORTE!C$11),IF(SUM(CU887:CU$1993),CONCATENATE(INT(B886),", "),INT(B886)),""),IF(F886=VALUE(REPORTE!C$10),IF(SUM(CU887:CU$1993),CONCATENATE(INT(B886),", "),INT(B886)),""))</f>
        <v>#VALUE!</v>
      </c>
      <c r="CY886" s="5"/>
      <c r="CZ886" s="5"/>
      <c r="DA886" s="5"/>
      <c r="DB886" s="5"/>
    </row>
    <row r="887" spans="1:106" x14ac:dyDescent="0.25">
      <c r="A887" s="4"/>
      <c r="B887" s="3"/>
      <c r="L887" s="4" t="str">
        <f>IFERROR(IF(VLOOKUP(I887,I$2:L886,4,0)=0,"",VLOOKUP(I887,I$2:L886,4,0)),"")</f>
        <v/>
      </c>
      <c r="M887" s="4" t="str">
        <f>IFERROR(IF(VLOOKUP(I887,I$2:M886,5,0)=0,"",VLOOKUP(I887,I$2:M886,5,0)),"")</f>
        <v/>
      </c>
      <c r="S887"/>
      <c r="AG887" s="3"/>
      <c r="AK887" s="127" t="str">
        <f t="shared" si="167"/>
        <v/>
      </c>
      <c r="AL887" s="2" t="str">
        <f>IFERROR(IF(INDEX(AL$1:AL886,MATCH(I887,I$1:I886,0),1)=0,"",INDEX(AL$1:AL886,MATCH(I887,I$1:I886,0),1)),"")</f>
        <v/>
      </c>
      <c r="AM887" s="2" t="str">
        <f>IFERROR(IF(INDEX(AM$1:AM886,MATCH(I887,I$1:I886,0),1)=0,"",INDEX(AM$1:AM886,MATCH(I887,I$1:I886,0),1)),"")</f>
        <v/>
      </c>
      <c r="AN887" s="2" t="str">
        <f>IFERROR(IF(INDEX(AN$1:AN886,MATCH(I887,I$1:I886,0),1)=0,"",INDEX(AN$1:AN886,MATCH(I887,I$1:I886,0),1)),"")</f>
        <v/>
      </c>
      <c r="BB887" s="4"/>
      <c r="BG887" s="5"/>
      <c r="BI887" s="4"/>
      <c r="BK887" s="5"/>
      <c r="BL887" s="5"/>
      <c r="BM887" s="5" t="str">
        <f>IF(B887="","",IF(BH887="",1+(MAX(BM$2:BM886)),""))</f>
        <v/>
      </c>
      <c r="BN887" s="5" t="str">
        <f t="shared" si="162"/>
        <v/>
      </c>
      <c r="BO887" s="5" t="str">
        <f t="shared" si="163"/>
        <v/>
      </c>
      <c r="BP887" s="15" t="str">
        <f t="shared" si="164"/>
        <v/>
      </c>
      <c r="BQ887" s="29"/>
      <c r="BR887" s="16"/>
      <c r="BS887" s="5" t="str">
        <f t="shared" si="166"/>
        <v/>
      </c>
      <c r="BU887" s="5"/>
      <c r="BV887" s="5" t="str">
        <f t="shared" si="165"/>
        <v/>
      </c>
      <c r="BW887" s="5" t="str">
        <f>IF(I887="","",IFERROR(IF(VLOOKUP(I887,I$2:I886,1,0)=0,"",""),I887))</f>
        <v/>
      </c>
      <c r="BX887" s="25" t="str">
        <f>IF(BW887="","",(IFERROR(VLOOKUP(MID(BW887,1,1),$CO$2:CS$28,3,0),0)+IFERROR(VLOOKUP(MID(BW887,2,1),CO$2:CS$28,4,0),0)+IFERROR(VLOOKUP(MID(BW887,3,1),CO$2:CS$28,5,0),0)+(ROW(BW887)/1000000000000)))</f>
        <v/>
      </c>
      <c r="BY887" s="5"/>
      <c r="BZ887" s="5">
        <v>886</v>
      </c>
      <c r="CA887" s="5" t="str">
        <f>IFERROR(VLOOKUP(BZ887,BV$2:BW1963,2,0),"")</f>
        <v/>
      </c>
      <c r="CB887" s="5"/>
      <c r="CD887" s="5"/>
      <c r="CU887" s="5" t="e">
        <f>IF(REPORTE!AH$2="si",IF(F887=VALUE(REPORTE!C$11),IF(SUM(CU888:CU$1993),CONCATENATE(INT(B887),", "),INT(B887)),""),IF(F887=VALUE(REPORTE!C$10),IF(SUM(CU888:CU$1993),CONCATENATE(INT(B887),", "),INT(B887)),""))</f>
        <v>#VALUE!</v>
      </c>
      <c r="CY887" s="5"/>
      <c r="CZ887" s="5"/>
      <c r="DA887" s="5"/>
      <c r="DB887" s="5"/>
    </row>
    <row r="888" spans="1:106" x14ac:dyDescent="0.25">
      <c r="A888" s="4"/>
      <c r="B888" s="3"/>
      <c r="L888" s="4" t="str">
        <f>IFERROR(IF(VLOOKUP(I888,I$2:L887,4,0)=0,"",VLOOKUP(I888,I$2:L887,4,0)),"")</f>
        <v/>
      </c>
      <c r="M888" s="4" t="str">
        <f>IFERROR(IF(VLOOKUP(I888,I$2:M887,5,0)=0,"",VLOOKUP(I888,I$2:M887,5,0)),"")</f>
        <v/>
      </c>
      <c r="S888"/>
      <c r="AG888" s="3"/>
      <c r="AK888" s="127" t="str">
        <f t="shared" si="167"/>
        <v/>
      </c>
      <c r="AL888" s="2" t="str">
        <f>IFERROR(IF(INDEX(AL$1:AL887,MATCH(I888,I$1:I887,0),1)=0,"",INDEX(AL$1:AL887,MATCH(I888,I$1:I887,0),1)),"")</f>
        <v/>
      </c>
      <c r="AM888" s="2" t="str">
        <f>IFERROR(IF(INDEX(AM$1:AM887,MATCH(I888,I$1:I887,0),1)=0,"",INDEX(AM$1:AM887,MATCH(I888,I$1:I887,0),1)),"")</f>
        <v/>
      </c>
      <c r="AN888" s="2" t="str">
        <f>IFERROR(IF(INDEX(AN$1:AN887,MATCH(I888,I$1:I887,0),1)=0,"",INDEX(AN$1:AN887,MATCH(I888,I$1:I887,0),1)),"")</f>
        <v/>
      </c>
      <c r="BB888" s="4"/>
      <c r="BG888" s="5"/>
      <c r="BI888" s="4"/>
      <c r="BK888" s="5"/>
      <c r="BL888" s="5"/>
      <c r="BM888" s="5" t="str">
        <f>IF(B888="","",IF(BH888="",1+(MAX(BM$2:BM887)),""))</f>
        <v/>
      </c>
      <c r="BN888" s="5" t="str">
        <f t="shared" si="162"/>
        <v/>
      </c>
      <c r="BO888" s="5" t="str">
        <f t="shared" si="163"/>
        <v/>
      </c>
      <c r="BP888" s="15" t="str">
        <f t="shared" si="164"/>
        <v/>
      </c>
      <c r="BQ888" s="29"/>
      <c r="BR888" s="16"/>
      <c r="BS888" s="5" t="str">
        <f t="shared" si="166"/>
        <v/>
      </c>
      <c r="BU888" s="5"/>
      <c r="BV888" s="5" t="str">
        <f t="shared" si="165"/>
        <v/>
      </c>
      <c r="BW888" s="5" t="str">
        <f>IF(I888="","",IFERROR(IF(VLOOKUP(I888,I$2:I887,1,0)=0,"",""),I888))</f>
        <v/>
      </c>
      <c r="BX888" s="25" t="str">
        <f>IF(BW888="","",(IFERROR(VLOOKUP(MID(BW888,1,1),$CO$2:CS$28,3,0),0)+IFERROR(VLOOKUP(MID(BW888,2,1),CO$2:CS$28,4,0),0)+IFERROR(VLOOKUP(MID(BW888,3,1),CO$2:CS$28,5,0),0)+(ROW(BW888)/1000000000000)))</f>
        <v/>
      </c>
      <c r="BY888" s="5"/>
      <c r="BZ888" s="5">
        <v>887</v>
      </c>
      <c r="CA888" s="5" t="str">
        <f>IFERROR(VLOOKUP(BZ888,BV$2:BW1964,2,0),"")</f>
        <v/>
      </c>
      <c r="CB888" s="5"/>
      <c r="CD888" s="5"/>
      <c r="CU888" s="5" t="e">
        <f>IF(REPORTE!AH$2="si",IF(F888=VALUE(REPORTE!C$11),IF(SUM(CU889:CU$1993),CONCATENATE(INT(B888),", "),INT(B888)),""),IF(F888=VALUE(REPORTE!C$10),IF(SUM(CU889:CU$1993),CONCATENATE(INT(B888),", "),INT(B888)),""))</f>
        <v>#VALUE!</v>
      </c>
      <c r="CY888" s="5"/>
      <c r="CZ888" s="5"/>
      <c r="DA888" s="5"/>
      <c r="DB888" s="5"/>
    </row>
    <row r="889" spans="1:106" x14ac:dyDescent="0.25">
      <c r="A889" s="4"/>
      <c r="B889" s="3"/>
      <c r="L889" s="4" t="str">
        <f>IFERROR(IF(VLOOKUP(I889,I$2:L888,4,0)=0,"",VLOOKUP(I889,I$2:L888,4,0)),"")</f>
        <v/>
      </c>
      <c r="M889" s="4" t="str">
        <f>IFERROR(IF(VLOOKUP(I889,I$2:M888,5,0)=0,"",VLOOKUP(I889,I$2:M888,5,0)),"")</f>
        <v/>
      </c>
      <c r="S889"/>
      <c r="AG889" s="3"/>
      <c r="AK889" s="127" t="str">
        <f t="shared" si="167"/>
        <v/>
      </c>
      <c r="AL889" s="2" t="str">
        <f>IFERROR(IF(INDEX(AL$1:AL888,MATCH(I889,I$1:I888,0),1)=0,"",INDEX(AL$1:AL888,MATCH(I889,I$1:I888,0),1)),"")</f>
        <v/>
      </c>
      <c r="AM889" s="2" t="str">
        <f>IFERROR(IF(INDEX(AM$1:AM888,MATCH(I889,I$1:I888,0),1)=0,"",INDEX(AM$1:AM888,MATCH(I889,I$1:I888,0),1)),"")</f>
        <v/>
      </c>
      <c r="AN889" s="2" t="str">
        <f>IFERROR(IF(INDEX(AN$1:AN888,MATCH(I889,I$1:I888,0),1)=0,"",INDEX(AN$1:AN888,MATCH(I889,I$1:I888,0),1)),"")</f>
        <v/>
      </c>
      <c r="BB889" s="4"/>
      <c r="BG889" s="5"/>
      <c r="BI889" s="4"/>
      <c r="BK889" s="5"/>
      <c r="BL889" s="5"/>
      <c r="BM889" s="5" t="str">
        <f>IF(B889="","",IF(BH889="",1+(MAX(BM$2:BM888)),""))</f>
        <v/>
      </c>
      <c r="BN889" s="5" t="str">
        <f t="shared" si="162"/>
        <v/>
      </c>
      <c r="BO889" s="5" t="str">
        <f t="shared" si="163"/>
        <v/>
      </c>
      <c r="BP889" s="15" t="str">
        <f t="shared" si="164"/>
        <v/>
      </c>
      <c r="BQ889" s="29"/>
      <c r="BR889" s="16"/>
      <c r="BS889" s="5" t="str">
        <f t="shared" si="166"/>
        <v/>
      </c>
      <c r="BU889" s="5"/>
      <c r="BV889" s="5" t="str">
        <f t="shared" si="165"/>
        <v/>
      </c>
      <c r="BW889" s="5" t="str">
        <f>IF(I889="","",IFERROR(IF(VLOOKUP(I889,I$2:I888,1,0)=0,"",""),I889))</f>
        <v/>
      </c>
      <c r="BX889" s="25" t="str">
        <f>IF(BW889="","",(IFERROR(VLOOKUP(MID(BW889,1,1),$CO$2:CS$28,3,0),0)+IFERROR(VLOOKUP(MID(BW889,2,1),CO$2:CS$28,4,0),0)+IFERROR(VLOOKUP(MID(BW889,3,1),CO$2:CS$28,5,0),0)+(ROW(BW889)/1000000000000)))</f>
        <v/>
      </c>
      <c r="BY889" s="5"/>
      <c r="BZ889" s="5">
        <v>888</v>
      </c>
      <c r="CA889" s="5" t="str">
        <f>IFERROR(VLOOKUP(BZ889,BV$2:BW1965,2,0),"")</f>
        <v/>
      </c>
      <c r="CB889" s="5"/>
      <c r="CD889" s="5"/>
      <c r="CU889" s="5" t="e">
        <f>IF(REPORTE!AH$2="si",IF(F889=VALUE(REPORTE!C$11),IF(SUM(CU890:CU$1993),CONCATENATE(INT(B889),", "),INT(B889)),""),IF(F889=VALUE(REPORTE!C$10),IF(SUM(CU890:CU$1993),CONCATENATE(INT(B889),", "),INT(B889)),""))</f>
        <v>#VALUE!</v>
      </c>
      <c r="CY889" s="5"/>
      <c r="CZ889" s="5"/>
      <c r="DA889" s="5"/>
      <c r="DB889" s="5"/>
    </row>
    <row r="890" spans="1:106" x14ac:dyDescent="0.25">
      <c r="A890" s="4"/>
      <c r="B890" s="3"/>
      <c r="L890" s="4" t="str">
        <f>IFERROR(IF(VLOOKUP(I890,I$2:L889,4,0)=0,"",VLOOKUP(I890,I$2:L889,4,0)),"")</f>
        <v/>
      </c>
      <c r="M890" s="4" t="str">
        <f>IFERROR(IF(VLOOKUP(I890,I$2:M889,5,0)=0,"",VLOOKUP(I890,I$2:M889,5,0)),"")</f>
        <v/>
      </c>
      <c r="S890"/>
      <c r="AG890" s="3"/>
      <c r="AK890" s="127" t="str">
        <f t="shared" si="167"/>
        <v/>
      </c>
      <c r="AL890" s="2" t="str">
        <f>IFERROR(IF(INDEX(AL$1:AL889,MATCH(I890,I$1:I889,0),1)=0,"",INDEX(AL$1:AL889,MATCH(I890,I$1:I889,0),1)),"")</f>
        <v/>
      </c>
      <c r="AM890" s="2" t="str">
        <f>IFERROR(IF(INDEX(AM$1:AM889,MATCH(I890,I$1:I889,0),1)=0,"",INDEX(AM$1:AM889,MATCH(I890,I$1:I889,0),1)),"")</f>
        <v/>
      </c>
      <c r="AN890" s="2" t="str">
        <f>IFERROR(IF(INDEX(AN$1:AN889,MATCH(I890,I$1:I889,0),1)=0,"",INDEX(AN$1:AN889,MATCH(I890,I$1:I889,0),1)),"")</f>
        <v/>
      </c>
      <c r="BB890" s="4"/>
      <c r="BG890" s="5"/>
      <c r="BI890" s="4"/>
      <c r="BK890" s="5"/>
      <c r="BL890" s="5"/>
      <c r="BM890" s="5" t="str">
        <f>IF(B890="","",IF(BH890="",1+(MAX(BM$2:BM889)),""))</f>
        <v/>
      </c>
      <c r="BN890" s="5" t="str">
        <f t="shared" si="162"/>
        <v/>
      </c>
      <c r="BO890" s="5" t="str">
        <f t="shared" si="163"/>
        <v/>
      </c>
      <c r="BP890" s="15" t="str">
        <f t="shared" si="164"/>
        <v/>
      </c>
      <c r="BQ890" s="29"/>
      <c r="BR890" s="16"/>
      <c r="BS890" s="5" t="str">
        <f t="shared" si="166"/>
        <v/>
      </c>
      <c r="BU890" s="5"/>
      <c r="BV890" s="5" t="str">
        <f t="shared" si="165"/>
        <v/>
      </c>
      <c r="BW890" s="5" t="str">
        <f>IF(I890="","",IFERROR(IF(VLOOKUP(I890,I$2:I889,1,0)=0,"",""),I890))</f>
        <v/>
      </c>
      <c r="BX890" s="25" t="str">
        <f>IF(BW890="","",(IFERROR(VLOOKUP(MID(BW890,1,1),$CO$2:CS$28,3,0),0)+IFERROR(VLOOKUP(MID(BW890,2,1),CO$2:CS$28,4,0),0)+IFERROR(VLOOKUP(MID(BW890,3,1),CO$2:CS$28,5,0),0)+(ROW(BW890)/1000000000000)))</f>
        <v/>
      </c>
      <c r="BY890" s="5"/>
      <c r="BZ890" s="5">
        <v>889</v>
      </c>
      <c r="CA890" s="5" t="str">
        <f>IFERROR(VLOOKUP(BZ890,BV$2:BW1966,2,0),"")</f>
        <v/>
      </c>
      <c r="CB890" s="5"/>
      <c r="CD890" s="5"/>
      <c r="CU890" s="5" t="e">
        <f>IF(REPORTE!AH$2="si",IF(F890=VALUE(REPORTE!C$11),IF(SUM(CU891:CU$1993),CONCATENATE(INT(B890),", "),INT(B890)),""),IF(F890=VALUE(REPORTE!C$10),IF(SUM(CU891:CU$1993),CONCATENATE(INT(B890),", "),INT(B890)),""))</f>
        <v>#VALUE!</v>
      </c>
      <c r="CY890" s="5"/>
      <c r="CZ890" s="5"/>
      <c r="DA890" s="5"/>
      <c r="DB890" s="5"/>
    </row>
    <row r="891" spans="1:106" x14ac:dyDescent="0.25">
      <c r="A891" s="4"/>
      <c r="B891" s="3"/>
      <c r="L891" s="4" t="str">
        <f>IFERROR(IF(VLOOKUP(I891,I$2:L890,4,0)=0,"",VLOOKUP(I891,I$2:L890,4,0)),"")</f>
        <v/>
      </c>
      <c r="M891" s="4" t="str">
        <f>IFERROR(IF(VLOOKUP(I891,I$2:M890,5,0)=0,"",VLOOKUP(I891,I$2:M890,5,0)),"")</f>
        <v/>
      </c>
      <c r="S891"/>
      <c r="AG891" s="3"/>
      <c r="AK891" s="127" t="str">
        <f t="shared" si="167"/>
        <v/>
      </c>
      <c r="AL891" s="2" t="str">
        <f>IFERROR(IF(INDEX(AL$1:AL890,MATCH(I891,I$1:I890,0),1)=0,"",INDEX(AL$1:AL890,MATCH(I891,I$1:I890,0),1)),"")</f>
        <v/>
      </c>
      <c r="AM891" s="2" t="str">
        <f>IFERROR(IF(INDEX(AM$1:AM890,MATCH(I891,I$1:I890,0),1)=0,"",INDEX(AM$1:AM890,MATCH(I891,I$1:I890,0),1)),"")</f>
        <v/>
      </c>
      <c r="AN891" s="2" t="str">
        <f>IFERROR(IF(INDEX(AN$1:AN890,MATCH(I891,I$1:I890,0),1)=0,"",INDEX(AN$1:AN890,MATCH(I891,I$1:I890,0),1)),"")</f>
        <v/>
      </c>
      <c r="BB891" s="4"/>
      <c r="BG891" s="5"/>
      <c r="BI891" s="4"/>
      <c r="BK891" s="5"/>
      <c r="BL891" s="5"/>
      <c r="BM891" s="5" t="str">
        <f>IF(B891="","",IF(BH891="",1+(MAX(BM$2:BM890)),""))</f>
        <v/>
      </c>
      <c r="BN891" s="5" t="str">
        <f t="shared" si="162"/>
        <v/>
      </c>
      <c r="BO891" s="5" t="str">
        <f t="shared" si="163"/>
        <v/>
      </c>
      <c r="BP891" s="15" t="str">
        <f t="shared" si="164"/>
        <v/>
      </c>
      <c r="BQ891" s="29"/>
      <c r="BR891" s="16"/>
      <c r="BS891" s="5" t="str">
        <f t="shared" si="166"/>
        <v/>
      </c>
      <c r="BU891" s="5"/>
      <c r="BV891" s="5" t="str">
        <f t="shared" si="165"/>
        <v/>
      </c>
      <c r="BW891" s="5" t="str">
        <f>IF(I891="","",IFERROR(IF(VLOOKUP(I891,I$2:I890,1,0)=0,"",""),I891))</f>
        <v/>
      </c>
      <c r="BX891" s="25" t="str">
        <f>IF(BW891="","",(IFERROR(VLOOKUP(MID(BW891,1,1),$CO$2:CS$28,3,0),0)+IFERROR(VLOOKUP(MID(BW891,2,1),CO$2:CS$28,4,0),0)+IFERROR(VLOOKUP(MID(BW891,3,1),CO$2:CS$28,5,0),0)+(ROW(BW891)/1000000000000)))</f>
        <v/>
      </c>
      <c r="BY891" s="5"/>
      <c r="BZ891" s="5">
        <v>890</v>
      </c>
      <c r="CA891" s="5" t="str">
        <f>IFERROR(VLOOKUP(BZ891,BV$2:BW1967,2,0),"")</f>
        <v/>
      </c>
      <c r="CB891" s="5"/>
      <c r="CD891" s="5"/>
      <c r="CU891" s="5" t="e">
        <f>IF(REPORTE!AH$2="si",IF(F891=VALUE(REPORTE!C$11),IF(SUM(CU892:CU$1993),CONCATENATE(INT(B891),", "),INT(B891)),""),IF(F891=VALUE(REPORTE!C$10),IF(SUM(CU892:CU$1993),CONCATENATE(INT(B891),", "),INT(B891)),""))</f>
        <v>#VALUE!</v>
      </c>
      <c r="CY891" s="5"/>
      <c r="CZ891" s="5"/>
      <c r="DA891" s="5"/>
      <c r="DB891" s="5"/>
    </row>
    <row r="892" spans="1:106" x14ac:dyDescent="0.25">
      <c r="A892" s="4"/>
      <c r="B892" s="3"/>
      <c r="L892" s="4" t="str">
        <f>IFERROR(IF(VLOOKUP(I892,I$2:L891,4,0)=0,"",VLOOKUP(I892,I$2:L891,4,0)),"")</f>
        <v/>
      </c>
      <c r="M892" s="4" t="str">
        <f>IFERROR(IF(VLOOKUP(I892,I$2:M891,5,0)=0,"",VLOOKUP(I892,I$2:M891,5,0)),"")</f>
        <v/>
      </c>
      <c r="S892"/>
      <c r="AG892" s="3"/>
      <c r="AK892" s="127" t="str">
        <f t="shared" si="167"/>
        <v/>
      </c>
      <c r="AL892" s="2" t="str">
        <f>IFERROR(IF(INDEX(AL$1:AL891,MATCH(I892,I$1:I891,0),1)=0,"",INDEX(AL$1:AL891,MATCH(I892,I$1:I891,0),1)),"")</f>
        <v/>
      </c>
      <c r="AM892" s="2" t="str">
        <f>IFERROR(IF(INDEX(AM$1:AM891,MATCH(I892,I$1:I891,0),1)=0,"",INDEX(AM$1:AM891,MATCH(I892,I$1:I891,0),1)),"")</f>
        <v/>
      </c>
      <c r="AN892" s="2" t="str">
        <f>IFERROR(IF(INDEX(AN$1:AN891,MATCH(I892,I$1:I891,0),1)=0,"",INDEX(AN$1:AN891,MATCH(I892,I$1:I891,0),1)),"")</f>
        <v/>
      </c>
      <c r="BB892" s="4"/>
      <c r="BG892" s="5"/>
      <c r="BI892" s="4"/>
      <c r="BK892" s="5"/>
      <c r="BL892" s="5"/>
      <c r="BM892" s="5" t="str">
        <f>IF(B892="","",IF(BH892="",1+(MAX(BM$2:BM891)),""))</f>
        <v/>
      </c>
      <c r="BN892" s="5" t="str">
        <f t="shared" si="162"/>
        <v/>
      </c>
      <c r="BO892" s="5" t="str">
        <f t="shared" si="163"/>
        <v/>
      </c>
      <c r="BP892" s="15" t="str">
        <f t="shared" si="164"/>
        <v/>
      </c>
      <c r="BQ892" s="29"/>
      <c r="BR892" s="16"/>
      <c r="BS892" s="5" t="str">
        <f t="shared" si="166"/>
        <v/>
      </c>
      <c r="BU892" s="5"/>
      <c r="BV892" s="5" t="str">
        <f t="shared" si="165"/>
        <v/>
      </c>
      <c r="BW892" s="5" t="str">
        <f>IF(I892="","",IFERROR(IF(VLOOKUP(I892,I$2:I891,1,0)=0,"",""),I892))</f>
        <v/>
      </c>
      <c r="BX892" s="25" t="str">
        <f>IF(BW892="","",(IFERROR(VLOOKUP(MID(BW892,1,1),$CO$2:CS$28,3,0),0)+IFERROR(VLOOKUP(MID(BW892,2,1),CO$2:CS$28,4,0),0)+IFERROR(VLOOKUP(MID(BW892,3,1),CO$2:CS$28,5,0),0)+(ROW(BW892)/1000000000000)))</f>
        <v/>
      </c>
      <c r="BY892" s="5"/>
      <c r="BZ892" s="5">
        <v>891</v>
      </c>
      <c r="CA892" s="5" t="str">
        <f>IFERROR(VLOOKUP(BZ892,BV$2:BW1968,2,0),"")</f>
        <v/>
      </c>
      <c r="CB892" s="5"/>
      <c r="CD892" s="5"/>
      <c r="CU892" s="5" t="e">
        <f>IF(REPORTE!AH$2="si",IF(F892=VALUE(REPORTE!C$11),IF(SUM(CU893:CU$1993),CONCATENATE(INT(B892),", "),INT(B892)),""),IF(F892=VALUE(REPORTE!C$10),IF(SUM(CU893:CU$1993),CONCATENATE(INT(B892),", "),INT(B892)),""))</f>
        <v>#VALUE!</v>
      </c>
      <c r="CY892" s="5"/>
      <c r="CZ892" s="5"/>
      <c r="DA892" s="5"/>
      <c r="DB892" s="5"/>
    </row>
    <row r="893" spans="1:106" x14ac:dyDescent="0.25">
      <c r="A893" s="4"/>
      <c r="B893" s="3"/>
      <c r="L893" s="4" t="str">
        <f>IFERROR(IF(VLOOKUP(I893,I$2:L892,4,0)=0,"",VLOOKUP(I893,I$2:L892,4,0)),"")</f>
        <v/>
      </c>
      <c r="M893" s="4" t="str">
        <f>IFERROR(IF(VLOOKUP(I893,I$2:M892,5,0)=0,"",VLOOKUP(I893,I$2:M892,5,0)),"")</f>
        <v/>
      </c>
      <c r="S893"/>
      <c r="AG893" s="3"/>
      <c r="AK893" s="127" t="str">
        <f t="shared" si="167"/>
        <v/>
      </c>
      <c r="AL893" s="2" t="str">
        <f>IFERROR(IF(INDEX(AL$1:AL892,MATCH(I893,I$1:I892,0),1)=0,"",INDEX(AL$1:AL892,MATCH(I893,I$1:I892,0),1)),"")</f>
        <v/>
      </c>
      <c r="AM893" s="2" t="str">
        <f>IFERROR(IF(INDEX(AM$1:AM892,MATCH(I893,I$1:I892,0),1)=0,"",INDEX(AM$1:AM892,MATCH(I893,I$1:I892,0),1)),"")</f>
        <v/>
      </c>
      <c r="AN893" s="2" t="str">
        <f>IFERROR(IF(INDEX(AN$1:AN892,MATCH(I893,I$1:I892,0),1)=0,"",INDEX(AN$1:AN892,MATCH(I893,I$1:I892,0),1)),"")</f>
        <v/>
      </c>
      <c r="BB893" s="4"/>
      <c r="BG893" s="5"/>
      <c r="BI893" s="4"/>
      <c r="BK893" s="5"/>
      <c r="BL893" s="5"/>
      <c r="BM893" s="5" t="str">
        <f>IF(B893="","",IF(BH893="",1+(MAX(BM$2:BM892)),""))</f>
        <v/>
      </c>
      <c r="BN893" s="5" t="str">
        <f t="shared" si="162"/>
        <v/>
      </c>
      <c r="BO893" s="5" t="str">
        <f t="shared" si="163"/>
        <v/>
      </c>
      <c r="BP893" s="15" t="str">
        <f t="shared" si="164"/>
        <v/>
      </c>
      <c r="BQ893" s="29"/>
      <c r="BR893" s="16"/>
      <c r="BS893" s="5" t="str">
        <f t="shared" si="166"/>
        <v/>
      </c>
      <c r="BU893" s="5"/>
      <c r="BV893" s="5" t="str">
        <f t="shared" si="165"/>
        <v/>
      </c>
      <c r="BW893" s="5" t="str">
        <f>IF(I893="","",IFERROR(IF(VLOOKUP(I893,I$2:I892,1,0)=0,"",""),I893))</f>
        <v/>
      </c>
      <c r="BX893" s="25" t="str">
        <f>IF(BW893="","",(IFERROR(VLOOKUP(MID(BW893,1,1),$CO$2:CS$28,3,0),0)+IFERROR(VLOOKUP(MID(BW893,2,1),CO$2:CS$28,4,0),0)+IFERROR(VLOOKUP(MID(BW893,3,1),CO$2:CS$28,5,0),0)+(ROW(BW893)/1000000000000)))</f>
        <v/>
      </c>
      <c r="BY893" s="5"/>
      <c r="BZ893" s="5">
        <v>892</v>
      </c>
      <c r="CA893" s="5" t="str">
        <f>IFERROR(VLOOKUP(BZ893,BV$2:BW1969,2,0),"")</f>
        <v/>
      </c>
      <c r="CB893" s="5"/>
      <c r="CD893" s="5"/>
      <c r="CU893" s="5" t="e">
        <f>IF(REPORTE!AH$2="si",IF(F893=VALUE(REPORTE!C$11),IF(SUM(CU894:CU$1993),CONCATENATE(INT(B893),", "),INT(B893)),""),IF(F893=VALUE(REPORTE!C$10),IF(SUM(CU894:CU$1993),CONCATENATE(INT(B893),", "),INT(B893)),""))</f>
        <v>#VALUE!</v>
      </c>
      <c r="CY893" s="5"/>
      <c r="CZ893" s="5"/>
      <c r="DA893" s="5"/>
      <c r="DB893" s="5"/>
    </row>
    <row r="894" spans="1:106" x14ac:dyDescent="0.25">
      <c r="A894" s="4"/>
      <c r="B894" s="3"/>
      <c r="L894" s="4" t="str">
        <f>IFERROR(IF(VLOOKUP(I894,I$2:L893,4,0)=0,"",VLOOKUP(I894,I$2:L893,4,0)),"")</f>
        <v/>
      </c>
      <c r="M894" s="4" t="str">
        <f>IFERROR(IF(VLOOKUP(I894,I$2:M893,5,0)=0,"",VLOOKUP(I894,I$2:M893,5,0)),"")</f>
        <v/>
      </c>
      <c r="S894"/>
      <c r="AG894" s="3"/>
      <c r="AK894" s="127" t="str">
        <f t="shared" si="167"/>
        <v/>
      </c>
      <c r="AL894" s="2" t="str">
        <f>IFERROR(IF(INDEX(AL$1:AL893,MATCH(I894,I$1:I893,0),1)=0,"",INDEX(AL$1:AL893,MATCH(I894,I$1:I893,0),1)),"")</f>
        <v/>
      </c>
      <c r="AM894" s="2" t="str">
        <f>IFERROR(IF(INDEX(AM$1:AM893,MATCH(I894,I$1:I893,0),1)=0,"",INDEX(AM$1:AM893,MATCH(I894,I$1:I893,0),1)),"")</f>
        <v/>
      </c>
      <c r="AN894" s="2" t="str">
        <f>IFERROR(IF(INDEX(AN$1:AN893,MATCH(I894,I$1:I893,0),1)=0,"",INDEX(AN$1:AN893,MATCH(I894,I$1:I893,0),1)),"")</f>
        <v/>
      </c>
      <c r="BB894" s="4"/>
      <c r="BG894" s="5"/>
      <c r="BI894" s="4"/>
      <c r="BK894" s="5"/>
      <c r="BL894" s="5"/>
      <c r="BM894" s="5" t="str">
        <f>IF(B894="","",IF(BH894="",1+(MAX(BM$2:BM893)),""))</f>
        <v/>
      </c>
      <c r="BN894" s="5" t="str">
        <f t="shared" si="162"/>
        <v/>
      </c>
      <c r="BO894" s="5" t="str">
        <f t="shared" si="163"/>
        <v/>
      </c>
      <c r="BP894" s="15" t="str">
        <f t="shared" si="164"/>
        <v/>
      </c>
      <c r="BQ894" s="29"/>
      <c r="BR894" s="16"/>
      <c r="BS894" s="5" t="str">
        <f t="shared" si="166"/>
        <v/>
      </c>
      <c r="BU894" s="5"/>
      <c r="BV894" s="5" t="str">
        <f t="shared" si="165"/>
        <v/>
      </c>
      <c r="BW894" s="5" t="str">
        <f>IF(I894="","",IFERROR(IF(VLOOKUP(I894,I$2:I893,1,0)=0,"",""),I894))</f>
        <v/>
      </c>
      <c r="BX894" s="25" t="str">
        <f>IF(BW894="","",(IFERROR(VLOOKUP(MID(BW894,1,1),$CO$2:CS$28,3,0),0)+IFERROR(VLOOKUP(MID(BW894,2,1),CO$2:CS$28,4,0),0)+IFERROR(VLOOKUP(MID(BW894,3,1),CO$2:CS$28,5,0),0)+(ROW(BW894)/1000000000000)))</f>
        <v/>
      </c>
      <c r="BY894" s="5"/>
      <c r="BZ894" s="5">
        <v>893</v>
      </c>
      <c r="CA894" s="5" t="str">
        <f>IFERROR(VLOOKUP(BZ894,BV$2:BW1970,2,0),"")</f>
        <v/>
      </c>
      <c r="CB894" s="5"/>
      <c r="CD894" s="5"/>
      <c r="CU894" s="5" t="e">
        <f>IF(REPORTE!AH$2="si",IF(F894=VALUE(REPORTE!C$11),IF(SUM(CU895:CU$1993),CONCATENATE(INT(B894),", "),INT(B894)),""),IF(F894=VALUE(REPORTE!C$10),IF(SUM(CU895:CU$1993),CONCATENATE(INT(B894),", "),INT(B894)),""))</f>
        <v>#VALUE!</v>
      </c>
      <c r="CY894" s="5"/>
      <c r="CZ894" s="5"/>
      <c r="DA894" s="5"/>
      <c r="DB894" s="5"/>
    </row>
    <row r="895" spans="1:106" x14ac:dyDescent="0.25">
      <c r="A895" s="4"/>
      <c r="B895" s="3"/>
      <c r="L895" s="4" t="str">
        <f>IFERROR(IF(VLOOKUP(I895,I$2:L894,4,0)=0,"",VLOOKUP(I895,I$2:L894,4,0)),"")</f>
        <v/>
      </c>
      <c r="M895" s="4" t="str">
        <f>IFERROR(IF(VLOOKUP(I895,I$2:M894,5,0)=0,"",VLOOKUP(I895,I$2:M894,5,0)),"")</f>
        <v/>
      </c>
      <c r="S895"/>
      <c r="AG895" s="3"/>
      <c r="AK895" s="127" t="str">
        <f t="shared" si="167"/>
        <v/>
      </c>
      <c r="AL895" s="2" t="str">
        <f>IFERROR(IF(INDEX(AL$1:AL894,MATCH(I895,I$1:I894,0),1)=0,"",INDEX(AL$1:AL894,MATCH(I895,I$1:I894,0),1)),"")</f>
        <v/>
      </c>
      <c r="AM895" s="2" t="str">
        <f>IFERROR(IF(INDEX(AM$1:AM894,MATCH(I895,I$1:I894,0),1)=0,"",INDEX(AM$1:AM894,MATCH(I895,I$1:I894,0),1)),"")</f>
        <v/>
      </c>
      <c r="AN895" s="2" t="str">
        <f>IFERROR(IF(INDEX(AN$1:AN894,MATCH(I895,I$1:I894,0),1)=0,"",INDEX(AN$1:AN894,MATCH(I895,I$1:I894,0),1)),"")</f>
        <v/>
      </c>
      <c r="BB895" s="4"/>
      <c r="BG895" s="5"/>
      <c r="BI895" s="4"/>
      <c r="BK895" s="5"/>
      <c r="BL895" s="5"/>
      <c r="BM895" s="5" t="str">
        <f>IF(B895="","",IF(BH895="",1+(MAX(BM$2:BM894)),""))</f>
        <v/>
      </c>
      <c r="BN895" s="5" t="str">
        <f t="shared" si="162"/>
        <v/>
      </c>
      <c r="BO895" s="5" t="str">
        <f t="shared" si="163"/>
        <v/>
      </c>
      <c r="BP895" s="15" t="str">
        <f t="shared" si="164"/>
        <v/>
      </c>
      <c r="BQ895" s="29"/>
      <c r="BR895" s="16"/>
      <c r="BS895" s="5" t="str">
        <f t="shared" si="166"/>
        <v/>
      </c>
      <c r="BU895" s="5"/>
      <c r="BV895" s="5" t="str">
        <f t="shared" si="165"/>
        <v/>
      </c>
      <c r="BW895" s="5" t="str">
        <f>IF(I895="","",IFERROR(IF(VLOOKUP(I895,I$2:I894,1,0)=0,"",""),I895))</f>
        <v/>
      </c>
      <c r="BX895" s="25" t="str">
        <f>IF(BW895="","",(IFERROR(VLOOKUP(MID(BW895,1,1),$CO$2:CS$28,3,0),0)+IFERROR(VLOOKUP(MID(BW895,2,1),CO$2:CS$28,4,0),0)+IFERROR(VLOOKUP(MID(BW895,3,1),CO$2:CS$28,5,0),0)+(ROW(BW895)/1000000000000)))</f>
        <v/>
      </c>
      <c r="BY895" s="5"/>
      <c r="BZ895" s="5">
        <v>894</v>
      </c>
      <c r="CA895" s="5" t="str">
        <f>IFERROR(VLOOKUP(BZ895,BV$2:BW1971,2,0),"")</f>
        <v/>
      </c>
      <c r="CB895" s="5"/>
      <c r="CD895" s="5"/>
      <c r="CU895" s="5" t="e">
        <f>IF(REPORTE!AH$2="si",IF(F895=VALUE(REPORTE!C$11),IF(SUM(CU896:CU$1993),CONCATENATE(INT(B895),", "),INT(B895)),""),IF(F895=VALUE(REPORTE!C$10),IF(SUM(CU896:CU$1993),CONCATENATE(INT(B895),", "),INT(B895)),""))</f>
        <v>#VALUE!</v>
      </c>
      <c r="CY895" s="5"/>
      <c r="CZ895" s="5"/>
      <c r="DA895" s="5"/>
      <c r="DB895" s="5"/>
    </row>
    <row r="896" spans="1:106" x14ac:dyDescent="0.25">
      <c r="A896" s="4"/>
      <c r="B896" s="3"/>
      <c r="L896" s="4" t="str">
        <f>IFERROR(IF(VLOOKUP(I896,I$2:L895,4,0)=0,"",VLOOKUP(I896,I$2:L895,4,0)),"")</f>
        <v/>
      </c>
      <c r="M896" s="4" t="str">
        <f>IFERROR(IF(VLOOKUP(I896,I$2:M895,5,0)=0,"",VLOOKUP(I896,I$2:M895,5,0)),"")</f>
        <v/>
      </c>
      <c r="S896"/>
      <c r="AG896" s="3"/>
      <c r="AK896" s="127" t="str">
        <f t="shared" si="167"/>
        <v/>
      </c>
      <c r="AL896" s="2" t="str">
        <f>IFERROR(IF(INDEX(AL$1:AL895,MATCH(I896,I$1:I895,0),1)=0,"",INDEX(AL$1:AL895,MATCH(I896,I$1:I895,0),1)),"")</f>
        <v/>
      </c>
      <c r="AM896" s="2" t="str">
        <f>IFERROR(IF(INDEX(AM$1:AM895,MATCH(I896,I$1:I895,0),1)=0,"",INDEX(AM$1:AM895,MATCH(I896,I$1:I895,0),1)),"")</f>
        <v/>
      </c>
      <c r="AN896" s="2" t="str">
        <f>IFERROR(IF(INDEX(AN$1:AN895,MATCH(I896,I$1:I895,0),1)=0,"",INDEX(AN$1:AN895,MATCH(I896,I$1:I895,0),1)),"")</f>
        <v/>
      </c>
      <c r="BB896" s="4"/>
      <c r="BG896" s="5"/>
      <c r="BI896" s="4"/>
      <c r="BK896" s="5"/>
      <c r="BL896" s="5"/>
      <c r="BM896" s="5" t="str">
        <f>IF(B896="","",IF(BH896="",1+(MAX(BM$2:BM895)),""))</f>
        <v/>
      </c>
      <c r="BN896" s="5" t="str">
        <f t="shared" si="162"/>
        <v/>
      </c>
      <c r="BO896" s="5" t="str">
        <f t="shared" si="163"/>
        <v/>
      </c>
      <c r="BP896" s="15" t="str">
        <f t="shared" si="164"/>
        <v/>
      </c>
      <c r="BQ896" s="29"/>
      <c r="BR896" s="16"/>
      <c r="BS896" s="5" t="str">
        <f t="shared" si="166"/>
        <v/>
      </c>
      <c r="BU896" s="5"/>
      <c r="BV896" s="5" t="str">
        <f t="shared" si="165"/>
        <v/>
      </c>
      <c r="BW896" s="5" t="str">
        <f>IF(I896="","",IFERROR(IF(VLOOKUP(I896,I$2:I895,1,0)=0,"",""),I896))</f>
        <v/>
      </c>
      <c r="BX896" s="25" t="str">
        <f>IF(BW896="","",(IFERROR(VLOOKUP(MID(BW896,1,1),$CO$2:CS$28,3,0),0)+IFERROR(VLOOKUP(MID(BW896,2,1),CO$2:CS$28,4,0),0)+IFERROR(VLOOKUP(MID(BW896,3,1),CO$2:CS$28,5,0),0)+(ROW(BW896)/1000000000000)))</f>
        <v/>
      </c>
      <c r="BY896" s="5"/>
      <c r="BZ896" s="5">
        <v>895</v>
      </c>
      <c r="CA896" s="5" t="str">
        <f>IFERROR(VLOOKUP(BZ896,BV$2:BW1972,2,0),"")</f>
        <v/>
      </c>
      <c r="CB896" s="5"/>
      <c r="CD896" s="5"/>
      <c r="CU896" s="5" t="e">
        <f>IF(REPORTE!AH$2="si",IF(F896=VALUE(REPORTE!C$11),IF(SUM(CU897:CU$1993),CONCATENATE(INT(B896),", "),INT(B896)),""),IF(F896=VALUE(REPORTE!C$10),IF(SUM(CU897:CU$1993),CONCATENATE(INT(B896),", "),INT(B896)),""))</f>
        <v>#VALUE!</v>
      </c>
      <c r="CY896" s="5"/>
      <c r="CZ896" s="5"/>
      <c r="DA896" s="5"/>
      <c r="DB896" s="5"/>
    </row>
    <row r="897" spans="1:106" x14ac:dyDescent="0.25">
      <c r="A897" s="4"/>
      <c r="B897" s="3"/>
      <c r="L897" s="4" t="str">
        <f>IFERROR(IF(VLOOKUP(I897,I$2:L896,4,0)=0,"",VLOOKUP(I897,I$2:L896,4,0)),"")</f>
        <v/>
      </c>
      <c r="M897" s="4" t="str">
        <f>IFERROR(IF(VLOOKUP(I897,I$2:M896,5,0)=0,"",VLOOKUP(I897,I$2:M896,5,0)),"")</f>
        <v/>
      </c>
      <c r="S897"/>
      <c r="AG897" s="3"/>
      <c r="AK897" s="127" t="str">
        <f t="shared" si="167"/>
        <v/>
      </c>
      <c r="AL897" s="2" t="str">
        <f>IFERROR(IF(INDEX(AL$1:AL896,MATCH(I897,I$1:I896,0),1)=0,"",INDEX(AL$1:AL896,MATCH(I897,I$1:I896,0),1)),"")</f>
        <v/>
      </c>
      <c r="AM897" s="2" t="str">
        <f>IFERROR(IF(INDEX(AM$1:AM896,MATCH(I897,I$1:I896,0),1)=0,"",INDEX(AM$1:AM896,MATCH(I897,I$1:I896,0),1)),"")</f>
        <v/>
      </c>
      <c r="AN897" s="2" t="str">
        <f>IFERROR(IF(INDEX(AN$1:AN896,MATCH(I897,I$1:I896,0),1)=0,"",INDEX(AN$1:AN896,MATCH(I897,I$1:I896,0),1)),"")</f>
        <v/>
      </c>
      <c r="BB897" s="4"/>
      <c r="BG897" s="5"/>
      <c r="BI897" s="4"/>
      <c r="BK897" s="5"/>
      <c r="BL897" s="5"/>
      <c r="BM897" s="5" t="str">
        <f>IF(B897="","",IF(BH897="",1+(MAX(BM$2:BM896)),""))</f>
        <v/>
      </c>
      <c r="BN897" s="5" t="str">
        <f t="shared" si="162"/>
        <v/>
      </c>
      <c r="BO897" s="5" t="str">
        <f t="shared" si="163"/>
        <v/>
      </c>
      <c r="BP897" s="15" t="str">
        <f t="shared" si="164"/>
        <v/>
      </c>
      <c r="BQ897" s="29"/>
      <c r="BR897" s="16"/>
      <c r="BS897" s="5" t="str">
        <f t="shared" si="166"/>
        <v/>
      </c>
      <c r="BU897" s="5"/>
      <c r="BV897" s="5" t="str">
        <f t="shared" si="165"/>
        <v/>
      </c>
      <c r="BW897" s="5" t="str">
        <f>IF(I897="","",IFERROR(IF(VLOOKUP(I897,I$2:I896,1,0)=0,"",""),I897))</f>
        <v/>
      </c>
      <c r="BX897" s="25" t="str">
        <f>IF(BW897="","",(IFERROR(VLOOKUP(MID(BW897,1,1),$CO$2:CS$28,3,0),0)+IFERROR(VLOOKUP(MID(BW897,2,1),CO$2:CS$28,4,0),0)+IFERROR(VLOOKUP(MID(BW897,3,1),CO$2:CS$28,5,0),0)+(ROW(BW897)/1000000000000)))</f>
        <v/>
      </c>
      <c r="BY897" s="5"/>
      <c r="BZ897" s="5">
        <v>896</v>
      </c>
      <c r="CA897" s="5" t="str">
        <f>IFERROR(VLOOKUP(BZ897,BV$2:BW1973,2,0),"")</f>
        <v/>
      </c>
      <c r="CB897" s="5"/>
      <c r="CD897" s="5"/>
      <c r="CU897" s="5" t="e">
        <f>IF(REPORTE!AH$2="si",IF(F897=VALUE(REPORTE!C$11),IF(SUM(CU898:CU$1993),CONCATENATE(INT(B897),", "),INT(B897)),""),IF(F897=VALUE(REPORTE!C$10),IF(SUM(CU898:CU$1993),CONCATENATE(INT(B897),", "),INT(B897)),""))</f>
        <v>#VALUE!</v>
      </c>
      <c r="CY897" s="5"/>
      <c r="CZ897" s="5"/>
      <c r="DA897" s="5"/>
      <c r="DB897" s="5"/>
    </row>
    <row r="898" spans="1:106" x14ac:dyDescent="0.25">
      <c r="A898" s="4"/>
      <c r="B898" s="3"/>
      <c r="L898" s="4" t="str">
        <f>IFERROR(IF(VLOOKUP(I898,I$2:L897,4,0)=0,"",VLOOKUP(I898,I$2:L897,4,0)),"")</f>
        <v/>
      </c>
      <c r="M898" s="4" t="str">
        <f>IFERROR(IF(VLOOKUP(I898,I$2:M897,5,0)=0,"",VLOOKUP(I898,I$2:M897,5,0)),"")</f>
        <v/>
      </c>
      <c r="S898"/>
      <c r="AG898" s="3"/>
      <c r="AK898" s="127" t="str">
        <f t="shared" si="167"/>
        <v/>
      </c>
      <c r="AL898" s="2" t="str">
        <f>IFERROR(IF(INDEX(AL$1:AL897,MATCH(I898,I$1:I897,0),1)=0,"",INDEX(AL$1:AL897,MATCH(I898,I$1:I897,0),1)),"")</f>
        <v/>
      </c>
      <c r="AM898" s="2" t="str">
        <f>IFERROR(IF(INDEX(AM$1:AM897,MATCH(I898,I$1:I897,0),1)=0,"",INDEX(AM$1:AM897,MATCH(I898,I$1:I897,0),1)),"")</f>
        <v/>
      </c>
      <c r="AN898" s="2" t="str">
        <f>IFERROR(IF(INDEX(AN$1:AN897,MATCH(I898,I$1:I897,0),1)=0,"",INDEX(AN$1:AN897,MATCH(I898,I$1:I897,0),1)),"")</f>
        <v/>
      </c>
      <c r="BB898" s="4"/>
      <c r="BG898" s="5"/>
      <c r="BI898" s="4"/>
      <c r="BK898" s="5"/>
      <c r="BL898" s="5"/>
      <c r="BM898" s="5" t="str">
        <f>IF(B898="","",IF(BH898="",1+(MAX(BM$2:BM897)),""))</f>
        <v/>
      </c>
      <c r="BN898" s="5" t="str">
        <f t="shared" ref="BN898:BN961" si="168">IF(BM898="","",AI898)</f>
        <v/>
      </c>
      <c r="BO898" s="5" t="str">
        <f t="shared" ref="BO898:BO961" si="169">IF(BM898="","",E898)</f>
        <v/>
      </c>
      <c r="BP898" s="15" t="str">
        <f t="shared" ref="BP898:BP961" si="170">IF(BM898="","",F898)</f>
        <v/>
      </c>
      <c r="BQ898" s="29"/>
      <c r="BR898" s="16"/>
      <c r="BS898" s="5" t="str">
        <f t="shared" si="166"/>
        <v/>
      </c>
      <c r="BU898" s="5"/>
      <c r="BV898" s="5" t="str">
        <f t="shared" ref="BV898:BV961" si="171">IFERROR(RANK(BX898,BX$2:BX$1493,1),"")</f>
        <v/>
      </c>
      <c r="BW898" s="5" t="str">
        <f>IF(I898="","",IFERROR(IF(VLOOKUP(I898,I$2:I897,1,0)=0,"",""),I898))</f>
        <v/>
      </c>
      <c r="BX898" s="25" t="str">
        <f>IF(BW898="","",(IFERROR(VLOOKUP(MID(BW898,1,1),$CO$2:CS$28,3,0),0)+IFERROR(VLOOKUP(MID(BW898,2,1),CO$2:CS$28,4,0),0)+IFERROR(VLOOKUP(MID(BW898,3,1),CO$2:CS$28,5,0),0)+(ROW(BW898)/1000000000000)))</f>
        <v/>
      </c>
      <c r="BY898" s="5"/>
      <c r="BZ898" s="5">
        <v>897</v>
      </c>
      <c r="CA898" s="5" t="str">
        <f>IFERROR(VLOOKUP(BZ898,BV$2:BW1974,2,0),"")</f>
        <v/>
      </c>
      <c r="CB898" s="5"/>
      <c r="CD898" s="5"/>
      <c r="CU898" s="5" t="e">
        <f>IF(REPORTE!AH$2="si",IF(F898=VALUE(REPORTE!C$11),IF(SUM(CU899:CU$1993),CONCATENATE(INT(B898),", "),INT(B898)),""),IF(F898=VALUE(REPORTE!C$10),IF(SUM(CU899:CU$1993),CONCATENATE(INT(B898),", "),INT(B898)),""))</f>
        <v>#VALUE!</v>
      </c>
      <c r="CY898" s="5"/>
      <c r="CZ898" s="5"/>
      <c r="DA898" s="5"/>
      <c r="DB898" s="5"/>
    </row>
    <row r="899" spans="1:106" x14ac:dyDescent="0.25">
      <c r="A899" s="4"/>
      <c r="B899" s="3"/>
      <c r="L899" s="4" t="str">
        <f>IFERROR(IF(VLOOKUP(I899,I$2:L898,4,0)=0,"",VLOOKUP(I899,I$2:L898,4,0)),"")</f>
        <v/>
      </c>
      <c r="M899" s="4" t="str">
        <f>IFERROR(IF(VLOOKUP(I899,I$2:M898,5,0)=0,"",VLOOKUP(I899,I$2:M898,5,0)),"")</f>
        <v/>
      </c>
      <c r="S899"/>
      <c r="AG899" s="3"/>
      <c r="AK899" s="127" t="str">
        <f t="shared" si="167"/>
        <v/>
      </c>
      <c r="AL899" s="2" t="str">
        <f>IFERROR(IF(INDEX(AL$1:AL898,MATCH(I899,I$1:I898,0),1)=0,"",INDEX(AL$1:AL898,MATCH(I899,I$1:I898,0),1)),"")</f>
        <v/>
      </c>
      <c r="AM899" s="2" t="str">
        <f>IFERROR(IF(INDEX(AM$1:AM898,MATCH(I899,I$1:I898,0),1)=0,"",INDEX(AM$1:AM898,MATCH(I899,I$1:I898,0),1)),"")</f>
        <v/>
      </c>
      <c r="AN899" s="2" t="str">
        <f>IFERROR(IF(INDEX(AN$1:AN898,MATCH(I899,I$1:I898,0),1)=0,"",INDEX(AN$1:AN898,MATCH(I899,I$1:I898,0),1)),"")</f>
        <v/>
      </c>
      <c r="BB899" s="4"/>
      <c r="BG899" s="5"/>
      <c r="BI899" s="4"/>
      <c r="BK899" s="5"/>
      <c r="BL899" s="5"/>
      <c r="BM899" s="5" t="str">
        <f>IF(B899="","",IF(BH899="",1+(MAX(BM$2:BM898)),""))</f>
        <v/>
      </c>
      <c r="BN899" s="5" t="str">
        <f t="shared" si="168"/>
        <v/>
      </c>
      <c r="BO899" s="5" t="str">
        <f t="shared" si="169"/>
        <v/>
      </c>
      <c r="BP899" s="15" t="str">
        <f t="shared" si="170"/>
        <v/>
      </c>
      <c r="BQ899" s="29"/>
      <c r="BR899" s="16"/>
      <c r="BS899" s="5" t="str">
        <f t="shared" si="166"/>
        <v/>
      </c>
      <c r="BU899" s="5"/>
      <c r="BV899" s="5" t="str">
        <f t="shared" si="171"/>
        <v/>
      </c>
      <c r="BW899" s="5" t="str">
        <f>IF(I899="","",IFERROR(IF(VLOOKUP(I899,I$2:I898,1,0)=0,"",""),I899))</f>
        <v/>
      </c>
      <c r="BX899" s="25" t="str">
        <f>IF(BW899="","",(IFERROR(VLOOKUP(MID(BW899,1,1),$CO$2:CS$28,3,0),0)+IFERROR(VLOOKUP(MID(BW899,2,1),CO$2:CS$28,4,0),0)+IFERROR(VLOOKUP(MID(BW899,3,1),CO$2:CS$28,5,0),0)+(ROW(BW899)/1000000000000)))</f>
        <v/>
      </c>
      <c r="BY899" s="5"/>
      <c r="BZ899" s="5">
        <v>898</v>
      </c>
      <c r="CA899" s="5" t="str">
        <f>IFERROR(VLOOKUP(BZ899,BV$2:BW1975,2,0),"")</f>
        <v/>
      </c>
      <c r="CB899" s="5"/>
      <c r="CD899" s="5"/>
      <c r="CU899" s="5" t="e">
        <f>IF(REPORTE!AH$2="si",IF(F899=VALUE(REPORTE!C$11),IF(SUM(CU900:CU$1993),CONCATENATE(INT(B899),", "),INT(B899)),""),IF(F899=VALUE(REPORTE!C$10),IF(SUM(CU900:CU$1993),CONCATENATE(INT(B899),", "),INT(B899)),""))</f>
        <v>#VALUE!</v>
      </c>
      <c r="CY899" s="5"/>
      <c r="CZ899" s="5"/>
      <c r="DA899" s="5"/>
      <c r="DB899" s="5"/>
    </row>
    <row r="900" spans="1:106" x14ac:dyDescent="0.25">
      <c r="A900" s="4"/>
      <c r="B900" s="3"/>
      <c r="L900" s="4" t="str">
        <f>IFERROR(IF(VLOOKUP(I900,I$2:L899,4,0)=0,"",VLOOKUP(I900,I$2:L899,4,0)),"")</f>
        <v/>
      </c>
      <c r="M900" s="4" t="str">
        <f>IFERROR(IF(VLOOKUP(I900,I$2:M899,5,0)=0,"",VLOOKUP(I900,I$2:M899,5,0)),"")</f>
        <v/>
      </c>
      <c r="S900"/>
      <c r="AG900" s="3"/>
      <c r="AK900" s="127" t="str">
        <f t="shared" si="167"/>
        <v/>
      </c>
      <c r="AL900" s="2" t="str">
        <f>IFERROR(IF(INDEX(AL$1:AL899,MATCH(I900,I$1:I899,0),1)=0,"",INDEX(AL$1:AL899,MATCH(I900,I$1:I899,0),1)),"")</f>
        <v/>
      </c>
      <c r="AM900" s="2" t="str">
        <f>IFERROR(IF(INDEX(AM$1:AM899,MATCH(I900,I$1:I899,0),1)=0,"",INDEX(AM$1:AM899,MATCH(I900,I$1:I899,0),1)),"")</f>
        <v/>
      </c>
      <c r="AN900" s="2" t="str">
        <f>IFERROR(IF(INDEX(AN$1:AN899,MATCH(I900,I$1:I899,0),1)=0,"",INDEX(AN$1:AN899,MATCH(I900,I$1:I899,0),1)),"")</f>
        <v/>
      </c>
      <c r="BB900" s="4"/>
      <c r="BG900" s="5"/>
      <c r="BI900" s="4"/>
      <c r="BK900" s="5"/>
      <c r="BL900" s="5"/>
      <c r="BM900" s="5" t="str">
        <f>IF(B900="","",IF(BH900="",1+(MAX(BM$2:BM899)),""))</f>
        <v/>
      </c>
      <c r="BN900" s="5" t="str">
        <f t="shared" si="168"/>
        <v/>
      </c>
      <c r="BO900" s="5" t="str">
        <f t="shared" si="169"/>
        <v/>
      </c>
      <c r="BP900" s="15" t="str">
        <f t="shared" si="170"/>
        <v/>
      </c>
      <c r="BQ900" s="29"/>
      <c r="BR900" s="16"/>
      <c r="BS900" s="5" t="str">
        <f t="shared" si="166"/>
        <v/>
      </c>
      <c r="BU900" s="5"/>
      <c r="BV900" s="5" t="str">
        <f t="shared" si="171"/>
        <v/>
      </c>
      <c r="BW900" s="5" t="str">
        <f>IF(I900="","",IFERROR(IF(VLOOKUP(I900,I$2:I899,1,0)=0,"",""),I900))</f>
        <v/>
      </c>
      <c r="BX900" s="25" t="str">
        <f>IF(BW900="","",(IFERROR(VLOOKUP(MID(BW900,1,1),$CO$2:CS$28,3,0),0)+IFERROR(VLOOKUP(MID(BW900,2,1),CO$2:CS$28,4,0),0)+IFERROR(VLOOKUP(MID(BW900,3,1),CO$2:CS$28,5,0),0)+(ROW(BW900)/1000000000000)))</f>
        <v/>
      </c>
      <c r="BY900" s="5"/>
      <c r="BZ900" s="5">
        <v>899</v>
      </c>
      <c r="CA900" s="5" t="str">
        <f>IFERROR(VLOOKUP(BZ900,BV$2:BW1976,2,0),"")</f>
        <v/>
      </c>
      <c r="CB900" s="5"/>
      <c r="CD900" s="5"/>
      <c r="CU900" s="5" t="e">
        <f>IF(REPORTE!AH$2="si",IF(F900=VALUE(REPORTE!C$11),IF(SUM(CU901:CU$1993),CONCATENATE(INT(B900),", "),INT(B900)),""),IF(F900=VALUE(REPORTE!C$10),IF(SUM(CU901:CU$1993),CONCATENATE(INT(B900),", "),INT(B900)),""))</f>
        <v>#VALUE!</v>
      </c>
      <c r="CY900" s="5"/>
      <c r="CZ900" s="5"/>
      <c r="DA900" s="5"/>
      <c r="DB900" s="5"/>
    </row>
    <row r="901" spans="1:106" x14ac:dyDescent="0.25">
      <c r="A901" s="4"/>
      <c r="B901" s="3"/>
      <c r="L901" s="4" t="str">
        <f>IFERROR(IF(VLOOKUP(I901,I$2:L900,4,0)=0,"",VLOOKUP(I901,I$2:L900,4,0)),"")</f>
        <v/>
      </c>
      <c r="M901" s="4" t="str">
        <f>IFERROR(IF(VLOOKUP(I901,I$2:M900,5,0)=0,"",VLOOKUP(I901,I$2:M900,5,0)),"")</f>
        <v/>
      </c>
      <c r="S901"/>
      <c r="AG901" s="3"/>
      <c r="AK901" s="127" t="str">
        <f t="shared" si="167"/>
        <v/>
      </c>
      <c r="AL901" s="2" t="str">
        <f>IFERROR(IF(INDEX(AL$1:AL900,MATCH(I901,I$1:I900,0),1)=0,"",INDEX(AL$1:AL900,MATCH(I901,I$1:I900,0),1)),"")</f>
        <v/>
      </c>
      <c r="AM901" s="2" t="str">
        <f>IFERROR(IF(INDEX(AM$1:AM900,MATCH(I901,I$1:I900,0),1)=0,"",INDEX(AM$1:AM900,MATCH(I901,I$1:I900,0),1)),"")</f>
        <v/>
      </c>
      <c r="AN901" s="2" t="str">
        <f>IFERROR(IF(INDEX(AN$1:AN900,MATCH(I901,I$1:I900,0),1)=0,"",INDEX(AN$1:AN900,MATCH(I901,I$1:I900,0),1)),"")</f>
        <v/>
      </c>
      <c r="BB901" s="4"/>
      <c r="BG901" s="5"/>
      <c r="BI901" s="4"/>
      <c r="BK901" s="5"/>
      <c r="BL901" s="5"/>
      <c r="BM901" s="5" t="str">
        <f>IF(B901="","",IF(BH901="",1+(MAX(BM$2:BM900)),""))</f>
        <v/>
      </c>
      <c r="BN901" s="5" t="str">
        <f t="shared" si="168"/>
        <v/>
      </c>
      <c r="BO901" s="5" t="str">
        <f t="shared" si="169"/>
        <v/>
      </c>
      <c r="BP901" s="15" t="str">
        <f t="shared" si="170"/>
        <v/>
      </c>
      <c r="BQ901" s="29"/>
      <c r="BR901" s="16"/>
      <c r="BS901" s="5" t="str">
        <f t="shared" si="166"/>
        <v/>
      </c>
      <c r="BU901" s="5"/>
      <c r="BV901" s="5" t="str">
        <f t="shared" si="171"/>
        <v/>
      </c>
      <c r="BW901" s="5" t="str">
        <f>IF(I901="","",IFERROR(IF(VLOOKUP(I901,I$2:I900,1,0)=0,"",""),I901))</f>
        <v/>
      </c>
      <c r="BX901" s="25" t="str">
        <f>IF(BW901="","",(IFERROR(VLOOKUP(MID(BW901,1,1),$CO$2:CS$28,3,0),0)+IFERROR(VLOOKUP(MID(BW901,2,1),CO$2:CS$28,4,0),0)+IFERROR(VLOOKUP(MID(BW901,3,1),CO$2:CS$28,5,0),0)+(ROW(BW901)/1000000000000)))</f>
        <v/>
      </c>
      <c r="BY901" s="5"/>
      <c r="BZ901" s="5">
        <v>900</v>
      </c>
      <c r="CA901" s="5" t="str">
        <f>IFERROR(VLOOKUP(BZ901,BV$2:BW1977,2,0),"")</f>
        <v/>
      </c>
      <c r="CB901" s="5"/>
      <c r="CD901" s="5"/>
      <c r="CU901" s="5" t="e">
        <f>IF(REPORTE!AH$2="si",IF(F901=VALUE(REPORTE!C$11),IF(SUM(CU902:CU$1993),CONCATENATE(INT(B901),", "),INT(B901)),""),IF(F901=VALUE(REPORTE!C$10),IF(SUM(CU902:CU$1993),CONCATENATE(INT(B901),", "),INT(B901)),""))</f>
        <v>#VALUE!</v>
      </c>
      <c r="CY901" s="5"/>
      <c r="CZ901" s="5"/>
      <c r="DA901" s="5"/>
      <c r="DB901" s="5"/>
    </row>
    <row r="902" spans="1:106" x14ac:dyDescent="0.25">
      <c r="A902" s="4"/>
      <c r="B902" s="3"/>
      <c r="L902" s="4" t="str">
        <f>IFERROR(IF(VLOOKUP(I902,I$2:L901,4,0)=0,"",VLOOKUP(I902,I$2:L901,4,0)),"")</f>
        <v/>
      </c>
      <c r="M902" s="4" t="str">
        <f>IFERROR(IF(VLOOKUP(I902,I$2:M901,5,0)=0,"",VLOOKUP(I902,I$2:M901,5,0)),"")</f>
        <v/>
      </c>
      <c r="S902"/>
      <c r="AG902" s="3"/>
      <c r="AK902" s="127" t="str">
        <f t="shared" si="167"/>
        <v/>
      </c>
      <c r="AL902" s="2" t="str">
        <f>IFERROR(IF(INDEX(AL$1:AL901,MATCH(I902,I$1:I901,0),1)=0,"",INDEX(AL$1:AL901,MATCH(I902,I$1:I901,0),1)),"")</f>
        <v/>
      </c>
      <c r="AM902" s="2" t="str">
        <f>IFERROR(IF(INDEX(AM$1:AM901,MATCH(I902,I$1:I901,0),1)=0,"",INDEX(AM$1:AM901,MATCH(I902,I$1:I901,0),1)),"")</f>
        <v/>
      </c>
      <c r="AN902" s="2" t="str">
        <f>IFERROR(IF(INDEX(AN$1:AN901,MATCH(I902,I$1:I901,0),1)=0,"",INDEX(AN$1:AN901,MATCH(I902,I$1:I901,0),1)),"")</f>
        <v/>
      </c>
      <c r="BB902" s="4"/>
      <c r="BG902" s="5"/>
      <c r="BI902" s="4"/>
      <c r="BK902" s="5"/>
      <c r="BL902" s="5"/>
      <c r="BM902" s="5" t="str">
        <f>IF(B902="","",IF(BH902="",1+(MAX(BM$2:BM901)),""))</f>
        <v/>
      </c>
      <c r="BN902" s="5" t="str">
        <f t="shared" si="168"/>
        <v/>
      </c>
      <c r="BO902" s="5" t="str">
        <f t="shared" si="169"/>
        <v/>
      </c>
      <c r="BP902" s="15" t="str">
        <f t="shared" si="170"/>
        <v/>
      </c>
      <c r="BQ902" s="29"/>
      <c r="BR902" s="16"/>
      <c r="BS902" s="5" t="str">
        <f t="shared" si="166"/>
        <v/>
      </c>
      <c r="BU902" s="5"/>
      <c r="BV902" s="5" t="str">
        <f t="shared" si="171"/>
        <v/>
      </c>
      <c r="BW902" s="5" t="str">
        <f>IF(I902="","",IFERROR(IF(VLOOKUP(I902,I$2:I901,1,0)=0,"",""),I902))</f>
        <v/>
      </c>
      <c r="BX902" s="25" t="str">
        <f>IF(BW902="","",(IFERROR(VLOOKUP(MID(BW902,1,1),$CO$2:CS$28,3,0),0)+IFERROR(VLOOKUP(MID(BW902,2,1),CO$2:CS$28,4,0),0)+IFERROR(VLOOKUP(MID(BW902,3,1),CO$2:CS$28,5,0),0)+(ROW(BW902)/1000000000000)))</f>
        <v/>
      </c>
      <c r="BY902" s="5"/>
      <c r="BZ902" s="5">
        <v>901</v>
      </c>
      <c r="CA902" s="5" t="str">
        <f>IFERROR(VLOOKUP(BZ902,BV$2:BW1978,2,0),"")</f>
        <v/>
      </c>
      <c r="CB902" s="5"/>
      <c r="CD902" s="5"/>
      <c r="CU902" s="5" t="e">
        <f>IF(REPORTE!AH$2="si",IF(F902=VALUE(REPORTE!C$11),IF(SUM(CU903:CU$1993),CONCATENATE(INT(B902),", "),INT(B902)),""),IF(F902=VALUE(REPORTE!C$10),IF(SUM(CU903:CU$1993),CONCATENATE(INT(B902),", "),INT(B902)),""))</f>
        <v>#VALUE!</v>
      </c>
      <c r="CY902" s="5"/>
      <c r="CZ902" s="5"/>
      <c r="DA902" s="5"/>
      <c r="DB902" s="5"/>
    </row>
    <row r="903" spans="1:106" x14ac:dyDescent="0.25">
      <c r="A903" s="4"/>
      <c r="B903" s="3"/>
      <c r="L903" s="4" t="str">
        <f>IFERROR(IF(VLOOKUP(I903,I$2:L902,4,0)=0,"",VLOOKUP(I903,I$2:L902,4,0)),"")</f>
        <v/>
      </c>
      <c r="M903" s="4" t="str">
        <f>IFERROR(IF(VLOOKUP(I903,I$2:M902,5,0)=0,"",VLOOKUP(I903,I$2:M902,5,0)),"")</f>
        <v/>
      </c>
      <c r="S903"/>
      <c r="AG903" s="3"/>
      <c r="AK903" s="127" t="str">
        <f t="shared" si="167"/>
        <v/>
      </c>
      <c r="AL903" s="2" t="str">
        <f>IFERROR(IF(INDEX(AL$1:AL902,MATCH(I903,I$1:I902,0),1)=0,"",INDEX(AL$1:AL902,MATCH(I903,I$1:I902,0),1)),"")</f>
        <v/>
      </c>
      <c r="AM903" s="2" t="str">
        <f>IFERROR(IF(INDEX(AM$1:AM902,MATCH(I903,I$1:I902,0),1)=0,"",INDEX(AM$1:AM902,MATCH(I903,I$1:I902,0),1)),"")</f>
        <v/>
      </c>
      <c r="AN903" s="2" t="str">
        <f>IFERROR(IF(INDEX(AN$1:AN902,MATCH(I903,I$1:I902,0),1)=0,"",INDEX(AN$1:AN902,MATCH(I903,I$1:I902,0),1)),"")</f>
        <v/>
      </c>
      <c r="BB903" s="4"/>
      <c r="BG903" s="5"/>
      <c r="BI903" s="4"/>
      <c r="BK903" s="5"/>
      <c r="BL903" s="5"/>
      <c r="BM903" s="5" t="str">
        <f>IF(B903="","",IF(BH903="",1+(MAX(BM$2:BM902)),""))</f>
        <v/>
      </c>
      <c r="BN903" s="5" t="str">
        <f t="shared" si="168"/>
        <v/>
      </c>
      <c r="BO903" s="5" t="str">
        <f t="shared" si="169"/>
        <v/>
      </c>
      <c r="BP903" s="15" t="str">
        <f t="shared" si="170"/>
        <v/>
      </c>
      <c r="BQ903" s="29"/>
      <c r="BR903" s="16"/>
      <c r="BS903" s="5" t="str">
        <f t="shared" si="166"/>
        <v/>
      </c>
      <c r="BU903" s="5"/>
      <c r="BV903" s="5" t="str">
        <f t="shared" si="171"/>
        <v/>
      </c>
      <c r="BW903" s="5" t="str">
        <f>IF(I903="","",IFERROR(IF(VLOOKUP(I903,I$2:I902,1,0)=0,"",""),I903))</f>
        <v/>
      </c>
      <c r="BX903" s="25" t="str">
        <f>IF(BW903="","",(IFERROR(VLOOKUP(MID(BW903,1,1),$CO$2:CS$28,3,0),0)+IFERROR(VLOOKUP(MID(BW903,2,1),CO$2:CS$28,4,0),0)+IFERROR(VLOOKUP(MID(BW903,3,1),CO$2:CS$28,5,0),0)+(ROW(BW903)/1000000000000)))</f>
        <v/>
      </c>
      <c r="BY903" s="5"/>
      <c r="BZ903" s="5">
        <v>902</v>
      </c>
      <c r="CA903" s="5" t="str">
        <f>IFERROR(VLOOKUP(BZ903,BV$2:BW1979,2,0),"")</f>
        <v/>
      </c>
      <c r="CB903" s="5"/>
      <c r="CD903" s="5"/>
      <c r="CU903" s="5" t="e">
        <f>IF(REPORTE!AH$2="si",IF(F903=VALUE(REPORTE!C$11),IF(SUM(CU904:CU$1993),CONCATENATE(INT(B903),", "),INT(B903)),""),IF(F903=VALUE(REPORTE!C$10),IF(SUM(CU904:CU$1993),CONCATENATE(INT(B903),", "),INT(B903)),""))</f>
        <v>#VALUE!</v>
      </c>
      <c r="CY903" s="5"/>
      <c r="CZ903" s="5"/>
      <c r="DA903" s="5"/>
      <c r="DB903" s="5"/>
    </row>
    <row r="904" spans="1:106" x14ac:dyDescent="0.25">
      <c r="A904" s="4"/>
      <c r="B904" s="3"/>
      <c r="L904" s="4" t="str">
        <f>IFERROR(IF(VLOOKUP(I904,I$2:L903,4,0)=0,"",VLOOKUP(I904,I$2:L903,4,0)),"")</f>
        <v/>
      </c>
      <c r="M904" s="4" t="str">
        <f>IFERROR(IF(VLOOKUP(I904,I$2:M903,5,0)=0,"",VLOOKUP(I904,I$2:M903,5,0)),"")</f>
        <v/>
      </c>
      <c r="S904"/>
      <c r="AG904" s="3"/>
      <c r="AK904" s="127" t="str">
        <f t="shared" si="167"/>
        <v/>
      </c>
      <c r="AL904" s="2" t="str">
        <f>IFERROR(IF(INDEX(AL$1:AL903,MATCH(I904,I$1:I903,0),1)=0,"",INDEX(AL$1:AL903,MATCH(I904,I$1:I903,0),1)),"")</f>
        <v/>
      </c>
      <c r="AM904" s="2" t="str">
        <f>IFERROR(IF(INDEX(AM$1:AM903,MATCH(I904,I$1:I903,0),1)=0,"",INDEX(AM$1:AM903,MATCH(I904,I$1:I903,0),1)),"")</f>
        <v/>
      </c>
      <c r="AN904" s="2" t="str">
        <f>IFERROR(IF(INDEX(AN$1:AN903,MATCH(I904,I$1:I903,0),1)=0,"",INDEX(AN$1:AN903,MATCH(I904,I$1:I903,0),1)),"")</f>
        <v/>
      </c>
      <c r="BB904" s="4"/>
      <c r="BG904" s="5"/>
      <c r="BI904" s="4"/>
      <c r="BK904" s="5"/>
      <c r="BL904" s="5"/>
      <c r="BM904" s="5" t="str">
        <f>IF(B904="","",IF(BH904="",1+(MAX(BM$2:BM903)),""))</f>
        <v/>
      </c>
      <c r="BN904" s="5" t="str">
        <f t="shared" si="168"/>
        <v/>
      </c>
      <c r="BO904" s="5" t="str">
        <f t="shared" si="169"/>
        <v/>
      </c>
      <c r="BP904" s="15" t="str">
        <f t="shared" si="170"/>
        <v/>
      </c>
      <c r="BQ904" s="29"/>
      <c r="BR904" s="16"/>
      <c r="BS904" s="5" t="str">
        <f t="shared" si="166"/>
        <v/>
      </c>
      <c r="BU904" s="5"/>
      <c r="BV904" s="5" t="str">
        <f t="shared" si="171"/>
        <v/>
      </c>
      <c r="BW904" s="5" t="str">
        <f>IF(I904="","",IFERROR(IF(VLOOKUP(I904,I$2:I903,1,0)=0,"",""),I904))</f>
        <v/>
      </c>
      <c r="BX904" s="25" t="str">
        <f>IF(BW904="","",(IFERROR(VLOOKUP(MID(BW904,1,1),$CO$2:CS$28,3,0),0)+IFERROR(VLOOKUP(MID(BW904,2,1),CO$2:CS$28,4,0),0)+IFERROR(VLOOKUP(MID(BW904,3,1),CO$2:CS$28,5,0),0)+(ROW(BW904)/1000000000000)))</f>
        <v/>
      </c>
      <c r="BY904" s="5"/>
      <c r="BZ904" s="5">
        <v>903</v>
      </c>
      <c r="CA904" s="5" t="str">
        <f>IFERROR(VLOOKUP(BZ904,BV$2:BW1980,2,0),"")</f>
        <v/>
      </c>
      <c r="CB904" s="5"/>
      <c r="CD904" s="5"/>
      <c r="CU904" s="5" t="e">
        <f>IF(REPORTE!AH$2="si",IF(F904=VALUE(REPORTE!C$11),IF(SUM(CU905:CU$1993),CONCATENATE(INT(B904),", "),INT(B904)),""),IF(F904=VALUE(REPORTE!C$10),IF(SUM(CU905:CU$1993),CONCATENATE(INT(B904),", "),INT(B904)),""))</f>
        <v>#VALUE!</v>
      </c>
      <c r="CY904" s="5"/>
      <c r="CZ904" s="5"/>
      <c r="DA904" s="5"/>
      <c r="DB904" s="5"/>
    </row>
    <row r="905" spans="1:106" x14ac:dyDescent="0.25">
      <c r="A905" s="4"/>
      <c r="B905" s="3"/>
      <c r="L905" s="4" t="str">
        <f>IFERROR(IF(VLOOKUP(I905,I$2:L904,4,0)=0,"",VLOOKUP(I905,I$2:L904,4,0)),"")</f>
        <v/>
      </c>
      <c r="M905" s="4" t="str">
        <f>IFERROR(IF(VLOOKUP(I905,I$2:M904,5,0)=0,"",VLOOKUP(I905,I$2:M904,5,0)),"")</f>
        <v/>
      </c>
      <c r="S905"/>
      <c r="AG905" s="3"/>
      <c r="AK905" s="127" t="str">
        <f t="shared" si="167"/>
        <v/>
      </c>
      <c r="AL905" s="2" t="str">
        <f>IFERROR(IF(INDEX(AL$1:AL904,MATCH(I905,I$1:I904,0),1)=0,"",INDEX(AL$1:AL904,MATCH(I905,I$1:I904,0),1)),"")</f>
        <v/>
      </c>
      <c r="AM905" s="2" t="str">
        <f>IFERROR(IF(INDEX(AM$1:AM904,MATCH(I905,I$1:I904,0),1)=0,"",INDEX(AM$1:AM904,MATCH(I905,I$1:I904,0),1)),"")</f>
        <v/>
      </c>
      <c r="AN905" s="2" t="str">
        <f>IFERROR(IF(INDEX(AN$1:AN904,MATCH(I905,I$1:I904,0),1)=0,"",INDEX(AN$1:AN904,MATCH(I905,I$1:I904,0),1)),"")</f>
        <v/>
      </c>
      <c r="BB905" s="4"/>
      <c r="BG905" s="5"/>
      <c r="BI905" s="4"/>
      <c r="BK905" s="5"/>
      <c r="BL905" s="5"/>
      <c r="BM905" s="5" t="str">
        <f>IF(B905="","",IF(BH905="",1+(MAX(BM$2:BM904)),""))</f>
        <v/>
      </c>
      <c r="BN905" s="5" t="str">
        <f t="shared" si="168"/>
        <v/>
      </c>
      <c r="BO905" s="5" t="str">
        <f t="shared" si="169"/>
        <v/>
      </c>
      <c r="BP905" s="15" t="str">
        <f t="shared" si="170"/>
        <v/>
      </c>
      <c r="BQ905" s="29"/>
      <c r="BR905" s="16"/>
      <c r="BS905" s="5" t="str">
        <f t="shared" si="166"/>
        <v/>
      </c>
      <c r="BU905" s="5"/>
      <c r="BV905" s="5" t="str">
        <f t="shared" si="171"/>
        <v/>
      </c>
      <c r="BW905" s="5" t="str">
        <f>IF(I905="","",IFERROR(IF(VLOOKUP(I905,I$2:I904,1,0)=0,"",""),I905))</f>
        <v/>
      </c>
      <c r="BX905" s="25" t="str">
        <f>IF(BW905="","",(IFERROR(VLOOKUP(MID(BW905,1,1),$CO$2:CS$28,3,0),0)+IFERROR(VLOOKUP(MID(BW905,2,1),CO$2:CS$28,4,0),0)+IFERROR(VLOOKUP(MID(BW905,3,1),CO$2:CS$28,5,0),0)+(ROW(BW905)/1000000000000)))</f>
        <v/>
      </c>
      <c r="BY905" s="5"/>
      <c r="BZ905" s="5">
        <v>904</v>
      </c>
      <c r="CA905" s="5" t="str">
        <f>IFERROR(VLOOKUP(BZ905,BV$2:BW1981,2,0),"")</f>
        <v/>
      </c>
      <c r="CB905" s="5"/>
      <c r="CD905" s="5"/>
      <c r="CU905" s="5" t="e">
        <f>IF(REPORTE!AH$2="si",IF(F905=VALUE(REPORTE!C$11),IF(SUM(CU906:CU$1993),CONCATENATE(INT(B905),", "),INT(B905)),""),IF(F905=VALUE(REPORTE!C$10),IF(SUM(CU906:CU$1993),CONCATENATE(INT(B905),", "),INT(B905)),""))</f>
        <v>#VALUE!</v>
      </c>
      <c r="CY905" s="5"/>
      <c r="CZ905" s="5"/>
      <c r="DA905" s="5"/>
      <c r="DB905" s="5"/>
    </row>
    <row r="906" spans="1:106" x14ac:dyDescent="0.25">
      <c r="A906" s="4"/>
      <c r="B906" s="3"/>
      <c r="L906" s="4" t="str">
        <f>IFERROR(IF(VLOOKUP(I906,I$2:L905,4,0)=0,"",VLOOKUP(I906,I$2:L905,4,0)),"")</f>
        <v/>
      </c>
      <c r="M906" s="4" t="str">
        <f>IFERROR(IF(VLOOKUP(I906,I$2:M905,5,0)=0,"",VLOOKUP(I906,I$2:M905,5,0)),"")</f>
        <v/>
      </c>
      <c r="S906"/>
      <c r="AG906" s="3"/>
      <c r="AK906" s="127" t="str">
        <f t="shared" si="167"/>
        <v/>
      </c>
      <c r="AL906" s="2" t="str">
        <f>IFERROR(IF(INDEX(AL$1:AL905,MATCH(I906,I$1:I905,0),1)=0,"",INDEX(AL$1:AL905,MATCH(I906,I$1:I905,0),1)),"")</f>
        <v/>
      </c>
      <c r="AM906" s="2" t="str">
        <f>IFERROR(IF(INDEX(AM$1:AM905,MATCH(I906,I$1:I905,0),1)=0,"",INDEX(AM$1:AM905,MATCH(I906,I$1:I905,0),1)),"")</f>
        <v/>
      </c>
      <c r="AN906" s="2" t="str">
        <f>IFERROR(IF(INDEX(AN$1:AN905,MATCH(I906,I$1:I905,0),1)=0,"",INDEX(AN$1:AN905,MATCH(I906,I$1:I905,0),1)),"")</f>
        <v/>
      </c>
      <c r="BB906" s="4"/>
      <c r="BG906" s="5"/>
      <c r="BI906" s="4"/>
      <c r="BK906" s="5"/>
      <c r="BL906" s="5"/>
      <c r="BM906" s="5" t="str">
        <f>IF(B906="","",IF(BH906="",1+(MAX(BM$2:BM905)),""))</f>
        <v/>
      </c>
      <c r="BN906" s="5" t="str">
        <f t="shared" si="168"/>
        <v/>
      </c>
      <c r="BO906" s="5" t="str">
        <f t="shared" si="169"/>
        <v/>
      </c>
      <c r="BP906" s="15" t="str">
        <f t="shared" si="170"/>
        <v/>
      </c>
      <c r="BQ906" s="29"/>
      <c r="BR906" s="16"/>
      <c r="BS906" s="5" t="str">
        <f t="shared" si="166"/>
        <v/>
      </c>
      <c r="BU906" s="5"/>
      <c r="BV906" s="5" t="str">
        <f t="shared" si="171"/>
        <v/>
      </c>
      <c r="BW906" s="5" t="str">
        <f>IF(I906="","",IFERROR(IF(VLOOKUP(I906,I$2:I905,1,0)=0,"",""),I906))</f>
        <v/>
      </c>
      <c r="BX906" s="25" t="str">
        <f>IF(BW906="","",(IFERROR(VLOOKUP(MID(BW906,1,1),$CO$2:CS$28,3,0),0)+IFERROR(VLOOKUP(MID(BW906,2,1),CO$2:CS$28,4,0),0)+IFERROR(VLOOKUP(MID(BW906,3,1),CO$2:CS$28,5,0),0)+(ROW(BW906)/1000000000000)))</f>
        <v/>
      </c>
      <c r="BY906" s="5"/>
      <c r="BZ906" s="5">
        <v>905</v>
      </c>
      <c r="CA906" s="5" t="str">
        <f>IFERROR(VLOOKUP(BZ906,BV$2:BW1982,2,0),"")</f>
        <v/>
      </c>
      <c r="CB906" s="5"/>
      <c r="CD906" s="5"/>
      <c r="CU906" s="5" t="e">
        <f>IF(REPORTE!AH$2="si",IF(F906=VALUE(REPORTE!C$11),IF(SUM(CU907:CU$1993),CONCATENATE(INT(B906),", "),INT(B906)),""),IF(F906=VALUE(REPORTE!C$10),IF(SUM(CU907:CU$1993),CONCATENATE(INT(B906),", "),INT(B906)),""))</f>
        <v>#VALUE!</v>
      </c>
      <c r="CY906" s="5"/>
      <c r="CZ906" s="5"/>
      <c r="DA906" s="5"/>
      <c r="DB906" s="5"/>
    </row>
    <row r="907" spans="1:106" x14ac:dyDescent="0.25">
      <c r="A907" s="4"/>
      <c r="B907" s="3"/>
      <c r="L907" s="4" t="str">
        <f>IFERROR(IF(VLOOKUP(I907,I$2:L906,4,0)=0,"",VLOOKUP(I907,I$2:L906,4,0)),"")</f>
        <v/>
      </c>
      <c r="M907" s="4" t="str">
        <f>IFERROR(IF(VLOOKUP(I907,I$2:M906,5,0)=0,"",VLOOKUP(I907,I$2:M906,5,0)),"")</f>
        <v/>
      </c>
      <c r="S907"/>
      <c r="AG907" s="3"/>
      <c r="AK907" s="127" t="str">
        <f t="shared" si="167"/>
        <v/>
      </c>
      <c r="AL907" s="2" t="str">
        <f>IFERROR(IF(INDEX(AL$1:AL906,MATCH(I907,I$1:I906,0),1)=0,"",INDEX(AL$1:AL906,MATCH(I907,I$1:I906,0),1)),"")</f>
        <v/>
      </c>
      <c r="AM907" s="2" t="str">
        <f>IFERROR(IF(INDEX(AM$1:AM906,MATCH(I907,I$1:I906,0),1)=0,"",INDEX(AM$1:AM906,MATCH(I907,I$1:I906,0),1)),"")</f>
        <v/>
      </c>
      <c r="AN907" s="2" t="str">
        <f>IFERROR(IF(INDEX(AN$1:AN906,MATCH(I907,I$1:I906,0),1)=0,"",INDEX(AN$1:AN906,MATCH(I907,I$1:I906,0),1)),"")</f>
        <v/>
      </c>
      <c r="BB907" s="4"/>
      <c r="BG907" s="5"/>
      <c r="BI907" s="4"/>
      <c r="BK907" s="5"/>
      <c r="BL907" s="5"/>
      <c r="BM907" s="5" t="str">
        <f>IF(B907="","",IF(BH907="",1+(MAX(BM$2:BM906)),""))</f>
        <v/>
      </c>
      <c r="BN907" s="5" t="str">
        <f t="shared" si="168"/>
        <v/>
      </c>
      <c r="BO907" s="5" t="str">
        <f t="shared" si="169"/>
        <v/>
      </c>
      <c r="BP907" s="15" t="str">
        <f t="shared" si="170"/>
        <v/>
      </c>
      <c r="BQ907" s="29"/>
      <c r="BR907" s="16"/>
      <c r="BS907" s="5" t="str">
        <f t="shared" si="166"/>
        <v/>
      </c>
      <c r="BU907" s="5"/>
      <c r="BV907" s="5" t="str">
        <f t="shared" si="171"/>
        <v/>
      </c>
      <c r="BW907" s="5" t="str">
        <f>IF(I907="","",IFERROR(IF(VLOOKUP(I907,I$2:I906,1,0)=0,"",""),I907))</f>
        <v/>
      </c>
      <c r="BX907" s="25" t="str">
        <f>IF(BW907="","",(IFERROR(VLOOKUP(MID(BW907,1,1),$CO$2:CS$28,3,0),0)+IFERROR(VLOOKUP(MID(BW907,2,1),CO$2:CS$28,4,0),0)+IFERROR(VLOOKUP(MID(BW907,3,1),CO$2:CS$28,5,0),0)+(ROW(BW907)/1000000000000)))</f>
        <v/>
      </c>
      <c r="BY907" s="5"/>
      <c r="BZ907" s="5">
        <v>906</v>
      </c>
      <c r="CA907" s="5" t="str">
        <f>IFERROR(VLOOKUP(BZ907,BV$2:BW1983,2,0),"")</f>
        <v/>
      </c>
      <c r="CB907" s="5"/>
      <c r="CD907" s="5"/>
      <c r="CU907" s="5" t="e">
        <f>IF(REPORTE!AH$2="si",IF(F907=VALUE(REPORTE!C$11),IF(SUM(CU908:CU$1993),CONCATENATE(INT(B907),", "),INT(B907)),""),IF(F907=VALUE(REPORTE!C$10),IF(SUM(CU908:CU$1993),CONCATENATE(INT(B907),", "),INT(B907)),""))</f>
        <v>#VALUE!</v>
      </c>
      <c r="CY907" s="5"/>
      <c r="CZ907" s="5"/>
      <c r="DA907" s="5"/>
      <c r="DB907" s="5"/>
    </row>
    <row r="908" spans="1:106" x14ac:dyDescent="0.25">
      <c r="A908" s="4"/>
      <c r="B908" s="3"/>
      <c r="L908" s="4" t="str">
        <f>IFERROR(IF(VLOOKUP(I908,I$2:L907,4,0)=0,"",VLOOKUP(I908,I$2:L907,4,0)),"")</f>
        <v/>
      </c>
      <c r="M908" s="4" t="str">
        <f>IFERROR(IF(VLOOKUP(I908,I$2:M907,5,0)=0,"",VLOOKUP(I908,I$2:M907,5,0)),"")</f>
        <v/>
      </c>
      <c r="S908"/>
      <c r="AG908" s="3"/>
      <c r="AK908" s="127" t="str">
        <f t="shared" si="167"/>
        <v/>
      </c>
      <c r="AL908" s="2" t="str">
        <f>IFERROR(IF(INDEX(AL$1:AL907,MATCH(I908,I$1:I907,0),1)=0,"",INDEX(AL$1:AL907,MATCH(I908,I$1:I907,0),1)),"")</f>
        <v/>
      </c>
      <c r="AM908" s="2" t="str">
        <f>IFERROR(IF(INDEX(AM$1:AM907,MATCH(I908,I$1:I907,0),1)=0,"",INDEX(AM$1:AM907,MATCH(I908,I$1:I907,0),1)),"")</f>
        <v/>
      </c>
      <c r="AN908" s="2" t="str">
        <f>IFERROR(IF(INDEX(AN$1:AN907,MATCH(I908,I$1:I907,0),1)=0,"",INDEX(AN$1:AN907,MATCH(I908,I$1:I907,0),1)),"")</f>
        <v/>
      </c>
      <c r="BB908" s="4"/>
      <c r="BG908" s="5"/>
      <c r="BI908" s="4"/>
      <c r="BK908" s="5"/>
      <c r="BL908" s="5"/>
      <c r="BM908" s="5" t="str">
        <f>IF(B908="","",IF(BH908="",1+(MAX(BM$2:BM907)),""))</f>
        <v/>
      </c>
      <c r="BN908" s="5" t="str">
        <f t="shared" si="168"/>
        <v/>
      </c>
      <c r="BO908" s="5" t="str">
        <f t="shared" si="169"/>
        <v/>
      </c>
      <c r="BP908" s="15" t="str">
        <f t="shared" si="170"/>
        <v/>
      </c>
      <c r="BQ908" s="29"/>
      <c r="BR908" s="16"/>
      <c r="BS908" s="5" t="str">
        <f t="shared" si="166"/>
        <v/>
      </c>
      <c r="BU908" s="5"/>
      <c r="BV908" s="5" t="str">
        <f t="shared" si="171"/>
        <v/>
      </c>
      <c r="BW908" s="5" t="str">
        <f>IF(I908="","",IFERROR(IF(VLOOKUP(I908,I$2:I907,1,0)=0,"",""),I908))</f>
        <v/>
      </c>
      <c r="BX908" s="25" t="str">
        <f>IF(BW908="","",(IFERROR(VLOOKUP(MID(BW908,1,1),$CO$2:CS$28,3,0),0)+IFERROR(VLOOKUP(MID(BW908,2,1),CO$2:CS$28,4,0),0)+IFERROR(VLOOKUP(MID(BW908,3,1),CO$2:CS$28,5,0),0)+(ROW(BW908)/1000000000000)))</f>
        <v/>
      </c>
      <c r="BY908" s="5"/>
      <c r="BZ908" s="5">
        <v>907</v>
      </c>
      <c r="CA908" s="5" t="str">
        <f>IFERROR(VLOOKUP(BZ908,BV$2:BW1984,2,0),"")</f>
        <v/>
      </c>
      <c r="CB908" s="5"/>
      <c r="CD908" s="5"/>
      <c r="CU908" s="5" t="e">
        <f>IF(REPORTE!AH$2="si",IF(F908=VALUE(REPORTE!C$11),IF(SUM(CU909:CU$1993),CONCATENATE(INT(B908),", "),INT(B908)),""),IF(F908=VALUE(REPORTE!C$10),IF(SUM(CU909:CU$1993),CONCATENATE(INT(B908),", "),INT(B908)),""))</f>
        <v>#VALUE!</v>
      </c>
      <c r="CY908" s="5"/>
      <c r="CZ908" s="5"/>
      <c r="DA908" s="5"/>
      <c r="DB908" s="5"/>
    </row>
    <row r="909" spans="1:106" x14ac:dyDescent="0.25">
      <c r="A909" s="4"/>
      <c r="B909" s="3"/>
      <c r="L909" s="4" t="str">
        <f>IFERROR(IF(VLOOKUP(I909,I$2:L908,4,0)=0,"",VLOOKUP(I909,I$2:L908,4,0)),"")</f>
        <v/>
      </c>
      <c r="M909" s="4" t="str">
        <f>IFERROR(IF(VLOOKUP(I909,I$2:M908,5,0)=0,"",VLOOKUP(I909,I$2:M908,5,0)),"")</f>
        <v/>
      </c>
      <c r="S909"/>
      <c r="AG909" s="3"/>
      <c r="AK909" s="127" t="str">
        <f t="shared" si="167"/>
        <v/>
      </c>
      <c r="AL909" s="2" t="str">
        <f>IFERROR(IF(INDEX(AL$1:AL908,MATCH(I909,I$1:I908,0),1)=0,"",INDEX(AL$1:AL908,MATCH(I909,I$1:I908,0),1)),"")</f>
        <v/>
      </c>
      <c r="AM909" s="2" t="str">
        <f>IFERROR(IF(INDEX(AM$1:AM908,MATCH(I909,I$1:I908,0),1)=0,"",INDEX(AM$1:AM908,MATCH(I909,I$1:I908,0),1)),"")</f>
        <v/>
      </c>
      <c r="AN909" s="2" t="str">
        <f>IFERROR(IF(INDEX(AN$1:AN908,MATCH(I909,I$1:I908,0),1)=0,"",INDEX(AN$1:AN908,MATCH(I909,I$1:I908,0),1)),"")</f>
        <v/>
      </c>
      <c r="BB909" s="4"/>
      <c r="BG909" s="5"/>
      <c r="BI909" s="4"/>
      <c r="BK909" s="5"/>
      <c r="BL909" s="5"/>
      <c r="BM909" s="5" t="str">
        <f>IF(B909="","",IF(BH909="",1+(MAX(BM$2:BM908)),""))</f>
        <v/>
      </c>
      <c r="BN909" s="5" t="str">
        <f t="shared" si="168"/>
        <v/>
      </c>
      <c r="BO909" s="5" t="str">
        <f t="shared" si="169"/>
        <v/>
      </c>
      <c r="BP909" s="15" t="str">
        <f t="shared" si="170"/>
        <v/>
      </c>
      <c r="BQ909" s="29"/>
      <c r="BR909" s="16"/>
      <c r="BS909" s="5" t="str">
        <f t="shared" si="166"/>
        <v/>
      </c>
      <c r="BU909" s="5"/>
      <c r="BV909" s="5" t="str">
        <f t="shared" si="171"/>
        <v/>
      </c>
      <c r="BW909" s="5" t="str">
        <f>IF(I909="","",IFERROR(IF(VLOOKUP(I909,I$2:I908,1,0)=0,"",""),I909))</f>
        <v/>
      </c>
      <c r="BX909" s="25" t="str">
        <f>IF(BW909="","",(IFERROR(VLOOKUP(MID(BW909,1,1),$CO$2:CS$28,3,0),0)+IFERROR(VLOOKUP(MID(BW909,2,1),CO$2:CS$28,4,0),0)+IFERROR(VLOOKUP(MID(BW909,3,1),CO$2:CS$28,5,0),0)+(ROW(BW909)/1000000000000)))</f>
        <v/>
      </c>
      <c r="BY909" s="5"/>
      <c r="BZ909" s="5">
        <v>908</v>
      </c>
      <c r="CA909" s="5" t="str">
        <f>IFERROR(VLOOKUP(BZ909,BV$2:BW1985,2,0),"")</f>
        <v/>
      </c>
      <c r="CB909" s="5"/>
      <c r="CD909" s="5"/>
      <c r="CU909" s="5" t="e">
        <f>IF(REPORTE!AH$2="si",IF(F909=VALUE(REPORTE!C$11),IF(SUM(CU910:CU$1993),CONCATENATE(INT(B909),", "),INT(B909)),""),IF(F909=VALUE(REPORTE!C$10),IF(SUM(CU910:CU$1993),CONCATENATE(INT(B909),", "),INT(B909)),""))</f>
        <v>#VALUE!</v>
      </c>
      <c r="CY909" s="5"/>
      <c r="CZ909" s="5"/>
      <c r="DA909" s="5"/>
      <c r="DB909" s="5"/>
    </row>
    <row r="910" spans="1:106" x14ac:dyDescent="0.25">
      <c r="A910" s="4"/>
      <c r="B910" s="3"/>
      <c r="L910" s="4" t="str">
        <f>IFERROR(IF(VLOOKUP(I910,I$2:L909,4,0)=0,"",VLOOKUP(I910,I$2:L909,4,0)),"")</f>
        <v/>
      </c>
      <c r="M910" s="4" t="str">
        <f>IFERROR(IF(VLOOKUP(I910,I$2:M909,5,0)=0,"",VLOOKUP(I910,I$2:M909,5,0)),"")</f>
        <v/>
      </c>
      <c r="S910"/>
      <c r="AG910" s="3"/>
      <c r="AK910" s="127" t="str">
        <f t="shared" si="167"/>
        <v/>
      </c>
      <c r="AL910" s="2" t="str">
        <f>IFERROR(IF(INDEX(AL$1:AL909,MATCH(I910,I$1:I909,0),1)=0,"",INDEX(AL$1:AL909,MATCH(I910,I$1:I909,0),1)),"")</f>
        <v/>
      </c>
      <c r="AM910" s="2" t="str">
        <f>IFERROR(IF(INDEX(AM$1:AM909,MATCH(I910,I$1:I909,0),1)=0,"",INDEX(AM$1:AM909,MATCH(I910,I$1:I909,0),1)),"")</f>
        <v/>
      </c>
      <c r="AN910" s="2" t="str">
        <f>IFERROR(IF(INDEX(AN$1:AN909,MATCH(I910,I$1:I909,0),1)=0,"",INDEX(AN$1:AN909,MATCH(I910,I$1:I909,0),1)),"")</f>
        <v/>
      </c>
      <c r="BB910" s="4"/>
      <c r="BG910" s="5"/>
      <c r="BI910" s="4"/>
      <c r="BK910" s="5"/>
      <c r="BL910" s="5"/>
      <c r="BM910" s="5" t="str">
        <f>IF(B910="","",IF(BH910="",1+(MAX(BM$2:BM909)),""))</f>
        <v/>
      </c>
      <c r="BN910" s="5" t="str">
        <f t="shared" si="168"/>
        <v/>
      </c>
      <c r="BO910" s="5" t="str">
        <f t="shared" si="169"/>
        <v/>
      </c>
      <c r="BP910" s="15" t="str">
        <f t="shared" si="170"/>
        <v/>
      </c>
      <c r="BQ910" s="29"/>
      <c r="BR910" s="16"/>
      <c r="BS910" s="5" t="str">
        <f t="shared" si="166"/>
        <v/>
      </c>
      <c r="BU910" s="5"/>
      <c r="BV910" s="5" t="str">
        <f t="shared" si="171"/>
        <v/>
      </c>
      <c r="BW910" s="5" t="str">
        <f>IF(I910="","",IFERROR(IF(VLOOKUP(I910,I$2:I909,1,0)=0,"",""),I910))</f>
        <v/>
      </c>
      <c r="BX910" s="25" t="str">
        <f>IF(BW910="","",(IFERROR(VLOOKUP(MID(BW910,1,1),$CO$2:CS$28,3,0),0)+IFERROR(VLOOKUP(MID(BW910,2,1),CO$2:CS$28,4,0),0)+IFERROR(VLOOKUP(MID(BW910,3,1),CO$2:CS$28,5,0),0)+(ROW(BW910)/1000000000000)))</f>
        <v/>
      </c>
      <c r="BY910" s="5"/>
      <c r="BZ910" s="5">
        <v>909</v>
      </c>
      <c r="CA910" s="5" t="str">
        <f>IFERROR(VLOOKUP(BZ910,BV$2:BW1986,2,0),"")</f>
        <v/>
      </c>
      <c r="CB910" s="5"/>
      <c r="CD910" s="5"/>
      <c r="CU910" s="5" t="e">
        <f>IF(REPORTE!AH$2="si",IF(F910=VALUE(REPORTE!C$11),IF(SUM(CU911:CU$1993),CONCATENATE(INT(B910),", "),INT(B910)),""),IF(F910=VALUE(REPORTE!C$10),IF(SUM(CU911:CU$1993),CONCATENATE(INT(B910),", "),INT(B910)),""))</f>
        <v>#VALUE!</v>
      </c>
      <c r="CY910" s="5"/>
      <c r="CZ910" s="5"/>
      <c r="DA910" s="5"/>
      <c r="DB910" s="5"/>
    </row>
    <row r="911" spans="1:106" x14ac:dyDescent="0.25">
      <c r="A911" s="4"/>
      <c r="B911" s="3"/>
      <c r="L911" s="4" t="str">
        <f>IFERROR(IF(VLOOKUP(I911,I$2:L910,4,0)=0,"",VLOOKUP(I911,I$2:L910,4,0)),"")</f>
        <v/>
      </c>
      <c r="M911" s="4" t="str">
        <f>IFERROR(IF(VLOOKUP(I911,I$2:M910,5,0)=0,"",VLOOKUP(I911,I$2:M910,5,0)),"")</f>
        <v/>
      </c>
      <c r="S911"/>
      <c r="AG911" s="3"/>
      <c r="AK911" s="127" t="str">
        <f t="shared" si="167"/>
        <v/>
      </c>
      <c r="AL911" s="2" t="str">
        <f>IFERROR(IF(INDEX(AL$1:AL910,MATCH(I911,I$1:I910,0),1)=0,"",INDEX(AL$1:AL910,MATCH(I911,I$1:I910,0),1)),"")</f>
        <v/>
      </c>
      <c r="AM911" s="2" t="str">
        <f>IFERROR(IF(INDEX(AM$1:AM910,MATCH(I911,I$1:I910,0),1)=0,"",INDEX(AM$1:AM910,MATCH(I911,I$1:I910,0),1)),"")</f>
        <v/>
      </c>
      <c r="AN911" s="2" t="str">
        <f>IFERROR(IF(INDEX(AN$1:AN910,MATCH(I911,I$1:I910,0),1)=0,"",INDEX(AN$1:AN910,MATCH(I911,I$1:I910,0),1)),"")</f>
        <v/>
      </c>
      <c r="BB911" s="4"/>
      <c r="BG911" s="5"/>
      <c r="BI911" s="4"/>
      <c r="BK911" s="5"/>
      <c r="BL911" s="5"/>
      <c r="BM911" s="5" t="str">
        <f>IF(B911="","",IF(BH911="",1+(MAX(BM$2:BM910)),""))</f>
        <v/>
      </c>
      <c r="BN911" s="5" t="str">
        <f t="shared" si="168"/>
        <v/>
      </c>
      <c r="BO911" s="5" t="str">
        <f t="shared" si="169"/>
        <v/>
      </c>
      <c r="BP911" s="15" t="str">
        <f t="shared" si="170"/>
        <v/>
      </c>
      <c r="BQ911" s="29"/>
      <c r="BR911" s="16"/>
      <c r="BS911" s="5" t="str">
        <f t="shared" si="166"/>
        <v/>
      </c>
      <c r="BU911" s="5"/>
      <c r="BV911" s="5" t="str">
        <f t="shared" si="171"/>
        <v/>
      </c>
      <c r="BW911" s="5" t="str">
        <f>IF(I911="","",IFERROR(IF(VLOOKUP(I911,I$2:I910,1,0)=0,"",""),I911))</f>
        <v/>
      </c>
      <c r="BX911" s="25" t="str">
        <f>IF(BW911="","",(IFERROR(VLOOKUP(MID(BW911,1,1),$CO$2:CS$28,3,0),0)+IFERROR(VLOOKUP(MID(BW911,2,1),CO$2:CS$28,4,0),0)+IFERROR(VLOOKUP(MID(BW911,3,1),CO$2:CS$28,5,0),0)+(ROW(BW911)/1000000000000)))</f>
        <v/>
      </c>
      <c r="BY911" s="5"/>
      <c r="BZ911" s="5">
        <v>910</v>
      </c>
      <c r="CA911" s="5" t="str">
        <f>IFERROR(VLOOKUP(BZ911,BV$2:BW1987,2,0),"")</f>
        <v/>
      </c>
      <c r="CB911" s="5"/>
      <c r="CD911" s="5"/>
      <c r="CU911" s="5" t="e">
        <f>IF(REPORTE!AH$2="si",IF(F911=VALUE(REPORTE!C$11),IF(SUM(CU912:CU$1993),CONCATENATE(INT(B911),", "),INT(B911)),""),IF(F911=VALUE(REPORTE!C$10),IF(SUM(CU912:CU$1993),CONCATENATE(INT(B911),", "),INT(B911)),""))</f>
        <v>#VALUE!</v>
      </c>
      <c r="CY911" s="5"/>
      <c r="CZ911" s="5"/>
      <c r="DA911" s="5"/>
      <c r="DB911" s="5"/>
    </row>
    <row r="912" spans="1:106" x14ac:dyDescent="0.25">
      <c r="A912" s="4"/>
      <c r="B912" s="3"/>
      <c r="L912" s="4" t="str">
        <f>IFERROR(IF(VLOOKUP(I912,I$2:L911,4,0)=0,"",VLOOKUP(I912,I$2:L911,4,0)),"")</f>
        <v/>
      </c>
      <c r="M912" s="4" t="str">
        <f>IFERROR(IF(VLOOKUP(I912,I$2:M911,5,0)=0,"",VLOOKUP(I912,I$2:M911,5,0)),"")</f>
        <v/>
      </c>
      <c r="S912"/>
      <c r="AG912" s="3"/>
      <c r="AK912" s="127" t="str">
        <f t="shared" si="167"/>
        <v/>
      </c>
      <c r="AL912" s="2" t="str">
        <f>IFERROR(IF(INDEX(AL$1:AL911,MATCH(I912,I$1:I911,0),1)=0,"",INDEX(AL$1:AL911,MATCH(I912,I$1:I911,0),1)),"")</f>
        <v/>
      </c>
      <c r="AM912" s="2" t="str">
        <f>IFERROR(IF(INDEX(AM$1:AM911,MATCH(I912,I$1:I911,0),1)=0,"",INDEX(AM$1:AM911,MATCH(I912,I$1:I911,0),1)),"")</f>
        <v/>
      </c>
      <c r="AN912" s="2" t="str">
        <f>IFERROR(IF(INDEX(AN$1:AN911,MATCH(I912,I$1:I911,0),1)=0,"",INDEX(AN$1:AN911,MATCH(I912,I$1:I911,0),1)),"")</f>
        <v/>
      </c>
      <c r="BB912" s="4"/>
      <c r="BG912" s="5"/>
      <c r="BI912" s="4"/>
      <c r="BK912" s="5"/>
      <c r="BL912" s="5"/>
      <c r="BM912" s="5" t="str">
        <f>IF(B912="","",IF(BH912="",1+(MAX(BM$2:BM911)),""))</f>
        <v/>
      </c>
      <c r="BN912" s="5" t="str">
        <f t="shared" si="168"/>
        <v/>
      </c>
      <c r="BO912" s="5" t="str">
        <f t="shared" si="169"/>
        <v/>
      </c>
      <c r="BP912" s="15" t="str">
        <f t="shared" si="170"/>
        <v/>
      </c>
      <c r="BQ912" s="29"/>
      <c r="BR912" s="16"/>
      <c r="BS912" s="5" t="str">
        <f t="shared" si="166"/>
        <v/>
      </c>
      <c r="BU912" s="5"/>
      <c r="BV912" s="5" t="str">
        <f t="shared" si="171"/>
        <v/>
      </c>
      <c r="BW912" s="5" t="str">
        <f>IF(I912="","",IFERROR(IF(VLOOKUP(I912,I$2:I911,1,0)=0,"",""),I912))</f>
        <v/>
      </c>
      <c r="BX912" s="25" t="str">
        <f>IF(BW912="","",(IFERROR(VLOOKUP(MID(BW912,1,1),$CO$2:CS$28,3,0),0)+IFERROR(VLOOKUP(MID(BW912,2,1),CO$2:CS$28,4,0),0)+IFERROR(VLOOKUP(MID(BW912,3,1),CO$2:CS$28,5,0),0)+(ROW(BW912)/1000000000000)))</f>
        <v/>
      </c>
      <c r="BY912" s="5"/>
      <c r="BZ912" s="5">
        <v>911</v>
      </c>
      <c r="CA912" s="5" t="str">
        <f>IFERROR(VLOOKUP(BZ912,BV$2:BW1988,2,0),"")</f>
        <v/>
      </c>
      <c r="CB912" s="5"/>
      <c r="CD912" s="5"/>
      <c r="CU912" s="5" t="e">
        <f>IF(REPORTE!AH$2="si",IF(F912=VALUE(REPORTE!C$11),IF(SUM(CU913:CU$1993),CONCATENATE(INT(B912),", "),INT(B912)),""),IF(F912=VALUE(REPORTE!C$10),IF(SUM(CU913:CU$1993),CONCATENATE(INT(B912),", "),INT(B912)),""))</f>
        <v>#VALUE!</v>
      </c>
      <c r="CY912" s="5"/>
      <c r="CZ912" s="5"/>
      <c r="DA912" s="5"/>
      <c r="DB912" s="5"/>
    </row>
    <row r="913" spans="1:106" x14ac:dyDescent="0.25">
      <c r="A913" s="4"/>
      <c r="B913" s="3"/>
      <c r="L913" s="4" t="str">
        <f>IFERROR(IF(VLOOKUP(I913,I$2:L912,4,0)=0,"",VLOOKUP(I913,I$2:L912,4,0)),"")</f>
        <v/>
      </c>
      <c r="M913" s="4" t="str">
        <f>IFERROR(IF(VLOOKUP(I913,I$2:M912,5,0)=0,"",VLOOKUP(I913,I$2:M912,5,0)),"")</f>
        <v/>
      </c>
      <c r="S913"/>
      <c r="AG913" s="3"/>
      <c r="AK913" s="127" t="str">
        <f t="shared" si="167"/>
        <v/>
      </c>
      <c r="AL913" s="2" t="str">
        <f>IFERROR(IF(INDEX(AL$1:AL912,MATCH(I913,I$1:I912,0),1)=0,"",INDEX(AL$1:AL912,MATCH(I913,I$1:I912,0),1)),"")</f>
        <v/>
      </c>
      <c r="AM913" s="2" t="str">
        <f>IFERROR(IF(INDEX(AM$1:AM912,MATCH(I913,I$1:I912,0),1)=0,"",INDEX(AM$1:AM912,MATCH(I913,I$1:I912,0),1)),"")</f>
        <v/>
      </c>
      <c r="AN913" s="2" t="str">
        <f>IFERROR(IF(INDEX(AN$1:AN912,MATCH(I913,I$1:I912,0),1)=0,"",INDEX(AN$1:AN912,MATCH(I913,I$1:I912,0),1)),"")</f>
        <v/>
      </c>
      <c r="BB913" s="4"/>
      <c r="BG913" s="5"/>
      <c r="BI913" s="4"/>
      <c r="BK913" s="5"/>
      <c r="BL913" s="5"/>
      <c r="BM913" s="5" t="str">
        <f>IF(B913="","",IF(BH913="",1+(MAX(BM$2:BM912)),""))</f>
        <v/>
      </c>
      <c r="BN913" s="5" t="str">
        <f t="shared" si="168"/>
        <v/>
      </c>
      <c r="BO913" s="5" t="str">
        <f t="shared" si="169"/>
        <v/>
      </c>
      <c r="BP913" s="15" t="str">
        <f t="shared" si="170"/>
        <v/>
      </c>
      <c r="BQ913" s="29"/>
      <c r="BR913" s="16"/>
      <c r="BS913" s="5" t="str">
        <f t="shared" si="166"/>
        <v/>
      </c>
      <c r="BU913" s="5"/>
      <c r="BV913" s="5" t="str">
        <f t="shared" si="171"/>
        <v/>
      </c>
      <c r="BW913" s="5" t="str">
        <f>IF(I913="","",IFERROR(IF(VLOOKUP(I913,I$2:I912,1,0)=0,"",""),I913))</f>
        <v/>
      </c>
      <c r="BX913" s="25" t="str">
        <f>IF(BW913="","",(IFERROR(VLOOKUP(MID(BW913,1,1),$CO$2:CS$28,3,0),0)+IFERROR(VLOOKUP(MID(BW913,2,1),CO$2:CS$28,4,0),0)+IFERROR(VLOOKUP(MID(BW913,3,1),CO$2:CS$28,5,0),0)+(ROW(BW913)/1000000000000)))</f>
        <v/>
      </c>
      <c r="BY913" s="5"/>
      <c r="BZ913" s="5">
        <v>912</v>
      </c>
      <c r="CA913" s="5" t="str">
        <f>IFERROR(VLOOKUP(BZ913,BV$2:BW1989,2,0),"")</f>
        <v/>
      </c>
      <c r="CB913" s="5"/>
      <c r="CD913" s="5"/>
      <c r="CU913" s="5" t="e">
        <f>IF(REPORTE!AH$2="si",IF(F913=VALUE(REPORTE!C$11),IF(SUM(CU914:CU$1993),CONCATENATE(INT(B913),", "),INT(B913)),""),IF(F913=VALUE(REPORTE!C$10),IF(SUM(CU914:CU$1993),CONCATENATE(INT(B913),", "),INT(B913)),""))</f>
        <v>#VALUE!</v>
      </c>
      <c r="CY913" s="5"/>
      <c r="CZ913" s="5"/>
      <c r="DA913" s="5"/>
      <c r="DB913" s="5"/>
    </row>
    <row r="914" spans="1:106" x14ac:dyDescent="0.25">
      <c r="A914" s="4"/>
      <c r="B914" s="3"/>
      <c r="L914" s="4" t="str">
        <f>IFERROR(IF(VLOOKUP(I914,I$2:L913,4,0)=0,"",VLOOKUP(I914,I$2:L913,4,0)),"")</f>
        <v/>
      </c>
      <c r="M914" s="4" t="str">
        <f>IFERROR(IF(VLOOKUP(I914,I$2:M913,5,0)=0,"",VLOOKUP(I914,I$2:M913,5,0)),"")</f>
        <v/>
      </c>
      <c r="S914"/>
      <c r="AG914" s="3"/>
      <c r="AK914" s="127" t="str">
        <f t="shared" si="167"/>
        <v/>
      </c>
      <c r="AL914" s="2" t="str">
        <f>IFERROR(IF(INDEX(AL$1:AL913,MATCH(I914,I$1:I913,0),1)=0,"",INDEX(AL$1:AL913,MATCH(I914,I$1:I913,0),1)),"")</f>
        <v/>
      </c>
      <c r="AM914" s="2" t="str">
        <f>IFERROR(IF(INDEX(AM$1:AM913,MATCH(I914,I$1:I913,0),1)=0,"",INDEX(AM$1:AM913,MATCH(I914,I$1:I913,0),1)),"")</f>
        <v/>
      </c>
      <c r="AN914" s="2" t="str">
        <f>IFERROR(IF(INDEX(AN$1:AN913,MATCH(I914,I$1:I913,0),1)=0,"",INDEX(AN$1:AN913,MATCH(I914,I$1:I913,0),1)),"")</f>
        <v/>
      </c>
      <c r="BB914" s="4"/>
      <c r="BG914" s="5"/>
      <c r="BI914" s="4"/>
      <c r="BK914" s="5"/>
      <c r="BL914" s="5"/>
      <c r="BM914" s="5" t="str">
        <f>IF(B914="","",IF(BH914="",1+(MAX(BM$2:BM913)),""))</f>
        <v/>
      </c>
      <c r="BN914" s="5" t="str">
        <f t="shared" si="168"/>
        <v/>
      </c>
      <c r="BO914" s="5" t="str">
        <f t="shared" si="169"/>
        <v/>
      </c>
      <c r="BP914" s="15" t="str">
        <f t="shared" si="170"/>
        <v/>
      </c>
      <c r="BQ914" s="29"/>
      <c r="BR914" s="16"/>
      <c r="BS914" s="5" t="str">
        <f t="shared" si="166"/>
        <v/>
      </c>
      <c r="BU914" s="5"/>
      <c r="BV914" s="5" t="str">
        <f t="shared" si="171"/>
        <v/>
      </c>
      <c r="BW914" s="5" t="str">
        <f>IF(I914="","",IFERROR(IF(VLOOKUP(I914,I$2:I913,1,0)=0,"",""),I914))</f>
        <v/>
      </c>
      <c r="BX914" s="25" t="str">
        <f>IF(BW914="","",(IFERROR(VLOOKUP(MID(BW914,1,1),$CO$2:CS$28,3,0),0)+IFERROR(VLOOKUP(MID(BW914,2,1),CO$2:CS$28,4,0),0)+IFERROR(VLOOKUP(MID(BW914,3,1),CO$2:CS$28,5,0),0)+(ROW(BW914)/1000000000000)))</f>
        <v/>
      </c>
      <c r="BY914" s="5"/>
      <c r="BZ914" s="5">
        <v>913</v>
      </c>
      <c r="CA914" s="5" t="str">
        <f>IFERROR(VLOOKUP(BZ914,BV$2:BW1990,2,0),"")</f>
        <v/>
      </c>
      <c r="CB914" s="5"/>
      <c r="CD914" s="5"/>
      <c r="CU914" s="5" t="e">
        <f>IF(REPORTE!AH$2="si",IF(F914=VALUE(REPORTE!C$11),IF(SUM(CU915:CU$1993),CONCATENATE(INT(B914),", "),INT(B914)),""),IF(F914=VALUE(REPORTE!C$10),IF(SUM(CU915:CU$1993),CONCATENATE(INT(B914),", "),INT(B914)),""))</f>
        <v>#VALUE!</v>
      </c>
      <c r="CY914" s="5"/>
      <c r="CZ914" s="5"/>
      <c r="DA914" s="5"/>
      <c r="DB914" s="5"/>
    </row>
    <row r="915" spans="1:106" x14ac:dyDescent="0.25">
      <c r="A915" s="4"/>
      <c r="B915" s="3"/>
      <c r="L915" s="4" t="str">
        <f>IFERROR(IF(VLOOKUP(I915,I$2:L914,4,0)=0,"",VLOOKUP(I915,I$2:L914,4,0)),"")</f>
        <v/>
      </c>
      <c r="M915" s="4" t="str">
        <f>IFERROR(IF(VLOOKUP(I915,I$2:M914,5,0)=0,"",VLOOKUP(I915,I$2:M914,5,0)),"")</f>
        <v/>
      </c>
      <c r="S915"/>
      <c r="AG915" s="3"/>
      <c r="AK915" s="127" t="str">
        <f t="shared" si="167"/>
        <v/>
      </c>
      <c r="AL915" s="2" t="str">
        <f>IFERROR(IF(INDEX(AL$1:AL914,MATCH(I915,I$1:I914,0),1)=0,"",INDEX(AL$1:AL914,MATCH(I915,I$1:I914,0),1)),"")</f>
        <v/>
      </c>
      <c r="AM915" s="2" t="str">
        <f>IFERROR(IF(INDEX(AM$1:AM914,MATCH(I915,I$1:I914,0),1)=0,"",INDEX(AM$1:AM914,MATCH(I915,I$1:I914,0),1)),"")</f>
        <v/>
      </c>
      <c r="AN915" s="2" t="str">
        <f>IFERROR(IF(INDEX(AN$1:AN914,MATCH(I915,I$1:I914,0),1)=0,"",INDEX(AN$1:AN914,MATCH(I915,I$1:I914,0),1)),"")</f>
        <v/>
      </c>
      <c r="BB915" s="4"/>
      <c r="BG915" s="5"/>
      <c r="BI915" s="4"/>
      <c r="BK915" s="5"/>
      <c r="BL915" s="5"/>
      <c r="BM915" s="5" t="str">
        <f>IF(B915="","",IF(BH915="",1+(MAX(BM$2:BM914)),""))</f>
        <v/>
      </c>
      <c r="BN915" s="5" t="str">
        <f t="shared" si="168"/>
        <v/>
      </c>
      <c r="BO915" s="5" t="str">
        <f t="shared" si="169"/>
        <v/>
      </c>
      <c r="BP915" s="15" t="str">
        <f t="shared" si="170"/>
        <v/>
      </c>
      <c r="BQ915" s="29"/>
      <c r="BR915" s="16"/>
      <c r="BS915" s="5" t="str">
        <f t="shared" si="166"/>
        <v/>
      </c>
      <c r="BU915" s="5"/>
      <c r="BV915" s="5" t="str">
        <f t="shared" si="171"/>
        <v/>
      </c>
      <c r="BW915" s="5" t="str">
        <f>IF(I915="","",IFERROR(IF(VLOOKUP(I915,I$2:I914,1,0)=0,"",""),I915))</f>
        <v/>
      </c>
      <c r="BX915" s="25" t="str">
        <f>IF(BW915="","",(IFERROR(VLOOKUP(MID(BW915,1,1),$CO$2:CS$28,3,0),0)+IFERROR(VLOOKUP(MID(BW915,2,1),CO$2:CS$28,4,0),0)+IFERROR(VLOOKUP(MID(BW915,3,1),CO$2:CS$28,5,0),0)+(ROW(BW915)/1000000000000)))</f>
        <v/>
      </c>
      <c r="BY915" s="5"/>
      <c r="BZ915" s="5">
        <v>914</v>
      </c>
      <c r="CA915" s="5" t="str">
        <f>IFERROR(VLOOKUP(BZ915,BV$2:BW1991,2,0),"")</f>
        <v/>
      </c>
      <c r="CB915" s="5"/>
      <c r="CD915" s="5"/>
      <c r="CU915" s="5" t="e">
        <f>IF(REPORTE!AH$2="si",IF(F915=VALUE(REPORTE!C$11),IF(SUM(CU916:CU$1993),CONCATENATE(INT(B915),", "),INT(B915)),""),IF(F915=VALUE(REPORTE!C$10),IF(SUM(CU916:CU$1993),CONCATENATE(INT(B915),", "),INT(B915)),""))</f>
        <v>#VALUE!</v>
      </c>
      <c r="CY915" s="5"/>
      <c r="CZ915" s="5"/>
      <c r="DA915" s="5"/>
      <c r="DB915" s="5"/>
    </row>
    <row r="916" spans="1:106" x14ac:dyDescent="0.25">
      <c r="A916" s="4"/>
      <c r="B916" s="3"/>
      <c r="L916" s="4" t="str">
        <f>IFERROR(IF(VLOOKUP(I916,I$2:L915,4,0)=0,"",VLOOKUP(I916,I$2:L915,4,0)),"")</f>
        <v/>
      </c>
      <c r="M916" s="4" t="str">
        <f>IFERROR(IF(VLOOKUP(I916,I$2:M915,5,0)=0,"",VLOOKUP(I916,I$2:M915,5,0)),"")</f>
        <v/>
      </c>
      <c r="S916"/>
      <c r="AG916" s="3"/>
      <c r="AK916" s="127" t="str">
        <f t="shared" si="167"/>
        <v/>
      </c>
      <c r="AL916" s="2" t="str">
        <f>IFERROR(IF(INDEX(AL$1:AL915,MATCH(I916,I$1:I915,0),1)=0,"",INDEX(AL$1:AL915,MATCH(I916,I$1:I915,0),1)),"")</f>
        <v/>
      </c>
      <c r="AM916" s="2" t="str">
        <f>IFERROR(IF(INDEX(AM$1:AM915,MATCH(I916,I$1:I915,0),1)=0,"",INDEX(AM$1:AM915,MATCH(I916,I$1:I915,0),1)),"")</f>
        <v/>
      </c>
      <c r="AN916" s="2" t="str">
        <f>IFERROR(IF(INDEX(AN$1:AN915,MATCH(I916,I$1:I915,0),1)=0,"",INDEX(AN$1:AN915,MATCH(I916,I$1:I915,0),1)),"")</f>
        <v/>
      </c>
      <c r="BB916" s="4"/>
      <c r="BG916" s="5"/>
      <c r="BI916" s="4"/>
      <c r="BK916" s="5"/>
      <c r="BL916" s="5"/>
      <c r="BM916" s="5" t="str">
        <f>IF(B916="","",IF(BH916="",1+(MAX(BM$2:BM915)),""))</f>
        <v/>
      </c>
      <c r="BN916" s="5" t="str">
        <f t="shared" si="168"/>
        <v/>
      </c>
      <c r="BO916" s="5" t="str">
        <f t="shared" si="169"/>
        <v/>
      </c>
      <c r="BP916" s="15" t="str">
        <f t="shared" si="170"/>
        <v/>
      </c>
      <c r="BQ916" s="29"/>
      <c r="BR916" s="16"/>
      <c r="BS916" s="5" t="str">
        <f t="shared" si="166"/>
        <v/>
      </c>
      <c r="BU916" s="5"/>
      <c r="BV916" s="5" t="str">
        <f t="shared" si="171"/>
        <v/>
      </c>
      <c r="BW916" s="5" t="str">
        <f>IF(I916="","",IFERROR(IF(VLOOKUP(I916,I$2:I915,1,0)=0,"",""),I916))</f>
        <v/>
      </c>
      <c r="BX916" s="25" t="str">
        <f>IF(BW916="","",(IFERROR(VLOOKUP(MID(BW916,1,1),$CO$2:CS$28,3,0),0)+IFERROR(VLOOKUP(MID(BW916,2,1),CO$2:CS$28,4,0),0)+IFERROR(VLOOKUP(MID(BW916,3,1),CO$2:CS$28,5,0),0)+(ROW(BW916)/1000000000000)))</f>
        <v/>
      </c>
      <c r="BY916" s="5"/>
      <c r="BZ916" s="5">
        <v>915</v>
      </c>
      <c r="CA916" s="5" t="str">
        <f>IFERROR(VLOOKUP(BZ916,BV$2:BW1992,2,0),"")</f>
        <v/>
      </c>
      <c r="CB916" s="5"/>
      <c r="CD916" s="5"/>
      <c r="CU916" s="5" t="e">
        <f>IF(REPORTE!AH$2="si",IF(F916=VALUE(REPORTE!C$11),IF(SUM(CU917:CU$1993),CONCATENATE(INT(B916),", "),INT(B916)),""),IF(F916=VALUE(REPORTE!C$10),IF(SUM(CU917:CU$1993),CONCATENATE(INT(B916),", "),INT(B916)),""))</f>
        <v>#VALUE!</v>
      </c>
      <c r="CY916" s="5"/>
      <c r="CZ916" s="5"/>
      <c r="DA916" s="5"/>
      <c r="DB916" s="5"/>
    </row>
    <row r="917" spans="1:106" x14ac:dyDescent="0.25">
      <c r="A917" s="4"/>
      <c r="B917" s="3"/>
      <c r="L917" s="4" t="str">
        <f>IFERROR(IF(VLOOKUP(I917,I$2:L916,4,0)=0,"",VLOOKUP(I917,I$2:L916,4,0)),"")</f>
        <v/>
      </c>
      <c r="M917" s="4" t="str">
        <f>IFERROR(IF(VLOOKUP(I917,I$2:M916,5,0)=0,"",VLOOKUP(I917,I$2:M916,5,0)),"")</f>
        <v/>
      </c>
      <c r="S917"/>
      <c r="AG917" s="3"/>
      <c r="AK917" s="127" t="str">
        <f t="shared" si="167"/>
        <v/>
      </c>
      <c r="AL917" s="2" t="str">
        <f>IFERROR(IF(INDEX(AL$1:AL916,MATCH(I917,I$1:I916,0),1)=0,"",INDEX(AL$1:AL916,MATCH(I917,I$1:I916,0),1)),"")</f>
        <v/>
      </c>
      <c r="AM917" s="2" t="str">
        <f>IFERROR(IF(INDEX(AM$1:AM916,MATCH(I917,I$1:I916,0),1)=0,"",INDEX(AM$1:AM916,MATCH(I917,I$1:I916,0),1)),"")</f>
        <v/>
      </c>
      <c r="AN917" s="2" t="str">
        <f>IFERROR(IF(INDEX(AN$1:AN916,MATCH(I917,I$1:I916,0),1)=0,"",INDEX(AN$1:AN916,MATCH(I917,I$1:I916,0),1)),"")</f>
        <v/>
      </c>
      <c r="BB917" s="4"/>
      <c r="BG917" s="5"/>
      <c r="BI917" s="4"/>
      <c r="BK917" s="5"/>
      <c r="BL917" s="5"/>
      <c r="BM917" s="5" t="str">
        <f>IF(B917="","",IF(BH917="",1+(MAX(BM$2:BM916)),""))</f>
        <v/>
      </c>
      <c r="BN917" s="5" t="str">
        <f t="shared" si="168"/>
        <v/>
      </c>
      <c r="BO917" s="5" t="str">
        <f t="shared" si="169"/>
        <v/>
      </c>
      <c r="BP917" s="15" t="str">
        <f t="shared" si="170"/>
        <v/>
      </c>
      <c r="BQ917" s="29"/>
      <c r="BR917" s="16"/>
      <c r="BS917" s="5" t="str">
        <f t="shared" si="166"/>
        <v/>
      </c>
      <c r="BU917" s="5"/>
      <c r="BV917" s="5" t="str">
        <f t="shared" si="171"/>
        <v/>
      </c>
      <c r="BW917" s="5" t="str">
        <f>IF(I917="","",IFERROR(IF(VLOOKUP(I917,I$2:I916,1,0)=0,"",""),I917))</f>
        <v/>
      </c>
      <c r="BX917" s="25" t="str">
        <f>IF(BW917="","",(IFERROR(VLOOKUP(MID(BW917,1,1),$CO$2:CS$28,3,0),0)+IFERROR(VLOOKUP(MID(BW917,2,1),CO$2:CS$28,4,0),0)+IFERROR(VLOOKUP(MID(BW917,3,1),CO$2:CS$28,5,0),0)+(ROW(BW917)/1000000000000)))</f>
        <v/>
      </c>
      <c r="BY917" s="5"/>
      <c r="BZ917" s="5">
        <v>916</v>
      </c>
      <c r="CA917" s="5" t="str">
        <f>IFERROR(VLOOKUP(BZ917,BV$2:BW1993,2,0),"")</f>
        <v/>
      </c>
      <c r="CB917" s="5"/>
      <c r="CD917" s="5"/>
      <c r="CU917" s="5" t="e">
        <f>IF(REPORTE!AH$2="si",IF(F917=VALUE(REPORTE!C$11),IF(SUM(CU918:CU$1993),CONCATENATE(INT(B917),", "),INT(B917)),""),IF(F917=VALUE(REPORTE!C$10),IF(SUM(CU918:CU$1993),CONCATENATE(INT(B917),", "),INT(B917)),""))</f>
        <v>#VALUE!</v>
      </c>
      <c r="CY917" s="5"/>
      <c r="CZ917" s="5"/>
      <c r="DA917" s="5"/>
      <c r="DB917" s="5"/>
    </row>
    <row r="918" spans="1:106" x14ac:dyDescent="0.25">
      <c r="A918" s="4"/>
      <c r="B918" s="3"/>
      <c r="L918" s="4" t="str">
        <f>IFERROR(IF(VLOOKUP(I918,I$2:L917,4,0)=0,"",VLOOKUP(I918,I$2:L917,4,0)),"")</f>
        <v/>
      </c>
      <c r="M918" s="4" t="str">
        <f>IFERROR(IF(VLOOKUP(I918,I$2:M917,5,0)=0,"",VLOOKUP(I918,I$2:M917,5,0)),"")</f>
        <v/>
      </c>
      <c r="S918"/>
      <c r="AG918" s="3"/>
      <c r="AK918" s="127" t="str">
        <f t="shared" si="167"/>
        <v/>
      </c>
      <c r="AL918" s="2" t="str">
        <f>IFERROR(IF(INDEX(AL$1:AL917,MATCH(I918,I$1:I917,0),1)=0,"",INDEX(AL$1:AL917,MATCH(I918,I$1:I917,0),1)),"")</f>
        <v/>
      </c>
      <c r="AM918" s="2" t="str">
        <f>IFERROR(IF(INDEX(AM$1:AM917,MATCH(I918,I$1:I917,0),1)=0,"",INDEX(AM$1:AM917,MATCH(I918,I$1:I917,0),1)),"")</f>
        <v/>
      </c>
      <c r="AN918" s="2" t="str">
        <f>IFERROR(IF(INDEX(AN$1:AN917,MATCH(I918,I$1:I917,0),1)=0,"",INDEX(AN$1:AN917,MATCH(I918,I$1:I917,0),1)),"")</f>
        <v/>
      </c>
      <c r="BB918" s="4"/>
      <c r="BG918" s="5"/>
      <c r="BI918" s="4"/>
      <c r="BK918" s="5"/>
      <c r="BL918" s="5"/>
      <c r="BM918" s="5" t="str">
        <f>IF(B918="","",IF(BH918="",1+(MAX(BM$2:BM917)),""))</f>
        <v/>
      </c>
      <c r="BN918" s="5" t="str">
        <f t="shared" si="168"/>
        <v/>
      </c>
      <c r="BO918" s="5" t="str">
        <f t="shared" si="169"/>
        <v/>
      </c>
      <c r="BP918" s="15" t="str">
        <f t="shared" si="170"/>
        <v/>
      </c>
      <c r="BQ918" s="29"/>
      <c r="BR918" s="16"/>
      <c r="BS918" s="5" t="str">
        <f t="shared" ref="BS918:BS981" si="172">CONCATENATE(AR918,AS918,AT918,AU918,AV918)</f>
        <v/>
      </c>
      <c r="BU918" s="5"/>
      <c r="BV918" s="5" t="str">
        <f t="shared" si="171"/>
        <v/>
      </c>
      <c r="BW918" s="5" t="str">
        <f>IF(I918="","",IFERROR(IF(VLOOKUP(I918,I$2:I917,1,0)=0,"",""),I918))</f>
        <v/>
      </c>
      <c r="BX918" s="25" t="str">
        <f>IF(BW918="","",(IFERROR(VLOOKUP(MID(BW918,1,1),$CO$2:CS$28,3,0),0)+IFERROR(VLOOKUP(MID(BW918,2,1),CO$2:CS$28,4,0),0)+IFERROR(VLOOKUP(MID(BW918,3,1),CO$2:CS$28,5,0),0)+(ROW(BW918)/1000000000000)))</f>
        <v/>
      </c>
      <c r="BY918" s="5"/>
      <c r="BZ918" s="5">
        <v>917</v>
      </c>
      <c r="CA918" s="5" t="str">
        <f>IFERROR(VLOOKUP(BZ918,BV$2:BW1994,2,0),"")</f>
        <v/>
      </c>
      <c r="CB918" s="5"/>
      <c r="CD918" s="5"/>
      <c r="CU918" s="5" t="e">
        <f>IF(REPORTE!AH$2="si",IF(F918=VALUE(REPORTE!C$11),IF(SUM(CU919:CU$1993),CONCATENATE(INT(B918),", "),INT(B918)),""),IF(F918=VALUE(REPORTE!C$10),IF(SUM(CU919:CU$1993),CONCATENATE(INT(B918),", "),INT(B918)),""))</f>
        <v>#VALUE!</v>
      </c>
      <c r="CY918" s="5"/>
      <c r="CZ918" s="5"/>
      <c r="DA918" s="5"/>
      <c r="DB918" s="5"/>
    </row>
    <row r="919" spans="1:106" x14ac:dyDescent="0.25">
      <c r="A919" s="4"/>
      <c r="B919" s="3"/>
      <c r="L919" s="4" t="str">
        <f>IFERROR(IF(VLOOKUP(I919,I$2:L918,4,0)=0,"",VLOOKUP(I919,I$2:L918,4,0)),"")</f>
        <v/>
      </c>
      <c r="M919" s="4" t="str">
        <f>IFERROR(IF(VLOOKUP(I919,I$2:M918,5,0)=0,"",VLOOKUP(I919,I$2:M918,5,0)),"")</f>
        <v/>
      </c>
      <c r="S919"/>
      <c r="AG919" s="3"/>
      <c r="AK919" s="127" t="str">
        <f t="shared" si="167"/>
        <v/>
      </c>
      <c r="AL919" s="2" t="str">
        <f>IFERROR(IF(INDEX(AL$1:AL918,MATCH(I919,I$1:I918,0),1)=0,"",INDEX(AL$1:AL918,MATCH(I919,I$1:I918,0),1)),"")</f>
        <v/>
      </c>
      <c r="AM919" s="2" t="str">
        <f>IFERROR(IF(INDEX(AM$1:AM918,MATCH(I919,I$1:I918,0),1)=0,"",INDEX(AM$1:AM918,MATCH(I919,I$1:I918,0),1)),"")</f>
        <v/>
      </c>
      <c r="AN919" s="2" t="str">
        <f>IFERROR(IF(INDEX(AN$1:AN918,MATCH(I919,I$1:I918,0),1)=0,"",INDEX(AN$1:AN918,MATCH(I919,I$1:I918,0),1)),"")</f>
        <v/>
      </c>
      <c r="BB919" s="4"/>
      <c r="BG919" s="5"/>
      <c r="BI919" s="4"/>
      <c r="BK919" s="5"/>
      <c r="BL919" s="5"/>
      <c r="BM919" s="5" t="str">
        <f>IF(B919="","",IF(BH919="",1+(MAX(BM$2:BM918)),""))</f>
        <v/>
      </c>
      <c r="BN919" s="5" t="str">
        <f t="shared" si="168"/>
        <v/>
      </c>
      <c r="BO919" s="5" t="str">
        <f t="shared" si="169"/>
        <v/>
      </c>
      <c r="BP919" s="15" t="str">
        <f t="shared" si="170"/>
        <v/>
      </c>
      <c r="BQ919" s="29"/>
      <c r="BR919" s="16"/>
      <c r="BS919" s="5" t="str">
        <f t="shared" si="172"/>
        <v/>
      </c>
      <c r="BU919" s="5"/>
      <c r="BV919" s="5" t="str">
        <f t="shared" si="171"/>
        <v/>
      </c>
      <c r="BW919" s="5" t="str">
        <f>IF(I919="","",IFERROR(IF(VLOOKUP(I919,I$2:I918,1,0)=0,"",""),I919))</f>
        <v/>
      </c>
      <c r="BX919" s="25" t="str">
        <f>IF(BW919="","",(IFERROR(VLOOKUP(MID(BW919,1,1),$CO$2:CS$28,3,0),0)+IFERROR(VLOOKUP(MID(BW919,2,1),CO$2:CS$28,4,0),0)+IFERROR(VLOOKUP(MID(BW919,3,1),CO$2:CS$28,5,0),0)+(ROW(BW919)/1000000000000)))</f>
        <v/>
      </c>
      <c r="BY919" s="5"/>
      <c r="BZ919" s="5">
        <v>918</v>
      </c>
      <c r="CA919" s="5" t="str">
        <f>IFERROR(VLOOKUP(BZ919,BV$2:BW1995,2,0),"")</f>
        <v/>
      </c>
      <c r="CB919" s="5"/>
      <c r="CD919" s="5"/>
      <c r="CU919" s="5" t="e">
        <f>IF(REPORTE!AH$2="si",IF(F919=VALUE(REPORTE!C$11),IF(SUM(CU920:CU$1993),CONCATENATE(INT(B919),", "),INT(B919)),""),IF(F919=VALUE(REPORTE!C$10),IF(SUM(CU920:CU$1993),CONCATENATE(INT(B919),", "),INT(B919)),""))</f>
        <v>#VALUE!</v>
      </c>
      <c r="CY919" s="5"/>
      <c r="CZ919" s="5"/>
      <c r="DA919" s="5"/>
      <c r="DB919" s="5"/>
    </row>
    <row r="920" spans="1:106" x14ac:dyDescent="0.25">
      <c r="A920" s="4"/>
      <c r="B920" s="3"/>
      <c r="L920" s="4" t="str">
        <f>IFERROR(IF(VLOOKUP(I920,I$2:L919,4,0)=0,"",VLOOKUP(I920,I$2:L919,4,0)),"")</f>
        <v/>
      </c>
      <c r="M920" s="4" t="str">
        <f>IFERROR(IF(VLOOKUP(I920,I$2:M919,5,0)=0,"",VLOOKUP(I920,I$2:M919,5,0)),"")</f>
        <v/>
      </c>
      <c r="S920"/>
      <c r="AG920" s="3"/>
      <c r="AK920" s="127" t="str">
        <f t="shared" si="167"/>
        <v/>
      </c>
      <c r="AL920" s="2" t="str">
        <f>IFERROR(IF(INDEX(AL$1:AL919,MATCH(I920,I$1:I919,0),1)=0,"",INDEX(AL$1:AL919,MATCH(I920,I$1:I919,0),1)),"")</f>
        <v/>
      </c>
      <c r="AM920" s="2" t="str">
        <f>IFERROR(IF(INDEX(AM$1:AM919,MATCH(I920,I$1:I919,0),1)=0,"",INDEX(AM$1:AM919,MATCH(I920,I$1:I919,0),1)),"")</f>
        <v/>
      </c>
      <c r="AN920" s="2" t="str">
        <f>IFERROR(IF(INDEX(AN$1:AN919,MATCH(I920,I$1:I919,0),1)=0,"",INDEX(AN$1:AN919,MATCH(I920,I$1:I919,0),1)),"")</f>
        <v/>
      </c>
      <c r="BB920" s="4"/>
      <c r="BG920" s="5"/>
      <c r="BI920" s="4"/>
      <c r="BK920" s="5"/>
      <c r="BL920" s="5"/>
      <c r="BM920" s="5" t="str">
        <f>IF(B920="","",IF(BH920="",1+(MAX(BM$2:BM919)),""))</f>
        <v/>
      </c>
      <c r="BN920" s="5" t="str">
        <f t="shared" si="168"/>
        <v/>
      </c>
      <c r="BO920" s="5" t="str">
        <f t="shared" si="169"/>
        <v/>
      </c>
      <c r="BP920" s="15" t="str">
        <f t="shared" si="170"/>
        <v/>
      </c>
      <c r="BQ920" s="29"/>
      <c r="BR920" s="16"/>
      <c r="BS920" s="5" t="str">
        <f t="shared" si="172"/>
        <v/>
      </c>
      <c r="BU920" s="5"/>
      <c r="BV920" s="5" t="str">
        <f t="shared" si="171"/>
        <v/>
      </c>
      <c r="BW920" s="5" t="str">
        <f>IF(I920="","",IFERROR(IF(VLOOKUP(I920,I$2:I919,1,0)=0,"",""),I920))</f>
        <v/>
      </c>
      <c r="BX920" s="25" t="str">
        <f>IF(BW920="","",(IFERROR(VLOOKUP(MID(BW920,1,1),$CO$2:CS$28,3,0),0)+IFERROR(VLOOKUP(MID(BW920,2,1),CO$2:CS$28,4,0),0)+IFERROR(VLOOKUP(MID(BW920,3,1),CO$2:CS$28,5,0),0)+(ROW(BW920)/1000000000000)))</f>
        <v/>
      </c>
      <c r="BY920" s="5"/>
      <c r="BZ920" s="5">
        <v>919</v>
      </c>
      <c r="CA920" s="5" t="str">
        <f>IFERROR(VLOOKUP(BZ920,BV$2:BW1996,2,0),"")</f>
        <v/>
      </c>
      <c r="CB920" s="5"/>
      <c r="CD920" s="5"/>
      <c r="CU920" s="5" t="e">
        <f>IF(REPORTE!AH$2="si",IF(F920=VALUE(REPORTE!C$11),IF(SUM(CU921:CU$1993),CONCATENATE(INT(B920),", "),INT(B920)),""),IF(F920=VALUE(REPORTE!C$10),IF(SUM(CU921:CU$1993),CONCATENATE(INT(B920),", "),INT(B920)),""))</f>
        <v>#VALUE!</v>
      </c>
      <c r="CY920" s="5"/>
      <c r="CZ920" s="5"/>
      <c r="DA920" s="5"/>
      <c r="DB920" s="5"/>
    </row>
    <row r="921" spans="1:106" x14ac:dyDescent="0.25">
      <c r="A921" s="4"/>
      <c r="B921" s="3"/>
      <c r="L921" s="4" t="str">
        <f>IFERROR(IF(VLOOKUP(I921,I$2:L920,4,0)=0,"",VLOOKUP(I921,I$2:L920,4,0)),"")</f>
        <v/>
      </c>
      <c r="M921" s="4" t="str">
        <f>IFERROR(IF(VLOOKUP(I921,I$2:M920,5,0)=0,"",VLOOKUP(I921,I$2:M920,5,0)),"")</f>
        <v/>
      </c>
      <c r="S921"/>
      <c r="AG921" s="3"/>
      <c r="AK921" s="127" t="str">
        <f t="shared" si="167"/>
        <v/>
      </c>
      <c r="AL921" s="2" t="str">
        <f>IFERROR(IF(INDEX(AL$1:AL920,MATCH(I921,I$1:I920,0),1)=0,"",INDEX(AL$1:AL920,MATCH(I921,I$1:I920,0),1)),"")</f>
        <v/>
      </c>
      <c r="AM921" s="2" t="str">
        <f>IFERROR(IF(INDEX(AM$1:AM920,MATCH(I921,I$1:I920,0),1)=0,"",INDEX(AM$1:AM920,MATCH(I921,I$1:I920,0),1)),"")</f>
        <v/>
      </c>
      <c r="AN921" s="2" t="str">
        <f>IFERROR(IF(INDEX(AN$1:AN920,MATCH(I921,I$1:I920,0),1)=0,"",INDEX(AN$1:AN920,MATCH(I921,I$1:I920,0),1)),"")</f>
        <v/>
      </c>
      <c r="BB921" s="4"/>
      <c r="BG921" s="5"/>
      <c r="BI921" s="4"/>
      <c r="BK921" s="5"/>
      <c r="BL921" s="5"/>
      <c r="BM921" s="5" t="str">
        <f>IF(B921="","",IF(BH921="",1+(MAX(BM$2:BM920)),""))</f>
        <v/>
      </c>
      <c r="BN921" s="5" t="str">
        <f t="shared" si="168"/>
        <v/>
      </c>
      <c r="BO921" s="5" t="str">
        <f t="shared" si="169"/>
        <v/>
      </c>
      <c r="BP921" s="15" t="str">
        <f t="shared" si="170"/>
        <v/>
      </c>
      <c r="BQ921" s="29"/>
      <c r="BR921" s="16"/>
      <c r="BS921" s="5" t="str">
        <f t="shared" si="172"/>
        <v/>
      </c>
      <c r="BU921" s="5"/>
      <c r="BV921" s="5" t="str">
        <f t="shared" si="171"/>
        <v/>
      </c>
      <c r="BW921" s="5" t="str">
        <f>IF(I921="","",IFERROR(IF(VLOOKUP(I921,I$2:I920,1,0)=0,"",""),I921))</f>
        <v/>
      </c>
      <c r="BX921" s="25" t="str">
        <f>IF(BW921="","",(IFERROR(VLOOKUP(MID(BW921,1,1),$CO$2:CS$28,3,0),0)+IFERROR(VLOOKUP(MID(BW921,2,1),CO$2:CS$28,4,0),0)+IFERROR(VLOOKUP(MID(BW921,3,1),CO$2:CS$28,5,0),0)+(ROW(BW921)/1000000000000)))</f>
        <v/>
      </c>
      <c r="BY921" s="5"/>
      <c r="BZ921" s="5">
        <v>920</v>
      </c>
      <c r="CA921" s="5" t="str">
        <f>IFERROR(VLOOKUP(BZ921,BV$2:BW1997,2,0),"")</f>
        <v/>
      </c>
      <c r="CB921" s="5"/>
      <c r="CD921" s="5"/>
      <c r="CU921" s="5" t="e">
        <f>IF(REPORTE!AH$2="si",IF(F921=VALUE(REPORTE!C$11),IF(SUM(CU922:CU$1993),CONCATENATE(INT(B921),", "),INT(B921)),""),IF(F921=VALUE(REPORTE!C$10),IF(SUM(CU922:CU$1993),CONCATENATE(INT(B921),", "),INT(B921)),""))</f>
        <v>#VALUE!</v>
      </c>
      <c r="CY921" s="5"/>
      <c r="CZ921" s="5"/>
      <c r="DA921" s="5"/>
      <c r="DB921" s="5"/>
    </row>
    <row r="922" spans="1:106" x14ac:dyDescent="0.25">
      <c r="A922" s="4"/>
      <c r="B922" s="3"/>
      <c r="L922" s="4" t="str">
        <f>IFERROR(IF(VLOOKUP(I922,I$2:L921,4,0)=0,"",VLOOKUP(I922,I$2:L921,4,0)),"")</f>
        <v/>
      </c>
      <c r="M922" s="4" t="str">
        <f>IFERROR(IF(VLOOKUP(I922,I$2:M921,5,0)=0,"",VLOOKUP(I922,I$2:M921,5,0)),"")</f>
        <v/>
      </c>
      <c r="S922"/>
      <c r="AG922" s="3"/>
      <c r="AK922" s="127" t="str">
        <f t="shared" si="167"/>
        <v/>
      </c>
      <c r="AL922" s="2" t="str">
        <f>IFERROR(IF(INDEX(AL$1:AL921,MATCH(I922,I$1:I921,0),1)=0,"",INDEX(AL$1:AL921,MATCH(I922,I$1:I921,0),1)),"")</f>
        <v/>
      </c>
      <c r="AM922" s="2" t="str">
        <f>IFERROR(IF(INDEX(AM$1:AM921,MATCH(I922,I$1:I921,0),1)=0,"",INDEX(AM$1:AM921,MATCH(I922,I$1:I921,0),1)),"")</f>
        <v/>
      </c>
      <c r="AN922" s="2" t="str">
        <f>IFERROR(IF(INDEX(AN$1:AN921,MATCH(I922,I$1:I921,0),1)=0,"",INDEX(AN$1:AN921,MATCH(I922,I$1:I921,0),1)),"")</f>
        <v/>
      </c>
      <c r="BB922" s="4"/>
      <c r="BG922" s="5"/>
      <c r="BI922" s="4"/>
      <c r="BK922" s="5"/>
      <c r="BL922" s="5"/>
      <c r="BM922" s="5" t="str">
        <f>IF(B922="","",IF(BH922="",1+(MAX(BM$2:BM921)),""))</f>
        <v/>
      </c>
      <c r="BN922" s="5" t="str">
        <f t="shared" si="168"/>
        <v/>
      </c>
      <c r="BO922" s="5" t="str">
        <f t="shared" si="169"/>
        <v/>
      </c>
      <c r="BP922" s="15" t="str">
        <f t="shared" si="170"/>
        <v/>
      </c>
      <c r="BQ922" s="29"/>
      <c r="BR922" s="16"/>
      <c r="BS922" s="5" t="str">
        <f t="shared" si="172"/>
        <v/>
      </c>
      <c r="BU922" s="5"/>
      <c r="BV922" s="5" t="str">
        <f t="shared" si="171"/>
        <v/>
      </c>
      <c r="BW922" s="5" t="str">
        <f>IF(I922="","",IFERROR(IF(VLOOKUP(I922,I$2:I921,1,0)=0,"",""),I922))</f>
        <v/>
      </c>
      <c r="BX922" s="25" t="str">
        <f>IF(BW922="","",(IFERROR(VLOOKUP(MID(BW922,1,1),$CO$2:CS$28,3,0),0)+IFERROR(VLOOKUP(MID(BW922,2,1),CO$2:CS$28,4,0),0)+IFERROR(VLOOKUP(MID(BW922,3,1),CO$2:CS$28,5,0),0)+(ROW(BW922)/1000000000000)))</f>
        <v/>
      </c>
      <c r="BY922" s="5"/>
      <c r="BZ922" s="5">
        <v>921</v>
      </c>
      <c r="CA922" s="5" t="str">
        <f>IFERROR(VLOOKUP(BZ922,BV$2:BW1998,2,0),"")</f>
        <v/>
      </c>
      <c r="CB922" s="5"/>
      <c r="CD922" s="5"/>
      <c r="CU922" s="5" t="e">
        <f>IF(REPORTE!AH$2="si",IF(F922=VALUE(REPORTE!C$11),IF(SUM(CU923:CU$1993),CONCATENATE(INT(B922),", "),INT(B922)),""),IF(F922=VALUE(REPORTE!C$10),IF(SUM(CU923:CU$1993),CONCATENATE(INT(B922),", "),INT(B922)),""))</f>
        <v>#VALUE!</v>
      </c>
      <c r="CY922" s="5"/>
      <c r="CZ922" s="5"/>
      <c r="DA922" s="5"/>
      <c r="DB922" s="5"/>
    </row>
    <row r="923" spans="1:106" x14ac:dyDescent="0.25">
      <c r="A923" s="4"/>
      <c r="B923" s="3"/>
      <c r="L923" s="4" t="str">
        <f>IFERROR(IF(VLOOKUP(I923,I$2:L922,4,0)=0,"",VLOOKUP(I923,I$2:L922,4,0)),"")</f>
        <v/>
      </c>
      <c r="M923" s="4" t="str">
        <f>IFERROR(IF(VLOOKUP(I923,I$2:M922,5,0)=0,"",VLOOKUP(I923,I$2:M922,5,0)),"")</f>
        <v/>
      </c>
      <c r="S923"/>
      <c r="AG923" s="3"/>
      <c r="AK923" s="127" t="str">
        <f t="shared" si="167"/>
        <v/>
      </c>
      <c r="AL923" s="2" t="str">
        <f>IFERROR(IF(INDEX(AL$1:AL922,MATCH(I923,I$1:I922,0),1)=0,"",INDEX(AL$1:AL922,MATCH(I923,I$1:I922,0),1)),"")</f>
        <v/>
      </c>
      <c r="AM923" s="2" t="str">
        <f>IFERROR(IF(INDEX(AM$1:AM922,MATCH(I923,I$1:I922,0),1)=0,"",INDEX(AM$1:AM922,MATCH(I923,I$1:I922,0),1)),"")</f>
        <v/>
      </c>
      <c r="AN923" s="2" t="str">
        <f>IFERROR(IF(INDEX(AN$1:AN922,MATCH(I923,I$1:I922,0),1)=0,"",INDEX(AN$1:AN922,MATCH(I923,I$1:I922,0),1)),"")</f>
        <v/>
      </c>
      <c r="BB923" s="4"/>
      <c r="BG923" s="5"/>
      <c r="BI923" s="4"/>
      <c r="BK923" s="5"/>
      <c r="BL923" s="5"/>
      <c r="BM923" s="5" t="str">
        <f>IF(B923="","",IF(BH923="",1+(MAX(BM$2:BM922)),""))</f>
        <v/>
      </c>
      <c r="BN923" s="5" t="str">
        <f t="shared" si="168"/>
        <v/>
      </c>
      <c r="BO923" s="5" t="str">
        <f t="shared" si="169"/>
        <v/>
      </c>
      <c r="BP923" s="15" t="str">
        <f t="shared" si="170"/>
        <v/>
      </c>
      <c r="BQ923" s="29"/>
      <c r="BR923" s="16"/>
      <c r="BS923" s="5" t="str">
        <f t="shared" si="172"/>
        <v/>
      </c>
      <c r="BU923" s="5"/>
      <c r="BV923" s="5" t="str">
        <f t="shared" si="171"/>
        <v/>
      </c>
      <c r="BW923" s="5" t="str">
        <f>IF(I923="","",IFERROR(IF(VLOOKUP(I923,I$2:I922,1,0)=0,"",""),I923))</f>
        <v/>
      </c>
      <c r="BX923" s="25" t="str">
        <f>IF(BW923="","",(IFERROR(VLOOKUP(MID(BW923,1,1),$CO$2:CS$28,3,0),0)+IFERROR(VLOOKUP(MID(BW923,2,1),CO$2:CS$28,4,0),0)+IFERROR(VLOOKUP(MID(BW923,3,1),CO$2:CS$28,5,0),0)+(ROW(BW923)/1000000000000)))</f>
        <v/>
      </c>
      <c r="BY923" s="5"/>
      <c r="BZ923" s="5">
        <v>922</v>
      </c>
      <c r="CA923" s="5" t="str">
        <f>IFERROR(VLOOKUP(BZ923,BV$2:BW1999,2,0),"")</f>
        <v/>
      </c>
      <c r="CB923" s="5"/>
      <c r="CD923" s="5"/>
      <c r="CU923" s="5" t="e">
        <f>IF(REPORTE!AH$2="si",IF(F923=VALUE(REPORTE!C$11),IF(SUM(CU924:CU$1993),CONCATENATE(INT(B923),", "),INT(B923)),""),IF(F923=VALUE(REPORTE!C$10),IF(SUM(CU924:CU$1993),CONCATENATE(INT(B923),", "),INT(B923)),""))</f>
        <v>#VALUE!</v>
      </c>
      <c r="CY923" s="5"/>
      <c r="CZ923" s="5"/>
      <c r="DA923" s="5"/>
      <c r="DB923" s="5"/>
    </row>
    <row r="924" spans="1:106" x14ac:dyDescent="0.25">
      <c r="A924" s="4"/>
      <c r="B924" s="3"/>
      <c r="L924" s="4" t="str">
        <f>IFERROR(IF(VLOOKUP(I924,I$2:L923,4,0)=0,"",VLOOKUP(I924,I$2:L923,4,0)),"")</f>
        <v/>
      </c>
      <c r="M924" s="4" t="str">
        <f>IFERROR(IF(VLOOKUP(I924,I$2:M923,5,0)=0,"",VLOOKUP(I924,I$2:M923,5,0)),"")</f>
        <v/>
      </c>
      <c r="S924"/>
      <c r="AG924" s="3"/>
      <c r="AK924" s="127" t="str">
        <f t="shared" si="167"/>
        <v/>
      </c>
      <c r="AL924" s="2" t="str">
        <f>IFERROR(IF(INDEX(AL$1:AL923,MATCH(I924,I$1:I923,0),1)=0,"",INDEX(AL$1:AL923,MATCH(I924,I$1:I923,0),1)),"")</f>
        <v/>
      </c>
      <c r="AM924" s="2" t="str">
        <f>IFERROR(IF(INDEX(AM$1:AM923,MATCH(I924,I$1:I923,0),1)=0,"",INDEX(AM$1:AM923,MATCH(I924,I$1:I923,0),1)),"")</f>
        <v/>
      </c>
      <c r="AN924" s="2" t="str">
        <f>IFERROR(IF(INDEX(AN$1:AN923,MATCH(I924,I$1:I923,0),1)=0,"",INDEX(AN$1:AN923,MATCH(I924,I$1:I923,0),1)),"")</f>
        <v/>
      </c>
      <c r="BB924" s="4"/>
      <c r="BG924" s="5"/>
      <c r="BI924" s="4"/>
      <c r="BK924" s="5"/>
      <c r="BL924" s="5"/>
      <c r="BM924" s="5" t="str">
        <f>IF(B924="","",IF(BH924="",1+(MAX(BM$2:BM923)),""))</f>
        <v/>
      </c>
      <c r="BN924" s="5" t="str">
        <f t="shared" si="168"/>
        <v/>
      </c>
      <c r="BO924" s="5" t="str">
        <f t="shared" si="169"/>
        <v/>
      </c>
      <c r="BP924" s="15" t="str">
        <f t="shared" si="170"/>
        <v/>
      </c>
      <c r="BQ924" s="29"/>
      <c r="BR924" s="16"/>
      <c r="BS924" s="5" t="str">
        <f t="shared" si="172"/>
        <v/>
      </c>
      <c r="BU924" s="5"/>
      <c r="BV924" s="5" t="str">
        <f t="shared" si="171"/>
        <v/>
      </c>
      <c r="BW924" s="5" t="str">
        <f>IF(I924="","",IFERROR(IF(VLOOKUP(I924,I$2:I923,1,0)=0,"",""),I924))</f>
        <v/>
      </c>
      <c r="BX924" s="25" t="str">
        <f>IF(BW924="","",(IFERROR(VLOOKUP(MID(BW924,1,1),$CO$2:CS$28,3,0),0)+IFERROR(VLOOKUP(MID(BW924,2,1),CO$2:CS$28,4,0),0)+IFERROR(VLOOKUP(MID(BW924,3,1),CO$2:CS$28,5,0),0)+(ROW(BW924)/1000000000000)))</f>
        <v/>
      </c>
      <c r="BY924" s="5"/>
      <c r="BZ924" s="5">
        <v>923</v>
      </c>
      <c r="CA924" s="5" t="str">
        <f>IFERROR(VLOOKUP(BZ924,BV$2:BW2000,2,0),"")</f>
        <v/>
      </c>
      <c r="CB924" s="5"/>
      <c r="CD924" s="5"/>
      <c r="CU924" s="5" t="e">
        <f>IF(REPORTE!AH$2="si",IF(F924=VALUE(REPORTE!C$11),IF(SUM(CU925:CU$1993),CONCATENATE(INT(B924),", "),INT(B924)),""),IF(F924=VALUE(REPORTE!C$10),IF(SUM(CU925:CU$1993),CONCATENATE(INT(B924),", "),INT(B924)),""))</f>
        <v>#VALUE!</v>
      </c>
      <c r="CY924" s="5"/>
      <c r="CZ924" s="5"/>
      <c r="DA924" s="5"/>
      <c r="DB924" s="5"/>
    </row>
    <row r="925" spans="1:106" x14ac:dyDescent="0.25">
      <c r="A925" s="4"/>
      <c r="B925" s="3"/>
      <c r="L925" s="4" t="str">
        <f>IFERROR(IF(VLOOKUP(I925,I$2:L924,4,0)=0,"",VLOOKUP(I925,I$2:L924,4,0)),"")</f>
        <v/>
      </c>
      <c r="M925" s="4" t="str">
        <f>IFERROR(IF(VLOOKUP(I925,I$2:M924,5,0)=0,"",VLOOKUP(I925,I$2:M924,5,0)),"")</f>
        <v/>
      </c>
      <c r="S925"/>
      <c r="AG925" s="3"/>
      <c r="AK925" s="127" t="str">
        <f t="shared" ref="AK925:AK961" si="173">IF(AJ925="","",AJ925/AI925)</f>
        <v/>
      </c>
      <c r="AL925" s="2" t="str">
        <f>IFERROR(IF(INDEX(AL$1:AL924,MATCH(I925,I$1:I924,0),1)=0,"",INDEX(AL$1:AL924,MATCH(I925,I$1:I924,0),1)),"")</f>
        <v/>
      </c>
      <c r="AM925" s="2" t="str">
        <f>IFERROR(IF(INDEX(AM$1:AM924,MATCH(I925,I$1:I924,0),1)=0,"",INDEX(AM$1:AM924,MATCH(I925,I$1:I924,0),1)),"")</f>
        <v/>
      </c>
      <c r="AN925" s="2" t="str">
        <f>IFERROR(IF(INDEX(AN$1:AN924,MATCH(I925,I$1:I924,0),1)=0,"",INDEX(AN$1:AN924,MATCH(I925,I$1:I924,0),1)),"")</f>
        <v/>
      </c>
      <c r="BB925" s="4"/>
      <c r="BG925" s="5"/>
      <c r="BI925" s="4"/>
      <c r="BK925" s="5"/>
      <c r="BL925" s="5"/>
      <c r="BM925" s="5" t="str">
        <f>IF(B925="","",IF(BH925="",1+(MAX(BM$2:BM924)),""))</f>
        <v/>
      </c>
      <c r="BN925" s="5" t="str">
        <f t="shared" si="168"/>
        <v/>
      </c>
      <c r="BO925" s="5" t="str">
        <f t="shared" si="169"/>
        <v/>
      </c>
      <c r="BP925" s="15" t="str">
        <f t="shared" si="170"/>
        <v/>
      </c>
      <c r="BQ925" s="29"/>
      <c r="BR925" s="16"/>
      <c r="BS925" s="5" t="str">
        <f t="shared" si="172"/>
        <v/>
      </c>
      <c r="BU925" s="5"/>
      <c r="BV925" s="5" t="str">
        <f t="shared" si="171"/>
        <v/>
      </c>
      <c r="BW925" s="5" t="str">
        <f>IF(I925="","",IFERROR(IF(VLOOKUP(I925,I$2:I924,1,0)=0,"",""),I925))</f>
        <v/>
      </c>
      <c r="BX925" s="25" t="str">
        <f>IF(BW925="","",(IFERROR(VLOOKUP(MID(BW925,1,1),$CO$2:CS$28,3,0),0)+IFERROR(VLOOKUP(MID(BW925,2,1),CO$2:CS$28,4,0),0)+IFERROR(VLOOKUP(MID(BW925,3,1),CO$2:CS$28,5,0),0)+(ROW(BW925)/1000000000000)))</f>
        <v/>
      </c>
      <c r="BY925" s="5"/>
      <c r="BZ925" s="5">
        <v>924</v>
      </c>
      <c r="CA925" s="5" t="str">
        <f>IFERROR(VLOOKUP(BZ925,BV$2:BW2001,2,0),"")</f>
        <v/>
      </c>
      <c r="CB925" s="5"/>
      <c r="CD925" s="5"/>
      <c r="CU925" s="5" t="e">
        <f>IF(REPORTE!AH$2="si",IF(F925=VALUE(REPORTE!C$11),IF(SUM(CU926:CU$1993),CONCATENATE(INT(B925),", "),INT(B925)),""),IF(F925=VALUE(REPORTE!C$10),IF(SUM(CU926:CU$1993),CONCATENATE(INT(B925),", "),INT(B925)),""))</f>
        <v>#VALUE!</v>
      </c>
      <c r="CV925" s="5"/>
      <c r="CY925" s="5"/>
      <c r="CZ925" s="5"/>
      <c r="DA925" s="5"/>
      <c r="DB925" s="5"/>
    </row>
    <row r="926" spans="1:106" x14ac:dyDescent="0.25">
      <c r="A926" s="4"/>
      <c r="B926" s="3"/>
      <c r="L926" s="4" t="str">
        <f>IFERROR(IF(VLOOKUP(I926,I$2:L925,4,0)=0,"",VLOOKUP(I926,I$2:L925,4,0)),"")</f>
        <v/>
      </c>
      <c r="M926" s="4" t="str">
        <f>IFERROR(IF(VLOOKUP(I926,I$2:M925,5,0)=0,"",VLOOKUP(I926,I$2:M925,5,0)),"")</f>
        <v/>
      </c>
      <c r="S926"/>
      <c r="AG926" s="3"/>
      <c r="AK926" s="127" t="str">
        <f t="shared" si="173"/>
        <v/>
      </c>
      <c r="AL926" s="2" t="str">
        <f>IFERROR(IF(INDEX(AL$1:AL925,MATCH(I926,I$1:I925,0),1)=0,"",INDEX(AL$1:AL925,MATCH(I926,I$1:I925,0),1)),"")</f>
        <v/>
      </c>
      <c r="AM926" s="2" t="str">
        <f>IFERROR(IF(INDEX(AM$1:AM925,MATCH(I926,I$1:I925,0),1)=0,"",INDEX(AM$1:AM925,MATCH(I926,I$1:I925,0),1)),"")</f>
        <v/>
      </c>
      <c r="AN926" s="2" t="str">
        <f>IFERROR(IF(INDEX(AN$1:AN925,MATCH(I926,I$1:I925,0),1)=0,"",INDEX(AN$1:AN925,MATCH(I926,I$1:I925,0),1)),"")</f>
        <v/>
      </c>
      <c r="BB926" s="4"/>
      <c r="BG926" s="5"/>
      <c r="BI926" s="4"/>
      <c r="BK926" s="5"/>
      <c r="BL926" s="5"/>
      <c r="BM926" s="5" t="str">
        <f>IF(B926="","",IF(BH926="",1+(MAX(BM$2:BM925)),""))</f>
        <v/>
      </c>
      <c r="BN926" s="5" t="str">
        <f t="shared" si="168"/>
        <v/>
      </c>
      <c r="BO926" s="5" t="str">
        <f t="shared" si="169"/>
        <v/>
      </c>
      <c r="BP926" s="15" t="str">
        <f t="shared" si="170"/>
        <v/>
      </c>
      <c r="BQ926" s="29"/>
      <c r="BR926" s="16"/>
      <c r="BS926" s="5" t="str">
        <f t="shared" si="172"/>
        <v/>
      </c>
      <c r="BU926" s="5"/>
      <c r="BV926" s="5" t="str">
        <f t="shared" si="171"/>
        <v/>
      </c>
      <c r="BW926" s="5" t="str">
        <f>IF(I926="","",IFERROR(IF(VLOOKUP(I926,I$2:I925,1,0)=0,"",""),I926))</f>
        <v/>
      </c>
      <c r="BX926" s="25" t="str">
        <f>IF(BW926="","",(IFERROR(VLOOKUP(MID(BW926,1,1),$CO$2:CS$28,3,0),0)+IFERROR(VLOOKUP(MID(BW926,2,1),CO$2:CS$28,4,0),0)+IFERROR(VLOOKUP(MID(BW926,3,1),CO$2:CS$28,5,0),0)+(ROW(BW926)/1000000000000)))</f>
        <v/>
      </c>
      <c r="BY926" s="5"/>
      <c r="BZ926" s="5">
        <v>925</v>
      </c>
      <c r="CA926" s="5" t="str">
        <f>IFERROR(VLOOKUP(BZ926,BV$2:BW2002,2,0),"")</f>
        <v/>
      </c>
      <c r="CB926" s="5"/>
      <c r="CD926" s="5"/>
      <c r="CU926" s="5" t="e">
        <f>IF(REPORTE!AH$2="si",IF(F926=VALUE(REPORTE!C$11),IF(SUM(CU927:CU$1993),CONCATENATE(INT(B926),", "),INT(B926)),""),IF(F926=VALUE(REPORTE!C$10),IF(SUM(CU927:CU$1993),CONCATENATE(INT(B926),", "),INT(B926)),""))</f>
        <v>#VALUE!</v>
      </c>
      <c r="CV926" s="5" t="e">
        <f>CONCATENATE(CU926,CU927,CU928,CU929,CU930,CU931,CU932,CU933,CU934,CU935,CU936,CU937,CU938,CU939,CU940,CU941,CU942,CU943,CU944,CU945,CU946,CU947,CU948,CU949,CU950,CU951,CU952,CU953,CU954,CU955,CU956,CU957,CU958,CU959,CU960,CU961,CU962,CU963,CU964,CU965,CU966,CU967)</f>
        <v>#VALUE!</v>
      </c>
      <c r="CY926" s="5"/>
      <c r="CZ926" s="5"/>
      <c r="DA926" s="5"/>
      <c r="DB926" s="5"/>
    </row>
    <row r="927" spans="1:106" x14ac:dyDescent="0.25">
      <c r="A927" s="4"/>
      <c r="B927" s="3"/>
      <c r="L927" s="4" t="str">
        <f>IFERROR(IF(VLOOKUP(I927,I$2:L926,4,0)=0,"",VLOOKUP(I927,I$2:L926,4,0)),"")</f>
        <v/>
      </c>
      <c r="M927" s="4" t="str">
        <f>IFERROR(IF(VLOOKUP(I927,I$2:M926,5,0)=0,"",VLOOKUP(I927,I$2:M926,5,0)),"")</f>
        <v/>
      </c>
      <c r="S927"/>
      <c r="AG927" s="3"/>
      <c r="AK927" s="127" t="str">
        <f t="shared" si="173"/>
        <v/>
      </c>
      <c r="AL927" s="2" t="str">
        <f>IFERROR(IF(INDEX(AL$1:AL926,MATCH(I927,I$1:I926,0),1)=0,"",INDEX(AL$1:AL926,MATCH(I927,I$1:I926,0),1)),"")</f>
        <v/>
      </c>
      <c r="AM927" s="2" t="str">
        <f>IFERROR(IF(INDEX(AM$1:AM926,MATCH(I927,I$1:I926,0),1)=0,"",INDEX(AM$1:AM926,MATCH(I927,I$1:I926,0),1)),"")</f>
        <v/>
      </c>
      <c r="AN927" s="2" t="str">
        <f>IFERROR(IF(INDEX(AN$1:AN926,MATCH(I927,I$1:I926,0),1)=0,"",INDEX(AN$1:AN926,MATCH(I927,I$1:I926,0),1)),"")</f>
        <v/>
      </c>
      <c r="BB927" s="4"/>
      <c r="BG927" s="5"/>
      <c r="BI927" s="4"/>
      <c r="BK927" s="5"/>
      <c r="BL927" s="5"/>
      <c r="BM927" s="5" t="str">
        <f>IF(B927="","",IF(BH927="",1+(MAX(BM$2:BM926)),""))</f>
        <v/>
      </c>
      <c r="BN927" s="5" t="str">
        <f t="shared" si="168"/>
        <v/>
      </c>
      <c r="BO927" s="5" t="str">
        <f t="shared" si="169"/>
        <v/>
      </c>
      <c r="BP927" s="15" t="str">
        <f t="shared" si="170"/>
        <v/>
      </c>
      <c r="BQ927" s="29"/>
      <c r="BR927" s="16"/>
      <c r="BS927" s="5" t="str">
        <f t="shared" si="172"/>
        <v/>
      </c>
      <c r="BU927" s="5"/>
      <c r="BV927" s="5" t="str">
        <f t="shared" si="171"/>
        <v/>
      </c>
      <c r="BW927" s="5" t="str">
        <f>IF(I927="","",IFERROR(IF(VLOOKUP(I927,I$2:I926,1,0)=0,"",""),I927))</f>
        <v/>
      </c>
      <c r="BX927" s="25" t="str">
        <f>IF(BW927="","",(IFERROR(VLOOKUP(MID(BW927,1,1),$CO$2:CS$28,3,0),0)+IFERROR(VLOOKUP(MID(BW927,2,1),CO$2:CS$28,4,0),0)+IFERROR(VLOOKUP(MID(BW927,3,1),CO$2:CS$28,5,0),0)+(ROW(BW927)/1000000000000)))</f>
        <v/>
      </c>
      <c r="BY927" s="5"/>
      <c r="BZ927" s="5">
        <v>926</v>
      </c>
      <c r="CA927" s="5" t="str">
        <f>IFERROR(VLOOKUP(BZ927,BV$2:BW2003,2,0),"")</f>
        <v/>
      </c>
      <c r="CB927" s="5"/>
      <c r="CD927" s="5"/>
      <c r="CU927" s="5" t="e">
        <f>IF(REPORTE!AH$2="si",IF(F927=VALUE(REPORTE!C$11),IF(SUM(CU928:CU$1993),CONCATENATE(INT(B927),", "),INT(B927)),""),IF(F927=VALUE(REPORTE!C$10),IF(SUM(CU928:CU$1993),CONCATENATE(INT(B927),", "),INT(B927)),""))</f>
        <v>#VALUE!</v>
      </c>
      <c r="CY927" s="5"/>
      <c r="CZ927" s="5"/>
      <c r="DA927" s="5"/>
      <c r="DB927" s="5"/>
    </row>
    <row r="928" spans="1:106" x14ac:dyDescent="0.25">
      <c r="A928" s="4"/>
      <c r="B928" s="3"/>
      <c r="L928" s="4" t="str">
        <f>IFERROR(IF(VLOOKUP(I928,I$2:L927,4,0)=0,"",VLOOKUP(I928,I$2:L927,4,0)),"")</f>
        <v/>
      </c>
      <c r="M928" s="4" t="str">
        <f>IFERROR(IF(VLOOKUP(I928,I$2:M927,5,0)=0,"",VLOOKUP(I928,I$2:M927,5,0)),"")</f>
        <v/>
      </c>
      <c r="S928"/>
      <c r="AG928" s="3"/>
      <c r="AK928" s="127" t="str">
        <f t="shared" si="173"/>
        <v/>
      </c>
      <c r="AL928" s="2" t="str">
        <f>IFERROR(IF(INDEX(AL$1:AL927,MATCH(I928,I$1:I927,0),1)=0,"",INDEX(AL$1:AL927,MATCH(I928,I$1:I927,0),1)),"")</f>
        <v/>
      </c>
      <c r="AM928" s="2" t="str">
        <f>IFERROR(IF(INDEX(AM$1:AM927,MATCH(I928,I$1:I927,0),1)=0,"",INDEX(AM$1:AM927,MATCH(I928,I$1:I927,0),1)),"")</f>
        <v/>
      </c>
      <c r="AN928" s="2" t="str">
        <f>IFERROR(IF(INDEX(AN$1:AN927,MATCH(I928,I$1:I927,0),1)=0,"",INDEX(AN$1:AN927,MATCH(I928,I$1:I927,0),1)),"")</f>
        <v/>
      </c>
      <c r="BB928" s="4"/>
      <c r="BG928" s="5"/>
      <c r="BI928" s="4"/>
      <c r="BK928" s="5"/>
      <c r="BL928" s="5"/>
      <c r="BM928" s="5" t="str">
        <f>IF(B928="","",IF(BH928="",1+(MAX(BM$2:BM927)),""))</f>
        <v/>
      </c>
      <c r="BN928" s="5" t="str">
        <f t="shared" si="168"/>
        <v/>
      </c>
      <c r="BO928" s="5" t="str">
        <f t="shared" si="169"/>
        <v/>
      </c>
      <c r="BP928" s="15" t="str">
        <f t="shared" si="170"/>
        <v/>
      </c>
      <c r="BQ928" s="29"/>
      <c r="BR928" s="16"/>
      <c r="BS928" s="5" t="str">
        <f t="shared" si="172"/>
        <v/>
      </c>
      <c r="BU928" s="5"/>
      <c r="BV928" s="5" t="str">
        <f t="shared" si="171"/>
        <v/>
      </c>
      <c r="BW928" s="5" t="str">
        <f>IF(I928="","",IFERROR(IF(VLOOKUP(I928,I$2:I927,1,0)=0,"",""),I928))</f>
        <v/>
      </c>
      <c r="BX928" s="25" t="str">
        <f>IF(BW928="","",(IFERROR(VLOOKUP(MID(BW928,1,1),$CO$2:CS$28,3,0),0)+IFERROR(VLOOKUP(MID(BW928,2,1),CO$2:CS$28,4,0),0)+IFERROR(VLOOKUP(MID(BW928,3,1),CO$2:CS$28,5,0),0)+(ROW(BW928)/1000000000000)))</f>
        <v/>
      </c>
      <c r="BY928" s="5"/>
      <c r="BZ928" s="5">
        <v>927</v>
      </c>
      <c r="CA928" s="5" t="str">
        <f>IFERROR(VLOOKUP(BZ928,BV$2:BW2004,2,0),"")</f>
        <v/>
      </c>
      <c r="CB928" s="5"/>
      <c r="CD928" s="5"/>
      <c r="CU928" s="5" t="e">
        <f>IF(REPORTE!AH$2="si",IF(F928=VALUE(REPORTE!C$11),IF(SUM(CU929:CU$1993),CONCATENATE(INT(B928),", "),INT(B928)),""),IF(F928=VALUE(REPORTE!C$10),IF(SUM(CU929:CU$1993),CONCATENATE(INT(B928),", "),INT(B928)),""))</f>
        <v>#VALUE!</v>
      </c>
      <c r="CY928" s="5"/>
      <c r="CZ928" s="5"/>
      <c r="DA928" s="5"/>
      <c r="DB928" s="5"/>
    </row>
    <row r="929" spans="1:106" x14ac:dyDescent="0.25">
      <c r="A929" s="4"/>
      <c r="B929" s="3"/>
      <c r="L929" s="4" t="str">
        <f>IFERROR(IF(VLOOKUP(I929,I$2:L928,4,0)=0,"",VLOOKUP(I929,I$2:L928,4,0)),"")</f>
        <v/>
      </c>
      <c r="M929" s="4" t="str">
        <f>IFERROR(IF(VLOOKUP(I929,I$2:M928,5,0)=0,"",VLOOKUP(I929,I$2:M928,5,0)),"")</f>
        <v/>
      </c>
      <c r="S929"/>
      <c r="AG929" s="3"/>
      <c r="AK929" s="127" t="str">
        <f t="shared" si="173"/>
        <v/>
      </c>
      <c r="AL929" s="2" t="str">
        <f>IFERROR(IF(INDEX(AL$1:AL928,MATCH(I929,I$1:I928,0),1)=0,"",INDEX(AL$1:AL928,MATCH(I929,I$1:I928,0),1)),"")</f>
        <v/>
      </c>
      <c r="AM929" s="2" t="str">
        <f>IFERROR(IF(INDEX(AM$1:AM928,MATCH(I929,I$1:I928,0),1)=0,"",INDEX(AM$1:AM928,MATCH(I929,I$1:I928,0),1)),"")</f>
        <v/>
      </c>
      <c r="AN929" s="2" t="str">
        <f>IFERROR(IF(INDEX(AN$1:AN928,MATCH(I929,I$1:I928,0),1)=0,"",INDEX(AN$1:AN928,MATCH(I929,I$1:I928,0),1)),"")</f>
        <v/>
      </c>
      <c r="BB929" s="4"/>
      <c r="BG929" s="5"/>
      <c r="BI929" s="4"/>
      <c r="BK929" s="5"/>
      <c r="BL929" s="5"/>
      <c r="BM929" s="5" t="str">
        <f>IF(B929="","",IF(BH929="",1+(MAX(BM$2:BM928)),""))</f>
        <v/>
      </c>
      <c r="BN929" s="5" t="str">
        <f t="shared" si="168"/>
        <v/>
      </c>
      <c r="BO929" s="5" t="str">
        <f t="shared" si="169"/>
        <v/>
      </c>
      <c r="BP929" s="15" t="str">
        <f t="shared" si="170"/>
        <v/>
      </c>
      <c r="BQ929" s="29"/>
      <c r="BR929" s="16"/>
      <c r="BS929" s="5" t="str">
        <f t="shared" si="172"/>
        <v/>
      </c>
      <c r="BU929" s="5"/>
      <c r="BV929" s="5" t="str">
        <f t="shared" si="171"/>
        <v/>
      </c>
      <c r="BW929" s="5" t="str">
        <f>IF(I929="","",IFERROR(IF(VLOOKUP(I929,I$2:I928,1,0)=0,"",""),I929))</f>
        <v/>
      </c>
      <c r="BX929" s="25" t="str">
        <f>IF(BW929="","",(IFERROR(VLOOKUP(MID(BW929,1,1),$CO$2:CS$28,3,0),0)+IFERROR(VLOOKUP(MID(BW929,2,1),CO$2:CS$28,4,0),0)+IFERROR(VLOOKUP(MID(BW929,3,1),CO$2:CS$28,5,0),0)+(ROW(BW929)/1000000000000)))</f>
        <v/>
      </c>
      <c r="BY929" s="5"/>
      <c r="BZ929" s="5">
        <v>928</v>
      </c>
      <c r="CA929" s="5" t="str">
        <f>IFERROR(VLOOKUP(BZ929,BV$2:BW2005,2,0),"")</f>
        <v/>
      </c>
      <c r="CB929" s="5"/>
      <c r="CD929" s="5"/>
      <c r="CU929" s="5" t="e">
        <f>IF(REPORTE!AH$2="si",IF(F929=VALUE(REPORTE!C$11),IF(SUM(CU930:CU$1993),CONCATENATE(INT(B929),", "),INT(B929)),""),IF(F929=VALUE(REPORTE!C$10),IF(SUM(CU930:CU$1993),CONCATENATE(INT(B929),", "),INT(B929)),""))</f>
        <v>#VALUE!</v>
      </c>
      <c r="CY929" s="5"/>
      <c r="CZ929" s="5"/>
      <c r="DA929" s="5"/>
      <c r="DB929" s="5"/>
    </row>
    <row r="930" spans="1:106" x14ac:dyDescent="0.25">
      <c r="A930" s="4"/>
      <c r="B930" s="3"/>
      <c r="L930" s="4" t="str">
        <f>IFERROR(IF(VLOOKUP(I930,I$2:L929,4,0)=0,"",VLOOKUP(I930,I$2:L929,4,0)),"")</f>
        <v/>
      </c>
      <c r="M930" s="4" t="str">
        <f>IFERROR(IF(VLOOKUP(I930,I$2:M929,5,0)=0,"",VLOOKUP(I930,I$2:M929,5,0)),"")</f>
        <v/>
      </c>
      <c r="S930"/>
      <c r="AG930" s="3"/>
      <c r="AK930" s="127" t="str">
        <f t="shared" si="173"/>
        <v/>
      </c>
      <c r="AL930" s="2" t="str">
        <f>IFERROR(IF(INDEX(AL$1:AL929,MATCH(I930,I$1:I929,0),1)=0,"",INDEX(AL$1:AL929,MATCH(I930,I$1:I929,0),1)),"")</f>
        <v/>
      </c>
      <c r="AM930" s="2" t="str">
        <f>IFERROR(IF(INDEX(AM$1:AM929,MATCH(I930,I$1:I929,0),1)=0,"",INDEX(AM$1:AM929,MATCH(I930,I$1:I929,0),1)),"")</f>
        <v/>
      </c>
      <c r="AN930" s="2" t="str">
        <f>IFERROR(IF(INDEX(AN$1:AN929,MATCH(I930,I$1:I929,0),1)=0,"",INDEX(AN$1:AN929,MATCH(I930,I$1:I929,0),1)),"")</f>
        <v/>
      </c>
      <c r="BB930" s="4"/>
      <c r="BG930" s="5"/>
      <c r="BI930" s="4"/>
      <c r="BK930" s="5"/>
      <c r="BL930" s="5"/>
      <c r="BM930" s="5" t="str">
        <f>IF(B930="","",IF(BH930="",1+(MAX(BM$2:BM929)),""))</f>
        <v/>
      </c>
      <c r="BN930" s="5" t="str">
        <f t="shared" si="168"/>
        <v/>
      </c>
      <c r="BO930" s="5" t="str">
        <f t="shared" si="169"/>
        <v/>
      </c>
      <c r="BP930" s="15" t="str">
        <f t="shared" si="170"/>
        <v/>
      </c>
      <c r="BQ930" s="29"/>
      <c r="BR930" s="16"/>
      <c r="BS930" s="5" t="str">
        <f t="shared" si="172"/>
        <v/>
      </c>
      <c r="BU930" s="5"/>
      <c r="BV930" s="5" t="str">
        <f t="shared" si="171"/>
        <v/>
      </c>
      <c r="BW930" s="5" t="str">
        <f>IF(I930="","",IFERROR(IF(VLOOKUP(I930,I$2:I929,1,0)=0,"",""),I930))</f>
        <v/>
      </c>
      <c r="BX930" s="25" t="str">
        <f>IF(BW930="","",(IFERROR(VLOOKUP(MID(BW930,1,1),$CO$2:CS$28,3,0),0)+IFERROR(VLOOKUP(MID(BW930,2,1),CO$2:CS$28,4,0),0)+IFERROR(VLOOKUP(MID(BW930,3,1),CO$2:CS$28,5,0),0)+(ROW(BW930)/1000000000000)))</f>
        <v/>
      </c>
      <c r="BY930" s="5"/>
      <c r="BZ930" s="5">
        <v>929</v>
      </c>
      <c r="CA930" s="5" t="str">
        <f>IFERROR(VLOOKUP(BZ930,BV$2:BW2006,2,0),"")</f>
        <v/>
      </c>
      <c r="CB930" s="5"/>
      <c r="CD930" s="5"/>
      <c r="CU930" s="5" t="e">
        <f>IF(REPORTE!AH$2="si",IF(F930=VALUE(REPORTE!C$11),IF(SUM(CU931:CU$1993),CONCATENATE(INT(B930),", "),INT(B930)),""),IF(F930=VALUE(REPORTE!C$10),IF(SUM(CU931:CU$1993),CONCATENATE(INT(B930),", "),INT(B930)),""))</f>
        <v>#VALUE!</v>
      </c>
      <c r="CY930" s="5"/>
      <c r="CZ930" s="5"/>
      <c r="DA930" s="5"/>
      <c r="DB930" s="5"/>
    </row>
    <row r="931" spans="1:106" x14ac:dyDescent="0.25">
      <c r="A931" s="4"/>
      <c r="B931" s="3"/>
      <c r="L931" s="4" t="str">
        <f>IFERROR(IF(VLOOKUP(I931,I$2:L930,4,0)=0,"",VLOOKUP(I931,I$2:L930,4,0)),"")</f>
        <v/>
      </c>
      <c r="M931" s="4" t="str">
        <f>IFERROR(IF(VLOOKUP(I931,I$2:M930,5,0)=0,"",VLOOKUP(I931,I$2:M930,5,0)),"")</f>
        <v/>
      </c>
      <c r="S931"/>
      <c r="AG931" s="3"/>
      <c r="AK931" s="127" t="str">
        <f t="shared" si="173"/>
        <v/>
      </c>
      <c r="AL931" s="2" t="str">
        <f>IFERROR(IF(INDEX(AL$1:AL930,MATCH(I931,I$1:I930,0),1)=0,"",INDEX(AL$1:AL930,MATCH(I931,I$1:I930,0),1)),"")</f>
        <v/>
      </c>
      <c r="AM931" s="2" t="str">
        <f>IFERROR(IF(INDEX(AM$1:AM930,MATCH(I931,I$1:I930,0),1)=0,"",INDEX(AM$1:AM930,MATCH(I931,I$1:I930,0),1)),"")</f>
        <v/>
      </c>
      <c r="AN931" s="2" t="str">
        <f>IFERROR(IF(INDEX(AN$1:AN930,MATCH(I931,I$1:I930,0),1)=0,"",INDEX(AN$1:AN930,MATCH(I931,I$1:I930,0),1)),"")</f>
        <v/>
      </c>
      <c r="BB931" s="4"/>
      <c r="BG931" s="5"/>
      <c r="BI931" s="4"/>
      <c r="BK931" s="5"/>
      <c r="BL931" s="5"/>
      <c r="BM931" s="5" t="str">
        <f>IF(B931="","",IF(BH931="",1+(MAX(BM$2:BM930)),""))</f>
        <v/>
      </c>
      <c r="BN931" s="5" t="str">
        <f t="shared" si="168"/>
        <v/>
      </c>
      <c r="BO931" s="5" t="str">
        <f t="shared" si="169"/>
        <v/>
      </c>
      <c r="BP931" s="15" t="str">
        <f t="shared" si="170"/>
        <v/>
      </c>
      <c r="BQ931" s="29"/>
      <c r="BR931" s="16"/>
      <c r="BS931" s="5" t="str">
        <f t="shared" si="172"/>
        <v/>
      </c>
      <c r="BU931" s="5"/>
      <c r="BV931" s="5" t="str">
        <f t="shared" si="171"/>
        <v/>
      </c>
      <c r="BW931" s="5" t="str">
        <f>IF(I931="","",IFERROR(IF(VLOOKUP(I931,I$2:I930,1,0)=0,"",""),I931))</f>
        <v/>
      </c>
      <c r="BX931" s="25" t="str">
        <f>IF(BW931="","",(IFERROR(VLOOKUP(MID(BW931,1,1),$CO$2:CS$28,3,0),0)+IFERROR(VLOOKUP(MID(BW931,2,1),CO$2:CS$28,4,0),0)+IFERROR(VLOOKUP(MID(BW931,3,1),CO$2:CS$28,5,0),0)+(ROW(BW931)/1000000000000)))</f>
        <v/>
      </c>
      <c r="BY931" s="5"/>
      <c r="BZ931" s="5">
        <v>930</v>
      </c>
      <c r="CA931" s="5" t="str">
        <f>IFERROR(VLOOKUP(BZ931,BV$2:BW2007,2,0),"")</f>
        <v/>
      </c>
      <c r="CB931" s="5"/>
      <c r="CD931" s="5"/>
      <c r="CU931" s="5" t="e">
        <f>IF(REPORTE!AH$2="si",IF(F931=VALUE(REPORTE!C$11),IF(SUM(CU932:CU$1993),CONCATENATE(INT(B931),", "),INT(B931)),""),IF(F931=VALUE(REPORTE!C$10),IF(SUM(CU932:CU$1993),CONCATENATE(INT(B931),", "),INT(B931)),""))</f>
        <v>#VALUE!</v>
      </c>
      <c r="CY931" s="5"/>
      <c r="CZ931" s="5"/>
      <c r="DA931" s="5"/>
      <c r="DB931" s="5"/>
    </row>
    <row r="932" spans="1:106" x14ac:dyDescent="0.25">
      <c r="A932" s="4"/>
      <c r="B932" s="3"/>
      <c r="L932" s="4" t="str">
        <f>IFERROR(IF(VLOOKUP(I932,I$2:L931,4,0)=0,"",VLOOKUP(I932,I$2:L931,4,0)),"")</f>
        <v/>
      </c>
      <c r="M932" s="4" t="str">
        <f>IFERROR(IF(VLOOKUP(I932,I$2:M931,5,0)=0,"",VLOOKUP(I932,I$2:M931,5,0)),"")</f>
        <v/>
      </c>
      <c r="S932"/>
      <c r="AG932" s="3"/>
      <c r="AK932" s="127" t="str">
        <f t="shared" si="173"/>
        <v/>
      </c>
      <c r="AL932" s="2" t="str">
        <f>IFERROR(IF(INDEX(AL$1:AL931,MATCH(I932,I$1:I931,0),1)=0,"",INDEX(AL$1:AL931,MATCH(I932,I$1:I931,0),1)),"")</f>
        <v/>
      </c>
      <c r="AM932" s="2" t="str">
        <f>IFERROR(IF(INDEX(AM$1:AM931,MATCH(I932,I$1:I931,0),1)=0,"",INDEX(AM$1:AM931,MATCH(I932,I$1:I931,0),1)),"")</f>
        <v/>
      </c>
      <c r="AN932" s="2" t="str">
        <f>IFERROR(IF(INDEX(AN$1:AN931,MATCH(I932,I$1:I931,0),1)=0,"",INDEX(AN$1:AN931,MATCH(I932,I$1:I931,0),1)),"")</f>
        <v/>
      </c>
      <c r="BB932" s="4"/>
      <c r="BG932" s="5"/>
      <c r="BI932" s="4"/>
      <c r="BK932" s="5"/>
      <c r="BL932" s="5"/>
      <c r="BM932" s="5" t="str">
        <f>IF(B932="","",IF(BH932="",1+(MAX(BM$2:BM931)),""))</f>
        <v/>
      </c>
      <c r="BN932" s="5" t="str">
        <f t="shared" si="168"/>
        <v/>
      </c>
      <c r="BO932" s="5" t="str">
        <f t="shared" si="169"/>
        <v/>
      </c>
      <c r="BP932" s="15" t="str">
        <f t="shared" si="170"/>
        <v/>
      </c>
      <c r="BQ932" s="29"/>
      <c r="BR932" s="16"/>
      <c r="BS932" s="5" t="str">
        <f t="shared" si="172"/>
        <v/>
      </c>
      <c r="BU932" s="5"/>
      <c r="BV932" s="5" t="str">
        <f t="shared" si="171"/>
        <v/>
      </c>
      <c r="BW932" s="5" t="str">
        <f>IF(I932="","",IFERROR(IF(VLOOKUP(I932,I$2:I931,1,0)=0,"",""),I932))</f>
        <v/>
      </c>
      <c r="BX932" s="25" t="str">
        <f>IF(BW932="","",(IFERROR(VLOOKUP(MID(BW932,1,1),$CO$2:CS$28,3,0),0)+IFERROR(VLOOKUP(MID(BW932,2,1),CO$2:CS$28,4,0),0)+IFERROR(VLOOKUP(MID(BW932,3,1),CO$2:CS$28,5,0),0)+(ROW(BW932)/1000000000000)))</f>
        <v/>
      </c>
      <c r="BY932" s="5"/>
      <c r="BZ932" s="5">
        <v>931</v>
      </c>
      <c r="CA932" s="5" t="str">
        <f>IFERROR(VLOOKUP(BZ932,BV$2:BW2008,2,0),"")</f>
        <v/>
      </c>
      <c r="CB932" s="5"/>
      <c r="CD932" s="5"/>
      <c r="CU932" s="5" t="e">
        <f>IF(REPORTE!AH$2="si",IF(F932=VALUE(REPORTE!C$11),IF(SUM(CU933:CU$1993),CONCATENATE(INT(B932),", "),INT(B932)),""),IF(F932=VALUE(REPORTE!C$10),IF(SUM(CU933:CU$1993),CONCATENATE(INT(B932),", "),INT(B932)),""))</f>
        <v>#VALUE!</v>
      </c>
      <c r="CY932" s="5"/>
      <c r="CZ932" s="5"/>
      <c r="DA932" s="5"/>
      <c r="DB932" s="5"/>
    </row>
    <row r="933" spans="1:106" x14ac:dyDescent="0.25">
      <c r="A933" s="4"/>
      <c r="B933" s="3"/>
      <c r="L933" s="4" t="str">
        <f>IFERROR(IF(VLOOKUP(I933,I$2:L932,4,0)=0,"",VLOOKUP(I933,I$2:L932,4,0)),"")</f>
        <v/>
      </c>
      <c r="M933" s="4" t="str">
        <f>IFERROR(IF(VLOOKUP(I933,I$2:M932,5,0)=0,"",VLOOKUP(I933,I$2:M932,5,0)),"")</f>
        <v/>
      </c>
      <c r="S933"/>
      <c r="AG933" s="3"/>
      <c r="AK933" s="127" t="str">
        <f t="shared" si="173"/>
        <v/>
      </c>
      <c r="AL933" s="2" t="str">
        <f>IFERROR(IF(INDEX(AL$1:AL932,MATCH(I933,I$1:I932,0),1)=0,"",INDEX(AL$1:AL932,MATCH(I933,I$1:I932,0),1)),"")</f>
        <v/>
      </c>
      <c r="AM933" s="2" t="str">
        <f>IFERROR(IF(INDEX(AM$1:AM932,MATCH(I933,I$1:I932,0),1)=0,"",INDEX(AM$1:AM932,MATCH(I933,I$1:I932,0),1)),"")</f>
        <v/>
      </c>
      <c r="AN933" s="2" t="str">
        <f>IFERROR(IF(INDEX(AN$1:AN932,MATCH(I933,I$1:I932,0),1)=0,"",INDEX(AN$1:AN932,MATCH(I933,I$1:I932,0),1)),"")</f>
        <v/>
      </c>
      <c r="BB933" s="4"/>
      <c r="BG933" s="5"/>
      <c r="BI933" s="4"/>
      <c r="BK933" s="5"/>
      <c r="BL933" s="5"/>
      <c r="BM933" s="5" t="str">
        <f>IF(B933="","",IF(BH933="",1+(MAX(BM$2:BM932)),""))</f>
        <v/>
      </c>
      <c r="BN933" s="5" t="str">
        <f t="shared" si="168"/>
        <v/>
      </c>
      <c r="BO933" s="5" t="str">
        <f t="shared" si="169"/>
        <v/>
      </c>
      <c r="BP933" s="15" t="str">
        <f t="shared" si="170"/>
        <v/>
      </c>
      <c r="BQ933" s="29"/>
      <c r="BR933" s="16"/>
      <c r="BS933" s="5" t="str">
        <f t="shared" si="172"/>
        <v/>
      </c>
      <c r="BU933" s="5"/>
      <c r="BV933" s="5" t="str">
        <f t="shared" si="171"/>
        <v/>
      </c>
      <c r="BW933" s="5" t="str">
        <f>IF(I933="","",IFERROR(IF(VLOOKUP(I933,I$2:I932,1,0)=0,"",""),I933))</f>
        <v/>
      </c>
      <c r="BX933" s="25" t="str">
        <f>IF(BW933="","",(IFERROR(VLOOKUP(MID(BW933,1,1),$CO$2:CS$28,3,0),0)+IFERROR(VLOOKUP(MID(BW933,2,1),CO$2:CS$28,4,0),0)+IFERROR(VLOOKUP(MID(BW933,3,1),CO$2:CS$28,5,0),0)+(ROW(BW933)/1000000000000)))</f>
        <v/>
      </c>
      <c r="BY933" s="5"/>
      <c r="BZ933" s="5">
        <v>932</v>
      </c>
      <c r="CA933" s="5" t="str">
        <f>IFERROR(VLOOKUP(BZ933,BV$2:BW2009,2,0),"")</f>
        <v/>
      </c>
      <c r="CB933" s="5"/>
      <c r="CD933" s="5"/>
      <c r="CU933" s="5" t="e">
        <f>IF(REPORTE!AH$2="si",IF(F933=VALUE(REPORTE!C$11),IF(SUM(CU934:CU$1993),CONCATENATE(INT(B933),", "),INT(B933)),""),IF(F933=VALUE(REPORTE!C$10),IF(SUM(CU934:CU$1993),CONCATENATE(INT(B933),", "),INT(B933)),""))</f>
        <v>#VALUE!</v>
      </c>
      <c r="CY933" s="5"/>
      <c r="CZ933" s="5"/>
      <c r="DA933" s="5"/>
      <c r="DB933" s="5"/>
    </row>
    <row r="934" spans="1:106" x14ac:dyDescent="0.25">
      <c r="A934" s="4"/>
      <c r="B934" s="3"/>
      <c r="L934" s="4" t="str">
        <f>IFERROR(IF(VLOOKUP(I934,I$2:L933,4,0)=0,"",VLOOKUP(I934,I$2:L933,4,0)),"")</f>
        <v/>
      </c>
      <c r="M934" s="4" t="str">
        <f>IFERROR(IF(VLOOKUP(I934,I$2:M933,5,0)=0,"",VLOOKUP(I934,I$2:M933,5,0)),"")</f>
        <v/>
      </c>
      <c r="S934"/>
      <c r="AG934" s="3"/>
      <c r="AK934" s="127" t="str">
        <f t="shared" si="173"/>
        <v/>
      </c>
      <c r="AL934" s="2" t="str">
        <f>IFERROR(IF(INDEX(AL$1:AL933,MATCH(I934,I$1:I933,0),1)=0,"",INDEX(AL$1:AL933,MATCH(I934,I$1:I933,0),1)),"")</f>
        <v/>
      </c>
      <c r="AM934" s="2" t="str">
        <f>IFERROR(IF(INDEX(AM$1:AM933,MATCH(I934,I$1:I933,0),1)=0,"",INDEX(AM$1:AM933,MATCH(I934,I$1:I933,0),1)),"")</f>
        <v/>
      </c>
      <c r="AN934" s="2" t="str">
        <f>IFERROR(IF(INDEX(AN$1:AN933,MATCH(I934,I$1:I933,0),1)=0,"",INDEX(AN$1:AN933,MATCH(I934,I$1:I933,0),1)),"")</f>
        <v/>
      </c>
      <c r="BB934" s="4"/>
      <c r="BG934" s="5"/>
      <c r="BI934" s="4"/>
      <c r="BK934" s="5"/>
      <c r="BL934" s="5"/>
      <c r="BM934" s="5" t="str">
        <f>IF(B934="","",IF(BH934="",1+(MAX(BM$2:BM933)),""))</f>
        <v/>
      </c>
      <c r="BN934" s="5" t="str">
        <f t="shared" si="168"/>
        <v/>
      </c>
      <c r="BO934" s="5" t="str">
        <f t="shared" si="169"/>
        <v/>
      </c>
      <c r="BP934" s="15" t="str">
        <f t="shared" si="170"/>
        <v/>
      </c>
      <c r="BQ934" s="29"/>
      <c r="BS934" s="5" t="str">
        <f t="shared" si="172"/>
        <v/>
      </c>
      <c r="BU934" s="5"/>
      <c r="BV934" s="5" t="str">
        <f t="shared" si="171"/>
        <v/>
      </c>
      <c r="BW934" s="5" t="str">
        <f>IF(I934="","",IFERROR(IF(VLOOKUP(I934,I$2:I933,1,0)=0,"",""),I934))</f>
        <v/>
      </c>
      <c r="BX934" s="25" t="str">
        <f>IF(BW934="","",(IFERROR(VLOOKUP(MID(BW934,1,1),$CO$2:CS$28,3,0),0)+IFERROR(VLOOKUP(MID(BW934,2,1),CO$2:CS$28,4,0),0)+IFERROR(VLOOKUP(MID(BW934,3,1),CO$2:CS$28,5,0),0)+(ROW(BW934)/1000000000000)))</f>
        <v/>
      </c>
      <c r="BY934" s="5"/>
      <c r="BZ934" s="5">
        <v>933</v>
      </c>
      <c r="CA934" s="5" t="str">
        <f>IFERROR(VLOOKUP(BZ934,BV$2:BW2010,2,0),"")</f>
        <v/>
      </c>
      <c r="CB934" s="5"/>
      <c r="CD934" s="5"/>
      <c r="CU934" s="5" t="e">
        <f>IF(REPORTE!AH$2="si",IF(F934=VALUE(REPORTE!C$11),IF(SUM(CU935:CU$1993),CONCATENATE(INT(B934),", "),INT(B934)),""),IF(F934=VALUE(REPORTE!C$10),IF(SUM(CU935:CU$1993),CONCATENATE(INT(B934),", "),INT(B934)),""))</f>
        <v>#VALUE!</v>
      </c>
      <c r="CY934" s="5"/>
      <c r="CZ934" s="5"/>
      <c r="DA934" s="5"/>
      <c r="DB934" s="5"/>
    </row>
    <row r="935" spans="1:106" x14ac:dyDescent="0.25">
      <c r="A935" s="4"/>
      <c r="B935" s="3"/>
      <c r="L935" s="4" t="str">
        <f>IFERROR(IF(VLOOKUP(I935,I$2:L934,4,0)=0,"",VLOOKUP(I935,I$2:L934,4,0)),"")</f>
        <v/>
      </c>
      <c r="M935" s="4" t="str">
        <f>IFERROR(IF(VLOOKUP(I935,I$2:M934,5,0)=0,"",VLOOKUP(I935,I$2:M934,5,0)),"")</f>
        <v/>
      </c>
      <c r="S935"/>
      <c r="AG935" s="3"/>
      <c r="AK935" s="127" t="str">
        <f t="shared" si="173"/>
        <v/>
      </c>
      <c r="AL935" s="2" t="str">
        <f>IFERROR(IF(INDEX(AL$1:AL934,MATCH(I935,I$1:I934,0),1)=0,"",INDEX(AL$1:AL934,MATCH(I935,I$1:I934,0),1)),"")</f>
        <v/>
      </c>
      <c r="AM935" s="2" t="str">
        <f>IFERROR(IF(INDEX(AM$1:AM934,MATCH(I935,I$1:I934,0),1)=0,"",INDEX(AM$1:AM934,MATCH(I935,I$1:I934,0),1)),"")</f>
        <v/>
      </c>
      <c r="AN935" s="2" t="str">
        <f>IFERROR(IF(INDEX(AN$1:AN934,MATCH(I935,I$1:I934,0),1)=0,"",INDEX(AN$1:AN934,MATCH(I935,I$1:I934,0),1)),"")</f>
        <v/>
      </c>
      <c r="BB935" s="4"/>
      <c r="BG935" s="5"/>
      <c r="BI935" s="4"/>
      <c r="BK935" s="5"/>
      <c r="BL935" s="5"/>
      <c r="BM935" s="5" t="str">
        <f>IF(B935="","",IF(BH935="",1+(MAX(BM$2:BM934)),""))</f>
        <v/>
      </c>
      <c r="BN935" s="5" t="str">
        <f t="shared" si="168"/>
        <v/>
      </c>
      <c r="BO935" s="5" t="str">
        <f t="shared" si="169"/>
        <v/>
      </c>
      <c r="BP935" s="15" t="str">
        <f t="shared" si="170"/>
        <v/>
      </c>
      <c r="BQ935" s="29"/>
      <c r="BS935" s="5" t="str">
        <f t="shared" si="172"/>
        <v/>
      </c>
      <c r="BU935" s="5"/>
      <c r="BV935" s="5" t="str">
        <f t="shared" si="171"/>
        <v/>
      </c>
      <c r="BW935" s="5" t="str">
        <f>IF(I935="","",IFERROR(IF(VLOOKUP(I935,I$2:I934,1,0)=0,"",""),I935))</f>
        <v/>
      </c>
      <c r="BX935" s="25" t="str">
        <f>IF(BW935="","",(IFERROR(VLOOKUP(MID(BW935,1,1),$CO$2:CS$28,3,0),0)+IFERROR(VLOOKUP(MID(BW935,2,1),CO$2:CS$28,4,0),0)+IFERROR(VLOOKUP(MID(BW935,3,1),CO$2:CS$28,5,0),0)+(ROW(BW935)/1000000000000)))</f>
        <v/>
      </c>
      <c r="BY935" s="5"/>
      <c r="BZ935" s="5">
        <v>934</v>
      </c>
      <c r="CA935" s="5" t="str">
        <f>IFERROR(VLOOKUP(BZ935,BV$2:BW2011,2,0),"")</f>
        <v/>
      </c>
      <c r="CB935" s="5"/>
      <c r="CD935" s="5"/>
      <c r="CU935" s="5" t="e">
        <f>IF(REPORTE!AH$2="si",IF(F935=VALUE(REPORTE!C$11),IF(SUM(CU936:CU$1993),CONCATENATE(INT(B935),", "),INT(B935)),""),IF(F935=VALUE(REPORTE!C$10),IF(SUM(CU936:CU$1993),CONCATENATE(INT(B935),", "),INT(B935)),""))</f>
        <v>#VALUE!</v>
      </c>
      <c r="CY935" s="5"/>
      <c r="CZ935" s="5"/>
      <c r="DA935" s="5"/>
      <c r="DB935" s="5"/>
    </row>
    <row r="936" spans="1:106" x14ac:dyDescent="0.25">
      <c r="A936" s="4"/>
      <c r="B936" s="3"/>
      <c r="L936" s="4" t="str">
        <f>IFERROR(IF(VLOOKUP(I936,I$2:L935,4,0)=0,"",VLOOKUP(I936,I$2:L935,4,0)),"")</f>
        <v/>
      </c>
      <c r="M936" s="4" t="str">
        <f>IFERROR(IF(VLOOKUP(I936,I$2:M935,5,0)=0,"",VLOOKUP(I936,I$2:M935,5,0)),"")</f>
        <v/>
      </c>
      <c r="S936"/>
      <c r="AG936" s="3"/>
      <c r="AK936" s="127" t="str">
        <f t="shared" si="173"/>
        <v/>
      </c>
      <c r="AL936" s="2" t="str">
        <f>IFERROR(IF(INDEX(AL$1:AL935,MATCH(I936,I$1:I935,0),1)=0,"",INDEX(AL$1:AL935,MATCH(I936,I$1:I935,0),1)),"")</f>
        <v/>
      </c>
      <c r="AM936" s="2" t="str">
        <f>IFERROR(IF(INDEX(AM$1:AM935,MATCH(I936,I$1:I935,0),1)=0,"",INDEX(AM$1:AM935,MATCH(I936,I$1:I935,0),1)),"")</f>
        <v/>
      </c>
      <c r="AN936" s="2" t="str">
        <f>IFERROR(IF(INDEX(AN$1:AN935,MATCH(I936,I$1:I935,0),1)=0,"",INDEX(AN$1:AN935,MATCH(I936,I$1:I935,0),1)),"")</f>
        <v/>
      </c>
      <c r="BB936" s="4"/>
      <c r="BG936" s="5"/>
      <c r="BI936" s="4"/>
      <c r="BK936" s="5"/>
      <c r="BL936" s="5"/>
      <c r="BM936" s="5" t="str">
        <f>IF(B936="","",IF(BH936="",1+(MAX(BM$2:BM935)),""))</f>
        <v/>
      </c>
      <c r="BN936" s="5" t="str">
        <f t="shared" si="168"/>
        <v/>
      </c>
      <c r="BO936" s="5" t="str">
        <f t="shared" si="169"/>
        <v/>
      </c>
      <c r="BP936" s="15" t="str">
        <f t="shared" si="170"/>
        <v/>
      </c>
      <c r="BQ936" s="29"/>
      <c r="BS936" s="5" t="str">
        <f t="shared" si="172"/>
        <v/>
      </c>
      <c r="BU936" s="5"/>
      <c r="BV936" s="5" t="str">
        <f t="shared" si="171"/>
        <v/>
      </c>
      <c r="BW936" s="5" t="str">
        <f>IF(I936="","",IFERROR(IF(VLOOKUP(I936,I$2:I935,1,0)=0,"",""),I936))</f>
        <v/>
      </c>
      <c r="BX936" s="25" t="str">
        <f>IF(BW936="","",(IFERROR(VLOOKUP(MID(BW936,1,1),$CO$2:CS$28,3,0),0)+IFERROR(VLOOKUP(MID(BW936,2,1),CO$2:CS$28,4,0),0)+IFERROR(VLOOKUP(MID(BW936,3,1),CO$2:CS$28,5,0),0)+(ROW(BW936)/1000000000000)))</f>
        <v/>
      </c>
      <c r="BY936" s="5"/>
      <c r="BZ936" s="5">
        <v>935</v>
      </c>
      <c r="CA936" s="5" t="str">
        <f>IFERROR(VLOOKUP(BZ936,BV$2:BW2012,2,0),"")</f>
        <v/>
      </c>
      <c r="CB936" s="5"/>
      <c r="CD936" s="5"/>
      <c r="CU936" s="5" t="e">
        <f>IF(REPORTE!AH$2="si",IF(F936=VALUE(REPORTE!C$11),IF(SUM(CU937:CU$1993),CONCATENATE(INT(B936),", "),INT(B936)),""),IF(F936=VALUE(REPORTE!C$10),IF(SUM(CU937:CU$1993),CONCATENATE(INT(B936),", "),INT(B936)),""))</f>
        <v>#VALUE!</v>
      </c>
      <c r="CY936" s="5"/>
      <c r="CZ936" s="5"/>
      <c r="DA936" s="5"/>
      <c r="DB936" s="5"/>
    </row>
    <row r="937" spans="1:106" x14ac:dyDescent="0.25">
      <c r="A937" s="4"/>
      <c r="B937" s="3"/>
      <c r="L937" s="4" t="str">
        <f>IFERROR(IF(VLOOKUP(I937,I$2:L936,4,0)=0,"",VLOOKUP(I937,I$2:L936,4,0)),"")</f>
        <v/>
      </c>
      <c r="M937" s="4" t="str">
        <f>IFERROR(IF(VLOOKUP(I937,I$2:M936,5,0)=0,"",VLOOKUP(I937,I$2:M936,5,0)),"")</f>
        <v/>
      </c>
      <c r="S937"/>
      <c r="AG937" s="3"/>
      <c r="AK937" s="127" t="str">
        <f t="shared" si="173"/>
        <v/>
      </c>
      <c r="AL937" s="2" t="str">
        <f>IFERROR(IF(INDEX(AL$1:AL936,MATCH(I937,I$1:I936,0),1)=0,"",INDEX(AL$1:AL936,MATCH(I937,I$1:I936,0),1)),"")</f>
        <v/>
      </c>
      <c r="AM937" s="2" t="str">
        <f>IFERROR(IF(INDEX(AM$1:AM936,MATCH(I937,I$1:I936,0),1)=0,"",INDEX(AM$1:AM936,MATCH(I937,I$1:I936,0),1)),"")</f>
        <v/>
      </c>
      <c r="AN937" s="2" t="str">
        <f>IFERROR(IF(INDEX(AN$1:AN936,MATCH(I937,I$1:I936,0),1)=0,"",INDEX(AN$1:AN936,MATCH(I937,I$1:I936,0),1)),"")</f>
        <v/>
      </c>
      <c r="BB937" s="4"/>
      <c r="BG937" s="5"/>
      <c r="BI937" s="4"/>
      <c r="BK937" s="5"/>
      <c r="BL937" s="5"/>
      <c r="BM937" s="5" t="str">
        <f>IF(B937="","",IF(BH937="",1+(MAX(BM$2:BM936)),""))</f>
        <v/>
      </c>
      <c r="BN937" s="5" t="str">
        <f t="shared" si="168"/>
        <v/>
      </c>
      <c r="BO937" s="5" t="str">
        <f t="shared" si="169"/>
        <v/>
      </c>
      <c r="BP937" s="15" t="str">
        <f t="shared" si="170"/>
        <v/>
      </c>
      <c r="BQ937" s="29"/>
      <c r="BS937" s="5" t="str">
        <f t="shared" si="172"/>
        <v/>
      </c>
      <c r="BU937" s="5"/>
      <c r="BV937" s="5" t="str">
        <f t="shared" si="171"/>
        <v/>
      </c>
      <c r="BW937" s="5" t="str">
        <f>IF(I937="","",IFERROR(IF(VLOOKUP(I937,I$2:I936,1,0)=0,"",""),I937))</f>
        <v/>
      </c>
      <c r="BX937" s="25" t="str">
        <f>IF(BW937="","",(IFERROR(VLOOKUP(MID(BW937,1,1),$CO$2:CS$28,3,0),0)+IFERROR(VLOOKUP(MID(BW937,2,1),CO$2:CS$28,4,0),0)+IFERROR(VLOOKUP(MID(BW937,3,1),CO$2:CS$28,5,0),0)+(ROW(BW937)/1000000000000)))</f>
        <v/>
      </c>
      <c r="BY937" s="5"/>
      <c r="BZ937" s="5">
        <v>936</v>
      </c>
      <c r="CA937" s="5" t="str">
        <f>IFERROR(VLOOKUP(BZ937,BV$2:BW2013,2,0),"")</f>
        <v/>
      </c>
      <c r="CB937" s="5"/>
      <c r="CD937" s="5"/>
      <c r="CU937" s="5" t="e">
        <f>IF(REPORTE!AH$2="si",IF(F937=VALUE(REPORTE!C$11),IF(SUM(CU938:CU$1993),CONCATENATE(INT(B937),", "),INT(B937)),""),IF(F937=VALUE(REPORTE!C$10),IF(SUM(CU938:CU$1993),CONCATENATE(INT(B937),", "),INT(B937)),""))</f>
        <v>#VALUE!</v>
      </c>
      <c r="CY937" s="5"/>
      <c r="CZ937" s="5"/>
      <c r="DA937" s="5"/>
      <c r="DB937" s="5"/>
    </row>
    <row r="938" spans="1:106" x14ac:dyDescent="0.25">
      <c r="A938" s="4"/>
      <c r="B938" s="3"/>
      <c r="L938" s="4" t="str">
        <f>IFERROR(IF(VLOOKUP(I938,I$2:L937,4,0)=0,"",VLOOKUP(I938,I$2:L937,4,0)),"")</f>
        <v/>
      </c>
      <c r="M938" s="4" t="str">
        <f>IFERROR(IF(VLOOKUP(I938,I$2:M937,5,0)=0,"",VLOOKUP(I938,I$2:M937,5,0)),"")</f>
        <v/>
      </c>
      <c r="S938"/>
      <c r="AG938" s="3"/>
      <c r="AK938" s="127" t="str">
        <f t="shared" si="173"/>
        <v/>
      </c>
      <c r="AL938" s="2" t="str">
        <f>IFERROR(IF(INDEX(AL$1:AL937,MATCH(I938,I$1:I937,0),1)=0,"",INDEX(AL$1:AL937,MATCH(I938,I$1:I937,0),1)),"")</f>
        <v/>
      </c>
      <c r="AM938" s="2" t="str">
        <f>IFERROR(IF(INDEX(AM$1:AM937,MATCH(I938,I$1:I937,0),1)=0,"",INDEX(AM$1:AM937,MATCH(I938,I$1:I937,0),1)),"")</f>
        <v/>
      </c>
      <c r="AN938" s="2" t="str">
        <f>IFERROR(IF(INDEX(AN$1:AN937,MATCH(I938,I$1:I937,0),1)=0,"",INDEX(AN$1:AN937,MATCH(I938,I$1:I937,0),1)),"")</f>
        <v/>
      </c>
      <c r="BB938" s="4"/>
      <c r="BG938" s="5"/>
      <c r="BI938" s="4"/>
      <c r="BK938" s="5"/>
      <c r="BL938" s="5"/>
      <c r="BM938" s="5" t="str">
        <f>IF(B938="","",IF(BH938="",1+(MAX(BM$2:BM937)),""))</f>
        <v/>
      </c>
      <c r="BN938" s="5" t="str">
        <f t="shared" si="168"/>
        <v/>
      </c>
      <c r="BO938" s="5" t="str">
        <f t="shared" si="169"/>
        <v/>
      </c>
      <c r="BP938" s="15" t="str">
        <f t="shared" si="170"/>
        <v/>
      </c>
      <c r="BQ938" s="29"/>
      <c r="BS938" s="5" t="str">
        <f t="shared" si="172"/>
        <v/>
      </c>
      <c r="BU938" s="5"/>
      <c r="BV938" s="5" t="str">
        <f t="shared" si="171"/>
        <v/>
      </c>
      <c r="BW938" s="5" t="str">
        <f>IF(I938="","",IFERROR(IF(VLOOKUP(I938,I$2:I937,1,0)=0,"",""),I938))</f>
        <v/>
      </c>
      <c r="BX938" s="25" t="str">
        <f>IF(BW938="","",(IFERROR(VLOOKUP(MID(BW938,1,1),$CO$2:CS$28,3,0),0)+IFERROR(VLOOKUP(MID(BW938,2,1),CO$2:CS$28,4,0),0)+IFERROR(VLOOKUP(MID(BW938,3,1),CO$2:CS$28,5,0),0)+(ROW(BW938)/1000000000000)))</f>
        <v/>
      </c>
      <c r="BY938" s="5"/>
      <c r="BZ938" s="5">
        <v>937</v>
      </c>
      <c r="CA938" s="5" t="str">
        <f>IFERROR(VLOOKUP(BZ938,BV$2:BW2014,2,0),"")</f>
        <v/>
      </c>
      <c r="CB938" s="5"/>
      <c r="CD938" s="5"/>
      <c r="CU938" s="5" t="e">
        <f>IF(REPORTE!AH$2="si",IF(F938=VALUE(REPORTE!C$11),IF(SUM(CU939:CU$1993),CONCATENATE(INT(B938),", "),INT(B938)),""),IF(F938=VALUE(REPORTE!C$10),IF(SUM(CU939:CU$1993),CONCATENATE(INT(B938),", "),INT(B938)),""))</f>
        <v>#VALUE!</v>
      </c>
      <c r="CY938" s="5"/>
      <c r="CZ938" s="5"/>
      <c r="DA938" s="5"/>
      <c r="DB938" s="5"/>
    </row>
    <row r="939" spans="1:106" x14ac:dyDescent="0.25">
      <c r="A939" s="4"/>
      <c r="B939" s="3"/>
      <c r="L939" s="4" t="str">
        <f>IFERROR(IF(VLOOKUP(I939,I$2:L938,4,0)=0,"",VLOOKUP(I939,I$2:L938,4,0)),"")</f>
        <v/>
      </c>
      <c r="M939" s="4" t="str">
        <f>IFERROR(IF(VLOOKUP(I939,I$2:M938,5,0)=0,"",VLOOKUP(I939,I$2:M938,5,0)),"")</f>
        <v/>
      </c>
      <c r="S939"/>
      <c r="AG939" s="3"/>
      <c r="AK939" s="127" t="str">
        <f t="shared" si="173"/>
        <v/>
      </c>
      <c r="AL939" s="2" t="str">
        <f>IFERROR(IF(INDEX(AL$1:AL938,MATCH(I939,I$1:I938,0),1)=0,"",INDEX(AL$1:AL938,MATCH(I939,I$1:I938,0),1)),"")</f>
        <v/>
      </c>
      <c r="AM939" s="2" t="str">
        <f>IFERROR(IF(INDEX(AM$1:AM938,MATCH(I939,I$1:I938,0),1)=0,"",INDEX(AM$1:AM938,MATCH(I939,I$1:I938,0),1)),"")</f>
        <v/>
      </c>
      <c r="AN939" s="2" t="str">
        <f>IFERROR(IF(INDEX(AN$1:AN938,MATCH(I939,I$1:I938,0),1)=0,"",INDEX(AN$1:AN938,MATCH(I939,I$1:I938,0),1)),"")</f>
        <v/>
      </c>
      <c r="BB939" s="4"/>
      <c r="BG939" s="5"/>
      <c r="BI939" s="4"/>
      <c r="BK939" s="5"/>
      <c r="BL939" s="5"/>
      <c r="BM939" s="5" t="str">
        <f>IF(B939="","",IF(BH939="",1+(MAX(BM$2:BM938)),""))</f>
        <v/>
      </c>
      <c r="BN939" s="5" t="str">
        <f t="shared" si="168"/>
        <v/>
      </c>
      <c r="BO939" s="5" t="str">
        <f t="shared" si="169"/>
        <v/>
      </c>
      <c r="BP939" s="15" t="str">
        <f t="shared" si="170"/>
        <v/>
      </c>
      <c r="BQ939" s="29"/>
      <c r="BS939" s="5" t="str">
        <f t="shared" si="172"/>
        <v/>
      </c>
      <c r="BU939" s="5"/>
      <c r="BV939" s="5" t="str">
        <f t="shared" si="171"/>
        <v/>
      </c>
      <c r="BW939" s="5" t="str">
        <f>IF(I939="","",IFERROR(IF(VLOOKUP(I939,I$2:I938,1,0)=0,"",""),I939))</f>
        <v/>
      </c>
      <c r="BX939" s="25" t="str">
        <f>IF(BW939="","",(IFERROR(VLOOKUP(MID(BW939,1,1),$CO$2:CS$28,3,0),0)+IFERROR(VLOOKUP(MID(BW939,2,1),CO$2:CS$28,4,0),0)+IFERROR(VLOOKUP(MID(BW939,3,1),CO$2:CS$28,5,0),0)+(ROW(BW939)/1000000000000)))</f>
        <v/>
      </c>
      <c r="BY939" s="5"/>
      <c r="BZ939" s="5">
        <v>938</v>
      </c>
      <c r="CA939" s="5" t="str">
        <f>IFERROR(VLOOKUP(BZ939,BV$2:BW2015,2,0),"")</f>
        <v/>
      </c>
      <c r="CB939" s="5"/>
      <c r="CD939" s="5"/>
      <c r="CU939" s="5" t="e">
        <f>IF(REPORTE!AH$2="si",IF(F939=VALUE(REPORTE!C$11),IF(SUM(CU940:CU$1993),CONCATENATE(INT(B939),", "),INT(B939)),""),IF(F939=VALUE(REPORTE!C$10),IF(SUM(CU940:CU$1993),CONCATENATE(INT(B939),", "),INT(B939)),""))</f>
        <v>#VALUE!</v>
      </c>
      <c r="CY939" s="5"/>
      <c r="CZ939" s="5"/>
      <c r="DA939" s="5"/>
      <c r="DB939" s="5"/>
    </row>
    <row r="940" spans="1:106" x14ac:dyDescent="0.25">
      <c r="A940" s="4"/>
      <c r="B940" s="3"/>
      <c r="L940" s="4" t="str">
        <f>IFERROR(IF(VLOOKUP(I940,I$2:L939,4,0)=0,"",VLOOKUP(I940,I$2:L939,4,0)),"")</f>
        <v/>
      </c>
      <c r="M940" s="4" t="str">
        <f>IFERROR(IF(VLOOKUP(I940,I$2:M939,5,0)=0,"",VLOOKUP(I940,I$2:M939,5,0)),"")</f>
        <v/>
      </c>
      <c r="S940"/>
      <c r="AG940" s="3"/>
      <c r="AK940" s="127" t="str">
        <f t="shared" si="173"/>
        <v/>
      </c>
      <c r="AL940" s="2" t="str">
        <f>IFERROR(IF(INDEX(AL$1:AL939,MATCH(I940,I$1:I939,0),1)=0,"",INDEX(AL$1:AL939,MATCH(I940,I$1:I939,0),1)),"")</f>
        <v/>
      </c>
      <c r="AM940" s="2" t="str">
        <f>IFERROR(IF(INDEX(AM$1:AM939,MATCH(I940,I$1:I939,0),1)=0,"",INDEX(AM$1:AM939,MATCH(I940,I$1:I939,0),1)),"")</f>
        <v/>
      </c>
      <c r="AN940" s="2" t="str">
        <f>IFERROR(IF(INDEX(AN$1:AN939,MATCH(I940,I$1:I939,0),1)=0,"",INDEX(AN$1:AN939,MATCH(I940,I$1:I939,0),1)),"")</f>
        <v/>
      </c>
      <c r="BB940" s="4"/>
      <c r="BG940" s="5"/>
      <c r="BI940" s="4"/>
      <c r="BK940" s="5"/>
      <c r="BL940" s="5"/>
      <c r="BM940" s="5" t="str">
        <f>IF(B940="","",IF(BH940="",1+(MAX(BM$2:BM939)),""))</f>
        <v/>
      </c>
      <c r="BN940" s="5" t="str">
        <f t="shared" si="168"/>
        <v/>
      </c>
      <c r="BO940" s="5" t="str">
        <f t="shared" si="169"/>
        <v/>
      </c>
      <c r="BP940" s="15" t="str">
        <f t="shared" si="170"/>
        <v/>
      </c>
      <c r="BQ940" s="29"/>
      <c r="BS940" s="5" t="str">
        <f t="shared" si="172"/>
        <v/>
      </c>
      <c r="BU940" s="5"/>
      <c r="BV940" s="5" t="str">
        <f t="shared" si="171"/>
        <v/>
      </c>
      <c r="BW940" s="5" t="str">
        <f>IF(I940="","",IFERROR(IF(VLOOKUP(I940,I$2:I939,1,0)=0,"",""),I940))</f>
        <v/>
      </c>
      <c r="BX940" s="25" t="str">
        <f>IF(BW940="","",(IFERROR(VLOOKUP(MID(BW940,1,1),$CO$2:CS$28,3,0),0)+IFERROR(VLOOKUP(MID(BW940,2,1),CO$2:CS$28,4,0),0)+IFERROR(VLOOKUP(MID(BW940,3,1),CO$2:CS$28,5,0),0)+(ROW(BW940)/1000000000000)))</f>
        <v/>
      </c>
      <c r="BY940" s="5"/>
      <c r="BZ940" s="5">
        <v>939</v>
      </c>
      <c r="CA940" s="5" t="str">
        <f>IFERROR(VLOOKUP(BZ940,BV$2:BW2016,2,0),"")</f>
        <v/>
      </c>
      <c r="CB940" s="5"/>
      <c r="CD940" s="5"/>
      <c r="CU940" s="5" t="e">
        <f>IF(REPORTE!AH$2="si",IF(F940=VALUE(REPORTE!C$11),IF(SUM(CU941:CU$1993),CONCATENATE(INT(B940),", "),INT(B940)),""),IF(F940=VALUE(REPORTE!C$10),IF(SUM(CU941:CU$1993),CONCATENATE(INT(B940),", "),INT(B940)),""))</f>
        <v>#VALUE!</v>
      </c>
      <c r="CY940" s="5"/>
      <c r="CZ940" s="5"/>
      <c r="DA940" s="5"/>
      <c r="DB940" s="5"/>
    </row>
    <row r="941" spans="1:106" x14ac:dyDescent="0.25">
      <c r="A941" s="4"/>
      <c r="B941" s="3"/>
      <c r="L941" s="4" t="str">
        <f>IFERROR(IF(VLOOKUP(I941,I$2:L940,4,0)=0,"",VLOOKUP(I941,I$2:L940,4,0)),"")</f>
        <v/>
      </c>
      <c r="M941" s="4" t="str">
        <f>IFERROR(IF(VLOOKUP(I941,I$2:M940,5,0)=0,"",VLOOKUP(I941,I$2:M940,5,0)),"")</f>
        <v/>
      </c>
      <c r="S941"/>
      <c r="AG941" s="3"/>
      <c r="AK941" s="127" t="str">
        <f t="shared" si="173"/>
        <v/>
      </c>
      <c r="AL941" s="2" t="str">
        <f>IFERROR(IF(INDEX(AL$1:AL940,MATCH(I941,I$1:I940,0),1)=0,"",INDEX(AL$1:AL940,MATCH(I941,I$1:I940,0),1)),"")</f>
        <v/>
      </c>
      <c r="AM941" s="2" t="str">
        <f>IFERROR(IF(INDEX(AM$1:AM940,MATCH(I941,I$1:I940,0),1)=0,"",INDEX(AM$1:AM940,MATCH(I941,I$1:I940,0),1)),"")</f>
        <v/>
      </c>
      <c r="AN941" s="2" t="str">
        <f>IFERROR(IF(INDEX(AN$1:AN940,MATCH(I941,I$1:I940,0),1)=0,"",INDEX(AN$1:AN940,MATCH(I941,I$1:I940,0),1)),"")</f>
        <v/>
      </c>
      <c r="BB941" s="4"/>
      <c r="BG941" s="5"/>
      <c r="BI941" s="4"/>
      <c r="BK941" s="5"/>
      <c r="BL941" s="5"/>
      <c r="BM941" s="5" t="str">
        <f>IF(B941="","",IF(BH941="",1+(MAX(BM$2:BM940)),""))</f>
        <v/>
      </c>
      <c r="BN941" s="5" t="str">
        <f t="shared" si="168"/>
        <v/>
      </c>
      <c r="BO941" s="5" t="str">
        <f t="shared" si="169"/>
        <v/>
      </c>
      <c r="BP941" s="15" t="str">
        <f t="shared" si="170"/>
        <v/>
      </c>
      <c r="BQ941" s="29"/>
      <c r="BS941" s="5" t="str">
        <f t="shared" si="172"/>
        <v/>
      </c>
      <c r="BU941" s="5"/>
      <c r="BV941" s="5" t="str">
        <f t="shared" si="171"/>
        <v/>
      </c>
      <c r="BW941" s="5" t="str">
        <f>IF(I941="","",IFERROR(IF(VLOOKUP(I941,I$2:I940,1,0)=0,"",""),I941))</f>
        <v/>
      </c>
      <c r="BX941" s="25" t="str">
        <f>IF(BW941="","",(IFERROR(VLOOKUP(MID(BW941,1,1),$CO$2:CS$28,3,0),0)+IFERROR(VLOOKUP(MID(BW941,2,1),CO$2:CS$28,4,0),0)+IFERROR(VLOOKUP(MID(BW941,3,1),CO$2:CS$28,5,0),0)+(ROW(BW941)/1000000000000)))</f>
        <v/>
      </c>
      <c r="BY941" s="5"/>
      <c r="BZ941" s="5">
        <v>940</v>
      </c>
      <c r="CA941" s="5" t="str">
        <f>IFERROR(VLOOKUP(BZ941,BV$2:BW2017,2,0),"")</f>
        <v/>
      </c>
      <c r="CB941" s="5"/>
      <c r="CD941" s="5"/>
      <c r="CU941" s="5" t="e">
        <f>IF(REPORTE!AH$2="si",IF(F941=VALUE(REPORTE!C$11),IF(SUM(CU942:CU$1993),CONCATENATE(INT(B941),", "),INT(B941)),""),IF(F941=VALUE(REPORTE!C$10),IF(SUM(CU942:CU$1993),CONCATENATE(INT(B941),", "),INT(B941)),""))</f>
        <v>#VALUE!</v>
      </c>
      <c r="CY941" s="5"/>
      <c r="CZ941" s="5"/>
      <c r="DA941" s="5"/>
      <c r="DB941" s="5"/>
    </row>
    <row r="942" spans="1:106" x14ac:dyDescent="0.25">
      <c r="A942" s="4"/>
      <c r="B942" s="3"/>
      <c r="L942" s="4" t="str">
        <f>IFERROR(IF(VLOOKUP(I942,I$2:L941,4,0)=0,"",VLOOKUP(I942,I$2:L941,4,0)),"")</f>
        <v/>
      </c>
      <c r="M942" s="4" t="str">
        <f>IFERROR(IF(VLOOKUP(I942,I$2:M941,5,0)=0,"",VLOOKUP(I942,I$2:M941,5,0)),"")</f>
        <v/>
      </c>
      <c r="S942"/>
      <c r="AG942" s="3"/>
      <c r="AK942" s="127" t="str">
        <f t="shared" si="173"/>
        <v/>
      </c>
      <c r="AL942" s="2" t="str">
        <f>IFERROR(IF(INDEX(AL$1:AL941,MATCH(I942,I$1:I941,0),1)=0,"",INDEX(AL$1:AL941,MATCH(I942,I$1:I941,0),1)),"")</f>
        <v/>
      </c>
      <c r="AM942" s="2" t="str">
        <f>IFERROR(IF(INDEX(AM$1:AM941,MATCH(I942,I$1:I941,0),1)=0,"",INDEX(AM$1:AM941,MATCH(I942,I$1:I941,0),1)),"")</f>
        <v/>
      </c>
      <c r="AN942" s="2" t="str">
        <f>IFERROR(IF(INDEX(AN$1:AN941,MATCH(I942,I$1:I941,0),1)=0,"",INDEX(AN$1:AN941,MATCH(I942,I$1:I941,0),1)),"")</f>
        <v/>
      </c>
      <c r="BB942" s="4"/>
      <c r="BG942" s="5"/>
      <c r="BI942" s="4"/>
      <c r="BK942" s="5"/>
      <c r="BL942" s="5"/>
      <c r="BM942" s="5" t="str">
        <f>IF(B942="","",IF(BH942="",1+(MAX(BM$2:BM941)),""))</f>
        <v/>
      </c>
      <c r="BN942" s="5" t="str">
        <f t="shared" si="168"/>
        <v/>
      </c>
      <c r="BO942" s="5" t="str">
        <f t="shared" si="169"/>
        <v/>
      </c>
      <c r="BP942" s="15" t="str">
        <f t="shared" si="170"/>
        <v/>
      </c>
      <c r="BQ942" s="29"/>
      <c r="BS942" s="5" t="str">
        <f t="shared" si="172"/>
        <v/>
      </c>
      <c r="BU942" s="5"/>
      <c r="BV942" s="5" t="str">
        <f t="shared" si="171"/>
        <v/>
      </c>
      <c r="BW942" s="5" t="str">
        <f>IF(I942="","",IFERROR(IF(VLOOKUP(I942,I$2:I941,1,0)=0,"",""),I942))</f>
        <v/>
      </c>
      <c r="BX942" s="25" t="str">
        <f>IF(BW942="","",(IFERROR(VLOOKUP(MID(BW942,1,1),$CO$2:CS$28,3,0),0)+IFERROR(VLOOKUP(MID(BW942,2,1),CO$2:CS$28,4,0),0)+IFERROR(VLOOKUP(MID(BW942,3,1),CO$2:CS$28,5,0),0)+(ROW(BW942)/1000000000000)))</f>
        <v/>
      </c>
      <c r="BY942" s="5"/>
      <c r="BZ942" s="5">
        <v>941</v>
      </c>
      <c r="CA942" s="5" t="str">
        <f>IFERROR(VLOOKUP(BZ942,BV$2:BW2018,2,0),"")</f>
        <v/>
      </c>
      <c r="CB942" s="5"/>
      <c r="CD942" s="5"/>
      <c r="CU942" s="5" t="e">
        <f>IF(REPORTE!AH$2="si",IF(F942=VALUE(REPORTE!C$11),IF(SUM(CU943:CU$1993),CONCATENATE(INT(B942),", "),INT(B942)),""),IF(F942=VALUE(REPORTE!C$10),IF(SUM(CU943:CU$1993),CONCATENATE(INT(B942),", "),INT(B942)),""))</f>
        <v>#VALUE!</v>
      </c>
      <c r="CY942" s="5"/>
      <c r="CZ942" s="5"/>
      <c r="DA942" s="5"/>
      <c r="DB942" s="5"/>
    </row>
    <row r="943" spans="1:106" x14ac:dyDescent="0.25">
      <c r="A943" s="4"/>
      <c r="B943" s="3"/>
      <c r="L943" s="4" t="str">
        <f>IFERROR(IF(VLOOKUP(I943,I$2:L942,4,0)=0,"",VLOOKUP(I943,I$2:L942,4,0)),"")</f>
        <v/>
      </c>
      <c r="M943" s="4" t="str">
        <f>IFERROR(IF(VLOOKUP(I943,I$2:M942,5,0)=0,"",VLOOKUP(I943,I$2:M942,5,0)),"")</f>
        <v/>
      </c>
      <c r="S943"/>
      <c r="AG943" s="3"/>
      <c r="AK943" s="127" t="str">
        <f t="shared" si="173"/>
        <v/>
      </c>
      <c r="AL943" s="2" t="str">
        <f>IFERROR(IF(INDEX(AL$1:AL942,MATCH(I943,I$1:I942,0),1)=0,"",INDEX(AL$1:AL942,MATCH(I943,I$1:I942,0),1)),"")</f>
        <v/>
      </c>
      <c r="AM943" s="2" t="str">
        <f>IFERROR(IF(INDEX(AM$1:AM942,MATCH(I943,I$1:I942,0),1)=0,"",INDEX(AM$1:AM942,MATCH(I943,I$1:I942,0),1)),"")</f>
        <v/>
      </c>
      <c r="AN943" s="2" t="str">
        <f>IFERROR(IF(INDEX(AN$1:AN942,MATCH(I943,I$1:I942,0),1)=0,"",INDEX(AN$1:AN942,MATCH(I943,I$1:I942,0),1)),"")</f>
        <v/>
      </c>
      <c r="BB943" s="4"/>
      <c r="BG943" s="5"/>
      <c r="BI943" s="4"/>
      <c r="BK943" s="5"/>
      <c r="BL943" s="5"/>
      <c r="BM943" s="5" t="str">
        <f>IF(B943="","",IF(BH943="",1+(MAX(BM$2:BM942)),""))</f>
        <v/>
      </c>
      <c r="BN943" s="5" t="str">
        <f t="shared" si="168"/>
        <v/>
      </c>
      <c r="BO943" s="5" t="str">
        <f t="shared" si="169"/>
        <v/>
      </c>
      <c r="BP943" s="15" t="str">
        <f t="shared" si="170"/>
        <v/>
      </c>
      <c r="BQ943" s="29"/>
      <c r="BS943" s="5" t="str">
        <f t="shared" si="172"/>
        <v/>
      </c>
      <c r="BU943" s="5"/>
      <c r="BV943" s="5" t="str">
        <f t="shared" si="171"/>
        <v/>
      </c>
      <c r="BW943" s="5" t="str">
        <f>IF(I943="","",IFERROR(IF(VLOOKUP(I943,I$2:I942,1,0)=0,"",""),I943))</f>
        <v/>
      </c>
      <c r="BX943" s="25" t="str">
        <f>IF(BW943="","",(IFERROR(VLOOKUP(MID(BW943,1,1),$CO$2:CS$28,3,0),0)+IFERROR(VLOOKUP(MID(BW943,2,1),CO$2:CS$28,4,0),0)+IFERROR(VLOOKUP(MID(BW943,3,1),CO$2:CS$28,5,0),0)+(ROW(BW943)/1000000000000)))</f>
        <v/>
      </c>
      <c r="BY943" s="5"/>
      <c r="BZ943" s="5">
        <v>942</v>
      </c>
      <c r="CA943" s="5" t="str">
        <f>IFERROR(VLOOKUP(BZ943,BV$2:BW2019,2,0),"")</f>
        <v/>
      </c>
      <c r="CB943" s="5"/>
      <c r="CD943" s="5"/>
      <c r="CU943" s="5" t="e">
        <f>IF(REPORTE!AH$2="si",IF(F943=VALUE(REPORTE!C$11),IF(SUM(CU944:CU$1993),CONCATENATE(INT(B943),", "),INT(B943)),""),IF(F943=VALUE(REPORTE!C$10),IF(SUM(CU944:CU$1993),CONCATENATE(INT(B943),", "),INT(B943)),""))</f>
        <v>#VALUE!</v>
      </c>
      <c r="CY943" s="5"/>
      <c r="CZ943" s="5"/>
      <c r="DA943" s="5"/>
      <c r="DB943" s="5"/>
    </row>
    <row r="944" spans="1:106" x14ac:dyDescent="0.25">
      <c r="A944" s="4"/>
      <c r="B944" s="3"/>
      <c r="L944" s="4" t="str">
        <f>IFERROR(IF(VLOOKUP(I944,I$2:L943,4,0)=0,"",VLOOKUP(I944,I$2:L943,4,0)),"")</f>
        <v/>
      </c>
      <c r="M944" s="4" t="str">
        <f>IFERROR(IF(VLOOKUP(I944,I$2:M943,5,0)=0,"",VLOOKUP(I944,I$2:M943,5,0)),"")</f>
        <v/>
      </c>
      <c r="S944"/>
      <c r="AG944" s="3"/>
      <c r="AK944" s="127" t="str">
        <f t="shared" si="173"/>
        <v/>
      </c>
      <c r="AL944" s="2" t="str">
        <f>IFERROR(IF(INDEX(AL$1:AL943,MATCH(I944,I$1:I943,0),1)=0,"",INDEX(AL$1:AL943,MATCH(I944,I$1:I943,0),1)),"")</f>
        <v/>
      </c>
      <c r="AM944" s="2" t="str">
        <f>IFERROR(IF(INDEX(AM$1:AM943,MATCH(I944,I$1:I943,0),1)=0,"",INDEX(AM$1:AM943,MATCH(I944,I$1:I943,0),1)),"")</f>
        <v/>
      </c>
      <c r="AN944" s="2" t="str">
        <f>IFERROR(IF(INDEX(AN$1:AN943,MATCH(I944,I$1:I943,0),1)=0,"",INDEX(AN$1:AN943,MATCH(I944,I$1:I943,0),1)),"")</f>
        <v/>
      </c>
      <c r="BB944" s="4"/>
      <c r="BG944" s="5"/>
      <c r="BI944" s="4"/>
      <c r="BK944" s="5"/>
      <c r="BL944" s="5"/>
      <c r="BM944" s="5" t="str">
        <f>IF(B944="","",IF(BH944="",1+(MAX(BM$2:BM943)),""))</f>
        <v/>
      </c>
      <c r="BN944" s="5" t="str">
        <f t="shared" si="168"/>
        <v/>
      </c>
      <c r="BO944" s="5" t="str">
        <f t="shared" si="169"/>
        <v/>
      </c>
      <c r="BP944" s="15" t="str">
        <f t="shared" si="170"/>
        <v/>
      </c>
      <c r="BQ944" s="29"/>
      <c r="BS944" s="5" t="str">
        <f t="shared" si="172"/>
        <v/>
      </c>
      <c r="BU944" s="5"/>
      <c r="BV944" s="5" t="str">
        <f t="shared" si="171"/>
        <v/>
      </c>
      <c r="BW944" s="5" t="str">
        <f>IF(I944="","",IFERROR(IF(VLOOKUP(I944,I$2:I943,1,0)=0,"",""),I944))</f>
        <v/>
      </c>
      <c r="BX944" s="25" t="str">
        <f>IF(BW944="","",(IFERROR(VLOOKUP(MID(BW944,1,1),$CO$2:CS$28,3,0),0)+IFERROR(VLOOKUP(MID(BW944,2,1),CO$2:CS$28,4,0),0)+IFERROR(VLOOKUP(MID(BW944,3,1),CO$2:CS$28,5,0),0)+(ROW(BW944)/1000000000000)))</f>
        <v/>
      </c>
      <c r="BY944" s="5"/>
      <c r="BZ944" s="5">
        <v>943</v>
      </c>
      <c r="CA944" s="5" t="str">
        <f>IFERROR(VLOOKUP(BZ944,BV$2:BW2020,2,0),"")</f>
        <v/>
      </c>
      <c r="CB944" s="5"/>
      <c r="CD944" s="5"/>
      <c r="CU944" s="5" t="e">
        <f>IF(REPORTE!AH$2="si",IF(F944=VALUE(REPORTE!C$11),IF(SUM(CU945:CU$1993),CONCATENATE(INT(B944),", "),INT(B944)),""),IF(F944=VALUE(REPORTE!C$10),IF(SUM(CU945:CU$1993),CONCATENATE(INT(B944),", "),INT(B944)),""))</f>
        <v>#VALUE!</v>
      </c>
      <c r="CY944" s="5"/>
      <c r="CZ944" s="5"/>
      <c r="DA944" s="5"/>
      <c r="DB944" s="5"/>
    </row>
    <row r="945" spans="1:106" x14ac:dyDescent="0.25">
      <c r="A945" s="4"/>
      <c r="B945" s="3"/>
      <c r="L945" s="4" t="str">
        <f>IFERROR(IF(VLOOKUP(I945,I$2:L944,4,0)=0,"",VLOOKUP(I945,I$2:L944,4,0)),"")</f>
        <v/>
      </c>
      <c r="M945" s="4" t="str">
        <f>IFERROR(IF(VLOOKUP(I945,I$2:M944,5,0)=0,"",VLOOKUP(I945,I$2:M944,5,0)),"")</f>
        <v/>
      </c>
      <c r="S945"/>
      <c r="AG945" s="3"/>
      <c r="AK945" s="127" t="str">
        <f t="shared" si="173"/>
        <v/>
      </c>
      <c r="AL945" s="2" t="str">
        <f>IFERROR(IF(INDEX(AL$1:AL944,MATCH(I945,I$1:I944,0),1)=0,"",INDEX(AL$1:AL944,MATCH(I945,I$1:I944,0),1)),"")</f>
        <v/>
      </c>
      <c r="AM945" s="2" t="str">
        <f>IFERROR(IF(INDEX(AM$1:AM944,MATCH(I945,I$1:I944,0),1)=0,"",INDEX(AM$1:AM944,MATCH(I945,I$1:I944,0),1)),"")</f>
        <v/>
      </c>
      <c r="AN945" s="2" t="str">
        <f>IFERROR(IF(INDEX(AN$1:AN944,MATCH(I945,I$1:I944,0),1)=0,"",INDEX(AN$1:AN944,MATCH(I945,I$1:I944,0),1)),"")</f>
        <v/>
      </c>
      <c r="BB945" s="4"/>
      <c r="BG945" s="5"/>
      <c r="BI945" s="4"/>
      <c r="BK945" s="5"/>
      <c r="BL945" s="5"/>
      <c r="BM945" s="5" t="str">
        <f>IF(B945="","",IF(BH945="",1+(MAX(BM$2:BM944)),""))</f>
        <v/>
      </c>
      <c r="BN945" s="5" t="str">
        <f t="shared" si="168"/>
        <v/>
      </c>
      <c r="BO945" s="5" t="str">
        <f t="shared" si="169"/>
        <v/>
      </c>
      <c r="BP945" s="15" t="str">
        <f t="shared" si="170"/>
        <v/>
      </c>
      <c r="BQ945" s="29"/>
      <c r="BS945" s="5" t="str">
        <f t="shared" si="172"/>
        <v/>
      </c>
      <c r="BU945" s="5"/>
      <c r="BV945" s="5" t="str">
        <f t="shared" si="171"/>
        <v/>
      </c>
      <c r="BW945" s="5" t="str">
        <f>IF(I945="","",IFERROR(IF(VLOOKUP(I945,I$2:I944,1,0)=0,"",""),I945))</f>
        <v/>
      </c>
      <c r="BX945" s="25" t="str">
        <f>IF(BW945="","",(IFERROR(VLOOKUP(MID(BW945,1,1),$CO$2:CS$28,3,0),0)+IFERROR(VLOOKUP(MID(BW945,2,1),CO$2:CS$28,4,0),0)+IFERROR(VLOOKUP(MID(BW945,3,1),CO$2:CS$28,5,0),0)+(ROW(BW945)/1000000000000)))</f>
        <v/>
      </c>
      <c r="BY945" s="5"/>
      <c r="BZ945" s="5">
        <v>944</v>
      </c>
      <c r="CA945" s="5" t="str">
        <f>IFERROR(VLOOKUP(BZ945,BV$2:BW2021,2,0),"")</f>
        <v/>
      </c>
      <c r="CB945" s="5"/>
      <c r="CD945" s="5"/>
      <c r="CU945" s="5" t="e">
        <f>IF(REPORTE!AH$2="si",IF(F945=VALUE(REPORTE!C$11),IF(SUM(CU946:CU$1993),CONCATENATE(INT(B945),", "),INT(B945)),""),IF(F945=VALUE(REPORTE!C$10),IF(SUM(CU946:CU$1993),CONCATENATE(INT(B945),", "),INT(B945)),""))</f>
        <v>#VALUE!</v>
      </c>
      <c r="CY945" s="5"/>
      <c r="CZ945" s="5"/>
      <c r="DA945" s="5"/>
      <c r="DB945" s="5"/>
    </row>
    <row r="946" spans="1:106" x14ac:dyDescent="0.25">
      <c r="A946" s="4"/>
      <c r="B946" s="3"/>
      <c r="L946" s="4" t="str">
        <f>IFERROR(IF(VLOOKUP(I946,I$2:L945,4,0)=0,"",VLOOKUP(I946,I$2:L945,4,0)),"")</f>
        <v/>
      </c>
      <c r="M946" s="4" t="str">
        <f>IFERROR(IF(VLOOKUP(I946,I$2:M945,5,0)=0,"",VLOOKUP(I946,I$2:M945,5,0)),"")</f>
        <v/>
      </c>
      <c r="S946"/>
      <c r="AG946" s="3"/>
      <c r="AK946" s="127" t="str">
        <f t="shared" si="173"/>
        <v/>
      </c>
      <c r="AL946" s="2" t="str">
        <f>IFERROR(IF(INDEX(AL$1:AL945,MATCH(I946,I$1:I945,0),1)=0,"",INDEX(AL$1:AL945,MATCH(I946,I$1:I945,0),1)),"")</f>
        <v/>
      </c>
      <c r="AM946" s="2" t="str">
        <f>IFERROR(IF(INDEX(AM$1:AM945,MATCH(I946,I$1:I945,0),1)=0,"",INDEX(AM$1:AM945,MATCH(I946,I$1:I945,0),1)),"")</f>
        <v/>
      </c>
      <c r="AN946" s="2" t="str">
        <f>IFERROR(IF(INDEX(AN$1:AN945,MATCH(I946,I$1:I945,0),1)=0,"",INDEX(AN$1:AN945,MATCH(I946,I$1:I945,0),1)),"")</f>
        <v/>
      </c>
      <c r="BB946" s="4"/>
      <c r="BG946" s="5"/>
      <c r="BI946" s="4"/>
      <c r="BK946" s="5"/>
      <c r="BL946" s="5"/>
      <c r="BM946" s="5" t="str">
        <f>IF(B946="","",IF(BH946="",1+(MAX(BM$2:BM945)),""))</f>
        <v/>
      </c>
      <c r="BN946" s="5" t="str">
        <f t="shared" si="168"/>
        <v/>
      </c>
      <c r="BO946" s="5" t="str">
        <f t="shared" si="169"/>
        <v/>
      </c>
      <c r="BP946" s="15" t="str">
        <f t="shared" si="170"/>
        <v/>
      </c>
      <c r="BQ946" s="29"/>
      <c r="BS946" s="5" t="str">
        <f t="shared" si="172"/>
        <v/>
      </c>
      <c r="BU946" s="5"/>
      <c r="BV946" s="5" t="str">
        <f t="shared" si="171"/>
        <v/>
      </c>
      <c r="BW946" s="5" t="str">
        <f>IF(I946="","",IFERROR(IF(VLOOKUP(I946,I$2:I945,1,0)=0,"",""),I946))</f>
        <v/>
      </c>
      <c r="BX946" s="25" t="str">
        <f>IF(BW946="","",(IFERROR(VLOOKUP(MID(BW946,1,1),$CO$2:CS$28,3,0),0)+IFERROR(VLOOKUP(MID(BW946,2,1),CO$2:CS$28,4,0),0)+IFERROR(VLOOKUP(MID(BW946,3,1),CO$2:CS$28,5,0),0)+(ROW(BW946)/1000000000000)))</f>
        <v/>
      </c>
      <c r="BY946" s="5"/>
      <c r="BZ946" s="5">
        <v>945</v>
      </c>
      <c r="CA946" s="5" t="str">
        <f>IFERROR(VLOOKUP(BZ946,BV$2:BW2022,2,0),"")</f>
        <v/>
      </c>
      <c r="CB946" s="5"/>
      <c r="CD946" s="5"/>
      <c r="CU946" s="5" t="e">
        <f>IF(REPORTE!AH$2="si",IF(F946=VALUE(REPORTE!C$11),IF(SUM(CU947:CU$1993),CONCATENATE(INT(B946),", "),INT(B946)),""),IF(F946=VALUE(REPORTE!C$10),IF(SUM(CU947:CU$1993),CONCATENATE(INT(B946),", "),INT(B946)),""))</f>
        <v>#VALUE!</v>
      </c>
      <c r="CY946" s="5"/>
      <c r="CZ946" s="5"/>
      <c r="DA946" s="5"/>
      <c r="DB946" s="5"/>
    </row>
    <row r="947" spans="1:106" x14ac:dyDescent="0.25">
      <c r="A947" s="4"/>
      <c r="B947" s="3"/>
      <c r="L947" s="4" t="str">
        <f>IFERROR(IF(VLOOKUP(I947,I$2:L946,4,0)=0,"",VLOOKUP(I947,I$2:L946,4,0)),"")</f>
        <v/>
      </c>
      <c r="M947" s="4" t="str">
        <f>IFERROR(IF(VLOOKUP(I947,I$2:M946,5,0)=0,"",VLOOKUP(I947,I$2:M946,5,0)),"")</f>
        <v/>
      </c>
      <c r="S947"/>
      <c r="AG947" s="3"/>
      <c r="AK947" s="127" t="str">
        <f t="shared" si="173"/>
        <v/>
      </c>
      <c r="AL947" s="2" t="str">
        <f>IFERROR(IF(INDEX(AL$1:AL946,MATCH(I947,I$1:I946,0),1)=0,"",INDEX(AL$1:AL946,MATCH(I947,I$1:I946,0),1)),"")</f>
        <v/>
      </c>
      <c r="AM947" s="2" t="str">
        <f>IFERROR(IF(INDEX(AM$1:AM946,MATCH(I947,I$1:I946,0),1)=0,"",INDEX(AM$1:AM946,MATCH(I947,I$1:I946,0),1)),"")</f>
        <v/>
      </c>
      <c r="AN947" s="2" t="str">
        <f>IFERROR(IF(INDEX(AN$1:AN946,MATCH(I947,I$1:I946,0),1)=0,"",INDEX(AN$1:AN946,MATCH(I947,I$1:I946,0),1)),"")</f>
        <v/>
      </c>
      <c r="BB947" s="4"/>
      <c r="BG947" s="5"/>
      <c r="BI947" s="4"/>
      <c r="BK947" s="5"/>
      <c r="BL947" s="5"/>
      <c r="BM947" s="5" t="str">
        <f>IF(B947="","",IF(BH947="",1+(MAX(BM$2:BM946)),""))</f>
        <v/>
      </c>
      <c r="BN947" s="5" t="str">
        <f t="shared" si="168"/>
        <v/>
      </c>
      <c r="BO947" s="5" t="str">
        <f t="shared" si="169"/>
        <v/>
      </c>
      <c r="BP947" s="15" t="str">
        <f t="shared" si="170"/>
        <v/>
      </c>
      <c r="BQ947" s="29"/>
      <c r="BS947" s="5" t="str">
        <f t="shared" si="172"/>
        <v/>
      </c>
      <c r="BU947" s="5"/>
      <c r="BV947" s="5" t="str">
        <f t="shared" si="171"/>
        <v/>
      </c>
      <c r="BW947" s="5" t="str">
        <f>IF(I947="","",IFERROR(IF(VLOOKUP(I947,I$2:I946,1,0)=0,"",""),I947))</f>
        <v/>
      </c>
      <c r="BX947" s="25" t="str">
        <f>IF(BW947="","",(IFERROR(VLOOKUP(MID(BW947,1,1),$CO$2:CS$28,3,0),0)+IFERROR(VLOOKUP(MID(BW947,2,1),CO$2:CS$28,4,0),0)+IFERROR(VLOOKUP(MID(BW947,3,1),CO$2:CS$28,5,0),0)+(ROW(BW947)/1000000000000)))</f>
        <v/>
      </c>
      <c r="BY947" s="5"/>
      <c r="BZ947" s="5">
        <v>946</v>
      </c>
      <c r="CA947" s="5" t="str">
        <f>IFERROR(VLOOKUP(BZ947,BV$2:BW2023,2,0),"")</f>
        <v/>
      </c>
      <c r="CB947" s="5"/>
      <c r="CD947" s="5"/>
      <c r="CU947" s="5" t="e">
        <f>IF(REPORTE!AH$2="si",IF(F947=VALUE(REPORTE!C$11),IF(SUM(CU948:CU$1993),CONCATENATE(INT(B947),", "),INT(B947)),""),IF(F947=VALUE(REPORTE!C$10),IF(SUM(CU948:CU$1993),CONCATENATE(INT(B947),", "),INT(B947)),""))</f>
        <v>#VALUE!</v>
      </c>
      <c r="CY947" s="5"/>
      <c r="CZ947" s="5"/>
      <c r="DA947" s="5"/>
      <c r="DB947" s="5"/>
    </row>
    <row r="948" spans="1:106" x14ac:dyDescent="0.25">
      <c r="A948" s="4"/>
      <c r="B948" s="3"/>
      <c r="L948" s="4" t="str">
        <f>IFERROR(IF(VLOOKUP(I948,I$2:L947,4,0)=0,"",VLOOKUP(I948,I$2:L947,4,0)),"")</f>
        <v/>
      </c>
      <c r="M948" s="4" t="str">
        <f>IFERROR(IF(VLOOKUP(I948,I$2:M947,5,0)=0,"",VLOOKUP(I948,I$2:M947,5,0)),"")</f>
        <v/>
      </c>
      <c r="S948"/>
      <c r="AG948" s="3"/>
      <c r="AK948" s="127" t="str">
        <f t="shared" si="173"/>
        <v/>
      </c>
      <c r="AL948" s="2" t="str">
        <f>IFERROR(IF(INDEX(AL$1:AL947,MATCH(I948,I$1:I947,0),1)=0,"",INDEX(AL$1:AL947,MATCH(I948,I$1:I947,0),1)),"")</f>
        <v/>
      </c>
      <c r="AM948" s="2" t="str">
        <f>IFERROR(IF(INDEX(AM$1:AM947,MATCH(I948,I$1:I947,0),1)=0,"",INDEX(AM$1:AM947,MATCH(I948,I$1:I947,0),1)),"")</f>
        <v/>
      </c>
      <c r="AN948" s="2" t="str">
        <f>IFERROR(IF(INDEX(AN$1:AN947,MATCH(I948,I$1:I947,0),1)=0,"",INDEX(AN$1:AN947,MATCH(I948,I$1:I947,0),1)),"")</f>
        <v/>
      </c>
      <c r="BB948" s="4"/>
      <c r="BG948" s="5"/>
      <c r="BI948" s="4"/>
      <c r="BK948" s="5"/>
      <c r="BL948" s="5"/>
      <c r="BM948" s="5" t="str">
        <f>IF(B948="","",IF(BH948="",1+(MAX(BM$2:BM947)),""))</f>
        <v/>
      </c>
      <c r="BN948" s="5" t="str">
        <f t="shared" si="168"/>
        <v/>
      </c>
      <c r="BO948" s="5" t="str">
        <f t="shared" si="169"/>
        <v/>
      </c>
      <c r="BP948" s="15" t="str">
        <f t="shared" si="170"/>
        <v/>
      </c>
      <c r="BQ948" s="29"/>
      <c r="BS948" s="5" t="str">
        <f t="shared" si="172"/>
        <v/>
      </c>
      <c r="BU948" s="5"/>
      <c r="BV948" s="5" t="str">
        <f t="shared" si="171"/>
        <v/>
      </c>
      <c r="BW948" s="5" t="str">
        <f>IF(I948="","",IFERROR(IF(VLOOKUP(I948,I$2:I947,1,0)=0,"",""),I948))</f>
        <v/>
      </c>
      <c r="BX948" s="25" t="str">
        <f>IF(BW948="","",(IFERROR(VLOOKUP(MID(BW948,1,1),$CO$2:CS$28,3,0),0)+IFERROR(VLOOKUP(MID(BW948,2,1),CO$2:CS$28,4,0),0)+IFERROR(VLOOKUP(MID(BW948,3,1),CO$2:CS$28,5,0),0)+(ROW(BW948)/1000000000000)))</f>
        <v/>
      </c>
      <c r="BY948" s="5"/>
      <c r="BZ948" s="5">
        <v>947</v>
      </c>
      <c r="CA948" s="5" t="str">
        <f>IFERROR(VLOOKUP(BZ948,BV$2:BW2024,2,0),"")</f>
        <v/>
      </c>
      <c r="CB948" s="5"/>
      <c r="CD948" s="5"/>
      <c r="CU948" s="5" t="e">
        <f>IF(REPORTE!AH$2="si",IF(F948=VALUE(REPORTE!C$11),IF(SUM(CU949:CU$1993),CONCATENATE(INT(B948),", "),INT(B948)),""),IF(F948=VALUE(REPORTE!C$10),IF(SUM(CU949:CU$1993),CONCATENATE(INT(B948),", "),INT(B948)),""))</f>
        <v>#VALUE!</v>
      </c>
      <c r="CY948" s="5"/>
      <c r="CZ948" s="5"/>
      <c r="DA948" s="5"/>
      <c r="DB948" s="5"/>
    </row>
    <row r="949" spans="1:106" x14ac:dyDescent="0.25">
      <c r="A949" s="4"/>
      <c r="B949" s="3"/>
      <c r="L949" s="4" t="str">
        <f>IFERROR(IF(VLOOKUP(I949,I$2:L948,4,0)=0,"",VLOOKUP(I949,I$2:L948,4,0)),"")</f>
        <v/>
      </c>
      <c r="M949" s="4" t="str">
        <f>IFERROR(IF(VLOOKUP(I949,I$2:M948,5,0)=0,"",VLOOKUP(I949,I$2:M948,5,0)),"")</f>
        <v/>
      </c>
      <c r="S949"/>
      <c r="AG949" s="3"/>
      <c r="AK949" s="127" t="str">
        <f t="shared" si="173"/>
        <v/>
      </c>
      <c r="AL949" s="2" t="str">
        <f>IFERROR(IF(INDEX(AL$1:AL948,MATCH(I949,I$1:I948,0),1)=0,"",INDEX(AL$1:AL948,MATCH(I949,I$1:I948,0),1)),"")</f>
        <v/>
      </c>
      <c r="AM949" s="2" t="str">
        <f>IFERROR(IF(INDEX(AM$1:AM948,MATCH(I949,I$1:I948,0),1)=0,"",INDEX(AM$1:AM948,MATCH(I949,I$1:I948,0),1)),"")</f>
        <v/>
      </c>
      <c r="AN949" s="2" t="str">
        <f>IFERROR(IF(INDEX(AN$1:AN948,MATCH(I949,I$1:I948,0),1)=0,"",INDEX(AN$1:AN948,MATCH(I949,I$1:I948,0),1)),"")</f>
        <v/>
      </c>
      <c r="BB949" s="4"/>
      <c r="BG949" s="5"/>
      <c r="BI949" s="4"/>
      <c r="BK949" s="5"/>
      <c r="BL949" s="5"/>
      <c r="BM949" s="5" t="str">
        <f>IF(B949="","",IF(BH949="",1+(MAX(BM$2:BM948)),""))</f>
        <v/>
      </c>
      <c r="BN949" s="5" t="str">
        <f t="shared" si="168"/>
        <v/>
      </c>
      <c r="BO949" s="5" t="str">
        <f t="shared" si="169"/>
        <v/>
      </c>
      <c r="BP949" s="15" t="str">
        <f t="shared" si="170"/>
        <v/>
      </c>
      <c r="BQ949" s="29"/>
      <c r="BS949" s="5" t="str">
        <f t="shared" si="172"/>
        <v/>
      </c>
      <c r="BU949" s="5"/>
      <c r="BV949" s="5" t="str">
        <f t="shared" si="171"/>
        <v/>
      </c>
      <c r="BW949" s="5" t="str">
        <f>IF(I949="","",IFERROR(IF(VLOOKUP(I949,I$2:I948,1,0)=0,"",""),I949))</f>
        <v/>
      </c>
      <c r="BX949" s="25" t="str">
        <f>IF(BW949="","",(IFERROR(VLOOKUP(MID(BW949,1,1),$CO$2:CS$28,3,0),0)+IFERROR(VLOOKUP(MID(BW949,2,1),CO$2:CS$28,4,0),0)+IFERROR(VLOOKUP(MID(BW949,3,1),CO$2:CS$28,5,0),0)+(ROW(BW949)/1000000000000)))</f>
        <v/>
      </c>
      <c r="BY949" s="5"/>
      <c r="BZ949" s="5">
        <v>948</v>
      </c>
      <c r="CA949" s="5" t="str">
        <f>IFERROR(VLOOKUP(BZ949,BV$2:BW2025,2,0),"")</f>
        <v/>
      </c>
      <c r="CB949" s="5"/>
      <c r="CD949" s="5"/>
      <c r="CU949" s="5" t="e">
        <f>IF(REPORTE!AH$2="si",IF(F949=VALUE(REPORTE!C$11),IF(SUM(CU950:CU$1993),CONCATENATE(INT(B949),", "),INT(B949)),""),IF(F949=VALUE(REPORTE!C$10),IF(SUM(CU950:CU$1993),CONCATENATE(INT(B949),", "),INT(B949)),""))</f>
        <v>#VALUE!</v>
      </c>
      <c r="CY949" s="5"/>
      <c r="CZ949" s="5"/>
      <c r="DA949" s="5"/>
      <c r="DB949" s="5"/>
    </row>
    <row r="950" spans="1:106" x14ac:dyDescent="0.25">
      <c r="A950" s="4"/>
      <c r="B950" s="3"/>
      <c r="L950" s="4" t="str">
        <f>IFERROR(IF(VLOOKUP(I950,I$2:L949,4,0)=0,"",VLOOKUP(I950,I$2:L949,4,0)),"")</f>
        <v/>
      </c>
      <c r="M950" s="4" t="str">
        <f>IFERROR(IF(VLOOKUP(I950,I$2:M949,5,0)=0,"",VLOOKUP(I950,I$2:M949,5,0)),"")</f>
        <v/>
      </c>
      <c r="S950"/>
      <c r="AG950" s="3"/>
      <c r="AK950" s="127" t="str">
        <f t="shared" si="173"/>
        <v/>
      </c>
      <c r="AL950" s="2" t="str">
        <f>IFERROR(IF(INDEX(AL$1:AL949,MATCH(I950,I$1:I949,0),1)=0,"",INDEX(AL$1:AL949,MATCH(I950,I$1:I949,0),1)),"")</f>
        <v/>
      </c>
      <c r="AM950" s="2" t="str">
        <f>IFERROR(IF(INDEX(AM$1:AM949,MATCH(I950,I$1:I949,0),1)=0,"",INDEX(AM$1:AM949,MATCH(I950,I$1:I949,0),1)),"")</f>
        <v/>
      </c>
      <c r="AN950" s="2" t="str">
        <f>IFERROR(IF(INDEX(AN$1:AN949,MATCH(I950,I$1:I949,0),1)=0,"",INDEX(AN$1:AN949,MATCH(I950,I$1:I949,0),1)),"")</f>
        <v/>
      </c>
      <c r="BB950" s="4"/>
      <c r="BG950" s="5"/>
      <c r="BI950" s="4"/>
      <c r="BK950" s="5"/>
      <c r="BL950" s="5"/>
      <c r="BM950" s="5" t="str">
        <f>IF(B950="","",IF(BH950="",1+(MAX(BM$2:BM949)),""))</f>
        <v/>
      </c>
      <c r="BN950" s="5" t="str">
        <f t="shared" si="168"/>
        <v/>
      </c>
      <c r="BO950" s="5" t="str">
        <f t="shared" si="169"/>
        <v/>
      </c>
      <c r="BP950" s="15" t="str">
        <f t="shared" si="170"/>
        <v/>
      </c>
      <c r="BQ950" s="29"/>
      <c r="BS950" s="5" t="str">
        <f t="shared" si="172"/>
        <v/>
      </c>
      <c r="BU950" s="5"/>
      <c r="BV950" s="5" t="str">
        <f t="shared" si="171"/>
        <v/>
      </c>
      <c r="BW950" s="5" t="str">
        <f>IF(I950="","",IFERROR(IF(VLOOKUP(I950,I$2:I949,1,0)=0,"",""),I950))</f>
        <v/>
      </c>
      <c r="BX950" s="25" t="str">
        <f>IF(BW950="","",(IFERROR(VLOOKUP(MID(BW950,1,1),$CO$2:CS$28,3,0),0)+IFERROR(VLOOKUP(MID(BW950,2,1),CO$2:CS$28,4,0),0)+IFERROR(VLOOKUP(MID(BW950,3,1),CO$2:CS$28,5,0),0)+(ROW(BW950)/1000000000000)))</f>
        <v/>
      </c>
      <c r="BY950" s="5"/>
      <c r="BZ950" s="5">
        <v>949</v>
      </c>
      <c r="CA950" s="5" t="str">
        <f>IFERROR(VLOOKUP(BZ950,BV$2:BW2026,2,0),"")</f>
        <v/>
      </c>
      <c r="CB950" s="5"/>
      <c r="CD950" s="5"/>
      <c r="CU950" s="5" t="e">
        <f>IF(REPORTE!AH$2="si",IF(F950=VALUE(REPORTE!C$11),IF(SUM(CU951:CU$1993),CONCATENATE(INT(B950),", "),INT(B950)),""),IF(F950=VALUE(REPORTE!C$10),IF(SUM(CU951:CU$1993),CONCATENATE(INT(B950),", "),INT(B950)),""))</f>
        <v>#VALUE!</v>
      </c>
      <c r="CY950" s="5"/>
      <c r="CZ950" s="5"/>
      <c r="DA950" s="5"/>
      <c r="DB950" s="5"/>
    </row>
    <row r="951" spans="1:106" x14ac:dyDescent="0.25">
      <c r="A951" s="4"/>
      <c r="B951" s="3"/>
      <c r="L951" s="4" t="str">
        <f>IFERROR(IF(VLOOKUP(I951,I$2:L950,4,0)=0,"",VLOOKUP(I951,I$2:L950,4,0)),"")</f>
        <v/>
      </c>
      <c r="M951" s="4" t="str">
        <f>IFERROR(IF(VLOOKUP(I951,I$2:M950,5,0)=0,"",VLOOKUP(I951,I$2:M950,5,0)),"")</f>
        <v/>
      </c>
      <c r="S951"/>
      <c r="AG951" s="3"/>
      <c r="AK951" s="127" t="str">
        <f t="shared" si="173"/>
        <v/>
      </c>
      <c r="AL951" s="2" t="str">
        <f>IFERROR(IF(INDEX(AL$1:AL950,MATCH(I951,I$1:I950,0),1)=0,"",INDEX(AL$1:AL950,MATCH(I951,I$1:I950,0),1)),"")</f>
        <v/>
      </c>
      <c r="AM951" s="2" t="str">
        <f>IFERROR(IF(INDEX(AM$1:AM950,MATCH(I951,I$1:I950,0),1)=0,"",INDEX(AM$1:AM950,MATCH(I951,I$1:I950,0),1)),"")</f>
        <v/>
      </c>
      <c r="AN951" s="2" t="str">
        <f>IFERROR(IF(INDEX(AN$1:AN950,MATCH(I951,I$1:I950,0),1)=0,"",INDEX(AN$1:AN950,MATCH(I951,I$1:I950,0),1)),"")</f>
        <v/>
      </c>
      <c r="BB951" s="4"/>
      <c r="BG951" s="5"/>
      <c r="BI951" s="4"/>
      <c r="BK951" s="5"/>
      <c r="BL951" s="5"/>
      <c r="BM951" s="5" t="str">
        <f>IF(B951="","",IF(BH951="",1+(MAX(BM$2:BM950)),""))</f>
        <v/>
      </c>
      <c r="BN951" s="5" t="str">
        <f t="shared" si="168"/>
        <v/>
      </c>
      <c r="BO951" s="5" t="str">
        <f t="shared" si="169"/>
        <v/>
      </c>
      <c r="BP951" s="15" t="str">
        <f t="shared" si="170"/>
        <v/>
      </c>
      <c r="BQ951" s="29"/>
      <c r="BS951" s="5" t="str">
        <f t="shared" si="172"/>
        <v/>
      </c>
      <c r="BU951" s="5"/>
      <c r="BV951" s="5" t="str">
        <f t="shared" si="171"/>
        <v/>
      </c>
      <c r="BW951" s="5" t="str">
        <f>IF(I951="","",IFERROR(IF(VLOOKUP(I951,I$2:I950,1,0)=0,"",""),I951))</f>
        <v/>
      </c>
      <c r="BX951" s="25" t="str">
        <f>IF(BW951="","",(IFERROR(VLOOKUP(MID(BW951,1,1),$CO$2:CS$28,3,0),0)+IFERROR(VLOOKUP(MID(BW951,2,1),CO$2:CS$28,4,0),0)+IFERROR(VLOOKUP(MID(BW951,3,1),CO$2:CS$28,5,0),0)+(ROW(BW951)/1000000000000)))</f>
        <v/>
      </c>
      <c r="BY951" s="5"/>
      <c r="BZ951" s="5">
        <v>950</v>
      </c>
      <c r="CA951" s="5" t="str">
        <f>IFERROR(VLOOKUP(BZ951,BV$2:BW2027,2,0),"")</f>
        <v/>
      </c>
      <c r="CB951" s="5"/>
      <c r="CD951" s="5"/>
      <c r="CU951" s="5" t="e">
        <f>IF(REPORTE!AH$2="si",IF(F951=VALUE(REPORTE!C$11),IF(SUM(CU952:CU$1993),CONCATENATE(INT(B951),", "),INT(B951)),""),IF(F951=VALUE(REPORTE!C$10),IF(SUM(CU952:CU$1993),CONCATENATE(INT(B951),", "),INT(B951)),""))</f>
        <v>#VALUE!</v>
      </c>
      <c r="CY951" s="5"/>
      <c r="CZ951" s="5"/>
      <c r="DA951" s="5"/>
      <c r="DB951" s="5"/>
    </row>
    <row r="952" spans="1:106" x14ac:dyDescent="0.25">
      <c r="A952" s="4"/>
      <c r="B952" s="3"/>
      <c r="L952" s="4" t="str">
        <f>IFERROR(IF(VLOOKUP(I952,I$2:L951,4,0)=0,"",VLOOKUP(I952,I$2:L951,4,0)),"")</f>
        <v/>
      </c>
      <c r="M952" s="4" t="str">
        <f>IFERROR(IF(VLOOKUP(I952,I$2:M951,5,0)=0,"",VLOOKUP(I952,I$2:M951,5,0)),"")</f>
        <v/>
      </c>
      <c r="S952"/>
      <c r="AG952" s="3"/>
      <c r="AK952" s="127" t="str">
        <f t="shared" si="173"/>
        <v/>
      </c>
      <c r="AL952" s="2" t="str">
        <f>IFERROR(IF(INDEX(AL$1:AL951,MATCH(I952,I$1:I951,0),1)=0,"",INDEX(AL$1:AL951,MATCH(I952,I$1:I951,0),1)),"")</f>
        <v/>
      </c>
      <c r="AM952" s="2" t="str">
        <f>IFERROR(IF(INDEX(AM$1:AM951,MATCH(I952,I$1:I951,0),1)=0,"",INDEX(AM$1:AM951,MATCH(I952,I$1:I951,0),1)),"")</f>
        <v/>
      </c>
      <c r="AN952" s="2" t="str">
        <f>IFERROR(IF(INDEX(AN$1:AN951,MATCH(I952,I$1:I951,0),1)=0,"",INDEX(AN$1:AN951,MATCH(I952,I$1:I951,0),1)),"")</f>
        <v/>
      </c>
      <c r="BB952" s="4"/>
      <c r="BG952" s="5"/>
      <c r="BI952" s="4"/>
      <c r="BK952" s="5"/>
      <c r="BL952" s="5"/>
      <c r="BM952" s="5" t="str">
        <f>IF(B952="","",IF(BH952="",1+(MAX(BM$2:BM951)),""))</f>
        <v/>
      </c>
      <c r="BN952" s="5" t="str">
        <f t="shared" si="168"/>
        <v/>
      </c>
      <c r="BO952" s="5" t="str">
        <f t="shared" si="169"/>
        <v/>
      </c>
      <c r="BP952" s="15" t="str">
        <f t="shared" si="170"/>
        <v/>
      </c>
      <c r="BQ952" s="29"/>
      <c r="BS952" s="5" t="str">
        <f t="shared" si="172"/>
        <v/>
      </c>
      <c r="BU952" s="5"/>
      <c r="BV952" s="5" t="str">
        <f t="shared" si="171"/>
        <v/>
      </c>
      <c r="BW952" s="5" t="str">
        <f>IF(I952="","",IFERROR(IF(VLOOKUP(I952,I$2:I951,1,0)=0,"",""),I952))</f>
        <v/>
      </c>
      <c r="BX952" s="25" t="str">
        <f>IF(BW952="","",(IFERROR(VLOOKUP(MID(BW952,1,1),$CO$2:CS$28,3,0),0)+IFERROR(VLOOKUP(MID(BW952,2,1),CO$2:CS$28,4,0),0)+IFERROR(VLOOKUP(MID(BW952,3,1),CO$2:CS$28,5,0),0)+(ROW(BW952)/1000000000000)))</f>
        <v/>
      </c>
      <c r="BY952" s="5"/>
      <c r="BZ952" s="5">
        <v>951</v>
      </c>
      <c r="CA952" s="5" t="str">
        <f>IFERROR(VLOOKUP(BZ952,BV$2:BW2028,2,0),"")</f>
        <v/>
      </c>
      <c r="CB952" s="5"/>
      <c r="CD952" s="5"/>
      <c r="CU952" s="5" t="e">
        <f>IF(REPORTE!AH$2="si",IF(F952=VALUE(REPORTE!C$11),IF(SUM(CU953:CU$1993),CONCATENATE(INT(B952),", "),INT(B952)),""),IF(F952=VALUE(REPORTE!C$10),IF(SUM(CU953:CU$1993),CONCATENATE(INT(B952),", "),INT(B952)),""))</f>
        <v>#VALUE!</v>
      </c>
      <c r="CY952" s="5"/>
      <c r="CZ952" s="5"/>
      <c r="DA952" s="5"/>
      <c r="DB952" s="5"/>
    </row>
    <row r="953" spans="1:106" x14ac:dyDescent="0.25">
      <c r="A953" s="4"/>
      <c r="B953" s="3"/>
      <c r="L953" s="4" t="str">
        <f>IFERROR(IF(VLOOKUP(I953,I$2:L952,4,0)=0,"",VLOOKUP(I953,I$2:L952,4,0)),"")</f>
        <v/>
      </c>
      <c r="M953" s="4" t="str">
        <f>IFERROR(IF(VLOOKUP(I953,I$2:M952,5,0)=0,"",VLOOKUP(I953,I$2:M952,5,0)),"")</f>
        <v/>
      </c>
      <c r="S953"/>
      <c r="AG953" s="3"/>
      <c r="AK953" s="127" t="str">
        <f t="shared" si="173"/>
        <v/>
      </c>
      <c r="AL953" s="2" t="str">
        <f>IFERROR(IF(INDEX(AL$1:AL952,MATCH(I953,I$1:I952,0),1)=0,"",INDEX(AL$1:AL952,MATCH(I953,I$1:I952,0),1)),"")</f>
        <v/>
      </c>
      <c r="AM953" s="2" t="str">
        <f>IFERROR(IF(INDEX(AM$1:AM952,MATCH(I953,I$1:I952,0),1)=0,"",INDEX(AM$1:AM952,MATCH(I953,I$1:I952,0),1)),"")</f>
        <v/>
      </c>
      <c r="AN953" s="2" t="str">
        <f>IFERROR(IF(INDEX(AN$1:AN952,MATCH(I953,I$1:I952,0),1)=0,"",INDEX(AN$1:AN952,MATCH(I953,I$1:I952,0),1)),"")</f>
        <v/>
      </c>
      <c r="BB953" s="4"/>
      <c r="BG953" s="5"/>
      <c r="BI953" s="4"/>
      <c r="BK953" s="5"/>
      <c r="BL953" s="5"/>
      <c r="BM953" s="5" t="str">
        <f>IF(B953="","",IF(BH953="",1+(MAX(BM$2:BM952)),""))</f>
        <v/>
      </c>
      <c r="BN953" s="5" t="str">
        <f t="shared" si="168"/>
        <v/>
      </c>
      <c r="BO953" s="5" t="str">
        <f t="shared" si="169"/>
        <v/>
      </c>
      <c r="BP953" s="15" t="str">
        <f t="shared" si="170"/>
        <v/>
      </c>
      <c r="BQ953" s="29"/>
      <c r="BS953" s="5" t="str">
        <f t="shared" si="172"/>
        <v/>
      </c>
      <c r="BU953" s="5"/>
      <c r="BV953" s="5" t="str">
        <f t="shared" si="171"/>
        <v/>
      </c>
      <c r="BW953" s="5" t="str">
        <f>IF(I953="","",IFERROR(IF(VLOOKUP(I953,I$2:I952,1,0)=0,"",""),I953))</f>
        <v/>
      </c>
      <c r="BX953" s="25" t="str">
        <f>IF(BW953="","",(IFERROR(VLOOKUP(MID(BW953,1,1),$CO$2:CS$28,3,0),0)+IFERROR(VLOOKUP(MID(BW953,2,1),CO$2:CS$28,4,0),0)+IFERROR(VLOOKUP(MID(BW953,3,1),CO$2:CS$28,5,0),0)+(ROW(BW953)/1000000000000)))</f>
        <v/>
      </c>
      <c r="BY953" s="5"/>
      <c r="BZ953" s="5">
        <v>952</v>
      </c>
      <c r="CA953" s="5" t="str">
        <f>IFERROR(VLOOKUP(BZ953,BV$2:BW2029,2,0),"")</f>
        <v/>
      </c>
      <c r="CB953" s="5"/>
      <c r="CD953" s="5"/>
      <c r="CU953" s="5" t="e">
        <f>IF(REPORTE!AH$2="si",IF(F953=VALUE(REPORTE!C$11),IF(SUM(CU954:CU$1993),CONCATENATE(INT(B953),", "),INT(B953)),""),IF(F953=VALUE(REPORTE!C$10),IF(SUM(CU954:CU$1993),CONCATENATE(INT(B953),", "),INT(B953)),""))</f>
        <v>#VALUE!</v>
      </c>
      <c r="CY953" s="5"/>
      <c r="CZ953" s="5"/>
      <c r="DA953" s="5"/>
      <c r="DB953" s="5"/>
    </row>
    <row r="954" spans="1:106" x14ac:dyDescent="0.25">
      <c r="A954" s="4"/>
      <c r="B954" s="3"/>
      <c r="L954" s="4" t="str">
        <f>IFERROR(IF(VLOOKUP(I954,I$2:L953,4,0)=0,"",VLOOKUP(I954,I$2:L953,4,0)),"")</f>
        <v/>
      </c>
      <c r="M954" s="4" t="str">
        <f>IFERROR(IF(VLOOKUP(I954,I$2:M953,5,0)=0,"",VLOOKUP(I954,I$2:M953,5,0)),"")</f>
        <v/>
      </c>
      <c r="S954"/>
      <c r="AG954" s="3"/>
      <c r="AK954" s="127" t="str">
        <f t="shared" si="173"/>
        <v/>
      </c>
      <c r="AL954" s="2" t="str">
        <f>IFERROR(IF(INDEX(AL$1:AL953,MATCH(I954,I$1:I953,0),1)=0,"",INDEX(AL$1:AL953,MATCH(I954,I$1:I953,0),1)),"")</f>
        <v/>
      </c>
      <c r="AM954" s="2" t="str">
        <f>IFERROR(IF(INDEX(AM$1:AM953,MATCH(I954,I$1:I953,0),1)=0,"",INDEX(AM$1:AM953,MATCH(I954,I$1:I953,0),1)),"")</f>
        <v/>
      </c>
      <c r="AN954" s="2" t="str">
        <f>IFERROR(IF(INDEX(AN$1:AN953,MATCH(I954,I$1:I953,0),1)=0,"",INDEX(AN$1:AN953,MATCH(I954,I$1:I953,0),1)),"")</f>
        <v/>
      </c>
      <c r="BB954" s="4"/>
      <c r="BG954" s="5"/>
      <c r="BI954" s="4"/>
      <c r="BK954" s="5"/>
      <c r="BL954" s="5"/>
      <c r="BM954" s="5" t="str">
        <f>IF(B954="","",IF(BH954="",1+(MAX(BM$2:BM953)),""))</f>
        <v/>
      </c>
      <c r="BN954" s="5" t="str">
        <f t="shared" si="168"/>
        <v/>
      </c>
      <c r="BO954" s="5" t="str">
        <f t="shared" si="169"/>
        <v/>
      </c>
      <c r="BP954" s="15" t="str">
        <f t="shared" si="170"/>
        <v/>
      </c>
      <c r="BQ954" s="29"/>
      <c r="BS954" s="5" t="str">
        <f t="shared" si="172"/>
        <v/>
      </c>
      <c r="BU954" s="5"/>
      <c r="BV954" s="5" t="str">
        <f t="shared" si="171"/>
        <v/>
      </c>
      <c r="BW954" s="5" t="str">
        <f>IF(I954="","",IFERROR(IF(VLOOKUP(I954,I$2:I953,1,0)=0,"",""),I954))</f>
        <v/>
      </c>
      <c r="BX954" s="25" t="str">
        <f>IF(BW954="","",(IFERROR(VLOOKUP(MID(BW954,1,1),$CO$2:CS$28,3,0),0)+IFERROR(VLOOKUP(MID(BW954,2,1),CO$2:CS$28,4,0),0)+IFERROR(VLOOKUP(MID(BW954,3,1),CO$2:CS$28,5,0),0)+(ROW(BW954)/1000000000000)))</f>
        <v/>
      </c>
      <c r="BY954" s="5"/>
      <c r="BZ954" s="5">
        <v>953</v>
      </c>
      <c r="CA954" s="5" t="str">
        <f>IFERROR(VLOOKUP(BZ954,BV$2:BW2030,2,0),"")</f>
        <v/>
      </c>
      <c r="CB954" s="5"/>
      <c r="CD954" s="5"/>
      <c r="CU954" s="5" t="e">
        <f>IF(REPORTE!AH$2="si",IF(F954=VALUE(REPORTE!C$11),IF(SUM(CU955:CU$1993),CONCATENATE(INT(B954),", "),INT(B954)),""),IF(F954=VALUE(REPORTE!C$10),IF(SUM(CU955:CU$1993),CONCATENATE(INT(B954),", "),INT(B954)),""))</f>
        <v>#VALUE!</v>
      </c>
      <c r="CY954" s="5"/>
      <c r="CZ954" s="5"/>
      <c r="DA954" s="5"/>
      <c r="DB954" s="5"/>
    </row>
    <row r="955" spans="1:106" x14ac:dyDescent="0.25">
      <c r="A955" s="4"/>
      <c r="B955" s="3"/>
      <c r="L955" s="4" t="str">
        <f>IFERROR(IF(VLOOKUP(I955,I$2:L954,4,0)=0,"",VLOOKUP(I955,I$2:L954,4,0)),"")</f>
        <v/>
      </c>
      <c r="M955" s="4" t="str">
        <f>IFERROR(IF(VLOOKUP(I955,I$2:M954,5,0)=0,"",VLOOKUP(I955,I$2:M954,5,0)),"")</f>
        <v/>
      </c>
      <c r="S955"/>
      <c r="AG955" s="3"/>
      <c r="AK955" s="127" t="str">
        <f t="shared" si="173"/>
        <v/>
      </c>
      <c r="AL955" s="2" t="str">
        <f>IFERROR(IF(INDEX(AL$1:AL954,MATCH(I955,I$1:I954,0),1)=0,"",INDEX(AL$1:AL954,MATCH(I955,I$1:I954,0),1)),"")</f>
        <v/>
      </c>
      <c r="AM955" s="2" t="str">
        <f>IFERROR(IF(INDEX(AM$1:AM954,MATCH(I955,I$1:I954,0),1)=0,"",INDEX(AM$1:AM954,MATCH(I955,I$1:I954,0),1)),"")</f>
        <v/>
      </c>
      <c r="AN955" s="2" t="str">
        <f>IFERROR(IF(INDEX(AN$1:AN954,MATCH(I955,I$1:I954,0),1)=0,"",INDEX(AN$1:AN954,MATCH(I955,I$1:I954,0),1)),"")</f>
        <v/>
      </c>
      <c r="BB955" s="4"/>
      <c r="BG955" s="5"/>
      <c r="BI955" s="4"/>
      <c r="BK955" s="5"/>
      <c r="BL955" s="5"/>
      <c r="BM955" s="5" t="str">
        <f>IF(B955="","",IF(BH955="",1+(MAX(BM$2:BM954)),""))</f>
        <v/>
      </c>
      <c r="BN955" s="5" t="str">
        <f t="shared" si="168"/>
        <v/>
      </c>
      <c r="BO955" s="5" t="str">
        <f t="shared" si="169"/>
        <v/>
      </c>
      <c r="BP955" s="15" t="str">
        <f t="shared" si="170"/>
        <v/>
      </c>
      <c r="BQ955" s="29"/>
      <c r="BS955" s="5" t="str">
        <f t="shared" si="172"/>
        <v/>
      </c>
      <c r="BU955" s="5"/>
      <c r="BV955" s="5" t="str">
        <f t="shared" si="171"/>
        <v/>
      </c>
      <c r="BW955" s="5" t="str">
        <f>IF(I955="","",IFERROR(IF(VLOOKUP(I955,I$2:I954,1,0)=0,"",""),I955))</f>
        <v/>
      </c>
      <c r="BX955" s="25" t="str">
        <f>IF(BW955="","",(IFERROR(VLOOKUP(MID(BW955,1,1),$CO$2:CS$28,3,0),0)+IFERROR(VLOOKUP(MID(BW955,2,1),CO$2:CS$28,4,0),0)+IFERROR(VLOOKUP(MID(BW955,3,1),CO$2:CS$28,5,0),0)+(ROW(BW955)/1000000000000)))</f>
        <v/>
      </c>
      <c r="BY955" s="5"/>
      <c r="BZ955" s="5">
        <v>954</v>
      </c>
      <c r="CA955" s="5" t="str">
        <f>IFERROR(VLOOKUP(BZ955,BV$2:BW2031,2,0),"")</f>
        <v/>
      </c>
      <c r="CB955" s="5"/>
      <c r="CD955" s="5"/>
      <c r="CU955" s="5" t="e">
        <f>IF(REPORTE!AH$2="si",IF(F955=VALUE(REPORTE!C$11),IF(SUM(CU956:CU$1993),CONCATENATE(INT(B955),", "),INT(B955)),""),IF(F955=VALUE(REPORTE!C$10),IF(SUM(CU956:CU$1993),CONCATENATE(INT(B955),", "),INT(B955)),""))</f>
        <v>#VALUE!</v>
      </c>
      <c r="CY955" s="5"/>
      <c r="CZ955" s="5"/>
      <c r="DA955" s="5"/>
      <c r="DB955" s="5"/>
    </row>
    <row r="956" spans="1:106" x14ac:dyDescent="0.25">
      <c r="A956" s="4"/>
      <c r="B956" s="3"/>
      <c r="L956" s="4" t="str">
        <f>IFERROR(IF(VLOOKUP(I956,I$2:L955,4,0)=0,"",VLOOKUP(I956,I$2:L955,4,0)),"")</f>
        <v/>
      </c>
      <c r="M956" s="4" t="str">
        <f>IFERROR(IF(VLOOKUP(I956,I$2:M955,5,0)=0,"",VLOOKUP(I956,I$2:M955,5,0)),"")</f>
        <v/>
      </c>
      <c r="S956"/>
      <c r="AG956" s="3"/>
      <c r="AK956" s="127" t="str">
        <f t="shared" si="173"/>
        <v/>
      </c>
      <c r="AL956" s="2" t="str">
        <f>IFERROR(IF(INDEX(AL$1:AL955,MATCH(I956,I$1:I955,0),1)=0,"",INDEX(AL$1:AL955,MATCH(I956,I$1:I955,0),1)),"")</f>
        <v/>
      </c>
      <c r="AM956" s="2" t="str">
        <f>IFERROR(IF(INDEX(AM$1:AM955,MATCH(I956,I$1:I955,0),1)=0,"",INDEX(AM$1:AM955,MATCH(I956,I$1:I955,0),1)),"")</f>
        <v/>
      </c>
      <c r="AN956" s="2" t="str">
        <f>IFERROR(IF(INDEX(AN$1:AN955,MATCH(I956,I$1:I955,0),1)=0,"",INDEX(AN$1:AN955,MATCH(I956,I$1:I955,0),1)),"")</f>
        <v/>
      </c>
      <c r="BB956" s="4"/>
      <c r="BG956" s="5"/>
      <c r="BI956" s="4"/>
      <c r="BK956" s="5"/>
      <c r="BL956" s="5"/>
      <c r="BM956" s="5" t="str">
        <f>IF(B956="","",IF(BH956="",1+(MAX(BM$2:BM955)),""))</f>
        <v/>
      </c>
      <c r="BN956" s="5" t="str">
        <f t="shared" si="168"/>
        <v/>
      </c>
      <c r="BO956" s="5" t="str">
        <f t="shared" si="169"/>
        <v/>
      </c>
      <c r="BP956" s="15" t="str">
        <f t="shared" si="170"/>
        <v/>
      </c>
      <c r="BQ956" s="29"/>
      <c r="BS956" s="5" t="str">
        <f t="shared" si="172"/>
        <v/>
      </c>
      <c r="BU956" s="5"/>
      <c r="BV956" s="5" t="str">
        <f t="shared" si="171"/>
        <v/>
      </c>
      <c r="BW956" s="5" t="str">
        <f>IF(I956="","",IFERROR(IF(VLOOKUP(I956,I$2:I955,1,0)=0,"",""),I956))</f>
        <v/>
      </c>
      <c r="BX956" s="25" t="str">
        <f>IF(BW956="","",(IFERROR(VLOOKUP(MID(BW956,1,1),$CO$2:CS$28,3,0),0)+IFERROR(VLOOKUP(MID(BW956,2,1),CO$2:CS$28,4,0),0)+IFERROR(VLOOKUP(MID(BW956,3,1),CO$2:CS$28,5,0),0)+(ROW(BW956)/1000000000000)))</f>
        <v/>
      </c>
      <c r="BY956" s="5"/>
      <c r="BZ956" s="5">
        <v>955</v>
      </c>
      <c r="CA956" s="5" t="str">
        <f>IFERROR(VLOOKUP(BZ956,BV$2:BW2032,2,0),"")</f>
        <v/>
      </c>
      <c r="CB956" s="5"/>
      <c r="CD956" s="5"/>
      <c r="CU956" s="5" t="e">
        <f>IF(REPORTE!AH$2="si",IF(F956=VALUE(REPORTE!C$11),IF(SUM(CU957:CU$1993),CONCATENATE(INT(B956),", "),INT(B956)),""),IF(F956=VALUE(REPORTE!C$10),IF(SUM(CU957:CU$1993),CONCATENATE(INT(B956),", "),INT(B956)),""))</f>
        <v>#VALUE!</v>
      </c>
      <c r="CY956" s="5"/>
      <c r="CZ956" s="5"/>
      <c r="DA956" s="5"/>
      <c r="DB956" s="5"/>
    </row>
    <row r="957" spans="1:106" x14ac:dyDescent="0.25">
      <c r="A957" s="4"/>
      <c r="B957" s="3"/>
      <c r="L957" s="4" t="str">
        <f>IFERROR(IF(VLOOKUP(I957,I$2:L956,4,0)=0,"",VLOOKUP(I957,I$2:L956,4,0)),"")</f>
        <v/>
      </c>
      <c r="M957" s="4" t="str">
        <f>IFERROR(IF(VLOOKUP(I957,I$2:M956,5,0)=0,"",VLOOKUP(I957,I$2:M956,5,0)),"")</f>
        <v/>
      </c>
      <c r="S957"/>
      <c r="AG957" s="3"/>
      <c r="AK957" s="127" t="str">
        <f t="shared" si="173"/>
        <v/>
      </c>
      <c r="AL957" s="2" t="str">
        <f>IFERROR(IF(INDEX(AL$1:AL956,MATCH(I957,I$1:I956,0),1)=0,"",INDEX(AL$1:AL956,MATCH(I957,I$1:I956,0),1)),"")</f>
        <v/>
      </c>
      <c r="AM957" s="2" t="str">
        <f>IFERROR(IF(INDEX(AM$1:AM956,MATCH(I957,I$1:I956,0),1)=0,"",INDEX(AM$1:AM956,MATCH(I957,I$1:I956,0),1)),"")</f>
        <v/>
      </c>
      <c r="AN957" s="2" t="str">
        <f>IFERROR(IF(INDEX(AN$1:AN956,MATCH(I957,I$1:I956,0),1)=0,"",INDEX(AN$1:AN956,MATCH(I957,I$1:I956,0),1)),"")</f>
        <v/>
      </c>
      <c r="BB957" s="4"/>
      <c r="BG957" s="5"/>
      <c r="BI957" s="4"/>
      <c r="BK957" s="5"/>
      <c r="BL957" s="5"/>
      <c r="BM957" s="5" t="str">
        <f>IF(B957="","",IF(BH957="",1+(MAX(BM$2:BM956)),""))</f>
        <v/>
      </c>
      <c r="BN957" s="5" t="str">
        <f t="shared" si="168"/>
        <v/>
      </c>
      <c r="BO957" s="5" t="str">
        <f t="shared" si="169"/>
        <v/>
      </c>
      <c r="BP957" s="15" t="str">
        <f t="shared" si="170"/>
        <v/>
      </c>
      <c r="BQ957" s="29"/>
      <c r="BS957" s="5" t="str">
        <f t="shared" si="172"/>
        <v/>
      </c>
      <c r="BU957" s="5"/>
      <c r="BV957" s="5" t="str">
        <f t="shared" si="171"/>
        <v/>
      </c>
      <c r="BW957" s="5" t="str">
        <f>IF(I957="","",IFERROR(IF(VLOOKUP(I957,I$2:I956,1,0)=0,"",""),I957))</f>
        <v/>
      </c>
      <c r="BX957" s="25" t="str">
        <f>IF(BW957="","",(IFERROR(VLOOKUP(MID(BW957,1,1),$CO$2:CS$28,3,0),0)+IFERROR(VLOOKUP(MID(BW957,2,1),CO$2:CS$28,4,0),0)+IFERROR(VLOOKUP(MID(BW957,3,1),CO$2:CS$28,5,0),0)+(ROW(BW957)/1000000000000)))</f>
        <v/>
      </c>
      <c r="BY957" s="5"/>
      <c r="BZ957" s="5">
        <v>956</v>
      </c>
      <c r="CA957" s="5" t="str">
        <f>IFERROR(VLOOKUP(BZ957,BV$2:BW2033,2,0),"")</f>
        <v/>
      </c>
      <c r="CB957" s="5"/>
      <c r="CD957" s="5"/>
      <c r="CU957" s="5" t="e">
        <f>IF(REPORTE!AH$2="si",IF(F957=VALUE(REPORTE!C$11),IF(SUM(CU958:CU$1993),CONCATENATE(INT(B957),", "),INT(B957)),""),IF(F957=VALUE(REPORTE!C$10),IF(SUM(CU958:CU$1993),CONCATENATE(INT(B957),", "),INT(B957)),""))</f>
        <v>#VALUE!</v>
      </c>
      <c r="CY957" s="5"/>
      <c r="CZ957" s="5"/>
      <c r="DA957" s="5"/>
      <c r="DB957" s="5"/>
    </row>
    <row r="958" spans="1:106" x14ac:dyDescent="0.25">
      <c r="A958" s="4"/>
      <c r="B958" s="3"/>
      <c r="L958" s="4" t="str">
        <f>IFERROR(IF(VLOOKUP(I958,I$2:L957,4,0)=0,"",VLOOKUP(I958,I$2:L957,4,0)),"")</f>
        <v/>
      </c>
      <c r="M958" s="4" t="str">
        <f>IFERROR(IF(VLOOKUP(I958,I$2:M957,5,0)=0,"",VLOOKUP(I958,I$2:M957,5,0)),"")</f>
        <v/>
      </c>
      <c r="S958"/>
      <c r="AG958" s="3"/>
      <c r="AK958" s="127" t="str">
        <f t="shared" si="173"/>
        <v/>
      </c>
      <c r="AL958" s="2" t="str">
        <f>IFERROR(IF(INDEX(AL$1:AL957,MATCH(I958,I$1:I957,0),1)=0,"",INDEX(AL$1:AL957,MATCH(I958,I$1:I957,0),1)),"")</f>
        <v/>
      </c>
      <c r="AM958" s="2" t="str">
        <f>IFERROR(IF(INDEX(AM$1:AM957,MATCH(I958,I$1:I957,0),1)=0,"",INDEX(AM$1:AM957,MATCH(I958,I$1:I957,0),1)),"")</f>
        <v/>
      </c>
      <c r="AN958" s="2" t="str">
        <f>IFERROR(IF(INDEX(AN$1:AN957,MATCH(I958,I$1:I957,0),1)=0,"",INDEX(AN$1:AN957,MATCH(I958,I$1:I957,0),1)),"")</f>
        <v/>
      </c>
      <c r="BB958" s="4"/>
      <c r="BG958" s="5"/>
      <c r="BI958" s="4"/>
      <c r="BK958" s="5"/>
      <c r="BL958" s="5"/>
      <c r="BM958" s="5" t="str">
        <f>IF(B958="","",IF(BH958="",1+(MAX(BM$2:BM957)),""))</f>
        <v/>
      </c>
      <c r="BN958" s="5" t="str">
        <f t="shared" si="168"/>
        <v/>
      </c>
      <c r="BO958" s="5" t="str">
        <f t="shared" si="169"/>
        <v/>
      </c>
      <c r="BP958" s="15" t="str">
        <f t="shared" si="170"/>
        <v/>
      </c>
      <c r="BQ958" s="29"/>
      <c r="BS958" s="5" t="str">
        <f t="shared" si="172"/>
        <v/>
      </c>
      <c r="BU958" s="5"/>
      <c r="BV958" s="5" t="str">
        <f t="shared" si="171"/>
        <v/>
      </c>
      <c r="BW958" s="5" t="str">
        <f>IF(I958="","",IFERROR(IF(VLOOKUP(I958,I$2:I957,1,0)=0,"",""),I958))</f>
        <v/>
      </c>
      <c r="BX958" s="25" t="str">
        <f>IF(BW958="","",(IFERROR(VLOOKUP(MID(BW958,1,1),$CO$2:CS$28,3,0),0)+IFERROR(VLOOKUP(MID(BW958,2,1),CO$2:CS$28,4,0),0)+IFERROR(VLOOKUP(MID(BW958,3,1),CO$2:CS$28,5,0),0)+(ROW(BW958)/1000000000000)))</f>
        <v/>
      </c>
      <c r="BY958" s="5"/>
      <c r="BZ958" s="5">
        <v>957</v>
      </c>
      <c r="CA958" s="5" t="str">
        <f>IFERROR(VLOOKUP(BZ958,BV$2:BW2034,2,0),"")</f>
        <v/>
      </c>
      <c r="CB958" s="5"/>
      <c r="CD958" s="5"/>
      <c r="CU958" s="5" t="e">
        <f>IF(REPORTE!AH$2="si",IF(F958=VALUE(REPORTE!C$11),IF(SUM(CU959:CU$1993),CONCATENATE(INT(B958),", "),INT(B958)),""),IF(F958=VALUE(REPORTE!C$10),IF(SUM(CU959:CU$1993),CONCATENATE(INT(B958),", "),INT(B958)),""))</f>
        <v>#VALUE!</v>
      </c>
      <c r="CY958" s="5"/>
      <c r="CZ958" s="5"/>
      <c r="DA958" s="5"/>
      <c r="DB958" s="5"/>
    </row>
    <row r="959" spans="1:106" x14ac:dyDescent="0.25">
      <c r="A959" s="4"/>
      <c r="B959" s="3"/>
      <c r="L959" s="4" t="str">
        <f>IFERROR(IF(VLOOKUP(I959,I$2:L958,4,0)=0,"",VLOOKUP(I959,I$2:L958,4,0)),"")</f>
        <v/>
      </c>
      <c r="M959" s="4" t="str">
        <f>IFERROR(IF(VLOOKUP(I959,I$2:M958,5,0)=0,"",VLOOKUP(I959,I$2:M958,5,0)),"")</f>
        <v/>
      </c>
      <c r="S959"/>
      <c r="AG959" s="3"/>
      <c r="AK959" s="127" t="str">
        <f t="shared" si="173"/>
        <v/>
      </c>
      <c r="AL959" s="2" t="str">
        <f>IFERROR(IF(INDEX(AL$1:AL958,MATCH(I959,I$1:I958,0),1)=0,"",INDEX(AL$1:AL958,MATCH(I959,I$1:I958,0),1)),"")</f>
        <v/>
      </c>
      <c r="AM959" s="2" t="str">
        <f>IFERROR(IF(INDEX(AM$1:AM958,MATCH(I959,I$1:I958,0),1)=0,"",INDEX(AM$1:AM958,MATCH(I959,I$1:I958,0),1)),"")</f>
        <v/>
      </c>
      <c r="AN959" s="2" t="str">
        <f>IFERROR(IF(INDEX(AN$1:AN958,MATCH(I959,I$1:I958,0),1)=0,"",INDEX(AN$1:AN958,MATCH(I959,I$1:I958,0),1)),"")</f>
        <v/>
      </c>
      <c r="BB959" s="4"/>
      <c r="BG959" s="5"/>
      <c r="BI959" s="4"/>
      <c r="BK959" s="5"/>
      <c r="BL959" s="5"/>
      <c r="BM959" s="5" t="str">
        <f>IF(B959="","",IF(BH959="",1+(MAX(BM$2:BM958)),""))</f>
        <v/>
      </c>
      <c r="BN959" s="5" t="str">
        <f t="shared" si="168"/>
        <v/>
      </c>
      <c r="BO959" s="5" t="str">
        <f t="shared" si="169"/>
        <v/>
      </c>
      <c r="BP959" s="15" t="str">
        <f t="shared" si="170"/>
        <v/>
      </c>
      <c r="BQ959" s="29"/>
      <c r="BS959" s="5" t="str">
        <f t="shared" si="172"/>
        <v/>
      </c>
      <c r="BU959" s="5"/>
      <c r="BV959" s="5" t="str">
        <f t="shared" si="171"/>
        <v/>
      </c>
      <c r="BW959" s="5" t="str">
        <f>IF(I959="","",IFERROR(IF(VLOOKUP(I959,I$2:I958,1,0)=0,"",""),I959))</f>
        <v/>
      </c>
      <c r="BX959" s="25" t="str">
        <f>IF(BW959="","",(IFERROR(VLOOKUP(MID(BW959,1,1),$CO$2:CS$28,3,0),0)+IFERROR(VLOOKUP(MID(BW959,2,1),CO$2:CS$28,4,0),0)+IFERROR(VLOOKUP(MID(BW959,3,1),CO$2:CS$28,5,0),0)+(ROW(BW959)/1000000000000)))</f>
        <v/>
      </c>
      <c r="BY959" s="5"/>
      <c r="BZ959" s="5">
        <v>958</v>
      </c>
      <c r="CA959" s="5" t="str">
        <f>IFERROR(VLOOKUP(BZ959,BV$2:BW2035,2,0),"")</f>
        <v/>
      </c>
      <c r="CB959" s="5"/>
      <c r="CD959" s="5"/>
      <c r="CU959" s="5" t="e">
        <f>IF(REPORTE!AH$2="si",IF(F959=VALUE(REPORTE!C$11),IF(SUM(CU960:CU$1993),CONCATENATE(INT(B959),", "),INT(B959)),""),IF(F959=VALUE(REPORTE!C$10),IF(SUM(CU960:CU$1993),CONCATENATE(INT(B959),", "),INT(B959)),""))</f>
        <v>#VALUE!</v>
      </c>
      <c r="CY959" s="5"/>
      <c r="CZ959" s="5"/>
      <c r="DA959" s="5"/>
      <c r="DB959" s="5"/>
    </row>
    <row r="960" spans="1:106" x14ac:dyDescent="0.25">
      <c r="A960" s="4"/>
      <c r="B960" s="3"/>
      <c r="L960" s="4" t="str">
        <f>IFERROR(IF(VLOOKUP(I960,I$2:L959,4,0)=0,"",VLOOKUP(I960,I$2:L959,4,0)),"")</f>
        <v/>
      </c>
      <c r="M960" s="4" t="str">
        <f>IFERROR(IF(VLOOKUP(I960,I$2:M959,5,0)=0,"",VLOOKUP(I960,I$2:M959,5,0)),"")</f>
        <v/>
      </c>
      <c r="S960"/>
      <c r="AG960" s="3"/>
      <c r="AK960" s="127" t="str">
        <f t="shared" si="173"/>
        <v/>
      </c>
      <c r="AL960" s="2" t="str">
        <f>IFERROR(IF(INDEX(AL$1:AL959,MATCH(I960,I$1:I959,0),1)=0,"",INDEX(AL$1:AL959,MATCH(I960,I$1:I959,0),1)),"")</f>
        <v/>
      </c>
      <c r="AM960" s="2" t="str">
        <f>IFERROR(IF(INDEX(AM$1:AM959,MATCH(I960,I$1:I959,0),1)=0,"",INDEX(AM$1:AM959,MATCH(I960,I$1:I959,0),1)),"")</f>
        <v/>
      </c>
      <c r="AN960" s="2" t="str">
        <f>IFERROR(IF(INDEX(AN$1:AN959,MATCH(I960,I$1:I959,0),1)=0,"",INDEX(AN$1:AN959,MATCH(I960,I$1:I959,0),1)),"")</f>
        <v/>
      </c>
      <c r="BB960" s="4"/>
      <c r="BG960" s="5"/>
      <c r="BI960" s="4"/>
      <c r="BK960" s="5"/>
      <c r="BL960" s="5"/>
      <c r="BM960" s="5" t="str">
        <f>IF(B960="","",IF(BH960="",1+(MAX(BM$2:BM959)),""))</f>
        <v/>
      </c>
      <c r="BN960" s="5" t="str">
        <f t="shared" si="168"/>
        <v/>
      </c>
      <c r="BO960" s="5" t="str">
        <f t="shared" si="169"/>
        <v/>
      </c>
      <c r="BP960" s="15" t="str">
        <f t="shared" si="170"/>
        <v/>
      </c>
      <c r="BQ960" s="29"/>
      <c r="BS960" s="5" t="str">
        <f t="shared" si="172"/>
        <v/>
      </c>
      <c r="BU960" s="5"/>
      <c r="BV960" s="5" t="str">
        <f t="shared" si="171"/>
        <v/>
      </c>
      <c r="BW960" s="5" t="str">
        <f>IF(I960="","",IFERROR(IF(VLOOKUP(I960,I$2:I959,1,0)=0,"",""),I960))</f>
        <v/>
      </c>
      <c r="BX960" s="25" t="str">
        <f>IF(BW960="","",(IFERROR(VLOOKUP(MID(BW960,1,1),$CO$2:CS$28,3,0),0)+IFERROR(VLOOKUP(MID(BW960,2,1),CO$2:CS$28,4,0),0)+IFERROR(VLOOKUP(MID(BW960,3,1),CO$2:CS$28,5,0),0)+(ROW(BW960)/1000000000000)))</f>
        <v/>
      </c>
      <c r="BY960" s="5"/>
      <c r="BZ960" s="5">
        <v>959</v>
      </c>
      <c r="CA960" s="5" t="str">
        <f>IFERROR(VLOOKUP(BZ960,BV$2:BW2036,2,0),"")</f>
        <v/>
      </c>
      <c r="CB960" s="5"/>
      <c r="CD960" s="5"/>
      <c r="CU960" s="5" t="e">
        <f>IF(REPORTE!AH$2="si",IF(F960=VALUE(REPORTE!C$11),IF(SUM(CU961:CU$1993),CONCATENATE(INT(B960),", "),INT(B960)),""),IF(F960=VALUE(REPORTE!C$10),IF(SUM(CU961:CU$1993),CONCATENATE(INT(B960),", "),INT(B960)),""))</f>
        <v>#VALUE!</v>
      </c>
      <c r="CY960" s="5"/>
      <c r="CZ960" s="5"/>
      <c r="DA960" s="5"/>
      <c r="DB960" s="5"/>
    </row>
    <row r="961" spans="1:106" x14ac:dyDescent="0.25">
      <c r="A961" s="4"/>
      <c r="B961" s="3"/>
      <c r="L961" s="4" t="str">
        <f>IFERROR(IF(VLOOKUP(I961,I$2:L960,4,0)=0,"",VLOOKUP(I961,I$2:L960,4,0)),"")</f>
        <v/>
      </c>
      <c r="M961" s="4" t="str">
        <f>IFERROR(IF(VLOOKUP(I961,I$2:M960,5,0)=0,"",VLOOKUP(I961,I$2:M960,5,0)),"")</f>
        <v/>
      </c>
      <c r="S961"/>
      <c r="AG961" s="3"/>
      <c r="AK961" s="127" t="str">
        <f t="shared" si="173"/>
        <v/>
      </c>
      <c r="AL961" s="2" t="str">
        <f>IFERROR(IF(INDEX(AL$1:AL960,MATCH(I961,I$1:I960,0),1)=0,"",INDEX(AL$1:AL960,MATCH(I961,I$1:I960,0),1)),"")</f>
        <v/>
      </c>
      <c r="AM961" s="2" t="str">
        <f>IFERROR(IF(INDEX(AM$1:AM960,MATCH(I961,I$1:I960,0),1)=0,"",INDEX(AM$1:AM960,MATCH(I961,I$1:I960,0),1)),"")</f>
        <v/>
      </c>
      <c r="AN961" s="2" t="str">
        <f>IFERROR(IF(INDEX(AN$1:AN960,MATCH(I961,I$1:I960,0),1)=0,"",INDEX(AN$1:AN960,MATCH(I961,I$1:I960,0),1)),"")</f>
        <v/>
      </c>
      <c r="BB961" s="4"/>
      <c r="BG961" s="5"/>
      <c r="BI961" s="4"/>
      <c r="BK961" s="5"/>
      <c r="BL961" s="5"/>
      <c r="BM961" s="5" t="str">
        <f>IF(B961="","",IF(BH961="",1+(MAX(BM$2:BM960)),""))</f>
        <v/>
      </c>
      <c r="BN961" s="5" t="str">
        <f t="shared" si="168"/>
        <v/>
      </c>
      <c r="BO961" s="5" t="str">
        <f t="shared" si="169"/>
        <v/>
      </c>
      <c r="BP961" s="15" t="str">
        <f t="shared" si="170"/>
        <v/>
      </c>
      <c r="BQ961" s="29"/>
      <c r="BS961" s="5" t="str">
        <f t="shared" si="172"/>
        <v/>
      </c>
      <c r="BU961" s="5"/>
      <c r="BV961" s="5" t="str">
        <f t="shared" si="171"/>
        <v/>
      </c>
      <c r="BW961" s="5" t="str">
        <f>IF(I961="","",IFERROR(IF(VLOOKUP(I961,I$2:I960,1,0)=0,"",""),I961))</f>
        <v/>
      </c>
      <c r="BX961" s="25" t="str">
        <f>IF(BW961="","",(IFERROR(VLOOKUP(MID(BW961,1,1),$CO$2:CS$28,3,0),0)+IFERROR(VLOOKUP(MID(BW961,2,1),CO$2:CS$28,4,0),0)+IFERROR(VLOOKUP(MID(BW961,3,1),CO$2:CS$28,5,0),0)+(ROW(BW961)/1000000000000)))</f>
        <v/>
      </c>
      <c r="BY961" s="5"/>
      <c r="BZ961" s="5">
        <v>960</v>
      </c>
      <c r="CA961" s="5" t="str">
        <f>IFERROR(VLOOKUP(BZ961,BV$2:BW2037,2,0),"")</f>
        <v/>
      </c>
      <c r="CB961" s="5"/>
      <c r="CD961" s="5"/>
      <c r="CU961" s="5" t="e">
        <f>IF(REPORTE!AH$2="si",IF(F961=VALUE(REPORTE!C$11),IF(SUM(CU962:CU$1993),CONCATENATE(INT(B961),", "),INT(B961)),""),IF(F961=VALUE(REPORTE!C$10),IF(SUM(CU962:CU$1993),CONCATENATE(INT(B961),", "),INT(B961)),""))</f>
        <v>#VALUE!</v>
      </c>
      <c r="CY961" s="5"/>
      <c r="CZ961" s="5"/>
      <c r="DA961" s="5"/>
      <c r="DB961" s="5"/>
    </row>
    <row r="962" spans="1:106" x14ac:dyDescent="0.25">
      <c r="A962" s="4"/>
      <c r="B962" s="3"/>
      <c r="L962" s="4" t="str">
        <f>IFERROR(IF(VLOOKUP(I962,I$2:L961,4,0)=0,"",VLOOKUP(I962,I$2:L961,4,0)),"")</f>
        <v/>
      </c>
      <c r="M962" s="4" t="str">
        <f>IFERROR(IF(VLOOKUP(I962,I$2:M961,5,0)=0,"",VLOOKUP(I962,I$2:M961,5,0)),"")</f>
        <v/>
      </c>
      <c r="S962"/>
      <c r="AG962" s="3"/>
      <c r="AL962" s="2" t="str">
        <f>IFERROR(IF(INDEX(AL$1:AL961,MATCH(I962,I$1:I961,0),1)=0,"",INDEX(AL$1:AL961,MATCH(I962,I$1:I961,0),1)),"")</f>
        <v/>
      </c>
      <c r="AM962" s="2" t="str">
        <f>IFERROR(IF(INDEX(AM$1:AM961,MATCH(I962,I$1:I961,0),1)=0,"",INDEX(AM$1:AM961,MATCH(I962,I$1:I961,0),1)),"")</f>
        <v/>
      </c>
      <c r="AN962" s="2" t="str">
        <f>IFERROR(IF(INDEX(AN$1:AN961,MATCH(I962,I$1:I961,0),1)=0,"",INDEX(AN$1:AN961,MATCH(I962,I$1:I961,0),1)),"")</f>
        <v/>
      </c>
      <c r="BB962" s="4"/>
      <c r="BG962" s="5"/>
      <c r="BI962" s="4"/>
      <c r="BK962" s="5"/>
      <c r="BL962" s="5"/>
      <c r="BM962" s="5" t="str">
        <f>IF(B962="","",IF(BH962="",1+(MAX(BM$2:BM961)),""))</f>
        <v/>
      </c>
      <c r="BN962" s="5" t="str">
        <f t="shared" ref="BN962:BN1025" si="174">IF(BM962="","",AI962)</f>
        <v/>
      </c>
      <c r="BO962" s="5" t="str">
        <f t="shared" ref="BO962:BO1025" si="175">IF(BM962="","",E962)</f>
        <v/>
      </c>
      <c r="BP962" s="15" t="str">
        <f t="shared" ref="BP962:BP1025" si="176">IF(BM962="","",F962)</f>
        <v/>
      </c>
      <c r="BQ962" s="29"/>
      <c r="BS962" s="5" t="str">
        <f t="shared" si="172"/>
        <v/>
      </c>
      <c r="BU962" s="5"/>
      <c r="BV962" s="5" t="str">
        <f t="shared" ref="BV962:BV1025" si="177">IFERROR(RANK(BX962,BX$2:BX$1493,1),"")</f>
        <v/>
      </c>
      <c r="BW962" s="5" t="str">
        <f>IF(I962="","",IFERROR(IF(VLOOKUP(I962,I$2:I961,1,0)=0,"",""),I962))</f>
        <v/>
      </c>
      <c r="BX962" s="25" t="str">
        <f>IF(BW962="","",(IFERROR(VLOOKUP(MID(BW962,1,1),$CO$2:CS$28,3,0),0)+IFERROR(VLOOKUP(MID(BW962,2,1),CO$2:CS$28,4,0),0)+IFERROR(VLOOKUP(MID(BW962,3,1),CO$2:CS$28,5,0),0)+(ROW(BW962)/1000000000000)))</f>
        <v/>
      </c>
      <c r="BY962" s="5"/>
      <c r="BZ962" s="5">
        <v>961</v>
      </c>
      <c r="CA962" s="5" t="str">
        <f>IFERROR(VLOOKUP(BZ962,BV$2:BW2038,2,0),"")</f>
        <v/>
      </c>
      <c r="CB962" s="5"/>
      <c r="CD962" s="5"/>
      <c r="CU962" s="5" t="e">
        <f>IF(REPORTE!AH$2="si",IF(F962=VALUE(REPORTE!C$11),IF(SUM(CU963:CU$1993),CONCATENATE(INT(B962),", "),INT(B962)),""),IF(F962=VALUE(REPORTE!C$10),IF(SUM(CU963:CU$1993),CONCATENATE(INT(B962),", "),INT(B962)),""))</f>
        <v>#VALUE!</v>
      </c>
      <c r="CY962" s="5"/>
      <c r="CZ962" s="5"/>
      <c r="DA962" s="5"/>
      <c r="DB962" s="5"/>
    </row>
    <row r="963" spans="1:106" x14ac:dyDescent="0.25">
      <c r="A963" s="4"/>
      <c r="B963" s="3"/>
      <c r="L963" s="4" t="str">
        <f>IFERROR(IF(VLOOKUP(I963,I$2:L962,4,0)=0,"",VLOOKUP(I963,I$2:L962,4,0)),"")</f>
        <v/>
      </c>
      <c r="M963" s="4" t="str">
        <f>IFERROR(IF(VLOOKUP(I963,I$2:M962,5,0)=0,"",VLOOKUP(I963,I$2:M962,5,0)),"")</f>
        <v/>
      </c>
      <c r="S963"/>
      <c r="AG963" s="3"/>
      <c r="AL963" s="2" t="str">
        <f>IFERROR(IF(INDEX(AL$1:AL962,MATCH(I963,I$1:I962,0),1)=0,"",INDEX(AL$1:AL962,MATCH(I963,I$1:I962,0),1)),"")</f>
        <v/>
      </c>
      <c r="AM963" s="2" t="str">
        <f>IFERROR(IF(INDEX(AM$1:AM962,MATCH(I963,I$1:I962,0),1)=0,"",INDEX(AM$1:AM962,MATCH(I963,I$1:I962,0),1)),"")</f>
        <v/>
      </c>
      <c r="AN963" s="2" t="str">
        <f>IFERROR(IF(INDEX(AN$1:AN962,MATCH(I963,I$1:I962,0),1)=0,"",INDEX(AN$1:AN962,MATCH(I963,I$1:I962,0),1)),"")</f>
        <v/>
      </c>
      <c r="BB963" s="4"/>
      <c r="BG963" s="5"/>
      <c r="BI963" s="4"/>
      <c r="BK963" s="5"/>
      <c r="BL963" s="5"/>
      <c r="BM963" s="5" t="str">
        <f>IF(B963="","",IF(BH963="",1+(MAX(BM$2:BM962)),""))</f>
        <v/>
      </c>
      <c r="BN963" s="5" t="str">
        <f t="shared" si="174"/>
        <v/>
      </c>
      <c r="BO963" s="5" t="str">
        <f t="shared" si="175"/>
        <v/>
      </c>
      <c r="BP963" s="15" t="str">
        <f t="shared" si="176"/>
        <v/>
      </c>
      <c r="BQ963" s="29"/>
      <c r="BS963" s="5" t="str">
        <f t="shared" si="172"/>
        <v/>
      </c>
      <c r="BU963" s="5"/>
      <c r="BV963" s="5" t="str">
        <f t="shared" si="177"/>
        <v/>
      </c>
      <c r="BW963" s="5" t="str">
        <f>IF(I963="","",IFERROR(IF(VLOOKUP(I963,I$2:I962,1,0)=0,"",""),I963))</f>
        <v/>
      </c>
      <c r="BX963" s="25" t="str">
        <f>IF(BW963="","",(IFERROR(VLOOKUP(MID(BW963,1,1),$CO$2:CS$28,3,0),0)+IFERROR(VLOOKUP(MID(BW963,2,1),CO$2:CS$28,4,0),0)+IFERROR(VLOOKUP(MID(BW963,3,1),CO$2:CS$28,5,0),0)+(ROW(BW963)/1000000000000)))</f>
        <v/>
      </c>
      <c r="BY963" s="5"/>
      <c r="BZ963" s="5">
        <v>962</v>
      </c>
      <c r="CA963" s="5" t="str">
        <f>IFERROR(VLOOKUP(BZ963,BV$2:BW2039,2,0),"")</f>
        <v/>
      </c>
      <c r="CB963" s="5"/>
      <c r="CD963" s="5"/>
      <c r="CU963" s="5" t="e">
        <f>IF(REPORTE!AH$2="si",IF(F963=VALUE(REPORTE!C$11),IF(SUM(CU964:CU$1993),CONCATENATE(INT(B963),", "),INT(B963)),""),IF(F963=VALUE(REPORTE!C$10),IF(SUM(CU964:CU$1993),CONCATENATE(INT(B963),", "),INT(B963)),""))</f>
        <v>#VALUE!</v>
      </c>
      <c r="CY963" s="5"/>
      <c r="CZ963" s="5"/>
      <c r="DA963" s="5"/>
      <c r="DB963" s="5"/>
    </row>
    <row r="964" spans="1:106" x14ac:dyDescent="0.25">
      <c r="A964" s="4"/>
      <c r="B964" s="3"/>
      <c r="L964" s="4" t="str">
        <f>IFERROR(IF(VLOOKUP(I964,I$2:L963,4,0)=0,"",VLOOKUP(I964,I$2:L963,4,0)),"")</f>
        <v/>
      </c>
      <c r="M964" s="4" t="str">
        <f>IFERROR(IF(VLOOKUP(I964,I$2:M963,5,0)=0,"",VLOOKUP(I964,I$2:M963,5,0)),"")</f>
        <v/>
      </c>
      <c r="S964"/>
      <c r="AG964" s="3"/>
      <c r="AL964" s="2" t="str">
        <f>IFERROR(IF(INDEX(AL$1:AL963,MATCH(I964,I$1:I963,0),1)=0,"",INDEX(AL$1:AL963,MATCH(I964,I$1:I963,0),1)),"")</f>
        <v/>
      </c>
      <c r="AM964" s="2" t="str">
        <f>IFERROR(IF(INDEX(AM$1:AM963,MATCH(I964,I$1:I963,0),1)=0,"",INDEX(AM$1:AM963,MATCH(I964,I$1:I963,0),1)),"")</f>
        <v/>
      </c>
      <c r="AN964" s="2" t="str">
        <f>IFERROR(IF(INDEX(AN$1:AN963,MATCH(I964,I$1:I963,0),1)=0,"",INDEX(AN$1:AN963,MATCH(I964,I$1:I963,0),1)),"")</f>
        <v/>
      </c>
      <c r="BB964" s="4"/>
      <c r="BG964" s="5"/>
      <c r="BI964" s="4"/>
      <c r="BK964" s="5"/>
      <c r="BL964" s="5"/>
      <c r="BM964" s="5" t="str">
        <f>IF(B964="","",IF(BH964="",1+(MAX(BM$2:BM963)),""))</f>
        <v/>
      </c>
      <c r="BN964" s="5" t="str">
        <f t="shared" si="174"/>
        <v/>
      </c>
      <c r="BO964" s="5" t="str">
        <f t="shared" si="175"/>
        <v/>
      </c>
      <c r="BP964" s="15" t="str">
        <f t="shared" si="176"/>
        <v/>
      </c>
      <c r="BQ964" s="29"/>
      <c r="BS964" s="5" t="str">
        <f t="shared" si="172"/>
        <v/>
      </c>
      <c r="BU964" s="5"/>
      <c r="BV964" s="5" t="str">
        <f t="shared" si="177"/>
        <v/>
      </c>
      <c r="BW964" s="5" t="str">
        <f>IF(I964="","",IFERROR(IF(VLOOKUP(I964,I$2:I963,1,0)=0,"",""),I964))</f>
        <v/>
      </c>
      <c r="BX964" s="25" t="str">
        <f>IF(BW964="","",(IFERROR(VLOOKUP(MID(BW964,1,1),$CO$2:CS$28,3,0),0)+IFERROR(VLOOKUP(MID(BW964,2,1),CO$2:CS$28,4,0),0)+IFERROR(VLOOKUP(MID(BW964,3,1),CO$2:CS$28,5,0),0)+(ROW(BW964)/1000000000000)))</f>
        <v/>
      </c>
      <c r="BY964" s="5"/>
      <c r="BZ964" s="5">
        <v>963</v>
      </c>
      <c r="CA964" s="5" t="str">
        <f>IFERROR(VLOOKUP(BZ964,BV$2:BW2040,2,0),"")</f>
        <v/>
      </c>
      <c r="CB964" s="5"/>
      <c r="CD964" s="5"/>
      <c r="CU964" s="5" t="e">
        <f>IF(REPORTE!AH$2="si",IF(F964=VALUE(REPORTE!C$11),IF(SUM(CU965:CU$1993),CONCATENATE(INT(B964),", "),INT(B964)),""),IF(F964=VALUE(REPORTE!C$10),IF(SUM(CU965:CU$1993),CONCATENATE(INT(B964),", "),INT(B964)),""))</f>
        <v>#VALUE!</v>
      </c>
      <c r="CY964" s="5"/>
      <c r="CZ964" s="5"/>
      <c r="DA964" s="5"/>
      <c r="DB964" s="5"/>
    </row>
    <row r="965" spans="1:106" x14ac:dyDescent="0.25">
      <c r="A965" s="4"/>
      <c r="B965" s="3"/>
      <c r="L965" s="4" t="str">
        <f>IFERROR(IF(VLOOKUP(I965,I$2:L964,4,0)=0,"",VLOOKUP(I965,I$2:L964,4,0)),"")</f>
        <v/>
      </c>
      <c r="M965" s="4" t="str">
        <f>IFERROR(IF(VLOOKUP(I965,I$2:M964,5,0)=0,"",VLOOKUP(I965,I$2:M964,5,0)),"")</f>
        <v/>
      </c>
      <c r="S965"/>
      <c r="AG965" s="3"/>
      <c r="AL965" s="2" t="str">
        <f>IFERROR(IF(INDEX(AL$1:AL964,MATCH(I965,I$1:I964,0),1)=0,"",INDEX(AL$1:AL964,MATCH(I965,I$1:I964,0),1)),"")</f>
        <v/>
      </c>
      <c r="AM965" s="2" t="str">
        <f>IFERROR(IF(INDEX(AM$1:AM964,MATCH(I965,I$1:I964,0),1)=0,"",INDEX(AM$1:AM964,MATCH(I965,I$1:I964,0),1)),"")</f>
        <v/>
      </c>
      <c r="AN965" s="2" t="str">
        <f>IFERROR(IF(INDEX(AN$1:AN964,MATCH(I965,I$1:I964,0),1)=0,"",INDEX(AN$1:AN964,MATCH(I965,I$1:I964,0),1)),"")</f>
        <v/>
      </c>
      <c r="BB965" s="4"/>
      <c r="BG965" s="5"/>
      <c r="BI965" s="4"/>
      <c r="BK965" s="5"/>
      <c r="BL965" s="5"/>
      <c r="BM965" s="5" t="str">
        <f>IF(B965="","",IF(BH965="",1+(MAX(BM$2:BM964)),""))</f>
        <v/>
      </c>
      <c r="BN965" s="5" t="str">
        <f t="shared" si="174"/>
        <v/>
      </c>
      <c r="BO965" s="5" t="str">
        <f t="shared" si="175"/>
        <v/>
      </c>
      <c r="BP965" s="15" t="str">
        <f t="shared" si="176"/>
        <v/>
      </c>
      <c r="BQ965" s="29"/>
      <c r="BS965" s="5" t="str">
        <f t="shared" si="172"/>
        <v/>
      </c>
      <c r="BU965" s="5"/>
      <c r="BV965" s="5" t="str">
        <f t="shared" si="177"/>
        <v/>
      </c>
      <c r="BW965" s="5" t="str">
        <f>IF(I965="","",IFERROR(IF(VLOOKUP(I965,I$2:I964,1,0)=0,"",""),I965))</f>
        <v/>
      </c>
      <c r="BX965" s="25" t="str">
        <f>IF(BW965="","",(IFERROR(VLOOKUP(MID(BW965,1,1),$CO$2:CS$28,3,0),0)+IFERROR(VLOOKUP(MID(BW965,2,1),CO$2:CS$28,4,0),0)+IFERROR(VLOOKUP(MID(BW965,3,1),CO$2:CS$28,5,0),0)+(ROW(BW965)/1000000000000)))</f>
        <v/>
      </c>
      <c r="BY965" s="5"/>
      <c r="BZ965" s="5">
        <v>964</v>
      </c>
      <c r="CA965" s="5" t="str">
        <f>IFERROR(VLOOKUP(BZ965,BV$2:BW2041,2,0),"")</f>
        <v/>
      </c>
      <c r="CB965" s="5"/>
      <c r="CD965" s="5"/>
      <c r="CU965" s="5" t="e">
        <f>IF(REPORTE!AH$2="si",IF(F965=VALUE(REPORTE!C$11),IF(SUM(CU966:CU$1993),CONCATENATE(INT(B965),", "),INT(B965)),""),IF(F965=VALUE(REPORTE!C$10),IF(SUM(CU966:CU$1993),CONCATENATE(INT(B965),", "),INT(B965)),""))</f>
        <v>#VALUE!</v>
      </c>
      <c r="CY965" s="5"/>
      <c r="CZ965" s="5"/>
      <c r="DA965" s="5"/>
      <c r="DB965" s="5"/>
    </row>
    <row r="966" spans="1:106" x14ac:dyDescent="0.25">
      <c r="A966" s="4"/>
      <c r="B966" s="3"/>
      <c r="L966" s="4" t="str">
        <f>IFERROR(IF(VLOOKUP(I966,I$2:L965,4,0)=0,"",VLOOKUP(I966,I$2:L965,4,0)),"")</f>
        <v/>
      </c>
      <c r="M966" s="4" t="str">
        <f>IFERROR(IF(VLOOKUP(I966,I$2:M965,5,0)=0,"",VLOOKUP(I966,I$2:M965,5,0)),"")</f>
        <v/>
      </c>
      <c r="S966"/>
      <c r="AG966" s="3"/>
      <c r="AL966" s="2" t="str">
        <f>IFERROR(IF(INDEX(AL$1:AL965,MATCH(I966,I$1:I965,0),1)=0,"",INDEX(AL$1:AL965,MATCH(I966,I$1:I965,0),1)),"")</f>
        <v/>
      </c>
      <c r="AM966" s="2" t="str">
        <f>IFERROR(IF(INDEX(AM$1:AM965,MATCH(I966,I$1:I965,0),1)=0,"",INDEX(AM$1:AM965,MATCH(I966,I$1:I965,0),1)),"")</f>
        <v/>
      </c>
      <c r="AN966" s="2" t="str">
        <f>IFERROR(IF(INDEX(AN$1:AN965,MATCH(I966,I$1:I965,0),1)=0,"",INDEX(AN$1:AN965,MATCH(I966,I$1:I965,0),1)),"")</f>
        <v/>
      </c>
      <c r="BB966" s="4"/>
      <c r="BG966" s="5"/>
      <c r="BI966" s="4"/>
      <c r="BK966" s="5"/>
      <c r="BL966" s="5"/>
      <c r="BM966" s="5" t="str">
        <f>IF(B966="","",IF(BH966="",1+(MAX(BM$2:BM965)),""))</f>
        <v/>
      </c>
      <c r="BN966" s="5" t="str">
        <f t="shared" si="174"/>
        <v/>
      </c>
      <c r="BO966" s="5" t="str">
        <f t="shared" si="175"/>
        <v/>
      </c>
      <c r="BP966" s="15" t="str">
        <f t="shared" si="176"/>
        <v/>
      </c>
      <c r="BQ966" s="29"/>
      <c r="BS966" s="5" t="str">
        <f t="shared" si="172"/>
        <v/>
      </c>
      <c r="BU966" s="5"/>
      <c r="BV966" s="5" t="str">
        <f t="shared" si="177"/>
        <v/>
      </c>
      <c r="BW966" s="5" t="str">
        <f>IF(I966="","",IFERROR(IF(VLOOKUP(I966,I$2:I965,1,0)=0,"",""),I966))</f>
        <v/>
      </c>
      <c r="BX966" s="25" t="str">
        <f>IF(BW966="","",(IFERROR(VLOOKUP(MID(BW966,1,1),$CO$2:CS$28,3,0),0)+IFERROR(VLOOKUP(MID(BW966,2,1),CO$2:CS$28,4,0),0)+IFERROR(VLOOKUP(MID(BW966,3,1),CO$2:CS$28,5,0),0)+(ROW(BW966)/1000000000000)))</f>
        <v/>
      </c>
      <c r="BY966" s="5"/>
      <c r="BZ966" s="5">
        <v>965</v>
      </c>
      <c r="CA966" s="5" t="str">
        <f>IFERROR(VLOOKUP(BZ966,BV$2:BW2042,2,0),"")</f>
        <v/>
      </c>
      <c r="CB966" s="5"/>
      <c r="CD966" s="5"/>
      <c r="CU966" s="5" t="e">
        <f>IF(REPORTE!AH$2="si",IF(F966=VALUE(REPORTE!C$11),IF(SUM(CU967:CU$1993),CONCATENATE(INT(B966),", "),INT(B966)),""),IF(F966=VALUE(REPORTE!C$10),IF(SUM(CU967:CU$1993),CONCATENATE(INT(B966),", "),INT(B966)),""))</f>
        <v>#VALUE!</v>
      </c>
      <c r="CV966" s="5"/>
      <c r="CY966" s="5"/>
      <c r="CZ966" s="5"/>
      <c r="DA966" s="5"/>
      <c r="DB966" s="5"/>
    </row>
    <row r="967" spans="1:106" x14ac:dyDescent="0.25">
      <c r="A967" s="4"/>
      <c r="B967" s="3"/>
      <c r="L967" s="4" t="str">
        <f>IFERROR(IF(VLOOKUP(I967,I$2:L966,4,0)=0,"",VLOOKUP(I967,I$2:L966,4,0)),"")</f>
        <v/>
      </c>
      <c r="M967" s="4" t="str">
        <f>IFERROR(IF(VLOOKUP(I967,I$2:M966,5,0)=0,"",VLOOKUP(I967,I$2:M966,5,0)),"")</f>
        <v/>
      </c>
      <c r="S967"/>
      <c r="AG967" s="3"/>
      <c r="AL967" s="2" t="str">
        <f>IFERROR(IF(INDEX(AL$1:AL966,MATCH(I967,I$1:I966,0),1)=0,"",INDEX(AL$1:AL966,MATCH(I967,I$1:I966,0),1)),"")</f>
        <v/>
      </c>
      <c r="AM967" s="2" t="str">
        <f>IFERROR(IF(INDEX(AM$1:AM966,MATCH(I967,I$1:I966,0),1)=0,"",INDEX(AM$1:AM966,MATCH(I967,I$1:I966,0),1)),"")</f>
        <v/>
      </c>
      <c r="AN967" s="2" t="str">
        <f>IFERROR(IF(INDEX(AN$1:AN966,MATCH(I967,I$1:I966,0),1)=0,"",INDEX(AN$1:AN966,MATCH(I967,I$1:I966,0),1)),"")</f>
        <v/>
      </c>
      <c r="BB967" s="4"/>
      <c r="BG967" s="5"/>
      <c r="BI967" s="4"/>
      <c r="BK967" s="5"/>
      <c r="BL967" s="5"/>
      <c r="BM967" s="5" t="str">
        <f>IF(B967="","",IF(BH967="",1+(MAX(BM$2:BM966)),""))</f>
        <v/>
      </c>
      <c r="BN967" s="5" t="str">
        <f t="shared" si="174"/>
        <v/>
      </c>
      <c r="BO967" s="5" t="str">
        <f t="shared" si="175"/>
        <v/>
      </c>
      <c r="BP967" s="15" t="str">
        <f t="shared" si="176"/>
        <v/>
      </c>
      <c r="BQ967" s="29"/>
      <c r="BS967" s="5" t="str">
        <f t="shared" si="172"/>
        <v/>
      </c>
      <c r="BU967" s="5"/>
      <c r="BV967" s="5" t="str">
        <f t="shared" si="177"/>
        <v/>
      </c>
      <c r="BW967" s="5" t="str">
        <f>IF(I967="","",IFERROR(IF(VLOOKUP(I967,I$2:I966,1,0)=0,"",""),I967))</f>
        <v/>
      </c>
      <c r="BX967" s="25" t="str">
        <f>IF(BW967="","",(IFERROR(VLOOKUP(MID(BW967,1,1),$CO$2:CS$28,3,0),0)+IFERROR(VLOOKUP(MID(BW967,2,1),CO$2:CS$28,4,0),0)+IFERROR(VLOOKUP(MID(BW967,3,1),CO$2:CS$28,5,0),0)+(ROW(BW967)/1000000000000)))</f>
        <v/>
      </c>
      <c r="BY967" s="5"/>
      <c r="BZ967" s="5">
        <v>966</v>
      </c>
      <c r="CA967" s="5" t="str">
        <f>IFERROR(VLOOKUP(BZ967,BV$2:BW2043,2,0),"")</f>
        <v/>
      </c>
      <c r="CB967" s="5"/>
      <c r="CD967" s="5"/>
      <c r="CU967" s="5" t="e">
        <f>IF(REPORTE!AH$2="si",IF(F967=VALUE(REPORTE!C$11),IF(SUM(CU968:CU$1993),CONCATENATE(INT(B967),", "),INT(B967)),""),IF(F967=VALUE(REPORTE!C$10),IF(SUM(CU968:CU$1993),CONCATENATE(INT(B967),", "),INT(B967)),""))</f>
        <v>#VALUE!</v>
      </c>
      <c r="CY967" s="5"/>
      <c r="CZ967" s="5"/>
      <c r="DA967" s="5"/>
      <c r="DB967" s="5"/>
    </row>
    <row r="968" spans="1:106" x14ac:dyDescent="0.25">
      <c r="A968" s="4"/>
      <c r="B968" s="3"/>
      <c r="L968" s="4" t="str">
        <f>IFERROR(IF(VLOOKUP(I968,I$2:L967,4,0)=0,"",VLOOKUP(I968,I$2:L967,4,0)),"")</f>
        <v/>
      </c>
      <c r="M968" s="4" t="str">
        <f>IFERROR(IF(VLOOKUP(I968,I$2:M967,5,0)=0,"",VLOOKUP(I968,I$2:M967,5,0)),"")</f>
        <v/>
      </c>
      <c r="S968"/>
      <c r="AG968" s="3"/>
      <c r="AL968" s="2" t="str">
        <f>IFERROR(IF(INDEX(AL$1:AL967,MATCH(I968,I$1:I967,0),1)=0,"",INDEX(AL$1:AL967,MATCH(I968,I$1:I967,0),1)),"")</f>
        <v/>
      </c>
      <c r="AM968" s="2" t="str">
        <f>IFERROR(IF(INDEX(AM$1:AM967,MATCH(I968,I$1:I967,0),1)=0,"",INDEX(AM$1:AM967,MATCH(I968,I$1:I967,0),1)),"")</f>
        <v/>
      </c>
      <c r="AN968" s="2" t="str">
        <f>IFERROR(IF(INDEX(AN$1:AN967,MATCH(I968,I$1:I967,0),1)=0,"",INDEX(AN$1:AN967,MATCH(I968,I$1:I967,0),1)),"")</f>
        <v/>
      </c>
      <c r="BB968" s="4"/>
      <c r="BG968" s="5"/>
      <c r="BI968" s="4"/>
      <c r="BK968" s="5"/>
      <c r="BL968" s="5"/>
      <c r="BM968" s="5" t="str">
        <f>IF(B968="","",IF(BH968="",1+(MAX(BM$2:BM967)),""))</f>
        <v/>
      </c>
      <c r="BN968" s="5" t="str">
        <f t="shared" si="174"/>
        <v/>
      </c>
      <c r="BO968" s="5" t="str">
        <f t="shared" si="175"/>
        <v/>
      </c>
      <c r="BP968" s="15" t="str">
        <f t="shared" si="176"/>
        <v/>
      </c>
      <c r="BQ968" s="29"/>
      <c r="BS968" s="5" t="str">
        <f t="shared" si="172"/>
        <v/>
      </c>
      <c r="BU968" s="5"/>
      <c r="BV968" s="5" t="str">
        <f t="shared" si="177"/>
        <v/>
      </c>
      <c r="BW968" s="5" t="str">
        <f>IF(I968="","",IFERROR(IF(VLOOKUP(I968,I$2:I967,1,0)=0,"",""),I968))</f>
        <v/>
      </c>
      <c r="BX968" s="25" t="str">
        <f>IF(BW968="","",(IFERROR(VLOOKUP(MID(BW968,1,1),$CO$2:CS$28,3,0),0)+IFERROR(VLOOKUP(MID(BW968,2,1),CO$2:CS$28,4,0),0)+IFERROR(VLOOKUP(MID(BW968,3,1),CO$2:CS$28,5,0),0)+(ROW(BW968)/1000000000000)))</f>
        <v/>
      </c>
      <c r="BY968" s="5"/>
      <c r="BZ968" s="5">
        <v>967</v>
      </c>
      <c r="CA968" s="5" t="str">
        <f>IFERROR(VLOOKUP(BZ968,BV$2:BW2044,2,0),"")</f>
        <v/>
      </c>
      <c r="CB968" s="5"/>
      <c r="CD968" s="5"/>
      <c r="CU968" s="5" t="e">
        <f>IF(REPORTE!AH$2="si",IF(F968=VALUE(REPORTE!C$11),IF(SUM(CU969:CU$1993),CONCATENATE(INT(B968),", "),INT(B968)),""),IF(F968=VALUE(REPORTE!C$10),IF(SUM(CU969:CU$1993),CONCATENATE(INT(B968),", "),INT(B968)),""))</f>
        <v>#VALUE!</v>
      </c>
      <c r="CV968" s="5" t="e">
        <f>CONCATENATE(CU968,CU969,CU970,CU971,CU972,CU973,CU974,CU975,CU976,CU977,CU978,CU979,CU980,CU981,CU982,CU983,CU984,CU985,CU986,CU987,CU988,CU989,CU990,CU991,CU992,CU993,CU994,CU995,CU996,CU997,CU998,CU999,CU1000,CU1001,CU1002,CU1003,CU1004,CU1005,CU1006,CU1007,CU1008,CU1009)</f>
        <v>#VALUE!</v>
      </c>
      <c r="CY968" s="5"/>
      <c r="CZ968" s="5"/>
      <c r="DA968" s="5"/>
      <c r="DB968" s="5"/>
    </row>
    <row r="969" spans="1:106" x14ac:dyDescent="0.25">
      <c r="A969" s="4"/>
      <c r="B969" s="3"/>
      <c r="L969" s="4" t="str">
        <f>IFERROR(IF(VLOOKUP(I969,I$2:L968,4,0)=0,"",VLOOKUP(I969,I$2:L968,4,0)),"")</f>
        <v/>
      </c>
      <c r="M969" s="4" t="str">
        <f>IFERROR(IF(VLOOKUP(I969,I$2:M968,5,0)=0,"",VLOOKUP(I969,I$2:M968,5,0)),"")</f>
        <v/>
      </c>
      <c r="S969"/>
      <c r="AG969" s="3"/>
      <c r="AL969" s="2" t="str">
        <f>IFERROR(IF(INDEX(AL$1:AL968,MATCH(I969,I$1:I968,0),1)=0,"",INDEX(AL$1:AL968,MATCH(I969,I$1:I968,0),1)),"")</f>
        <v/>
      </c>
      <c r="AM969" s="2" t="str">
        <f>IFERROR(IF(INDEX(AM$1:AM968,MATCH(I969,I$1:I968,0),1)=0,"",INDEX(AM$1:AM968,MATCH(I969,I$1:I968,0),1)),"")</f>
        <v/>
      </c>
      <c r="AN969" s="2" t="str">
        <f>IFERROR(IF(INDEX(AN$1:AN968,MATCH(I969,I$1:I968,0),1)=0,"",INDEX(AN$1:AN968,MATCH(I969,I$1:I968,0),1)),"")</f>
        <v/>
      </c>
      <c r="BB969" s="4"/>
      <c r="BG969" s="5"/>
      <c r="BI969" s="4"/>
      <c r="BK969" s="5"/>
      <c r="BL969" s="5"/>
      <c r="BM969" s="5" t="str">
        <f>IF(B969="","",IF(BH969="",1+(MAX(BM$2:BM968)),""))</f>
        <v/>
      </c>
      <c r="BN969" s="5" t="str">
        <f t="shared" si="174"/>
        <v/>
      </c>
      <c r="BO969" s="5" t="str">
        <f t="shared" si="175"/>
        <v/>
      </c>
      <c r="BP969" s="15" t="str">
        <f t="shared" si="176"/>
        <v/>
      </c>
      <c r="BQ969" s="29"/>
      <c r="BS969" s="5" t="str">
        <f t="shared" si="172"/>
        <v/>
      </c>
      <c r="BU969" s="5"/>
      <c r="BV969" s="5" t="str">
        <f t="shared" si="177"/>
        <v/>
      </c>
      <c r="BW969" s="5" t="str">
        <f>IF(I969="","",IFERROR(IF(VLOOKUP(I969,I$2:I968,1,0)=0,"",""),I969))</f>
        <v/>
      </c>
      <c r="BX969" s="25" t="str">
        <f>IF(BW969="","",(IFERROR(VLOOKUP(MID(BW969,1,1),$CO$2:CS$28,3,0),0)+IFERROR(VLOOKUP(MID(BW969,2,1),CO$2:CS$28,4,0),0)+IFERROR(VLOOKUP(MID(BW969,3,1),CO$2:CS$28,5,0),0)+(ROW(BW969)/1000000000000)))</f>
        <v/>
      </c>
      <c r="BY969" s="5"/>
      <c r="BZ969" s="5">
        <v>968</v>
      </c>
      <c r="CA969" s="5" t="str">
        <f>IFERROR(VLOOKUP(BZ969,BV$2:BW2045,2,0),"")</f>
        <v/>
      </c>
      <c r="CB969" s="5"/>
      <c r="CD969" s="5"/>
      <c r="CU969" s="5" t="e">
        <f>IF(REPORTE!AH$2="si",IF(F969=VALUE(REPORTE!C$11),IF(SUM(CU970:CU$1993),CONCATENATE(INT(B969),", "),INT(B969)),""),IF(F969=VALUE(REPORTE!C$10),IF(SUM(CU970:CU$1993),CONCATENATE(INT(B969),", "),INT(B969)),""))</f>
        <v>#VALUE!</v>
      </c>
      <c r="CY969" s="5"/>
      <c r="CZ969" s="5"/>
      <c r="DA969" s="5"/>
      <c r="DB969" s="5"/>
    </row>
    <row r="970" spans="1:106" x14ac:dyDescent="0.25">
      <c r="A970" s="4"/>
      <c r="B970" s="3"/>
      <c r="L970" s="4" t="str">
        <f>IFERROR(IF(VLOOKUP(I970,I$2:L969,4,0)=0,"",VLOOKUP(I970,I$2:L969,4,0)),"")</f>
        <v/>
      </c>
      <c r="M970" s="4" t="str">
        <f>IFERROR(IF(VLOOKUP(I970,I$2:M969,5,0)=0,"",VLOOKUP(I970,I$2:M969,5,0)),"")</f>
        <v/>
      </c>
      <c r="S970"/>
      <c r="AG970" s="3"/>
      <c r="AL970" s="2" t="str">
        <f>IFERROR(IF(INDEX(AL$1:AL969,MATCH(I970,I$1:I969,0),1)=0,"",INDEX(AL$1:AL969,MATCH(I970,I$1:I969,0),1)),"")</f>
        <v/>
      </c>
      <c r="AM970" s="2" t="str">
        <f>IFERROR(IF(INDEX(AM$1:AM969,MATCH(I970,I$1:I969,0),1)=0,"",INDEX(AM$1:AM969,MATCH(I970,I$1:I969,0),1)),"")</f>
        <v/>
      </c>
      <c r="AN970" s="2" t="str">
        <f>IFERROR(IF(INDEX(AN$1:AN969,MATCH(I970,I$1:I969,0),1)=0,"",INDEX(AN$1:AN969,MATCH(I970,I$1:I969,0),1)),"")</f>
        <v/>
      </c>
      <c r="BB970" s="4"/>
      <c r="BG970" s="5"/>
      <c r="BI970" s="4"/>
      <c r="BK970" s="5"/>
      <c r="BL970" s="5"/>
      <c r="BM970" s="5" t="str">
        <f>IF(B970="","",IF(BH970="",1+(MAX(BM$2:BM969)),""))</f>
        <v/>
      </c>
      <c r="BN970" s="5" t="str">
        <f t="shared" si="174"/>
        <v/>
      </c>
      <c r="BO970" s="5" t="str">
        <f t="shared" si="175"/>
        <v/>
      </c>
      <c r="BP970" s="15" t="str">
        <f t="shared" si="176"/>
        <v/>
      </c>
      <c r="BQ970" s="29"/>
      <c r="BS970" s="5" t="str">
        <f t="shared" si="172"/>
        <v/>
      </c>
      <c r="BU970" s="5"/>
      <c r="BV970" s="5" t="str">
        <f t="shared" si="177"/>
        <v/>
      </c>
      <c r="BW970" s="5" t="str">
        <f>IF(I970="","",IFERROR(IF(VLOOKUP(I970,I$2:I969,1,0)=0,"",""),I970))</f>
        <v/>
      </c>
      <c r="BX970" s="25" t="str">
        <f>IF(BW970="","",(IFERROR(VLOOKUP(MID(BW970,1,1),$CO$2:CS$28,3,0),0)+IFERROR(VLOOKUP(MID(BW970,2,1),CO$2:CS$28,4,0),0)+IFERROR(VLOOKUP(MID(BW970,3,1),CO$2:CS$28,5,0),0)+(ROW(BW970)/1000000000000)))</f>
        <v/>
      </c>
      <c r="BY970" s="5"/>
      <c r="BZ970" s="5">
        <v>969</v>
      </c>
      <c r="CA970" s="5" t="str">
        <f>IFERROR(VLOOKUP(BZ970,BV$2:BW2046,2,0),"")</f>
        <v/>
      </c>
      <c r="CB970" s="5"/>
      <c r="CD970" s="5"/>
      <c r="CU970" s="5" t="e">
        <f>IF(REPORTE!AH$2="si",IF(F970=VALUE(REPORTE!C$11),IF(SUM(CU971:CU$1993),CONCATENATE(INT(B970),", "),INT(B970)),""),IF(F970=VALUE(REPORTE!C$10),IF(SUM(CU971:CU$1993),CONCATENATE(INT(B970),", "),INT(B970)),""))</f>
        <v>#VALUE!</v>
      </c>
      <c r="CY970" s="5"/>
      <c r="CZ970" s="5"/>
      <c r="DA970" s="5"/>
      <c r="DB970" s="5"/>
    </row>
    <row r="971" spans="1:106" x14ac:dyDescent="0.25">
      <c r="A971" s="4"/>
      <c r="B971" s="3"/>
      <c r="L971" s="4" t="str">
        <f>IFERROR(IF(VLOOKUP(I971,I$2:L970,4,0)=0,"",VLOOKUP(I971,I$2:L970,4,0)),"")</f>
        <v/>
      </c>
      <c r="M971" s="4" t="str">
        <f>IFERROR(IF(VLOOKUP(I971,I$2:M970,5,0)=0,"",VLOOKUP(I971,I$2:M970,5,0)),"")</f>
        <v/>
      </c>
      <c r="S971"/>
      <c r="AG971" s="3"/>
      <c r="AL971" s="2" t="str">
        <f>IFERROR(IF(INDEX(AL$1:AL970,MATCH(I971,I$1:I970,0),1)=0,"",INDEX(AL$1:AL970,MATCH(I971,I$1:I970,0),1)),"")</f>
        <v/>
      </c>
      <c r="AM971" s="2" t="str">
        <f>IFERROR(IF(INDEX(AM$1:AM970,MATCH(I971,I$1:I970,0),1)=0,"",INDEX(AM$1:AM970,MATCH(I971,I$1:I970,0),1)),"")</f>
        <v/>
      </c>
      <c r="AN971" s="2" t="str">
        <f>IFERROR(IF(INDEX(AN$1:AN970,MATCH(I971,I$1:I970,0),1)=0,"",INDEX(AN$1:AN970,MATCH(I971,I$1:I970,0),1)),"")</f>
        <v/>
      </c>
      <c r="BB971" s="4"/>
      <c r="BG971" s="5"/>
      <c r="BI971" s="4"/>
      <c r="BK971" s="5"/>
      <c r="BL971" s="5"/>
      <c r="BM971" s="5" t="str">
        <f>IF(B971="","",IF(BH971="",1+(MAX(BM$2:BM970)),""))</f>
        <v/>
      </c>
      <c r="BN971" s="5" t="str">
        <f t="shared" si="174"/>
        <v/>
      </c>
      <c r="BO971" s="5" t="str">
        <f t="shared" si="175"/>
        <v/>
      </c>
      <c r="BP971" s="15" t="str">
        <f t="shared" si="176"/>
        <v/>
      </c>
      <c r="BQ971" s="29"/>
      <c r="BS971" s="5" t="str">
        <f t="shared" si="172"/>
        <v/>
      </c>
      <c r="BU971" s="5"/>
      <c r="BV971" s="5" t="str">
        <f t="shared" si="177"/>
        <v/>
      </c>
      <c r="BW971" s="5" t="str">
        <f>IF(I971="","",IFERROR(IF(VLOOKUP(I971,I$2:I970,1,0)=0,"",""),I971))</f>
        <v/>
      </c>
      <c r="BX971" s="25" t="str">
        <f>IF(BW971="","",(IFERROR(VLOOKUP(MID(BW971,1,1),$CO$2:CS$28,3,0),0)+IFERROR(VLOOKUP(MID(BW971,2,1),CO$2:CS$28,4,0),0)+IFERROR(VLOOKUP(MID(BW971,3,1),CO$2:CS$28,5,0),0)+(ROW(BW971)/1000000000000)))</f>
        <v/>
      </c>
      <c r="BY971" s="5"/>
      <c r="BZ971" s="5">
        <v>970</v>
      </c>
      <c r="CA971" s="5" t="str">
        <f>IFERROR(VLOOKUP(BZ971,BV$2:BW2047,2,0),"")</f>
        <v/>
      </c>
      <c r="CB971" s="5"/>
      <c r="CD971" s="5"/>
      <c r="CU971" s="5" t="e">
        <f>IF(REPORTE!AH$2="si",IF(F971=VALUE(REPORTE!C$11),IF(SUM(CU972:CU$1993),CONCATENATE(INT(B971),", "),INT(B971)),""),IF(F971=VALUE(REPORTE!C$10),IF(SUM(CU972:CU$1993),CONCATENATE(INT(B971),", "),INT(B971)),""))</f>
        <v>#VALUE!</v>
      </c>
      <c r="CY971" s="5"/>
      <c r="CZ971" s="5"/>
      <c r="DA971" s="5"/>
      <c r="DB971" s="5"/>
    </row>
    <row r="972" spans="1:106" x14ac:dyDescent="0.25">
      <c r="A972" s="4"/>
      <c r="B972" s="3"/>
      <c r="L972" s="4" t="str">
        <f>IFERROR(IF(VLOOKUP(I972,I$2:L971,4,0)=0,"",VLOOKUP(I972,I$2:L971,4,0)),"")</f>
        <v/>
      </c>
      <c r="M972" s="4" t="str">
        <f>IFERROR(IF(VLOOKUP(I972,I$2:M971,5,0)=0,"",VLOOKUP(I972,I$2:M971,5,0)),"")</f>
        <v/>
      </c>
      <c r="S972"/>
      <c r="AG972" s="3"/>
      <c r="AL972" s="2" t="str">
        <f>IFERROR(IF(INDEX(AL$1:AL971,MATCH(I972,I$1:I971,0),1)=0,"",INDEX(AL$1:AL971,MATCH(I972,I$1:I971,0),1)),"")</f>
        <v/>
      </c>
      <c r="AM972" s="2" t="str">
        <f>IFERROR(IF(INDEX(AM$1:AM971,MATCH(I972,I$1:I971,0),1)=0,"",INDEX(AM$1:AM971,MATCH(I972,I$1:I971,0),1)),"")</f>
        <v/>
      </c>
      <c r="AN972" s="2" t="str">
        <f>IFERROR(IF(INDEX(AN$1:AN971,MATCH(I972,I$1:I971,0),1)=0,"",INDEX(AN$1:AN971,MATCH(I972,I$1:I971,0),1)),"")</f>
        <v/>
      </c>
      <c r="BB972" s="4"/>
      <c r="BG972" s="5"/>
      <c r="BI972" s="4"/>
      <c r="BK972" s="5"/>
      <c r="BL972" s="5"/>
      <c r="BM972" s="5" t="str">
        <f>IF(B972="","",IF(BH972="",1+(MAX(BM$2:BM971)),""))</f>
        <v/>
      </c>
      <c r="BN972" s="5" t="str">
        <f t="shared" si="174"/>
        <v/>
      </c>
      <c r="BO972" s="5" t="str">
        <f t="shared" si="175"/>
        <v/>
      </c>
      <c r="BP972" s="15" t="str">
        <f t="shared" si="176"/>
        <v/>
      </c>
      <c r="BQ972" s="29"/>
      <c r="BS972" s="5" t="str">
        <f t="shared" si="172"/>
        <v/>
      </c>
      <c r="BU972" s="5"/>
      <c r="BV972" s="5" t="str">
        <f t="shared" si="177"/>
        <v/>
      </c>
      <c r="BW972" s="5" t="str">
        <f>IF(I972="","",IFERROR(IF(VLOOKUP(I972,I$2:I971,1,0)=0,"",""),I972))</f>
        <v/>
      </c>
      <c r="BX972" s="25" t="str">
        <f>IF(BW972="","",(IFERROR(VLOOKUP(MID(BW972,1,1),$CO$2:CS$28,3,0),0)+IFERROR(VLOOKUP(MID(BW972,2,1),CO$2:CS$28,4,0),0)+IFERROR(VLOOKUP(MID(BW972,3,1),CO$2:CS$28,5,0),0)+(ROW(BW972)/1000000000000)))</f>
        <v/>
      </c>
      <c r="BY972" s="5"/>
      <c r="BZ972" s="5">
        <v>971</v>
      </c>
      <c r="CA972" s="5" t="str">
        <f>IFERROR(VLOOKUP(BZ972,BV$2:BW2048,2,0),"")</f>
        <v/>
      </c>
      <c r="CB972" s="5"/>
      <c r="CD972" s="5"/>
      <c r="CU972" s="5" t="e">
        <f>IF(REPORTE!AH$2="si",IF(F972=VALUE(REPORTE!C$11),IF(SUM(CU973:CU$1993),CONCATENATE(INT(B972),", "),INT(B972)),""),IF(F972=VALUE(REPORTE!C$10),IF(SUM(CU973:CU$1993),CONCATENATE(INT(B972),", "),INT(B972)),""))</f>
        <v>#VALUE!</v>
      </c>
      <c r="CY972" s="5"/>
      <c r="CZ972" s="5"/>
      <c r="DA972" s="5"/>
      <c r="DB972" s="5"/>
    </row>
    <row r="973" spans="1:106" x14ac:dyDescent="0.25">
      <c r="A973" s="4"/>
      <c r="B973" s="3"/>
      <c r="L973" s="4" t="str">
        <f>IFERROR(IF(VLOOKUP(I973,I$2:L972,4,0)=0,"",VLOOKUP(I973,I$2:L972,4,0)),"")</f>
        <v/>
      </c>
      <c r="M973" s="4" t="str">
        <f>IFERROR(IF(VLOOKUP(I973,I$2:M972,5,0)=0,"",VLOOKUP(I973,I$2:M972,5,0)),"")</f>
        <v/>
      </c>
      <c r="S973"/>
      <c r="AG973" s="3"/>
      <c r="AL973" s="2" t="str">
        <f>IFERROR(IF(INDEX(AL$1:AL972,MATCH(I973,I$1:I972,0),1)=0,"",INDEX(AL$1:AL972,MATCH(I973,I$1:I972,0),1)),"")</f>
        <v/>
      </c>
      <c r="AM973" s="2" t="str">
        <f>IFERROR(IF(INDEX(AM$1:AM972,MATCH(I973,I$1:I972,0),1)=0,"",INDEX(AM$1:AM972,MATCH(I973,I$1:I972,0),1)),"")</f>
        <v/>
      </c>
      <c r="AN973" s="2" t="str">
        <f>IFERROR(IF(INDEX(AN$1:AN972,MATCH(I973,I$1:I972,0),1)=0,"",INDEX(AN$1:AN972,MATCH(I973,I$1:I972,0),1)),"")</f>
        <v/>
      </c>
      <c r="BB973" s="4"/>
      <c r="BG973" s="5"/>
      <c r="BI973" s="4"/>
      <c r="BK973" s="5"/>
      <c r="BL973" s="5"/>
      <c r="BM973" s="5" t="str">
        <f>IF(B973="","",IF(BH973="",1+(MAX(BM$2:BM972)),""))</f>
        <v/>
      </c>
      <c r="BN973" s="5" t="str">
        <f t="shared" si="174"/>
        <v/>
      </c>
      <c r="BO973" s="5" t="str">
        <f t="shared" si="175"/>
        <v/>
      </c>
      <c r="BP973" s="15" t="str">
        <f t="shared" si="176"/>
        <v/>
      </c>
      <c r="BQ973" s="29"/>
      <c r="BS973" s="5" t="str">
        <f t="shared" si="172"/>
        <v/>
      </c>
      <c r="BU973" s="5"/>
      <c r="BV973" s="5" t="str">
        <f t="shared" si="177"/>
        <v/>
      </c>
      <c r="BW973" s="5" t="str">
        <f>IF(I973="","",IFERROR(IF(VLOOKUP(I973,I$2:I972,1,0)=0,"",""),I973))</f>
        <v/>
      </c>
      <c r="BX973" s="25" t="str">
        <f>IF(BW973="","",(IFERROR(VLOOKUP(MID(BW973,1,1),$CO$2:CS$28,3,0),0)+IFERROR(VLOOKUP(MID(BW973,2,1),CO$2:CS$28,4,0),0)+IFERROR(VLOOKUP(MID(BW973,3,1),CO$2:CS$28,5,0),0)+(ROW(BW973)/1000000000000)))</f>
        <v/>
      </c>
      <c r="BY973" s="5"/>
      <c r="BZ973" s="5">
        <v>972</v>
      </c>
      <c r="CA973" s="5" t="str">
        <f>IFERROR(VLOOKUP(BZ973,BV$2:BW2049,2,0),"")</f>
        <v/>
      </c>
      <c r="CB973" s="5"/>
      <c r="CD973" s="5"/>
      <c r="CU973" s="5" t="e">
        <f>IF(REPORTE!AH$2="si",IF(F973=VALUE(REPORTE!C$11),IF(SUM(CU974:CU$1993),CONCATENATE(INT(B973),", "),INT(B973)),""),IF(F973=VALUE(REPORTE!C$10),IF(SUM(CU974:CU$1993),CONCATENATE(INT(B973),", "),INT(B973)),""))</f>
        <v>#VALUE!</v>
      </c>
      <c r="CY973" s="5"/>
      <c r="CZ973" s="5"/>
      <c r="DA973" s="5"/>
      <c r="DB973" s="5"/>
    </row>
    <row r="974" spans="1:106" x14ac:dyDescent="0.25">
      <c r="A974" s="4"/>
      <c r="B974" s="3"/>
      <c r="L974" s="4" t="str">
        <f>IFERROR(IF(VLOOKUP(I974,I$2:L973,4,0)=0,"",VLOOKUP(I974,I$2:L973,4,0)),"")</f>
        <v/>
      </c>
      <c r="M974" s="4" t="str">
        <f>IFERROR(IF(VLOOKUP(I974,I$2:M973,5,0)=0,"",VLOOKUP(I974,I$2:M973,5,0)),"")</f>
        <v/>
      </c>
      <c r="S974"/>
      <c r="AG974" s="3"/>
      <c r="AL974" s="2" t="str">
        <f>IFERROR(IF(INDEX(AL$1:AL973,MATCH(I974,I$1:I973,0),1)=0,"",INDEX(AL$1:AL973,MATCH(I974,I$1:I973,0),1)),"")</f>
        <v/>
      </c>
      <c r="AM974" s="2" t="str">
        <f>IFERROR(IF(INDEX(AM$1:AM973,MATCH(I974,I$1:I973,0),1)=0,"",INDEX(AM$1:AM973,MATCH(I974,I$1:I973,0),1)),"")</f>
        <v/>
      </c>
      <c r="AN974" s="2" t="str">
        <f>IFERROR(IF(INDEX(AN$1:AN973,MATCH(I974,I$1:I973,0),1)=0,"",INDEX(AN$1:AN973,MATCH(I974,I$1:I973,0),1)),"")</f>
        <v/>
      </c>
      <c r="BB974" s="4"/>
      <c r="BG974" s="5"/>
      <c r="BI974" s="4"/>
      <c r="BK974" s="5"/>
      <c r="BL974" s="5"/>
      <c r="BM974" s="5" t="str">
        <f>IF(B974="","",IF(BH974="",1+(MAX(BM$2:BM973)),""))</f>
        <v/>
      </c>
      <c r="BN974" s="5" t="str">
        <f t="shared" si="174"/>
        <v/>
      </c>
      <c r="BO974" s="5" t="str">
        <f t="shared" si="175"/>
        <v/>
      </c>
      <c r="BP974" s="15" t="str">
        <f t="shared" si="176"/>
        <v/>
      </c>
      <c r="BQ974" s="29"/>
      <c r="BS974" s="5" t="str">
        <f t="shared" si="172"/>
        <v/>
      </c>
      <c r="BU974" s="5"/>
      <c r="BV974" s="5" t="str">
        <f t="shared" si="177"/>
        <v/>
      </c>
      <c r="BW974" s="5" t="str">
        <f>IF(I974="","",IFERROR(IF(VLOOKUP(I974,I$2:I973,1,0)=0,"",""),I974))</f>
        <v/>
      </c>
      <c r="BX974" s="25" t="str">
        <f>IF(BW974="","",(IFERROR(VLOOKUP(MID(BW974,1,1),$CO$2:CS$28,3,0),0)+IFERROR(VLOOKUP(MID(BW974,2,1),CO$2:CS$28,4,0),0)+IFERROR(VLOOKUP(MID(BW974,3,1),CO$2:CS$28,5,0),0)+(ROW(BW974)/1000000000000)))</f>
        <v/>
      </c>
      <c r="BY974" s="5"/>
      <c r="BZ974" s="5">
        <v>973</v>
      </c>
      <c r="CA974" s="5" t="str">
        <f>IFERROR(VLOOKUP(BZ974,BV$2:BW2050,2,0),"")</f>
        <v/>
      </c>
      <c r="CB974" s="5"/>
      <c r="CD974" s="5"/>
      <c r="CU974" s="5" t="e">
        <f>IF(REPORTE!AH$2="si",IF(F974=VALUE(REPORTE!C$11),IF(SUM(CU975:CU$1993),CONCATENATE(INT(B974),", "),INT(B974)),""),IF(F974=VALUE(REPORTE!C$10),IF(SUM(CU975:CU$1993),CONCATENATE(INT(B974),", "),INT(B974)),""))</f>
        <v>#VALUE!</v>
      </c>
      <c r="CY974" s="5"/>
      <c r="CZ974" s="5"/>
      <c r="DA974" s="5"/>
      <c r="DB974" s="5"/>
    </row>
    <row r="975" spans="1:106" x14ac:dyDescent="0.25">
      <c r="A975" s="4"/>
      <c r="B975" s="3"/>
      <c r="L975" s="4" t="str">
        <f>IFERROR(IF(VLOOKUP(I975,I$2:L974,4,0)=0,"",VLOOKUP(I975,I$2:L974,4,0)),"")</f>
        <v/>
      </c>
      <c r="M975" s="4" t="str">
        <f>IFERROR(IF(VLOOKUP(I975,I$2:M974,5,0)=0,"",VLOOKUP(I975,I$2:M974,5,0)),"")</f>
        <v/>
      </c>
      <c r="S975"/>
      <c r="AG975" s="3"/>
      <c r="AL975" s="2" t="str">
        <f>IFERROR(IF(INDEX(AL$1:AL974,MATCH(I975,I$1:I974,0),1)=0,"",INDEX(AL$1:AL974,MATCH(I975,I$1:I974,0),1)),"")</f>
        <v/>
      </c>
      <c r="AM975" s="2" t="str">
        <f>IFERROR(IF(INDEX(AM$1:AM974,MATCH(I975,I$1:I974,0),1)=0,"",INDEX(AM$1:AM974,MATCH(I975,I$1:I974,0),1)),"")</f>
        <v/>
      </c>
      <c r="AN975" s="2" t="str">
        <f>IFERROR(IF(INDEX(AN$1:AN974,MATCH(I975,I$1:I974,0),1)=0,"",INDEX(AN$1:AN974,MATCH(I975,I$1:I974,0),1)),"")</f>
        <v/>
      </c>
      <c r="BB975" s="4"/>
      <c r="BG975" s="5"/>
      <c r="BI975" s="4"/>
      <c r="BK975" s="5"/>
      <c r="BL975" s="5"/>
      <c r="BM975" s="5" t="str">
        <f>IF(B975="","",IF(BH975="",1+(MAX(BM$2:BM974)),""))</f>
        <v/>
      </c>
      <c r="BN975" s="5" t="str">
        <f t="shared" si="174"/>
        <v/>
      </c>
      <c r="BO975" s="5" t="str">
        <f t="shared" si="175"/>
        <v/>
      </c>
      <c r="BP975" s="15" t="str">
        <f t="shared" si="176"/>
        <v/>
      </c>
      <c r="BQ975" s="29"/>
      <c r="BS975" s="5" t="str">
        <f t="shared" si="172"/>
        <v/>
      </c>
      <c r="BU975" s="5"/>
      <c r="BV975" s="5" t="str">
        <f t="shared" si="177"/>
        <v/>
      </c>
      <c r="BW975" s="5" t="str">
        <f>IF(I975="","",IFERROR(IF(VLOOKUP(I975,I$2:I974,1,0)=0,"",""),I975))</f>
        <v/>
      </c>
      <c r="BX975" s="25" t="str">
        <f>IF(BW975="","",(IFERROR(VLOOKUP(MID(BW975,1,1),$CO$2:CS$28,3,0),0)+IFERROR(VLOOKUP(MID(BW975,2,1),CO$2:CS$28,4,0),0)+IFERROR(VLOOKUP(MID(BW975,3,1),CO$2:CS$28,5,0),0)+(ROW(BW975)/1000000000000)))</f>
        <v/>
      </c>
      <c r="BY975" s="5"/>
      <c r="BZ975" s="5">
        <v>974</v>
      </c>
      <c r="CA975" s="5" t="str">
        <f>IFERROR(VLOOKUP(BZ975,BV$2:BW2051,2,0),"")</f>
        <v/>
      </c>
      <c r="CB975" s="5"/>
      <c r="CD975" s="5"/>
      <c r="CU975" s="5" t="e">
        <f>IF(REPORTE!AH$2="si",IF(F975=VALUE(REPORTE!C$11),IF(SUM(CU976:CU$1993),CONCATENATE(INT(B975),", "),INT(B975)),""),IF(F975=VALUE(REPORTE!C$10),IF(SUM(CU976:CU$1993),CONCATENATE(INT(B975),", "),INT(B975)),""))</f>
        <v>#VALUE!</v>
      </c>
      <c r="CY975" s="5"/>
      <c r="CZ975" s="5"/>
      <c r="DA975" s="5"/>
      <c r="DB975" s="5"/>
    </row>
    <row r="976" spans="1:106" x14ac:dyDescent="0.25">
      <c r="A976" s="4"/>
      <c r="B976" s="3"/>
      <c r="L976" s="4" t="str">
        <f>IFERROR(IF(VLOOKUP(I976,I$2:L975,4,0)=0,"",VLOOKUP(I976,I$2:L975,4,0)),"")</f>
        <v/>
      </c>
      <c r="M976" s="4" t="str">
        <f>IFERROR(IF(VLOOKUP(I976,I$2:M975,5,0)=0,"",VLOOKUP(I976,I$2:M975,5,0)),"")</f>
        <v/>
      </c>
      <c r="S976"/>
      <c r="AG976" s="3"/>
      <c r="AL976" s="2" t="str">
        <f>IFERROR(IF(INDEX(AL$1:AL975,MATCH(I976,I$1:I975,0),1)=0,"",INDEX(AL$1:AL975,MATCH(I976,I$1:I975,0),1)),"")</f>
        <v/>
      </c>
      <c r="AM976" s="2" t="str">
        <f>IFERROR(IF(INDEX(AM$1:AM975,MATCH(I976,I$1:I975,0),1)=0,"",INDEX(AM$1:AM975,MATCH(I976,I$1:I975,0),1)),"")</f>
        <v/>
      </c>
      <c r="AN976" s="2" t="str">
        <f>IFERROR(IF(INDEX(AN$1:AN975,MATCH(I976,I$1:I975,0),1)=0,"",INDEX(AN$1:AN975,MATCH(I976,I$1:I975,0),1)),"")</f>
        <v/>
      </c>
      <c r="BB976" s="4"/>
      <c r="BG976" s="5"/>
      <c r="BI976" s="4"/>
      <c r="BK976" s="5"/>
      <c r="BL976" s="5"/>
      <c r="BM976" s="5" t="str">
        <f>IF(B976="","",IF(BH976="",1+(MAX(BM$2:BM975)),""))</f>
        <v/>
      </c>
      <c r="BN976" s="5" t="str">
        <f t="shared" si="174"/>
        <v/>
      </c>
      <c r="BO976" s="5" t="str">
        <f t="shared" si="175"/>
        <v/>
      </c>
      <c r="BP976" s="15" t="str">
        <f t="shared" si="176"/>
        <v/>
      </c>
      <c r="BQ976" s="29"/>
      <c r="BS976" s="5" t="str">
        <f t="shared" si="172"/>
        <v/>
      </c>
      <c r="BU976" s="5"/>
      <c r="BV976" s="5" t="str">
        <f t="shared" si="177"/>
        <v/>
      </c>
      <c r="BW976" s="5" t="str">
        <f>IF(I976="","",IFERROR(IF(VLOOKUP(I976,I$2:I975,1,0)=0,"",""),I976))</f>
        <v/>
      </c>
      <c r="BX976" s="25" t="str">
        <f>IF(BW976="","",(IFERROR(VLOOKUP(MID(BW976,1,1),$CO$2:CS$28,3,0),0)+IFERROR(VLOOKUP(MID(BW976,2,1),CO$2:CS$28,4,0),0)+IFERROR(VLOOKUP(MID(BW976,3,1),CO$2:CS$28,5,0),0)+(ROW(BW976)/1000000000000)))</f>
        <v/>
      </c>
      <c r="BY976" s="5"/>
      <c r="BZ976" s="5">
        <v>975</v>
      </c>
      <c r="CA976" s="5" t="str">
        <f>IFERROR(VLOOKUP(BZ976,BV$2:BW2052,2,0),"")</f>
        <v/>
      </c>
      <c r="CB976" s="5"/>
      <c r="CD976" s="5"/>
      <c r="CU976" s="5" t="e">
        <f>IF(REPORTE!AH$2="si",IF(F976=VALUE(REPORTE!C$11),IF(SUM(CU977:CU$1993),CONCATENATE(INT(B976),", "),INT(B976)),""),IF(F976=VALUE(REPORTE!C$10),IF(SUM(CU977:CU$1993),CONCATENATE(INT(B976),", "),INT(B976)),""))</f>
        <v>#VALUE!</v>
      </c>
      <c r="CY976" s="5"/>
      <c r="CZ976" s="5"/>
      <c r="DA976" s="5"/>
      <c r="DB976" s="5"/>
    </row>
    <row r="977" spans="1:106" x14ac:dyDescent="0.25">
      <c r="A977" s="4"/>
      <c r="B977" s="3"/>
      <c r="L977" s="4" t="str">
        <f>IFERROR(IF(VLOOKUP(I977,I$2:L976,4,0)=0,"",VLOOKUP(I977,I$2:L976,4,0)),"")</f>
        <v/>
      </c>
      <c r="M977" s="4" t="str">
        <f>IFERROR(IF(VLOOKUP(I977,I$2:M976,5,0)=0,"",VLOOKUP(I977,I$2:M976,5,0)),"")</f>
        <v/>
      </c>
      <c r="S977"/>
      <c r="AG977" s="3"/>
      <c r="AL977" s="2" t="str">
        <f>IFERROR(IF(INDEX(AL$1:AL976,MATCH(I977,I$1:I976,0),1)=0,"",INDEX(AL$1:AL976,MATCH(I977,I$1:I976,0),1)),"")</f>
        <v/>
      </c>
      <c r="AM977" s="2" t="str">
        <f>IFERROR(IF(INDEX(AM$1:AM976,MATCH(I977,I$1:I976,0),1)=0,"",INDEX(AM$1:AM976,MATCH(I977,I$1:I976,0),1)),"")</f>
        <v/>
      </c>
      <c r="AN977" s="2" t="str">
        <f>IFERROR(IF(INDEX(AN$1:AN976,MATCH(I977,I$1:I976,0),1)=0,"",INDEX(AN$1:AN976,MATCH(I977,I$1:I976,0),1)),"")</f>
        <v/>
      </c>
      <c r="BB977" s="4"/>
      <c r="BG977" s="5"/>
      <c r="BI977" s="4"/>
      <c r="BK977" s="5"/>
      <c r="BL977" s="5"/>
      <c r="BM977" s="5" t="str">
        <f>IF(B977="","",IF(BH977="",1+(MAX(BM$2:BM976)),""))</f>
        <v/>
      </c>
      <c r="BN977" s="5" t="str">
        <f t="shared" si="174"/>
        <v/>
      </c>
      <c r="BO977" s="5" t="str">
        <f t="shared" si="175"/>
        <v/>
      </c>
      <c r="BP977" s="15" t="str">
        <f t="shared" si="176"/>
        <v/>
      </c>
      <c r="BQ977" s="29"/>
      <c r="BS977" s="5" t="str">
        <f t="shared" si="172"/>
        <v/>
      </c>
      <c r="BU977" s="5"/>
      <c r="BV977" s="5" t="str">
        <f t="shared" si="177"/>
        <v/>
      </c>
      <c r="BW977" s="5" t="str">
        <f>IF(I977="","",IFERROR(IF(VLOOKUP(I977,I$2:I976,1,0)=0,"",""),I977))</f>
        <v/>
      </c>
      <c r="BX977" s="25" t="str">
        <f>IF(BW977="","",(IFERROR(VLOOKUP(MID(BW977,1,1),$CO$2:CS$28,3,0),0)+IFERROR(VLOOKUP(MID(BW977,2,1),CO$2:CS$28,4,0),0)+IFERROR(VLOOKUP(MID(BW977,3,1),CO$2:CS$28,5,0),0)+(ROW(BW977)/1000000000000)))</f>
        <v/>
      </c>
      <c r="BY977" s="5"/>
      <c r="BZ977" s="5">
        <v>976</v>
      </c>
      <c r="CA977" s="5" t="str">
        <f>IFERROR(VLOOKUP(BZ977,BV$2:BW2053,2,0),"")</f>
        <v/>
      </c>
      <c r="CB977" s="5"/>
      <c r="CD977" s="5"/>
      <c r="CU977" s="5" t="e">
        <f>IF(REPORTE!AH$2="si",IF(F977=VALUE(REPORTE!C$11),IF(SUM(CU978:CU$1993),CONCATENATE(INT(B977),", "),INT(B977)),""),IF(F977=VALUE(REPORTE!C$10),IF(SUM(CU978:CU$1993),CONCATENATE(INT(B977),", "),INT(B977)),""))</f>
        <v>#VALUE!</v>
      </c>
      <c r="CY977" s="5"/>
      <c r="CZ977" s="5"/>
      <c r="DA977" s="5"/>
      <c r="DB977" s="5"/>
    </row>
    <row r="978" spans="1:106" x14ac:dyDescent="0.25">
      <c r="A978" s="4"/>
      <c r="B978" s="3"/>
      <c r="L978" s="4" t="str">
        <f>IFERROR(IF(VLOOKUP(I978,I$2:L977,4,0)=0,"",VLOOKUP(I978,I$2:L977,4,0)),"")</f>
        <v/>
      </c>
      <c r="M978" s="4" t="str">
        <f>IFERROR(IF(VLOOKUP(I978,I$2:M977,5,0)=0,"",VLOOKUP(I978,I$2:M977,5,0)),"")</f>
        <v/>
      </c>
      <c r="S978"/>
      <c r="AG978" s="3"/>
      <c r="AL978" s="2" t="str">
        <f>IFERROR(IF(INDEX(AL$1:AL977,MATCH(I978,I$1:I977,0),1)=0,"",INDEX(AL$1:AL977,MATCH(I978,I$1:I977,0),1)),"")</f>
        <v/>
      </c>
      <c r="AM978" s="2" t="str">
        <f>IFERROR(IF(INDEX(AM$1:AM977,MATCH(I978,I$1:I977,0),1)=0,"",INDEX(AM$1:AM977,MATCH(I978,I$1:I977,0),1)),"")</f>
        <v/>
      </c>
      <c r="AN978" s="2" t="str">
        <f>IFERROR(IF(INDEX(AN$1:AN977,MATCH(I978,I$1:I977,0),1)=0,"",INDEX(AN$1:AN977,MATCH(I978,I$1:I977,0),1)),"")</f>
        <v/>
      </c>
      <c r="BB978" s="4"/>
      <c r="BG978" s="5"/>
      <c r="BI978" s="4"/>
      <c r="BK978" s="5"/>
      <c r="BL978" s="5"/>
      <c r="BM978" s="5" t="str">
        <f>IF(B978="","",IF(BH978="",1+(MAX(BM$2:BM977)),""))</f>
        <v/>
      </c>
      <c r="BN978" s="5" t="str">
        <f t="shared" si="174"/>
        <v/>
      </c>
      <c r="BO978" s="5" t="str">
        <f t="shared" si="175"/>
        <v/>
      </c>
      <c r="BP978" s="15" t="str">
        <f t="shared" si="176"/>
        <v/>
      </c>
      <c r="BQ978" s="29"/>
      <c r="BS978" s="5" t="str">
        <f t="shared" si="172"/>
        <v/>
      </c>
      <c r="BU978" s="5"/>
      <c r="BV978" s="5" t="str">
        <f t="shared" si="177"/>
        <v/>
      </c>
      <c r="BW978" s="5" t="str">
        <f>IF(I978="","",IFERROR(IF(VLOOKUP(I978,I$2:I977,1,0)=0,"",""),I978))</f>
        <v/>
      </c>
      <c r="BX978" s="25" t="str">
        <f>IF(BW978="","",(IFERROR(VLOOKUP(MID(BW978,1,1),$CO$2:CS$28,3,0),0)+IFERROR(VLOOKUP(MID(BW978,2,1),CO$2:CS$28,4,0),0)+IFERROR(VLOOKUP(MID(BW978,3,1),CO$2:CS$28,5,0),0)+(ROW(BW978)/1000000000000)))</f>
        <v/>
      </c>
      <c r="BY978" s="5"/>
      <c r="BZ978" s="5">
        <v>977</v>
      </c>
      <c r="CA978" s="5" t="str">
        <f>IFERROR(VLOOKUP(BZ978,BV$2:BW2054,2,0),"")</f>
        <v/>
      </c>
      <c r="CB978" s="5"/>
      <c r="CD978" s="5"/>
      <c r="CU978" s="5" t="e">
        <f>IF(REPORTE!AH$2="si",IF(F978=VALUE(REPORTE!C$11),IF(SUM(CU979:CU$1993),CONCATENATE(INT(B978),", "),INT(B978)),""),IF(F978=VALUE(REPORTE!C$10),IF(SUM(CU979:CU$1993),CONCATENATE(INT(B978),", "),INT(B978)),""))</f>
        <v>#VALUE!</v>
      </c>
      <c r="CY978" s="5"/>
      <c r="CZ978" s="5"/>
      <c r="DA978" s="5"/>
      <c r="DB978" s="5"/>
    </row>
    <row r="979" spans="1:106" x14ac:dyDescent="0.25">
      <c r="A979" s="4"/>
      <c r="B979" s="3"/>
      <c r="L979" s="4" t="str">
        <f>IFERROR(IF(VLOOKUP(I979,I$2:L978,4,0)=0,"",VLOOKUP(I979,I$2:L978,4,0)),"")</f>
        <v/>
      </c>
      <c r="M979" s="4" t="str">
        <f>IFERROR(IF(VLOOKUP(I979,I$2:M978,5,0)=0,"",VLOOKUP(I979,I$2:M978,5,0)),"")</f>
        <v/>
      </c>
      <c r="S979"/>
      <c r="AG979" s="3"/>
      <c r="AL979" s="2" t="str">
        <f>IFERROR(IF(INDEX(AL$1:AL978,MATCH(I979,I$1:I978,0),1)=0,"",INDEX(AL$1:AL978,MATCH(I979,I$1:I978,0),1)),"")</f>
        <v/>
      </c>
      <c r="AM979" s="2" t="str">
        <f>IFERROR(IF(INDEX(AM$1:AM978,MATCH(I979,I$1:I978,0),1)=0,"",INDEX(AM$1:AM978,MATCH(I979,I$1:I978,0),1)),"")</f>
        <v/>
      </c>
      <c r="AN979" s="2" t="str">
        <f>IFERROR(IF(INDEX(AN$1:AN978,MATCH(I979,I$1:I978,0),1)=0,"",INDEX(AN$1:AN978,MATCH(I979,I$1:I978,0),1)),"")</f>
        <v/>
      </c>
      <c r="BB979" s="4"/>
      <c r="BG979" s="5"/>
      <c r="BI979" s="4"/>
      <c r="BK979" s="5"/>
      <c r="BL979" s="5"/>
      <c r="BM979" s="5" t="str">
        <f>IF(B979="","",IF(BH979="",1+(MAX(BM$2:BM978)),""))</f>
        <v/>
      </c>
      <c r="BN979" s="5" t="str">
        <f t="shared" si="174"/>
        <v/>
      </c>
      <c r="BO979" s="5" t="str">
        <f t="shared" si="175"/>
        <v/>
      </c>
      <c r="BP979" s="15" t="str">
        <f t="shared" si="176"/>
        <v/>
      </c>
      <c r="BQ979" s="29"/>
      <c r="BS979" s="5" t="str">
        <f t="shared" si="172"/>
        <v/>
      </c>
      <c r="BU979" s="5"/>
      <c r="BV979" s="5" t="str">
        <f t="shared" si="177"/>
        <v/>
      </c>
      <c r="BW979" s="5" t="str">
        <f>IF(I979="","",IFERROR(IF(VLOOKUP(I979,I$2:I978,1,0)=0,"",""),I979))</f>
        <v/>
      </c>
      <c r="BX979" s="25" t="str">
        <f>IF(BW979="","",(IFERROR(VLOOKUP(MID(BW979,1,1),$CO$2:CS$28,3,0),0)+IFERROR(VLOOKUP(MID(BW979,2,1),CO$2:CS$28,4,0),0)+IFERROR(VLOOKUP(MID(BW979,3,1),CO$2:CS$28,5,0),0)+(ROW(BW979)/1000000000000)))</f>
        <v/>
      </c>
      <c r="BY979" s="5"/>
      <c r="BZ979" s="5">
        <v>978</v>
      </c>
      <c r="CA979" s="5" t="str">
        <f>IFERROR(VLOOKUP(BZ979,BV$2:BW2055,2,0),"")</f>
        <v/>
      </c>
      <c r="CB979" s="5"/>
      <c r="CD979" s="5"/>
      <c r="CU979" s="5" t="e">
        <f>IF(REPORTE!AH$2="si",IF(F979=VALUE(REPORTE!C$11),IF(SUM(CU980:CU$1993),CONCATENATE(INT(B979),", "),INT(B979)),""),IF(F979=VALUE(REPORTE!C$10),IF(SUM(CU980:CU$1993),CONCATENATE(INT(B979),", "),INT(B979)),""))</f>
        <v>#VALUE!</v>
      </c>
      <c r="CY979" s="5"/>
      <c r="CZ979" s="5"/>
      <c r="DA979" s="5"/>
      <c r="DB979" s="5"/>
    </row>
    <row r="980" spans="1:106" x14ac:dyDescent="0.25">
      <c r="A980" s="4"/>
      <c r="B980" s="3"/>
      <c r="L980" s="4" t="str">
        <f>IFERROR(IF(VLOOKUP(I980,I$2:L979,4,0)=0,"",VLOOKUP(I980,I$2:L979,4,0)),"")</f>
        <v/>
      </c>
      <c r="M980" s="4" t="str">
        <f>IFERROR(IF(VLOOKUP(I980,I$2:M979,5,0)=0,"",VLOOKUP(I980,I$2:M979,5,0)),"")</f>
        <v/>
      </c>
      <c r="S980"/>
      <c r="AG980" s="3"/>
      <c r="AL980" s="2" t="str">
        <f>IFERROR(IF(INDEX(AL$1:AL979,MATCH(I980,I$1:I979,0),1)=0,"",INDEX(AL$1:AL979,MATCH(I980,I$1:I979,0),1)),"")</f>
        <v/>
      </c>
      <c r="AM980" s="2" t="str">
        <f>IFERROR(IF(INDEX(AM$1:AM979,MATCH(I980,I$1:I979,0),1)=0,"",INDEX(AM$1:AM979,MATCH(I980,I$1:I979,0),1)),"")</f>
        <v/>
      </c>
      <c r="AN980" s="2" t="str">
        <f>IFERROR(IF(INDEX(AN$1:AN979,MATCH(I980,I$1:I979,0),1)=0,"",INDEX(AN$1:AN979,MATCH(I980,I$1:I979,0),1)),"")</f>
        <v/>
      </c>
      <c r="BB980" s="4"/>
      <c r="BG980" s="5"/>
      <c r="BI980" s="4"/>
      <c r="BK980" s="5"/>
      <c r="BL980" s="5"/>
      <c r="BM980" s="5" t="str">
        <f>IF(B980="","",IF(BH980="",1+(MAX(BM$2:BM979)),""))</f>
        <v/>
      </c>
      <c r="BN980" s="5" t="str">
        <f t="shared" si="174"/>
        <v/>
      </c>
      <c r="BO980" s="5" t="str">
        <f t="shared" si="175"/>
        <v/>
      </c>
      <c r="BP980" s="15" t="str">
        <f t="shared" si="176"/>
        <v/>
      </c>
      <c r="BQ980" s="29"/>
      <c r="BS980" s="5" t="str">
        <f t="shared" si="172"/>
        <v/>
      </c>
      <c r="BU980" s="5"/>
      <c r="BV980" s="5" t="str">
        <f t="shared" si="177"/>
        <v/>
      </c>
      <c r="BW980" s="5" t="str">
        <f>IF(I980="","",IFERROR(IF(VLOOKUP(I980,I$2:I979,1,0)=0,"",""),I980))</f>
        <v/>
      </c>
      <c r="BX980" s="25" t="str">
        <f>IF(BW980="","",(IFERROR(VLOOKUP(MID(BW980,1,1),$CO$2:CS$28,3,0),0)+IFERROR(VLOOKUP(MID(BW980,2,1),CO$2:CS$28,4,0),0)+IFERROR(VLOOKUP(MID(BW980,3,1),CO$2:CS$28,5,0),0)+(ROW(BW980)/1000000000000)))</f>
        <v/>
      </c>
      <c r="BY980" s="5"/>
      <c r="BZ980" s="5">
        <v>979</v>
      </c>
      <c r="CA980" s="5" t="str">
        <f>IFERROR(VLOOKUP(BZ980,BV$2:BW2056,2,0),"")</f>
        <v/>
      </c>
      <c r="CB980" s="5"/>
      <c r="CD980" s="5"/>
      <c r="CU980" s="5" t="e">
        <f>IF(REPORTE!AH$2="si",IF(F980=VALUE(REPORTE!C$11),IF(SUM(CU981:CU$1993),CONCATENATE(INT(B980),", "),INT(B980)),""),IF(F980=VALUE(REPORTE!C$10),IF(SUM(CU981:CU$1993),CONCATENATE(INT(B980),", "),INT(B980)),""))</f>
        <v>#VALUE!</v>
      </c>
      <c r="CY980" s="5"/>
      <c r="CZ980" s="5"/>
      <c r="DA980" s="5"/>
      <c r="DB980" s="5"/>
    </row>
    <row r="981" spans="1:106" x14ac:dyDescent="0.25">
      <c r="A981" s="4"/>
      <c r="B981" s="3"/>
      <c r="L981" s="4" t="str">
        <f>IFERROR(IF(VLOOKUP(I981,I$2:L980,4,0)=0,"",VLOOKUP(I981,I$2:L980,4,0)),"")</f>
        <v/>
      </c>
      <c r="M981" s="4" t="str">
        <f>IFERROR(IF(VLOOKUP(I981,I$2:M980,5,0)=0,"",VLOOKUP(I981,I$2:M980,5,0)),"")</f>
        <v/>
      </c>
      <c r="S981"/>
      <c r="AG981" s="3"/>
      <c r="AL981" s="2" t="str">
        <f>IFERROR(IF(INDEX(AL$1:AL980,MATCH(I981,I$1:I980,0),1)=0,"",INDEX(AL$1:AL980,MATCH(I981,I$1:I980,0),1)),"")</f>
        <v/>
      </c>
      <c r="AM981" s="2" t="str">
        <f>IFERROR(IF(INDEX(AM$1:AM980,MATCH(I981,I$1:I980,0),1)=0,"",INDEX(AM$1:AM980,MATCH(I981,I$1:I980,0),1)),"")</f>
        <v/>
      </c>
      <c r="AN981" s="2" t="str">
        <f>IFERROR(IF(INDEX(AN$1:AN980,MATCH(I981,I$1:I980,0),1)=0,"",INDEX(AN$1:AN980,MATCH(I981,I$1:I980,0),1)),"")</f>
        <v/>
      </c>
      <c r="BB981" s="4"/>
      <c r="BG981" s="5"/>
      <c r="BI981" s="4"/>
      <c r="BK981" s="5"/>
      <c r="BL981" s="5"/>
      <c r="BM981" s="5" t="str">
        <f>IF(B981="","",IF(BH981="",1+(MAX(BM$2:BM980)),""))</f>
        <v/>
      </c>
      <c r="BN981" s="5" t="str">
        <f t="shared" si="174"/>
        <v/>
      </c>
      <c r="BO981" s="5" t="str">
        <f t="shared" si="175"/>
        <v/>
      </c>
      <c r="BP981" s="15" t="str">
        <f t="shared" si="176"/>
        <v/>
      </c>
      <c r="BQ981" s="29"/>
      <c r="BS981" s="5" t="str">
        <f t="shared" si="172"/>
        <v/>
      </c>
      <c r="BU981" s="5"/>
      <c r="BV981" s="5" t="str">
        <f t="shared" si="177"/>
        <v/>
      </c>
      <c r="BW981" s="5" t="str">
        <f>IF(I981="","",IFERROR(IF(VLOOKUP(I981,I$2:I980,1,0)=0,"",""),I981))</f>
        <v/>
      </c>
      <c r="BX981" s="25" t="str">
        <f>IF(BW981="","",(IFERROR(VLOOKUP(MID(BW981,1,1),$CO$2:CS$28,3,0),0)+IFERROR(VLOOKUP(MID(BW981,2,1),CO$2:CS$28,4,0),0)+IFERROR(VLOOKUP(MID(BW981,3,1),CO$2:CS$28,5,0),0)+(ROW(BW981)/1000000000000)))</f>
        <v/>
      </c>
      <c r="BY981" s="5"/>
      <c r="BZ981" s="5">
        <v>980</v>
      </c>
      <c r="CA981" s="5" t="str">
        <f>IFERROR(VLOOKUP(BZ981,BV$2:BW2057,2,0),"")</f>
        <v/>
      </c>
      <c r="CB981" s="5"/>
      <c r="CD981" s="5"/>
      <c r="CU981" s="5" t="e">
        <f>IF(REPORTE!AH$2="si",IF(F981=VALUE(REPORTE!C$11),IF(SUM(CU982:CU$1993),CONCATENATE(INT(B981),", "),INT(B981)),""),IF(F981=VALUE(REPORTE!C$10),IF(SUM(CU982:CU$1993),CONCATENATE(INT(B981),", "),INT(B981)),""))</f>
        <v>#VALUE!</v>
      </c>
      <c r="CY981" s="5"/>
      <c r="CZ981" s="5"/>
      <c r="DA981" s="5"/>
      <c r="DB981" s="5"/>
    </row>
    <row r="982" spans="1:106" x14ac:dyDescent="0.25">
      <c r="A982" s="4"/>
      <c r="B982" s="3"/>
      <c r="L982" s="4" t="str">
        <f>IFERROR(IF(VLOOKUP(I982,I$2:L981,4,0)=0,"",VLOOKUP(I982,I$2:L981,4,0)),"")</f>
        <v/>
      </c>
      <c r="M982" s="4" t="str">
        <f>IFERROR(IF(VLOOKUP(I982,I$2:M981,5,0)=0,"",VLOOKUP(I982,I$2:M981,5,0)),"")</f>
        <v/>
      </c>
      <c r="S982"/>
      <c r="AG982" s="3"/>
      <c r="AL982" s="2" t="str">
        <f>IFERROR(IF(INDEX(AL$1:AL981,MATCH(I982,I$1:I981,0),1)=0,"",INDEX(AL$1:AL981,MATCH(I982,I$1:I981,0),1)),"")</f>
        <v/>
      </c>
      <c r="AM982" s="2" t="str">
        <f>IFERROR(IF(INDEX(AM$1:AM981,MATCH(I982,I$1:I981,0),1)=0,"",INDEX(AM$1:AM981,MATCH(I982,I$1:I981,0),1)),"")</f>
        <v/>
      </c>
      <c r="AN982" s="2" t="str">
        <f>IFERROR(IF(INDEX(AN$1:AN981,MATCH(I982,I$1:I981,0),1)=0,"",INDEX(AN$1:AN981,MATCH(I982,I$1:I981,0),1)),"")</f>
        <v/>
      </c>
      <c r="BB982" s="4"/>
      <c r="BG982" s="5"/>
      <c r="BI982" s="4"/>
      <c r="BK982" s="5"/>
      <c r="BL982" s="5"/>
      <c r="BM982" s="5" t="str">
        <f>IF(B982="","",IF(BH982="",1+(MAX(BM$2:BM981)),""))</f>
        <v/>
      </c>
      <c r="BN982" s="5" t="str">
        <f t="shared" si="174"/>
        <v/>
      </c>
      <c r="BO982" s="5" t="str">
        <f t="shared" si="175"/>
        <v/>
      </c>
      <c r="BP982" s="15" t="str">
        <f t="shared" si="176"/>
        <v/>
      </c>
      <c r="BQ982" s="29"/>
      <c r="BS982" s="5" t="str">
        <f t="shared" ref="BS982:BS1045" si="178">CONCATENATE(AR982,AS982,AT982,AU982,AV982)</f>
        <v/>
      </c>
      <c r="BU982" s="5"/>
      <c r="BV982" s="5" t="str">
        <f t="shared" si="177"/>
        <v/>
      </c>
      <c r="BW982" s="5" t="str">
        <f>IF(I982="","",IFERROR(IF(VLOOKUP(I982,I$2:I981,1,0)=0,"",""),I982))</f>
        <v/>
      </c>
      <c r="BX982" s="25" t="str">
        <f>IF(BW982="","",(IFERROR(VLOOKUP(MID(BW982,1,1),$CO$2:CS$28,3,0),0)+IFERROR(VLOOKUP(MID(BW982,2,1),CO$2:CS$28,4,0),0)+IFERROR(VLOOKUP(MID(BW982,3,1),CO$2:CS$28,5,0),0)+(ROW(BW982)/1000000000000)))</f>
        <v/>
      </c>
      <c r="BY982" s="5"/>
      <c r="BZ982" s="5">
        <v>981</v>
      </c>
      <c r="CA982" s="5" t="str">
        <f>IFERROR(VLOOKUP(BZ982,BV$2:BW2058,2,0),"")</f>
        <v/>
      </c>
      <c r="CB982" s="5"/>
      <c r="CD982" s="5"/>
      <c r="CU982" s="5" t="e">
        <f>IF(REPORTE!AH$2="si",IF(F982=VALUE(REPORTE!C$11),IF(SUM(CU983:CU$1993),CONCATENATE(INT(B982),", "),INT(B982)),""),IF(F982=VALUE(REPORTE!C$10),IF(SUM(CU983:CU$1993),CONCATENATE(INT(B982),", "),INT(B982)),""))</f>
        <v>#VALUE!</v>
      </c>
      <c r="CY982" s="5"/>
      <c r="CZ982" s="5"/>
      <c r="DA982" s="5"/>
      <c r="DB982" s="5"/>
    </row>
    <row r="983" spans="1:106" x14ac:dyDescent="0.25">
      <c r="A983" s="4"/>
      <c r="B983" s="3"/>
      <c r="L983" s="4" t="str">
        <f>IFERROR(IF(VLOOKUP(I983,I$2:L982,4,0)=0,"",VLOOKUP(I983,I$2:L982,4,0)),"")</f>
        <v/>
      </c>
      <c r="M983" s="4" t="str">
        <f>IFERROR(IF(VLOOKUP(I983,I$2:M982,5,0)=0,"",VLOOKUP(I983,I$2:M982,5,0)),"")</f>
        <v/>
      </c>
      <c r="S983"/>
      <c r="AG983" s="3"/>
      <c r="AL983" s="2" t="str">
        <f>IFERROR(IF(INDEX(AL$1:AL982,MATCH(I983,I$1:I982,0),1)=0,"",INDEX(AL$1:AL982,MATCH(I983,I$1:I982,0),1)),"")</f>
        <v/>
      </c>
      <c r="AM983" s="2" t="str">
        <f>IFERROR(IF(INDEX(AM$1:AM982,MATCH(I983,I$1:I982,0),1)=0,"",INDEX(AM$1:AM982,MATCH(I983,I$1:I982,0),1)),"")</f>
        <v/>
      </c>
      <c r="AN983" s="2" t="str">
        <f>IFERROR(IF(INDEX(AN$1:AN982,MATCH(I983,I$1:I982,0),1)=0,"",INDEX(AN$1:AN982,MATCH(I983,I$1:I982,0),1)),"")</f>
        <v/>
      </c>
      <c r="BB983" s="4"/>
      <c r="BG983" s="5"/>
      <c r="BI983" s="4"/>
      <c r="BK983" s="5"/>
      <c r="BL983" s="5"/>
      <c r="BM983" s="5" t="str">
        <f>IF(B983="","",IF(BH983="",1+(MAX(BM$2:BM982)),""))</f>
        <v/>
      </c>
      <c r="BN983" s="5" t="str">
        <f t="shared" si="174"/>
        <v/>
      </c>
      <c r="BO983" s="5" t="str">
        <f t="shared" si="175"/>
        <v/>
      </c>
      <c r="BP983" s="15" t="str">
        <f t="shared" si="176"/>
        <v/>
      </c>
      <c r="BQ983" s="29"/>
      <c r="BS983" s="5" t="str">
        <f t="shared" si="178"/>
        <v/>
      </c>
      <c r="BU983" s="5"/>
      <c r="BV983" s="5" t="str">
        <f t="shared" si="177"/>
        <v/>
      </c>
      <c r="BW983" s="5" t="str">
        <f>IF(I983="","",IFERROR(IF(VLOOKUP(I983,I$2:I982,1,0)=0,"",""),I983))</f>
        <v/>
      </c>
      <c r="BX983" s="25" t="str">
        <f>IF(BW983="","",(IFERROR(VLOOKUP(MID(BW983,1,1),$CO$2:CS$28,3,0),0)+IFERROR(VLOOKUP(MID(BW983,2,1),CO$2:CS$28,4,0),0)+IFERROR(VLOOKUP(MID(BW983,3,1),CO$2:CS$28,5,0),0)+(ROW(BW983)/1000000000000)))</f>
        <v/>
      </c>
      <c r="BY983" s="5"/>
      <c r="BZ983" s="5">
        <v>982</v>
      </c>
      <c r="CA983" s="5" t="str">
        <f>IFERROR(VLOOKUP(BZ983,BV$2:BW2059,2,0),"")</f>
        <v/>
      </c>
      <c r="CB983" s="5"/>
      <c r="CD983" s="5"/>
      <c r="CU983" s="5" t="e">
        <f>IF(REPORTE!AH$2="si",IF(F983=VALUE(REPORTE!C$11),IF(SUM(CU984:CU$1993),CONCATENATE(INT(B983),", "),INT(B983)),""),IF(F983=VALUE(REPORTE!C$10),IF(SUM(CU984:CU$1993),CONCATENATE(INT(B983),", "),INT(B983)),""))</f>
        <v>#VALUE!</v>
      </c>
      <c r="CY983" s="5"/>
      <c r="CZ983" s="5"/>
      <c r="DA983" s="5"/>
      <c r="DB983" s="5"/>
    </row>
    <row r="984" spans="1:106" x14ac:dyDescent="0.25">
      <c r="A984" s="4"/>
      <c r="B984" s="3"/>
      <c r="L984" s="4" t="str">
        <f>IFERROR(IF(VLOOKUP(I984,I$2:L983,4,0)=0,"",VLOOKUP(I984,I$2:L983,4,0)),"")</f>
        <v/>
      </c>
      <c r="M984" s="4" t="str">
        <f>IFERROR(IF(VLOOKUP(I984,I$2:M983,5,0)=0,"",VLOOKUP(I984,I$2:M983,5,0)),"")</f>
        <v/>
      </c>
      <c r="S984"/>
      <c r="AG984" s="3"/>
      <c r="AL984" s="2" t="str">
        <f>IFERROR(IF(INDEX(AL$1:AL983,MATCH(I984,I$1:I983,0),1)=0,"",INDEX(AL$1:AL983,MATCH(I984,I$1:I983,0),1)),"")</f>
        <v/>
      </c>
      <c r="AM984" s="2" t="str">
        <f>IFERROR(IF(INDEX(AM$1:AM983,MATCH(I984,I$1:I983,0),1)=0,"",INDEX(AM$1:AM983,MATCH(I984,I$1:I983,0),1)),"")</f>
        <v/>
      </c>
      <c r="AN984" s="2" t="str">
        <f>IFERROR(IF(INDEX(AN$1:AN983,MATCH(I984,I$1:I983,0),1)=0,"",INDEX(AN$1:AN983,MATCH(I984,I$1:I983,0),1)),"")</f>
        <v/>
      </c>
      <c r="BB984" s="4"/>
      <c r="BG984" s="5"/>
      <c r="BI984" s="4"/>
      <c r="BK984" s="5"/>
      <c r="BL984" s="5"/>
      <c r="BM984" s="5" t="str">
        <f>IF(B984="","",IF(BH984="",1+(MAX(BM$2:BM983)),""))</f>
        <v/>
      </c>
      <c r="BN984" s="5" t="str">
        <f t="shared" si="174"/>
        <v/>
      </c>
      <c r="BO984" s="5" t="str">
        <f t="shared" si="175"/>
        <v/>
      </c>
      <c r="BP984" s="15" t="str">
        <f t="shared" si="176"/>
        <v/>
      </c>
      <c r="BQ984" s="29"/>
      <c r="BS984" s="5" t="str">
        <f t="shared" si="178"/>
        <v/>
      </c>
      <c r="BU984" s="5"/>
      <c r="BV984" s="5" t="str">
        <f t="shared" si="177"/>
        <v/>
      </c>
      <c r="BW984" s="5" t="str">
        <f>IF(I984="","",IFERROR(IF(VLOOKUP(I984,I$2:I983,1,0)=0,"",""),I984))</f>
        <v/>
      </c>
      <c r="BX984" s="25" t="str">
        <f>IF(BW984="","",(IFERROR(VLOOKUP(MID(BW984,1,1),$CO$2:CS$28,3,0),0)+IFERROR(VLOOKUP(MID(BW984,2,1),CO$2:CS$28,4,0),0)+IFERROR(VLOOKUP(MID(BW984,3,1),CO$2:CS$28,5,0),0)+(ROW(BW984)/1000000000000)))</f>
        <v/>
      </c>
      <c r="BY984" s="5"/>
      <c r="BZ984" s="5">
        <v>983</v>
      </c>
      <c r="CA984" s="5" t="str">
        <f>IFERROR(VLOOKUP(BZ984,BV$2:BW2060,2,0),"")</f>
        <v/>
      </c>
      <c r="CB984" s="5"/>
      <c r="CD984" s="5"/>
      <c r="CU984" s="5" t="e">
        <f>IF(REPORTE!AH$2="si",IF(F984=VALUE(REPORTE!C$11),IF(SUM(CU985:CU$1993),CONCATENATE(INT(B984),", "),INT(B984)),""),IF(F984=VALUE(REPORTE!C$10),IF(SUM(CU985:CU$1993),CONCATENATE(INT(B984),", "),INT(B984)),""))</f>
        <v>#VALUE!</v>
      </c>
      <c r="CY984" s="5"/>
      <c r="CZ984" s="5"/>
      <c r="DA984" s="5"/>
      <c r="DB984" s="5"/>
    </row>
    <row r="985" spans="1:106" x14ac:dyDescent="0.25">
      <c r="A985" s="4"/>
      <c r="B985" s="3"/>
      <c r="L985" s="4" t="str">
        <f>IFERROR(IF(VLOOKUP(I985,I$2:L984,4,0)=0,"",VLOOKUP(I985,I$2:L984,4,0)),"")</f>
        <v/>
      </c>
      <c r="M985" s="4" t="str">
        <f>IFERROR(IF(VLOOKUP(I985,I$2:M984,5,0)=0,"",VLOOKUP(I985,I$2:M984,5,0)),"")</f>
        <v/>
      </c>
      <c r="S985"/>
      <c r="AG985" s="3"/>
      <c r="AL985" s="2" t="str">
        <f>IFERROR(IF(INDEX(AL$1:AL984,MATCH(I985,I$1:I984,0),1)=0,"",INDEX(AL$1:AL984,MATCH(I985,I$1:I984,0),1)),"")</f>
        <v/>
      </c>
      <c r="AM985" s="2" t="str">
        <f>IFERROR(IF(INDEX(AM$1:AM984,MATCH(I985,I$1:I984,0),1)=0,"",INDEX(AM$1:AM984,MATCH(I985,I$1:I984,0),1)),"")</f>
        <v/>
      </c>
      <c r="AN985" s="2" t="str">
        <f>IFERROR(IF(INDEX(AN$1:AN984,MATCH(I985,I$1:I984,0),1)=0,"",INDEX(AN$1:AN984,MATCH(I985,I$1:I984,0),1)),"")</f>
        <v/>
      </c>
      <c r="BB985" s="4"/>
      <c r="BG985" s="5"/>
      <c r="BI985" s="4"/>
      <c r="BK985" s="5"/>
      <c r="BL985" s="5"/>
      <c r="BM985" s="5" t="str">
        <f>IF(B985="","",IF(BH985="",1+(MAX(BM$2:BM984)),""))</f>
        <v/>
      </c>
      <c r="BN985" s="5" t="str">
        <f t="shared" si="174"/>
        <v/>
      </c>
      <c r="BO985" s="5" t="str">
        <f t="shared" si="175"/>
        <v/>
      </c>
      <c r="BP985" s="15" t="str">
        <f t="shared" si="176"/>
        <v/>
      </c>
      <c r="BQ985" s="29"/>
      <c r="BS985" s="5" t="str">
        <f t="shared" si="178"/>
        <v/>
      </c>
      <c r="BU985" s="5"/>
      <c r="BV985" s="5" t="str">
        <f t="shared" si="177"/>
        <v/>
      </c>
      <c r="BW985" s="5" t="str">
        <f>IF(I985="","",IFERROR(IF(VLOOKUP(I985,I$2:I984,1,0)=0,"",""),I985))</f>
        <v/>
      </c>
      <c r="BX985" s="25" t="str">
        <f>IF(BW985="","",(IFERROR(VLOOKUP(MID(BW985,1,1),$CO$2:CS$28,3,0),0)+IFERROR(VLOOKUP(MID(BW985,2,1),CO$2:CS$28,4,0),0)+IFERROR(VLOOKUP(MID(BW985,3,1),CO$2:CS$28,5,0),0)+(ROW(BW985)/1000000000000)))</f>
        <v/>
      </c>
      <c r="BY985" s="5"/>
      <c r="BZ985" s="5">
        <v>984</v>
      </c>
      <c r="CA985" s="5" t="str">
        <f>IFERROR(VLOOKUP(BZ985,BV$2:BW2061,2,0),"")</f>
        <v/>
      </c>
      <c r="CB985" s="5"/>
      <c r="CD985" s="5"/>
      <c r="CU985" s="5" t="e">
        <f>IF(REPORTE!AH$2="si",IF(F985=VALUE(REPORTE!C$11),IF(SUM(CU986:CU$1993),CONCATENATE(INT(B985),", "),INT(B985)),""),IF(F985=VALUE(REPORTE!C$10),IF(SUM(CU986:CU$1993),CONCATENATE(INT(B985),", "),INT(B985)),""))</f>
        <v>#VALUE!</v>
      </c>
      <c r="CY985" s="5"/>
      <c r="CZ985" s="5"/>
      <c r="DA985" s="5"/>
      <c r="DB985" s="5"/>
    </row>
    <row r="986" spans="1:106" x14ac:dyDescent="0.25">
      <c r="A986" s="4"/>
      <c r="B986" s="3"/>
      <c r="L986" s="4" t="str">
        <f>IFERROR(IF(VLOOKUP(I986,I$2:L985,4,0)=0,"",VLOOKUP(I986,I$2:L985,4,0)),"")</f>
        <v/>
      </c>
      <c r="M986" s="4" t="str">
        <f>IFERROR(IF(VLOOKUP(I986,I$2:M985,5,0)=0,"",VLOOKUP(I986,I$2:M985,5,0)),"")</f>
        <v/>
      </c>
      <c r="S986"/>
      <c r="AG986" s="3"/>
      <c r="AL986" s="2" t="str">
        <f>IFERROR(IF(INDEX(AL$1:AL985,MATCH(I986,I$1:I985,0),1)=0,"",INDEX(AL$1:AL985,MATCH(I986,I$1:I985,0),1)),"")</f>
        <v/>
      </c>
      <c r="AM986" s="2" t="str">
        <f>IFERROR(IF(INDEX(AM$1:AM985,MATCH(I986,I$1:I985,0),1)=0,"",INDEX(AM$1:AM985,MATCH(I986,I$1:I985,0),1)),"")</f>
        <v/>
      </c>
      <c r="AN986" s="2" t="str">
        <f>IFERROR(IF(INDEX(AN$1:AN985,MATCH(I986,I$1:I985,0),1)=0,"",INDEX(AN$1:AN985,MATCH(I986,I$1:I985,0),1)),"")</f>
        <v/>
      </c>
      <c r="BB986" s="4"/>
      <c r="BG986" s="5"/>
      <c r="BI986" s="4"/>
      <c r="BK986" s="5"/>
      <c r="BL986" s="5"/>
      <c r="BM986" s="5" t="str">
        <f>IF(B986="","",IF(BH986="",1+(MAX(BM$2:BM985)),""))</f>
        <v/>
      </c>
      <c r="BN986" s="5" t="str">
        <f t="shared" si="174"/>
        <v/>
      </c>
      <c r="BO986" s="5" t="str">
        <f t="shared" si="175"/>
        <v/>
      </c>
      <c r="BP986" s="15" t="str">
        <f t="shared" si="176"/>
        <v/>
      </c>
      <c r="BQ986" s="29"/>
      <c r="BS986" s="5" t="str">
        <f t="shared" si="178"/>
        <v/>
      </c>
      <c r="BU986" s="5"/>
      <c r="BV986" s="5" t="str">
        <f t="shared" si="177"/>
        <v/>
      </c>
      <c r="BW986" s="5" t="str">
        <f>IF(I986="","",IFERROR(IF(VLOOKUP(I986,I$2:I985,1,0)=0,"",""),I986))</f>
        <v/>
      </c>
      <c r="BX986" s="25" t="str">
        <f>IF(BW986="","",(IFERROR(VLOOKUP(MID(BW986,1,1),$CO$2:CS$28,3,0),0)+IFERROR(VLOOKUP(MID(BW986,2,1),CO$2:CS$28,4,0),0)+IFERROR(VLOOKUP(MID(BW986,3,1),CO$2:CS$28,5,0),0)+(ROW(BW986)/1000000000000)))</f>
        <v/>
      </c>
      <c r="BY986" s="5"/>
      <c r="BZ986" s="5">
        <v>985</v>
      </c>
      <c r="CA986" s="5" t="str">
        <f>IFERROR(VLOOKUP(BZ986,BV$2:BW2062,2,0),"")</f>
        <v/>
      </c>
      <c r="CB986" s="5"/>
      <c r="CD986" s="5"/>
      <c r="CU986" s="5" t="e">
        <f>IF(REPORTE!AH$2="si",IF(F986=VALUE(REPORTE!C$11),IF(SUM(CU987:CU$1993),CONCATENATE(INT(B986),", "),INT(B986)),""),IF(F986=VALUE(REPORTE!C$10),IF(SUM(CU987:CU$1993),CONCATENATE(INT(B986),", "),INT(B986)),""))</f>
        <v>#VALUE!</v>
      </c>
      <c r="CY986" s="5"/>
      <c r="CZ986" s="5"/>
      <c r="DA986" s="5"/>
      <c r="DB986" s="5"/>
    </row>
    <row r="987" spans="1:106" x14ac:dyDescent="0.25">
      <c r="A987" s="4"/>
      <c r="B987" s="3"/>
      <c r="L987" s="4" t="str">
        <f>IFERROR(IF(VLOOKUP(I987,I$2:L986,4,0)=0,"",VLOOKUP(I987,I$2:L986,4,0)),"")</f>
        <v/>
      </c>
      <c r="M987" s="4" t="str">
        <f>IFERROR(IF(VLOOKUP(I987,I$2:M986,5,0)=0,"",VLOOKUP(I987,I$2:M986,5,0)),"")</f>
        <v/>
      </c>
      <c r="S987"/>
      <c r="AG987" s="3"/>
      <c r="AL987" s="2" t="str">
        <f>IFERROR(IF(INDEX(AL$1:AL986,MATCH(I987,I$1:I986,0),1)=0,"",INDEX(AL$1:AL986,MATCH(I987,I$1:I986,0),1)),"")</f>
        <v/>
      </c>
      <c r="AM987" s="2" t="str">
        <f>IFERROR(IF(INDEX(AM$1:AM986,MATCH(I987,I$1:I986,0),1)=0,"",INDEX(AM$1:AM986,MATCH(I987,I$1:I986,0),1)),"")</f>
        <v/>
      </c>
      <c r="AN987" s="2" t="str">
        <f>IFERROR(IF(INDEX(AN$1:AN986,MATCH(I987,I$1:I986,0),1)=0,"",INDEX(AN$1:AN986,MATCH(I987,I$1:I986,0),1)),"")</f>
        <v/>
      </c>
      <c r="BB987" s="4"/>
      <c r="BG987" s="5"/>
      <c r="BI987" s="4"/>
      <c r="BK987" s="5"/>
      <c r="BL987" s="5"/>
      <c r="BM987" s="5" t="str">
        <f>IF(B987="","",IF(BH987="",1+(MAX(BM$2:BM986)),""))</f>
        <v/>
      </c>
      <c r="BN987" s="5" t="str">
        <f t="shared" si="174"/>
        <v/>
      </c>
      <c r="BO987" s="5" t="str">
        <f t="shared" si="175"/>
        <v/>
      </c>
      <c r="BP987" s="15" t="str">
        <f t="shared" si="176"/>
        <v/>
      </c>
      <c r="BQ987" s="29"/>
      <c r="BS987" s="5" t="str">
        <f t="shared" si="178"/>
        <v/>
      </c>
      <c r="BU987" s="5"/>
      <c r="BV987" s="5" t="str">
        <f t="shared" si="177"/>
        <v/>
      </c>
      <c r="BW987" s="5" t="str">
        <f>IF(I987="","",IFERROR(IF(VLOOKUP(I987,I$2:I986,1,0)=0,"",""),I987))</f>
        <v/>
      </c>
      <c r="BX987" s="25" t="str">
        <f>IF(BW987="","",(IFERROR(VLOOKUP(MID(BW987,1,1),$CO$2:CS$28,3,0),0)+IFERROR(VLOOKUP(MID(BW987,2,1),CO$2:CS$28,4,0),0)+IFERROR(VLOOKUP(MID(BW987,3,1),CO$2:CS$28,5,0),0)+(ROW(BW987)/1000000000000)))</f>
        <v/>
      </c>
      <c r="BY987" s="5"/>
      <c r="BZ987" s="5">
        <v>986</v>
      </c>
      <c r="CA987" s="5" t="str">
        <f>IFERROR(VLOOKUP(BZ987,BV$2:BW2063,2,0),"")</f>
        <v/>
      </c>
      <c r="CB987" s="5"/>
      <c r="CD987" s="5"/>
      <c r="CU987" s="5" t="e">
        <f>IF(REPORTE!AH$2="si",IF(F987=VALUE(REPORTE!C$11),IF(SUM(CU988:CU$1993),CONCATENATE(INT(B987),", "),INT(B987)),""),IF(F987=VALUE(REPORTE!C$10),IF(SUM(CU988:CU$1993),CONCATENATE(INT(B987),", "),INT(B987)),""))</f>
        <v>#VALUE!</v>
      </c>
      <c r="CY987" s="5"/>
      <c r="CZ987" s="5"/>
      <c r="DA987" s="5"/>
      <c r="DB987" s="5"/>
    </row>
    <row r="988" spans="1:106" x14ac:dyDescent="0.25">
      <c r="A988" s="4"/>
      <c r="B988" s="3"/>
      <c r="L988" s="4" t="str">
        <f>IFERROR(IF(VLOOKUP(I988,I$2:L987,4,0)=0,"",VLOOKUP(I988,I$2:L987,4,0)),"")</f>
        <v/>
      </c>
      <c r="M988" s="4" t="str">
        <f>IFERROR(IF(VLOOKUP(I988,I$2:M987,5,0)=0,"",VLOOKUP(I988,I$2:M987,5,0)),"")</f>
        <v/>
      </c>
      <c r="S988"/>
      <c r="AG988" s="3"/>
      <c r="AL988" s="2" t="str">
        <f>IFERROR(IF(INDEX(AL$1:AL987,MATCH(I988,I$1:I987,0),1)=0,"",INDEX(AL$1:AL987,MATCH(I988,I$1:I987,0),1)),"")</f>
        <v/>
      </c>
      <c r="AM988" s="2" t="str">
        <f>IFERROR(IF(INDEX(AM$1:AM987,MATCH(I988,I$1:I987,0),1)=0,"",INDEX(AM$1:AM987,MATCH(I988,I$1:I987,0),1)),"")</f>
        <v/>
      </c>
      <c r="AN988" s="2" t="str">
        <f>IFERROR(IF(INDEX(AN$1:AN987,MATCH(I988,I$1:I987,0),1)=0,"",INDEX(AN$1:AN987,MATCH(I988,I$1:I987,0),1)),"")</f>
        <v/>
      </c>
      <c r="BB988" s="4"/>
      <c r="BG988" s="5"/>
      <c r="BI988" s="4"/>
      <c r="BK988" s="5"/>
      <c r="BL988" s="5"/>
      <c r="BM988" s="5" t="str">
        <f>IF(B988="","",IF(BH988="",1+(MAX(BM$2:BM987)),""))</f>
        <v/>
      </c>
      <c r="BN988" s="5" t="str">
        <f t="shared" si="174"/>
        <v/>
      </c>
      <c r="BO988" s="5" t="str">
        <f t="shared" si="175"/>
        <v/>
      </c>
      <c r="BP988" s="15" t="str">
        <f t="shared" si="176"/>
        <v/>
      </c>
      <c r="BQ988" s="29"/>
      <c r="BS988" s="5" t="str">
        <f t="shared" si="178"/>
        <v/>
      </c>
      <c r="BU988" s="5"/>
      <c r="BV988" s="5" t="str">
        <f t="shared" si="177"/>
        <v/>
      </c>
      <c r="BW988" s="5" t="str">
        <f>IF(I988="","",IFERROR(IF(VLOOKUP(I988,I$2:I987,1,0)=0,"",""),I988))</f>
        <v/>
      </c>
      <c r="BX988" s="25" t="str">
        <f>IF(BW988="","",(IFERROR(VLOOKUP(MID(BW988,1,1),$CO$2:CS$28,3,0),0)+IFERROR(VLOOKUP(MID(BW988,2,1),CO$2:CS$28,4,0),0)+IFERROR(VLOOKUP(MID(BW988,3,1),CO$2:CS$28,5,0),0)+(ROW(BW988)/1000000000000)))</f>
        <v/>
      </c>
      <c r="BY988" s="5"/>
      <c r="BZ988" s="5">
        <v>987</v>
      </c>
      <c r="CA988" s="5" t="str">
        <f>IFERROR(VLOOKUP(BZ988,BV$2:BW2064,2,0),"")</f>
        <v/>
      </c>
      <c r="CB988" s="5"/>
      <c r="CD988" s="5"/>
      <c r="CU988" s="5" t="e">
        <f>IF(REPORTE!AH$2="si",IF(F988=VALUE(REPORTE!C$11),IF(SUM(CU989:CU$1993),CONCATENATE(INT(B988),", "),INT(B988)),""),IF(F988=VALUE(REPORTE!C$10),IF(SUM(CU989:CU$1993),CONCATENATE(INT(B988),", "),INT(B988)),""))</f>
        <v>#VALUE!</v>
      </c>
      <c r="CY988" s="5"/>
      <c r="CZ988" s="5"/>
      <c r="DA988" s="5"/>
      <c r="DB988" s="5"/>
    </row>
    <row r="989" spans="1:106" x14ac:dyDescent="0.25">
      <c r="A989" s="4"/>
      <c r="B989" s="3"/>
      <c r="L989" s="4" t="str">
        <f>IFERROR(IF(VLOOKUP(I989,I$2:L988,4,0)=0,"",VLOOKUP(I989,I$2:L988,4,0)),"")</f>
        <v/>
      </c>
      <c r="M989" s="4" t="str">
        <f>IFERROR(IF(VLOOKUP(I989,I$2:M988,5,0)=0,"",VLOOKUP(I989,I$2:M988,5,0)),"")</f>
        <v/>
      </c>
      <c r="S989"/>
      <c r="AG989" s="3"/>
      <c r="AL989" s="2" t="str">
        <f>IFERROR(IF(INDEX(AL$1:AL988,MATCH(I989,I$1:I988,0),1)=0,"",INDEX(AL$1:AL988,MATCH(I989,I$1:I988,0),1)),"")</f>
        <v/>
      </c>
      <c r="AM989" s="2" t="str">
        <f>IFERROR(IF(INDEX(AM$1:AM988,MATCH(I989,I$1:I988,0),1)=0,"",INDEX(AM$1:AM988,MATCH(I989,I$1:I988,0),1)),"")</f>
        <v/>
      </c>
      <c r="AN989" s="2" t="str">
        <f>IFERROR(IF(INDEX(AN$1:AN988,MATCH(I989,I$1:I988,0),1)=0,"",INDEX(AN$1:AN988,MATCH(I989,I$1:I988,0),1)),"")</f>
        <v/>
      </c>
      <c r="BB989" s="4"/>
      <c r="BG989" s="5"/>
      <c r="BI989" s="4"/>
      <c r="BK989" s="5"/>
      <c r="BL989" s="5"/>
      <c r="BM989" s="5" t="str">
        <f>IF(B989="","",IF(BH989="",1+(MAX(BM$2:BM988)),""))</f>
        <v/>
      </c>
      <c r="BN989" s="5" t="str">
        <f t="shared" si="174"/>
        <v/>
      </c>
      <c r="BO989" s="5" t="str">
        <f t="shared" si="175"/>
        <v/>
      </c>
      <c r="BP989" s="15" t="str">
        <f t="shared" si="176"/>
        <v/>
      </c>
      <c r="BQ989" s="29"/>
      <c r="BS989" s="5" t="str">
        <f t="shared" si="178"/>
        <v/>
      </c>
      <c r="BU989" s="5"/>
      <c r="BV989" s="5" t="str">
        <f t="shared" si="177"/>
        <v/>
      </c>
      <c r="BW989" s="5" t="str">
        <f>IF(I989="","",IFERROR(IF(VLOOKUP(I989,I$2:I988,1,0)=0,"",""),I989))</f>
        <v/>
      </c>
      <c r="BX989" s="25" t="str">
        <f>IF(BW989="","",(IFERROR(VLOOKUP(MID(BW989,1,1),$CO$2:CS$28,3,0),0)+IFERROR(VLOOKUP(MID(BW989,2,1),CO$2:CS$28,4,0),0)+IFERROR(VLOOKUP(MID(BW989,3,1),CO$2:CS$28,5,0),0)+(ROW(BW989)/1000000000000)))</f>
        <v/>
      </c>
      <c r="BY989" s="5"/>
      <c r="BZ989" s="5">
        <v>988</v>
      </c>
      <c r="CA989" s="5" t="str">
        <f>IFERROR(VLOOKUP(BZ989,BV$2:BW2065,2,0),"")</f>
        <v/>
      </c>
      <c r="CB989" s="5"/>
      <c r="CD989" s="5"/>
      <c r="CU989" s="5" t="e">
        <f>IF(REPORTE!AH$2="si",IF(F989=VALUE(REPORTE!C$11),IF(SUM(CU990:CU$1993),CONCATENATE(INT(B989),", "),INT(B989)),""),IF(F989=VALUE(REPORTE!C$10),IF(SUM(CU990:CU$1993),CONCATENATE(INT(B989),", "),INT(B989)),""))</f>
        <v>#VALUE!</v>
      </c>
      <c r="CY989" s="5"/>
      <c r="CZ989" s="5"/>
      <c r="DA989" s="5"/>
      <c r="DB989" s="5"/>
    </row>
    <row r="990" spans="1:106" x14ac:dyDescent="0.25">
      <c r="A990" s="4"/>
      <c r="B990" s="3"/>
      <c r="L990" s="4" t="str">
        <f>IFERROR(IF(VLOOKUP(I990,I$2:L989,4,0)=0,"",VLOOKUP(I990,I$2:L989,4,0)),"")</f>
        <v/>
      </c>
      <c r="M990" s="4" t="str">
        <f>IFERROR(IF(VLOOKUP(I990,I$2:M989,5,0)=0,"",VLOOKUP(I990,I$2:M989,5,0)),"")</f>
        <v/>
      </c>
      <c r="S990"/>
      <c r="AG990" s="3"/>
      <c r="AL990" s="2" t="str">
        <f>IFERROR(IF(INDEX(AL$1:AL989,MATCH(I990,I$1:I989,0),1)=0,"",INDEX(AL$1:AL989,MATCH(I990,I$1:I989,0),1)),"")</f>
        <v/>
      </c>
      <c r="AM990" s="2" t="str">
        <f>IFERROR(IF(INDEX(AM$1:AM989,MATCH(I990,I$1:I989,0),1)=0,"",INDEX(AM$1:AM989,MATCH(I990,I$1:I989,0),1)),"")</f>
        <v/>
      </c>
      <c r="AN990" s="2" t="str">
        <f>IFERROR(IF(INDEX(AN$1:AN989,MATCH(I990,I$1:I989,0),1)=0,"",INDEX(AN$1:AN989,MATCH(I990,I$1:I989,0),1)),"")</f>
        <v/>
      </c>
      <c r="BB990" s="4"/>
      <c r="BG990" s="5"/>
      <c r="BI990" s="4"/>
      <c r="BK990" s="5"/>
      <c r="BL990" s="5"/>
      <c r="BM990" s="5" t="str">
        <f>IF(B990="","",IF(BH990="",1+(MAX(BM$2:BM989)),""))</f>
        <v/>
      </c>
      <c r="BN990" s="5" t="str">
        <f t="shared" si="174"/>
        <v/>
      </c>
      <c r="BO990" s="5" t="str">
        <f t="shared" si="175"/>
        <v/>
      </c>
      <c r="BP990" s="15" t="str">
        <f t="shared" si="176"/>
        <v/>
      </c>
      <c r="BQ990" s="29"/>
      <c r="BS990" s="5" t="str">
        <f t="shared" si="178"/>
        <v/>
      </c>
      <c r="BU990" s="5"/>
      <c r="BV990" s="5" t="str">
        <f t="shared" si="177"/>
        <v/>
      </c>
      <c r="BW990" s="5" t="str">
        <f>IF(I990="","",IFERROR(IF(VLOOKUP(I990,I$2:I989,1,0)=0,"",""),I990))</f>
        <v/>
      </c>
      <c r="BX990" s="25" t="str">
        <f>IF(BW990="","",(IFERROR(VLOOKUP(MID(BW990,1,1),$CO$2:CS$28,3,0),0)+IFERROR(VLOOKUP(MID(BW990,2,1),CO$2:CS$28,4,0),0)+IFERROR(VLOOKUP(MID(BW990,3,1),CO$2:CS$28,5,0),0)+(ROW(BW990)/1000000000000)))</f>
        <v/>
      </c>
      <c r="BY990" s="5"/>
      <c r="BZ990" s="5">
        <v>989</v>
      </c>
      <c r="CA990" s="5" t="str">
        <f>IFERROR(VLOOKUP(BZ990,BV$2:BW2066,2,0),"")</f>
        <v/>
      </c>
      <c r="CB990" s="5"/>
      <c r="CD990" s="5"/>
      <c r="CU990" s="5" t="e">
        <f>IF(REPORTE!AH$2="si",IF(F990=VALUE(REPORTE!C$11),IF(SUM(CU991:CU$1993),CONCATENATE(INT(B990),", "),INT(B990)),""),IF(F990=VALUE(REPORTE!C$10),IF(SUM(CU991:CU$1993),CONCATENATE(INT(B990),", "),INT(B990)),""))</f>
        <v>#VALUE!</v>
      </c>
      <c r="CY990" s="5"/>
      <c r="CZ990" s="5"/>
      <c r="DA990" s="5"/>
      <c r="DB990" s="5"/>
    </row>
    <row r="991" spans="1:106" x14ac:dyDescent="0.25">
      <c r="A991" s="4"/>
      <c r="B991" s="3"/>
      <c r="L991" s="4" t="str">
        <f>IFERROR(IF(VLOOKUP(I991,I$2:L990,4,0)=0,"",VLOOKUP(I991,I$2:L990,4,0)),"")</f>
        <v/>
      </c>
      <c r="M991" s="4" t="str">
        <f>IFERROR(IF(VLOOKUP(I991,I$2:M990,5,0)=0,"",VLOOKUP(I991,I$2:M990,5,0)),"")</f>
        <v/>
      </c>
      <c r="S991"/>
      <c r="AG991" s="3"/>
      <c r="AL991" s="2" t="str">
        <f>IFERROR(IF(INDEX(AL$1:AL990,MATCH(I991,I$1:I990,0),1)=0,"",INDEX(AL$1:AL990,MATCH(I991,I$1:I990,0),1)),"")</f>
        <v/>
      </c>
      <c r="AM991" s="2" t="str">
        <f>IFERROR(IF(INDEX(AM$1:AM990,MATCH(I991,I$1:I990,0),1)=0,"",INDEX(AM$1:AM990,MATCH(I991,I$1:I990,0),1)),"")</f>
        <v/>
      </c>
      <c r="AN991" s="2" t="str">
        <f>IFERROR(IF(INDEX(AN$1:AN990,MATCH(I991,I$1:I990,0),1)=0,"",INDEX(AN$1:AN990,MATCH(I991,I$1:I990,0),1)),"")</f>
        <v/>
      </c>
      <c r="BB991" s="4"/>
      <c r="BG991" s="5"/>
      <c r="BI991" s="4"/>
      <c r="BK991" s="5"/>
      <c r="BL991" s="5"/>
      <c r="BM991" s="5" t="str">
        <f>IF(B991="","",IF(BH991="",1+(MAX(BM$2:BM990)),""))</f>
        <v/>
      </c>
      <c r="BN991" s="5" t="str">
        <f t="shared" si="174"/>
        <v/>
      </c>
      <c r="BO991" s="5" t="str">
        <f t="shared" si="175"/>
        <v/>
      </c>
      <c r="BP991" s="15" t="str">
        <f t="shared" si="176"/>
        <v/>
      </c>
      <c r="BQ991" s="29"/>
      <c r="BS991" s="5" t="str">
        <f t="shared" si="178"/>
        <v/>
      </c>
      <c r="BU991" s="5"/>
      <c r="BV991" s="5" t="str">
        <f t="shared" si="177"/>
        <v/>
      </c>
      <c r="BW991" s="5" t="str">
        <f>IF(I991="","",IFERROR(IF(VLOOKUP(I991,I$2:I990,1,0)=0,"",""),I991))</f>
        <v/>
      </c>
      <c r="BX991" s="25" t="str">
        <f>IF(BW991="","",(IFERROR(VLOOKUP(MID(BW991,1,1),$CO$2:CS$28,3,0),0)+IFERROR(VLOOKUP(MID(BW991,2,1),CO$2:CS$28,4,0),0)+IFERROR(VLOOKUP(MID(BW991,3,1),CO$2:CS$28,5,0),0)+(ROW(BW991)/1000000000000)))</f>
        <v/>
      </c>
      <c r="BY991" s="5"/>
      <c r="BZ991" s="5">
        <v>990</v>
      </c>
      <c r="CA991" s="5" t="str">
        <f>IFERROR(VLOOKUP(BZ991,BV$2:BW2067,2,0),"")</f>
        <v/>
      </c>
      <c r="CB991" s="5"/>
      <c r="CD991" s="5"/>
      <c r="CU991" s="5" t="e">
        <f>IF(REPORTE!AH$2="si",IF(F991=VALUE(REPORTE!C$11),IF(SUM(CU992:CU$1993),CONCATENATE(INT(B991),", "),INT(B991)),""),IF(F991=VALUE(REPORTE!C$10),IF(SUM(CU992:CU$1993),CONCATENATE(INT(B991),", "),INT(B991)),""))</f>
        <v>#VALUE!</v>
      </c>
      <c r="CY991" s="5"/>
      <c r="CZ991" s="5"/>
      <c r="DA991" s="5"/>
      <c r="DB991" s="5"/>
    </row>
    <row r="992" spans="1:106" x14ac:dyDescent="0.25">
      <c r="A992" s="4"/>
      <c r="B992" s="3"/>
      <c r="L992" s="4" t="str">
        <f>IFERROR(IF(VLOOKUP(I992,I$2:L991,4,0)=0,"",VLOOKUP(I992,I$2:L991,4,0)),"")</f>
        <v/>
      </c>
      <c r="M992" s="4" t="str">
        <f>IFERROR(IF(VLOOKUP(I992,I$2:M991,5,0)=0,"",VLOOKUP(I992,I$2:M991,5,0)),"")</f>
        <v/>
      </c>
      <c r="S992"/>
      <c r="AG992" s="3"/>
      <c r="AL992" s="2" t="str">
        <f>IFERROR(IF(INDEX(AL$1:AL991,MATCH(I992,I$1:I991,0),1)=0,"",INDEX(AL$1:AL991,MATCH(I992,I$1:I991,0),1)),"")</f>
        <v/>
      </c>
      <c r="AM992" s="2" t="str">
        <f>IFERROR(IF(INDEX(AM$1:AM991,MATCH(I992,I$1:I991,0),1)=0,"",INDEX(AM$1:AM991,MATCH(I992,I$1:I991,0),1)),"")</f>
        <v/>
      </c>
      <c r="AN992" s="2" t="str">
        <f>IFERROR(IF(INDEX(AN$1:AN991,MATCH(I992,I$1:I991,0),1)=0,"",INDEX(AN$1:AN991,MATCH(I992,I$1:I991,0),1)),"")</f>
        <v/>
      </c>
      <c r="BB992" s="4"/>
      <c r="BG992" s="5"/>
      <c r="BI992" s="4"/>
      <c r="BK992" s="5"/>
      <c r="BL992" s="5"/>
      <c r="BM992" s="5" t="str">
        <f>IF(B992="","",IF(BH992="",1+(MAX(BM$2:BM991)),""))</f>
        <v/>
      </c>
      <c r="BN992" s="5" t="str">
        <f t="shared" si="174"/>
        <v/>
      </c>
      <c r="BO992" s="5" t="str">
        <f t="shared" si="175"/>
        <v/>
      </c>
      <c r="BP992" s="15" t="str">
        <f t="shared" si="176"/>
        <v/>
      </c>
      <c r="BQ992" s="29"/>
      <c r="BS992" s="5" t="str">
        <f t="shared" si="178"/>
        <v/>
      </c>
      <c r="BU992" s="5"/>
      <c r="BV992" s="5" t="str">
        <f t="shared" si="177"/>
        <v/>
      </c>
      <c r="BW992" s="5" t="str">
        <f>IF(I992="","",IFERROR(IF(VLOOKUP(I992,I$2:I991,1,0)=0,"",""),I992))</f>
        <v/>
      </c>
      <c r="BX992" s="25" t="str">
        <f>IF(BW992="","",(IFERROR(VLOOKUP(MID(BW992,1,1),$CO$2:CS$28,3,0),0)+IFERROR(VLOOKUP(MID(BW992,2,1),CO$2:CS$28,4,0),0)+IFERROR(VLOOKUP(MID(BW992,3,1),CO$2:CS$28,5,0),0)+(ROW(BW992)/1000000000000)))</f>
        <v/>
      </c>
      <c r="BY992" s="5"/>
      <c r="BZ992" s="5">
        <v>991</v>
      </c>
      <c r="CA992" s="5" t="str">
        <f>IFERROR(VLOOKUP(BZ992,BV$2:BW2068,2,0),"")</f>
        <v/>
      </c>
      <c r="CB992" s="5"/>
      <c r="CD992" s="5"/>
      <c r="CU992" s="5" t="e">
        <f>IF(REPORTE!AH$2="si",IF(F992=VALUE(REPORTE!C$11),IF(SUM(CU993:CU$1993),CONCATENATE(INT(B992),", "),INT(B992)),""),IF(F992=VALUE(REPORTE!C$10),IF(SUM(CU993:CU$1993),CONCATENATE(INT(B992),", "),INT(B992)),""))</f>
        <v>#VALUE!</v>
      </c>
      <c r="CY992" s="5"/>
      <c r="CZ992" s="5"/>
      <c r="DA992" s="5"/>
      <c r="DB992" s="5"/>
    </row>
    <row r="993" spans="1:106" x14ac:dyDescent="0.25">
      <c r="A993" s="4"/>
      <c r="B993" s="3"/>
      <c r="L993" s="4" t="str">
        <f>IFERROR(IF(VLOOKUP(I993,I$2:L992,4,0)=0,"",VLOOKUP(I993,I$2:L992,4,0)),"")</f>
        <v/>
      </c>
      <c r="M993" s="4" t="str">
        <f>IFERROR(IF(VLOOKUP(I993,I$2:M992,5,0)=0,"",VLOOKUP(I993,I$2:M992,5,0)),"")</f>
        <v/>
      </c>
      <c r="S993"/>
      <c r="AG993" s="3"/>
      <c r="AL993" s="2" t="str">
        <f>IFERROR(IF(INDEX(AL$1:AL992,MATCH(I993,I$1:I992,0),1)=0,"",INDEX(AL$1:AL992,MATCH(I993,I$1:I992,0),1)),"")</f>
        <v/>
      </c>
      <c r="AM993" s="2" t="str">
        <f>IFERROR(IF(INDEX(AM$1:AM992,MATCH(I993,I$1:I992,0),1)=0,"",INDEX(AM$1:AM992,MATCH(I993,I$1:I992,0),1)),"")</f>
        <v/>
      </c>
      <c r="AN993" s="2" t="str">
        <f>IFERROR(IF(INDEX(AN$1:AN992,MATCH(I993,I$1:I992,0),1)=0,"",INDEX(AN$1:AN992,MATCH(I993,I$1:I992,0),1)),"")</f>
        <v/>
      </c>
      <c r="BB993" s="4"/>
      <c r="BG993" s="5"/>
      <c r="BI993" s="4"/>
      <c r="BK993" s="5"/>
      <c r="BL993" s="5"/>
      <c r="BM993" s="5" t="str">
        <f>IF(B993="","",IF(BH993="",1+(MAX(BM$2:BM992)),""))</f>
        <v/>
      </c>
      <c r="BN993" s="5" t="str">
        <f t="shared" si="174"/>
        <v/>
      </c>
      <c r="BO993" s="5" t="str">
        <f t="shared" si="175"/>
        <v/>
      </c>
      <c r="BP993" s="15" t="str">
        <f t="shared" si="176"/>
        <v/>
      </c>
      <c r="BQ993" s="29"/>
      <c r="BS993" s="5" t="str">
        <f t="shared" si="178"/>
        <v/>
      </c>
      <c r="BU993" s="5"/>
      <c r="BV993" s="5" t="str">
        <f t="shared" si="177"/>
        <v/>
      </c>
      <c r="BW993" s="5" t="str">
        <f>IF(I993="","",IFERROR(IF(VLOOKUP(I993,I$2:I992,1,0)=0,"",""),I993))</f>
        <v/>
      </c>
      <c r="BX993" s="25" t="str">
        <f>IF(BW993="","",(IFERROR(VLOOKUP(MID(BW993,1,1),$CO$2:CS$28,3,0),0)+IFERROR(VLOOKUP(MID(BW993,2,1),CO$2:CS$28,4,0),0)+IFERROR(VLOOKUP(MID(BW993,3,1),CO$2:CS$28,5,0),0)+(ROW(BW993)/1000000000000)))</f>
        <v/>
      </c>
      <c r="BY993" s="5"/>
      <c r="BZ993" s="5">
        <v>992</v>
      </c>
      <c r="CA993" s="5" t="str">
        <f>IFERROR(VLOOKUP(BZ993,BV$2:BW2069,2,0),"")</f>
        <v/>
      </c>
      <c r="CB993" s="5"/>
      <c r="CD993" s="5"/>
      <c r="CU993" s="5" t="e">
        <f>IF(REPORTE!AH$2="si",IF(F993=VALUE(REPORTE!C$11),IF(SUM(CU994:CU$1993),CONCATENATE(INT(B993),", "),INT(B993)),""),IF(F993=VALUE(REPORTE!C$10),IF(SUM(CU994:CU$1993),CONCATENATE(INT(B993),", "),INT(B993)),""))</f>
        <v>#VALUE!</v>
      </c>
      <c r="CY993" s="5"/>
      <c r="CZ993" s="5"/>
      <c r="DA993" s="5"/>
      <c r="DB993" s="5"/>
    </row>
    <row r="994" spans="1:106" x14ac:dyDescent="0.25">
      <c r="A994" s="4"/>
      <c r="B994" s="3"/>
      <c r="L994" s="4" t="str">
        <f>IFERROR(IF(VLOOKUP(I994,I$2:L993,4,0)=0,"",VLOOKUP(I994,I$2:L993,4,0)),"")</f>
        <v/>
      </c>
      <c r="M994" s="4" t="str">
        <f>IFERROR(IF(VLOOKUP(I994,I$2:M993,5,0)=0,"",VLOOKUP(I994,I$2:M993,5,0)),"")</f>
        <v/>
      </c>
      <c r="S994"/>
      <c r="AG994" s="3"/>
      <c r="AL994" s="2" t="str">
        <f>IFERROR(IF(INDEX(AL$1:AL993,MATCH(I994,I$1:I993,0),1)=0,"",INDEX(AL$1:AL993,MATCH(I994,I$1:I993,0),1)),"")</f>
        <v/>
      </c>
      <c r="AM994" s="2" t="str">
        <f>IFERROR(IF(INDEX(AM$1:AM993,MATCH(I994,I$1:I993,0),1)=0,"",INDEX(AM$1:AM993,MATCH(I994,I$1:I993,0),1)),"")</f>
        <v/>
      </c>
      <c r="AN994" s="2" t="str">
        <f>IFERROR(IF(INDEX(AN$1:AN993,MATCH(I994,I$1:I993,0),1)=0,"",INDEX(AN$1:AN993,MATCH(I994,I$1:I993,0),1)),"")</f>
        <v/>
      </c>
      <c r="BB994" s="4"/>
      <c r="BG994" s="5"/>
      <c r="BI994" s="4"/>
      <c r="BK994" s="5"/>
      <c r="BL994" s="5"/>
      <c r="BM994" s="5" t="str">
        <f>IF(B994="","",IF(BH994="",1+(MAX(BM$2:BM993)),""))</f>
        <v/>
      </c>
      <c r="BN994" s="5" t="str">
        <f t="shared" si="174"/>
        <v/>
      </c>
      <c r="BO994" s="5" t="str">
        <f t="shared" si="175"/>
        <v/>
      </c>
      <c r="BP994" s="15" t="str">
        <f t="shared" si="176"/>
        <v/>
      </c>
      <c r="BQ994" s="29"/>
      <c r="BS994" s="5" t="str">
        <f t="shared" si="178"/>
        <v/>
      </c>
      <c r="BU994" s="5"/>
      <c r="BV994" s="5" t="str">
        <f t="shared" si="177"/>
        <v/>
      </c>
      <c r="BW994" s="5" t="str">
        <f>IF(I994="","",IFERROR(IF(VLOOKUP(I994,I$2:I993,1,0)=0,"",""),I994))</f>
        <v/>
      </c>
      <c r="BX994" s="25" t="str">
        <f>IF(BW994="","",(IFERROR(VLOOKUP(MID(BW994,1,1),$CO$2:CS$28,3,0),0)+IFERROR(VLOOKUP(MID(BW994,2,1),CO$2:CS$28,4,0),0)+IFERROR(VLOOKUP(MID(BW994,3,1),CO$2:CS$28,5,0),0)+(ROW(BW994)/1000000000000)))</f>
        <v/>
      </c>
      <c r="BY994" s="5"/>
      <c r="BZ994" s="5">
        <v>993</v>
      </c>
      <c r="CA994" s="5" t="str">
        <f>IFERROR(VLOOKUP(BZ994,BV$2:BW2070,2,0),"")</f>
        <v/>
      </c>
      <c r="CB994" s="5"/>
      <c r="CD994" s="5"/>
      <c r="CU994" s="5" t="e">
        <f>IF(REPORTE!AH$2="si",IF(F994=VALUE(REPORTE!C$11),IF(SUM(CU995:CU$1993),CONCATENATE(INT(B994),", "),INT(B994)),""),IF(F994=VALUE(REPORTE!C$10),IF(SUM(CU995:CU$1993),CONCATENATE(INT(B994),", "),INT(B994)),""))</f>
        <v>#VALUE!</v>
      </c>
      <c r="CY994" s="5"/>
      <c r="CZ994" s="5"/>
      <c r="DA994" s="5"/>
      <c r="DB994" s="5"/>
    </row>
    <row r="995" spans="1:106" x14ac:dyDescent="0.25">
      <c r="A995" s="4"/>
      <c r="B995" s="3"/>
      <c r="L995" s="4" t="str">
        <f>IFERROR(IF(VLOOKUP(I995,I$2:L994,4,0)=0,"",VLOOKUP(I995,I$2:L994,4,0)),"")</f>
        <v/>
      </c>
      <c r="M995" s="4" t="str">
        <f>IFERROR(IF(VLOOKUP(I995,I$2:M994,5,0)=0,"",VLOOKUP(I995,I$2:M994,5,0)),"")</f>
        <v/>
      </c>
      <c r="S995"/>
      <c r="AG995" s="3"/>
      <c r="AL995" s="2" t="str">
        <f>IFERROR(IF(INDEX(AL$1:AL994,MATCH(I995,I$1:I994,0),1)=0,"",INDEX(AL$1:AL994,MATCH(I995,I$1:I994,0),1)),"")</f>
        <v/>
      </c>
      <c r="AM995" s="2" t="str">
        <f>IFERROR(IF(INDEX(AM$1:AM994,MATCH(I995,I$1:I994,0),1)=0,"",INDEX(AM$1:AM994,MATCH(I995,I$1:I994,0),1)),"")</f>
        <v/>
      </c>
      <c r="AN995" s="2" t="str">
        <f>IFERROR(IF(INDEX(AN$1:AN994,MATCH(I995,I$1:I994,0),1)=0,"",INDEX(AN$1:AN994,MATCH(I995,I$1:I994,0),1)),"")</f>
        <v/>
      </c>
      <c r="BB995" s="4"/>
      <c r="BG995" s="5"/>
      <c r="BI995" s="4"/>
      <c r="BK995" s="5"/>
      <c r="BL995" s="5"/>
      <c r="BM995" s="5" t="str">
        <f>IF(B995="","",IF(BH995="",1+(MAX(BM$2:BM994)),""))</f>
        <v/>
      </c>
      <c r="BN995" s="5" t="str">
        <f t="shared" si="174"/>
        <v/>
      </c>
      <c r="BO995" s="5" t="str">
        <f t="shared" si="175"/>
        <v/>
      </c>
      <c r="BP995" s="15" t="str">
        <f t="shared" si="176"/>
        <v/>
      </c>
      <c r="BQ995" s="29"/>
      <c r="BS995" s="5" t="str">
        <f t="shared" si="178"/>
        <v/>
      </c>
      <c r="BU995" s="5"/>
      <c r="BV995" s="5" t="str">
        <f t="shared" si="177"/>
        <v/>
      </c>
      <c r="BW995" s="5" t="str">
        <f>IF(I995="","",IFERROR(IF(VLOOKUP(I995,I$2:I994,1,0)=0,"",""),I995))</f>
        <v/>
      </c>
      <c r="BX995" s="25" t="str">
        <f>IF(BW995="","",(IFERROR(VLOOKUP(MID(BW995,1,1),$CO$2:CS$28,3,0),0)+IFERROR(VLOOKUP(MID(BW995,2,1),CO$2:CS$28,4,0),0)+IFERROR(VLOOKUP(MID(BW995,3,1),CO$2:CS$28,5,0),0)+(ROW(BW995)/1000000000000)))</f>
        <v/>
      </c>
      <c r="BY995" s="5"/>
      <c r="BZ995" s="5">
        <v>994</v>
      </c>
      <c r="CA995" s="5" t="str">
        <f>IFERROR(VLOOKUP(BZ995,BV$2:BW2071,2,0),"")</f>
        <v/>
      </c>
      <c r="CB995" s="5"/>
      <c r="CD995" s="5"/>
      <c r="CU995" s="5" t="e">
        <f>IF(REPORTE!AH$2="si",IF(F995=VALUE(REPORTE!C$11),IF(SUM(CU996:CU$1993),CONCATENATE(INT(B995),", "),INT(B995)),""),IF(F995=VALUE(REPORTE!C$10),IF(SUM(CU996:CU$1993),CONCATENATE(INT(B995),", "),INT(B995)),""))</f>
        <v>#VALUE!</v>
      </c>
      <c r="CY995" s="5"/>
      <c r="CZ995" s="5"/>
      <c r="DA995" s="5"/>
      <c r="DB995" s="5"/>
    </row>
    <row r="996" spans="1:106" x14ac:dyDescent="0.25">
      <c r="A996" s="4"/>
      <c r="B996" s="3"/>
      <c r="L996" s="4" t="str">
        <f>IFERROR(IF(VLOOKUP(I996,I$2:L995,4,0)=0,"",VLOOKUP(I996,I$2:L995,4,0)),"")</f>
        <v/>
      </c>
      <c r="M996" s="4" t="str">
        <f>IFERROR(IF(VLOOKUP(I996,I$2:M995,5,0)=0,"",VLOOKUP(I996,I$2:M995,5,0)),"")</f>
        <v/>
      </c>
      <c r="S996"/>
      <c r="AG996" s="3"/>
      <c r="AL996" s="2" t="str">
        <f>IFERROR(IF(INDEX(AL$1:AL995,MATCH(I996,I$1:I995,0),1)=0,"",INDEX(AL$1:AL995,MATCH(I996,I$1:I995,0),1)),"")</f>
        <v/>
      </c>
      <c r="AM996" s="2" t="str">
        <f>IFERROR(IF(INDEX(AM$1:AM995,MATCH(I996,I$1:I995,0),1)=0,"",INDEX(AM$1:AM995,MATCH(I996,I$1:I995,0),1)),"")</f>
        <v/>
      </c>
      <c r="AN996" s="2" t="str">
        <f>IFERROR(IF(INDEX(AN$1:AN995,MATCH(I996,I$1:I995,0),1)=0,"",INDEX(AN$1:AN995,MATCH(I996,I$1:I995,0),1)),"")</f>
        <v/>
      </c>
      <c r="BB996" s="4"/>
      <c r="BG996" s="5"/>
      <c r="BI996" s="4"/>
      <c r="BK996" s="5"/>
      <c r="BL996" s="5"/>
      <c r="BM996" s="5" t="str">
        <f>IF(B996="","",IF(BH996="",1+(MAX(BM$2:BM995)),""))</f>
        <v/>
      </c>
      <c r="BN996" s="5" t="str">
        <f t="shared" si="174"/>
        <v/>
      </c>
      <c r="BO996" s="5" t="str">
        <f t="shared" si="175"/>
        <v/>
      </c>
      <c r="BP996" s="15" t="str">
        <f t="shared" si="176"/>
        <v/>
      </c>
      <c r="BQ996" s="29"/>
      <c r="BS996" s="5" t="str">
        <f t="shared" si="178"/>
        <v/>
      </c>
      <c r="BU996" s="5"/>
      <c r="BV996" s="5" t="str">
        <f t="shared" si="177"/>
        <v/>
      </c>
      <c r="BW996" s="5" t="str">
        <f>IF(I996="","",IFERROR(IF(VLOOKUP(I996,I$2:I995,1,0)=0,"",""),I996))</f>
        <v/>
      </c>
      <c r="BX996" s="25" t="str">
        <f>IF(BW996="","",(IFERROR(VLOOKUP(MID(BW996,1,1),$CO$2:CS$28,3,0),0)+IFERROR(VLOOKUP(MID(BW996,2,1),CO$2:CS$28,4,0),0)+IFERROR(VLOOKUP(MID(BW996,3,1),CO$2:CS$28,5,0),0)+(ROW(BW996)/1000000000000)))</f>
        <v/>
      </c>
      <c r="BY996" s="5"/>
      <c r="BZ996" s="5">
        <v>995</v>
      </c>
      <c r="CA996" s="5" t="str">
        <f>IFERROR(VLOOKUP(BZ996,BV$2:BW2072,2,0),"")</f>
        <v/>
      </c>
      <c r="CB996" s="5"/>
      <c r="CD996" s="5"/>
      <c r="CU996" s="5" t="e">
        <f>IF(REPORTE!AH$2="si",IF(F996=VALUE(REPORTE!C$11),IF(SUM(CU997:CU$1993),CONCATENATE(INT(B996),", "),INT(B996)),""),IF(F996=VALUE(REPORTE!C$10),IF(SUM(CU997:CU$1993),CONCATENATE(INT(B996),", "),INT(B996)),""))</f>
        <v>#VALUE!</v>
      </c>
      <c r="CY996" s="5"/>
      <c r="CZ996" s="5"/>
      <c r="DA996" s="5"/>
      <c r="DB996" s="5"/>
    </row>
    <row r="997" spans="1:106" x14ac:dyDescent="0.25">
      <c r="A997" s="4"/>
      <c r="B997" s="3"/>
      <c r="L997" s="4" t="str">
        <f>IFERROR(IF(VLOOKUP(I997,I$2:L996,4,0)=0,"",VLOOKUP(I997,I$2:L996,4,0)),"")</f>
        <v/>
      </c>
      <c r="M997" s="4" t="str">
        <f>IFERROR(IF(VLOOKUP(I997,I$2:M996,5,0)=0,"",VLOOKUP(I997,I$2:M996,5,0)),"")</f>
        <v/>
      </c>
      <c r="S997"/>
      <c r="AG997" s="3"/>
      <c r="AL997" s="2" t="str">
        <f>IFERROR(IF(INDEX(AL$1:AL996,MATCH(I997,I$1:I996,0),1)=0,"",INDEX(AL$1:AL996,MATCH(I997,I$1:I996,0),1)),"")</f>
        <v/>
      </c>
      <c r="AM997" s="2" t="str">
        <f>IFERROR(IF(INDEX(AM$1:AM996,MATCH(I997,I$1:I996,0),1)=0,"",INDEX(AM$1:AM996,MATCH(I997,I$1:I996,0),1)),"")</f>
        <v/>
      </c>
      <c r="AN997" s="2" t="str">
        <f>IFERROR(IF(INDEX(AN$1:AN996,MATCH(I997,I$1:I996,0),1)=0,"",INDEX(AN$1:AN996,MATCH(I997,I$1:I996,0),1)),"")</f>
        <v/>
      </c>
      <c r="BB997" s="4"/>
      <c r="BG997" s="5"/>
      <c r="BI997" s="4"/>
      <c r="BK997" s="5"/>
      <c r="BL997" s="5"/>
      <c r="BM997" s="5" t="str">
        <f>IF(B997="","",IF(BH997="",1+(MAX(BM$2:BM996)),""))</f>
        <v/>
      </c>
      <c r="BN997" s="5" t="str">
        <f t="shared" si="174"/>
        <v/>
      </c>
      <c r="BO997" s="5" t="str">
        <f t="shared" si="175"/>
        <v/>
      </c>
      <c r="BP997" s="15" t="str">
        <f t="shared" si="176"/>
        <v/>
      </c>
      <c r="BQ997" s="29"/>
      <c r="BS997" s="5" t="str">
        <f t="shared" si="178"/>
        <v/>
      </c>
      <c r="BU997" s="5"/>
      <c r="BV997" s="5" t="str">
        <f t="shared" si="177"/>
        <v/>
      </c>
      <c r="BW997" s="5" t="str">
        <f>IF(I997="","",IFERROR(IF(VLOOKUP(I997,I$2:I996,1,0)=0,"",""),I997))</f>
        <v/>
      </c>
      <c r="BX997" s="25" t="str">
        <f>IF(BW997="","",(IFERROR(VLOOKUP(MID(BW997,1,1),$CO$2:CS$28,3,0),0)+IFERROR(VLOOKUP(MID(BW997,2,1),CO$2:CS$28,4,0),0)+IFERROR(VLOOKUP(MID(BW997,3,1),CO$2:CS$28,5,0),0)+(ROW(BW997)/1000000000000)))</f>
        <v/>
      </c>
      <c r="BY997" s="5"/>
      <c r="BZ997" s="5">
        <v>996</v>
      </c>
      <c r="CA997" s="5" t="str">
        <f>IFERROR(VLOOKUP(BZ997,BV$2:BW2073,2,0),"")</f>
        <v/>
      </c>
      <c r="CB997" s="5"/>
      <c r="CD997" s="5"/>
      <c r="CU997" s="5" t="e">
        <f>IF(REPORTE!AH$2="si",IF(F997=VALUE(REPORTE!C$11),IF(SUM(CU998:CU$1993),CONCATENATE(INT(B997),", "),INT(B997)),""),IF(F997=VALUE(REPORTE!C$10),IF(SUM(CU998:CU$1993),CONCATENATE(INT(B997),", "),INT(B997)),""))</f>
        <v>#VALUE!</v>
      </c>
      <c r="CY997" s="5"/>
      <c r="CZ997" s="5"/>
      <c r="DA997" s="5"/>
      <c r="DB997" s="5"/>
    </row>
    <row r="998" spans="1:106" x14ac:dyDescent="0.25">
      <c r="A998" s="4"/>
      <c r="B998" s="3"/>
      <c r="L998" s="4" t="str">
        <f>IFERROR(IF(VLOOKUP(I998,I$2:L997,4,0)=0,"",VLOOKUP(I998,I$2:L997,4,0)),"")</f>
        <v/>
      </c>
      <c r="M998" s="4" t="str">
        <f>IFERROR(IF(VLOOKUP(I998,I$2:M997,5,0)=0,"",VLOOKUP(I998,I$2:M997,5,0)),"")</f>
        <v/>
      </c>
      <c r="S998"/>
      <c r="AG998" s="3"/>
      <c r="AL998" s="2" t="str">
        <f>IFERROR(IF(INDEX(AL$1:AL997,MATCH(I998,I$1:I997,0),1)=0,"",INDEX(AL$1:AL997,MATCH(I998,I$1:I997,0),1)),"")</f>
        <v/>
      </c>
      <c r="AM998" s="2" t="str">
        <f>IFERROR(IF(INDEX(AM$1:AM997,MATCH(I998,I$1:I997,0),1)=0,"",INDEX(AM$1:AM997,MATCH(I998,I$1:I997,0),1)),"")</f>
        <v/>
      </c>
      <c r="AN998" s="2" t="str">
        <f>IFERROR(IF(INDEX(AN$1:AN997,MATCH(I998,I$1:I997,0),1)=0,"",INDEX(AN$1:AN997,MATCH(I998,I$1:I997,0),1)),"")</f>
        <v/>
      </c>
      <c r="BB998" s="4"/>
      <c r="BG998" s="5"/>
      <c r="BI998" s="4"/>
      <c r="BK998" s="5"/>
      <c r="BL998" s="5"/>
      <c r="BM998" s="5" t="str">
        <f>IF(B998="","",IF(BH998="",1+(MAX(BM$2:BM997)),""))</f>
        <v/>
      </c>
      <c r="BN998" s="5" t="str">
        <f t="shared" si="174"/>
        <v/>
      </c>
      <c r="BO998" s="5" t="str">
        <f t="shared" si="175"/>
        <v/>
      </c>
      <c r="BP998" s="15" t="str">
        <f t="shared" si="176"/>
        <v/>
      </c>
      <c r="BQ998" s="29"/>
      <c r="BS998" s="5" t="str">
        <f t="shared" si="178"/>
        <v/>
      </c>
      <c r="BU998" s="5"/>
      <c r="BV998" s="5" t="str">
        <f t="shared" si="177"/>
        <v/>
      </c>
      <c r="BW998" s="5" t="str">
        <f>IF(I998="","",IFERROR(IF(VLOOKUP(I998,I$2:I997,1,0)=0,"",""),I998))</f>
        <v/>
      </c>
      <c r="BX998" s="25" t="str">
        <f>IF(BW998="","",(IFERROR(VLOOKUP(MID(BW998,1,1),$CO$2:CS$28,3,0),0)+IFERROR(VLOOKUP(MID(BW998,2,1),CO$2:CS$28,4,0),0)+IFERROR(VLOOKUP(MID(BW998,3,1),CO$2:CS$28,5,0),0)+(ROW(BW998)/1000000000000)))</f>
        <v/>
      </c>
      <c r="BY998" s="5"/>
      <c r="BZ998" s="5">
        <v>997</v>
      </c>
      <c r="CA998" s="5" t="str">
        <f>IFERROR(VLOOKUP(BZ998,BV$2:BW2074,2,0),"")</f>
        <v/>
      </c>
      <c r="CB998" s="5"/>
      <c r="CD998" s="5"/>
      <c r="CU998" s="5" t="e">
        <f>IF(REPORTE!AH$2="si",IF(F998=VALUE(REPORTE!C$11),IF(SUM(CU999:CU$1993),CONCATENATE(INT(B998),", "),INT(B998)),""),IF(F998=VALUE(REPORTE!C$10),IF(SUM(CU999:CU$1993),CONCATENATE(INT(B998),", "),INT(B998)),""))</f>
        <v>#VALUE!</v>
      </c>
      <c r="CY998" s="5"/>
      <c r="CZ998" s="5"/>
      <c r="DA998" s="5"/>
      <c r="DB998" s="5"/>
    </row>
    <row r="999" spans="1:106" x14ac:dyDescent="0.25">
      <c r="A999" s="4"/>
      <c r="B999" s="3"/>
      <c r="L999" s="4" t="str">
        <f>IFERROR(IF(VLOOKUP(I999,I$2:L998,4,0)=0,"",VLOOKUP(I999,I$2:L998,4,0)),"")</f>
        <v/>
      </c>
      <c r="M999" s="4" t="str">
        <f>IFERROR(IF(VLOOKUP(I999,I$2:M998,5,0)=0,"",VLOOKUP(I999,I$2:M998,5,0)),"")</f>
        <v/>
      </c>
      <c r="S999"/>
      <c r="AG999" s="3"/>
      <c r="AL999" s="2" t="str">
        <f>IFERROR(IF(INDEX(AL$1:AL998,MATCH(I999,I$1:I998,0),1)=0,"",INDEX(AL$1:AL998,MATCH(I999,I$1:I998,0),1)),"")</f>
        <v/>
      </c>
      <c r="AM999" s="2" t="str">
        <f>IFERROR(IF(INDEX(AM$1:AM998,MATCH(I999,I$1:I998,0),1)=0,"",INDEX(AM$1:AM998,MATCH(I999,I$1:I998,0),1)),"")</f>
        <v/>
      </c>
      <c r="AN999" s="2" t="str">
        <f>IFERROR(IF(INDEX(AN$1:AN998,MATCH(I999,I$1:I998,0),1)=0,"",INDEX(AN$1:AN998,MATCH(I999,I$1:I998,0),1)),"")</f>
        <v/>
      </c>
      <c r="BB999" s="4"/>
      <c r="BG999" s="5"/>
      <c r="BI999" s="4"/>
      <c r="BK999" s="5"/>
      <c r="BL999" s="5"/>
      <c r="BM999" s="5" t="str">
        <f>IF(B999="","",IF(BH999="",1+(MAX(BM$2:BM998)),""))</f>
        <v/>
      </c>
      <c r="BN999" s="5" t="str">
        <f t="shared" si="174"/>
        <v/>
      </c>
      <c r="BO999" s="5" t="str">
        <f t="shared" si="175"/>
        <v/>
      </c>
      <c r="BP999" s="15" t="str">
        <f t="shared" si="176"/>
        <v/>
      </c>
      <c r="BQ999" s="29"/>
      <c r="BS999" s="5" t="str">
        <f t="shared" si="178"/>
        <v/>
      </c>
      <c r="BU999" s="5"/>
      <c r="BV999" s="5" t="str">
        <f t="shared" si="177"/>
        <v/>
      </c>
      <c r="BW999" s="5" t="str">
        <f>IF(I999="","",IFERROR(IF(VLOOKUP(I999,I$2:I998,1,0)=0,"",""),I999))</f>
        <v/>
      </c>
      <c r="BX999" s="25" t="str">
        <f>IF(BW999="","",(IFERROR(VLOOKUP(MID(BW999,1,1),$CO$2:CS$28,3,0),0)+IFERROR(VLOOKUP(MID(BW999,2,1),CO$2:CS$28,4,0),0)+IFERROR(VLOOKUP(MID(BW999,3,1),CO$2:CS$28,5,0),0)+(ROW(BW999)/1000000000000)))</f>
        <v/>
      </c>
      <c r="BY999" s="5"/>
      <c r="BZ999" s="5">
        <v>998</v>
      </c>
      <c r="CA999" s="5" t="str">
        <f>IFERROR(VLOOKUP(BZ999,BV$2:BW2075,2,0),"")</f>
        <v/>
      </c>
      <c r="CB999" s="5"/>
      <c r="CD999" s="5"/>
      <c r="CU999" s="5" t="e">
        <f>IF(REPORTE!AH$2="si",IF(F999=VALUE(REPORTE!C$11),IF(SUM(CU1000:CU$1993),CONCATENATE(INT(B999),", "),INT(B999)),""),IF(F999=VALUE(REPORTE!C$10),IF(SUM(CU1000:CU$1993),CONCATENATE(INT(B999),", "),INT(B999)),""))</f>
        <v>#VALUE!</v>
      </c>
      <c r="CY999" s="5"/>
      <c r="CZ999" s="5"/>
      <c r="DA999" s="5"/>
      <c r="DB999" s="5"/>
    </row>
    <row r="1000" spans="1:106" x14ac:dyDescent="0.25">
      <c r="A1000" s="4"/>
      <c r="B1000" s="3"/>
      <c r="L1000" s="4" t="str">
        <f>IFERROR(IF(VLOOKUP(I1000,I$2:L999,4,0)=0,"",VLOOKUP(I1000,I$2:L999,4,0)),"")</f>
        <v/>
      </c>
      <c r="M1000" s="4" t="str">
        <f>IFERROR(IF(VLOOKUP(I1000,I$2:M999,5,0)=0,"",VLOOKUP(I1000,I$2:M999,5,0)),"")</f>
        <v/>
      </c>
      <c r="S1000"/>
      <c r="AG1000" s="3"/>
      <c r="AL1000" s="2" t="str">
        <f>IFERROR(IF(INDEX(AL$1:AL999,MATCH(I1000,I$1:I999,0),1)=0,"",INDEX(AL$1:AL999,MATCH(I1000,I$1:I999,0),1)),"")</f>
        <v/>
      </c>
      <c r="AM1000" s="2" t="str">
        <f>IFERROR(IF(INDEX(AM$1:AM999,MATCH(I1000,I$1:I999,0),1)=0,"",INDEX(AM$1:AM999,MATCH(I1000,I$1:I999,0),1)),"")</f>
        <v/>
      </c>
      <c r="AN1000" s="2" t="str">
        <f>IFERROR(IF(INDEX(AN$1:AN999,MATCH(I1000,I$1:I999,0),1)=0,"",INDEX(AN$1:AN999,MATCH(I1000,I$1:I999,0),1)),"")</f>
        <v/>
      </c>
      <c r="BB1000" s="4"/>
      <c r="BG1000" s="5"/>
      <c r="BI1000" s="4"/>
      <c r="BK1000" s="5"/>
      <c r="BL1000" s="5"/>
      <c r="BM1000" s="5" t="str">
        <f>IF(B1000="","",IF(BH1000="",1+(MAX(BM$2:BM999)),""))</f>
        <v/>
      </c>
      <c r="BN1000" s="5" t="str">
        <f t="shared" si="174"/>
        <v/>
      </c>
      <c r="BO1000" s="5" t="str">
        <f t="shared" si="175"/>
        <v/>
      </c>
      <c r="BP1000" s="15" t="str">
        <f t="shared" si="176"/>
        <v/>
      </c>
      <c r="BQ1000" s="29"/>
      <c r="BS1000" s="5" t="str">
        <f t="shared" si="178"/>
        <v/>
      </c>
      <c r="BU1000" s="5"/>
      <c r="BV1000" s="5" t="str">
        <f t="shared" si="177"/>
        <v/>
      </c>
      <c r="BW1000" s="5" t="str">
        <f>IF(I1000="","",IFERROR(IF(VLOOKUP(I1000,I$2:I999,1,0)=0,"",""),I1000))</f>
        <v/>
      </c>
      <c r="BX1000" s="25" t="str">
        <f>IF(BW1000="","",(IFERROR(VLOOKUP(MID(BW1000,1,1),$CO$2:CS$28,3,0),0)+IFERROR(VLOOKUP(MID(BW1000,2,1),CO$2:CS$28,4,0),0)+IFERROR(VLOOKUP(MID(BW1000,3,1),CO$2:CS$28,5,0),0)+(ROW(BW1000)/1000000000000)))</f>
        <v/>
      </c>
      <c r="BY1000" s="5"/>
      <c r="BZ1000" s="5">
        <v>999</v>
      </c>
      <c r="CA1000" s="5" t="str">
        <f>IFERROR(VLOOKUP(BZ1000,BV$2:BW2076,2,0),"")</f>
        <v/>
      </c>
      <c r="CB1000" s="5"/>
      <c r="CD1000" s="5"/>
      <c r="CU1000" s="5" t="e">
        <f>IF(REPORTE!AH$2="si",IF(F1000=VALUE(REPORTE!C$11),IF(SUM(CU1001:CU$1993),CONCATENATE(INT(B1000),", "),INT(B1000)),""),IF(F1000=VALUE(REPORTE!C$10),IF(SUM(CU1001:CU$1993),CONCATENATE(INT(B1000),", "),INT(B1000)),""))</f>
        <v>#VALUE!</v>
      </c>
      <c r="CY1000" s="5"/>
      <c r="CZ1000" s="5"/>
      <c r="DA1000" s="5"/>
      <c r="DB1000" s="5"/>
    </row>
    <row r="1001" spans="1:106" x14ac:dyDescent="0.25">
      <c r="A1001" s="4"/>
      <c r="B1001" s="3"/>
      <c r="L1001" s="4" t="str">
        <f>IFERROR(IF(VLOOKUP(I1001,I$2:L1000,4,0)=0,"",VLOOKUP(I1001,I$2:L1000,4,0)),"")</f>
        <v/>
      </c>
      <c r="M1001" s="4" t="str">
        <f>IFERROR(IF(VLOOKUP(I1001,I$2:M1000,5,0)=0,"",VLOOKUP(I1001,I$2:M1000,5,0)),"")</f>
        <v/>
      </c>
      <c r="S1001"/>
      <c r="AG1001" s="3"/>
      <c r="AL1001" s="2" t="str">
        <f>IFERROR(IF(INDEX(AL$1:AL1000,MATCH(I1001,I$1:I1000,0),1)=0,"",INDEX(AL$1:AL1000,MATCH(I1001,I$1:I1000,0),1)),"")</f>
        <v/>
      </c>
      <c r="AM1001" s="2" t="str">
        <f>IFERROR(IF(INDEX(AM$1:AM1000,MATCH(I1001,I$1:I1000,0),1)=0,"",INDEX(AM$1:AM1000,MATCH(I1001,I$1:I1000,0),1)),"")</f>
        <v/>
      </c>
      <c r="AN1001" s="2" t="str">
        <f>IFERROR(IF(INDEX(AN$1:AN1000,MATCH(I1001,I$1:I1000,0),1)=0,"",INDEX(AN$1:AN1000,MATCH(I1001,I$1:I1000,0),1)),"")</f>
        <v/>
      </c>
      <c r="BB1001" s="4"/>
      <c r="BG1001" s="5"/>
      <c r="BI1001" s="4"/>
      <c r="BK1001" s="5"/>
      <c r="BL1001" s="5"/>
      <c r="BM1001" s="5" t="str">
        <f>IF(B1001="","",IF(BH1001="",1+(MAX(BM$2:BM1000)),""))</f>
        <v/>
      </c>
      <c r="BN1001" s="5" t="str">
        <f t="shared" si="174"/>
        <v/>
      </c>
      <c r="BO1001" s="5" t="str">
        <f t="shared" si="175"/>
        <v/>
      </c>
      <c r="BP1001" s="15" t="str">
        <f t="shared" si="176"/>
        <v/>
      </c>
      <c r="BQ1001" s="29"/>
      <c r="BS1001" s="5" t="str">
        <f t="shared" si="178"/>
        <v/>
      </c>
      <c r="BU1001" s="5"/>
      <c r="BV1001" s="5" t="str">
        <f t="shared" si="177"/>
        <v/>
      </c>
      <c r="BW1001" s="5" t="str">
        <f>IF(I1001="","",IFERROR(IF(VLOOKUP(I1001,I$2:I1000,1,0)=0,"",""),I1001))</f>
        <v/>
      </c>
      <c r="BX1001" s="25" t="str">
        <f>IF(BW1001="","",(IFERROR(VLOOKUP(MID(BW1001,1,1),$CO$2:CS$28,3,0),0)+IFERROR(VLOOKUP(MID(BW1001,2,1),CO$2:CS$28,4,0),0)+IFERROR(VLOOKUP(MID(BW1001,3,1),CO$2:CS$28,5,0),0)+(ROW(BW1001)/1000000000000)))</f>
        <v/>
      </c>
      <c r="BY1001" s="5"/>
      <c r="BZ1001" s="5">
        <v>1000</v>
      </c>
      <c r="CA1001" s="5" t="str">
        <f>IFERROR(VLOOKUP(BZ1001,BV$2:BW2077,2,0),"")</f>
        <v/>
      </c>
      <c r="CB1001" s="5"/>
      <c r="CD1001" s="5"/>
      <c r="CU1001" s="5" t="e">
        <f>IF(REPORTE!AH$2="si",IF(F1001=VALUE(REPORTE!C$11),IF(SUM(CU1002:CU$1993),CONCATENATE(INT(B1001),", "),INT(B1001)),""),IF(F1001=VALUE(REPORTE!C$10),IF(SUM(CU1002:CU$1993),CONCATENATE(INT(B1001),", "),INT(B1001)),""))</f>
        <v>#VALUE!</v>
      </c>
      <c r="CY1001" s="5"/>
      <c r="CZ1001" s="5"/>
      <c r="DA1001" s="5"/>
      <c r="DB1001" s="5"/>
    </row>
    <row r="1002" spans="1:106" x14ac:dyDescent="0.25">
      <c r="A1002" s="4"/>
      <c r="B1002" s="3"/>
      <c r="L1002" s="4" t="str">
        <f>IFERROR(IF(VLOOKUP(I1002,I$2:L1001,4,0)=0,"",VLOOKUP(I1002,I$2:L1001,4,0)),"")</f>
        <v/>
      </c>
      <c r="M1002" s="4" t="str">
        <f>IFERROR(IF(VLOOKUP(I1002,I$2:M1001,5,0)=0,"",VLOOKUP(I1002,I$2:M1001,5,0)),"")</f>
        <v/>
      </c>
      <c r="S1002"/>
      <c r="AG1002" s="3"/>
      <c r="AL1002" s="2" t="str">
        <f>IFERROR(IF(INDEX(AL$1:AL1001,MATCH(I1002,I$1:I1001,0),1)=0,"",INDEX(AL$1:AL1001,MATCH(I1002,I$1:I1001,0),1)),"")</f>
        <v/>
      </c>
      <c r="AM1002" s="2" t="str">
        <f>IFERROR(IF(INDEX(AM$1:AM1001,MATCH(I1002,I$1:I1001,0),1)=0,"",INDEX(AM$1:AM1001,MATCH(I1002,I$1:I1001,0),1)),"")</f>
        <v/>
      </c>
      <c r="AN1002" s="2" t="str">
        <f>IFERROR(IF(INDEX(AN$1:AN1001,MATCH(I1002,I$1:I1001,0),1)=0,"",INDEX(AN$1:AN1001,MATCH(I1002,I$1:I1001,0),1)),"")</f>
        <v/>
      </c>
      <c r="BB1002" s="4"/>
      <c r="BG1002" s="5"/>
      <c r="BI1002" s="4"/>
      <c r="BK1002" s="5"/>
      <c r="BL1002" s="5"/>
      <c r="BM1002" s="5" t="str">
        <f>IF(B1002="","",IF(BH1002="",1+(MAX(BM$2:BM1001)),""))</f>
        <v/>
      </c>
      <c r="BN1002" s="5" t="str">
        <f t="shared" si="174"/>
        <v/>
      </c>
      <c r="BO1002" s="5" t="str">
        <f t="shared" si="175"/>
        <v/>
      </c>
      <c r="BP1002" s="15" t="str">
        <f t="shared" si="176"/>
        <v/>
      </c>
      <c r="BQ1002" s="29"/>
      <c r="BS1002" s="5" t="str">
        <f t="shared" si="178"/>
        <v/>
      </c>
      <c r="BU1002" s="5"/>
      <c r="BV1002" s="5" t="str">
        <f t="shared" si="177"/>
        <v/>
      </c>
      <c r="BW1002" s="5" t="str">
        <f>IF(I1002="","",IFERROR(IF(VLOOKUP(I1002,I$2:I1001,1,0)=0,"",""),I1002))</f>
        <v/>
      </c>
      <c r="BX1002" s="25" t="str">
        <f>IF(BW1002="","",(IFERROR(VLOOKUP(MID(BW1002,1,1),$CO$2:CS$28,3,0),0)+IFERROR(VLOOKUP(MID(BW1002,2,1),CO$2:CS$28,4,0),0)+IFERROR(VLOOKUP(MID(BW1002,3,1),CO$2:CS$28,5,0),0)+(ROW(BW1002)/1000000000000)))</f>
        <v/>
      </c>
      <c r="BY1002" s="5"/>
      <c r="BZ1002" s="5">
        <v>1001</v>
      </c>
      <c r="CA1002" s="5" t="str">
        <f>IFERROR(VLOOKUP(BZ1002,BV$2:BW2078,2,0),"")</f>
        <v/>
      </c>
      <c r="CB1002" s="5"/>
      <c r="CD1002" s="5"/>
      <c r="CU1002" s="5" t="e">
        <f>IF(REPORTE!AH$2="si",IF(F1002=VALUE(REPORTE!C$11),IF(SUM(CU1003:CU$1993),CONCATENATE(INT(B1002),", "),INT(B1002)),""),IF(F1002=VALUE(REPORTE!C$10),IF(SUM(CU1003:CU$1993),CONCATENATE(INT(B1002),", "),INT(B1002)),""))</f>
        <v>#VALUE!</v>
      </c>
      <c r="CY1002" s="5"/>
      <c r="CZ1002" s="5"/>
      <c r="DA1002" s="5"/>
      <c r="DB1002" s="5"/>
    </row>
    <row r="1003" spans="1:106" x14ac:dyDescent="0.25">
      <c r="A1003" s="4"/>
      <c r="B1003" s="3"/>
      <c r="L1003" s="4" t="str">
        <f>IFERROR(IF(VLOOKUP(I1003,I$2:L1002,4,0)=0,"",VLOOKUP(I1003,I$2:L1002,4,0)),"")</f>
        <v/>
      </c>
      <c r="M1003" s="4" t="str">
        <f>IFERROR(IF(VLOOKUP(I1003,I$2:M1002,5,0)=0,"",VLOOKUP(I1003,I$2:M1002,5,0)),"")</f>
        <v/>
      </c>
      <c r="S1003"/>
      <c r="AG1003" s="3"/>
      <c r="AL1003" s="2" t="str">
        <f>IFERROR(IF(INDEX(AL$1:AL1002,MATCH(I1003,I$1:I1002,0),1)=0,"",INDEX(AL$1:AL1002,MATCH(I1003,I$1:I1002,0),1)),"")</f>
        <v/>
      </c>
      <c r="AM1003" s="2" t="str">
        <f>IFERROR(IF(INDEX(AM$1:AM1002,MATCH(I1003,I$1:I1002,0),1)=0,"",INDEX(AM$1:AM1002,MATCH(I1003,I$1:I1002,0),1)),"")</f>
        <v/>
      </c>
      <c r="AN1003" s="2" t="str">
        <f>IFERROR(IF(INDEX(AN$1:AN1002,MATCH(I1003,I$1:I1002,0),1)=0,"",INDEX(AN$1:AN1002,MATCH(I1003,I$1:I1002,0),1)),"")</f>
        <v/>
      </c>
      <c r="BB1003" s="4"/>
      <c r="BG1003" s="5"/>
      <c r="BI1003" s="4"/>
      <c r="BK1003" s="5"/>
      <c r="BL1003" s="5"/>
      <c r="BM1003" s="5" t="str">
        <f>IF(B1003="","",IF(BH1003="",1+(MAX(BM$2:BM1002)),""))</f>
        <v/>
      </c>
      <c r="BN1003" s="5" t="str">
        <f t="shared" si="174"/>
        <v/>
      </c>
      <c r="BO1003" s="5" t="str">
        <f t="shared" si="175"/>
        <v/>
      </c>
      <c r="BP1003" s="15" t="str">
        <f t="shared" si="176"/>
        <v/>
      </c>
      <c r="BQ1003" s="29"/>
      <c r="BS1003" s="5" t="str">
        <f t="shared" si="178"/>
        <v/>
      </c>
      <c r="BU1003" s="5"/>
      <c r="BV1003" s="5" t="str">
        <f t="shared" si="177"/>
        <v/>
      </c>
      <c r="BW1003" s="5" t="str">
        <f>IF(I1003="","",IFERROR(IF(VLOOKUP(I1003,I$2:I1002,1,0)=0,"",""),I1003))</f>
        <v/>
      </c>
      <c r="BX1003" s="25" t="str">
        <f>IF(BW1003="","",(IFERROR(VLOOKUP(MID(BW1003,1,1),$CO$2:CS$28,3,0),0)+IFERROR(VLOOKUP(MID(BW1003,2,1),CO$2:CS$28,4,0),0)+IFERROR(VLOOKUP(MID(BW1003,3,1),CO$2:CS$28,5,0),0)+(ROW(BW1003)/1000000000000)))</f>
        <v/>
      </c>
      <c r="BY1003" s="5"/>
      <c r="BZ1003" s="5">
        <v>1002</v>
      </c>
      <c r="CA1003" s="5" t="str">
        <f>IFERROR(VLOOKUP(BZ1003,BV$2:BW2079,2,0),"")</f>
        <v/>
      </c>
      <c r="CB1003" s="5"/>
      <c r="CD1003" s="5"/>
      <c r="CU1003" s="5" t="e">
        <f>IF(REPORTE!AH$2="si",IF(F1003=VALUE(REPORTE!C$11),IF(SUM(CU1004:CU$1993),CONCATENATE(INT(B1003),", "),INT(B1003)),""),IF(F1003=VALUE(REPORTE!C$10),IF(SUM(CU1004:CU$1993),CONCATENATE(INT(B1003),", "),INT(B1003)),""))</f>
        <v>#VALUE!</v>
      </c>
      <c r="CY1003" s="5"/>
      <c r="CZ1003" s="5"/>
      <c r="DA1003" s="5"/>
      <c r="DB1003" s="5"/>
    </row>
    <row r="1004" spans="1:106" x14ac:dyDescent="0.25">
      <c r="A1004" s="4"/>
      <c r="B1004" s="3"/>
      <c r="L1004" s="4" t="str">
        <f>IFERROR(IF(VLOOKUP(I1004,I$2:L1003,4,0)=0,"",VLOOKUP(I1004,I$2:L1003,4,0)),"")</f>
        <v/>
      </c>
      <c r="M1004" s="4" t="str">
        <f>IFERROR(IF(VLOOKUP(I1004,I$2:M1003,5,0)=0,"",VLOOKUP(I1004,I$2:M1003,5,0)),"")</f>
        <v/>
      </c>
      <c r="S1004"/>
      <c r="AG1004" s="3"/>
      <c r="AL1004" s="2" t="str">
        <f>IFERROR(IF(INDEX(AL$1:AL1003,MATCH(I1004,I$1:I1003,0),1)=0,"",INDEX(AL$1:AL1003,MATCH(I1004,I$1:I1003,0),1)),"")</f>
        <v/>
      </c>
      <c r="AM1004" s="2" t="str">
        <f>IFERROR(IF(INDEX(AM$1:AM1003,MATCH(I1004,I$1:I1003,0),1)=0,"",INDEX(AM$1:AM1003,MATCH(I1004,I$1:I1003,0),1)),"")</f>
        <v/>
      </c>
      <c r="AN1004" s="2" t="str">
        <f>IFERROR(IF(INDEX(AN$1:AN1003,MATCH(I1004,I$1:I1003,0),1)=0,"",INDEX(AN$1:AN1003,MATCH(I1004,I$1:I1003,0),1)),"")</f>
        <v/>
      </c>
      <c r="BB1004" s="4"/>
      <c r="BG1004" s="5"/>
      <c r="BI1004" s="4"/>
      <c r="BK1004" s="5"/>
      <c r="BL1004" s="5"/>
      <c r="BM1004" s="5" t="str">
        <f>IF(B1004="","",IF(BH1004="",1+(MAX(BM$2:BM1003)),""))</f>
        <v/>
      </c>
      <c r="BN1004" s="5" t="str">
        <f t="shared" si="174"/>
        <v/>
      </c>
      <c r="BO1004" s="5" t="str">
        <f t="shared" si="175"/>
        <v/>
      </c>
      <c r="BP1004" s="15" t="str">
        <f t="shared" si="176"/>
        <v/>
      </c>
      <c r="BQ1004" s="29"/>
      <c r="BS1004" s="5" t="str">
        <f t="shared" si="178"/>
        <v/>
      </c>
      <c r="BU1004" s="5"/>
      <c r="BV1004" s="5" t="str">
        <f t="shared" si="177"/>
        <v/>
      </c>
      <c r="BW1004" s="5" t="str">
        <f>IF(I1004="","",IFERROR(IF(VLOOKUP(I1004,I$2:I1003,1,0)=0,"",""),I1004))</f>
        <v/>
      </c>
      <c r="BX1004" s="25" t="str">
        <f>IF(BW1004="","",(IFERROR(VLOOKUP(MID(BW1004,1,1),$CO$2:CS$28,3,0),0)+IFERROR(VLOOKUP(MID(BW1004,2,1),CO$2:CS$28,4,0),0)+IFERROR(VLOOKUP(MID(BW1004,3,1),CO$2:CS$28,5,0),0)+(ROW(BW1004)/1000000000000)))</f>
        <v/>
      </c>
      <c r="BY1004" s="5"/>
      <c r="BZ1004" s="5">
        <v>1003</v>
      </c>
      <c r="CA1004" s="5" t="str">
        <f>IFERROR(VLOOKUP(BZ1004,BV$2:BW2080,2,0),"")</f>
        <v/>
      </c>
      <c r="CB1004" s="5"/>
      <c r="CD1004" s="5"/>
      <c r="CU1004" s="5" t="e">
        <f>IF(REPORTE!AH$2="si",IF(F1004=VALUE(REPORTE!C$11),IF(SUM(CU1005:CU$1993),CONCATENATE(INT(B1004),", "),INT(B1004)),""),IF(F1004=VALUE(REPORTE!C$10),IF(SUM(CU1005:CU$1993),CONCATENATE(INT(B1004),", "),INT(B1004)),""))</f>
        <v>#VALUE!</v>
      </c>
      <c r="CY1004" s="5"/>
      <c r="CZ1004" s="5"/>
      <c r="DA1004" s="5"/>
      <c r="DB1004" s="5"/>
    </row>
    <row r="1005" spans="1:106" x14ac:dyDescent="0.25">
      <c r="A1005" s="4"/>
      <c r="B1005" s="3"/>
      <c r="L1005" s="4" t="str">
        <f>IFERROR(IF(VLOOKUP(I1005,I$2:L1004,4,0)=0,"",VLOOKUP(I1005,I$2:L1004,4,0)),"")</f>
        <v/>
      </c>
      <c r="M1005" s="4" t="str">
        <f>IFERROR(IF(VLOOKUP(I1005,I$2:M1004,5,0)=0,"",VLOOKUP(I1005,I$2:M1004,5,0)),"")</f>
        <v/>
      </c>
      <c r="S1005"/>
      <c r="AG1005" s="3"/>
      <c r="AL1005" s="2" t="str">
        <f>IFERROR(IF(INDEX(AL$1:AL1004,MATCH(I1005,I$1:I1004,0),1)=0,"",INDEX(AL$1:AL1004,MATCH(I1005,I$1:I1004,0),1)),"")</f>
        <v/>
      </c>
      <c r="AM1005" s="2" t="str">
        <f>IFERROR(IF(INDEX(AM$1:AM1004,MATCH(I1005,I$1:I1004,0),1)=0,"",INDEX(AM$1:AM1004,MATCH(I1005,I$1:I1004,0),1)),"")</f>
        <v/>
      </c>
      <c r="AN1005" s="2" t="str">
        <f>IFERROR(IF(INDEX(AN$1:AN1004,MATCH(I1005,I$1:I1004,0),1)=0,"",INDEX(AN$1:AN1004,MATCH(I1005,I$1:I1004,0),1)),"")</f>
        <v/>
      </c>
      <c r="BB1005" s="4"/>
      <c r="BG1005" s="5"/>
      <c r="BI1005" s="4"/>
      <c r="BK1005" s="5"/>
      <c r="BL1005" s="5"/>
      <c r="BM1005" s="5" t="str">
        <f>IF(B1005="","",IF(BH1005="",1+(MAX(BM$2:BM1004)),""))</f>
        <v/>
      </c>
      <c r="BN1005" s="5" t="str">
        <f t="shared" si="174"/>
        <v/>
      </c>
      <c r="BO1005" s="5" t="str">
        <f t="shared" si="175"/>
        <v/>
      </c>
      <c r="BP1005" s="15" t="str">
        <f t="shared" si="176"/>
        <v/>
      </c>
      <c r="BQ1005" s="29"/>
      <c r="BS1005" s="5" t="str">
        <f t="shared" si="178"/>
        <v/>
      </c>
      <c r="BU1005" s="5"/>
      <c r="BV1005" s="5" t="str">
        <f t="shared" si="177"/>
        <v/>
      </c>
      <c r="BW1005" s="5" t="str">
        <f>IF(I1005="","",IFERROR(IF(VLOOKUP(I1005,I$2:I1004,1,0)=0,"",""),I1005))</f>
        <v/>
      </c>
      <c r="BX1005" s="25" t="str">
        <f>IF(BW1005="","",(IFERROR(VLOOKUP(MID(BW1005,1,1),$CO$2:CS$28,3,0),0)+IFERROR(VLOOKUP(MID(BW1005,2,1),CO$2:CS$28,4,0),0)+IFERROR(VLOOKUP(MID(BW1005,3,1),CO$2:CS$28,5,0),0)+(ROW(BW1005)/1000000000000)))</f>
        <v/>
      </c>
      <c r="BY1005" s="5"/>
      <c r="BZ1005" s="5">
        <v>1004</v>
      </c>
      <c r="CA1005" s="5" t="str">
        <f>IFERROR(VLOOKUP(BZ1005,BV$2:BW2081,2,0),"")</f>
        <v/>
      </c>
      <c r="CB1005" s="5"/>
      <c r="CD1005" s="5"/>
      <c r="CU1005" s="5" t="e">
        <f>IF(REPORTE!AH$2="si",IF(F1005=VALUE(REPORTE!C$11),IF(SUM(CU1006:CU$1993),CONCATENATE(INT(B1005),", "),INT(B1005)),""),IF(F1005=VALUE(REPORTE!C$10),IF(SUM(CU1006:CU$1993),CONCATENATE(INT(B1005),", "),INT(B1005)),""))</f>
        <v>#VALUE!</v>
      </c>
      <c r="CY1005" s="5"/>
      <c r="CZ1005" s="5"/>
      <c r="DA1005" s="5"/>
      <c r="DB1005" s="5"/>
    </row>
    <row r="1006" spans="1:106" x14ac:dyDescent="0.25">
      <c r="A1006" s="4"/>
      <c r="B1006" s="3"/>
      <c r="L1006" s="4" t="str">
        <f>IFERROR(IF(VLOOKUP(I1006,I$2:L1005,4,0)=0,"",VLOOKUP(I1006,I$2:L1005,4,0)),"")</f>
        <v/>
      </c>
      <c r="M1006" s="4" t="str">
        <f>IFERROR(IF(VLOOKUP(I1006,I$2:M1005,5,0)=0,"",VLOOKUP(I1006,I$2:M1005,5,0)),"")</f>
        <v/>
      </c>
      <c r="S1006"/>
      <c r="AG1006" s="3"/>
      <c r="AL1006" s="2" t="str">
        <f>IFERROR(IF(INDEX(AL$1:AL1005,MATCH(I1006,I$1:I1005,0),1)=0,"",INDEX(AL$1:AL1005,MATCH(I1006,I$1:I1005,0),1)),"")</f>
        <v/>
      </c>
      <c r="AM1006" s="2" t="str">
        <f>IFERROR(IF(INDEX(AM$1:AM1005,MATCH(I1006,I$1:I1005,0),1)=0,"",INDEX(AM$1:AM1005,MATCH(I1006,I$1:I1005,0),1)),"")</f>
        <v/>
      </c>
      <c r="AN1006" s="2" t="str">
        <f>IFERROR(IF(INDEX(AN$1:AN1005,MATCH(I1006,I$1:I1005,0),1)=0,"",INDEX(AN$1:AN1005,MATCH(I1006,I$1:I1005,0),1)),"")</f>
        <v/>
      </c>
      <c r="BB1006" s="4"/>
      <c r="BG1006" s="5"/>
      <c r="BI1006" s="4"/>
      <c r="BK1006" s="5"/>
      <c r="BL1006" s="5"/>
      <c r="BM1006" s="5" t="str">
        <f>IF(B1006="","",IF(BH1006="",1+(MAX(BM$2:BM1005)),""))</f>
        <v/>
      </c>
      <c r="BN1006" s="5" t="str">
        <f t="shared" si="174"/>
        <v/>
      </c>
      <c r="BO1006" s="5" t="str">
        <f t="shared" si="175"/>
        <v/>
      </c>
      <c r="BP1006" s="15" t="str">
        <f t="shared" si="176"/>
        <v/>
      </c>
      <c r="BQ1006" s="29"/>
      <c r="BS1006" s="5" t="str">
        <f t="shared" si="178"/>
        <v/>
      </c>
      <c r="BU1006" s="5"/>
      <c r="BV1006" s="5" t="str">
        <f t="shared" si="177"/>
        <v/>
      </c>
      <c r="BW1006" s="5" t="str">
        <f>IF(I1006="","",IFERROR(IF(VLOOKUP(I1006,I$2:I1005,1,0)=0,"",""),I1006))</f>
        <v/>
      </c>
      <c r="BX1006" s="25" t="str">
        <f>IF(BW1006="","",(IFERROR(VLOOKUP(MID(BW1006,1,1),$CO$2:CS$28,3,0),0)+IFERROR(VLOOKUP(MID(BW1006,2,1),CO$2:CS$28,4,0),0)+IFERROR(VLOOKUP(MID(BW1006,3,1),CO$2:CS$28,5,0),0)+(ROW(BW1006)/1000000000000)))</f>
        <v/>
      </c>
      <c r="BY1006" s="5"/>
      <c r="BZ1006" s="5">
        <v>1005</v>
      </c>
      <c r="CA1006" s="5" t="str">
        <f>IFERROR(VLOOKUP(BZ1006,BV$2:BW2082,2,0),"")</f>
        <v/>
      </c>
      <c r="CB1006" s="5"/>
      <c r="CD1006" s="5"/>
      <c r="CU1006" s="5" t="e">
        <f>IF(REPORTE!AH$2="si",IF(F1006=VALUE(REPORTE!C$11),IF(SUM(CU1007:CU$1993),CONCATENATE(INT(B1006),", "),INT(B1006)),""),IF(F1006=VALUE(REPORTE!C$10),IF(SUM(CU1007:CU$1993),CONCATENATE(INT(B1006),", "),INT(B1006)),""))</f>
        <v>#VALUE!</v>
      </c>
      <c r="CY1006" s="5"/>
      <c r="CZ1006" s="5"/>
      <c r="DA1006" s="5"/>
      <c r="DB1006" s="5"/>
    </row>
    <row r="1007" spans="1:106" x14ac:dyDescent="0.25">
      <c r="A1007" s="4"/>
      <c r="B1007" s="3"/>
      <c r="L1007" s="4" t="str">
        <f>IFERROR(IF(VLOOKUP(I1007,I$2:L1006,4,0)=0,"",VLOOKUP(I1007,I$2:L1006,4,0)),"")</f>
        <v/>
      </c>
      <c r="M1007" s="4" t="str">
        <f>IFERROR(IF(VLOOKUP(I1007,I$2:M1006,5,0)=0,"",VLOOKUP(I1007,I$2:M1006,5,0)),"")</f>
        <v/>
      </c>
      <c r="S1007"/>
      <c r="AG1007" s="3"/>
      <c r="AL1007" s="2" t="str">
        <f>IFERROR(IF(INDEX(AL$1:AL1006,MATCH(I1007,I$1:I1006,0),1)=0,"",INDEX(AL$1:AL1006,MATCH(I1007,I$1:I1006,0),1)),"")</f>
        <v/>
      </c>
      <c r="AM1007" s="2" t="str">
        <f>IFERROR(IF(INDEX(AM$1:AM1006,MATCH(I1007,I$1:I1006,0),1)=0,"",INDEX(AM$1:AM1006,MATCH(I1007,I$1:I1006,0),1)),"")</f>
        <v/>
      </c>
      <c r="AN1007" s="2" t="str">
        <f>IFERROR(IF(INDEX(AN$1:AN1006,MATCH(I1007,I$1:I1006,0),1)=0,"",INDEX(AN$1:AN1006,MATCH(I1007,I$1:I1006,0),1)),"")</f>
        <v/>
      </c>
      <c r="BB1007" s="4"/>
      <c r="BG1007" s="5"/>
      <c r="BI1007" s="4"/>
      <c r="BK1007" s="5"/>
      <c r="BL1007" s="5"/>
      <c r="BM1007" s="5" t="str">
        <f>IF(B1007="","",IF(BH1007="",1+(MAX(BM$2:BM1006)),""))</f>
        <v/>
      </c>
      <c r="BN1007" s="5" t="str">
        <f t="shared" si="174"/>
        <v/>
      </c>
      <c r="BO1007" s="5" t="str">
        <f t="shared" si="175"/>
        <v/>
      </c>
      <c r="BP1007" s="15" t="str">
        <f t="shared" si="176"/>
        <v/>
      </c>
      <c r="BQ1007" s="29"/>
      <c r="BS1007" s="5" t="str">
        <f t="shared" si="178"/>
        <v/>
      </c>
      <c r="BU1007" s="5"/>
      <c r="BV1007" s="5" t="str">
        <f t="shared" si="177"/>
        <v/>
      </c>
      <c r="BW1007" s="5" t="str">
        <f>IF(I1007="","",IFERROR(IF(VLOOKUP(I1007,I$2:I1006,1,0)=0,"",""),I1007))</f>
        <v/>
      </c>
      <c r="BX1007" s="25" t="str">
        <f>IF(BW1007="","",(IFERROR(VLOOKUP(MID(BW1007,1,1),$CO$2:CS$28,3,0),0)+IFERROR(VLOOKUP(MID(BW1007,2,1),CO$2:CS$28,4,0),0)+IFERROR(VLOOKUP(MID(BW1007,3,1),CO$2:CS$28,5,0),0)+(ROW(BW1007)/1000000000000)))</f>
        <v/>
      </c>
      <c r="BY1007" s="5"/>
      <c r="BZ1007" s="5">
        <v>1006</v>
      </c>
      <c r="CA1007" s="5" t="str">
        <f>IFERROR(VLOOKUP(BZ1007,BV$2:BW2083,2,0),"")</f>
        <v/>
      </c>
      <c r="CB1007" s="5"/>
      <c r="CD1007" s="5"/>
      <c r="CU1007" s="5" t="e">
        <f>IF(REPORTE!AH$2="si",IF(F1007=VALUE(REPORTE!C$11),IF(SUM(CU1008:CU$1993),CONCATENATE(INT(B1007),", "),INT(B1007)),""),IF(F1007=VALUE(REPORTE!C$10),IF(SUM(CU1008:CU$1993),CONCATENATE(INT(B1007),", "),INT(B1007)),""))</f>
        <v>#VALUE!</v>
      </c>
      <c r="CY1007" s="5"/>
      <c r="CZ1007" s="5"/>
      <c r="DA1007" s="5"/>
      <c r="DB1007" s="5"/>
    </row>
    <row r="1008" spans="1:106" x14ac:dyDescent="0.25">
      <c r="A1008" s="4"/>
      <c r="B1008" s="3"/>
      <c r="L1008" s="4" t="str">
        <f>IFERROR(IF(VLOOKUP(I1008,I$2:L1007,4,0)=0,"",VLOOKUP(I1008,I$2:L1007,4,0)),"")</f>
        <v/>
      </c>
      <c r="M1008" s="4" t="str">
        <f>IFERROR(IF(VLOOKUP(I1008,I$2:M1007,5,0)=0,"",VLOOKUP(I1008,I$2:M1007,5,0)),"")</f>
        <v/>
      </c>
      <c r="S1008"/>
      <c r="AG1008" s="3"/>
      <c r="AL1008" s="2" t="str">
        <f>IFERROR(IF(INDEX(AL$1:AL1007,MATCH(I1008,I$1:I1007,0),1)=0,"",INDEX(AL$1:AL1007,MATCH(I1008,I$1:I1007,0),1)),"")</f>
        <v/>
      </c>
      <c r="AM1008" s="2" t="str">
        <f>IFERROR(IF(INDEX(AM$1:AM1007,MATCH(I1008,I$1:I1007,0),1)=0,"",INDEX(AM$1:AM1007,MATCH(I1008,I$1:I1007,0),1)),"")</f>
        <v/>
      </c>
      <c r="AN1008" s="2" t="str">
        <f>IFERROR(IF(INDEX(AN$1:AN1007,MATCH(I1008,I$1:I1007,0),1)=0,"",INDEX(AN$1:AN1007,MATCH(I1008,I$1:I1007,0),1)),"")</f>
        <v/>
      </c>
      <c r="BB1008" s="4"/>
      <c r="BG1008" s="5"/>
      <c r="BI1008" s="4"/>
      <c r="BK1008" s="5"/>
      <c r="BL1008" s="5"/>
      <c r="BM1008" s="5" t="str">
        <f>IF(B1008="","",IF(BH1008="",1+(MAX(BM$2:BM1007)),""))</f>
        <v/>
      </c>
      <c r="BN1008" s="5" t="str">
        <f t="shared" si="174"/>
        <v/>
      </c>
      <c r="BO1008" s="5" t="str">
        <f t="shared" si="175"/>
        <v/>
      </c>
      <c r="BP1008" s="15" t="str">
        <f t="shared" si="176"/>
        <v/>
      </c>
      <c r="BQ1008" s="29"/>
      <c r="BS1008" s="5" t="str">
        <f t="shared" si="178"/>
        <v/>
      </c>
      <c r="BU1008" s="5"/>
      <c r="BV1008" s="5" t="str">
        <f t="shared" si="177"/>
        <v/>
      </c>
      <c r="BW1008" s="5" t="str">
        <f>IF(I1008="","",IFERROR(IF(VLOOKUP(I1008,I$2:I1007,1,0)=0,"",""),I1008))</f>
        <v/>
      </c>
      <c r="BX1008" s="25" t="str">
        <f>IF(BW1008="","",(IFERROR(VLOOKUP(MID(BW1008,1,1),$CO$2:CS$28,3,0),0)+IFERROR(VLOOKUP(MID(BW1008,2,1),CO$2:CS$28,4,0),0)+IFERROR(VLOOKUP(MID(BW1008,3,1),CO$2:CS$28,5,0),0)+(ROW(BW1008)/1000000000000)))</f>
        <v/>
      </c>
      <c r="BY1008" s="5"/>
      <c r="BZ1008" s="5">
        <v>1007</v>
      </c>
      <c r="CA1008" s="5" t="str">
        <f>IFERROR(VLOOKUP(BZ1008,BV$2:BW2084,2,0),"")</f>
        <v/>
      </c>
      <c r="CB1008" s="5"/>
      <c r="CD1008" s="5"/>
      <c r="CU1008" s="5" t="e">
        <f>IF(REPORTE!AH$2="si",IF(F1008=VALUE(REPORTE!C$11),IF(SUM(CU1009:CU$1993),CONCATENATE(INT(B1008),", "),INT(B1008)),""),IF(F1008=VALUE(REPORTE!C$10),IF(SUM(CU1009:CU$1993),CONCATENATE(INT(B1008),", "),INT(B1008)),""))</f>
        <v>#VALUE!</v>
      </c>
      <c r="CY1008" s="5"/>
      <c r="CZ1008" s="5"/>
      <c r="DA1008" s="5"/>
      <c r="DB1008" s="5"/>
    </row>
    <row r="1009" spans="1:106" x14ac:dyDescent="0.25">
      <c r="A1009" s="4"/>
      <c r="B1009" s="3"/>
      <c r="L1009" s="4" t="str">
        <f>IFERROR(IF(VLOOKUP(I1009,I$2:L1008,4,0)=0,"",VLOOKUP(I1009,I$2:L1008,4,0)),"")</f>
        <v/>
      </c>
      <c r="M1009" s="4" t="str">
        <f>IFERROR(IF(VLOOKUP(I1009,I$2:M1008,5,0)=0,"",VLOOKUP(I1009,I$2:M1008,5,0)),"")</f>
        <v/>
      </c>
      <c r="S1009"/>
      <c r="AG1009" s="3"/>
      <c r="AL1009" s="2" t="str">
        <f>IFERROR(IF(INDEX(AL$1:AL1008,MATCH(I1009,I$1:I1008,0),1)=0,"",INDEX(AL$1:AL1008,MATCH(I1009,I$1:I1008,0),1)),"")</f>
        <v/>
      </c>
      <c r="AM1009" s="2" t="str">
        <f>IFERROR(IF(INDEX(AM$1:AM1008,MATCH(I1009,I$1:I1008,0),1)=0,"",INDEX(AM$1:AM1008,MATCH(I1009,I$1:I1008,0),1)),"")</f>
        <v/>
      </c>
      <c r="AN1009" s="2" t="str">
        <f>IFERROR(IF(INDEX(AN$1:AN1008,MATCH(I1009,I$1:I1008,0),1)=0,"",INDEX(AN$1:AN1008,MATCH(I1009,I$1:I1008,0),1)),"")</f>
        <v/>
      </c>
      <c r="BB1009" s="4"/>
      <c r="BG1009" s="5"/>
      <c r="BI1009" s="4"/>
      <c r="BK1009" s="5"/>
      <c r="BL1009" s="5"/>
      <c r="BM1009" s="5" t="str">
        <f>IF(B1009="","",IF(BH1009="",1+(MAX(BM$2:BM1008)),""))</f>
        <v/>
      </c>
      <c r="BN1009" s="5" t="str">
        <f t="shared" si="174"/>
        <v/>
      </c>
      <c r="BO1009" s="5" t="str">
        <f t="shared" si="175"/>
        <v/>
      </c>
      <c r="BP1009" s="15" t="str">
        <f t="shared" si="176"/>
        <v/>
      </c>
      <c r="BQ1009" s="29"/>
      <c r="BS1009" s="5" t="str">
        <f t="shared" si="178"/>
        <v/>
      </c>
      <c r="BU1009" s="5"/>
      <c r="BV1009" s="5" t="str">
        <f t="shared" si="177"/>
        <v/>
      </c>
      <c r="BW1009" s="5" t="str">
        <f>IF(I1009="","",IFERROR(IF(VLOOKUP(I1009,I$2:I1008,1,0)=0,"",""),I1009))</f>
        <v/>
      </c>
      <c r="BX1009" s="25" t="str">
        <f>IF(BW1009="","",(IFERROR(VLOOKUP(MID(BW1009,1,1),$CO$2:CS$28,3,0),0)+IFERROR(VLOOKUP(MID(BW1009,2,1),CO$2:CS$28,4,0),0)+IFERROR(VLOOKUP(MID(BW1009,3,1),CO$2:CS$28,5,0),0)+(ROW(BW1009)/1000000000000)))</f>
        <v/>
      </c>
      <c r="BY1009" s="5"/>
      <c r="BZ1009" s="5">
        <v>1008</v>
      </c>
      <c r="CA1009" s="5" t="str">
        <f>IFERROR(VLOOKUP(BZ1009,BV$2:BW2085,2,0),"")</f>
        <v/>
      </c>
      <c r="CB1009" s="5"/>
      <c r="CD1009" s="5"/>
      <c r="CU1009" s="5" t="e">
        <f>IF(REPORTE!AH$2="si",IF(F1009=VALUE(REPORTE!C$11),IF(SUM(CU1010:CU$1993),CONCATENATE(INT(B1009),", "),INT(B1009)),""),IF(F1009=VALUE(REPORTE!C$10),IF(SUM(CU1010:CU$1993),CONCATENATE(INT(B1009),", "),INT(B1009)),""))</f>
        <v>#VALUE!</v>
      </c>
      <c r="CY1009" s="5"/>
      <c r="CZ1009" s="5"/>
      <c r="DA1009" s="5"/>
      <c r="DB1009" s="5"/>
    </row>
    <row r="1010" spans="1:106" x14ac:dyDescent="0.25">
      <c r="A1010" s="4"/>
      <c r="B1010" s="3"/>
      <c r="L1010" s="4" t="str">
        <f>IFERROR(IF(VLOOKUP(I1010,I$2:L1009,4,0)=0,"",VLOOKUP(I1010,I$2:L1009,4,0)),"")</f>
        <v/>
      </c>
      <c r="M1010" s="4" t="str">
        <f>IFERROR(IF(VLOOKUP(I1010,I$2:M1009,5,0)=0,"",VLOOKUP(I1010,I$2:M1009,5,0)),"")</f>
        <v/>
      </c>
      <c r="S1010"/>
      <c r="AG1010" s="3"/>
      <c r="AL1010" s="2" t="str">
        <f>IFERROR(IF(INDEX(AL$1:AL1009,MATCH(I1010,I$1:I1009,0),1)=0,"",INDEX(AL$1:AL1009,MATCH(I1010,I$1:I1009,0),1)),"")</f>
        <v/>
      </c>
      <c r="AM1010" s="2" t="str">
        <f>IFERROR(IF(INDEX(AM$1:AM1009,MATCH(I1010,I$1:I1009,0),1)=0,"",INDEX(AM$1:AM1009,MATCH(I1010,I$1:I1009,0),1)),"")</f>
        <v/>
      </c>
      <c r="AN1010" s="2" t="str">
        <f>IFERROR(IF(INDEX(AN$1:AN1009,MATCH(I1010,I$1:I1009,0),1)=0,"",INDEX(AN$1:AN1009,MATCH(I1010,I$1:I1009,0),1)),"")</f>
        <v/>
      </c>
      <c r="BB1010" s="4"/>
      <c r="BG1010" s="5"/>
      <c r="BI1010" s="4"/>
      <c r="BK1010" s="5"/>
      <c r="BL1010" s="5"/>
      <c r="BM1010" s="5" t="str">
        <f>IF(B1010="","",IF(BH1010="",1+(MAX(BM$2:BM1009)),""))</f>
        <v/>
      </c>
      <c r="BN1010" s="5" t="str">
        <f t="shared" si="174"/>
        <v/>
      </c>
      <c r="BO1010" s="5" t="str">
        <f t="shared" si="175"/>
        <v/>
      </c>
      <c r="BP1010" s="15" t="str">
        <f t="shared" si="176"/>
        <v/>
      </c>
      <c r="BQ1010" s="29"/>
      <c r="BS1010" s="5" t="str">
        <f t="shared" si="178"/>
        <v/>
      </c>
      <c r="BU1010" s="5"/>
      <c r="BV1010" s="5" t="str">
        <f t="shared" si="177"/>
        <v/>
      </c>
      <c r="BW1010" s="5" t="str">
        <f>IF(I1010="","",IFERROR(IF(VLOOKUP(I1010,I$2:I1009,1,0)=0,"",""),I1010))</f>
        <v/>
      </c>
      <c r="BX1010" s="25" t="str">
        <f>IF(BW1010="","",(IFERROR(VLOOKUP(MID(BW1010,1,1),$CO$2:CS$28,3,0),0)+IFERROR(VLOOKUP(MID(BW1010,2,1),CO$2:CS$28,4,0),0)+IFERROR(VLOOKUP(MID(BW1010,3,1),CO$2:CS$28,5,0),0)+(ROW(BW1010)/1000000000000)))</f>
        <v/>
      </c>
      <c r="BY1010" s="5"/>
      <c r="BZ1010" s="5">
        <v>1009</v>
      </c>
      <c r="CA1010" s="5" t="str">
        <f>IFERROR(VLOOKUP(BZ1010,BV$2:BW2086,2,0),"")</f>
        <v/>
      </c>
      <c r="CB1010" s="5"/>
      <c r="CD1010" s="5"/>
      <c r="CU1010" s="5" t="e">
        <f>IF(REPORTE!AH$2="si",IF(F1010=VALUE(REPORTE!C$11),IF(SUM(CU1011:CU$1993),CONCATENATE(INT(B1010),", "),INT(B1010)),""),IF(F1010=VALUE(REPORTE!C$10),IF(SUM(CU1011:CU$1993),CONCATENATE(INT(B1010),", "),INT(B1010)),""))</f>
        <v>#VALUE!</v>
      </c>
      <c r="CV1010" s="5" t="e">
        <f>CONCATENATE(CU1010,CU1011,CU1012,CU1013,CU1014,CU1015,CU1016,CU1017,CU1018,CU1019,CU1020,CU1021,CU1022,CU1023,CU1024,CU1025,CU1026,CU1027,CU1028,CU1029,CU1030,CU1031,CU1032,CU1033,CU1034,CU1035,CU1036,CU1037,CU1038,CU1039,CU1040,CU1041,CU1042,CU1043,CU1044,CU1045,CU1046,CU1047,CU1048,CU1049,CU1050,CU1051)</f>
        <v>#VALUE!</v>
      </c>
      <c r="CY1010" s="5"/>
      <c r="CZ1010" s="5"/>
      <c r="DA1010" s="5"/>
      <c r="DB1010" s="5"/>
    </row>
    <row r="1011" spans="1:106" x14ac:dyDescent="0.25">
      <c r="A1011" s="4"/>
      <c r="B1011" s="3"/>
      <c r="L1011" s="4" t="str">
        <f>IFERROR(IF(VLOOKUP(I1011,I$2:L1010,4,0)=0,"",VLOOKUP(I1011,I$2:L1010,4,0)),"")</f>
        <v/>
      </c>
      <c r="M1011" s="4" t="str">
        <f>IFERROR(IF(VLOOKUP(I1011,I$2:M1010,5,0)=0,"",VLOOKUP(I1011,I$2:M1010,5,0)),"")</f>
        <v/>
      </c>
      <c r="S1011"/>
      <c r="AG1011" s="3"/>
      <c r="AL1011" s="2" t="str">
        <f>IFERROR(IF(INDEX(AL$1:AL1010,MATCH(I1011,I$1:I1010,0),1)=0,"",INDEX(AL$1:AL1010,MATCH(I1011,I$1:I1010,0),1)),"")</f>
        <v/>
      </c>
      <c r="AM1011" s="2" t="str">
        <f>IFERROR(IF(INDEX(AM$1:AM1010,MATCH(I1011,I$1:I1010,0),1)=0,"",INDEX(AM$1:AM1010,MATCH(I1011,I$1:I1010,0),1)),"")</f>
        <v/>
      </c>
      <c r="AN1011" s="2" t="str">
        <f>IFERROR(IF(INDEX(AN$1:AN1010,MATCH(I1011,I$1:I1010,0),1)=0,"",INDEX(AN$1:AN1010,MATCH(I1011,I$1:I1010,0),1)),"")</f>
        <v/>
      </c>
      <c r="BB1011" s="4"/>
      <c r="BG1011" s="5"/>
      <c r="BI1011" s="4"/>
      <c r="BK1011" s="5"/>
      <c r="BL1011" s="5"/>
      <c r="BM1011" s="5" t="str">
        <f>IF(B1011="","",IF(BH1011="",1+(MAX(BM$2:BM1010)),""))</f>
        <v/>
      </c>
      <c r="BN1011" s="5" t="str">
        <f t="shared" si="174"/>
        <v/>
      </c>
      <c r="BO1011" s="5" t="str">
        <f t="shared" si="175"/>
        <v/>
      </c>
      <c r="BP1011" s="15" t="str">
        <f t="shared" si="176"/>
        <v/>
      </c>
      <c r="BQ1011" s="29"/>
      <c r="BS1011" s="5" t="str">
        <f t="shared" si="178"/>
        <v/>
      </c>
      <c r="BU1011" s="5"/>
      <c r="BV1011" s="5" t="str">
        <f t="shared" si="177"/>
        <v/>
      </c>
      <c r="BW1011" s="5" t="str">
        <f>IF(I1011="","",IFERROR(IF(VLOOKUP(I1011,I$2:I1010,1,0)=0,"",""),I1011))</f>
        <v/>
      </c>
      <c r="BX1011" s="25" t="str">
        <f>IF(BW1011="","",(IFERROR(VLOOKUP(MID(BW1011,1,1),$CO$2:CS$28,3,0),0)+IFERROR(VLOOKUP(MID(BW1011,2,1),CO$2:CS$28,4,0),0)+IFERROR(VLOOKUP(MID(BW1011,3,1),CO$2:CS$28,5,0),0)+(ROW(BW1011)/1000000000000)))</f>
        <v/>
      </c>
      <c r="BY1011" s="5"/>
      <c r="BZ1011" s="5">
        <v>1010</v>
      </c>
      <c r="CA1011" s="5" t="str">
        <f>IFERROR(VLOOKUP(BZ1011,BV$2:BW2087,2,0),"")</f>
        <v/>
      </c>
      <c r="CB1011" s="5"/>
      <c r="CD1011" s="5"/>
      <c r="CU1011" s="5" t="e">
        <f>IF(REPORTE!AH$2="si",IF(F1011=VALUE(REPORTE!C$11),IF(SUM(CU1012:CU$1993),CONCATENATE(INT(B1011),", "),INT(B1011)),""),IF(F1011=VALUE(REPORTE!C$10),IF(SUM(CU1012:CU$1993),CONCATENATE(INT(B1011),", "),INT(B1011)),""))</f>
        <v>#VALUE!</v>
      </c>
      <c r="CY1011" s="5"/>
      <c r="CZ1011" s="5"/>
      <c r="DA1011" s="5"/>
      <c r="DB1011" s="5"/>
    </row>
    <row r="1012" spans="1:106" x14ac:dyDescent="0.25">
      <c r="A1012" s="4"/>
      <c r="B1012" s="3"/>
      <c r="L1012" s="4" t="str">
        <f>IFERROR(IF(VLOOKUP(I1012,I$2:L1011,4,0)=0,"",VLOOKUP(I1012,I$2:L1011,4,0)),"")</f>
        <v/>
      </c>
      <c r="M1012" s="4" t="str">
        <f>IFERROR(IF(VLOOKUP(I1012,I$2:M1011,5,0)=0,"",VLOOKUP(I1012,I$2:M1011,5,0)),"")</f>
        <v/>
      </c>
      <c r="S1012"/>
      <c r="AG1012" s="3"/>
      <c r="AL1012" s="2" t="str">
        <f>IFERROR(IF(INDEX(AL$1:AL1011,MATCH(I1012,I$1:I1011,0),1)=0,"",INDEX(AL$1:AL1011,MATCH(I1012,I$1:I1011,0),1)),"")</f>
        <v/>
      </c>
      <c r="AM1012" s="2" t="str">
        <f>IFERROR(IF(INDEX(AM$1:AM1011,MATCH(I1012,I$1:I1011,0),1)=0,"",INDEX(AM$1:AM1011,MATCH(I1012,I$1:I1011,0),1)),"")</f>
        <v/>
      </c>
      <c r="AN1012" s="2" t="str">
        <f>IFERROR(IF(INDEX(AN$1:AN1011,MATCH(I1012,I$1:I1011,0),1)=0,"",INDEX(AN$1:AN1011,MATCH(I1012,I$1:I1011,0),1)),"")</f>
        <v/>
      </c>
      <c r="BB1012" s="4"/>
      <c r="BG1012" s="5"/>
      <c r="BI1012" s="4"/>
      <c r="BK1012" s="5"/>
      <c r="BL1012" s="5"/>
      <c r="BM1012" s="5" t="str">
        <f>IF(B1012="","",IF(BH1012="",1+(MAX(BM$2:BM1011)),""))</f>
        <v/>
      </c>
      <c r="BN1012" s="5" t="str">
        <f t="shared" si="174"/>
        <v/>
      </c>
      <c r="BO1012" s="5" t="str">
        <f t="shared" si="175"/>
        <v/>
      </c>
      <c r="BP1012" s="15" t="str">
        <f t="shared" si="176"/>
        <v/>
      </c>
      <c r="BQ1012" s="29"/>
      <c r="BS1012" s="5" t="str">
        <f t="shared" si="178"/>
        <v/>
      </c>
      <c r="BU1012" s="5"/>
      <c r="BV1012" s="5" t="str">
        <f t="shared" si="177"/>
        <v/>
      </c>
      <c r="BW1012" s="5" t="str">
        <f>IF(I1012="","",IFERROR(IF(VLOOKUP(I1012,I$2:I1011,1,0)=0,"",""),I1012))</f>
        <v/>
      </c>
      <c r="BX1012" s="25" t="str">
        <f>IF(BW1012="","",(IFERROR(VLOOKUP(MID(BW1012,1,1),$CO$2:CS$28,3,0),0)+IFERROR(VLOOKUP(MID(BW1012,2,1),CO$2:CS$28,4,0),0)+IFERROR(VLOOKUP(MID(BW1012,3,1),CO$2:CS$28,5,0),0)+(ROW(BW1012)/1000000000000)))</f>
        <v/>
      </c>
      <c r="BY1012" s="5"/>
      <c r="BZ1012" s="5">
        <v>1011</v>
      </c>
      <c r="CA1012" s="5" t="str">
        <f>IFERROR(VLOOKUP(BZ1012,BV$2:BW2088,2,0),"")</f>
        <v/>
      </c>
      <c r="CB1012" s="5"/>
      <c r="CD1012" s="5"/>
      <c r="CU1012" s="5" t="e">
        <f>IF(REPORTE!AH$2="si",IF(F1012=VALUE(REPORTE!C$11),IF(SUM(CU1013:CU$1993),CONCATENATE(INT(B1012),", "),INT(B1012)),""),IF(F1012=VALUE(REPORTE!C$10),IF(SUM(CU1013:CU$1993),CONCATENATE(INT(B1012),", "),INT(B1012)),""))</f>
        <v>#VALUE!</v>
      </c>
      <c r="CY1012" s="5"/>
      <c r="CZ1012" s="5"/>
      <c r="DA1012" s="5"/>
      <c r="DB1012" s="5"/>
    </row>
    <row r="1013" spans="1:106" x14ac:dyDescent="0.25">
      <c r="A1013" s="4"/>
      <c r="B1013" s="3"/>
      <c r="L1013" s="4" t="str">
        <f>IFERROR(IF(VLOOKUP(I1013,I$2:L1012,4,0)=0,"",VLOOKUP(I1013,I$2:L1012,4,0)),"")</f>
        <v/>
      </c>
      <c r="M1013" s="4" t="str">
        <f>IFERROR(IF(VLOOKUP(I1013,I$2:M1012,5,0)=0,"",VLOOKUP(I1013,I$2:M1012,5,0)),"")</f>
        <v/>
      </c>
      <c r="S1013"/>
      <c r="AG1013" s="3"/>
      <c r="AL1013" s="2" t="str">
        <f>IFERROR(IF(INDEX(AL$1:AL1012,MATCH(I1013,I$1:I1012,0),1)=0,"",INDEX(AL$1:AL1012,MATCH(I1013,I$1:I1012,0),1)),"")</f>
        <v/>
      </c>
      <c r="AM1013" s="2" t="str">
        <f>IFERROR(IF(INDEX(AM$1:AM1012,MATCH(I1013,I$1:I1012,0),1)=0,"",INDEX(AM$1:AM1012,MATCH(I1013,I$1:I1012,0),1)),"")</f>
        <v/>
      </c>
      <c r="AN1013" s="2" t="str">
        <f>IFERROR(IF(INDEX(AN$1:AN1012,MATCH(I1013,I$1:I1012,0),1)=0,"",INDEX(AN$1:AN1012,MATCH(I1013,I$1:I1012,0),1)),"")</f>
        <v/>
      </c>
      <c r="BB1013" s="4"/>
      <c r="BG1013" s="5"/>
      <c r="BI1013" s="4"/>
      <c r="BK1013" s="5"/>
      <c r="BL1013" s="5"/>
      <c r="BM1013" s="5" t="str">
        <f>IF(B1013="","",IF(BH1013="",1+(MAX(BM$2:BM1012)),""))</f>
        <v/>
      </c>
      <c r="BN1013" s="5" t="str">
        <f t="shared" si="174"/>
        <v/>
      </c>
      <c r="BO1013" s="5" t="str">
        <f t="shared" si="175"/>
        <v/>
      </c>
      <c r="BP1013" s="15" t="str">
        <f t="shared" si="176"/>
        <v/>
      </c>
      <c r="BQ1013" s="29"/>
      <c r="BS1013" s="5" t="str">
        <f t="shared" si="178"/>
        <v/>
      </c>
      <c r="BU1013" s="5"/>
      <c r="BV1013" s="5" t="str">
        <f t="shared" si="177"/>
        <v/>
      </c>
      <c r="BW1013" s="5" t="str">
        <f>IF(I1013="","",IFERROR(IF(VLOOKUP(I1013,I$2:I1012,1,0)=0,"",""),I1013))</f>
        <v/>
      </c>
      <c r="BX1013" s="25" t="str">
        <f>IF(BW1013="","",(IFERROR(VLOOKUP(MID(BW1013,1,1),$CO$2:CS$28,3,0),0)+IFERROR(VLOOKUP(MID(BW1013,2,1),CO$2:CS$28,4,0),0)+IFERROR(VLOOKUP(MID(BW1013,3,1),CO$2:CS$28,5,0),0)+(ROW(BW1013)/1000000000000)))</f>
        <v/>
      </c>
      <c r="BY1013" s="5"/>
      <c r="BZ1013" s="5">
        <v>1012</v>
      </c>
      <c r="CA1013" s="5" t="str">
        <f>IFERROR(VLOOKUP(BZ1013,BV$2:BW2089,2,0),"")</f>
        <v/>
      </c>
      <c r="CB1013" s="5"/>
      <c r="CD1013" s="5"/>
      <c r="CU1013" s="5" t="e">
        <f>IF(REPORTE!AH$2="si",IF(F1013=VALUE(REPORTE!C$11),IF(SUM(CU1014:CU$1993),CONCATENATE(INT(B1013),", "),INT(B1013)),""),IF(F1013=VALUE(REPORTE!C$10),IF(SUM(CU1014:CU$1993),CONCATENATE(INT(B1013),", "),INT(B1013)),""))</f>
        <v>#VALUE!</v>
      </c>
      <c r="CY1013" s="5"/>
      <c r="CZ1013" s="5"/>
      <c r="DA1013" s="5"/>
      <c r="DB1013" s="5"/>
    </row>
    <row r="1014" spans="1:106" x14ac:dyDescent="0.25">
      <c r="A1014" s="4"/>
      <c r="B1014" s="3"/>
      <c r="L1014" s="4" t="str">
        <f>IFERROR(IF(VLOOKUP(I1014,I$2:L1013,4,0)=0,"",VLOOKUP(I1014,I$2:L1013,4,0)),"")</f>
        <v/>
      </c>
      <c r="M1014" s="4" t="str">
        <f>IFERROR(IF(VLOOKUP(I1014,I$2:M1013,5,0)=0,"",VLOOKUP(I1014,I$2:M1013,5,0)),"")</f>
        <v/>
      </c>
      <c r="S1014"/>
      <c r="AG1014" s="3"/>
      <c r="AL1014" s="2" t="str">
        <f>IFERROR(IF(INDEX(AL$1:AL1013,MATCH(I1014,I$1:I1013,0),1)=0,"",INDEX(AL$1:AL1013,MATCH(I1014,I$1:I1013,0),1)),"")</f>
        <v/>
      </c>
      <c r="AM1014" s="2" t="str">
        <f>IFERROR(IF(INDEX(AM$1:AM1013,MATCH(I1014,I$1:I1013,0),1)=0,"",INDEX(AM$1:AM1013,MATCH(I1014,I$1:I1013,0),1)),"")</f>
        <v/>
      </c>
      <c r="AN1014" s="2" t="str">
        <f>IFERROR(IF(INDEX(AN$1:AN1013,MATCH(I1014,I$1:I1013,0),1)=0,"",INDEX(AN$1:AN1013,MATCH(I1014,I$1:I1013,0),1)),"")</f>
        <v/>
      </c>
      <c r="BB1014" s="4"/>
      <c r="BG1014" s="5"/>
      <c r="BI1014" s="4"/>
      <c r="BK1014" s="5"/>
      <c r="BL1014" s="5"/>
      <c r="BM1014" s="5" t="str">
        <f>IF(B1014="","",IF(BH1014="",1+(MAX(BM$2:BM1013)),""))</f>
        <v/>
      </c>
      <c r="BN1014" s="5" t="str">
        <f t="shared" si="174"/>
        <v/>
      </c>
      <c r="BO1014" s="5" t="str">
        <f t="shared" si="175"/>
        <v/>
      </c>
      <c r="BP1014" s="15" t="str">
        <f t="shared" si="176"/>
        <v/>
      </c>
      <c r="BQ1014" s="29"/>
      <c r="BS1014" s="5" t="str">
        <f t="shared" si="178"/>
        <v/>
      </c>
      <c r="BU1014" s="5"/>
      <c r="BV1014" s="5" t="str">
        <f t="shared" si="177"/>
        <v/>
      </c>
      <c r="BW1014" s="5" t="str">
        <f>IF(I1014="","",IFERROR(IF(VLOOKUP(I1014,I$2:I1013,1,0)=0,"",""),I1014))</f>
        <v/>
      </c>
      <c r="BX1014" s="25" t="str">
        <f>IF(BW1014="","",(IFERROR(VLOOKUP(MID(BW1014,1,1),$CO$2:CS$28,3,0),0)+IFERROR(VLOOKUP(MID(BW1014,2,1),CO$2:CS$28,4,0),0)+IFERROR(VLOOKUP(MID(BW1014,3,1),CO$2:CS$28,5,0),0)+(ROW(BW1014)/1000000000000)))</f>
        <v/>
      </c>
      <c r="BY1014" s="5"/>
      <c r="BZ1014" s="5">
        <v>1013</v>
      </c>
      <c r="CA1014" s="5" t="str">
        <f>IFERROR(VLOOKUP(BZ1014,BV$2:BW2090,2,0),"")</f>
        <v/>
      </c>
      <c r="CB1014" s="5"/>
      <c r="CD1014" s="5"/>
      <c r="CU1014" s="5" t="e">
        <f>IF(REPORTE!AH$2="si",IF(F1014=VALUE(REPORTE!C$11),IF(SUM(CU1015:CU$1993),CONCATENATE(INT(B1014),", "),INT(B1014)),""),IF(F1014=VALUE(REPORTE!C$10),IF(SUM(CU1015:CU$1993),CONCATENATE(INT(B1014),", "),INT(B1014)),""))</f>
        <v>#VALUE!</v>
      </c>
      <c r="CY1014" s="5"/>
      <c r="CZ1014" s="5"/>
      <c r="DA1014" s="5"/>
      <c r="DB1014" s="5"/>
    </row>
    <row r="1015" spans="1:106" x14ac:dyDescent="0.25">
      <c r="A1015" s="4"/>
      <c r="B1015" s="3"/>
      <c r="L1015" s="4" t="str">
        <f>IFERROR(IF(VLOOKUP(I1015,I$2:L1014,4,0)=0,"",VLOOKUP(I1015,I$2:L1014,4,0)),"")</f>
        <v/>
      </c>
      <c r="M1015" s="4" t="str">
        <f>IFERROR(IF(VLOOKUP(I1015,I$2:M1014,5,0)=0,"",VLOOKUP(I1015,I$2:M1014,5,0)),"")</f>
        <v/>
      </c>
      <c r="S1015"/>
      <c r="AG1015" s="3"/>
      <c r="AL1015" s="2" t="str">
        <f>IFERROR(IF(INDEX(AL$1:AL1014,MATCH(I1015,I$1:I1014,0),1)=0,"",INDEX(AL$1:AL1014,MATCH(I1015,I$1:I1014,0),1)),"")</f>
        <v/>
      </c>
      <c r="AM1015" s="2" t="str">
        <f>IFERROR(IF(INDEX(AM$1:AM1014,MATCH(I1015,I$1:I1014,0),1)=0,"",INDEX(AM$1:AM1014,MATCH(I1015,I$1:I1014,0),1)),"")</f>
        <v/>
      </c>
      <c r="AN1015" s="2" t="str">
        <f>IFERROR(IF(INDEX(AN$1:AN1014,MATCH(I1015,I$1:I1014,0),1)=0,"",INDEX(AN$1:AN1014,MATCH(I1015,I$1:I1014,0),1)),"")</f>
        <v/>
      </c>
      <c r="BB1015" s="4"/>
      <c r="BG1015" s="5"/>
      <c r="BI1015" s="4"/>
      <c r="BK1015" s="5"/>
      <c r="BL1015" s="5"/>
      <c r="BM1015" s="5" t="str">
        <f>IF(B1015="","",IF(BH1015="",1+(MAX(BM$2:BM1014)),""))</f>
        <v/>
      </c>
      <c r="BN1015" s="5" t="str">
        <f t="shared" si="174"/>
        <v/>
      </c>
      <c r="BO1015" s="5" t="str">
        <f t="shared" si="175"/>
        <v/>
      </c>
      <c r="BP1015" s="15" t="str">
        <f t="shared" si="176"/>
        <v/>
      </c>
      <c r="BQ1015" s="29"/>
      <c r="BS1015" s="5" t="str">
        <f t="shared" si="178"/>
        <v/>
      </c>
      <c r="BU1015" s="5"/>
      <c r="BV1015" s="5" t="str">
        <f t="shared" si="177"/>
        <v/>
      </c>
      <c r="BW1015" s="5" t="str">
        <f>IF(I1015="","",IFERROR(IF(VLOOKUP(I1015,I$2:I1014,1,0)=0,"",""),I1015))</f>
        <v/>
      </c>
      <c r="BX1015" s="25" t="str">
        <f>IF(BW1015="","",(IFERROR(VLOOKUP(MID(BW1015,1,1),$CO$2:CS$28,3,0),0)+IFERROR(VLOOKUP(MID(BW1015,2,1),CO$2:CS$28,4,0),0)+IFERROR(VLOOKUP(MID(BW1015,3,1),CO$2:CS$28,5,0),0)+(ROW(BW1015)/1000000000000)))</f>
        <v/>
      </c>
      <c r="BY1015" s="5"/>
      <c r="BZ1015" s="5">
        <v>1014</v>
      </c>
      <c r="CA1015" s="5" t="str">
        <f>IFERROR(VLOOKUP(BZ1015,BV$2:BW2091,2,0),"")</f>
        <v/>
      </c>
      <c r="CB1015" s="5"/>
      <c r="CD1015" s="5"/>
      <c r="CU1015" s="5" t="e">
        <f>IF(REPORTE!AH$2="si",IF(F1015=VALUE(REPORTE!C$11),IF(SUM(CU1016:CU$1993),CONCATENATE(INT(B1015),", "),INT(B1015)),""),IF(F1015=VALUE(REPORTE!C$10),IF(SUM(CU1016:CU$1993),CONCATENATE(INT(B1015),", "),INT(B1015)),""))</f>
        <v>#VALUE!</v>
      </c>
      <c r="CY1015" s="5"/>
      <c r="CZ1015" s="5"/>
      <c r="DA1015" s="5"/>
      <c r="DB1015" s="5"/>
    </row>
    <row r="1016" spans="1:106" x14ac:dyDescent="0.25">
      <c r="A1016" s="4"/>
      <c r="B1016" s="3"/>
      <c r="L1016" s="4" t="str">
        <f>IFERROR(IF(VLOOKUP(I1016,I$2:L1015,4,0)=0,"",VLOOKUP(I1016,I$2:L1015,4,0)),"")</f>
        <v/>
      </c>
      <c r="M1016" s="4" t="str">
        <f>IFERROR(IF(VLOOKUP(I1016,I$2:M1015,5,0)=0,"",VLOOKUP(I1016,I$2:M1015,5,0)),"")</f>
        <v/>
      </c>
      <c r="S1016"/>
      <c r="AG1016" s="3"/>
      <c r="AL1016" s="2" t="str">
        <f>IFERROR(IF(INDEX(AL$1:AL1015,MATCH(I1016,I$1:I1015,0),1)=0,"",INDEX(AL$1:AL1015,MATCH(I1016,I$1:I1015,0),1)),"")</f>
        <v/>
      </c>
      <c r="AM1016" s="2" t="str">
        <f>IFERROR(IF(INDEX(AM$1:AM1015,MATCH(I1016,I$1:I1015,0),1)=0,"",INDEX(AM$1:AM1015,MATCH(I1016,I$1:I1015,0),1)),"")</f>
        <v/>
      </c>
      <c r="AN1016" s="2" t="str">
        <f>IFERROR(IF(INDEX(AN$1:AN1015,MATCH(I1016,I$1:I1015,0),1)=0,"",INDEX(AN$1:AN1015,MATCH(I1016,I$1:I1015,0),1)),"")</f>
        <v/>
      </c>
      <c r="BB1016" s="4"/>
      <c r="BG1016" s="5"/>
      <c r="BI1016" s="4"/>
      <c r="BK1016" s="5"/>
      <c r="BL1016" s="5"/>
      <c r="BM1016" s="5" t="str">
        <f>IF(B1016="","",IF(BH1016="",1+(MAX(BM$2:BM1015)),""))</f>
        <v/>
      </c>
      <c r="BN1016" s="5" t="str">
        <f t="shared" si="174"/>
        <v/>
      </c>
      <c r="BO1016" s="5" t="str">
        <f t="shared" si="175"/>
        <v/>
      </c>
      <c r="BP1016" s="15" t="str">
        <f t="shared" si="176"/>
        <v/>
      </c>
      <c r="BQ1016" s="29"/>
      <c r="BS1016" s="5" t="str">
        <f t="shared" si="178"/>
        <v/>
      </c>
      <c r="BU1016" s="5"/>
      <c r="BV1016" s="5" t="str">
        <f t="shared" si="177"/>
        <v/>
      </c>
      <c r="BW1016" s="5" t="str">
        <f>IF(I1016="","",IFERROR(IF(VLOOKUP(I1016,I$2:I1015,1,0)=0,"",""),I1016))</f>
        <v/>
      </c>
      <c r="BX1016" s="25" t="str">
        <f>IF(BW1016="","",(IFERROR(VLOOKUP(MID(BW1016,1,1),$CO$2:CS$28,3,0),0)+IFERROR(VLOOKUP(MID(BW1016,2,1),CO$2:CS$28,4,0),0)+IFERROR(VLOOKUP(MID(BW1016,3,1),CO$2:CS$28,5,0),0)+(ROW(BW1016)/1000000000000)))</f>
        <v/>
      </c>
      <c r="BY1016" s="5"/>
      <c r="BZ1016" s="5">
        <v>1015</v>
      </c>
      <c r="CA1016" s="5" t="str">
        <f>IFERROR(VLOOKUP(BZ1016,BV$2:BW2092,2,0),"")</f>
        <v/>
      </c>
      <c r="CB1016" s="5"/>
      <c r="CD1016" s="5"/>
      <c r="CU1016" s="5" t="e">
        <f>IF(REPORTE!AH$2="si",IF(F1016=VALUE(REPORTE!C$11),IF(SUM(CU1017:CU$1993),CONCATENATE(INT(B1016),", "),INT(B1016)),""),IF(F1016=VALUE(REPORTE!C$10),IF(SUM(CU1017:CU$1993),CONCATENATE(INT(B1016),", "),INT(B1016)),""))</f>
        <v>#VALUE!</v>
      </c>
      <c r="CY1016" s="5"/>
      <c r="CZ1016" s="5"/>
      <c r="DA1016" s="5"/>
      <c r="DB1016" s="5"/>
    </row>
    <row r="1017" spans="1:106" x14ac:dyDescent="0.25">
      <c r="A1017" s="4"/>
      <c r="B1017" s="3"/>
      <c r="L1017" s="4" t="str">
        <f>IFERROR(IF(VLOOKUP(I1017,I$2:L1016,4,0)=0,"",VLOOKUP(I1017,I$2:L1016,4,0)),"")</f>
        <v/>
      </c>
      <c r="M1017" s="4" t="str">
        <f>IFERROR(IF(VLOOKUP(I1017,I$2:M1016,5,0)=0,"",VLOOKUP(I1017,I$2:M1016,5,0)),"")</f>
        <v/>
      </c>
      <c r="S1017"/>
      <c r="AG1017" s="3"/>
      <c r="AL1017" s="2" t="str">
        <f>IFERROR(IF(INDEX(AL$1:AL1016,MATCH(I1017,I$1:I1016,0),1)=0,"",INDEX(AL$1:AL1016,MATCH(I1017,I$1:I1016,0),1)),"")</f>
        <v/>
      </c>
      <c r="AM1017" s="2" t="str">
        <f>IFERROR(IF(INDEX(AM$1:AM1016,MATCH(I1017,I$1:I1016,0),1)=0,"",INDEX(AM$1:AM1016,MATCH(I1017,I$1:I1016,0),1)),"")</f>
        <v/>
      </c>
      <c r="AN1017" s="2" t="str">
        <f>IFERROR(IF(INDEX(AN$1:AN1016,MATCH(I1017,I$1:I1016,0),1)=0,"",INDEX(AN$1:AN1016,MATCH(I1017,I$1:I1016,0),1)),"")</f>
        <v/>
      </c>
      <c r="BB1017" s="4"/>
      <c r="BG1017" s="5"/>
      <c r="BI1017" s="4"/>
      <c r="BK1017" s="5"/>
      <c r="BL1017" s="5"/>
      <c r="BM1017" s="5" t="str">
        <f>IF(B1017="","",IF(BH1017="",1+(MAX(BM$2:BM1016)),""))</f>
        <v/>
      </c>
      <c r="BN1017" s="5" t="str">
        <f t="shared" si="174"/>
        <v/>
      </c>
      <c r="BO1017" s="5" t="str">
        <f t="shared" si="175"/>
        <v/>
      </c>
      <c r="BP1017" s="15" t="str">
        <f t="shared" si="176"/>
        <v/>
      </c>
      <c r="BQ1017" s="29"/>
      <c r="BS1017" s="5" t="str">
        <f t="shared" si="178"/>
        <v/>
      </c>
      <c r="BU1017" s="5"/>
      <c r="BV1017" s="5" t="str">
        <f t="shared" si="177"/>
        <v/>
      </c>
      <c r="BW1017" s="5" t="str">
        <f>IF(I1017="","",IFERROR(IF(VLOOKUP(I1017,I$2:I1016,1,0)=0,"",""),I1017))</f>
        <v/>
      </c>
      <c r="BX1017" s="25" t="str">
        <f>IF(BW1017="","",(IFERROR(VLOOKUP(MID(BW1017,1,1),$CO$2:CS$28,3,0),0)+IFERROR(VLOOKUP(MID(BW1017,2,1),CO$2:CS$28,4,0),0)+IFERROR(VLOOKUP(MID(BW1017,3,1),CO$2:CS$28,5,0),0)+(ROW(BW1017)/1000000000000)))</f>
        <v/>
      </c>
      <c r="BY1017" s="5"/>
      <c r="BZ1017" s="5">
        <v>1016</v>
      </c>
      <c r="CA1017" s="5" t="str">
        <f>IFERROR(VLOOKUP(BZ1017,BV$2:BW2093,2,0),"")</f>
        <v/>
      </c>
      <c r="CB1017" s="5"/>
      <c r="CD1017" s="5"/>
      <c r="CU1017" s="5" t="e">
        <f>IF(REPORTE!AH$2="si",IF(F1017=VALUE(REPORTE!C$11),IF(SUM(CU1018:CU$1993),CONCATENATE(INT(B1017),", "),INT(B1017)),""),IF(F1017=VALUE(REPORTE!C$10),IF(SUM(CU1018:CU$1993),CONCATENATE(INT(B1017),", "),INT(B1017)),""))</f>
        <v>#VALUE!</v>
      </c>
      <c r="CY1017" s="5"/>
      <c r="CZ1017" s="5"/>
      <c r="DA1017" s="5"/>
      <c r="DB1017" s="5"/>
    </row>
    <row r="1018" spans="1:106" x14ac:dyDescent="0.25">
      <c r="A1018" s="4"/>
      <c r="B1018" s="3"/>
      <c r="L1018" s="4" t="str">
        <f>IFERROR(IF(VLOOKUP(I1018,I$2:L1017,4,0)=0,"",VLOOKUP(I1018,I$2:L1017,4,0)),"")</f>
        <v/>
      </c>
      <c r="M1018" s="4" t="str">
        <f>IFERROR(IF(VLOOKUP(I1018,I$2:M1017,5,0)=0,"",VLOOKUP(I1018,I$2:M1017,5,0)),"")</f>
        <v/>
      </c>
      <c r="S1018"/>
      <c r="AG1018" s="3"/>
      <c r="AL1018" s="2" t="str">
        <f>IFERROR(IF(INDEX(AL$1:AL1017,MATCH(I1018,I$1:I1017,0),1)=0,"",INDEX(AL$1:AL1017,MATCH(I1018,I$1:I1017,0),1)),"")</f>
        <v/>
      </c>
      <c r="AM1018" s="2" t="str">
        <f>IFERROR(IF(INDEX(AM$1:AM1017,MATCH(I1018,I$1:I1017,0),1)=0,"",INDEX(AM$1:AM1017,MATCH(I1018,I$1:I1017,0),1)),"")</f>
        <v/>
      </c>
      <c r="AN1018" s="2" t="str">
        <f>IFERROR(IF(INDEX(AN$1:AN1017,MATCH(I1018,I$1:I1017,0),1)=0,"",INDEX(AN$1:AN1017,MATCH(I1018,I$1:I1017,0),1)),"")</f>
        <v/>
      </c>
      <c r="BB1018" s="4"/>
      <c r="BG1018" s="5"/>
      <c r="BI1018" s="4"/>
      <c r="BK1018" s="5"/>
      <c r="BL1018" s="5"/>
      <c r="BM1018" s="5" t="str">
        <f>IF(B1018="","",IF(BH1018="",1+(MAX(BM$2:BM1017)),""))</f>
        <v/>
      </c>
      <c r="BN1018" s="5" t="str">
        <f t="shared" si="174"/>
        <v/>
      </c>
      <c r="BO1018" s="5" t="str">
        <f t="shared" si="175"/>
        <v/>
      </c>
      <c r="BP1018" s="15" t="str">
        <f t="shared" si="176"/>
        <v/>
      </c>
      <c r="BQ1018" s="29"/>
      <c r="BS1018" s="5" t="str">
        <f t="shared" si="178"/>
        <v/>
      </c>
      <c r="BU1018" s="5"/>
      <c r="BV1018" s="5" t="str">
        <f t="shared" si="177"/>
        <v/>
      </c>
      <c r="BW1018" s="5" t="str">
        <f>IF(I1018="","",IFERROR(IF(VLOOKUP(I1018,I$2:I1017,1,0)=0,"",""),I1018))</f>
        <v/>
      </c>
      <c r="BX1018" s="25" t="str">
        <f>IF(BW1018="","",(IFERROR(VLOOKUP(MID(BW1018,1,1),$CO$2:CS$28,3,0),0)+IFERROR(VLOOKUP(MID(BW1018,2,1),CO$2:CS$28,4,0),0)+IFERROR(VLOOKUP(MID(BW1018,3,1),CO$2:CS$28,5,0),0)+(ROW(BW1018)/1000000000000)))</f>
        <v/>
      </c>
      <c r="BY1018" s="5"/>
      <c r="BZ1018" s="5">
        <v>1017</v>
      </c>
      <c r="CA1018" s="5" t="str">
        <f>IFERROR(VLOOKUP(BZ1018,BV$2:BW2094,2,0),"")</f>
        <v/>
      </c>
      <c r="CB1018" s="5"/>
      <c r="CD1018" s="5"/>
      <c r="CU1018" s="5" t="e">
        <f>IF(REPORTE!AH$2="si",IF(F1018=VALUE(REPORTE!C$11),IF(SUM(CU1019:CU$1993),CONCATENATE(INT(B1018),", "),INT(B1018)),""),IF(F1018=VALUE(REPORTE!C$10),IF(SUM(CU1019:CU$1993),CONCATENATE(INT(B1018),", "),INT(B1018)),""))</f>
        <v>#VALUE!</v>
      </c>
      <c r="CY1018" s="5"/>
      <c r="CZ1018" s="5"/>
      <c r="DA1018" s="5"/>
      <c r="DB1018" s="5"/>
    </row>
    <row r="1019" spans="1:106" x14ac:dyDescent="0.25">
      <c r="A1019" s="4"/>
      <c r="B1019" s="3"/>
      <c r="L1019" s="4" t="str">
        <f>IFERROR(IF(VLOOKUP(I1019,I$2:L1018,4,0)=0,"",VLOOKUP(I1019,I$2:L1018,4,0)),"")</f>
        <v/>
      </c>
      <c r="M1019" s="4" t="str">
        <f>IFERROR(IF(VLOOKUP(I1019,I$2:M1018,5,0)=0,"",VLOOKUP(I1019,I$2:M1018,5,0)),"")</f>
        <v/>
      </c>
      <c r="S1019"/>
      <c r="AG1019" s="3"/>
      <c r="AL1019" s="2" t="str">
        <f>IFERROR(IF(INDEX(AL$1:AL1018,MATCH(I1019,I$1:I1018,0),1)=0,"",INDEX(AL$1:AL1018,MATCH(I1019,I$1:I1018,0),1)),"")</f>
        <v/>
      </c>
      <c r="AM1019" s="2" t="str">
        <f>IFERROR(IF(INDEX(AM$1:AM1018,MATCH(I1019,I$1:I1018,0),1)=0,"",INDEX(AM$1:AM1018,MATCH(I1019,I$1:I1018,0),1)),"")</f>
        <v/>
      </c>
      <c r="AN1019" s="2" t="str">
        <f>IFERROR(IF(INDEX(AN$1:AN1018,MATCH(I1019,I$1:I1018,0),1)=0,"",INDEX(AN$1:AN1018,MATCH(I1019,I$1:I1018,0),1)),"")</f>
        <v/>
      </c>
      <c r="BB1019" s="4"/>
      <c r="BG1019" s="5"/>
      <c r="BI1019" s="4"/>
      <c r="BK1019" s="5"/>
      <c r="BL1019" s="5"/>
      <c r="BM1019" s="5" t="str">
        <f>IF(B1019="","",IF(BH1019="",1+(MAX(BM$2:BM1018)),""))</f>
        <v/>
      </c>
      <c r="BN1019" s="5" t="str">
        <f t="shared" si="174"/>
        <v/>
      </c>
      <c r="BO1019" s="5" t="str">
        <f t="shared" si="175"/>
        <v/>
      </c>
      <c r="BP1019" s="15" t="str">
        <f t="shared" si="176"/>
        <v/>
      </c>
      <c r="BQ1019" s="29"/>
      <c r="BS1019" s="5" t="str">
        <f t="shared" si="178"/>
        <v/>
      </c>
      <c r="BU1019" s="5"/>
      <c r="BV1019" s="5" t="str">
        <f t="shared" si="177"/>
        <v/>
      </c>
      <c r="BW1019" s="5" t="str">
        <f>IF(I1019="","",IFERROR(IF(VLOOKUP(I1019,I$2:I1018,1,0)=0,"",""),I1019))</f>
        <v/>
      </c>
      <c r="BX1019" s="25" t="str">
        <f>IF(BW1019="","",(IFERROR(VLOOKUP(MID(BW1019,1,1),$CO$2:CS$28,3,0),0)+IFERROR(VLOOKUP(MID(BW1019,2,1),CO$2:CS$28,4,0),0)+IFERROR(VLOOKUP(MID(BW1019,3,1),CO$2:CS$28,5,0),0)+(ROW(BW1019)/1000000000000)))</f>
        <v/>
      </c>
      <c r="BY1019" s="5"/>
      <c r="BZ1019" s="5">
        <v>1018</v>
      </c>
      <c r="CA1019" s="5" t="str">
        <f>IFERROR(VLOOKUP(BZ1019,BV$2:BW2095,2,0),"")</f>
        <v/>
      </c>
      <c r="CB1019" s="5"/>
      <c r="CD1019" s="5"/>
      <c r="CU1019" s="5" t="e">
        <f>IF(REPORTE!AH$2="si",IF(F1019=VALUE(REPORTE!C$11),IF(SUM(CU1020:CU$1993),CONCATENATE(INT(B1019),", "),INT(B1019)),""),IF(F1019=VALUE(REPORTE!C$10),IF(SUM(CU1020:CU$1993),CONCATENATE(INT(B1019),", "),INT(B1019)),""))</f>
        <v>#VALUE!</v>
      </c>
      <c r="CY1019" s="5"/>
      <c r="CZ1019" s="5"/>
      <c r="DA1019" s="5"/>
      <c r="DB1019" s="5"/>
    </row>
    <row r="1020" spans="1:106" x14ac:dyDescent="0.25">
      <c r="A1020" s="4"/>
      <c r="B1020" s="3"/>
      <c r="L1020" s="4" t="str">
        <f>IFERROR(IF(VLOOKUP(I1020,I$2:L1019,4,0)=0,"",VLOOKUP(I1020,I$2:L1019,4,0)),"")</f>
        <v/>
      </c>
      <c r="M1020" s="4" t="str">
        <f>IFERROR(IF(VLOOKUP(I1020,I$2:M1019,5,0)=0,"",VLOOKUP(I1020,I$2:M1019,5,0)),"")</f>
        <v/>
      </c>
      <c r="S1020"/>
      <c r="AG1020" s="3"/>
      <c r="AL1020" s="2" t="str">
        <f>IFERROR(IF(INDEX(AL$1:AL1019,MATCH(I1020,I$1:I1019,0),1)=0,"",INDEX(AL$1:AL1019,MATCH(I1020,I$1:I1019,0),1)),"")</f>
        <v/>
      </c>
      <c r="AM1020" s="2" t="str">
        <f>IFERROR(IF(INDEX(AM$1:AM1019,MATCH(I1020,I$1:I1019,0),1)=0,"",INDEX(AM$1:AM1019,MATCH(I1020,I$1:I1019,0),1)),"")</f>
        <v/>
      </c>
      <c r="AN1020" s="2" t="str">
        <f>IFERROR(IF(INDEX(AN$1:AN1019,MATCH(I1020,I$1:I1019,0),1)=0,"",INDEX(AN$1:AN1019,MATCH(I1020,I$1:I1019,0),1)),"")</f>
        <v/>
      </c>
      <c r="BB1020" s="4"/>
      <c r="BG1020" s="5"/>
      <c r="BI1020" s="4"/>
      <c r="BK1020" s="5"/>
      <c r="BL1020" s="5"/>
      <c r="BM1020" s="5" t="str">
        <f>IF(B1020="","",IF(BH1020="",1+(MAX(BM$2:BM1019)),""))</f>
        <v/>
      </c>
      <c r="BN1020" s="5" t="str">
        <f t="shared" si="174"/>
        <v/>
      </c>
      <c r="BO1020" s="5" t="str">
        <f t="shared" si="175"/>
        <v/>
      </c>
      <c r="BP1020" s="15" t="str">
        <f t="shared" si="176"/>
        <v/>
      </c>
      <c r="BQ1020" s="29"/>
      <c r="BS1020" s="5" t="str">
        <f t="shared" si="178"/>
        <v/>
      </c>
      <c r="BU1020" s="5"/>
      <c r="BV1020" s="5" t="str">
        <f t="shared" si="177"/>
        <v/>
      </c>
      <c r="BW1020" s="5" t="str">
        <f>IF(I1020="","",IFERROR(IF(VLOOKUP(I1020,I$2:I1019,1,0)=0,"",""),I1020))</f>
        <v/>
      </c>
      <c r="BX1020" s="25" t="str">
        <f>IF(BW1020="","",(IFERROR(VLOOKUP(MID(BW1020,1,1),$CO$2:CS$28,3,0),0)+IFERROR(VLOOKUP(MID(BW1020,2,1),CO$2:CS$28,4,0),0)+IFERROR(VLOOKUP(MID(BW1020,3,1),CO$2:CS$28,5,0),0)+(ROW(BW1020)/1000000000000)))</f>
        <v/>
      </c>
      <c r="BY1020" s="5"/>
      <c r="BZ1020" s="5">
        <v>1019</v>
      </c>
      <c r="CA1020" s="5" t="str">
        <f>IFERROR(VLOOKUP(BZ1020,BV$2:BW2096,2,0),"")</f>
        <v/>
      </c>
      <c r="CB1020" s="5"/>
      <c r="CD1020" s="5"/>
      <c r="CU1020" s="5" t="e">
        <f>IF(REPORTE!AH$2="si",IF(F1020=VALUE(REPORTE!C$11),IF(SUM(CU1021:CU$1993),CONCATENATE(INT(B1020),", "),INT(B1020)),""),IF(F1020=VALUE(REPORTE!C$10),IF(SUM(CU1021:CU$1993),CONCATENATE(INT(B1020),", "),INT(B1020)),""))</f>
        <v>#VALUE!</v>
      </c>
      <c r="CY1020" s="5"/>
      <c r="CZ1020" s="5"/>
      <c r="DA1020" s="5"/>
      <c r="DB1020" s="5"/>
    </row>
    <row r="1021" spans="1:106" x14ac:dyDescent="0.25">
      <c r="A1021" s="4"/>
      <c r="B1021" s="3"/>
      <c r="L1021" s="4" t="str">
        <f>IFERROR(IF(VLOOKUP(I1021,I$2:L1020,4,0)=0,"",VLOOKUP(I1021,I$2:L1020,4,0)),"")</f>
        <v/>
      </c>
      <c r="M1021" s="4" t="str">
        <f>IFERROR(IF(VLOOKUP(I1021,I$2:M1020,5,0)=0,"",VLOOKUP(I1021,I$2:M1020,5,0)),"")</f>
        <v/>
      </c>
      <c r="S1021"/>
      <c r="AG1021" s="3"/>
      <c r="AL1021" s="2" t="str">
        <f>IFERROR(IF(INDEX(AL$1:AL1020,MATCH(I1021,I$1:I1020,0),1)=0,"",INDEX(AL$1:AL1020,MATCH(I1021,I$1:I1020,0),1)),"")</f>
        <v/>
      </c>
      <c r="AM1021" s="2" t="str">
        <f>IFERROR(IF(INDEX(AM$1:AM1020,MATCH(I1021,I$1:I1020,0),1)=0,"",INDEX(AM$1:AM1020,MATCH(I1021,I$1:I1020,0),1)),"")</f>
        <v/>
      </c>
      <c r="AN1021" s="2" t="str">
        <f>IFERROR(IF(INDEX(AN$1:AN1020,MATCH(I1021,I$1:I1020,0),1)=0,"",INDEX(AN$1:AN1020,MATCH(I1021,I$1:I1020,0),1)),"")</f>
        <v/>
      </c>
      <c r="BB1021" s="4"/>
      <c r="BG1021" s="5"/>
      <c r="BI1021" s="4"/>
      <c r="BK1021" s="5"/>
      <c r="BL1021" s="5"/>
      <c r="BM1021" s="5" t="str">
        <f>IF(B1021="","",IF(BH1021="",1+(MAX(BM$2:BM1020)),""))</f>
        <v/>
      </c>
      <c r="BN1021" s="5" t="str">
        <f t="shared" si="174"/>
        <v/>
      </c>
      <c r="BO1021" s="5" t="str">
        <f t="shared" si="175"/>
        <v/>
      </c>
      <c r="BP1021" s="15" t="str">
        <f t="shared" si="176"/>
        <v/>
      </c>
      <c r="BQ1021" s="29"/>
      <c r="BS1021" s="5" t="str">
        <f t="shared" si="178"/>
        <v/>
      </c>
      <c r="BU1021" s="5"/>
      <c r="BV1021" s="5" t="str">
        <f t="shared" si="177"/>
        <v/>
      </c>
      <c r="BW1021" s="5" t="str">
        <f>IF(I1021="","",IFERROR(IF(VLOOKUP(I1021,I$2:I1020,1,0)=0,"",""),I1021))</f>
        <v/>
      </c>
      <c r="BX1021" s="25" t="str">
        <f>IF(BW1021="","",(IFERROR(VLOOKUP(MID(BW1021,1,1),$CO$2:CS$28,3,0),0)+IFERROR(VLOOKUP(MID(BW1021,2,1),CO$2:CS$28,4,0),0)+IFERROR(VLOOKUP(MID(BW1021,3,1),CO$2:CS$28,5,0),0)+(ROW(BW1021)/1000000000000)))</f>
        <v/>
      </c>
      <c r="BY1021" s="5"/>
      <c r="BZ1021" s="5">
        <v>1020</v>
      </c>
      <c r="CA1021" s="5" t="str">
        <f>IFERROR(VLOOKUP(BZ1021,BV$2:BW2097,2,0),"")</f>
        <v/>
      </c>
      <c r="CB1021" s="5"/>
      <c r="CD1021" s="5"/>
      <c r="CU1021" s="5" t="e">
        <f>IF(REPORTE!AH$2="si",IF(F1021=VALUE(REPORTE!C$11),IF(SUM(CU1022:CU$1993),CONCATENATE(INT(B1021),", "),INT(B1021)),""),IF(F1021=VALUE(REPORTE!C$10),IF(SUM(CU1022:CU$1993),CONCATENATE(INT(B1021),", "),INT(B1021)),""))</f>
        <v>#VALUE!</v>
      </c>
      <c r="CY1021" s="5"/>
      <c r="CZ1021" s="5"/>
      <c r="DA1021" s="5"/>
      <c r="DB1021" s="5"/>
    </row>
    <row r="1022" spans="1:106" x14ac:dyDescent="0.25">
      <c r="A1022" s="4"/>
      <c r="B1022" s="3"/>
      <c r="L1022" s="4" t="str">
        <f>IFERROR(IF(VLOOKUP(I1022,I$2:L1021,4,0)=0,"",VLOOKUP(I1022,I$2:L1021,4,0)),"")</f>
        <v/>
      </c>
      <c r="M1022" s="4" t="str">
        <f>IFERROR(IF(VLOOKUP(I1022,I$2:M1021,5,0)=0,"",VLOOKUP(I1022,I$2:M1021,5,0)),"")</f>
        <v/>
      </c>
      <c r="S1022"/>
      <c r="AG1022" s="3"/>
      <c r="AL1022" s="2" t="str">
        <f>IFERROR(IF(INDEX(AL$1:AL1021,MATCH(I1022,I$1:I1021,0),1)=0,"",INDEX(AL$1:AL1021,MATCH(I1022,I$1:I1021,0),1)),"")</f>
        <v/>
      </c>
      <c r="AM1022" s="2" t="str">
        <f>IFERROR(IF(INDEX(AM$1:AM1021,MATCH(I1022,I$1:I1021,0),1)=0,"",INDEX(AM$1:AM1021,MATCH(I1022,I$1:I1021,0),1)),"")</f>
        <v/>
      </c>
      <c r="AN1022" s="2" t="str">
        <f>IFERROR(IF(INDEX(AN$1:AN1021,MATCH(I1022,I$1:I1021,0),1)=0,"",INDEX(AN$1:AN1021,MATCH(I1022,I$1:I1021,0),1)),"")</f>
        <v/>
      </c>
      <c r="BB1022" s="4"/>
      <c r="BG1022" s="5"/>
      <c r="BI1022" s="4"/>
      <c r="BK1022" s="5"/>
      <c r="BL1022" s="5"/>
      <c r="BM1022" s="5" t="str">
        <f>IF(B1022="","",IF(BH1022="",1+(MAX(BM$2:BM1021)),""))</f>
        <v/>
      </c>
      <c r="BN1022" s="5" t="str">
        <f t="shared" si="174"/>
        <v/>
      </c>
      <c r="BO1022" s="5" t="str">
        <f t="shared" si="175"/>
        <v/>
      </c>
      <c r="BP1022" s="15" t="str">
        <f t="shared" si="176"/>
        <v/>
      </c>
      <c r="BQ1022" s="29"/>
      <c r="BS1022" s="5" t="str">
        <f t="shared" si="178"/>
        <v/>
      </c>
      <c r="BU1022" s="5"/>
      <c r="BV1022" s="5" t="str">
        <f t="shared" si="177"/>
        <v/>
      </c>
      <c r="BW1022" s="5" t="str">
        <f>IF(I1022="","",IFERROR(IF(VLOOKUP(I1022,I$2:I1021,1,0)=0,"",""),I1022))</f>
        <v/>
      </c>
      <c r="BX1022" s="25" t="str">
        <f>IF(BW1022="","",(IFERROR(VLOOKUP(MID(BW1022,1,1),$CO$2:CS$28,3,0),0)+IFERROR(VLOOKUP(MID(BW1022,2,1),CO$2:CS$28,4,0),0)+IFERROR(VLOOKUP(MID(BW1022,3,1),CO$2:CS$28,5,0),0)+(ROW(BW1022)/1000000000000)))</f>
        <v/>
      </c>
      <c r="BY1022" s="5"/>
      <c r="BZ1022" s="5">
        <v>1021</v>
      </c>
      <c r="CA1022" s="5" t="str">
        <f>IFERROR(VLOOKUP(BZ1022,BV$2:BW2098,2,0),"")</f>
        <v/>
      </c>
      <c r="CB1022" s="5"/>
      <c r="CD1022" s="5"/>
      <c r="CU1022" s="5" t="e">
        <f>IF(REPORTE!AH$2="si",IF(F1022=VALUE(REPORTE!C$11),IF(SUM(CU1023:CU$1993),CONCATENATE(INT(B1022),", "),INT(B1022)),""),IF(F1022=VALUE(REPORTE!C$10),IF(SUM(CU1023:CU$1993),CONCATENATE(INT(B1022),", "),INT(B1022)),""))</f>
        <v>#VALUE!</v>
      </c>
      <c r="CY1022" s="5"/>
      <c r="CZ1022" s="5"/>
      <c r="DA1022" s="5"/>
      <c r="DB1022" s="5"/>
    </row>
    <row r="1023" spans="1:106" x14ac:dyDescent="0.25">
      <c r="A1023" s="4"/>
      <c r="B1023" s="3"/>
      <c r="L1023" s="4" t="str">
        <f>IFERROR(IF(VLOOKUP(I1023,I$2:L1022,4,0)=0,"",VLOOKUP(I1023,I$2:L1022,4,0)),"")</f>
        <v/>
      </c>
      <c r="M1023" s="4" t="str">
        <f>IFERROR(IF(VLOOKUP(I1023,I$2:M1022,5,0)=0,"",VLOOKUP(I1023,I$2:M1022,5,0)),"")</f>
        <v/>
      </c>
      <c r="S1023"/>
      <c r="AG1023" s="3"/>
      <c r="AL1023" s="2" t="str">
        <f>IFERROR(IF(INDEX(AL$1:AL1022,MATCH(I1023,I$1:I1022,0),1)=0,"",INDEX(AL$1:AL1022,MATCH(I1023,I$1:I1022,0),1)),"")</f>
        <v/>
      </c>
      <c r="AM1023" s="2" t="str">
        <f>IFERROR(IF(INDEX(AM$1:AM1022,MATCH(I1023,I$1:I1022,0),1)=0,"",INDEX(AM$1:AM1022,MATCH(I1023,I$1:I1022,0),1)),"")</f>
        <v/>
      </c>
      <c r="AN1023" s="2" t="str">
        <f>IFERROR(IF(INDEX(AN$1:AN1022,MATCH(I1023,I$1:I1022,0),1)=0,"",INDEX(AN$1:AN1022,MATCH(I1023,I$1:I1022,0),1)),"")</f>
        <v/>
      </c>
      <c r="BB1023" s="4"/>
      <c r="BG1023" s="5"/>
      <c r="BI1023" s="4"/>
      <c r="BK1023" s="5"/>
      <c r="BL1023" s="5"/>
      <c r="BM1023" s="5" t="str">
        <f>IF(B1023="","",IF(BH1023="",1+(MAX(BM$2:BM1022)),""))</f>
        <v/>
      </c>
      <c r="BN1023" s="5" t="str">
        <f t="shared" si="174"/>
        <v/>
      </c>
      <c r="BO1023" s="5" t="str">
        <f t="shared" si="175"/>
        <v/>
      </c>
      <c r="BP1023" s="15" t="str">
        <f t="shared" si="176"/>
        <v/>
      </c>
      <c r="BQ1023" s="29"/>
      <c r="BS1023" s="5" t="str">
        <f t="shared" si="178"/>
        <v/>
      </c>
      <c r="BU1023" s="5"/>
      <c r="BV1023" s="5" t="str">
        <f t="shared" si="177"/>
        <v/>
      </c>
      <c r="BW1023" s="5" t="str">
        <f>IF(I1023="","",IFERROR(IF(VLOOKUP(I1023,I$2:I1022,1,0)=0,"",""),I1023))</f>
        <v/>
      </c>
      <c r="BX1023" s="25" t="str">
        <f>IF(BW1023="","",(IFERROR(VLOOKUP(MID(BW1023,1,1),$CO$2:CS$28,3,0),0)+IFERROR(VLOOKUP(MID(BW1023,2,1),CO$2:CS$28,4,0),0)+IFERROR(VLOOKUP(MID(BW1023,3,1),CO$2:CS$28,5,0),0)+(ROW(BW1023)/1000000000000)))</f>
        <v/>
      </c>
      <c r="BY1023" s="5"/>
      <c r="BZ1023" s="5">
        <v>1022</v>
      </c>
      <c r="CA1023" s="5" t="str">
        <f>IFERROR(VLOOKUP(BZ1023,BV$2:BW2099,2,0),"")</f>
        <v/>
      </c>
      <c r="CB1023" s="5"/>
      <c r="CD1023" s="5"/>
      <c r="CU1023" s="5" t="e">
        <f>IF(REPORTE!AH$2="si",IF(F1023=VALUE(REPORTE!C$11),IF(SUM(CU1024:CU$1993),CONCATENATE(INT(B1023),", "),INT(B1023)),""),IF(F1023=VALUE(REPORTE!C$10),IF(SUM(CU1024:CU$1993),CONCATENATE(INT(B1023),", "),INT(B1023)),""))</f>
        <v>#VALUE!</v>
      </c>
      <c r="CY1023" s="5"/>
      <c r="CZ1023" s="5"/>
      <c r="DA1023" s="5"/>
      <c r="DB1023" s="5"/>
    </row>
    <row r="1024" spans="1:106" x14ac:dyDescent="0.25">
      <c r="A1024" s="4"/>
      <c r="B1024" s="3"/>
      <c r="L1024" s="4" t="str">
        <f>IFERROR(IF(VLOOKUP(I1024,I$2:L1023,4,0)=0,"",VLOOKUP(I1024,I$2:L1023,4,0)),"")</f>
        <v/>
      </c>
      <c r="M1024" s="4" t="str">
        <f>IFERROR(IF(VLOOKUP(I1024,I$2:M1023,5,0)=0,"",VLOOKUP(I1024,I$2:M1023,5,0)),"")</f>
        <v/>
      </c>
      <c r="S1024"/>
      <c r="AG1024" s="3"/>
      <c r="AL1024" s="2" t="str">
        <f>IFERROR(IF(INDEX(AL$1:AL1023,MATCH(I1024,I$1:I1023,0),1)=0,"",INDEX(AL$1:AL1023,MATCH(I1024,I$1:I1023,0),1)),"")</f>
        <v/>
      </c>
      <c r="AM1024" s="2" t="str">
        <f>IFERROR(IF(INDEX(AM$1:AM1023,MATCH(I1024,I$1:I1023,0),1)=0,"",INDEX(AM$1:AM1023,MATCH(I1024,I$1:I1023,0),1)),"")</f>
        <v/>
      </c>
      <c r="AN1024" s="2" t="str">
        <f>IFERROR(IF(INDEX(AN$1:AN1023,MATCH(I1024,I$1:I1023,0),1)=0,"",INDEX(AN$1:AN1023,MATCH(I1024,I$1:I1023,0),1)),"")</f>
        <v/>
      </c>
      <c r="BB1024" s="4"/>
      <c r="BG1024" s="5"/>
      <c r="BI1024" s="4"/>
      <c r="BK1024" s="5"/>
      <c r="BL1024" s="5"/>
      <c r="BM1024" s="5" t="str">
        <f>IF(B1024="","",IF(BH1024="",1+(MAX(BM$2:BM1023)),""))</f>
        <v/>
      </c>
      <c r="BN1024" s="5" t="str">
        <f t="shared" si="174"/>
        <v/>
      </c>
      <c r="BO1024" s="5" t="str">
        <f t="shared" si="175"/>
        <v/>
      </c>
      <c r="BP1024" s="15" t="str">
        <f t="shared" si="176"/>
        <v/>
      </c>
      <c r="BQ1024" s="29"/>
      <c r="BS1024" s="5" t="str">
        <f t="shared" si="178"/>
        <v/>
      </c>
      <c r="BU1024" s="5"/>
      <c r="BV1024" s="5" t="str">
        <f t="shared" si="177"/>
        <v/>
      </c>
      <c r="BW1024" s="5" t="str">
        <f>IF(I1024="","",IFERROR(IF(VLOOKUP(I1024,I$2:I1023,1,0)=0,"",""),I1024))</f>
        <v/>
      </c>
      <c r="BX1024" s="25" t="str">
        <f>IF(BW1024="","",(IFERROR(VLOOKUP(MID(BW1024,1,1),$CO$2:CS$28,3,0),0)+IFERROR(VLOOKUP(MID(BW1024,2,1),CO$2:CS$28,4,0),0)+IFERROR(VLOOKUP(MID(BW1024,3,1),CO$2:CS$28,5,0),0)+(ROW(BW1024)/1000000000000)))</f>
        <v/>
      </c>
      <c r="BY1024" s="5"/>
      <c r="BZ1024" s="5">
        <v>1023</v>
      </c>
      <c r="CA1024" s="5" t="str">
        <f>IFERROR(VLOOKUP(BZ1024,BV$2:BW2100,2,0),"")</f>
        <v/>
      </c>
      <c r="CB1024" s="5"/>
      <c r="CD1024" s="5"/>
      <c r="CU1024" s="5" t="e">
        <f>IF(REPORTE!AH$2="si",IF(F1024=VALUE(REPORTE!C$11),IF(SUM(CU1025:CU$1993),CONCATENATE(INT(B1024),", "),INT(B1024)),""),IF(F1024=VALUE(REPORTE!C$10),IF(SUM(CU1025:CU$1993),CONCATENATE(INT(B1024),", "),INT(B1024)),""))</f>
        <v>#VALUE!</v>
      </c>
      <c r="CY1024" s="5"/>
      <c r="CZ1024" s="5"/>
      <c r="DA1024" s="5"/>
      <c r="DB1024" s="5"/>
    </row>
    <row r="1025" spans="1:106" x14ac:dyDescent="0.25">
      <c r="A1025" s="4"/>
      <c r="B1025" s="3"/>
      <c r="L1025" s="4" t="str">
        <f>IFERROR(IF(VLOOKUP(I1025,I$2:L1024,4,0)=0,"",VLOOKUP(I1025,I$2:L1024,4,0)),"")</f>
        <v/>
      </c>
      <c r="M1025" s="4" t="str">
        <f>IFERROR(IF(VLOOKUP(I1025,I$2:M1024,5,0)=0,"",VLOOKUP(I1025,I$2:M1024,5,0)),"")</f>
        <v/>
      </c>
      <c r="S1025"/>
      <c r="AG1025" s="3"/>
      <c r="AL1025" s="2" t="str">
        <f>IFERROR(IF(INDEX(AL$1:AL1024,MATCH(I1025,I$1:I1024,0),1)=0,"",INDEX(AL$1:AL1024,MATCH(I1025,I$1:I1024,0),1)),"")</f>
        <v/>
      </c>
      <c r="AM1025" s="2" t="str">
        <f>IFERROR(IF(INDEX(AM$1:AM1024,MATCH(I1025,I$1:I1024,0),1)=0,"",INDEX(AM$1:AM1024,MATCH(I1025,I$1:I1024,0),1)),"")</f>
        <v/>
      </c>
      <c r="AN1025" s="2" t="str">
        <f>IFERROR(IF(INDEX(AN$1:AN1024,MATCH(I1025,I$1:I1024,0),1)=0,"",INDEX(AN$1:AN1024,MATCH(I1025,I$1:I1024,0),1)),"")</f>
        <v/>
      </c>
      <c r="BB1025" s="4"/>
      <c r="BG1025" s="5"/>
      <c r="BI1025" s="4"/>
      <c r="BK1025" s="5"/>
      <c r="BL1025" s="5"/>
      <c r="BM1025" s="5" t="str">
        <f>IF(B1025="","",IF(BH1025="",1+(MAX(BM$2:BM1024)),""))</f>
        <v/>
      </c>
      <c r="BN1025" s="5" t="str">
        <f t="shared" si="174"/>
        <v/>
      </c>
      <c r="BO1025" s="5" t="str">
        <f t="shared" si="175"/>
        <v/>
      </c>
      <c r="BP1025" s="15" t="str">
        <f t="shared" si="176"/>
        <v/>
      </c>
      <c r="BQ1025" s="29"/>
      <c r="BS1025" s="5" t="str">
        <f t="shared" si="178"/>
        <v/>
      </c>
      <c r="BU1025" s="5"/>
      <c r="BV1025" s="5" t="str">
        <f t="shared" si="177"/>
        <v/>
      </c>
      <c r="BW1025" s="5" t="str">
        <f>IF(I1025="","",IFERROR(IF(VLOOKUP(I1025,I$2:I1024,1,0)=0,"",""),I1025))</f>
        <v/>
      </c>
      <c r="BX1025" s="25" t="str">
        <f>IF(BW1025="","",(IFERROR(VLOOKUP(MID(BW1025,1,1),$CO$2:CS$28,3,0),0)+IFERROR(VLOOKUP(MID(BW1025,2,1),CO$2:CS$28,4,0),0)+IFERROR(VLOOKUP(MID(BW1025,3,1),CO$2:CS$28,5,0),0)+(ROW(BW1025)/1000000000000)))</f>
        <v/>
      </c>
      <c r="BY1025" s="5"/>
      <c r="BZ1025" s="5">
        <v>1024</v>
      </c>
      <c r="CA1025" s="5" t="str">
        <f>IFERROR(VLOOKUP(BZ1025,BV$2:BW2101,2,0),"")</f>
        <v/>
      </c>
      <c r="CB1025" s="5"/>
      <c r="CD1025" s="5"/>
      <c r="CU1025" s="5" t="e">
        <f>IF(REPORTE!AH$2="si",IF(F1025=VALUE(REPORTE!C$11),IF(SUM(CU1026:CU$1993),CONCATENATE(INT(B1025),", "),INT(B1025)),""),IF(F1025=VALUE(REPORTE!C$10),IF(SUM(CU1026:CU$1993),CONCATENATE(INT(B1025),", "),INT(B1025)),""))</f>
        <v>#VALUE!</v>
      </c>
      <c r="CY1025" s="5"/>
      <c r="CZ1025" s="5"/>
      <c r="DA1025" s="5"/>
      <c r="DB1025" s="5"/>
    </row>
    <row r="1026" spans="1:106" x14ac:dyDescent="0.25">
      <c r="A1026" s="4"/>
      <c r="B1026" s="3"/>
      <c r="L1026" s="4" t="str">
        <f>IFERROR(IF(VLOOKUP(I1026,I$2:L1025,4,0)=0,"",VLOOKUP(I1026,I$2:L1025,4,0)),"")</f>
        <v/>
      </c>
      <c r="M1026" s="4" t="str">
        <f>IFERROR(IF(VLOOKUP(I1026,I$2:M1025,5,0)=0,"",VLOOKUP(I1026,I$2:M1025,5,0)),"")</f>
        <v/>
      </c>
      <c r="S1026"/>
      <c r="AG1026" s="3"/>
      <c r="AL1026" s="2" t="str">
        <f>IFERROR(IF(INDEX(AL$1:AL1025,MATCH(I1026,I$1:I1025,0),1)=0,"",INDEX(AL$1:AL1025,MATCH(I1026,I$1:I1025,0),1)),"")</f>
        <v/>
      </c>
      <c r="AM1026" s="2" t="str">
        <f>IFERROR(IF(INDEX(AM$1:AM1025,MATCH(I1026,I$1:I1025,0),1)=0,"",INDEX(AM$1:AM1025,MATCH(I1026,I$1:I1025,0),1)),"")</f>
        <v/>
      </c>
      <c r="AN1026" s="2" t="str">
        <f>IFERROR(IF(INDEX(AN$1:AN1025,MATCH(I1026,I$1:I1025,0),1)=0,"",INDEX(AN$1:AN1025,MATCH(I1026,I$1:I1025,0),1)),"")</f>
        <v/>
      </c>
      <c r="BB1026" s="4"/>
      <c r="BG1026" s="5"/>
      <c r="BI1026" s="4"/>
      <c r="BK1026" s="5"/>
      <c r="BL1026" s="5"/>
      <c r="BM1026" s="5" t="str">
        <f>IF(B1026="","",IF(BH1026="",1+(MAX(BM$2:BM1025)),""))</f>
        <v/>
      </c>
      <c r="BN1026" s="5" t="str">
        <f t="shared" ref="BN1026:BN1089" si="179">IF(BM1026="","",AI1026)</f>
        <v/>
      </c>
      <c r="BO1026" s="5" t="str">
        <f t="shared" ref="BO1026:BO1089" si="180">IF(BM1026="","",E1026)</f>
        <v/>
      </c>
      <c r="BP1026" s="15" t="str">
        <f t="shared" ref="BP1026:BP1089" si="181">IF(BM1026="","",F1026)</f>
        <v/>
      </c>
      <c r="BQ1026" s="29"/>
      <c r="BS1026" s="5" t="str">
        <f t="shared" si="178"/>
        <v/>
      </c>
      <c r="BU1026" s="5"/>
      <c r="BV1026" s="5" t="str">
        <f t="shared" ref="BV1026:BV1076" si="182">IFERROR(RANK(BX1026,BX$2:BX$1493,1),"")</f>
        <v/>
      </c>
      <c r="BW1026" s="5" t="str">
        <f>IF(I1026="","",IFERROR(IF(VLOOKUP(I1026,I$2:I1025,1,0)=0,"",""),I1026))</f>
        <v/>
      </c>
      <c r="BX1026" s="25" t="str">
        <f>IF(BW1026="","",(IFERROR(VLOOKUP(MID(BW1026,1,1),$CO$2:CS$28,3,0),0)+IFERROR(VLOOKUP(MID(BW1026,2,1),CO$2:CS$28,4,0),0)+IFERROR(VLOOKUP(MID(BW1026,3,1),CO$2:CS$28,5,0),0)+(ROW(BW1026)/1000000000000)))</f>
        <v/>
      </c>
      <c r="BY1026" s="5"/>
      <c r="BZ1026" s="5">
        <v>1025</v>
      </c>
      <c r="CA1026" s="5" t="str">
        <f>IFERROR(VLOOKUP(BZ1026,BV$2:BW2102,2,0),"")</f>
        <v/>
      </c>
      <c r="CB1026" s="5"/>
      <c r="CD1026" s="5"/>
      <c r="CU1026" s="5" t="e">
        <f>IF(REPORTE!AH$2="si",IF(F1026=VALUE(REPORTE!C$11),IF(SUM(CU1027:CU$1993),CONCATENATE(INT(B1026),", "),INT(B1026)),""),IF(F1026=VALUE(REPORTE!C$10),IF(SUM(CU1027:CU$1993),CONCATENATE(INT(B1026),", "),INT(B1026)),""))</f>
        <v>#VALUE!</v>
      </c>
      <c r="CY1026" s="5"/>
      <c r="CZ1026" s="5"/>
      <c r="DA1026" s="5"/>
      <c r="DB1026" s="5"/>
    </row>
    <row r="1027" spans="1:106" x14ac:dyDescent="0.25">
      <c r="A1027" s="4"/>
      <c r="B1027" s="3"/>
      <c r="L1027" s="4" t="str">
        <f>IFERROR(IF(VLOOKUP(I1027,I$2:L1026,4,0)=0,"",VLOOKUP(I1027,I$2:L1026,4,0)),"")</f>
        <v/>
      </c>
      <c r="M1027" s="4" t="str">
        <f>IFERROR(IF(VLOOKUP(I1027,I$2:M1026,5,0)=0,"",VLOOKUP(I1027,I$2:M1026,5,0)),"")</f>
        <v/>
      </c>
      <c r="S1027"/>
      <c r="AG1027" s="3"/>
      <c r="AL1027" s="2" t="str">
        <f>IFERROR(IF(INDEX(AL$1:AL1026,MATCH(I1027,I$1:I1026,0),1)=0,"",INDEX(AL$1:AL1026,MATCH(I1027,I$1:I1026,0),1)),"")</f>
        <v/>
      </c>
      <c r="AM1027" s="2" t="str">
        <f>IFERROR(IF(INDEX(AM$1:AM1026,MATCH(I1027,I$1:I1026,0),1)=0,"",INDEX(AM$1:AM1026,MATCH(I1027,I$1:I1026,0),1)),"")</f>
        <v/>
      </c>
      <c r="AN1027" s="2" t="str">
        <f>IFERROR(IF(INDEX(AN$1:AN1026,MATCH(I1027,I$1:I1026,0),1)=0,"",INDEX(AN$1:AN1026,MATCH(I1027,I$1:I1026,0),1)),"")</f>
        <v/>
      </c>
      <c r="BB1027" s="4"/>
      <c r="BG1027" s="5"/>
      <c r="BI1027" s="4"/>
      <c r="BK1027" s="5"/>
      <c r="BL1027" s="5"/>
      <c r="BM1027" s="5" t="str">
        <f>IF(B1027="","",IF(BH1027="",1+(MAX(BM$2:BM1026)),""))</f>
        <v/>
      </c>
      <c r="BN1027" s="5" t="str">
        <f t="shared" si="179"/>
        <v/>
      </c>
      <c r="BO1027" s="5" t="str">
        <f t="shared" si="180"/>
        <v/>
      </c>
      <c r="BP1027" s="15" t="str">
        <f t="shared" si="181"/>
        <v/>
      </c>
      <c r="BQ1027" s="29"/>
      <c r="BS1027" s="5" t="str">
        <f t="shared" si="178"/>
        <v/>
      </c>
      <c r="BU1027" s="5"/>
      <c r="BV1027" s="5" t="str">
        <f t="shared" si="182"/>
        <v/>
      </c>
      <c r="BW1027" s="5" t="str">
        <f>IF(I1027="","",IFERROR(IF(VLOOKUP(I1027,I$2:I1026,1,0)=0,"",""),I1027))</f>
        <v/>
      </c>
      <c r="BX1027" s="25" t="str">
        <f>IF(BW1027="","",(IFERROR(VLOOKUP(MID(BW1027,1,1),$CO$2:CS$28,3,0),0)+IFERROR(VLOOKUP(MID(BW1027,2,1),CO$2:CS$28,4,0),0)+IFERROR(VLOOKUP(MID(BW1027,3,1),CO$2:CS$28,5,0),0)+(ROW(BW1027)/1000000000000)))</f>
        <v/>
      </c>
      <c r="BY1027" s="5"/>
      <c r="BZ1027" s="5">
        <v>1026</v>
      </c>
      <c r="CA1027" s="5" t="str">
        <f>IFERROR(VLOOKUP(BZ1027,BV$2:BW2103,2,0),"")</f>
        <v/>
      </c>
      <c r="CB1027" s="5"/>
      <c r="CD1027" s="5"/>
      <c r="CU1027" s="5" t="e">
        <f>IF(REPORTE!AH$2="si",IF(F1027=VALUE(REPORTE!C$11),IF(SUM(CU1028:CU$1993),CONCATENATE(INT(B1027),", "),INT(B1027)),""),IF(F1027=VALUE(REPORTE!C$10),IF(SUM(CU1028:CU$1993),CONCATENATE(INT(B1027),", "),INT(B1027)),""))</f>
        <v>#VALUE!</v>
      </c>
      <c r="CY1027" s="5"/>
      <c r="CZ1027" s="5"/>
      <c r="DA1027" s="5"/>
      <c r="DB1027" s="5"/>
    </row>
    <row r="1028" spans="1:106" x14ac:dyDescent="0.25">
      <c r="A1028" s="4"/>
      <c r="B1028" s="3"/>
      <c r="L1028" s="4" t="str">
        <f>IFERROR(IF(VLOOKUP(I1028,I$2:L1027,4,0)=0,"",VLOOKUP(I1028,I$2:L1027,4,0)),"")</f>
        <v/>
      </c>
      <c r="M1028" s="4" t="str">
        <f>IFERROR(IF(VLOOKUP(I1028,I$2:M1027,5,0)=0,"",VLOOKUP(I1028,I$2:M1027,5,0)),"")</f>
        <v/>
      </c>
      <c r="S1028"/>
      <c r="AG1028" s="3"/>
      <c r="AL1028" s="2" t="str">
        <f>IFERROR(IF(INDEX(AL$1:AL1027,MATCH(I1028,I$1:I1027,0),1)=0,"",INDEX(AL$1:AL1027,MATCH(I1028,I$1:I1027,0),1)),"")</f>
        <v/>
      </c>
      <c r="AM1028" s="2" t="str">
        <f>IFERROR(IF(INDEX(AM$1:AM1027,MATCH(I1028,I$1:I1027,0),1)=0,"",INDEX(AM$1:AM1027,MATCH(I1028,I$1:I1027,0),1)),"")</f>
        <v/>
      </c>
      <c r="AN1028" s="2" t="str">
        <f>IFERROR(IF(INDEX(AN$1:AN1027,MATCH(I1028,I$1:I1027,0),1)=0,"",INDEX(AN$1:AN1027,MATCH(I1028,I$1:I1027,0),1)),"")</f>
        <v/>
      </c>
      <c r="BB1028" s="4"/>
      <c r="BG1028" s="5"/>
      <c r="BI1028" s="4"/>
      <c r="BK1028" s="5"/>
      <c r="BL1028" s="5"/>
      <c r="BM1028" s="5" t="str">
        <f>IF(B1028="","",IF(BH1028="",1+(MAX(BM$2:BM1027)),""))</f>
        <v/>
      </c>
      <c r="BN1028" s="5" t="str">
        <f t="shared" si="179"/>
        <v/>
      </c>
      <c r="BO1028" s="5" t="str">
        <f t="shared" si="180"/>
        <v/>
      </c>
      <c r="BP1028" s="15" t="str">
        <f t="shared" si="181"/>
        <v/>
      </c>
      <c r="BQ1028" s="29"/>
      <c r="BS1028" s="5" t="str">
        <f t="shared" si="178"/>
        <v/>
      </c>
      <c r="BU1028" s="5"/>
      <c r="BV1028" s="5" t="str">
        <f t="shared" si="182"/>
        <v/>
      </c>
      <c r="BW1028" s="5" t="str">
        <f>IF(I1028="","",IFERROR(IF(VLOOKUP(I1028,I$2:I1027,1,0)=0,"",""),I1028))</f>
        <v/>
      </c>
      <c r="BX1028" s="25" t="str">
        <f>IF(BW1028="","",(IFERROR(VLOOKUP(MID(BW1028,1,1),$CO$2:CS$28,3,0),0)+IFERROR(VLOOKUP(MID(BW1028,2,1),CO$2:CS$28,4,0),0)+IFERROR(VLOOKUP(MID(BW1028,3,1),CO$2:CS$28,5,0),0)+(ROW(BW1028)/1000000000000)))</f>
        <v/>
      </c>
      <c r="BY1028" s="5"/>
      <c r="BZ1028" s="5">
        <v>1027</v>
      </c>
      <c r="CA1028" s="5" t="str">
        <f>IFERROR(VLOOKUP(BZ1028,BV$2:BW2104,2,0),"")</f>
        <v/>
      </c>
      <c r="CB1028" s="5"/>
      <c r="CD1028" s="5"/>
      <c r="CU1028" s="5" t="e">
        <f>IF(REPORTE!AH$2="si",IF(F1028=VALUE(REPORTE!C$11),IF(SUM(CU1029:CU$1993),CONCATENATE(INT(B1028),", "),INT(B1028)),""),IF(F1028=VALUE(REPORTE!C$10),IF(SUM(CU1029:CU$1993),CONCATENATE(INT(B1028),", "),INT(B1028)),""))</f>
        <v>#VALUE!</v>
      </c>
      <c r="CY1028" s="5"/>
      <c r="CZ1028" s="5"/>
      <c r="DA1028" s="5"/>
      <c r="DB1028" s="5"/>
    </row>
    <row r="1029" spans="1:106" x14ac:dyDescent="0.25">
      <c r="A1029" s="4"/>
      <c r="B1029" s="3"/>
      <c r="L1029" s="4" t="str">
        <f>IFERROR(IF(VLOOKUP(I1029,I$2:L1028,4,0)=0,"",VLOOKUP(I1029,I$2:L1028,4,0)),"")</f>
        <v/>
      </c>
      <c r="M1029" s="4" t="str">
        <f>IFERROR(IF(VLOOKUP(I1029,I$2:M1028,5,0)=0,"",VLOOKUP(I1029,I$2:M1028,5,0)),"")</f>
        <v/>
      </c>
      <c r="S1029"/>
      <c r="AG1029" s="3"/>
      <c r="AL1029" s="2" t="str">
        <f>IFERROR(IF(INDEX(AL$1:AL1028,MATCH(I1029,I$1:I1028,0),1)=0,"",INDEX(AL$1:AL1028,MATCH(I1029,I$1:I1028,0),1)),"")</f>
        <v/>
      </c>
      <c r="AM1029" s="2" t="str">
        <f>IFERROR(IF(INDEX(AM$1:AM1028,MATCH(I1029,I$1:I1028,0),1)=0,"",INDEX(AM$1:AM1028,MATCH(I1029,I$1:I1028,0),1)),"")</f>
        <v/>
      </c>
      <c r="AN1029" s="2" t="str">
        <f>IFERROR(IF(INDEX(AN$1:AN1028,MATCH(I1029,I$1:I1028,0),1)=0,"",INDEX(AN$1:AN1028,MATCH(I1029,I$1:I1028,0),1)),"")</f>
        <v/>
      </c>
      <c r="BB1029" s="4"/>
      <c r="BG1029" s="5"/>
      <c r="BI1029" s="4"/>
      <c r="BK1029" s="5"/>
      <c r="BL1029" s="5"/>
      <c r="BM1029" s="5" t="str">
        <f>IF(B1029="","",IF(BH1029="",1+(MAX(BM$2:BM1028)),""))</f>
        <v/>
      </c>
      <c r="BN1029" s="5" t="str">
        <f t="shared" si="179"/>
        <v/>
      </c>
      <c r="BO1029" s="5" t="str">
        <f t="shared" si="180"/>
        <v/>
      </c>
      <c r="BP1029" s="15" t="str">
        <f t="shared" si="181"/>
        <v/>
      </c>
      <c r="BQ1029" s="29"/>
      <c r="BS1029" s="5" t="str">
        <f t="shared" si="178"/>
        <v/>
      </c>
      <c r="BU1029" s="5"/>
      <c r="BV1029" s="5" t="str">
        <f t="shared" si="182"/>
        <v/>
      </c>
      <c r="BW1029" s="5" t="str">
        <f>IF(I1029="","",IFERROR(IF(VLOOKUP(I1029,I$2:I1028,1,0)=0,"",""),I1029))</f>
        <v/>
      </c>
      <c r="BX1029" s="25" t="str">
        <f>IF(BW1029="","",(IFERROR(VLOOKUP(MID(BW1029,1,1),$CO$2:CS$28,3,0),0)+IFERROR(VLOOKUP(MID(BW1029,2,1),CO$2:CS$28,4,0),0)+IFERROR(VLOOKUP(MID(BW1029,3,1),CO$2:CS$28,5,0),0)+(ROW(BW1029)/1000000000000)))</f>
        <v/>
      </c>
      <c r="BY1029" s="5"/>
      <c r="BZ1029" s="5">
        <v>1028</v>
      </c>
      <c r="CA1029" s="5" t="str">
        <f>IFERROR(VLOOKUP(BZ1029,BV$2:BW2105,2,0),"")</f>
        <v/>
      </c>
      <c r="CB1029" s="5"/>
      <c r="CD1029" s="5"/>
      <c r="CU1029" s="5" t="e">
        <f>IF(REPORTE!AH$2="si",IF(F1029=VALUE(REPORTE!C$11),IF(SUM(CU1030:CU$1993),CONCATENATE(INT(B1029),", "),INT(B1029)),""),IF(F1029=VALUE(REPORTE!C$10),IF(SUM(CU1030:CU$1993),CONCATENATE(INT(B1029),", "),INT(B1029)),""))</f>
        <v>#VALUE!</v>
      </c>
      <c r="CY1029" s="5"/>
      <c r="CZ1029" s="5"/>
      <c r="DA1029" s="5"/>
      <c r="DB1029" s="5"/>
    </row>
    <row r="1030" spans="1:106" x14ac:dyDescent="0.25">
      <c r="A1030" s="4"/>
      <c r="B1030" s="3"/>
      <c r="L1030" s="4" t="str">
        <f>IFERROR(IF(VLOOKUP(I1030,I$2:L1029,4,0)=0,"",VLOOKUP(I1030,I$2:L1029,4,0)),"")</f>
        <v/>
      </c>
      <c r="M1030" s="4" t="str">
        <f>IFERROR(IF(VLOOKUP(I1030,I$2:M1029,5,0)=0,"",VLOOKUP(I1030,I$2:M1029,5,0)),"")</f>
        <v/>
      </c>
      <c r="S1030"/>
      <c r="AG1030" s="3"/>
      <c r="AL1030" s="2" t="str">
        <f>IFERROR(IF(INDEX(AL$1:AL1029,MATCH(I1030,I$1:I1029,0),1)=0,"",INDEX(AL$1:AL1029,MATCH(I1030,I$1:I1029,0),1)),"")</f>
        <v/>
      </c>
      <c r="AM1030" s="2" t="str">
        <f>IFERROR(IF(INDEX(AM$1:AM1029,MATCH(I1030,I$1:I1029,0),1)=0,"",INDEX(AM$1:AM1029,MATCH(I1030,I$1:I1029,0),1)),"")</f>
        <v/>
      </c>
      <c r="AN1030" s="2" t="str">
        <f>IFERROR(IF(INDEX(AN$1:AN1029,MATCH(I1030,I$1:I1029,0),1)=0,"",INDEX(AN$1:AN1029,MATCH(I1030,I$1:I1029,0),1)),"")</f>
        <v/>
      </c>
      <c r="BB1030" s="4"/>
      <c r="BG1030" s="5"/>
      <c r="BI1030" s="4"/>
      <c r="BK1030" s="5"/>
      <c r="BL1030" s="5"/>
      <c r="BM1030" s="5" t="str">
        <f>IF(B1030="","",IF(BH1030="",1+(MAX(BM$2:BM1029)),""))</f>
        <v/>
      </c>
      <c r="BN1030" s="5" t="str">
        <f t="shared" si="179"/>
        <v/>
      </c>
      <c r="BO1030" s="5" t="str">
        <f t="shared" si="180"/>
        <v/>
      </c>
      <c r="BP1030" s="15" t="str">
        <f t="shared" si="181"/>
        <v/>
      </c>
      <c r="BQ1030" s="29"/>
      <c r="BS1030" s="5" t="str">
        <f t="shared" si="178"/>
        <v/>
      </c>
      <c r="BU1030" s="5"/>
      <c r="BV1030" s="5" t="str">
        <f t="shared" si="182"/>
        <v/>
      </c>
      <c r="BW1030" s="5" t="str">
        <f>IF(I1030="","",IFERROR(IF(VLOOKUP(I1030,I$2:I1029,1,0)=0,"",""),I1030))</f>
        <v/>
      </c>
      <c r="BX1030" s="25" t="str">
        <f>IF(BW1030="","",(IFERROR(VLOOKUP(MID(BW1030,1,1),$CO$2:CS$28,3,0),0)+IFERROR(VLOOKUP(MID(BW1030,2,1),CO$2:CS$28,4,0),0)+IFERROR(VLOOKUP(MID(BW1030,3,1),CO$2:CS$28,5,0),0)+(ROW(BW1030)/1000000000000)))</f>
        <v/>
      </c>
      <c r="BY1030" s="5"/>
      <c r="BZ1030" s="5">
        <v>1029</v>
      </c>
      <c r="CA1030" s="5" t="str">
        <f>IFERROR(VLOOKUP(BZ1030,BV$2:BW2106,2,0),"")</f>
        <v/>
      </c>
      <c r="CB1030" s="5"/>
      <c r="CD1030" s="5"/>
      <c r="CU1030" s="5" t="e">
        <f>IF(REPORTE!AH$2="si",IF(F1030=VALUE(REPORTE!C$11),IF(SUM(CU1031:CU$1993),CONCATENATE(INT(B1030),", "),INT(B1030)),""),IF(F1030=VALUE(REPORTE!C$10),IF(SUM(CU1031:CU$1993),CONCATENATE(INT(B1030),", "),INT(B1030)),""))</f>
        <v>#VALUE!</v>
      </c>
      <c r="CY1030" s="5"/>
      <c r="CZ1030" s="5"/>
      <c r="DA1030" s="5"/>
      <c r="DB1030" s="5"/>
    </row>
    <row r="1031" spans="1:106" x14ac:dyDescent="0.25">
      <c r="A1031" s="4"/>
      <c r="B1031" s="3"/>
      <c r="L1031" s="4" t="str">
        <f>IFERROR(IF(VLOOKUP(I1031,I$2:L1030,4,0)=0,"",VLOOKUP(I1031,I$2:L1030,4,0)),"")</f>
        <v/>
      </c>
      <c r="M1031" s="4" t="str">
        <f>IFERROR(IF(VLOOKUP(I1031,I$2:M1030,5,0)=0,"",VLOOKUP(I1031,I$2:M1030,5,0)),"")</f>
        <v/>
      </c>
      <c r="S1031"/>
      <c r="AG1031" s="3"/>
      <c r="AL1031" s="2" t="str">
        <f>IFERROR(IF(INDEX(AL$1:AL1030,MATCH(I1031,I$1:I1030,0),1)=0,"",INDEX(AL$1:AL1030,MATCH(I1031,I$1:I1030,0),1)),"")</f>
        <v/>
      </c>
      <c r="AM1031" s="2" t="str">
        <f>IFERROR(IF(INDEX(AM$1:AM1030,MATCH(I1031,I$1:I1030,0),1)=0,"",INDEX(AM$1:AM1030,MATCH(I1031,I$1:I1030,0),1)),"")</f>
        <v/>
      </c>
      <c r="AN1031" s="2" t="str">
        <f>IFERROR(IF(INDEX(AN$1:AN1030,MATCH(I1031,I$1:I1030,0),1)=0,"",INDEX(AN$1:AN1030,MATCH(I1031,I$1:I1030,0),1)),"")</f>
        <v/>
      </c>
      <c r="BB1031" s="4"/>
      <c r="BG1031" s="5"/>
      <c r="BI1031" s="4"/>
      <c r="BK1031" s="5"/>
      <c r="BL1031" s="5"/>
      <c r="BM1031" s="5" t="str">
        <f>IF(B1031="","",IF(BH1031="",1+(MAX(BM$2:BM1030)),""))</f>
        <v/>
      </c>
      <c r="BN1031" s="5" t="str">
        <f t="shared" si="179"/>
        <v/>
      </c>
      <c r="BO1031" s="5" t="str">
        <f t="shared" si="180"/>
        <v/>
      </c>
      <c r="BP1031" s="15" t="str">
        <f t="shared" si="181"/>
        <v/>
      </c>
      <c r="BQ1031" s="29"/>
      <c r="BS1031" s="5" t="str">
        <f t="shared" si="178"/>
        <v/>
      </c>
      <c r="BU1031" s="5"/>
      <c r="BV1031" s="5" t="str">
        <f t="shared" si="182"/>
        <v/>
      </c>
      <c r="BW1031" s="5" t="str">
        <f>IF(I1031="","",IFERROR(IF(VLOOKUP(I1031,I$2:I1030,1,0)=0,"",""),I1031))</f>
        <v/>
      </c>
      <c r="BX1031" s="25" t="str">
        <f>IF(BW1031="","",(IFERROR(VLOOKUP(MID(BW1031,1,1),$CO$2:CS$28,3,0),0)+IFERROR(VLOOKUP(MID(BW1031,2,1),CO$2:CS$28,4,0),0)+IFERROR(VLOOKUP(MID(BW1031,3,1),CO$2:CS$28,5,0),0)+(ROW(BW1031)/1000000000000)))</f>
        <v/>
      </c>
      <c r="BY1031" s="5"/>
      <c r="BZ1031" s="5">
        <v>1030</v>
      </c>
      <c r="CA1031" s="5" t="str">
        <f>IFERROR(VLOOKUP(BZ1031,BV$2:BW2107,2,0),"")</f>
        <v/>
      </c>
      <c r="CB1031" s="5"/>
      <c r="CD1031" s="5"/>
      <c r="CU1031" s="5" t="e">
        <f>IF(REPORTE!AH$2="si",IF(F1031=VALUE(REPORTE!C$11),IF(SUM(CU1032:CU$1993),CONCATENATE(INT(B1031),", "),INT(B1031)),""),IF(F1031=VALUE(REPORTE!C$10),IF(SUM(CU1032:CU$1993),CONCATENATE(INT(B1031),", "),INT(B1031)),""))</f>
        <v>#VALUE!</v>
      </c>
      <c r="CY1031" s="5"/>
      <c r="CZ1031" s="5"/>
      <c r="DA1031" s="5"/>
      <c r="DB1031" s="5"/>
    </row>
    <row r="1032" spans="1:106" x14ac:dyDescent="0.25">
      <c r="A1032" s="4"/>
      <c r="B1032" s="3"/>
      <c r="L1032" s="4" t="str">
        <f>IFERROR(IF(VLOOKUP(I1032,I$2:L1031,4,0)=0,"",VLOOKUP(I1032,I$2:L1031,4,0)),"")</f>
        <v/>
      </c>
      <c r="M1032" s="4" t="str">
        <f>IFERROR(IF(VLOOKUP(I1032,I$2:M1031,5,0)=0,"",VLOOKUP(I1032,I$2:M1031,5,0)),"")</f>
        <v/>
      </c>
      <c r="S1032"/>
      <c r="AG1032" s="3"/>
      <c r="AL1032" s="2" t="str">
        <f>IFERROR(IF(INDEX(AL$1:AL1031,MATCH(I1032,I$1:I1031,0),1)=0,"",INDEX(AL$1:AL1031,MATCH(I1032,I$1:I1031,0),1)),"")</f>
        <v/>
      </c>
      <c r="AM1032" s="2" t="str">
        <f>IFERROR(IF(INDEX(AM$1:AM1031,MATCH(I1032,I$1:I1031,0),1)=0,"",INDEX(AM$1:AM1031,MATCH(I1032,I$1:I1031,0),1)),"")</f>
        <v/>
      </c>
      <c r="AN1032" s="2" t="str">
        <f>IFERROR(IF(INDEX(AN$1:AN1031,MATCH(I1032,I$1:I1031,0),1)=0,"",INDEX(AN$1:AN1031,MATCH(I1032,I$1:I1031,0),1)),"")</f>
        <v/>
      </c>
      <c r="BB1032" s="4"/>
      <c r="BG1032" s="5"/>
      <c r="BI1032" s="4"/>
      <c r="BK1032" s="5"/>
      <c r="BL1032" s="5"/>
      <c r="BM1032" s="5" t="str">
        <f>IF(B1032="","",IF(BH1032="",1+(MAX(BM$2:BM1031)),""))</f>
        <v/>
      </c>
      <c r="BN1032" s="5" t="str">
        <f t="shared" si="179"/>
        <v/>
      </c>
      <c r="BO1032" s="5" t="str">
        <f t="shared" si="180"/>
        <v/>
      </c>
      <c r="BP1032" s="15" t="str">
        <f t="shared" si="181"/>
        <v/>
      </c>
      <c r="BQ1032" s="29"/>
      <c r="BS1032" s="5" t="str">
        <f t="shared" si="178"/>
        <v/>
      </c>
      <c r="BU1032" s="5"/>
      <c r="BV1032" s="5" t="str">
        <f t="shared" si="182"/>
        <v/>
      </c>
      <c r="BW1032" s="5" t="str">
        <f>IF(I1032="","",IFERROR(IF(VLOOKUP(I1032,I$2:I1031,1,0)=0,"",""),I1032))</f>
        <v/>
      </c>
      <c r="BX1032" s="25" t="str">
        <f>IF(BW1032="","",(IFERROR(VLOOKUP(MID(BW1032,1,1),$CO$2:CS$28,3,0),0)+IFERROR(VLOOKUP(MID(BW1032,2,1),CO$2:CS$28,4,0),0)+IFERROR(VLOOKUP(MID(BW1032,3,1),CO$2:CS$28,5,0),0)+(ROW(BW1032)/1000000000000)))</f>
        <v/>
      </c>
      <c r="BY1032" s="5"/>
      <c r="BZ1032" s="5">
        <v>1031</v>
      </c>
      <c r="CA1032" s="5" t="str">
        <f>IFERROR(VLOOKUP(BZ1032,BV$2:BW2108,2,0),"")</f>
        <v/>
      </c>
      <c r="CB1032" s="5"/>
      <c r="CD1032" s="5"/>
      <c r="CU1032" s="5" t="e">
        <f>IF(REPORTE!AH$2="si",IF(F1032=VALUE(REPORTE!C$11),IF(SUM(CU1033:CU$1993),CONCATENATE(INT(B1032),", "),INT(B1032)),""),IF(F1032=VALUE(REPORTE!C$10),IF(SUM(CU1033:CU$1993),CONCATENATE(INT(B1032),", "),INT(B1032)),""))</f>
        <v>#VALUE!</v>
      </c>
      <c r="CY1032" s="5"/>
      <c r="CZ1032" s="5"/>
      <c r="DA1032" s="5"/>
      <c r="DB1032" s="5"/>
    </row>
    <row r="1033" spans="1:106" x14ac:dyDescent="0.25">
      <c r="A1033" s="4"/>
      <c r="B1033" s="3"/>
      <c r="L1033" s="4" t="str">
        <f>IFERROR(IF(VLOOKUP(I1033,I$2:L1032,4,0)=0,"",VLOOKUP(I1033,I$2:L1032,4,0)),"")</f>
        <v/>
      </c>
      <c r="M1033" s="4" t="str">
        <f>IFERROR(IF(VLOOKUP(I1033,I$2:M1032,5,0)=0,"",VLOOKUP(I1033,I$2:M1032,5,0)),"")</f>
        <v/>
      </c>
      <c r="S1033"/>
      <c r="AG1033" s="3"/>
      <c r="AL1033" s="2" t="str">
        <f>IFERROR(IF(INDEX(AL$1:AL1032,MATCH(I1033,I$1:I1032,0),1)=0,"",INDEX(AL$1:AL1032,MATCH(I1033,I$1:I1032,0),1)),"")</f>
        <v/>
      </c>
      <c r="AM1033" s="2" t="str">
        <f>IFERROR(IF(INDEX(AM$1:AM1032,MATCH(I1033,I$1:I1032,0),1)=0,"",INDEX(AM$1:AM1032,MATCH(I1033,I$1:I1032,0),1)),"")</f>
        <v/>
      </c>
      <c r="AN1033" s="2" t="str">
        <f>IFERROR(IF(INDEX(AN$1:AN1032,MATCH(I1033,I$1:I1032,0),1)=0,"",INDEX(AN$1:AN1032,MATCH(I1033,I$1:I1032,0),1)),"")</f>
        <v/>
      </c>
      <c r="BB1033" s="4"/>
      <c r="BG1033" s="5"/>
      <c r="BI1033" s="4"/>
      <c r="BK1033" s="5"/>
      <c r="BL1033" s="5"/>
      <c r="BM1033" s="5" t="str">
        <f>IF(B1033="","",IF(BH1033="",1+(MAX(BM$2:BM1032)),""))</f>
        <v/>
      </c>
      <c r="BN1033" s="5" t="str">
        <f t="shared" si="179"/>
        <v/>
      </c>
      <c r="BO1033" s="5" t="str">
        <f t="shared" si="180"/>
        <v/>
      </c>
      <c r="BP1033" s="15" t="str">
        <f t="shared" si="181"/>
        <v/>
      </c>
      <c r="BQ1033" s="29"/>
      <c r="BS1033" s="5" t="str">
        <f t="shared" si="178"/>
        <v/>
      </c>
      <c r="BU1033" s="5"/>
      <c r="BV1033" s="5" t="str">
        <f t="shared" si="182"/>
        <v/>
      </c>
      <c r="BW1033" s="5" t="str">
        <f>IF(I1033="","",IFERROR(IF(VLOOKUP(I1033,I$2:I1032,1,0)=0,"",""),I1033))</f>
        <v/>
      </c>
      <c r="BX1033" s="25" t="str">
        <f>IF(BW1033="","",(IFERROR(VLOOKUP(MID(BW1033,1,1),$CO$2:CS$28,3,0),0)+IFERROR(VLOOKUP(MID(BW1033,2,1),CO$2:CS$28,4,0),0)+IFERROR(VLOOKUP(MID(BW1033,3,1),CO$2:CS$28,5,0),0)+(ROW(BW1033)/1000000000000)))</f>
        <v/>
      </c>
      <c r="BY1033" s="5"/>
      <c r="BZ1033" s="5">
        <v>1032</v>
      </c>
      <c r="CA1033" s="5" t="str">
        <f>IFERROR(VLOOKUP(BZ1033,BV$2:BW2109,2,0),"")</f>
        <v/>
      </c>
      <c r="CB1033" s="5"/>
      <c r="CD1033" s="5"/>
      <c r="CU1033" s="5" t="e">
        <f>IF(REPORTE!AH$2="si",IF(F1033=VALUE(REPORTE!C$11),IF(SUM(CU1034:CU$1993),CONCATENATE(INT(B1033),", "),INT(B1033)),""),IF(F1033=VALUE(REPORTE!C$10),IF(SUM(CU1034:CU$1993),CONCATENATE(INT(B1033),", "),INT(B1033)),""))</f>
        <v>#VALUE!</v>
      </c>
      <c r="CY1033" s="5"/>
      <c r="CZ1033" s="5"/>
      <c r="DA1033" s="5"/>
      <c r="DB1033" s="5"/>
    </row>
    <row r="1034" spans="1:106" x14ac:dyDescent="0.25">
      <c r="A1034" s="4"/>
      <c r="B1034" s="3"/>
      <c r="L1034" s="4" t="str">
        <f>IFERROR(IF(VLOOKUP(I1034,I$2:L1033,4,0)=0,"",VLOOKUP(I1034,I$2:L1033,4,0)),"")</f>
        <v/>
      </c>
      <c r="M1034" s="4" t="str">
        <f>IFERROR(IF(VLOOKUP(I1034,I$2:M1033,5,0)=0,"",VLOOKUP(I1034,I$2:M1033,5,0)),"")</f>
        <v/>
      </c>
      <c r="S1034"/>
      <c r="AG1034" s="3"/>
      <c r="AL1034" s="2" t="str">
        <f>IFERROR(IF(INDEX(AL$1:AL1033,MATCH(I1034,I$1:I1033,0),1)=0,"",INDEX(AL$1:AL1033,MATCH(I1034,I$1:I1033,0),1)),"")</f>
        <v/>
      </c>
      <c r="AM1034" s="2" t="str">
        <f>IFERROR(IF(INDEX(AM$1:AM1033,MATCH(I1034,I$1:I1033,0),1)=0,"",INDEX(AM$1:AM1033,MATCH(I1034,I$1:I1033,0),1)),"")</f>
        <v/>
      </c>
      <c r="AN1034" s="2" t="str">
        <f>IFERROR(IF(INDEX(AN$1:AN1033,MATCH(I1034,I$1:I1033,0),1)=0,"",INDEX(AN$1:AN1033,MATCH(I1034,I$1:I1033,0),1)),"")</f>
        <v/>
      </c>
      <c r="BB1034" s="4"/>
      <c r="BG1034" s="5"/>
      <c r="BI1034" s="4"/>
      <c r="BK1034" s="5"/>
      <c r="BL1034" s="5"/>
      <c r="BM1034" s="5" t="str">
        <f>IF(B1034="","",IF(BH1034="",1+(MAX(BM$2:BM1033)),""))</f>
        <v/>
      </c>
      <c r="BN1034" s="5" t="str">
        <f t="shared" si="179"/>
        <v/>
      </c>
      <c r="BO1034" s="5" t="str">
        <f t="shared" si="180"/>
        <v/>
      </c>
      <c r="BP1034" s="15" t="str">
        <f t="shared" si="181"/>
        <v/>
      </c>
      <c r="BQ1034" s="29"/>
      <c r="BS1034" s="5" t="str">
        <f t="shared" si="178"/>
        <v/>
      </c>
      <c r="BU1034" s="5"/>
      <c r="BV1034" s="5" t="str">
        <f t="shared" si="182"/>
        <v/>
      </c>
      <c r="BW1034" s="5" t="str">
        <f>IF(I1034="","",IFERROR(IF(VLOOKUP(I1034,I$2:I1033,1,0)=0,"",""),I1034))</f>
        <v/>
      </c>
      <c r="BX1034" s="25" t="str">
        <f>IF(BW1034="","",(IFERROR(VLOOKUP(MID(BW1034,1,1),$CO$2:CS$28,3,0),0)+IFERROR(VLOOKUP(MID(BW1034,2,1),CO$2:CS$28,4,0),0)+IFERROR(VLOOKUP(MID(BW1034,3,1),CO$2:CS$28,5,0),0)+(ROW(BW1034)/1000000000000)))</f>
        <v/>
      </c>
      <c r="BY1034" s="5"/>
      <c r="BZ1034" s="5">
        <v>1033</v>
      </c>
      <c r="CA1034" s="5" t="str">
        <f>IFERROR(VLOOKUP(BZ1034,BV$2:BW2110,2,0),"")</f>
        <v/>
      </c>
      <c r="CB1034" s="5"/>
      <c r="CD1034" s="5"/>
      <c r="CU1034" s="5" t="e">
        <f>IF(REPORTE!AH$2="si",IF(F1034=VALUE(REPORTE!C$11),IF(SUM(CU1035:CU$1993),CONCATENATE(INT(B1034),", "),INT(B1034)),""),IF(F1034=VALUE(REPORTE!C$10),IF(SUM(CU1035:CU$1993),CONCATENATE(INT(B1034),", "),INT(B1034)),""))</f>
        <v>#VALUE!</v>
      </c>
      <c r="CY1034" s="5"/>
      <c r="CZ1034" s="5"/>
      <c r="DA1034" s="5"/>
      <c r="DB1034" s="5"/>
    </row>
    <row r="1035" spans="1:106" x14ac:dyDescent="0.25">
      <c r="A1035" s="4"/>
      <c r="B1035" s="3"/>
      <c r="L1035" s="4" t="str">
        <f>IFERROR(IF(VLOOKUP(I1035,I$2:L1034,4,0)=0,"",VLOOKUP(I1035,I$2:L1034,4,0)),"")</f>
        <v/>
      </c>
      <c r="M1035" s="4" t="str">
        <f>IFERROR(IF(VLOOKUP(I1035,I$2:M1034,5,0)=0,"",VLOOKUP(I1035,I$2:M1034,5,0)),"")</f>
        <v/>
      </c>
      <c r="S1035"/>
      <c r="AG1035" s="3"/>
      <c r="AL1035" s="2" t="str">
        <f>IFERROR(IF(INDEX(AL$1:AL1034,MATCH(I1035,I$1:I1034,0),1)=0,"",INDEX(AL$1:AL1034,MATCH(I1035,I$1:I1034,0),1)),"")</f>
        <v/>
      </c>
      <c r="AM1035" s="2" t="str">
        <f>IFERROR(IF(INDEX(AM$1:AM1034,MATCH(I1035,I$1:I1034,0),1)=0,"",INDEX(AM$1:AM1034,MATCH(I1035,I$1:I1034,0),1)),"")</f>
        <v/>
      </c>
      <c r="AN1035" s="2" t="str">
        <f>IFERROR(IF(INDEX(AN$1:AN1034,MATCH(I1035,I$1:I1034,0),1)=0,"",INDEX(AN$1:AN1034,MATCH(I1035,I$1:I1034,0),1)),"")</f>
        <v/>
      </c>
      <c r="BB1035" s="4"/>
      <c r="BG1035" s="5"/>
      <c r="BI1035" s="4"/>
      <c r="BK1035" s="5"/>
      <c r="BL1035" s="5"/>
      <c r="BM1035" s="5" t="str">
        <f>IF(B1035="","",IF(BH1035="",1+(MAX(BM$2:BM1034)),""))</f>
        <v/>
      </c>
      <c r="BN1035" s="5" t="str">
        <f t="shared" si="179"/>
        <v/>
      </c>
      <c r="BO1035" s="5" t="str">
        <f t="shared" si="180"/>
        <v/>
      </c>
      <c r="BP1035" s="15" t="str">
        <f t="shared" si="181"/>
        <v/>
      </c>
      <c r="BQ1035" s="29"/>
      <c r="BS1035" s="5" t="str">
        <f t="shared" si="178"/>
        <v/>
      </c>
      <c r="BU1035" s="5"/>
      <c r="BV1035" s="5" t="str">
        <f t="shared" si="182"/>
        <v/>
      </c>
      <c r="BW1035" s="5" t="str">
        <f>IF(I1035="","",IFERROR(IF(VLOOKUP(I1035,I$2:I1034,1,0)=0,"",""),I1035))</f>
        <v/>
      </c>
      <c r="BX1035" s="25" t="str">
        <f>IF(BW1035="","",(IFERROR(VLOOKUP(MID(BW1035,1,1),$CO$2:CS$28,3,0),0)+IFERROR(VLOOKUP(MID(BW1035,2,1),CO$2:CS$28,4,0),0)+IFERROR(VLOOKUP(MID(BW1035,3,1),CO$2:CS$28,5,0),0)+(ROW(BW1035)/1000000000000)))</f>
        <v/>
      </c>
      <c r="BY1035" s="5"/>
      <c r="BZ1035" s="5">
        <v>1034</v>
      </c>
      <c r="CA1035" s="5" t="str">
        <f>IFERROR(VLOOKUP(BZ1035,BV$2:BW2111,2,0),"")</f>
        <v/>
      </c>
      <c r="CB1035" s="5"/>
      <c r="CD1035" s="5"/>
      <c r="CU1035" s="5" t="e">
        <f>IF(REPORTE!AH$2="si",IF(F1035=VALUE(REPORTE!C$11),IF(SUM(CU1036:CU$1993),CONCATENATE(INT(B1035),", "),INT(B1035)),""),IF(F1035=VALUE(REPORTE!C$10),IF(SUM(CU1036:CU$1993),CONCATENATE(INT(B1035),", "),INT(B1035)),""))</f>
        <v>#VALUE!</v>
      </c>
      <c r="CY1035" s="5"/>
      <c r="CZ1035" s="5"/>
      <c r="DA1035" s="5"/>
      <c r="DB1035" s="5"/>
    </row>
    <row r="1036" spans="1:106" x14ac:dyDescent="0.25">
      <c r="A1036" s="4"/>
      <c r="B1036" s="3"/>
      <c r="L1036" s="4" t="str">
        <f>IFERROR(IF(VLOOKUP(I1036,I$2:L1035,4,0)=0,"",VLOOKUP(I1036,I$2:L1035,4,0)),"")</f>
        <v/>
      </c>
      <c r="M1036" s="4" t="str">
        <f>IFERROR(IF(VLOOKUP(I1036,I$2:M1035,5,0)=0,"",VLOOKUP(I1036,I$2:M1035,5,0)),"")</f>
        <v/>
      </c>
      <c r="S1036"/>
      <c r="AG1036" s="3"/>
      <c r="AL1036" s="2" t="str">
        <f>IFERROR(IF(INDEX(AL$1:AL1035,MATCH(I1036,I$1:I1035,0),1)=0,"",INDEX(AL$1:AL1035,MATCH(I1036,I$1:I1035,0),1)),"")</f>
        <v/>
      </c>
      <c r="AM1036" s="2" t="str">
        <f>IFERROR(IF(INDEX(AM$1:AM1035,MATCH(I1036,I$1:I1035,0),1)=0,"",INDEX(AM$1:AM1035,MATCH(I1036,I$1:I1035,0),1)),"")</f>
        <v/>
      </c>
      <c r="AN1036" s="2" t="str">
        <f>IFERROR(IF(INDEX(AN$1:AN1035,MATCH(I1036,I$1:I1035,0),1)=0,"",INDEX(AN$1:AN1035,MATCH(I1036,I$1:I1035,0),1)),"")</f>
        <v/>
      </c>
      <c r="BB1036" s="4"/>
      <c r="BG1036" s="5"/>
      <c r="BI1036" s="4"/>
      <c r="BK1036" s="5"/>
      <c r="BL1036" s="5"/>
      <c r="BM1036" s="5" t="str">
        <f>IF(B1036="","",IF(BH1036="",1+(MAX(BM$2:BM1035)),""))</f>
        <v/>
      </c>
      <c r="BN1036" s="5" t="str">
        <f t="shared" si="179"/>
        <v/>
      </c>
      <c r="BO1036" s="5" t="str">
        <f t="shared" si="180"/>
        <v/>
      </c>
      <c r="BP1036" s="15" t="str">
        <f t="shared" si="181"/>
        <v/>
      </c>
      <c r="BQ1036" s="29"/>
      <c r="BS1036" s="5" t="str">
        <f t="shared" si="178"/>
        <v/>
      </c>
      <c r="BU1036" s="5"/>
      <c r="BV1036" s="5" t="str">
        <f t="shared" si="182"/>
        <v/>
      </c>
      <c r="BW1036" s="5" t="str">
        <f>IF(I1036="","",IFERROR(IF(VLOOKUP(I1036,I$2:I1035,1,0)=0,"",""),I1036))</f>
        <v/>
      </c>
      <c r="BX1036" s="25" t="str">
        <f>IF(BW1036="","",(IFERROR(VLOOKUP(MID(BW1036,1,1),$CO$2:CS$28,3,0),0)+IFERROR(VLOOKUP(MID(BW1036,2,1),CO$2:CS$28,4,0),0)+IFERROR(VLOOKUP(MID(BW1036,3,1),CO$2:CS$28,5,0),0)+(ROW(BW1036)/1000000000000)))</f>
        <v/>
      </c>
      <c r="BY1036" s="5"/>
      <c r="BZ1036" s="5">
        <v>1035</v>
      </c>
      <c r="CA1036" s="5" t="str">
        <f>IFERROR(VLOOKUP(BZ1036,BV$2:BW2112,2,0),"")</f>
        <v/>
      </c>
      <c r="CB1036" s="5"/>
      <c r="CD1036" s="5"/>
      <c r="CU1036" s="5" t="e">
        <f>IF(REPORTE!AH$2="si",IF(F1036=VALUE(REPORTE!C$11),IF(SUM(CU1037:CU$1993),CONCATENATE(INT(B1036),", "),INT(B1036)),""),IF(F1036=VALUE(REPORTE!C$10),IF(SUM(CU1037:CU$1993),CONCATENATE(INT(B1036),", "),INT(B1036)),""))</f>
        <v>#VALUE!</v>
      </c>
      <c r="CY1036" s="5"/>
      <c r="CZ1036" s="5"/>
      <c r="DA1036" s="5"/>
      <c r="DB1036" s="5"/>
    </row>
    <row r="1037" spans="1:106" x14ac:dyDescent="0.25">
      <c r="A1037" s="4"/>
      <c r="B1037" s="3"/>
      <c r="L1037" s="4" t="str">
        <f>IFERROR(IF(VLOOKUP(I1037,I$2:L1036,4,0)=0,"",VLOOKUP(I1037,I$2:L1036,4,0)),"")</f>
        <v/>
      </c>
      <c r="M1037" s="4" t="str">
        <f>IFERROR(IF(VLOOKUP(I1037,I$2:M1036,5,0)=0,"",VLOOKUP(I1037,I$2:M1036,5,0)),"")</f>
        <v/>
      </c>
      <c r="S1037"/>
      <c r="AG1037" s="3"/>
      <c r="AL1037" s="2" t="str">
        <f>IFERROR(IF(INDEX(AL$1:AL1036,MATCH(I1037,I$1:I1036,0),1)=0,"",INDEX(AL$1:AL1036,MATCH(I1037,I$1:I1036,0),1)),"")</f>
        <v/>
      </c>
      <c r="AM1037" s="2" t="str">
        <f>IFERROR(IF(INDEX(AM$1:AM1036,MATCH(I1037,I$1:I1036,0),1)=0,"",INDEX(AM$1:AM1036,MATCH(I1037,I$1:I1036,0),1)),"")</f>
        <v/>
      </c>
      <c r="AN1037" s="2" t="str">
        <f>IFERROR(IF(INDEX(AN$1:AN1036,MATCH(I1037,I$1:I1036,0),1)=0,"",INDEX(AN$1:AN1036,MATCH(I1037,I$1:I1036,0),1)),"")</f>
        <v/>
      </c>
      <c r="BB1037" s="4"/>
      <c r="BG1037" s="5"/>
      <c r="BI1037" s="4"/>
      <c r="BK1037" s="5"/>
      <c r="BL1037" s="5"/>
      <c r="BM1037" s="5" t="str">
        <f>IF(B1037="","",IF(BH1037="",1+(MAX(BM$2:BM1036)),""))</f>
        <v/>
      </c>
      <c r="BN1037" s="5" t="str">
        <f t="shared" si="179"/>
        <v/>
      </c>
      <c r="BO1037" s="5" t="str">
        <f t="shared" si="180"/>
        <v/>
      </c>
      <c r="BP1037" s="15" t="str">
        <f t="shared" si="181"/>
        <v/>
      </c>
      <c r="BQ1037" s="29"/>
      <c r="BS1037" s="5" t="str">
        <f t="shared" si="178"/>
        <v/>
      </c>
      <c r="BU1037" s="5"/>
      <c r="BV1037" s="5" t="str">
        <f t="shared" si="182"/>
        <v/>
      </c>
      <c r="BW1037" s="5" t="str">
        <f>IF(I1037="","",IFERROR(IF(VLOOKUP(I1037,I$2:I1036,1,0)=0,"",""),I1037))</f>
        <v/>
      </c>
      <c r="BX1037" s="25" t="str">
        <f>IF(BW1037="","",(IFERROR(VLOOKUP(MID(BW1037,1,1),$CO$2:CS$28,3,0),0)+IFERROR(VLOOKUP(MID(BW1037,2,1),CO$2:CS$28,4,0),0)+IFERROR(VLOOKUP(MID(BW1037,3,1),CO$2:CS$28,5,0),0)+(ROW(BW1037)/1000000000000)))</f>
        <v/>
      </c>
      <c r="BY1037" s="5"/>
      <c r="BZ1037" s="5">
        <v>1036</v>
      </c>
      <c r="CA1037" s="5" t="str">
        <f>IFERROR(VLOOKUP(BZ1037,BV$2:BW2113,2,0),"")</f>
        <v/>
      </c>
      <c r="CB1037" s="5"/>
      <c r="CD1037" s="5"/>
      <c r="CU1037" s="5" t="e">
        <f>IF(REPORTE!AH$2="si",IF(F1037=VALUE(REPORTE!C$11),IF(SUM(CU1038:CU$1993),CONCATENATE(INT(B1037),", "),INT(B1037)),""),IF(F1037=VALUE(REPORTE!C$10),IF(SUM(CU1038:CU$1993),CONCATENATE(INT(B1037),", "),INT(B1037)),""))</f>
        <v>#VALUE!</v>
      </c>
      <c r="CY1037" s="5"/>
      <c r="CZ1037" s="5"/>
      <c r="DA1037" s="5"/>
      <c r="DB1037" s="5"/>
    </row>
    <row r="1038" spans="1:106" x14ac:dyDescent="0.25">
      <c r="A1038" s="4"/>
      <c r="B1038" s="3"/>
      <c r="L1038" s="4" t="str">
        <f>IFERROR(IF(VLOOKUP(I1038,I$2:L1037,4,0)=0,"",VLOOKUP(I1038,I$2:L1037,4,0)),"")</f>
        <v/>
      </c>
      <c r="M1038" s="4" t="str">
        <f>IFERROR(IF(VLOOKUP(I1038,I$2:M1037,5,0)=0,"",VLOOKUP(I1038,I$2:M1037,5,0)),"")</f>
        <v/>
      </c>
      <c r="S1038"/>
      <c r="AG1038" s="3"/>
      <c r="AL1038" s="2" t="str">
        <f>IFERROR(IF(INDEX(AL$1:AL1037,MATCH(I1038,I$1:I1037,0),1)=0,"",INDEX(AL$1:AL1037,MATCH(I1038,I$1:I1037,0),1)),"")</f>
        <v/>
      </c>
      <c r="AM1038" s="2" t="str">
        <f>IFERROR(IF(INDEX(AM$1:AM1037,MATCH(I1038,I$1:I1037,0),1)=0,"",INDEX(AM$1:AM1037,MATCH(I1038,I$1:I1037,0),1)),"")</f>
        <v/>
      </c>
      <c r="AN1038" s="2" t="str">
        <f>IFERROR(IF(INDEX(AN$1:AN1037,MATCH(I1038,I$1:I1037,0),1)=0,"",INDEX(AN$1:AN1037,MATCH(I1038,I$1:I1037,0),1)),"")</f>
        <v/>
      </c>
      <c r="BB1038" s="4"/>
      <c r="BG1038" s="5"/>
      <c r="BI1038" s="4"/>
      <c r="BK1038" s="5"/>
      <c r="BL1038" s="5"/>
      <c r="BM1038" s="5" t="str">
        <f>IF(B1038="","",IF(BH1038="",1+(MAX(BM$2:BM1037)),""))</f>
        <v/>
      </c>
      <c r="BN1038" s="5" t="str">
        <f t="shared" si="179"/>
        <v/>
      </c>
      <c r="BO1038" s="5" t="str">
        <f t="shared" si="180"/>
        <v/>
      </c>
      <c r="BP1038" s="15" t="str">
        <f t="shared" si="181"/>
        <v/>
      </c>
      <c r="BQ1038" s="29"/>
      <c r="BS1038" s="5" t="str">
        <f t="shared" si="178"/>
        <v/>
      </c>
      <c r="BU1038" s="5"/>
      <c r="BV1038" s="5" t="str">
        <f t="shared" si="182"/>
        <v/>
      </c>
      <c r="BW1038" s="5" t="str">
        <f>IF(I1038="","",IFERROR(IF(VLOOKUP(I1038,I$2:I1037,1,0)=0,"",""),I1038))</f>
        <v/>
      </c>
      <c r="BX1038" s="25" t="str">
        <f>IF(BW1038="","",(IFERROR(VLOOKUP(MID(BW1038,1,1),$CO$2:CS$28,3,0),0)+IFERROR(VLOOKUP(MID(BW1038,2,1),CO$2:CS$28,4,0),0)+IFERROR(VLOOKUP(MID(BW1038,3,1),CO$2:CS$28,5,0),0)+(ROW(BW1038)/1000000000000)))</f>
        <v/>
      </c>
      <c r="BY1038" s="5"/>
      <c r="BZ1038" s="5">
        <v>1037</v>
      </c>
      <c r="CA1038" s="5" t="str">
        <f>IFERROR(VLOOKUP(BZ1038,BV$2:BW2114,2,0),"")</f>
        <v/>
      </c>
      <c r="CB1038" s="5"/>
      <c r="CD1038" s="5"/>
      <c r="CU1038" s="5" t="e">
        <f>IF(REPORTE!AH$2="si",IF(F1038=VALUE(REPORTE!C$11),IF(SUM(CU1039:CU$1993),CONCATENATE(INT(B1038),", "),INT(B1038)),""),IF(F1038=VALUE(REPORTE!C$10),IF(SUM(CU1039:CU$1993),CONCATENATE(INT(B1038),", "),INT(B1038)),""))</f>
        <v>#VALUE!</v>
      </c>
      <c r="CY1038" s="5"/>
      <c r="CZ1038" s="5"/>
      <c r="DA1038" s="5"/>
      <c r="DB1038" s="5"/>
    </row>
    <row r="1039" spans="1:106" x14ac:dyDescent="0.25">
      <c r="A1039" s="4"/>
      <c r="B1039" s="3"/>
      <c r="L1039" s="4" t="str">
        <f>IFERROR(IF(VLOOKUP(I1039,I$2:L1038,4,0)=0,"",VLOOKUP(I1039,I$2:L1038,4,0)),"")</f>
        <v/>
      </c>
      <c r="M1039" s="4" t="str">
        <f>IFERROR(IF(VLOOKUP(I1039,I$2:M1038,5,0)=0,"",VLOOKUP(I1039,I$2:M1038,5,0)),"")</f>
        <v/>
      </c>
      <c r="S1039"/>
      <c r="AG1039" s="3"/>
      <c r="AL1039" s="2" t="str">
        <f>IFERROR(IF(INDEX(AL$1:AL1038,MATCH(I1039,I$1:I1038,0),1)=0,"",INDEX(AL$1:AL1038,MATCH(I1039,I$1:I1038,0),1)),"")</f>
        <v/>
      </c>
      <c r="AM1039" s="2" t="str">
        <f>IFERROR(IF(INDEX(AM$1:AM1038,MATCH(I1039,I$1:I1038,0),1)=0,"",INDEX(AM$1:AM1038,MATCH(I1039,I$1:I1038,0),1)),"")</f>
        <v/>
      </c>
      <c r="AN1039" s="2" t="str">
        <f>IFERROR(IF(INDEX(AN$1:AN1038,MATCH(I1039,I$1:I1038,0),1)=0,"",INDEX(AN$1:AN1038,MATCH(I1039,I$1:I1038,0),1)),"")</f>
        <v/>
      </c>
      <c r="BB1039" s="4"/>
      <c r="BG1039" s="5"/>
      <c r="BI1039" s="4"/>
      <c r="BK1039" s="5"/>
      <c r="BL1039" s="5"/>
      <c r="BM1039" s="5" t="str">
        <f>IF(B1039="","",IF(BH1039="",1+(MAX(BM$2:BM1038)),""))</f>
        <v/>
      </c>
      <c r="BN1039" s="5" t="str">
        <f t="shared" si="179"/>
        <v/>
      </c>
      <c r="BO1039" s="5" t="str">
        <f t="shared" si="180"/>
        <v/>
      </c>
      <c r="BP1039" s="15" t="str">
        <f t="shared" si="181"/>
        <v/>
      </c>
      <c r="BQ1039" s="29"/>
      <c r="BS1039" s="5" t="str">
        <f t="shared" si="178"/>
        <v/>
      </c>
      <c r="BU1039" s="5"/>
      <c r="BV1039" s="5" t="str">
        <f t="shared" si="182"/>
        <v/>
      </c>
      <c r="BW1039" s="5" t="str">
        <f>IF(I1039="","",IFERROR(IF(VLOOKUP(I1039,I$2:I1038,1,0)=0,"",""),I1039))</f>
        <v/>
      </c>
      <c r="BX1039" s="25" t="str">
        <f>IF(BW1039="","",(IFERROR(VLOOKUP(MID(BW1039,1,1),$CO$2:CS$28,3,0),0)+IFERROR(VLOOKUP(MID(BW1039,2,1),CO$2:CS$28,4,0),0)+IFERROR(VLOOKUP(MID(BW1039,3,1),CO$2:CS$28,5,0),0)+(ROW(BW1039)/1000000000000)))</f>
        <v/>
      </c>
      <c r="BY1039" s="5"/>
      <c r="BZ1039" s="5">
        <v>1038</v>
      </c>
      <c r="CA1039" s="5" t="str">
        <f>IFERROR(VLOOKUP(BZ1039,BV$2:BW2115,2,0),"")</f>
        <v/>
      </c>
      <c r="CB1039" s="5"/>
      <c r="CD1039" s="5"/>
      <c r="CU1039" s="5" t="e">
        <f>IF(REPORTE!AH$2="si",IF(F1039=VALUE(REPORTE!C$11),IF(SUM(CU1040:CU$1993),CONCATENATE(INT(B1039),", "),INT(B1039)),""),IF(F1039=VALUE(REPORTE!C$10),IF(SUM(CU1040:CU$1993),CONCATENATE(INT(B1039),", "),INT(B1039)),""))</f>
        <v>#VALUE!</v>
      </c>
      <c r="CY1039" s="5"/>
      <c r="CZ1039" s="5"/>
      <c r="DA1039" s="5"/>
      <c r="DB1039" s="5"/>
    </row>
    <row r="1040" spans="1:106" x14ac:dyDescent="0.25">
      <c r="A1040" s="4"/>
      <c r="B1040" s="3"/>
      <c r="L1040" s="4" t="str">
        <f>IFERROR(IF(VLOOKUP(I1040,I$2:L1039,4,0)=0,"",VLOOKUP(I1040,I$2:L1039,4,0)),"")</f>
        <v/>
      </c>
      <c r="M1040" s="4" t="str">
        <f>IFERROR(IF(VLOOKUP(I1040,I$2:M1039,5,0)=0,"",VLOOKUP(I1040,I$2:M1039,5,0)),"")</f>
        <v/>
      </c>
      <c r="S1040"/>
      <c r="AG1040" s="3"/>
      <c r="AL1040" s="2" t="str">
        <f>IFERROR(IF(INDEX(AL$1:AL1039,MATCH(I1040,I$1:I1039,0),1)=0,"",INDEX(AL$1:AL1039,MATCH(I1040,I$1:I1039,0),1)),"")</f>
        <v/>
      </c>
      <c r="AM1040" s="2" t="str">
        <f>IFERROR(IF(INDEX(AM$1:AM1039,MATCH(I1040,I$1:I1039,0),1)=0,"",INDEX(AM$1:AM1039,MATCH(I1040,I$1:I1039,0),1)),"")</f>
        <v/>
      </c>
      <c r="AN1040" s="2" t="str">
        <f>IFERROR(IF(INDEX(AN$1:AN1039,MATCH(I1040,I$1:I1039,0),1)=0,"",INDEX(AN$1:AN1039,MATCH(I1040,I$1:I1039,0),1)),"")</f>
        <v/>
      </c>
      <c r="BB1040" s="4"/>
      <c r="BG1040" s="5"/>
      <c r="BI1040" s="4"/>
      <c r="BK1040" s="5"/>
      <c r="BL1040" s="5"/>
      <c r="BM1040" s="5" t="str">
        <f>IF(B1040="","",IF(BH1040="",1+(MAX(BM$2:BM1039)),""))</f>
        <v/>
      </c>
      <c r="BN1040" s="5" t="str">
        <f t="shared" si="179"/>
        <v/>
      </c>
      <c r="BO1040" s="5" t="str">
        <f t="shared" si="180"/>
        <v/>
      </c>
      <c r="BP1040" s="15" t="str">
        <f t="shared" si="181"/>
        <v/>
      </c>
      <c r="BQ1040" s="29"/>
      <c r="BS1040" s="5" t="str">
        <f t="shared" si="178"/>
        <v/>
      </c>
      <c r="BU1040" s="5"/>
      <c r="BV1040" s="5" t="str">
        <f t="shared" si="182"/>
        <v/>
      </c>
      <c r="BW1040" s="5" t="str">
        <f>IF(I1040="","",IFERROR(IF(VLOOKUP(I1040,I$2:I1039,1,0)=0,"",""),I1040))</f>
        <v/>
      </c>
      <c r="BX1040" s="25" t="str">
        <f>IF(BW1040="","",(IFERROR(VLOOKUP(MID(BW1040,1,1),$CO$2:CS$28,3,0),0)+IFERROR(VLOOKUP(MID(BW1040,2,1),CO$2:CS$28,4,0),0)+IFERROR(VLOOKUP(MID(BW1040,3,1),CO$2:CS$28,5,0),0)+(ROW(BW1040)/1000000000000)))</f>
        <v/>
      </c>
      <c r="BY1040" s="5"/>
      <c r="BZ1040" s="5">
        <v>1039</v>
      </c>
      <c r="CA1040" s="5" t="str">
        <f>IFERROR(VLOOKUP(BZ1040,BV$2:BW2116,2,0),"")</f>
        <v/>
      </c>
      <c r="CB1040" s="5"/>
      <c r="CD1040" s="5"/>
      <c r="CU1040" s="5" t="e">
        <f>IF(REPORTE!AH$2="si",IF(F1040=VALUE(REPORTE!C$11),IF(SUM(CU1041:CU$1993),CONCATENATE(INT(B1040),", "),INT(B1040)),""),IF(F1040=VALUE(REPORTE!C$10),IF(SUM(CU1041:CU$1993),CONCATENATE(INT(B1040),", "),INT(B1040)),""))</f>
        <v>#VALUE!</v>
      </c>
      <c r="CY1040" s="5"/>
      <c r="CZ1040" s="5"/>
      <c r="DA1040" s="5"/>
      <c r="DB1040" s="5"/>
    </row>
    <row r="1041" spans="1:106" x14ac:dyDescent="0.25">
      <c r="A1041" s="4"/>
      <c r="B1041" s="3"/>
      <c r="L1041" s="4" t="str">
        <f>IFERROR(IF(VLOOKUP(I1041,I$2:L1040,4,0)=0,"",VLOOKUP(I1041,I$2:L1040,4,0)),"")</f>
        <v/>
      </c>
      <c r="M1041" s="4" t="str">
        <f>IFERROR(IF(VLOOKUP(I1041,I$2:M1040,5,0)=0,"",VLOOKUP(I1041,I$2:M1040,5,0)),"")</f>
        <v/>
      </c>
      <c r="S1041"/>
      <c r="AG1041" s="3"/>
      <c r="AL1041" s="2" t="str">
        <f>IFERROR(IF(INDEX(AL$1:AL1040,MATCH(I1041,I$1:I1040,0),1)=0,"",INDEX(AL$1:AL1040,MATCH(I1041,I$1:I1040,0),1)),"")</f>
        <v/>
      </c>
      <c r="AM1041" s="2" t="str">
        <f>IFERROR(IF(INDEX(AM$1:AM1040,MATCH(I1041,I$1:I1040,0),1)=0,"",INDEX(AM$1:AM1040,MATCH(I1041,I$1:I1040,0),1)),"")</f>
        <v/>
      </c>
      <c r="AN1041" s="2" t="str">
        <f>IFERROR(IF(INDEX(AN$1:AN1040,MATCH(I1041,I$1:I1040,0),1)=0,"",INDEX(AN$1:AN1040,MATCH(I1041,I$1:I1040,0),1)),"")</f>
        <v/>
      </c>
      <c r="BB1041" s="4"/>
      <c r="BG1041" s="5"/>
      <c r="BI1041" s="4"/>
      <c r="BK1041" s="5"/>
      <c r="BL1041" s="5"/>
      <c r="BM1041" s="5" t="str">
        <f>IF(B1041="","",IF(BH1041="",1+(MAX(BM$2:BM1040)),""))</f>
        <v/>
      </c>
      <c r="BN1041" s="5" t="str">
        <f t="shared" si="179"/>
        <v/>
      </c>
      <c r="BO1041" s="5" t="str">
        <f t="shared" si="180"/>
        <v/>
      </c>
      <c r="BP1041" s="15" t="str">
        <f t="shared" si="181"/>
        <v/>
      </c>
      <c r="BQ1041" s="29"/>
      <c r="BS1041" s="5" t="str">
        <f t="shared" si="178"/>
        <v/>
      </c>
      <c r="BU1041" s="5"/>
      <c r="BV1041" s="5" t="str">
        <f t="shared" si="182"/>
        <v/>
      </c>
      <c r="BW1041" s="5" t="str">
        <f>IF(I1041="","",IFERROR(IF(VLOOKUP(I1041,I$2:I1040,1,0)=0,"",""),I1041))</f>
        <v/>
      </c>
      <c r="BX1041" s="25" t="str">
        <f>IF(BW1041="","",(IFERROR(VLOOKUP(MID(BW1041,1,1),$CO$2:CS$28,3,0),0)+IFERROR(VLOOKUP(MID(BW1041,2,1),CO$2:CS$28,4,0),0)+IFERROR(VLOOKUP(MID(BW1041,3,1),CO$2:CS$28,5,0),0)+(ROW(BW1041)/1000000000000)))</f>
        <v/>
      </c>
      <c r="BY1041" s="5"/>
      <c r="BZ1041" s="5">
        <v>1040</v>
      </c>
      <c r="CA1041" s="5" t="str">
        <f>IFERROR(VLOOKUP(BZ1041,BV$2:BW2117,2,0),"")</f>
        <v/>
      </c>
      <c r="CB1041" s="5"/>
      <c r="CD1041" s="5"/>
      <c r="CU1041" s="5" t="e">
        <f>IF(REPORTE!AH$2="si",IF(F1041=VALUE(REPORTE!C$11),IF(SUM(CU1042:CU$1993),CONCATENATE(INT(B1041),", "),INT(B1041)),""),IF(F1041=VALUE(REPORTE!C$10),IF(SUM(CU1042:CU$1993),CONCATENATE(INT(B1041),", "),INT(B1041)),""))</f>
        <v>#VALUE!</v>
      </c>
      <c r="CY1041" s="5"/>
      <c r="CZ1041" s="5"/>
      <c r="DA1041" s="5"/>
      <c r="DB1041" s="5"/>
    </row>
    <row r="1042" spans="1:106" x14ac:dyDescent="0.25">
      <c r="A1042" s="4"/>
      <c r="B1042" s="3"/>
      <c r="L1042" s="4" t="str">
        <f>IFERROR(IF(VLOOKUP(I1042,I$2:L1041,4,0)=0,"",VLOOKUP(I1042,I$2:L1041,4,0)),"")</f>
        <v/>
      </c>
      <c r="M1042" s="4" t="str">
        <f>IFERROR(IF(VLOOKUP(I1042,I$2:M1041,5,0)=0,"",VLOOKUP(I1042,I$2:M1041,5,0)),"")</f>
        <v/>
      </c>
      <c r="S1042"/>
      <c r="AG1042" s="3"/>
      <c r="AL1042" s="2" t="str">
        <f>IFERROR(IF(INDEX(AL$1:AL1041,MATCH(I1042,I$1:I1041,0),1)=0,"",INDEX(AL$1:AL1041,MATCH(I1042,I$1:I1041,0),1)),"")</f>
        <v/>
      </c>
      <c r="AM1042" s="2" t="str">
        <f>IFERROR(IF(INDEX(AM$1:AM1041,MATCH(I1042,I$1:I1041,0),1)=0,"",INDEX(AM$1:AM1041,MATCH(I1042,I$1:I1041,0),1)),"")</f>
        <v/>
      </c>
      <c r="AN1042" s="2" t="str">
        <f>IFERROR(IF(INDEX(AN$1:AN1041,MATCH(I1042,I$1:I1041,0),1)=0,"",INDEX(AN$1:AN1041,MATCH(I1042,I$1:I1041,0),1)),"")</f>
        <v/>
      </c>
      <c r="BB1042" s="4"/>
      <c r="BG1042" s="5"/>
      <c r="BI1042" s="4"/>
      <c r="BK1042" s="5"/>
      <c r="BL1042" s="5"/>
      <c r="BM1042" s="5" t="str">
        <f>IF(B1042="","",IF(BH1042="",1+(MAX(BM$2:BM1041)),""))</f>
        <v/>
      </c>
      <c r="BN1042" s="5" t="str">
        <f t="shared" si="179"/>
        <v/>
      </c>
      <c r="BO1042" s="5" t="str">
        <f t="shared" si="180"/>
        <v/>
      </c>
      <c r="BP1042" s="15" t="str">
        <f t="shared" si="181"/>
        <v/>
      </c>
      <c r="BQ1042" s="29"/>
      <c r="BS1042" s="5" t="str">
        <f t="shared" si="178"/>
        <v/>
      </c>
      <c r="BU1042" s="5"/>
      <c r="BV1042" s="5" t="str">
        <f t="shared" si="182"/>
        <v/>
      </c>
      <c r="BW1042" s="5" t="str">
        <f>IF(I1042="","",IFERROR(IF(VLOOKUP(I1042,I$2:I1041,1,0)=0,"",""),I1042))</f>
        <v/>
      </c>
      <c r="BX1042" s="25" t="str">
        <f>IF(BW1042="","",(IFERROR(VLOOKUP(MID(BW1042,1,1),$CO$2:CS$28,3,0),0)+IFERROR(VLOOKUP(MID(BW1042,2,1),CO$2:CS$28,4,0),0)+IFERROR(VLOOKUP(MID(BW1042,3,1),CO$2:CS$28,5,0),0)+(ROW(BW1042)/1000000000000)))</f>
        <v/>
      </c>
      <c r="BY1042" s="5"/>
      <c r="BZ1042" s="5">
        <v>1041</v>
      </c>
      <c r="CA1042" s="5" t="str">
        <f>IFERROR(VLOOKUP(BZ1042,BV$2:BW2118,2,0),"")</f>
        <v/>
      </c>
      <c r="CB1042" s="5"/>
      <c r="CD1042" s="5"/>
      <c r="CU1042" s="5" t="e">
        <f>IF(REPORTE!AH$2="si",IF(F1042=VALUE(REPORTE!C$11),IF(SUM(CU1043:CU$1993),CONCATENATE(INT(B1042),", "),INT(B1042)),""),IF(F1042=VALUE(REPORTE!C$10),IF(SUM(CU1043:CU$1993),CONCATENATE(INT(B1042),", "),INT(B1042)),""))</f>
        <v>#VALUE!</v>
      </c>
      <c r="CY1042" s="5"/>
      <c r="CZ1042" s="5"/>
      <c r="DA1042" s="5"/>
      <c r="DB1042" s="5"/>
    </row>
    <row r="1043" spans="1:106" x14ac:dyDescent="0.25">
      <c r="A1043" s="4"/>
      <c r="B1043" s="3"/>
      <c r="L1043" s="4" t="str">
        <f>IFERROR(IF(VLOOKUP(I1043,I$2:L1042,4,0)=0,"",VLOOKUP(I1043,I$2:L1042,4,0)),"")</f>
        <v/>
      </c>
      <c r="M1043" s="4" t="str">
        <f>IFERROR(IF(VLOOKUP(I1043,I$2:M1042,5,0)=0,"",VLOOKUP(I1043,I$2:M1042,5,0)),"")</f>
        <v/>
      </c>
      <c r="S1043"/>
      <c r="AG1043" s="3"/>
      <c r="AL1043" s="2" t="str">
        <f>IFERROR(IF(INDEX(AL$1:AL1042,MATCH(I1043,I$1:I1042,0),1)=0,"",INDEX(AL$1:AL1042,MATCH(I1043,I$1:I1042,0),1)),"")</f>
        <v/>
      </c>
      <c r="AM1043" s="2" t="str">
        <f>IFERROR(IF(INDEX(AM$1:AM1042,MATCH(I1043,I$1:I1042,0),1)=0,"",INDEX(AM$1:AM1042,MATCH(I1043,I$1:I1042,0),1)),"")</f>
        <v/>
      </c>
      <c r="AN1043" s="2" t="str">
        <f>IFERROR(IF(INDEX(AN$1:AN1042,MATCH(I1043,I$1:I1042,0),1)=0,"",INDEX(AN$1:AN1042,MATCH(I1043,I$1:I1042,0),1)),"")</f>
        <v/>
      </c>
      <c r="BB1043" s="4"/>
      <c r="BG1043" s="5"/>
      <c r="BI1043" s="4"/>
      <c r="BK1043" s="5"/>
      <c r="BL1043" s="5"/>
      <c r="BM1043" s="5" t="str">
        <f>IF(B1043="","",IF(BH1043="",1+(MAX(BM$2:BM1042)),""))</f>
        <v/>
      </c>
      <c r="BN1043" s="5" t="str">
        <f t="shared" si="179"/>
        <v/>
      </c>
      <c r="BO1043" s="5" t="str">
        <f t="shared" si="180"/>
        <v/>
      </c>
      <c r="BP1043" s="15" t="str">
        <f t="shared" si="181"/>
        <v/>
      </c>
      <c r="BQ1043" s="29"/>
      <c r="BS1043" s="5" t="str">
        <f t="shared" si="178"/>
        <v/>
      </c>
      <c r="BU1043" s="5"/>
      <c r="BV1043" s="5" t="str">
        <f t="shared" si="182"/>
        <v/>
      </c>
      <c r="BW1043" s="5" t="str">
        <f>IF(I1043="","",IFERROR(IF(VLOOKUP(I1043,I$2:I1042,1,0)=0,"",""),I1043))</f>
        <v/>
      </c>
      <c r="BX1043" s="25" t="str">
        <f>IF(BW1043="","",(IFERROR(VLOOKUP(MID(BW1043,1,1),$CO$2:CS$28,3,0),0)+IFERROR(VLOOKUP(MID(BW1043,2,1),CO$2:CS$28,4,0),0)+IFERROR(VLOOKUP(MID(BW1043,3,1),CO$2:CS$28,5,0),0)+(ROW(BW1043)/1000000000000)))</f>
        <v/>
      </c>
      <c r="BY1043" s="5"/>
      <c r="BZ1043" s="5">
        <v>1042</v>
      </c>
      <c r="CA1043" s="5" t="str">
        <f>IFERROR(VLOOKUP(BZ1043,BV$2:BW2119,2,0),"")</f>
        <v/>
      </c>
      <c r="CB1043" s="5"/>
      <c r="CD1043" s="5"/>
      <c r="CU1043" s="5" t="e">
        <f>IF(REPORTE!AH$2="si",IF(F1043=VALUE(REPORTE!C$11),IF(SUM(CU1044:CU$1993),CONCATENATE(INT(B1043),", "),INT(B1043)),""),IF(F1043=VALUE(REPORTE!C$10),IF(SUM(CU1044:CU$1993),CONCATENATE(INT(B1043),", "),INT(B1043)),""))</f>
        <v>#VALUE!</v>
      </c>
      <c r="CY1043" s="5"/>
      <c r="CZ1043" s="5"/>
      <c r="DA1043" s="5"/>
      <c r="DB1043" s="5"/>
    </row>
    <row r="1044" spans="1:106" x14ac:dyDescent="0.25">
      <c r="A1044" s="4"/>
      <c r="B1044" s="3"/>
      <c r="L1044" s="4" t="str">
        <f>IFERROR(IF(VLOOKUP(I1044,I$2:L1043,4,0)=0,"",VLOOKUP(I1044,I$2:L1043,4,0)),"")</f>
        <v/>
      </c>
      <c r="M1044" s="4" t="str">
        <f>IFERROR(IF(VLOOKUP(I1044,I$2:M1043,5,0)=0,"",VLOOKUP(I1044,I$2:M1043,5,0)),"")</f>
        <v/>
      </c>
      <c r="S1044"/>
      <c r="AG1044" s="3"/>
      <c r="AL1044" s="2" t="str">
        <f>IFERROR(IF(INDEX(AL$1:AL1043,MATCH(I1044,I$1:I1043,0),1)=0,"",INDEX(AL$1:AL1043,MATCH(I1044,I$1:I1043,0),1)),"")</f>
        <v/>
      </c>
      <c r="AM1044" s="2" t="str">
        <f>IFERROR(IF(INDEX(AM$1:AM1043,MATCH(I1044,I$1:I1043,0),1)=0,"",INDEX(AM$1:AM1043,MATCH(I1044,I$1:I1043,0),1)),"")</f>
        <v/>
      </c>
      <c r="AN1044" s="2" t="str">
        <f>IFERROR(IF(INDEX(AN$1:AN1043,MATCH(I1044,I$1:I1043,0),1)=0,"",INDEX(AN$1:AN1043,MATCH(I1044,I$1:I1043,0),1)),"")</f>
        <v/>
      </c>
      <c r="BB1044" s="4"/>
      <c r="BG1044" s="5"/>
      <c r="BI1044" s="4"/>
      <c r="BK1044" s="5"/>
      <c r="BL1044" s="5"/>
      <c r="BM1044" s="5" t="str">
        <f>IF(B1044="","",IF(BH1044="",1+(MAX(BM$2:BM1043)),""))</f>
        <v/>
      </c>
      <c r="BN1044" s="5" t="str">
        <f t="shared" si="179"/>
        <v/>
      </c>
      <c r="BO1044" s="5" t="str">
        <f t="shared" si="180"/>
        <v/>
      </c>
      <c r="BP1044" s="15" t="str">
        <f t="shared" si="181"/>
        <v/>
      </c>
      <c r="BQ1044" s="29"/>
      <c r="BS1044" s="5" t="str">
        <f t="shared" si="178"/>
        <v/>
      </c>
      <c r="BU1044" s="5"/>
      <c r="BV1044" s="5" t="str">
        <f t="shared" si="182"/>
        <v/>
      </c>
      <c r="BW1044" s="5" t="str">
        <f>IF(I1044="","",IFERROR(IF(VLOOKUP(I1044,I$2:I1043,1,0)=0,"",""),I1044))</f>
        <v/>
      </c>
      <c r="BX1044" s="25" t="str">
        <f>IF(BW1044="","",(IFERROR(VLOOKUP(MID(BW1044,1,1),$CO$2:CS$28,3,0),0)+IFERROR(VLOOKUP(MID(BW1044,2,1),CO$2:CS$28,4,0),0)+IFERROR(VLOOKUP(MID(BW1044,3,1),CO$2:CS$28,5,0),0)+(ROW(BW1044)/1000000000000)))</f>
        <v/>
      </c>
      <c r="BY1044" s="5"/>
      <c r="BZ1044" s="5">
        <v>1043</v>
      </c>
      <c r="CA1044" s="5" t="str">
        <f>IFERROR(VLOOKUP(BZ1044,BV$2:BW2120,2,0),"")</f>
        <v/>
      </c>
      <c r="CB1044" s="5"/>
      <c r="CD1044" s="5"/>
      <c r="CU1044" s="5" t="e">
        <f>IF(REPORTE!AH$2="si",IF(F1044=VALUE(REPORTE!C$11),IF(SUM(CU1045:CU$1993),CONCATENATE(INT(B1044),", "),INT(B1044)),""),IF(F1044=VALUE(REPORTE!C$10),IF(SUM(CU1045:CU$1993),CONCATENATE(INT(B1044),", "),INT(B1044)),""))</f>
        <v>#VALUE!</v>
      </c>
      <c r="CY1044" s="5"/>
      <c r="CZ1044" s="5"/>
      <c r="DA1044" s="5"/>
      <c r="DB1044" s="5"/>
    </row>
    <row r="1045" spans="1:106" x14ac:dyDescent="0.25">
      <c r="A1045" s="4"/>
      <c r="B1045" s="3"/>
      <c r="L1045" s="4" t="str">
        <f>IFERROR(IF(VLOOKUP(I1045,I$2:L1044,4,0)=0,"",VLOOKUP(I1045,I$2:L1044,4,0)),"")</f>
        <v/>
      </c>
      <c r="M1045" s="4" t="str">
        <f>IFERROR(IF(VLOOKUP(I1045,I$2:M1044,5,0)=0,"",VLOOKUP(I1045,I$2:M1044,5,0)),"")</f>
        <v/>
      </c>
      <c r="S1045"/>
      <c r="AG1045" s="3"/>
      <c r="AL1045" s="2" t="str">
        <f>IFERROR(IF(INDEX(AL$1:AL1044,MATCH(I1045,I$1:I1044,0),1)=0,"",INDEX(AL$1:AL1044,MATCH(I1045,I$1:I1044,0),1)),"")</f>
        <v/>
      </c>
      <c r="AM1045" s="2" t="str">
        <f>IFERROR(IF(INDEX(AM$1:AM1044,MATCH(I1045,I$1:I1044,0),1)=0,"",INDEX(AM$1:AM1044,MATCH(I1045,I$1:I1044,0),1)),"")</f>
        <v/>
      </c>
      <c r="AN1045" s="2" t="str">
        <f>IFERROR(IF(INDEX(AN$1:AN1044,MATCH(I1045,I$1:I1044,0),1)=0,"",INDEX(AN$1:AN1044,MATCH(I1045,I$1:I1044,0),1)),"")</f>
        <v/>
      </c>
      <c r="BB1045" s="4"/>
      <c r="BG1045" s="5"/>
      <c r="BI1045" s="4"/>
      <c r="BK1045" s="5"/>
      <c r="BL1045" s="5"/>
      <c r="BM1045" s="5" t="str">
        <f>IF(B1045="","",IF(BH1045="",1+(MAX(BM$2:BM1044)),""))</f>
        <v/>
      </c>
      <c r="BN1045" s="5" t="str">
        <f t="shared" si="179"/>
        <v/>
      </c>
      <c r="BO1045" s="5" t="str">
        <f t="shared" si="180"/>
        <v/>
      </c>
      <c r="BP1045" s="15" t="str">
        <f t="shared" si="181"/>
        <v/>
      </c>
      <c r="BQ1045" s="29"/>
      <c r="BS1045" s="5" t="str">
        <f t="shared" si="178"/>
        <v/>
      </c>
      <c r="BU1045" s="5"/>
      <c r="BV1045" s="5" t="str">
        <f t="shared" si="182"/>
        <v/>
      </c>
      <c r="BW1045" s="5" t="str">
        <f>IF(I1045="","",IFERROR(IF(VLOOKUP(I1045,I$2:I1044,1,0)=0,"",""),I1045))</f>
        <v/>
      </c>
      <c r="BX1045" s="25" t="str">
        <f>IF(BW1045="","",(IFERROR(VLOOKUP(MID(BW1045,1,1),$CO$2:CS$28,3,0),0)+IFERROR(VLOOKUP(MID(BW1045,2,1),CO$2:CS$28,4,0),0)+IFERROR(VLOOKUP(MID(BW1045,3,1),CO$2:CS$28,5,0),0)+(ROW(BW1045)/1000000000000)))</f>
        <v/>
      </c>
      <c r="BY1045" s="5"/>
      <c r="BZ1045" s="5">
        <v>1044</v>
      </c>
      <c r="CA1045" s="5" t="str">
        <f>IFERROR(VLOOKUP(BZ1045,BV$2:BW2121,2,0),"")</f>
        <v/>
      </c>
      <c r="CB1045" s="5"/>
      <c r="CD1045" s="5"/>
      <c r="CU1045" s="5" t="e">
        <f>IF(REPORTE!AH$2="si",IF(F1045=VALUE(REPORTE!C$11),IF(SUM(CU1046:CU$1993),CONCATENATE(INT(B1045),", "),INT(B1045)),""),IF(F1045=VALUE(REPORTE!C$10),IF(SUM(CU1046:CU$1993),CONCATENATE(INT(B1045),", "),INT(B1045)),""))</f>
        <v>#VALUE!</v>
      </c>
      <c r="CY1045" s="5"/>
      <c r="CZ1045" s="5"/>
      <c r="DA1045" s="5"/>
      <c r="DB1045" s="5"/>
    </row>
    <row r="1046" spans="1:106" x14ac:dyDescent="0.25">
      <c r="A1046" s="4"/>
      <c r="B1046" s="3"/>
      <c r="L1046" s="4" t="str">
        <f>IFERROR(IF(VLOOKUP(I1046,I$2:L1045,4,0)=0,"",VLOOKUP(I1046,I$2:L1045,4,0)),"")</f>
        <v/>
      </c>
      <c r="M1046" s="4" t="str">
        <f>IFERROR(IF(VLOOKUP(I1046,I$2:M1045,5,0)=0,"",VLOOKUP(I1046,I$2:M1045,5,0)),"")</f>
        <v/>
      </c>
      <c r="S1046"/>
      <c r="AG1046" s="3"/>
      <c r="AL1046" s="2" t="str">
        <f>IFERROR(IF(INDEX(AL$1:AL1045,MATCH(I1046,I$1:I1045,0),1)=0,"",INDEX(AL$1:AL1045,MATCH(I1046,I$1:I1045,0),1)),"")</f>
        <v/>
      </c>
      <c r="AM1046" s="2" t="str">
        <f>IFERROR(IF(INDEX(AM$1:AM1045,MATCH(I1046,I$1:I1045,0),1)=0,"",INDEX(AM$1:AM1045,MATCH(I1046,I$1:I1045,0),1)),"")</f>
        <v/>
      </c>
      <c r="AN1046" s="2" t="str">
        <f>IFERROR(IF(INDEX(AN$1:AN1045,MATCH(I1046,I$1:I1045,0),1)=0,"",INDEX(AN$1:AN1045,MATCH(I1046,I$1:I1045,0),1)),"")</f>
        <v/>
      </c>
      <c r="BB1046" s="4"/>
      <c r="BG1046" s="5"/>
      <c r="BI1046" s="4"/>
      <c r="BK1046" s="5"/>
      <c r="BL1046" s="5"/>
      <c r="BM1046" s="5" t="str">
        <f>IF(B1046="","",IF(BH1046="",1+(MAX(BM$2:BM1045)),""))</f>
        <v/>
      </c>
      <c r="BN1046" s="5" t="str">
        <f t="shared" si="179"/>
        <v/>
      </c>
      <c r="BO1046" s="5" t="str">
        <f t="shared" si="180"/>
        <v/>
      </c>
      <c r="BP1046" s="15" t="str">
        <f t="shared" si="181"/>
        <v/>
      </c>
      <c r="BQ1046" s="29"/>
      <c r="BS1046" s="5" t="str">
        <f t="shared" ref="BS1046:BS1068" si="183">CONCATENATE(AR1046,AS1046,AT1046,AU1046,AV1046)</f>
        <v/>
      </c>
      <c r="BU1046" s="5"/>
      <c r="BV1046" s="5" t="str">
        <f t="shared" si="182"/>
        <v/>
      </c>
      <c r="BW1046" s="5" t="str">
        <f>IF(I1046="","",IFERROR(IF(VLOOKUP(I1046,I$2:I1045,1,0)=0,"",""),I1046))</f>
        <v/>
      </c>
      <c r="BX1046" s="25" t="str">
        <f>IF(BW1046="","",(IFERROR(VLOOKUP(MID(BW1046,1,1),$CO$2:CS$28,3,0),0)+IFERROR(VLOOKUP(MID(BW1046,2,1),CO$2:CS$28,4,0),0)+IFERROR(VLOOKUP(MID(BW1046,3,1),CO$2:CS$28,5,0),0)+(ROW(BW1046)/1000000000000)))</f>
        <v/>
      </c>
      <c r="BY1046" s="5"/>
      <c r="BZ1046" s="5">
        <v>1045</v>
      </c>
      <c r="CA1046" s="5" t="str">
        <f>IFERROR(VLOOKUP(BZ1046,BV$2:BW2122,2,0),"")</f>
        <v/>
      </c>
      <c r="CB1046" s="5"/>
      <c r="CD1046" s="5"/>
      <c r="CU1046" s="5" t="e">
        <f>IF(REPORTE!AH$2="si",IF(F1046=VALUE(REPORTE!C$11),IF(SUM(CU1047:CU$1993),CONCATENATE(INT(B1046),", "),INT(B1046)),""),IF(F1046=VALUE(REPORTE!C$10),IF(SUM(CU1047:CU$1993),CONCATENATE(INT(B1046),", "),INT(B1046)),""))</f>
        <v>#VALUE!</v>
      </c>
      <c r="CY1046" s="5"/>
      <c r="CZ1046" s="5"/>
      <c r="DA1046" s="5"/>
      <c r="DB1046" s="5"/>
    </row>
    <row r="1047" spans="1:106" x14ac:dyDescent="0.25">
      <c r="A1047" s="4"/>
      <c r="B1047" s="3"/>
      <c r="L1047" s="4" t="str">
        <f>IFERROR(IF(VLOOKUP(I1047,I$2:L1046,4,0)=0,"",VLOOKUP(I1047,I$2:L1046,4,0)),"")</f>
        <v/>
      </c>
      <c r="M1047" s="4" t="str">
        <f>IFERROR(IF(VLOOKUP(I1047,I$2:M1046,5,0)=0,"",VLOOKUP(I1047,I$2:M1046,5,0)),"")</f>
        <v/>
      </c>
      <c r="S1047"/>
      <c r="AG1047" s="3"/>
      <c r="AL1047" s="2" t="str">
        <f>IFERROR(IF(INDEX(AL$1:AL1046,MATCH(I1047,I$1:I1046,0),1)=0,"",INDEX(AL$1:AL1046,MATCH(I1047,I$1:I1046,0),1)),"")</f>
        <v/>
      </c>
      <c r="AM1047" s="2" t="str">
        <f>IFERROR(IF(INDEX(AM$1:AM1046,MATCH(I1047,I$1:I1046,0),1)=0,"",INDEX(AM$1:AM1046,MATCH(I1047,I$1:I1046,0),1)),"")</f>
        <v/>
      </c>
      <c r="AN1047" s="2" t="str">
        <f>IFERROR(IF(INDEX(AN$1:AN1046,MATCH(I1047,I$1:I1046,0),1)=0,"",INDEX(AN$1:AN1046,MATCH(I1047,I$1:I1046,0),1)),"")</f>
        <v/>
      </c>
      <c r="BB1047" s="4"/>
      <c r="BG1047" s="5"/>
      <c r="BI1047" s="4"/>
      <c r="BK1047" s="5"/>
      <c r="BL1047" s="5"/>
      <c r="BM1047" s="5" t="str">
        <f>IF(B1047="","",IF(BH1047="",1+(MAX(BM$2:BM1046)),""))</f>
        <v/>
      </c>
      <c r="BN1047" s="5" t="str">
        <f t="shared" si="179"/>
        <v/>
      </c>
      <c r="BO1047" s="5" t="str">
        <f t="shared" si="180"/>
        <v/>
      </c>
      <c r="BP1047" s="15" t="str">
        <f t="shared" si="181"/>
        <v/>
      </c>
      <c r="BQ1047" s="29"/>
      <c r="BS1047" s="5" t="str">
        <f t="shared" si="183"/>
        <v/>
      </c>
      <c r="BU1047" s="5"/>
      <c r="BV1047" s="5" t="str">
        <f t="shared" si="182"/>
        <v/>
      </c>
      <c r="BW1047" s="5" t="str">
        <f>IF(I1047="","",IFERROR(IF(VLOOKUP(I1047,I$2:I1046,1,0)=0,"",""),I1047))</f>
        <v/>
      </c>
      <c r="BX1047" s="25" t="str">
        <f>IF(BW1047="","",(IFERROR(VLOOKUP(MID(BW1047,1,1),$CO$2:CS$28,3,0),0)+IFERROR(VLOOKUP(MID(BW1047,2,1),CO$2:CS$28,4,0),0)+IFERROR(VLOOKUP(MID(BW1047,3,1),CO$2:CS$28,5,0),0)+(ROW(BW1047)/1000000000000)))</f>
        <v/>
      </c>
      <c r="BY1047" s="5"/>
      <c r="BZ1047" s="5">
        <v>1046</v>
      </c>
      <c r="CA1047" s="5" t="str">
        <f>IFERROR(VLOOKUP(BZ1047,BV$2:BW2123,2,0),"")</f>
        <v/>
      </c>
      <c r="CB1047" s="5"/>
      <c r="CD1047" s="5"/>
      <c r="CU1047" s="5" t="e">
        <f>IF(REPORTE!AH$2="si",IF(F1047=VALUE(REPORTE!C$11),IF(SUM(CU1048:CU$1993),CONCATENATE(INT(B1047),", "),INT(B1047)),""),IF(F1047=VALUE(REPORTE!C$10),IF(SUM(CU1048:CU$1993),CONCATENATE(INT(B1047),", "),INT(B1047)),""))</f>
        <v>#VALUE!</v>
      </c>
      <c r="CY1047" s="5"/>
      <c r="CZ1047" s="5"/>
      <c r="DA1047" s="5"/>
      <c r="DB1047" s="5"/>
    </row>
    <row r="1048" spans="1:106" x14ac:dyDescent="0.25">
      <c r="A1048" s="4"/>
      <c r="B1048" s="3"/>
      <c r="L1048" s="4" t="str">
        <f>IFERROR(IF(VLOOKUP(I1048,I$2:L1047,4,0)=0,"",VLOOKUP(I1048,I$2:L1047,4,0)),"")</f>
        <v/>
      </c>
      <c r="M1048" s="4" t="str">
        <f>IFERROR(IF(VLOOKUP(I1048,I$2:M1047,5,0)=0,"",VLOOKUP(I1048,I$2:M1047,5,0)),"")</f>
        <v/>
      </c>
      <c r="S1048"/>
      <c r="AG1048" s="3"/>
      <c r="AL1048" s="2" t="str">
        <f>IFERROR(IF(INDEX(AL$1:AL1047,MATCH(I1048,I$1:I1047,0),1)=0,"",INDEX(AL$1:AL1047,MATCH(I1048,I$1:I1047,0),1)),"")</f>
        <v/>
      </c>
      <c r="AM1048" s="2" t="str">
        <f>IFERROR(IF(INDEX(AM$1:AM1047,MATCH(I1048,I$1:I1047,0),1)=0,"",INDEX(AM$1:AM1047,MATCH(I1048,I$1:I1047,0),1)),"")</f>
        <v/>
      </c>
      <c r="AN1048" s="2" t="str">
        <f>IFERROR(IF(INDEX(AN$1:AN1047,MATCH(I1048,I$1:I1047,0),1)=0,"",INDEX(AN$1:AN1047,MATCH(I1048,I$1:I1047,0),1)),"")</f>
        <v/>
      </c>
      <c r="BB1048" s="4"/>
      <c r="BG1048" s="5"/>
      <c r="BI1048" s="4"/>
      <c r="BK1048" s="5"/>
      <c r="BL1048" s="5"/>
      <c r="BM1048" s="5" t="str">
        <f>IF(B1048="","",IF(BH1048="",1+(MAX(BM$2:BM1047)),""))</f>
        <v/>
      </c>
      <c r="BN1048" s="5" t="str">
        <f t="shared" si="179"/>
        <v/>
      </c>
      <c r="BO1048" s="5" t="str">
        <f t="shared" si="180"/>
        <v/>
      </c>
      <c r="BP1048" s="15" t="str">
        <f t="shared" si="181"/>
        <v/>
      </c>
      <c r="BQ1048" s="29"/>
      <c r="BS1048" s="5" t="str">
        <f t="shared" si="183"/>
        <v/>
      </c>
      <c r="BU1048" s="5"/>
      <c r="BV1048" s="5" t="str">
        <f t="shared" si="182"/>
        <v/>
      </c>
      <c r="BW1048" s="5" t="str">
        <f>IF(I1048="","",IFERROR(IF(VLOOKUP(I1048,I$2:I1047,1,0)=0,"",""),I1048))</f>
        <v/>
      </c>
      <c r="BX1048" s="25" t="str">
        <f>IF(BW1048="","",(IFERROR(VLOOKUP(MID(BW1048,1,1),$CO$2:CS$28,3,0),0)+IFERROR(VLOOKUP(MID(BW1048,2,1),CO$2:CS$28,4,0),0)+IFERROR(VLOOKUP(MID(BW1048,3,1),CO$2:CS$28,5,0),0)+(ROW(BW1048)/1000000000000)))</f>
        <v/>
      </c>
      <c r="BY1048" s="5"/>
      <c r="BZ1048" s="5">
        <v>1047</v>
      </c>
      <c r="CA1048" s="5" t="str">
        <f>IFERROR(VLOOKUP(BZ1048,BV$2:BW2124,2,0),"")</f>
        <v/>
      </c>
      <c r="CB1048" s="5"/>
      <c r="CD1048" s="5"/>
      <c r="CU1048" s="5" t="e">
        <f>IF(REPORTE!AH$2="si",IF(F1048=VALUE(REPORTE!C$11),IF(SUM(CU1049:CU$1993),CONCATENATE(INT(B1048),", "),INT(B1048)),""),IF(F1048=VALUE(REPORTE!C$10),IF(SUM(CU1049:CU$1993),CONCATENATE(INT(B1048),", "),INT(B1048)),""))</f>
        <v>#VALUE!</v>
      </c>
      <c r="CY1048" s="5"/>
      <c r="CZ1048" s="5"/>
      <c r="DA1048" s="5"/>
      <c r="DB1048" s="5"/>
    </row>
    <row r="1049" spans="1:106" x14ac:dyDescent="0.25">
      <c r="A1049" s="4"/>
      <c r="B1049" s="3"/>
      <c r="L1049" s="4" t="str">
        <f>IFERROR(IF(VLOOKUP(I1049,I$2:L1048,4,0)=0,"",VLOOKUP(I1049,I$2:L1048,4,0)),"")</f>
        <v/>
      </c>
      <c r="M1049" s="4" t="str">
        <f>IFERROR(IF(VLOOKUP(I1049,I$2:M1048,5,0)=0,"",VLOOKUP(I1049,I$2:M1048,5,0)),"")</f>
        <v/>
      </c>
      <c r="S1049"/>
      <c r="AG1049" s="3"/>
      <c r="AL1049" s="2" t="str">
        <f>IFERROR(IF(INDEX(AL$1:AL1048,MATCH(I1049,I$1:I1048,0),1)=0,"",INDEX(AL$1:AL1048,MATCH(I1049,I$1:I1048,0),1)),"")</f>
        <v/>
      </c>
      <c r="AM1049" s="2" t="str">
        <f>IFERROR(IF(INDEX(AM$1:AM1048,MATCH(I1049,I$1:I1048,0),1)=0,"",INDEX(AM$1:AM1048,MATCH(I1049,I$1:I1048,0),1)),"")</f>
        <v/>
      </c>
      <c r="AN1049" s="2" t="str">
        <f>IFERROR(IF(INDEX(AN$1:AN1048,MATCH(I1049,I$1:I1048,0),1)=0,"",INDEX(AN$1:AN1048,MATCH(I1049,I$1:I1048,0),1)),"")</f>
        <v/>
      </c>
      <c r="BB1049" s="4"/>
      <c r="BG1049" s="5"/>
      <c r="BI1049" s="4"/>
      <c r="BK1049" s="5"/>
      <c r="BL1049" s="5"/>
      <c r="BM1049" s="5" t="str">
        <f>IF(B1049="","",IF(BH1049="",1+(MAX(BM$2:BM1048)),""))</f>
        <v/>
      </c>
      <c r="BN1049" s="5" t="str">
        <f t="shared" si="179"/>
        <v/>
      </c>
      <c r="BO1049" s="5" t="str">
        <f t="shared" si="180"/>
        <v/>
      </c>
      <c r="BP1049" s="15" t="str">
        <f t="shared" si="181"/>
        <v/>
      </c>
      <c r="BQ1049" s="29"/>
      <c r="BS1049" s="5" t="str">
        <f t="shared" si="183"/>
        <v/>
      </c>
      <c r="BU1049" s="5"/>
      <c r="BV1049" s="5" t="str">
        <f t="shared" si="182"/>
        <v/>
      </c>
      <c r="BW1049" s="5" t="str">
        <f>IF(I1049="","",IFERROR(IF(VLOOKUP(I1049,I$2:I1048,1,0)=0,"",""),I1049))</f>
        <v/>
      </c>
      <c r="BX1049" s="25" t="str">
        <f>IF(BW1049="","",(IFERROR(VLOOKUP(MID(BW1049,1,1),$CO$2:CS$28,3,0),0)+IFERROR(VLOOKUP(MID(BW1049,2,1),CO$2:CS$28,4,0),0)+IFERROR(VLOOKUP(MID(BW1049,3,1),CO$2:CS$28,5,0),0)+(ROW(BW1049)/1000000000000)))</f>
        <v/>
      </c>
      <c r="BY1049" s="5"/>
      <c r="BZ1049" s="5">
        <v>1048</v>
      </c>
      <c r="CA1049" s="5" t="str">
        <f>IFERROR(VLOOKUP(BZ1049,BV$2:BW2125,2,0),"")</f>
        <v/>
      </c>
      <c r="CB1049" s="5"/>
      <c r="CD1049" s="5"/>
      <c r="CU1049" s="5" t="e">
        <f>IF(REPORTE!AH$2="si",IF(F1049=VALUE(REPORTE!C$11),IF(SUM(CU1050:CU$1993),CONCATENATE(INT(B1049),", "),INT(B1049)),""),IF(F1049=VALUE(REPORTE!C$10),IF(SUM(CU1050:CU$1993),CONCATENATE(INT(B1049),", "),INT(B1049)),""))</f>
        <v>#VALUE!</v>
      </c>
      <c r="CY1049" s="5"/>
      <c r="CZ1049" s="5"/>
      <c r="DA1049" s="5"/>
      <c r="DB1049" s="5"/>
    </row>
    <row r="1050" spans="1:106" x14ac:dyDescent="0.25">
      <c r="A1050" s="4"/>
      <c r="B1050" s="3"/>
      <c r="L1050" s="4" t="str">
        <f>IFERROR(IF(VLOOKUP(I1050,I$2:L1049,4,0)=0,"",VLOOKUP(I1050,I$2:L1049,4,0)),"")</f>
        <v/>
      </c>
      <c r="M1050" s="4" t="str">
        <f>IFERROR(IF(VLOOKUP(I1050,I$2:M1049,5,0)=0,"",VLOOKUP(I1050,I$2:M1049,5,0)),"")</f>
        <v/>
      </c>
      <c r="S1050"/>
      <c r="AG1050" s="3"/>
      <c r="AL1050" s="2" t="str">
        <f>IFERROR(IF(INDEX(AL$1:AL1049,MATCH(I1050,I$1:I1049,0),1)=0,"",INDEX(AL$1:AL1049,MATCH(I1050,I$1:I1049,0),1)),"")</f>
        <v/>
      </c>
      <c r="AM1050" s="2" t="str">
        <f>IFERROR(IF(INDEX(AM$1:AM1049,MATCH(I1050,I$1:I1049,0),1)=0,"",INDEX(AM$1:AM1049,MATCH(I1050,I$1:I1049,0),1)),"")</f>
        <v/>
      </c>
      <c r="AN1050" s="2" t="str">
        <f>IFERROR(IF(INDEX(AN$1:AN1049,MATCH(I1050,I$1:I1049,0),1)=0,"",INDEX(AN$1:AN1049,MATCH(I1050,I$1:I1049,0),1)),"")</f>
        <v/>
      </c>
      <c r="BB1050" s="4"/>
      <c r="BG1050" s="5"/>
      <c r="BI1050" s="4"/>
      <c r="BK1050" s="5"/>
      <c r="BL1050" s="5"/>
      <c r="BM1050" s="5" t="str">
        <f>IF(B1050="","",IF(BH1050="",1+(MAX(BM$2:BM1049)),""))</f>
        <v/>
      </c>
      <c r="BN1050" s="5" t="str">
        <f t="shared" si="179"/>
        <v/>
      </c>
      <c r="BO1050" s="5" t="str">
        <f t="shared" si="180"/>
        <v/>
      </c>
      <c r="BP1050" s="15" t="str">
        <f t="shared" si="181"/>
        <v/>
      </c>
      <c r="BQ1050" s="29"/>
      <c r="BS1050" s="5" t="str">
        <f t="shared" si="183"/>
        <v/>
      </c>
      <c r="BU1050" s="5"/>
      <c r="BV1050" s="5" t="str">
        <f t="shared" si="182"/>
        <v/>
      </c>
      <c r="BW1050" s="5" t="str">
        <f>IF(I1050="","",IFERROR(IF(VLOOKUP(I1050,I$2:I1049,1,0)=0,"",""),I1050))</f>
        <v/>
      </c>
      <c r="BX1050" s="25" t="str">
        <f>IF(BW1050="","",(IFERROR(VLOOKUP(MID(BW1050,1,1),$CO$2:CS$28,3,0),0)+IFERROR(VLOOKUP(MID(BW1050,2,1),CO$2:CS$28,4,0),0)+IFERROR(VLOOKUP(MID(BW1050,3,1),CO$2:CS$28,5,0),0)+(ROW(BW1050)/1000000000000)))</f>
        <v/>
      </c>
      <c r="BY1050" s="5"/>
      <c r="BZ1050" s="5">
        <v>1049</v>
      </c>
      <c r="CA1050" s="5" t="str">
        <f>IFERROR(VLOOKUP(BZ1050,BV$2:BW2126,2,0),"")</f>
        <v/>
      </c>
      <c r="CB1050" s="5"/>
      <c r="CD1050" s="5"/>
      <c r="CU1050" s="5" t="e">
        <f>IF(REPORTE!AH$2="si",IF(F1050=VALUE(REPORTE!C$11),IF(SUM(CU1051:CU$1993),CONCATENATE(INT(B1050),", "),INT(B1050)),""),IF(F1050=VALUE(REPORTE!C$10),IF(SUM(CU1051:CU$1993),CONCATENATE(INT(B1050),", "),INT(B1050)),""))</f>
        <v>#VALUE!</v>
      </c>
      <c r="CY1050" s="5"/>
      <c r="CZ1050" s="5"/>
      <c r="DA1050" s="5"/>
      <c r="DB1050" s="5"/>
    </row>
    <row r="1051" spans="1:106" x14ac:dyDescent="0.25">
      <c r="A1051" s="4"/>
      <c r="B1051" s="3"/>
      <c r="L1051" s="4" t="str">
        <f>IFERROR(IF(VLOOKUP(I1051,I$2:L1050,4,0)=0,"",VLOOKUP(I1051,I$2:L1050,4,0)),"")</f>
        <v/>
      </c>
      <c r="M1051" s="4" t="str">
        <f>IFERROR(IF(VLOOKUP(I1051,I$2:M1050,5,0)=0,"",VLOOKUP(I1051,I$2:M1050,5,0)),"")</f>
        <v/>
      </c>
      <c r="S1051"/>
      <c r="AG1051" s="3"/>
      <c r="AL1051" s="2" t="str">
        <f>IFERROR(IF(INDEX(AL$1:AL1050,MATCH(I1051,I$1:I1050,0),1)=0,"",INDEX(AL$1:AL1050,MATCH(I1051,I$1:I1050,0),1)),"")</f>
        <v/>
      </c>
      <c r="AM1051" s="2" t="str">
        <f>IFERROR(IF(INDEX(AM$1:AM1050,MATCH(I1051,I$1:I1050,0),1)=0,"",INDEX(AM$1:AM1050,MATCH(I1051,I$1:I1050,0),1)),"")</f>
        <v/>
      </c>
      <c r="AN1051" s="2" t="str">
        <f>IFERROR(IF(INDEX(AN$1:AN1050,MATCH(I1051,I$1:I1050,0),1)=0,"",INDEX(AN$1:AN1050,MATCH(I1051,I$1:I1050,0),1)),"")</f>
        <v/>
      </c>
      <c r="BB1051" s="4"/>
      <c r="BG1051" s="5"/>
      <c r="BI1051" s="4"/>
      <c r="BK1051" s="5"/>
      <c r="BL1051" s="5"/>
      <c r="BM1051" s="5" t="str">
        <f>IF(B1051="","",IF(BH1051="",1+(MAX(BM$2:BM1050)),""))</f>
        <v/>
      </c>
      <c r="BN1051" s="5" t="str">
        <f t="shared" si="179"/>
        <v/>
      </c>
      <c r="BO1051" s="5" t="str">
        <f t="shared" si="180"/>
        <v/>
      </c>
      <c r="BP1051" s="15" t="str">
        <f t="shared" si="181"/>
        <v/>
      </c>
      <c r="BQ1051" s="29"/>
      <c r="BS1051" s="5" t="str">
        <f t="shared" si="183"/>
        <v/>
      </c>
      <c r="BU1051" s="5"/>
      <c r="BV1051" s="5" t="str">
        <f t="shared" si="182"/>
        <v/>
      </c>
      <c r="BW1051" s="5" t="str">
        <f>IF(I1051="","",IFERROR(IF(VLOOKUP(I1051,I$2:I1050,1,0)=0,"",""),I1051))</f>
        <v/>
      </c>
      <c r="BX1051" s="25" t="str">
        <f>IF(BW1051="","",(IFERROR(VLOOKUP(MID(BW1051,1,1),$CO$2:CS$28,3,0),0)+IFERROR(VLOOKUP(MID(BW1051,2,1),CO$2:CS$28,4,0),0)+IFERROR(VLOOKUP(MID(BW1051,3,1),CO$2:CS$28,5,0),0)+(ROW(BW1051)/1000000000000)))</f>
        <v/>
      </c>
      <c r="BY1051" s="5"/>
      <c r="BZ1051" s="5">
        <v>1050</v>
      </c>
      <c r="CA1051" s="5" t="str">
        <f>IFERROR(VLOOKUP(BZ1051,BV$2:BW2127,2,0),"")</f>
        <v/>
      </c>
      <c r="CB1051" s="5"/>
      <c r="CD1051" s="5"/>
      <c r="CU1051" s="5" t="e">
        <f>IF(REPORTE!AH$2="si",IF(F1051=VALUE(REPORTE!C$11),IF(SUM(CU1052:CU$1993),CONCATENATE(INT(B1051),", "),INT(B1051)),""),IF(F1051=VALUE(REPORTE!C$10),IF(SUM(CU1052:CU$1993),CONCATENATE(INT(B1051),", "),INT(B1051)),""))</f>
        <v>#VALUE!</v>
      </c>
      <c r="CY1051" s="5"/>
      <c r="CZ1051" s="5"/>
      <c r="DA1051" s="5"/>
      <c r="DB1051" s="5"/>
    </row>
    <row r="1052" spans="1:106" x14ac:dyDescent="0.25">
      <c r="A1052" s="4"/>
      <c r="B1052" s="3"/>
      <c r="L1052" s="4" t="str">
        <f>IFERROR(IF(VLOOKUP(I1052,I$2:L1051,4,0)=0,"",VLOOKUP(I1052,I$2:L1051,4,0)),"")</f>
        <v/>
      </c>
      <c r="M1052" s="4" t="str">
        <f>IFERROR(IF(VLOOKUP(I1052,I$2:M1051,5,0)=0,"",VLOOKUP(I1052,I$2:M1051,5,0)),"")</f>
        <v/>
      </c>
      <c r="S1052"/>
      <c r="AG1052" s="3"/>
      <c r="AL1052" s="2" t="str">
        <f>IFERROR(IF(INDEX(AL$1:AL1051,MATCH(I1052,I$1:I1051,0),1)=0,"",INDEX(AL$1:AL1051,MATCH(I1052,I$1:I1051,0),1)),"")</f>
        <v/>
      </c>
      <c r="AM1052" s="2" t="str">
        <f>IFERROR(IF(INDEX(AM$1:AM1051,MATCH(I1052,I$1:I1051,0),1)=0,"",INDEX(AM$1:AM1051,MATCH(I1052,I$1:I1051,0),1)),"")</f>
        <v/>
      </c>
      <c r="AN1052" s="2" t="str">
        <f>IFERROR(IF(INDEX(AN$1:AN1051,MATCH(I1052,I$1:I1051,0),1)=0,"",INDEX(AN$1:AN1051,MATCH(I1052,I$1:I1051,0),1)),"")</f>
        <v/>
      </c>
      <c r="BB1052" s="4"/>
      <c r="BG1052" s="5"/>
      <c r="BI1052" s="4"/>
      <c r="BK1052" s="5"/>
      <c r="BL1052" s="5"/>
      <c r="BM1052" s="5" t="str">
        <f>IF(B1052="","",IF(BH1052="",1+(MAX(BM$2:BM1051)),""))</f>
        <v/>
      </c>
      <c r="BN1052" s="5" t="str">
        <f t="shared" si="179"/>
        <v/>
      </c>
      <c r="BO1052" s="5" t="str">
        <f t="shared" si="180"/>
        <v/>
      </c>
      <c r="BP1052" s="15" t="str">
        <f t="shared" si="181"/>
        <v/>
      </c>
      <c r="BQ1052" s="29"/>
      <c r="BS1052" s="5" t="str">
        <f t="shared" si="183"/>
        <v/>
      </c>
      <c r="BU1052" s="5"/>
      <c r="BV1052" s="5" t="str">
        <f t="shared" si="182"/>
        <v/>
      </c>
      <c r="BW1052" s="5" t="str">
        <f>IF(I1052="","",IFERROR(IF(VLOOKUP(I1052,I$2:I1051,1,0)=0,"",""),I1052))</f>
        <v/>
      </c>
      <c r="BX1052" s="25" t="str">
        <f>IF(BW1052="","",(IFERROR(VLOOKUP(MID(BW1052,1,1),$CO$2:CS$28,3,0),0)+IFERROR(VLOOKUP(MID(BW1052,2,1),CO$2:CS$28,4,0),0)+IFERROR(VLOOKUP(MID(BW1052,3,1),CO$2:CS$28,5,0),0)+(ROW(BW1052)/1000000000000)))</f>
        <v/>
      </c>
      <c r="BY1052" s="5"/>
      <c r="BZ1052" s="5">
        <v>1051</v>
      </c>
      <c r="CA1052" s="5" t="str">
        <f>IFERROR(VLOOKUP(BZ1052,BV$2:BW2128,2,0),"")</f>
        <v/>
      </c>
      <c r="CB1052" s="5"/>
      <c r="CD1052" s="5"/>
      <c r="CU1052" s="5" t="e">
        <f>IF(REPORTE!AH$2="si",IF(F1052=VALUE(REPORTE!C$11),IF(SUM(CU1053:CU$1993),CONCATENATE(INT(B1052),", "),INT(B1052)),""),IF(F1052=VALUE(REPORTE!C$10),IF(SUM(CU1053:CU$1993),CONCATENATE(INT(B1052),", "),INT(B1052)),""))</f>
        <v>#VALUE!</v>
      </c>
      <c r="CV1052" s="5" t="e">
        <f>CONCATENATE(CU1052,CU1053,CU1054,CU1055,CU1056,CU1057,CU1058,CU1059,CU1060,CU1061,CU1062,CU1063,CU1064,CU1065,CU1066,CU1067,CU1068,CU1069,CU1070,CU1071,CU1072,CU1073,CU1074,CU1075,CU1076,CU1077,CU1078,CU1079,CU1080,CU1081,CU1082,CU1083,CU1084,CU1085,CU1086,CU1087,CU1088,CU1089,CU1090,CU1091,CU1092,CU1093)</f>
        <v>#VALUE!</v>
      </c>
      <c r="CY1052" s="5"/>
      <c r="CZ1052" s="5"/>
      <c r="DA1052" s="5"/>
      <c r="DB1052" s="5"/>
    </row>
    <row r="1053" spans="1:106" x14ac:dyDescent="0.25">
      <c r="A1053" s="4"/>
      <c r="B1053" s="3"/>
      <c r="L1053" s="4" t="str">
        <f>IFERROR(IF(VLOOKUP(I1053,I$2:L1052,4,0)=0,"",VLOOKUP(I1053,I$2:L1052,4,0)),"")</f>
        <v/>
      </c>
      <c r="M1053" s="4" t="str">
        <f>IFERROR(IF(VLOOKUP(I1053,I$2:M1052,5,0)=0,"",VLOOKUP(I1053,I$2:M1052,5,0)),"")</f>
        <v/>
      </c>
      <c r="S1053"/>
      <c r="AG1053" s="3"/>
      <c r="AL1053" s="2" t="str">
        <f>IFERROR(IF(INDEX(AL$1:AL1052,MATCH(I1053,I$1:I1052,0),1)=0,"",INDEX(AL$1:AL1052,MATCH(I1053,I$1:I1052,0),1)),"")</f>
        <v/>
      </c>
      <c r="AM1053" s="2" t="str">
        <f>IFERROR(IF(INDEX(AM$1:AM1052,MATCH(I1053,I$1:I1052,0),1)=0,"",INDEX(AM$1:AM1052,MATCH(I1053,I$1:I1052,0),1)),"")</f>
        <v/>
      </c>
      <c r="AN1053" s="2" t="str">
        <f>IFERROR(IF(INDEX(AN$1:AN1052,MATCH(I1053,I$1:I1052,0),1)=0,"",INDEX(AN$1:AN1052,MATCH(I1053,I$1:I1052,0),1)),"")</f>
        <v/>
      </c>
      <c r="BB1053" s="4"/>
      <c r="BG1053" s="5"/>
      <c r="BI1053" s="4"/>
      <c r="BK1053" s="5"/>
      <c r="BL1053" s="5"/>
      <c r="BM1053" s="5" t="str">
        <f>IF(B1053="","",IF(BH1053="",1+(MAX(BM$2:BM1052)),""))</f>
        <v/>
      </c>
      <c r="BN1053" s="5" t="str">
        <f t="shared" si="179"/>
        <v/>
      </c>
      <c r="BO1053" s="5" t="str">
        <f t="shared" si="180"/>
        <v/>
      </c>
      <c r="BP1053" s="15" t="str">
        <f t="shared" si="181"/>
        <v/>
      </c>
      <c r="BQ1053" s="29"/>
      <c r="BS1053" s="5" t="str">
        <f t="shared" si="183"/>
        <v/>
      </c>
      <c r="BU1053" s="5"/>
      <c r="BV1053" s="5" t="str">
        <f t="shared" si="182"/>
        <v/>
      </c>
      <c r="BW1053" s="5" t="str">
        <f>IF(I1053="","",IFERROR(IF(VLOOKUP(I1053,I$2:I1052,1,0)=0,"",""),I1053))</f>
        <v/>
      </c>
      <c r="BX1053" s="25" t="str">
        <f>IF(BW1053="","",(IFERROR(VLOOKUP(MID(BW1053,1,1),$CO$2:CS$28,3,0),0)+IFERROR(VLOOKUP(MID(BW1053,2,1),CO$2:CS$28,4,0),0)+IFERROR(VLOOKUP(MID(BW1053,3,1),CO$2:CS$28,5,0),0)+(ROW(BW1053)/1000000000000)))</f>
        <v/>
      </c>
      <c r="BY1053" s="5"/>
      <c r="BZ1053" s="5">
        <v>1052</v>
      </c>
      <c r="CA1053" s="5" t="str">
        <f>IFERROR(VLOOKUP(BZ1053,BV$2:BW2129,2,0),"")</f>
        <v/>
      </c>
      <c r="CB1053" s="5"/>
      <c r="CD1053" s="5"/>
      <c r="CU1053" s="5" t="e">
        <f>IF(REPORTE!AH$2="si",IF(F1053=VALUE(REPORTE!C$11),IF(SUM(CU1054:CU$1993),CONCATENATE(INT(B1053),", "),INT(B1053)),""),IF(F1053=VALUE(REPORTE!C$10),IF(SUM(CU1054:CU$1993),CONCATENATE(INT(B1053),", "),INT(B1053)),""))</f>
        <v>#VALUE!</v>
      </c>
      <c r="CY1053" s="5"/>
      <c r="CZ1053" s="5"/>
      <c r="DA1053" s="5"/>
      <c r="DB1053" s="5"/>
    </row>
    <row r="1054" spans="1:106" x14ac:dyDescent="0.25">
      <c r="A1054" s="4"/>
      <c r="B1054" s="3"/>
      <c r="L1054" s="4" t="str">
        <f>IFERROR(IF(VLOOKUP(I1054,I$2:L1053,4,0)=0,"",VLOOKUP(I1054,I$2:L1053,4,0)),"")</f>
        <v/>
      </c>
      <c r="M1054" s="4" t="str">
        <f>IFERROR(IF(VLOOKUP(I1054,I$2:M1053,5,0)=0,"",VLOOKUP(I1054,I$2:M1053,5,0)),"")</f>
        <v/>
      </c>
      <c r="S1054"/>
      <c r="AG1054" s="3"/>
      <c r="AL1054" s="2" t="str">
        <f>IFERROR(IF(INDEX(AL$1:AL1053,MATCH(I1054,I$1:I1053,0),1)=0,"",INDEX(AL$1:AL1053,MATCH(I1054,I$1:I1053,0),1)),"")</f>
        <v/>
      </c>
      <c r="AM1054" s="2" t="str">
        <f>IFERROR(IF(INDEX(AM$1:AM1053,MATCH(I1054,I$1:I1053,0),1)=0,"",INDEX(AM$1:AM1053,MATCH(I1054,I$1:I1053,0),1)),"")</f>
        <v/>
      </c>
      <c r="AN1054" s="2" t="str">
        <f>IFERROR(IF(INDEX(AN$1:AN1053,MATCH(I1054,I$1:I1053,0),1)=0,"",INDEX(AN$1:AN1053,MATCH(I1054,I$1:I1053,0),1)),"")</f>
        <v/>
      </c>
      <c r="BB1054" s="4"/>
      <c r="BG1054" s="5"/>
      <c r="BI1054" s="4"/>
      <c r="BK1054" s="5"/>
      <c r="BL1054" s="5"/>
      <c r="BM1054" s="5" t="str">
        <f>IF(B1054="","",IF(BH1054="",1+(MAX(BM$2:BM1053)),""))</f>
        <v/>
      </c>
      <c r="BN1054" s="5" t="str">
        <f t="shared" si="179"/>
        <v/>
      </c>
      <c r="BO1054" s="5" t="str">
        <f t="shared" si="180"/>
        <v/>
      </c>
      <c r="BP1054" s="15" t="str">
        <f t="shared" si="181"/>
        <v/>
      </c>
      <c r="BQ1054" s="29"/>
      <c r="BS1054" s="5" t="str">
        <f t="shared" si="183"/>
        <v/>
      </c>
      <c r="BU1054" s="5"/>
      <c r="BV1054" s="5" t="str">
        <f t="shared" si="182"/>
        <v/>
      </c>
      <c r="BW1054" s="5" t="str">
        <f>IF(I1054="","",IFERROR(IF(VLOOKUP(I1054,I$2:I1053,1,0)=0,"",""),I1054))</f>
        <v/>
      </c>
      <c r="BX1054" s="25" t="str">
        <f>IF(BW1054="","",(IFERROR(VLOOKUP(MID(BW1054,1,1),$CO$2:CS$28,3,0),0)+IFERROR(VLOOKUP(MID(BW1054,2,1),CO$2:CS$28,4,0),0)+IFERROR(VLOOKUP(MID(BW1054,3,1),CO$2:CS$28,5,0),0)+(ROW(BW1054)/1000000000000)))</f>
        <v/>
      </c>
      <c r="BY1054" s="5"/>
      <c r="BZ1054" s="5">
        <v>1053</v>
      </c>
      <c r="CA1054" s="5" t="str">
        <f>IFERROR(VLOOKUP(BZ1054,BV$2:BW2130,2,0),"")</f>
        <v/>
      </c>
      <c r="CB1054" s="5"/>
      <c r="CD1054" s="5"/>
      <c r="CU1054" s="5" t="e">
        <f>IF(REPORTE!AH$2="si",IF(F1054=VALUE(REPORTE!C$11),IF(SUM(CU1055:CU$1993),CONCATENATE(INT(B1054),", "),INT(B1054)),""),IF(F1054=VALUE(REPORTE!C$10),IF(SUM(CU1055:CU$1993),CONCATENATE(INT(B1054),", "),INT(B1054)),""))</f>
        <v>#VALUE!</v>
      </c>
      <c r="CY1054" s="5"/>
      <c r="CZ1054" s="5"/>
      <c r="DA1054" s="5"/>
      <c r="DB1054" s="5"/>
    </row>
    <row r="1055" spans="1:106" x14ac:dyDescent="0.25">
      <c r="A1055" s="4"/>
      <c r="B1055" s="3"/>
      <c r="L1055" s="4" t="str">
        <f>IFERROR(IF(VLOOKUP(I1055,I$2:L1054,4,0)=0,"",VLOOKUP(I1055,I$2:L1054,4,0)),"")</f>
        <v/>
      </c>
      <c r="M1055" s="4" t="str">
        <f>IFERROR(IF(VLOOKUP(I1055,I$2:M1054,5,0)=0,"",VLOOKUP(I1055,I$2:M1054,5,0)),"")</f>
        <v/>
      </c>
      <c r="S1055"/>
      <c r="AG1055" s="3"/>
      <c r="AL1055" s="2" t="str">
        <f>IFERROR(IF(INDEX(AL$1:AL1054,MATCH(I1055,I$1:I1054,0),1)=0,"",INDEX(AL$1:AL1054,MATCH(I1055,I$1:I1054,0),1)),"")</f>
        <v/>
      </c>
      <c r="AM1055" s="2" t="str">
        <f>IFERROR(IF(INDEX(AM$1:AM1054,MATCH(I1055,I$1:I1054,0),1)=0,"",INDEX(AM$1:AM1054,MATCH(I1055,I$1:I1054,0),1)),"")</f>
        <v/>
      </c>
      <c r="AN1055" s="2" t="str">
        <f>IFERROR(IF(INDEX(AN$1:AN1054,MATCH(I1055,I$1:I1054,0),1)=0,"",INDEX(AN$1:AN1054,MATCH(I1055,I$1:I1054,0),1)),"")</f>
        <v/>
      </c>
      <c r="BB1055" s="4"/>
      <c r="BG1055" s="5"/>
      <c r="BI1055" s="4"/>
      <c r="BK1055" s="5"/>
      <c r="BL1055" s="5"/>
      <c r="BM1055" s="5" t="str">
        <f>IF(B1055="","",IF(BH1055="",1+(MAX(BM$2:BM1054)),""))</f>
        <v/>
      </c>
      <c r="BN1055" s="5" t="str">
        <f t="shared" si="179"/>
        <v/>
      </c>
      <c r="BO1055" s="5" t="str">
        <f t="shared" si="180"/>
        <v/>
      </c>
      <c r="BP1055" s="15" t="str">
        <f t="shared" si="181"/>
        <v/>
      </c>
      <c r="BQ1055" s="29"/>
      <c r="BS1055" s="5" t="str">
        <f t="shared" si="183"/>
        <v/>
      </c>
      <c r="BU1055" s="5"/>
      <c r="BV1055" s="5" t="str">
        <f t="shared" si="182"/>
        <v/>
      </c>
      <c r="BW1055" s="5" t="str">
        <f>IF(I1055="","",IFERROR(IF(VLOOKUP(I1055,I$2:I1054,1,0)=0,"",""),I1055))</f>
        <v/>
      </c>
      <c r="BX1055" s="25" t="str">
        <f>IF(BW1055="","",(IFERROR(VLOOKUP(MID(BW1055,1,1),$CO$2:CS$28,3,0),0)+IFERROR(VLOOKUP(MID(BW1055,2,1),CO$2:CS$28,4,0),0)+IFERROR(VLOOKUP(MID(BW1055,3,1),CO$2:CS$28,5,0),0)+(ROW(BW1055)/1000000000000)))</f>
        <v/>
      </c>
      <c r="BY1055" s="5"/>
      <c r="BZ1055" s="5">
        <v>1054</v>
      </c>
      <c r="CA1055" s="5" t="str">
        <f>IFERROR(VLOOKUP(BZ1055,BV$2:BW2131,2,0),"")</f>
        <v/>
      </c>
      <c r="CB1055" s="5"/>
      <c r="CD1055" s="5"/>
      <c r="CU1055" s="5" t="e">
        <f>IF(REPORTE!AH$2="si",IF(F1055=VALUE(REPORTE!C$11),IF(SUM(CU1056:CU$1993),CONCATENATE(INT(B1055),", "),INT(B1055)),""),IF(F1055=VALUE(REPORTE!C$10),IF(SUM(CU1056:CU$1993),CONCATENATE(INT(B1055),", "),INT(B1055)),""))</f>
        <v>#VALUE!</v>
      </c>
      <c r="CY1055" s="5"/>
      <c r="CZ1055" s="5"/>
      <c r="DA1055" s="5"/>
      <c r="DB1055" s="5"/>
    </row>
    <row r="1056" spans="1:106" x14ac:dyDescent="0.25">
      <c r="A1056" s="4"/>
      <c r="B1056" s="3"/>
      <c r="L1056" s="4" t="str">
        <f>IFERROR(IF(VLOOKUP(I1056,I$2:L1055,4,0)=0,"",VLOOKUP(I1056,I$2:L1055,4,0)),"")</f>
        <v/>
      </c>
      <c r="M1056" s="4" t="str">
        <f>IFERROR(IF(VLOOKUP(I1056,I$2:M1055,5,0)=0,"",VLOOKUP(I1056,I$2:M1055,5,0)),"")</f>
        <v/>
      </c>
      <c r="S1056"/>
      <c r="AG1056" s="3"/>
      <c r="AL1056" s="2" t="str">
        <f>IFERROR(IF(INDEX(AL$1:AL1055,MATCH(I1056,I$1:I1055,0),1)=0,"",INDEX(AL$1:AL1055,MATCH(I1056,I$1:I1055,0),1)),"")</f>
        <v/>
      </c>
      <c r="AM1056" s="2" t="str">
        <f>IFERROR(IF(INDEX(AM$1:AM1055,MATCH(I1056,I$1:I1055,0),1)=0,"",INDEX(AM$1:AM1055,MATCH(I1056,I$1:I1055,0),1)),"")</f>
        <v/>
      </c>
      <c r="AN1056" s="2" t="str">
        <f>IFERROR(IF(INDEX(AN$1:AN1055,MATCH(I1056,I$1:I1055,0),1)=0,"",INDEX(AN$1:AN1055,MATCH(I1056,I$1:I1055,0),1)),"")</f>
        <v/>
      </c>
      <c r="BB1056" s="4"/>
      <c r="BG1056" s="5"/>
      <c r="BI1056" s="4"/>
      <c r="BK1056" s="5"/>
      <c r="BL1056" s="5"/>
      <c r="BM1056" s="5" t="str">
        <f>IF(B1056="","",IF(BH1056="",1+(MAX(BM$2:BM1055)),""))</f>
        <v/>
      </c>
      <c r="BN1056" s="5" t="str">
        <f t="shared" si="179"/>
        <v/>
      </c>
      <c r="BO1056" s="5" t="str">
        <f t="shared" si="180"/>
        <v/>
      </c>
      <c r="BP1056" s="15" t="str">
        <f t="shared" si="181"/>
        <v/>
      </c>
      <c r="BQ1056" s="29"/>
      <c r="BS1056" s="5" t="str">
        <f t="shared" si="183"/>
        <v/>
      </c>
      <c r="BU1056" s="5"/>
      <c r="BV1056" s="5" t="str">
        <f t="shared" si="182"/>
        <v/>
      </c>
      <c r="BW1056" s="5" t="str">
        <f>IF(I1056="","",IFERROR(IF(VLOOKUP(I1056,I$2:I1055,1,0)=0,"",""),I1056))</f>
        <v/>
      </c>
      <c r="BX1056" s="25" t="str">
        <f>IF(BW1056="","",(IFERROR(VLOOKUP(MID(BW1056,1,1),$CO$2:CS$28,3,0),0)+IFERROR(VLOOKUP(MID(BW1056,2,1),CO$2:CS$28,4,0),0)+IFERROR(VLOOKUP(MID(BW1056,3,1),CO$2:CS$28,5,0),0)+(ROW(BW1056)/1000000000000)))</f>
        <v/>
      </c>
      <c r="BY1056" s="5"/>
      <c r="BZ1056" s="5">
        <v>1055</v>
      </c>
      <c r="CA1056" s="5" t="str">
        <f>IFERROR(VLOOKUP(BZ1056,BV$2:BW2132,2,0),"")</f>
        <v/>
      </c>
      <c r="CB1056" s="5"/>
      <c r="CD1056" s="5"/>
      <c r="CU1056" s="5" t="e">
        <f>IF(REPORTE!AH$2="si",IF(F1056=VALUE(REPORTE!C$11),IF(SUM(CU1057:CU$1993),CONCATENATE(INT(B1056),", "),INT(B1056)),""),IF(F1056=VALUE(REPORTE!C$10),IF(SUM(CU1057:CU$1993),CONCATENATE(INT(B1056),", "),INT(B1056)),""))</f>
        <v>#VALUE!</v>
      </c>
      <c r="CY1056" s="5"/>
      <c r="CZ1056" s="5"/>
      <c r="DA1056" s="5"/>
      <c r="DB1056" s="5"/>
    </row>
    <row r="1057" spans="1:106" x14ac:dyDescent="0.25">
      <c r="A1057" s="4"/>
      <c r="B1057" s="3"/>
      <c r="L1057" s="4" t="str">
        <f>IFERROR(IF(VLOOKUP(I1057,I$2:L1056,4,0)=0,"",VLOOKUP(I1057,I$2:L1056,4,0)),"")</f>
        <v/>
      </c>
      <c r="M1057" s="4" t="str">
        <f>IFERROR(IF(VLOOKUP(I1057,I$2:M1056,5,0)=0,"",VLOOKUP(I1057,I$2:M1056,5,0)),"")</f>
        <v/>
      </c>
      <c r="S1057"/>
      <c r="AG1057" s="3"/>
      <c r="AL1057" s="2" t="str">
        <f>IFERROR(IF(INDEX(AL$1:AL1056,MATCH(I1057,I$1:I1056,0),1)=0,"",INDEX(AL$1:AL1056,MATCH(I1057,I$1:I1056,0),1)),"")</f>
        <v/>
      </c>
      <c r="AM1057" s="2" t="str">
        <f>IFERROR(IF(INDEX(AM$1:AM1056,MATCH(I1057,I$1:I1056,0),1)=0,"",INDEX(AM$1:AM1056,MATCH(I1057,I$1:I1056,0),1)),"")</f>
        <v/>
      </c>
      <c r="AN1057" s="2" t="str">
        <f>IFERROR(IF(INDEX(AN$1:AN1056,MATCH(I1057,I$1:I1056,0),1)=0,"",INDEX(AN$1:AN1056,MATCH(I1057,I$1:I1056,0),1)),"")</f>
        <v/>
      </c>
      <c r="BB1057" s="4"/>
      <c r="BG1057" s="5"/>
      <c r="BI1057" s="4"/>
      <c r="BK1057" s="5"/>
      <c r="BL1057" s="5"/>
      <c r="BM1057" s="5" t="str">
        <f>IF(B1057="","",IF(BH1057="",1+(MAX(BM$2:BM1056)),""))</f>
        <v/>
      </c>
      <c r="BN1057" s="5" t="str">
        <f t="shared" si="179"/>
        <v/>
      </c>
      <c r="BO1057" s="5" t="str">
        <f t="shared" si="180"/>
        <v/>
      </c>
      <c r="BP1057" s="15" t="str">
        <f t="shared" si="181"/>
        <v/>
      </c>
      <c r="BQ1057" s="29"/>
      <c r="BS1057" s="5" t="str">
        <f t="shared" si="183"/>
        <v/>
      </c>
      <c r="BU1057" s="5"/>
      <c r="BV1057" s="5" t="str">
        <f t="shared" si="182"/>
        <v/>
      </c>
      <c r="BW1057" s="5" t="str">
        <f>IF(I1057="","",IFERROR(IF(VLOOKUP(I1057,I$2:I1056,1,0)=0,"",""),I1057))</f>
        <v/>
      </c>
      <c r="BX1057" s="25" t="str">
        <f>IF(BW1057="","",(IFERROR(VLOOKUP(MID(BW1057,1,1),$CO$2:CS$28,3,0),0)+IFERROR(VLOOKUP(MID(BW1057,2,1),CO$2:CS$28,4,0),0)+IFERROR(VLOOKUP(MID(BW1057,3,1),CO$2:CS$28,5,0),0)+(ROW(BW1057)/1000000000000)))</f>
        <v/>
      </c>
      <c r="BY1057" s="5"/>
      <c r="BZ1057" s="5">
        <v>1056</v>
      </c>
      <c r="CA1057" s="5" t="str">
        <f>IFERROR(VLOOKUP(BZ1057,BV$2:BW2133,2,0),"")</f>
        <v/>
      </c>
      <c r="CB1057" s="5"/>
      <c r="CD1057" s="5"/>
      <c r="CU1057" s="5" t="e">
        <f>IF(REPORTE!AH$2="si",IF(F1057=VALUE(REPORTE!C$11),IF(SUM(CU1058:CU$1993),CONCATENATE(INT(B1057),", "),INT(B1057)),""),IF(F1057=VALUE(REPORTE!C$10),IF(SUM(CU1058:CU$1993),CONCATENATE(INT(B1057),", "),INT(B1057)),""))</f>
        <v>#VALUE!</v>
      </c>
      <c r="CY1057" s="5"/>
      <c r="CZ1057" s="5"/>
      <c r="DA1057" s="5"/>
      <c r="DB1057" s="5"/>
    </row>
    <row r="1058" spans="1:106" x14ac:dyDescent="0.25">
      <c r="A1058" s="4"/>
      <c r="B1058" s="3"/>
      <c r="L1058" s="4" t="str">
        <f>IFERROR(IF(VLOOKUP(I1058,I$2:L1057,4,0)=0,"",VLOOKUP(I1058,I$2:L1057,4,0)),"")</f>
        <v/>
      </c>
      <c r="M1058" s="4" t="str">
        <f>IFERROR(IF(VLOOKUP(I1058,I$2:M1057,5,0)=0,"",VLOOKUP(I1058,I$2:M1057,5,0)),"")</f>
        <v/>
      </c>
      <c r="S1058"/>
      <c r="AG1058" s="3"/>
      <c r="AL1058" s="2" t="str">
        <f>IFERROR(IF(INDEX(AL$1:AL1057,MATCH(I1058,I$1:I1057,0),1)=0,"",INDEX(AL$1:AL1057,MATCH(I1058,I$1:I1057,0),1)),"")</f>
        <v/>
      </c>
      <c r="AM1058" s="2" t="str">
        <f>IFERROR(IF(INDEX(AM$1:AM1057,MATCH(I1058,I$1:I1057,0),1)=0,"",INDEX(AM$1:AM1057,MATCH(I1058,I$1:I1057,0),1)),"")</f>
        <v/>
      </c>
      <c r="AN1058" s="2" t="str">
        <f>IFERROR(IF(INDEX(AN$1:AN1057,MATCH(I1058,I$1:I1057,0),1)=0,"",INDEX(AN$1:AN1057,MATCH(I1058,I$1:I1057,0),1)),"")</f>
        <v/>
      </c>
      <c r="BB1058" s="4"/>
      <c r="BG1058" s="5"/>
      <c r="BI1058" s="4"/>
      <c r="BK1058" s="5"/>
      <c r="BL1058" s="5"/>
      <c r="BM1058" s="5" t="str">
        <f>IF(B1058="","",IF(BH1058="",1+(MAX(BM$2:BM1057)),""))</f>
        <v/>
      </c>
      <c r="BN1058" s="5" t="str">
        <f t="shared" si="179"/>
        <v/>
      </c>
      <c r="BO1058" s="5" t="str">
        <f t="shared" si="180"/>
        <v/>
      </c>
      <c r="BP1058" s="15" t="str">
        <f t="shared" si="181"/>
        <v/>
      </c>
      <c r="BQ1058" s="29"/>
      <c r="BS1058" s="5" t="str">
        <f t="shared" si="183"/>
        <v/>
      </c>
      <c r="BU1058" s="5"/>
      <c r="BV1058" s="5" t="str">
        <f t="shared" si="182"/>
        <v/>
      </c>
      <c r="BW1058" s="5" t="str">
        <f>IF(I1058="","",IFERROR(IF(VLOOKUP(I1058,I$2:I1057,1,0)=0,"",""),I1058))</f>
        <v/>
      </c>
      <c r="BX1058" s="25" t="str">
        <f>IF(BW1058="","",(IFERROR(VLOOKUP(MID(BW1058,1,1),$CO$2:CS$28,3,0),0)+IFERROR(VLOOKUP(MID(BW1058,2,1),CO$2:CS$28,4,0),0)+IFERROR(VLOOKUP(MID(BW1058,3,1),CO$2:CS$28,5,0),0)+(ROW(BW1058)/1000000000000)))</f>
        <v/>
      </c>
      <c r="BY1058" s="5"/>
      <c r="BZ1058" s="5">
        <v>1057</v>
      </c>
      <c r="CA1058" s="5" t="str">
        <f>IFERROR(VLOOKUP(BZ1058,BV$2:BW2134,2,0),"")</f>
        <v/>
      </c>
      <c r="CB1058" s="5"/>
      <c r="CD1058" s="5"/>
      <c r="CU1058" s="5" t="e">
        <f>IF(REPORTE!AH$2="si",IF(F1058=VALUE(REPORTE!C$11),IF(SUM(CU1059:CU$1993),CONCATENATE(INT(B1058),", "),INT(B1058)),""),IF(F1058=VALUE(REPORTE!C$10),IF(SUM(CU1059:CU$1993),CONCATENATE(INT(B1058),", "),INT(B1058)),""))</f>
        <v>#VALUE!</v>
      </c>
      <c r="CY1058" s="5"/>
      <c r="CZ1058" s="5"/>
      <c r="DA1058" s="5"/>
      <c r="DB1058" s="5"/>
    </row>
    <row r="1059" spans="1:106" x14ac:dyDescent="0.25">
      <c r="A1059" s="4"/>
      <c r="B1059" s="3"/>
      <c r="L1059" s="4" t="str">
        <f>IFERROR(IF(VLOOKUP(I1059,I$2:L1058,4,0)=0,"",VLOOKUP(I1059,I$2:L1058,4,0)),"")</f>
        <v/>
      </c>
      <c r="M1059" s="4" t="str">
        <f>IFERROR(IF(VLOOKUP(I1059,I$2:M1058,5,0)=0,"",VLOOKUP(I1059,I$2:M1058,5,0)),"")</f>
        <v/>
      </c>
      <c r="S1059"/>
      <c r="AG1059" s="3"/>
      <c r="AL1059" s="2" t="str">
        <f>IFERROR(IF(INDEX(AL$1:AL1058,MATCH(I1059,I$1:I1058,0),1)=0,"",INDEX(AL$1:AL1058,MATCH(I1059,I$1:I1058,0),1)),"")</f>
        <v/>
      </c>
      <c r="AM1059" s="2" t="str">
        <f>IFERROR(IF(INDEX(AM$1:AM1058,MATCH(I1059,I$1:I1058,0),1)=0,"",INDEX(AM$1:AM1058,MATCH(I1059,I$1:I1058,0),1)),"")</f>
        <v/>
      </c>
      <c r="AN1059" s="2" t="str">
        <f>IFERROR(IF(INDEX(AN$1:AN1058,MATCH(I1059,I$1:I1058,0),1)=0,"",INDEX(AN$1:AN1058,MATCH(I1059,I$1:I1058,0),1)),"")</f>
        <v/>
      </c>
      <c r="BB1059" s="4"/>
      <c r="BG1059" s="5"/>
      <c r="BI1059" s="4"/>
      <c r="BK1059" s="5"/>
      <c r="BL1059" s="5"/>
      <c r="BM1059" s="5" t="str">
        <f>IF(B1059="","",IF(BH1059="",1+(MAX(BM$2:BM1058)),""))</f>
        <v/>
      </c>
      <c r="BN1059" s="5" t="str">
        <f t="shared" si="179"/>
        <v/>
      </c>
      <c r="BO1059" s="5" t="str">
        <f t="shared" si="180"/>
        <v/>
      </c>
      <c r="BP1059" s="15" t="str">
        <f t="shared" si="181"/>
        <v/>
      </c>
      <c r="BQ1059" s="29"/>
      <c r="BS1059" s="5" t="str">
        <f t="shared" si="183"/>
        <v/>
      </c>
      <c r="BU1059" s="5"/>
      <c r="BV1059" s="5" t="str">
        <f t="shared" si="182"/>
        <v/>
      </c>
      <c r="BW1059" s="5" t="str">
        <f>IF(I1059="","",IFERROR(IF(VLOOKUP(I1059,I$2:I1058,1,0)=0,"",""),I1059))</f>
        <v/>
      </c>
      <c r="BX1059" s="25" t="str">
        <f>IF(BW1059="","",(IFERROR(VLOOKUP(MID(BW1059,1,1),$CO$2:CS$28,3,0),0)+IFERROR(VLOOKUP(MID(BW1059,2,1),CO$2:CS$28,4,0),0)+IFERROR(VLOOKUP(MID(BW1059,3,1),CO$2:CS$28,5,0),0)+(ROW(BW1059)/1000000000000)))</f>
        <v/>
      </c>
      <c r="BY1059" s="5"/>
      <c r="BZ1059" s="5">
        <v>1058</v>
      </c>
      <c r="CA1059" s="5" t="str">
        <f>IFERROR(VLOOKUP(BZ1059,BV$2:BW2135,2,0),"")</f>
        <v/>
      </c>
      <c r="CB1059" s="5"/>
      <c r="CD1059" s="5"/>
      <c r="CU1059" s="5" t="e">
        <f>IF(REPORTE!AH$2="si",IF(F1059=VALUE(REPORTE!C$11),IF(SUM(CU1060:CU$1993),CONCATENATE(INT(B1059),", "),INT(B1059)),""),IF(F1059=VALUE(REPORTE!C$10),IF(SUM(CU1060:CU$1993),CONCATENATE(INT(B1059),", "),INT(B1059)),""))</f>
        <v>#VALUE!</v>
      </c>
      <c r="CY1059" s="5"/>
      <c r="CZ1059" s="5"/>
      <c r="DA1059" s="5"/>
      <c r="DB1059" s="5"/>
    </row>
    <row r="1060" spans="1:106" x14ac:dyDescent="0.25">
      <c r="A1060" s="4"/>
      <c r="B1060" s="3"/>
      <c r="L1060" s="4" t="str">
        <f>IFERROR(IF(VLOOKUP(I1060,I$2:L1059,4,0)=0,"",VLOOKUP(I1060,I$2:L1059,4,0)),"")</f>
        <v/>
      </c>
      <c r="M1060" s="4" t="str">
        <f>IFERROR(IF(VLOOKUP(I1060,I$2:M1059,5,0)=0,"",VLOOKUP(I1060,I$2:M1059,5,0)),"")</f>
        <v/>
      </c>
      <c r="S1060"/>
      <c r="AG1060" s="3"/>
      <c r="AL1060" s="2" t="str">
        <f>IFERROR(IF(INDEX(AL$1:AL1059,MATCH(I1060,I$1:I1059,0),1)=0,"",INDEX(AL$1:AL1059,MATCH(I1060,I$1:I1059,0),1)),"")</f>
        <v/>
      </c>
      <c r="AM1060" s="2" t="str">
        <f>IFERROR(IF(INDEX(AM$1:AM1059,MATCH(I1060,I$1:I1059,0),1)=0,"",INDEX(AM$1:AM1059,MATCH(I1060,I$1:I1059,0),1)),"")</f>
        <v/>
      </c>
      <c r="AN1060" s="2" t="str">
        <f>IFERROR(IF(INDEX(AN$1:AN1059,MATCH(I1060,I$1:I1059,0),1)=0,"",INDEX(AN$1:AN1059,MATCH(I1060,I$1:I1059,0),1)),"")</f>
        <v/>
      </c>
      <c r="BB1060" s="4"/>
      <c r="BG1060" s="5"/>
      <c r="BI1060" s="4"/>
      <c r="BK1060" s="5"/>
      <c r="BL1060" s="5"/>
      <c r="BM1060" s="5" t="str">
        <f>IF(B1060="","",IF(BH1060="",1+(MAX(BM$2:BM1059)),""))</f>
        <v/>
      </c>
      <c r="BN1060" s="5" t="str">
        <f t="shared" si="179"/>
        <v/>
      </c>
      <c r="BO1060" s="5" t="str">
        <f t="shared" si="180"/>
        <v/>
      </c>
      <c r="BP1060" s="15" t="str">
        <f t="shared" si="181"/>
        <v/>
      </c>
      <c r="BQ1060" s="29"/>
      <c r="BS1060" s="5" t="str">
        <f t="shared" si="183"/>
        <v/>
      </c>
      <c r="BU1060" s="5"/>
      <c r="BV1060" s="5" t="str">
        <f t="shared" si="182"/>
        <v/>
      </c>
      <c r="BW1060" s="5" t="str">
        <f>IF(I1060="","",IFERROR(IF(VLOOKUP(I1060,I$2:I1059,1,0)=0,"",""),I1060))</f>
        <v/>
      </c>
      <c r="BX1060" s="25" t="str">
        <f>IF(BW1060="","",(IFERROR(VLOOKUP(MID(BW1060,1,1),$CO$2:CS$28,3,0),0)+IFERROR(VLOOKUP(MID(BW1060,2,1),CO$2:CS$28,4,0),0)+IFERROR(VLOOKUP(MID(BW1060,3,1),CO$2:CS$28,5,0),0)+(ROW(BW1060)/1000000000000)))</f>
        <v/>
      </c>
      <c r="BY1060" s="5"/>
      <c r="BZ1060" s="5">
        <v>1059</v>
      </c>
      <c r="CA1060" s="5" t="str">
        <f>IFERROR(VLOOKUP(BZ1060,BV$2:BW2136,2,0),"")</f>
        <v/>
      </c>
      <c r="CB1060" s="5"/>
      <c r="CD1060" s="5"/>
      <c r="CU1060" s="5" t="e">
        <f>IF(REPORTE!AH$2="si",IF(F1060=VALUE(REPORTE!C$11),IF(SUM(CU1061:CU$1993),CONCATENATE(INT(B1060),", "),INT(B1060)),""),IF(F1060=VALUE(REPORTE!C$10),IF(SUM(CU1061:CU$1993),CONCATENATE(INT(B1060),", "),INT(B1060)),""))</f>
        <v>#VALUE!</v>
      </c>
      <c r="CY1060" s="5"/>
      <c r="CZ1060" s="5"/>
      <c r="DA1060" s="5"/>
      <c r="DB1060" s="5"/>
    </row>
    <row r="1061" spans="1:106" x14ac:dyDescent="0.25">
      <c r="A1061" s="4"/>
      <c r="B1061" s="3"/>
      <c r="L1061" s="4" t="str">
        <f>IFERROR(IF(VLOOKUP(I1061,I$2:L1060,4,0)=0,"",VLOOKUP(I1061,I$2:L1060,4,0)),"")</f>
        <v/>
      </c>
      <c r="M1061" s="4" t="str">
        <f>IFERROR(IF(VLOOKUP(I1061,I$2:M1060,5,0)=0,"",VLOOKUP(I1061,I$2:M1060,5,0)),"")</f>
        <v/>
      </c>
      <c r="S1061"/>
      <c r="AG1061" s="3"/>
      <c r="AL1061" s="2" t="str">
        <f>IFERROR(IF(INDEX(AL$1:AL1060,MATCH(I1061,I$1:I1060,0),1)=0,"",INDEX(AL$1:AL1060,MATCH(I1061,I$1:I1060,0),1)),"")</f>
        <v/>
      </c>
      <c r="AM1061" s="2" t="str">
        <f>IFERROR(IF(INDEX(AM$1:AM1060,MATCH(I1061,I$1:I1060,0),1)=0,"",INDEX(AM$1:AM1060,MATCH(I1061,I$1:I1060,0),1)),"")</f>
        <v/>
      </c>
      <c r="AN1061" s="2" t="str">
        <f>IFERROR(IF(INDEX(AN$1:AN1060,MATCH(I1061,I$1:I1060,0),1)=0,"",INDEX(AN$1:AN1060,MATCH(I1061,I$1:I1060,0),1)),"")</f>
        <v/>
      </c>
      <c r="BB1061" s="4"/>
      <c r="BG1061" s="5"/>
      <c r="BI1061" s="4"/>
      <c r="BK1061" s="5"/>
      <c r="BL1061" s="5"/>
      <c r="BM1061" s="5" t="str">
        <f>IF(B1061="","",IF(BH1061="",1+(MAX(BM$2:BM1060)),""))</f>
        <v/>
      </c>
      <c r="BN1061" s="5" t="str">
        <f t="shared" si="179"/>
        <v/>
      </c>
      <c r="BO1061" s="5" t="str">
        <f t="shared" si="180"/>
        <v/>
      </c>
      <c r="BP1061" s="15" t="str">
        <f t="shared" si="181"/>
        <v/>
      </c>
      <c r="BQ1061" s="29"/>
      <c r="BS1061" s="5" t="str">
        <f t="shared" si="183"/>
        <v/>
      </c>
      <c r="BU1061" s="5"/>
      <c r="BV1061" s="5" t="str">
        <f t="shared" si="182"/>
        <v/>
      </c>
      <c r="BW1061" s="5" t="str">
        <f>IF(I1061="","",IFERROR(IF(VLOOKUP(I1061,I$2:I1060,1,0)=0,"",""),I1061))</f>
        <v/>
      </c>
      <c r="BX1061" s="25" t="str">
        <f>IF(BW1061="","",(IFERROR(VLOOKUP(MID(BW1061,1,1),$CO$2:CS$28,3,0),0)+IFERROR(VLOOKUP(MID(BW1061,2,1),CO$2:CS$28,4,0),0)+IFERROR(VLOOKUP(MID(BW1061,3,1),CO$2:CS$28,5,0),0)+(ROW(BW1061)/1000000000000)))</f>
        <v/>
      </c>
      <c r="BY1061" s="5"/>
      <c r="BZ1061" s="5">
        <v>1060</v>
      </c>
      <c r="CA1061" s="5" t="str">
        <f>IFERROR(VLOOKUP(BZ1061,BV$2:BW2137,2,0),"")</f>
        <v/>
      </c>
      <c r="CB1061" s="5"/>
      <c r="CD1061" s="5"/>
      <c r="CU1061" s="5" t="e">
        <f>IF(REPORTE!AH$2="si",IF(F1061=VALUE(REPORTE!C$11),IF(SUM(CU1062:CU$1993),CONCATENATE(INT(B1061),", "),INT(B1061)),""),IF(F1061=VALUE(REPORTE!C$10),IF(SUM(CU1062:CU$1993),CONCATENATE(INT(B1061),", "),INT(B1061)),""))</f>
        <v>#VALUE!</v>
      </c>
      <c r="CY1061" s="5"/>
      <c r="CZ1061" s="5"/>
      <c r="DA1061" s="5"/>
      <c r="DB1061" s="5"/>
    </row>
    <row r="1062" spans="1:106" x14ac:dyDescent="0.25">
      <c r="A1062" s="4"/>
      <c r="B1062" s="3"/>
      <c r="L1062" s="4" t="str">
        <f>IFERROR(IF(VLOOKUP(I1062,I$2:L1061,4,0)=0,"",VLOOKUP(I1062,I$2:L1061,4,0)),"")</f>
        <v/>
      </c>
      <c r="M1062" s="4" t="str">
        <f>IFERROR(IF(VLOOKUP(I1062,I$2:M1061,5,0)=0,"",VLOOKUP(I1062,I$2:M1061,5,0)),"")</f>
        <v/>
      </c>
      <c r="S1062"/>
      <c r="AG1062" s="3"/>
      <c r="AL1062" s="2" t="str">
        <f>IFERROR(IF(INDEX(AL$1:AL1061,MATCH(I1062,I$1:I1061,0),1)=0,"",INDEX(AL$1:AL1061,MATCH(I1062,I$1:I1061,0),1)),"")</f>
        <v/>
      </c>
      <c r="AM1062" s="2" t="str">
        <f>IFERROR(IF(INDEX(AM$1:AM1061,MATCH(I1062,I$1:I1061,0),1)=0,"",INDEX(AM$1:AM1061,MATCH(I1062,I$1:I1061,0),1)),"")</f>
        <v/>
      </c>
      <c r="AN1062" s="2" t="str">
        <f>IFERROR(IF(INDEX(AN$1:AN1061,MATCH(I1062,I$1:I1061,0),1)=0,"",INDEX(AN$1:AN1061,MATCH(I1062,I$1:I1061,0),1)),"")</f>
        <v/>
      </c>
      <c r="BB1062" s="4"/>
      <c r="BG1062" s="5"/>
      <c r="BI1062" s="4"/>
      <c r="BK1062" s="5"/>
      <c r="BL1062" s="5"/>
      <c r="BM1062" s="5" t="str">
        <f>IF(B1062="","",IF(BH1062="",1+(MAX(BM$2:BM1061)),""))</f>
        <v/>
      </c>
      <c r="BN1062" s="5" t="str">
        <f t="shared" si="179"/>
        <v/>
      </c>
      <c r="BO1062" s="5" t="str">
        <f t="shared" si="180"/>
        <v/>
      </c>
      <c r="BP1062" s="15" t="str">
        <f t="shared" si="181"/>
        <v/>
      </c>
      <c r="BQ1062" s="29"/>
      <c r="BS1062" s="5" t="str">
        <f t="shared" si="183"/>
        <v/>
      </c>
      <c r="BU1062" s="5"/>
      <c r="BV1062" s="5" t="str">
        <f t="shared" si="182"/>
        <v/>
      </c>
      <c r="BW1062" s="5" t="str">
        <f>IF(I1062="","",IFERROR(IF(VLOOKUP(I1062,I$2:I1061,1,0)=0,"",""),I1062))</f>
        <v/>
      </c>
      <c r="BX1062" s="25" t="str">
        <f>IF(BW1062="","",(IFERROR(VLOOKUP(MID(BW1062,1,1),$CO$2:CS$28,3,0),0)+IFERROR(VLOOKUP(MID(BW1062,2,1),CO$2:CS$28,4,0),0)+IFERROR(VLOOKUP(MID(BW1062,3,1),CO$2:CS$28,5,0),0)+(ROW(BW1062)/1000000000000)))</f>
        <v/>
      </c>
      <c r="BY1062" s="5"/>
      <c r="BZ1062" s="5">
        <v>1061</v>
      </c>
      <c r="CA1062" s="5" t="str">
        <f>IFERROR(VLOOKUP(BZ1062,BV$2:BW2138,2,0),"")</f>
        <v/>
      </c>
      <c r="CB1062" s="5"/>
      <c r="CD1062" s="5"/>
      <c r="CU1062" s="5" t="e">
        <f>IF(REPORTE!AH$2="si",IF(F1062=VALUE(REPORTE!C$11),IF(SUM(CU1063:CU$1993),CONCATENATE(INT(B1062),", "),INT(B1062)),""),IF(F1062=VALUE(REPORTE!C$10),IF(SUM(CU1063:CU$1993),CONCATENATE(INT(B1062),", "),INT(B1062)),""))</f>
        <v>#VALUE!</v>
      </c>
      <c r="CY1062" s="5"/>
      <c r="CZ1062" s="5"/>
      <c r="DA1062" s="5"/>
      <c r="DB1062" s="5"/>
    </row>
    <row r="1063" spans="1:106" x14ac:dyDescent="0.25">
      <c r="A1063" s="4"/>
      <c r="B1063" s="3"/>
      <c r="L1063" s="4" t="str">
        <f>IFERROR(IF(VLOOKUP(I1063,I$2:L1062,4,0)=0,"",VLOOKUP(I1063,I$2:L1062,4,0)),"")</f>
        <v/>
      </c>
      <c r="M1063" s="4" t="str">
        <f>IFERROR(IF(VLOOKUP(I1063,I$2:M1062,5,0)=0,"",VLOOKUP(I1063,I$2:M1062,5,0)),"")</f>
        <v/>
      </c>
      <c r="S1063"/>
      <c r="AG1063" s="3"/>
      <c r="AL1063" s="2" t="str">
        <f>IFERROR(IF(INDEX(AL$1:AL1062,MATCH(I1063,I$1:I1062,0),1)=0,"",INDEX(AL$1:AL1062,MATCH(I1063,I$1:I1062,0),1)),"")</f>
        <v/>
      </c>
      <c r="AM1063" s="2" t="str">
        <f>IFERROR(IF(INDEX(AM$1:AM1062,MATCH(I1063,I$1:I1062,0),1)=0,"",INDEX(AM$1:AM1062,MATCH(I1063,I$1:I1062,0),1)),"")</f>
        <v/>
      </c>
      <c r="AN1063" s="2" t="str">
        <f>IFERROR(IF(INDEX(AN$1:AN1062,MATCH(I1063,I$1:I1062,0),1)=0,"",INDEX(AN$1:AN1062,MATCH(I1063,I$1:I1062,0),1)),"")</f>
        <v/>
      </c>
      <c r="BB1063" s="4"/>
      <c r="BG1063" s="5"/>
      <c r="BI1063" s="4"/>
      <c r="BK1063" s="5"/>
      <c r="BL1063" s="5"/>
      <c r="BM1063" s="5" t="str">
        <f>IF(B1063="","",IF(BH1063="",1+(MAX(BM$2:BM1062)),""))</f>
        <v/>
      </c>
      <c r="BN1063" s="5" t="str">
        <f t="shared" si="179"/>
        <v/>
      </c>
      <c r="BO1063" s="5" t="str">
        <f t="shared" si="180"/>
        <v/>
      </c>
      <c r="BP1063" s="15" t="str">
        <f t="shared" si="181"/>
        <v/>
      </c>
      <c r="BQ1063" s="29"/>
      <c r="BS1063" s="5" t="str">
        <f t="shared" si="183"/>
        <v/>
      </c>
      <c r="BU1063" s="5"/>
      <c r="BV1063" s="5" t="str">
        <f t="shared" si="182"/>
        <v/>
      </c>
      <c r="BW1063" s="5" t="str">
        <f>IF(I1063="","",IFERROR(IF(VLOOKUP(I1063,I$2:I1062,1,0)=0,"",""),I1063))</f>
        <v/>
      </c>
      <c r="BX1063" s="25" t="str">
        <f>IF(BW1063="","",(IFERROR(VLOOKUP(MID(BW1063,1,1),$CO$2:CS$28,3,0),0)+IFERROR(VLOOKUP(MID(BW1063,2,1),CO$2:CS$28,4,0),0)+IFERROR(VLOOKUP(MID(BW1063,3,1),CO$2:CS$28,5,0),0)+(ROW(BW1063)/1000000000000)))</f>
        <v/>
      </c>
      <c r="BY1063" s="5"/>
      <c r="BZ1063" s="5">
        <v>1062</v>
      </c>
      <c r="CA1063" s="5" t="str">
        <f>IFERROR(VLOOKUP(BZ1063,BV$2:BW2139,2,0),"")</f>
        <v/>
      </c>
      <c r="CB1063" s="5"/>
      <c r="CD1063" s="5"/>
      <c r="CU1063" s="5" t="e">
        <f>IF(REPORTE!AH$2="si",IF(F1063=VALUE(REPORTE!C$11),IF(SUM(CU1064:CU$1993),CONCATENATE(INT(B1063),", "),INT(B1063)),""),IF(F1063=VALUE(REPORTE!C$10),IF(SUM(CU1064:CU$1993),CONCATENATE(INT(B1063),", "),INT(B1063)),""))</f>
        <v>#VALUE!</v>
      </c>
      <c r="CY1063" s="5"/>
      <c r="CZ1063" s="5"/>
      <c r="DA1063" s="5"/>
      <c r="DB1063" s="5"/>
    </row>
    <row r="1064" spans="1:106" x14ac:dyDescent="0.25">
      <c r="A1064" s="4"/>
      <c r="B1064" s="3"/>
      <c r="L1064" s="4" t="str">
        <f>IFERROR(IF(VLOOKUP(I1064,I$2:L1063,4,0)=0,"",VLOOKUP(I1064,I$2:L1063,4,0)),"")</f>
        <v/>
      </c>
      <c r="M1064" s="4" t="str">
        <f>IFERROR(IF(VLOOKUP(I1064,I$2:M1063,5,0)=0,"",VLOOKUP(I1064,I$2:M1063,5,0)),"")</f>
        <v/>
      </c>
      <c r="S1064"/>
      <c r="AG1064" s="3"/>
      <c r="AL1064" s="2" t="str">
        <f>IFERROR(IF(INDEX(AL$1:AL1063,MATCH(I1064,I$1:I1063,0),1)=0,"",INDEX(AL$1:AL1063,MATCH(I1064,I$1:I1063,0),1)),"")</f>
        <v/>
      </c>
      <c r="AM1064" s="2" t="str">
        <f>IFERROR(IF(INDEX(AM$1:AM1063,MATCH(I1064,I$1:I1063,0),1)=0,"",INDEX(AM$1:AM1063,MATCH(I1064,I$1:I1063,0),1)),"")</f>
        <v/>
      </c>
      <c r="AN1064" s="2" t="str">
        <f>IFERROR(IF(INDEX(AN$1:AN1063,MATCH(I1064,I$1:I1063,0),1)=0,"",INDEX(AN$1:AN1063,MATCH(I1064,I$1:I1063,0),1)),"")</f>
        <v/>
      </c>
      <c r="BB1064" s="4"/>
      <c r="BG1064" s="5"/>
      <c r="BI1064" s="4"/>
      <c r="BK1064" s="5"/>
      <c r="BL1064" s="5"/>
      <c r="BM1064" s="5" t="str">
        <f>IF(B1064="","",IF(BH1064="",1+(MAX(BM$2:BM1063)),""))</f>
        <v/>
      </c>
      <c r="BN1064" s="5" t="str">
        <f t="shared" si="179"/>
        <v/>
      </c>
      <c r="BO1064" s="5" t="str">
        <f t="shared" si="180"/>
        <v/>
      </c>
      <c r="BP1064" s="15" t="str">
        <f t="shared" si="181"/>
        <v/>
      </c>
      <c r="BQ1064" s="29"/>
      <c r="BS1064" s="5" t="str">
        <f t="shared" si="183"/>
        <v/>
      </c>
      <c r="BU1064" s="5"/>
      <c r="BV1064" s="5" t="str">
        <f t="shared" si="182"/>
        <v/>
      </c>
      <c r="BW1064" s="5" t="str">
        <f>IF(I1064="","",IFERROR(IF(VLOOKUP(I1064,I$2:I1063,1,0)=0,"",""),I1064))</f>
        <v/>
      </c>
      <c r="BX1064" s="25" t="str">
        <f>IF(BW1064="","",(IFERROR(VLOOKUP(MID(BW1064,1,1),$CO$2:CS$28,3,0),0)+IFERROR(VLOOKUP(MID(BW1064,2,1),CO$2:CS$28,4,0),0)+IFERROR(VLOOKUP(MID(BW1064,3,1),CO$2:CS$28,5,0),0)+(ROW(BW1064)/1000000000000)))</f>
        <v/>
      </c>
      <c r="BY1064" s="5"/>
      <c r="BZ1064" s="5">
        <v>1063</v>
      </c>
      <c r="CA1064" s="5" t="str">
        <f>IFERROR(VLOOKUP(BZ1064,BV$2:BW2140,2,0),"")</f>
        <v/>
      </c>
      <c r="CB1064" s="5"/>
      <c r="CD1064" s="5"/>
      <c r="CU1064" s="5" t="e">
        <f>IF(REPORTE!AH$2="si",IF(F1064=VALUE(REPORTE!C$11),IF(SUM(CU1065:CU$1993),CONCATENATE(INT(B1064),", "),INT(B1064)),""),IF(F1064=VALUE(REPORTE!C$10),IF(SUM(CU1065:CU$1993),CONCATENATE(INT(B1064),", "),INT(B1064)),""))</f>
        <v>#VALUE!</v>
      </c>
      <c r="CY1064" s="5"/>
      <c r="CZ1064" s="5"/>
      <c r="DA1064" s="5"/>
      <c r="DB1064" s="5"/>
    </row>
    <row r="1065" spans="1:106" x14ac:dyDescent="0.25">
      <c r="A1065" s="4"/>
      <c r="B1065" s="3"/>
      <c r="L1065" s="4" t="str">
        <f>IFERROR(IF(VLOOKUP(I1065,I$2:L1064,4,0)=0,"",VLOOKUP(I1065,I$2:L1064,4,0)),"")</f>
        <v/>
      </c>
      <c r="M1065" s="4" t="str">
        <f>IFERROR(IF(VLOOKUP(I1065,I$2:M1064,5,0)=0,"",VLOOKUP(I1065,I$2:M1064,5,0)),"")</f>
        <v/>
      </c>
      <c r="S1065"/>
      <c r="AG1065" s="3"/>
      <c r="AL1065" s="2" t="str">
        <f>IFERROR(IF(INDEX(AL$1:AL1064,MATCH(I1065,I$1:I1064,0),1)=0,"",INDEX(AL$1:AL1064,MATCH(I1065,I$1:I1064,0),1)),"")</f>
        <v/>
      </c>
      <c r="AM1065" s="2" t="str">
        <f>IFERROR(IF(INDEX(AM$1:AM1064,MATCH(I1065,I$1:I1064,0),1)=0,"",INDEX(AM$1:AM1064,MATCH(I1065,I$1:I1064,0),1)),"")</f>
        <v/>
      </c>
      <c r="AN1065" s="2" t="str">
        <f>IFERROR(IF(INDEX(AN$1:AN1064,MATCH(I1065,I$1:I1064,0),1)=0,"",INDEX(AN$1:AN1064,MATCH(I1065,I$1:I1064,0),1)),"")</f>
        <v/>
      </c>
      <c r="BB1065" s="4"/>
      <c r="BG1065" s="5"/>
      <c r="BI1065" s="4"/>
      <c r="BK1065" s="5"/>
      <c r="BL1065" s="5"/>
      <c r="BM1065" s="5" t="str">
        <f>IF(B1065="","",IF(BH1065="",1+(MAX(BM$2:BM1064)),""))</f>
        <v/>
      </c>
      <c r="BN1065" s="5" t="str">
        <f t="shared" si="179"/>
        <v/>
      </c>
      <c r="BO1065" s="5" t="str">
        <f t="shared" si="180"/>
        <v/>
      </c>
      <c r="BP1065" s="15" t="str">
        <f t="shared" si="181"/>
        <v/>
      </c>
      <c r="BQ1065" s="29"/>
      <c r="BS1065" s="5" t="str">
        <f t="shared" si="183"/>
        <v/>
      </c>
      <c r="BU1065" s="5"/>
      <c r="BV1065" s="5" t="str">
        <f t="shared" si="182"/>
        <v/>
      </c>
      <c r="BW1065" s="5" t="str">
        <f>IF(I1065="","",IFERROR(IF(VLOOKUP(I1065,I$2:I1064,1,0)=0,"",""),I1065))</f>
        <v/>
      </c>
      <c r="BX1065" s="25" t="str">
        <f>IF(BW1065="","",(IFERROR(VLOOKUP(MID(BW1065,1,1),$CO$2:CS$28,3,0),0)+IFERROR(VLOOKUP(MID(BW1065,2,1),CO$2:CS$28,4,0),0)+IFERROR(VLOOKUP(MID(BW1065,3,1),CO$2:CS$28,5,0),0)+(ROW(BW1065)/1000000000000)))</f>
        <v/>
      </c>
      <c r="BY1065" s="5"/>
      <c r="BZ1065" s="5">
        <v>1064</v>
      </c>
      <c r="CA1065" s="5" t="str">
        <f>IFERROR(VLOOKUP(BZ1065,BV$2:BW2141,2,0),"")</f>
        <v/>
      </c>
      <c r="CB1065" s="5"/>
      <c r="CD1065" s="5"/>
      <c r="CU1065" s="5" t="e">
        <f>IF(REPORTE!AH$2="si",IF(F1065=VALUE(REPORTE!C$11),IF(SUM(CU1066:CU$1993),CONCATENATE(INT(B1065),", "),INT(B1065)),""),IF(F1065=VALUE(REPORTE!C$10),IF(SUM(CU1066:CU$1993),CONCATENATE(INT(B1065),", "),INT(B1065)),""))</f>
        <v>#VALUE!</v>
      </c>
      <c r="CY1065" s="5"/>
      <c r="CZ1065" s="5"/>
      <c r="DA1065" s="5"/>
      <c r="DB1065" s="5"/>
    </row>
    <row r="1066" spans="1:106" x14ac:dyDescent="0.25">
      <c r="A1066" s="4"/>
      <c r="B1066" s="3"/>
      <c r="L1066" s="4" t="str">
        <f>IFERROR(IF(VLOOKUP(I1066,I$2:L1065,4,0)=0,"",VLOOKUP(I1066,I$2:L1065,4,0)),"")</f>
        <v/>
      </c>
      <c r="M1066" s="4" t="str">
        <f>IFERROR(IF(VLOOKUP(I1066,I$2:M1065,5,0)=0,"",VLOOKUP(I1066,I$2:M1065,5,0)),"")</f>
        <v/>
      </c>
      <c r="S1066"/>
      <c r="AG1066" s="3"/>
      <c r="AL1066" s="2" t="str">
        <f>IFERROR(IF(INDEX(AL$1:AL1065,MATCH(I1066,I$1:I1065,0),1)=0,"",INDEX(AL$1:AL1065,MATCH(I1066,I$1:I1065,0),1)),"")</f>
        <v/>
      </c>
      <c r="AM1066" s="2" t="str">
        <f>IFERROR(IF(INDEX(AM$1:AM1065,MATCH(I1066,I$1:I1065,0),1)=0,"",INDEX(AM$1:AM1065,MATCH(I1066,I$1:I1065,0),1)),"")</f>
        <v/>
      </c>
      <c r="AN1066" s="2" t="str">
        <f>IFERROR(IF(INDEX(AN$1:AN1065,MATCH(I1066,I$1:I1065,0),1)=0,"",INDEX(AN$1:AN1065,MATCH(I1066,I$1:I1065,0),1)),"")</f>
        <v/>
      </c>
      <c r="BB1066" s="4"/>
      <c r="BG1066" s="5"/>
      <c r="BI1066" s="4"/>
      <c r="BK1066" s="5"/>
      <c r="BL1066" s="5"/>
      <c r="BM1066" s="5" t="str">
        <f>IF(B1066="","",IF(BH1066="",1+(MAX(BM$2:BM1065)),""))</f>
        <v/>
      </c>
      <c r="BN1066" s="5" t="str">
        <f t="shared" si="179"/>
        <v/>
      </c>
      <c r="BO1066" s="5" t="str">
        <f t="shared" si="180"/>
        <v/>
      </c>
      <c r="BP1066" s="15" t="str">
        <f t="shared" si="181"/>
        <v/>
      </c>
      <c r="BQ1066" s="29"/>
      <c r="BS1066" s="5" t="str">
        <f t="shared" si="183"/>
        <v/>
      </c>
      <c r="BU1066" s="5"/>
      <c r="BV1066" s="5" t="str">
        <f t="shared" si="182"/>
        <v/>
      </c>
      <c r="BW1066" s="5" t="str">
        <f>IF(I1066="","",IFERROR(IF(VLOOKUP(I1066,I$2:I1065,1,0)=0,"",""),I1066))</f>
        <v/>
      </c>
      <c r="BX1066" s="25" t="str">
        <f>IF(BW1066="","",(IFERROR(VLOOKUP(MID(BW1066,1,1),$CO$2:CS$28,3,0),0)+IFERROR(VLOOKUP(MID(BW1066,2,1),CO$2:CS$28,4,0),0)+IFERROR(VLOOKUP(MID(BW1066,3,1),CO$2:CS$28,5,0),0)+(ROW(BW1066)/1000000000000)))</f>
        <v/>
      </c>
      <c r="BY1066" s="5"/>
      <c r="BZ1066" s="5">
        <v>1065</v>
      </c>
      <c r="CA1066" s="5" t="str">
        <f>IFERROR(VLOOKUP(BZ1066,BV$2:BW2142,2,0),"")</f>
        <v/>
      </c>
      <c r="CB1066" s="5"/>
      <c r="CD1066" s="5"/>
      <c r="CU1066" s="5" t="e">
        <f>IF(REPORTE!AH$2="si",IF(F1066=VALUE(REPORTE!C$11),IF(SUM(CU1067:CU$1993),CONCATENATE(INT(B1066),", "),INT(B1066)),""),IF(F1066=VALUE(REPORTE!C$10),IF(SUM(CU1067:CU$1993),CONCATENATE(INT(B1066),", "),INT(B1066)),""))</f>
        <v>#VALUE!</v>
      </c>
      <c r="CY1066" s="5"/>
      <c r="CZ1066" s="5"/>
      <c r="DA1066" s="5"/>
      <c r="DB1066" s="5"/>
    </row>
    <row r="1067" spans="1:106" x14ac:dyDescent="0.25">
      <c r="A1067" s="4"/>
      <c r="B1067" s="3"/>
      <c r="L1067" s="4" t="str">
        <f>IFERROR(IF(VLOOKUP(I1067,I$2:L1066,4,0)=0,"",VLOOKUP(I1067,I$2:L1066,4,0)),"")</f>
        <v/>
      </c>
      <c r="M1067" s="4" t="str">
        <f>IFERROR(IF(VLOOKUP(I1067,I$2:M1066,5,0)=0,"",VLOOKUP(I1067,I$2:M1066,5,0)),"")</f>
        <v/>
      </c>
      <c r="S1067"/>
      <c r="AG1067" s="3"/>
      <c r="AL1067" s="2" t="str">
        <f>IFERROR(IF(INDEX(AL$1:AL1066,MATCH(I1067,I$1:I1066,0),1)=0,"",INDEX(AL$1:AL1066,MATCH(I1067,I$1:I1066,0),1)),"")</f>
        <v/>
      </c>
      <c r="AM1067" s="2" t="str">
        <f>IFERROR(IF(INDEX(AM$1:AM1066,MATCH(I1067,I$1:I1066,0),1)=0,"",INDEX(AM$1:AM1066,MATCH(I1067,I$1:I1066,0),1)),"")</f>
        <v/>
      </c>
      <c r="AN1067" s="2" t="str">
        <f>IFERROR(IF(INDEX(AN$1:AN1066,MATCH(I1067,I$1:I1066,0),1)=0,"",INDEX(AN$1:AN1066,MATCH(I1067,I$1:I1066,0),1)),"")</f>
        <v/>
      </c>
      <c r="BB1067" s="4"/>
      <c r="BG1067" s="5"/>
      <c r="BI1067" s="4"/>
      <c r="BK1067" s="5"/>
      <c r="BL1067" s="5"/>
      <c r="BM1067" s="5" t="str">
        <f>IF(B1067="","",IF(BH1067="",1+(MAX(BM$2:BM1066)),""))</f>
        <v/>
      </c>
      <c r="BN1067" s="5" t="str">
        <f t="shared" si="179"/>
        <v/>
      </c>
      <c r="BO1067" s="5" t="str">
        <f t="shared" si="180"/>
        <v/>
      </c>
      <c r="BP1067" s="15" t="str">
        <f t="shared" si="181"/>
        <v/>
      </c>
      <c r="BQ1067" s="29"/>
      <c r="BS1067" s="5" t="str">
        <f t="shared" si="183"/>
        <v/>
      </c>
      <c r="BU1067" s="5"/>
      <c r="BV1067" s="5" t="str">
        <f t="shared" si="182"/>
        <v/>
      </c>
      <c r="BW1067" s="5" t="str">
        <f>IF(I1067="","",IFERROR(IF(VLOOKUP(I1067,I$2:I1066,1,0)=0,"",""),I1067))</f>
        <v/>
      </c>
      <c r="BX1067" s="25" t="str">
        <f>IF(BW1067="","",(IFERROR(VLOOKUP(MID(BW1067,1,1),$CO$2:CS$28,3,0),0)+IFERROR(VLOOKUP(MID(BW1067,2,1),CO$2:CS$28,4,0),0)+IFERROR(VLOOKUP(MID(BW1067,3,1),CO$2:CS$28,5,0),0)+(ROW(BW1067)/1000000000000)))</f>
        <v/>
      </c>
      <c r="BY1067" s="5"/>
      <c r="BZ1067" s="5">
        <v>1066</v>
      </c>
      <c r="CA1067" s="5" t="str">
        <f>IFERROR(VLOOKUP(BZ1067,BV$2:BW2143,2,0),"")</f>
        <v/>
      </c>
      <c r="CB1067" s="5"/>
      <c r="CD1067" s="5"/>
      <c r="CU1067" s="5" t="e">
        <f>IF(REPORTE!AH$2="si",IF(F1067=VALUE(REPORTE!C$11),IF(SUM(CU1068:CU$1993),CONCATENATE(INT(B1067),", "),INT(B1067)),""),IF(F1067=VALUE(REPORTE!C$10),IF(SUM(CU1068:CU$1993),CONCATENATE(INT(B1067),", "),INT(B1067)),""))</f>
        <v>#VALUE!</v>
      </c>
      <c r="CY1067" s="5"/>
      <c r="CZ1067" s="5"/>
      <c r="DA1067" s="5"/>
      <c r="DB1067" s="5"/>
    </row>
    <row r="1068" spans="1:106" x14ac:dyDescent="0.25">
      <c r="A1068" s="4"/>
      <c r="B1068" s="3"/>
      <c r="L1068" s="4" t="str">
        <f>IFERROR(IF(VLOOKUP(I1068,I$2:L1067,4,0)=0,"",VLOOKUP(I1068,I$2:L1067,4,0)),"")</f>
        <v/>
      </c>
      <c r="M1068" s="4" t="str">
        <f>IFERROR(IF(VLOOKUP(I1068,I$2:M1067,5,0)=0,"",VLOOKUP(I1068,I$2:M1067,5,0)),"")</f>
        <v/>
      </c>
      <c r="S1068"/>
      <c r="AG1068" s="3"/>
      <c r="AL1068" s="2" t="str">
        <f>IFERROR(IF(INDEX(AL$1:AL1067,MATCH(I1068,I$1:I1067,0),1)=0,"",INDEX(AL$1:AL1067,MATCH(I1068,I$1:I1067,0),1)),"")</f>
        <v/>
      </c>
      <c r="AM1068" s="2" t="str">
        <f>IFERROR(IF(INDEX(AM$1:AM1067,MATCH(I1068,I$1:I1067,0),1)=0,"",INDEX(AM$1:AM1067,MATCH(I1068,I$1:I1067,0),1)),"")</f>
        <v/>
      </c>
      <c r="AN1068" s="2" t="str">
        <f>IFERROR(IF(INDEX(AN$1:AN1067,MATCH(I1068,I$1:I1067,0),1)=0,"",INDEX(AN$1:AN1067,MATCH(I1068,I$1:I1067,0),1)),"")</f>
        <v/>
      </c>
      <c r="BB1068" s="4"/>
      <c r="BG1068" s="5"/>
      <c r="BI1068" s="4"/>
      <c r="BK1068" s="5"/>
      <c r="BL1068" s="5"/>
      <c r="BM1068" s="5" t="str">
        <f>IF(B1068="","",IF(BH1068="",1+(MAX(BM$2:BM1067)),""))</f>
        <v/>
      </c>
      <c r="BN1068" s="5" t="str">
        <f t="shared" si="179"/>
        <v/>
      </c>
      <c r="BO1068" s="5" t="str">
        <f t="shared" si="180"/>
        <v/>
      </c>
      <c r="BP1068" s="15" t="str">
        <f t="shared" si="181"/>
        <v/>
      </c>
      <c r="BQ1068" s="29"/>
      <c r="BS1068" s="5" t="str">
        <f t="shared" si="183"/>
        <v/>
      </c>
      <c r="BU1068" s="5"/>
      <c r="BV1068" s="5" t="str">
        <f t="shared" si="182"/>
        <v/>
      </c>
      <c r="BW1068" s="5" t="str">
        <f>IF(I1068="","",IFERROR(IF(VLOOKUP(I1068,I$2:I1067,1,0)=0,"",""),I1068))</f>
        <v/>
      </c>
      <c r="BX1068" s="25" t="str">
        <f>IF(BW1068="","",(IFERROR(VLOOKUP(MID(BW1068,1,1),$CO$2:CS$28,3,0),0)+IFERROR(VLOOKUP(MID(BW1068,2,1),CO$2:CS$28,4,0),0)+IFERROR(VLOOKUP(MID(BW1068,3,1),CO$2:CS$28,5,0),0)+(ROW(BW1068)/1000000000000)))</f>
        <v/>
      </c>
      <c r="BY1068" s="5"/>
      <c r="BZ1068" s="5">
        <v>1067</v>
      </c>
      <c r="CA1068" s="5" t="str">
        <f>IFERROR(VLOOKUP(BZ1068,BV$2:BW2144,2,0),"")</f>
        <v/>
      </c>
      <c r="CB1068" s="5"/>
      <c r="CD1068" s="5"/>
      <c r="CU1068" s="5" t="e">
        <f>IF(REPORTE!AH$2="si",IF(F1068=VALUE(REPORTE!C$11),IF(SUM(CU1069:CU$1993),CONCATENATE(INT(B1068),", "),INT(B1068)),""),IF(F1068=VALUE(REPORTE!C$10),IF(SUM(CU1069:CU$1993),CONCATENATE(INT(B1068),", "),INT(B1068)),""))</f>
        <v>#VALUE!</v>
      </c>
      <c r="CY1068" s="5"/>
      <c r="CZ1068" s="5"/>
      <c r="DA1068" s="5"/>
      <c r="DB1068" s="5"/>
    </row>
    <row r="1069" spans="1:106" x14ac:dyDescent="0.25">
      <c r="A1069" s="4"/>
      <c r="B1069" s="3"/>
      <c r="L1069" s="4" t="str">
        <f>IFERROR(IF(VLOOKUP(I1069,I$2:L1068,4,0)=0,"",VLOOKUP(I1069,I$2:L1068,4,0)),"")</f>
        <v/>
      </c>
      <c r="M1069" s="4" t="str">
        <f>IFERROR(IF(VLOOKUP(I1069,I$2:M1068,5,0)=0,"",VLOOKUP(I1069,I$2:M1068,5,0)),"")</f>
        <v/>
      </c>
      <c r="S1069"/>
      <c r="AG1069" s="3"/>
      <c r="AL1069" s="2" t="str">
        <f>IFERROR(IF(INDEX(AL$1:AL1068,MATCH(I1069,I$1:I1068,0),1)=0,"",INDEX(AL$1:AL1068,MATCH(I1069,I$1:I1068,0),1)),"")</f>
        <v/>
      </c>
      <c r="AM1069" s="2" t="str">
        <f>IFERROR(IF(INDEX(AM$1:AM1068,MATCH(I1069,I$1:I1068,0),1)=0,"",INDEX(AM$1:AM1068,MATCH(I1069,I$1:I1068,0),1)),"")</f>
        <v/>
      </c>
      <c r="AN1069" s="2" t="str">
        <f>IFERROR(IF(INDEX(AN$1:AN1068,MATCH(I1069,I$1:I1068,0),1)=0,"",INDEX(AN$1:AN1068,MATCH(I1069,I$1:I1068,0),1)),"")</f>
        <v/>
      </c>
      <c r="BB1069" s="4"/>
      <c r="BG1069" s="5"/>
      <c r="BI1069" s="4"/>
      <c r="BK1069" s="5"/>
      <c r="BL1069" s="5"/>
      <c r="BM1069" s="5" t="str">
        <f>IF(B1069="","",IF(BH1069="",1+(MAX(BM$2:BM1068)),""))</f>
        <v/>
      </c>
      <c r="BN1069" s="5" t="str">
        <f t="shared" si="179"/>
        <v/>
      </c>
      <c r="BO1069" s="5" t="str">
        <f t="shared" si="180"/>
        <v/>
      </c>
      <c r="BP1069" s="15" t="str">
        <f t="shared" si="181"/>
        <v/>
      </c>
      <c r="BQ1069" s="29"/>
      <c r="BU1069" s="5"/>
      <c r="BV1069" s="5" t="str">
        <f t="shared" si="182"/>
        <v/>
      </c>
      <c r="BW1069" s="5" t="str">
        <f>IF(I1069="","",IFERROR(IF(VLOOKUP(I1069,I$2:I1068,1,0)=0,"",""),I1069))</f>
        <v/>
      </c>
      <c r="BX1069" s="25" t="str">
        <f>IF(BW1069="","",(IFERROR(VLOOKUP(MID(BW1069,1,1),$CO$2:CS$28,3,0),0)+IFERROR(VLOOKUP(MID(BW1069,2,1),CO$2:CS$28,4,0),0)+IFERROR(VLOOKUP(MID(BW1069,3,1),CO$2:CS$28,5,0),0)+(ROW(BW1069)/1000000000000)))</f>
        <v/>
      </c>
      <c r="BY1069" s="5"/>
      <c r="BZ1069" s="5">
        <v>1068</v>
      </c>
      <c r="CA1069" s="5" t="str">
        <f>IFERROR(VLOOKUP(BZ1069,BV$2:BW2145,2,0),"")</f>
        <v/>
      </c>
      <c r="CB1069" s="5"/>
      <c r="CD1069" s="5"/>
      <c r="CU1069" s="5" t="e">
        <f>IF(REPORTE!AH$2="si",IF(F1069=VALUE(REPORTE!C$11),IF(SUM(CU1070:CU$1993),CONCATENATE(INT(B1069),", "),INT(B1069)),""),IF(F1069=VALUE(REPORTE!C$10),IF(SUM(CU1070:CU$1993),CONCATENATE(INT(B1069),", "),INT(B1069)),""))</f>
        <v>#VALUE!</v>
      </c>
      <c r="CY1069" s="5"/>
      <c r="CZ1069" s="5"/>
      <c r="DA1069" s="5"/>
      <c r="DB1069" s="5"/>
    </row>
    <row r="1070" spans="1:106" x14ac:dyDescent="0.25">
      <c r="A1070" s="4"/>
      <c r="B1070" s="3"/>
      <c r="L1070" s="4" t="str">
        <f>IFERROR(IF(VLOOKUP(I1070,I$2:L1069,4,0)=0,"",VLOOKUP(I1070,I$2:L1069,4,0)),"")</f>
        <v/>
      </c>
      <c r="M1070" s="4" t="str">
        <f>IFERROR(IF(VLOOKUP(I1070,I$2:M1069,5,0)=0,"",VLOOKUP(I1070,I$2:M1069,5,0)),"")</f>
        <v/>
      </c>
      <c r="S1070"/>
      <c r="AG1070" s="3"/>
      <c r="AL1070" s="2" t="str">
        <f>IFERROR(IF(INDEX(AL$1:AL1069,MATCH(I1070,I$1:I1069,0),1)=0,"",INDEX(AL$1:AL1069,MATCH(I1070,I$1:I1069,0),1)),"")</f>
        <v/>
      </c>
      <c r="AM1070" s="2" t="str">
        <f>IFERROR(IF(INDEX(AM$1:AM1069,MATCH(I1070,I$1:I1069,0),1)=0,"",INDEX(AM$1:AM1069,MATCH(I1070,I$1:I1069,0),1)),"")</f>
        <v/>
      </c>
      <c r="AN1070" s="2" t="str">
        <f>IFERROR(IF(INDEX(AN$1:AN1069,MATCH(I1070,I$1:I1069,0),1)=0,"",INDEX(AN$1:AN1069,MATCH(I1070,I$1:I1069,0),1)),"")</f>
        <v/>
      </c>
      <c r="BB1070" s="4"/>
      <c r="BG1070" s="5"/>
      <c r="BI1070" s="4"/>
      <c r="BK1070" s="5"/>
      <c r="BL1070" s="5"/>
      <c r="BM1070" s="5" t="str">
        <f>IF(B1070="","",IF(BH1070="",1+(MAX(BM$2:BM1069)),""))</f>
        <v/>
      </c>
      <c r="BN1070" s="5" t="str">
        <f t="shared" si="179"/>
        <v/>
      </c>
      <c r="BO1070" s="5" t="str">
        <f t="shared" si="180"/>
        <v/>
      </c>
      <c r="BP1070" s="15" t="str">
        <f t="shared" si="181"/>
        <v/>
      </c>
      <c r="BQ1070" s="29"/>
      <c r="BU1070" s="5"/>
      <c r="BV1070" s="5" t="str">
        <f t="shared" si="182"/>
        <v/>
      </c>
      <c r="BW1070" s="5" t="str">
        <f>IF(I1070="","",IFERROR(IF(VLOOKUP(I1070,I$2:I1069,1,0)=0,"",""),I1070))</f>
        <v/>
      </c>
      <c r="BX1070" s="25" t="str">
        <f>IF(BW1070="","",(IFERROR(VLOOKUP(MID(BW1070,1,1),$CO$2:CS$28,3,0),0)+IFERROR(VLOOKUP(MID(BW1070,2,1),CO$2:CS$28,4,0),0)+IFERROR(VLOOKUP(MID(BW1070,3,1),CO$2:CS$28,5,0),0)+(ROW(BW1070)/1000000000000)))</f>
        <v/>
      </c>
      <c r="BY1070" s="5"/>
      <c r="BZ1070" s="5">
        <v>1069</v>
      </c>
      <c r="CA1070" s="5" t="str">
        <f>IFERROR(VLOOKUP(BZ1070,BV$2:BW2146,2,0),"")</f>
        <v/>
      </c>
      <c r="CB1070" s="5"/>
      <c r="CD1070" s="5"/>
      <c r="CU1070" s="5" t="e">
        <f>IF(REPORTE!AH$2="si",IF(F1070=VALUE(REPORTE!C$11),IF(SUM(CU1071:CU$1993),CONCATENATE(INT(B1070),", "),INT(B1070)),""),IF(F1070=VALUE(REPORTE!C$10),IF(SUM(CU1071:CU$1993),CONCATENATE(INT(B1070),", "),INT(B1070)),""))</f>
        <v>#VALUE!</v>
      </c>
      <c r="CY1070" s="5"/>
      <c r="CZ1070" s="5"/>
      <c r="DA1070" s="5"/>
      <c r="DB1070" s="5"/>
    </row>
    <row r="1071" spans="1:106" x14ac:dyDescent="0.25">
      <c r="A1071" s="4"/>
      <c r="B1071" s="3"/>
      <c r="L1071" s="4" t="str">
        <f>IFERROR(IF(VLOOKUP(I1071,I$2:L1070,4,0)=0,"",VLOOKUP(I1071,I$2:L1070,4,0)),"")</f>
        <v/>
      </c>
      <c r="M1071" s="4" t="str">
        <f>IFERROR(IF(VLOOKUP(I1071,I$2:M1070,5,0)=0,"",VLOOKUP(I1071,I$2:M1070,5,0)),"")</f>
        <v/>
      </c>
      <c r="S1071"/>
      <c r="AG1071" s="3"/>
      <c r="AL1071" s="2" t="str">
        <f>IFERROR(IF(INDEX(AL$1:AL1070,MATCH(I1071,I$1:I1070,0),1)=0,"",INDEX(AL$1:AL1070,MATCH(I1071,I$1:I1070,0),1)),"")</f>
        <v/>
      </c>
      <c r="AM1071" s="2" t="str">
        <f>IFERROR(IF(INDEX(AM$1:AM1070,MATCH(I1071,I$1:I1070,0),1)=0,"",INDEX(AM$1:AM1070,MATCH(I1071,I$1:I1070,0),1)),"")</f>
        <v/>
      </c>
      <c r="AN1071" s="2" t="str">
        <f>IFERROR(IF(INDEX(AN$1:AN1070,MATCH(I1071,I$1:I1070,0),1)=0,"",INDEX(AN$1:AN1070,MATCH(I1071,I$1:I1070,0),1)),"")</f>
        <v/>
      </c>
      <c r="BB1071" s="4"/>
      <c r="BG1071" s="5"/>
      <c r="BI1071" s="4"/>
      <c r="BK1071" s="5"/>
      <c r="BL1071" s="5"/>
      <c r="BM1071" s="5" t="str">
        <f>IF(B1071="","",IF(BH1071="",1+(MAX(BM$2:BM1070)),""))</f>
        <v/>
      </c>
      <c r="BN1071" s="5" t="str">
        <f t="shared" si="179"/>
        <v/>
      </c>
      <c r="BO1071" s="5" t="str">
        <f t="shared" si="180"/>
        <v/>
      </c>
      <c r="BP1071" s="15" t="str">
        <f t="shared" si="181"/>
        <v/>
      </c>
      <c r="BQ1071" s="29"/>
      <c r="BU1071" s="5"/>
      <c r="BV1071" s="5" t="str">
        <f t="shared" si="182"/>
        <v/>
      </c>
      <c r="BW1071" s="5" t="str">
        <f>IF(I1071="","",IFERROR(IF(VLOOKUP(I1071,I$2:I1070,1,0)=0,"",""),I1071))</f>
        <v/>
      </c>
      <c r="BX1071" s="25" t="str">
        <f>IF(BW1071="","",(IFERROR(VLOOKUP(MID(BW1071,1,1),$CO$2:CS$28,3,0),0)+IFERROR(VLOOKUP(MID(BW1071,2,1),CO$2:CS$28,4,0),0)+IFERROR(VLOOKUP(MID(BW1071,3,1),CO$2:CS$28,5,0),0)+(ROW(BW1071)/1000000000000)))</f>
        <v/>
      </c>
      <c r="BY1071" s="5"/>
      <c r="BZ1071" s="5">
        <v>1070</v>
      </c>
      <c r="CA1071" s="5" t="str">
        <f>IFERROR(VLOOKUP(BZ1071,BV$2:BW2147,2,0),"")</f>
        <v/>
      </c>
      <c r="CB1071" s="5"/>
      <c r="CD1071" s="5"/>
      <c r="CU1071" s="5" t="e">
        <f>IF(REPORTE!AH$2="si",IF(F1071=VALUE(REPORTE!C$11),IF(SUM(CU1072:CU$1993),CONCATENATE(INT(B1071),", "),INT(B1071)),""),IF(F1071=VALUE(REPORTE!C$10),IF(SUM(CU1072:CU$1993),CONCATENATE(INT(B1071),", "),INT(B1071)),""))</f>
        <v>#VALUE!</v>
      </c>
      <c r="CY1071" s="5"/>
      <c r="CZ1071" s="5"/>
      <c r="DA1071" s="5"/>
      <c r="DB1071" s="5"/>
    </row>
    <row r="1072" spans="1:106" x14ac:dyDescent="0.25">
      <c r="A1072" s="4"/>
      <c r="B1072" s="3"/>
      <c r="L1072" s="4" t="str">
        <f>IFERROR(IF(VLOOKUP(I1072,I$2:L1071,4,0)=0,"",VLOOKUP(I1072,I$2:L1071,4,0)),"")</f>
        <v/>
      </c>
      <c r="M1072" s="4" t="str">
        <f>IFERROR(IF(VLOOKUP(I1072,I$2:M1071,5,0)=0,"",VLOOKUP(I1072,I$2:M1071,5,0)),"")</f>
        <v/>
      </c>
      <c r="S1072"/>
      <c r="AG1072" s="3"/>
      <c r="AL1072" s="2" t="str">
        <f>IFERROR(IF(INDEX(AL$1:AL1071,MATCH(I1072,I$1:I1071,0),1)=0,"",INDEX(AL$1:AL1071,MATCH(I1072,I$1:I1071,0),1)),"")</f>
        <v/>
      </c>
      <c r="AM1072" s="2" t="str">
        <f>IFERROR(IF(INDEX(AM$1:AM1071,MATCH(I1072,I$1:I1071,0),1)=0,"",INDEX(AM$1:AM1071,MATCH(I1072,I$1:I1071,0),1)),"")</f>
        <v/>
      </c>
      <c r="AN1072" s="2" t="str">
        <f>IFERROR(IF(INDEX(AN$1:AN1071,MATCH(I1072,I$1:I1071,0),1)=0,"",INDEX(AN$1:AN1071,MATCH(I1072,I$1:I1071,0),1)),"")</f>
        <v/>
      </c>
      <c r="BB1072" s="4"/>
      <c r="BG1072" s="5"/>
      <c r="BI1072" s="4"/>
      <c r="BK1072" s="5"/>
      <c r="BL1072" s="5"/>
      <c r="BM1072" s="5" t="str">
        <f>IF(B1072="","",IF(BH1072="",1+(MAX(BM$2:BM1071)),""))</f>
        <v/>
      </c>
      <c r="BN1072" s="5" t="str">
        <f t="shared" si="179"/>
        <v/>
      </c>
      <c r="BO1072" s="5" t="str">
        <f t="shared" si="180"/>
        <v/>
      </c>
      <c r="BP1072" s="15" t="str">
        <f t="shared" si="181"/>
        <v/>
      </c>
      <c r="BQ1072" s="29"/>
      <c r="BU1072" s="5"/>
      <c r="BV1072" s="5" t="str">
        <f t="shared" si="182"/>
        <v/>
      </c>
      <c r="BW1072" s="5" t="str">
        <f>IF(I1072="","",IFERROR(IF(VLOOKUP(I1072,I$2:I1071,1,0)=0,"",""),I1072))</f>
        <v/>
      </c>
      <c r="BX1072" s="25" t="str">
        <f>IF(BW1072="","",(IFERROR(VLOOKUP(MID(BW1072,1,1),$CO$2:CS$28,3,0),0)+IFERROR(VLOOKUP(MID(BW1072,2,1),CO$2:CS$28,4,0),0)+IFERROR(VLOOKUP(MID(BW1072,3,1),CO$2:CS$28,5,0),0)+(ROW(BW1072)/1000000000000)))</f>
        <v/>
      </c>
      <c r="BY1072" s="5"/>
      <c r="BZ1072" s="5">
        <v>1071</v>
      </c>
      <c r="CA1072" s="5" t="str">
        <f>IFERROR(VLOOKUP(BZ1072,BV$2:BW2148,2,0),"")</f>
        <v/>
      </c>
      <c r="CB1072" s="5"/>
      <c r="CD1072" s="5"/>
      <c r="CU1072" s="5" t="e">
        <f>IF(REPORTE!AH$2="si",IF(F1072=VALUE(REPORTE!C$11),IF(SUM(CU1073:CU$1993),CONCATENATE(INT(B1072),", "),INT(B1072)),""),IF(F1072=VALUE(REPORTE!C$10),IF(SUM(CU1073:CU$1993),CONCATENATE(INT(B1072),", "),INT(B1072)),""))</f>
        <v>#VALUE!</v>
      </c>
      <c r="CY1072" s="5"/>
      <c r="CZ1072" s="5"/>
      <c r="DA1072" s="5"/>
      <c r="DB1072" s="5"/>
    </row>
    <row r="1073" spans="1:106" x14ac:dyDescent="0.25">
      <c r="A1073" s="4"/>
      <c r="B1073" s="3"/>
      <c r="L1073" s="4" t="str">
        <f>IFERROR(IF(VLOOKUP(I1073,I$2:L1072,4,0)=0,"",VLOOKUP(I1073,I$2:L1072,4,0)),"")</f>
        <v/>
      </c>
      <c r="M1073" s="4" t="str">
        <f>IFERROR(IF(VLOOKUP(I1073,I$2:M1072,5,0)=0,"",VLOOKUP(I1073,I$2:M1072,5,0)),"")</f>
        <v/>
      </c>
      <c r="S1073"/>
      <c r="AG1073" s="3"/>
      <c r="AL1073" s="2" t="str">
        <f>IFERROR(IF(INDEX(AL$1:AL1072,MATCH(I1073,I$1:I1072,0),1)=0,"",INDEX(AL$1:AL1072,MATCH(I1073,I$1:I1072,0),1)),"")</f>
        <v/>
      </c>
      <c r="AM1073" s="2" t="str">
        <f>IFERROR(IF(INDEX(AM$1:AM1072,MATCH(I1073,I$1:I1072,0),1)=0,"",INDEX(AM$1:AM1072,MATCH(I1073,I$1:I1072,0),1)),"")</f>
        <v/>
      </c>
      <c r="AN1073" s="2" t="str">
        <f>IFERROR(IF(INDEX(AN$1:AN1072,MATCH(I1073,I$1:I1072,0),1)=0,"",INDEX(AN$1:AN1072,MATCH(I1073,I$1:I1072,0),1)),"")</f>
        <v/>
      </c>
      <c r="BB1073" s="4"/>
      <c r="BG1073" s="5"/>
      <c r="BI1073" s="4"/>
      <c r="BK1073" s="5"/>
      <c r="BL1073" s="5"/>
      <c r="BM1073" s="5" t="str">
        <f>IF(B1073="","",IF(BH1073="",1+(MAX(BM$2:BM1072)),""))</f>
        <v/>
      </c>
      <c r="BN1073" s="5" t="str">
        <f t="shared" si="179"/>
        <v/>
      </c>
      <c r="BO1073" s="5" t="str">
        <f t="shared" si="180"/>
        <v/>
      </c>
      <c r="BP1073" s="15" t="str">
        <f t="shared" si="181"/>
        <v/>
      </c>
      <c r="BQ1073" s="29"/>
      <c r="BU1073" s="5"/>
      <c r="BV1073" s="5" t="str">
        <f t="shared" si="182"/>
        <v/>
      </c>
      <c r="BW1073" s="5" t="str">
        <f>IF(I1073="","",IFERROR(IF(VLOOKUP(I1073,I$2:I1072,1,0)=0,"",""),I1073))</f>
        <v/>
      </c>
      <c r="BX1073" s="25" t="str">
        <f>IF(BW1073="","",(IFERROR(VLOOKUP(MID(BW1073,1,1),$CO$2:CS$28,3,0),0)+IFERROR(VLOOKUP(MID(BW1073,2,1),CO$2:CS$28,4,0),0)+IFERROR(VLOOKUP(MID(BW1073,3,1),CO$2:CS$28,5,0),0)+(ROW(BW1073)/1000000000000)))</f>
        <v/>
      </c>
      <c r="BY1073" s="5"/>
      <c r="BZ1073" s="5">
        <v>1072</v>
      </c>
      <c r="CA1073" s="5" t="str">
        <f>IFERROR(VLOOKUP(BZ1073,BV$2:BW2149,2,0),"")</f>
        <v/>
      </c>
      <c r="CB1073" s="5"/>
      <c r="CD1073" s="5"/>
      <c r="CU1073" s="5" t="e">
        <f>IF(REPORTE!AH$2="si",IF(F1073=VALUE(REPORTE!C$11),IF(SUM(CU1074:CU$1993),CONCATENATE(INT(B1073),", "),INT(B1073)),""),IF(F1073=VALUE(REPORTE!C$10),IF(SUM(CU1074:CU$1993),CONCATENATE(INT(B1073),", "),INT(B1073)),""))</f>
        <v>#VALUE!</v>
      </c>
      <c r="CY1073" s="5"/>
      <c r="CZ1073" s="5"/>
      <c r="DA1073" s="5"/>
      <c r="DB1073" s="5"/>
    </row>
    <row r="1074" spans="1:106" x14ac:dyDescent="0.25">
      <c r="A1074" s="4"/>
      <c r="B1074" s="3"/>
      <c r="L1074" s="4" t="str">
        <f>IFERROR(IF(VLOOKUP(I1074,I$2:L1073,4,0)=0,"",VLOOKUP(I1074,I$2:L1073,4,0)),"")</f>
        <v/>
      </c>
      <c r="M1074" s="4" t="str">
        <f>IFERROR(IF(VLOOKUP(I1074,I$2:M1073,5,0)=0,"",VLOOKUP(I1074,I$2:M1073,5,0)),"")</f>
        <v/>
      </c>
      <c r="S1074"/>
      <c r="AG1074" s="3"/>
      <c r="AL1074" s="2" t="str">
        <f>IFERROR(IF(INDEX(AL$1:AL1073,MATCH(I1074,I$1:I1073,0),1)=0,"",INDEX(AL$1:AL1073,MATCH(I1074,I$1:I1073,0),1)),"")</f>
        <v/>
      </c>
      <c r="AM1074" s="2" t="str">
        <f>IFERROR(IF(INDEX(AM$1:AM1073,MATCH(I1074,I$1:I1073,0),1)=0,"",INDEX(AM$1:AM1073,MATCH(I1074,I$1:I1073,0),1)),"")</f>
        <v/>
      </c>
      <c r="AN1074" s="2" t="str">
        <f>IFERROR(IF(INDEX(AN$1:AN1073,MATCH(I1074,I$1:I1073,0),1)=0,"",INDEX(AN$1:AN1073,MATCH(I1074,I$1:I1073,0),1)),"")</f>
        <v/>
      </c>
      <c r="BB1074" s="4"/>
      <c r="BG1074" s="5"/>
      <c r="BI1074" s="4"/>
      <c r="BK1074" s="5"/>
      <c r="BL1074" s="5"/>
      <c r="BM1074" s="5" t="str">
        <f>IF(B1074="","",IF(BH1074="",1+(MAX(BM$2:BM1073)),""))</f>
        <v/>
      </c>
      <c r="BN1074" s="5" t="str">
        <f t="shared" si="179"/>
        <v/>
      </c>
      <c r="BO1074" s="5" t="str">
        <f t="shared" si="180"/>
        <v/>
      </c>
      <c r="BP1074" s="15" t="str">
        <f t="shared" si="181"/>
        <v/>
      </c>
      <c r="BQ1074" s="29"/>
      <c r="BU1074" s="5"/>
      <c r="BV1074" s="5" t="str">
        <f t="shared" si="182"/>
        <v/>
      </c>
      <c r="BW1074" s="5" t="str">
        <f>IF(I1074="","",IFERROR(IF(VLOOKUP(I1074,I$2:I1073,1,0)=0,"",""),I1074))</f>
        <v/>
      </c>
      <c r="BX1074" s="25" t="str">
        <f>IF(BW1074="","",(IFERROR(VLOOKUP(MID(BW1074,1,1),$CO$2:CS$28,3,0),0)+IFERROR(VLOOKUP(MID(BW1074,2,1),CO$2:CS$28,4,0),0)+IFERROR(VLOOKUP(MID(BW1074,3,1),CO$2:CS$28,5,0),0)+(ROW(BW1074)/1000000000000)))</f>
        <v/>
      </c>
      <c r="BY1074" s="5"/>
      <c r="BZ1074" s="5">
        <v>1073</v>
      </c>
      <c r="CA1074" s="5" t="str">
        <f>IFERROR(VLOOKUP(BZ1074,BV$2:BW2150,2,0),"")</f>
        <v/>
      </c>
      <c r="CB1074" s="5"/>
      <c r="CD1074" s="5"/>
      <c r="CU1074" s="5" t="e">
        <f>IF(REPORTE!AH$2="si",IF(F1074=VALUE(REPORTE!C$11),IF(SUM(CU1075:CU$1993),CONCATENATE(INT(B1074),", "),INT(B1074)),""),IF(F1074=VALUE(REPORTE!C$10),IF(SUM(CU1075:CU$1993),CONCATENATE(INT(B1074),", "),INT(B1074)),""))</f>
        <v>#VALUE!</v>
      </c>
      <c r="CY1074" s="5"/>
      <c r="CZ1074" s="5"/>
      <c r="DA1074" s="5"/>
      <c r="DB1074" s="5"/>
    </row>
    <row r="1075" spans="1:106" x14ac:dyDescent="0.25">
      <c r="A1075" s="4"/>
      <c r="B1075" s="3"/>
      <c r="L1075" s="4" t="str">
        <f>IFERROR(IF(VLOOKUP(I1075,I$2:L1074,4,0)=0,"",VLOOKUP(I1075,I$2:L1074,4,0)),"")</f>
        <v/>
      </c>
      <c r="M1075" s="4" t="str">
        <f>IFERROR(IF(VLOOKUP(I1075,I$2:M1074,5,0)=0,"",VLOOKUP(I1075,I$2:M1074,5,0)),"")</f>
        <v/>
      </c>
      <c r="S1075"/>
      <c r="AG1075" s="3"/>
      <c r="AL1075" s="2" t="str">
        <f>IFERROR(IF(INDEX(AL$1:AL1074,MATCH(I1075,I$1:I1074,0),1)=0,"",INDEX(AL$1:AL1074,MATCH(I1075,I$1:I1074,0),1)),"")</f>
        <v/>
      </c>
      <c r="AM1075" s="2" t="str">
        <f>IFERROR(IF(INDEX(AM$1:AM1074,MATCH(I1075,I$1:I1074,0),1)=0,"",INDEX(AM$1:AM1074,MATCH(I1075,I$1:I1074,0),1)),"")</f>
        <v/>
      </c>
      <c r="AN1075" s="2" t="str">
        <f>IFERROR(IF(INDEX(AN$1:AN1074,MATCH(I1075,I$1:I1074,0),1)=0,"",INDEX(AN$1:AN1074,MATCH(I1075,I$1:I1074,0),1)),"")</f>
        <v/>
      </c>
      <c r="BB1075" s="4"/>
      <c r="BG1075" s="5"/>
      <c r="BI1075" s="4"/>
      <c r="BK1075" s="5"/>
      <c r="BL1075" s="5"/>
      <c r="BM1075" s="5" t="str">
        <f>IF(B1075="","",IF(BH1075="",1+(MAX(BM$2:BM1074)),""))</f>
        <v/>
      </c>
      <c r="BN1075" s="5" t="str">
        <f t="shared" si="179"/>
        <v/>
      </c>
      <c r="BO1075" s="5" t="str">
        <f t="shared" si="180"/>
        <v/>
      </c>
      <c r="BP1075" s="15" t="str">
        <f t="shared" si="181"/>
        <v/>
      </c>
      <c r="BQ1075" s="29"/>
      <c r="BU1075" s="5"/>
      <c r="BV1075" s="5" t="str">
        <f t="shared" si="182"/>
        <v/>
      </c>
      <c r="BW1075" s="5" t="str">
        <f>IF(I1075="","",IFERROR(IF(VLOOKUP(I1075,I$2:I1074,1,0)=0,"",""),I1075))</f>
        <v/>
      </c>
      <c r="BX1075" s="25" t="str">
        <f>IF(BW1075="","",(IFERROR(VLOOKUP(MID(BW1075,1,1),$CO$2:CS$28,3,0),0)+IFERROR(VLOOKUP(MID(BW1075,2,1),CO$2:CS$28,4,0),0)+IFERROR(VLOOKUP(MID(BW1075,3,1),CO$2:CS$28,5,0),0)+(ROW(BW1075)/1000000000000)))</f>
        <v/>
      </c>
      <c r="BY1075" s="5"/>
      <c r="BZ1075" s="5">
        <v>1074</v>
      </c>
      <c r="CA1075" s="5" t="str">
        <f>IFERROR(VLOOKUP(BZ1075,BV$2:BW2151,2,0),"")</f>
        <v/>
      </c>
      <c r="CB1075" s="5"/>
      <c r="CD1075" s="5"/>
      <c r="CU1075" s="5" t="e">
        <f>IF(REPORTE!AH$2="si",IF(F1075=VALUE(REPORTE!C$11),IF(SUM(CU1076:CU$1993),CONCATENATE(INT(B1075),", "),INT(B1075)),""),IF(F1075=VALUE(REPORTE!C$10),IF(SUM(CU1076:CU$1993),CONCATENATE(INT(B1075),", "),INT(B1075)),""))</f>
        <v>#VALUE!</v>
      </c>
      <c r="CY1075" s="5"/>
      <c r="CZ1075" s="5"/>
      <c r="DA1075" s="5"/>
      <c r="DB1075" s="5"/>
    </row>
    <row r="1076" spans="1:106" x14ac:dyDescent="0.25">
      <c r="A1076" s="4"/>
      <c r="B1076" s="3"/>
      <c r="L1076" s="4" t="str">
        <f>IFERROR(IF(VLOOKUP(I1076,I$2:L1075,4,0)=0,"",VLOOKUP(I1076,I$2:L1075,4,0)),"")</f>
        <v/>
      </c>
      <c r="M1076" s="4" t="str">
        <f>IFERROR(IF(VLOOKUP(I1076,I$2:M1075,5,0)=0,"",VLOOKUP(I1076,I$2:M1075,5,0)),"")</f>
        <v/>
      </c>
      <c r="S1076"/>
      <c r="AG1076" s="3"/>
      <c r="AL1076" s="2" t="str">
        <f>IFERROR(IF(INDEX(AL$1:AL1075,MATCH(I1076,I$1:I1075,0),1)=0,"",INDEX(AL$1:AL1075,MATCH(I1076,I$1:I1075,0),1)),"")</f>
        <v/>
      </c>
      <c r="AM1076" s="2" t="str">
        <f>IFERROR(IF(INDEX(AM$1:AM1075,MATCH(I1076,I$1:I1075,0),1)=0,"",INDEX(AM$1:AM1075,MATCH(I1076,I$1:I1075,0),1)),"")</f>
        <v/>
      </c>
      <c r="AN1076" s="2" t="str">
        <f>IFERROR(IF(INDEX(AN$1:AN1075,MATCH(I1076,I$1:I1075,0),1)=0,"",INDEX(AN$1:AN1075,MATCH(I1076,I$1:I1075,0),1)),"")</f>
        <v/>
      </c>
      <c r="BB1076" s="4"/>
      <c r="BG1076" s="5"/>
      <c r="BI1076" s="4"/>
      <c r="BK1076" s="5"/>
      <c r="BL1076" s="5"/>
      <c r="BM1076" s="5" t="str">
        <f>IF(B1076="","",IF(BH1076="",1+(MAX(BM$2:BM1075)),""))</f>
        <v/>
      </c>
      <c r="BN1076" s="5" t="str">
        <f t="shared" si="179"/>
        <v/>
      </c>
      <c r="BO1076" s="5" t="str">
        <f t="shared" si="180"/>
        <v/>
      </c>
      <c r="BP1076" s="15" t="str">
        <f t="shared" si="181"/>
        <v/>
      </c>
      <c r="BQ1076" s="29"/>
      <c r="BU1076" s="5"/>
      <c r="BV1076" s="5" t="str">
        <f t="shared" si="182"/>
        <v/>
      </c>
      <c r="BW1076" s="5" t="str">
        <f>IF(I1076="","",IFERROR(IF(VLOOKUP(I1076,I$2:I1075,1,0)=0,"",""),I1076))</f>
        <v/>
      </c>
      <c r="BX1076" s="25" t="str">
        <f>IF(BW1076="","",(IFERROR(VLOOKUP(MID(BW1076,1,1),$CO$2:CS$28,3,0),0)+IFERROR(VLOOKUP(MID(BW1076,2,1),CO$2:CS$28,4,0),0)+IFERROR(VLOOKUP(MID(BW1076,3,1),CO$2:CS$28,5,0),0)+(ROW(BW1076)/1000000000000)))</f>
        <v/>
      </c>
      <c r="BY1076" s="5"/>
      <c r="BZ1076" s="5">
        <v>1075</v>
      </c>
      <c r="CA1076" s="5" t="str">
        <f>IFERROR(VLOOKUP(BZ1076,BV$2:BW2152,2,0),"")</f>
        <v/>
      </c>
      <c r="CB1076" s="5"/>
      <c r="CD1076" s="5"/>
      <c r="CU1076" s="5" t="e">
        <f>IF(REPORTE!AH$2="si",IF(F1076=VALUE(REPORTE!C$11),IF(SUM(CU1077:CU$1993),CONCATENATE(INT(B1076),", "),INT(B1076)),""),IF(F1076=VALUE(REPORTE!C$10),IF(SUM(CU1077:CU$1993),CONCATENATE(INT(B1076),", "),INT(B1076)),""))</f>
        <v>#VALUE!</v>
      </c>
      <c r="CY1076" s="5"/>
      <c r="CZ1076" s="5"/>
      <c r="DA1076" s="5"/>
      <c r="DB1076" s="5"/>
    </row>
    <row r="1077" spans="1:106" x14ac:dyDescent="0.25">
      <c r="A1077" s="4"/>
      <c r="B1077" s="3"/>
      <c r="L1077" s="4" t="str">
        <f>IFERROR(IF(VLOOKUP(I1077,I$2:L1076,4,0)=0,"",VLOOKUP(I1077,I$2:L1076,4,0)),"")</f>
        <v/>
      </c>
      <c r="M1077" s="4" t="str">
        <f>IFERROR(IF(VLOOKUP(I1077,I$2:M1076,5,0)=0,"",VLOOKUP(I1077,I$2:M1076,5,0)),"")</f>
        <v/>
      </c>
      <c r="S1077"/>
      <c r="AG1077" s="3"/>
      <c r="AL1077" s="2" t="str">
        <f>IFERROR(IF(INDEX(AL$1:AL1076,MATCH(I1077,I$1:I1076,0),1)=0,"",INDEX(AL$1:AL1076,MATCH(I1077,I$1:I1076,0),1)),"")</f>
        <v/>
      </c>
      <c r="AM1077" s="2" t="str">
        <f>IFERROR(IF(INDEX(AM$1:AM1076,MATCH(I1077,I$1:I1076,0),1)=0,"",INDEX(AM$1:AM1076,MATCH(I1077,I$1:I1076,0),1)),"")</f>
        <v/>
      </c>
      <c r="AN1077" s="2" t="str">
        <f>IFERROR(IF(INDEX(AN$1:AN1076,MATCH(I1077,I$1:I1076,0),1)=0,"",INDEX(AN$1:AN1076,MATCH(I1077,I$1:I1076,0),1)),"")</f>
        <v/>
      </c>
      <c r="BB1077" s="4"/>
      <c r="BG1077" s="5"/>
      <c r="BI1077" s="4"/>
      <c r="BK1077" s="5"/>
      <c r="BL1077" s="5"/>
      <c r="BM1077" s="5" t="str">
        <f>IF(B1077="","",IF(BH1077="",1+(MAX(BM$2:BM1076)),""))</f>
        <v/>
      </c>
      <c r="BN1077" s="5" t="str">
        <f t="shared" si="179"/>
        <v/>
      </c>
      <c r="BO1077" s="5" t="str">
        <f t="shared" si="180"/>
        <v/>
      </c>
      <c r="BP1077" s="15" t="str">
        <f t="shared" si="181"/>
        <v/>
      </c>
      <c r="BQ1077" s="29"/>
      <c r="BU1077" s="5"/>
      <c r="BW1077" s="5" t="str">
        <f>IF(I1077="","",IFERROR(IF(VLOOKUP(I1077,I$2:I1076,1,0)=0,"",""),I1077))</f>
        <v/>
      </c>
      <c r="BX1077" s="25" t="str">
        <f>IF(BW1077="","",(IFERROR(VLOOKUP(MID(BW1077,1,1),$CO$2:CS$28,3,0),0)+IFERROR(VLOOKUP(MID(BW1077,2,1),CO$2:CS$28,4,0),0)+IFERROR(VLOOKUP(MID(BW1077,3,1),CO$2:CS$28,5,0),0)+(ROW(BW1077)/1000000000000)))</f>
        <v/>
      </c>
      <c r="BY1077" s="5"/>
      <c r="BZ1077" s="5">
        <v>1076</v>
      </c>
      <c r="CA1077" s="5" t="str">
        <f>IFERROR(VLOOKUP(BZ1077,BV$2:BW2153,2,0),"")</f>
        <v/>
      </c>
      <c r="CB1077" s="5"/>
      <c r="CD1077" s="5"/>
      <c r="CU1077" s="5" t="e">
        <f>IF(REPORTE!AH$2="si",IF(F1077=VALUE(REPORTE!C$11),IF(SUM(CU1078:CU$1993),CONCATENATE(INT(B1077),", "),INT(B1077)),""),IF(F1077=VALUE(REPORTE!C$10),IF(SUM(CU1078:CU$1993),CONCATENATE(INT(B1077),", "),INT(B1077)),""))</f>
        <v>#VALUE!</v>
      </c>
      <c r="CY1077" s="5"/>
      <c r="CZ1077" s="5"/>
      <c r="DA1077" s="5"/>
      <c r="DB1077" s="5"/>
    </row>
    <row r="1078" spans="1:106" x14ac:dyDescent="0.25">
      <c r="A1078" s="4"/>
      <c r="B1078" s="3"/>
      <c r="L1078" s="4" t="str">
        <f>IFERROR(IF(VLOOKUP(I1078,I$2:L1077,4,0)=0,"",VLOOKUP(I1078,I$2:L1077,4,0)),"")</f>
        <v/>
      </c>
      <c r="M1078" s="4" t="str">
        <f>IFERROR(IF(VLOOKUP(I1078,I$2:M1077,5,0)=0,"",VLOOKUP(I1078,I$2:M1077,5,0)),"")</f>
        <v/>
      </c>
      <c r="S1078"/>
      <c r="AG1078" s="3"/>
      <c r="AL1078" s="2" t="str">
        <f>IFERROR(IF(INDEX(AL$1:AL1077,MATCH(I1078,I$1:I1077,0),1)=0,"",INDEX(AL$1:AL1077,MATCH(I1078,I$1:I1077,0),1)),"")</f>
        <v/>
      </c>
      <c r="AM1078" s="2" t="str">
        <f>IFERROR(IF(INDEX(AM$1:AM1077,MATCH(I1078,I$1:I1077,0),1)=0,"",INDEX(AM$1:AM1077,MATCH(I1078,I$1:I1077,0),1)),"")</f>
        <v/>
      </c>
      <c r="AN1078" s="2" t="str">
        <f>IFERROR(IF(INDEX(AN$1:AN1077,MATCH(I1078,I$1:I1077,0),1)=0,"",INDEX(AN$1:AN1077,MATCH(I1078,I$1:I1077,0),1)),"")</f>
        <v/>
      </c>
      <c r="BB1078" s="4"/>
      <c r="BG1078" s="5"/>
      <c r="BI1078" s="4"/>
      <c r="BK1078" s="5"/>
      <c r="BL1078" s="5"/>
      <c r="BM1078" s="5" t="str">
        <f>IF(B1078="","",IF(BH1078="",1+(MAX(BM$2:BM1077)),""))</f>
        <v/>
      </c>
      <c r="BN1078" s="5" t="str">
        <f t="shared" si="179"/>
        <v/>
      </c>
      <c r="BO1078" s="5" t="str">
        <f t="shared" si="180"/>
        <v/>
      </c>
      <c r="BP1078" s="15" t="str">
        <f t="shared" si="181"/>
        <v/>
      </c>
      <c r="BQ1078" s="29"/>
      <c r="BU1078" s="5"/>
      <c r="BW1078" s="5" t="str">
        <f>IF(I1078="","",IFERROR(IF(VLOOKUP(I1078,I$2:I1077,1,0)=0,"",""),I1078))</f>
        <v/>
      </c>
      <c r="BX1078" s="25" t="str">
        <f>IF(BW1078="","",(IFERROR(VLOOKUP(MID(BW1078,1,1),$CO$2:CS$28,3,0),0)+IFERROR(VLOOKUP(MID(BW1078,2,1),CO$2:CS$28,4,0),0)+IFERROR(VLOOKUP(MID(BW1078,3,1),CO$2:CS$28,5,0),0)+(ROW(BW1078)/1000000000000)))</f>
        <v/>
      </c>
      <c r="BY1078" s="5"/>
      <c r="BZ1078" s="5">
        <v>1077</v>
      </c>
      <c r="CA1078" s="5" t="str">
        <f>IFERROR(VLOOKUP(BZ1078,BV$2:BW2154,2,0),"")</f>
        <v/>
      </c>
      <c r="CB1078" s="5"/>
      <c r="CD1078" s="5"/>
      <c r="CU1078" s="5" t="e">
        <f>IF(REPORTE!AH$2="si",IF(F1078=VALUE(REPORTE!C$11),IF(SUM(CU1079:CU$1993),CONCATENATE(INT(B1078),", "),INT(B1078)),""),IF(F1078=VALUE(REPORTE!C$10),IF(SUM(CU1079:CU$1993),CONCATENATE(INT(B1078),", "),INT(B1078)),""))</f>
        <v>#VALUE!</v>
      </c>
      <c r="CY1078" s="5"/>
      <c r="CZ1078" s="5"/>
      <c r="DA1078" s="5"/>
      <c r="DB1078" s="5"/>
    </row>
    <row r="1079" spans="1:106" x14ac:dyDescent="0.25">
      <c r="A1079" s="4"/>
      <c r="B1079" s="3"/>
      <c r="L1079" s="4" t="str">
        <f>IFERROR(IF(VLOOKUP(I1079,I$2:L1078,4,0)=0,"",VLOOKUP(I1079,I$2:L1078,4,0)),"")</f>
        <v/>
      </c>
      <c r="M1079" s="4" t="str">
        <f>IFERROR(IF(VLOOKUP(I1079,I$2:M1078,5,0)=0,"",VLOOKUP(I1079,I$2:M1078,5,0)),"")</f>
        <v/>
      </c>
      <c r="S1079"/>
      <c r="AG1079" s="3"/>
      <c r="AL1079" s="2" t="str">
        <f>IFERROR(IF(INDEX(AL$1:AL1078,MATCH(I1079,I$1:I1078,0),1)=0,"",INDEX(AL$1:AL1078,MATCH(I1079,I$1:I1078,0),1)),"")</f>
        <v/>
      </c>
      <c r="AM1079" s="2" t="str">
        <f>IFERROR(IF(INDEX(AM$1:AM1078,MATCH(I1079,I$1:I1078,0),1)=0,"",INDEX(AM$1:AM1078,MATCH(I1079,I$1:I1078,0),1)),"")</f>
        <v/>
      </c>
      <c r="AN1079" s="2" t="str">
        <f>IFERROR(IF(INDEX(AN$1:AN1078,MATCH(I1079,I$1:I1078,0),1)=0,"",INDEX(AN$1:AN1078,MATCH(I1079,I$1:I1078,0),1)),"")</f>
        <v/>
      </c>
      <c r="BG1079" s="5"/>
      <c r="BI1079" s="4"/>
      <c r="BK1079" s="5"/>
      <c r="BL1079" s="5"/>
      <c r="BM1079" s="5" t="str">
        <f>IF(B1079="","",IF(BH1079="",1+(MAX(BM$2:BM1078)),""))</f>
        <v/>
      </c>
      <c r="BN1079" s="5" t="str">
        <f t="shared" si="179"/>
        <v/>
      </c>
      <c r="BO1079" s="5" t="str">
        <f t="shared" si="180"/>
        <v/>
      </c>
      <c r="BP1079" s="15" t="str">
        <f t="shared" si="181"/>
        <v/>
      </c>
      <c r="BQ1079" s="29"/>
      <c r="BU1079" s="5"/>
      <c r="CU1079" s="5" t="e">
        <f>IF(REPORTE!AH$2="si",IF(F1079=VALUE(REPORTE!C$11),IF(SUM(CU1080:CU$1993),CONCATENATE(INT(B1079),", "),INT(B1079)),""),IF(F1079=VALUE(REPORTE!C$10),IF(SUM(CU1080:CU$1993),CONCATENATE(INT(B1079),", "),INT(B1079)),""))</f>
        <v>#VALUE!</v>
      </c>
      <c r="CY1079" s="5"/>
      <c r="CZ1079" s="5"/>
      <c r="DA1079" s="5"/>
      <c r="DB1079" s="5"/>
    </row>
    <row r="1080" spans="1:106" x14ac:dyDescent="0.25">
      <c r="A1080" s="4"/>
      <c r="B1080" s="3"/>
      <c r="L1080" s="4" t="str">
        <f>IFERROR(IF(VLOOKUP(I1080,I$2:L1079,4,0)=0,"",VLOOKUP(I1080,I$2:L1079,4,0)),"")</f>
        <v/>
      </c>
      <c r="M1080" s="4" t="str">
        <f>IFERROR(IF(VLOOKUP(I1080,I$2:M1079,5,0)=0,"",VLOOKUP(I1080,I$2:M1079,5,0)),"")</f>
        <v/>
      </c>
      <c r="S1080"/>
      <c r="AG1080" s="3"/>
      <c r="AL1080" s="2" t="str">
        <f>IFERROR(IF(INDEX(AL$1:AL1079,MATCH(I1080,I$1:I1079,0),1)=0,"",INDEX(AL$1:AL1079,MATCH(I1080,I$1:I1079,0),1)),"")</f>
        <v/>
      </c>
      <c r="AM1080" s="2" t="str">
        <f>IFERROR(IF(INDEX(AM$1:AM1079,MATCH(I1080,I$1:I1079,0),1)=0,"",INDEX(AM$1:AM1079,MATCH(I1080,I$1:I1079,0),1)),"")</f>
        <v/>
      </c>
      <c r="AN1080" s="2" t="str">
        <f>IFERROR(IF(INDEX(AN$1:AN1079,MATCH(I1080,I$1:I1079,0),1)=0,"",INDEX(AN$1:AN1079,MATCH(I1080,I$1:I1079,0),1)),"")</f>
        <v/>
      </c>
      <c r="BG1080" s="5"/>
      <c r="BI1080" s="4"/>
      <c r="BK1080" s="5"/>
      <c r="BL1080" s="5"/>
      <c r="BM1080" s="5" t="str">
        <f>IF(B1080="","",IF(BH1080="",1+(MAX(BM$2:BM1079)),""))</f>
        <v/>
      </c>
      <c r="BN1080" s="5" t="str">
        <f t="shared" si="179"/>
        <v/>
      </c>
      <c r="BO1080" s="5" t="str">
        <f t="shared" si="180"/>
        <v/>
      </c>
      <c r="BP1080" s="15" t="str">
        <f t="shared" si="181"/>
        <v/>
      </c>
      <c r="BQ1080" s="29"/>
      <c r="BU1080" s="5"/>
      <c r="CU1080" s="5" t="e">
        <f>IF(REPORTE!AH$2="si",IF(F1080=VALUE(REPORTE!C$11),IF(SUM(CU1081:CU$1993),CONCATENATE(INT(B1080),", "),INT(B1080)),""),IF(F1080=VALUE(REPORTE!C$10),IF(SUM(CU1081:CU$1993),CONCATENATE(INT(B1080),", "),INT(B1080)),""))</f>
        <v>#VALUE!</v>
      </c>
      <c r="CY1080" s="5"/>
      <c r="CZ1080" s="5"/>
      <c r="DA1080" s="5"/>
      <c r="DB1080" s="5"/>
    </row>
    <row r="1081" spans="1:106" x14ac:dyDescent="0.25">
      <c r="A1081" s="4"/>
      <c r="B1081" s="3"/>
      <c r="L1081" s="4" t="str">
        <f>IFERROR(IF(VLOOKUP(I1081,I$2:L1080,4,0)=0,"",VLOOKUP(I1081,I$2:L1080,4,0)),"")</f>
        <v/>
      </c>
      <c r="M1081" s="4" t="str">
        <f>IFERROR(IF(VLOOKUP(I1081,I$2:M1080,5,0)=0,"",VLOOKUP(I1081,I$2:M1080,5,0)),"")</f>
        <v/>
      </c>
      <c r="S1081"/>
      <c r="AG1081" s="3"/>
      <c r="AL1081" s="2" t="str">
        <f>IFERROR(IF(INDEX(AL$1:AL1080,MATCH(I1081,I$1:I1080,0),1)=0,"",INDEX(AL$1:AL1080,MATCH(I1081,I$1:I1080,0),1)),"")</f>
        <v/>
      </c>
      <c r="AM1081" s="2" t="str">
        <f>IFERROR(IF(INDEX(AM$1:AM1080,MATCH(I1081,I$1:I1080,0),1)=0,"",INDEX(AM$1:AM1080,MATCH(I1081,I$1:I1080,0),1)),"")</f>
        <v/>
      </c>
      <c r="AN1081" s="2" t="str">
        <f>IFERROR(IF(INDEX(AN$1:AN1080,MATCH(I1081,I$1:I1080,0),1)=0,"",INDEX(AN$1:AN1080,MATCH(I1081,I$1:I1080,0),1)),"")</f>
        <v/>
      </c>
      <c r="BG1081" s="5"/>
      <c r="BI1081" s="4"/>
      <c r="BK1081" s="5"/>
      <c r="BL1081" s="5"/>
      <c r="BM1081" s="5" t="str">
        <f>IF(B1081="","",IF(BH1081="",1+(MAX(BM$2:BM1080)),""))</f>
        <v/>
      </c>
      <c r="BN1081" s="5" t="str">
        <f t="shared" si="179"/>
        <v/>
      </c>
      <c r="BO1081" s="5" t="str">
        <f t="shared" si="180"/>
        <v/>
      </c>
      <c r="BP1081" s="15" t="str">
        <f t="shared" si="181"/>
        <v/>
      </c>
      <c r="BQ1081" s="29"/>
      <c r="BU1081" s="5"/>
      <c r="CU1081" s="5" t="e">
        <f>IF(REPORTE!AH$2="si",IF(F1081=VALUE(REPORTE!C$11),IF(SUM(CU1082:CU$1993),CONCATENATE(INT(B1081),", "),INT(B1081)),""),IF(F1081=VALUE(REPORTE!C$10),IF(SUM(CU1082:CU$1993),CONCATENATE(INT(B1081),", "),INT(B1081)),""))</f>
        <v>#VALUE!</v>
      </c>
      <c r="CY1081" s="5"/>
      <c r="CZ1081" s="5"/>
      <c r="DA1081" s="5"/>
      <c r="DB1081" s="5"/>
    </row>
    <row r="1082" spans="1:106" x14ac:dyDescent="0.25">
      <c r="A1082" s="4"/>
      <c r="B1082" s="3"/>
      <c r="L1082" s="4" t="str">
        <f>IFERROR(IF(VLOOKUP(I1082,I$2:L1081,4,0)=0,"",VLOOKUP(I1082,I$2:L1081,4,0)),"")</f>
        <v/>
      </c>
      <c r="M1082" s="4" t="str">
        <f>IFERROR(IF(VLOOKUP(I1082,I$2:M1081,5,0)=0,"",VLOOKUP(I1082,I$2:M1081,5,0)),"")</f>
        <v/>
      </c>
      <c r="S1082"/>
      <c r="AG1082" s="3"/>
      <c r="AL1082" s="2" t="str">
        <f>IFERROR(IF(INDEX(AL$1:AL1081,MATCH(I1082,I$1:I1081,0),1)=0,"",INDEX(AL$1:AL1081,MATCH(I1082,I$1:I1081,0),1)),"")</f>
        <v/>
      </c>
      <c r="AM1082" s="2" t="str">
        <f>IFERROR(IF(INDEX(AM$1:AM1081,MATCH(I1082,I$1:I1081,0),1)=0,"",INDEX(AM$1:AM1081,MATCH(I1082,I$1:I1081,0),1)),"")</f>
        <v/>
      </c>
      <c r="AN1082" s="2" t="str">
        <f>IFERROR(IF(INDEX(AN$1:AN1081,MATCH(I1082,I$1:I1081,0),1)=0,"",INDEX(AN$1:AN1081,MATCH(I1082,I$1:I1081,0),1)),"")</f>
        <v/>
      </c>
      <c r="BG1082" s="5"/>
      <c r="BI1082" s="4"/>
      <c r="BK1082" s="5"/>
      <c r="BL1082" s="5"/>
      <c r="BM1082" s="5" t="str">
        <f>IF(B1082="","",IF(BH1082="",1+(MAX(BM$2:BM1081)),""))</f>
        <v/>
      </c>
      <c r="BN1082" s="5" t="str">
        <f t="shared" si="179"/>
        <v/>
      </c>
      <c r="BO1082" s="5" t="str">
        <f t="shared" si="180"/>
        <v/>
      </c>
      <c r="BP1082" s="15" t="str">
        <f t="shared" si="181"/>
        <v/>
      </c>
      <c r="BQ1082" s="29"/>
      <c r="BU1082" s="5"/>
      <c r="CU1082" s="5" t="e">
        <f>IF(REPORTE!AH$2="si",IF(F1082=VALUE(REPORTE!C$11),IF(SUM(CU1083:CU$1993),CONCATENATE(INT(B1082),", "),INT(B1082)),""),IF(F1082=VALUE(REPORTE!C$10),IF(SUM(CU1083:CU$1993),CONCATENATE(INT(B1082),", "),INT(B1082)),""))</f>
        <v>#VALUE!</v>
      </c>
      <c r="CY1082" s="5"/>
      <c r="CZ1082" s="5"/>
      <c r="DA1082" s="5"/>
      <c r="DB1082" s="5"/>
    </row>
    <row r="1083" spans="1:106" x14ac:dyDescent="0.25">
      <c r="A1083" s="4"/>
      <c r="B1083" s="3"/>
      <c r="L1083" s="4" t="str">
        <f>IFERROR(IF(VLOOKUP(I1083,I$2:L1082,4,0)=0,"",VLOOKUP(I1083,I$2:L1082,4,0)),"")</f>
        <v/>
      </c>
      <c r="M1083" s="4" t="str">
        <f>IFERROR(IF(VLOOKUP(I1083,I$2:M1082,5,0)=0,"",VLOOKUP(I1083,I$2:M1082,5,0)),"")</f>
        <v/>
      </c>
      <c r="S1083"/>
      <c r="AG1083" s="3"/>
      <c r="AL1083" s="2" t="str">
        <f>IFERROR(IF(INDEX(AL$1:AL1082,MATCH(I1083,I$1:I1082,0),1)=0,"",INDEX(AL$1:AL1082,MATCH(I1083,I$1:I1082,0),1)),"")</f>
        <v/>
      </c>
      <c r="AM1083" s="2" t="str">
        <f>IFERROR(IF(INDEX(AM$1:AM1082,MATCH(I1083,I$1:I1082,0),1)=0,"",INDEX(AM$1:AM1082,MATCH(I1083,I$1:I1082,0),1)),"")</f>
        <v/>
      </c>
      <c r="AN1083" s="2" t="str">
        <f>IFERROR(IF(INDEX(AN$1:AN1082,MATCH(I1083,I$1:I1082,0),1)=0,"",INDEX(AN$1:AN1082,MATCH(I1083,I$1:I1082,0),1)),"")</f>
        <v/>
      </c>
      <c r="BG1083" s="5"/>
      <c r="BI1083" s="4"/>
      <c r="BK1083" s="5"/>
      <c r="BL1083" s="5"/>
      <c r="BM1083" s="5" t="str">
        <f>IF(B1083="","",IF(BH1083="",1+(MAX(BM$2:BM1082)),""))</f>
        <v/>
      </c>
      <c r="BN1083" s="5" t="str">
        <f t="shared" si="179"/>
        <v/>
      </c>
      <c r="BO1083" s="5" t="str">
        <f t="shared" si="180"/>
        <v/>
      </c>
      <c r="BP1083" s="15" t="str">
        <f t="shared" si="181"/>
        <v/>
      </c>
      <c r="BQ1083" s="29"/>
      <c r="BU1083" s="5"/>
      <c r="CU1083" s="5" t="e">
        <f>IF(REPORTE!AH$2="si",IF(F1083=VALUE(REPORTE!C$11),IF(SUM(CU1084:CU$1993),CONCATENATE(INT(B1083),", "),INT(B1083)),""),IF(F1083=VALUE(REPORTE!C$10),IF(SUM(CU1084:CU$1993),CONCATENATE(INT(B1083),", "),INT(B1083)),""))</f>
        <v>#VALUE!</v>
      </c>
      <c r="CY1083" s="5"/>
      <c r="CZ1083" s="5"/>
      <c r="DA1083" s="5"/>
      <c r="DB1083" s="5"/>
    </row>
    <row r="1084" spans="1:106" x14ac:dyDescent="0.25">
      <c r="A1084" s="4"/>
      <c r="B1084" s="3"/>
      <c r="L1084" s="4" t="str">
        <f>IFERROR(IF(VLOOKUP(I1084,I$2:L1083,4,0)=0,"",VLOOKUP(I1084,I$2:L1083,4,0)),"")</f>
        <v/>
      </c>
      <c r="M1084" s="4" t="str">
        <f>IFERROR(IF(VLOOKUP(I1084,I$2:M1083,5,0)=0,"",VLOOKUP(I1084,I$2:M1083,5,0)),"")</f>
        <v/>
      </c>
      <c r="S1084"/>
      <c r="AG1084" s="3"/>
      <c r="AL1084" s="2" t="str">
        <f>IFERROR(IF(INDEX(AL$1:AL1083,MATCH(I1084,I$1:I1083,0),1)=0,"",INDEX(AL$1:AL1083,MATCH(I1084,I$1:I1083,0),1)),"")</f>
        <v/>
      </c>
      <c r="AM1084" s="2" t="str">
        <f>IFERROR(IF(INDEX(AM$1:AM1083,MATCH(I1084,I$1:I1083,0),1)=0,"",INDEX(AM$1:AM1083,MATCH(I1084,I$1:I1083,0),1)),"")</f>
        <v/>
      </c>
      <c r="AN1084" s="2" t="str">
        <f>IFERROR(IF(INDEX(AN$1:AN1083,MATCH(I1084,I$1:I1083,0),1)=0,"",INDEX(AN$1:AN1083,MATCH(I1084,I$1:I1083,0),1)),"")</f>
        <v/>
      </c>
      <c r="BG1084" s="5"/>
      <c r="BI1084" s="4"/>
      <c r="BK1084" s="5"/>
      <c r="BL1084" s="5"/>
      <c r="BM1084" s="5" t="str">
        <f>IF(B1084="","",IF(BH1084="",1+(MAX(BM$2:BM1083)),""))</f>
        <v/>
      </c>
      <c r="BN1084" s="5" t="str">
        <f t="shared" si="179"/>
        <v/>
      </c>
      <c r="BO1084" s="5" t="str">
        <f t="shared" si="180"/>
        <v/>
      </c>
      <c r="BP1084" s="15" t="str">
        <f t="shared" si="181"/>
        <v/>
      </c>
      <c r="BQ1084" s="29"/>
      <c r="BU1084" s="5"/>
      <c r="CU1084" s="5" t="e">
        <f>IF(REPORTE!AH$2="si",IF(F1084=VALUE(REPORTE!C$11),IF(SUM(CU1085:CU$1993),CONCATENATE(INT(B1084),", "),INT(B1084)),""),IF(F1084=VALUE(REPORTE!C$10),IF(SUM(CU1085:CU$1993),CONCATENATE(INT(B1084),", "),INT(B1084)),""))</f>
        <v>#VALUE!</v>
      </c>
      <c r="CY1084" s="5"/>
      <c r="CZ1084" s="5"/>
      <c r="DA1084" s="5"/>
      <c r="DB1084" s="5"/>
    </row>
    <row r="1085" spans="1:106" x14ac:dyDescent="0.25">
      <c r="A1085" s="4"/>
      <c r="B1085" s="3"/>
      <c r="L1085" s="4" t="str">
        <f>IFERROR(IF(VLOOKUP(I1085,I$2:L1084,4,0)=0,"",VLOOKUP(I1085,I$2:L1084,4,0)),"")</f>
        <v/>
      </c>
      <c r="M1085" s="4" t="str">
        <f>IFERROR(IF(VLOOKUP(I1085,I$2:M1084,5,0)=0,"",VLOOKUP(I1085,I$2:M1084,5,0)),"")</f>
        <v/>
      </c>
      <c r="S1085"/>
      <c r="AG1085" s="3"/>
      <c r="AL1085" s="2" t="str">
        <f>IFERROR(IF(INDEX(AL$1:AL1084,MATCH(I1085,I$1:I1084,0),1)=0,"",INDEX(AL$1:AL1084,MATCH(I1085,I$1:I1084,0),1)),"")</f>
        <v/>
      </c>
      <c r="AM1085" s="2" t="str">
        <f>IFERROR(IF(INDEX(AM$1:AM1084,MATCH(I1085,I$1:I1084,0),1)=0,"",INDEX(AM$1:AM1084,MATCH(I1085,I$1:I1084,0),1)),"")</f>
        <v/>
      </c>
      <c r="AN1085" s="2" t="str">
        <f>IFERROR(IF(INDEX(AN$1:AN1084,MATCH(I1085,I$1:I1084,0),1)=0,"",INDEX(AN$1:AN1084,MATCH(I1085,I$1:I1084,0),1)),"")</f>
        <v/>
      </c>
      <c r="BG1085" s="5"/>
      <c r="BI1085" s="4"/>
      <c r="BK1085" s="5"/>
      <c r="BL1085" s="5"/>
      <c r="BM1085" s="5" t="str">
        <f>IF(B1085="","",IF(BH1085="",1+(MAX(BM$2:BM1084)),""))</f>
        <v/>
      </c>
      <c r="BN1085" s="5" t="str">
        <f t="shared" si="179"/>
        <v/>
      </c>
      <c r="BO1085" s="5" t="str">
        <f t="shared" si="180"/>
        <v/>
      </c>
      <c r="BP1085" s="15" t="str">
        <f t="shared" si="181"/>
        <v/>
      </c>
      <c r="BQ1085" s="29"/>
      <c r="CU1085" s="5" t="e">
        <f>IF(REPORTE!AH$2="si",IF(F1085=VALUE(REPORTE!C$11),IF(SUM(CU1086:CU$1993),CONCATENATE(INT(B1085),", "),INT(B1085)),""),IF(F1085=VALUE(REPORTE!C$10),IF(SUM(CU1086:CU$1993),CONCATENATE(INT(B1085),", "),INT(B1085)),""))</f>
        <v>#VALUE!</v>
      </c>
      <c r="CY1085" s="5"/>
      <c r="CZ1085" s="5"/>
      <c r="DA1085" s="5"/>
      <c r="DB1085" s="5"/>
    </row>
    <row r="1086" spans="1:106" x14ac:dyDescent="0.25">
      <c r="A1086" s="4"/>
      <c r="B1086" s="3"/>
      <c r="L1086" s="4" t="str">
        <f>IFERROR(IF(VLOOKUP(I1086,I$2:L1085,4,0)=0,"",VLOOKUP(I1086,I$2:L1085,4,0)),"")</f>
        <v/>
      </c>
      <c r="M1086" s="4" t="str">
        <f>IFERROR(IF(VLOOKUP(I1086,I$2:M1085,5,0)=0,"",VLOOKUP(I1086,I$2:M1085,5,0)),"")</f>
        <v/>
      </c>
      <c r="S1086"/>
      <c r="AG1086" s="3"/>
      <c r="AL1086" s="2" t="str">
        <f>IFERROR(IF(INDEX(AL$1:AL1085,MATCH(I1086,I$1:I1085,0),1)=0,"",INDEX(AL$1:AL1085,MATCH(I1086,I$1:I1085,0),1)),"")</f>
        <v/>
      </c>
      <c r="AM1086" s="2" t="str">
        <f>IFERROR(IF(INDEX(AM$1:AM1085,MATCH(I1086,I$1:I1085,0),1)=0,"",INDEX(AM$1:AM1085,MATCH(I1086,I$1:I1085,0),1)),"")</f>
        <v/>
      </c>
      <c r="AN1086" s="2" t="str">
        <f>IFERROR(IF(INDEX(AN$1:AN1085,MATCH(I1086,I$1:I1085,0),1)=0,"",INDEX(AN$1:AN1085,MATCH(I1086,I$1:I1085,0),1)),"")</f>
        <v/>
      </c>
      <c r="BG1086" s="5"/>
      <c r="BI1086" s="4"/>
      <c r="BK1086" s="5"/>
      <c r="BL1086" s="5"/>
      <c r="BM1086" s="5" t="str">
        <f>IF(B1086="","",IF(BH1086="",1+(MAX(BM$2:BM1085)),""))</f>
        <v/>
      </c>
      <c r="BN1086" s="5" t="str">
        <f t="shared" si="179"/>
        <v/>
      </c>
      <c r="BO1086" s="5" t="str">
        <f t="shared" si="180"/>
        <v/>
      </c>
      <c r="BP1086" s="15" t="str">
        <f t="shared" si="181"/>
        <v/>
      </c>
      <c r="BQ1086" s="29"/>
      <c r="CU1086" s="5" t="e">
        <f>IF(REPORTE!AH$2="si",IF(F1086=VALUE(REPORTE!C$11),IF(SUM(CU1087:CU$1993),CONCATENATE(INT(B1086),", "),INT(B1086)),""),IF(F1086=VALUE(REPORTE!C$10),IF(SUM(CU1087:CU$1993),CONCATENATE(INT(B1086),", "),INT(B1086)),""))</f>
        <v>#VALUE!</v>
      </c>
      <c r="CY1086" s="5"/>
      <c r="CZ1086" s="5"/>
      <c r="DA1086" s="5"/>
      <c r="DB1086" s="5"/>
    </row>
    <row r="1087" spans="1:106" x14ac:dyDescent="0.25">
      <c r="A1087" s="4"/>
      <c r="B1087" s="3"/>
      <c r="L1087" s="4" t="str">
        <f>IFERROR(IF(VLOOKUP(I1087,I$2:L1086,4,0)=0,"",VLOOKUP(I1087,I$2:L1086,4,0)),"")</f>
        <v/>
      </c>
      <c r="M1087" s="4" t="str">
        <f>IFERROR(IF(VLOOKUP(I1087,I$2:M1086,5,0)=0,"",VLOOKUP(I1087,I$2:M1086,5,0)),"")</f>
        <v/>
      </c>
      <c r="S1087"/>
      <c r="AG1087" s="3"/>
      <c r="AL1087" s="2" t="str">
        <f>IFERROR(IF(INDEX(AL$1:AL1086,MATCH(I1087,I$1:I1086,0),1)=0,"",INDEX(AL$1:AL1086,MATCH(I1087,I$1:I1086,0),1)),"")</f>
        <v/>
      </c>
      <c r="AM1087" s="2" t="str">
        <f>IFERROR(IF(INDEX(AM$1:AM1086,MATCH(I1087,I$1:I1086,0),1)=0,"",INDEX(AM$1:AM1086,MATCH(I1087,I$1:I1086,0),1)),"")</f>
        <v/>
      </c>
      <c r="AN1087" s="2" t="str">
        <f>IFERROR(IF(INDEX(AN$1:AN1086,MATCH(I1087,I$1:I1086,0),1)=0,"",INDEX(AN$1:AN1086,MATCH(I1087,I$1:I1086,0),1)),"")</f>
        <v/>
      </c>
      <c r="BG1087" s="5"/>
      <c r="BI1087" s="4"/>
      <c r="BK1087" s="5"/>
      <c r="BL1087" s="5"/>
      <c r="BM1087" s="5" t="str">
        <f>IF(B1087="","",IF(BH1087="",1+(MAX(BM$2:BM1086)),""))</f>
        <v/>
      </c>
      <c r="BN1087" s="5" t="str">
        <f t="shared" si="179"/>
        <v/>
      </c>
      <c r="BO1087" s="5" t="str">
        <f t="shared" si="180"/>
        <v/>
      </c>
      <c r="BP1087" s="15" t="str">
        <f t="shared" si="181"/>
        <v/>
      </c>
      <c r="BQ1087" s="29"/>
      <c r="CU1087" s="5" t="e">
        <f>IF(REPORTE!AH$2="si",IF(F1087=VALUE(REPORTE!C$11),IF(SUM(CU1088:CU$1993),CONCATENATE(INT(B1087),", "),INT(B1087)),""),IF(F1087=VALUE(REPORTE!C$10),IF(SUM(CU1088:CU$1993),CONCATENATE(INT(B1087),", "),INT(B1087)),""))</f>
        <v>#VALUE!</v>
      </c>
      <c r="CY1087" s="5"/>
      <c r="CZ1087" s="5"/>
      <c r="DA1087" s="5"/>
      <c r="DB1087" s="5"/>
    </row>
    <row r="1088" spans="1:106" x14ac:dyDescent="0.25">
      <c r="A1088" s="4"/>
      <c r="B1088" s="3"/>
      <c r="L1088" s="4" t="str">
        <f>IFERROR(IF(VLOOKUP(I1088,I$2:L1087,4,0)=0,"",VLOOKUP(I1088,I$2:L1087,4,0)),"")</f>
        <v/>
      </c>
      <c r="M1088" s="4" t="str">
        <f>IFERROR(IF(VLOOKUP(I1088,I$2:M1087,5,0)=0,"",VLOOKUP(I1088,I$2:M1087,5,0)),"")</f>
        <v/>
      </c>
      <c r="S1088"/>
      <c r="AG1088" s="3"/>
      <c r="AL1088" s="2" t="str">
        <f>IFERROR(IF(INDEX(AL$1:AL1087,MATCH(I1088,I$1:I1087,0),1)=0,"",INDEX(AL$1:AL1087,MATCH(I1088,I$1:I1087,0),1)),"")</f>
        <v/>
      </c>
      <c r="AM1088" s="2" t="str">
        <f>IFERROR(IF(INDEX(AM$1:AM1087,MATCH(I1088,I$1:I1087,0),1)=0,"",INDEX(AM$1:AM1087,MATCH(I1088,I$1:I1087,0),1)),"")</f>
        <v/>
      </c>
      <c r="AN1088" s="2" t="str">
        <f>IFERROR(IF(INDEX(AN$1:AN1087,MATCH(I1088,I$1:I1087,0),1)=0,"",INDEX(AN$1:AN1087,MATCH(I1088,I$1:I1087,0),1)),"")</f>
        <v/>
      </c>
      <c r="BG1088" s="5"/>
      <c r="BI1088" s="4"/>
      <c r="BK1088" s="5"/>
      <c r="BL1088" s="5"/>
      <c r="BM1088" s="5" t="str">
        <f>IF(B1088="","",IF(BH1088="",1+(MAX(BM$2:BM1087)),""))</f>
        <v/>
      </c>
      <c r="BN1088" s="5" t="str">
        <f t="shared" si="179"/>
        <v/>
      </c>
      <c r="BO1088" s="5" t="str">
        <f t="shared" si="180"/>
        <v/>
      </c>
      <c r="BP1088" s="15" t="str">
        <f t="shared" si="181"/>
        <v/>
      </c>
      <c r="BQ1088" s="29"/>
      <c r="CU1088" s="5" t="e">
        <f>IF(REPORTE!AH$2="si",IF(F1088=VALUE(REPORTE!C$11),IF(SUM(CU1089:CU$1993),CONCATENATE(INT(B1088),", "),INT(B1088)),""),IF(F1088=VALUE(REPORTE!C$10),IF(SUM(CU1089:CU$1993),CONCATENATE(INT(B1088),", "),INT(B1088)),""))</f>
        <v>#VALUE!</v>
      </c>
      <c r="CY1088" s="5"/>
      <c r="CZ1088" s="5"/>
      <c r="DA1088" s="5"/>
      <c r="DB1088" s="5"/>
    </row>
    <row r="1089" spans="1:106" x14ac:dyDescent="0.25">
      <c r="A1089" s="4"/>
      <c r="B1089" s="3"/>
      <c r="L1089" s="4" t="str">
        <f>IFERROR(IF(VLOOKUP(I1089,I$2:L1088,4,0)=0,"",VLOOKUP(I1089,I$2:L1088,4,0)),"")</f>
        <v/>
      </c>
      <c r="M1089" s="4" t="str">
        <f>IFERROR(IF(VLOOKUP(I1089,I$2:M1088,5,0)=0,"",VLOOKUP(I1089,I$2:M1088,5,0)),"")</f>
        <v/>
      </c>
      <c r="S1089"/>
      <c r="AG1089" s="3"/>
      <c r="AL1089" s="2" t="str">
        <f>IFERROR(IF(INDEX(AL$1:AL1088,MATCH(I1089,I$1:I1088,0),1)=0,"",INDEX(AL$1:AL1088,MATCH(I1089,I$1:I1088,0),1)),"")</f>
        <v/>
      </c>
      <c r="AM1089" s="2" t="str">
        <f>IFERROR(IF(INDEX(AM$1:AM1088,MATCH(I1089,I$1:I1088,0),1)=0,"",INDEX(AM$1:AM1088,MATCH(I1089,I$1:I1088,0),1)),"")</f>
        <v/>
      </c>
      <c r="AN1089" s="2" t="str">
        <f>IFERROR(IF(INDEX(AN$1:AN1088,MATCH(I1089,I$1:I1088,0),1)=0,"",INDEX(AN$1:AN1088,MATCH(I1089,I$1:I1088,0),1)),"")</f>
        <v/>
      </c>
      <c r="BG1089" s="5"/>
      <c r="BI1089" s="4"/>
      <c r="BK1089" s="5"/>
      <c r="BL1089" s="5"/>
      <c r="BM1089" s="5" t="str">
        <f>IF(B1089="","",IF(BH1089="",1+(MAX(BM$2:BM1088)),""))</f>
        <v/>
      </c>
      <c r="BN1089" s="5" t="str">
        <f t="shared" si="179"/>
        <v/>
      </c>
      <c r="BO1089" s="5" t="str">
        <f t="shared" si="180"/>
        <v/>
      </c>
      <c r="BP1089" s="15" t="str">
        <f t="shared" si="181"/>
        <v/>
      </c>
      <c r="BQ1089" s="29"/>
      <c r="CU1089" s="5" t="e">
        <f>IF(REPORTE!AH$2="si",IF(F1089=VALUE(REPORTE!C$11),IF(SUM(CU1090:CU$1993),CONCATENATE(INT(B1089),", "),INT(B1089)),""),IF(F1089=VALUE(REPORTE!C$10),IF(SUM(CU1090:CU$1993),CONCATENATE(INT(B1089),", "),INT(B1089)),""))</f>
        <v>#VALUE!</v>
      </c>
      <c r="CY1089" s="5"/>
      <c r="CZ1089" s="5"/>
      <c r="DA1089" s="5"/>
      <c r="DB1089" s="5"/>
    </row>
    <row r="1090" spans="1:106" x14ac:dyDescent="0.25">
      <c r="A1090" s="4"/>
      <c r="B1090" s="3"/>
      <c r="L1090" s="4" t="str">
        <f>IFERROR(IF(VLOOKUP(I1090,I$2:L1089,4,0)=0,"",VLOOKUP(I1090,I$2:L1089,4,0)),"")</f>
        <v/>
      </c>
      <c r="M1090" s="4" t="str">
        <f>IFERROR(IF(VLOOKUP(I1090,I$2:M1089,5,0)=0,"",VLOOKUP(I1090,I$2:M1089,5,0)),"")</f>
        <v/>
      </c>
      <c r="S1090"/>
      <c r="AG1090" s="3"/>
      <c r="AL1090" s="2" t="str">
        <f>IFERROR(IF(INDEX(AL$1:AL1089,MATCH(I1090,I$1:I1089,0),1)=0,"",INDEX(AL$1:AL1089,MATCH(I1090,I$1:I1089,0),1)),"")</f>
        <v/>
      </c>
      <c r="AM1090" s="2" t="str">
        <f>IFERROR(IF(INDEX(AM$1:AM1089,MATCH(I1090,I$1:I1089,0),1)=0,"",INDEX(AM$1:AM1089,MATCH(I1090,I$1:I1089,0),1)),"")</f>
        <v/>
      </c>
      <c r="AN1090" s="2" t="str">
        <f>IFERROR(IF(INDEX(AN$1:AN1089,MATCH(I1090,I$1:I1089,0),1)=0,"",INDEX(AN$1:AN1089,MATCH(I1090,I$1:I1089,0),1)),"")</f>
        <v/>
      </c>
      <c r="BG1090" s="5"/>
      <c r="BI1090" s="4"/>
      <c r="BK1090" s="5"/>
      <c r="BL1090" s="5"/>
      <c r="BM1090" s="5" t="str">
        <f>IF(B1090="","",IF(BH1090="",1+(MAX(BM$2:BM1089)),""))</f>
        <v/>
      </c>
      <c r="BN1090" s="5" t="str">
        <f t="shared" ref="BN1090:BN1153" si="184">IF(BM1090="","",AI1090)</f>
        <v/>
      </c>
      <c r="BO1090" s="5" t="str">
        <f t="shared" ref="BO1090:BO1153" si="185">IF(BM1090="","",E1090)</f>
        <v/>
      </c>
      <c r="BP1090" s="15" t="str">
        <f t="shared" ref="BP1090:BP1153" si="186">IF(BM1090="","",F1090)</f>
        <v/>
      </c>
      <c r="BQ1090" s="29"/>
      <c r="CU1090" s="5" t="e">
        <f>IF(REPORTE!AH$2="si",IF(F1090=VALUE(REPORTE!C$11),IF(SUM(CU1091:CU$1993),CONCATENATE(INT(B1090),", "),INT(B1090)),""),IF(F1090=VALUE(REPORTE!C$10),IF(SUM(CU1091:CU$1993),CONCATENATE(INT(B1090),", "),INT(B1090)),""))</f>
        <v>#VALUE!</v>
      </c>
      <c r="CY1090" s="5"/>
      <c r="CZ1090" s="5"/>
      <c r="DA1090" s="5"/>
      <c r="DB1090" s="5"/>
    </row>
    <row r="1091" spans="1:106" x14ac:dyDescent="0.25">
      <c r="A1091" s="4"/>
      <c r="B1091" s="3"/>
      <c r="L1091" s="4" t="str">
        <f>IFERROR(IF(VLOOKUP(I1091,I$2:L1090,4,0)=0,"",VLOOKUP(I1091,I$2:L1090,4,0)),"")</f>
        <v/>
      </c>
      <c r="M1091" s="4" t="str">
        <f>IFERROR(IF(VLOOKUP(I1091,I$2:M1090,5,0)=0,"",VLOOKUP(I1091,I$2:M1090,5,0)),"")</f>
        <v/>
      </c>
      <c r="S1091"/>
      <c r="AG1091" s="3"/>
      <c r="AL1091" s="2" t="str">
        <f>IFERROR(IF(INDEX(AL$1:AL1090,MATCH(I1091,I$1:I1090,0),1)=0,"",INDEX(AL$1:AL1090,MATCH(I1091,I$1:I1090,0),1)),"")</f>
        <v/>
      </c>
      <c r="AM1091" s="2" t="str">
        <f>IFERROR(IF(INDEX(AM$1:AM1090,MATCH(I1091,I$1:I1090,0),1)=0,"",INDEX(AM$1:AM1090,MATCH(I1091,I$1:I1090,0),1)),"")</f>
        <v/>
      </c>
      <c r="AN1091" s="2" t="str">
        <f>IFERROR(IF(INDEX(AN$1:AN1090,MATCH(I1091,I$1:I1090,0),1)=0,"",INDEX(AN$1:AN1090,MATCH(I1091,I$1:I1090,0),1)),"")</f>
        <v/>
      </c>
      <c r="BG1091" s="5"/>
      <c r="BI1091" s="4"/>
      <c r="BK1091" s="5"/>
      <c r="BL1091" s="5"/>
      <c r="BM1091" s="5" t="str">
        <f>IF(B1091="","",IF(BH1091="",1+(MAX(BM$2:BM1090)),""))</f>
        <v/>
      </c>
      <c r="BN1091" s="5" t="str">
        <f t="shared" si="184"/>
        <v/>
      </c>
      <c r="BO1091" s="5" t="str">
        <f t="shared" si="185"/>
        <v/>
      </c>
      <c r="BP1091" s="15" t="str">
        <f t="shared" si="186"/>
        <v/>
      </c>
      <c r="BQ1091" s="29"/>
      <c r="CU1091" s="5" t="e">
        <f>IF(REPORTE!AH$2="si",IF(F1091=VALUE(REPORTE!C$11),IF(SUM(CU1092:CU$1993),CONCATENATE(INT(B1091),", "),INT(B1091)),""),IF(F1091=VALUE(REPORTE!C$10),IF(SUM(CU1092:CU$1993),CONCATENATE(INT(B1091),", "),INT(B1091)),""))</f>
        <v>#VALUE!</v>
      </c>
      <c r="CY1091" s="5"/>
      <c r="CZ1091" s="5"/>
      <c r="DA1091" s="5"/>
      <c r="DB1091" s="5"/>
    </row>
    <row r="1092" spans="1:106" x14ac:dyDescent="0.25">
      <c r="A1092" s="4"/>
      <c r="B1092" s="3"/>
      <c r="L1092" s="4" t="str">
        <f>IFERROR(IF(VLOOKUP(I1092,I$2:L1091,4,0)=0,"",VLOOKUP(I1092,I$2:L1091,4,0)),"")</f>
        <v/>
      </c>
      <c r="M1092" s="4" t="str">
        <f>IFERROR(IF(VLOOKUP(I1092,I$2:M1091,5,0)=0,"",VLOOKUP(I1092,I$2:M1091,5,0)),"")</f>
        <v/>
      </c>
      <c r="S1092"/>
      <c r="AG1092" s="3"/>
      <c r="AL1092" s="2" t="str">
        <f>IFERROR(IF(INDEX(AL$1:AL1091,MATCH(I1092,I$1:I1091,0),1)=0,"",INDEX(AL$1:AL1091,MATCH(I1092,I$1:I1091,0),1)),"")</f>
        <v/>
      </c>
      <c r="AM1092" s="2" t="str">
        <f>IFERROR(IF(INDEX(AM$1:AM1091,MATCH(I1092,I$1:I1091,0),1)=0,"",INDEX(AM$1:AM1091,MATCH(I1092,I$1:I1091,0),1)),"")</f>
        <v/>
      </c>
      <c r="AN1092" s="2" t="str">
        <f>IFERROR(IF(INDEX(AN$1:AN1091,MATCH(I1092,I$1:I1091,0),1)=0,"",INDEX(AN$1:AN1091,MATCH(I1092,I$1:I1091,0),1)),"")</f>
        <v/>
      </c>
      <c r="BG1092" s="5"/>
      <c r="BI1092" s="4"/>
      <c r="BK1092" s="5"/>
      <c r="BL1092" s="5"/>
      <c r="BM1092" s="5" t="str">
        <f>IF(B1092="","",IF(BH1092="",1+(MAX(BM$2:BM1091)),""))</f>
        <v/>
      </c>
      <c r="BN1092" s="5" t="str">
        <f t="shared" si="184"/>
        <v/>
      </c>
      <c r="BO1092" s="5" t="str">
        <f t="shared" si="185"/>
        <v/>
      </c>
      <c r="BP1092" s="15" t="str">
        <f t="shared" si="186"/>
        <v/>
      </c>
      <c r="BQ1092" s="29"/>
      <c r="CU1092" s="5" t="e">
        <f>IF(REPORTE!AH$2="si",IF(F1092=VALUE(REPORTE!C$11),IF(SUM(CU1093:CU$1993),CONCATENATE(INT(B1092),", "),INT(B1092)),""),IF(F1092=VALUE(REPORTE!C$10),IF(SUM(CU1093:CU$1993),CONCATENATE(INT(B1092),", "),INT(B1092)),""))</f>
        <v>#VALUE!</v>
      </c>
      <c r="CY1092" s="5"/>
      <c r="CZ1092" s="5"/>
      <c r="DA1092" s="5"/>
      <c r="DB1092" s="5"/>
    </row>
    <row r="1093" spans="1:106" x14ac:dyDescent="0.25">
      <c r="A1093" s="4"/>
      <c r="B1093" s="3"/>
      <c r="L1093" s="4" t="str">
        <f>IFERROR(IF(VLOOKUP(I1093,I$2:L1092,4,0)=0,"",VLOOKUP(I1093,I$2:L1092,4,0)),"")</f>
        <v/>
      </c>
      <c r="M1093" s="4" t="str">
        <f>IFERROR(IF(VLOOKUP(I1093,I$2:M1092,5,0)=0,"",VLOOKUP(I1093,I$2:M1092,5,0)),"")</f>
        <v/>
      </c>
      <c r="S1093"/>
      <c r="AG1093" s="3"/>
      <c r="AL1093" s="2" t="str">
        <f>IFERROR(IF(INDEX(AL$1:AL1092,MATCH(I1093,I$1:I1092,0),1)=0,"",INDEX(AL$1:AL1092,MATCH(I1093,I$1:I1092,0),1)),"")</f>
        <v/>
      </c>
      <c r="AM1093" s="2" t="str">
        <f>IFERROR(IF(INDEX(AM$1:AM1092,MATCH(I1093,I$1:I1092,0),1)=0,"",INDEX(AM$1:AM1092,MATCH(I1093,I$1:I1092,0),1)),"")</f>
        <v/>
      </c>
      <c r="AN1093" s="2" t="str">
        <f>IFERROR(IF(INDEX(AN$1:AN1092,MATCH(I1093,I$1:I1092,0),1)=0,"",INDEX(AN$1:AN1092,MATCH(I1093,I$1:I1092,0),1)),"")</f>
        <v/>
      </c>
      <c r="BG1093" s="5"/>
      <c r="BI1093" s="4"/>
      <c r="BK1093" s="5"/>
      <c r="BL1093" s="5"/>
      <c r="BM1093" s="5" t="str">
        <f>IF(B1093="","",IF(BH1093="",1+(MAX(BM$2:BM1092)),""))</f>
        <v/>
      </c>
      <c r="BN1093" s="5" t="str">
        <f t="shared" si="184"/>
        <v/>
      </c>
      <c r="BO1093" s="5" t="str">
        <f t="shared" si="185"/>
        <v/>
      </c>
      <c r="BP1093" s="15" t="str">
        <f t="shared" si="186"/>
        <v/>
      </c>
      <c r="BQ1093" s="29"/>
      <c r="CU1093" s="5" t="e">
        <f>IF(REPORTE!AH$2="si",IF(F1093=VALUE(REPORTE!C$11),IF(SUM(CU1094:CU$1993),CONCATENATE(INT(B1093),", "),INT(B1093)),""),IF(F1093=VALUE(REPORTE!C$10),IF(SUM(CU1094:CU$1993),CONCATENATE(INT(B1093),", "),INT(B1093)),""))</f>
        <v>#VALUE!</v>
      </c>
      <c r="CY1093" s="5"/>
      <c r="CZ1093" s="5"/>
      <c r="DA1093" s="5"/>
      <c r="DB1093" s="5"/>
    </row>
    <row r="1094" spans="1:106" x14ac:dyDescent="0.25">
      <c r="A1094" s="4"/>
      <c r="B1094" s="3"/>
      <c r="L1094" s="4" t="str">
        <f>IFERROR(IF(VLOOKUP(I1094,I$2:L1093,4,0)=0,"",VLOOKUP(I1094,I$2:L1093,4,0)),"")</f>
        <v/>
      </c>
      <c r="M1094" s="4" t="str">
        <f>IFERROR(IF(VLOOKUP(I1094,I$2:M1093,5,0)=0,"",VLOOKUP(I1094,I$2:M1093,5,0)),"")</f>
        <v/>
      </c>
      <c r="S1094"/>
      <c r="AG1094" s="3"/>
      <c r="AL1094" s="2" t="str">
        <f>IFERROR(IF(INDEX(AL$1:AL1093,MATCH(I1094,I$1:I1093,0),1)=0,"",INDEX(AL$1:AL1093,MATCH(I1094,I$1:I1093,0),1)),"")</f>
        <v/>
      </c>
      <c r="AM1094" s="2" t="str">
        <f>IFERROR(IF(INDEX(AM$1:AM1093,MATCH(I1094,I$1:I1093,0),1)=0,"",INDEX(AM$1:AM1093,MATCH(I1094,I$1:I1093,0),1)),"")</f>
        <v/>
      </c>
      <c r="AN1094" s="2" t="str">
        <f>IFERROR(IF(INDEX(AN$1:AN1093,MATCH(I1094,I$1:I1093,0),1)=0,"",INDEX(AN$1:AN1093,MATCH(I1094,I$1:I1093,0),1)),"")</f>
        <v/>
      </c>
      <c r="BG1094" s="5"/>
      <c r="BI1094" s="4"/>
      <c r="BK1094" s="5"/>
      <c r="BL1094" s="5"/>
      <c r="BM1094" s="5" t="str">
        <f>IF(B1094="","",IF(BH1094="",1+(MAX(BM$2:BM1093)),""))</f>
        <v/>
      </c>
      <c r="BN1094" s="5" t="str">
        <f t="shared" si="184"/>
        <v/>
      </c>
      <c r="BO1094" s="5" t="str">
        <f t="shared" si="185"/>
        <v/>
      </c>
      <c r="BP1094" s="15" t="str">
        <f t="shared" si="186"/>
        <v/>
      </c>
      <c r="BQ1094" s="29"/>
      <c r="CU1094" s="5" t="e">
        <f>IF(REPORTE!AH$2="si",IF(F1094=VALUE(REPORTE!C$11),IF(SUM(CU1095:CU$1993),CONCATENATE(INT(B1094),", "),INT(B1094)),""),IF(F1094=VALUE(REPORTE!C$10),IF(SUM(CU1095:CU$1993),CONCATENATE(INT(B1094),", "),INT(B1094)),""))</f>
        <v>#VALUE!</v>
      </c>
      <c r="CV1094" s="5" t="e">
        <f>CONCATENATE(CU1094,CU1095,CU1096,CU1097,CU1098,CU1099,CU1100,CU1101,CU1102,CU1103,CU1104,CU1105,CU1106,CU1107,CU1108,CU1109,CU1110,CU1111,CU1112,CU1113,CU1114,CU1115,CU1116,CU1117,CU1118,CU1119,CU1120,CU1121,CU1122,CU1123,CU1124,CU1125,CU1126,CU1127,CU1128,CU1129,CU1130,CU1131,CU1132,CU1133,CU1134,CU1135)</f>
        <v>#VALUE!</v>
      </c>
      <c r="CY1094" s="5"/>
      <c r="CZ1094" s="5"/>
      <c r="DA1094" s="5"/>
      <c r="DB1094" s="5"/>
    </row>
    <row r="1095" spans="1:106" x14ac:dyDescent="0.25">
      <c r="A1095" s="4"/>
      <c r="B1095" s="3"/>
      <c r="L1095" s="4" t="str">
        <f>IFERROR(IF(VLOOKUP(I1095,I$2:L1094,4,0)=0,"",VLOOKUP(I1095,I$2:L1094,4,0)),"")</f>
        <v/>
      </c>
      <c r="M1095" s="4" t="str">
        <f>IFERROR(IF(VLOOKUP(I1095,I$2:M1094,5,0)=0,"",VLOOKUP(I1095,I$2:M1094,5,0)),"")</f>
        <v/>
      </c>
      <c r="S1095"/>
      <c r="AG1095" s="3"/>
      <c r="AL1095" s="2" t="str">
        <f>IFERROR(IF(INDEX(AL$1:AL1094,MATCH(I1095,I$1:I1094,0),1)=0,"",INDEX(AL$1:AL1094,MATCH(I1095,I$1:I1094,0),1)),"")</f>
        <v/>
      </c>
      <c r="AM1095" s="2" t="str">
        <f>IFERROR(IF(INDEX(AM$1:AM1094,MATCH(I1095,I$1:I1094,0),1)=0,"",INDEX(AM$1:AM1094,MATCH(I1095,I$1:I1094,0),1)),"")</f>
        <v/>
      </c>
      <c r="AN1095" s="2" t="str">
        <f>IFERROR(IF(INDEX(AN$1:AN1094,MATCH(I1095,I$1:I1094,0),1)=0,"",INDEX(AN$1:AN1094,MATCH(I1095,I$1:I1094,0),1)),"")</f>
        <v/>
      </c>
      <c r="BG1095" s="5"/>
      <c r="BI1095" s="4"/>
      <c r="BK1095" s="5"/>
      <c r="BL1095" s="5"/>
      <c r="BM1095" s="5" t="str">
        <f>IF(B1095="","",IF(BH1095="",1+(MAX(BM$2:BM1094)),""))</f>
        <v/>
      </c>
      <c r="BN1095" s="5" t="str">
        <f t="shared" si="184"/>
        <v/>
      </c>
      <c r="BO1095" s="5" t="str">
        <f t="shared" si="185"/>
        <v/>
      </c>
      <c r="BP1095" s="15" t="str">
        <f t="shared" si="186"/>
        <v/>
      </c>
      <c r="BQ1095" s="29"/>
      <c r="CU1095" s="5" t="e">
        <f>IF(REPORTE!AH$2="si",IF(F1095=VALUE(REPORTE!C$11),IF(SUM(CU1096:CU$1993),CONCATENATE(INT(B1095),", "),INT(B1095)),""),IF(F1095=VALUE(REPORTE!C$10),IF(SUM(CU1096:CU$1993),CONCATENATE(INT(B1095),", "),INT(B1095)),""))</f>
        <v>#VALUE!</v>
      </c>
      <c r="CY1095" s="5"/>
      <c r="CZ1095" s="5"/>
      <c r="DA1095" s="5"/>
      <c r="DB1095" s="5"/>
    </row>
    <row r="1096" spans="1:106" x14ac:dyDescent="0.25">
      <c r="A1096" s="4"/>
      <c r="B1096" s="3"/>
      <c r="L1096" s="4" t="str">
        <f>IFERROR(IF(VLOOKUP(I1096,I$2:L1095,4,0)=0,"",VLOOKUP(I1096,I$2:L1095,4,0)),"")</f>
        <v/>
      </c>
      <c r="M1096" s="4" t="str">
        <f>IFERROR(IF(VLOOKUP(I1096,I$2:M1095,5,0)=0,"",VLOOKUP(I1096,I$2:M1095,5,0)),"")</f>
        <v/>
      </c>
      <c r="S1096"/>
      <c r="AG1096" s="3"/>
      <c r="AL1096" s="2" t="str">
        <f>IFERROR(IF(INDEX(AL$1:AL1095,MATCH(I1096,I$1:I1095,0),1)=0,"",INDEX(AL$1:AL1095,MATCH(I1096,I$1:I1095,0),1)),"")</f>
        <v/>
      </c>
      <c r="AM1096" s="2" t="str">
        <f>IFERROR(IF(INDEX(AM$1:AM1095,MATCH(I1096,I$1:I1095,0),1)=0,"",INDEX(AM$1:AM1095,MATCH(I1096,I$1:I1095,0),1)),"")</f>
        <v/>
      </c>
      <c r="AN1096" s="2" t="str">
        <f>IFERROR(IF(INDEX(AN$1:AN1095,MATCH(I1096,I$1:I1095,0),1)=0,"",INDEX(AN$1:AN1095,MATCH(I1096,I$1:I1095,0),1)),"")</f>
        <v/>
      </c>
      <c r="BG1096" s="5"/>
      <c r="BI1096" s="4"/>
      <c r="BK1096" s="5"/>
      <c r="BL1096" s="5"/>
      <c r="BM1096" s="5" t="str">
        <f>IF(B1096="","",IF(BH1096="",1+(MAX(BM$2:BM1095)),""))</f>
        <v/>
      </c>
      <c r="BN1096" s="5" t="str">
        <f t="shared" si="184"/>
        <v/>
      </c>
      <c r="BO1096" s="5" t="str">
        <f t="shared" si="185"/>
        <v/>
      </c>
      <c r="BP1096" s="15" t="str">
        <f t="shared" si="186"/>
        <v/>
      </c>
      <c r="BQ1096" s="29"/>
      <c r="CU1096" s="5" t="e">
        <f>IF(REPORTE!AH$2="si",IF(F1096=VALUE(REPORTE!C$11),IF(SUM(CU1097:CU$1993),CONCATENATE(INT(B1096),", "),INT(B1096)),""),IF(F1096=VALUE(REPORTE!C$10),IF(SUM(CU1097:CU$1993),CONCATENATE(INT(B1096),", "),INT(B1096)),""))</f>
        <v>#VALUE!</v>
      </c>
      <c r="CY1096" s="5"/>
      <c r="CZ1096" s="5"/>
      <c r="DA1096" s="5"/>
      <c r="DB1096" s="5"/>
    </row>
    <row r="1097" spans="1:106" x14ac:dyDescent="0.25">
      <c r="A1097" s="4"/>
      <c r="B1097" s="3"/>
      <c r="L1097" s="4" t="str">
        <f>IFERROR(IF(VLOOKUP(I1097,I$2:L1096,4,0)=0,"",VLOOKUP(I1097,I$2:L1096,4,0)),"")</f>
        <v/>
      </c>
      <c r="M1097" s="4" t="str">
        <f>IFERROR(IF(VLOOKUP(I1097,I$2:M1096,5,0)=0,"",VLOOKUP(I1097,I$2:M1096,5,0)),"")</f>
        <v/>
      </c>
      <c r="S1097"/>
      <c r="AG1097" s="3"/>
      <c r="AL1097" s="2" t="str">
        <f>IFERROR(IF(INDEX(AL$1:AL1096,MATCH(I1097,I$1:I1096,0),1)=0,"",INDEX(AL$1:AL1096,MATCH(I1097,I$1:I1096,0),1)),"")</f>
        <v/>
      </c>
      <c r="AM1097" s="2" t="str">
        <f>IFERROR(IF(INDEX(AM$1:AM1096,MATCH(I1097,I$1:I1096,0),1)=0,"",INDEX(AM$1:AM1096,MATCH(I1097,I$1:I1096,0),1)),"")</f>
        <v/>
      </c>
      <c r="AN1097" s="2" t="str">
        <f>IFERROR(IF(INDEX(AN$1:AN1096,MATCH(I1097,I$1:I1096,0),1)=0,"",INDEX(AN$1:AN1096,MATCH(I1097,I$1:I1096,0),1)),"")</f>
        <v/>
      </c>
      <c r="BG1097" s="5"/>
      <c r="BI1097" s="4"/>
      <c r="BK1097" s="5"/>
      <c r="BL1097" s="5"/>
      <c r="BM1097" s="5" t="str">
        <f>IF(B1097="","",IF(BH1097="",1+(MAX(BM$2:BM1096)),""))</f>
        <v/>
      </c>
      <c r="BN1097" s="5" t="str">
        <f t="shared" si="184"/>
        <v/>
      </c>
      <c r="BO1097" s="5" t="str">
        <f t="shared" si="185"/>
        <v/>
      </c>
      <c r="BP1097" s="15" t="str">
        <f t="shared" si="186"/>
        <v/>
      </c>
      <c r="BQ1097" s="29"/>
      <c r="CU1097" s="5" t="e">
        <f>IF(REPORTE!AH$2="si",IF(F1097=VALUE(REPORTE!C$11),IF(SUM(CU1098:CU$1993),CONCATENATE(INT(B1097),", "),INT(B1097)),""),IF(F1097=VALUE(REPORTE!C$10),IF(SUM(CU1098:CU$1993),CONCATENATE(INT(B1097),", "),INT(B1097)),""))</f>
        <v>#VALUE!</v>
      </c>
      <c r="CY1097" s="5"/>
      <c r="CZ1097" s="5"/>
      <c r="DA1097" s="5"/>
      <c r="DB1097" s="5"/>
    </row>
    <row r="1098" spans="1:106" x14ac:dyDescent="0.25">
      <c r="A1098" s="4"/>
      <c r="B1098" s="3"/>
      <c r="L1098" s="4" t="str">
        <f>IFERROR(IF(VLOOKUP(I1098,I$2:L1097,4,0)=0,"",VLOOKUP(I1098,I$2:L1097,4,0)),"")</f>
        <v/>
      </c>
      <c r="M1098" s="4" t="str">
        <f>IFERROR(IF(VLOOKUP(I1098,I$2:M1097,5,0)=0,"",VLOOKUP(I1098,I$2:M1097,5,0)),"")</f>
        <v/>
      </c>
      <c r="S1098"/>
      <c r="AG1098" s="3"/>
      <c r="AL1098" s="2" t="str">
        <f>IFERROR(IF(INDEX(AL$1:AL1097,MATCH(I1098,I$1:I1097,0),1)=0,"",INDEX(AL$1:AL1097,MATCH(I1098,I$1:I1097,0),1)),"")</f>
        <v/>
      </c>
      <c r="AM1098" s="2" t="str">
        <f>IFERROR(IF(INDEX(AM$1:AM1097,MATCH(I1098,I$1:I1097,0),1)=0,"",INDEX(AM$1:AM1097,MATCH(I1098,I$1:I1097,0),1)),"")</f>
        <v/>
      </c>
      <c r="AN1098" s="2" t="str">
        <f>IFERROR(IF(INDEX(AN$1:AN1097,MATCH(I1098,I$1:I1097,0),1)=0,"",INDEX(AN$1:AN1097,MATCH(I1098,I$1:I1097,0),1)),"")</f>
        <v/>
      </c>
      <c r="BG1098" s="5"/>
      <c r="BI1098" s="4"/>
      <c r="BK1098" s="5"/>
      <c r="BL1098" s="5"/>
      <c r="BM1098" s="5" t="str">
        <f>IF(B1098="","",IF(BH1098="",1+(MAX(BM$2:BM1097)),""))</f>
        <v/>
      </c>
      <c r="BN1098" s="5" t="str">
        <f t="shared" si="184"/>
        <v/>
      </c>
      <c r="BO1098" s="5" t="str">
        <f t="shared" si="185"/>
        <v/>
      </c>
      <c r="BP1098" s="15" t="str">
        <f t="shared" si="186"/>
        <v/>
      </c>
      <c r="BQ1098" s="29"/>
      <c r="CU1098" s="5" t="e">
        <f>IF(REPORTE!AH$2="si",IF(F1098=VALUE(REPORTE!C$11),IF(SUM(CU1099:CU$1993),CONCATENATE(INT(B1098),", "),INT(B1098)),""),IF(F1098=VALUE(REPORTE!C$10),IF(SUM(CU1099:CU$1993),CONCATENATE(INT(B1098),", "),INT(B1098)),""))</f>
        <v>#VALUE!</v>
      </c>
      <c r="CY1098" s="5"/>
      <c r="CZ1098" s="5"/>
      <c r="DA1098" s="5"/>
      <c r="DB1098" s="5"/>
    </row>
    <row r="1099" spans="1:106" x14ac:dyDescent="0.25">
      <c r="A1099" s="4"/>
      <c r="B1099" s="3"/>
      <c r="L1099" s="4" t="str">
        <f>IFERROR(IF(VLOOKUP(I1099,I$2:L1098,4,0)=0,"",VLOOKUP(I1099,I$2:L1098,4,0)),"")</f>
        <v/>
      </c>
      <c r="M1099" s="4" t="str">
        <f>IFERROR(IF(VLOOKUP(I1099,I$2:M1098,5,0)=0,"",VLOOKUP(I1099,I$2:M1098,5,0)),"")</f>
        <v/>
      </c>
      <c r="S1099"/>
      <c r="AG1099" s="3"/>
      <c r="AL1099" s="2" t="str">
        <f>IFERROR(IF(INDEX(AL$1:AL1098,MATCH(I1099,I$1:I1098,0),1)=0,"",INDEX(AL$1:AL1098,MATCH(I1099,I$1:I1098,0),1)),"")</f>
        <v/>
      </c>
      <c r="AM1099" s="2" t="str">
        <f>IFERROR(IF(INDEX(AM$1:AM1098,MATCH(I1099,I$1:I1098,0),1)=0,"",INDEX(AM$1:AM1098,MATCH(I1099,I$1:I1098,0),1)),"")</f>
        <v/>
      </c>
      <c r="AN1099" s="2" t="str">
        <f>IFERROR(IF(INDEX(AN$1:AN1098,MATCH(I1099,I$1:I1098,0),1)=0,"",INDEX(AN$1:AN1098,MATCH(I1099,I$1:I1098,0),1)),"")</f>
        <v/>
      </c>
      <c r="BG1099" s="5"/>
      <c r="BI1099" s="4"/>
      <c r="BK1099" s="5"/>
      <c r="BL1099" s="5"/>
      <c r="BM1099" s="5" t="str">
        <f>IF(B1099="","",IF(BH1099="",1+(MAX(BM$2:BM1098)),""))</f>
        <v/>
      </c>
      <c r="BN1099" s="5" t="str">
        <f t="shared" si="184"/>
        <v/>
      </c>
      <c r="BO1099" s="5" t="str">
        <f t="shared" si="185"/>
        <v/>
      </c>
      <c r="BP1099" s="15" t="str">
        <f t="shared" si="186"/>
        <v/>
      </c>
      <c r="BQ1099" s="29"/>
      <c r="CU1099" s="5" t="e">
        <f>IF(REPORTE!AH$2="si",IF(F1099=VALUE(REPORTE!C$11),IF(SUM(CU1100:CU$1993),CONCATENATE(INT(B1099),", "),INT(B1099)),""),IF(F1099=VALUE(REPORTE!C$10),IF(SUM(CU1100:CU$1993),CONCATENATE(INT(B1099),", "),INT(B1099)),""))</f>
        <v>#VALUE!</v>
      </c>
      <c r="CY1099" s="5"/>
      <c r="CZ1099" s="5"/>
      <c r="DA1099" s="5"/>
      <c r="DB1099" s="5"/>
    </row>
    <row r="1100" spans="1:106" x14ac:dyDescent="0.25">
      <c r="A1100" s="4"/>
      <c r="B1100" s="3"/>
      <c r="L1100" s="4" t="str">
        <f>IFERROR(IF(VLOOKUP(I1100,I$2:L1099,4,0)=0,"",VLOOKUP(I1100,I$2:L1099,4,0)),"")</f>
        <v/>
      </c>
      <c r="M1100" s="4" t="str">
        <f>IFERROR(IF(VLOOKUP(I1100,I$2:M1099,5,0)=0,"",VLOOKUP(I1100,I$2:M1099,5,0)),"")</f>
        <v/>
      </c>
      <c r="S1100"/>
      <c r="AG1100" s="3"/>
      <c r="AL1100" s="2" t="str">
        <f>IFERROR(IF(INDEX(AL$1:AL1099,MATCH(I1100,I$1:I1099,0),1)=0,"",INDEX(AL$1:AL1099,MATCH(I1100,I$1:I1099,0),1)),"")</f>
        <v/>
      </c>
      <c r="AM1100" s="2" t="str">
        <f>IFERROR(IF(INDEX(AM$1:AM1099,MATCH(I1100,I$1:I1099,0),1)=0,"",INDEX(AM$1:AM1099,MATCH(I1100,I$1:I1099,0),1)),"")</f>
        <v/>
      </c>
      <c r="AN1100" s="2" t="str">
        <f>IFERROR(IF(INDEX(AN$1:AN1099,MATCH(I1100,I$1:I1099,0),1)=0,"",INDEX(AN$1:AN1099,MATCH(I1100,I$1:I1099,0),1)),"")</f>
        <v/>
      </c>
      <c r="BG1100" s="5"/>
      <c r="BI1100" s="4"/>
      <c r="BK1100" s="5"/>
      <c r="BL1100" s="5"/>
      <c r="BM1100" s="5" t="str">
        <f>IF(B1100="","",IF(BH1100="",1+(MAX(BM$2:BM1099)),""))</f>
        <v/>
      </c>
      <c r="BN1100" s="5" t="str">
        <f t="shared" si="184"/>
        <v/>
      </c>
      <c r="BO1100" s="5" t="str">
        <f t="shared" si="185"/>
        <v/>
      </c>
      <c r="BP1100" s="15" t="str">
        <f t="shared" si="186"/>
        <v/>
      </c>
      <c r="BQ1100" s="29"/>
      <c r="CU1100" s="5" t="e">
        <f>IF(REPORTE!AH$2="si",IF(F1100=VALUE(REPORTE!C$11),IF(SUM(CU1101:CU$1993),CONCATENATE(INT(B1100),", "),INT(B1100)),""),IF(F1100=VALUE(REPORTE!C$10),IF(SUM(CU1101:CU$1993),CONCATENATE(INT(B1100),", "),INT(B1100)),""))</f>
        <v>#VALUE!</v>
      </c>
      <c r="CY1100" s="5"/>
      <c r="CZ1100" s="5"/>
      <c r="DA1100" s="5"/>
      <c r="DB1100" s="5"/>
    </row>
    <row r="1101" spans="1:106" x14ac:dyDescent="0.25">
      <c r="A1101" s="4"/>
      <c r="B1101" s="3"/>
      <c r="L1101" s="4" t="str">
        <f>IFERROR(IF(VLOOKUP(I1101,I$2:L1100,4,0)=0,"",VLOOKUP(I1101,I$2:L1100,4,0)),"")</f>
        <v/>
      </c>
      <c r="M1101" s="4" t="str">
        <f>IFERROR(IF(VLOOKUP(I1101,I$2:M1100,5,0)=0,"",VLOOKUP(I1101,I$2:M1100,5,0)),"")</f>
        <v/>
      </c>
      <c r="S1101"/>
      <c r="AG1101" s="3"/>
      <c r="AL1101" s="2" t="str">
        <f>IFERROR(IF(INDEX(AL$1:AL1100,MATCH(I1101,I$1:I1100,0),1)=0,"",INDEX(AL$1:AL1100,MATCH(I1101,I$1:I1100,0),1)),"")</f>
        <v/>
      </c>
      <c r="AM1101" s="2" t="str">
        <f>IFERROR(IF(INDEX(AM$1:AM1100,MATCH(I1101,I$1:I1100,0),1)=0,"",INDEX(AM$1:AM1100,MATCH(I1101,I$1:I1100,0),1)),"")</f>
        <v/>
      </c>
      <c r="AN1101" s="2" t="str">
        <f>IFERROR(IF(INDEX(AN$1:AN1100,MATCH(I1101,I$1:I1100,0),1)=0,"",INDEX(AN$1:AN1100,MATCH(I1101,I$1:I1100,0),1)),"")</f>
        <v/>
      </c>
      <c r="BG1101" s="5"/>
      <c r="BI1101" s="4"/>
      <c r="BK1101" s="5"/>
      <c r="BL1101" s="5"/>
      <c r="BM1101" s="5" t="str">
        <f>IF(B1101="","",IF(BH1101="",1+(MAX(BM$2:BM1100)),""))</f>
        <v/>
      </c>
      <c r="BN1101" s="5" t="str">
        <f t="shared" si="184"/>
        <v/>
      </c>
      <c r="BO1101" s="5" t="str">
        <f t="shared" si="185"/>
        <v/>
      </c>
      <c r="BP1101" s="15" t="str">
        <f t="shared" si="186"/>
        <v/>
      </c>
      <c r="BQ1101" s="29"/>
      <c r="CU1101" s="5" t="e">
        <f>IF(REPORTE!AH$2="si",IF(F1101=VALUE(REPORTE!C$11),IF(SUM(CU1102:CU$1993),CONCATENATE(INT(B1101),", "),INT(B1101)),""),IF(F1101=VALUE(REPORTE!C$10),IF(SUM(CU1102:CU$1993),CONCATENATE(INT(B1101),", "),INT(B1101)),""))</f>
        <v>#VALUE!</v>
      </c>
      <c r="CY1101" s="5"/>
      <c r="CZ1101" s="5"/>
      <c r="DA1101" s="5"/>
      <c r="DB1101" s="5"/>
    </row>
    <row r="1102" spans="1:106" x14ac:dyDescent="0.25">
      <c r="A1102" s="4"/>
      <c r="B1102" s="3"/>
      <c r="L1102" s="4" t="str">
        <f>IFERROR(IF(VLOOKUP(I1102,I$2:L1101,4,0)=0,"",VLOOKUP(I1102,I$2:L1101,4,0)),"")</f>
        <v/>
      </c>
      <c r="M1102" s="4" t="str">
        <f>IFERROR(IF(VLOOKUP(I1102,I$2:M1101,5,0)=0,"",VLOOKUP(I1102,I$2:M1101,5,0)),"")</f>
        <v/>
      </c>
      <c r="S1102"/>
      <c r="AG1102" s="3"/>
      <c r="AL1102" s="2" t="str">
        <f>IFERROR(IF(INDEX(AL$1:AL1101,MATCH(I1102,I$1:I1101,0),1)=0,"",INDEX(AL$1:AL1101,MATCH(I1102,I$1:I1101,0),1)),"")</f>
        <v/>
      </c>
      <c r="AM1102" s="2" t="str">
        <f>IFERROR(IF(INDEX(AM$1:AM1101,MATCH(I1102,I$1:I1101,0),1)=0,"",INDEX(AM$1:AM1101,MATCH(I1102,I$1:I1101,0),1)),"")</f>
        <v/>
      </c>
      <c r="AN1102" s="2" t="str">
        <f>IFERROR(IF(INDEX(AN$1:AN1101,MATCH(I1102,I$1:I1101,0),1)=0,"",INDEX(AN$1:AN1101,MATCH(I1102,I$1:I1101,0),1)),"")</f>
        <v/>
      </c>
      <c r="BG1102" s="5"/>
      <c r="BI1102" s="4"/>
      <c r="BK1102" s="5"/>
      <c r="BL1102" s="5"/>
      <c r="BM1102" s="5" t="str">
        <f>IF(B1102="","",IF(BH1102="",1+(MAX(BM$2:BM1101)),""))</f>
        <v/>
      </c>
      <c r="BN1102" s="5" t="str">
        <f t="shared" si="184"/>
        <v/>
      </c>
      <c r="BO1102" s="5" t="str">
        <f t="shared" si="185"/>
        <v/>
      </c>
      <c r="BP1102" s="15" t="str">
        <f t="shared" si="186"/>
        <v/>
      </c>
      <c r="BQ1102" s="29"/>
      <c r="CU1102" s="5" t="e">
        <f>IF(REPORTE!AH$2="si",IF(F1102=VALUE(REPORTE!C$11),IF(SUM(CU1103:CU$1993),CONCATENATE(INT(B1102),", "),INT(B1102)),""),IF(F1102=VALUE(REPORTE!C$10),IF(SUM(CU1103:CU$1993),CONCATENATE(INT(B1102),", "),INT(B1102)),""))</f>
        <v>#VALUE!</v>
      </c>
      <c r="CY1102" s="5"/>
      <c r="CZ1102" s="5"/>
      <c r="DA1102" s="5"/>
      <c r="DB1102" s="5"/>
    </row>
    <row r="1103" spans="1:106" x14ac:dyDescent="0.25">
      <c r="A1103" s="4"/>
      <c r="B1103" s="3"/>
      <c r="L1103" s="4" t="str">
        <f>IFERROR(IF(VLOOKUP(I1103,I$2:L1102,4,0)=0,"",VLOOKUP(I1103,I$2:L1102,4,0)),"")</f>
        <v/>
      </c>
      <c r="M1103" s="4" t="str">
        <f>IFERROR(IF(VLOOKUP(I1103,I$2:M1102,5,0)=0,"",VLOOKUP(I1103,I$2:M1102,5,0)),"")</f>
        <v/>
      </c>
      <c r="S1103"/>
      <c r="AG1103" s="3"/>
      <c r="AL1103" s="2" t="str">
        <f>IFERROR(IF(INDEX(AL$1:AL1102,MATCH(I1103,I$1:I1102,0),1)=0,"",INDEX(AL$1:AL1102,MATCH(I1103,I$1:I1102,0),1)),"")</f>
        <v/>
      </c>
      <c r="AM1103" s="2" t="str">
        <f>IFERROR(IF(INDEX(AM$1:AM1102,MATCH(I1103,I$1:I1102,0),1)=0,"",INDEX(AM$1:AM1102,MATCH(I1103,I$1:I1102,0),1)),"")</f>
        <v/>
      </c>
      <c r="AN1103" s="2" t="str">
        <f>IFERROR(IF(INDEX(AN$1:AN1102,MATCH(I1103,I$1:I1102,0),1)=0,"",INDEX(AN$1:AN1102,MATCH(I1103,I$1:I1102,0),1)),"")</f>
        <v/>
      </c>
      <c r="BG1103" s="5"/>
      <c r="BI1103" s="4"/>
      <c r="BK1103" s="5"/>
      <c r="BL1103" s="5"/>
      <c r="BM1103" s="5" t="str">
        <f>IF(B1103="","",IF(BH1103="",1+(MAX(BM$2:BM1102)),""))</f>
        <v/>
      </c>
      <c r="BN1103" s="5" t="str">
        <f t="shared" si="184"/>
        <v/>
      </c>
      <c r="BO1103" s="5" t="str">
        <f t="shared" si="185"/>
        <v/>
      </c>
      <c r="BP1103" s="15" t="str">
        <f t="shared" si="186"/>
        <v/>
      </c>
      <c r="BQ1103" s="29"/>
      <c r="CU1103" s="5" t="e">
        <f>IF(REPORTE!AH$2="si",IF(F1103=VALUE(REPORTE!C$11),IF(SUM(CU1104:CU$1993),CONCATENATE(INT(B1103),", "),INT(B1103)),""),IF(F1103=VALUE(REPORTE!C$10),IF(SUM(CU1104:CU$1993),CONCATENATE(INT(B1103),", "),INT(B1103)),""))</f>
        <v>#VALUE!</v>
      </c>
      <c r="CY1103" s="5"/>
      <c r="CZ1103" s="5"/>
      <c r="DA1103" s="5"/>
      <c r="DB1103" s="5"/>
    </row>
    <row r="1104" spans="1:106" x14ac:dyDescent="0.25">
      <c r="A1104" s="4"/>
      <c r="B1104" s="3"/>
      <c r="L1104" s="4" t="str">
        <f>IFERROR(IF(VLOOKUP(I1104,I$2:L1103,4,0)=0,"",VLOOKUP(I1104,I$2:L1103,4,0)),"")</f>
        <v/>
      </c>
      <c r="M1104" s="4" t="str">
        <f>IFERROR(IF(VLOOKUP(I1104,I$2:M1103,5,0)=0,"",VLOOKUP(I1104,I$2:M1103,5,0)),"")</f>
        <v/>
      </c>
      <c r="S1104"/>
      <c r="AG1104" s="3"/>
      <c r="AL1104" s="2" t="str">
        <f>IFERROR(IF(INDEX(AL$1:AL1103,MATCH(I1104,I$1:I1103,0),1)=0,"",INDEX(AL$1:AL1103,MATCH(I1104,I$1:I1103,0),1)),"")</f>
        <v/>
      </c>
      <c r="AM1104" s="2" t="str">
        <f>IFERROR(IF(INDEX(AM$1:AM1103,MATCH(I1104,I$1:I1103,0),1)=0,"",INDEX(AM$1:AM1103,MATCH(I1104,I$1:I1103,0),1)),"")</f>
        <v/>
      </c>
      <c r="AN1104" s="2" t="str">
        <f>IFERROR(IF(INDEX(AN$1:AN1103,MATCH(I1104,I$1:I1103,0),1)=0,"",INDEX(AN$1:AN1103,MATCH(I1104,I$1:I1103,0),1)),"")</f>
        <v/>
      </c>
      <c r="BG1104" s="5"/>
      <c r="BI1104" s="4"/>
      <c r="BK1104" s="5"/>
      <c r="BL1104" s="5"/>
      <c r="BM1104" s="5" t="str">
        <f>IF(B1104="","",IF(BH1104="",1+(MAX(BM$2:BM1103)),""))</f>
        <v/>
      </c>
      <c r="BN1104" s="5" t="str">
        <f t="shared" si="184"/>
        <v/>
      </c>
      <c r="BO1104" s="5" t="str">
        <f t="shared" si="185"/>
        <v/>
      </c>
      <c r="BP1104" s="15" t="str">
        <f t="shared" si="186"/>
        <v/>
      </c>
      <c r="BQ1104" s="29"/>
      <c r="CU1104" s="5" t="e">
        <f>IF(REPORTE!AH$2="si",IF(F1104=VALUE(REPORTE!C$11),IF(SUM(CU1105:CU$1993),CONCATENATE(INT(B1104),", "),INT(B1104)),""),IF(F1104=VALUE(REPORTE!C$10),IF(SUM(CU1105:CU$1993),CONCATENATE(INT(B1104),", "),INT(B1104)),""))</f>
        <v>#VALUE!</v>
      </c>
      <c r="CY1104" s="5"/>
      <c r="CZ1104" s="5"/>
      <c r="DA1104" s="5"/>
      <c r="DB1104" s="5"/>
    </row>
    <row r="1105" spans="1:106" x14ac:dyDescent="0.25">
      <c r="A1105" s="4"/>
      <c r="B1105" s="3"/>
      <c r="L1105" s="4" t="str">
        <f>IFERROR(IF(VLOOKUP(I1105,I$2:L1104,4,0)=0,"",VLOOKUP(I1105,I$2:L1104,4,0)),"")</f>
        <v/>
      </c>
      <c r="M1105" s="4" t="str">
        <f>IFERROR(IF(VLOOKUP(I1105,I$2:M1104,5,0)=0,"",VLOOKUP(I1105,I$2:M1104,5,0)),"")</f>
        <v/>
      </c>
      <c r="S1105"/>
      <c r="AG1105" s="3"/>
      <c r="AL1105" s="2" t="str">
        <f>IFERROR(IF(INDEX(AL$1:AL1104,MATCH(I1105,I$1:I1104,0),1)=0,"",INDEX(AL$1:AL1104,MATCH(I1105,I$1:I1104,0),1)),"")</f>
        <v/>
      </c>
      <c r="AM1105" s="2" t="str">
        <f>IFERROR(IF(INDEX(AM$1:AM1104,MATCH(I1105,I$1:I1104,0),1)=0,"",INDEX(AM$1:AM1104,MATCH(I1105,I$1:I1104,0),1)),"")</f>
        <v/>
      </c>
      <c r="AN1105" s="2" t="str">
        <f>IFERROR(IF(INDEX(AN$1:AN1104,MATCH(I1105,I$1:I1104,0),1)=0,"",INDEX(AN$1:AN1104,MATCH(I1105,I$1:I1104,0),1)),"")</f>
        <v/>
      </c>
      <c r="BG1105" s="5"/>
      <c r="BI1105" s="4"/>
      <c r="BK1105" s="5"/>
      <c r="BL1105" s="5"/>
      <c r="BM1105" s="5" t="str">
        <f>IF(B1105="","",IF(BH1105="",1+(MAX(BM$2:BM1104)),""))</f>
        <v/>
      </c>
      <c r="BN1105" s="5" t="str">
        <f t="shared" si="184"/>
        <v/>
      </c>
      <c r="BO1105" s="5" t="str">
        <f t="shared" si="185"/>
        <v/>
      </c>
      <c r="BP1105" s="15" t="str">
        <f t="shared" si="186"/>
        <v/>
      </c>
      <c r="BQ1105" s="29"/>
      <c r="CU1105" s="5" t="e">
        <f>IF(REPORTE!AH$2="si",IF(F1105=VALUE(REPORTE!C$11),IF(SUM(CU1106:CU$1993),CONCATENATE(INT(B1105),", "),INT(B1105)),""),IF(F1105=VALUE(REPORTE!C$10),IF(SUM(CU1106:CU$1993),CONCATENATE(INT(B1105),", "),INT(B1105)),""))</f>
        <v>#VALUE!</v>
      </c>
      <c r="CY1105" s="5"/>
      <c r="CZ1105" s="5"/>
      <c r="DA1105" s="5"/>
      <c r="DB1105" s="5"/>
    </row>
    <row r="1106" spans="1:106" x14ac:dyDescent="0.25">
      <c r="A1106" s="4"/>
      <c r="B1106" s="3"/>
      <c r="L1106" s="4" t="str">
        <f>IFERROR(IF(VLOOKUP(I1106,I$2:L1105,4,0)=0,"",VLOOKUP(I1106,I$2:L1105,4,0)),"")</f>
        <v/>
      </c>
      <c r="M1106" s="4" t="str">
        <f>IFERROR(IF(VLOOKUP(I1106,I$2:M1105,5,0)=0,"",VLOOKUP(I1106,I$2:M1105,5,0)),"")</f>
        <v/>
      </c>
      <c r="S1106"/>
      <c r="AG1106" s="3"/>
      <c r="AL1106" s="2" t="str">
        <f>IFERROR(IF(INDEX(AL$1:AL1105,MATCH(I1106,I$1:I1105,0),1)=0,"",INDEX(AL$1:AL1105,MATCH(I1106,I$1:I1105,0),1)),"")</f>
        <v/>
      </c>
      <c r="AM1106" s="2" t="str">
        <f>IFERROR(IF(INDEX(AM$1:AM1105,MATCH(I1106,I$1:I1105,0),1)=0,"",INDEX(AM$1:AM1105,MATCH(I1106,I$1:I1105,0),1)),"")</f>
        <v/>
      </c>
      <c r="AN1106" s="2" t="str">
        <f>IFERROR(IF(INDEX(AN$1:AN1105,MATCH(I1106,I$1:I1105,0),1)=0,"",INDEX(AN$1:AN1105,MATCH(I1106,I$1:I1105,0),1)),"")</f>
        <v/>
      </c>
      <c r="BG1106" s="5"/>
      <c r="BI1106" s="4"/>
      <c r="BK1106" s="5"/>
      <c r="BL1106" s="5"/>
      <c r="BM1106" s="5" t="str">
        <f>IF(B1106="","",IF(BH1106="",1+(MAX(BM$2:BM1105)),""))</f>
        <v/>
      </c>
      <c r="BN1106" s="5" t="str">
        <f t="shared" si="184"/>
        <v/>
      </c>
      <c r="BO1106" s="5" t="str">
        <f t="shared" si="185"/>
        <v/>
      </c>
      <c r="BP1106" s="15" t="str">
        <f t="shared" si="186"/>
        <v/>
      </c>
      <c r="BQ1106" s="29"/>
      <c r="CU1106" s="5" t="e">
        <f>IF(REPORTE!AH$2="si",IF(F1106=VALUE(REPORTE!C$11),IF(SUM(CU1107:CU$1993),CONCATENATE(INT(B1106),", "),INT(B1106)),""),IF(F1106=VALUE(REPORTE!C$10),IF(SUM(CU1107:CU$1993),CONCATENATE(INT(B1106),", "),INT(B1106)),""))</f>
        <v>#VALUE!</v>
      </c>
      <c r="CY1106" s="5"/>
      <c r="CZ1106" s="5"/>
      <c r="DA1106" s="5"/>
      <c r="DB1106" s="5"/>
    </row>
    <row r="1107" spans="1:106" x14ac:dyDescent="0.25">
      <c r="A1107" s="4"/>
      <c r="B1107" s="3"/>
      <c r="L1107" s="4" t="str">
        <f>IFERROR(IF(VLOOKUP(I1107,I$2:L1106,4,0)=0,"",VLOOKUP(I1107,I$2:L1106,4,0)),"")</f>
        <v/>
      </c>
      <c r="M1107" s="4" t="str">
        <f>IFERROR(IF(VLOOKUP(I1107,I$2:M1106,5,0)=0,"",VLOOKUP(I1107,I$2:M1106,5,0)),"")</f>
        <v/>
      </c>
      <c r="S1107"/>
      <c r="AG1107" s="3"/>
      <c r="AL1107" s="2" t="str">
        <f>IFERROR(IF(INDEX(AL$1:AL1106,MATCH(I1107,I$1:I1106,0),1)=0,"",INDEX(AL$1:AL1106,MATCH(I1107,I$1:I1106,0),1)),"")</f>
        <v/>
      </c>
      <c r="AM1107" s="2" t="str">
        <f>IFERROR(IF(INDEX(AM$1:AM1106,MATCH(I1107,I$1:I1106,0),1)=0,"",INDEX(AM$1:AM1106,MATCH(I1107,I$1:I1106,0),1)),"")</f>
        <v/>
      </c>
      <c r="AN1107" s="2" t="str">
        <f>IFERROR(IF(INDEX(AN$1:AN1106,MATCH(I1107,I$1:I1106,0),1)=0,"",INDEX(AN$1:AN1106,MATCH(I1107,I$1:I1106,0),1)),"")</f>
        <v/>
      </c>
      <c r="BG1107" s="5"/>
      <c r="BI1107" s="4"/>
      <c r="BK1107" s="5"/>
      <c r="BL1107" s="5"/>
      <c r="BM1107" s="5" t="str">
        <f>IF(B1107="","",IF(BH1107="",1+(MAX(BM$2:BM1106)),""))</f>
        <v/>
      </c>
      <c r="BN1107" s="5" t="str">
        <f t="shared" si="184"/>
        <v/>
      </c>
      <c r="BO1107" s="5" t="str">
        <f t="shared" si="185"/>
        <v/>
      </c>
      <c r="BP1107" s="15" t="str">
        <f t="shared" si="186"/>
        <v/>
      </c>
      <c r="BQ1107" s="29"/>
      <c r="CU1107" s="5" t="e">
        <f>IF(REPORTE!AH$2="si",IF(F1107=VALUE(REPORTE!C$11),IF(SUM(CU1108:CU$1993),CONCATENATE(INT(B1107),", "),INT(B1107)),""),IF(F1107=VALUE(REPORTE!C$10),IF(SUM(CU1108:CU$1993),CONCATENATE(INT(B1107),", "),INT(B1107)),""))</f>
        <v>#VALUE!</v>
      </c>
      <c r="CY1107" s="5"/>
      <c r="CZ1107" s="5"/>
      <c r="DA1107" s="5"/>
      <c r="DB1107" s="5"/>
    </row>
    <row r="1108" spans="1:106" x14ac:dyDescent="0.25">
      <c r="A1108" s="4"/>
      <c r="B1108" s="3"/>
      <c r="L1108" s="4" t="str">
        <f>IFERROR(IF(VLOOKUP(I1108,I$2:L1107,4,0)=0,"",VLOOKUP(I1108,I$2:L1107,4,0)),"")</f>
        <v/>
      </c>
      <c r="M1108" s="4" t="str">
        <f>IFERROR(IF(VLOOKUP(I1108,I$2:M1107,5,0)=0,"",VLOOKUP(I1108,I$2:M1107,5,0)),"")</f>
        <v/>
      </c>
      <c r="S1108"/>
      <c r="AG1108" s="3"/>
      <c r="AL1108" s="2" t="str">
        <f>IFERROR(IF(INDEX(AL$1:AL1107,MATCH(I1108,I$1:I1107,0),1)=0,"",INDEX(AL$1:AL1107,MATCH(I1108,I$1:I1107,0),1)),"")</f>
        <v/>
      </c>
      <c r="AM1108" s="2" t="str">
        <f>IFERROR(IF(INDEX(AM$1:AM1107,MATCH(I1108,I$1:I1107,0),1)=0,"",INDEX(AM$1:AM1107,MATCH(I1108,I$1:I1107,0),1)),"")</f>
        <v/>
      </c>
      <c r="AN1108" s="2" t="str">
        <f>IFERROR(IF(INDEX(AN$1:AN1107,MATCH(I1108,I$1:I1107,0),1)=0,"",INDEX(AN$1:AN1107,MATCH(I1108,I$1:I1107,0),1)),"")</f>
        <v/>
      </c>
      <c r="BG1108" s="5"/>
      <c r="BI1108" s="4"/>
      <c r="BK1108" s="5"/>
      <c r="BL1108" s="5"/>
      <c r="BM1108" s="5" t="str">
        <f>IF(B1108="","",IF(BH1108="",1+(MAX(BM$2:BM1107)),""))</f>
        <v/>
      </c>
      <c r="BN1108" s="5" t="str">
        <f t="shared" si="184"/>
        <v/>
      </c>
      <c r="BO1108" s="5" t="str">
        <f t="shared" si="185"/>
        <v/>
      </c>
      <c r="BP1108" s="15" t="str">
        <f t="shared" si="186"/>
        <v/>
      </c>
      <c r="BQ1108" s="29"/>
      <c r="CU1108" s="5" t="e">
        <f>IF(REPORTE!AH$2="si",IF(F1108=VALUE(REPORTE!C$11),IF(SUM(CU1109:CU$1993),CONCATENATE(INT(B1108),", "),INT(B1108)),""),IF(F1108=VALUE(REPORTE!C$10),IF(SUM(CU1109:CU$1993),CONCATENATE(INT(B1108),", "),INT(B1108)),""))</f>
        <v>#VALUE!</v>
      </c>
      <c r="CY1108" s="5"/>
      <c r="CZ1108" s="5"/>
      <c r="DA1108" s="5"/>
      <c r="DB1108" s="5"/>
    </row>
    <row r="1109" spans="1:106" x14ac:dyDescent="0.25">
      <c r="A1109" s="4"/>
      <c r="B1109" s="3"/>
      <c r="L1109" s="4" t="str">
        <f>IFERROR(IF(VLOOKUP(I1109,I$2:L1108,4,0)=0,"",VLOOKUP(I1109,I$2:L1108,4,0)),"")</f>
        <v/>
      </c>
      <c r="M1109" s="4" t="str">
        <f>IFERROR(IF(VLOOKUP(I1109,I$2:M1108,5,0)=0,"",VLOOKUP(I1109,I$2:M1108,5,0)),"")</f>
        <v/>
      </c>
      <c r="S1109"/>
      <c r="AG1109" s="3"/>
      <c r="AL1109" s="2" t="str">
        <f>IFERROR(IF(INDEX(AL$1:AL1108,MATCH(I1109,I$1:I1108,0),1)=0,"",INDEX(AL$1:AL1108,MATCH(I1109,I$1:I1108,0),1)),"")</f>
        <v/>
      </c>
      <c r="AM1109" s="2" t="str">
        <f>IFERROR(IF(INDEX(AM$1:AM1108,MATCH(I1109,I$1:I1108,0),1)=0,"",INDEX(AM$1:AM1108,MATCH(I1109,I$1:I1108,0),1)),"")</f>
        <v/>
      </c>
      <c r="AN1109" s="2" t="str">
        <f>IFERROR(IF(INDEX(AN$1:AN1108,MATCH(I1109,I$1:I1108,0),1)=0,"",INDEX(AN$1:AN1108,MATCH(I1109,I$1:I1108,0),1)),"")</f>
        <v/>
      </c>
      <c r="BG1109" s="5"/>
      <c r="BI1109" s="4"/>
      <c r="BK1109" s="5"/>
      <c r="BL1109" s="5"/>
      <c r="BM1109" s="5" t="str">
        <f>IF(B1109="","",IF(BH1109="",1+(MAX(BM$2:BM1108)),""))</f>
        <v/>
      </c>
      <c r="BN1109" s="5" t="str">
        <f t="shared" si="184"/>
        <v/>
      </c>
      <c r="BO1109" s="5" t="str">
        <f t="shared" si="185"/>
        <v/>
      </c>
      <c r="BP1109" s="15" t="str">
        <f t="shared" si="186"/>
        <v/>
      </c>
      <c r="BQ1109" s="29"/>
      <c r="CU1109" s="5" t="e">
        <f>IF(REPORTE!AH$2="si",IF(F1109=VALUE(REPORTE!C$11),IF(SUM(CU1110:CU$1993),CONCATENATE(INT(B1109),", "),INT(B1109)),""),IF(F1109=VALUE(REPORTE!C$10),IF(SUM(CU1110:CU$1993),CONCATENATE(INT(B1109),", "),INT(B1109)),""))</f>
        <v>#VALUE!</v>
      </c>
      <c r="CY1109" s="5"/>
      <c r="CZ1109" s="5"/>
      <c r="DA1109" s="5"/>
      <c r="DB1109" s="5"/>
    </row>
    <row r="1110" spans="1:106" x14ac:dyDescent="0.25">
      <c r="A1110" s="4"/>
      <c r="B1110" s="3"/>
      <c r="L1110" s="4" t="str">
        <f>IFERROR(IF(VLOOKUP(I1110,I$2:L1109,4,0)=0,"",VLOOKUP(I1110,I$2:L1109,4,0)),"")</f>
        <v/>
      </c>
      <c r="M1110" s="4" t="str">
        <f>IFERROR(IF(VLOOKUP(I1110,I$2:M1109,5,0)=0,"",VLOOKUP(I1110,I$2:M1109,5,0)),"")</f>
        <v/>
      </c>
      <c r="S1110"/>
      <c r="AG1110" s="3"/>
      <c r="AL1110" s="2" t="str">
        <f>IFERROR(IF(INDEX(AL$1:AL1109,MATCH(I1110,I$1:I1109,0),1)=0,"",INDEX(AL$1:AL1109,MATCH(I1110,I$1:I1109,0),1)),"")</f>
        <v/>
      </c>
      <c r="AM1110" s="2" t="str">
        <f>IFERROR(IF(INDEX(AM$1:AM1109,MATCH(I1110,I$1:I1109,0),1)=0,"",INDEX(AM$1:AM1109,MATCH(I1110,I$1:I1109,0),1)),"")</f>
        <v/>
      </c>
      <c r="AN1110" s="2" t="str">
        <f>IFERROR(IF(INDEX(AN$1:AN1109,MATCH(I1110,I$1:I1109,0),1)=0,"",INDEX(AN$1:AN1109,MATCH(I1110,I$1:I1109,0),1)),"")</f>
        <v/>
      </c>
      <c r="BG1110" s="5"/>
      <c r="BI1110" s="4"/>
      <c r="BK1110" s="5"/>
      <c r="BL1110" s="5"/>
      <c r="BM1110" s="5" t="str">
        <f>IF(B1110="","",IF(BH1110="",1+(MAX(BM$2:BM1109)),""))</f>
        <v/>
      </c>
      <c r="BN1110" s="5" t="str">
        <f t="shared" si="184"/>
        <v/>
      </c>
      <c r="BO1110" s="5" t="str">
        <f t="shared" si="185"/>
        <v/>
      </c>
      <c r="BP1110" s="15" t="str">
        <f t="shared" si="186"/>
        <v/>
      </c>
      <c r="BQ1110" s="29"/>
      <c r="CU1110" s="5" t="e">
        <f>IF(REPORTE!AH$2="si",IF(F1110=VALUE(REPORTE!C$11),IF(SUM(CU1111:CU$1993),CONCATENATE(INT(B1110),", "),INT(B1110)),""),IF(F1110=VALUE(REPORTE!C$10),IF(SUM(CU1111:CU$1993),CONCATENATE(INT(B1110),", "),INT(B1110)),""))</f>
        <v>#VALUE!</v>
      </c>
      <c r="CY1110" s="5"/>
      <c r="CZ1110" s="5"/>
      <c r="DA1110" s="5"/>
      <c r="DB1110" s="5"/>
    </row>
    <row r="1111" spans="1:106" x14ac:dyDescent="0.25">
      <c r="A1111" s="4"/>
      <c r="B1111" s="3"/>
      <c r="L1111" s="4" t="str">
        <f>IFERROR(IF(VLOOKUP(I1111,I$2:L1110,4,0)=0,"",VLOOKUP(I1111,I$2:L1110,4,0)),"")</f>
        <v/>
      </c>
      <c r="M1111" s="4" t="str">
        <f>IFERROR(IF(VLOOKUP(I1111,I$2:M1110,5,0)=0,"",VLOOKUP(I1111,I$2:M1110,5,0)),"")</f>
        <v/>
      </c>
      <c r="S1111"/>
      <c r="AG1111" s="3"/>
      <c r="AL1111" s="2" t="str">
        <f>IFERROR(IF(INDEX(AL$1:AL1110,MATCH(I1111,I$1:I1110,0),1)=0,"",INDEX(AL$1:AL1110,MATCH(I1111,I$1:I1110,0),1)),"")</f>
        <v/>
      </c>
      <c r="AM1111" s="2" t="str">
        <f>IFERROR(IF(INDEX(AM$1:AM1110,MATCH(I1111,I$1:I1110,0),1)=0,"",INDEX(AM$1:AM1110,MATCH(I1111,I$1:I1110,0),1)),"")</f>
        <v/>
      </c>
      <c r="AN1111" s="2" t="str">
        <f>IFERROR(IF(INDEX(AN$1:AN1110,MATCH(I1111,I$1:I1110,0),1)=0,"",INDEX(AN$1:AN1110,MATCH(I1111,I$1:I1110,0),1)),"")</f>
        <v/>
      </c>
      <c r="BG1111" s="5"/>
      <c r="BI1111" s="4"/>
      <c r="BK1111" s="5"/>
      <c r="BL1111" s="5"/>
      <c r="BM1111" s="5" t="str">
        <f>IF(B1111="","",IF(BH1111="",1+(MAX(BM$2:BM1110)),""))</f>
        <v/>
      </c>
      <c r="BN1111" s="5" t="str">
        <f t="shared" si="184"/>
        <v/>
      </c>
      <c r="BO1111" s="5" t="str">
        <f t="shared" si="185"/>
        <v/>
      </c>
      <c r="BP1111" s="15" t="str">
        <f t="shared" si="186"/>
        <v/>
      </c>
      <c r="BQ1111" s="29"/>
      <c r="CU1111" s="5" t="e">
        <f>IF(REPORTE!AH$2="si",IF(F1111=VALUE(REPORTE!C$11),IF(SUM(CU1112:CU$1993),CONCATENATE(INT(B1111),", "),INT(B1111)),""),IF(F1111=VALUE(REPORTE!C$10),IF(SUM(CU1112:CU$1993),CONCATENATE(INT(B1111),", "),INT(B1111)),""))</f>
        <v>#VALUE!</v>
      </c>
      <c r="CY1111" s="5"/>
      <c r="CZ1111" s="5"/>
      <c r="DA1111" s="5"/>
      <c r="DB1111" s="5"/>
    </row>
    <row r="1112" spans="1:106" x14ac:dyDescent="0.25">
      <c r="A1112" s="4"/>
      <c r="B1112" s="3"/>
      <c r="L1112" s="4" t="str">
        <f>IFERROR(IF(VLOOKUP(I1112,I$2:L1111,4,0)=0,"",VLOOKUP(I1112,I$2:L1111,4,0)),"")</f>
        <v/>
      </c>
      <c r="M1112" s="4" t="str">
        <f>IFERROR(IF(VLOOKUP(I1112,I$2:M1111,5,0)=0,"",VLOOKUP(I1112,I$2:M1111,5,0)),"")</f>
        <v/>
      </c>
      <c r="S1112"/>
      <c r="AG1112" s="3"/>
      <c r="AL1112" s="2" t="str">
        <f>IFERROR(IF(INDEX(AL$1:AL1111,MATCH(I1112,I$1:I1111,0),1)=0,"",INDEX(AL$1:AL1111,MATCH(I1112,I$1:I1111,0),1)),"")</f>
        <v/>
      </c>
      <c r="AM1112" s="2" t="str">
        <f>IFERROR(IF(INDEX(AM$1:AM1111,MATCH(I1112,I$1:I1111,0),1)=0,"",INDEX(AM$1:AM1111,MATCH(I1112,I$1:I1111,0),1)),"")</f>
        <v/>
      </c>
      <c r="AN1112" s="2" t="str">
        <f>IFERROR(IF(INDEX(AN$1:AN1111,MATCH(I1112,I$1:I1111,0),1)=0,"",INDEX(AN$1:AN1111,MATCH(I1112,I$1:I1111,0),1)),"")</f>
        <v/>
      </c>
      <c r="BG1112" s="5"/>
      <c r="BI1112" s="4"/>
      <c r="BK1112" s="5"/>
      <c r="BL1112" s="5"/>
      <c r="BM1112" s="5" t="str">
        <f>IF(B1112="","",IF(BH1112="",1+(MAX(BM$2:BM1111)),""))</f>
        <v/>
      </c>
      <c r="BN1112" s="5" t="str">
        <f t="shared" si="184"/>
        <v/>
      </c>
      <c r="BO1112" s="5" t="str">
        <f t="shared" si="185"/>
        <v/>
      </c>
      <c r="BP1112" s="15" t="str">
        <f t="shared" si="186"/>
        <v/>
      </c>
      <c r="BQ1112" s="29"/>
      <c r="CU1112" s="5" t="e">
        <f>IF(REPORTE!AH$2="si",IF(F1112=VALUE(REPORTE!C$11),IF(SUM(CU1113:CU$1993),CONCATENATE(INT(B1112),", "),INT(B1112)),""),IF(F1112=VALUE(REPORTE!C$10),IF(SUM(CU1113:CU$1993),CONCATENATE(INT(B1112),", "),INT(B1112)),""))</f>
        <v>#VALUE!</v>
      </c>
      <c r="CY1112" s="5"/>
      <c r="CZ1112" s="5"/>
      <c r="DA1112" s="5"/>
      <c r="DB1112" s="5"/>
    </row>
    <row r="1113" spans="1:106" x14ac:dyDescent="0.25">
      <c r="A1113" s="4"/>
      <c r="B1113" s="3"/>
      <c r="L1113" s="4" t="str">
        <f>IFERROR(IF(VLOOKUP(I1113,I$2:L1112,4,0)=0,"",VLOOKUP(I1113,I$2:L1112,4,0)),"")</f>
        <v/>
      </c>
      <c r="M1113" s="4" t="str">
        <f>IFERROR(IF(VLOOKUP(I1113,I$2:M1112,5,0)=0,"",VLOOKUP(I1113,I$2:M1112,5,0)),"")</f>
        <v/>
      </c>
      <c r="S1113"/>
      <c r="AG1113" s="3"/>
      <c r="AL1113" s="2" t="str">
        <f>IFERROR(IF(INDEX(AL$1:AL1112,MATCH(I1113,I$1:I1112,0),1)=0,"",INDEX(AL$1:AL1112,MATCH(I1113,I$1:I1112,0),1)),"")</f>
        <v/>
      </c>
      <c r="AM1113" s="2" t="str">
        <f>IFERROR(IF(INDEX(AM$1:AM1112,MATCH(I1113,I$1:I1112,0),1)=0,"",INDEX(AM$1:AM1112,MATCH(I1113,I$1:I1112,0),1)),"")</f>
        <v/>
      </c>
      <c r="AN1113" s="2" t="str">
        <f>IFERROR(IF(INDEX(AN$1:AN1112,MATCH(I1113,I$1:I1112,0),1)=0,"",INDEX(AN$1:AN1112,MATCH(I1113,I$1:I1112,0),1)),"")</f>
        <v/>
      </c>
      <c r="BG1113" s="5"/>
      <c r="BI1113" s="4"/>
      <c r="BK1113" s="5"/>
      <c r="BL1113" s="5"/>
      <c r="BM1113" s="5" t="str">
        <f>IF(B1113="","",IF(BH1113="",1+(MAX(BM$2:BM1112)),""))</f>
        <v/>
      </c>
      <c r="BN1113" s="5" t="str">
        <f t="shared" si="184"/>
        <v/>
      </c>
      <c r="BO1113" s="5" t="str">
        <f t="shared" si="185"/>
        <v/>
      </c>
      <c r="BP1113" s="15" t="str">
        <f t="shared" si="186"/>
        <v/>
      </c>
      <c r="BQ1113" s="29"/>
      <c r="CU1113" s="5" t="e">
        <f>IF(REPORTE!AH$2="si",IF(F1113=VALUE(REPORTE!C$11),IF(SUM(CU1114:CU$1993),CONCATENATE(INT(B1113),", "),INT(B1113)),""),IF(F1113=VALUE(REPORTE!C$10),IF(SUM(CU1114:CU$1993),CONCATENATE(INT(B1113),", "),INT(B1113)),""))</f>
        <v>#VALUE!</v>
      </c>
      <c r="CY1113" s="5"/>
      <c r="CZ1113" s="5"/>
      <c r="DA1113" s="5"/>
      <c r="DB1113" s="5"/>
    </row>
    <row r="1114" spans="1:106" x14ac:dyDescent="0.25">
      <c r="A1114" s="4"/>
      <c r="B1114" s="3"/>
      <c r="L1114" s="4" t="str">
        <f>IFERROR(IF(VLOOKUP(I1114,I$2:L1113,4,0)=0,"",VLOOKUP(I1114,I$2:L1113,4,0)),"")</f>
        <v/>
      </c>
      <c r="M1114" s="4" t="str">
        <f>IFERROR(IF(VLOOKUP(I1114,I$2:M1113,5,0)=0,"",VLOOKUP(I1114,I$2:M1113,5,0)),"")</f>
        <v/>
      </c>
      <c r="S1114"/>
      <c r="AG1114" s="3"/>
      <c r="AL1114" s="2" t="str">
        <f>IFERROR(IF(INDEX(AL$1:AL1113,MATCH(I1114,I$1:I1113,0),1)=0,"",INDEX(AL$1:AL1113,MATCH(I1114,I$1:I1113,0),1)),"")</f>
        <v/>
      </c>
      <c r="AM1114" s="2" t="str">
        <f>IFERROR(IF(INDEX(AM$1:AM1113,MATCH(I1114,I$1:I1113,0),1)=0,"",INDEX(AM$1:AM1113,MATCH(I1114,I$1:I1113,0),1)),"")</f>
        <v/>
      </c>
      <c r="AN1114" s="2" t="str">
        <f>IFERROR(IF(INDEX(AN$1:AN1113,MATCH(I1114,I$1:I1113,0),1)=0,"",INDEX(AN$1:AN1113,MATCH(I1114,I$1:I1113,0),1)),"")</f>
        <v/>
      </c>
      <c r="BG1114" s="5"/>
      <c r="BI1114" s="4"/>
      <c r="BK1114" s="5"/>
      <c r="BL1114" s="5"/>
      <c r="BM1114" s="5" t="str">
        <f>IF(B1114="","",IF(BH1114="",1+(MAX(BM$2:BM1113)),""))</f>
        <v/>
      </c>
      <c r="BN1114" s="5" t="str">
        <f t="shared" si="184"/>
        <v/>
      </c>
      <c r="BO1114" s="5" t="str">
        <f t="shared" si="185"/>
        <v/>
      </c>
      <c r="BP1114" s="15" t="str">
        <f t="shared" si="186"/>
        <v/>
      </c>
      <c r="BQ1114" s="29"/>
      <c r="CU1114" s="5" t="e">
        <f>IF(REPORTE!AH$2="si",IF(F1114=VALUE(REPORTE!C$11),IF(SUM(CU1115:CU$1993),CONCATENATE(INT(B1114),", "),INT(B1114)),""),IF(F1114=VALUE(REPORTE!C$10),IF(SUM(CU1115:CU$1993),CONCATENATE(INT(B1114),", "),INT(B1114)),""))</f>
        <v>#VALUE!</v>
      </c>
      <c r="CY1114" s="5"/>
      <c r="CZ1114" s="5"/>
      <c r="DA1114" s="5"/>
      <c r="DB1114" s="5"/>
    </row>
    <row r="1115" spans="1:106" x14ac:dyDescent="0.25">
      <c r="A1115" s="4"/>
      <c r="B1115" s="3"/>
      <c r="L1115" s="4" t="str">
        <f>IFERROR(IF(VLOOKUP(I1115,I$2:L1114,4,0)=0,"",VLOOKUP(I1115,I$2:L1114,4,0)),"")</f>
        <v/>
      </c>
      <c r="M1115" s="4" t="str">
        <f>IFERROR(IF(VLOOKUP(I1115,I$2:M1114,5,0)=0,"",VLOOKUP(I1115,I$2:M1114,5,0)),"")</f>
        <v/>
      </c>
      <c r="S1115"/>
      <c r="AG1115" s="3"/>
      <c r="AL1115" s="2" t="str">
        <f>IFERROR(IF(INDEX(AL$1:AL1114,MATCH(I1115,I$1:I1114,0),1)=0,"",INDEX(AL$1:AL1114,MATCH(I1115,I$1:I1114,0),1)),"")</f>
        <v/>
      </c>
      <c r="AM1115" s="2" t="str">
        <f>IFERROR(IF(INDEX(AM$1:AM1114,MATCH(I1115,I$1:I1114,0),1)=0,"",INDEX(AM$1:AM1114,MATCH(I1115,I$1:I1114,0),1)),"")</f>
        <v/>
      </c>
      <c r="AN1115" s="2" t="str">
        <f>IFERROR(IF(INDEX(AN$1:AN1114,MATCH(I1115,I$1:I1114,0),1)=0,"",INDEX(AN$1:AN1114,MATCH(I1115,I$1:I1114,0),1)),"")</f>
        <v/>
      </c>
      <c r="BG1115" s="5"/>
      <c r="BI1115" s="4"/>
      <c r="BK1115" s="5"/>
      <c r="BL1115" s="5"/>
      <c r="BM1115" s="5" t="str">
        <f>IF(B1115="","",IF(BH1115="",1+(MAX(BM$2:BM1114)),""))</f>
        <v/>
      </c>
      <c r="BN1115" s="5" t="str">
        <f t="shared" si="184"/>
        <v/>
      </c>
      <c r="BO1115" s="5" t="str">
        <f t="shared" si="185"/>
        <v/>
      </c>
      <c r="BP1115" s="15" t="str">
        <f t="shared" si="186"/>
        <v/>
      </c>
      <c r="BQ1115" s="29"/>
      <c r="CU1115" s="5" t="e">
        <f>IF(REPORTE!AH$2="si",IF(F1115=VALUE(REPORTE!C$11),IF(SUM(CU1116:CU$1993),CONCATENATE(INT(B1115),", "),INT(B1115)),""),IF(F1115=VALUE(REPORTE!C$10),IF(SUM(CU1116:CU$1993),CONCATENATE(INT(B1115),", "),INT(B1115)),""))</f>
        <v>#VALUE!</v>
      </c>
      <c r="CY1115" s="5"/>
      <c r="CZ1115" s="5"/>
      <c r="DA1115" s="5"/>
      <c r="DB1115" s="5"/>
    </row>
    <row r="1116" spans="1:106" x14ac:dyDescent="0.25">
      <c r="A1116" s="4"/>
      <c r="B1116" s="3"/>
      <c r="L1116" s="4" t="str">
        <f>IFERROR(IF(VLOOKUP(I1116,I$2:L1115,4,0)=0,"",VLOOKUP(I1116,I$2:L1115,4,0)),"")</f>
        <v/>
      </c>
      <c r="M1116" s="4" t="str">
        <f>IFERROR(IF(VLOOKUP(I1116,I$2:M1115,5,0)=0,"",VLOOKUP(I1116,I$2:M1115,5,0)),"")</f>
        <v/>
      </c>
      <c r="S1116"/>
      <c r="AG1116" s="3"/>
      <c r="AL1116" s="2" t="str">
        <f>IFERROR(IF(INDEX(AL$1:AL1115,MATCH(I1116,I$1:I1115,0),1)=0,"",INDEX(AL$1:AL1115,MATCH(I1116,I$1:I1115,0),1)),"")</f>
        <v/>
      </c>
      <c r="AM1116" s="2" t="str">
        <f>IFERROR(IF(INDEX(AM$1:AM1115,MATCH(I1116,I$1:I1115,0),1)=0,"",INDEX(AM$1:AM1115,MATCH(I1116,I$1:I1115,0),1)),"")</f>
        <v/>
      </c>
      <c r="AN1116" s="2" t="str">
        <f>IFERROR(IF(INDEX(AN$1:AN1115,MATCH(I1116,I$1:I1115,0),1)=0,"",INDEX(AN$1:AN1115,MATCH(I1116,I$1:I1115,0),1)),"")</f>
        <v/>
      </c>
      <c r="BG1116" s="5"/>
      <c r="BI1116" s="4"/>
      <c r="BK1116" s="5"/>
      <c r="BL1116" s="5"/>
      <c r="BM1116" s="5" t="str">
        <f>IF(B1116="","",IF(BH1116="",1+(MAX(BM$2:BM1115)),""))</f>
        <v/>
      </c>
      <c r="BN1116" s="5" t="str">
        <f t="shared" si="184"/>
        <v/>
      </c>
      <c r="BO1116" s="5" t="str">
        <f t="shared" si="185"/>
        <v/>
      </c>
      <c r="BP1116" s="15" t="str">
        <f t="shared" si="186"/>
        <v/>
      </c>
      <c r="BQ1116" s="29"/>
      <c r="CU1116" s="5" t="e">
        <f>IF(REPORTE!AH$2="si",IF(F1116=VALUE(REPORTE!C$11),IF(SUM(CU1117:CU$1993),CONCATENATE(INT(B1116),", "),INT(B1116)),""),IF(F1116=VALUE(REPORTE!C$10),IF(SUM(CU1117:CU$1993),CONCATENATE(INT(B1116),", "),INT(B1116)),""))</f>
        <v>#VALUE!</v>
      </c>
      <c r="CY1116" s="5"/>
      <c r="CZ1116" s="5"/>
      <c r="DA1116" s="5"/>
      <c r="DB1116" s="5"/>
    </row>
    <row r="1117" spans="1:106" x14ac:dyDescent="0.25">
      <c r="A1117" s="4"/>
      <c r="B1117" s="3"/>
      <c r="L1117" s="4" t="str">
        <f>IFERROR(IF(VLOOKUP(I1117,I$2:L1116,4,0)=0,"",VLOOKUP(I1117,I$2:L1116,4,0)),"")</f>
        <v/>
      </c>
      <c r="M1117" s="4" t="str">
        <f>IFERROR(IF(VLOOKUP(I1117,I$2:M1116,5,0)=0,"",VLOOKUP(I1117,I$2:M1116,5,0)),"")</f>
        <v/>
      </c>
      <c r="S1117"/>
      <c r="AG1117" s="3"/>
      <c r="AL1117" s="2" t="str">
        <f>IFERROR(IF(INDEX(AL$1:AL1116,MATCH(I1117,I$1:I1116,0),1)=0,"",INDEX(AL$1:AL1116,MATCH(I1117,I$1:I1116,0),1)),"")</f>
        <v/>
      </c>
      <c r="AM1117" s="2" t="str">
        <f>IFERROR(IF(INDEX(AM$1:AM1116,MATCH(I1117,I$1:I1116,0),1)=0,"",INDEX(AM$1:AM1116,MATCH(I1117,I$1:I1116,0),1)),"")</f>
        <v/>
      </c>
      <c r="AN1117" s="2" t="str">
        <f>IFERROR(IF(INDEX(AN$1:AN1116,MATCH(I1117,I$1:I1116,0),1)=0,"",INDEX(AN$1:AN1116,MATCH(I1117,I$1:I1116,0),1)),"")</f>
        <v/>
      </c>
      <c r="BG1117" s="5"/>
      <c r="BI1117" s="4"/>
      <c r="BK1117" s="5"/>
      <c r="BL1117" s="5"/>
      <c r="BM1117" s="5" t="str">
        <f>IF(B1117="","",IF(BH1117="",1+(MAX(BM$2:BM1116)),""))</f>
        <v/>
      </c>
      <c r="BN1117" s="5" t="str">
        <f t="shared" si="184"/>
        <v/>
      </c>
      <c r="BO1117" s="5" t="str">
        <f t="shared" si="185"/>
        <v/>
      </c>
      <c r="BP1117" s="15" t="str">
        <f t="shared" si="186"/>
        <v/>
      </c>
      <c r="BQ1117" s="29"/>
      <c r="CU1117" s="5" t="e">
        <f>IF(REPORTE!AH$2="si",IF(F1117=VALUE(REPORTE!C$11),IF(SUM(CU1118:CU$1993),CONCATENATE(INT(B1117),", "),INT(B1117)),""),IF(F1117=VALUE(REPORTE!C$10),IF(SUM(CU1118:CU$1993),CONCATENATE(INT(B1117),", "),INT(B1117)),""))</f>
        <v>#VALUE!</v>
      </c>
      <c r="CY1117" s="5"/>
      <c r="CZ1117" s="5"/>
      <c r="DA1117" s="5"/>
      <c r="DB1117" s="5"/>
    </row>
    <row r="1118" spans="1:106" x14ac:dyDescent="0.25">
      <c r="A1118" s="4"/>
      <c r="B1118" s="3"/>
      <c r="L1118" s="4" t="str">
        <f>IFERROR(IF(VLOOKUP(I1118,I$2:L1117,4,0)=0,"",VLOOKUP(I1118,I$2:L1117,4,0)),"")</f>
        <v/>
      </c>
      <c r="M1118" s="4" t="str">
        <f>IFERROR(IF(VLOOKUP(I1118,I$2:M1117,5,0)=0,"",VLOOKUP(I1118,I$2:M1117,5,0)),"")</f>
        <v/>
      </c>
      <c r="S1118"/>
      <c r="AG1118" s="3"/>
      <c r="AL1118" s="2" t="str">
        <f>IFERROR(IF(INDEX(AL$1:AL1117,MATCH(I1118,I$1:I1117,0),1)=0,"",INDEX(AL$1:AL1117,MATCH(I1118,I$1:I1117,0),1)),"")</f>
        <v/>
      </c>
      <c r="AM1118" s="2" t="str">
        <f>IFERROR(IF(INDEX(AM$1:AM1117,MATCH(I1118,I$1:I1117,0),1)=0,"",INDEX(AM$1:AM1117,MATCH(I1118,I$1:I1117,0),1)),"")</f>
        <v/>
      </c>
      <c r="AN1118" s="2" t="str">
        <f>IFERROR(IF(INDEX(AN$1:AN1117,MATCH(I1118,I$1:I1117,0),1)=0,"",INDEX(AN$1:AN1117,MATCH(I1118,I$1:I1117,0),1)),"")</f>
        <v/>
      </c>
      <c r="BG1118" s="5"/>
      <c r="BI1118" s="4"/>
      <c r="BK1118" s="5"/>
      <c r="BL1118" s="5"/>
      <c r="BM1118" s="5" t="str">
        <f>IF(B1118="","",IF(BH1118="",1+(MAX(BM$2:BM1117)),""))</f>
        <v/>
      </c>
      <c r="BN1118" s="5" t="str">
        <f t="shared" si="184"/>
        <v/>
      </c>
      <c r="BO1118" s="5" t="str">
        <f t="shared" si="185"/>
        <v/>
      </c>
      <c r="BP1118" s="15" t="str">
        <f t="shared" si="186"/>
        <v/>
      </c>
      <c r="BQ1118" s="29"/>
      <c r="CU1118" s="5" t="e">
        <f>IF(REPORTE!AH$2="si",IF(F1118=VALUE(REPORTE!C$11),IF(SUM(CU1119:CU$1993),CONCATENATE(INT(B1118),", "),INT(B1118)),""),IF(F1118=VALUE(REPORTE!C$10),IF(SUM(CU1119:CU$1993),CONCATENATE(INT(B1118),", "),INT(B1118)),""))</f>
        <v>#VALUE!</v>
      </c>
      <c r="CY1118" s="5"/>
      <c r="CZ1118" s="5"/>
      <c r="DA1118" s="5"/>
      <c r="DB1118" s="5"/>
    </row>
    <row r="1119" spans="1:106" x14ac:dyDescent="0.25">
      <c r="A1119" s="4"/>
      <c r="B1119" s="3"/>
      <c r="L1119" s="4" t="str">
        <f>IFERROR(IF(VLOOKUP(I1119,I$2:L1118,4,0)=0,"",VLOOKUP(I1119,I$2:L1118,4,0)),"")</f>
        <v/>
      </c>
      <c r="M1119" s="4" t="str">
        <f>IFERROR(IF(VLOOKUP(I1119,I$2:M1118,5,0)=0,"",VLOOKUP(I1119,I$2:M1118,5,0)),"")</f>
        <v/>
      </c>
      <c r="S1119"/>
      <c r="AG1119" s="3"/>
      <c r="AL1119" s="2" t="str">
        <f>IFERROR(IF(INDEX(AL$1:AL1118,MATCH(I1119,I$1:I1118,0),1)=0,"",INDEX(AL$1:AL1118,MATCH(I1119,I$1:I1118,0),1)),"")</f>
        <v/>
      </c>
      <c r="AM1119" s="2" t="str">
        <f>IFERROR(IF(INDEX(AM$1:AM1118,MATCH(I1119,I$1:I1118,0),1)=0,"",INDEX(AM$1:AM1118,MATCH(I1119,I$1:I1118,0),1)),"")</f>
        <v/>
      </c>
      <c r="AN1119" s="2" t="str">
        <f>IFERROR(IF(INDEX(AN$1:AN1118,MATCH(I1119,I$1:I1118,0),1)=0,"",INDEX(AN$1:AN1118,MATCH(I1119,I$1:I1118,0),1)),"")</f>
        <v/>
      </c>
      <c r="BG1119" s="5"/>
      <c r="BI1119" s="4"/>
      <c r="BK1119" s="5"/>
      <c r="BL1119" s="5"/>
      <c r="BM1119" s="5" t="str">
        <f>IF(B1119="","",IF(BH1119="",1+(MAX(BM$2:BM1118)),""))</f>
        <v/>
      </c>
      <c r="BN1119" s="5" t="str">
        <f t="shared" si="184"/>
        <v/>
      </c>
      <c r="BO1119" s="5" t="str">
        <f t="shared" si="185"/>
        <v/>
      </c>
      <c r="BP1119" s="15" t="str">
        <f t="shared" si="186"/>
        <v/>
      </c>
      <c r="BQ1119" s="29"/>
      <c r="CU1119" s="5" t="e">
        <f>IF(REPORTE!AH$2="si",IF(F1119=VALUE(REPORTE!C$11),IF(SUM(CU1120:CU$1993),CONCATENATE(INT(B1119),", "),INT(B1119)),""),IF(F1119=VALUE(REPORTE!C$10),IF(SUM(CU1120:CU$1993),CONCATENATE(INT(B1119),", "),INT(B1119)),""))</f>
        <v>#VALUE!</v>
      </c>
      <c r="CY1119" s="5"/>
      <c r="CZ1119" s="5"/>
      <c r="DA1119" s="5"/>
      <c r="DB1119" s="5"/>
    </row>
    <row r="1120" spans="1:106" x14ac:dyDescent="0.25">
      <c r="A1120" s="4"/>
      <c r="B1120" s="3"/>
      <c r="L1120" s="4" t="str">
        <f>IFERROR(IF(VLOOKUP(I1120,I$2:L1119,4,0)=0,"",VLOOKUP(I1120,I$2:L1119,4,0)),"")</f>
        <v/>
      </c>
      <c r="M1120" s="4" t="str">
        <f>IFERROR(IF(VLOOKUP(I1120,I$2:M1119,5,0)=0,"",VLOOKUP(I1120,I$2:M1119,5,0)),"")</f>
        <v/>
      </c>
      <c r="S1120"/>
      <c r="AG1120" s="3"/>
      <c r="AL1120" s="2" t="str">
        <f>IFERROR(IF(INDEX(AL$1:AL1119,MATCH(I1120,I$1:I1119,0),1)=0,"",INDEX(AL$1:AL1119,MATCH(I1120,I$1:I1119,0),1)),"")</f>
        <v/>
      </c>
      <c r="AM1120" s="2" t="str">
        <f>IFERROR(IF(INDEX(AM$1:AM1119,MATCH(I1120,I$1:I1119,0),1)=0,"",INDEX(AM$1:AM1119,MATCH(I1120,I$1:I1119,0),1)),"")</f>
        <v/>
      </c>
      <c r="AN1120" s="2" t="str">
        <f>IFERROR(IF(INDEX(AN$1:AN1119,MATCH(I1120,I$1:I1119,0),1)=0,"",INDEX(AN$1:AN1119,MATCH(I1120,I$1:I1119,0),1)),"")</f>
        <v/>
      </c>
      <c r="BG1120" s="5"/>
      <c r="BI1120" s="4"/>
      <c r="BK1120" s="5"/>
      <c r="BL1120" s="5"/>
      <c r="BM1120" s="5" t="str">
        <f>IF(B1120="","",IF(BH1120="",1+(MAX(BM$2:BM1119)),""))</f>
        <v/>
      </c>
      <c r="BN1120" s="5" t="str">
        <f t="shared" si="184"/>
        <v/>
      </c>
      <c r="BO1120" s="5" t="str">
        <f t="shared" si="185"/>
        <v/>
      </c>
      <c r="BP1120" s="15" t="str">
        <f t="shared" si="186"/>
        <v/>
      </c>
      <c r="BQ1120" s="29"/>
      <c r="CU1120" s="5" t="e">
        <f>IF(REPORTE!AH$2="si",IF(F1120=VALUE(REPORTE!C$11),IF(SUM(CU1121:CU$1993),CONCATENATE(INT(B1120),", "),INT(B1120)),""),IF(F1120=VALUE(REPORTE!C$10),IF(SUM(CU1121:CU$1993),CONCATENATE(INT(B1120),", "),INT(B1120)),""))</f>
        <v>#VALUE!</v>
      </c>
      <c r="CY1120" s="5"/>
      <c r="CZ1120" s="5"/>
      <c r="DA1120" s="5"/>
      <c r="DB1120" s="5"/>
    </row>
    <row r="1121" spans="1:106" x14ac:dyDescent="0.25">
      <c r="A1121" s="4"/>
      <c r="B1121" s="3"/>
      <c r="L1121" s="4" t="str">
        <f>IFERROR(IF(VLOOKUP(I1121,I$2:L1120,4,0)=0,"",VLOOKUP(I1121,I$2:L1120,4,0)),"")</f>
        <v/>
      </c>
      <c r="M1121" s="4" t="str">
        <f>IFERROR(IF(VLOOKUP(I1121,I$2:M1120,5,0)=0,"",VLOOKUP(I1121,I$2:M1120,5,0)),"")</f>
        <v/>
      </c>
      <c r="S1121"/>
      <c r="AG1121" s="3"/>
      <c r="AL1121" s="2" t="str">
        <f>IFERROR(IF(INDEX(AL$1:AL1120,MATCH(I1121,I$1:I1120,0),1)=0,"",INDEX(AL$1:AL1120,MATCH(I1121,I$1:I1120,0),1)),"")</f>
        <v/>
      </c>
      <c r="AM1121" s="2" t="str">
        <f>IFERROR(IF(INDEX(AM$1:AM1120,MATCH(I1121,I$1:I1120,0),1)=0,"",INDEX(AM$1:AM1120,MATCH(I1121,I$1:I1120,0),1)),"")</f>
        <v/>
      </c>
      <c r="AN1121" s="2" t="str">
        <f>IFERROR(IF(INDEX(AN$1:AN1120,MATCH(I1121,I$1:I1120,0),1)=0,"",INDEX(AN$1:AN1120,MATCH(I1121,I$1:I1120,0),1)),"")</f>
        <v/>
      </c>
      <c r="BG1121" s="5"/>
      <c r="BI1121" s="4"/>
      <c r="BK1121" s="5"/>
      <c r="BL1121" s="5"/>
      <c r="BM1121" s="5" t="str">
        <f>IF(B1121="","",IF(BH1121="",1+(MAX(BM$2:BM1120)),""))</f>
        <v/>
      </c>
      <c r="BN1121" s="5" t="str">
        <f t="shared" si="184"/>
        <v/>
      </c>
      <c r="BO1121" s="5" t="str">
        <f t="shared" si="185"/>
        <v/>
      </c>
      <c r="BP1121" s="15" t="str">
        <f t="shared" si="186"/>
        <v/>
      </c>
      <c r="BQ1121" s="29"/>
      <c r="CU1121" s="5" t="e">
        <f>IF(REPORTE!AH$2="si",IF(F1121=VALUE(REPORTE!C$11),IF(SUM(CU1122:CU$1993),CONCATENATE(INT(B1121),", "),INT(B1121)),""),IF(F1121=VALUE(REPORTE!C$10),IF(SUM(CU1122:CU$1993),CONCATENATE(INT(B1121),", "),INT(B1121)),""))</f>
        <v>#VALUE!</v>
      </c>
      <c r="CY1121" s="5"/>
      <c r="CZ1121" s="5"/>
      <c r="DA1121" s="5"/>
      <c r="DB1121" s="5"/>
    </row>
    <row r="1122" spans="1:106" x14ac:dyDescent="0.25">
      <c r="A1122" s="4"/>
      <c r="B1122" s="3"/>
      <c r="L1122" s="4" t="str">
        <f>IFERROR(IF(VLOOKUP(I1122,I$2:L1121,4,0)=0,"",VLOOKUP(I1122,I$2:L1121,4,0)),"")</f>
        <v/>
      </c>
      <c r="M1122" s="4" t="str">
        <f>IFERROR(IF(VLOOKUP(I1122,I$2:M1121,5,0)=0,"",VLOOKUP(I1122,I$2:M1121,5,0)),"")</f>
        <v/>
      </c>
      <c r="S1122"/>
      <c r="AG1122" s="3"/>
      <c r="AL1122" s="2" t="str">
        <f>IFERROR(IF(INDEX(AL$1:AL1121,MATCH(I1122,I$1:I1121,0),1)=0,"",INDEX(AL$1:AL1121,MATCH(I1122,I$1:I1121,0),1)),"")</f>
        <v/>
      </c>
      <c r="AM1122" s="2" t="str">
        <f>IFERROR(IF(INDEX(AM$1:AM1121,MATCH(I1122,I$1:I1121,0),1)=0,"",INDEX(AM$1:AM1121,MATCH(I1122,I$1:I1121,0),1)),"")</f>
        <v/>
      </c>
      <c r="AN1122" s="2" t="str">
        <f>IFERROR(IF(INDEX(AN$1:AN1121,MATCH(I1122,I$1:I1121,0),1)=0,"",INDEX(AN$1:AN1121,MATCH(I1122,I$1:I1121,0),1)),"")</f>
        <v/>
      </c>
      <c r="BG1122" s="5"/>
      <c r="BI1122" s="4"/>
      <c r="BK1122" s="5"/>
      <c r="BL1122" s="5"/>
      <c r="BM1122" s="5" t="str">
        <f>IF(B1122="","",IF(BH1122="",1+(MAX(BM$2:BM1121)),""))</f>
        <v/>
      </c>
      <c r="BN1122" s="5" t="str">
        <f t="shared" si="184"/>
        <v/>
      </c>
      <c r="BO1122" s="5" t="str">
        <f t="shared" si="185"/>
        <v/>
      </c>
      <c r="BP1122" s="15" t="str">
        <f t="shared" si="186"/>
        <v/>
      </c>
      <c r="BQ1122" s="29"/>
      <c r="CU1122" s="5" t="e">
        <f>IF(REPORTE!AH$2="si",IF(F1122=VALUE(REPORTE!C$11),IF(SUM(CU1123:CU$1993),CONCATENATE(INT(B1122),", "),INT(B1122)),""),IF(F1122=VALUE(REPORTE!C$10),IF(SUM(CU1123:CU$1993),CONCATENATE(INT(B1122),", "),INT(B1122)),""))</f>
        <v>#VALUE!</v>
      </c>
      <c r="CY1122" s="5"/>
      <c r="CZ1122" s="5"/>
      <c r="DA1122" s="5"/>
      <c r="DB1122" s="5"/>
    </row>
    <row r="1123" spans="1:106" x14ac:dyDescent="0.25">
      <c r="A1123" s="4"/>
      <c r="B1123" s="3"/>
      <c r="L1123" s="4" t="str">
        <f>IFERROR(IF(VLOOKUP(I1123,I$2:L1122,4,0)=0,"",VLOOKUP(I1123,I$2:L1122,4,0)),"")</f>
        <v/>
      </c>
      <c r="M1123" s="4" t="str">
        <f>IFERROR(IF(VLOOKUP(I1123,I$2:M1122,5,0)=0,"",VLOOKUP(I1123,I$2:M1122,5,0)),"")</f>
        <v/>
      </c>
      <c r="S1123"/>
      <c r="AG1123" s="3"/>
      <c r="AL1123" s="2" t="str">
        <f>IFERROR(IF(INDEX(AL$1:AL1122,MATCH(I1123,I$1:I1122,0),1)=0,"",INDEX(AL$1:AL1122,MATCH(I1123,I$1:I1122,0),1)),"")</f>
        <v/>
      </c>
      <c r="AM1123" s="2" t="str">
        <f>IFERROR(IF(INDEX(AM$1:AM1122,MATCH(I1123,I$1:I1122,0),1)=0,"",INDEX(AM$1:AM1122,MATCH(I1123,I$1:I1122,0),1)),"")</f>
        <v/>
      </c>
      <c r="AN1123" s="2" t="str">
        <f>IFERROR(IF(INDEX(AN$1:AN1122,MATCH(I1123,I$1:I1122,0),1)=0,"",INDEX(AN$1:AN1122,MATCH(I1123,I$1:I1122,0),1)),"")</f>
        <v/>
      </c>
      <c r="BG1123" s="5"/>
      <c r="BI1123" s="4"/>
      <c r="BK1123" s="5"/>
      <c r="BL1123" s="5"/>
      <c r="BM1123" s="5" t="str">
        <f>IF(B1123="","",IF(BH1123="",1+(MAX(BM$2:BM1122)),""))</f>
        <v/>
      </c>
      <c r="BN1123" s="5" t="str">
        <f t="shared" si="184"/>
        <v/>
      </c>
      <c r="BO1123" s="5" t="str">
        <f t="shared" si="185"/>
        <v/>
      </c>
      <c r="BP1123" s="15" t="str">
        <f t="shared" si="186"/>
        <v/>
      </c>
      <c r="BQ1123" s="29"/>
      <c r="CU1123" s="5" t="e">
        <f>IF(REPORTE!AH$2="si",IF(F1123=VALUE(REPORTE!C$11),IF(SUM(CU1124:CU$1993),CONCATENATE(INT(B1123),", "),INT(B1123)),""),IF(F1123=VALUE(REPORTE!C$10),IF(SUM(CU1124:CU$1993),CONCATENATE(INT(B1123),", "),INT(B1123)),""))</f>
        <v>#VALUE!</v>
      </c>
      <c r="CY1123" s="5"/>
      <c r="CZ1123" s="5"/>
      <c r="DA1123" s="5"/>
      <c r="DB1123" s="5"/>
    </row>
    <row r="1124" spans="1:106" x14ac:dyDescent="0.25">
      <c r="A1124" s="4"/>
      <c r="B1124" s="3"/>
      <c r="L1124" s="4" t="str">
        <f>IFERROR(IF(VLOOKUP(I1124,I$2:L1123,4,0)=0,"",VLOOKUP(I1124,I$2:L1123,4,0)),"")</f>
        <v/>
      </c>
      <c r="M1124" s="4" t="str">
        <f>IFERROR(IF(VLOOKUP(I1124,I$2:M1123,5,0)=0,"",VLOOKUP(I1124,I$2:M1123,5,0)),"")</f>
        <v/>
      </c>
      <c r="S1124"/>
      <c r="AG1124" s="3"/>
      <c r="AL1124" s="2" t="str">
        <f>IFERROR(IF(INDEX(AL$1:AL1123,MATCH(I1124,I$1:I1123,0),1)=0,"",INDEX(AL$1:AL1123,MATCH(I1124,I$1:I1123,0),1)),"")</f>
        <v/>
      </c>
      <c r="AM1124" s="2" t="str">
        <f>IFERROR(IF(INDEX(AM$1:AM1123,MATCH(I1124,I$1:I1123,0),1)=0,"",INDEX(AM$1:AM1123,MATCH(I1124,I$1:I1123,0),1)),"")</f>
        <v/>
      </c>
      <c r="AN1124" s="2" t="str">
        <f>IFERROR(IF(INDEX(AN$1:AN1123,MATCH(I1124,I$1:I1123,0),1)=0,"",INDEX(AN$1:AN1123,MATCH(I1124,I$1:I1123,0),1)),"")</f>
        <v/>
      </c>
      <c r="BG1124" s="5"/>
      <c r="BI1124" s="4"/>
      <c r="BK1124" s="5"/>
      <c r="BL1124" s="5"/>
      <c r="BM1124" s="5" t="str">
        <f>IF(B1124="","",IF(BH1124="",1+(MAX(BM$2:BM1123)),""))</f>
        <v/>
      </c>
      <c r="BN1124" s="5" t="str">
        <f t="shared" si="184"/>
        <v/>
      </c>
      <c r="BO1124" s="5" t="str">
        <f t="shared" si="185"/>
        <v/>
      </c>
      <c r="BP1124" s="15" t="str">
        <f t="shared" si="186"/>
        <v/>
      </c>
      <c r="BQ1124" s="29"/>
      <c r="CU1124" s="5" t="e">
        <f>IF(REPORTE!AH$2="si",IF(F1124=VALUE(REPORTE!C$11),IF(SUM(CU1125:CU$1993),CONCATENATE(INT(B1124),", "),INT(B1124)),""),IF(F1124=VALUE(REPORTE!C$10),IF(SUM(CU1125:CU$1993),CONCATENATE(INT(B1124),", "),INT(B1124)),""))</f>
        <v>#VALUE!</v>
      </c>
      <c r="CY1124" s="5"/>
      <c r="CZ1124" s="5"/>
      <c r="DA1124" s="5"/>
      <c r="DB1124" s="5"/>
    </row>
    <row r="1125" spans="1:106" x14ac:dyDescent="0.25">
      <c r="A1125" s="4"/>
      <c r="B1125" s="3"/>
      <c r="L1125" s="4" t="str">
        <f>IFERROR(IF(VLOOKUP(I1125,I$2:L1124,4,0)=0,"",VLOOKUP(I1125,I$2:L1124,4,0)),"")</f>
        <v/>
      </c>
      <c r="M1125" s="4" t="str">
        <f>IFERROR(IF(VLOOKUP(I1125,I$2:M1124,5,0)=0,"",VLOOKUP(I1125,I$2:M1124,5,0)),"")</f>
        <v/>
      </c>
      <c r="S1125"/>
      <c r="AG1125" s="3"/>
      <c r="AL1125" s="2" t="str">
        <f>IFERROR(IF(INDEX(AL$1:AL1124,MATCH(I1125,I$1:I1124,0),1)=0,"",INDEX(AL$1:AL1124,MATCH(I1125,I$1:I1124,0),1)),"")</f>
        <v/>
      </c>
      <c r="AM1125" s="2" t="str">
        <f>IFERROR(IF(INDEX(AM$1:AM1124,MATCH(I1125,I$1:I1124,0),1)=0,"",INDEX(AM$1:AM1124,MATCH(I1125,I$1:I1124,0),1)),"")</f>
        <v/>
      </c>
      <c r="AN1125" s="2" t="str">
        <f>IFERROR(IF(INDEX(AN$1:AN1124,MATCH(I1125,I$1:I1124,0),1)=0,"",INDEX(AN$1:AN1124,MATCH(I1125,I$1:I1124,0),1)),"")</f>
        <v/>
      </c>
      <c r="BG1125" s="5"/>
      <c r="BI1125" s="4"/>
      <c r="BK1125" s="5"/>
      <c r="BL1125" s="5"/>
      <c r="BM1125" s="5" t="str">
        <f>IF(B1125="","",IF(BH1125="",1+(MAX(BM$2:BM1124)),""))</f>
        <v/>
      </c>
      <c r="BN1125" s="5" t="str">
        <f t="shared" si="184"/>
        <v/>
      </c>
      <c r="BO1125" s="5" t="str">
        <f t="shared" si="185"/>
        <v/>
      </c>
      <c r="BP1125" s="15" t="str">
        <f t="shared" si="186"/>
        <v/>
      </c>
      <c r="BQ1125" s="29"/>
      <c r="CU1125" s="5" t="e">
        <f>IF(REPORTE!AH$2="si",IF(F1125=VALUE(REPORTE!C$11),IF(SUM(CU1126:CU$1993),CONCATENATE(INT(B1125),", "),INT(B1125)),""),IF(F1125=VALUE(REPORTE!C$10),IF(SUM(CU1126:CU$1993),CONCATENATE(INT(B1125),", "),INT(B1125)),""))</f>
        <v>#VALUE!</v>
      </c>
      <c r="CY1125" s="5"/>
      <c r="CZ1125" s="5"/>
      <c r="DA1125" s="5"/>
      <c r="DB1125" s="5"/>
    </row>
    <row r="1126" spans="1:106" x14ac:dyDescent="0.25">
      <c r="A1126" s="4"/>
      <c r="B1126" s="3"/>
      <c r="L1126" s="4" t="str">
        <f>IFERROR(IF(VLOOKUP(I1126,I$2:L1125,4,0)=0,"",VLOOKUP(I1126,I$2:L1125,4,0)),"")</f>
        <v/>
      </c>
      <c r="M1126" s="4" t="str">
        <f>IFERROR(IF(VLOOKUP(I1126,I$2:M1125,5,0)=0,"",VLOOKUP(I1126,I$2:M1125,5,0)),"")</f>
        <v/>
      </c>
      <c r="S1126"/>
      <c r="AG1126" s="3"/>
      <c r="AL1126" s="2" t="str">
        <f>IFERROR(IF(INDEX(AL$1:AL1125,MATCH(I1126,I$1:I1125,0),1)=0,"",INDEX(AL$1:AL1125,MATCH(I1126,I$1:I1125,0),1)),"")</f>
        <v/>
      </c>
      <c r="AM1126" s="2" t="str">
        <f>IFERROR(IF(INDEX(AM$1:AM1125,MATCH(I1126,I$1:I1125,0),1)=0,"",INDEX(AM$1:AM1125,MATCH(I1126,I$1:I1125,0),1)),"")</f>
        <v/>
      </c>
      <c r="AN1126" s="2" t="str">
        <f>IFERROR(IF(INDEX(AN$1:AN1125,MATCH(I1126,I$1:I1125,0),1)=0,"",INDEX(AN$1:AN1125,MATCH(I1126,I$1:I1125,0),1)),"")</f>
        <v/>
      </c>
      <c r="BG1126" s="5"/>
      <c r="BI1126" s="4"/>
      <c r="BK1126" s="5"/>
      <c r="BL1126" s="5"/>
      <c r="BM1126" s="5" t="str">
        <f>IF(B1126="","",IF(BH1126="",1+(MAX(BM$2:BM1125)),""))</f>
        <v/>
      </c>
      <c r="BN1126" s="5" t="str">
        <f t="shared" si="184"/>
        <v/>
      </c>
      <c r="BO1126" s="5" t="str">
        <f t="shared" si="185"/>
        <v/>
      </c>
      <c r="BP1126" s="15" t="str">
        <f t="shared" si="186"/>
        <v/>
      </c>
      <c r="BQ1126" s="29"/>
      <c r="CU1126" s="5" t="e">
        <f>IF(REPORTE!AH$2="si",IF(F1126=VALUE(REPORTE!C$11),IF(SUM(CU1127:CU$1993),CONCATENATE(INT(B1126),", "),INT(B1126)),""),IF(F1126=VALUE(REPORTE!C$10),IF(SUM(CU1127:CU$1993),CONCATENATE(INT(B1126),", "),INT(B1126)),""))</f>
        <v>#VALUE!</v>
      </c>
      <c r="CY1126" s="5"/>
      <c r="CZ1126" s="5"/>
      <c r="DA1126" s="5"/>
      <c r="DB1126" s="5"/>
    </row>
    <row r="1127" spans="1:106" x14ac:dyDescent="0.25">
      <c r="A1127" s="4"/>
      <c r="B1127" s="3"/>
      <c r="L1127" s="4" t="str">
        <f>IFERROR(IF(VLOOKUP(I1127,I$2:L1126,4,0)=0,"",VLOOKUP(I1127,I$2:L1126,4,0)),"")</f>
        <v/>
      </c>
      <c r="M1127" s="4" t="str">
        <f>IFERROR(IF(VLOOKUP(I1127,I$2:M1126,5,0)=0,"",VLOOKUP(I1127,I$2:M1126,5,0)),"")</f>
        <v/>
      </c>
      <c r="S1127"/>
      <c r="AG1127" s="3"/>
      <c r="AL1127" s="2" t="str">
        <f>IFERROR(IF(INDEX(AL$1:AL1126,MATCH(I1127,I$1:I1126,0),1)=0,"",INDEX(AL$1:AL1126,MATCH(I1127,I$1:I1126,0),1)),"")</f>
        <v/>
      </c>
      <c r="AM1127" s="2" t="str">
        <f>IFERROR(IF(INDEX(AM$1:AM1126,MATCH(I1127,I$1:I1126,0),1)=0,"",INDEX(AM$1:AM1126,MATCH(I1127,I$1:I1126,0),1)),"")</f>
        <v/>
      </c>
      <c r="AN1127" s="2" t="str">
        <f>IFERROR(IF(INDEX(AN$1:AN1126,MATCH(I1127,I$1:I1126,0),1)=0,"",INDEX(AN$1:AN1126,MATCH(I1127,I$1:I1126,0),1)),"")</f>
        <v/>
      </c>
      <c r="BG1127" s="5"/>
      <c r="BI1127" s="4"/>
      <c r="BK1127" s="5"/>
      <c r="BL1127" s="5"/>
      <c r="BM1127" s="5" t="str">
        <f>IF(B1127="","",IF(BH1127="",1+(MAX(BM$2:BM1126)),""))</f>
        <v/>
      </c>
      <c r="BN1127" s="5" t="str">
        <f t="shared" si="184"/>
        <v/>
      </c>
      <c r="BO1127" s="5" t="str">
        <f t="shared" si="185"/>
        <v/>
      </c>
      <c r="BP1127" s="15" t="str">
        <f t="shared" si="186"/>
        <v/>
      </c>
      <c r="BQ1127" s="29"/>
      <c r="CU1127" s="5" t="e">
        <f>IF(REPORTE!AH$2="si",IF(F1127=VALUE(REPORTE!C$11),IF(SUM(CU1128:CU$1993),CONCATENATE(INT(B1127),", "),INT(B1127)),""),IF(F1127=VALUE(REPORTE!C$10),IF(SUM(CU1128:CU$1993),CONCATENATE(INT(B1127),", "),INT(B1127)),""))</f>
        <v>#VALUE!</v>
      </c>
      <c r="CY1127" s="5"/>
      <c r="CZ1127" s="5"/>
      <c r="DA1127" s="5"/>
      <c r="DB1127" s="5"/>
    </row>
    <row r="1128" spans="1:106" x14ac:dyDescent="0.25">
      <c r="A1128" s="4"/>
      <c r="B1128" s="3"/>
      <c r="L1128" s="4" t="str">
        <f>IFERROR(IF(VLOOKUP(I1128,I$2:L1127,4,0)=0,"",VLOOKUP(I1128,I$2:L1127,4,0)),"")</f>
        <v/>
      </c>
      <c r="M1128" s="4" t="str">
        <f>IFERROR(IF(VLOOKUP(I1128,I$2:M1127,5,0)=0,"",VLOOKUP(I1128,I$2:M1127,5,0)),"")</f>
        <v/>
      </c>
      <c r="S1128"/>
      <c r="AG1128" s="3"/>
      <c r="AL1128" s="2" t="str">
        <f>IFERROR(IF(INDEX(AL$1:AL1127,MATCH(I1128,I$1:I1127,0),1)=0,"",INDEX(AL$1:AL1127,MATCH(I1128,I$1:I1127,0),1)),"")</f>
        <v/>
      </c>
      <c r="AM1128" s="2" t="str">
        <f>IFERROR(IF(INDEX(AM$1:AM1127,MATCH(I1128,I$1:I1127,0),1)=0,"",INDEX(AM$1:AM1127,MATCH(I1128,I$1:I1127,0),1)),"")</f>
        <v/>
      </c>
      <c r="AN1128" s="2" t="str">
        <f>IFERROR(IF(INDEX(AN$1:AN1127,MATCH(I1128,I$1:I1127,0),1)=0,"",INDEX(AN$1:AN1127,MATCH(I1128,I$1:I1127,0),1)),"")</f>
        <v/>
      </c>
      <c r="BG1128" s="5"/>
      <c r="BI1128" s="4"/>
      <c r="BK1128" s="5"/>
      <c r="BL1128" s="5"/>
      <c r="BM1128" s="5" t="str">
        <f>IF(B1128="","",IF(BH1128="",1+(MAX(BM$2:BM1127)),""))</f>
        <v/>
      </c>
      <c r="BN1128" s="5" t="str">
        <f t="shared" si="184"/>
        <v/>
      </c>
      <c r="BO1128" s="5" t="str">
        <f t="shared" si="185"/>
        <v/>
      </c>
      <c r="BP1128" s="15" t="str">
        <f t="shared" si="186"/>
        <v/>
      </c>
      <c r="BQ1128" s="29"/>
      <c r="CU1128" s="5" t="e">
        <f>IF(REPORTE!AH$2="si",IF(F1128=VALUE(REPORTE!C$11),IF(SUM(CU1129:CU$1993),CONCATENATE(INT(B1128),", "),INT(B1128)),""),IF(F1128=VALUE(REPORTE!C$10),IF(SUM(CU1129:CU$1993),CONCATENATE(INT(B1128),", "),INT(B1128)),""))</f>
        <v>#VALUE!</v>
      </c>
      <c r="CY1128" s="5"/>
      <c r="CZ1128" s="5"/>
      <c r="DA1128" s="5"/>
      <c r="DB1128" s="5"/>
    </row>
    <row r="1129" spans="1:106" x14ac:dyDescent="0.25">
      <c r="A1129" s="4"/>
      <c r="B1129" s="3"/>
      <c r="L1129" s="4" t="str">
        <f>IFERROR(IF(VLOOKUP(I1129,I$2:L1128,4,0)=0,"",VLOOKUP(I1129,I$2:L1128,4,0)),"")</f>
        <v/>
      </c>
      <c r="M1129" s="4" t="str">
        <f>IFERROR(IF(VLOOKUP(I1129,I$2:M1128,5,0)=0,"",VLOOKUP(I1129,I$2:M1128,5,0)),"")</f>
        <v/>
      </c>
      <c r="S1129"/>
      <c r="AG1129" s="3"/>
      <c r="AL1129" s="2" t="str">
        <f>IFERROR(IF(INDEX(AL$1:AL1128,MATCH(I1129,I$1:I1128,0),1)=0,"",INDEX(AL$1:AL1128,MATCH(I1129,I$1:I1128,0),1)),"")</f>
        <v/>
      </c>
      <c r="AM1129" s="2" t="str">
        <f>IFERROR(IF(INDEX(AM$1:AM1128,MATCH(I1129,I$1:I1128,0),1)=0,"",INDEX(AM$1:AM1128,MATCH(I1129,I$1:I1128,0),1)),"")</f>
        <v/>
      </c>
      <c r="AN1129" s="2" t="str">
        <f>IFERROR(IF(INDEX(AN$1:AN1128,MATCH(I1129,I$1:I1128,0),1)=0,"",INDEX(AN$1:AN1128,MATCH(I1129,I$1:I1128,0),1)),"")</f>
        <v/>
      </c>
      <c r="BG1129" s="5"/>
      <c r="BI1129" s="4"/>
      <c r="BK1129" s="5"/>
      <c r="BL1129" s="5"/>
      <c r="BM1129" s="5" t="str">
        <f>IF(B1129="","",IF(BH1129="",1+(MAX(BM$2:BM1128)),""))</f>
        <v/>
      </c>
      <c r="BN1129" s="5" t="str">
        <f t="shared" si="184"/>
        <v/>
      </c>
      <c r="BO1129" s="5" t="str">
        <f t="shared" si="185"/>
        <v/>
      </c>
      <c r="BP1129" s="15" t="str">
        <f t="shared" si="186"/>
        <v/>
      </c>
      <c r="BQ1129" s="29"/>
      <c r="CU1129" s="5" t="e">
        <f>IF(REPORTE!AH$2="si",IF(F1129=VALUE(REPORTE!C$11),IF(SUM(CU1130:CU$1993),CONCATENATE(INT(B1129),", "),INT(B1129)),""),IF(F1129=VALUE(REPORTE!C$10),IF(SUM(CU1130:CU$1993),CONCATENATE(INT(B1129),", "),INT(B1129)),""))</f>
        <v>#VALUE!</v>
      </c>
      <c r="CY1129" s="5"/>
      <c r="CZ1129" s="5"/>
      <c r="DA1129" s="5"/>
      <c r="DB1129" s="5"/>
    </row>
    <row r="1130" spans="1:106" x14ac:dyDescent="0.25">
      <c r="A1130" s="4"/>
      <c r="B1130" s="3"/>
      <c r="L1130" s="4" t="str">
        <f>IFERROR(IF(VLOOKUP(I1130,I$2:L1129,4,0)=0,"",VLOOKUP(I1130,I$2:L1129,4,0)),"")</f>
        <v/>
      </c>
      <c r="M1130" s="4" t="str">
        <f>IFERROR(IF(VLOOKUP(I1130,I$2:M1129,5,0)=0,"",VLOOKUP(I1130,I$2:M1129,5,0)),"")</f>
        <v/>
      </c>
      <c r="S1130"/>
      <c r="AG1130" s="3"/>
      <c r="AL1130" s="2" t="str">
        <f>IFERROR(IF(INDEX(AL$1:AL1129,MATCH(I1130,I$1:I1129,0),1)=0,"",INDEX(AL$1:AL1129,MATCH(I1130,I$1:I1129,0),1)),"")</f>
        <v/>
      </c>
      <c r="AM1130" s="2" t="str">
        <f>IFERROR(IF(INDEX(AM$1:AM1129,MATCH(I1130,I$1:I1129,0),1)=0,"",INDEX(AM$1:AM1129,MATCH(I1130,I$1:I1129,0),1)),"")</f>
        <v/>
      </c>
      <c r="AN1130" s="2" t="str">
        <f>IFERROR(IF(INDEX(AN$1:AN1129,MATCH(I1130,I$1:I1129,0),1)=0,"",INDEX(AN$1:AN1129,MATCH(I1130,I$1:I1129,0),1)),"")</f>
        <v/>
      </c>
      <c r="BG1130" s="5"/>
      <c r="BI1130" s="4"/>
      <c r="BK1130" s="5"/>
      <c r="BL1130" s="5"/>
      <c r="BM1130" s="5" t="str">
        <f>IF(B1130="","",IF(BH1130="",1+(MAX(BM$2:BM1129)),""))</f>
        <v/>
      </c>
      <c r="BN1130" s="5" t="str">
        <f t="shared" si="184"/>
        <v/>
      </c>
      <c r="BO1130" s="5" t="str">
        <f t="shared" si="185"/>
        <v/>
      </c>
      <c r="BP1130" s="15" t="str">
        <f t="shared" si="186"/>
        <v/>
      </c>
      <c r="BQ1130" s="29"/>
      <c r="CU1130" s="5" t="e">
        <f>IF(REPORTE!AH$2="si",IF(F1130=VALUE(REPORTE!C$11),IF(SUM(CU1131:CU$1993),CONCATENATE(INT(B1130),", "),INT(B1130)),""),IF(F1130=VALUE(REPORTE!C$10),IF(SUM(CU1131:CU$1993),CONCATENATE(INT(B1130),", "),INT(B1130)),""))</f>
        <v>#VALUE!</v>
      </c>
      <c r="CY1130" s="5"/>
      <c r="CZ1130" s="5"/>
      <c r="DA1130" s="5"/>
      <c r="DB1130" s="5"/>
    </row>
    <row r="1131" spans="1:106" x14ac:dyDescent="0.25">
      <c r="A1131" s="4"/>
      <c r="B1131" s="3"/>
      <c r="L1131" s="4" t="str">
        <f>IFERROR(IF(VLOOKUP(I1131,I$2:L1130,4,0)=0,"",VLOOKUP(I1131,I$2:L1130,4,0)),"")</f>
        <v/>
      </c>
      <c r="M1131" s="4" t="str">
        <f>IFERROR(IF(VLOOKUP(I1131,I$2:M1130,5,0)=0,"",VLOOKUP(I1131,I$2:M1130,5,0)),"")</f>
        <v/>
      </c>
      <c r="S1131"/>
      <c r="AG1131" s="3"/>
      <c r="AL1131" s="2" t="str">
        <f>IFERROR(IF(INDEX(AL$1:AL1130,MATCH(I1131,I$1:I1130,0),1)=0,"",INDEX(AL$1:AL1130,MATCH(I1131,I$1:I1130,0),1)),"")</f>
        <v/>
      </c>
      <c r="AM1131" s="2" t="str">
        <f>IFERROR(IF(INDEX(AM$1:AM1130,MATCH(I1131,I$1:I1130,0),1)=0,"",INDEX(AM$1:AM1130,MATCH(I1131,I$1:I1130,0),1)),"")</f>
        <v/>
      </c>
      <c r="AN1131" s="2" t="str">
        <f>IFERROR(IF(INDEX(AN$1:AN1130,MATCH(I1131,I$1:I1130,0),1)=0,"",INDEX(AN$1:AN1130,MATCH(I1131,I$1:I1130,0),1)),"")</f>
        <v/>
      </c>
      <c r="BG1131" s="5"/>
      <c r="BI1131" s="4"/>
      <c r="BK1131" s="5"/>
      <c r="BL1131" s="5"/>
      <c r="BM1131" s="5" t="str">
        <f>IF(B1131="","",IF(BH1131="",1+(MAX(BM$2:BM1130)),""))</f>
        <v/>
      </c>
      <c r="BN1131" s="5" t="str">
        <f t="shared" si="184"/>
        <v/>
      </c>
      <c r="BO1131" s="5" t="str">
        <f t="shared" si="185"/>
        <v/>
      </c>
      <c r="BP1131" s="15" t="str">
        <f t="shared" si="186"/>
        <v/>
      </c>
      <c r="BQ1131" s="29"/>
      <c r="CU1131" s="5" t="e">
        <f>IF(REPORTE!AH$2="si",IF(F1131=VALUE(REPORTE!C$11),IF(SUM(CU1132:CU$1993),CONCATENATE(INT(B1131),", "),INT(B1131)),""),IF(F1131=VALUE(REPORTE!C$10),IF(SUM(CU1132:CU$1993),CONCATENATE(INT(B1131),", "),INT(B1131)),""))</f>
        <v>#VALUE!</v>
      </c>
      <c r="CY1131" s="5"/>
      <c r="CZ1131" s="5"/>
      <c r="DA1131" s="5"/>
      <c r="DB1131" s="5"/>
    </row>
    <row r="1132" spans="1:106" x14ac:dyDescent="0.25">
      <c r="A1132" s="4"/>
      <c r="B1132" s="3"/>
      <c r="L1132" s="4" t="str">
        <f>IFERROR(IF(VLOOKUP(I1132,I$2:L1131,4,0)=0,"",VLOOKUP(I1132,I$2:L1131,4,0)),"")</f>
        <v/>
      </c>
      <c r="M1132" s="4" t="str">
        <f>IFERROR(IF(VLOOKUP(I1132,I$2:M1131,5,0)=0,"",VLOOKUP(I1132,I$2:M1131,5,0)),"")</f>
        <v/>
      </c>
      <c r="S1132"/>
      <c r="AG1132" s="3"/>
      <c r="AL1132" s="2" t="str">
        <f>IFERROR(IF(INDEX(AL$1:AL1131,MATCH(I1132,I$1:I1131,0),1)=0,"",INDEX(AL$1:AL1131,MATCH(I1132,I$1:I1131,0),1)),"")</f>
        <v/>
      </c>
      <c r="AM1132" s="2" t="str">
        <f>IFERROR(IF(INDEX(AM$1:AM1131,MATCH(I1132,I$1:I1131,0),1)=0,"",INDEX(AM$1:AM1131,MATCH(I1132,I$1:I1131,0),1)),"")</f>
        <v/>
      </c>
      <c r="AN1132" s="2" t="str">
        <f>IFERROR(IF(INDEX(AN$1:AN1131,MATCH(I1132,I$1:I1131,0),1)=0,"",INDEX(AN$1:AN1131,MATCH(I1132,I$1:I1131,0),1)),"")</f>
        <v/>
      </c>
      <c r="BG1132" s="5"/>
      <c r="BI1132" s="4"/>
      <c r="BK1132" s="5"/>
      <c r="BL1132" s="5"/>
      <c r="BM1132" s="5" t="str">
        <f>IF(B1132="","",IF(BH1132="",1+(MAX(BM$2:BM1131)),""))</f>
        <v/>
      </c>
      <c r="BN1132" s="5" t="str">
        <f t="shared" si="184"/>
        <v/>
      </c>
      <c r="BO1132" s="5" t="str">
        <f t="shared" si="185"/>
        <v/>
      </c>
      <c r="BP1132" s="15" t="str">
        <f t="shared" si="186"/>
        <v/>
      </c>
      <c r="BQ1132" s="29"/>
      <c r="CU1132" s="5" t="e">
        <f>IF(REPORTE!AH$2="si",IF(F1132=VALUE(REPORTE!C$11),IF(SUM(CU1133:CU$1993),CONCATENATE(INT(B1132),", "),INT(B1132)),""),IF(F1132=VALUE(REPORTE!C$10),IF(SUM(CU1133:CU$1993),CONCATENATE(INT(B1132),", "),INT(B1132)),""))</f>
        <v>#VALUE!</v>
      </c>
      <c r="CY1132" s="5"/>
      <c r="CZ1132" s="5"/>
      <c r="DA1132" s="5"/>
      <c r="DB1132" s="5"/>
    </row>
    <row r="1133" spans="1:106" x14ac:dyDescent="0.25">
      <c r="A1133" s="4"/>
      <c r="B1133" s="3"/>
      <c r="L1133" s="4" t="str">
        <f>IFERROR(IF(VLOOKUP(I1133,I$2:L1132,4,0)=0,"",VLOOKUP(I1133,I$2:L1132,4,0)),"")</f>
        <v/>
      </c>
      <c r="M1133" s="4" t="str">
        <f>IFERROR(IF(VLOOKUP(I1133,I$2:M1132,5,0)=0,"",VLOOKUP(I1133,I$2:M1132,5,0)),"")</f>
        <v/>
      </c>
      <c r="S1133"/>
      <c r="AG1133" s="3"/>
      <c r="AL1133" s="2" t="str">
        <f>IFERROR(IF(INDEX(AL$1:AL1132,MATCH(I1133,I$1:I1132,0),1)=0,"",INDEX(AL$1:AL1132,MATCH(I1133,I$1:I1132,0),1)),"")</f>
        <v/>
      </c>
      <c r="AM1133" s="2" t="str">
        <f>IFERROR(IF(INDEX(AM$1:AM1132,MATCH(I1133,I$1:I1132,0),1)=0,"",INDEX(AM$1:AM1132,MATCH(I1133,I$1:I1132,0),1)),"")</f>
        <v/>
      </c>
      <c r="AN1133" s="2" t="str">
        <f>IFERROR(IF(INDEX(AN$1:AN1132,MATCH(I1133,I$1:I1132,0),1)=0,"",INDEX(AN$1:AN1132,MATCH(I1133,I$1:I1132,0),1)),"")</f>
        <v/>
      </c>
      <c r="BG1133" s="5"/>
      <c r="BI1133" s="4"/>
      <c r="BK1133" s="5"/>
      <c r="BL1133" s="5"/>
      <c r="BM1133" s="5" t="str">
        <f>IF(B1133="","",IF(BH1133="",1+(MAX(BM$2:BM1132)),""))</f>
        <v/>
      </c>
      <c r="BN1133" s="5" t="str">
        <f t="shared" si="184"/>
        <v/>
      </c>
      <c r="BO1133" s="5" t="str">
        <f t="shared" si="185"/>
        <v/>
      </c>
      <c r="BP1133" s="15" t="str">
        <f t="shared" si="186"/>
        <v/>
      </c>
      <c r="BQ1133" s="29"/>
      <c r="CU1133" s="5" t="e">
        <f>IF(REPORTE!AH$2="si",IF(F1133=VALUE(REPORTE!C$11),IF(SUM(CU1134:CU$1993),CONCATENATE(INT(B1133),", "),INT(B1133)),""),IF(F1133=VALUE(REPORTE!C$10),IF(SUM(CU1134:CU$1993),CONCATENATE(INT(B1133),", "),INT(B1133)),""))</f>
        <v>#VALUE!</v>
      </c>
      <c r="CY1133" s="5"/>
      <c r="CZ1133" s="5"/>
      <c r="DA1133" s="5"/>
      <c r="DB1133" s="5"/>
    </row>
    <row r="1134" spans="1:106" x14ac:dyDescent="0.25">
      <c r="A1134" s="4"/>
      <c r="B1134" s="3"/>
      <c r="L1134" s="4" t="str">
        <f>IFERROR(IF(VLOOKUP(I1134,I$2:L1133,4,0)=0,"",VLOOKUP(I1134,I$2:L1133,4,0)),"")</f>
        <v/>
      </c>
      <c r="M1134" s="4" t="str">
        <f>IFERROR(IF(VLOOKUP(I1134,I$2:M1133,5,0)=0,"",VLOOKUP(I1134,I$2:M1133,5,0)),"")</f>
        <v/>
      </c>
      <c r="S1134"/>
      <c r="AG1134" s="3"/>
      <c r="AL1134" s="2" t="str">
        <f>IFERROR(IF(INDEX(AL$1:AL1133,MATCH(I1134,I$1:I1133,0),1)=0,"",INDEX(AL$1:AL1133,MATCH(I1134,I$1:I1133,0),1)),"")</f>
        <v/>
      </c>
      <c r="AM1134" s="2" t="str">
        <f>IFERROR(IF(INDEX(AM$1:AM1133,MATCH(I1134,I$1:I1133,0),1)=0,"",INDEX(AM$1:AM1133,MATCH(I1134,I$1:I1133,0),1)),"")</f>
        <v/>
      </c>
      <c r="AN1134" s="2" t="str">
        <f>IFERROR(IF(INDEX(AN$1:AN1133,MATCH(I1134,I$1:I1133,0),1)=0,"",INDEX(AN$1:AN1133,MATCH(I1134,I$1:I1133,0),1)),"")</f>
        <v/>
      </c>
      <c r="BG1134" s="5"/>
      <c r="BI1134" s="4"/>
      <c r="BK1134" s="5"/>
      <c r="BL1134" s="5"/>
      <c r="BM1134" s="5" t="str">
        <f>IF(B1134="","",IF(BH1134="",1+(MAX(BM$2:BM1133)),""))</f>
        <v/>
      </c>
      <c r="BN1134" s="5" t="str">
        <f t="shared" si="184"/>
        <v/>
      </c>
      <c r="BO1134" s="5" t="str">
        <f t="shared" si="185"/>
        <v/>
      </c>
      <c r="BP1134" s="15" t="str">
        <f t="shared" si="186"/>
        <v/>
      </c>
      <c r="BQ1134" s="29"/>
      <c r="CU1134" s="5" t="e">
        <f>IF(REPORTE!AH$2="si",IF(F1134=VALUE(REPORTE!C$11),IF(SUM(CU1135:CU$1993),CONCATENATE(INT(B1134),", "),INT(B1134)),""),IF(F1134=VALUE(REPORTE!C$10),IF(SUM(CU1135:CU$1993),CONCATENATE(INT(B1134),", "),INT(B1134)),""))</f>
        <v>#VALUE!</v>
      </c>
      <c r="CY1134" s="5"/>
      <c r="CZ1134" s="5"/>
      <c r="DA1134" s="5"/>
      <c r="DB1134" s="5"/>
    </row>
    <row r="1135" spans="1:106" x14ac:dyDescent="0.25">
      <c r="A1135" s="4"/>
      <c r="B1135" s="3"/>
      <c r="L1135" s="4" t="str">
        <f>IFERROR(IF(VLOOKUP(I1135,I$2:L1134,4,0)=0,"",VLOOKUP(I1135,I$2:L1134,4,0)),"")</f>
        <v/>
      </c>
      <c r="M1135" s="4" t="str">
        <f>IFERROR(IF(VLOOKUP(I1135,I$2:M1134,5,0)=0,"",VLOOKUP(I1135,I$2:M1134,5,0)),"")</f>
        <v/>
      </c>
      <c r="S1135"/>
      <c r="AG1135" s="3"/>
      <c r="AL1135" s="2" t="str">
        <f>IFERROR(IF(INDEX(AL$1:AL1134,MATCH(I1135,I$1:I1134,0),1)=0,"",INDEX(AL$1:AL1134,MATCH(I1135,I$1:I1134,0),1)),"")</f>
        <v/>
      </c>
      <c r="AM1135" s="2" t="str">
        <f>IFERROR(IF(INDEX(AM$1:AM1134,MATCH(I1135,I$1:I1134,0),1)=0,"",INDEX(AM$1:AM1134,MATCH(I1135,I$1:I1134,0),1)),"")</f>
        <v/>
      </c>
      <c r="AN1135" s="2" t="str">
        <f>IFERROR(IF(INDEX(AN$1:AN1134,MATCH(I1135,I$1:I1134,0),1)=0,"",INDEX(AN$1:AN1134,MATCH(I1135,I$1:I1134,0),1)),"")</f>
        <v/>
      </c>
      <c r="BG1135" s="5"/>
      <c r="BI1135" s="4"/>
      <c r="BK1135" s="5"/>
      <c r="BL1135" s="5"/>
      <c r="BM1135" s="5" t="str">
        <f>IF(B1135="","",IF(BH1135="",1+(MAX(BM$2:BM1134)),""))</f>
        <v/>
      </c>
      <c r="BN1135" s="5" t="str">
        <f t="shared" si="184"/>
        <v/>
      </c>
      <c r="BO1135" s="5" t="str">
        <f t="shared" si="185"/>
        <v/>
      </c>
      <c r="BP1135" s="15" t="str">
        <f t="shared" si="186"/>
        <v/>
      </c>
      <c r="BQ1135" s="29"/>
      <c r="CU1135" s="5" t="e">
        <f>IF(REPORTE!AH$2="si",IF(F1135=VALUE(REPORTE!C$11),IF(SUM(CU1136:CU$1993),CONCATENATE(INT(B1135),", "),INT(B1135)),""),IF(F1135=VALUE(REPORTE!C$10),IF(SUM(CU1136:CU$1993),CONCATENATE(INT(B1135),", "),INT(B1135)),""))</f>
        <v>#VALUE!</v>
      </c>
      <c r="CY1135" s="5"/>
      <c r="CZ1135" s="5"/>
      <c r="DA1135" s="5"/>
      <c r="DB1135" s="5"/>
    </row>
    <row r="1136" spans="1:106" x14ac:dyDescent="0.25">
      <c r="A1136" s="4"/>
      <c r="B1136" s="3"/>
      <c r="L1136" s="4" t="str">
        <f>IFERROR(IF(VLOOKUP(I1136,I$2:L1135,4,0)=0,"",VLOOKUP(I1136,I$2:L1135,4,0)),"")</f>
        <v/>
      </c>
      <c r="M1136" s="4" t="str">
        <f>IFERROR(IF(VLOOKUP(I1136,I$2:M1135,5,0)=0,"",VLOOKUP(I1136,I$2:M1135,5,0)),"")</f>
        <v/>
      </c>
      <c r="S1136"/>
      <c r="AG1136" s="3"/>
      <c r="AL1136" s="2" t="str">
        <f>IFERROR(IF(INDEX(AL$1:AL1135,MATCH(I1136,I$1:I1135,0),1)=0,"",INDEX(AL$1:AL1135,MATCH(I1136,I$1:I1135,0),1)),"")</f>
        <v/>
      </c>
      <c r="AM1136" s="2" t="str">
        <f>IFERROR(IF(INDEX(AM$1:AM1135,MATCH(I1136,I$1:I1135,0),1)=0,"",INDEX(AM$1:AM1135,MATCH(I1136,I$1:I1135,0),1)),"")</f>
        <v/>
      </c>
      <c r="AN1136" s="2" t="str">
        <f>IFERROR(IF(INDEX(AN$1:AN1135,MATCH(I1136,I$1:I1135,0),1)=0,"",INDEX(AN$1:AN1135,MATCH(I1136,I$1:I1135,0),1)),"")</f>
        <v/>
      </c>
      <c r="BG1136" s="5"/>
      <c r="BI1136" s="4"/>
      <c r="BK1136" s="5"/>
      <c r="BL1136" s="5"/>
      <c r="BM1136" s="5" t="str">
        <f>IF(B1136="","",IF(BH1136="",1+(MAX(BM$2:BM1135)),""))</f>
        <v/>
      </c>
      <c r="BN1136" s="5" t="str">
        <f t="shared" si="184"/>
        <v/>
      </c>
      <c r="BO1136" s="5" t="str">
        <f t="shared" si="185"/>
        <v/>
      </c>
      <c r="BP1136" s="15" t="str">
        <f t="shared" si="186"/>
        <v/>
      </c>
      <c r="BQ1136" s="29"/>
      <c r="CU1136" s="5" t="e">
        <f>IF(REPORTE!AH$2="si",IF(F1136=VALUE(REPORTE!C$11),IF(SUM(CU1137:CU$1993),CONCATENATE(INT(B1136),", "),INT(B1136)),""),IF(F1136=VALUE(REPORTE!C$10),IF(SUM(CU1137:CU$1993),CONCATENATE(INT(B1136),", "),INT(B1136)),""))</f>
        <v>#VALUE!</v>
      </c>
      <c r="CV1136" s="5" t="e">
        <f>CONCATENATE(CU1136,CU1137,CU1138,CU1139,CU1140,CU1141,CU1142,CU1143,CU1144,CU1145,CU1146,CU1147,CU1148,CU1149,CU1150,CU1151,CU1152,CU1153,CU1154,CU1155,CU1156,CU1157,CU1158,CU1159,CU1160,CU1161,CU1162,CU1163,CU1164,CU1165,CU1166,CU1167,CU1168,CU1169,CU1170,CU1171,CU1172,CU1173,CU1174,CU1175,CU1176,CU1177)</f>
        <v>#VALUE!</v>
      </c>
      <c r="CY1136" s="5"/>
      <c r="CZ1136" s="5"/>
      <c r="DA1136" s="5"/>
      <c r="DB1136" s="5"/>
    </row>
    <row r="1137" spans="1:106" x14ac:dyDescent="0.25">
      <c r="A1137" s="4"/>
      <c r="B1137" s="3"/>
      <c r="L1137" s="4" t="str">
        <f>IFERROR(IF(VLOOKUP(I1137,I$2:L1136,4,0)=0,"",VLOOKUP(I1137,I$2:L1136,4,0)),"")</f>
        <v/>
      </c>
      <c r="M1137" s="4" t="str">
        <f>IFERROR(IF(VLOOKUP(I1137,I$2:M1136,5,0)=0,"",VLOOKUP(I1137,I$2:M1136,5,0)),"")</f>
        <v/>
      </c>
      <c r="S1137"/>
      <c r="AG1137" s="3"/>
      <c r="AL1137" s="2" t="str">
        <f>IFERROR(IF(INDEX(AL$1:AL1136,MATCH(I1137,I$1:I1136,0),1)=0,"",INDEX(AL$1:AL1136,MATCH(I1137,I$1:I1136,0),1)),"")</f>
        <v/>
      </c>
      <c r="AM1137" s="2" t="str">
        <f>IFERROR(IF(INDEX(AM$1:AM1136,MATCH(I1137,I$1:I1136,0),1)=0,"",INDEX(AM$1:AM1136,MATCH(I1137,I$1:I1136,0),1)),"")</f>
        <v/>
      </c>
      <c r="AN1137" s="2" t="str">
        <f>IFERROR(IF(INDEX(AN$1:AN1136,MATCH(I1137,I$1:I1136,0),1)=0,"",INDEX(AN$1:AN1136,MATCH(I1137,I$1:I1136,0),1)),"")</f>
        <v/>
      </c>
      <c r="BG1137" s="5"/>
      <c r="BI1137" s="4"/>
      <c r="BK1137" s="5"/>
      <c r="BL1137" s="5"/>
      <c r="BM1137" s="5" t="str">
        <f>IF(B1137="","",IF(BH1137="",1+(MAX(BM$2:BM1136)),""))</f>
        <v/>
      </c>
      <c r="BN1137" s="5" t="str">
        <f t="shared" si="184"/>
        <v/>
      </c>
      <c r="BO1137" s="5" t="str">
        <f t="shared" si="185"/>
        <v/>
      </c>
      <c r="BP1137" s="15" t="str">
        <f t="shared" si="186"/>
        <v/>
      </c>
      <c r="BQ1137" s="29"/>
      <c r="CU1137" s="5" t="e">
        <f>IF(REPORTE!AH$2="si",IF(F1137=VALUE(REPORTE!C$11),IF(SUM(CU1138:CU$1993),CONCATENATE(INT(B1137),", "),INT(B1137)),""),IF(F1137=VALUE(REPORTE!C$10),IF(SUM(CU1138:CU$1993),CONCATENATE(INT(B1137),", "),INT(B1137)),""))</f>
        <v>#VALUE!</v>
      </c>
      <c r="CY1137" s="5"/>
      <c r="CZ1137" s="5"/>
      <c r="DA1137" s="5"/>
      <c r="DB1137" s="5"/>
    </row>
    <row r="1138" spans="1:106" x14ac:dyDescent="0.25">
      <c r="A1138" s="4"/>
      <c r="B1138" s="3"/>
      <c r="L1138" s="4" t="str">
        <f>IFERROR(IF(VLOOKUP(I1138,I$2:L1137,4,0)=0,"",VLOOKUP(I1138,I$2:L1137,4,0)),"")</f>
        <v/>
      </c>
      <c r="M1138" s="4" t="str">
        <f>IFERROR(IF(VLOOKUP(I1138,I$2:M1137,5,0)=0,"",VLOOKUP(I1138,I$2:M1137,5,0)),"")</f>
        <v/>
      </c>
      <c r="S1138"/>
      <c r="AG1138" s="3"/>
      <c r="AL1138" s="2" t="str">
        <f>IFERROR(IF(INDEX(AL$1:AL1137,MATCH(I1138,I$1:I1137,0),1)=0,"",INDEX(AL$1:AL1137,MATCH(I1138,I$1:I1137,0),1)),"")</f>
        <v/>
      </c>
      <c r="AM1138" s="2" t="str">
        <f>IFERROR(IF(INDEX(AM$1:AM1137,MATCH(I1138,I$1:I1137,0),1)=0,"",INDEX(AM$1:AM1137,MATCH(I1138,I$1:I1137,0),1)),"")</f>
        <v/>
      </c>
      <c r="AN1138" s="2" t="str">
        <f>IFERROR(IF(INDEX(AN$1:AN1137,MATCH(I1138,I$1:I1137,0),1)=0,"",INDEX(AN$1:AN1137,MATCH(I1138,I$1:I1137,0),1)),"")</f>
        <v/>
      </c>
      <c r="BG1138" s="5"/>
      <c r="BI1138" s="4"/>
      <c r="BK1138" s="5"/>
      <c r="BL1138" s="5"/>
      <c r="BM1138" s="5" t="str">
        <f>IF(B1138="","",IF(BH1138="",1+(MAX(BM$2:BM1137)),""))</f>
        <v/>
      </c>
      <c r="BN1138" s="5" t="str">
        <f t="shared" si="184"/>
        <v/>
      </c>
      <c r="BO1138" s="5" t="str">
        <f t="shared" si="185"/>
        <v/>
      </c>
      <c r="BP1138" s="15" t="str">
        <f t="shared" si="186"/>
        <v/>
      </c>
      <c r="BQ1138" s="29"/>
      <c r="CU1138" s="5" t="e">
        <f>IF(REPORTE!AH$2="si",IF(F1138=VALUE(REPORTE!C$11),IF(SUM(CU1139:CU$1993),CONCATENATE(INT(B1138),", "),INT(B1138)),""),IF(F1138=VALUE(REPORTE!C$10),IF(SUM(CU1139:CU$1993),CONCATENATE(INT(B1138),", "),INT(B1138)),""))</f>
        <v>#VALUE!</v>
      </c>
      <c r="CY1138" s="5"/>
      <c r="CZ1138" s="5"/>
      <c r="DA1138" s="5"/>
      <c r="DB1138" s="5"/>
    </row>
    <row r="1139" spans="1:106" x14ac:dyDescent="0.25">
      <c r="A1139" s="4"/>
      <c r="B1139" s="3"/>
      <c r="L1139" s="4" t="str">
        <f>IFERROR(IF(VLOOKUP(I1139,I$2:L1138,4,0)=0,"",VLOOKUP(I1139,I$2:L1138,4,0)),"")</f>
        <v/>
      </c>
      <c r="M1139" s="4" t="str">
        <f>IFERROR(IF(VLOOKUP(I1139,I$2:M1138,5,0)=0,"",VLOOKUP(I1139,I$2:M1138,5,0)),"")</f>
        <v/>
      </c>
      <c r="S1139"/>
      <c r="AG1139" s="3"/>
      <c r="AL1139" s="2" t="str">
        <f>IFERROR(IF(INDEX(AL$1:AL1138,MATCH(I1139,I$1:I1138,0),1)=0,"",INDEX(AL$1:AL1138,MATCH(I1139,I$1:I1138,0),1)),"")</f>
        <v/>
      </c>
      <c r="AM1139" s="2" t="str">
        <f>IFERROR(IF(INDEX(AM$1:AM1138,MATCH(I1139,I$1:I1138,0),1)=0,"",INDEX(AM$1:AM1138,MATCH(I1139,I$1:I1138,0),1)),"")</f>
        <v/>
      </c>
      <c r="AN1139" s="2" t="str">
        <f>IFERROR(IF(INDEX(AN$1:AN1138,MATCH(I1139,I$1:I1138,0),1)=0,"",INDEX(AN$1:AN1138,MATCH(I1139,I$1:I1138,0),1)),"")</f>
        <v/>
      </c>
      <c r="BG1139" s="5"/>
      <c r="BI1139" s="4"/>
      <c r="BK1139" s="5"/>
      <c r="BL1139" s="5"/>
      <c r="BM1139" s="5" t="str">
        <f>IF(B1139="","",IF(BH1139="",1+(MAX(BM$2:BM1138)),""))</f>
        <v/>
      </c>
      <c r="BN1139" s="5" t="str">
        <f t="shared" si="184"/>
        <v/>
      </c>
      <c r="BO1139" s="5" t="str">
        <f t="shared" si="185"/>
        <v/>
      </c>
      <c r="BP1139" s="15" t="str">
        <f t="shared" si="186"/>
        <v/>
      </c>
      <c r="BQ1139" s="29"/>
      <c r="CU1139" s="5" t="e">
        <f>IF(REPORTE!AH$2="si",IF(F1139=VALUE(REPORTE!C$11),IF(SUM(CU1140:CU$1993),CONCATENATE(INT(B1139),", "),INT(B1139)),""),IF(F1139=VALUE(REPORTE!C$10),IF(SUM(CU1140:CU$1993),CONCATENATE(INT(B1139),", "),INT(B1139)),""))</f>
        <v>#VALUE!</v>
      </c>
      <c r="CY1139" s="5"/>
      <c r="CZ1139" s="5"/>
      <c r="DA1139" s="5"/>
      <c r="DB1139" s="5"/>
    </row>
    <row r="1140" spans="1:106" x14ac:dyDescent="0.25">
      <c r="A1140" s="4"/>
      <c r="B1140" s="3"/>
      <c r="L1140" s="4" t="str">
        <f>IFERROR(IF(VLOOKUP(I1140,I$2:L1139,4,0)=0,"",VLOOKUP(I1140,I$2:L1139,4,0)),"")</f>
        <v/>
      </c>
      <c r="M1140" s="4" t="str">
        <f>IFERROR(IF(VLOOKUP(I1140,I$2:M1139,5,0)=0,"",VLOOKUP(I1140,I$2:M1139,5,0)),"")</f>
        <v/>
      </c>
      <c r="S1140"/>
      <c r="AG1140" s="3"/>
      <c r="AL1140" s="2" t="str">
        <f>IFERROR(IF(INDEX(AL$1:AL1139,MATCH(I1140,I$1:I1139,0),1)=0,"",INDEX(AL$1:AL1139,MATCH(I1140,I$1:I1139,0),1)),"")</f>
        <v/>
      </c>
      <c r="AM1140" s="2" t="str">
        <f>IFERROR(IF(INDEX(AM$1:AM1139,MATCH(I1140,I$1:I1139,0),1)=0,"",INDEX(AM$1:AM1139,MATCH(I1140,I$1:I1139,0),1)),"")</f>
        <v/>
      </c>
      <c r="AN1140" s="2" t="str">
        <f>IFERROR(IF(INDEX(AN$1:AN1139,MATCH(I1140,I$1:I1139,0),1)=0,"",INDEX(AN$1:AN1139,MATCH(I1140,I$1:I1139,0),1)),"")</f>
        <v/>
      </c>
      <c r="BG1140" s="5"/>
      <c r="BI1140" s="4"/>
      <c r="BK1140" s="5"/>
      <c r="BL1140" s="5"/>
      <c r="BM1140" s="5" t="str">
        <f>IF(B1140="","",IF(BH1140="",1+(MAX(BM$2:BM1139)),""))</f>
        <v/>
      </c>
      <c r="BN1140" s="5" t="str">
        <f t="shared" si="184"/>
        <v/>
      </c>
      <c r="BO1140" s="5" t="str">
        <f t="shared" si="185"/>
        <v/>
      </c>
      <c r="BP1140" s="15" t="str">
        <f t="shared" si="186"/>
        <v/>
      </c>
      <c r="BQ1140" s="29"/>
      <c r="CU1140" s="5" t="e">
        <f>IF(REPORTE!AH$2="si",IF(F1140=VALUE(REPORTE!C$11),IF(SUM(CU1141:CU$1993),CONCATENATE(INT(B1140),", "),INT(B1140)),""),IF(F1140=VALUE(REPORTE!C$10),IF(SUM(CU1141:CU$1993),CONCATENATE(INT(B1140),", "),INT(B1140)),""))</f>
        <v>#VALUE!</v>
      </c>
      <c r="CY1140" s="5"/>
      <c r="CZ1140" s="5"/>
      <c r="DA1140" s="5"/>
      <c r="DB1140" s="5"/>
    </row>
    <row r="1141" spans="1:106" x14ac:dyDescent="0.25">
      <c r="A1141" s="4"/>
      <c r="B1141" s="3"/>
      <c r="L1141" s="4" t="str">
        <f>IFERROR(IF(VLOOKUP(I1141,I$2:L1140,4,0)=0,"",VLOOKUP(I1141,I$2:L1140,4,0)),"")</f>
        <v/>
      </c>
      <c r="M1141" s="4" t="str">
        <f>IFERROR(IF(VLOOKUP(I1141,I$2:M1140,5,0)=0,"",VLOOKUP(I1141,I$2:M1140,5,0)),"")</f>
        <v/>
      </c>
      <c r="S1141"/>
      <c r="AG1141" s="3"/>
      <c r="AL1141" s="2" t="str">
        <f>IFERROR(IF(INDEX(AL$1:AL1140,MATCH(I1141,I$1:I1140,0),1)=0,"",INDEX(AL$1:AL1140,MATCH(I1141,I$1:I1140,0),1)),"")</f>
        <v/>
      </c>
      <c r="AM1141" s="2" t="str">
        <f>IFERROR(IF(INDEX(AM$1:AM1140,MATCH(I1141,I$1:I1140,0),1)=0,"",INDEX(AM$1:AM1140,MATCH(I1141,I$1:I1140,0),1)),"")</f>
        <v/>
      </c>
      <c r="AN1141" s="2" t="str">
        <f>IFERROR(IF(INDEX(AN$1:AN1140,MATCH(I1141,I$1:I1140,0),1)=0,"",INDEX(AN$1:AN1140,MATCH(I1141,I$1:I1140,0),1)),"")</f>
        <v/>
      </c>
      <c r="BG1141" s="5"/>
      <c r="BI1141" s="4"/>
      <c r="BK1141" s="5"/>
      <c r="BL1141" s="5"/>
      <c r="BM1141" s="5" t="str">
        <f>IF(B1141="","",IF(BH1141="",1+(MAX(BM$2:BM1140)),""))</f>
        <v/>
      </c>
      <c r="BN1141" s="5" t="str">
        <f t="shared" si="184"/>
        <v/>
      </c>
      <c r="BO1141" s="5" t="str">
        <f t="shared" si="185"/>
        <v/>
      </c>
      <c r="BP1141" s="15" t="str">
        <f t="shared" si="186"/>
        <v/>
      </c>
      <c r="BQ1141" s="29"/>
      <c r="CU1141" s="5" t="e">
        <f>IF(REPORTE!AH$2="si",IF(F1141=VALUE(REPORTE!C$11),IF(SUM(CU1142:CU$1993),CONCATENATE(INT(B1141),", "),INT(B1141)),""),IF(F1141=VALUE(REPORTE!C$10),IF(SUM(CU1142:CU$1993),CONCATENATE(INT(B1141),", "),INT(B1141)),""))</f>
        <v>#VALUE!</v>
      </c>
      <c r="CY1141" s="5"/>
      <c r="CZ1141" s="5"/>
      <c r="DA1141" s="5"/>
      <c r="DB1141" s="5"/>
    </row>
    <row r="1142" spans="1:106" x14ac:dyDescent="0.25">
      <c r="A1142" s="4"/>
      <c r="B1142" s="3"/>
      <c r="L1142" s="4" t="str">
        <f>IFERROR(IF(VLOOKUP(I1142,I$2:L1141,4,0)=0,"",VLOOKUP(I1142,I$2:L1141,4,0)),"")</f>
        <v/>
      </c>
      <c r="M1142" s="4" t="str">
        <f>IFERROR(IF(VLOOKUP(I1142,I$2:M1141,5,0)=0,"",VLOOKUP(I1142,I$2:M1141,5,0)),"")</f>
        <v/>
      </c>
      <c r="S1142"/>
      <c r="AG1142" s="3"/>
      <c r="AL1142" s="2" t="str">
        <f>IFERROR(IF(INDEX(AL$1:AL1141,MATCH(I1142,I$1:I1141,0),1)=0,"",INDEX(AL$1:AL1141,MATCH(I1142,I$1:I1141,0),1)),"")</f>
        <v/>
      </c>
      <c r="AM1142" s="2" t="str">
        <f>IFERROR(IF(INDEX(AM$1:AM1141,MATCH(I1142,I$1:I1141,0),1)=0,"",INDEX(AM$1:AM1141,MATCH(I1142,I$1:I1141,0),1)),"")</f>
        <v/>
      </c>
      <c r="AN1142" s="2" t="str">
        <f>IFERROR(IF(INDEX(AN$1:AN1141,MATCH(I1142,I$1:I1141,0),1)=0,"",INDEX(AN$1:AN1141,MATCH(I1142,I$1:I1141,0),1)),"")</f>
        <v/>
      </c>
      <c r="BG1142" s="5"/>
      <c r="BI1142" s="4"/>
      <c r="BK1142" s="5"/>
      <c r="BL1142" s="5"/>
      <c r="BM1142" s="5" t="str">
        <f>IF(B1142="","",IF(BH1142="",1+(MAX(BM$2:BM1141)),""))</f>
        <v/>
      </c>
      <c r="BN1142" s="5" t="str">
        <f t="shared" si="184"/>
        <v/>
      </c>
      <c r="BO1142" s="5" t="str">
        <f t="shared" si="185"/>
        <v/>
      </c>
      <c r="BP1142" s="15" t="str">
        <f t="shared" si="186"/>
        <v/>
      </c>
      <c r="BQ1142" s="29"/>
      <c r="CU1142" s="5" t="e">
        <f>IF(REPORTE!AH$2="si",IF(F1142=VALUE(REPORTE!C$11),IF(SUM(CU1143:CU$1993),CONCATENATE(INT(B1142),", "),INT(B1142)),""),IF(F1142=VALUE(REPORTE!C$10),IF(SUM(CU1143:CU$1993),CONCATENATE(INT(B1142),", "),INT(B1142)),""))</f>
        <v>#VALUE!</v>
      </c>
      <c r="CY1142" s="5"/>
      <c r="CZ1142" s="5"/>
      <c r="DA1142" s="5"/>
      <c r="DB1142" s="5"/>
    </row>
    <row r="1143" spans="1:106" x14ac:dyDescent="0.25">
      <c r="A1143" s="4"/>
      <c r="B1143" s="3"/>
      <c r="L1143" s="4" t="str">
        <f>IFERROR(IF(VLOOKUP(I1143,I$2:L1142,4,0)=0,"",VLOOKUP(I1143,I$2:L1142,4,0)),"")</f>
        <v/>
      </c>
      <c r="M1143" s="4" t="str">
        <f>IFERROR(IF(VLOOKUP(I1143,I$2:M1142,5,0)=0,"",VLOOKUP(I1143,I$2:M1142,5,0)),"")</f>
        <v/>
      </c>
      <c r="S1143"/>
      <c r="AG1143" s="3"/>
      <c r="AL1143" s="2" t="str">
        <f>IFERROR(IF(INDEX(AL$1:AL1142,MATCH(I1143,I$1:I1142,0),1)=0,"",INDEX(AL$1:AL1142,MATCH(I1143,I$1:I1142,0),1)),"")</f>
        <v/>
      </c>
      <c r="AM1143" s="2" t="str">
        <f>IFERROR(IF(INDEX(AM$1:AM1142,MATCH(I1143,I$1:I1142,0),1)=0,"",INDEX(AM$1:AM1142,MATCH(I1143,I$1:I1142,0),1)),"")</f>
        <v/>
      </c>
      <c r="AN1143" s="2" t="str">
        <f>IFERROR(IF(INDEX(AN$1:AN1142,MATCH(I1143,I$1:I1142,0),1)=0,"",INDEX(AN$1:AN1142,MATCH(I1143,I$1:I1142,0),1)),"")</f>
        <v/>
      </c>
      <c r="BG1143" s="5"/>
      <c r="BI1143" s="4"/>
      <c r="BK1143" s="5"/>
      <c r="BL1143" s="5"/>
      <c r="BM1143" s="5" t="str">
        <f>IF(B1143="","",IF(BH1143="",1+(MAX(BM$2:BM1142)),""))</f>
        <v/>
      </c>
      <c r="BN1143" s="5" t="str">
        <f t="shared" si="184"/>
        <v/>
      </c>
      <c r="BO1143" s="5" t="str">
        <f t="shared" si="185"/>
        <v/>
      </c>
      <c r="BP1143" s="15" t="str">
        <f t="shared" si="186"/>
        <v/>
      </c>
      <c r="BQ1143" s="29"/>
      <c r="CU1143" s="5" t="e">
        <f>IF(REPORTE!AH$2="si",IF(F1143=VALUE(REPORTE!C$11),IF(SUM(CU1144:CU$1993),CONCATENATE(INT(B1143),", "),INT(B1143)),""),IF(F1143=VALUE(REPORTE!C$10),IF(SUM(CU1144:CU$1993),CONCATENATE(INT(B1143),", "),INT(B1143)),""))</f>
        <v>#VALUE!</v>
      </c>
      <c r="CY1143" s="5"/>
      <c r="CZ1143" s="5"/>
      <c r="DA1143" s="5"/>
      <c r="DB1143" s="5"/>
    </row>
    <row r="1144" spans="1:106" x14ac:dyDescent="0.25">
      <c r="A1144" s="4"/>
      <c r="B1144" s="3"/>
      <c r="L1144" s="4" t="str">
        <f>IFERROR(IF(VLOOKUP(I1144,I$2:L1143,4,0)=0,"",VLOOKUP(I1144,I$2:L1143,4,0)),"")</f>
        <v/>
      </c>
      <c r="M1144" s="4" t="str">
        <f>IFERROR(IF(VLOOKUP(I1144,I$2:M1143,5,0)=0,"",VLOOKUP(I1144,I$2:M1143,5,0)),"")</f>
        <v/>
      </c>
      <c r="S1144"/>
      <c r="AG1144" s="3"/>
      <c r="AL1144" s="2" t="str">
        <f>IFERROR(IF(INDEX(AL$1:AL1143,MATCH(I1144,I$1:I1143,0),1)=0,"",INDEX(AL$1:AL1143,MATCH(I1144,I$1:I1143,0),1)),"")</f>
        <v/>
      </c>
      <c r="AM1144" s="2" t="str">
        <f>IFERROR(IF(INDEX(AM$1:AM1143,MATCH(I1144,I$1:I1143,0),1)=0,"",INDEX(AM$1:AM1143,MATCH(I1144,I$1:I1143,0),1)),"")</f>
        <v/>
      </c>
      <c r="AN1144" s="2" t="str">
        <f>IFERROR(IF(INDEX(AN$1:AN1143,MATCH(I1144,I$1:I1143,0),1)=0,"",INDEX(AN$1:AN1143,MATCH(I1144,I$1:I1143,0),1)),"")</f>
        <v/>
      </c>
      <c r="BG1144" s="5"/>
      <c r="BI1144" s="4"/>
      <c r="BK1144" s="5"/>
      <c r="BL1144" s="5"/>
      <c r="BM1144" s="5" t="str">
        <f>IF(B1144="","",IF(BH1144="",1+(MAX(BM$2:BM1143)),""))</f>
        <v/>
      </c>
      <c r="BN1144" s="5" t="str">
        <f t="shared" si="184"/>
        <v/>
      </c>
      <c r="BO1144" s="5" t="str">
        <f t="shared" si="185"/>
        <v/>
      </c>
      <c r="BP1144" s="15" t="str">
        <f t="shared" si="186"/>
        <v/>
      </c>
      <c r="BQ1144" s="29"/>
      <c r="CU1144" s="5" t="e">
        <f>IF(REPORTE!AH$2="si",IF(F1144=VALUE(REPORTE!C$11),IF(SUM(CU1145:CU$1993),CONCATENATE(INT(B1144),", "),INT(B1144)),""),IF(F1144=VALUE(REPORTE!C$10),IF(SUM(CU1145:CU$1993),CONCATENATE(INT(B1144),", "),INT(B1144)),""))</f>
        <v>#VALUE!</v>
      </c>
      <c r="CY1144" s="5"/>
      <c r="CZ1144" s="5"/>
      <c r="DA1144" s="5"/>
      <c r="DB1144" s="5"/>
    </row>
    <row r="1145" spans="1:106" x14ac:dyDescent="0.25">
      <c r="A1145" s="4"/>
      <c r="B1145" s="3"/>
      <c r="L1145" s="4" t="str">
        <f>IFERROR(IF(VLOOKUP(I1145,I$2:L1144,4,0)=0,"",VLOOKUP(I1145,I$2:L1144,4,0)),"")</f>
        <v/>
      </c>
      <c r="M1145" s="4" t="str">
        <f>IFERROR(IF(VLOOKUP(I1145,I$2:M1144,5,0)=0,"",VLOOKUP(I1145,I$2:M1144,5,0)),"")</f>
        <v/>
      </c>
      <c r="S1145"/>
      <c r="AG1145" s="3"/>
      <c r="AL1145" s="2" t="str">
        <f>IFERROR(IF(INDEX(AL$1:AL1144,MATCH(I1145,I$1:I1144,0),1)=0,"",INDEX(AL$1:AL1144,MATCH(I1145,I$1:I1144,0),1)),"")</f>
        <v/>
      </c>
      <c r="AM1145" s="2" t="str">
        <f>IFERROR(IF(INDEX(AM$1:AM1144,MATCH(I1145,I$1:I1144,0),1)=0,"",INDEX(AM$1:AM1144,MATCH(I1145,I$1:I1144,0),1)),"")</f>
        <v/>
      </c>
      <c r="AN1145" s="2" t="str">
        <f>IFERROR(IF(INDEX(AN$1:AN1144,MATCH(I1145,I$1:I1144,0),1)=0,"",INDEX(AN$1:AN1144,MATCH(I1145,I$1:I1144,0),1)),"")</f>
        <v/>
      </c>
      <c r="BG1145" s="5"/>
      <c r="BI1145" s="4"/>
      <c r="BK1145" s="5"/>
      <c r="BL1145" s="5"/>
      <c r="BM1145" s="5" t="str">
        <f>IF(B1145="","",IF(BH1145="",1+(MAX(BM$2:BM1144)),""))</f>
        <v/>
      </c>
      <c r="BN1145" s="5" t="str">
        <f t="shared" si="184"/>
        <v/>
      </c>
      <c r="BO1145" s="5" t="str">
        <f t="shared" si="185"/>
        <v/>
      </c>
      <c r="BP1145" s="15" t="str">
        <f t="shared" si="186"/>
        <v/>
      </c>
      <c r="BQ1145" s="29"/>
      <c r="CU1145" s="5" t="e">
        <f>IF(REPORTE!AH$2="si",IF(F1145=VALUE(REPORTE!C$11),IF(SUM(CU1146:CU$1993),CONCATENATE(INT(B1145),", "),INT(B1145)),""),IF(F1145=VALUE(REPORTE!C$10),IF(SUM(CU1146:CU$1993),CONCATENATE(INT(B1145),", "),INT(B1145)),""))</f>
        <v>#VALUE!</v>
      </c>
      <c r="CY1145" s="5"/>
      <c r="CZ1145" s="5"/>
      <c r="DA1145" s="5"/>
      <c r="DB1145" s="5"/>
    </row>
    <row r="1146" spans="1:106" x14ac:dyDescent="0.25">
      <c r="A1146" s="4"/>
      <c r="B1146" s="3"/>
      <c r="L1146" s="4" t="str">
        <f>IFERROR(IF(VLOOKUP(I1146,I$2:L1145,4,0)=0,"",VLOOKUP(I1146,I$2:L1145,4,0)),"")</f>
        <v/>
      </c>
      <c r="M1146" s="4" t="str">
        <f>IFERROR(IF(VLOOKUP(I1146,I$2:M1145,5,0)=0,"",VLOOKUP(I1146,I$2:M1145,5,0)),"")</f>
        <v/>
      </c>
      <c r="S1146"/>
      <c r="AG1146" s="3"/>
      <c r="AL1146" s="2" t="str">
        <f>IFERROR(IF(INDEX(AL$1:AL1145,MATCH(I1146,I$1:I1145,0),1)=0,"",INDEX(AL$1:AL1145,MATCH(I1146,I$1:I1145,0),1)),"")</f>
        <v/>
      </c>
      <c r="AM1146" s="2" t="str">
        <f>IFERROR(IF(INDEX(AM$1:AM1145,MATCH(I1146,I$1:I1145,0),1)=0,"",INDEX(AM$1:AM1145,MATCH(I1146,I$1:I1145,0),1)),"")</f>
        <v/>
      </c>
      <c r="AN1146" s="2" t="str">
        <f>IFERROR(IF(INDEX(AN$1:AN1145,MATCH(I1146,I$1:I1145,0),1)=0,"",INDEX(AN$1:AN1145,MATCH(I1146,I$1:I1145,0),1)),"")</f>
        <v/>
      </c>
      <c r="BG1146" s="5"/>
      <c r="BI1146" s="4"/>
      <c r="BK1146" s="5"/>
      <c r="BL1146" s="5"/>
      <c r="BM1146" s="5" t="str">
        <f>IF(B1146="","",IF(BH1146="",1+(MAX(BM$2:BM1145)),""))</f>
        <v/>
      </c>
      <c r="BN1146" s="5" t="str">
        <f t="shared" si="184"/>
        <v/>
      </c>
      <c r="BO1146" s="5" t="str">
        <f t="shared" si="185"/>
        <v/>
      </c>
      <c r="BP1146" s="15" t="str">
        <f t="shared" si="186"/>
        <v/>
      </c>
      <c r="BQ1146" s="29"/>
      <c r="CU1146" s="5" t="e">
        <f>IF(REPORTE!AH$2="si",IF(F1146=VALUE(REPORTE!C$11),IF(SUM(CU1147:CU$1993),CONCATENATE(INT(B1146),", "),INT(B1146)),""),IF(F1146=VALUE(REPORTE!C$10),IF(SUM(CU1147:CU$1993),CONCATENATE(INT(B1146),", "),INT(B1146)),""))</f>
        <v>#VALUE!</v>
      </c>
      <c r="CY1146" s="5"/>
      <c r="CZ1146" s="5"/>
      <c r="DA1146" s="5"/>
      <c r="DB1146" s="5"/>
    </row>
    <row r="1147" spans="1:106" x14ac:dyDescent="0.25">
      <c r="A1147" s="4"/>
      <c r="B1147" s="3"/>
      <c r="L1147" s="4" t="str">
        <f>IFERROR(IF(VLOOKUP(I1147,I$2:L1146,4,0)=0,"",VLOOKUP(I1147,I$2:L1146,4,0)),"")</f>
        <v/>
      </c>
      <c r="M1147" s="4" t="str">
        <f>IFERROR(IF(VLOOKUP(I1147,I$2:M1146,5,0)=0,"",VLOOKUP(I1147,I$2:M1146,5,0)),"")</f>
        <v/>
      </c>
      <c r="S1147"/>
      <c r="AG1147" s="3"/>
      <c r="AL1147" s="2" t="str">
        <f>IFERROR(IF(INDEX(AL$1:AL1146,MATCH(I1147,I$1:I1146,0),1)=0,"",INDEX(AL$1:AL1146,MATCH(I1147,I$1:I1146,0),1)),"")</f>
        <v/>
      </c>
      <c r="AM1147" s="2" t="str">
        <f>IFERROR(IF(INDEX(AM$1:AM1146,MATCH(I1147,I$1:I1146,0),1)=0,"",INDEX(AM$1:AM1146,MATCH(I1147,I$1:I1146,0),1)),"")</f>
        <v/>
      </c>
      <c r="AN1147" s="2" t="str">
        <f>IFERROR(IF(INDEX(AN$1:AN1146,MATCH(I1147,I$1:I1146,0),1)=0,"",INDEX(AN$1:AN1146,MATCH(I1147,I$1:I1146,0),1)),"")</f>
        <v/>
      </c>
      <c r="BG1147" s="5"/>
      <c r="BI1147" s="4"/>
      <c r="BK1147" s="5"/>
      <c r="BL1147" s="5"/>
      <c r="BM1147" s="5" t="str">
        <f>IF(B1147="","",IF(BH1147="",1+(MAX(BM$2:BM1146)),""))</f>
        <v/>
      </c>
      <c r="BN1147" s="5" t="str">
        <f t="shared" si="184"/>
        <v/>
      </c>
      <c r="BO1147" s="5" t="str">
        <f t="shared" si="185"/>
        <v/>
      </c>
      <c r="BP1147" s="15" t="str">
        <f t="shared" si="186"/>
        <v/>
      </c>
      <c r="BQ1147" s="29"/>
      <c r="CU1147" s="5" t="e">
        <f>IF(REPORTE!AH$2="si",IF(F1147=VALUE(REPORTE!C$11),IF(SUM(CU1148:CU$1993),CONCATENATE(INT(B1147),", "),INT(B1147)),""),IF(F1147=VALUE(REPORTE!C$10),IF(SUM(CU1148:CU$1993),CONCATENATE(INT(B1147),", "),INT(B1147)),""))</f>
        <v>#VALUE!</v>
      </c>
      <c r="CY1147" s="5"/>
      <c r="CZ1147" s="5"/>
      <c r="DA1147" s="5"/>
      <c r="DB1147" s="5"/>
    </row>
    <row r="1148" spans="1:106" x14ac:dyDescent="0.25">
      <c r="A1148" s="4"/>
      <c r="B1148" s="3"/>
      <c r="L1148" s="4" t="str">
        <f>IFERROR(IF(VLOOKUP(I1148,I$2:L1147,4,0)=0,"",VLOOKUP(I1148,I$2:L1147,4,0)),"")</f>
        <v/>
      </c>
      <c r="M1148" s="4" t="str">
        <f>IFERROR(IF(VLOOKUP(I1148,I$2:M1147,5,0)=0,"",VLOOKUP(I1148,I$2:M1147,5,0)),"")</f>
        <v/>
      </c>
      <c r="S1148"/>
      <c r="AG1148" s="3"/>
      <c r="AL1148" s="2" t="str">
        <f>IFERROR(IF(INDEX(AL$1:AL1147,MATCH(I1148,I$1:I1147,0),1)=0,"",INDEX(AL$1:AL1147,MATCH(I1148,I$1:I1147,0),1)),"")</f>
        <v/>
      </c>
      <c r="AM1148" s="2" t="str">
        <f>IFERROR(IF(INDEX(AM$1:AM1147,MATCH(I1148,I$1:I1147,0),1)=0,"",INDEX(AM$1:AM1147,MATCH(I1148,I$1:I1147,0),1)),"")</f>
        <v/>
      </c>
      <c r="AN1148" s="2" t="str">
        <f>IFERROR(IF(INDEX(AN$1:AN1147,MATCH(I1148,I$1:I1147,0),1)=0,"",INDEX(AN$1:AN1147,MATCH(I1148,I$1:I1147,0),1)),"")</f>
        <v/>
      </c>
      <c r="BG1148" s="5"/>
      <c r="BI1148" s="4"/>
      <c r="BK1148" s="5"/>
      <c r="BL1148" s="5"/>
      <c r="BM1148" s="5" t="str">
        <f>IF(B1148="","",IF(BH1148="",1+(MAX(BM$2:BM1147)),""))</f>
        <v/>
      </c>
      <c r="BN1148" s="5" t="str">
        <f t="shared" si="184"/>
        <v/>
      </c>
      <c r="BO1148" s="5" t="str">
        <f t="shared" si="185"/>
        <v/>
      </c>
      <c r="BP1148" s="15" t="str">
        <f t="shared" si="186"/>
        <v/>
      </c>
      <c r="BQ1148" s="29"/>
      <c r="CU1148" s="5" t="e">
        <f>IF(REPORTE!AH$2="si",IF(F1148=VALUE(REPORTE!C$11),IF(SUM(CU1149:CU$1993),CONCATENATE(INT(B1148),", "),INT(B1148)),""),IF(F1148=VALUE(REPORTE!C$10),IF(SUM(CU1149:CU$1993),CONCATENATE(INT(B1148),", "),INT(B1148)),""))</f>
        <v>#VALUE!</v>
      </c>
      <c r="CY1148" s="5"/>
      <c r="CZ1148" s="5"/>
      <c r="DA1148" s="5"/>
      <c r="DB1148" s="5"/>
    </row>
    <row r="1149" spans="1:106" x14ac:dyDescent="0.25">
      <c r="A1149" s="4"/>
      <c r="B1149" s="3"/>
      <c r="L1149" s="4" t="str">
        <f>IFERROR(IF(VLOOKUP(I1149,I$2:L1148,4,0)=0,"",VLOOKUP(I1149,I$2:L1148,4,0)),"")</f>
        <v/>
      </c>
      <c r="M1149" s="4" t="str">
        <f>IFERROR(IF(VLOOKUP(I1149,I$2:M1148,5,0)=0,"",VLOOKUP(I1149,I$2:M1148,5,0)),"")</f>
        <v/>
      </c>
      <c r="S1149"/>
      <c r="AG1149" s="3"/>
      <c r="AL1149" s="2" t="str">
        <f>IFERROR(IF(INDEX(AL$1:AL1148,MATCH(I1149,I$1:I1148,0),1)=0,"",INDEX(AL$1:AL1148,MATCH(I1149,I$1:I1148,0),1)),"")</f>
        <v/>
      </c>
      <c r="AM1149" s="2" t="str">
        <f>IFERROR(IF(INDEX(AM$1:AM1148,MATCH(I1149,I$1:I1148,0),1)=0,"",INDEX(AM$1:AM1148,MATCH(I1149,I$1:I1148,0),1)),"")</f>
        <v/>
      </c>
      <c r="AN1149" s="2" t="str">
        <f>IFERROR(IF(INDEX(AN$1:AN1148,MATCH(I1149,I$1:I1148,0),1)=0,"",INDEX(AN$1:AN1148,MATCH(I1149,I$1:I1148,0),1)),"")</f>
        <v/>
      </c>
      <c r="BG1149" s="5"/>
      <c r="BI1149" s="4"/>
      <c r="BK1149" s="5"/>
      <c r="BL1149" s="5"/>
      <c r="BM1149" s="5" t="str">
        <f>IF(B1149="","",IF(BH1149="",1+(MAX(BM$2:BM1148)),""))</f>
        <v/>
      </c>
      <c r="BN1149" s="5" t="str">
        <f t="shared" si="184"/>
        <v/>
      </c>
      <c r="BO1149" s="5" t="str">
        <f t="shared" si="185"/>
        <v/>
      </c>
      <c r="BP1149" s="15" t="str">
        <f t="shared" si="186"/>
        <v/>
      </c>
      <c r="BQ1149" s="29"/>
      <c r="CU1149" s="5" t="e">
        <f>IF(REPORTE!AH$2="si",IF(F1149=VALUE(REPORTE!C$11),IF(SUM(CU1150:CU$1993),CONCATENATE(INT(B1149),", "),INT(B1149)),""),IF(F1149=VALUE(REPORTE!C$10),IF(SUM(CU1150:CU$1993),CONCATENATE(INT(B1149),", "),INT(B1149)),""))</f>
        <v>#VALUE!</v>
      </c>
      <c r="CY1149" s="5"/>
      <c r="CZ1149" s="5"/>
      <c r="DA1149" s="5"/>
      <c r="DB1149" s="5"/>
    </row>
    <row r="1150" spans="1:106" x14ac:dyDescent="0.25">
      <c r="A1150" s="4"/>
      <c r="B1150" s="3"/>
      <c r="L1150" s="4" t="str">
        <f>IFERROR(IF(VLOOKUP(I1150,I$2:L1149,4,0)=0,"",VLOOKUP(I1150,I$2:L1149,4,0)),"")</f>
        <v/>
      </c>
      <c r="M1150" s="4" t="str">
        <f>IFERROR(IF(VLOOKUP(I1150,I$2:M1149,5,0)=0,"",VLOOKUP(I1150,I$2:M1149,5,0)),"")</f>
        <v/>
      </c>
      <c r="S1150"/>
      <c r="AG1150" s="3"/>
      <c r="AL1150" s="2" t="str">
        <f>IFERROR(IF(INDEX(AL$1:AL1149,MATCH(I1150,I$1:I1149,0),1)=0,"",INDEX(AL$1:AL1149,MATCH(I1150,I$1:I1149,0),1)),"")</f>
        <v/>
      </c>
      <c r="AM1150" s="2" t="str">
        <f>IFERROR(IF(INDEX(AM$1:AM1149,MATCH(I1150,I$1:I1149,0),1)=0,"",INDEX(AM$1:AM1149,MATCH(I1150,I$1:I1149,0),1)),"")</f>
        <v/>
      </c>
      <c r="AN1150" s="2" t="str">
        <f>IFERROR(IF(INDEX(AN$1:AN1149,MATCH(I1150,I$1:I1149,0),1)=0,"",INDEX(AN$1:AN1149,MATCH(I1150,I$1:I1149,0),1)),"")</f>
        <v/>
      </c>
      <c r="BG1150" s="5"/>
      <c r="BI1150" s="4"/>
      <c r="BK1150" s="5"/>
      <c r="BL1150" s="5"/>
      <c r="BM1150" s="5" t="str">
        <f>IF(B1150="","",IF(BH1150="",1+(MAX(BM$2:BM1149)),""))</f>
        <v/>
      </c>
      <c r="BN1150" s="5" t="str">
        <f t="shared" si="184"/>
        <v/>
      </c>
      <c r="BO1150" s="5" t="str">
        <f t="shared" si="185"/>
        <v/>
      </c>
      <c r="BP1150" s="15" t="str">
        <f t="shared" si="186"/>
        <v/>
      </c>
      <c r="BQ1150" s="29"/>
      <c r="CU1150" s="5" t="e">
        <f>IF(REPORTE!AH$2="si",IF(F1150=VALUE(REPORTE!C$11),IF(SUM(CU1151:CU$1993),CONCATENATE(INT(B1150),", "),INT(B1150)),""),IF(F1150=VALUE(REPORTE!C$10),IF(SUM(CU1151:CU$1993),CONCATENATE(INT(B1150),", "),INT(B1150)),""))</f>
        <v>#VALUE!</v>
      </c>
      <c r="CY1150" s="5"/>
      <c r="CZ1150" s="5"/>
      <c r="DA1150" s="5"/>
      <c r="DB1150" s="5"/>
    </row>
    <row r="1151" spans="1:106" x14ac:dyDescent="0.25">
      <c r="A1151" s="4"/>
      <c r="B1151" s="3"/>
      <c r="L1151" s="4" t="str">
        <f>IFERROR(IF(VLOOKUP(I1151,I$2:L1150,4,0)=0,"",VLOOKUP(I1151,I$2:L1150,4,0)),"")</f>
        <v/>
      </c>
      <c r="M1151" s="4" t="str">
        <f>IFERROR(IF(VLOOKUP(I1151,I$2:M1150,5,0)=0,"",VLOOKUP(I1151,I$2:M1150,5,0)),"")</f>
        <v/>
      </c>
      <c r="S1151"/>
      <c r="AG1151" s="3"/>
      <c r="AL1151" s="2" t="str">
        <f>IFERROR(IF(INDEX(AL$1:AL1150,MATCH(I1151,I$1:I1150,0),1)=0,"",INDEX(AL$1:AL1150,MATCH(I1151,I$1:I1150,0),1)),"")</f>
        <v/>
      </c>
      <c r="AM1151" s="2" t="str">
        <f>IFERROR(IF(INDEX(AM$1:AM1150,MATCH(I1151,I$1:I1150,0),1)=0,"",INDEX(AM$1:AM1150,MATCH(I1151,I$1:I1150,0),1)),"")</f>
        <v/>
      </c>
      <c r="AN1151" s="2" t="str">
        <f>IFERROR(IF(INDEX(AN$1:AN1150,MATCH(I1151,I$1:I1150,0),1)=0,"",INDEX(AN$1:AN1150,MATCH(I1151,I$1:I1150,0),1)),"")</f>
        <v/>
      </c>
      <c r="BG1151" s="5"/>
      <c r="BI1151" s="4"/>
      <c r="BK1151" s="5"/>
      <c r="BL1151" s="5"/>
      <c r="BM1151" s="5" t="str">
        <f>IF(B1151="","",IF(BH1151="",1+(MAX(BM$2:BM1150)),""))</f>
        <v/>
      </c>
      <c r="BN1151" s="5" t="str">
        <f t="shared" si="184"/>
        <v/>
      </c>
      <c r="BO1151" s="5" t="str">
        <f t="shared" si="185"/>
        <v/>
      </c>
      <c r="BP1151" s="15" t="str">
        <f t="shared" si="186"/>
        <v/>
      </c>
      <c r="BQ1151" s="29"/>
      <c r="CU1151" s="5" t="e">
        <f>IF(REPORTE!AH$2="si",IF(F1151=VALUE(REPORTE!C$11),IF(SUM(CU1152:CU$1993),CONCATENATE(INT(B1151),", "),INT(B1151)),""),IF(F1151=VALUE(REPORTE!C$10),IF(SUM(CU1152:CU$1993),CONCATENATE(INT(B1151),", "),INT(B1151)),""))</f>
        <v>#VALUE!</v>
      </c>
      <c r="CY1151" s="5"/>
      <c r="CZ1151" s="5"/>
      <c r="DA1151" s="5"/>
      <c r="DB1151" s="5"/>
    </row>
    <row r="1152" spans="1:106" x14ac:dyDescent="0.25">
      <c r="A1152" s="4"/>
      <c r="B1152" s="3"/>
      <c r="L1152" s="4" t="str">
        <f>IFERROR(IF(VLOOKUP(I1152,I$2:L1151,4,0)=0,"",VLOOKUP(I1152,I$2:L1151,4,0)),"")</f>
        <v/>
      </c>
      <c r="M1152" s="4" t="str">
        <f>IFERROR(IF(VLOOKUP(I1152,I$2:M1151,5,0)=0,"",VLOOKUP(I1152,I$2:M1151,5,0)),"")</f>
        <v/>
      </c>
      <c r="S1152"/>
      <c r="AG1152" s="3"/>
      <c r="AL1152" s="2" t="str">
        <f>IFERROR(IF(INDEX(AL$1:AL1151,MATCH(I1152,I$1:I1151,0),1)=0,"",INDEX(AL$1:AL1151,MATCH(I1152,I$1:I1151,0),1)),"")</f>
        <v/>
      </c>
      <c r="AM1152" s="2" t="str">
        <f>IFERROR(IF(INDEX(AM$1:AM1151,MATCH(I1152,I$1:I1151,0),1)=0,"",INDEX(AM$1:AM1151,MATCH(I1152,I$1:I1151,0),1)),"")</f>
        <v/>
      </c>
      <c r="AN1152" s="2" t="str">
        <f>IFERROR(IF(INDEX(AN$1:AN1151,MATCH(I1152,I$1:I1151,0),1)=0,"",INDEX(AN$1:AN1151,MATCH(I1152,I$1:I1151,0),1)),"")</f>
        <v/>
      </c>
      <c r="BG1152" s="5"/>
      <c r="BI1152" s="4"/>
      <c r="BK1152" s="5"/>
      <c r="BL1152" s="5"/>
      <c r="BM1152" s="5" t="str">
        <f>IF(B1152="","",IF(BH1152="",1+(MAX(BM$2:BM1151)),""))</f>
        <v/>
      </c>
      <c r="BN1152" s="5" t="str">
        <f t="shared" si="184"/>
        <v/>
      </c>
      <c r="BO1152" s="5" t="str">
        <f t="shared" si="185"/>
        <v/>
      </c>
      <c r="BP1152" s="15" t="str">
        <f t="shared" si="186"/>
        <v/>
      </c>
      <c r="BQ1152" s="29"/>
      <c r="CU1152" s="5" t="e">
        <f>IF(REPORTE!AH$2="si",IF(F1152=VALUE(REPORTE!C$11),IF(SUM(CU1153:CU$1993),CONCATENATE(INT(B1152),", "),INT(B1152)),""),IF(F1152=VALUE(REPORTE!C$10),IF(SUM(CU1153:CU$1993),CONCATENATE(INT(B1152),", "),INT(B1152)),""))</f>
        <v>#VALUE!</v>
      </c>
      <c r="CY1152" s="5"/>
      <c r="CZ1152" s="5"/>
      <c r="DA1152" s="5"/>
      <c r="DB1152" s="5"/>
    </row>
    <row r="1153" spans="1:106" x14ac:dyDescent="0.25">
      <c r="A1153" s="4"/>
      <c r="B1153" s="3"/>
      <c r="L1153" s="4" t="str">
        <f>IFERROR(IF(VLOOKUP(I1153,I$2:L1152,4,0)=0,"",VLOOKUP(I1153,I$2:L1152,4,0)),"")</f>
        <v/>
      </c>
      <c r="M1153" s="4" t="str">
        <f>IFERROR(IF(VLOOKUP(I1153,I$2:M1152,5,0)=0,"",VLOOKUP(I1153,I$2:M1152,5,0)),"")</f>
        <v/>
      </c>
      <c r="S1153"/>
      <c r="AG1153" s="3"/>
      <c r="AL1153" s="2" t="str">
        <f>IFERROR(IF(INDEX(AL$1:AL1152,MATCH(I1153,I$1:I1152,0),1)=0,"",INDEX(AL$1:AL1152,MATCH(I1153,I$1:I1152,0),1)),"")</f>
        <v/>
      </c>
      <c r="AM1153" s="2" t="str">
        <f>IFERROR(IF(INDEX(AM$1:AM1152,MATCH(I1153,I$1:I1152,0),1)=0,"",INDEX(AM$1:AM1152,MATCH(I1153,I$1:I1152,0),1)),"")</f>
        <v/>
      </c>
      <c r="AN1153" s="2" t="str">
        <f>IFERROR(IF(INDEX(AN$1:AN1152,MATCH(I1153,I$1:I1152,0),1)=0,"",INDEX(AN$1:AN1152,MATCH(I1153,I$1:I1152,0),1)),"")</f>
        <v/>
      </c>
      <c r="BG1153" s="5"/>
      <c r="BI1153" s="4"/>
      <c r="BK1153" s="5"/>
      <c r="BL1153" s="5"/>
      <c r="BM1153" s="5" t="str">
        <f>IF(B1153="","",IF(BH1153="",1+(MAX(BM$2:BM1152)),""))</f>
        <v/>
      </c>
      <c r="BN1153" s="5" t="str">
        <f t="shared" si="184"/>
        <v/>
      </c>
      <c r="BO1153" s="5" t="str">
        <f t="shared" si="185"/>
        <v/>
      </c>
      <c r="BP1153" s="15" t="str">
        <f t="shared" si="186"/>
        <v/>
      </c>
      <c r="BQ1153" s="29"/>
      <c r="CU1153" s="5" t="e">
        <f>IF(REPORTE!AH$2="si",IF(F1153=VALUE(REPORTE!C$11),IF(SUM(CU1154:CU$1993),CONCATENATE(INT(B1153),", "),INT(B1153)),""),IF(F1153=VALUE(REPORTE!C$10),IF(SUM(CU1154:CU$1993),CONCATENATE(INT(B1153),", "),INT(B1153)),""))</f>
        <v>#VALUE!</v>
      </c>
      <c r="CY1153" s="5"/>
      <c r="CZ1153" s="5"/>
      <c r="DA1153" s="5"/>
      <c r="DB1153" s="5"/>
    </row>
    <row r="1154" spans="1:106" x14ac:dyDescent="0.25">
      <c r="A1154" s="4"/>
      <c r="B1154" s="3"/>
      <c r="L1154" s="4" t="str">
        <f>IFERROR(IF(VLOOKUP(I1154,I$2:L1153,4,0)=0,"",VLOOKUP(I1154,I$2:L1153,4,0)),"")</f>
        <v/>
      </c>
      <c r="M1154" s="4" t="str">
        <f>IFERROR(IF(VLOOKUP(I1154,I$2:M1153,5,0)=0,"",VLOOKUP(I1154,I$2:M1153,5,0)),"")</f>
        <v/>
      </c>
      <c r="S1154"/>
      <c r="AG1154" s="3"/>
      <c r="AL1154" s="2" t="str">
        <f>IFERROR(IF(INDEX(AL$1:AL1153,MATCH(I1154,I$1:I1153,0),1)=0,"",INDEX(AL$1:AL1153,MATCH(I1154,I$1:I1153,0),1)),"")</f>
        <v/>
      </c>
      <c r="AM1154" s="2" t="str">
        <f>IFERROR(IF(INDEX(AM$1:AM1153,MATCH(I1154,I$1:I1153,0),1)=0,"",INDEX(AM$1:AM1153,MATCH(I1154,I$1:I1153,0),1)),"")</f>
        <v/>
      </c>
      <c r="AN1154" s="2" t="str">
        <f>IFERROR(IF(INDEX(AN$1:AN1153,MATCH(I1154,I$1:I1153,0),1)=0,"",INDEX(AN$1:AN1153,MATCH(I1154,I$1:I1153,0),1)),"")</f>
        <v/>
      </c>
      <c r="BG1154" s="5"/>
      <c r="BI1154" s="4"/>
      <c r="BK1154" s="5"/>
      <c r="BL1154" s="5"/>
      <c r="BM1154" s="5" t="str">
        <f>IF(B1154="","",IF(BH1154="",1+(MAX(BM$2:BM1153)),""))</f>
        <v/>
      </c>
      <c r="BN1154" s="5" t="str">
        <f t="shared" ref="BN1154:BN1217" si="187">IF(BM1154="","",AI1154)</f>
        <v/>
      </c>
      <c r="BO1154" s="5" t="str">
        <f t="shared" ref="BO1154:BO1217" si="188">IF(BM1154="","",E1154)</f>
        <v/>
      </c>
      <c r="BP1154" s="15" t="str">
        <f t="shared" ref="BP1154:BP1217" si="189">IF(BM1154="","",F1154)</f>
        <v/>
      </c>
      <c r="BQ1154" s="29"/>
      <c r="CU1154" s="5" t="e">
        <f>IF(REPORTE!AH$2="si",IF(F1154=VALUE(REPORTE!C$11),IF(SUM(CU1155:CU$1993),CONCATENATE(INT(B1154),", "),INT(B1154)),""),IF(F1154=VALUE(REPORTE!C$10),IF(SUM(CU1155:CU$1993),CONCATENATE(INT(B1154),", "),INT(B1154)),""))</f>
        <v>#VALUE!</v>
      </c>
      <c r="CY1154" s="5"/>
      <c r="CZ1154" s="5"/>
      <c r="DA1154" s="5"/>
      <c r="DB1154" s="5"/>
    </row>
    <row r="1155" spans="1:106" x14ac:dyDescent="0.25">
      <c r="A1155" s="4"/>
      <c r="B1155" s="3"/>
      <c r="L1155" s="4" t="str">
        <f>IFERROR(IF(VLOOKUP(I1155,I$2:L1154,4,0)=0,"",VLOOKUP(I1155,I$2:L1154,4,0)),"")</f>
        <v/>
      </c>
      <c r="M1155" s="4" t="str">
        <f>IFERROR(IF(VLOOKUP(I1155,I$2:M1154,5,0)=0,"",VLOOKUP(I1155,I$2:M1154,5,0)),"")</f>
        <v/>
      </c>
      <c r="S1155"/>
      <c r="AG1155" s="3"/>
      <c r="AL1155" s="2" t="str">
        <f>IFERROR(IF(INDEX(AL$1:AL1154,MATCH(I1155,I$1:I1154,0),1)=0,"",INDEX(AL$1:AL1154,MATCH(I1155,I$1:I1154,0),1)),"")</f>
        <v/>
      </c>
      <c r="AM1155" s="2" t="str">
        <f>IFERROR(IF(INDEX(AM$1:AM1154,MATCH(I1155,I$1:I1154,0),1)=0,"",INDEX(AM$1:AM1154,MATCH(I1155,I$1:I1154,0),1)),"")</f>
        <v/>
      </c>
      <c r="AN1155" s="2" t="str">
        <f>IFERROR(IF(INDEX(AN$1:AN1154,MATCH(I1155,I$1:I1154,0),1)=0,"",INDEX(AN$1:AN1154,MATCH(I1155,I$1:I1154,0),1)),"")</f>
        <v/>
      </c>
      <c r="BG1155" s="5"/>
      <c r="BI1155" s="4"/>
      <c r="BK1155" s="5"/>
      <c r="BL1155" s="5"/>
      <c r="BM1155" s="5" t="str">
        <f>IF(B1155="","",IF(BH1155="",1+(MAX(BM$2:BM1154)),""))</f>
        <v/>
      </c>
      <c r="BN1155" s="5" t="str">
        <f t="shared" si="187"/>
        <v/>
      </c>
      <c r="BO1155" s="5" t="str">
        <f t="shared" si="188"/>
        <v/>
      </c>
      <c r="BP1155" s="15" t="str">
        <f t="shared" si="189"/>
        <v/>
      </c>
      <c r="BQ1155" s="29"/>
      <c r="CU1155" s="5" t="e">
        <f>IF(REPORTE!AH$2="si",IF(F1155=VALUE(REPORTE!C$11),IF(SUM(CU1156:CU$1993),CONCATENATE(INT(B1155),", "),INT(B1155)),""),IF(F1155=VALUE(REPORTE!C$10),IF(SUM(CU1156:CU$1993),CONCATENATE(INT(B1155),", "),INT(B1155)),""))</f>
        <v>#VALUE!</v>
      </c>
      <c r="CY1155" s="5"/>
      <c r="CZ1155" s="5"/>
      <c r="DA1155" s="5"/>
      <c r="DB1155" s="5"/>
    </row>
    <row r="1156" spans="1:106" x14ac:dyDescent="0.25">
      <c r="A1156" s="4"/>
      <c r="B1156" s="3"/>
      <c r="L1156" s="4" t="str">
        <f>IFERROR(IF(VLOOKUP(I1156,I$2:L1155,4,0)=0,"",VLOOKUP(I1156,I$2:L1155,4,0)),"")</f>
        <v/>
      </c>
      <c r="M1156" s="4" t="str">
        <f>IFERROR(IF(VLOOKUP(I1156,I$2:M1155,5,0)=0,"",VLOOKUP(I1156,I$2:M1155,5,0)),"")</f>
        <v/>
      </c>
      <c r="S1156"/>
      <c r="AG1156" s="3"/>
      <c r="AL1156" s="2" t="str">
        <f>IFERROR(IF(INDEX(AL$1:AL1155,MATCH(I1156,I$1:I1155,0),1)=0,"",INDEX(AL$1:AL1155,MATCH(I1156,I$1:I1155,0),1)),"")</f>
        <v/>
      </c>
      <c r="AM1156" s="2" t="str">
        <f>IFERROR(IF(INDEX(AM$1:AM1155,MATCH(I1156,I$1:I1155,0),1)=0,"",INDEX(AM$1:AM1155,MATCH(I1156,I$1:I1155,0),1)),"")</f>
        <v/>
      </c>
      <c r="AN1156" s="2" t="str">
        <f>IFERROR(IF(INDEX(AN$1:AN1155,MATCH(I1156,I$1:I1155,0),1)=0,"",INDEX(AN$1:AN1155,MATCH(I1156,I$1:I1155,0),1)),"")</f>
        <v/>
      </c>
      <c r="BG1156" s="5"/>
      <c r="BI1156" s="4"/>
      <c r="BK1156" s="5"/>
      <c r="BL1156" s="5"/>
      <c r="BM1156" s="5" t="str">
        <f>IF(B1156="","",IF(BH1156="",1+(MAX(BM$2:BM1155)),""))</f>
        <v/>
      </c>
      <c r="BN1156" s="5" t="str">
        <f t="shared" si="187"/>
        <v/>
      </c>
      <c r="BO1156" s="5" t="str">
        <f t="shared" si="188"/>
        <v/>
      </c>
      <c r="BP1156" s="15" t="str">
        <f t="shared" si="189"/>
        <v/>
      </c>
      <c r="BQ1156" s="29"/>
      <c r="CU1156" s="5" t="e">
        <f>IF(REPORTE!AH$2="si",IF(F1156=VALUE(REPORTE!C$11),IF(SUM(CU1157:CU$1993),CONCATENATE(INT(B1156),", "),INT(B1156)),""),IF(F1156=VALUE(REPORTE!C$10),IF(SUM(CU1157:CU$1993),CONCATENATE(INT(B1156),", "),INT(B1156)),""))</f>
        <v>#VALUE!</v>
      </c>
      <c r="CY1156" s="5"/>
      <c r="CZ1156" s="5"/>
      <c r="DA1156" s="5"/>
      <c r="DB1156" s="5"/>
    </row>
    <row r="1157" spans="1:106" x14ac:dyDescent="0.25">
      <c r="A1157" s="4"/>
      <c r="B1157" s="3"/>
      <c r="L1157" s="4" t="str">
        <f>IFERROR(IF(VLOOKUP(I1157,I$2:L1156,4,0)=0,"",VLOOKUP(I1157,I$2:L1156,4,0)),"")</f>
        <v/>
      </c>
      <c r="M1157" s="4" t="str">
        <f>IFERROR(IF(VLOOKUP(I1157,I$2:M1156,5,0)=0,"",VLOOKUP(I1157,I$2:M1156,5,0)),"")</f>
        <v/>
      </c>
      <c r="S1157"/>
      <c r="AG1157" s="3"/>
      <c r="AL1157" s="2" t="str">
        <f>IFERROR(IF(INDEX(AL$1:AL1156,MATCH(I1157,I$1:I1156,0),1)=0,"",INDEX(AL$1:AL1156,MATCH(I1157,I$1:I1156,0),1)),"")</f>
        <v/>
      </c>
      <c r="AM1157" s="2" t="str">
        <f>IFERROR(IF(INDEX(AM$1:AM1156,MATCH(I1157,I$1:I1156,0),1)=0,"",INDEX(AM$1:AM1156,MATCH(I1157,I$1:I1156,0),1)),"")</f>
        <v/>
      </c>
      <c r="AN1157" s="2" t="str">
        <f>IFERROR(IF(INDEX(AN$1:AN1156,MATCH(I1157,I$1:I1156,0),1)=0,"",INDEX(AN$1:AN1156,MATCH(I1157,I$1:I1156,0),1)),"")</f>
        <v/>
      </c>
      <c r="BG1157" s="5"/>
      <c r="BI1157" s="4"/>
      <c r="BK1157" s="5"/>
      <c r="BL1157" s="5"/>
      <c r="BM1157" s="5" t="str">
        <f>IF(B1157="","",IF(BH1157="",1+(MAX(BM$2:BM1156)),""))</f>
        <v/>
      </c>
      <c r="BN1157" s="5" t="str">
        <f t="shared" si="187"/>
        <v/>
      </c>
      <c r="BO1157" s="5" t="str">
        <f t="shared" si="188"/>
        <v/>
      </c>
      <c r="BP1157" s="15" t="str">
        <f t="shared" si="189"/>
        <v/>
      </c>
      <c r="BQ1157" s="29"/>
      <c r="CU1157" s="5" t="e">
        <f>IF(REPORTE!AH$2="si",IF(F1157=VALUE(REPORTE!C$11),IF(SUM(CU1158:CU$1993),CONCATENATE(INT(B1157),", "),INT(B1157)),""),IF(F1157=VALUE(REPORTE!C$10),IF(SUM(CU1158:CU$1993),CONCATENATE(INT(B1157),", "),INT(B1157)),""))</f>
        <v>#VALUE!</v>
      </c>
      <c r="CY1157" s="5"/>
      <c r="CZ1157" s="5"/>
      <c r="DA1157" s="5"/>
      <c r="DB1157" s="5"/>
    </row>
    <row r="1158" spans="1:106" x14ac:dyDescent="0.25">
      <c r="A1158" s="4"/>
      <c r="B1158" s="3"/>
      <c r="L1158" s="4" t="str">
        <f>IFERROR(IF(VLOOKUP(I1158,I$2:L1157,4,0)=0,"",VLOOKUP(I1158,I$2:L1157,4,0)),"")</f>
        <v/>
      </c>
      <c r="M1158" s="4" t="str">
        <f>IFERROR(IF(VLOOKUP(I1158,I$2:M1157,5,0)=0,"",VLOOKUP(I1158,I$2:M1157,5,0)),"")</f>
        <v/>
      </c>
      <c r="S1158"/>
      <c r="AG1158" s="3"/>
      <c r="AL1158" s="2" t="str">
        <f>IFERROR(IF(INDEX(AL$1:AL1157,MATCH(I1158,I$1:I1157,0),1)=0,"",INDEX(AL$1:AL1157,MATCH(I1158,I$1:I1157,0),1)),"")</f>
        <v/>
      </c>
      <c r="AM1158" s="2" t="str">
        <f>IFERROR(IF(INDEX(AM$1:AM1157,MATCH(I1158,I$1:I1157,0),1)=0,"",INDEX(AM$1:AM1157,MATCH(I1158,I$1:I1157,0),1)),"")</f>
        <v/>
      </c>
      <c r="AN1158" s="2" t="str">
        <f>IFERROR(IF(INDEX(AN$1:AN1157,MATCH(I1158,I$1:I1157,0),1)=0,"",INDEX(AN$1:AN1157,MATCH(I1158,I$1:I1157,0),1)),"")</f>
        <v/>
      </c>
      <c r="BG1158" s="5"/>
      <c r="BI1158" s="4"/>
      <c r="BK1158" s="5"/>
      <c r="BL1158" s="5"/>
      <c r="BM1158" s="5" t="str">
        <f>IF(B1158="","",IF(BH1158="",1+(MAX(BM$2:BM1157)),""))</f>
        <v/>
      </c>
      <c r="BN1158" s="5" t="str">
        <f t="shared" si="187"/>
        <v/>
      </c>
      <c r="BO1158" s="5" t="str">
        <f t="shared" si="188"/>
        <v/>
      </c>
      <c r="BP1158" s="15" t="str">
        <f t="shared" si="189"/>
        <v/>
      </c>
      <c r="BQ1158" s="29"/>
      <c r="CU1158" s="5" t="e">
        <f>IF(REPORTE!AH$2="si",IF(F1158=VALUE(REPORTE!C$11),IF(SUM(CU1159:CU$1993),CONCATENATE(INT(B1158),", "),INT(B1158)),""),IF(F1158=VALUE(REPORTE!C$10),IF(SUM(CU1159:CU$1993),CONCATENATE(INT(B1158),", "),INT(B1158)),""))</f>
        <v>#VALUE!</v>
      </c>
      <c r="CY1158" s="5"/>
      <c r="CZ1158" s="5"/>
      <c r="DA1158" s="5"/>
      <c r="DB1158" s="5"/>
    </row>
    <row r="1159" spans="1:106" x14ac:dyDescent="0.25">
      <c r="A1159" s="4"/>
      <c r="B1159" s="3"/>
      <c r="L1159" s="4" t="str">
        <f>IFERROR(IF(VLOOKUP(I1159,I$2:L1158,4,0)=0,"",VLOOKUP(I1159,I$2:L1158,4,0)),"")</f>
        <v/>
      </c>
      <c r="M1159" s="4" t="str">
        <f>IFERROR(IF(VLOOKUP(I1159,I$2:M1158,5,0)=0,"",VLOOKUP(I1159,I$2:M1158,5,0)),"")</f>
        <v/>
      </c>
      <c r="S1159"/>
      <c r="AG1159" s="3"/>
      <c r="AL1159" s="2" t="str">
        <f>IFERROR(IF(INDEX(AL$1:AL1158,MATCH(I1159,I$1:I1158,0),1)=0,"",INDEX(AL$1:AL1158,MATCH(I1159,I$1:I1158,0),1)),"")</f>
        <v/>
      </c>
      <c r="AM1159" s="2" t="str">
        <f>IFERROR(IF(INDEX(AM$1:AM1158,MATCH(I1159,I$1:I1158,0),1)=0,"",INDEX(AM$1:AM1158,MATCH(I1159,I$1:I1158,0),1)),"")</f>
        <v/>
      </c>
      <c r="AN1159" s="2" t="str">
        <f>IFERROR(IF(INDEX(AN$1:AN1158,MATCH(I1159,I$1:I1158,0),1)=0,"",INDEX(AN$1:AN1158,MATCH(I1159,I$1:I1158,0),1)),"")</f>
        <v/>
      </c>
      <c r="BG1159" s="5"/>
      <c r="BI1159" s="4"/>
      <c r="BK1159" s="5"/>
      <c r="BL1159" s="5"/>
      <c r="BM1159" s="5" t="str">
        <f>IF(B1159="","",IF(BH1159="",1+(MAX(BM$2:BM1158)),""))</f>
        <v/>
      </c>
      <c r="BN1159" s="5" t="str">
        <f t="shared" si="187"/>
        <v/>
      </c>
      <c r="BO1159" s="5" t="str">
        <f t="shared" si="188"/>
        <v/>
      </c>
      <c r="BP1159" s="15" t="str">
        <f t="shared" si="189"/>
        <v/>
      </c>
      <c r="BQ1159" s="29"/>
      <c r="CU1159" s="5" t="e">
        <f>IF(REPORTE!AH$2="si",IF(F1159=VALUE(REPORTE!C$11),IF(SUM(CU1160:CU$1993),CONCATENATE(INT(B1159),", "),INT(B1159)),""),IF(F1159=VALUE(REPORTE!C$10),IF(SUM(CU1160:CU$1993),CONCATENATE(INT(B1159),", "),INT(B1159)),""))</f>
        <v>#VALUE!</v>
      </c>
      <c r="CY1159" s="5"/>
      <c r="CZ1159" s="5"/>
      <c r="DA1159" s="5"/>
      <c r="DB1159" s="5"/>
    </row>
    <row r="1160" spans="1:106" x14ac:dyDescent="0.25">
      <c r="A1160" s="4"/>
      <c r="B1160" s="3"/>
      <c r="L1160" s="4" t="str">
        <f>IFERROR(IF(VLOOKUP(I1160,I$2:L1159,4,0)=0,"",VLOOKUP(I1160,I$2:L1159,4,0)),"")</f>
        <v/>
      </c>
      <c r="M1160" s="4" t="str">
        <f>IFERROR(IF(VLOOKUP(I1160,I$2:M1159,5,0)=0,"",VLOOKUP(I1160,I$2:M1159,5,0)),"")</f>
        <v/>
      </c>
      <c r="S1160"/>
      <c r="AG1160" s="3"/>
      <c r="AL1160" s="2" t="str">
        <f>IFERROR(IF(INDEX(AL$1:AL1159,MATCH(I1160,I$1:I1159,0),1)=0,"",INDEX(AL$1:AL1159,MATCH(I1160,I$1:I1159,0),1)),"")</f>
        <v/>
      </c>
      <c r="AM1160" s="2" t="str">
        <f>IFERROR(IF(INDEX(AM$1:AM1159,MATCH(I1160,I$1:I1159,0),1)=0,"",INDEX(AM$1:AM1159,MATCH(I1160,I$1:I1159,0),1)),"")</f>
        <v/>
      </c>
      <c r="AN1160" s="2" t="str">
        <f>IFERROR(IF(INDEX(AN$1:AN1159,MATCH(I1160,I$1:I1159,0),1)=0,"",INDEX(AN$1:AN1159,MATCH(I1160,I$1:I1159,0),1)),"")</f>
        <v/>
      </c>
      <c r="BG1160" s="5"/>
      <c r="BI1160" s="4"/>
      <c r="BK1160" s="5"/>
      <c r="BL1160" s="5"/>
      <c r="BM1160" s="5" t="str">
        <f>IF(B1160="","",IF(BH1160="",1+(MAX(BM$2:BM1159)),""))</f>
        <v/>
      </c>
      <c r="BN1160" s="5" t="str">
        <f t="shared" si="187"/>
        <v/>
      </c>
      <c r="BO1160" s="5" t="str">
        <f t="shared" si="188"/>
        <v/>
      </c>
      <c r="BP1160" s="15" t="str">
        <f t="shared" si="189"/>
        <v/>
      </c>
      <c r="BQ1160" s="29"/>
      <c r="CU1160" s="5" t="e">
        <f>IF(REPORTE!AH$2="si",IF(F1160=VALUE(REPORTE!C$11),IF(SUM(CU1161:CU$1993),CONCATENATE(INT(B1160),", "),INT(B1160)),""),IF(F1160=VALUE(REPORTE!C$10),IF(SUM(CU1161:CU$1993),CONCATENATE(INT(B1160),", "),INT(B1160)),""))</f>
        <v>#VALUE!</v>
      </c>
      <c r="CY1160" s="5"/>
      <c r="CZ1160" s="5"/>
      <c r="DA1160" s="5"/>
      <c r="DB1160" s="5"/>
    </row>
    <row r="1161" spans="1:106" x14ac:dyDescent="0.25">
      <c r="A1161" s="4"/>
      <c r="B1161" s="3"/>
      <c r="L1161" s="4" t="str">
        <f>IFERROR(IF(VLOOKUP(I1161,I$2:L1160,4,0)=0,"",VLOOKUP(I1161,I$2:L1160,4,0)),"")</f>
        <v/>
      </c>
      <c r="M1161" s="4" t="str">
        <f>IFERROR(IF(VLOOKUP(I1161,I$2:M1160,5,0)=0,"",VLOOKUP(I1161,I$2:M1160,5,0)),"")</f>
        <v/>
      </c>
      <c r="S1161"/>
      <c r="AG1161" s="3"/>
      <c r="AL1161" s="2" t="str">
        <f>IFERROR(IF(INDEX(AL$1:AL1160,MATCH(I1161,I$1:I1160,0),1)=0,"",INDEX(AL$1:AL1160,MATCH(I1161,I$1:I1160,0),1)),"")</f>
        <v/>
      </c>
      <c r="AM1161" s="2" t="str">
        <f>IFERROR(IF(INDEX(AM$1:AM1160,MATCH(I1161,I$1:I1160,0),1)=0,"",INDEX(AM$1:AM1160,MATCH(I1161,I$1:I1160,0),1)),"")</f>
        <v/>
      </c>
      <c r="AN1161" s="2" t="str">
        <f>IFERROR(IF(INDEX(AN$1:AN1160,MATCH(I1161,I$1:I1160,0),1)=0,"",INDEX(AN$1:AN1160,MATCH(I1161,I$1:I1160,0),1)),"")</f>
        <v/>
      </c>
      <c r="BG1161" s="5"/>
      <c r="BI1161" s="4"/>
      <c r="BK1161" s="5"/>
      <c r="BL1161" s="5"/>
      <c r="BM1161" s="5" t="str">
        <f>IF(B1161="","",IF(BH1161="",1+(MAX(BM$2:BM1160)),""))</f>
        <v/>
      </c>
      <c r="BN1161" s="5" t="str">
        <f t="shared" si="187"/>
        <v/>
      </c>
      <c r="BO1161" s="5" t="str">
        <f t="shared" si="188"/>
        <v/>
      </c>
      <c r="BP1161" s="15" t="str">
        <f t="shared" si="189"/>
        <v/>
      </c>
      <c r="BQ1161" s="29"/>
      <c r="CU1161" s="5" t="e">
        <f>IF(REPORTE!AH$2="si",IF(F1161=VALUE(REPORTE!C$11),IF(SUM(CU1162:CU$1993),CONCATENATE(INT(B1161),", "),INT(B1161)),""),IF(F1161=VALUE(REPORTE!C$10),IF(SUM(CU1162:CU$1993),CONCATENATE(INT(B1161),", "),INT(B1161)),""))</f>
        <v>#VALUE!</v>
      </c>
      <c r="CY1161" s="5"/>
      <c r="CZ1161" s="5"/>
      <c r="DA1161" s="5"/>
      <c r="DB1161" s="5"/>
    </row>
    <row r="1162" spans="1:106" x14ac:dyDescent="0.25">
      <c r="A1162" s="4"/>
      <c r="B1162" s="3"/>
      <c r="L1162" s="4" t="str">
        <f>IFERROR(IF(VLOOKUP(I1162,I$2:L1161,4,0)=0,"",VLOOKUP(I1162,I$2:L1161,4,0)),"")</f>
        <v/>
      </c>
      <c r="M1162" s="4" t="str">
        <f>IFERROR(IF(VLOOKUP(I1162,I$2:M1161,5,0)=0,"",VLOOKUP(I1162,I$2:M1161,5,0)),"")</f>
        <v/>
      </c>
      <c r="S1162"/>
      <c r="AG1162" s="3"/>
      <c r="AL1162" s="2" t="str">
        <f>IFERROR(IF(INDEX(AL$1:AL1161,MATCH(I1162,I$1:I1161,0),1)=0,"",INDEX(AL$1:AL1161,MATCH(I1162,I$1:I1161,0),1)),"")</f>
        <v/>
      </c>
      <c r="AM1162" s="2" t="str">
        <f>IFERROR(IF(INDEX(AM$1:AM1161,MATCH(I1162,I$1:I1161,0),1)=0,"",INDEX(AM$1:AM1161,MATCH(I1162,I$1:I1161,0),1)),"")</f>
        <v/>
      </c>
      <c r="AN1162" s="2" t="str">
        <f>IFERROR(IF(INDEX(AN$1:AN1161,MATCH(I1162,I$1:I1161,0),1)=0,"",INDEX(AN$1:AN1161,MATCH(I1162,I$1:I1161,0),1)),"")</f>
        <v/>
      </c>
      <c r="BG1162" s="5"/>
      <c r="BI1162" s="4"/>
      <c r="BK1162" s="5"/>
      <c r="BL1162" s="5"/>
      <c r="BM1162" s="5" t="str">
        <f>IF(B1162="","",IF(BH1162="",1+(MAX(BM$2:BM1161)),""))</f>
        <v/>
      </c>
      <c r="BN1162" s="5" t="str">
        <f t="shared" si="187"/>
        <v/>
      </c>
      <c r="BO1162" s="5" t="str">
        <f t="shared" si="188"/>
        <v/>
      </c>
      <c r="BP1162" s="15" t="str">
        <f t="shared" si="189"/>
        <v/>
      </c>
      <c r="BQ1162" s="29"/>
      <c r="CU1162" s="5" t="e">
        <f>IF(REPORTE!AH$2="si",IF(F1162=VALUE(REPORTE!C$11),IF(SUM(CU1163:CU$1993),CONCATENATE(INT(B1162),", "),INT(B1162)),""),IF(F1162=VALUE(REPORTE!C$10),IF(SUM(CU1163:CU$1993),CONCATENATE(INT(B1162),", "),INT(B1162)),""))</f>
        <v>#VALUE!</v>
      </c>
      <c r="CY1162" s="5"/>
      <c r="CZ1162" s="5"/>
      <c r="DA1162" s="5"/>
      <c r="DB1162" s="5"/>
    </row>
    <row r="1163" spans="1:106" x14ac:dyDescent="0.25">
      <c r="A1163" s="4"/>
      <c r="B1163" s="3"/>
      <c r="L1163" s="4" t="str">
        <f>IFERROR(IF(VLOOKUP(I1163,I$2:L1162,4,0)=0,"",VLOOKUP(I1163,I$2:L1162,4,0)),"")</f>
        <v/>
      </c>
      <c r="M1163" s="4" t="str">
        <f>IFERROR(IF(VLOOKUP(I1163,I$2:M1162,5,0)=0,"",VLOOKUP(I1163,I$2:M1162,5,0)),"")</f>
        <v/>
      </c>
      <c r="S1163"/>
      <c r="AG1163" s="3"/>
      <c r="AL1163" s="2" t="str">
        <f>IFERROR(IF(INDEX(AL$1:AL1162,MATCH(I1163,I$1:I1162,0),1)=0,"",INDEX(AL$1:AL1162,MATCH(I1163,I$1:I1162,0),1)),"")</f>
        <v/>
      </c>
      <c r="AM1163" s="2" t="str">
        <f>IFERROR(IF(INDEX(AM$1:AM1162,MATCH(I1163,I$1:I1162,0),1)=0,"",INDEX(AM$1:AM1162,MATCH(I1163,I$1:I1162,0),1)),"")</f>
        <v/>
      </c>
      <c r="AN1163" s="2" t="str">
        <f>IFERROR(IF(INDEX(AN$1:AN1162,MATCH(I1163,I$1:I1162,0),1)=0,"",INDEX(AN$1:AN1162,MATCH(I1163,I$1:I1162,0),1)),"")</f>
        <v/>
      </c>
      <c r="BG1163" s="5"/>
      <c r="BI1163" s="4"/>
      <c r="BK1163" s="5"/>
      <c r="BL1163" s="5"/>
      <c r="BM1163" s="5" t="str">
        <f>IF(B1163="","",IF(BH1163="",1+(MAX(BM$2:BM1162)),""))</f>
        <v/>
      </c>
      <c r="BN1163" s="5" t="str">
        <f t="shared" si="187"/>
        <v/>
      </c>
      <c r="BO1163" s="5" t="str">
        <f t="shared" si="188"/>
        <v/>
      </c>
      <c r="BP1163" s="15" t="str">
        <f t="shared" si="189"/>
        <v/>
      </c>
      <c r="BQ1163" s="29"/>
      <c r="CU1163" s="5" t="e">
        <f>IF(REPORTE!AH$2="si",IF(F1163=VALUE(REPORTE!C$11),IF(SUM(CU1164:CU$1993),CONCATENATE(INT(B1163),", "),INT(B1163)),""),IF(F1163=VALUE(REPORTE!C$10),IF(SUM(CU1164:CU$1993),CONCATENATE(INT(B1163),", "),INT(B1163)),""))</f>
        <v>#VALUE!</v>
      </c>
      <c r="CY1163" s="5"/>
      <c r="CZ1163" s="5"/>
      <c r="DA1163" s="5"/>
      <c r="DB1163" s="5"/>
    </row>
    <row r="1164" spans="1:106" x14ac:dyDescent="0.25">
      <c r="A1164" s="4"/>
      <c r="B1164" s="3"/>
      <c r="L1164" s="4" t="str">
        <f>IFERROR(IF(VLOOKUP(I1164,I$2:L1163,4,0)=0,"",VLOOKUP(I1164,I$2:L1163,4,0)),"")</f>
        <v/>
      </c>
      <c r="M1164" s="4" t="str">
        <f>IFERROR(IF(VLOOKUP(I1164,I$2:M1163,5,0)=0,"",VLOOKUP(I1164,I$2:M1163,5,0)),"")</f>
        <v/>
      </c>
      <c r="S1164"/>
      <c r="AG1164" s="3"/>
      <c r="AL1164" s="2" t="str">
        <f>IFERROR(IF(INDEX(AL$1:AL1163,MATCH(I1164,I$1:I1163,0),1)=0,"",INDEX(AL$1:AL1163,MATCH(I1164,I$1:I1163,0),1)),"")</f>
        <v/>
      </c>
      <c r="AM1164" s="2" t="str">
        <f>IFERROR(IF(INDEX(AM$1:AM1163,MATCH(I1164,I$1:I1163,0),1)=0,"",INDEX(AM$1:AM1163,MATCH(I1164,I$1:I1163,0),1)),"")</f>
        <v/>
      </c>
      <c r="AN1164" s="2" t="str">
        <f>IFERROR(IF(INDEX(AN$1:AN1163,MATCH(I1164,I$1:I1163,0),1)=0,"",INDEX(AN$1:AN1163,MATCH(I1164,I$1:I1163,0),1)),"")</f>
        <v/>
      </c>
      <c r="BG1164" s="5"/>
      <c r="BI1164" s="4"/>
      <c r="BK1164" s="5"/>
      <c r="BL1164" s="5"/>
      <c r="BM1164" s="5" t="str">
        <f>IF(B1164="","",IF(BH1164="",1+(MAX(BM$2:BM1163)),""))</f>
        <v/>
      </c>
      <c r="BN1164" s="5" t="str">
        <f t="shared" si="187"/>
        <v/>
      </c>
      <c r="BO1164" s="5" t="str">
        <f t="shared" si="188"/>
        <v/>
      </c>
      <c r="BP1164" s="15" t="str">
        <f t="shared" si="189"/>
        <v/>
      </c>
      <c r="BQ1164" s="29"/>
      <c r="CU1164" s="5" t="e">
        <f>IF(REPORTE!AH$2="si",IF(F1164=VALUE(REPORTE!C$11),IF(SUM(CU1165:CU$1993),CONCATENATE(INT(B1164),", "),INT(B1164)),""),IF(F1164=VALUE(REPORTE!C$10),IF(SUM(CU1165:CU$1993),CONCATENATE(INT(B1164),", "),INT(B1164)),""))</f>
        <v>#VALUE!</v>
      </c>
      <c r="CY1164" s="5"/>
      <c r="CZ1164" s="5"/>
      <c r="DA1164" s="5"/>
      <c r="DB1164" s="5"/>
    </row>
    <row r="1165" spans="1:106" x14ac:dyDescent="0.25">
      <c r="A1165" s="4"/>
      <c r="B1165" s="3"/>
      <c r="L1165" s="4" t="str">
        <f>IFERROR(IF(VLOOKUP(I1165,I$2:L1164,4,0)=0,"",VLOOKUP(I1165,I$2:L1164,4,0)),"")</f>
        <v/>
      </c>
      <c r="M1165" s="4" t="str">
        <f>IFERROR(IF(VLOOKUP(I1165,I$2:M1164,5,0)=0,"",VLOOKUP(I1165,I$2:M1164,5,0)),"")</f>
        <v/>
      </c>
      <c r="S1165"/>
      <c r="AG1165" s="3"/>
      <c r="AL1165" s="2" t="str">
        <f>IFERROR(IF(INDEX(AL$1:AL1164,MATCH(I1165,I$1:I1164,0),1)=0,"",INDEX(AL$1:AL1164,MATCH(I1165,I$1:I1164,0),1)),"")</f>
        <v/>
      </c>
      <c r="AM1165" s="2" t="str">
        <f>IFERROR(IF(INDEX(AM$1:AM1164,MATCH(I1165,I$1:I1164,0),1)=0,"",INDEX(AM$1:AM1164,MATCH(I1165,I$1:I1164,0),1)),"")</f>
        <v/>
      </c>
      <c r="AN1165" s="2" t="str">
        <f>IFERROR(IF(INDEX(AN$1:AN1164,MATCH(I1165,I$1:I1164,0),1)=0,"",INDEX(AN$1:AN1164,MATCH(I1165,I$1:I1164,0),1)),"")</f>
        <v/>
      </c>
      <c r="BG1165" s="5"/>
      <c r="BI1165" s="4"/>
      <c r="BK1165" s="5"/>
      <c r="BL1165" s="5"/>
      <c r="BM1165" s="5" t="str">
        <f>IF(B1165="","",IF(BH1165="",1+(MAX(BM$2:BM1164)),""))</f>
        <v/>
      </c>
      <c r="BN1165" s="5" t="str">
        <f t="shared" si="187"/>
        <v/>
      </c>
      <c r="BO1165" s="5" t="str">
        <f t="shared" si="188"/>
        <v/>
      </c>
      <c r="BP1165" s="15" t="str">
        <f t="shared" si="189"/>
        <v/>
      </c>
      <c r="BQ1165" s="29"/>
      <c r="CU1165" s="5" t="e">
        <f>IF(REPORTE!AH$2="si",IF(F1165=VALUE(REPORTE!C$11),IF(SUM(CU1166:CU$1993),CONCATENATE(INT(B1165),", "),INT(B1165)),""),IF(F1165=VALUE(REPORTE!C$10),IF(SUM(CU1166:CU$1993),CONCATENATE(INT(B1165),", "),INT(B1165)),""))</f>
        <v>#VALUE!</v>
      </c>
      <c r="CY1165" s="5"/>
      <c r="CZ1165" s="5"/>
      <c r="DA1165" s="5"/>
      <c r="DB1165" s="5"/>
    </row>
    <row r="1166" spans="1:106" x14ac:dyDescent="0.25">
      <c r="A1166" s="4"/>
      <c r="B1166" s="3"/>
      <c r="L1166" s="4" t="str">
        <f>IFERROR(IF(VLOOKUP(I1166,I$2:L1165,4,0)=0,"",VLOOKUP(I1166,I$2:L1165,4,0)),"")</f>
        <v/>
      </c>
      <c r="M1166" s="4" t="str">
        <f>IFERROR(IF(VLOOKUP(I1166,I$2:M1165,5,0)=0,"",VLOOKUP(I1166,I$2:M1165,5,0)),"")</f>
        <v/>
      </c>
      <c r="S1166"/>
      <c r="AG1166" s="3"/>
      <c r="AL1166" s="2" t="str">
        <f>IFERROR(IF(INDEX(AL$1:AL1165,MATCH(I1166,I$1:I1165,0),1)=0,"",INDEX(AL$1:AL1165,MATCH(I1166,I$1:I1165,0),1)),"")</f>
        <v/>
      </c>
      <c r="AM1166" s="2" t="str">
        <f>IFERROR(IF(INDEX(AM$1:AM1165,MATCH(I1166,I$1:I1165,0),1)=0,"",INDEX(AM$1:AM1165,MATCH(I1166,I$1:I1165,0),1)),"")</f>
        <v/>
      </c>
      <c r="AN1166" s="2" t="str">
        <f>IFERROR(IF(INDEX(AN$1:AN1165,MATCH(I1166,I$1:I1165,0),1)=0,"",INDEX(AN$1:AN1165,MATCH(I1166,I$1:I1165,0),1)),"")</f>
        <v/>
      </c>
      <c r="BG1166" s="5"/>
      <c r="BI1166" s="4"/>
      <c r="BK1166" s="5"/>
      <c r="BL1166" s="5"/>
      <c r="BM1166" s="5" t="str">
        <f>IF(B1166="","",IF(BH1166="",1+(MAX(BM$2:BM1165)),""))</f>
        <v/>
      </c>
      <c r="BN1166" s="5" t="str">
        <f t="shared" si="187"/>
        <v/>
      </c>
      <c r="BO1166" s="5" t="str">
        <f t="shared" si="188"/>
        <v/>
      </c>
      <c r="BP1166" s="15" t="str">
        <f t="shared" si="189"/>
        <v/>
      </c>
      <c r="BQ1166" s="29"/>
      <c r="CU1166" s="5" t="e">
        <f>IF(REPORTE!AH$2="si",IF(F1166=VALUE(REPORTE!C$11),IF(SUM(CU1167:CU$1993),CONCATENATE(INT(B1166),", "),INT(B1166)),""),IF(F1166=VALUE(REPORTE!C$10),IF(SUM(CU1167:CU$1993),CONCATENATE(INT(B1166),", "),INT(B1166)),""))</f>
        <v>#VALUE!</v>
      </c>
      <c r="CY1166" s="5"/>
      <c r="CZ1166" s="5"/>
      <c r="DA1166" s="5"/>
      <c r="DB1166" s="5"/>
    </row>
    <row r="1167" spans="1:106" x14ac:dyDescent="0.25">
      <c r="A1167" s="4"/>
      <c r="B1167" s="3"/>
      <c r="L1167" s="4" t="str">
        <f>IFERROR(IF(VLOOKUP(I1167,I$2:L1166,4,0)=0,"",VLOOKUP(I1167,I$2:L1166,4,0)),"")</f>
        <v/>
      </c>
      <c r="M1167" s="4" t="str">
        <f>IFERROR(IF(VLOOKUP(I1167,I$2:M1166,5,0)=0,"",VLOOKUP(I1167,I$2:M1166,5,0)),"")</f>
        <v/>
      </c>
      <c r="S1167"/>
      <c r="AG1167" s="3"/>
      <c r="AL1167" s="2" t="str">
        <f>IFERROR(IF(INDEX(AL$1:AL1166,MATCH(I1167,I$1:I1166,0),1)=0,"",INDEX(AL$1:AL1166,MATCH(I1167,I$1:I1166,0),1)),"")</f>
        <v/>
      </c>
      <c r="AM1167" s="2" t="str">
        <f>IFERROR(IF(INDEX(AM$1:AM1166,MATCH(I1167,I$1:I1166,0),1)=0,"",INDEX(AM$1:AM1166,MATCH(I1167,I$1:I1166,0),1)),"")</f>
        <v/>
      </c>
      <c r="AN1167" s="2" t="str">
        <f>IFERROR(IF(INDEX(AN$1:AN1166,MATCH(I1167,I$1:I1166,0),1)=0,"",INDEX(AN$1:AN1166,MATCH(I1167,I$1:I1166,0),1)),"")</f>
        <v/>
      </c>
      <c r="BG1167" s="5"/>
      <c r="BI1167" s="4"/>
      <c r="BK1167" s="5"/>
      <c r="BL1167" s="5"/>
      <c r="BM1167" s="5" t="str">
        <f>IF(B1167="","",IF(BH1167="",1+(MAX(BM$2:BM1166)),""))</f>
        <v/>
      </c>
      <c r="BN1167" s="5" t="str">
        <f t="shared" si="187"/>
        <v/>
      </c>
      <c r="BO1167" s="5" t="str">
        <f t="shared" si="188"/>
        <v/>
      </c>
      <c r="BP1167" s="15" t="str">
        <f t="shared" si="189"/>
        <v/>
      </c>
      <c r="BQ1167" s="29"/>
      <c r="CU1167" s="5" t="e">
        <f>IF(REPORTE!AH$2="si",IF(F1167=VALUE(REPORTE!C$11),IF(SUM(CU1168:CU$1993),CONCATENATE(INT(B1167),", "),INT(B1167)),""),IF(F1167=VALUE(REPORTE!C$10),IF(SUM(CU1168:CU$1993),CONCATENATE(INT(B1167),", "),INT(B1167)),""))</f>
        <v>#VALUE!</v>
      </c>
      <c r="CY1167" s="5"/>
      <c r="CZ1167" s="5"/>
      <c r="DA1167" s="5"/>
      <c r="DB1167" s="5"/>
    </row>
    <row r="1168" spans="1:106" x14ac:dyDescent="0.25">
      <c r="A1168" s="4"/>
      <c r="B1168" s="3"/>
      <c r="L1168" s="4" t="str">
        <f>IFERROR(IF(VLOOKUP(I1168,I$2:L1167,4,0)=0,"",VLOOKUP(I1168,I$2:L1167,4,0)),"")</f>
        <v/>
      </c>
      <c r="M1168" s="4" t="str">
        <f>IFERROR(IF(VLOOKUP(I1168,I$2:M1167,5,0)=0,"",VLOOKUP(I1168,I$2:M1167,5,0)),"")</f>
        <v/>
      </c>
      <c r="S1168"/>
      <c r="AG1168" s="3"/>
      <c r="AL1168" s="2" t="str">
        <f>IFERROR(IF(INDEX(AL$1:AL1167,MATCH(I1168,I$1:I1167,0),1)=0,"",INDEX(AL$1:AL1167,MATCH(I1168,I$1:I1167,0),1)),"")</f>
        <v/>
      </c>
      <c r="AM1168" s="2" t="str">
        <f>IFERROR(IF(INDEX(AM$1:AM1167,MATCH(I1168,I$1:I1167,0),1)=0,"",INDEX(AM$1:AM1167,MATCH(I1168,I$1:I1167,0),1)),"")</f>
        <v/>
      </c>
      <c r="AN1168" s="2" t="str">
        <f>IFERROR(IF(INDEX(AN$1:AN1167,MATCH(I1168,I$1:I1167,0),1)=0,"",INDEX(AN$1:AN1167,MATCH(I1168,I$1:I1167,0),1)),"")</f>
        <v/>
      </c>
      <c r="BG1168" s="5"/>
      <c r="BI1168" s="4"/>
      <c r="BK1168" s="5"/>
      <c r="BL1168" s="5"/>
      <c r="BM1168" s="5" t="str">
        <f>IF(B1168="","",IF(BH1168="",1+(MAX(BM$2:BM1167)),""))</f>
        <v/>
      </c>
      <c r="BN1168" s="5" t="str">
        <f t="shared" si="187"/>
        <v/>
      </c>
      <c r="BO1168" s="5" t="str">
        <f t="shared" si="188"/>
        <v/>
      </c>
      <c r="BP1168" s="15" t="str">
        <f t="shared" si="189"/>
        <v/>
      </c>
      <c r="BQ1168" s="29"/>
      <c r="CU1168" s="5" t="e">
        <f>IF(REPORTE!AH$2="si",IF(F1168=VALUE(REPORTE!C$11),IF(SUM(CU1169:CU$1993),CONCATENATE(INT(B1168),", "),INT(B1168)),""),IF(F1168=VALUE(REPORTE!C$10),IF(SUM(CU1169:CU$1993),CONCATENATE(INT(B1168),", "),INT(B1168)),""))</f>
        <v>#VALUE!</v>
      </c>
      <c r="CY1168" s="5"/>
      <c r="CZ1168" s="5"/>
      <c r="DA1168" s="5"/>
      <c r="DB1168" s="5"/>
    </row>
    <row r="1169" spans="1:106" x14ac:dyDescent="0.25">
      <c r="A1169" s="4"/>
      <c r="B1169" s="3"/>
      <c r="L1169" s="4" t="str">
        <f>IFERROR(IF(VLOOKUP(I1169,I$2:L1168,4,0)=0,"",VLOOKUP(I1169,I$2:L1168,4,0)),"")</f>
        <v/>
      </c>
      <c r="M1169" s="4" t="str">
        <f>IFERROR(IF(VLOOKUP(I1169,I$2:M1168,5,0)=0,"",VLOOKUP(I1169,I$2:M1168,5,0)),"")</f>
        <v/>
      </c>
      <c r="S1169"/>
      <c r="AG1169" s="3"/>
      <c r="AL1169" s="2" t="str">
        <f>IFERROR(IF(INDEX(AL$1:AL1168,MATCH(I1169,I$1:I1168,0),1)=0,"",INDEX(AL$1:AL1168,MATCH(I1169,I$1:I1168,0),1)),"")</f>
        <v/>
      </c>
      <c r="AM1169" s="2" t="str">
        <f>IFERROR(IF(INDEX(AM$1:AM1168,MATCH(I1169,I$1:I1168,0),1)=0,"",INDEX(AM$1:AM1168,MATCH(I1169,I$1:I1168,0),1)),"")</f>
        <v/>
      </c>
      <c r="AN1169" s="2" t="str">
        <f>IFERROR(IF(INDEX(AN$1:AN1168,MATCH(I1169,I$1:I1168,0),1)=0,"",INDEX(AN$1:AN1168,MATCH(I1169,I$1:I1168,0),1)),"")</f>
        <v/>
      </c>
      <c r="BG1169" s="5"/>
      <c r="BI1169" s="4"/>
      <c r="BK1169" s="5"/>
      <c r="BL1169" s="5"/>
      <c r="BM1169" s="5" t="str">
        <f>IF(B1169="","",IF(BH1169="",1+(MAX(BM$2:BM1168)),""))</f>
        <v/>
      </c>
      <c r="BN1169" s="5" t="str">
        <f t="shared" si="187"/>
        <v/>
      </c>
      <c r="BO1169" s="5" t="str">
        <f t="shared" si="188"/>
        <v/>
      </c>
      <c r="BP1169" s="15" t="str">
        <f t="shared" si="189"/>
        <v/>
      </c>
      <c r="BQ1169" s="29"/>
      <c r="CU1169" s="5" t="e">
        <f>IF(REPORTE!AH$2="si",IF(F1169=VALUE(REPORTE!C$11),IF(SUM(CU1170:CU$1993),CONCATENATE(INT(B1169),", "),INT(B1169)),""),IF(F1169=VALUE(REPORTE!C$10),IF(SUM(CU1170:CU$1993),CONCATENATE(INT(B1169),", "),INT(B1169)),""))</f>
        <v>#VALUE!</v>
      </c>
      <c r="CY1169" s="5"/>
      <c r="CZ1169" s="5"/>
      <c r="DA1169" s="5"/>
      <c r="DB1169" s="5"/>
    </row>
    <row r="1170" spans="1:106" x14ac:dyDescent="0.25">
      <c r="A1170" s="4"/>
      <c r="B1170" s="3"/>
      <c r="L1170" s="4" t="str">
        <f>IFERROR(IF(VLOOKUP(I1170,I$2:L1169,4,0)=0,"",VLOOKUP(I1170,I$2:L1169,4,0)),"")</f>
        <v/>
      </c>
      <c r="M1170" s="4" t="str">
        <f>IFERROR(IF(VLOOKUP(I1170,I$2:M1169,5,0)=0,"",VLOOKUP(I1170,I$2:M1169,5,0)),"")</f>
        <v/>
      </c>
      <c r="S1170"/>
      <c r="AG1170" s="3"/>
      <c r="AL1170" s="2" t="str">
        <f>IFERROR(IF(INDEX(AL$1:AL1169,MATCH(I1170,I$1:I1169,0),1)=0,"",INDEX(AL$1:AL1169,MATCH(I1170,I$1:I1169,0),1)),"")</f>
        <v/>
      </c>
      <c r="AM1170" s="2" t="str">
        <f>IFERROR(IF(INDEX(AM$1:AM1169,MATCH(I1170,I$1:I1169,0),1)=0,"",INDEX(AM$1:AM1169,MATCH(I1170,I$1:I1169,0),1)),"")</f>
        <v/>
      </c>
      <c r="AN1170" s="2" t="str">
        <f>IFERROR(IF(INDEX(AN$1:AN1169,MATCH(I1170,I$1:I1169,0),1)=0,"",INDEX(AN$1:AN1169,MATCH(I1170,I$1:I1169,0),1)),"")</f>
        <v/>
      </c>
      <c r="BG1170" s="5"/>
      <c r="BI1170" s="4"/>
      <c r="BK1170" s="5"/>
      <c r="BL1170" s="5"/>
      <c r="BM1170" s="5" t="str">
        <f>IF(B1170="","",IF(BH1170="",1+(MAX(BM$2:BM1169)),""))</f>
        <v/>
      </c>
      <c r="BN1170" s="5" t="str">
        <f t="shared" si="187"/>
        <v/>
      </c>
      <c r="BO1170" s="5" t="str">
        <f t="shared" si="188"/>
        <v/>
      </c>
      <c r="BP1170" s="15" t="str">
        <f t="shared" si="189"/>
        <v/>
      </c>
      <c r="BQ1170" s="29"/>
      <c r="CU1170" s="5" t="e">
        <f>IF(REPORTE!AH$2="si",IF(F1170=VALUE(REPORTE!C$11),IF(SUM(CU1171:CU$1993),CONCATENATE(INT(B1170),", "),INT(B1170)),""),IF(F1170=VALUE(REPORTE!C$10),IF(SUM(CU1171:CU$1993),CONCATENATE(INT(B1170),", "),INT(B1170)),""))</f>
        <v>#VALUE!</v>
      </c>
      <c r="CY1170" s="5"/>
      <c r="CZ1170" s="5"/>
      <c r="DA1170" s="5"/>
      <c r="DB1170" s="5"/>
    </row>
    <row r="1171" spans="1:106" x14ac:dyDescent="0.25">
      <c r="A1171" s="4"/>
      <c r="B1171" s="3"/>
      <c r="L1171" s="4" t="str">
        <f>IFERROR(IF(VLOOKUP(I1171,I$2:L1170,4,0)=0,"",VLOOKUP(I1171,I$2:L1170,4,0)),"")</f>
        <v/>
      </c>
      <c r="M1171" s="4" t="str">
        <f>IFERROR(IF(VLOOKUP(I1171,I$2:M1170,5,0)=0,"",VLOOKUP(I1171,I$2:M1170,5,0)),"")</f>
        <v/>
      </c>
      <c r="S1171"/>
      <c r="AG1171" s="3"/>
      <c r="AL1171" s="2" t="str">
        <f>IFERROR(IF(INDEX(AL$1:AL1170,MATCH(I1171,I$1:I1170,0),1)=0,"",INDEX(AL$1:AL1170,MATCH(I1171,I$1:I1170,0),1)),"")</f>
        <v/>
      </c>
      <c r="AM1171" s="2" t="str">
        <f>IFERROR(IF(INDEX(AM$1:AM1170,MATCH(I1171,I$1:I1170,0),1)=0,"",INDEX(AM$1:AM1170,MATCH(I1171,I$1:I1170,0),1)),"")</f>
        <v/>
      </c>
      <c r="AN1171" s="2" t="str">
        <f>IFERROR(IF(INDEX(AN$1:AN1170,MATCH(I1171,I$1:I1170,0),1)=0,"",INDEX(AN$1:AN1170,MATCH(I1171,I$1:I1170,0),1)),"")</f>
        <v/>
      </c>
      <c r="BG1171" s="5"/>
      <c r="BI1171" s="4"/>
      <c r="BK1171" s="5"/>
      <c r="BL1171" s="5"/>
      <c r="BM1171" s="5" t="str">
        <f>IF(B1171="","",IF(BH1171="",1+(MAX(BM$2:BM1170)),""))</f>
        <v/>
      </c>
      <c r="BN1171" s="5" t="str">
        <f t="shared" si="187"/>
        <v/>
      </c>
      <c r="BO1171" s="5" t="str">
        <f t="shared" si="188"/>
        <v/>
      </c>
      <c r="BP1171" s="15" t="str">
        <f t="shared" si="189"/>
        <v/>
      </c>
      <c r="BQ1171" s="29"/>
      <c r="CU1171" s="5" t="e">
        <f>IF(REPORTE!AH$2="si",IF(F1171=VALUE(REPORTE!C$11),IF(SUM(CU1172:CU$1993),CONCATENATE(INT(B1171),", "),INT(B1171)),""),IF(F1171=VALUE(REPORTE!C$10),IF(SUM(CU1172:CU$1993),CONCATENATE(INT(B1171),", "),INT(B1171)),""))</f>
        <v>#VALUE!</v>
      </c>
      <c r="CY1171" s="5"/>
      <c r="CZ1171" s="5"/>
      <c r="DA1171" s="5"/>
      <c r="DB1171" s="5"/>
    </row>
    <row r="1172" spans="1:106" x14ac:dyDescent="0.25">
      <c r="A1172" s="4"/>
      <c r="B1172" s="3"/>
      <c r="L1172" s="4" t="str">
        <f>IFERROR(IF(VLOOKUP(I1172,I$2:L1171,4,0)=0,"",VLOOKUP(I1172,I$2:L1171,4,0)),"")</f>
        <v/>
      </c>
      <c r="M1172" s="4" t="str">
        <f>IFERROR(IF(VLOOKUP(I1172,I$2:M1171,5,0)=0,"",VLOOKUP(I1172,I$2:M1171,5,0)),"")</f>
        <v/>
      </c>
      <c r="S1172"/>
      <c r="AG1172" s="3"/>
      <c r="AL1172" s="2" t="str">
        <f>IFERROR(IF(INDEX(AL$1:AL1171,MATCH(I1172,I$1:I1171,0),1)=0,"",INDEX(AL$1:AL1171,MATCH(I1172,I$1:I1171,0),1)),"")</f>
        <v/>
      </c>
      <c r="AM1172" s="2" t="str">
        <f>IFERROR(IF(INDEX(AM$1:AM1171,MATCH(I1172,I$1:I1171,0),1)=0,"",INDEX(AM$1:AM1171,MATCH(I1172,I$1:I1171,0),1)),"")</f>
        <v/>
      </c>
      <c r="AN1172" s="2" t="str">
        <f>IFERROR(IF(INDEX(AN$1:AN1171,MATCH(I1172,I$1:I1171,0),1)=0,"",INDEX(AN$1:AN1171,MATCH(I1172,I$1:I1171,0),1)),"")</f>
        <v/>
      </c>
      <c r="BG1172" s="5"/>
      <c r="BI1172" s="4"/>
      <c r="BK1172" s="5"/>
      <c r="BL1172" s="5"/>
      <c r="BM1172" s="5" t="str">
        <f>IF(B1172="","",IF(BH1172="",1+(MAX(BM$2:BM1171)),""))</f>
        <v/>
      </c>
      <c r="BN1172" s="5" t="str">
        <f t="shared" si="187"/>
        <v/>
      </c>
      <c r="BO1172" s="5" t="str">
        <f t="shared" si="188"/>
        <v/>
      </c>
      <c r="BP1172" s="15" t="str">
        <f t="shared" si="189"/>
        <v/>
      </c>
      <c r="BQ1172" s="29"/>
      <c r="CU1172" s="5" t="e">
        <f>IF(REPORTE!AH$2="si",IF(F1172=VALUE(REPORTE!C$11),IF(SUM(CU1173:CU$1993),CONCATENATE(INT(B1172),", "),INT(B1172)),""),IF(F1172=VALUE(REPORTE!C$10),IF(SUM(CU1173:CU$1993),CONCATENATE(INT(B1172),", "),INT(B1172)),""))</f>
        <v>#VALUE!</v>
      </c>
      <c r="CY1172" s="5"/>
      <c r="CZ1172" s="5"/>
      <c r="DA1172" s="5"/>
      <c r="DB1172" s="5"/>
    </row>
    <row r="1173" spans="1:106" x14ac:dyDescent="0.25">
      <c r="A1173" s="4"/>
      <c r="B1173" s="3"/>
      <c r="L1173" s="4" t="str">
        <f>IFERROR(IF(VLOOKUP(I1173,I$2:L1172,4,0)=0,"",VLOOKUP(I1173,I$2:L1172,4,0)),"")</f>
        <v/>
      </c>
      <c r="M1173" s="4" t="str">
        <f>IFERROR(IF(VLOOKUP(I1173,I$2:M1172,5,0)=0,"",VLOOKUP(I1173,I$2:M1172,5,0)),"")</f>
        <v/>
      </c>
      <c r="S1173"/>
      <c r="AG1173" s="3"/>
      <c r="AL1173" s="2" t="str">
        <f>IFERROR(IF(INDEX(AL$1:AL1172,MATCH(I1173,I$1:I1172,0),1)=0,"",INDEX(AL$1:AL1172,MATCH(I1173,I$1:I1172,0),1)),"")</f>
        <v/>
      </c>
      <c r="AM1173" s="2" t="str">
        <f>IFERROR(IF(INDEX(AM$1:AM1172,MATCH(I1173,I$1:I1172,0),1)=0,"",INDEX(AM$1:AM1172,MATCH(I1173,I$1:I1172,0),1)),"")</f>
        <v/>
      </c>
      <c r="AN1173" s="2" t="str">
        <f>IFERROR(IF(INDEX(AN$1:AN1172,MATCH(I1173,I$1:I1172,0),1)=0,"",INDEX(AN$1:AN1172,MATCH(I1173,I$1:I1172,0),1)),"")</f>
        <v/>
      </c>
      <c r="BG1173" s="5"/>
      <c r="BI1173" s="4"/>
      <c r="BK1173" s="5"/>
      <c r="BL1173" s="5"/>
      <c r="BM1173" s="5" t="str">
        <f>IF(B1173="","",IF(BH1173="",1+(MAX(BM$2:BM1172)),""))</f>
        <v/>
      </c>
      <c r="BN1173" s="5" t="str">
        <f t="shared" si="187"/>
        <v/>
      </c>
      <c r="BO1173" s="5" t="str">
        <f t="shared" si="188"/>
        <v/>
      </c>
      <c r="BP1173" s="15" t="str">
        <f t="shared" si="189"/>
        <v/>
      </c>
      <c r="BQ1173" s="29"/>
      <c r="CU1173" s="5" t="e">
        <f>IF(REPORTE!AH$2="si",IF(F1173=VALUE(REPORTE!C$11),IF(SUM(CU1174:CU$1993),CONCATENATE(INT(B1173),", "),INT(B1173)),""),IF(F1173=VALUE(REPORTE!C$10),IF(SUM(CU1174:CU$1993),CONCATENATE(INT(B1173),", "),INT(B1173)),""))</f>
        <v>#VALUE!</v>
      </c>
      <c r="CY1173" s="5"/>
      <c r="CZ1173" s="5"/>
      <c r="DA1173" s="5"/>
      <c r="DB1173" s="5"/>
    </row>
    <row r="1174" spans="1:106" x14ac:dyDescent="0.25">
      <c r="A1174" s="4"/>
      <c r="B1174" s="3"/>
      <c r="L1174" s="4" t="str">
        <f>IFERROR(IF(VLOOKUP(I1174,I$2:L1173,4,0)=0,"",VLOOKUP(I1174,I$2:L1173,4,0)),"")</f>
        <v/>
      </c>
      <c r="M1174" s="4" t="str">
        <f>IFERROR(IF(VLOOKUP(I1174,I$2:M1173,5,0)=0,"",VLOOKUP(I1174,I$2:M1173,5,0)),"")</f>
        <v/>
      </c>
      <c r="S1174"/>
      <c r="AG1174" s="3"/>
      <c r="AL1174" s="2" t="str">
        <f>IFERROR(IF(INDEX(AL$1:AL1173,MATCH(I1174,I$1:I1173,0),1)=0,"",INDEX(AL$1:AL1173,MATCH(I1174,I$1:I1173,0),1)),"")</f>
        <v/>
      </c>
      <c r="AM1174" s="2" t="str">
        <f>IFERROR(IF(INDEX(AM$1:AM1173,MATCH(I1174,I$1:I1173,0),1)=0,"",INDEX(AM$1:AM1173,MATCH(I1174,I$1:I1173,0),1)),"")</f>
        <v/>
      </c>
      <c r="AN1174" s="2" t="str">
        <f>IFERROR(IF(INDEX(AN$1:AN1173,MATCH(I1174,I$1:I1173,0),1)=0,"",INDEX(AN$1:AN1173,MATCH(I1174,I$1:I1173,0),1)),"")</f>
        <v/>
      </c>
      <c r="BG1174" s="5"/>
      <c r="BI1174" s="4"/>
      <c r="BK1174" s="5"/>
      <c r="BL1174" s="5"/>
      <c r="BM1174" s="5" t="str">
        <f>IF(B1174="","",IF(BH1174="",1+(MAX(BM$2:BM1173)),""))</f>
        <v/>
      </c>
      <c r="BN1174" s="5" t="str">
        <f t="shared" si="187"/>
        <v/>
      </c>
      <c r="BO1174" s="5" t="str">
        <f t="shared" si="188"/>
        <v/>
      </c>
      <c r="BP1174" s="15" t="str">
        <f t="shared" si="189"/>
        <v/>
      </c>
      <c r="BQ1174" s="29"/>
      <c r="CU1174" s="5" t="e">
        <f>IF(REPORTE!AH$2="si",IF(F1174=VALUE(REPORTE!C$11),IF(SUM(CU1175:CU$1993),CONCATENATE(INT(B1174),", "),INT(B1174)),""),IF(F1174=VALUE(REPORTE!C$10),IF(SUM(CU1175:CU$1993),CONCATENATE(INT(B1174),", "),INT(B1174)),""))</f>
        <v>#VALUE!</v>
      </c>
      <c r="CY1174" s="5"/>
      <c r="CZ1174" s="5"/>
      <c r="DA1174" s="5"/>
      <c r="DB1174" s="5"/>
    </row>
    <row r="1175" spans="1:106" x14ac:dyDescent="0.25">
      <c r="A1175" s="4"/>
      <c r="B1175" s="3"/>
      <c r="L1175" s="4" t="str">
        <f>IFERROR(IF(VLOOKUP(I1175,I$2:L1174,4,0)=0,"",VLOOKUP(I1175,I$2:L1174,4,0)),"")</f>
        <v/>
      </c>
      <c r="M1175" s="4" t="str">
        <f>IFERROR(IF(VLOOKUP(I1175,I$2:M1174,5,0)=0,"",VLOOKUP(I1175,I$2:M1174,5,0)),"")</f>
        <v/>
      </c>
      <c r="S1175"/>
      <c r="AG1175" s="3"/>
      <c r="AL1175" s="2" t="str">
        <f>IFERROR(IF(INDEX(AL$1:AL1174,MATCH(I1175,I$1:I1174,0),1)=0,"",INDEX(AL$1:AL1174,MATCH(I1175,I$1:I1174,0),1)),"")</f>
        <v/>
      </c>
      <c r="AM1175" s="2" t="str">
        <f>IFERROR(IF(INDEX(AM$1:AM1174,MATCH(I1175,I$1:I1174,0),1)=0,"",INDEX(AM$1:AM1174,MATCH(I1175,I$1:I1174,0),1)),"")</f>
        <v/>
      </c>
      <c r="AN1175" s="2" t="str">
        <f>IFERROR(IF(INDEX(AN$1:AN1174,MATCH(I1175,I$1:I1174,0),1)=0,"",INDEX(AN$1:AN1174,MATCH(I1175,I$1:I1174,0),1)),"")</f>
        <v/>
      </c>
      <c r="BG1175" s="5"/>
      <c r="BI1175" s="4"/>
      <c r="BK1175" s="5"/>
      <c r="BL1175" s="5"/>
      <c r="BM1175" s="5" t="str">
        <f>IF(B1175="","",IF(BH1175="",1+(MAX(BM$2:BM1174)),""))</f>
        <v/>
      </c>
      <c r="BN1175" s="5" t="str">
        <f t="shared" si="187"/>
        <v/>
      </c>
      <c r="BO1175" s="5" t="str">
        <f t="shared" si="188"/>
        <v/>
      </c>
      <c r="BP1175" s="15" t="str">
        <f t="shared" si="189"/>
        <v/>
      </c>
      <c r="BQ1175" s="29"/>
      <c r="CU1175" s="5" t="e">
        <f>IF(REPORTE!AH$2="si",IF(F1175=VALUE(REPORTE!C$11),IF(SUM(CU1176:CU$1993),CONCATENATE(INT(B1175),", "),INT(B1175)),""),IF(F1175=VALUE(REPORTE!C$10),IF(SUM(CU1176:CU$1993),CONCATENATE(INT(B1175),", "),INT(B1175)),""))</f>
        <v>#VALUE!</v>
      </c>
      <c r="CY1175" s="5"/>
      <c r="CZ1175" s="5"/>
      <c r="DA1175" s="5"/>
      <c r="DB1175" s="5"/>
    </row>
    <row r="1176" spans="1:106" x14ac:dyDescent="0.25">
      <c r="A1176" s="4"/>
      <c r="B1176" s="3"/>
      <c r="L1176" s="4" t="str">
        <f>IFERROR(IF(VLOOKUP(I1176,I$2:L1175,4,0)=0,"",VLOOKUP(I1176,I$2:L1175,4,0)),"")</f>
        <v/>
      </c>
      <c r="M1176" s="4" t="str">
        <f>IFERROR(IF(VLOOKUP(I1176,I$2:M1175,5,0)=0,"",VLOOKUP(I1176,I$2:M1175,5,0)),"")</f>
        <v/>
      </c>
      <c r="S1176"/>
      <c r="AG1176" s="3"/>
      <c r="AL1176" s="2" t="str">
        <f>IFERROR(IF(INDEX(AL$1:AL1175,MATCH(I1176,I$1:I1175,0),1)=0,"",INDEX(AL$1:AL1175,MATCH(I1176,I$1:I1175,0),1)),"")</f>
        <v/>
      </c>
      <c r="AM1176" s="2" t="str">
        <f>IFERROR(IF(INDEX(AM$1:AM1175,MATCH(I1176,I$1:I1175,0),1)=0,"",INDEX(AM$1:AM1175,MATCH(I1176,I$1:I1175,0),1)),"")</f>
        <v/>
      </c>
      <c r="AN1176" s="2" t="str">
        <f>IFERROR(IF(INDEX(AN$1:AN1175,MATCH(I1176,I$1:I1175,0),1)=0,"",INDEX(AN$1:AN1175,MATCH(I1176,I$1:I1175,0),1)),"")</f>
        <v/>
      </c>
      <c r="BG1176" s="5"/>
      <c r="BI1176" s="4"/>
      <c r="BK1176" s="5"/>
      <c r="BL1176" s="5"/>
      <c r="BM1176" s="5" t="str">
        <f>IF(B1176="","",IF(BH1176="",1+(MAX(BM$2:BM1175)),""))</f>
        <v/>
      </c>
      <c r="BN1176" s="5" t="str">
        <f t="shared" si="187"/>
        <v/>
      </c>
      <c r="BO1176" s="5" t="str">
        <f t="shared" si="188"/>
        <v/>
      </c>
      <c r="BP1176" s="15" t="str">
        <f t="shared" si="189"/>
        <v/>
      </c>
      <c r="BQ1176" s="29"/>
      <c r="CU1176" s="5" t="e">
        <f>IF(REPORTE!AH$2="si",IF(F1176=VALUE(REPORTE!C$11),IF(SUM(CU1177:CU$1993),CONCATENATE(INT(B1176),", "),INT(B1176)),""),IF(F1176=VALUE(REPORTE!C$10),IF(SUM(CU1177:CU$1993),CONCATENATE(INT(B1176),", "),INT(B1176)),""))</f>
        <v>#VALUE!</v>
      </c>
      <c r="CY1176" s="5"/>
      <c r="CZ1176" s="5"/>
      <c r="DA1176" s="5"/>
      <c r="DB1176" s="5"/>
    </row>
    <row r="1177" spans="1:106" x14ac:dyDescent="0.25">
      <c r="A1177" s="4"/>
      <c r="B1177" s="3"/>
      <c r="L1177" s="4" t="str">
        <f>IFERROR(IF(VLOOKUP(I1177,I$2:L1176,4,0)=0,"",VLOOKUP(I1177,I$2:L1176,4,0)),"")</f>
        <v/>
      </c>
      <c r="M1177" s="4" t="str">
        <f>IFERROR(IF(VLOOKUP(I1177,I$2:M1176,5,0)=0,"",VLOOKUP(I1177,I$2:M1176,5,0)),"")</f>
        <v/>
      </c>
      <c r="S1177"/>
      <c r="AG1177" s="3"/>
      <c r="AL1177" s="2" t="str">
        <f>IFERROR(IF(INDEX(AL$1:AL1176,MATCH(I1177,I$1:I1176,0),1)=0,"",INDEX(AL$1:AL1176,MATCH(I1177,I$1:I1176,0),1)),"")</f>
        <v/>
      </c>
      <c r="AM1177" s="2" t="str">
        <f>IFERROR(IF(INDEX(AM$1:AM1176,MATCH(I1177,I$1:I1176,0),1)=0,"",INDEX(AM$1:AM1176,MATCH(I1177,I$1:I1176,0),1)),"")</f>
        <v/>
      </c>
      <c r="AN1177" s="2" t="str">
        <f>IFERROR(IF(INDEX(AN$1:AN1176,MATCH(I1177,I$1:I1176,0),1)=0,"",INDEX(AN$1:AN1176,MATCH(I1177,I$1:I1176,0),1)),"")</f>
        <v/>
      </c>
      <c r="BG1177" s="5"/>
      <c r="BI1177" s="4"/>
      <c r="BK1177" s="5"/>
      <c r="BL1177" s="5"/>
      <c r="BM1177" s="5" t="str">
        <f>IF(B1177="","",IF(BH1177="",1+(MAX(BM$2:BM1176)),""))</f>
        <v/>
      </c>
      <c r="BN1177" s="5" t="str">
        <f t="shared" si="187"/>
        <v/>
      </c>
      <c r="BO1177" s="5" t="str">
        <f t="shared" si="188"/>
        <v/>
      </c>
      <c r="BP1177" s="15" t="str">
        <f t="shared" si="189"/>
        <v/>
      </c>
      <c r="BQ1177" s="29"/>
      <c r="CU1177" s="5" t="e">
        <f>IF(REPORTE!AH$2="si",IF(F1177=VALUE(REPORTE!C$11),IF(SUM(CU1178:CU$1993),CONCATENATE(INT(B1177),", "),INT(B1177)),""),IF(F1177=VALUE(REPORTE!C$10),IF(SUM(CU1178:CU$1993),CONCATENATE(INT(B1177),", "),INT(B1177)),""))</f>
        <v>#VALUE!</v>
      </c>
      <c r="CY1177" s="5"/>
      <c r="CZ1177" s="5"/>
      <c r="DA1177" s="5"/>
      <c r="DB1177" s="5"/>
    </row>
    <row r="1178" spans="1:106" x14ac:dyDescent="0.25">
      <c r="A1178" s="4"/>
      <c r="B1178" s="3"/>
      <c r="L1178" s="4" t="str">
        <f>IFERROR(IF(VLOOKUP(I1178,I$2:L1177,4,0)=0,"",VLOOKUP(I1178,I$2:L1177,4,0)),"")</f>
        <v/>
      </c>
      <c r="M1178" s="4" t="str">
        <f>IFERROR(IF(VLOOKUP(I1178,I$2:M1177,5,0)=0,"",VLOOKUP(I1178,I$2:M1177,5,0)),"")</f>
        <v/>
      </c>
      <c r="S1178"/>
      <c r="AG1178" s="3"/>
      <c r="AL1178" s="2" t="str">
        <f>IFERROR(IF(INDEX(AL$1:AL1177,MATCH(I1178,I$1:I1177,0),1)=0,"",INDEX(AL$1:AL1177,MATCH(I1178,I$1:I1177,0),1)),"")</f>
        <v/>
      </c>
      <c r="AM1178" s="2" t="str">
        <f>IFERROR(IF(INDEX(AM$1:AM1177,MATCH(I1178,I$1:I1177,0),1)=0,"",INDEX(AM$1:AM1177,MATCH(I1178,I$1:I1177,0),1)),"")</f>
        <v/>
      </c>
      <c r="AN1178" s="2" t="str">
        <f>IFERROR(IF(INDEX(AN$1:AN1177,MATCH(I1178,I$1:I1177,0),1)=0,"",INDEX(AN$1:AN1177,MATCH(I1178,I$1:I1177,0),1)),"")</f>
        <v/>
      </c>
      <c r="BG1178" s="5"/>
      <c r="BI1178" s="4"/>
      <c r="BK1178" s="5"/>
      <c r="BL1178" s="5"/>
      <c r="BM1178" s="5" t="str">
        <f>IF(B1178="","",IF(BH1178="",1+(MAX(BM$2:BM1177)),""))</f>
        <v/>
      </c>
      <c r="BN1178" s="5" t="str">
        <f t="shared" si="187"/>
        <v/>
      </c>
      <c r="BO1178" s="5" t="str">
        <f t="shared" si="188"/>
        <v/>
      </c>
      <c r="BP1178" s="15" t="str">
        <f t="shared" si="189"/>
        <v/>
      </c>
      <c r="BQ1178" s="29"/>
      <c r="CU1178" s="5" t="e">
        <f>IF(REPORTE!AH$2="si",IF(F1178=VALUE(REPORTE!C$11),IF(SUM(CU1179:CU$1993),CONCATENATE(INT(B1178),", "),INT(B1178)),""),IF(F1178=VALUE(REPORTE!C$10),IF(SUM(CU1179:CU$1993),CONCATENATE(INT(B1178),", "),INT(B1178)),""))</f>
        <v>#VALUE!</v>
      </c>
      <c r="CV1178" s="5" t="e">
        <f>CONCATENATE(CU1178,CU1179,CU1180,CU1181,CU1182,CU1183,CU1184,CU1185,CU1186,CU1187,CU1188,CU1189,CU1190,CU1191,CU1192,CU1193,CU1194,CU1195,CU1196,CU1197,CU1198,CU1199,CU1200,CU1201,CU1202,CU1203,CU1204,CU1205,CU1206,CU1207,CU1208,CU1209,CU1210,CU1211,CU1212,CU1213,CU1214,CU1215,CU1216,CU1217,CU1218,CU1219)</f>
        <v>#VALUE!</v>
      </c>
      <c r="CY1178" s="5"/>
      <c r="CZ1178" s="5"/>
      <c r="DA1178" s="5"/>
      <c r="DB1178" s="5"/>
    </row>
    <row r="1179" spans="1:106" x14ac:dyDescent="0.25">
      <c r="A1179" s="4"/>
      <c r="B1179" s="3"/>
      <c r="L1179" s="4" t="str">
        <f>IFERROR(IF(VLOOKUP(I1179,I$2:L1178,4,0)=0,"",VLOOKUP(I1179,I$2:L1178,4,0)),"")</f>
        <v/>
      </c>
      <c r="M1179" s="4" t="str">
        <f>IFERROR(IF(VLOOKUP(I1179,I$2:M1178,5,0)=0,"",VLOOKUP(I1179,I$2:M1178,5,0)),"")</f>
        <v/>
      </c>
      <c r="S1179"/>
      <c r="AG1179" s="3"/>
      <c r="AL1179" s="2" t="str">
        <f>IFERROR(IF(INDEX(AL$1:AL1178,MATCH(I1179,I$1:I1178,0),1)=0,"",INDEX(AL$1:AL1178,MATCH(I1179,I$1:I1178,0),1)),"")</f>
        <v/>
      </c>
      <c r="AM1179" s="2" t="str">
        <f>IFERROR(IF(INDEX(AM$1:AM1178,MATCH(I1179,I$1:I1178,0),1)=0,"",INDEX(AM$1:AM1178,MATCH(I1179,I$1:I1178,0),1)),"")</f>
        <v/>
      </c>
      <c r="AN1179" s="2" t="str">
        <f>IFERROR(IF(INDEX(AN$1:AN1178,MATCH(I1179,I$1:I1178,0),1)=0,"",INDEX(AN$1:AN1178,MATCH(I1179,I$1:I1178,0),1)),"")</f>
        <v/>
      </c>
      <c r="BG1179" s="5"/>
      <c r="BI1179" s="4"/>
      <c r="BK1179" s="5"/>
      <c r="BL1179" s="5"/>
      <c r="BM1179" s="5" t="str">
        <f>IF(B1179="","",IF(BH1179="",1+(MAX(BM$2:BM1178)),""))</f>
        <v/>
      </c>
      <c r="BN1179" s="5" t="str">
        <f t="shared" si="187"/>
        <v/>
      </c>
      <c r="BO1179" s="5" t="str">
        <f t="shared" si="188"/>
        <v/>
      </c>
      <c r="BP1179" s="15" t="str">
        <f t="shared" si="189"/>
        <v/>
      </c>
      <c r="BQ1179" s="29"/>
      <c r="CU1179" s="5" t="e">
        <f>IF(REPORTE!AH$2="si",IF(F1179=VALUE(REPORTE!C$11),IF(SUM(CU1180:CU$1993),CONCATENATE(INT(B1179),", "),INT(B1179)),""),IF(F1179=VALUE(REPORTE!C$10),IF(SUM(CU1180:CU$1993),CONCATENATE(INT(B1179),", "),INT(B1179)),""))</f>
        <v>#VALUE!</v>
      </c>
      <c r="CY1179" s="5"/>
      <c r="CZ1179" s="5"/>
      <c r="DA1179" s="5"/>
      <c r="DB1179" s="5"/>
    </row>
    <row r="1180" spans="1:106" x14ac:dyDescent="0.25">
      <c r="A1180" s="4"/>
      <c r="B1180" s="3"/>
      <c r="L1180" s="4" t="str">
        <f>IFERROR(IF(VLOOKUP(I1180,I$2:L1179,4,0)=0,"",VLOOKUP(I1180,I$2:L1179,4,0)),"")</f>
        <v/>
      </c>
      <c r="M1180" s="4" t="str">
        <f>IFERROR(IF(VLOOKUP(I1180,I$2:M1179,5,0)=0,"",VLOOKUP(I1180,I$2:M1179,5,0)),"")</f>
        <v/>
      </c>
      <c r="S1180"/>
      <c r="AG1180" s="3"/>
      <c r="AL1180" s="2" t="str">
        <f>IFERROR(IF(INDEX(AL$1:AL1179,MATCH(I1180,I$1:I1179,0),1)=0,"",INDEX(AL$1:AL1179,MATCH(I1180,I$1:I1179,0),1)),"")</f>
        <v/>
      </c>
      <c r="AM1180" s="2" t="str">
        <f>IFERROR(IF(INDEX(AM$1:AM1179,MATCH(I1180,I$1:I1179,0),1)=0,"",INDEX(AM$1:AM1179,MATCH(I1180,I$1:I1179,0),1)),"")</f>
        <v/>
      </c>
      <c r="AN1180" s="2" t="str">
        <f>IFERROR(IF(INDEX(AN$1:AN1179,MATCH(I1180,I$1:I1179,0),1)=0,"",INDEX(AN$1:AN1179,MATCH(I1180,I$1:I1179,0),1)),"")</f>
        <v/>
      </c>
      <c r="BG1180" s="5"/>
      <c r="BI1180" s="4"/>
      <c r="BK1180" s="5"/>
      <c r="BL1180" s="5"/>
      <c r="BM1180" s="5" t="str">
        <f>IF(B1180="","",IF(BH1180="",1+(MAX(BM$2:BM1179)),""))</f>
        <v/>
      </c>
      <c r="BN1180" s="5" t="str">
        <f t="shared" si="187"/>
        <v/>
      </c>
      <c r="BO1180" s="5" t="str">
        <f t="shared" si="188"/>
        <v/>
      </c>
      <c r="BP1180" s="15" t="str">
        <f t="shared" si="189"/>
        <v/>
      </c>
      <c r="BQ1180" s="29"/>
      <c r="CU1180" s="5" t="e">
        <f>IF(REPORTE!AH$2="si",IF(F1180=VALUE(REPORTE!C$11),IF(SUM(CU1181:CU$1993),CONCATENATE(INT(B1180),", "),INT(B1180)),""),IF(F1180=VALUE(REPORTE!C$10),IF(SUM(CU1181:CU$1993),CONCATENATE(INT(B1180),", "),INT(B1180)),""))</f>
        <v>#VALUE!</v>
      </c>
      <c r="CY1180" s="5"/>
      <c r="CZ1180" s="5"/>
      <c r="DA1180" s="5"/>
      <c r="DB1180" s="5"/>
    </row>
    <row r="1181" spans="1:106" x14ac:dyDescent="0.25">
      <c r="A1181" s="4"/>
      <c r="B1181" s="3"/>
      <c r="L1181" s="4" t="str">
        <f>IFERROR(IF(VLOOKUP(I1181,I$2:L1180,4,0)=0,"",VLOOKUP(I1181,I$2:L1180,4,0)),"")</f>
        <v/>
      </c>
      <c r="M1181" s="4" t="str">
        <f>IFERROR(IF(VLOOKUP(I1181,I$2:M1180,5,0)=0,"",VLOOKUP(I1181,I$2:M1180,5,0)),"")</f>
        <v/>
      </c>
      <c r="S1181"/>
      <c r="AG1181" s="3"/>
      <c r="AL1181" s="2" t="str">
        <f>IFERROR(IF(INDEX(AL$1:AL1180,MATCH(I1181,I$1:I1180,0),1)=0,"",INDEX(AL$1:AL1180,MATCH(I1181,I$1:I1180,0),1)),"")</f>
        <v/>
      </c>
      <c r="AM1181" s="2" t="str">
        <f>IFERROR(IF(INDEX(AM$1:AM1180,MATCH(I1181,I$1:I1180,0),1)=0,"",INDEX(AM$1:AM1180,MATCH(I1181,I$1:I1180,0),1)),"")</f>
        <v/>
      </c>
      <c r="AN1181" s="2" t="str">
        <f>IFERROR(IF(INDEX(AN$1:AN1180,MATCH(I1181,I$1:I1180,0),1)=0,"",INDEX(AN$1:AN1180,MATCH(I1181,I$1:I1180,0),1)),"")</f>
        <v/>
      </c>
      <c r="BG1181" s="5"/>
      <c r="BI1181" s="4"/>
      <c r="BK1181" s="5"/>
      <c r="BL1181" s="5"/>
      <c r="BM1181" s="5" t="str">
        <f>IF(B1181="","",IF(BH1181="",1+(MAX(BM$2:BM1180)),""))</f>
        <v/>
      </c>
      <c r="BN1181" s="5" t="str">
        <f t="shared" si="187"/>
        <v/>
      </c>
      <c r="BO1181" s="5" t="str">
        <f t="shared" si="188"/>
        <v/>
      </c>
      <c r="BP1181" s="15" t="str">
        <f t="shared" si="189"/>
        <v/>
      </c>
      <c r="BQ1181" s="29"/>
      <c r="CU1181" s="5" t="e">
        <f>IF(REPORTE!AH$2="si",IF(F1181=VALUE(REPORTE!C$11),IF(SUM(CU1182:CU$1993),CONCATENATE(INT(B1181),", "),INT(B1181)),""),IF(F1181=VALUE(REPORTE!C$10),IF(SUM(CU1182:CU$1993),CONCATENATE(INT(B1181),", "),INT(B1181)),""))</f>
        <v>#VALUE!</v>
      </c>
      <c r="CY1181" s="5"/>
      <c r="CZ1181" s="5"/>
      <c r="DA1181" s="5"/>
      <c r="DB1181" s="5"/>
    </row>
    <row r="1182" spans="1:106" x14ac:dyDescent="0.25">
      <c r="A1182" s="4"/>
      <c r="B1182" s="3"/>
      <c r="L1182" s="4" t="str">
        <f>IFERROR(IF(VLOOKUP(I1182,I$2:L1181,4,0)=0,"",VLOOKUP(I1182,I$2:L1181,4,0)),"")</f>
        <v/>
      </c>
      <c r="M1182" s="4" t="str">
        <f>IFERROR(IF(VLOOKUP(I1182,I$2:M1181,5,0)=0,"",VLOOKUP(I1182,I$2:M1181,5,0)),"")</f>
        <v/>
      </c>
      <c r="S1182"/>
      <c r="AG1182" s="3"/>
      <c r="AL1182" s="2" t="str">
        <f>IFERROR(IF(INDEX(AL$1:AL1181,MATCH(I1182,I$1:I1181,0),1)=0,"",INDEX(AL$1:AL1181,MATCH(I1182,I$1:I1181,0),1)),"")</f>
        <v/>
      </c>
      <c r="AM1182" s="2" t="str">
        <f>IFERROR(IF(INDEX(AM$1:AM1181,MATCH(I1182,I$1:I1181,0),1)=0,"",INDEX(AM$1:AM1181,MATCH(I1182,I$1:I1181,0),1)),"")</f>
        <v/>
      </c>
      <c r="AN1182" s="2" t="str">
        <f>IFERROR(IF(INDEX(AN$1:AN1181,MATCH(I1182,I$1:I1181,0),1)=0,"",INDEX(AN$1:AN1181,MATCH(I1182,I$1:I1181,0),1)),"")</f>
        <v/>
      </c>
      <c r="BG1182" s="5"/>
      <c r="BI1182" s="4"/>
      <c r="BK1182" s="5"/>
      <c r="BL1182" s="5"/>
      <c r="BM1182" s="5" t="str">
        <f>IF(B1182="","",IF(BH1182="",1+(MAX(BM$2:BM1181)),""))</f>
        <v/>
      </c>
      <c r="BN1182" s="5" t="str">
        <f t="shared" si="187"/>
        <v/>
      </c>
      <c r="BO1182" s="5" t="str">
        <f t="shared" si="188"/>
        <v/>
      </c>
      <c r="BP1182" s="15" t="str">
        <f t="shared" si="189"/>
        <v/>
      </c>
      <c r="BQ1182" s="29"/>
      <c r="CU1182" s="5" t="e">
        <f>IF(REPORTE!AH$2="si",IF(F1182=VALUE(REPORTE!C$11),IF(SUM(CU1183:CU$1993),CONCATENATE(INT(B1182),", "),INT(B1182)),""),IF(F1182=VALUE(REPORTE!C$10),IF(SUM(CU1183:CU$1993),CONCATENATE(INT(B1182),", "),INT(B1182)),""))</f>
        <v>#VALUE!</v>
      </c>
      <c r="CY1182" s="5"/>
      <c r="CZ1182" s="5"/>
      <c r="DA1182" s="5"/>
      <c r="DB1182" s="5"/>
    </row>
    <row r="1183" spans="1:106" x14ac:dyDescent="0.25">
      <c r="A1183" s="4"/>
      <c r="B1183" s="3"/>
      <c r="L1183" s="4" t="str">
        <f>IFERROR(IF(VLOOKUP(I1183,I$2:L1182,4,0)=0,"",VLOOKUP(I1183,I$2:L1182,4,0)),"")</f>
        <v/>
      </c>
      <c r="M1183" s="4" t="str">
        <f>IFERROR(IF(VLOOKUP(I1183,I$2:M1182,5,0)=0,"",VLOOKUP(I1183,I$2:M1182,5,0)),"")</f>
        <v/>
      </c>
      <c r="S1183"/>
      <c r="AG1183" s="3"/>
      <c r="AL1183" s="2" t="str">
        <f>IFERROR(IF(INDEX(AL$1:AL1182,MATCH(I1183,I$1:I1182,0),1)=0,"",INDEX(AL$1:AL1182,MATCH(I1183,I$1:I1182,0),1)),"")</f>
        <v/>
      </c>
      <c r="AM1183" s="2" t="str">
        <f>IFERROR(IF(INDEX(AM$1:AM1182,MATCH(I1183,I$1:I1182,0),1)=0,"",INDEX(AM$1:AM1182,MATCH(I1183,I$1:I1182,0),1)),"")</f>
        <v/>
      </c>
      <c r="AN1183" s="2" t="str">
        <f>IFERROR(IF(INDEX(AN$1:AN1182,MATCH(I1183,I$1:I1182,0),1)=0,"",INDEX(AN$1:AN1182,MATCH(I1183,I$1:I1182,0),1)),"")</f>
        <v/>
      </c>
      <c r="BG1183" s="5"/>
      <c r="BI1183" s="4"/>
      <c r="BK1183" s="5"/>
      <c r="BL1183" s="5"/>
      <c r="BM1183" s="5" t="str">
        <f>IF(B1183="","",IF(BH1183="",1+(MAX(BM$2:BM1182)),""))</f>
        <v/>
      </c>
      <c r="BN1183" s="5" t="str">
        <f t="shared" si="187"/>
        <v/>
      </c>
      <c r="BO1183" s="5" t="str">
        <f t="shared" si="188"/>
        <v/>
      </c>
      <c r="BP1183" s="15" t="str">
        <f t="shared" si="189"/>
        <v/>
      </c>
      <c r="BQ1183" s="29"/>
      <c r="CU1183" s="5" t="e">
        <f>IF(REPORTE!AH$2="si",IF(F1183=VALUE(REPORTE!C$11),IF(SUM(CU1184:CU$1993),CONCATENATE(INT(B1183),", "),INT(B1183)),""),IF(F1183=VALUE(REPORTE!C$10),IF(SUM(CU1184:CU$1993),CONCATENATE(INT(B1183),", "),INT(B1183)),""))</f>
        <v>#VALUE!</v>
      </c>
      <c r="CY1183" s="5"/>
      <c r="CZ1183" s="5"/>
      <c r="DA1183" s="5"/>
      <c r="DB1183" s="5"/>
    </row>
    <row r="1184" spans="1:106" x14ac:dyDescent="0.25">
      <c r="A1184" s="4"/>
      <c r="B1184" s="3"/>
      <c r="L1184" s="4" t="str">
        <f>IFERROR(IF(VLOOKUP(I1184,I$2:L1183,4,0)=0,"",VLOOKUP(I1184,I$2:L1183,4,0)),"")</f>
        <v/>
      </c>
      <c r="M1184" s="4" t="str">
        <f>IFERROR(IF(VLOOKUP(I1184,I$2:M1183,5,0)=0,"",VLOOKUP(I1184,I$2:M1183,5,0)),"")</f>
        <v/>
      </c>
      <c r="S1184"/>
      <c r="AG1184" s="3"/>
      <c r="AL1184" s="2" t="str">
        <f>IFERROR(IF(INDEX(AL$1:AL1183,MATCH(I1184,I$1:I1183,0),1)=0,"",INDEX(AL$1:AL1183,MATCH(I1184,I$1:I1183,0),1)),"")</f>
        <v/>
      </c>
      <c r="AM1184" s="2" t="str">
        <f>IFERROR(IF(INDEX(AM$1:AM1183,MATCH(I1184,I$1:I1183,0),1)=0,"",INDEX(AM$1:AM1183,MATCH(I1184,I$1:I1183,0),1)),"")</f>
        <v/>
      </c>
      <c r="AN1184" s="2" t="str">
        <f>IFERROR(IF(INDEX(AN$1:AN1183,MATCH(I1184,I$1:I1183,0),1)=0,"",INDEX(AN$1:AN1183,MATCH(I1184,I$1:I1183,0),1)),"")</f>
        <v/>
      </c>
      <c r="BG1184" s="5"/>
      <c r="BI1184" s="4"/>
      <c r="BK1184" s="5"/>
      <c r="BL1184" s="5"/>
      <c r="BM1184" s="5" t="str">
        <f>IF(B1184="","",IF(BH1184="",1+(MAX(BM$2:BM1183)),""))</f>
        <v/>
      </c>
      <c r="BN1184" s="5" t="str">
        <f t="shared" si="187"/>
        <v/>
      </c>
      <c r="BO1184" s="5" t="str">
        <f t="shared" si="188"/>
        <v/>
      </c>
      <c r="BP1184" s="15" t="str">
        <f t="shared" si="189"/>
        <v/>
      </c>
      <c r="BQ1184" s="29"/>
      <c r="CU1184" s="5" t="e">
        <f>IF(REPORTE!AH$2="si",IF(F1184=VALUE(REPORTE!C$11),IF(SUM(CU1185:CU$1993),CONCATENATE(INT(B1184),", "),INT(B1184)),""),IF(F1184=VALUE(REPORTE!C$10),IF(SUM(CU1185:CU$1993),CONCATENATE(INT(B1184),", "),INT(B1184)),""))</f>
        <v>#VALUE!</v>
      </c>
      <c r="CY1184" s="5"/>
      <c r="CZ1184" s="5"/>
      <c r="DA1184" s="5"/>
      <c r="DB1184" s="5"/>
    </row>
    <row r="1185" spans="1:106" x14ac:dyDescent="0.25">
      <c r="A1185" s="4"/>
      <c r="B1185" s="3"/>
      <c r="L1185" s="4" t="str">
        <f>IFERROR(IF(VLOOKUP(I1185,I$2:L1184,4,0)=0,"",VLOOKUP(I1185,I$2:L1184,4,0)),"")</f>
        <v/>
      </c>
      <c r="M1185" s="4" t="str">
        <f>IFERROR(IF(VLOOKUP(I1185,I$2:M1184,5,0)=0,"",VLOOKUP(I1185,I$2:M1184,5,0)),"")</f>
        <v/>
      </c>
      <c r="S1185"/>
      <c r="AG1185" s="3"/>
      <c r="AL1185" s="2" t="str">
        <f>IFERROR(IF(INDEX(AL$1:AL1184,MATCH(I1185,I$1:I1184,0),1)=0,"",INDEX(AL$1:AL1184,MATCH(I1185,I$1:I1184,0),1)),"")</f>
        <v/>
      </c>
      <c r="AM1185" s="2" t="str">
        <f>IFERROR(IF(INDEX(AM$1:AM1184,MATCH(I1185,I$1:I1184,0),1)=0,"",INDEX(AM$1:AM1184,MATCH(I1185,I$1:I1184,0),1)),"")</f>
        <v/>
      </c>
      <c r="AN1185" s="2" t="str">
        <f>IFERROR(IF(INDEX(AN$1:AN1184,MATCH(I1185,I$1:I1184,0),1)=0,"",INDEX(AN$1:AN1184,MATCH(I1185,I$1:I1184,0),1)),"")</f>
        <v/>
      </c>
      <c r="BG1185" s="5"/>
      <c r="BI1185" s="4"/>
      <c r="BK1185" s="5"/>
      <c r="BL1185" s="5"/>
      <c r="BM1185" s="5" t="str">
        <f>IF(B1185="","",IF(BH1185="",1+(MAX(BM$2:BM1184)),""))</f>
        <v/>
      </c>
      <c r="BN1185" s="5" t="str">
        <f t="shared" si="187"/>
        <v/>
      </c>
      <c r="BO1185" s="5" t="str">
        <f t="shared" si="188"/>
        <v/>
      </c>
      <c r="BP1185" s="15" t="str">
        <f t="shared" si="189"/>
        <v/>
      </c>
      <c r="BQ1185" s="29"/>
      <c r="CU1185" s="5" t="e">
        <f>IF(REPORTE!AH$2="si",IF(F1185=VALUE(REPORTE!C$11),IF(SUM(CU1186:CU$1993),CONCATENATE(INT(B1185),", "),INT(B1185)),""),IF(F1185=VALUE(REPORTE!C$10),IF(SUM(CU1186:CU$1993),CONCATENATE(INT(B1185),", "),INT(B1185)),""))</f>
        <v>#VALUE!</v>
      </c>
      <c r="CY1185" s="5"/>
      <c r="CZ1185" s="5"/>
      <c r="DA1185" s="5"/>
      <c r="DB1185" s="5"/>
    </row>
    <row r="1186" spans="1:106" x14ac:dyDescent="0.25">
      <c r="A1186" s="4"/>
      <c r="B1186" s="3"/>
      <c r="L1186" s="4" t="str">
        <f>IFERROR(IF(VLOOKUP(I1186,I$2:L1185,4,0)=0,"",VLOOKUP(I1186,I$2:L1185,4,0)),"")</f>
        <v/>
      </c>
      <c r="M1186" s="4" t="str">
        <f>IFERROR(IF(VLOOKUP(I1186,I$2:M1185,5,0)=0,"",VLOOKUP(I1186,I$2:M1185,5,0)),"")</f>
        <v/>
      </c>
      <c r="S1186"/>
      <c r="AG1186" s="3"/>
      <c r="AL1186" s="2" t="str">
        <f>IFERROR(IF(INDEX(AL$1:AL1185,MATCH(I1186,I$1:I1185,0),1)=0,"",INDEX(AL$1:AL1185,MATCH(I1186,I$1:I1185,0),1)),"")</f>
        <v/>
      </c>
      <c r="AM1186" s="2" t="str">
        <f>IFERROR(IF(INDEX(AM$1:AM1185,MATCH(I1186,I$1:I1185,0),1)=0,"",INDEX(AM$1:AM1185,MATCH(I1186,I$1:I1185,0),1)),"")</f>
        <v/>
      </c>
      <c r="AN1186" s="2" t="str">
        <f>IFERROR(IF(INDEX(AN$1:AN1185,MATCH(I1186,I$1:I1185,0),1)=0,"",INDEX(AN$1:AN1185,MATCH(I1186,I$1:I1185,0),1)),"")</f>
        <v/>
      </c>
      <c r="BG1186" s="5"/>
      <c r="BI1186" s="4"/>
      <c r="BK1186" s="5"/>
      <c r="BL1186" s="5"/>
      <c r="BM1186" s="5" t="str">
        <f>IF(B1186="","",IF(BH1186="",1+(MAX(BM$2:BM1185)),""))</f>
        <v/>
      </c>
      <c r="BN1186" s="5" t="str">
        <f t="shared" si="187"/>
        <v/>
      </c>
      <c r="BO1186" s="5" t="str">
        <f t="shared" si="188"/>
        <v/>
      </c>
      <c r="BP1186" s="15" t="str">
        <f t="shared" si="189"/>
        <v/>
      </c>
      <c r="BQ1186" s="29"/>
      <c r="CU1186" s="5" t="e">
        <f>IF(REPORTE!AH$2="si",IF(F1186=VALUE(REPORTE!C$11),IF(SUM(CU1187:CU$1993),CONCATENATE(INT(B1186),", "),INT(B1186)),""),IF(F1186=VALUE(REPORTE!C$10),IF(SUM(CU1187:CU$1993),CONCATENATE(INT(B1186),", "),INT(B1186)),""))</f>
        <v>#VALUE!</v>
      </c>
      <c r="CY1186" s="5"/>
      <c r="CZ1186" s="5"/>
      <c r="DA1186" s="5"/>
      <c r="DB1186" s="5"/>
    </row>
    <row r="1187" spans="1:106" x14ac:dyDescent="0.25">
      <c r="A1187" s="4"/>
      <c r="B1187" s="3"/>
      <c r="L1187" s="4" t="str">
        <f>IFERROR(IF(VLOOKUP(I1187,I$2:L1186,4,0)=0,"",VLOOKUP(I1187,I$2:L1186,4,0)),"")</f>
        <v/>
      </c>
      <c r="M1187" s="4" t="str">
        <f>IFERROR(IF(VLOOKUP(I1187,I$2:M1186,5,0)=0,"",VLOOKUP(I1187,I$2:M1186,5,0)),"")</f>
        <v/>
      </c>
      <c r="S1187"/>
      <c r="AG1187" s="3"/>
      <c r="AL1187" s="2" t="str">
        <f>IFERROR(IF(INDEX(AL$1:AL1186,MATCH(I1187,I$1:I1186,0),1)=0,"",INDEX(AL$1:AL1186,MATCH(I1187,I$1:I1186,0),1)),"")</f>
        <v/>
      </c>
      <c r="AM1187" s="2" t="str">
        <f>IFERROR(IF(INDEX(AM$1:AM1186,MATCH(I1187,I$1:I1186,0),1)=0,"",INDEX(AM$1:AM1186,MATCH(I1187,I$1:I1186,0),1)),"")</f>
        <v/>
      </c>
      <c r="AN1187" s="2" t="str">
        <f>IFERROR(IF(INDEX(AN$1:AN1186,MATCH(I1187,I$1:I1186,0),1)=0,"",INDEX(AN$1:AN1186,MATCH(I1187,I$1:I1186,0),1)),"")</f>
        <v/>
      </c>
      <c r="BG1187" s="5"/>
      <c r="BI1187" s="4"/>
      <c r="BK1187" s="5"/>
      <c r="BL1187" s="5"/>
      <c r="BM1187" s="5" t="str">
        <f>IF(B1187="","",IF(BH1187="",1+(MAX(BM$2:BM1186)),""))</f>
        <v/>
      </c>
      <c r="BN1187" s="5" t="str">
        <f t="shared" si="187"/>
        <v/>
      </c>
      <c r="BO1187" s="5" t="str">
        <f t="shared" si="188"/>
        <v/>
      </c>
      <c r="BP1187" s="15" t="str">
        <f t="shared" si="189"/>
        <v/>
      </c>
      <c r="BQ1187" s="29"/>
      <c r="CU1187" s="5" t="e">
        <f>IF(REPORTE!AH$2="si",IF(F1187=VALUE(REPORTE!C$11),IF(SUM(CU1188:CU$1993),CONCATENATE(INT(B1187),", "),INT(B1187)),""),IF(F1187=VALUE(REPORTE!C$10),IF(SUM(CU1188:CU$1993),CONCATENATE(INT(B1187),", "),INT(B1187)),""))</f>
        <v>#VALUE!</v>
      </c>
      <c r="CY1187" s="5"/>
      <c r="CZ1187" s="5"/>
      <c r="DA1187" s="5"/>
      <c r="DB1187" s="5"/>
    </row>
    <row r="1188" spans="1:106" x14ac:dyDescent="0.25">
      <c r="A1188" s="4"/>
      <c r="B1188" s="3"/>
      <c r="L1188" s="4" t="str">
        <f>IFERROR(IF(VLOOKUP(I1188,I$2:L1187,4,0)=0,"",VLOOKUP(I1188,I$2:L1187,4,0)),"")</f>
        <v/>
      </c>
      <c r="M1188" s="4" t="str">
        <f>IFERROR(IF(VLOOKUP(I1188,I$2:M1187,5,0)=0,"",VLOOKUP(I1188,I$2:M1187,5,0)),"")</f>
        <v/>
      </c>
      <c r="S1188"/>
      <c r="AG1188" s="3"/>
      <c r="AL1188" s="2" t="str">
        <f>IFERROR(IF(INDEX(AL$1:AL1187,MATCH(I1188,I$1:I1187,0),1)=0,"",INDEX(AL$1:AL1187,MATCH(I1188,I$1:I1187,0),1)),"")</f>
        <v/>
      </c>
      <c r="AM1188" s="2" t="str">
        <f>IFERROR(IF(INDEX(AM$1:AM1187,MATCH(I1188,I$1:I1187,0),1)=0,"",INDEX(AM$1:AM1187,MATCH(I1188,I$1:I1187,0),1)),"")</f>
        <v/>
      </c>
      <c r="AN1188" s="2" t="str">
        <f>IFERROR(IF(INDEX(AN$1:AN1187,MATCH(I1188,I$1:I1187,0),1)=0,"",INDEX(AN$1:AN1187,MATCH(I1188,I$1:I1187,0),1)),"")</f>
        <v/>
      </c>
      <c r="BG1188" s="5"/>
      <c r="BI1188" s="4"/>
      <c r="BK1188" s="5"/>
      <c r="BL1188" s="5"/>
      <c r="BM1188" s="5" t="str">
        <f>IF(B1188="","",IF(BH1188="",1+(MAX(BM$2:BM1187)),""))</f>
        <v/>
      </c>
      <c r="BN1188" s="5" t="str">
        <f t="shared" si="187"/>
        <v/>
      </c>
      <c r="BO1188" s="5" t="str">
        <f t="shared" si="188"/>
        <v/>
      </c>
      <c r="BP1188" s="15" t="str">
        <f t="shared" si="189"/>
        <v/>
      </c>
      <c r="BQ1188" s="29"/>
      <c r="CU1188" s="5" t="e">
        <f>IF(REPORTE!AH$2="si",IF(F1188=VALUE(REPORTE!C$11),IF(SUM(CU1189:CU$1993),CONCATENATE(INT(B1188),", "),INT(B1188)),""),IF(F1188=VALUE(REPORTE!C$10),IF(SUM(CU1189:CU$1993),CONCATENATE(INT(B1188),", "),INT(B1188)),""))</f>
        <v>#VALUE!</v>
      </c>
      <c r="CY1188" s="5"/>
      <c r="CZ1188" s="5"/>
      <c r="DA1188" s="5"/>
      <c r="DB1188" s="5"/>
    </row>
    <row r="1189" spans="1:106" x14ac:dyDescent="0.25">
      <c r="A1189" s="4"/>
      <c r="B1189" s="3"/>
      <c r="L1189" s="4" t="str">
        <f>IFERROR(IF(VLOOKUP(I1189,I$2:L1188,4,0)=0,"",VLOOKUP(I1189,I$2:L1188,4,0)),"")</f>
        <v/>
      </c>
      <c r="M1189" s="4" t="str">
        <f>IFERROR(IF(VLOOKUP(I1189,I$2:M1188,5,0)=0,"",VLOOKUP(I1189,I$2:M1188,5,0)),"")</f>
        <v/>
      </c>
      <c r="S1189"/>
      <c r="AG1189" s="3"/>
      <c r="AL1189" s="2" t="str">
        <f>IFERROR(IF(INDEX(AL$1:AL1188,MATCH(I1189,I$1:I1188,0),1)=0,"",INDEX(AL$1:AL1188,MATCH(I1189,I$1:I1188,0),1)),"")</f>
        <v/>
      </c>
      <c r="AM1189" s="2" t="str">
        <f>IFERROR(IF(INDEX(AM$1:AM1188,MATCH(I1189,I$1:I1188,0),1)=0,"",INDEX(AM$1:AM1188,MATCH(I1189,I$1:I1188,0),1)),"")</f>
        <v/>
      </c>
      <c r="AN1189" s="2" t="str">
        <f>IFERROR(IF(INDEX(AN$1:AN1188,MATCH(I1189,I$1:I1188,0),1)=0,"",INDEX(AN$1:AN1188,MATCH(I1189,I$1:I1188,0),1)),"")</f>
        <v/>
      </c>
      <c r="BG1189" s="5"/>
      <c r="BI1189" s="4"/>
      <c r="BK1189" s="5"/>
      <c r="BL1189" s="5"/>
      <c r="BM1189" s="5" t="str">
        <f>IF(B1189="","",IF(BH1189="",1+(MAX(BM$2:BM1188)),""))</f>
        <v/>
      </c>
      <c r="BN1189" s="5" t="str">
        <f t="shared" si="187"/>
        <v/>
      </c>
      <c r="BO1189" s="5" t="str">
        <f t="shared" si="188"/>
        <v/>
      </c>
      <c r="BP1189" s="15" t="str">
        <f t="shared" si="189"/>
        <v/>
      </c>
      <c r="BQ1189" s="29"/>
      <c r="CU1189" s="5" t="e">
        <f>IF(REPORTE!AH$2="si",IF(F1189=VALUE(REPORTE!C$11),IF(SUM(CU1190:CU$1993),CONCATENATE(INT(B1189),", "),INT(B1189)),""),IF(F1189=VALUE(REPORTE!C$10),IF(SUM(CU1190:CU$1993),CONCATENATE(INT(B1189),", "),INT(B1189)),""))</f>
        <v>#VALUE!</v>
      </c>
      <c r="CY1189" s="5"/>
      <c r="CZ1189" s="5"/>
      <c r="DA1189" s="5"/>
      <c r="DB1189" s="5"/>
    </row>
    <row r="1190" spans="1:106" x14ac:dyDescent="0.25">
      <c r="A1190" s="4"/>
      <c r="B1190" s="3"/>
      <c r="L1190" s="4" t="str">
        <f>IFERROR(IF(VLOOKUP(I1190,I$2:L1189,4,0)=0,"",VLOOKUP(I1190,I$2:L1189,4,0)),"")</f>
        <v/>
      </c>
      <c r="M1190" s="4" t="str">
        <f>IFERROR(IF(VLOOKUP(I1190,I$2:M1189,5,0)=0,"",VLOOKUP(I1190,I$2:M1189,5,0)),"")</f>
        <v/>
      </c>
      <c r="S1190"/>
      <c r="AG1190" s="3"/>
      <c r="AL1190" s="2" t="str">
        <f>IFERROR(IF(INDEX(AL$1:AL1189,MATCH(I1190,I$1:I1189,0),1)=0,"",INDEX(AL$1:AL1189,MATCH(I1190,I$1:I1189,0),1)),"")</f>
        <v/>
      </c>
      <c r="AM1190" s="2" t="str">
        <f>IFERROR(IF(INDEX(AM$1:AM1189,MATCH(I1190,I$1:I1189,0),1)=0,"",INDEX(AM$1:AM1189,MATCH(I1190,I$1:I1189,0),1)),"")</f>
        <v/>
      </c>
      <c r="AN1190" s="2" t="str">
        <f>IFERROR(IF(INDEX(AN$1:AN1189,MATCH(I1190,I$1:I1189,0),1)=0,"",INDEX(AN$1:AN1189,MATCH(I1190,I$1:I1189,0),1)),"")</f>
        <v/>
      </c>
      <c r="BG1190" s="5"/>
      <c r="BI1190" s="4"/>
      <c r="BK1190" s="5"/>
      <c r="BL1190" s="5"/>
      <c r="BM1190" s="5" t="str">
        <f>IF(B1190="","",IF(BH1190="",1+(MAX(BM$2:BM1189)),""))</f>
        <v/>
      </c>
      <c r="BN1190" s="5" t="str">
        <f t="shared" si="187"/>
        <v/>
      </c>
      <c r="BO1190" s="5" t="str">
        <f t="shared" si="188"/>
        <v/>
      </c>
      <c r="BP1190" s="15" t="str">
        <f t="shared" si="189"/>
        <v/>
      </c>
      <c r="BQ1190" s="29"/>
      <c r="CU1190" s="5" t="e">
        <f>IF(REPORTE!AH$2="si",IF(F1190=VALUE(REPORTE!C$11),IF(SUM(CU1191:CU$1993),CONCATENATE(INT(B1190),", "),INT(B1190)),""),IF(F1190=VALUE(REPORTE!C$10),IF(SUM(CU1191:CU$1993),CONCATENATE(INT(B1190),", "),INT(B1190)),""))</f>
        <v>#VALUE!</v>
      </c>
      <c r="CY1190" s="5"/>
      <c r="CZ1190" s="5"/>
      <c r="DA1190" s="5"/>
      <c r="DB1190" s="5"/>
    </row>
    <row r="1191" spans="1:106" x14ac:dyDescent="0.25">
      <c r="A1191" s="4"/>
      <c r="B1191" s="3"/>
      <c r="L1191" s="4" t="str">
        <f>IFERROR(IF(VLOOKUP(I1191,I$2:L1190,4,0)=0,"",VLOOKUP(I1191,I$2:L1190,4,0)),"")</f>
        <v/>
      </c>
      <c r="M1191" s="4" t="str">
        <f>IFERROR(IF(VLOOKUP(I1191,I$2:M1190,5,0)=0,"",VLOOKUP(I1191,I$2:M1190,5,0)),"")</f>
        <v/>
      </c>
      <c r="S1191"/>
      <c r="AG1191" s="3"/>
      <c r="AL1191" s="2" t="str">
        <f>IFERROR(IF(INDEX(AL$1:AL1190,MATCH(I1191,I$1:I1190,0),1)=0,"",INDEX(AL$1:AL1190,MATCH(I1191,I$1:I1190,0),1)),"")</f>
        <v/>
      </c>
      <c r="AM1191" s="2" t="str">
        <f>IFERROR(IF(INDEX(AM$1:AM1190,MATCH(I1191,I$1:I1190,0),1)=0,"",INDEX(AM$1:AM1190,MATCH(I1191,I$1:I1190,0),1)),"")</f>
        <v/>
      </c>
      <c r="AN1191" s="2" t="str">
        <f>IFERROR(IF(INDEX(AN$1:AN1190,MATCH(I1191,I$1:I1190,0),1)=0,"",INDEX(AN$1:AN1190,MATCH(I1191,I$1:I1190,0),1)),"")</f>
        <v/>
      </c>
      <c r="BG1191" s="5"/>
      <c r="BI1191" s="4"/>
      <c r="BK1191" s="5"/>
      <c r="BL1191" s="5"/>
      <c r="BM1191" s="5" t="str">
        <f>IF(B1191="","",IF(BH1191="",1+(MAX(BM$2:BM1190)),""))</f>
        <v/>
      </c>
      <c r="BN1191" s="5" t="str">
        <f t="shared" si="187"/>
        <v/>
      </c>
      <c r="BO1191" s="5" t="str">
        <f t="shared" si="188"/>
        <v/>
      </c>
      <c r="BP1191" s="15" t="str">
        <f t="shared" si="189"/>
        <v/>
      </c>
      <c r="BQ1191" s="29"/>
      <c r="CU1191" s="5" t="e">
        <f>IF(REPORTE!AH$2="si",IF(F1191=VALUE(REPORTE!C$11),IF(SUM(CU1192:CU$1993),CONCATENATE(INT(B1191),", "),INT(B1191)),""),IF(F1191=VALUE(REPORTE!C$10),IF(SUM(CU1192:CU$1993),CONCATENATE(INT(B1191),", "),INT(B1191)),""))</f>
        <v>#VALUE!</v>
      </c>
      <c r="CY1191" s="5"/>
      <c r="CZ1191" s="5"/>
      <c r="DA1191" s="5"/>
      <c r="DB1191" s="5"/>
    </row>
    <row r="1192" spans="1:106" x14ac:dyDescent="0.25">
      <c r="A1192" s="4"/>
      <c r="B1192" s="3"/>
      <c r="L1192" s="4" t="str">
        <f>IFERROR(IF(VLOOKUP(I1192,I$2:L1191,4,0)=0,"",VLOOKUP(I1192,I$2:L1191,4,0)),"")</f>
        <v/>
      </c>
      <c r="M1192" s="4" t="str">
        <f>IFERROR(IF(VLOOKUP(I1192,I$2:M1191,5,0)=0,"",VLOOKUP(I1192,I$2:M1191,5,0)),"")</f>
        <v/>
      </c>
      <c r="S1192"/>
      <c r="AG1192" s="3"/>
      <c r="AL1192" s="2" t="str">
        <f>IFERROR(IF(INDEX(AL$1:AL1191,MATCH(I1192,I$1:I1191,0),1)=0,"",INDEX(AL$1:AL1191,MATCH(I1192,I$1:I1191,0),1)),"")</f>
        <v/>
      </c>
      <c r="AM1192" s="2" t="str">
        <f>IFERROR(IF(INDEX(AM$1:AM1191,MATCH(I1192,I$1:I1191,0),1)=0,"",INDEX(AM$1:AM1191,MATCH(I1192,I$1:I1191,0),1)),"")</f>
        <v/>
      </c>
      <c r="AN1192" s="2" t="str">
        <f>IFERROR(IF(INDEX(AN$1:AN1191,MATCH(I1192,I$1:I1191,0),1)=0,"",INDEX(AN$1:AN1191,MATCH(I1192,I$1:I1191,0),1)),"")</f>
        <v/>
      </c>
      <c r="BG1192" s="5"/>
      <c r="BI1192" s="4"/>
      <c r="BK1192" s="5"/>
      <c r="BL1192" s="5"/>
      <c r="BM1192" s="5" t="str">
        <f>IF(B1192="","",IF(BH1192="",1+(MAX(BM$2:BM1191)),""))</f>
        <v/>
      </c>
      <c r="BN1192" s="5" t="str">
        <f t="shared" si="187"/>
        <v/>
      </c>
      <c r="BO1192" s="5" t="str">
        <f t="shared" si="188"/>
        <v/>
      </c>
      <c r="BP1192" s="15" t="str">
        <f t="shared" si="189"/>
        <v/>
      </c>
      <c r="BQ1192" s="29"/>
      <c r="CU1192" s="5" t="e">
        <f>IF(REPORTE!AH$2="si",IF(F1192=VALUE(REPORTE!C$11),IF(SUM(CU1193:CU$1993),CONCATENATE(INT(B1192),", "),INT(B1192)),""),IF(F1192=VALUE(REPORTE!C$10),IF(SUM(CU1193:CU$1993),CONCATENATE(INT(B1192),", "),INT(B1192)),""))</f>
        <v>#VALUE!</v>
      </c>
      <c r="CY1192" s="5"/>
      <c r="CZ1192" s="5"/>
      <c r="DA1192" s="5"/>
      <c r="DB1192" s="5"/>
    </row>
    <row r="1193" spans="1:106" x14ac:dyDescent="0.25">
      <c r="A1193" s="4"/>
      <c r="B1193" s="3"/>
      <c r="L1193" s="4" t="str">
        <f>IFERROR(IF(VLOOKUP(I1193,I$2:L1192,4,0)=0,"",VLOOKUP(I1193,I$2:L1192,4,0)),"")</f>
        <v/>
      </c>
      <c r="M1193" s="4" t="str">
        <f>IFERROR(IF(VLOOKUP(I1193,I$2:M1192,5,0)=0,"",VLOOKUP(I1193,I$2:M1192,5,0)),"")</f>
        <v/>
      </c>
      <c r="S1193"/>
      <c r="AG1193" s="3"/>
      <c r="AL1193" s="2" t="str">
        <f>IFERROR(IF(INDEX(AL$1:AL1192,MATCH(I1193,I$1:I1192,0),1)=0,"",INDEX(AL$1:AL1192,MATCH(I1193,I$1:I1192,0),1)),"")</f>
        <v/>
      </c>
      <c r="AM1193" s="2" t="str">
        <f>IFERROR(IF(INDEX(AM$1:AM1192,MATCH(I1193,I$1:I1192,0),1)=0,"",INDEX(AM$1:AM1192,MATCH(I1193,I$1:I1192,0),1)),"")</f>
        <v/>
      </c>
      <c r="AN1193" s="2" t="str">
        <f>IFERROR(IF(INDEX(AN$1:AN1192,MATCH(I1193,I$1:I1192,0),1)=0,"",INDEX(AN$1:AN1192,MATCH(I1193,I$1:I1192,0),1)),"")</f>
        <v/>
      </c>
      <c r="BG1193" s="5"/>
      <c r="BI1193" s="4"/>
      <c r="BK1193" s="5"/>
      <c r="BL1193" s="5"/>
      <c r="BM1193" s="5" t="str">
        <f>IF(B1193="","",IF(BH1193="",1+(MAX(BM$2:BM1192)),""))</f>
        <v/>
      </c>
      <c r="BN1193" s="5" t="str">
        <f t="shared" si="187"/>
        <v/>
      </c>
      <c r="BO1193" s="5" t="str">
        <f t="shared" si="188"/>
        <v/>
      </c>
      <c r="BP1193" s="15" t="str">
        <f t="shared" si="189"/>
        <v/>
      </c>
      <c r="BQ1193" s="29"/>
      <c r="CU1193" s="5" t="e">
        <f>IF(REPORTE!AH$2="si",IF(F1193=VALUE(REPORTE!C$11),IF(SUM(CU1194:CU$1993),CONCATENATE(INT(B1193),", "),INT(B1193)),""),IF(F1193=VALUE(REPORTE!C$10),IF(SUM(CU1194:CU$1993),CONCATENATE(INT(B1193),", "),INT(B1193)),""))</f>
        <v>#VALUE!</v>
      </c>
      <c r="CY1193" s="5"/>
      <c r="CZ1193" s="5"/>
      <c r="DA1193" s="5"/>
      <c r="DB1193" s="5"/>
    </row>
    <row r="1194" spans="1:106" x14ac:dyDescent="0.25">
      <c r="A1194" s="4"/>
      <c r="B1194" s="3"/>
      <c r="L1194" s="4" t="str">
        <f>IFERROR(IF(VLOOKUP(I1194,I$2:L1193,4,0)=0,"",VLOOKUP(I1194,I$2:L1193,4,0)),"")</f>
        <v/>
      </c>
      <c r="M1194" s="4" t="str">
        <f>IFERROR(IF(VLOOKUP(I1194,I$2:M1193,5,0)=0,"",VLOOKUP(I1194,I$2:M1193,5,0)),"")</f>
        <v/>
      </c>
      <c r="S1194"/>
      <c r="AG1194" s="3"/>
      <c r="AL1194" s="2" t="str">
        <f>IFERROR(IF(INDEX(AL$1:AL1193,MATCH(I1194,I$1:I1193,0),1)=0,"",INDEX(AL$1:AL1193,MATCH(I1194,I$1:I1193,0),1)),"")</f>
        <v/>
      </c>
      <c r="AM1194" s="2" t="str">
        <f>IFERROR(IF(INDEX(AM$1:AM1193,MATCH(I1194,I$1:I1193,0),1)=0,"",INDEX(AM$1:AM1193,MATCH(I1194,I$1:I1193,0),1)),"")</f>
        <v/>
      </c>
      <c r="AN1194" s="2" t="str">
        <f>IFERROR(IF(INDEX(AN$1:AN1193,MATCH(I1194,I$1:I1193,0),1)=0,"",INDEX(AN$1:AN1193,MATCH(I1194,I$1:I1193,0),1)),"")</f>
        <v/>
      </c>
      <c r="BG1194" s="5"/>
      <c r="BI1194" s="4"/>
      <c r="BK1194" s="5"/>
      <c r="BL1194" s="5"/>
      <c r="BM1194" s="5" t="str">
        <f>IF(B1194="","",IF(BH1194="",1+(MAX(BM$2:BM1193)),""))</f>
        <v/>
      </c>
      <c r="BN1194" s="5" t="str">
        <f t="shared" si="187"/>
        <v/>
      </c>
      <c r="BO1194" s="5" t="str">
        <f t="shared" si="188"/>
        <v/>
      </c>
      <c r="BP1194" s="15" t="str">
        <f t="shared" si="189"/>
        <v/>
      </c>
      <c r="BQ1194" s="29"/>
      <c r="CU1194" s="5" t="e">
        <f>IF(REPORTE!AH$2="si",IF(F1194=VALUE(REPORTE!C$11),IF(SUM(CU1195:CU$1993),CONCATENATE(INT(B1194),", "),INT(B1194)),""),IF(F1194=VALUE(REPORTE!C$10),IF(SUM(CU1195:CU$1993),CONCATENATE(INT(B1194),", "),INT(B1194)),""))</f>
        <v>#VALUE!</v>
      </c>
      <c r="CY1194" s="5"/>
      <c r="CZ1194" s="5"/>
      <c r="DA1194" s="5"/>
      <c r="DB1194" s="5"/>
    </row>
    <row r="1195" spans="1:106" x14ac:dyDescent="0.25">
      <c r="A1195" s="4"/>
      <c r="B1195" s="3"/>
      <c r="L1195" s="4" t="str">
        <f>IFERROR(IF(VLOOKUP(I1195,I$2:L1194,4,0)=0,"",VLOOKUP(I1195,I$2:L1194,4,0)),"")</f>
        <v/>
      </c>
      <c r="M1195" s="4" t="str">
        <f>IFERROR(IF(VLOOKUP(I1195,I$2:M1194,5,0)=0,"",VLOOKUP(I1195,I$2:M1194,5,0)),"")</f>
        <v/>
      </c>
      <c r="S1195"/>
      <c r="AG1195" s="3"/>
      <c r="AL1195" s="2" t="str">
        <f>IFERROR(IF(INDEX(AL$1:AL1194,MATCH(I1195,I$1:I1194,0),1)=0,"",INDEX(AL$1:AL1194,MATCH(I1195,I$1:I1194,0),1)),"")</f>
        <v/>
      </c>
      <c r="AM1195" s="2" t="str">
        <f>IFERROR(IF(INDEX(AM$1:AM1194,MATCH(I1195,I$1:I1194,0),1)=0,"",INDEX(AM$1:AM1194,MATCH(I1195,I$1:I1194,0),1)),"")</f>
        <v/>
      </c>
      <c r="AN1195" s="2" t="str">
        <f>IFERROR(IF(INDEX(AN$1:AN1194,MATCH(I1195,I$1:I1194,0),1)=0,"",INDEX(AN$1:AN1194,MATCH(I1195,I$1:I1194,0),1)),"")</f>
        <v/>
      </c>
      <c r="BG1195" s="5"/>
      <c r="BI1195" s="4"/>
      <c r="BK1195" s="5"/>
      <c r="BL1195" s="5"/>
      <c r="BM1195" s="5" t="str">
        <f>IF(B1195="","",IF(BH1195="",1+(MAX(BM$2:BM1194)),""))</f>
        <v/>
      </c>
      <c r="BN1195" s="5" t="str">
        <f t="shared" si="187"/>
        <v/>
      </c>
      <c r="BO1195" s="5" t="str">
        <f t="shared" si="188"/>
        <v/>
      </c>
      <c r="BP1195" s="15" t="str">
        <f t="shared" si="189"/>
        <v/>
      </c>
      <c r="BQ1195" s="29"/>
      <c r="CU1195" s="5" t="e">
        <f>IF(REPORTE!AH$2="si",IF(F1195=VALUE(REPORTE!C$11),IF(SUM(CU1196:CU$1993),CONCATENATE(INT(B1195),", "),INT(B1195)),""),IF(F1195=VALUE(REPORTE!C$10),IF(SUM(CU1196:CU$1993),CONCATENATE(INT(B1195),", "),INT(B1195)),""))</f>
        <v>#VALUE!</v>
      </c>
      <c r="CY1195" s="5"/>
      <c r="CZ1195" s="5"/>
      <c r="DA1195" s="5"/>
      <c r="DB1195" s="5"/>
    </row>
    <row r="1196" spans="1:106" x14ac:dyDescent="0.25">
      <c r="A1196" s="4"/>
      <c r="B1196" s="3"/>
      <c r="L1196" s="4" t="str">
        <f>IFERROR(IF(VLOOKUP(I1196,I$2:L1195,4,0)=0,"",VLOOKUP(I1196,I$2:L1195,4,0)),"")</f>
        <v/>
      </c>
      <c r="M1196" s="4" t="str">
        <f>IFERROR(IF(VLOOKUP(I1196,I$2:M1195,5,0)=0,"",VLOOKUP(I1196,I$2:M1195,5,0)),"")</f>
        <v/>
      </c>
      <c r="S1196"/>
      <c r="AG1196" s="3"/>
      <c r="AL1196" s="2" t="str">
        <f>IFERROR(IF(INDEX(AL$1:AL1195,MATCH(I1196,I$1:I1195,0),1)=0,"",INDEX(AL$1:AL1195,MATCH(I1196,I$1:I1195,0),1)),"")</f>
        <v/>
      </c>
      <c r="AM1196" s="2" t="str">
        <f>IFERROR(IF(INDEX(AM$1:AM1195,MATCH(I1196,I$1:I1195,0),1)=0,"",INDEX(AM$1:AM1195,MATCH(I1196,I$1:I1195,0),1)),"")</f>
        <v/>
      </c>
      <c r="AN1196" s="2" t="str">
        <f>IFERROR(IF(INDEX(AN$1:AN1195,MATCH(I1196,I$1:I1195,0),1)=0,"",INDEX(AN$1:AN1195,MATCH(I1196,I$1:I1195,0),1)),"")</f>
        <v/>
      </c>
      <c r="BG1196" s="5"/>
      <c r="BI1196" s="4"/>
      <c r="BK1196" s="5"/>
      <c r="BL1196" s="5"/>
      <c r="BM1196" s="5" t="str">
        <f>IF(B1196="","",IF(BH1196="",1+(MAX(BM$2:BM1195)),""))</f>
        <v/>
      </c>
      <c r="BN1196" s="5" t="str">
        <f t="shared" si="187"/>
        <v/>
      </c>
      <c r="BO1196" s="5" t="str">
        <f t="shared" si="188"/>
        <v/>
      </c>
      <c r="BP1196" s="15" t="str">
        <f t="shared" si="189"/>
        <v/>
      </c>
      <c r="BQ1196" s="29"/>
      <c r="CU1196" s="5" t="e">
        <f>IF(REPORTE!AH$2="si",IF(F1196=VALUE(REPORTE!C$11),IF(SUM(CU1197:CU$1993),CONCATENATE(INT(B1196),", "),INT(B1196)),""),IF(F1196=VALUE(REPORTE!C$10),IF(SUM(CU1197:CU$1993),CONCATENATE(INT(B1196),", "),INT(B1196)),""))</f>
        <v>#VALUE!</v>
      </c>
      <c r="CY1196" s="5"/>
      <c r="CZ1196" s="5"/>
      <c r="DA1196" s="5"/>
      <c r="DB1196" s="5"/>
    </row>
    <row r="1197" spans="1:106" x14ac:dyDescent="0.25">
      <c r="A1197" s="4"/>
      <c r="B1197" s="3"/>
      <c r="L1197" s="4" t="str">
        <f>IFERROR(IF(VLOOKUP(I1197,I$2:L1196,4,0)=0,"",VLOOKUP(I1197,I$2:L1196,4,0)),"")</f>
        <v/>
      </c>
      <c r="M1197" s="4" t="str">
        <f>IFERROR(IF(VLOOKUP(I1197,I$2:M1196,5,0)=0,"",VLOOKUP(I1197,I$2:M1196,5,0)),"")</f>
        <v/>
      </c>
      <c r="S1197"/>
      <c r="AG1197" s="3"/>
      <c r="AL1197" s="2" t="str">
        <f>IFERROR(IF(INDEX(AL$1:AL1196,MATCH(I1197,I$1:I1196,0),1)=0,"",INDEX(AL$1:AL1196,MATCH(I1197,I$1:I1196,0),1)),"")</f>
        <v/>
      </c>
      <c r="AM1197" s="2" t="str">
        <f>IFERROR(IF(INDEX(AM$1:AM1196,MATCH(I1197,I$1:I1196,0),1)=0,"",INDEX(AM$1:AM1196,MATCH(I1197,I$1:I1196,0),1)),"")</f>
        <v/>
      </c>
      <c r="AN1197" s="2" t="str">
        <f>IFERROR(IF(INDEX(AN$1:AN1196,MATCH(I1197,I$1:I1196,0),1)=0,"",INDEX(AN$1:AN1196,MATCH(I1197,I$1:I1196,0),1)),"")</f>
        <v/>
      </c>
      <c r="BG1197" s="5"/>
      <c r="BI1197" s="4"/>
      <c r="BK1197" s="5"/>
      <c r="BL1197" s="5"/>
      <c r="BM1197" s="5" t="str">
        <f>IF(B1197="","",IF(BH1197="",1+(MAX(BM$2:BM1196)),""))</f>
        <v/>
      </c>
      <c r="BN1197" s="5" t="str">
        <f t="shared" si="187"/>
        <v/>
      </c>
      <c r="BO1197" s="5" t="str">
        <f t="shared" si="188"/>
        <v/>
      </c>
      <c r="BP1197" s="15" t="str">
        <f t="shared" si="189"/>
        <v/>
      </c>
      <c r="BQ1197" s="29"/>
      <c r="CU1197" s="5" t="e">
        <f>IF(REPORTE!AH$2="si",IF(F1197=VALUE(REPORTE!C$11),IF(SUM(CU1198:CU$1993),CONCATENATE(INT(B1197),", "),INT(B1197)),""),IF(F1197=VALUE(REPORTE!C$10),IF(SUM(CU1198:CU$1993),CONCATENATE(INT(B1197),", "),INT(B1197)),""))</f>
        <v>#VALUE!</v>
      </c>
      <c r="CY1197" s="5"/>
      <c r="CZ1197" s="5"/>
      <c r="DA1197" s="5"/>
      <c r="DB1197" s="5"/>
    </row>
    <row r="1198" spans="1:106" x14ac:dyDescent="0.25">
      <c r="A1198" s="4"/>
      <c r="B1198" s="3"/>
      <c r="L1198" s="4" t="str">
        <f>IFERROR(IF(VLOOKUP(I1198,I$2:L1197,4,0)=0,"",VLOOKUP(I1198,I$2:L1197,4,0)),"")</f>
        <v/>
      </c>
      <c r="M1198" s="4" t="str">
        <f>IFERROR(IF(VLOOKUP(I1198,I$2:M1197,5,0)=0,"",VLOOKUP(I1198,I$2:M1197,5,0)),"")</f>
        <v/>
      </c>
      <c r="S1198"/>
      <c r="AG1198" s="3"/>
      <c r="AL1198" s="2" t="str">
        <f>IFERROR(IF(INDEX(AL$1:AL1197,MATCH(I1198,I$1:I1197,0),1)=0,"",INDEX(AL$1:AL1197,MATCH(I1198,I$1:I1197,0),1)),"")</f>
        <v/>
      </c>
      <c r="AM1198" s="2" t="str">
        <f>IFERROR(IF(INDEX(AM$1:AM1197,MATCH(I1198,I$1:I1197,0),1)=0,"",INDEX(AM$1:AM1197,MATCH(I1198,I$1:I1197,0),1)),"")</f>
        <v/>
      </c>
      <c r="AN1198" s="2" t="str">
        <f>IFERROR(IF(INDEX(AN$1:AN1197,MATCH(I1198,I$1:I1197,0),1)=0,"",INDEX(AN$1:AN1197,MATCH(I1198,I$1:I1197,0),1)),"")</f>
        <v/>
      </c>
      <c r="BG1198" s="5"/>
      <c r="BI1198" s="4"/>
      <c r="BK1198" s="5"/>
      <c r="BL1198" s="5"/>
      <c r="BM1198" s="5" t="str">
        <f>IF(B1198="","",IF(BH1198="",1+(MAX(BM$2:BM1197)),""))</f>
        <v/>
      </c>
      <c r="BN1198" s="5" t="str">
        <f t="shared" si="187"/>
        <v/>
      </c>
      <c r="BO1198" s="5" t="str">
        <f t="shared" si="188"/>
        <v/>
      </c>
      <c r="BP1198" s="15" t="str">
        <f t="shared" si="189"/>
        <v/>
      </c>
      <c r="BQ1198" s="29"/>
      <c r="CU1198" s="5" t="e">
        <f>IF(REPORTE!AH$2="si",IF(F1198=VALUE(REPORTE!C$11),IF(SUM(CU1199:CU$1993),CONCATENATE(INT(B1198),", "),INT(B1198)),""),IF(F1198=VALUE(REPORTE!C$10),IF(SUM(CU1199:CU$1993),CONCATENATE(INT(B1198),", "),INT(B1198)),""))</f>
        <v>#VALUE!</v>
      </c>
      <c r="CY1198" s="5"/>
      <c r="CZ1198" s="5"/>
      <c r="DA1198" s="5"/>
      <c r="DB1198" s="5"/>
    </row>
    <row r="1199" spans="1:106" x14ac:dyDescent="0.25">
      <c r="A1199" s="4"/>
      <c r="B1199" s="3"/>
      <c r="L1199" s="4" t="str">
        <f>IFERROR(IF(VLOOKUP(I1199,I$2:L1198,4,0)=0,"",VLOOKUP(I1199,I$2:L1198,4,0)),"")</f>
        <v/>
      </c>
      <c r="M1199" s="4" t="str">
        <f>IFERROR(IF(VLOOKUP(I1199,I$2:M1198,5,0)=0,"",VLOOKUP(I1199,I$2:M1198,5,0)),"")</f>
        <v/>
      </c>
      <c r="S1199"/>
      <c r="AG1199" s="3"/>
      <c r="AL1199" s="2" t="str">
        <f>IFERROR(IF(INDEX(AL$1:AL1198,MATCH(I1199,I$1:I1198,0),1)=0,"",INDEX(AL$1:AL1198,MATCH(I1199,I$1:I1198,0),1)),"")</f>
        <v/>
      </c>
      <c r="AM1199" s="2" t="str">
        <f>IFERROR(IF(INDEX(AM$1:AM1198,MATCH(I1199,I$1:I1198,0),1)=0,"",INDEX(AM$1:AM1198,MATCH(I1199,I$1:I1198,0),1)),"")</f>
        <v/>
      </c>
      <c r="AN1199" s="2" t="str">
        <f>IFERROR(IF(INDEX(AN$1:AN1198,MATCH(I1199,I$1:I1198,0),1)=0,"",INDEX(AN$1:AN1198,MATCH(I1199,I$1:I1198,0),1)),"")</f>
        <v/>
      </c>
      <c r="BG1199" s="5"/>
      <c r="BI1199" s="4"/>
      <c r="BK1199" s="5"/>
      <c r="BL1199" s="5"/>
      <c r="BM1199" s="5" t="str">
        <f>IF(B1199="","",IF(BH1199="",1+(MAX(BM$2:BM1198)),""))</f>
        <v/>
      </c>
      <c r="BN1199" s="5" t="str">
        <f t="shared" si="187"/>
        <v/>
      </c>
      <c r="BO1199" s="5" t="str">
        <f t="shared" si="188"/>
        <v/>
      </c>
      <c r="BP1199" s="15" t="str">
        <f t="shared" si="189"/>
        <v/>
      </c>
      <c r="BQ1199" s="29"/>
      <c r="CU1199" s="5" t="e">
        <f>IF(REPORTE!AH$2="si",IF(F1199=VALUE(REPORTE!C$11),IF(SUM(CU1200:CU$1993),CONCATENATE(INT(B1199),", "),INT(B1199)),""),IF(F1199=VALUE(REPORTE!C$10),IF(SUM(CU1200:CU$1993),CONCATENATE(INT(B1199),", "),INT(B1199)),""))</f>
        <v>#VALUE!</v>
      </c>
      <c r="CY1199" s="5"/>
      <c r="CZ1199" s="5"/>
      <c r="DA1199" s="5"/>
      <c r="DB1199" s="5"/>
    </row>
    <row r="1200" spans="1:106" x14ac:dyDescent="0.25">
      <c r="A1200" s="4"/>
      <c r="B1200" s="3"/>
      <c r="L1200" s="4" t="str">
        <f>IFERROR(IF(VLOOKUP(I1200,I$2:L1199,4,0)=0,"",VLOOKUP(I1200,I$2:L1199,4,0)),"")</f>
        <v/>
      </c>
      <c r="M1200" s="4" t="str">
        <f>IFERROR(IF(VLOOKUP(I1200,I$2:M1199,5,0)=0,"",VLOOKUP(I1200,I$2:M1199,5,0)),"")</f>
        <v/>
      </c>
      <c r="S1200"/>
      <c r="AG1200" s="3"/>
      <c r="AL1200" s="2" t="str">
        <f>IFERROR(IF(INDEX(AL$1:AL1199,MATCH(I1200,I$1:I1199,0),1)=0,"",INDEX(AL$1:AL1199,MATCH(I1200,I$1:I1199,0),1)),"")</f>
        <v/>
      </c>
      <c r="AM1200" s="2" t="str">
        <f>IFERROR(IF(INDEX(AM$1:AM1199,MATCH(I1200,I$1:I1199,0),1)=0,"",INDEX(AM$1:AM1199,MATCH(I1200,I$1:I1199,0),1)),"")</f>
        <v/>
      </c>
      <c r="AN1200" s="2" t="str">
        <f>IFERROR(IF(INDEX(AN$1:AN1199,MATCH(I1200,I$1:I1199,0),1)=0,"",INDEX(AN$1:AN1199,MATCH(I1200,I$1:I1199,0),1)),"")</f>
        <v/>
      </c>
      <c r="BG1200" s="5"/>
      <c r="BI1200" s="4"/>
      <c r="BK1200" s="5"/>
      <c r="BL1200" s="5"/>
      <c r="BM1200" s="5" t="str">
        <f>IF(B1200="","",IF(BH1200="",1+(MAX(BM$2:BM1199)),""))</f>
        <v/>
      </c>
      <c r="BN1200" s="5" t="str">
        <f t="shared" si="187"/>
        <v/>
      </c>
      <c r="BO1200" s="5" t="str">
        <f t="shared" si="188"/>
        <v/>
      </c>
      <c r="BP1200" s="15" t="str">
        <f t="shared" si="189"/>
        <v/>
      </c>
      <c r="BQ1200" s="29"/>
      <c r="CU1200" s="5" t="e">
        <f>IF(REPORTE!AH$2="si",IF(F1200=VALUE(REPORTE!C$11),IF(SUM(CU1201:CU$1993),CONCATENATE(INT(B1200),", "),INT(B1200)),""),IF(F1200=VALUE(REPORTE!C$10),IF(SUM(CU1201:CU$1993),CONCATENATE(INT(B1200),", "),INT(B1200)),""))</f>
        <v>#VALUE!</v>
      </c>
      <c r="CY1200" s="5"/>
      <c r="CZ1200" s="5"/>
      <c r="DA1200" s="5"/>
      <c r="DB1200" s="5"/>
    </row>
    <row r="1201" spans="1:106" x14ac:dyDescent="0.25">
      <c r="A1201" s="4"/>
      <c r="B1201" s="3"/>
      <c r="L1201" s="4" t="str">
        <f>IFERROR(IF(VLOOKUP(I1201,I$2:L1200,4,0)=0,"",VLOOKUP(I1201,I$2:L1200,4,0)),"")</f>
        <v/>
      </c>
      <c r="M1201" s="4" t="str">
        <f>IFERROR(IF(VLOOKUP(I1201,I$2:M1200,5,0)=0,"",VLOOKUP(I1201,I$2:M1200,5,0)),"")</f>
        <v/>
      </c>
      <c r="S1201"/>
      <c r="AG1201" s="3"/>
      <c r="AL1201" s="2" t="str">
        <f>IFERROR(IF(INDEX(AL$1:AL1200,MATCH(I1201,I$1:I1200,0),1)=0,"",INDEX(AL$1:AL1200,MATCH(I1201,I$1:I1200,0),1)),"")</f>
        <v/>
      </c>
      <c r="AM1201" s="2" t="str">
        <f>IFERROR(IF(INDEX(AM$1:AM1200,MATCH(I1201,I$1:I1200,0),1)=0,"",INDEX(AM$1:AM1200,MATCH(I1201,I$1:I1200,0),1)),"")</f>
        <v/>
      </c>
      <c r="AN1201" s="2" t="str">
        <f>IFERROR(IF(INDEX(AN$1:AN1200,MATCH(I1201,I$1:I1200,0),1)=0,"",INDEX(AN$1:AN1200,MATCH(I1201,I$1:I1200,0),1)),"")</f>
        <v/>
      </c>
      <c r="BG1201" s="5"/>
      <c r="BI1201" s="4"/>
      <c r="BK1201" s="5"/>
      <c r="BL1201" s="5"/>
      <c r="BM1201" s="5" t="str">
        <f>IF(B1201="","",IF(BH1201="",1+(MAX(BM$2:BM1200)),""))</f>
        <v/>
      </c>
      <c r="BN1201" s="5" t="str">
        <f t="shared" si="187"/>
        <v/>
      </c>
      <c r="BO1201" s="5" t="str">
        <f t="shared" si="188"/>
        <v/>
      </c>
      <c r="BP1201" s="15" t="str">
        <f t="shared" si="189"/>
        <v/>
      </c>
      <c r="BQ1201" s="29"/>
      <c r="CU1201" s="5" t="e">
        <f>IF(REPORTE!AH$2="si",IF(F1201=VALUE(REPORTE!C$11),IF(SUM(CU1202:CU$1993),CONCATENATE(INT(B1201),", "),INT(B1201)),""),IF(F1201=VALUE(REPORTE!C$10),IF(SUM(CU1202:CU$1993),CONCATENATE(INT(B1201),", "),INT(B1201)),""))</f>
        <v>#VALUE!</v>
      </c>
      <c r="CY1201" s="5"/>
      <c r="CZ1201" s="5"/>
      <c r="DA1201" s="5"/>
      <c r="DB1201" s="5"/>
    </row>
    <row r="1202" spans="1:106" x14ac:dyDescent="0.25">
      <c r="A1202" s="4"/>
      <c r="B1202" s="3"/>
      <c r="L1202" s="4" t="str">
        <f>IFERROR(IF(VLOOKUP(I1202,I$2:L1201,4,0)=0,"",VLOOKUP(I1202,I$2:L1201,4,0)),"")</f>
        <v/>
      </c>
      <c r="M1202" s="4" t="str">
        <f>IFERROR(IF(VLOOKUP(I1202,I$2:M1201,5,0)=0,"",VLOOKUP(I1202,I$2:M1201,5,0)),"")</f>
        <v/>
      </c>
      <c r="S1202"/>
      <c r="AG1202" s="3"/>
      <c r="AL1202" s="2" t="str">
        <f>IFERROR(IF(INDEX(AL$1:AL1201,MATCH(I1202,I$1:I1201,0),1)=0,"",INDEX(AL$1:AL1201,MATCH(I1202,I$1:I1201,0),1)),"")</f>
        <v/>
      </c>
      <c r="AM1202" s="2" t="str">
        <f>IFERROR(IF(INDEX(AM$1:AM1201,MATCH(I1202,I$1:I1201,0),1)=0,"",INDEX(AM$1:AM1201,MATCH(I1202,I$1:I1201,0),1)),"")</f>
        <v/>
      </c>
      <c r="AN1202" s="2" t="str">
        <f>IFERROR(IF(INDEX(AN$1:AN1201,MATCH(I1202,I$1:I1201,0),1)=0,"",INDEX(AN$1:AN1201,MATCH(I1202,I$1:I1201,0),1)),"")</f>
        <v/>
      </c>
      <c r="BG1202" s="5"/>
      <c r="BI1202" s="4"/>
      <c r="BK1202" s="5"/>
      <c r="BL1202" s="5"/>
      <c r="BM1202" s="5" t="str">
        <f>IF(B1202="","",IF(BH1202="",1+(MAX(BM$2:BM1201)),""))</f>
        <v/>
      </c>
      <c r="BN1202" s="5" t="str">
        <f t="shared" si="187"/>
        <v/>
      </c>
      <c r="BO1202" s="5" t="str">
        <f t="shared" si="188"/>
        <v/>
      </c>
      <c r="BP1202" s="15" t="str">
        <f t="shared" si="189"/>
        <v/>
      </c>
      <c r="BQ1202" s="29"/>
      <c r="CU1202" s="5" t="e">
        <f>IF(REPORTE!AH$2="si",IF(F1202=VALUE(REPORTE!C$11),IF(SUM(CU1203:CU$1993),CONCATENATE(INT(B1202),", "),INT(B1202)),""),IF(F1202=VALUE(REPORTE!C$10),IF(SUM(CU1203:CU$1993),CONCATENATE(INT(B1202),", "),INT(B1202)),""))</f>
        <v>#VALUE!</v>
      </c>
      <c r="CY1202" s="5"/>
      <c r="CZ1202" s="5"/>
      <c r="DA1202" s="5"/>
      <c r="DB1202" s="5"/>
    </row>
    <row r="1203" spans="1:106" x14ac:dyDescent="0.25">
      <c r="A1203" s="4"/>
      <c r="B1203" s="3"/>
      <c r="L1203" s="4" t="str">
        <f>IFERROR(IF(VLOOKUP(I1203,I$2:L1202,4,0)=0,"",VLOOKUP(I1203,I$2:L1202,4,0)),"")</f>
        <v/>
      </c>
      <c r="M1203" s="4" t="str">
        <f>IFERROR(IF(VLOOKUP(I1203,I$2:M1202,5,0)=0,"",VLOOKUP(I1203,I$2:M1202,5,0)),"")</f>
        <v/>
      </c>
      <c r="S1203"/>
      <c r="AG1203" s="3"/>
      <c r="AL1203" s="2" t="str">
        <f>IFERROR(IF(INDEX(AL$1:AL1202,MATCH(I1203,I$1:I1202,0),1)=0,"",INDEX(AL$1:AL1202,MATCH(I1203,I$1:I1202,0),1)),"")</f>
        <v/>
      </c>
      <c r="AM1203" s="2" t="str">
        <f>IFERROR(IF(INDEX(AM$1:AM1202,MATCH(I1203,I$1:I1202,0),1)=0,"",INDEX(AM$1:AM1202,MATCH(I1203,I$1:I1202,0),1)),"")</f>
        <v/>
      </c>
      <c r="AN1203" s="2" t="str">
        <f>IFERROR(IF(INDEX(AN$1:AN1202,MATCH(I1203,I$1:I1202,0),1)=0,"",INDEX(AN$1:AN1202,MATCH(I1203,I$1:I1202,0),1)),"")</f>
        <v/>
      </c>
      <c r="BG1203" s="5"/>
      <c r="BI1203" s="4"/>
      <c r="BK1203" s="5"/>
      <c r="BL1203" s="5"/>
      <c r="BM1203" s="5" t="str">
        <f>IF(B1203="","",IF(BH1203="",1+(MAX(BM$2:BM1202)),""))</f>
        <v/>
      </c>
      <c r="BN1203" s="5" t="str">
        <f t="shared" si="187"/>
        <v/>
      </c>
      <c r="BO1203" s="5" t="str">
        <f t="shared" si="188"/>
        <v/>
      </c>
      <c r="BP1203" s="15" t="str">
        <f t="shared" si="189"/>
        <v/>
      </c>
      <c r="BQ1203" s="29"/>
      <c r="CU1203" s="5" t="e">
        <f>IF(REPORTE!AH$2="si",IF(F1203=VALUE(REPORTE!C$11),IF(SUM(CU1204:CU$1993),CONCATENATE(INT(B1203),", "),INT(B1203)),""),IF(F1203=VALUE(REPORTE!C$10),IF(SUM(CU1204:CU$1993),CONCATENATE(INT(B1203),", "),INT(B1203)),""))</f>
        <v>#VALUE!</v>
      </c>
      <c r="CY1203" s="5"/>
      <c r="CZ1203" s="5"/>
      <c r="DA1203" s="5"/>
      <c r="DB1203" s="5"/>
    </row>
    <row r="1204" spans="1:106" x14ac:dyDescent="0.25">
      <c r="A1204" s="4"/>
      <c r="B1204" s="3"/>
      <c r="L1204" s="4" t="str">
        <f>IFERROR(IF(VLOOKUP(I1204,I$2:L1203,4,0)=0,"",VLOOKUP(I1204,I$2:L1203,4,0)),"")</f>
        <v/>
      </c>
      <c r="M1204" s="4" t="str">
        <f>IFERROR(IF(VLOOKUP(I1204,I$2:M1203,5,0)=0,"",VLOOKUP(I1204,I$2:M1203,5,0)),"")</f>
        <v/>
      </c>
      <c r="S1204"/>
      <c r="AG1204" s="3"/>
      <c r="AL1204" s="2" t="str">
        <f>IFERROR(IF(INDEX(AL$1:AL1203,MATCH(I1204,I$1:I1203,0),1)=0,"",INDEX(AL$1:AL1203,MATCH(I1204,I$1:I1203,0),1)),"")</f>
        <v/>
      </c>
      <c r="AM1204" s="2" t="str">
        <f>IFERROR(IF(INDEX(AM$1:AM1203,MATCH(I1204,I$1:I1203,0),1)=0,"",INDEX(AM$1:AM1203,MATCH(I1204,I$1:I1203,0),1)),"")</f>
        <v/>
      </c>
      <c r="AN1204" s="2" t="str">
        <f>IFERROR(IF(INDEX(AN$1:AN1203,MATCH(I1204,I$1:I1203,0),1)=0,"",INDEX(AN$1:AN1203,MATCH(I1204,I$1:I1203,0),1)),"")</f>
        <v/>
      </c>
      <c r="BG1204" s="5"/>
      <c r="BI1204" s="4"/>
      <c r="BK1204" s="5"/>
      <c r="BL1204" s="5"/>
      <c r="BM1204" s="5" t="str">
        <f>IF(B1204="","",IF(BH1204="",1+(MAX(BM$2:BM1203)),""))</f>
        <v/>
      </c>
      <c r="BN1204" s="5" t="str">
        <f t="shared" si="187"/>
        <v/>
      </c>
      <c r="BO1204" s="5" t="str">
        <f t="shared" si="188"/>
        <v/>
      </c>
      <c r="BP1204" s="15" t="str">
        <f t="shared" si="189"/>
        <v/>
      </c>
      <c r="BQ1204" s="29"/>
      <c r="CU1204" s="5" t="e">
        <f>IF(REPORTE!AH$2="si",IF(F1204=VALUE(REPORTE!C$11),IF(SUM(CU1205:CU$1993),CONCATENATE(INT(B1204),", "),INT(B1204)),""),IF(F1204=VALUE(REPORTE!C$10),IF(SUM(CU1205:CU$1993),CONCATENATE(INT(B1204),", "),INT(B1204)),""))</f>
        <v>#VALUE!</v>
      </c>
      <c r="CY1204" s="5"/>
      <c r="CZ1204" s="5"/>
      <c r="DA1204" s="5"/>
      <c r="DB1204" s="5"/>
    </row>
    <row r="1205" spans="1:106" x14ac:dyDescent="0.25">
      <c r="A1205" s="4"/>
      <c r="B1205" s="3"/>
      <c r="L1205" s="4" t="str">
        <f>IFERROR(IF(VLOOKUP(I1205,I$2:L1204,4,0)=0,"",VLOOKUP(I1205,I$2:L1204,4,0)),"")</f>
        <v/>
      </c>
      <c r="M1205" s="4" t="str">
        <f>IFERROR(IF(VLOOKUP(I1205,I$2:M1204,5,0)=0,"",VLOOKUP(I1205,I$2:M1204,5,0)),"")</f>
        <v/>
      </c>
      <c r="S1205"/>
      <c r="AG1205" s="3"/>
      <c r="AL1205" s="2" t="str">
        <f>IFERROR(IF(INDEX(AL$1:AL1204,MATCH(I1205,I$1:I1204,0),1)=0,"",INDEX(AL$1:AL1204,MATCH(I1205,I$1:I1204,0),1)),"")</f>
        <v/>
      </c>
      <c r="AM1205" s="2" t="str">
        <f>IFERROR(IF(INDEX(AM$1:AM1204,MATCH(I1205,I$1:I1204,0),1)=0,"",INDEX(AM$1:AM1204,MATCH(I1205,I$1:I1204,0),1)),"")</f>
        <v/>
      </c>
      <c r="AN1205" s="2" t="str">
        <f>IFERROR(IF(INDEX(AN$1:AN1204,MATCH(I1205,I$1:I1204,0),1)=0,"",INDEX(AN$1:AN1204,MATCH(I1205,I$1:I1204,0),1)),"")</f>
        <v/>
      </c>
      <c r="BG1205" s="5"/>
      <c r="BI1205" s="4"/>
      <c r="BK1205" s="5"/>
      <c r="BL1205" s="5"/>
      <c r="BM1205" s="5" t="str">
        <f>IF(B1205="","",IF(BH1205="",1+(MAX(BM$2:BM1204)),""))</f>
        <v/>
      </c>
      <c r="BN1205" s="5" t="str">
        <f t="shared" si="187"/>
        <v/>
      </c>
      <c r="BO1205" s="5" t="str">
        <f t="shared" si="188"/>
        <v/>
      </c>
      <c r="BP1205" s="15" t="str">
        <f t="shared" si="189"/>
        <v/>
      </c>
      <c r="BQ1205" s="29"/>
      <c r="CU1205" s="5" t="e">
        <f>IF(REPORTE!AH$2="si",IF(F1205=VALUE(REPORTE!C$11),IF(SUM(CU1206:CU$1993),CONCATENATE(INT(B1205),", "),INT(B1205)),""),IF(F1205=VALUE(REPORTE!C$10),IF(SUM(CU1206:CU$1993),CONCATENATE(INT(B1205),", "),INT(B1205)),""))</f>
        <v>#VALUE!</v>
      </c>
      <c r="CY1205" s="5"/>
      <c r="CZ1205" s="5"/>
      <c r="DA1205" s="5"/>
      <c r="DB1205" s="5"/>
    </row>
    <row r="1206" spans="1:106" x14ac:dyDescent="0.25">
      <c r="A1206" s="4"/>
      <c r="B1206" s="3"/>
      <c r="L1206" s="4" t="str">
        <f>IFERROR(IF(VLOOKUP(I1206,I$2:L1205,4,0)=0,"",VLOOKUP(I1206,I$2:L1205,4,0)),"")</f>
        <v/>
      </c>
      <c r="M1206" s="4" t="str">
        <f>IFERROR(IF(VLOOKUP(I1206,I$2:M1205,5,0)=0,"",VLOOKUP(I1206,I$2:M1205,5,0)),"")</f>
        <v/>
      </c>
      <c r="S1206"/>
      <c r="AG1206" s="3"/>
      <c r="AL1206" s="2" t="str">
        <f>IFERROR(IF(INDEX(AL$1:AL1205,MATCH(I1206,I$1:I1205,0),1)=0,"",INDEX(AL$1:AL1205,MATCH(I1206,I$1:I1205,0),1)),"")</f>
        <v/>
      </c>
      <c r="AM1206" s="2" t="str">
        <f>IFERROR(IF(INDEX(AM$1:AM1205,MATCH(I1206,I$1:I1205,0),1)=0,"",INDEX(AM$1:AM1205,MATCH(I1206,I$1:I1205,0),1)),"")</f>
        <v/>
      </c>
      <c r="AN1206" s="2" t="str">
        <f>IFERROR(IF(INDEX(AN$1:AN1205,MATCH(I1206,I$1:I1205,0),1)=0,"",INDEX(AN$1:AN1205,MATCH(I1206,I$1:I1205,0),1)),"")</f>
        <v/>
      </c>
      <c r="BG1206" s="5"/>
      <c r="BI1206" s="4"/>
      <c r="BK1206" s="5"/>
      <c r="BL1206" s="5"/>
      <c r="BM1206" s="5" t="str">
        <f>IF(B1206="","",IF(BH1206="",1+(MAX(BM$2:BM1205)),""))</f>
        <v/>
      </c>
      <c r="BN1206" s="5" t="str">
        <f t="shared" si="187"/>
        <v/>
      </c>
      <c r="BO1206" s="5" t="str">
        <f t="shared" si="188"/>
        <v/>
      </c>
      <c r="BP1206" s="15" t="str">
        <f t="shared" si="189"/>
        <v/>
      </c>
      <c r="BQ1206" s="29"/>
      <c r="CU1206" s="5" t="e">
        <f>IF(REPORTE!AH$2="si",IF(F1206=VALUE(REPORTE!C$11),IF(SUM(CU1207:CU$1993),CONCATENATE(INT(B1206),", "),INT(B1206)),""),IF(F1206=VALUE(REPORTE!C$10),IF(SUM(CU1207:CU$1993),CONCATENATE(INT(B1206),", "),INT(B1206)),""))</f>
        <v>#VALUE!</v>
      </c>
      <c r="CY1206" s="5"/>
      <c r="CZ1206" s="5"/>
      <c r="DA1206" s="5"/>
      <c r="DB1206" s="5"/>
    </row>
    <row r="1207" spans="1:106" x14ac:dyDescent="0.25">
      <c r="A1207" s="4"/>
      <c r="B1207" s="3"/>
      <c r="L1207" s="4" t="str">
        <f>IFERROR(IF(VLOOKUP(I1207,I$2:L1206,4,0)=0,"",VLOOKUP(I1207,I$2:L1206,4,0)),"")</f>
        <v/>
      </c>
      <c r="M1207" s="4" t="str">
        <f>IFERROR(IF(VLOOKUP(I1207,I$2:M1206,5,0)=0,"",VLOOKUP(I1207,I$2:M1206,5,0)),"")</f>
        <v/>
      </c>
      <c r="S1207"/>
      <c r="AG1207" s="3"/>
      <c r="AL1207" s="2" t="str">
        <f>IFERROR(IF(INDEX(AL$1:AL1206,MATCH(I1207,I$1:I1206,0),1)=0,"",INDEX(AL$1:AL1206,MATCH(I1207,I$1:I1206,0),1)),"")</f>
        <v/>
      </c>
      <c r="AM1207" s="2" t="str">
        <f>IFERROR(IF(INDEX(AM$1:AM1206,MATCH(I1207,I$1:I1206,0),1)=0,"",INDEX(AM$1:AM1206,MATCH(I1207,I$1:I1206,0),1)),"")</f>
        <v/>
      </c>
      <c r="AN1207" s="2" t="str">
        <f>IFERROR(IF(INDEX(AN$1:AN1206,MATCH(I1207,I$1:I1206,0),1)=0,"",INDEX(AN$1:AN1206,MATCH(I1207,I$1:I1206,0),1)),"")</f>
        <v/>
      </c>
      <c r="BG1207" s="5"/>
      <c r="BI1207" s="4"/>
      <c r="BK1207" s="5"/>
      <c r="BL1207" s="5"/>
      <c r="BM1207" s="5" t="str">
        <f>IF(B1207="","",IF(BH1207="",1+(MAX(BM$2:BM1206)),""))</f>
        <v/>
      </c>
      <c r="BN1207" s="5" t="str">
        <f t="shared" si="187"/>
        <v/>
      </c>
      <c r="BO1207" s="5" t="str">
        <f t="shared" si="188"/>
        <v/>
      </c>
      <c r="BP1207" s="15" t="str">
        <f t="shared" si="189"/>
        <v/>
      </c>
      <c r="BQ1207" s="29"/>
      <c r="CU1207" s="5" t="e">
        <f>IF(REPORTE!AH$2="si",IF(F1207=VALUE(REPORTE!C$11),IF(SUM(CU1208:CU$1993),CONCATENATE(INT(B1207),", "),INT(B1207)),""),IF(F1207=VALUE(REPORTE!C$10),IF(SUM(CU1208:CU$1993),CONCATENATE(INT(B1207),", "),INT(B1207)),""))</f>
        <v>#VALUE!</v>
      </c>
      <c r="CY1207" s="5"/>
      <c r="CZ1207" s="5"/>
      <c r="DA1207" s="5"/>
      <c r="DB1207" s="5"/>
    </row>
    <row r="1208" spans="1:106" x14ac:dyDescent="0.25">
      <c r="A1208" s="4"/>
      <c r="B1208" s="3"/>
      <c r="L1208" s="4" t="str">
        <f>IFERROR(IF(VLOOKUP(I1208,I$2:L1207,4,0)=0,"",VLOOKUP(I1208,I$2:L1207,4,0)),"")</f>
        <v/>
      </c>
      <c r="M1208" s="4" t="str">
        <f>IFERROR(IF(VLOOKUP(I1208,I$2:M1207,5,0)=0,"",VLOOKUP(I1208,I$2:M1207,5,0)),"")</f>
        <v/>
      </c>
      <c r="S1208"/>
      <c r="AG1208" s="3"/>
      <c r="AL1208" s="2" t="str">
        <f>IFERROR(IF(INDEX(AL$1:AL1207,MATCH(I1208,I$1:I1207,0),1)=0,"",INDEX(AL$1:AL1207,MATCH(I1208,I$1:I1207,0),1)),"")</f>
        <v/>
      </c>
      <c r="AM1208" s="2" t="str">
        <f>IFERROR(IF(INDEX(AM$1:AM1207,MATCH(I1208,I$1:I1207,0),1)=0,"",INDEX(AM$1:AM1207,MATCH(I1208,I$1:I1207,0),1)),"")</f>
        <v/>
      </c>
      <c r="AN1208" s="2" t="str">
        <f>IFERROR(IF(INDEX(AN$1:AN1207,MATCH(I1208,I$1:I1207,0),1)=0,"",INDEX(AN$1:AN1207,MATCH(I1208,I$1:I1207,0),1)),"")</f>
        <v/>
      </c>
      <c r="BG1208" s="5"/>
      <c r="BI1208" s="4"/>
      <c r="BK1208" s="5"/>
      <c r="BL1208" s="5"/>
      <c r="BM1208" s="5" t="str">
        <f>IF(B1208="","",IF(BH1208="",1+(MAX(BM$2:BM1207)),""))</f>
        <v/>
      </c>
      <c r="BN1208" s="5" t="str">
        <f t="shared" si="187"/>
        <v/>
      </c>
      <c r="BO1208" s="5" t="str">
        <f t="shared" si="188"/>
        <v/>
      </c>
      <c r="BP1208" s="15" t="str">
        <f t="shared" si="189"/>
        <v/>
      </c>
      <c r="BQ1208" s="29"/>
      <c r="CU1208" s="5" t="e">
        <f>IF(REPORTE!AH$2="si",IF(F1208=VALUE(REPORTE!C$11),IF(SUM(CU1209:CU$1993),CONCATENATE(INT(B1208),", "),INT(B1208)),""),IF(F1208=VALUE(REPORTE!C$10),IF(SUM(CU1209:CU$1993),CONCATENATE(INT(B1208),", "),INT(B1208)),""))</f>
        <v>#VALUE!</v>
      </c>
      <c r="CY1208" s="5"/>
      <c r="CZ1208" s="5"/>
      <c r="DA1208" s="5"/>
      <c r="DB1208" s="5"/>
    </row>
    <row r="1209" spans="1:106" x14ac:dyDescent="0.25">
      <c r="A1209" s="4"/>
      <c r="B1209" s="3"/>
      <c r="L1209" s="4" t="str">
        <f>IFERROR(IF(VLOOKUP(I1209,I$2:L1208,4,0)=0,"",VLOOKUP(I1209,I$2:L1208,4,0)),"")</f>
        <v/>
      </c>
      <c r="M1209" s="4" t="str">
        <f>IFERROR(IF(VLOOKUP(I1209,I$2:M1208,5,0)=0,"",VLOOKUP(I1209,I$2:M1208,5,0)),"")</f>
        <v/>
      </c>
      <c r="S1209"/>
      <c r="AG1209" s="3"/>
      <c r="AL1209" s="2" t="str">
        <f>IFERROR(IF(INDEX(AL$1:AL1208,MATCH(I1209,I$1:I1208,0),1)=0,"",INDEX(AL$1:AL1208,MATCH(I1209,I$1:I1208,0),1)),"")</f>
        <v/>
      </c>
      <c r="AM1209" s="2" t="str">
        <f>IFERROR(IF(INDEX(AM$1:AM1208,MATCH(I1209,I$1:I1208,0),1)=0,"",INDEX(AM$1:AM1208,MATCH(I1209,I$1:I1208,0),1)),"")</f>
        <v/>
      </c>
      <c r="AN1209" s="2" t="str">
        <f>IFERROR(IF(INDEX(AN$1:AN1208,MATCH(I1209,I$1:I1208,0),1)=0,"",INDEX(AN$1:AN1208,MATCH(I1209,I$1:I1208,0),1)),"")</f>
        <v/>
      </c>
      <c r="BG1209" s="5"/>
      <c r="BI1209" s="4"/>
      <c r="BK1209" s="5"/>
      <c r="BL1209" s="5"/>
      <c r="BM1209" s="5" t="str">
        <f>IF(B1209="","",IF(BH1209="",1+(MAX(BM$2:BM1208)),""))</f>
        <v/>
      </c>
      <c r="BN1209" s="5" t="str">
        <f t="shared" si="187"/>
        <v/>
      </c>
      <c r="BO1209" s="5" t="str">
        <f t="shared" si="188"/>
        <v/>
      </c>
      <c r="BP1209" s="15" t="str">
        <f t="shared" si="189"/>
        <v/>
      </c>
      <c r="BQ1209" s="29"/>
      <c r="CU1209" s="5" t="e">
        <f>IF(REPORTE!AH$2="si",IF(F1209=VALUE(REPORTE!C$11),IF(SUM(CU1210:CU$1993),CONCATENATE(INT(B1209),", "),INT(B1209)),""),IF(F1209=VALUE(REPORTE!C$10),IF(SUM(CU1210:CU$1993),CONCATENATE(INT(B1209),", "),INT(B1209)),""))</f>
        <v>#VALUE!</v>
      </c>
      <c r="CY1209" s="5"/>
      <c r="CZ1209" s="5"/>
      <c r="DA1209" s="5"/>
      <c r="DB1209" s="5"/>
    </row>
    <row r="1210" spans="1:106" x14ac:dyDescent="0.25">
      <c r="A1210" s="4"/>
      <c r="B1210" s="3"/>
      <c r="L1210" s="4" t="str">
        <f>IFERROR(IF(VLOOKUP(I1210,I$2:L1209,4,0)=0,"",VLOOKUP(I1210,I$2:L1209,4,0)),"")</f>
        <v/>
      </c>
      <c r="M1210" s="4" t="str">
        <f>IFERROR(IF(VLOOKUP(I1210,I$2:M1209,5,0)=0,"",VLOOKUP(I1210,I$2:M1209,5,0)),"")</f>
        <v/>
      </c>
      <c r="S1210"/>
      <c r="AG1210" s="3"/>
      <c r="AL1210" s="2" t="str">
        <f>IFERROR(IF(INDEX(AL$1:AL1209,MATCH(I1210,I$1:I1209,0),1)=0,"",INDEX(AL$1:AL1209,MATCH(I1210,I$1:I1209,0),1)),"")</f>
        <v/>
      </c>
      <c r="AM1210" s="2" t="str">
        <f>IFERROR(IF(INDEX(AM$1:AM1209,MATCH(I1210,I$1:I1209,0),1)=0,"",INDEX(AM$1:AM1209,MATCH(I1210,I$1:I1209,0),1)),"")</f>
        <v/>
      </c>
      <c r="AN1210" s="2" t="str">
        <f>IFERROR(IF(INDEX(AN$1:AN1209,MATCH(I1210,I$1:I1209,0),1)=0,"",INDEX(AN$1:AN1209,MATCH(I1210,I$1:I1209,0),1)),"")</f>
        <v/>
      </c>
      <c r="BG1210" s="5"/>
      <c r="BI1210" s="4"/>
      <c r="BK1210" s="5"/>
      <c r="BL1210" s="5"/>
      <c r="BM1210" s="5" t="str">
        <f>IF(B1210="","",IF(BH1210="",1+(MAX(BM$2:BM1209)),""))</f>
        <v/>
      </c>
      <c r="BN1210" s="5" t="str">
        <f t="shared" si="187"/>
        <v/>
      </c>
      <c r="BO1210" s="5" t="str">
        <f t="shared" si="188"/>
        <v/>
      </c>
      <c r="BP1210" s="15" t="str">
        <f t="shared" si="189"/>
        <v/>
      </c>
      <c r="BQ1210" s="29"/>
      <c r="CU1210" s="5" t="e">
        <f>IF(REPORTE!AH$2="si",IF(F1210=VALUE(REPORTE!C$11),IF(SUM(CU1211:CU$1993),CONCATENATE(INT(B1210),", "),INT(B1210)),""),IF(F1210=VALUE(REPORTE!C$10),IF(SUM(CU1211:CU$1993),CONCATENATE(INT(B1210),", "),INT(B1210)),""))</f>
        <v>#VALUE!</v>
      </c>
      <c r="CY1210" s="5"/>
      <c r="CZ1210" s="5"/>
      <c r="DA1210" s="5"/>
      <c r="DB1210" s="5"/>
    </row>
    <row r="1211" spans="1:106" x14ac:dyDescent="0.25">
      <c r="A1211" s="4"/>
      <c r="B1211" s="3"/>
      <c r="L1211" s="4" t="str">
        <f>IFERROR(IF(VLOOKUP(I1211,I$2:L1210,4,0)=0,"",VLOOKUP(I1211,I$2:L1210,4,0)),"")</f>
        <v/>
      </c>
      <c r="M1211" s="4" t="str">
        <f>IFERROR(IF(VLOOKUP(I1211,I$2:M1210,5,0)=0,"",VLOOKUP(I1211,I$2:M1210,5,0)),"")</f>
        <v/>
      </c>
      <c r="S1211"/>
      <c r="AG1211" s="3"/>
      <c r="AL1211" s="2" t="str">
        <f>IFERROR(IF(INDEX(AL$1:AL1210,MATCH(I1211,I$1:I1210,0),1)=0,"",INDEX(AL$1:AL1210,MATCH(I1211,I$1:I1210,0),1)),"")</f>
        <v/>
      </c>
      <c r="AM1211" s="2" t="str">
        <f>IFERROR(IF(INDEX(AM$1:AM1210,MATCH(I1211,I$1:I1210,0),1)=0,"",INDEX(AM$1:AM1210,MATCH(I1211,I$1:I1210,0),1)),"")</f>
        <v/>
      </c>
      <c r="AN1211" s="2" t="str">
        <f>IFERROR(IF(INDEX(AN$1:AN1210,MATCH(I1211,I$1:I1210,0),1)=0,"",INDEX(AN$1:AN1210,MATCH(I1211,I$1:I1210,0),1)),"")</f>
        <v/>
      </c>
      <c r="BG1211" s="5"/>
      <c r="BI1211" s="4"/>
      <c r="BK1211" s="5"/>
      <c r="BL1211" s="5"/>
      <c r="BM1211" s="5" t="str">
        <f>IF(B1211="","",IF(BH1211="",1+(MAX(BM$2:BM1210)),""))</f>
        <v/>
      </c>
      <c r="BN1211" s="5" t="str">
        <f t="shared" si="187"/>
        <v/>
      </c>
      <c r="BO1211" s="5" t="str">
        <f t="shared" si="188"/>
        <v/>
      </c>
      <c r="BP1211" s="15" t="str">
        <f t="shared" si="189"/>
        <v/>
      </c>
      <c r="BQ1211" s="29"/>
      <c r="CU1211" s="5" t="e">
        <f>IF(REPORTE!AH$2="si",IF(F1211=VALUE(REPORTE!C$11),IF(SUM(CU1212:CU$1993),CONCATENATE(INT(B1211),", "),INT(B1211)),""),IF(F1211=VALUE(REPORTE!C$10),IF(SUM(CU1212:CU$1993),CONCATENATE(INT(B1211),", "),INT(B1211)),""))</f>
        <v>#VALUE!</v>
      </c>
      <c r="CY1211" s="5"/>
      <c r="CZ1211" s="5"/>
      <c r="DA1211" s="5"/>
      <c r="DB1211" s="5"/>
    </row>
    <row r="1212" spans="1:106" x14ac:dyDescent="0.25">
      <c r="A1212" s="4"/>
      <c r="B1212" s="3"/>
      <c r="L1212" s="4" t="str">
        <f>IFERROR(IF(VLOOKUP(I1212,I$2:L1211,4,0)=0,"",VLOOKUP(I1212,I$2:L1211,4,0)),"")</f>
        <v/>
      </c>
      <c r="M1212" s="4" t="str">
        <f>IFERROR(IF(VLOOKUP(I1212,I$2:M1211,5,0)=0,"",VLOOKUP(I1212,I$2:M1211,5,0)),"")</f>
        <v/>
      </c>
      <c r="S1212"/>
      <c r="AG1212" s="3"/>
      <c r="AL1212" s="2" t="str">
        <f>IFERROR(IF(INDEX(AL$1:AL1211,MATCH(I1212,I$1:I1211,0),1)=0,"",INDEX(AL$1:AL1211,MATCH(I1212,I$1:I1211,0),1)),"")</f>
        <v/>
      </c>
      <c r="AM1212" s="2" t="str">
        <f>IFERROR(IF(INDEX(AM$1:AM1211,MATCH(I1212,I$1:I1211,0),1)=0,"",INDEX(AM$1:AM1211,MATCH(I1212,I$1:I1211,0),1)),"")</f>
        <v/>
      </c>
      <c r="AN1212" s="2" t="str">
        <f>IFERROR(IF(INDEX(AN$1:AN1211,MATCH(I1212,I$1:I1211,0),1)=0,"",INDEX(AN$1:AN1211,MATCH(I1212,I$1:I1211,0),1)),"")</f>
        <v/>
      </c>
      <c r="BG1212" s="5"/>
      <c r="BI1212" s="4"/>
      <c r="BK1212" s="5"/>
      <c r="BL1212" s="5"/>
      <c r="BM1212" s="5" t="str">
        <f>IF(B1212="","",IF(BH1212="",1+(MAX(BM$2:BM1211)),""))</f>
        <v/>
      </c>
      <c r="BN1212" s="5" t="str">
        <f t="shared" si="187"/>
        <v/>
      </c>
      <c r="BO1212" s="5" t="str">
        <f t="shared" si="188"/>
        <v/>
      </c>
      <c r="BP1212" s="15" t="str">
        <f t="shared" si="189"/>
        <v/>
      </c>
      <c r="BQ1212" s="29"/>
      <c r="CU1212" s="5" t="e">
        <f>IF(REPORTE!AH$2="si",IF(F1212=VALUE(REPORTE!C$11),IF(SUM(CU1213:CU$1993),CONCATENATE(INT(B1212),", "),INT(B1212)),""),IF(F1212=VALUE(REPORTE!C$10),IF(SUM(CU1213:CU$1993),CONCATENATE(INT(B1212),", "),INT(B1212)),""))</f>
        <v>#VALUE!</v>
      </c>
      <c r="CY1212" s="5"/>
      <c r="CZ1212" s="5"/>
      <c r="DA1212" s="5"/>
      <c r="DB1212" s="5"/>
    </row>
    <row r="1213" spans="1:106" x14ac:dyDescent="0.25">
      <c r="A1213" s="4"/>
      <c r="B1213" s="3"/>
      <c r="L1213" s="4" t="str">
        <f>IFERROR(IF(VLOOKUP(I1213,I$2:L1212,4,0)=0,"",VLOOKUP(I1213,I$2:L1212,4,0)),"")</f>
        <v/>
      </c>
      <c r="M1213" s="4" t="str">
        <f>IFERROR(IF(VLOOKUP(I1213,I$2:M1212,5,0)=0,"",VLOOKUP(I1213,I$2:M1212,5,0)),"")</f>
        <v/>
      </c>
      <c r="S1213"/>
      <c r="AG1213" s="3"/>
      <c r="AL1213" s="2" t="str">
        <f>IFERROR(IF(INDEX(AL$1:AL1212,MATCH(I1213,I$1:I1212,0),1)=0,"",INDEX(AL$1:AL1212,MATCH(I1213,I$1:I1212,0),1)),"")</f>
        <v/>
      </c>
      <c r="AM1213" s="2" t="str">
        <f>IFERROR(IF(INDEX(AM$1:AM1212,MATCH(I1213,I$1:I1212,0),1)=0,"",INDEX(AM$1:AM1212,MATCH(I1213,I$1:I1212,0),1)),"")</f>
        <v/>
      </c>
      <c r="AN1213" s="2" t="str">
        <f>IFERROR(IF(INDEX(AN$1:AN1212,MATCH(I1213,I$1:I1212,0),1)=0,"",INDEX(AN$1:AN1212,MATCH(I1213,I$1:I1212,0),1)),"")</f>
        <v/>
      </c>
      <c r="BG1213" s="5"/>
      <c r="BI1213" s="4"/>
      <c r="BK1213" s="5"/>
      <c r="BL1213" s="5"/>
      <c r="BM1213" s="5" t="str">
        <f>IF(B1213="","",IF(BH1213="",1+(MAX(BM$2:BM1212)),""))</f>
        <v/>
      </c>
      <c r="BN1213" s="5" t="str">
        <f t="shared" si="187"/>
        <v/>
      </c>
      <c r="BO1213" s="5" t="str">
        <f t="shared" si="188"/>
        <v/>
      </c>
      <c r="BP1213" s="15" t="str">
        <f t="shared" si="189"/>
        <v/>
      </c>
      <c r="BQ1213" s="29"/>
      <c r="CU1213" s="5" t="e">
        <f>IF(REPORTE!AH$2="si",IF(F1213=VALUE(REPORTE!C$11),IF(SUM(CU1214:CU$1993),CONCATENATE(INT(B1213),", "),INT(B1213)),""),IF(F1213=VALUE(REPORTE!C$10),IF(SUM(CU1214:CU$1993),CONCATENATE(INT(B1213),", "),INT(B1213)),""))</f>
        <v>#VALUE!</v>
      </c>
      <c r="CY1213" s="5"/>
      <c r="CZ1213" s="5"/>
      <c r="DA1213" s="5"/>
      <c r="DB1213" s="5"/>
    </row>
    <row r="1214" spans="1:106" x14ac:dyDescent="0.25">
      <c r="A1214" s="4"/>
      <c r="B1214" s="3"/>
      <c r="L1214" s="4" t="str">
        <f>IFERROR(IF(VLOOKUP(I1214,I$2:L1213,4,0)=0,"",VLOOKUP(I1214,I$2:L1213,4,0)),"")</f>
        <v/>
      </c>
      <c r="M1214" s="4" t="str">
        <f>IFERROR(IF(VLOOKUP(I1214,I$2:M1213,5,0)=0,"",VLOOKUP(I1214,I$2:M1213,5,0)),"")</f>
        <v/>
      </c>
      <c r="S1214"/>
      <c r="AG1214" s="3"/>
      <c r="AL1214" s="2" t="str">
        <f>IFERROR(IF(INDEX(AL$1:AL1213,MATCH(I1214,I$1:I1213,0),1)=0,"",INDEX(AL$1:AL1213,MATCH(I1214,I$1:I1213,0),1)),"")</f>
        <v/>
      </c>
      <c r="AM1214" s="2" t="str">
        <f>IFERROR(IF(INDEX(AM$1:AM1213,MATCH(I1214,I$1:I1213,0),1)=0,"",INDEX(AM$1:AM1213,MATCH(I1214,I$1:I1213,0),1)),"")</f>
        <v/>
      </c>
      <c r="AN1214" s="2" t="str">
        <f>IFERROR(IF(INDEX(AN$1:AN1213,MATCH(I1214,I$1:I1213,0),1)=0,"",INDEX(AN$1:AN1213,MATCH(I1214,I$1:I1213,0),1)),"")</f>
        <v/>
      </c>
      <c r="BG1214" s="5"/>
      <c r="BI1214" s="4"/>
      <c r="BK1214" s="5"/>
      <c r="BL1214" s="5"/>
      <c r="BM1214" s="5" t="str">
        <f>IF(B1214="","",IF(BH1214="",1+(MAX(BM$2:BM1213)),""))</f>
        <v/>
      </c>
      <c r="BN1214" s="5" t="str">
        <f t="shared" si="187"/>
        <v/>
      </c>
      <c r="BO1214" s="5" t="str">
        <f t="shared" si="188"/>
        <v/>
      </c>
      <c r="BP1214" s="15" t="str">
        <f t="shared" si="189"/>
        <v/>
      </c>
      <c r="BQ1214" s="29"/>
      <c r="CU1214" s="5" t="e">
        <f>IF(REPORTE!AH$2="si",IF(F1214=VALUE(REPORTE!C$11),IF(SUM(CU1215:CU$1993),CONCATENATE(INT(B1214),", "),INT(B1214)),""),IF(F1214=VALUE(REPORTE!C$10),IF(SUM(CU1215:CU$1993),CONCATENATE(INT(B1214),", "),INT(B1214)),""))</f>
        <v>#VALUE!</v>
      </c>
      <c r="CY1214" s="5"/>
      <c r="CZ1214" s="5"/>
      <c r="DA1214" s="5"/>
      <c r="DB1214" s="5"/>
    </row>
    <row r="1215" spans="1:106" x14ac:dyDescent="0.25">
      <c r="A1215" s="4"/>
      <c r="B1215" s="3"/>
      <c r="L1215" s="4" t="str">
        <f>IFERROR(IF(VLOOKUP(I1215,I$2:L1214,4,0)=0,"",VLOOKUP(I1215,I$2:L1214,4,0)),"")</f>
        <v/>
      </c>
      <c r="M1215" s="4" t="str">
        <f>IFERROR(IF(VLOOKUP(I1215,I$2:M1214,5,0)=0,"",VLOOKUP(I1215,I$2:M1214,5,0)),"")</f>
        <v/>
      </c>
      <c r="S1215"/>
      <c r="AG1215" s="3"/>
      <c r="AL1215" s="2" t="str">
        <f>IFERROR(IF(INDEX(AL$1:AL1214,MATCH(I1215,I$1:I1214,0),1)=0,"",INDEX(AL$1:AL1214,MATCH(I1215,I$1:I1214,0),1)),"")</f>
        <v/>
      </c>
      <c r="AM1215" s="2" t="str">
        <f>IFERROR(IF(INDEX(AM$1:AM1214,MATCH(I1215,I$1:I1214,0),1)=0,"",INDEX(AM$1:AM1214,MATCH(I1215,I$1:I1214,0),1)),"")</f>
        <v/>
      </c>
      <c r="AN1215" s="2" t="str">
        <f>IFERROR(IF(INDEX(AN$1:AN1214,MATCH(I1215,I$1:I1214,0),1)=0,"",INDEX(AN$1:AN1214,MATCH(I1215,I$1:I1214,0),1)),"")</f>
        <v/>
      </c>
      <c r="BG1215" s="5"/>
      <c r="BI1215" s="4"/>
      <c r="BK1215" s="5"/>
      <c r="BL1215" s="5"/>
      <c r="BM1215" s="5" t="str">
        <f>IF(B1215="","",IF(BH1215="",1+(MAX(BM$2:BM1214)),""))</f>
        <v/>
      </c>
      <c r="BN1215" s="5" t="str">
        <f t="shared" si="187"/>
        <v/>
      </c>
      <c r="BO1215" s="5" t="str">
        <f t="shared" si="188"/>
        <v/>
      </c>
      <c r="BP1215" s="15" t="str">
        <f t="shared" si="189"/>
        <v/>
      </c>
      <c r="BQ1215" s="29"/>
      <c r="CU1215" s="5" t="e">
        <f>IF(REPORTE!AH$2="si",IF(F1215=VALUE(REPORTE!C$11),IF(SUM(CU1216:CU$1993),CONCATENATE(INT(B1215),", "),INT(B1215)),""),IF(F1215=VALUE(REPORTE!C$10),IF(SUM(CU1216:CU$1993),CONCATENATE(INT(B1215),", "),INT(B1215)),""))</f>
        <v>#VALUE!</v>
      </c>
      <c r="CY1215" s="5"/>
      <c r="CZ1215" s="5"/>
      <c r="DA1215" s="5"/>
      <c r="DB1215" s="5"/>
    </row>
    <row r="1216" spans="1:106" x14ac:dyDescent="0.25">
      <c r="A1216" s="4"/>
      <c r="B1216" s="3"/>
      <c r="L1216" s="4" t="str">
        <f>IFERROR(IF(VLOOKUP(I1216,I$2:L1215,4,0)=0,"",VLOOKUP(I1216,I$2:L1215,4,0)),"")</f>
        <v/>
      </c>
      <c r="M1216" s="4" t="str">
        <f>IFERROR(IF(VLOOKUP(I1216,I$2:M1215,5,0)=0,"",VLOOKUP(I1216,I$2:M1215,5,0)),"")</f>
        <v/>
      </c>
      <c r="S1216"/>
      <c r="AG1216" s="3"/>
      <c r="AL1216" s="2" t="str">
        <f>IFERROR(IF(INDEX(AL$1:AL1215,MATCH(I1216,I$1:I1215,0),1)=0,"",INDEX(AL$1:AL1215,MATCH(I1216,I$1:I1215,0),1)),"")</f>
        <v/>
      </c>
      <c r="AM1216" s="2" t="str">
        <f>IFERROR(IF(INDEX(AM$1:AM1215,MATCH(I1216,I$1:I1215,0),1)=0,"",INDEX(AM$1:AM1215,MATCH(I1216,I$1:I1215,0),1)),"")</f>
        <v/>
      </c>
      <c r="AN1216" s="2" t="str">
        <f>IFERROR(IF(INDEX(AN$1:AN1215,MATCH(I1216,I$1:I1215,0),1)=0,"",INDEX(AN$1:AN1215,MATCH(I1216,I$1:I1215,0),1)),"")</f>
        <v/>
      </c>
      <c r="BG1216" s="5"/>
      <c r="BI1216" s="4"/>
      <c r="BK1216" s="5"/>
      <c r="BL1216" s="5"/>
      <c r="BM1216" s="5" t="str">
        <f>IF(B1216="","",IF(BH1216="",1+(MAX(BM$2:BM1215)),""))</f>
        <v/>
      </c>
      <c r="BN1216" s="5" t="str">
        <f t="shared" si="187"/>
        <v/>
      </c>
      <c r="BO1216" s="5" t="str">
        <f t="shared" si="188"/>
        <v/>
      </c>
      <c r="BP1216" s="15" t="str">
        <f t="shared" si="189"/>
        <v/>
      </c>
      <c r="BQ1216" s="29"/>
      <c r="CU1216" s="5" t="e">
        <f>IF(REPORTE!AH$2="si",IF(F1216=VALUE(REPORTE!C$11),IF(SUM(CU1217:CU$1993),CONCATENATE(INT(B1216),", "),INT(B1216)),""),IF(F1216=VALUE(REPORTE!C$10),IF(SUM(CU1217:CU$1993),CONCATENATE(INT(B1216),", "),INT(B1216)),""))</f>
        <v>#VALUE!</v>
      </c>
      <c r="CY1216" s="5"/>
      <c r="CZ1216" s="5"/>
      <c r="DA1216" s="5"/>
      <c r="DB1216" s="5"/>
    </row>
    <row r="1217" spans="1:106" x14ac:dyDescent="0.25">
      <c r="A1217" s="4"/>
      <c r="B1217" s="3"/>
      <c r="L1217" s="4" t="str">
        <f>IFERROR(IF(VLOOKUP(I1217,I$2:L1216,4,0)=0,"",VLOOKUP(I1217,I$2:L1216,4,0)),"")</f>
        <v/>
      </c>
      <c r="M1217" s="4" t="str">
        <f>IFERROR(IF(VLOOKUP(I1217,I$2:M1216,5,0)=0,"",VLOOKUP(I1217,I$2:M1216,5,0)),"")</f>
        <v/>
      </c>
      <c r="S1217"/>
      <c r="AG1217" s="3"/>
      <c r="AL1217" s="2" t="str">
        <f>IFERROR(IF(INDEX(AL$1:AL1216,MATCH(I1217,I$1:I1216,0),1)=0,"",INDEX(AL$1:AL1216,MATCH(I1217,I$1:I1216,0),1)),"")</f>
        <v/>
      </c>
      <c r="AM1217" s="2" t="str">
        <f>IFERROR(IF(INDEX(AM$1:AM1216,MATCH(I1217,I$1:I1216,0),1)=0,"",INDEX(AM$1:AM1216,MATCH(I1217,I$1:I1216,0),1)),"")</f>
        <v/>
      </c>
      <c r="AN1217" s="2" t="str">
        <f>IFERROR(IF(INDEX(AN$1:AN1216,MATCH(I1217,I$1:I1216,0),1)=0,"",INDEX(AN$1:AN1216,MATCH(I1217,I$1:I1216,0),1)),"")</f>
        <v/>
      </c>
      <c r="BG1217" s="5"/>
      <c r="BI1217" s="4"/>
      <c r="BK1217" s="5"/>
      <c r="BL1217" s="5"/>
      <c r="BM1217" s="5" t="str">
        <f>IF(B1217="","",IF(BH1217="",1+(MAX(BM$2:BM1216)),""))</f>
        <v/>
      </c>
      <c r="BN1217" s="5" t="str">
        <f t="shared" si="187"/>
        <v/>
      </c>
      <c r="BO1217" s="5" t="str">
        <f t="shared" si="188"/>
        <v/>
      </c>
      <c r="BP1217" s="15" t="str">
        <f t="shared" si="189"/>
        <v/>
      </c>
      <c r="BQ1217" s="29"/>
      <c r="CU1217" s="5" t="e">
        <f>IF(REPORTE!AH$2="si",IF(F1217=VALUE(REPORTE!C$11),IF(SUM(CU1218:CU$1993),CONCATENATE(INT(B1217),", "),INT(B1217)),""),IF(F1217=VALUE(REPORTE!C$10),IF(SUM(CU1218:CU$1993),CONCATENATE(INT(B1217),", "),INT(B1217)),""))</f>
        <v>#VALUE!</v>
      </c>
      <c r="CY1217" s="5"/>
      <c r="CZ1217" s="5"/>
      <c r="DA1217" s="5"/>
      <c r="DB1217" s="5"/>
    </row>
    <row r="1218" spans="1:106" x14ac:dyDescent="0.25">
      <c r="A1218" s="4"/>
      <c r="B1218" s="3"/>
      <c r="L1218" s="4" t="str">
        <f>IFERROR(IF(VLOOKUP(I1218,I$2:L1217,4,0)=0,"",VLOOKUP(I1218,I$2:L1217,4,0)),"")</f>
        <v/>
      </c>
      <c r="M1218" s="4" t="str">
        <f>IFERROR(IF(VLOOKUP(I1218,I$2:M1217,5,0)=0,"",VLOOKUP(I1218,I$2:M1217,5,0)),"")</f>
        <v/>
      </c>
      <c r="S1218"/>
      <c r="AG1218" s="3"/>
      <c r="AL1218" s="2" t="str">
        <f>IFERROR(IF(INDEX(AL$1:AL1217,MATCH(I1218,I$1:I1217,0),1)=0,"",INDEX(AL$1:AL1217,MATCH(I1218,I$1:I1217,0),1)),"")</f>
        <v/>
      </c>
      <c r="AM1218" s="2" t="str">
        <f>IFERROR(IF(INDEX(AM$1:AM1217,MATCH(I1218,I$1:I1217,0),1)=0,"",INDEX(AM$1:AM1217,MATCH(I1218,I$1:I1217,0),1)),"")</f>
        <v/>
      </c>
      <c r="AN1218" s="2" t="str">
        <f>IFERROR(IF(INDEX(AN$1:AN1217,MATCH(I1218,I$1:I1217,0),1)=0,"",INDEX(AN$1:AN1217,MATCH(I1218,I$1:I1217,0),1)),"")</f>
        <v/>
      </c>
      <c r="BG1218" s="5"/>
      <c r="BI1218" s="4"/>
      <c r="BK1218" s="5"/>
      <c r="BL1218" s="5"/>
      <c r="BM1218" s="5" t="str">
        <f>IF(B1218="","",IF(BH1218="",1+(MAX(BM$2:BM1217)),""))</f>
        <v/>
      </c>
      <c r="BN1218" s="5" t="str">
        <f t="shared" ref="BN1218:BN1281" si="190">IF(BM1218="","",AI1218)</f>
        <v/>
      </c>
      <c r="BO1218" s="5" t="str">
        <f t="shared" ref="BO1218:BO1281" si="191">IF(BM1218="","",E1218)</f>
        <v/>
      </c>
      <c r="BP1218" s="15" t="str">
        <f t="shared" ref="BP1218:BP1281" si="192">IF(BM1218="","",F1218)</f>
        <v/>
      </c>
      <c r="BQ1218" s="29"/>
      <c r="CU1218" s="5" t="e">
        <f>IF(REPORTE!AH$2="si",IF(F1218=VALUE(REPORTE!C$11),IF(SUM(CU1219:CU$1993),CONCATENATE(INT(B1218),", "),INT(B1218)),""),IF(F1218=VALUE(REPORTE!C$10),IF(SUM(CU1219:CU$1993),CONCATENATE(INT(B1218),", "),INT(B1218)),""))</f>
        <v>#VALUE!</v>
      </c>
      <c r="CY1218" s="5"/>
      <c r="CZ1218" s="5"/>
      <c r="DA1218" s="5"/>
      <c r="DB1218" s="5"/>
    </row>
    <row r="1219" spans="1:106" x14ac:dyDescent="0.25">
      <c r="A1219" s="4"/>
      <c r="B1219" s="3"/>
      <c r="L1219" s="4" t="str">
        <f>IFERROR(IF(VLOOKUP(I1219,I$2:L1218,4,0)=0,"",VLOOKUP(I1219,I$2:L1218,4,0)),"")</f>
        <v/>
      </c>
      <c r="M1219" s="4" t="str">
        <f>IFERROR(IF(VLOOKUP(I1219,I$2:M1218,5,0)=0,"",VLOOKUP(I1219,I$2:M1218,5,0)),"")</f>
        <v/>
      </c>
      <c r="S1219"/>
      <c r="AG1219" s="3"/>
      <c r="AL1219" s="2" t="str">
        <f>IFERROR(IF(INDEX(AL$1:AL1218,MATCH(I1219,I$1:I1218,0),1)=0,"",INDEX(AL$1:AL1218,MATCH(I1219,I$1:I1218,0),1)),"")</f>
        <v/>
      </c>
      <c r="AM1219" s="2" t="str">
        <f>IFERROR(IF(INDEX(AM$1:AM1218,MATCH(I1219,I$1:I1218,0),1)=0,"",INDEX(AM$1:AM1218,MATCH(I1219,I$1:I1218,0),1)),"")</f>
        <v/>
      </c>
      <c r="AN1219" s="2" t="str">
        <f>IFERROR(IF(INDEX(AN$1:AN1218,MATCH(I1219,I$1:I1218,0),1)=0,"",INDEX(AN$1:AN1218,MATCH(I1219,I$1:I1218,0),1)),"")</f>
        <v/>
      </c>
      <c r="BG1219" s="5"/>
      <c r="BI1219" s="4"/>
      <c r="BK1219" s="5"/>
      <c r="BL1219" s="5"/>
      <c r="BM1219" s="5" t="str">
        <f>IF(B1219="","",IF(BH1219="",1+(MAX(BM$2:BM1218)),""))</f>
        <v/>
      </c>
      <c r="BN1219" s="5" t="str">
        <f t="shared" si="190"/>
        <v/>
      </c>
      <c r="BO1219" s="5" t="str">
        <f t="shared" si="191"/>
        <v/>
      </c>
      <c r="BP1219" s="15" t="str">
        <f t="shared" si="192"/>
        <v/>
      </c>
      <c r="BQ1219" s="29"/>
      <c r="CU1219" s="5" t="e">
        <f>IF(REPORTE!AH$2="si",IF(F1219=VALUE(REPORTE!C$11),IF(SUM(CU1220:CU$1993),CONCATENATE(INT(B1219),", "),INT(B1219)),""),IF(F1219=VALUE(REPORTE!C$10),IF(SUM(CU1220:CU$1993),CONCATENATE(INT(B1219),", "),INT(B1219)),""))</f>
        <v>#VALUE!</v>
      </c>
      <c r="CV1219" s="5"/>
      <c r="CY1219" s="5"/>
      <c r="CZ1219" s="5"/>
      <c r="DA1219" s="5"/>
      <c r="DB1219" s="5"/>
    </row>
    <row r="1220" spans="1:106" x14ac:dyDescent="0.25">
      <c r="A1220" s="4"/>
      <c r="B1220" s="3"/>
      <c r="L1220" s="4" t="str">
        <f>IFERROR(IF(VLOOKUP(I1220,I$2:L1219,4,0)=0,"",VLOOKUP(I1220,I$2:L1219,4,0)),"")</f>
        <v/>
      </c>
      <c r="M1220" s="4" t="str">
        <f>IFERROR(IF(VLOOKUP(I1220,I$2:M1219,5,0)=0,"",VLOOKUP(I1220,I$2:M1219,5,0)),"")</f>
        <v/>
      </c>
      <c r="S1220"/>
      <c r="AL1220" s="2" t="str">
        <f>IFERROR(IF(INDEX(AL$1:AL1219,MATCH(I1220,I$1:I1219,0),1)=0,"",INDEX(AL$1:AL1219,MATCH(I1220,I$1:I1219,0),1)),"")</f>
        <v/>
      </c>
      <c r="AM1220" s="2" t="str">
        <f>IFERROR(IF(INDEX(AM$1:AM1219,MATCH(I1220,I$1:I1219,0),1)=0,"",INDEX(AM$1:AM1219,MATCH(I1220,I$1:I1219,0),1)),"")</f>
        <v/>
      </c>
      <c r="AN1220" s="2" t="str">
        <f>IFERROR(IF(INDEX(AN$1:AN1219,MATCH(I1220,I$1:I1219,0),1)=0,"",INDEX(AN$1:AN1219,MATCH(I1220,I$1:I1219,0),1)),"")</f>
        <v/>
      </c>
      <c r="BG1220" s="5"/>
      <c r="BI1220" s="4"/>
      <c r="BK1220" s="5"/>
      <c r="BL1220" s="5"/>
      <c r="BM1220" s="5" t="str">
        <f>IF(B1220="","",IF(BH1220="",1+(MAX(BM$2:BM1219)),""))</f>
        <v/>
      </c>
      <c r="BN1220" s="5" t="str">
        <f t="shared" si="190"/>
        <v/>
      </c>
      <c r="BO1220" s="5" t="str">
        <f t="shared" si="191"/>
        <v/>
      </c>
      <c r="BP1220" s="15" t="str">
        <f t="shared" si="192"/>
        <v/>
      </c>
      <c r="BQ1220" s="29"/>
      <c r="CU1220" s="5" t="e">
        <f>IF(REPORTE!AH$2="si",IF(F1220=VALUE(REPORTE!C$11),IF(SUM(CU1221:CU$1993),CONCATENATE(INT(B1220),", "),INT(B1220)),""),IF(F1220=VALUE(REPORTE!C$10),IF(SUM(CU1221:CU$1993),CONCATENATE(INT(B1220),", "),INT(B1220)),""))</f>
        <v>#VALUE!</v>
      </c>
      <c r="CV1220" s="5" t="e">
        <f>CONCATENATE(CU1220,CU1221,CU1222,CU1223,CU1224,CU1225,CU1226,CU1227,CU1228,CU1229,CU1230,CU1231,CU1232,CU1233,CU1234,CU1235,CU1236,CU1237,CU1238,CU1239,CU1240,CU1241,CU1242,CU1243,CU1244,CU1245,CU1246,CU1247,CU1248,CU1249,CU1250,CU1251,CU1252,CU1253,CU1254,CU1255,CU1256,CU1257,CU1258,CU1259,CU1260,CU1261)</f>
        <v>#VALUE!</v>
      </c>
      <c r="CY1220" s="5"/>
      <c r="CZ1220" s="5"/>
      <c r="DA1220" s="5"/>
      <c r="DB1220" s="5"/>
    </row>
    <row r="1221" spans="1:106" x14ac:dyDescent="0.25">
      <c r="A1221" s="4"/>
      <c r="B1221" s="3"/>
      <c r="L1221" s="4" t="str">
        <f>IFERROR(IF(VLOOKUP(I1221,I$2:L1220,4,0)=0,"",VLOOKUP(I1221,I$2:L1220,4,0)),"")</f>
        <v/>
      </c>
      <c r="M1221" s="4" t="str">
        <f>IFERROR(IF(VLOOKUP(I1221,I$2:M1220,5,0)=0,"",VLOOKUP(I1221,I$2:M1220,5,0)),"")</f>
        <v/>
      </c>
      <c r="S1221"/>
      <c r="AL1221" s="2" t="str">
        <f>IFERROR(IF(INDEX(AL$1:AL1220,MATCH(I1221,I$1:I1220,0),1)=0,"",INDEX(AL$1:AL1220,MATCH(I1221,I$1:I1220,0),1)),"")</f>
        <v/>
      </c>
      <c r="AM1221" s="2" t="str">
        <f>IFERROR(IF(INDEX(AM$1:AM1220,MATCH(I1221,I$1:I1220,0),1)=0,"",INDEX(AM$1:AM1220,MATCH(I1221,I$1:I1220,0),1)),"")</f>
        <v/>
      </c>
      <c r="AN1221" s="2" t="str">
        <f>IFERROR(IF(INDEX(AN$1:AN1220,MATCH(I1221,I$1:I1220,0),1)=0,"",INDEX(AN$1:AN1220,MATCH(I1221,I$1:I1220,0),1)),"")</f>
        <v/>
      </c>
      <c r="BG1221" s="5"/>
      <c r="BI1221" s="4"/>
      <c r="BK1221" s="5"/>
      <c r="BL1221" s="5"/>
      <c r="BM1221" s="5" t="str">
        <f>IF(B1221="","",IF(BH1221="",1+(MAX(BM$2:BM1220)),""))</f>
        <v/>
      </c>
      <c r="BN1221" s="5" t="str">
        <f t="shared" si="190"/>
        <v/>
      </c>
      <c r="BO1221" s="5" t="str">
        <f t="shared" si="191"/>
        <v/>
      </c>
      <c r="BP1221" s="15" t="str">
        <f t="shared" si="192"/>
        <v/>
      </c>
      <c r="BQ1221" s="29"/>
      <c r="CU1221" s="5" t="e">
        <f>IF(REPORTE!AH$2="si",IF(F1221=VALUE(REPORTE!C$11),IF(SUM(CU1222:CU$1993),CONCATENATE(INT(B1221),", "),INT(B1221)),""),IF(F1221=VALUE(REPORTE!C$10),IF(SUM(CU1222:CU$1993),CONCATENATE(INT(B1221),", "),INT(B1221)),""))</f>
        <v>#VALUE!</v>
      </c>
      <c r="CY1221" s="5"/>
      <c r="CZ1221" s="5"/>
      <c r="DA1221" s="5"/>
      <c r="DB1221" s="5"/>
    </row>
    <row r="1222" spans="1:106" x14ac:dyDescent="0.25">
      <c r="A1222" s="4"/>
      <c r="B1222" s="3"/>
      <c r="L1222" s="4" t="str">
        <f>IFERROR(IF(VLOOKUP(I1222,I$2:L1221,4,0)=0,"",VLOOKUP(I1222,I$2:L1221,4,0)),"")</f>
        <v/>
      </c>
      <c r="M1222" s="4" t="str">
        <f>IFERROR(IF(VLOOKUP(I1222,I$2:M1221,5,0)=0,"",VLOOKUP(I1222,I$2:M1221,5,0)),"")</f>
        <v/>
      </c>
      <c r="S1222"/>
      <c r="AL1222" s="2" t="str">
        <f>IFERROR(IF(INDEX(AL$1:AL1221,MATCH(I1222,I$1:I1221,0),1)=0,"",INDEX(AL$1:AL1221,MATCH(I1222,I$1:I1221,0),1)),"")</f>
        <v/>
      </c>
      <c r="AM1222" s="2" t="str">
        <f>IFERROR(IF(INDEX(AM$1:AM1221,MATCH(I1222,I$1:I1221,0),1)=0,"",INDEX(AM$1:AM1221,MATCH(I1222,I$1:I1221,0),1)),"")</f>
        <v/>
      </c>
      <c r="AN1222" s="2" t="str">
        <f>IFERROR(IF(INDEX(AN$1:AN1221,MATCH(I1222,I$1:I1221,0),1)=0,"",INDEX(AN$1:AN1221,MATCH(I1222,I$1:I1221,0),1)),"")</f>
        <v/>
      </c>
      <c r="BG1222" s="5"/>
      <c r="BI1222" s="4"/>
      <c r="BK1222" s="5"/>
      <c r="BL1222" s="5"/>
      <c r="BM1222" s="5" t="str">
        <f>IF(B1222="","",IF(BH1222="",1+(MAX(BM$2:BM1221)),""))</f>
        <v/>
      </c>
      <c r="BN1222" s="5" t="str">
        <f t="shared" si="190"/>
        <v/>
      </c>
      <c r="BO1222" s="5" t="str">
        <f t="shared" si="191"/>
        <v/>
      </c>
      <c r="BP1222" s="15" t="str">
        <f t="shared" si="192"/>
        <v/>
      </c>
      <c r="BQ1222" s="29"/>
      <c r="CU1222" s="5" t="e">
        <f>IF(REPORTE!AH$2="si",IF(F1222=VALUE(REPORTE!C$11),IF(SUM(CU1223:CU$1993),CONCATENATE(INT(B1222),", "),INT(B1222)),""),IF(F1222=VALUE(REPORTE!C$10),IF(SUM(CU1223:CU$1993),CONCATENATE(INT(B1222),", "),INT(B1222)),""))</f>
        <v>#VALUE!</v>
      </c>
      <c r="CY1222" s="5"/>
      <c r="CZ1222" s="5"/>
      <c r="DA1222" s="5"/>
      <c r="DB1222" s="5"/>
    </row>
    <row r="1223" spans="1:106" x14ac:dyDescent="0.25">
      <c r="A1223" s="4"/>
      <c r="B1223" s="3"/>
      <c r="L1223" s="4" t="str">
        <f>IFERROR(IF(VLOOKUP(I1223,I$2:L1222,4,0)=0,"",VLOOKUP(I1223,I$2:L1222,4,0)),"")</f>
        <v/>
      </c>
      <c r="M1223" s="4" t="str">
        <f>IFERROR(IF(VLOOKUP(I1223,I$2:M1222,5,0)=0,"",VLOOKUP(I1223,I$2:M1222,5,0)),"")</f>
        <v/>
      </c>
      <c r="S1223"/>
      <c r="AL1223" s="2" t="str">
        <f>IFERROR(IF(INDEX(AL$1:AL1222,MATCH(I1223,I$1:I1222,0),1)=0,"",INDEX(AL$1:AL1222,MATCH(I1223,I$1:I1222,0),1)),"")</f>
        <v/>
      </c>
      <c r="AM1223" s="2" t="str">
        <f>IFERROR(IF(INDEX(AM$1:AM1222,MATCH(I1223,I$1:I1222,0),1)=0,"",INDEX(AM$1:AM1222,MATCH(I1223,I$1:I1222,0),1)),"")</f>
        <v/>
      </c>
      <c r="AN1223" s="2" t="str">
        <f>IFERROR(IF(INDEX(AN$1:AN1222,MATCH(I1223,I$1:I1222,0),1)=0,"",INDEX(AN$1:AN1222,MATCH(I1223,I$1:I1222,0),1)),"")</f>
        <v/>
      </c>
      <c r="BG1223" s="5"/>
      <c r="BI1223" s="4"/>
      <c r="BK1223" s="5"/>
      <c r="BL1223" s="5"/>
      <c r="BM1223" s="5" t="str">
        <f>IF(B1223="","",IF(BH1223="",1+(MAX(BM$2:BM1222)),""))</f>
        <v/>
      </c>
      <c r="BN1223" s="5" t="str">
        <f t="shared" si="190"/>
        <v/>
      </c>
      <c r="BO1223" s="5" t="str">
        <f t="shared" si="191"/>
        <v/>
      </c>
      <c r="BP1223" s="15" t="str">
        <f t="shared" si="192"/>
        <v/>
      </c>
      <c r="BQ1223" s="29"/>
      <c r="CU1223" s="5" t="e">
        <f>IF(REPORTE!AH$2="si",IF(F1223=VALUE(REPORTE!C$11),IF(SUM(CU1224:CU$1993),CONCATENATE(INT(B1223),", "),INT(B1223)),""),IF(F1223=VALUE(REPORTE!C$10),IF(SUM(CU1224:CU$1993),CONCATENATE(INT(B1223),", "),INT(B1223)),""))</f>
        <v>#VALUE!</v>
      </c>
      <c r="CY1223" s="5"/>
      <c r="CZ1223" s="5"/>
      <c r="DA1223" s="5"/>
      <c r="DB1223" s="5"/>
    </row>
    <row r="1224" spans="1:106" x14ac:dyDescent="0.25">
      <c r="A1224" s="4"/>
      <c r="B1224" s="3"/>
      <c r="L1224" s="4" t="str">
        <f>IFERROR(IF(VLOOKUP(I1224,I$2:L1223,4,0)=0,"",VLOOKUP(I1224,I$2:L1223,4,0)),"")</f>
        <v/>
      </c>
      <c r="M1224" s="4" t="str">
        <f>IFERROR(IF(VLOOKUP(I1224,I$2:M1223,5,0)=0,"",VLOOKUP(I1224,I$2:M1223,5,0)),"")</f>
        <v/>
      </c>
      <c r="S1224"/>
      <c r="AL1224" s="2" t="str">
        <f>IFERROR(IF(INDEX(AL$1:AL1223,MATCH(I1224,I$1:I1223,0),1)=0,"",INDEX(AL$1:AL1223,MATCH(I1224,I$1:I1223,0),1)),"")</f>
        <v/>
      </c>
      <c r="AM1224" s="2" t="str">
        <f>IFERROR(IF(INDEX(AM$1:AM1223,MATCH(I1224,I$1:I1223,0),1)=0,"",INDEX(AM$1:AM1223,MATCH(I1224,I$1:I1223,0),1)),"")</f>
        <v/>
      </c>
      <c r="AN1224" s="2" t="str">
        <f>IFERROR(IF(INDEX(AN$1:AN1223,MATCH(I1224,I$1:I1223,0),1)=0,"",INDEX(AN$1:AN1223,MATCH(I1224,I$1:I1223,0),1)),"")</f>
        <v/>
      </c>
      <c r="BG1224" s="5"/>
      <c r="BI1224" s="4"/>
      <c r="BK1224" s="5"/>
      <c r="BL1224" s="5"/>
      <c r="BM1224" s="5" t="str">
        <f>IF(B1224="","",IF(BH1224="",1+(MAX(BM$2:BM1223)),""))</f>
        <v/>
      </c>
      <c r="BN1224" s="5" t="str">
        <f t="shared" si="190"/>
        <v/>
      </c>
      <c r="BO1224" s="5" t="str">
        <f t="shared" si="191"/>
        <v/>
      </c>
      <c r="BP1224" s="15" t="str">
        <f t="shared" si="192"/>
        <v/>
      </c>
      <c r="BQ1224" s="29"/>
      <c r="CU1224" s="5" t="e">
        <f>IF(REPORTE!AH$2="si",IF(F1224=VALUE(REPORTE!C$11),IF(SUM(CU1225:CU$1993),CONCATENATE(INT(B1224),", "),INT(B1224)),""),IF(F1224=VALUE(REPORTE!C$10),IF(SUM(CU1225:CU$1993),CONCATENATE(INT(B1224),", "),INT(B1224)),""))</f>
        <v>#VALUE!</v>
      </c>
      <c r="CY1224" s="5"/>
      <c r="CZ1224" s="5"/>
      <c r="DA1224" s="5"/>
      <c r="DB1224" s="5"/>
    </row>
    <row r="1225" spans="1:106" x14ac:dyDescent="0.25">
      <c r="A1225" s="4"/>
      <c r="B1225" s="3"/>
      <c r="L1225" s="4" t="str">
        <f>IFERROR(IF(VLOOKUP(I1225,I$2:L1224,4,0)=0,"",VLOOKUP(I1225,I$2:L1224,4,0)),"")</f>
        <v/>
      </c>
      <c r="M1225" s="4" t="str">
        <f>IFERROR(IF(VLOOKUP(I1225,I$2:M1224,5,0)=0,"",VLOOKUP(I1225,I$2:M1224,5,0)),"")</f>
        <v/>
      </c>
      <c r="S1225"/>
      <c r="AL1225" s="2" t="str">
        <f>IFERROR(IF(INDEX(AL$1:AL1224,MATCH(I1225,I$1:I1224,0),1)=0,"",INDEX(AL$1:AL1224,MATCH(I1225,I$1:I1224,0),1)),"")</f>
        <v/>
      </c>
      <c r="AM1225" s="2" t="str">
        <f>IFERROR(IF(INDEX(AM$1:AM1224,MATCH(I1225,I$1:I1224,0),1)=0,"",INDEX(AM$1:AM1224,MATCH(I1225,I$1:I1224,0),1)),"")</f>
        <v/>
      </c>
      <c r="AN1225" s="2" t="str">
        <f>IFERROR(IF(INDEX(AN$1:AN1224,MATCH(I1225,I$1:I1224,0),1)=0,"",INDEX(AN$1:AN1224,MATCH(I1225,I$1:I1224,0),1)),"")</f>
        <v/>
      </c>
      <c r="BG1225" s="5"/>
      <c r="BI1225" s="4"/>
      <c r="BK1225" s="5"/>
      <c r="BL1225" s="5"/>
      <c r="BM1225" s="5" t="str">
        <f>IF(B1225="","",IF(BH1225="",1+(MAX(BM$2:BM1224)),""))</f>
        <v/>
      </c>
      <c r="BN1225" s="5" t="str">
        <f t="shared" si="190"/>
        <v/>
      </c>
      <c r="BO1225" s="5" t="str">
        <f t="shared" si="191"/>
        <v/>
      </c>
      <c r="BP1225" s="15" t="str">
        <f t="shared" si="192"/>
        <v/>
      </c>
      <c r="BQ1225" s="29"/>
      <c r="CU1225" s="5" t="e">
        <f>IF(REPORTE!AH$2="si",IF(F1225=VALUE(REPORTE!C$11),IF(SUM(CU1226:CU$1993),CONCATENATE(INT(B1225),", "),INT(B1225)),""),IF(F1225=VALUE(REPORTE!C$10),IF(SUM(CU1226:CU$1993),CONCATENATE(INT(B1225),", "),INT(B1225)),""))</f>
        <v>#VALUE!</v>
      </c>
      <c r="CY1225" s="5"/>
      <c r="CZ1225" s="5"/>
      <c r="DA1225" s="5"/>
      <c r="DB1225" s="5"/>
    </row>
    <row r="1226" spans="1:106" x14ac:dyDescent="0.25">
      <c r="A1226" s="4"/>
      <c r="B1226" s="3"/>
      <c r="L1226" s="4" t="str">
        <f>IFERROR(IF(VLOOKUP(I1226,I$2:L1225,4,0)=0,"",VLOOKUP(I1226,I$2:L1225,4,0)),"")</f>
        <v/>
      </c>
      <c r="M1226" s="4" t="str">
        <f>IFERROR(IF(VLOOKUP(I1226,I$2:M1225,5,0)=0,"",VLOOKUP(I1226,I$2:M1225,5,0)),"")</f>
        <v/>
      </c>
      <c r="S1226"/>
      <c r="AL1226" s="2" t="str">
        <f>IFERROR(IF(INDEX(AL$1:AL1225,MATCH(I1226,I$1:I1225,0),1)=0,"",INDEX(AL$1:AL1225,MATCH(I1226,I$1:I1225,0),1)),"")</f>
        <v/>
      </c>
      <c r="AM1226" s="2" t="str">
        <f>IFERROR(IF(INDEX(AM$1:AM1225,MATCH(I1226,I$1:I1225,0),1)=0,"",INDEX(AM$1:AM1225,MATCH(I1226,I$1:I1225,0),1)),"")</f>
        <v/>
      </c>
      <c r="AN1226" s="2" t="str">
        <f>IFERROR(IF(INDEX(AN$1:AN1225,MATCH(I1226,I$1:I1225,0),1)=0,"",INDEX(AN$1:AN1225,MATCH(I1226,I$1:I1225,0),1)),"")</f>
        <v/>
      </c>
      <c r="BG1226" s="5"/>
      <c r="BI1226" s="4"/>
      <c r="BK1226" s="5"/>
      <c r="BL1226" s="5"/>
      <c r="BM1226" s="5" t="str">
        <f>IF(B1226="","",IF(BH1226="",1+(MAX(BM$2:BM1225)),""))</f>
        <v/>
      </c>
      <c r="BN1226" s="5" t="str">
        <f t="shared" si="190"/>
        <v/>
      </c>
      <c r="BO1226" s="5" t="str">
        <f t="shared" si="191"/>
        <v/>
      </c>
      <c r="BP1226" s="15" t="str">
        <f t="shared" si="192"/>
        <v/>
      </c>
      <c r="BQ1226" s="29"/>
      <c r="CU1226" s="5" t="e">
        <f>IF(REPORTE!AH$2="si",IF(F1226=VALUE(REPORTE!C$11),IF(SUM(CU1227:CU$1993),CONCATENATE(INT(B1226),", "),INT(B1226)),""),IF(F1226=VALUE(REPORTE!C$10),IF(SUM(CU1227:CU$1993),CONCATENATE(INT(B1226),", "),INT(B1226)),""))</f>
        <v>#VALUE!</v>
      </c>
      <c r="CY1226" s="5"/>
      <c r="CZ1226" s="5"/>
      <c r="DA1226" s="5"/>
      <c r="DB1226" s="5"/>
    </row>
    <row r="1227" spans="1:106" x14ac:dyDescent="0.25">
      <c r="A1227" s="4"/>
      <c r="B1227" s="3"/>
      <c r="L1227" s="4" t="str">
        <f>IFERROR(IF(VLOOKUP(I1227,I$2:L1226,4,0)=0,"",VLOOKUP(I1227,I$2:L1226,4,0)),"")</f>
        <v/>
      </c>
      <c r="M1227" s="4" t="str">
        <f>IFERROR(IF(VLOOKUP(I1227,I$2:M1226,5,0)=0,"",VLOOKUP(I1227,I$2:M1226,5,0)),"")</f>
        <v/>
      </c>
      <c r="S1227"/>
      <c r="AL1227" s="2" t="str">
        <f>IFERROR(IF(INDEX(AL$1:AL1226,MATCH(I1227,I$1:I1226,0),1)=0,"",INDEX(AL$1:AL1226,MATCH(I1227,I$1:I1226,0),1)),"")</f>
        <v/>
      </c>
      <c r="AM1227" s="2" t="str">
        <f>IFERROR(IF(INDEX(AM$1:AM1226,MATCH(I1227,I$1:I1226,0),1)=0,"",INDEX(AM$1:AM1226,MATCH(I1227,I$1:I1226,0),1)),"")</f>
        <v/>
      </c>
      <c r="AN1227" s="2" t="str">
        <f>IFERROR(IF(INDEX(AN$1:AN1226,MATCH(I1227,I$1:I1226,0),1)=0,"",INDEX(AN$1:AN1226,MATCH(I1227,I$1:I1226,0),1)),"")</f>
        <v/>
      </c>
      <c r="BG1227" s="5"/>
      <c r="BI1227" s="4"/>
      <c r="BK1227" s="5"/>
      <c r="BL1227" s="5"/>
      <c r="BM1227" s="5" t="str">
        <f>IF(B1227="","",IF(BH1227="",1+(MAX(BM$2:BM1226)),""))</f>
        <v/>
      </c>
      <c r="BN1227" s="5" t="str">
        <f t="shared" si="190"/>
        <v/>
      </c>
      <c r="BO1227" s="5" t="str">
        <f t="shared" si="191"/>
        <v/>
      </c>
      <c r="BP1227" s="15" t="str">
        <f t="shared" si="192"/>
        <v/>
      </c>
      <c r="BQ1227" s="29"/>
      <c r="CU1227" s="5" t="e">
        <f>IF(REPORTE!AH$2="si",IF(F1227=VALUE(REPORTE!C$11),IF(SUM(CU1228:CU$1993),CONCATENATE(INT(B1227),", "),INT(B1227)),""),IF(F1227=VALUE(REPORTE!C$10),IF(SUM(CU1228:CU$1993),CONCATENATE(INT(B1227),", "),INT(B1227)),""))</f>
        <v>#VALUE!</v>
      </c>
      <c r="CY1227" s="5"/>
      <c r="CZ1227" s="5"/>
      <c r="DA1227" s="5"/>
      <c r="DB1227" s="5"/>
    </row>
    <row r="1228" spans="1:106" x14ac:dyDescent="0.25">
      <c r="A1228" s="4"/>
      <c r="B1228" s="3"/>
      <c r="L1228" s="4" t="str">
        <f>IFERROR(IF(VLOOKUP(I1228,I$2:L1227,4,0)=0,"",VLOOKUP(I1228,I$2:L1227,4,0)),"")</f>
        <v/>
      </c>
      <c r="M1228" s="4" t="str">
        <f>IFERROR(IF(VLOOKUP(I1228,I$2:M1227,5,0)=0,"",VLOOKUP(I1228,I$2:M1227,5,0)),"")</f>
        <v/>
      </c>
      <c r="S1228"/>
      <c r="AL1228" s="2" t="str">
        <f>IFERROR(IF(INDEX(AL$1:AL1227,MATCH(I1228,I$1:I1227,0),1)=0,"",INDEX(AL$1:AL1227,MATCH(I1228,I$1:I1227,0),1)),"")</f>
        <v/>
      </c>
      <c r="AM1228" s="2" t="str">
        <f>IFERROR(IF(INDEX(AM$1:AM1227,MATCH(I1228,I$1:I1227,0),1)=0,"",INDEX(AM$1:AM1227,MATCH(I1228,I$1:I1227,0),1)),"")</f>
        <v/>
      </c>
      <c r="AN1228" s="2" t="str">
        <f>IFERROR(IF(INDEX(AN$1:AN1227,MATCH(I1228,I$1:I1227,0),1)=0,"",INDEX(AN$1:AN1227,MATCH(I1228,I$1:I1227,0),1)),"")</f>
        <v/>
      </c>
      <c r="BG1228" s="5"/>
      <c r="BI1228" s="4"/>
      <c r="BK1228" s="5"/>
      <c r="BL1228" s="5"/>
      <c r="BM1228" s="5" t="str">
        <f>IF(B1228="","",IF(BH1228="",1+(MAX(BM$2:BM1227)),""))</f>
        <v/>
      </c>
      <c r="BN1228" s="5" t="str">
        <f t="shared" si="190"/>
        <v/>
      </c>
      <c r="BO1228" s="5" t="str">
        <f t="shared" si="191"/>
        <v/>
      </c>
      <c r="BP1228" s="15" t="str">
        <f t="shared" si="192"/>
        <v/>
      </c>
      <c r="BQ1228" s="29"/>
      <c r="CU1228" s="5" t="e">
        <f>IF(REPORTE!AH$2="si",IF(F1228=VALUE(REPORTE!C$11),IF(SUM(CU1229:CU$1993),CONCATENATE(INT(B1228),", "),INT(B1228)),""),IF(F1228=VALUE(REPORTE!C$10),IF(SUM(CU1229:CU$1993),CONCATENATE(INT(B1228),", "),INT(B1228)),""))</f>
        <v>#VALUE!</v>
      </c>
      <c r="CY1228" s="5"/>
      <c r="CZ1228" s="5"/>
      <c r="DA1228" s="5"/>
      <c r="DB1228" s="5"/>
    </row>
    <row r="1229" spans="1:106" x14ac:dyDescent="0.25">
      <c r="A1229" s="4"/>
      <c r="B1229" s="3"/>
      <c r="L1229" s="4" t="str">
        <f>IFERROR(IF(VLOOKUP(I1229,I$2:L1228,4,0)=0,"",VLOOKUP(I1229,I$2:L1228,4,0)),"")</f>
        <v/>
      </c>
      <c r="M1229" s="4" t="str">
        <f>IFERROR(IF(VLOOKUP(I1229,I$2:M1228,5,0)=0,"",VLOOKUP(I1229,I$2:M1228,5,0)),"")</f>
        <v/>
      </c>
      <c r="S1229"/>
      <c r="AL1229" s="2" t="str">
        <f>IFERROR(IF(INDEX(AL$1:AL1228,MATCH(I1229,I$1:I1228,0),1)=0,"",INDEX(AL$1:AL1228,MATCH(I1229,I$1:I1228,0),1)),"")</f>
        <v/>
      </c>
      <c r="AM1229" s="2" t="str">
        <f>IFERROR(IF(INDEX(AM$1:AM1228,MATCH(I1229,I$1:I1228,0),1)=0,"",INDEX(AM$1:AM1228,MATCH(I1229,I$1:I1228,0),1)),"")</f>
        <v/>
      </c>
      <c r="AN1229" s="2" t="str">
        <f>IFERROR(IF(INDEX(AN$1:AN1228,MATCH(I1229,I$1:I1228,0),1)=0,"",INDEX(AN$1:AN1228,MATCH(I1229,I$1:I1228,0),1)),"")</f>
        <v/>
      </c>
      <c r="BG1229" s="5"/>
      <c r="BI1229" s="4"/>
      <c r="BK1229" s="5"/>
      <c r="BL1229" s="5"/>
      <c r="BM1229" s="5" t="str">
        <f>IF(B1229="","",IF(BH1229="",1+(MAX(BM$2:BM1228)),""))</f>
        <v/>
      </c>
      <c r="BN1229" s="5" t="str">
        <f t="shared" si="190"/>
        <v/>
      </c>
      <c r="BO1229" s="5" t="str">
        <f t="shared" si="191"/>
        <v/>
      </c>
      <c r="BP1229" s="15" t="str">
        <f t="shared" si="192"/>
        <v/>
      </c>
      <c r="BQ1229" s="29"/>
      <c r="CU1229" s="5" t="e">
        <f>IF(REPORTE!AH$2="si",IF(F1229=VALUE(REPORTE!C$11),IF(SUM(CU1230:CU$1993),CONCATENATE(INT(B1229),", "),INT(B1229)),""),IF(F1229=VALUE(REPORTE!C$10),IF(SUM(CU1230:CU$1993),CONCATENATE(INT(B1229),", "),INT(B1229)),""))</f>
        <v>#VALUE!</v>
      </c>
      <c r="CY1229" s="5"/>
      <c r="CZ1229" s="5"/>
      <c r="DA1229" s="5"/>
      <c r="DB1229" s="5"/>
    </row>
    <row r="1230" spans="1:106" x14ac:dyDescent="0.25">
      <c r="A1230" s="4"/>
      <c r="B1230" s="3"/>
      <c r="L1230" s="4" t="str">
        <f>IFERROR(IF(VLOOKUP(I1230,I$2:L1229,4,0)=0,"",VLOOKUP(I1230,I$2:L1229,4,0)),"")</f>
        <v/>
      </c>
      <c r="M1230" s="4" t="str">
        <f>IFERROR(IF(VLOOKUP(I1230,I$2:M1229,5,0)=0,"",VLOOKUP(I1230,I$2:M1229,5,0)),"")</f>
        <v/>
      </c>
      <c r="S1230"/>
      <c r="AL1230" s="2" t="str">
        <f>IFERROR(IF(INDEX(AL$1:AL1229,MATCH(I1230,I$1:I1229,0),1)=0,"",INDEX(AL$1:AL1229,MATCH(I1230,I$1:I1229,0),1)),"")</f>
        <v/>
      </c>
      <c r="AM1230" s="2" t="str">
        <f>IFERROR(IF(INDEX(AM$1:AM1229,MATCH(I1230,I$1:I1229,0),1)=0,"",INDEX(AM$1:AM1229,MATCH(I1230,I$1:I1229,0),1)),"")</f>
        <v/>
      </c>
      <c r="AN1230" s="2" t="str">
        <f>IFERROR(IF(INDEX(AN$1:AN1229,MATCH(I1230,I$1:I1229,0),1)=0,"",INDEX(AN$1:AN1229,MATCH(I1230,I$1:I1229,0),1)),"")</f>
        <v/>
      </c>
      <c r="BG1230" s="5"/>
      <c r="BI1230" s="4"/>
      <c r="BK1230" s="5"/>
      <c r="BL1230" s="5"/>
      <c r="BM1230" s="5" t="str">
        <f>IF(B1230="","",IF(BH1230="",1+(MAX(BM$2:BM1229)),""))</f>
        <v/>
      </c>
      <c r="BN1230" s="5" t="str">
        <f t="shared" si="190"/>
        <v/>
      </c>
      <c r="BO1230" s="5" t="str">
        <f t="shared" si="191"/>
        <v/>
      </c>
      <c r="BP1230" s="15" t="str">
        <f t="shared" si="192"/>
        <v/>
      </c>
      <c r="BQ1230" s="29"/>
      <c r="CU1230" s="5" t="e">
        <f>IF(REPORTE!AH$2="si",IF(F1230=VALUE(REPORTE!C$11),IF(SUM(CU1231:CU$1993),CONCATENATE(INT(B1230),", "),INT(B1230)),""),IF(F1230=VALUE(REPORTE!C$10),IF(SUM(CU1231:CU$1993),CONCATENATE(INT(B1230),", "),INT(B1230)),""))</f>
        <v>#VALUE!</v>
      </c>
      <c r="CY1230" s="5"/>
      <c r="CZ1230" s="5"/>
      <c r="DA1230" s="5"/>
      <c r="DB1230" s="5"/>
    </row>
    <row r="1231" spans="1:106" x14ac:dyDescent="0.25">
      <c r="A1231" s="4"/>
      <c r="B1231" s="3"/>
      <c r="L1231" s="4" t="str">
        <f>IFERROR(IF(VLOOKUP(I1231,I$2:L1230,4,0)=0,"",VLOOKUP(I1231,I$2:L1230,4,0)),"")</f>
        <v/>
      </c>
      <c r="M1231" s="4" t="str">
        <f>IFERROR(IF(VLOOKUP(I1231,I$2:M1230,5,0)=0,"",VLOOKUP(I1231,I$2:M1230,5,0)),"")</f>
        <v/>
      </c>
      <c r="S1231"/>
      <c r="AL1231" s="2" t="str">
        <f>IFERROR(IF(INDEX(AL$1:AL1230,MATCH(I1231,I$1:I1230,0),1)=0,"",INDEX(AL$1:AL1230,MATCH(I1231,I$1:I1230,0),1)),"")</f>
        <v/>
      </c>
      <c r="AM1231" s="2" t="str">
        <f>IFERROR(IF(INDEX(AM$1:AM1230,MATCH(I1231,I$1:I1230,0),1)=0,"",INDEX(AM$1:AM1230,MATCH(I1231,I$1:I1230,0),1)),"")</f>
        <v/>
      </c>
      <c r="AN1231" s="2" t="str">
        <f>IFERROR(IF(INDEX(AN$1:AN1230,MATCH(I1231,I$1:I1230,0),1)=0,"",INDEX(AN$1:AN1230,MATCH(I1231,I$1:I1230,0),1)),"")</f>
        <v/>
      </c>
      <c r="BG1231" s="5"/>
      <c r="BI1231" s="4"/>
      <c r="BK1231" s="5"/>
      <c r="BL1231" s="5"/>
      <c r="BM1231" s="5" t="str">
        <f>IF(B1231="","",IF(BH1231="",1+(MAX(BM$2:BM1230)),""))</f>
        <v/>
      </c>
      <c r="BN1231" s="5" t="str">
        <f t="shared" si="190"/>
        <v/>
      </c>
      <c r="BO1231" s="5" t="str">
        <f t="shared" si="191"/>
        <v/>
      </c>
      <c r="BP1231" s="15" t="str">
        <f t="shared" si="192"/>
        <v/>
      </c>
      <c r="BQ1231" s="29"/>
      <c r="CU1231" s="5" t="e">
        <f>IF(REPORTE!AH$2="si",IF(F1231=VALUE(REPORTE!C$11),IF(SUM(CU1232:CU$1993),CONCATENATE(INT(B1231),", "),INT(B1231)),""),IF(F1231=VALUE(REPORTE!C$10),IF(SUM(CU1232:CU$1993),CONCATENATE(INT(B1231),", "),INT(B1231)),""))</f>
        <v>#VALUE!</v>
      </c>
      <c r="CY1231" s="5"/>
      <c r="CZ1231" s="5"/>
      <c r="DA1231" s="5"/>
      <c r="DB1231" s="5"/>
    </row>
    <row r="1232" spans="1:106" x14ac:dyDescent="0.25">
      <c r="A1232" s="4"/>
      <c r="B1232" s="3"/>
      <c r="L1232" s="4" t="str">
        <f>IFERROR(IF(VLOOKUP(I1232,I$2:L1231,4,0)=0,"",VLOOKUP(I1232,I$2:L1231,4,0)),"")</f>
        <v/>
      </c>
      <c r="M1232" s="4" t="str">
        <f>IFERROR(IF(VLOOKUP(I1232,I$2:M1231,5,0)=0,"",VLOOKUP(I1232,I$2:M1231,5,0)),"")</f>
        <v/>
      </c>
      <c r="S1232"/>
      <c r="AL1232" s="2" t="str">
        <f>IFERROR(IF(INDEX(AL$1:AL1231,MATCH(I1232,I$1:I1231,0),1)=0,"",INDEX(AL$1:AL1231,MATCH(I1232,I$1:I1231,0),1)),"")</f>
        <v/>
      </c>
      <c r="AM1232" s="2" t="str">
        <f>IFERROR(IF(INDEX(AM$1:AM1231,MATCH(I1232,I$1:I1231,0),1)=0,"",INDEX(AM$1:AM1231,MATCH(I1232,I$1:I1231,0),1)),"")</f>
        <v/>
      </c>
      <c r="AN1232" s="2" t="str">
        <f>IFERROR(IF(INDEX(AN$1:AN1231,MATCH(I1232,I$1:I1231,0),1)=0,"",INDEX(AN$1:AN1231,MATCH(I1232,I$1:I1231,0),1)),"")</f>
        <v/>
      </c>
      <c r="BG1232" s="5"/>
      <c r="BI1232" s="4"/>
      <c r="BK1232" s="5"/>
      <c r="BL1232" s="5"/>
      <c r="BM1232" s="5" t="str">
        <f>IF(B1232="","",IF(BH1232="",1+(MAX(BM$2:BM1231)),""))</f>
        <v/>
      </c>
      <c r="BN1232" s="5" t="str">
        <f t="shared" si="190"/>
        <v/>
      </c>
      <c r="BO1232" s="5" t="str">
        <f t="shared" si="191"/>
        <v/>
      </c>
      <c r="BP1232" s="15" t="str">
        <f t="shared" si="192"/>
        <v/>
      </c>
      <c r="BQ1232" s="29"/>
      <c r="CU1232" s="5" t="e">
        <f>IF(REPORTE!AH$2="si",IF(F1232=VALUE(REPORTE!C$11),IF(SUM(CU1233:CU$1993),CONCATENATE(INT(B1232),", "),INT(B1232)),""),IF(F1232=VALUE(REPORTE!C$10),IF(SUM(CU1233:CU$1993),CONCATENATE(INT(B1232),", "),INT(B1232)),""))</f>
        <v>#VALUE!</v>
      </c>
      <c r="CY1232" s="5"/>
      <c r="CZ1232" s="5"/>
      <c r="DA1232" s="5"/>
      <c r="DB1232" s="5"/>
    </row>
    <row r="1233" spans="1:106" x14ac:dyDescent="0.25">
      <c r="A1233" s="4"/>
      <c r="B1233" s="3"/>
      <c r="L1233" s="4" t="str">
        <f>IFERROR(IF(VLOOKUP(I1233,I$2:L1232,4,0)=0,"",VLOOKUP(I1233,I$2:L1232,4,0)),"")</f>
        <v/>
      </c>
      <c r="M1233" s="4" t="str">
        <f>IFERROR(IF(VLOOKUP(I1233,I$2:M1232,5,0)=0,"",VLOOKUP(I1233,I$2:M1232,5,0)),"")</f>
        <v/>
      </c>
      <c r="S1233"/>
      <c r="AL1233" s="2" t="str">
        <f>IFERROR(IF(INDEX(AL$1:AL1232,MATCH(I1233,I$1:I1232,0),1)=0,"",INDEX(AL$1:AL1232,MATCH(I1233,I$1:I1232,0),1)),"")</f>
        <v/>
      </c>
      <c r="AM1233" s="2" t="str">
        <f>IFERROR(IF(INDEX(AM$1:AM1232,MATCH(I1233,I$1:I1232,0),1)=0,"",INDEX(AM$1:AM1232,MATCH(I1233,I$1:I1232,0),1)),"")</f>
        <v/>
      </c>
      <c r="AN1233" s="2" t="str">
        <f>IFERROR(IF(INDEX(AN$1:AN1232,MATCH(I1233,I$1:I1232,0),1)=0,"",INDEX(AN$1:AN1232,MATCH(I1233,I$1:I1232,0),1)),"")</f>
        <v/>
      </c>
      <c r="BG1233" s="5"/>
      <c r="BI1233" s="4"/>
      <c r="BK1233" s="5"/>
      <c r="BL1233" s="5"/>
      <c r="BM1233" s="5" t="str">
        <f>IF(B1233="","",IF(BH1233="",1+(MAX(BM$2:BM1232)),""))</f>
        <v/>
      </c>
      <c r="BN1233" s="5" t="str">
        <f t="shared" si="190"/>
        <v/>
      </c>
      <c r="BO1233" s="5" t="str">
        <f t="shared" si="191"/>
        <v/>
      </c>
      <c r="BP1233" s="15" t="str">
        <f t="shared" si="192"/>
        <v/>
      </c>
      <c r="BQ1233" s="29"/>
      <c r="CU1233" s="5" t="e">
        <f>IF(REPORTE!AH$2="si",IF(F1233=VALUE(REPORTE!C$11),IF(SUM(CU1234:CU$1993),CONCATENATE(INT(B1233),", "),INT(B1233)),""),IF(F1233=VALUE(REPORTE!C$10),IF(SUM(CU1234:CU$1993),CONCATENATE(INT(B1233),", "),INT(B1233)),""))</f>
        <v>#VALUE!</v>
      </c>
      <c r="CY1233" s="5"/>
      <c r="CZ1233" s="5"/>
      <c r="DA1233" s="5"/>
      <c r="DB1233" s="5"/>
    </row>
    <row r="1234" spans="1:106" x14ac:dyDescent="0.25">
      <c r="A1234" s="4"/>
      <c r="B1234" s="3"/>
      <c r="L1234" s="4" t="str">
        <f>IFERROR(IF(VLOOKUP(I1234,I$2:L1233,4,0)=0,"",VLOOKUP(I1234,I$2:L1233,4,0)),"")</f>
        <v/>
      </c>
      <c r="M1234" s="4" t="str">
        <f>IFERROR(IF(VLOOKUP(I1234,I$2:M1233,5,0)=0,"",VLOOKUP(I1234,I$2:M1233,5,0)),"")</f>
        <v/>
      </c>
      <c r="S1234"/>
      <c r="AL1234" s="2" t="str">
        <f>IFERROR(IF(INDEX(AL$1:AL1233,MATCH(I1234,I$1:I1233,0),1)=0,"",INDEX(AL$1:AL1233,MATCH(I1234,I$1:I1233,0),1)),"")</f>
        <v/>
      </c>
      <c r="AM1234" s="2" t="str">
        <f>IFERROR(IF(INDEX(AM$1:AM1233,MATCH(I1234,I$1:I1233,0),1)=0,"",INDEX(AM$1:AM1233,MATCH(I1234,I$1:I1233,0),1)),"")</f>
        <v/>
      </c>
      <c r="AN1234" s="2" t="str">
        <f>IFERROR(IF(INDEX(AN$1:AN1233,MATCH(I1234,I$1:I1233,0),1)=0,"",INDEX(AN$1:AN1233,MATCH(I1234,I$1:I1233,0),1)),"")</f>
        <v/>
      </c>
      <c r="BG1234" s="5"/>
      <c r="BI1234" s="4"/>
      <c r="BK1234" s="5"/>
      <c r="BL1234" s="5"/>
      <c r="BM1234" s="5" t="str">
        <f>IF(B1234="","",IF(BH1234="",1+(MAX(BM$2:BM1233)),""))</f>
        <v/>
      </c>
      <c r="BN1234" s="5" t="str">
        <f t="shared" si="190"/>
        <v/>
      </c>
      <c r="BO1234" s="5" t="str">
        <f t="shared" si="191"/>
        <v/>
      </c>
      <c r="BP1234" s="15" t="str">
        <f t="shared" si="192"/>
        <v/>
      </c>
      <c r="BQ1234" s="29"/>
      <c r="CU1234" s="5" t="e">
        <f>IF(REPORTE!AH$2="si",IF(F1234=VALUE(REPORTE!C$11),IF(SUM(CU1235:CU$1993),CONCATENATE(INT(B1234),", "),INT(B1234)),""),IF(F1234=VALUE(REPORTE!C$10),IF(SUM(CU1235:CU$1993),CONCATENATE(INT(B1234),", "),INT(B1234)),""))</f>
        <v>#VALUE!</v>
      </c>
      <c r="CY1234" s="5"/>
      <c r="CZ1234" s="5"/>
      <c r="DA1234" s="5"/>
      <c r="DB1234" s="5"/>
    </row>
    <row r="1235" spans="1:106" x14ac:dyDescent="0.25">
      <c r="A1235" s="4"/>
      <c r="B1235" s="3"/>
      <c r="L1235" s="4" t="str">
        <f>IFERROR(IF(VLOOKUP(I1235,I$2:L1234,4,0)=0,"",VLOOKUP(I1235,I$2:L1234,4,0)),"")</f>
        <v/>
      </c>
      <c r="M1235" s="4" t="str">
        <f>IFERROR(IF(VLOOKUP(I1235,I$2:M1234,5,0)=0,"",VLOOKUP(I1235,I$2:M1234,5,0)),"")</f>
        <v/>
      </c>
      <c r="S1235"/>
      <c r="AL1235" s="2" t="str">
        <f>IFERROR(IF(INDEX(AL$1:AL1234,MATCH(I1235,I$1:I1234,0),1)=0,"",INDEX(AL$1:AL1234,MATCH(I1235,I$1:I1234,0),1)),"")</f>
        <v/>
      </c>
      <c r="AM1235" s="2" t="str">
        <f>IFERROR(IF(INDEX(AM$1:AM1234,MATCH(I1235,I$1:I1234,0),1)=0,"",INDEX(AM$1:AM1234,MATCH(I1235,I$1:I1234,0),1)),"")</f>
        <v/>
      </c>
      <c r="AN1235" s="2" t="str">
        <f>IFERROR(IF(INDEX(AN$1:AN1234,MATCH(I1235,I$1:I1234,0),1)=0,"",INDEX(AN$1:AN1234,MATCH(I1235,I$1:I1234,0),1)),"")</f>
        <v/>
      </c>
      <c r="BG1235" s="5"/>
      <c r="BI1235" s="4"/>
      <c r="BK1235" s="5"/>
      <c r="BL1235" s="5"/>
      <c r="BM1235" s="5" t="str">
        <f>IF(B1235="","",IF(BH1235="",1+(MAX(BM$2:BM1234)),""))</f>
        <v/>
      </c>
      <c r="BN1235" s="5" t="str">
        <f t="shared" si="190"/>
        <v/>
      </c>
      <c r="BO1235" s="5" t="str">
        <f t="shared" si="191"/>
        <v/>
      </c>
      <c r="BP1235" s="15" t="str">
        <f t="shared" si="192"/>
        <v/>
      </c>
      <c r="BQ1235" s="29"/>
      <c r="CU1235" s="5" t="e">
        <f>IF(REPORTE!AH$2="si",IF(F1235=VALUE(REPORTE!C$11),IF(SUM(CU1236:CU$1993),CONCATENATE(INT(B1235),", "),INT(B1235)),""),IF(F1235=VALUE(REPORTE!C$10),IF(SUM(CU1236:CU$1993),CONCATENATE(INT(B1235),", "),INT(B1235)),""))</f>
        <v>#VALUE!</v>
      </c>
      <c r="CY1235" s="5"/>
      <c r="CZ1235" s="5"/>
      <c r="DA1235" s="5"/>
      <c r="DB1235" s="5"/>
    </row>
    <row r="1236" spans="1:106" x14ac:dyDescent="0.25">
      <c r="A1236" s="4"/>
      <c r="B1236" s="3"/>
      <c r="L1236" s="4" t="str">
        <f>IFERROR(IF(VLOOKUP(I1236,I$2:L1235,4,0)=0,"",VLOOKUP(I1236,I$2:L1235,4,0)),"")</f>
        <v/>
      </c>
      <c r="M1236" s="4" t="str">
        <f>IFERROR(IF(VLOOKUP(I1236,I$2:M1235,5,0)=0,"",VLOOKUP(I1236,I$2:M1235,5,0)),"")</f>
        <v/>
      </c>
      <c r="S1236"/>
      <c r="AL1236" s="2" t="str">
        <f>IFERROR(IF(INDEX(AL$1:AL1235,MATCH(I1236,I$1:I1235,0),1)=0,"",INDEX(AL$1:AL1235,MATCH(I1236,I$1:I1235,0),1)),"")</f>
        <v/>
      </c>
      <c r="AM1236" s="2" t="str">
        <f>IFERROR(IF(INDEX(AM$1:AM1235,MATCH(I1236,I$1:I1235,0),1)=0,"",INDEX(AM$1:AM1235,MATCH(I1236,I$1:I1235,0),1)),"")</f>
        <v/>
      </c>
      <c r="AN1236" s="2" t="str">
        <f>IFERROR(IF(INDEX(AN$1:AN1235,MATCH(I1236,I$1:I1235,0),1)=0,"",INDEX(AN$1:AN1235,MATCH(I1236,I$1:I1235,0),1)),"")</f>
        <v/>
      </c>
      <c r="BG1236" s="5"/>
      <c r="BI1236" s="4"/>
      <c r="BK1236" s="5"/>
      <c r="BL1236" s="5"/>
      <c r="BM1236" s="5" t="str">
        <f>IF(B1236="","",IF(BH1236="",1+(MAX(BM$2:BM1235)),""))</f>
        <v/>
      </c>
      <c r="BN1236" s="5" t="str">
        <f t="shared" si="190"/>
        <v/>
      </c>
      <c r="BO1236" s="5" t="str">
        <f t="shared" si="191"/>
        <v/>
      </c>
      <c r="BP1236" s="15" t="str">
        <f t="shared" si="192"/>
        <v/>
      </c>
      <c r="BQ1236" s="29"/>
      <c r="CU1236" s="5" t="e">
        <f>IF(REPORTE!AH$2="si",IF(F1236=VALUE(REPORTE!C$11),IF(SUM(CU1237:CU$1993),CONCATENATE(INT(B1236),", "),INT(B1236)),""),IF(F1236=VALUE(REPORTE!C$10),IF(SUM(CU1237:CU$1993),CONCATENATE(INT(B1236),", "),INT(B1236)),""))</f>
        <v>#VALUE!</v>
      </c>
      <c r="CY1236" s="5"/>
      <c r="CZ1236" s="5"/>
      <c r="DA1236" s="5"/>
      <c r="DB1236" s="5"/>
    </row>
    <row r="1237" spans="1:106" x14ac:dyDescent="0.25">
      <c r="A1237" s="4"/>
      <c r="B1237" s="3"/>
      <c r="L1237" s="4" t="str">
        <f>IFERROR(IF(VLOOKUP(I1237,I$2:L1236,4,0)=0,"",VLOOKUP(I1237,I$2:L1236,4,0)),"")</f>
        <v/>
      </c>
      <c r="M1237" s="4" t="str">
        <f>IFERROR(IF(VLOOKUP(I1237,I$2:M1236,5,0)=0,"",VLOOKUP(I1237,I$2:M1236,5,0)),"")</f>
        <v/>
      </c>
      <c r="S1237"/>
      <c r="AL1237" s="2" t="str">
        <f>IFERROR(IF(INDEX(AL$1:AL1236,MATCH(I1237,I$1:I1236,0),1)=0,"",INDEX(AL$1:AL1236,MATCH(I1237,I$1:I1236,0),1)),"")</f>
        <v/>
      </c>
      <c r="AM1237" s="2" t="str">
        <f>IFERROR(IF(INDEX(AM$1:AM1236,MATCH(I1237,I$1:I1236,0),1)=0,"",INDEX(AM$1:AM1236,MATCH(I1237,I$1:I1236,0),1)),"")</f>
        <v/>
      </c>
      <c r="AN1237" s="2" t="str">
        <f>IFERROR(IF(INDEX(AN$1:AN1236,MATCH(I1237,I$1:I1236,0),1)=0,"",INDEX(AN$1:AN1236,MATCH(I1237,I$1:I1236,0),1)),"")</f>
        <v/>
      </c>
      <c r="BG1237" s="5"/>
      <c r="BI1237" s="4"/>
      <c r="BK1237" s="5"/>
      <c r="BL1237" s="5"/>
      <c r="BM1237" s="5" t="str">
        <f>IF(B1237="","",IF(BH1237="",1+(MAX(BM$2:BM1236)),""))</f>
        <v/>
      </c>
      <c r="BN1237" s="5" t="str">
        <f t="shared" si="190"/>
        <v/>
      </c>
      <c r="BO1237" s="5" t="str">
        <f t="shared" si="191"/>
        <v/>
      </c>
      <c r="BP1237" s="15" t="str">
        <f t="shared" si="192"/>
        <v/>
      </c>
      <c r="BQ1237" s="29"/>
      <c r="CU1237" s="5" t="e">
        <f>IF(REPORTE!AH$2="si",IF(F1237=VALUE(REPORTE!C$11),IF(SUM(CU1238:CU$1993),CONCATENATE(INT(B1237),", "),INT(B1237)),""),IF(F1237=VALUE(REPORTE!C$10),IF(SUM(CU1238:CU$1993),CONCATENATE(INT(B1237),", "),INT(B1237)),""))</f>
        <v>#VALUE!</v>
      </c>
      <c r="CY1237" s="5"/>
      <c r="CZ1237" s="5"/>
      <c r="DA1237" s="5"/>
      <c r="DB1237" s="5"/>
    </row>
    <row r="1238" spans="1:106" x14ac:dyDescent="0.25">
      <c r="A1238" s="4"/>
      <c r="B1238" s="3"/>
      <c r="L1238" s="4" t="str">
        <f>IFERROR(IF(VLOOKUP(I1238,I$2:L1237,4,0)=0,"",VLOOKUP(I1238,I$2:L1237,4,0)),"")</f>
        <v/>
      </c>
      <c r="M1238" s="4" t="str">
        <f>IFERROR(IF(VLOOKUP(I1238,I$2:M1237,5,0)=0,"",VLOOKUP(I1238,I$2:M1237,5,0)),"")</f>
        <v/>
      </c>
      <c r="S1238"/>
      <c r="AL1238" s="2" t="str">
        <f>IFERROR(IF(INDEX(AL$1:AL1237,MATCH(I1238,I$1:I1237,0),1)=0,"",INDEX(AL$1:AL1237,MATCH(I1238,I$1:I1237,0),1)),"")</f>
        <v/>
      </c>
      <c r="AM1238" s="2" t="str">
        <f>IFERROR(IF(INDEX(AM$1:AM1237,MATCH(I1238,I$1:I1237,0),1)=0,"",INDEX(AM$1:AM1237,MATCH(I1238,I$1:I1237,0),1)),"")</f>
        <v/>
      </c>
      <c r="AN1238" s="2" t="str">
        <f>IFERROR(IF(INDEX(AN$1:AN1237,MATCH(I1238,I$1:I1237,0),1)=0,"",INDEX(AN$1:AN1237,MATCH(I1238,I$1:I1237,0),1)),"")</f>
        <v/>
      </c>
      <c r="BG1238" s="5"/>
      <c r="BI1238" s="4"/>
      <c r="BK1238" s="5"/>
      <c r="BL1238" s="5"/>
      <c r="BM1238" s="5" t="str">
        <f>IF(B1238="","",IF(BH1238="",1+(MAX(BM$2:BM1237)),""))</f>
        <v/>
      </c>
      <c r="BN1238" s="5" t="str">
        <f t="shared" si="190"/>
        <v/>
      </c>
      <c r="BO1238" s="5" t="str">
        <f t="shared" si="191"/>
        <v/>
      </c>
      <c r="BP1238" s="15" t="str">
        <f t="shared" si="192"/>
        <v/>
      </c>
      <c r="BQ1238" s="29"/>
      <c r="CU1238" s="5" t="e">
        <f>IF(REPORTE!AH$2="si",IF(F1238=VALUE(REPORTE!C$11),IF(SUM(CU1239:CU$1993),CONCATENATE(INT(B1238),", "),INT(B1238)),""),IF(F1238=VALUE(REPORTE!C$10),IF(SUM(CU1239:CU$1993),CONCATENATE(INT(B1238),", "),INT(B1238)),""))</f>
        <v>#VALUE!</v>
      </c>
      <c r="CY1238" s="5"/>
      <c r="CZ1238" s="5"/>
      <c r="DA1238" s="5"/>
      <c r="DB1238" s="5"/>
    </row>
    <row r="1239" spans="1:106" x14ac:dyDescent="0.25">
      <c r="A1239" s="4"/>
      <c r="B1239" s="3"/>
      <c r="L1239" s="4" t="str">
        <f>IFERROR(IF(VLOOKUP(I1239,I$2:L1238,4,0)=0,"",VLOOKUP(I1239,I$2:L1238,4,0)),"")</f>
        <v/>
      </c>
      <c r="M1239" s="4" t="str">
        <f>IFERROR(IF(VLOOKUP(I1239,I$2:M1238,5,0)=0,"",VLOOKUP(I1239,I$2:M1238,5,0)),"")</f>
        <v/>
      </c>
      <c r="S1239"/>
      <c r="AL1239" s="2" t="str">
        <f>IFERROR(IF(INDEX(AL$1:AL1238,MATCH(I1239,I$1:I1238,0),1)=0,"",INDEX(AL$1:AL1238,MATCH(I1239,I$1:I1238,0),1)),"")</f>
        <v/>
      </c>
      <c r="AM1239" s="2" t="str">
        <f>IFERROR(IF(INDEX(AM$1:AM1238,MATCH(I1239,I$1:I1238,0),1)=0,"",INDEX(AM$1:AM1238,MATCH(I1239,I$1:I1238,0),1)),"")</f>
        <v/>
      </c>
      <c r="AN1239" s="2" t="str">
        <f>IFERROR(IF(INDEX(AN$1:AN1238,MATCH(I1239,I$1:I1238,0),1)=0,"",INDEX(AN$1:AN1238,MATCH(I1239,I$1:I1238,0),1)),"")</f>
        <v/>
      </c>
      <c r="BG1239" s="5"/>
      <c r="BI1239" s="4"/>
      <c r="BK1239" s="5"/>
      <c r="BL1239" s="5"/>
      <c r="BM1239" s="5" t="str">
        <f>IF(B1239="","",IF(BH1239="",1+(MAX(BM$2:BM1238)),""))</f>
        <v/>
      </c>
      <c r="BN1239" s="5" t="str">
        <f t="shared" si="190"/>
        <v/>
      </c>
      <c r="BO1239" s="5" t="str">
        <f t="shared" si="191"/>
        <v/>
      </c>
      <c r="BP1239" s="15" t="str">
        <f t="shared" si="192"/>
        <v/>
      </c>
      <c r="BQ1239" s="29"/>
      <c r="CU1239" s="5" t="e">
        <f>IF(REPORTE!AH$2="si",IF(F1239=VALUE(REPORTE!C$11),IF(SUM(CU1240:CU$1993),CONCATENATE(INT(B1239),", "),INT(B1239)),""),IF(F1239=VALUE(REPORTE!C$10),IF(SUM(CU1240:CU$1993),CONCATENATE(INT(B1239),", "),INT(B1239)),""))</f>
        <v>#VALUE!</v>
      </c>
      <c r="CY1239" s="5"/>
      <c r="CZ1239" s="5"/>
      <c r="DA1239" s="5"/>
      <c r="DB1239" s="5"/>
    </row>
    <row r="1240" spans="1:106" x14ac:dyDescent="0.25">
      <c r="A1240" s="4"/>
      <c r="B1240" s="3"/>
      <c r="L1240" s="4" t="str">
        <f>IFERROR(IF(VLOOKUP(I1240,I$2:L1239,4,0)=0,"",VLOOKUP(I1240,I$2:L1239,4,0)),"")</f>
        <v/>
      </c>
      <c r="M1240" s="4" t="str">
        <f>IFERROR(IF(VLOOKUP(I1240,I$2:M1239,5,0)=0,"",VLOOKUP(I1240,I$2:M1239,5,0)),"")</f>
        <v/>
      </c>
      <c r="S1240"/>
      <c r="AL1240" s="2" t="str">
        <f>IFERROR(IF(INDEX(AL$1:AL1239,MATCH(I1240,I$1:I1239,0),1)=0,"",INDEX(AL$1:AL1239,MATCH(I1240,I$1:I1239,0),1)),"")</f>
        <v/>
      </c>
      <c r="AM1240" s="2" t="str">
        <f>IFERROR(IF(INDEX(AM$1:AM1239,MATCH(I1240,I$1:I1239,0),1)=0,"",INDEX(AM$1:AM1239,MATCH(I1240,I$1:I1239,0),1)),"")</f>
        <v/>
      </c>
      <c r="AN1240" s="2" t="str">
        <f>IFERROR(IF(INDEX(AN$1:AN1239,MATCH(I1240,I$1:I1239,0),1)=0,"",INDEX(AN$1:AN1239,MATCH(I1240,I$1:I1239,0),1)),"")</f>
        <v/>
      </c>
      <c r="BG1240" s="5"/>
      <c r="BI1240" s="4"/>
      <c r="BK1240" s="5"/>
      <c r="BL1240" s="5"/>
      <c r="BM1240" s="5" t="str">
        <f>IF(B1240="","",IF(BH1240="",1+(MAX(BM$2:BM1239)),""))</f>
        <v/>
      </c>
      <c r="BN1240" s="5" t="str">
        <f t="shared" si="190"/>
        <v/>
      </c>
      <c r="BO1240" s="5" t="str">
        <f t="shared" si="191"/>
        <v/>
      </c>
      <c r="BP1240" s="15" t="str">
        <f t="shared" si="192"/>
        <v/>
      </c>
      <c r="BQ1240" s="29"/>
      <c r="CU1240" s="5" t="e">
        <f>IF(REPORTE!AH$2="si",IF(F1240=VALUE(REPORTE!C$11),IF(SUM(CU1241:CU$1993),CONCATENATE(INT(B1240),", "),INT(B1240)),""),IF(F1240=VALUE(REPORTE!C$10),IF(SUM(CU1241:CU$1993),CONCATENATE(INT(B1240),", "),INT(B1240)),""))</f>
        <v>#VALUE!</v>
      </c>
      <c r="CY1240" s="5"/>
      <c r="CZ1240" s="5"/>
      <c r="DA1240" s="5"/>
      <c r="DB1240" s="5"/>
    </row>
    <row r="1241" spans="1:106" x14ac:dyDescent="0.25">
      <c r="A1241" s="4"/>
      <c r="B1241" s="3"/>
      <c r="L1241" s="4" t="str">
        <f>IFERROR(IF(VLOOKUP(I1241,I$2:L1240,4,0)=0,"",VLOOKUP(I1241,I$2:L1240,4,0)),"")</f>
        <v/>
      </c>
      <c r="M1241" s="4" t="str">
        <f>IFERROR(IF(VLOOKUP(I1241,I$2:M1240,5,0)=0,"",VLOOKUP(I1241,I$2:M1240,5,0)),"")</f>
        <v/>
      </c>
      <c r="S1241"/>
      <c r="AL1241" s="2" t="str">
        <f>IFERROR(IF(INDEX(AL$1:AL1240,MATCH(I1241,I$1:I1240,0),1)=0,"",INDEX(AL$1:AL1240,MATCH(I1241,I$1:I1240,0),1)),"")</f>
        <v/>
      </c>
      <c r="AM1241" s="2" t="str">
        <f>IFERROR(IF(INDEX(AM$1:AM1240,MATCH(I1241,I$1:I1240,0),1)=0,"",INDEX(AM$1:AM1240,MATCH(I1241,I$1:I1240,0),1)),"")</f>
        <v/>
      </c>
      <c r="AN1241" s="2" t="str">
        <f>IFERROR(IF(INDEX(AN$1:AN1240,MATCH(I1241,I$1:I1240,0),1)=0,"",INDEX(AN$1:AN1240,MATCH(I1241,I$1:I1240,0),1)),"")</f>
        <v/>
      </c>
      <c r="BG1241" s="5"/>
      <c r="BI1241" s="4"/>
      <c r="BK1241" s="5"/>
      <c r="BL1241" s="5"/>
      <c r="BM1241" s="5" t="str">
        <f>IF(B1241="","",IF(BH1241="",1+(MAX(BM$2:BM1240)),""))</f>
        <v/>
      </c>
      <c r="BN1241" s="5" t="str">
        <f t="shared" si="190"/>
        <v/>
      </c>
      <c r="BO1241" s="5" t="str">
        <f t="shared" si="191"/>
        <v/>
      </c>
      <c r="BP1241" s="15" t="str">
        <f t="shared" si="192"/>
        <v/>
      </c>
      <c r="BQ1241" s="29"/>
      <c r="CU1241" s="5" t="e">
        <f>IF(REPORTE!AH$2="si",IF(F1241=VALUE(REPORTE!C$11),IF(SUM(CU1242:CU$1993),CONCATENATE(INT(B1241),", "),INT(B1241)),""),IF(F1241=VALUE(REPORTE!C$10),IF(SUM(CU1242:CU$1993),CONCATENATE(INT(B1241),", "),INT(B1241)),""))</f>
        <v>#VALUE!</v>
      </c>
      <c r="CY1241" s="5"/>
      <c r="CZ1241" s="5"/>
      <c r="DA1241" s="5"/>
      <c r="DB1241" s="5"/>
    </row>
    <row r="1242" spans="1:106" x14ac:dyDescent="0.25">
      <c r="A1242" s="4"/>
      <c r="B1242" s="3"/>
      <c r="L1242" s="4" t="str">
        <f>IFERROR(IF(VLOOKUP(I1242,I$2:L1241,4,0)=0,"",VLOOKUP(I1242,I$2:L1241,4,0)),"")</f>
        <v/>
      </c>
      <c r="M1242" s="4" t="str">
        <f>IFERROR(IF(VLOOKUP(I1242,I$2:M1241,5,0)=0,"",VLOOKUP(I1242,I$2:M1241,5,0)),"")</f>
        <v/>
      </c>
      <c r="S1242"/>
      <c r="AL1242" s="2" t="str">
        <f>IFERROR(IF(INDEX(AL$1:AL1241,MATCH(I1242,I$1:I1241,0),1)=0,"",INDEX(AL$1:AL1241,MATCH(I1242,I$1:I1241,0),1)),"")</f>
        <v/>
      </c>
      <c r="AM1242" s="2" t="str">
        <f>IFERROR(IF(INDEX(AM$1:AM1241,MATCH(I1242,I$1:I1241,0),1)=0,"",INDEX(AM$1:AM1241,MATCH(I1242,I$1:I1241,0),1)),"")</f>
        <v/>
      </c>
      <c r="AN1242" s="2" t="str">
        <f>IFERROR(IF(INDEX(AN$1:AN1241,MATCH(I1242,I$1:I1241,0),1)=0,"",INDEX(AN$1:AN1241,MATCH(I1242,I$1:I1241,0),1)),"")</f>
        <v/>
      </c>
      <c r="BG1242" s="5"/>
      <c r="BI1242" s="4"/>
      <c r="BK1242" s="5"/>
      <c r="BL1242" s="5"/>
      <c r="BM1242" s="5" t="str">
        <f>IF(B1242="","",IF(BH1242="",1+(MAX(BM$2:BM1241)),""))</f>
        <v/>
      </c>
      <c r="BN1242" s="5" t="str">
        <f t="shared" si="190"/>
        <v/>
      </c>
      <c r="BO1242" s="5" t="str">
        <f t="shared" si="191"/>
        <v/>
      </c>
      <c r="BP1242" s="15" t="str">
        <f t="shared" si="192"/>
        <v/>
      </c>
      <c r="BQ1242" s="29"/>
      <c r="CU1242" s="5" t="e">
        <f>IF(REPORTE!AH$2="si",IF(F1242=VALUE(REPORTE!C$11),IF(SUM(CU1243:CU$1993),CONCATENATE(INT(B1242),", "),INT(B1242)),""),IF(F1242=VALUE(REPORTE!C$10),IF(SUM(CU1243:CU$1993),CONCATENATE(INT(B1242),", "),INT(B1242)),""))</f>
        <v>#VALUE!</v>
      </c>
      <c r="CY1242" s="5"/>
      <c r="CZ1242" s="5"/>
      <c r="DA1242" s="5"/>
      <c r="DB1242" s="5"/>
    </row>
    <row r="1243" spans="1:106" x14ac:dyDescent="0.25">
      <c r="A1243" s="4"/>
      <c r="B1243" s="3"/>
      <c r="L1243" s="4" t="str">
        <f>IFERROR(IF(VLOOKUP(I1243,I$2:L1242,4,0)=0,"",VLOOKUP(I1243,I$2:L1242,4,0)),"")</f>
        <v/>
      </c>
      <c r="M1243" s="4" t="str">
        <f>IFERROR(IF(VLOOKUP(I1243,I$2:M1242,5,0)=0,"",VLOOKUP(I1243,I$2:M1242,5,0)),"")</f>
        <v/>
      </c>
      <c r="S1243"/>
      <c r="AL1243" s="2" t="str">
        <f>IFERROR(IF(INDEX(AL$1:AL1242,MATCH(I1243,I$1:I1242,0),1)=0,"",INDEX(AL$1:AL1242,MATCH(I1243,I$1:I1242,0),1)),"")</f>
        <v/>
      </c>
      <c r="AM1243" s="2" t="str">
        <f>IFERROR(IF(INDEX(AM$1:AM1242,MATCH(I1243,I$1:I1242,0),1)=0,"",INDEX(AM$1:AM1242,MATCH(I1243,I$1:I1242,0),1)),"")</f>
        <v/>
      </c>
      <c r="AN1243" s="2" t="str">
        <f>IFERROR(IF(INDEX(AN$1:AN1242,MATCH(I1243,I$1:I1242,0),1)=0,"",INDEX(AN$1:AN1242,MATCH(I1243,I$1:I1242,0),1)),"")</f>
        <v/>
      </c>
      <c r="BG1243" s="5"/>
      <c r="BI1243" s="4"/>
      <c r="BK1243" s="5"/>
      <c r="BL1243" s="5"/>
      <c r="BM1243" s="5" t="str">
        <f>IF(B1243="","",IF(BH1243="",1+(MAX(BM$2:BM1242)),""))</f>
        <v/>
      </c>
      <c r="BN1243" s="5" t="str">
        <f t="shared" si="190"/>
        <v/>
      </c>
      <c r="BO1243" s="5" t="str">
        <f t="shared" si="191"/>
        <v/>
      </c>
      <c r="BP1243" s="15" t="str">
        <f t="shared" si="192"/>
        <v/>
      </c>
      <c r="BQ1243" s="29"/>
      <c r="CU1243" s="5" t="e">
        <f>IF(REPORTE!AH$2="si",IF(F1243=VALUE(REPORTE!C$11),IF(SUM(CU1244:CU$1993),CONCATENATE(INT(B1243),", "),INT(B1243)),""),IF(F1243=VALUE(REPORTE!C$10),IF(SUM(CU1244:CU$1993),CONCATENATE(INT(B1243),", "),INT(B1243)),""))</f>
        <v>#VALUE!</v>
      </c>
      <c r="CY1243" s="5"/>
      <c r="CZ1243" s="5"/>
      <c r="DA1243" s="5"/>
      <c r="DB1243" s="5"/>
    </row>
    <row r="1244" spans="1:106" x14ac:dyDescent="0.25">
      <c r="A1244" s="4"/>
      <c r="B1244" s="3"/>
      <c r="L1244" s="4" t="str">
        <f>IFERROR(IF(VLOOKUP(I1244,I$2:L1243,4,0)=0,"",VLOOKUP(I1244,I$2:L1243,4,0)),"")</f>
        <v/>
      </c>
      <c r="M1244" s="4" t="str">
        <f>IFERROR(IF(VLOOKUP(I1244,I$2:M1243,5,0)=0,"",VLOOKUP(I1244,I$2:M1243,5,0)),"")</f>
        <v/>
      </c>
      <c r="S1244"/>
      <c r="AL1244" s="2" t="str">
        <f>IFERROR(IF(INDEX(AL$1:AL1243,MATCH(I1244,I$1:I1243,0),1)=0,"",INDEX(AL$1:AL1243,MATCH(I1244,I$1:I1243,0),1)),"")</f>
        <v/>
      </c>
      <c r="AM1244" s="2" t="str">
        <f>IFERROR(IF(INDEX(AM$1:AM1243,MATCH(I1244,I$1:I1243,0),1)=0,"",INDEX(AM$1:AM1243,MATCH(I1244,I$1:I1243,0),1)),"")</f>
        <v/>
      </c>
      <c r="AN1244" s="2" t="str">
        <f>IFERROR(IF(INDEX(AN$1:AN1243,MATCH(I1244,I$1:I1243,0),1)=0,"",INDEX(AN$1:AN1243,MATCH(I1244,I$1:I1243,0),1)),"")</f>
        <v/>
      </c>
      <c r="BG1244" s="5"/>
      <c r="BI1244" s="4"/>
      <c r="BK1244" s="5"/>
      <c r="BL1244" s="5"/>
      <c r="BM1244" s="5" t="str">
        <f>IF(B1244="","",IF(BH1244="",1+(MAX(BM$2:BM1243)),""))</f>
        <v/>
      </c>
      <c r="BN1244" s="5" t="str">
        <f t="shared" si="190"/>
        <v/>
      </c>
      <c r="BO1244" s="5" t="str">
        <f t="shared" si="191"/>
        <v/>
      </c>
      <c r="BP1244" s="15" t="str">
        <f t="shared" si="192"/>
        <v/>
      </c>
      <c r="BQ1244" s="29"/>
      <c r="CU1244" s="5" t="e">
        <f>IF(REPORTE!AH$2="si",IF(F1244=VALUE(REPORTE!C$11),IF(SUM(CU1245:CU$1993),CONCATENATE(INT(B1244),", "),INT(B1244)),""),IF(F1244=VALUE(REPORTE!C$10),IF(SUM(CU1245:CU$1993),CONCATENATE(INT(B1244),", "),INT(B1244)),""))</f>
        <v>#VALUE!</v>
      </c>
      <c r="CY1244" s="5"/>
      <c r="CZ1244" s="5"/>
      <c r="DA1244" s="5"/>
      <c r="DB1244" s="5"/>
    </row>
    <row r="1245" spans="1:106" x14ac:dyDescent="0.25">
      <c r="A1245" s="4"/>
      <c r="B1245" s="3"/>
      <c r="L1245" s="4" t="str">
        <f>IFERROR(IF(VLOOKUP(I1245,I$2:L1244,4,0)=0,"",VLOOKUP(I1245,I$2:L1244,4,0)),"")</f>
        <v/>
      </c>
      <c r="M1245" s="4" t="str">
        <f>IFERROR(IF(VLOOKUP(I1245,I$2:M1244,5,0)=0,"",VLOOKUP(I1245,I$2:M1244,5,0)),"")</f>
        <v/>
      </c>
      <c r="S1245"/>
      <c r="AL1245" s="2" t="str">
        <f>IFERROR(IF(INDEX(AL$1:AL1244,MATCH(I1245,I$1:I1244,0),1)=0,"",INDEX(AL$1:AL1244,MATCH(I1245,I$1:I1244,0),1)),"")</f>
        <v/>
      </c>
      <c r="AM1245" s="2" t="str">
        <f>IFERROR(IF(INDEX(AM$1:AM1244,MATCH(I1245,I$1:I1244,0),1)=0,"",INDEX(AM$1:AM1244,MATCH(I1245,I$1:I1244,0),1)),"")</f>
        <v/>
      </c>
      <c r="AN1245" s="2" t="str">
        <f>IFERROR(IF(INDEX(AN$1:AN1244,MATCH(I1245,I$1:I1244,0),1)=0,"",INDEX(AN$1:AN1244,MATCH(I1245,I$1:I1244,0),1)),"")</f>
        <v/>
      </c>
      <c r="BG1245" s="5"/>
      <c r="BI1245" s="4"/>
      <c r="BK1245" s="5"/>
      <c r="BL1245" s="5"/>
      <c r="BM1245" s="5" t="str">
        <f>IF(B1245="","",IF(BH1245="",1+(MAX(BM$2:BM1244)),""))</f>
        <v/>
      </c>
      <c r="BN1245" s="5" t="str">
        <f t="shared" si="190"/>
        <v/>
      </c>
      <c r="BO1245" s="5" t="str">
        <f t="shared" si="191"/>
        <v/>
      </c>
      <c r="BP1245" s="15" t="str">
        <f t="shared" si="192"/>
        <v/>
      </c>
      <c r="BQ1245" s="29"/>
      <c r="CU1245" s="5" t="e">
        <f>IF(REPORTE!AH$2="si",IF(F1245=VALUE(REPORTE!C$11),IF(SUM(CU1246:CU$1993),CONCATENATE(INT(B1245),", "),INT(B1245)),""),IF(F1245=VALUE(REPORTE!C$10),IF(SUM(CU1246:CU$1993),CONCATENATE(INT(B1245),", "),INT(B1245)),""))</f>
        <v>#VALUE!</v>
      </c>
      <c r="CY1245" s="5"/>
      <c r="CZ1245" s="5"/>
      <c r="DA1245" s="5"/>
      <c r="DB1245" s="5"/>
    </row>
    <row r="1246" spans="1:106" x14ac:dyDescent="0.25">
      <c r="A1246" s="4"/>
      <c r="B1246" s="3"/>
      <c r="L1246" s="4" t="str">
        <f>IFERROR(IF(VLOOKUP(I1246,I$2:L1245,4,0)=0,"",VLOOKUP(I1246,I$2:L1245,4,0)),"")</f>
        <v/>
      </c>
      <c r="M1246" s="4" t="str">
        <f>IFERROR(IF(VLOOKUP(I1246,I$2:M1245,5,0)=0,"",VLOOKUP(I1246,I$2:M1245,5,0)),"")</f>
        <v/>
      </c>
      <c r="S1246"/>
      <c r="AL1246" s="2" t="str">
        <f>IFERROR(IF(INDEX(AL$1:AL1245,MATCH(I1246,I$1:I1245,0),1)=0,"",INDEX(AL$1:AL1245,MATCH(I1246,I$1:I1245,0),1)),"")</f>
        <v/>
      </c>
      <c r="AM1246" s="2" t="str">
        <f>IFERROR(IF(INDEX(AM$1:AM1245,MATCH(I1246,I$1:I1245,0),1)=0,"",INDEX(AM$1:AM1245,MATCH(I1246,I$1:I1245,0),1)),"")</f>
        <v/>
      </c>
      <c r="AN1246" s="2" t="str">
        <f>IFERROR(IF(INDEX(AN$1:AN1245,MATCH(I1246,I$1:I1245,0),1)=0,"",INDEX(AN$1:AN1245,MATCH(I1246,I$1:I1245,0),1)),"")</f>
        <v/>
      </c>
      <c r="BG1246" s="5"/>
      <c r="BI1246" s="4"/>
      <c r="BK1246" s="5"/>
      <c r="BL1246" s="5"/>
      <c r="BM1246" s="5" t="str">
        <f>IF(B1246="","",IF(BH1246="",1+(MAX(BM$2:BM1245)),""))</f>
        <v/>
      </c>
      <c r="BN1246" s="5" t="str">
        <f t="shared" si="190"/>
        <v/>
      </c>
      <c r="BO1246" s="5" t="str">
        <f t="shared" si="191"/>
        <v/>
      </c>
      <c r="BP1246" s="15" t="str">
        <f t="shared" si="192"/>
        <v/>
      </c>
      <c r="BQ1246" s="29"/>
      <c r="CU1246" s="5" t="e">
        <f>IF(REPORTE!AH$2="si",IF(F1246=VALUE(REPORTE!C$11),IF(SUM(CU1247:CU$1993),CONCATENATE(INT(B1246),", "),INT(B1246)),""),IF(F1246=VALUE(REPORTE!C$10),IF(SUM(CU1247:CU$1993),CONCATENATE(INT(B1246),", "),INT(B1246)),""))</f>
        <v>#VALUE!</v>
      </c>
      <c r="CY1246" s="5"/>
      <c r="CZ1246" s="5"/>
      <c r="DA1246" s="5"/>
      <c r="DB1246" s="5"/>
    </row>
    <row r="1247" spans="1:106" x14ac:dyDescent="0.25">
      <c r="A1247" s="4"/>
      <c r="B1247" s="3"/>
      <c r="L1247" s="4" t="str">
        <f>IFERROR(IF(VLOOKUP(I1247,I$2:L1246,4,0)=0,"",VLOOKUP(I1247,I$2:L1246,4,0)),"")</f>
        <v/>
      </c>
      <c r="M1247" s="4" t="str">
        <f>IFERROR(IF(VLOOKUP(I1247,I$2:M1246,5,0)=0,"",VLOOKUP(I1247,I$2:M1246,5,0)),"")</f>
        <v/>
      </c>
      <c r="S1247"/>
      <c r="AL1247" s="2" t="str">
        <f>IFERROR(IF(INDEX(AL$1:AL1246,MATCH(I1247,I$1:I1246,0),1)=0,"",INDEX(AL$1:AL1246,MATCH(I1247,I$1:I1246,0),1)),"")</f>
        <v/>
      </c>
      <c r="AM1247" s="2" t="str">
        <f>IFERROR(IF(INDEX(AM$1:AM1246,MATCH(I1247,I$1:I1246,0),1)=0,"",INDEX(AM$1:AM1246,MATCH(I1247,I$1:I1246,0),1)),"")</f>
        <v/>
      </c>
      <c r="AN1247" s="2" t="str">
        <f>IFERROR(IF(INDEX(AN$1:AN1246,MATCH(I1247,I$1:I1246,0),1)=0,"",INDEX(AN$1:AN1246,MATCH(I1247,I$1:I1246,0),1)),"")</f>
        <v/>
      </c>
      <c r="BG1247" s="5"/>
      <c r="BI1247" s="4"/>
      <c r="BK1247" s="5"/>
      <c r="BL1247" s="5"/>
      <c r="BM1247" s="5" t="str">
        <f>IF(B1247="","",IF(BH1247="",1+(MAX(BM$2:BM1246)),""))</f>
        <v/>
      </c>
      <c r="BN1247" s="5" t="str">
        <f t="shared" si="190"/>
        <v/>
      </c>
      <c r="BO1247" s="5" t="str">
        <f t="shared" si="191"/>
        <v/>
      </c>
      <c r="BP1247" s="15" t="str">
        <f t="shared" si="192"/>
        <v/>
      </c>
      <c r="BQ1247" s="29"/>
      <c r="CU1247" s="5" t="e">
        <f>IF(REPORTE!AH$2="si",IF(F1247=VALUE(REPORTE!C$11),IF(SUM(CU1248:CU$1993),CONCATENATE(INT(B1247),", "),INT(B1247)),""),IF(F1247=VALUE(REPORTE!C$10),IF(SUM(CU1248:CU$1993),CONCATENATE(INT(B1247),", "),INT(B1247)),""))</f>
        <v>#VALUE!</v>
      </c>
      <c r="CY1247" s="5"/>
      <c r="CZ1247" s="5"/>
      <c r="DA1247" s="5"/>
      <c r="DB1247" s="5"/>
    </row>
    <row r="1248" spans="1:106" x14ac:dyDescent="0.25">
      <c r="A1248" s="4"/>
      <c r="B1248" s="3"/>
      <c r="L1248" s="4" t="str">
        <f>IFERROR(IF(VLOOKUP(I1248,I$2:L1247,4,0)=0,"",VLOOKUP(I1248,I$2:L1247,4,0)),"")</f>
        <v/>
      </c>
      <c r="M1248" s="4" t="str">
        <f>IFERROR(IF(VLOOKUP(I1248,I$2:M1247,5,0)=0,"",VLOOKUP(I1248,I$2:M1247,5,0)),"")</f>
        <v/>
      </c>
      <c r="S1248"/>
      <c r="AL1248" s="2" t="str">
        <f>IFERROR(IF(INDEX(AL$1:AL1247,MATCH(I1248,I$1:I1247,0),1)=0,"",INDEX(AL$1:AL1247,MATCH(I1248,I$1:I1247,0),1)),"")</f>
        <v/>
      </c>
      <c r="AM1248" s="2" t="str">
        <f>IFERROR(IF(INDEX(AM$1:AM1247,MATCH(I1248,I$1:I1247,0),1)=0,"",INDEX(AM$1:AM1247,MATCH(I1248,I$1:I1247,0),1)),"")</f>
        <v/>
      </c>
      <c r="AN1248" s="2" t="str">
        <f>IFERROR(IF(INDEX(AN$1:AN1247,MATCH(I1248,I$1:I1247,0),1)=0,"",INDEX(AN$1:AN1247,MATCH(I1248,I$1:I1247,0),1)),"")</f>
        <v/>
      </c>
      <c r="BG1248" s="5"/>
      <c r="BI1248" s="4"/>
      <c r="BK1248" s="5"/>
      <c r="BL1248" s="5"/>
      <c r="BM1248" s="5" t="str">
        <f>IF(B1248="","",IF(BH1248="",1+(MAX(BM$2:BM1247)),""))</f>
        <v/>
      </c>
      <c r="BN1248" s="5" t="str">
        <f t="shared" si="190"/>
        <v/>
      </c>
      <c r="BO1248" s="5" t="str">
        <f t="shared" si="191"/>
        <v/>
      </c>
      <c r="BP1248" s="15" t="str">
        <f t="shared" si="192"/>
        <v/>
      </c>
      <c r="BQ1248" s="29"/>
      <c r="CU1248" s="5" t="e">
        <f>IF(REPORTE!AH$2="si",IF(F1248=VALUE(REPORTE!C$11),IF(SUM(CU1249:CU$1993),CONCATENATE(INT(B1248),", "),INT(B1248)),""),IF(F1248=VALUE(REPORTE!C$10),IF(SUM(CU1249:CU$1993),CONCATENATE(INT(B1248),", "),INT(B1248)),""))</f>
        <v>#VALUE!</v>
      </c>
      <c r="CY1248" s="5"/>
      <c r="CZ1248" s="5"/>
      <c r="DA1248" s="5"/>
      <c r="DB1248" s="5"/>
    </row>
    <row r="1249" spans="1:106" x14ac:dyDescent="0.25">
      <c r="A1249" s="4"/>
      <c r="B1249" s="3"/>
      <c r="L1249" s="4" t="str">
        <f>IFERROR(IF(VLOOKUP(I1249,I$2:L1248,4,0)=0,"",VLOOKUP(I1249,I$2:L1248,4,0)),"")</f>
        <v/>
      </c>
      <c r="M1249" s="4" t="str">
        <f>IFERROR(IF(VLOOKUP(I1249,I$2:M1248,5,0)=0,"",VLOOKUP(I1249,I$2:M1248,5,0)),"")</f>
        <v/>
      </c>
      <c r="S1249"/>
      <c r="AL1249" s="2" t="str">
        <f>IFERROR(IF(INDEX(AL$1:AL1248,MATCH(I1249,I$1:I1248,0),1)=0,"",INDEX(AL$1:AL1248,MATCH(I1249,I$1:I1248,0),1)),"")</f>
        <v/>
      </c>
      <c r="AM1249" s="2" t="str">
        <f>IFERROR(IF(INDEX(AM$1:AM1248,MATCH(I1249,I$1:I1248,0),1)=0,"",INDEX(AM$1:AM1248,MATCH(I1249,I$1:I1248,0),1)),"")</f>
        <v/>
      </c>
      <c r="AN1249" s="2" t="str">
        <f>IFERROR(IF(INDEX(AN$1:AN1248,MATCH(I1249,I$1:I1248,0),1)=0,"",INDEX(AN$1:AN1248,MATCH(I1249,I$1:I1248,0),1)),"")</f>
        <v/>
      </c>
      <c r="BG1249" s="5"/>
      <c r="BI1249" s="4"/>
      <c r="BK1249" s="5"/>
      <c r="BL1249" s="5"/>
      <c r="BM1249" s="5" t="str">
        <f>IF(B1249="","",IF(BH1249="",1+(MAX(BM$2:BM1248)),""))</f>
        <v/>
      </c>
      <c r="BN1249" s="5" t="str">
        <f t="shared" si="190"/>
        <v/>
      </c>
      <c r="BO1249" s="5" t="str">
        <f t="shared" si="191"/>
        <v/>
      </c>
      <c r="BP1249" s="15" t="str">
        <f t="shared" si="192"/>
        <v/>
      </c>
      <c r="BQ1249" s="29"/>
      <c r="CU1249" s="5" t="e">
        <f>IF(REPORTE!AH$2="si",IF(F1249=VALUE(REPORTE!C$11),IF(SUM(CU1250:CU$1993),CONCATENATE(INT(B1249),", "),INT(B1249)),""),IF(F1249=VALUE(REPORTE!C$10),IF(SUM(CU1250:CU$1993),CONCATENATE(INT(B1249),", "),INT(B1249)),""))</f>
        <v>#VALUE!</v>
      </c>
      <c r="CY1249" s="5"/>
      <c r="CZ1249" s="5"/>
      <c r="DA1249" s="5"/>
      <c r="DB1249" s="5"/>
    </row>
    <row r="1250" spans="1:106" x14ac:dyDescent="0.25">
      <c r="A1250" s="4"/>
      <c r="B1250" s="3"/>
      <c r="L1250" s="4" t="str">
        <f>IFERROR(IF(VLOOKUP(I1250,I$2:L1249,4,0)=0,"",VLOOKUP(I1250,I$2:L1249,4,0)),"")</f>
        <v/>
      </c>
      <c r="M1250" s="4" t="str">
        <f>IFERROR(IF(VLOOKUP(I1250,I$2:M1249,5,0)=0,"",VLOOKUP(I1250,I$2:M1249,5,0)),"")</f>
        <v/>
      </c>
      <c r="S1250"/>
      <c r="AL1250" s="2" t="str">
        <f>IFERROR(IF(INDEX(AL$1:AL1249,MATCH(I1250,I$1:I1249,0),1)=0,"",INDEX(AL$1:AL1249,MATCH(I1250,I$1:I1249,0),1)),"")</f>
        <v/>
      </c>
      <c r="AM1250" s="2" t="str">
        <f>IFERROR(IF(INDEX(AM$1:AM1249,MATCH(I1250,I$1:I1249,0),1)=0,"",INDEX(AM$1:AM1249,MATCH(I1250,I$1:I1249,0),1)),"")</f>
        <v/>
      </c>
      <c r="AN1250" s="2" t="str">
        <f>IFERROR(IF(INDEX(AN$1:AN1249,MATCH(I1250,I$1:I1249,0),1)=0,"",INDEX(AN$1:AN1249,MATCH(I1250,I$1:I1249,0),1)),"")</f>
        <v/>
      </c>
      <c r="BG1250" s="5"/>
      <c r="BI1250" s="4"/>
      <c r="BK1250" s="5"/>
      <c r="BL1250" s="5"/>
      <c r="BM1250" s="5" t="str">
        <f>IF(B1250="","",IF(BH1250="",1+(MAX(BM$2:BM1249)),""))</f>
        <v/>
      </c>
      <c r="BN1250" s="5" t="str">
        <f t="shared" si="190"/>
        <v/>
      </c>
      <c r="BO1250" s="5" t="str">
        <f t="shared" si="191"/>
        <v/>
      </c>
      <c r="BP1250" s="15" t="str">
        <f t="shared" si="192"/>
        <v/>
      </c>
      <c r="BQ1250" s="29"/>
      <c r="CU1250" s="5" t="e">
        <f>IF(REPORTE!AH$2="si",IF(F1250=VALUE(REPORTE!C$11),IF(SUM(CU1251:CU$1993),CONCATENATE(INT(B1250),", "),INT(B1250)),""),IF(F1250=VALUE(REPORTE!C$10),IF(SUM(CU1251:CU$1993),CONCATENATE(INT(B1250),", "),INT(B1250)),""))</f>
        <v>#VALUE!</v>
      </c>
      <c r="CY1250" s="5"/>
      <c r="CZ1250" s="5"/>
      <c r="DA1250" s="5"/>
      <c r="DB1250" s="5"/>
    </row>
    <row r="1251" spans="1:106" x14ac:dyDescent="0.25">
      <c r="A1251" s="4"/>
      <c r="B1251" s="3"/>
      <c r="L1251" s="4" t="str">
        <f>IFERROR(IF(VLOOKUP(I1251,I$2:L1250,4,0)=0,"",VLOOKUP(I1251,I$2:L1250,4,0)),"")</f>
        <v/>
      </c>
      <c r="M1251" s="4" t="str">
        <f>IFERROR(IF(VLOOKUP(I1251,I$2:M1250,5,0)=0,"",VLOOKUP(I1251,I$2:M1250,5,0)),"")</f>
        <v/>
      </c>
      <c r="S1251"/>
      <c r="AL1251" s="2" t="str">
        <f>IFERROR(IF(INDEX(AL$1:AL1250,MATCH(I1251,I$1:I1250,0),1)=0,"",INDEX(AL$1:AL1250,MATCH(I1251,I$1:I1250,0),1)),"")</f>
        <v/>
      </c>
      <c r="AM1251" s="2" t="str">
        <f>IFERROR(IF(INDEX(AM$1:AM1250,MATCH(I1251,I$1:I1250,0),1)=0,"",INDEX(AM$1:AM1250,MATCH(I1251,I$1:I1250,0),1)),"")</f>
        <v/>
      </c>
      <c r="AN1251" s="2" t="str">
        <f>IFERROR(IF(INDEX(AN$1:AN1250,MATCH(I1251,I$1:I1250,0),1)=0,"",INDEX(AN$1:AN1250,MATCH(I1251,I$1:I1250,0),1)),"")</f>
        <v/>
      </c>
      <c r="BG1251" s="5"/>
      <c r="BI1251" s="4"/>
      <c r="BK1251" s="5"/>
      <c r="BL1251" s="5"/>
      <c r="BM1251" s="5" t="str">
        <f>IF(B1251="","",IF(BH1251="",1+(MAX(BM$2:BM1250)),""))</f>
        <v/>
      </c>
      <c r="BN1251" s="5" t="str">
        <f t="shared" si="190"/>
        <v/>
      </c>
      <c r="BO1251" s="5" t="str">
        <f t="shared" si="191"/>
        <v/>
      </c>
      <c r="BP1251" s="15" t="str">
        <f t="shared" si="192"/>
        <v/>
      </c>
      <c r="BQ1251" s="29"/>
      <c r="CU1251" s="5" t="e">
        <f>IF(REPORTE!AH$2="si",IF(F1251=VALUE(REPORTE!C$11),IF(SUM(CU1252:CU$1993),CONCATENATE(INT(B1251),", "),INT(B1251)),""),IF(F1251=VALUE(REPORTE!C$10),IF(SUM(CU1252:CU$1993),CONCATENATE(INT(B1251),", "),INT(B1251)),""))</f>
        <v>#VALUE!</v>
      </c>
      <c r="CY1251" s="5"/>
      <c r="CZ1251" s="5"/>
      <c r="DA1251" s="5"/>
      <c r="DB1251" s="5"/>
    </row>
    <row r="1252" spans="1:106" x14ac:dyDescent="0.25">
      <c r="A1252" s="4"/>
      <c r="B1252" s="3"/>
      <c r="L1252" s="4" t="str">
        <f>IFERROR(IF(VLOOKUP(I1252,I$2:L1251,4,0)=0,"",VLOOKUP(I1252,I$2:L1251,4,0)),"")</f>
        <v/>
      </c>
      <c r="M1252" s="4" t="str">
        <f>IFERROR(IF(VLOOKUP(I1252,I$2:M1251,5,0)=0,"",VLOOKUP(I1252,I$2:M1251,5,0)),"")</f>
        <v/>
      </c>
      <c r="S1252"/>
      <c r="AL1252" s="2" t="str">
        <f>IFERROR(IF(INDEX(AL$1:AL1251,MATCH(I1252,I$1:I1251,0),1)=0,"",INDEX(AL$1:AL1251,MATCH(I1252,I$1:I1251,0),1)),"")</f>
        <v/>
      </c>
      <c r="AM1252" s="2" t="str">
        <f>IFERROR(IF(INDEX(AM$1:AM1251,MATCH(I1252,I$1:I1251,0),1)=0,"",INDEX(AM$1:AM1251,MATCH(I1252,I$1:I1251,0),1)),"")</f>
        <v/>
      </c>
      <c r="AN1252" s="2" t="str">
        <f>IFERROR(IF(INDEX(AN$1:AN1251,MATCH(I1252,I$1:I1251,0),1)=0,"",INDEX(AN$1:AN1251,MATCH(I1252,I$1:I1251,0),1)),"")</f>
        <v/>
      </c>
      <c r="BG1252" s="5"/>
      <c r="BI1252" s="4"/>
      <c r="BK1252" s="5"/>
      <c r="BL1252" s="5"/>
      <c r="BM1252" s="5" t="str">
        <f>IF(B1252="","",IF(BH1252="",1+(MAX(BM$2:BM1251)),""))</f>
        <v/>
      </c>
      <c r="BN1252" s="5" t="str">
        <f t="shared" si="190"/>
        <v/>
      </c>
      <c r="BO1252" s="5" t="str">
        <f t="shared" si="191"/>
        <v/>
      </c>
      <c r="BP1252" s="15" t="str">
        <f t="shared" si="192"/>
        <v/>
      </c>
      <c r="BQ1252" s="29"/>
      <c r="CU1252" s="5" t="e">
        <f>IF(REPORTE!AH$2="si",IF(F1252=VALUE(REPORTE!C$11),IF(SUM(CU1253:CU$1993),CONCATENATE(INT(B1252),", "),INT(B1252)),""),IF(F1252=VALUE(REPORTE!C$10),IF(SUM(CU1253:CU$1993),CONCATENATE(INT(B1252),", "),INT(B1252)),""))</f>
        <v>#VALUE!</v>
      </c>
      <c r="CY1252" s="5"/>
      <c r="CZ1252" s="5"/>
      <c r="DA1252" s="5"/>
      <c r="DB1252" s="5"/>
    </row>
    <row r="1253" spans="1:106" x14ac:dyDescent="0.25">
      <c r="A1253" s="4"/>
      <c r="B1253" s="3"/>
      <c r="L1253" s="4" t="str">
        <f>IFERROR(IF(VLOOKUP(I1253,I$2:L1252,4,0)=0,"",VLOOKUP(I1253,I$2:L1252,4,0)),"")</f>
        <v/>
      </c>
      <c r="M1253" s="4" t="str">
        <f>IFERROR(IF(VLOOKUP(I1253,I$2:M1252,5,0)=0,"",VLOOKUP(I1253,I$2:M1252,5,0)),"")</f>
        <v/>
      </c>
      <c r="S1253"/>
      <c r="AL1253" s="2" t="str">
        <f>IFERROR(IF(INDEX(AL$1:AL1252,MATCH(I1253,I$1:I1252,0),1)=0,"",INDEX(AL$1:AL1252,MATCH(I1253,I$1:I1252,0),1)),"")</f>
        <v/>
      </c>
      <c r="AM1253" s="2" t="str">
        <f>IFERROR(IF(INDEX(AM$1:AM1252,MATCH(I1253,I$1:I1252,0),1)=0,"",INDEX(AM$1:AM1252,MATCH(I1253,I$1:I1252,0),1)),"")</f>
        <v/>
      </c>
      <c r="AN1253" s="2" t="str">
        <f>IFERROR(IF(INDEX(AN$1:AN1252,MATCH(I1253,I$1:I1252,0),1)=0,"",INDEX(AN$1:AN1252,MATCH(I1253,I$1:I1252,0),1)),"")</f>
        <v/>
      </c>
      <c r="BG1253" s="5"/>
      <c r="BI1253" s="4"/>
      <c r="BK1253" s="5"/>
      <c r="BL1253" s="5"/>
      <c r="BM1253" s="5" t="str">
        <f>IF(B1253="","",IF(BH1253="",1+(MAX(BM$2:BM1252)),""))</f>
        <v/>
      </c>
      <c r="BN1253" s="5" t="str">
        <f t="shared" si="190"/>
        <v/>
      </c>
      <c r="BO1253" s="5" t="str">
        <f t="shared" si="191"/>
        <v/>
      </c>
      <c r="BP1253" s="15" t="str">
        <f t="shared" si="192"/>
        <v/>
      </c>
      <c r="BQ1253" s="29"/>
      <c r="CU1253" s="5" t="e">
        <f>IF(REPORTE!AH$2="si",IF(F1253=VALUE(REPORTE!C$11),IF(SUM(CU1254:CU$1993),CONCATENATE(INT(B1253),", "),INT(B1253)),""),IF(F1253=VALUE(REPORTE!C$10),IF(SUM(CU1254:CU$1993),CONCATENATE(INT(B1253),", "),INT(B1253)),""))</f>
        <v>#VALUE!</v>
      </c>
      <c r="CY1253" s="5"/>
      <c r="CZ1253" s="5"/>
      <c r="DA1253" s="5"/>
      <c r="DB1253" s="5"/>
    </row>
    <row r="1254" spans="1:106" x14ac:dyDescent="0.25">
      <c r="A1254" s="4"/>
      <c r="B1254" s="3"/>
      <c r="L1254" s="4" t="str">
        <f>IFERROR(IF(VLOOKUP(I1254,I$2:L1253,4,0)=0,"",VLOOKUP(I1254,I$2:L1253,4,0)),"")</f>
        <v/>
      </c>
      <c r="M1254" s="4" t="str">
        <f>IFERROR(IF(VLOOKUP(I1254,I$2:M1253,5,0)=0,"",VLOOKUP(I1254,I$2:M1253,5,0)),"")</f>
        <v/>
      </c>
      <c r="S1254"/>
      <c r="AL1254" s="2" t="str">
        <f>IFERROR(IF(INDEX(AL$1:AL1253,MATCH(I1254,I$1:I1253,0),1)=0,"",INDEX(AL$1:AL1253,MATCH(I1254,I$1:I1253,0),1)),"")</f>
        <v/>
      </c>
      <c r="AM1254" s="2" t="str">
        <f>IFERROR(IF(INDEX(AM$1:AM1253,MATCH(I1254,I$1:I1253,0),1)=0,"",INDEX(AM$1:AM1253,MATCH(I1254,I$1:I1253,0),1)),"")</f>
        <v/>
      </c>
      <c r="AN1254" s="2" t="str">
        <f>IFERROR(IF(INDEX(AN$1:AN1253,MATCH(I1254,I$1:I1253,0),1)=0,"",INDEX(AN$1:AN1253,MATCH(I1254,I$1:I1253,0),1)),"")</f>
        <v/>
      </c>
      <c r="BG1254" s="5"/>
      <c r="BI1254" s="4"/>
      <c r="BK1254" s="5"/>
      <c r="BL1254" s="5"/>
      <c r="BM1254" s="5" t="str">
        <f>IF(B1254="","",IF(BH1254="",1+(MAX(BM$2:BM1253)),""))</f>
        <v/>
      </c>
      <c r="BN1254" s="5" t="str">
        <f t="shared" si="190"/>
        <v/>
      </c>
      <c r="BO1254" s="5" t="str">
        <f t="shared" si="191"/>
        <v/>
      </c>
      <c r="BP1254" s="15" t="str">
        <f t="shared" si="192"/>
        <v/>
      </c>
      <c r="BQ1254" s="29"/>
      <c r="CU1254" s="5" t="e">
        <f>IF(REPORTE!AH$2="si",IF(F1254=VALUE(REPORTE!C$11),IF(SUM(CU1255:CU$1993),CONCATENATE(INT(B1254),", "),INT(B1254)),""),IF(F1254=VALUE(REPORTE!C$10),IF(SUM(CU1255:CU$1993),CONCATENATE(INT(B1254),", "),INT(B1254)),""))</f>
        <v>#VALUE!</v>
      </c>
      <c r="CY1254" s="5"/>
      <c r="CZ1254" s="5"/>
      <c r="DA1254" s="5"/>
      <c r="DB1254" s="5"/>
    </row>
    <row r="1255" spans="1:106" x14ac:dyDescent="0.25">
      <c r="A1255" s="4"/>
      <c r="B1255" s="3"/>
      <c r="L1255" s="4" t="str">
        <f>IFERROR(IF(VLOOKUP(I1255,I$2:L1254,4,0)=0,"",VLOOKUP(I1255,I$2:L1254,4,0)),"")</f>
        <v/>
      </c>
      <c r="M1255" s="4" t="str">
        <f>IFERROR(IF(VLOOKUP(I1255,I$2:M1254,5,0)=0,"",VLOOKUP(I1255,I$2:M1254,5,0)),"")</f>
        <v/>
      </c>
      <c r="S1255"/>
      <c r="AL1255" s="2" t="str">
        <f>IFERROR(IF(INDEX(AL$1:AL1254,MATCH(I1255,I$1:I1254,0),1)=0,"",INDEX(AL$1:AL1254,MATCH(I1255,I$1:I1254,0),1)),"")</f>
        <v/>
      </c>
      <c r="AM1255" s="2" t="str">
        <f>IFERROR(IF(INDEX(AM$1:AM1254,MATCH(I1255,I$1:I1254,0),1)=0,"",INDEX(AM$1:AM1254,MATCH(I1255,I$1:I1254,0),1)),"")</f>
        <v/>
      </c>
      <c r="AN1255" s="2" t="str">
        <f>IFERROR(IF(INDEX(AN$1:AN1254,MATCH(I1255,I$1:I1254,0),1)=0,"",INDEX(AN$1:AN1254,MATCH(I1255,I$1:I1254,0),1)),"")</f>
        <v/>
      </c>
      <c r="BG1255" s="5"/>
      <c r="BI1255" s="4"/>
      <c r="BK1255" s="5"/>
      <c r="BL1255" s="5"/>
      <c r="BM1255" s="5" t="str">
        <f>IF(B1255="","",IF(BH1255="",1+(MAX(BM$2:BM1254)),""))</f>
        <v/>
      </c>
      <c r="BN1255" s="5" t="str">
        <f t="shared" si="190"/>
        <v/>
      </c>
      <c r="BO1255" s="5" t="str">
        <f t="shared" si="191"/>
        <v/>
      </c>
      <c r="BP1255" s="15" t="str">
        <f t="shared" si="192"/>
        <v/>
      </c>
      <c r="BQ1255" s="29"/>
      <c r="CU1255" s="5" t="e">
        <f>IF(REPORTE!AH$2="si",IF(F1255=VALUE(REPORTE!C$11),IF(SUM(CU1256:CU$1993),CONCATENATE(INT(B1255),", "),INT(B1255)),""),IF(F1255=VALUE(REPORTE!C$10),IF(SUM(CU1256:CU$1993),CONCATENATE(INT(B1255),", "),INT(B1255)),""))</f>
        <v>#VALUE!</v>
      </c>
      <c r="CY1255" s="5"/>
      <c r="CZ1255" s="5"/>
      <c r="DA1255" s="5"/>
      <c r="DB1255" s="5"/>
    </row>
    <row r="1256" spans="1:106" x14ac:dyDescent="0.25">
      <c r="A1256" s="4"/>
      <c r="B1256" s="3"/>
      <c r="L1256" s="4" t="str">
        <f>IFERROR(IF(VLOOKUP(I1256,I$2:L1255,4,0)=0,"",VLOOKUP(I1256,I$2:L1255,4,0)),"")</f>
        <v/>
      </c>
      <c r="M1256" s="4" t="str">
        <f>IFERROR(IF(VLOOKUP(I1256,I$2:M1255,5,0)=0,"",VLOOKUP(I1256,I$2:M1255,5,0)),"")</f>
        <v/>
      </c>
      <c r="S1256"/>
      <c r="AL1256" s="2" t="str">
        <f>IFERROR(IF(INDEX(AL$1:AL1255,MATCH(I1256,I$1:I1255,0),1)=0,"",INDEX(AL$1:AL1255,MATCH(I1256,I$1:I1255,0),1)),"")</f>
        <v/>
      </c>
      <c r="AM1256" s="2" t="str">
        <f>IFERROR(IF(INDEX(AM$1:AM1255,MATCH(I1256,I$1:I1255,0),1)=0,"",INDEX(AM$1:AM1255,MATCH(I1256,I$1:I1255,0),1)),"")</f>
        <v/>
      </c>
      <c r="AN1256" s="2" t="str">
        <f>IFERROR(IF(INDEX(AN$1:AN1255,MATCH(I1256,I$1:I1255,0),1)=0,"",INDEX(AN$1:AN1255,MATCH(I1256,I$1:I1255,0),1)),"")</f>
        <v/>
      </c>
      <c r="BG1256" s="5"/>
      <c r="BI1256" s="4"/>
      <c r="BK1256" s="5"/>
      <c r="BL1256" s="5"/>
      <c r="BM1256" s="5" t="str">
        <f>IF(B1256="","",IF(BH1256="",1+(MAX(BM$2:BM1255)),""))</f>
        <v/>
      </c>
      <c r="BN1256" s="5" t="str">
        <f t="shared" si="190"/>
        <v/>
      </c>
      <c r="BO1256" s="5" t="str">
        <f t="shared" si="191"/>
        <v/>
      </c>
      <c r="BP1256" s="15" t="str">
        <f t="shared" si="192"/>
        <v/>
      </c>
      <c r="BQ1256" s="29"/>
      <c r="CU1256" s="5" t="e">
        <f>IF(REPORTE!AH$2="si",IF(F1256=VALUE(REPORTE!C$11),IF(SUM(CU1257:CU$1993),CONCATENATE(INT(B1256),", "),INT(B1256)),""),IF(F1256=VALUE(REPORTE!C$10),IF(SUM(CU1257:CU$1993),CONCATENATE(INT(B1256),", "),INT(B1256)),""))</f>
        <v>#VALUE!</v>
      </c>
      <c r="CY1256" s="5"/>
      <c r="CZ1256" s="5"/>
      <c r="DA1256" s="5"/>
      <c r="DB1256" s="5"/>
    </row>
    <row r="1257" spans="1:106" x14ac:dyDescent="0.25">
      <c r="A1257" s="4"/>
      <c r="B1257" s="3"/>
      <c r="L1257" s="4" t="str">
        <f>IFERROR(IF(VLOOKUP(I1257,I$2:L1256,4,0)=0,"",VLOOKUP(I1257,I$2:L1256,4,0)),"")</f>
        <v/>
      </c>
      <c r="M1257" s="4" t="str">
        <f>IFERROR(IF(VLOOKUP(I1257,I$2:M1256,5,0)=0,"",VLOOKUP(I1257,I$2:M1256,5,0)),"")</f>
        <v/>
      </c>
      <c r="S1257"/>
      <c r="AL1257" s="2" t="str">
        <f>IFERROR(IF(INDEX(AL$1:AL1256,MATCH(I1257,I$1:I1256,0),1)=0,"",INDEX(AL$1:AL1256,MATCH(I1257,I$1:I1256,0),1)),"")</f>
        <v/>
      </c>
      <c r="AM1257" s="2" t="str">
        <f>IFERROR(IF(INDEX(AM$1:AM1256,MATCH(I1257,I$1:I1256,0),1)=0,"",INDEX(AM$1:AM1256,MATCH(I1257,I$1:I1256,0),1)),"")</f>
        <v/>
      </c>
      <c r="AN1257" s="2" t="str">
        <f>IFERROR(IF(INDEX(AN$1:AN1256,MATCH(I1257,I$1:I1256,0),1)=0,"",INDEX(AN$1:AN1256,MATCH(I1257,I$1:I1256,0),1)),"")</f>
        <v/>
      </c>
      <c r="BG1257" s="5"/>
      <c r="BI1257" s="4"/>
      <c r="BK1257" s="5"/>
      <c r="BL1257" s="5"/>
      <c r="BM1257" s="5" t="str">
        <f>IF(B1257="","",IF(BH1257="",1+(MAX(BM$2:BM1256)),""))</f>
        <v/>
      </c>
      <c r="BN1257" s="5" t="str">
        <f t="shared" si="190"/>
        <v/>
      </c>
      <c r="BO1257" s="5" t="str">
        <f t="shared" si="191"/>
        <v/>
      </c>
      <c r="BP1257" s="15" t="str">
        <f t="shared" si="192"/>
        <v/>
      </c>
      <c r="BQ1257" s="29"/>
      <c r="CU1257" s="5" t="e">
        <f>IF(REPORTE!AH$2="si",IF(F1257=VALUE(REPORTE!C$11),IF(SUM(CU1258:CU$1993),CONCATENATE(INT(B1257),", "),INT(B1257)),""),IF(F1257=VALUE(REPORTE!C$10),IF(SUM(CU1258:CU$1993),CONCATENATE(INT(B1257),", "),INT(B1257)),""))</f>
        <v>#VALUE!</v>
      </c>
      <c r="CY1257" s="5"/>
      <c r="CZ1257" s="5"/>
      <c r="DA1257" s="5"/>
      <c r="DB1257" s="5"/>
    </row>
    <row r="1258" spans="1:106" x14ac:dyDescent="0.25">
      <c r="A1258" s="4"/>
      <c r="B1258" s="3"/>
      <c r="L1258" s="4" t="str">
        <f>IFERROR(IF(VLOOKUP(I1258,I$2:L1257,4,0)=0,"",VLOOKUP(I1258,I$2:L1257,4,0)),"")</f>
        <v/>
      </c>
      <c r="M1258" s="4" t="str">
        <f>IFERROR(IF(VLOOKUP(I1258,I$2:M1257,5,0)=0,"",VLOOKUP(I1258,I$2:M1257,5,0)),"")</f>
        <v/>
      </c>
      <c r="S1258"/>
      <c r="AL1258" s="2" t="str">
        <f>IFERROR(IF(INDEX(AL$1:AL1257,MATCH(I1258,I$1:I1257,0),1)=0,"",INDEX(AL$1:AL1257,MATCH(I1258,I$1:I1257,0),1)),"")</f>
        <v/>
      </c>
      <c r="AM1258" s="2" t="str">
        <f>IFERROR(IF(INDEX(AM$1:AM1257,MATCH(I1258,I$1:I1257,0),1)=0,"",INDEX(AM$1:AM1257,MATCH(I1258,I$1:I1257,0),1)),"")</f>
        <v/>
      </c>
      <c r="AN1258" s="2" t="str">
        <f>IFERROR(IF(INDEX(AN$1:AN1257,MATCH(I1258,I$1:I1257,0),1)=0,"",INDEX(AN$1:AN1257,MATCH(I1258,I$1:I1257,0),1)),"")</f>
        <v/>
      </c>
      <c r="BG1258" s="5"/>
      <c r="BI1258" s="4"/>
      <c r="BK1258" s="5"/>
      <c r="BL1258" s="5"/>
      <c r="BM1258" s="5" t="str">
        <f>IF(B1258="","",IF(BH1258="",1+(MAX(BM$2:BM1257)),""))</f>
        <v/>
      </c>
      <c r="BN1258" s="5" t="str">
        <f t="shared" si="190"/>
        <v/>
      </c>
      <c r="BO1258" s="5" t="str">
        <f t="shared" si="191"/>
        <v/>
      </c>
      <c r="BP1258" s="15" t="str">
        <f t="shared" si="192"/>
        <v/>
      </c>
      <c r="BQ1258" s="29"/>
      <c r="CU1258" s="5" t="e">
        <f>IF(REPORTE!AH$2="si",IF(F1258=VALUE(REPORTE!C$11),IF(SUM(CU1259:CU$1993),CONCATENATE(INT(B1258),", "),INT(B1258)),""),IF(F1258=VALUE(REPORTE!C$10),IF(SUM(CU1259:CU$1993),CONCATENATE(INT(B1258),", "),INT(B1258)),""))</f>
        <v>#VALUE!</v>
      </c>
      <c r="CY1258" s="5"/>
      <c r="CZ1258" s="5"/>
      <c r="DA1258" s="5"/>
      <c r="DB1258" s="5"/>
    </row>
    <row r="1259" spans="1:106" x14ac:dyDescent="0.25">
      <c r="A1259" s="4"/>
      <c r="B1259" s="3"/>
      <c r="L1259" s="4" t="str">
        <f>IFERROR(IF(VLOOKUP(I1259,I$2:L1258,4,0)=0,"",VLOOKUP(I1259,I$2:L1258,4,0)),"")</f>
        <v/>
      </c>
      <c r="M1259" s="4" t="str">
        <f>IFERROR(IF(VLOOKUP(I1259,I$2:M1258,5,0)=0,"",VLOOKUP(I1259,I$2:M1258,5,0)),"")</f>
        <v/>
      </c>
      <c r="S1259"/>
      <c r="AL1259" s="2" t="str">
        <f>IFERROR(IF(INDEX(AL$1:AL1258,MATCH(I1259,I$1:I1258,0),1)=0,"",INDEX(AL$1:AL1258,MATCH(I1259,I$1:I1258,0),1)),"")</f>
        <v/>
      </c>
      <c r="AM1259" s="2" t="str">
        <f>IFERROR(IF(INDEX(AM$1:AM1258,MATCH(I1259,I$1:I1258,0),1)=0,"",INDEX(AM$1:AM1258,MATCH(I1259,I$1:I1258,0),1)),"")</f>
        <v/>
      </c>
      <c r="AN1259" s="2" t="str">
        <f>IFERROR(IF(INDEX(AN$1:AN1258,MATCH(I1259,I$1:I1258,0),1)=0,"",INDEX(AN$1:AN1258,MATCH(I1259,I$1:I1258,0),1)),"")</f>
        <v/>
      </c>
      <c r="BG1259" s="5"/>
      <c r="BI1259" s="4"/>
      <c r="BK1259" s="5"/>
      <c r="BL1259" s="5"/>
      <c r="BM1259" s="5" t="str">
        <f>IF(B1259="","",IF(BH1259="",1+(MAX(BM$2:BM1258)),""))</f>
        <v/>
      </c>
      <c r="BN1259" s="5" t="str">
        <f t="shared" si="190"/>
        <v/>
      </c>
      <c r="BO1259" s="5" t="str">
        <f t="shared" si="191"/>
        <v/>
      </c>
      <c r="BP1259" s="15" t="str">
        <f t="shared" si="192"/>
        <v/>
      </c>
      <c r="BQ1259" s="29"/>
      <c r="CU1259" s="5" t="e">
        <f>IF(REPORTE!AH$2="si",IF(F1259=VALUE(REPORTE!C$11),IF(SUM(CU1260:CU$1993),CONCATENATE(INT(B1259),", "),INT(B1259)),""),IF(F1259=VALUE(REPORTE!C$10),IF(SUM(CU1260:CU$1993),CONCATENATE(INT(B1259),", "),INT(B1259)),""))</f>
        <v>#VALUE!</v>
      </c>
      <c r="CY1259" s="5"/>
      <c r="CZ1259" s="5"/>
      <c r="DA1259" s="5"/>
      <c r="DB1259" s="5"/>
    </row>
    <row r="1260" spans="1:106" x14ac:dyDescent="0.25">
      <c r="A1260" s="4"/>
      <c r="B1260" s="3"/>
      <c r="L1260" s="4" t="str">
        <f>IFERROR(IF(VLOOKUP(I1260,I$2:L1259,4,0)=0,"",VLOOKUP(I1260,I$2:L1259,4,0)),"")</f>
        <v/>
      </c>
      <c r="M1260" s="4" t="str">
        <f>IFERROR(IF(VLOOKUP(I1260,I$2:M1259,5,0)=0,"",VLOOKUP(I1260,I$2:M1259,5,0)),"")</f>
        <v/>
      </c>
      <c r="S1260"/>
      <c r="AL1260" s="2" t="str">
        <f>IFERROR(IF(INDEX(AL$1:AL1259,MATCH(I1260,I$1:I1259,0),1)=0,"",INDEX(AL$1:AL1259,MATCH(I1260,I$1:I1259,0),1)),"")</f>
        <v/>
      </c>
      <c r="AM1260" s="2" t="str">
        <f>IFERROR(IF(INDEX(AM$1:AM1259,MATCH(I1260,I$1:I1259,0),1)=0,"",INDEX(AM$1:AM1259,MATCH(I1260,I$1:I1259,0),1)),"")</f>
        <v/>
      </c>
      <c r="AN1260" s="2" t="str">
        <f>IFERROR(IF(INDEX(AN$1:AN1259,MATCH(I1260,I$1:I1259,0),1)=0,"",INDEX(AN$1:AN1259,MATCH(I1260,I$1:I1259,0),1)),"")</f>
        <v/>
      </c>
      <c r="BG1260" s="5"/>
      <c r="BI1260" s="4"/>
      <c r="BK1260" s="5"/>
      <c r="BL1260" s="5"/>
      <c r="BM1260" s="5" t="str">
        <f>IF(B1260="","",IF(BH1260="",1+(MAX(BM$2:BM1259)),""))</f>
        <v/>
      </c>
      <c r="BN1260" s="5" t="str">
        <f t="shared" si="190"/>
        <v/>
      </c>
      <c r="BO1260" s="5" t="str">
        <f t="shared" si="191"/>
        <v/>
      </c>
      <c r="BP1260" s="15" t="str">
        <f t="shared" si="192"/>
        <v/>
      </c>
      <c r="BQ1260" s="29"/>
      <c r="CU1260" s="5" t="e">
        <f>IF(REPORTE!AH$2="si",IF(F1260=VALUE(REPORTE!C$11),IF(SUM(CU1261:CU$1993),CONCATENATE(INT(B1260),", "),INT(B1260)),""),IF(F1260=VALUE(REPORTE!C$10),IF(SUM(CU1261:CU$1993),CONCATENATE(INT(B1260),", "),INT(B1260)),""))</f>
        <v>#VALUE!</v>
      </c>
      <c r="CY1260" s="5"/>
      <c r="CZ1260" s="5"/>
      <c r="DA1260" s="5"/>
      <c r="DB1260" s="5"/>
    </row>
    <row r="1261" spans="1:106" x14ac:dyDescent="0.25">
      <c r="A1261" s="4"/>
      <c r="B1261" s="3"/>
      <c r="L1261" s="4" t="str">
        <f>IFERROR(IF(VLOOKUP(I1261,I$2:L1260,4,0)=0,"",VLOOKUP(I1261,I$2:L1260,4,0)),"")</f>
        <v/>
      </c>
      <c r="M1261" s="4" t="str">
        <f>IFERROR(IF(VLOOKUP(I1261,I$2:M1260,5,0)=0,"",VLOOKUP(I1261,I$2:M1260,5,0)),"")</f>
        <v/>
      </c>
      <c r="S1261"/>
      <c r="AL1261" s="2" t="str">
        <f>IFERROR(IF(INDEX(AL$1:AL1260,MATCH(I1261,I$1:I1260,0),1)=0,"",INDEX(AL$1:AL1260,MATCH(I1261,I$1:I1260,0),1)),"")</f>
        <v/>
      </c>
      <c r="AM1261" s="2" t="str">
        <f>IFERROR(IF(INDEX(AM$1:AM1260,MATCH(I1261,I$1:I1260,0),1)=0,"",INDEX(AM$1:AM1260,MATCH(I1261,I$1:I1260,0),1)),"")</f>
        <v/>
      </c>
      <c r="AN1261" s="2" t="str">
        <f>IFERROR(IF(INDEX(AN$1:AN1260,MATCH(I1261,I$1:I1260,0),1)=0,"",INDEX(AN$1:AN1260,MATCH(I1261,I$1:I1260,0),1)),"")</f>
        <v/>
      </c>
      <c r="BG1261" s="5"/>
      <c r="BI1261" s="4"/>
      <c r="BK1261" s="5"/>
      <c r="BL1261" s="5"/>
      <c r="BM1261" s="5" t="str">
        <f>IF(B1261="","",IF(BH1261="",1+(MAX(BM$2:BM1260)),""))</f>
        <v/>
      </c>
      <c r="BN1261" s="5" t="str">
        <f t="shared" si="190"/>
        <v/>
      </c>
      <c r="BO1261" s="5" t="str">
        <f t="shared" si="191"/>
        <v/>
      </c>
      <c r="BP1261" s="15" t="str">
        <f t="shared" si="192"/>
        <v/>
      </c>
      <c r="BQ1261" s="29"/>
      <c r="CU1261" s="5" t="e">
        <f>IF(REPORTE!AH$2="si",IF(F1261=VALUE(REPORTE!C$11),IF(SUM(CU1262:CU$1993),CONCATENATE(INT(B1261),", "),INT(B1261)),""),IF(F1261=VALUE(REPORTE!C$10),IF(SUM(CU1262:CU$1993),CONCATENATE(INT(B1261),", "),INT(B1261)),""))</f>
        <v>#VALUE!</v>
      </c>
      <c r="CY1261" s="5"/>
      <c r="CZ1261" s="5"/>
      <c r="DA1261" s="5"/>
      <c r="DB1261" s="5"/>
    </row>
    <row r="1262" spans="1:106" x14ac:dyDescent="0.25">
      <c r="A1262" s="4"/>
      <c r="B1262" s="3"/>
      <c r="L1262" s="4" t="str">
        <f>IFERROR(IF(VLOOKUP(I1262,I$2:L1261,4,0)=0,"",VLOOKUP(I1262,I$2:L1261,4,0)),"")</f>
        <v/>
      </c>
      <c r="M1262" s="4" t="str">
        <f>IFERROR(IF(VLOOKUP(I1262,I$2:M1261,5,0)=0,"",VLOOKUP(I1262,I$2:M1261,5,0)),"")</f>
        <v/>
      </c>
      <c r="S1262"/>
      <c r="AL1262" s="2" t="str">
        <f>IFERROR(IF(INDEX(AL$1:AL1261,MATCH(I1262,I$1:I1261,0),1)=0,"",INDEX(AL$1:AL1261,MATCH(I1262,I$1:I1261,0),1)),"")</f>
        <v/>
      </c>
      <c r="AM1262" s="2" t="str">
        <f>IFERROR(IF(INDEX(AM$1:AM1261,MATCH(I1262,I$1:I1261,0),1)=0,"",INDEX(AM$1:AM1261,MATCH(I1262,I$1:I1261,0),1)),"")</f>
        <v/>
      </c>
      <c r="AN1262" s="2" t="str">
        <f>IFERROR(IF(INDEX(AN$1:AN1261,MATCH(I1262,I$1:I1261,0),1)=0,"",INDEX(AN$1:AN1261,MATCH(I1262,I$1:I1261,0),1)),"")</f>
        <v/>
      </c>
      <c r="BG1262" s="5"/>
      <c r="BI1262" s="4"/>
      <c r="BK1262" s="5"/>
      <c r="BL1262" s="5"/>
      <c r="BM1262" s="5" t="str">
        <f>IF(B1262="","",IF(BH1262="",1+(MAX(BM$2:BM1261)),""))</f>
        <v/>
      </c>
      <c r="BN1262" s="5" t="str">
        <f t="shared" si="190"/>
        <v/>
      </c>
      <c r="BO1262" s="5" t="str">
        <f t="shared" si="191"/>
        <v/>
      </c>
      <c r="BP1262" s="15" t="str">
        <f t="shared" si="192"/>
        <v/>
      </c>
      <c r="BQ1262" s="29"/>
      <c r="CU1262" s="5" t="e">
        <f>IF(REPORTE!AH$2="si",IF(F1262=VALUE(REPORTE!C$11),IF(SUM(CU1263:CU$1993),CONCATENATE(INT(B1262),", "),INT(B1262)),""),IF(F1262=VALUE(REPORTE!C$10),IF(SUM(CU1263:CU$1993),CONCATENATE(INT(B1262),", "),INT(B1262)),""))</f>
        <v>#VALUE!</v>
      </c>
      <c r="CV1262" s="5" t="e">
        <f>CONCATENATE(CU1262,CU1263,CU1264,CU1265,CU1266,CU1267,CU1268,CU1269,CU1270,CU1271,CU1272,CU1273,CU1274,CU1275,CU1276,CU1277,CU1278,CU1279,CU1280,CU1281,CU1282,CU1283,CU1284,CU1285,CU1286,CU1287,CU1288,CU1289,CU1290,CU1291,CU1292,CU1293,CU1294,CU1295,CU1296,CU1297,CU1298,CU1299,CU1300,CU1301,CU1302,CU1303)</f>
        <v>#VALUE!</v>
      </c>
      <c r="CY1262" s="5"/>
      <c r="CZ1262" s="5"/>
      <c r="DA1262" s="5"/>
      <c r="DB1262" s="5"/>
    </row>
    <row r="1263" spans="1:106" x14ac:dyDescent="0.25">
      <c r="A1263" s="4"/>
      <c r="B1263" s="3"/>
      <c r="L1263" s="4" t="str">
        <f>IFERROR(IF(VLOOKUP(I1263,I$2:L1262,4,0)=0,"",VLOOKUP(I1263,I$2:L1262,4,0)),"")</f>
        <v/>
      </c>
      <c r="M1263" s="4" t="str">
        <f>IFERROR(IF(VLOOKUP(I1263,I$2:M1262,5,0)=0,"",VLOOKUP(I1263,I$2:M1262,5,0)),"")</f>
        <v/>
      </c>
      <c r="S1263"/>
      <c r="AL1263" s="2" t="str">
        <f>IFERROR(IF(INDEX(AL$1:AL1262,MATCH(I1263,I$1:I1262,0),1)=0,"",INDEX(AL$1:AL1262,MATCH(I1263,I$1:I1262,0),1)),"")</f>
        <v/>
      </c>
      <c r="AM1263" s="2" t="str">
        <f>IFERROR(IF(INDEX(AM$1:AM1262,MATCH(I1263,I$1:I1262,0),1)=0,"",INDEX(AM$1:AM1262,MATCH(I1263,I$1:I1262,0),1)),"")</f>
        <v/>
      </c>
      <c r="AN1263" s="2" t="str">
        <f>IFERROR(IF(INDEX(AN$1:AN1262,MATCH(I1263,I$1:I1262,0),1)=0,"",INDEX(AN$1:AN1262,MATCH(I1263,I$1:I1262,0),1)),"")</f>
        <v/>
      </c>
      <c r="BG1263" s="5"/>
      <c r="BI1263" s="4"/>
      <c r="BK1263" s="5"/>
      <c r="BL1263" s="5"/>
      <c r="BM1263" s="5" t="str">
        <f>IF(B1263="","",IF(BH1263="",1+(MAX(BM$2:BM1262)),""))</f>
        <v/>
      </c>
      <c r="BN1263" s="5" t="str">
        <f t="shared" si="190"/>
        <v/>
      </c>
      <c r="BO1263" s="5" t="str">
        <f t="shared" si="191"/>
        <v/>
      </c>
      <c r="BP1263" s="15" t="str">
        <f t="shared" si="192"/>
        <v/>
      </c>
      <c r="BQ1263" s="29"/>
      <c r="CU1263" s="5" t="e">
        <f>IF(REPORTE!AH$2="si",IF(F1263=VALUE(REPORTE!C$11),IF(SUM(CU1264:CU$1993),CONCATENATE(INT(B1263),", "),INT(B1263)),""),IF(F1263=VALUE(REPORTE!C$10),IF(SUM(CU1264:CU$1993),CONCATENATE(INT(B1263),", "),INT(B1263)),""))</f>
        <v>#VALUE!</v>
      </c>
      <c r="CY1263" s="5"/>
      <c r="CZ1263" s="5"/>
      <c r="DA1263" s="5"/>
      <c r="DB1263" s="5"/>
    </row>
    <row r="1264" spans="1:106" x14ac:dyDescent="0.25">
      <c r="A1264" s="4"/>
      <c r="B1264" s="3"/>
      <c r="L1264" s="4" t="str">
        <f>IFERROR(IF(VLOOKUP(I1264,I$2:L1263,4,0)=0,"",VLOOKUP(I1264,I$2:L1263,4,0)),"")</f>
        <v/>
      </c>
      <c r="M1264" s="4" t="str">
        <f>IFERROR(IF(VLOOKUP(I1264,I$2:M1263,5,0)=0,"",VLOOKUP(I1264,I$2:M1263,5,0)),"")</f>
        <v/>
      </c>
      <c r="S1264"/>
      <c r="AL1264" s="2" t="str">
        <f>IFERROR(IF(INDEX(AL$1:AL1263,MATCH(I1264,I$1:I1263,0),1)=0,"",INDEX(AL$1:AL1263,MATCH(I1264,I$1:I1263,0),1)),"")</f>
        <v/>
      </c>
      <c r="AM1264" s="2" t="str">
        <f>IFERROR(IF(INDEX(AM$1:AM1263,MATCH(I1264,I$1:I1263,0),1)=0,"",INDEX(AM$1:AM1263,MATCH(I1264,I$1:I1263,0),1)),"")</f>
        <v/>
      </c>
      <c r="AN1264" s="2" t="str">
        <f>IFERROR(IF(INDEX(AN$1:AN1263,MATCH(I1264,I$1:I1263,0),1)=0,"",INDEX(AN$1:AN1263,MATCH(I1264,I$1:I1263,0),1)),"")</f>
        <v/>
      </c>
      <c r="BG1264" s="5"/>
      <c r="BI1264" s="4"/>
      <c r="BK1264" s="5"/>
      <c r="BL1264" s="5"/>
      <c r="BM1264" s="5" t="str">
        <f>IF(B1264="","",IF(BH1264="",1+(MAX(BM$2:BM1263)),""))</f>
        <v/>
      </c>
      <c r="BN1264" s="5" t="str">
        <f t="shared" si="190"/>
        <v/>
      </c>
      <c r="BO1264" s="5" t="str">
        <f t="shared" si="191"/>
        <v/>
      </c>
      <c r="BP1264" s="15" t="str">
        <f t="shared" si="192"/>
        <v/>
      </c>
      <c r="BQ1264" s="29"/>
      <c r="CU1264" s="5" t="e">
        <f>IF(REPORTE!AH$2="si",IF(F1264=VALUE(REPORTE!C$11),IF(SUM(CU1265:CU$1993),CONCATENATE(INT(B1264),", "),INT(B1264)),""),IF(F1264=VALUE(REPORTE!C$10),IF(SUM(CU1265:CU$1993),CONCATENATE(INT(B1264),", "),INT(B1264)),""))</f>
        <v>#VALUE!</v>
      </c>
      <c r="CY1264" s="5"/>
      <c r="CZ1264" s="5"/>
      <c r="DA1264" s="5"/>
      <c r="DB1264" s="5"/>
    </row>
    <row r="1265" spans="1:106" x14ac:dyDescent="0.25">
      <c r="A1265" s="4"/>
      <c r="B1265" s="3"/>
      <c r="L1265" s="4" t="str">
        <f>IFERROR(IF(VLOOKUP(I1265,I$2:L1264,4,0)=0,"",VLOOKUP(I1265,I$2:L1264,4,0)),"")</f>
        <v/>
      </c>
      <c r="M1265" s="4" t="str">
        <f>IFERROR(IF(VLOOKUP(I1265,I$2:M1264,5,0)=0,"",VLOOKUP(I1265,I$2:M1264,5,0)),"")</f>
        <v/>
      </c>
      <c r="S1265"/>
      <c r="AL1265" s="2" t="str">
        <f>IFERROR(IF(INDEX(AL$1:AL1264,MATCH(I1265,I$1:I1264,0),1)=0,"",INDEX(AL$1:AL1264,MATCH(I1265,I$1:I1264,0),1)),"")</f>
        <v/>
      </c>
      <c r="AM1265" s="2" t="str">
        <f>IFERROR(IF(INDEX(AM$1:AM1264,MATCH(I1265,I$1:I1264,0),1)=0,"",INDEX(AM$1:AM1264,MATCH(I1265,I$1:I1264,0),1)),"")</f>
        <v/>
      </c>
      <c r="AN1265" s="2" t="str">
        <f>IFERROR(IF(INDEX(AN$1:AN1264,MATCH(I1265,I$1:I1264,0),1)=0,"",INDEX(AN$1:AN1264,MATCH(I1265,I$1:I1264,0),1)),"")</f>
        <v/>
      </c>
      <c r="BG1265" s="5"/>
      <c r="BI1265" s="4"/>
      <c r="BK1265" s="5"/>
      <c r="BL1265" s="5"/>
      <c r="BM1265" s="5" t="str">
        <f>IF(B1265="","",IF(BH1265="",1+(MAX(BM$2:BM1264)),""))</f>
        <v/>
      </c>
      <c r="BN1265" s="5" t="str">
        <f t="shared" si="190"/>
        <v/>
      </c>
      <c r="BO1265" s="5" t="str">
        <f t="shared" si="191"/>
        <v/>
      </c>
      <c r="BP1265" s="15" t="str">
        <f t="shared" si="192"/>
        <v/>
      </c>
      <c r="BQ1265" s="29"/>
      <c r="CU1265" s="5" t="e">
        <f>IF(REPORTE!AH$2="si",IF(F1265=VALUE(REPORTE!C$11),IF(SUM(CU1266:CU$1993),CONCATENATE(INT(B1265),", "),INT(B1265)),""),IF(F1265=VALUE(REPORTE!C$10),IF(SUM(CU1266:CU$1993),CONCATENATE(INT(B1265),", "),INT(B1265)),""))</f>
        <v>#VALUE!</v>
      </c>
      <c r="CY1265" s="5"/>
      <c r="CZ1265" s="5"/>
      <c r="DA1265" s="5"/>
      <c r="DB1265" s="5"/>
    </row>
    <row r="1266" spans="1:106" x14ac:dyDescent="0.25">
      <c r="A1266" s="4"/>
      <c r="B1266" s="3"/>
      <c r="L1266" s="4" t="str">
        <f>IFERROR(IF(VLOOKUP(I1266,I$2:L1265,4,0)=0,"",VLOOKUP(I1266,I$2:L1265,4,0)),"")</f>
        <v/>
      </c>
      <c r="M1266" s="4" t="str">
        <f>IFERROR(IF(VLOOKUP(I1266,I$2:M1265,5,0)=0,"",VLOOKUP(I1266,I$2:M1265,5,0)),"")</f>
        <v/>
      </c>
      <c r="S1266"/>
      <c r="AL1266" s="2" t="str">
        <f>IFERROR(IF(INDEX(AL$1:AL1265,MATCH(I1266,I$1:I1265,0),1)=0,"",INDEX(AL$1:AL1265,MATCH(I1266,I$1:I1265,0),1)),"")</f>
        <v/>
      </c>
      <c r="AM1266" s="2" t="str">
        <f>IFERROR(IF(INDEX(AM$1:AM1265,MATCH(I1266,I$1:I1265,0),1)=0,"",INDEX(AM$1:AM1265,MATCH(I1266,I$1:I1265,0),1)),"")</f>
        <v/>
      </c>
      <c r="AN1266" s="2" t="str">
        <f>IFERROR(IF(INDEX(AN$1:AN1265,MATCH(I1266,I$1:I1265,0),1)=0,"",INDEX(AN$1:AN1265,MATCH(I1266,I$1:I1265,0),1)),"")</f>
        <v/>
      </c>
      <c r="BG1266" s="5"/>
      <c r="BI1266" s="4"/>
      <c r="BK1266" s="5"/>
      <c r="BL1266" s="5"/>
      <c r="BM1266" s="5" t="str">
        <f>IF(B1266="","",IF(BH1266="",1+(MAX(BM$2:BM1265)),""))</f>
        <v/>
      </c>
      <c r="BN1266" s="5" t="str">
        <f t="shared" si="190"/>
        <v/>
      </c>
      <c r="BO1266" s="5" t="str">
        <f t="shared" si="191"/>
        <v/>
      </c>
      <c r="BP1266" s="15" t="str">
        <f t="shared" si="192"/>
        <v/>
      </c>
      <c r="BQ1266" s="29"/>
      <c r="CU1266" s="5" t="e">
        <f>IF(REPORTE!AH$2="si",IF(F1266=VALUE(REPORTE!C$11),IF(SUM(CU1267:CU$1993),CONCATENATE(INT(B1266),", "),INT(B1266)),""),IF(F1266=VALUE(REPORTE!C$10),IF(SUM(CU1267:CU$1993),CONCATENATE(INT(B1266),", "),INT(B1266)),""))</f>
        <v>#VALUE!</v>
      </c>
      <c r="CY1266" s="5"/>
      <c r="CZ1266" s="5"/>
      <c r="DA1266" s="5"/>
      <c r="DB1266" s="5"/>
    </row>
    <row r="1267" spans="1:106" x14ac:dyDescent="0.25">
      <c r="A1267" s="4"/>
      <c r="B1267" s="3"/>
      <c r="L1267" s="4" t="str">
        <f>IFERROR(IF(VLOOKUP(I1267,I$2:L1266,4,0)=0,"",VLOOKUP(I1267,I$2:L1266,4,0)),"")</f>
        <v/>
      </c>
      <c r="M1267" s="4" t="str">
        <f>IFERROR(IF(VLOOKUP(I1267,I$2:M1266,5,0)=0,"",VLOOKUP(I1267,I$2:M1266,5,0)),"")</f>
        <v/>
      </c>
      <c r="S1267"/>
      <c r="AL1267" s="2" t="str">
        <f>IFERROR(IF(INDEX(AL$1:AL1266,MATCH(I1267,I$1:I1266,0),1)=0,"",INDEX(AL$1:AL1266,MATCH(I1267,I$1:I1266,0),1)),"")</f>
        <v/>
      </c>
      <c r="AM1267" s="2" t="str">
        <f>IFERROR(IF(INDEX(AM$1:AM1266,MATCH(I1267,I$1:I1266,0),1)=0,"",INDEX(AM$1:AM1266,MATCH(I1267,I$1:I1266,0),1)),"")</f>
        <v/>
      </c>
      <c r="AN1267" s="2" t="str">
        <f>IFERROR(IF(INDEX(AN$1:AN1266,MATCH(I1267,I$1:I1266,0),1)=0,"",INDEX(AN$1:AN1266,MATCH(I1267,I$1:I1266,0),1)),"")</f>
        <v/>
      </c>
      <c r="BG1267" s="5"/>
      <c r="BI1267" s="4"/>
      <c r="BK1267" s="5"/>
      <c r="BL1267" s="5"/>
      <c r="BM1267" s="5" t="str">
        <f>IF(B1267="","",IF(BH1267="",1+(MAX(BM$2:BM1266)),""))</f>
        <v/>
      </c>
      <c r="BN1267" s="5" t="str">
        <f t="shared" si="190"/>
        <v/>
      </c>
      <c r="BO1267" s="5" t="str">
        <f t="shared" si="191"/>
        <v/>
      </c>
      <c r="BP1267" s="15" t="str">
        <f t="shared" si="192"/>
        <v/>
      </c>
      <c r="BQ1267" s="29"/>
      <c r="CU1267" s="5" t="e">
        <f>IF(REPORTE!AH$2="si",IF(F1267=VALUE(REPORTE!C$11),IF(SUM(CU1268:CU$1993),CONCATENATE(INT(B1267),", "),INT(B1267)),""),IF(F1267=VALUE(REPORTE!C$10),IF(SUM(CU1268:CU$1993),CONCATENATE(INT(B1267),", "),INT(B1267)),""))</f>
        <v>#VALUE!</v>
      </c>
      <c r="CY1267" s="5"/>
      <c r="CZ1267" s="5"/>
      <c r="DA1267" s="5"/>
      <c r="DB1267" s="5"/>
    </row>
    <row r="1268" spans="1:106" x14ac:dyDescent="0.25">
      <c r="A1268" s="4"/>
      <c r="B1268" s="3"/>
      <c r="L1268" s="4" t="str">
        <f>IFERROR(IF(VLOOKUP(I1268,I$2:L1267,4,0)=0,"",VLOOKUP(I1268,I$2:L1267,4,0)),"")</f>
        <v/>
      </c>
      <c r="M1268" s="4" t="str">
        <f>IFERROR(IF(VLOOKUP(I1268,I$2:M1267,5,0)=0,"",VLOOKUP(I1268,I$2:M1267,5,0)),"")</f>
        <v/>
      </c>
      <c r="S1268"/>
      <c r="AL1268" s="2" t="str">
        <f>IFERROR(IF(INDEX(AL$1:AL1267,MATCH(I1268,I$1:I1267,0),1)=0,"",INDEX(AL$1:AL1267,MATCH(I1268,I$1:I1267,0),1)),"")</f>
        <v/>
      </c>
      <c r="AM1268" s="2" t="str">
        <f>IFERROR(IF(INDEX(AM$1:AM1267,MATCH(I1268,I$1:I1267,0),1)=0,"",INDEX(AM$1:AM1267,MATCH(I1268,I$1:I1267,0),1)),"")</f>
        <v/>
      </c>
      <c r="AN1268" s="2" t="str">
        <f>IFERROR(IF(INDEX(AN$1:AN1267,MATCH(I1268,I$1:I1267,0),1)=0,"",INDEX(AN$1:AN1267,MATCH(I1268,I$1:I1267,0),1)),"")</f>
        <v/>
      </c>
      <c r="BG1268" s="5"/>
      <c r="BI1268" s="4"/>
      <c r="BK1268" s="5"/>
      <c r="BL1268" s="5"/>
      <c r="BM1268" s="5" t="str">
        <f>IF(B1268="","",IF(BH1268="",1+(MAX(BM$2:BM1267)),""))</f>
        <v/>
      </c>
      <c r="BN1268" s="5" t="str">
        <f t="shared" si="190"/>
        <v/>
      </c>
      <c r="BO1268" s="5" t="str">
        <f t="shared" si="191"/>
        <v/>
      </c>
      <c r="BP1268" s="15" t="str">
        <f t="shared" si="192"/>
        <v/>
      </c>
      <c r="BQ1268" s="29"/>
      <c r="CU1268" s="5" t="e">
        <f>IF(REPORTE!AH$2="si",IF(F1268=VALUE(REPORTE!C$11),IF(SUM(CU1269:CU$1993),CONCATENATE(INT(B1268),", "),INT(B1268)),""),IF(F1268=VALUE(REPORTE!C$10),IF(SUM(CU1269:CU$1993),CONCATENATE(INT(B1268),", "),INT(B1268)),""))</f>
        <v>#VALUE!</v>
      </c>
      <c r="CY1268" s="5"/>
      <c r="CZ1268" s="5"/>
      <c r="DA1268" s="5"/>
      <c r="DB1268" s="5"/>
    </row>
    <row r="1269" spans="1:106" x14ac:dyDescent="0.25">
      <c r="A1269" s="4"/>
      <c r="B1269" s="3"/>
      <c r="L1269" s="4" t="str">
        <f>IFERROR(IF(VLOOKUP(I1269,I$2:L1268,4,0)=0,"",VLOOKUP(I1269,I$2:L1268,4,0)),"")</f>
        <v/>
      </c>
      <c r="M1269" s="4" t="str">
        <f>IFERROR(IF(VLOOKUP(I1269,I$2:M1268,5,0)=0,"",VLOOKUP(I1269,I$2:M1268,5,0)),"")</f>
        <v/>
      </c>
      <c r="S1269"/>
      <c r="AL1269" s="2" t="str">
        <f>IFERROR(IF(INDEX(AL$1:AL1268,MATCH(I1269,I$1:I1268,0),1)=0,"",INDEX(AL$1:AL1268,MATCH(I1269,I$1:I1268,0),1)),"")</f>
        <v/>
      </c>
      <c r="AM1269" s="2" t="str">
        <f>IFERROR(IF(INDEX(AM$1:AM1268,MATCH(I1269,I$1:I1268,0),1)=0,"",INDEX(AM$1:AM1268,MATCH(I1269,I$1:I1268,0),1)),"")</f>
        <v/>
      </c>
      <c r="AN1269" s="2" t="str">
        <f>IFERROR(IF(INDEX(AN$1:AN1268,MATCH(I1269,I$1:I1268,0),1)=0,"",INDEX(AN$1:AN1268,MATCH(I1269,I$1:I1268,0),1)),"")</f>
        <v/>
      </c>
      <c r="BG1269" s="5"/>
      <c r="BI1269" s="4"/>
      <c r="BK1269" s="5"/>
      <c r="BL1269" s="5"/>
      <c r="BM1269" s="5" t="str">
        <f>IF(B1269="","",IF(BH1269="",1+(MAX(BM$2:BM1268)),""))</f>
        <v/>
      </c>
      <c r="BN1269" s="5" t="str">
        <f t="shared" si="190"/>
        <v/>
      </c>
      <c r="BO1269" s="5" t="str">
        <f t="shared" si="191"/>
        <v/>
      </c>
      <c r="BP1269" s="15" t="str">
        <f t="shared" si="192"/>
        <v/>
      </c>
      <c r="BQ1269" s="29"/>
      <c r="CU1269" s="5" t="e">
        <f>IF(REPORTE!AH$2="si",IF(F1269=VALUE(REPORTE!C$11),IF(SUM(CU1270:CU$1993),CONCATENATE(INT(B1269),", "),INT(B1269)),""),IF(F1269=VALUE(REPORTE!C$10),IF(SUM(CU1270:CU$1993),CONCATENATE(INT(B1269),", "),INT(B1269)),""))</f>
        <v>#VALUE!</v>
      </c>
      <c r="CY1269" s="5"/>
      <c r="CZ1269" s="5"/>
      <c r="DA1269" s="5"/>
      <c r="DB1269" s="5"/>
    </row>
    <row r="1270" spans="1:106" x14ac:dyDescent="0.25">
      <c r="A1270" s="4"/>
      <c r="B1270" s="3"/>
      <c r="L1270" s="4" t="str">
        <f>IFERROR(IF(VLOOKUP(I1270,I$2:L1269,4,0)=0,"",VLOOKUP(I1270,I$2:L1269,4,0)),"")</f>
        <v/>
      </c>
      <c r="M1270" s="4" t="str">
        <f>IFERROR(IF(VLOOKUP(I1270,I$2:M1269,5,0)=0,"",VLOOKUP(I1270,I$2:M1269,5,0)),"")</f>
        <v/>
      </c>
      <c r="S1270"/>
      <c r="AL1270" s="2" t="str">
        <f>IFERROR(IF(INDEX(AL$1:AL1269,MATCH(I1270,I$1:I1269,0),1)=0,"",INDEX(AL$1:AL1269,MATCH(I1270,I$1:I1269,0),1)),"")</f>
        <v/>
      </c>
      <c r="AM1270" s="2" t="str">
        <f>IFERROR(IF(INDEX(AM$1:AM1269,MATCH(I1270,I$1:I1269,0),1)=0,"",INDEX(AM$1:AM1269,MATCH(I1270,I$1:I1269,0),1)),"")</f>
        <v/>
      </c>
      <c r="AN1270" s="2" t="str">
        <f>IFERROR(IF(INDEX(AN$1:AN1269,MATCH(I1270,I$1:I1269,0),1)=0,"",INDEX(AN$1:AN1269,MATCH(I1270,I$1:I1269,0),1)),"")</f>
        <v/>
      </c>
      <c r="BG1270" s="5"/>
      <c r="BI1270" s="4"/>
      <c r="BK1270" s="5"/>
      <c r="BL1270" s="5"/>
      <c r="BM1270" s="5" t="str">
        <f>IF(B1270="","",IF(BH1270="",1+(MAX(BM$2:BM1269)),""))</f>
        <v/>
      </c>
      <c r="BN1270" s="5" t="str">
        <f t="shared" si="190"/>
        <v/>
      </c>
      <c r="BO1270" s="5" t="str">
        <f t="shared" si="191"/>
        <v/>
      </c>
      <c r="BP1270" s="15" t="str">
        <f t="shared" si="192"/>
        <v/>
      </c>
      <c r="BQ1270" s="29"/>
      <c r="CU1270" s="5" t="e">
        <f>IF(REPORTE!AH$2="si",IF(F1270=VALUE(REPORTE!C$11),IF(SUM(CU1271:CU$1993),CONCATENATE(INT(B1270),", "),INT(B1270)),""),IF(F1270=VALUE(REPORTE!C$10),IF(SUM(CU1271:CU$1993),CONCATENATE(INT(B1270),", "),INT(B1270)),""))</f>
        <v>#VALUE!</v>
      </c>
      <c r="CY1270" s="5"/>
      <c r="CZ1270" s="5"/>
      <c r="DA1270" s="5"/>
      <c r="DB1270" s="5"/>
    </row>
    <row r="1271" spans="1:106" x14ac:dyDescent="0.25">
      <c r="A1271" s="4"/>
      <c r="B1271" s="3"/>
      <c r="L1271" s="4" t="str">
        <f>IFERROR(IF(VLOOKUP(I1271,I$2:L1270,4,0)=0,"",VLOOKUP(I1271,I$2:L1270,4,0)),"")</f>
        <v/>
      </c>
      <c r="M1271" s="4" t="str">
        <f>IFERROR(IF(VLOOKUP(I1271,I$2:M1270,5,0)=0,"",VLOOKUP(I1271,I$2:M1270,5,0)),"")</f>
        <v/>
      </c>
      <c r="S1271"/>
      <c r="AL1271" s="2" t="str">
        <f>IFERROR(IF(INDEX(AL$1:AL1270,MATCH(I1271,I$1:I1270,0),1)=0,"",INDEX(AL$1:AL1270,MATCH(I1271,I$1:I1270,0),1)),"")</f>
        <v/>
      </c>
      <c r="AM1271" s="2" t="str">
        <f>IFERROR(IF(INDEX(AM$1:AM1270,MATCH(I1271,I$1:I1270,0),1)=0,"",INDEX(AM$1:AM1270,MATCH(I1271,I$1:I1270,0),1)),"")</f>
        <v/>
      </c>
      <c r="AN1271" s="2" t="str">
        <f>IFERROR(IF(INDEX(AN$1:AN1270,MATCH(I1271,I$1:I1270,0),1)=0,"",INDEX(AN$1:AN1270,MATCH(I1271,I$1:I1270,0),1)),"")</f>
        <v/>
      </c>
      <c r="BG1271" s="5"/>
      <c r="BI1271" s="4"/>
      <c r="BK1271" s="5"/>
      <c r="BL1271" s="5"/>
      <c r="BM1271" s="5" t="str">
        <f>IF(B1271="","",IF(BH1271="",1+(MAX(BM$2:BM1270)),""))</f>
        <v/>
      </c>
      <c r="BN1271" s="5" t="str">
        <f t="shared" si="190"/>
        <v/>
      </c>
      <c r="BO1271" s="5" t="str">
        <f t="shared" si="191"/>
        <v/>
      </c>
      <c r="BP1271" s="15" t="str">
        <f t="shared" si="192"/>
        <v/>
      </c>
      <c r="BQ1271" s="29"/>
      <c r="CU1271" s="5" t="e">
        <f>IF(REPORTE!AH$2="si",IF(F1271=VALUE(REPORTE!C$11),IF(SUM(CU1272:CU$1993),CONCATENATE(INT(B1271),", "),INT(B1271)),""),IF(F1271=VALUE(REPORTE!C$10),IF(SUM(CU1272:CU$1993),CONCATENATE(INT(B1271),", "),INT(B1271)),""))</f>
        <v>#VALUE!</v>
      </c>
      <c r="CY1271" s="5"/>
      <c r="CZ1271" s="5"/>
      <c r="DA1271" s="5"/>
      <c r="DB1271" s="5"/>
    </row>
    <row r="1272" spans="1:106" x14ac:dyDescent="0.25">
      <c r="A1272" s="4"/>
      <c r="B1272" s="3"/>
      <c r="L1272" s="4" t="str">
        <f>IFERROR(IF(VLOOKUP(I1272,I$2:L1271,4,0)=0,"",VLOOKUP(I1272,I$2:L1271,4,0)),"")</f>
        <v/>
      </c>
      <c r="M1272" s="4" t="str">
        <f>IFERROR(IF(VLOOKUP(I1272,I$2:M1271,5,0)=0,"",VLOOKUP(I1272,I$2:M1271,5,0)),"")</f>
        <v/>
      </c>
      <c r="S1272"/>
      <c r="AL1272" s="2" t="str">
        <f>IFERROR(IF(INDEX(AL$1:AL1271,MATCH(I1272,I$1:I1271,0),1)=0,"",INDEX(AL$1:AL1271,MATCH(I1272,I$1:I1271,0),1)),"")</f>
        <v/>
      </c>
      <c r="AM1272" s="2" t="str">
        <f>IFERROR(IF(INDEX(AM$1:AM1271,MATCH(I1272,I$1:I1271,0),1)=0,"",INDEX(AM$1:AM1271,MATCH(I1272,I$1:I1271,0),1)),"")</f>
        <v/>
      </c>
      <c r="AN1272" s="2" t="str">
        <f>IFERROR(IF(INDEX(AN$1:AN1271,MATCH(I1272,I$1:I1271,0),1)=0,"",INDEX(AN$1:AN1271,MATCH(I1272,I$1:I1271,0),1)),"")</f>
        <v/>
      </c>
      <c r="BG1272" s="5"/>
      <c r="BI1272" s="4"/>
      <c r="BK1272" s="5"/>
      <c r="BL1272" s="5"/>
      <c r="BM1272" s="5" t="str">
        <f>IF(B1272="","",IF(BH1272="",1+(MAX(BM$2:BM1271)),""))</f>
        <v/>
      </c>
      <c r="BN1272" s="5" t="str">
        <f t="shared" si="190"/>
        <v/>
      </c>
      <c r="BO1272" s="5" t="str">
        <f t="shared" si="191"/>
        <v/>
      </c>
      <c r="BP1272" s="15" t="str">
        <f t="shared" si="192"/>
        <v/>
      </c>
      <c r="BQ1272" s="29"/>
      <c r="CU1272" s="5" t="e">
        <f>IF(REPORTE!AH$2="si",IF(F1272=VALUE(REPORTE!C$11),IF(SUM(CU1273:CU$1993),CONCATENATE(INT(B1272),", "),INT(B1272)),""),IF(F1272=VALUE(REPORTE!C$10),IF(SUM(CU1273:CU$1993),CONCATENATE(INT(B1272),", "),INT(B1272)),""))</f>
        <v>#VALUE!</v>
      </c>
      <c r="CY1272" s="5"/>
      <c r="CZ1272" s="5"/>
      <c r="DA1272" s="5"/>
      <c r="DB1272" s="5"/>
    </row>
    <row r="1273" spans="1:106" x14ac:dyDescent="0.25">
      <c r="A1273" s="4"/>
      <c r="B1273" s="3"/>
      <c r="L1273" s="4" t="str">
        <f>IFERROR(IF(VLOOKUP(I1273,I$2:L1272,4,0)=0,"",VLOOKUP(I1273,I$2:L1272,4,0)),"")</f>
        <v/>
      </c>
      <c r="M1273" s="4" t="str">
        <f>IFERROR(IF(VLOOKUP(I1273,I$2:M1272,5,0)=0,"",VLOOKUP(I1273,I$2:M1272,5,0)),"")</f>
        <v/>
      </c>
      <c r="S1273"/>
      <c r="AL1273" s="2" t="str">
        <f>IFERROR(IF(INDEX(AL$1:AL1272,MATCH(I1273,I$1:I1272,0),1)=0,"",INDEX(AL$1:AL1272,MATCH(I1273,I$1:I1272,0),1)),"")</f>
        <v/>
      </c>
      <c r="AM1273" s="2" t="str">
        <f>IFERROR(IF(INDEX(AM$1:AM1272,MATCH(I1273,I$1:I1272,0),1)=0,"",INDEX(AM$1:AM1272,MATCH(I1273,I$1:I1272,0),1)),"")</f>
        <v/>
      </c>
      <c r="AN1273" s="2" t="str">
        <f>IFERROR(IF(INDEX(AN$1:AN1272,MATCH(I1273,I$1:I1272,0),1)=0,"",INDEX(AN$1:AN1272,MATCH(I1273,I$1:I1272,0),1)),"")</f>
        <v/>
      </c>
      <c r="BG1273" s="5"/>
      <c r="BI1273" s="4"/>
      <c r="BK1273" s="5"/>
      <c r="BL1273" s="5"/>
      <c r="BM1273" s="5" t="str">
        <f>IF(B1273="","",IF(BH1273="",1+(MAX(BM$2:BM1272)),""))</f>
        <v/>
      </c>
      <c r="BN1273" s="5" t="str">
        <f t="shared" si="190"/>
        <v/>
      </c>
      <c r="BO1273" s="5" t="str">
        <f t="shared" si="191"/>
        <v/>
      </c>
      <c r="BP1273" s="15" t="str">
        <f t="shared" si="192"/>
        <v/>
      </c>
      <c r="BQ1273" s="29"/>
      <c r="CU1273" s="5" t="e">
        <f>IF(REPORTE!AH$2="si",IF(F1273=VALUE(REPORTE!C$11),IF(SUM(CU1274:CU$1993),CONCATENATE(INT(B1273),", "),INT(B1273)),""),IF(F1273=VALUE(REPORTE!C$10),IF(SUM(CU1274:CU$1993),CONCATENATE(INT(B1273),", "),INT(B1273)),""))</f>
        <v>#VALUE!</v>
      </c>
      <c r="CY1273" s="5"/>
      <c r="CZ1273" s="5"/>
      <c r="DA1273" s="5"/>
      <c r="DB1273" s="5"/>
    </row>
    <row r="1274" spans="1:106" x14ac:dyDescent="0.25">
      <c r="A1274" s="4"/>
      <c r="B1274" s="3"/>
      <c r="L1274" s="4" t="str">
        <f>IFERROR(IF(VLOOKUP(I1274,I$2:L1273,4,0)=0,"",VLOOKUP(I1274,I$2:L1273,4,0)),"")</f>
        <v/>
      </c>
      <c r="M1274" s="4" t="str">
        <f>IFERROR(IF(VLOOKUP(I1274,I$2:M1273,5,0)=0,"",VLOOKUP(I1274,I$2:M1273,5,0)),"")</f>
        <v/>
      </c>
      <c r="S1274"/>
      <c r="AL1274" s="2" t="str">
        <f>IFERROR(IF(INDEX(AL$1:AL1273,MATCH(I1274,I$1:I1273,0),1)=0,"",INDEX(AL$1:AL1273,MATCH(I1274,I$1:I1273,0),1)),"")</f>
        <v/>
      </c>
      <c r="AM1274" s="2" t="str">
        <f>IFERROR(IF(INDEX(AM$1:AM1273,MATCH(I1274,I$1:I1273,0),1)=0,"",INDEX(AM$1:AM1273,MATCH(I1274,I$1:I1273,0),1)),"")</f>
        <v/>
      </c>
      <c r="AN1274" s="2" t="str">
        <f>IFERROR(IF(INDEX(AN$1:AN1273,MATCH(I1274,I$1:I1273,0),1)=0,"",INDEX(AN$1:AN1273,MATCH(I1274,I$1:I1273,0),1)),"")</f>
        <v/>
      </c>
      <c r="BG1274" s="5"/>
      <c r="BI1274" s="4"/>
      <c r="BK1274" s="5"/>
      <c r="BL1274" s="5"/>
      <c r="BM1274" s="5" t="str">
        <f>IF(B1274="","",IF(BH1274="",1+(MAX(BM$2:BM1273)),""))</f>
        <v/>
      </c>
      <c r="BN1274" s="5" t="str">
        <f t="shared" si="190"/>
        <v/>
      </c>
      <c r="BO1274" s="5" t="str">
        <f t="shared" si="191"/>
        <v/>
      </c>
      <c r="BP1274" s="15" t="str">
        <f t="shared" si="192"/>
        <v/>
      </c>
      <c r="BQ1274" s="29"/>
      <c r="CU1274" s="5" t="e">
        <f>IF(REPORTE!AH$2="si",IF(F1274=VALUE(REPORTE!C$11),IF(SUM(CU1275:CU$1993),CONCATENATE(INT(B1274),", "),INT(B1274)),""),IF(F1274=VALUE(REPORTE!C$10),IF(SUM(CU1275:CU$1993),CONCATENATE(INT(B1274),", "),INT(B1274)),""))</f>
        <v>#VALUE!</v>
      </c>
      <c r="CY1274" s="5"/>
      <c r="CZ1274" s="5"/>
      <c r="DA1274" s="5"/>
      <c r="DB1274" s="5"/>
    </row>
    <row r="1275" spans="1:106" x14ac:dyDescent="0.25">
      <c r="A1275" s="4"/>
      <c r="B1275" s="3"/>
      <c r="L1275" s="4" t="str">
        <f>IFERROR(IF(VLOOKUP(I1275,I$2:L1274,4,0)=0,"",VLOOKUP(I1275,I$2:L1274,4,0)),"")</f>
        <v/>
      </c>
      <c r="M1275" s="4" t="str">
        <f>IFERROR(IF(VLOOKUP(I1275,I$2:M1274,5,0)=0,"",VLOOKUP(I1275,I$2:M1274,5,0)),"")</f>
        <v/>
      </c>
      <c r="S1275"/>
      <c r="AL1275" s="2" t="str">
        <f>IFERROR(IF(INDEX(AL$1:AL1274,MATCH(I1275,I$1:I1274,0),1)=0,"",INDEX(AL$1:AL1274,MATCH(I1275,I$1:I1274,0),1)),"")</f>
        <v/>
      </c>
      <c r="AM1275" s="2" t="str">
        <f>IFERROR(IF(INDEX(AM$1:AM1274,MATCH(I1275,I$1:I1274,0),1)=0,"",INDEX(AM$1:AM1274,MATCH(I1275,I$1:I1274,0),1)),"")</f>
        <v/>
      </c>
      <c r="AN1275" s="2" t="str">
        <f>IFERROR(IF(INDEX(AN$1:AN1274,MATCH(I1275,I$1:I1274,0),1)=0,"",INDEX(AN$1:AN1274,MATCH(I1275,I$1:I1274,0),1)),"")</f>
        <v/>
      </c>
      <c r="BG1275" s="5"/>
      <c r="BI1275" s="4"/>
      <c r="BK1275" s="5"/>
      <c r="BL1275" s="5"/>
      <c r="BM1275" s="5" t="str">
        <f>IF(B1275="","",IF(BH1275="",1+(MAX(BM$2:BM1274)),""))</f>
        <v/>
      </c>
      <c r="BN1275" s="5" t="str">
        <f t="shared" si="190"/>
        <v/>
      </c>
      <c r="BO1275" s="5" t="str">
        <f t="shared" si="191"/>
        <v/>
      </c>
      <c r="BP1275" s="15" t="str">
        <f t="shared" si="192"/>
        <v/>
      </c>
      <c r="BQ1275" s="29"/>
      <c r="CU1275" s="5" t="e">
        <f>IF(REPORTE!AH$2="si",IF(F1275=VALUE(REPORTE!C$11),IF(SUM(CU1276:CU$1993),CONCATENATE(INT(B1275),", "),INT(B1275)),""),IF(F1275=VALUE(REPORTE!C$10),IF(SUM(CU1276:CU$1993),CONCATENATE(INT(B1275),", "),INT(B1275)),""))</f>
        <v>#VALUE!</v>
      </c>
      <c r="CY1275" s="5"/>
      <c r="CZ1275" s="5"/>
      <c r="DA1275" s="5"/>
      <c r="DB1275" s="5"/>
    </row>
    <row r="1276" spans="1:106" x14ac:dyDescent="0.25">
      <c r="A1276" s="4"/>
      <c r="B1276" s="3"/>
      <c r="L1276" s="4" t="str">
        <f>IFERROR(IF(VLOOKUP(I1276,I$2:L1275,4,0)=0,"",VLOOKUP(I1276,I$2:L1275,4,0)),"")</f>
        <v/>
      </c>
      <c r="M1276" s="4" t="str">
        <f>IFERROR(IF(VLOOKUP(I1276,I$2:M1275,5,0)=0,"",VLOOKUP(I1276,I$2:M1275,5,0)),"")</f>
        <v/>
      </c>
      <c r="S1276"/>
      <c r="AL1276" s="2" t="str">
        <f>IFERROR(IF(INDEX(AL$1:AL1275,MATCH(I1276,I$1:I1275,0),1)=0,"",INDEX(AL$1:AL1275,MATCH(I1276,I$1:I1275,0),1)),"")</f>
        <v/>
      </c>
      <c r="AM1276" s="2" t="str">
        <f>IFERROR(IF(INDEX(AM$1:AM1275,MATCH(I1276,I$1:I1275,0),1)=0,"",INDEX(AM$1:AM1275,MATCH(I1276,I$1:I1275,0),1)),"")</f>
        <v/>
      </c>
      <c r="AN1276" s="2" t="str">
        <f>IFERROR(IF(INDEX(AN$1:AN1275,MATCH(I1276,I$1:I1275,0),1)=0,"",INDEX(AN$1:AN1275,MATCH(I1276,I$1:I1275,0),1)),"")</f>
        <v/>
      </c>
      <c r="BG1276" s="5"/>
      <c r="BI1276" s="4"/>
      <c r="BK1276" s="5"/>
      <c r="BL1276" s="5"/>
      <c r="BM1276" s="5" t="str">
        <f>IF(B1276="","",IF(BH1276="",1+(MAX(BM$2:BM1275)),""))</f>
        <v/>
      </c>
      <c r="BN1276" s="5" t="str">
        <f t="shared" si="190"/>
        <v/>
      </c>
      <c r="BO1276" s="5" t="str">
        <f t="shared" si="191"/>
        <v/>
      </c>
      <c r="BP1276" s="15" t="str">
        <f t="shared" si="192"/>
        <v/>
      </c>
      <c r="BQ1276" s="29"/>
      <c r="CU1276" s="5" t="e">
        <f>IF(REPORTE!AH$2="si",IF(F1276=VALUE(REPORTE!C$11),IF(SUM(CU1277:CU$1993),CONCATENATE(INT(B1276),", "),INT(B1276)),""),IF(F1276=VALUE(REPORTE!C$10),IF(SUM(CU1277:CU$1993),CONCATENATE(INT(B1276),", "),INT(B1276)),""))</f>
        <v>#VALUE!</v>
      </c>
      <c r="CY1276" s="5"/>
      <c r="CZ1276" s="5"/>
      <c r="DA1276" s="5"/>
      <c r="DB1276" s="5"/>
    </row>
    <row r="1277" spans="1:106" x14ac:dyDescent="0.25">
      <c r="A1277" s="4"/>
      <c r="B1277" s="3"/>
      <c r="L1277" s="4" t="str">
        <f>IFERROR(IF(VLOOKUP(I1277,I$2:L1276,4,0)=0,"",VLOOKUP(I1277,I$2:L1276,4,0)),"")</f>
        <v/>
      </c>
      <c r="M1277" s="4" t="str">
        <f>IFERROR(IF(VLOOKUP(I1277,I$2:M1276,5,0)=0,"",VLOOKUP(I1277,I$2:M1276,5,0)),"")</f>
        <v/>
      </c>
      <c r="S1277"/>
      <c r="AL1277" s="2" t="str">
        <f>IFERROR(IF(INDEX(AL$1:AL1276,MATCH(I1277,I$1:I1276,0),1)=0,"",INDEX(AL$1:AL1276,MATCH(I1277,I$1:I1276,0),1)),"")</f>
        <v/>
      </c>
      <c r="AM1277" s="2" t="str">
        <f>IFERROR(IF(INDEX(AM$1:AM1276,MATCH(I1277,I$1:I1276,0),1)=0,"",INDEX(AM$1:AM1276,MATCH(I1277,I$1:I1276,0),1)),"")</f>
        <v/>
      </c>
      <c r="AN1277" s="2" t="str">
        <f>IFERROR(IF(INDEX(AN$1:AN1276,MATCH(I1277,I$1:I1276,0),1)=0,"",INDEX(AN$1:AN1276,MATCH(I1277,I$1:I1276,0),1)),"")</f>
        <v/>
      </c>
      <c r="BG1277" s="5"/>
      <c r="BI1277" s="4"/>
      <c r="BK1277" s="5"/>
      <c r="BL1277" s="5"/>
      <c r="BM1277" s="5" t="str">
        <f>IF(B1277="","",IF(BH1277="",1+(MAX(BM$2:BM1276)),""))</f>
        <v/>
      </c>
      <c r="BN1277" s="5" t="str">
        <f t="shared" si="190"/>
        <v/>
      </c>
      <c r="BO1277" s="5" t="str">
        <f t="shared" si="191"/>
        <v/>
      </c>
      <c r="BP1277" s="15" t="str">
        <f t="shared" si="192"/>
        <v/>
      </c>
      <c r="BQ1277" s="29"/>
      <c r="CU1277" s="5" t="e">
        <f>IF(REPORTE!AH$2="si",IF(F1277=VALUE(REPORTE!C$11),IF(SUM(CU1278:CU$1993),CONCATENATE(INT(B1277),", "),INT(B1277)),""),IF(F1277=VALUE(REPORTE!C$10),IF(SUM(CU1278:CU$1993),CONCATENATE(INT(B1277),", "),INT(B1277)),""))</f>
        <v>#VALUE!</v>
      </c>
      <c r="CY1277" s="5"/>
      <c r="CZ1277" s="5"/>
      <c r="DA1277" s="5"/>
      <c r="DB1277" s="5"/>
    </row>
    <row r="1278" spans="1:106" x14ac:dyDescent="0.25">
      <c r="A1278" s="4"/>
      <c r="B1278" s="3"/>
      <c r="L1278" s="4" t="str">
        <f>IFERROR(IF(VLOOKUP(I1278,I$2:L1277,4,0)=0,"",VLOOKUP(I1278,I$2:L1277,4,0)),"")</f>
        <v/>
      </c>
      <c r="M1278" s="4" t="str">
        <f>IFERROR(IF(VLOOKUP(I1278,I$2:M1277,5,0)=0,"",VLOOKUP(I1278,I$2:M1277,5,0)),"")</f>
        <v/>
      </c>
      <c r="S1278"/>
      <c r="AL1278" s="2" t="str">
        <f>IFERROR(IF(INDEX(AL$1:AL1277,MATCH(I1278,I$1:I1277,0),1)=0,"",INDEX(AL$1:AL1277,MATCH(I1278,I$1:I1277,0),1)),"")</f>
        <v/>
      </c>
      <c r="AM1278" s="2" t="str">
        <f>IFERROR(IF(INDEX(AM$1:AM1277,MATCH(I1278,I$1:I1277,0),1)=0,"",INDEX(AM$1:AM1277,MATCH(I1278,I$1:I1277,0),1)),"")</f>
        <v/>
      </c>
      <c r="AN1278" s="2" t="str">
        <f>IFERROR(IF(INDEX(AN$1:AN1277,MATCH(I1278,I$1:I1277,0),1)=0,"",INDEX(AN$1:AN1277,MATCH(I1278,I$1:I1277,0),1)),"")</f>
        <v/>
      </c>
      <c r="BG1278" s="5"/>
      <c r="BI1278" s="4"/>
      <c r="BK1278" s="5"/>
      <c r="BL1278" s="5"/>
      <c r="BM1278" s="5" t="str">
        <f>IF(B1278="","",IF(BH1278="",1+(MAX(BM$2:BM1277)),""))</f>
        <v/>
      </c>
      <c r="BN1278" s="5" t="str">
        <f t="shared" si="190"/>
        <v/>
      </c>
      <c r="BO1278" s="5" t="str">
        <f t="shared" si="191"/>
        <v/>
      </c>
      <c r="BP1278" s="15" t="str">
        <f t="shared" si="192"/>
        <v/>
      </c>
      <c r="BQ1278" s="29"/>
      <c r="CU1278" s="5" t="e">
        <f>IF(REPORTE!AH$2="si",IF(F1278=VALUE(REPORTE!C$11),IF(SUM(CU1279:CU$1993),CONCATENATE(INT(B1278),", "),INT(B1278)),""),IF(F1278=VALUE(REPORTE!C$10),IF(SUM(CU1279:CU$1993),CONCATENATE(INT(B1278),", "),INT(B1278)),""))</f>
        <v>#VALUE!</v>
      </c>
      <c r="CY1278" s="5"/>
      <c r="CZ1278" s="5"/>
      <c r="DA1278" s="5"/>
      <c r="DB1278" s="5"/>
    </row>
    <row r="1279" spans="1:106" x14ac:dyDescent="0.25">
      <c r="A1279" s="4"/>
      <c r="B1279" s="3"/>
      <c r="L1279" s="4" t="str">
        <f>IFERROR(IF(VLOOKUP(I1279,I$2:L1278,4,0)=0,"",VLOOKUP(I1279,I$2:L1278,4,0)),"")</f>
        <v/>
      </c>
      <c r="M1279" s="4" t="str">
        <f>IFERROR(IF(VLOOKUP(I1279,I$2:M1278,5,0)=0,"",VLOOKUP(I1279,I$2:M1278,5,0)),"")</f>
        <v/>
      </c>
      <c r="S1279"/>
      <c r="AL1279" s="2" t="str">
        <f>IFERROR(IF(INDEX(AL$1:AL1278,MATCH(I1279,I$1:I1278,0),1)=0,"",INDEX(AL$1:AL1278,MATCH(I1279,I$1:I1278,0),1)),"")</f>
        <v/>
      </c>
      <c r="AM1279" s="2" t="str">
        <f>IFERROR(IF(INDEX(AM$1:AM1278,MATCH(I1279,I$1:I1278,0),1)=0,"",INDEX(AM$1:AM1278,MATCH(I1279,I$1:I1278,0),1)),"")</f>
        <v/>
      </c>
      <c r="AN1279" s="2" t="str">
        <f>IFERROR(IF(INDEX(AN$1:AN1278,MATCH(I1279,I$1:I1278,0),1)=0,"",INDEX(AN$1:AN1278,MATCH(I1279,I$1:I1278,0),1)),"")</f>
        <v/>
      </c>
      <c r="BG1279" s="5"/>
      <c r="BI1279" s="4"/>
      <c r="BK1279" s="5"/>
      <c r="BL1279" s="5"/>
      <c r="BM1279" s="5" t="str">
        <f>IF(B1279="","",IF(BH1279="",1+(MAX(BM$2:BM1278)),""))</f>
        <v/>
      </c>
      <c r="BN1279" s="5" t="str">
        <f t="shared" si="190"/>
        <v/>
      </c>
      <c r="BO1279" s="5" t="str">
        <f t="shared" si="191"/>
        <v/>
      </c>
      <c r="BP1279" s="15" t="str">
        <f t="shared" si="192"/>
        <v/>
      </c>
      <c r="BQ1279" s="29"/>
      <c r="CU1279" s="5" t="e">
        <f>IF(REPORTE!AH$2="si",IF(F1279=VALUE(REPORTE!C$11),IF(SUM(CU1280:CU$1993),CONCATENATE(INT(B1279),", "),INT(B1279)),""),IF(F1279=VALUE(REPORTE!C$10),IF(SUM(CU1280:CU$1993),CONCATENATE(INT(B1279),", "),INT(B1279)),""))</f>
        <v>#VALUE!</v>
      </c>
      <c r="CY1279" s="5"/>
      <c r="CZ1279" s="5"/>
      <c r="DA1279" s="5"/>
      <c r="DB1279" s="5"/>
    </row>
    <row r="1280" spans="1:106" x14ac:dyDescent="0.25">
      <c r="A1280" s="4"/>
      <c r="B1280" s="3"/>
      <c r="L1280" s="4" t="str">
        <f>IFERROR(IF(VLOOKUP(I1280,I$2:L1279,4,0)=0,"",VLOOKUP(I1280,I$2:L1279,4,0)),"")</f>
        <v/>
      </c>
      <c r="M1280" s="4" t="str">
        <f>IFERROR(IF(VLOOKUP(I1280,I$2:M1279,5,0)=0,"",VLOOKUP(I1280,I$2:M1279,5,0)),"")</f>
        <v/>
      </c>
      <c r="S1280"/>
      <c r="AL1280" s="2" t="str">
        <f>IFERROR(IF(INDEX(AL$1:AL1279,MATCH(I1280,I$1:I1279,0),1)=0,"",INDEX(AL$1:AL1279,MATCH(I1280,I$1:I1279,0),1)),"")</f>
        <v/>
      </c>
      <c r="AM1280" s="2" t="str">
        <f>IFERROR(IF(INDEX(AM$1:AM1279,MATCH(I1280,I$1:I1279,0),1)=0,"",INDEX(AM$1:AM1279,MATCH(I1280,I$1:I1279,0),1)),"")</f>
        <v/>
      </c>
      <c r="AN1280" s="2" t="str">
        <f>IFERROR(IF(INDEX(AN$1:AN1279,MATCH(I1280,I$1:I1279,0),1)=0,"",INDEX(AN$1:AN1279,MATCH(I1280,I$1:I1279,0),1)),"")</f>
        <v/>
      </c>
      <c r="BG1280" s="5"/>
      <c r="BI1280" s="4"/>
      <c r="BK1280" s="5"/>
      <c r="BL1280" s="5"/>
      <c r="BM1280" s="5" t="str">
        <f>IF(B1280="","",IF(BH1280="",1+(MAX(BM$2:BM1279)),""))</f>
        <v/>
      </c>
      <c r="BN1280" s="5" t="str">
        <f t="shared" si="190"/>
        <v/>
      </c>
      <c r="BO1280" s="5" t="str">
        <f t="shared" si="191"/>
        <v/>
      </c>
      <c r="BP1280" s="15" t="str">
        <f t="shared" si="192"/>
        <v/>
      </c>
      <c r="BQ1280" s="29"/>
      <c r="CU1280" s="5" t="e">
        <f>IF(REPORTE!AH$2="si",IF(F1280=VALUE(REPORTE!C$11),IF(SUM(CU1281:CU$1993),CONCATENATE(INT(B1280),", "),INT(B1280)),""),IF(F1280=VALUE(REPORTE!C$10),IF(SUM(CU1281:CU$1993),CONCATENATE(INT(B1280),", "),INT(B1280)),""))</f>
        <v>#VALUE!</v>
      </c>
      <c r="CY1280" s="5"/>
      <c r="CZ1280" s="5"/>
      <c r="DA1280" s="5"/>
      <c r="DB1280" s="5"/>
    </row>
    <row r="1281" spans="1:106" x14ac:dyDescent="0.25">
      <c r="A1281" s="4"/>
      <c r="B1281" s="3"/>
      <c r="L1281" s="4" t="str">
        <f>IFERROR(IF(VLOOKUP(I1281,I$2:L1280,4,0)=0,"",VLOOKUP(I1281,I$2:L1280,4,0)),"")</f>
        <v/>
      </c>
      <c r="M1281" s="4" t="str">
        <f>IFERROR(IF(VLOOKUP(I1281,I$2:M1280,5,0)=0,"",VLOOKUP(I1281,I$2:M1280,5,0)),"")</f>
        <v/>
      </c>
      <c r="S1281"/>
      <c r="AL1281" s="2" t="str">
        <f>IFERROR(IF(INDEX(AL$1:AL1280,MATCH(I1281,I$1:I1280,0),1)=0,"",INDEX(AL$1:AL1280,MATCH(I1281,I$1:I1280,0),1)),"")</f>
        <v/>
      </c>
      <c r="AM1281" s="2" t="str">
        <f>IFERROR(IF(INDEX(AM$1:AM1280,MATCH(I1281,I$1:I1280,0),1)=0,"",INDEX(AM$1:AM1280,MATCH(I1281,I$1:I1280,0),1)),"")</f>
        <v/>
      </c>
      <c r="AN1281" s="2" t="str">
        <f>IFERROR(IF(INDEX(AN$1:AN1280,MATCH(I1281,I$1:I1280,0),1)=0,"",INDEX(AN$1:AN1280,MATCH(I1281,I$1:I1280,0),1)),"")</f>
        <v/>
      </c>
      <c r="BG1281" s="5"/>
      <c r="BI1281" s="4"/>
      <c r="BK1281" s="5"/>
      <c r="BL1281" s="5"/>
      <c r="BM1281" s="5" t="str">
        <f>IF(B1281="","",IF(BH1281="",1+(MAX(BM$2:BM1280)),""))</f>
        <v/>
      </c>
      <c r="BN1281" s="5" t="str">
        <f t="shared" si="190"/>
        <v/>
      </c>
      <c r="BO1281" s="5" t="str">
        <f t="shared" si="191"/>
        <v/>
      </c>
      <c r="BP1281" s="15" t="str">
        <f t="shared" si="192"/>
        <v/>
      </c>
      <c r="BQ1281" s="29"/>
      <c r="CU1281" s="5" t="e">
        <f>IF(REPORTE!AH$2="si",IF(F1281=VALUE(REPORTE!C$11),IF(SUM(CU1282:CU$1993),CONCATENATE(INT(B1281),", "),INT(B1281)),""),IF(F1281=VALUE(REPORTE!C$10),IF(SUM(CU1282:CU$1993),CONCATENATE(INT(B1281),", "),INT(B1281)),""))</f>
        <v>#VALUE!</v>
      </c>
      <c r="CY1281" s="5"/>
      <c r="CZ1281" s="5"/>
      <c r="DA1281" s="5"/>
      <c r="DB1281" s="5"/>
    </row>
    <row r="1282" spans="1:106" x14ac:dyDescent="0.25">
      <c r="A1282" s="4"/>
      <c r="B1282" s="3"/>
      <c r="L1282" s="4" t="str">
        <f>IFERROR(IF(VLOOKUP(I1282,I$2:L1281,4,0)=0,"",VLOOKUP(I1282,I$2:L1281,4,0)),"")</f>
        <v/>
      </c>
      <c r="M1282" s="4" t="str">
        <f>IFERROR(IF(VLOOKUP(I1282,I$2:M1281,5,0)=0,"",VLOOKUP(I1282,I$2:M1281,5,0)),"")</f>
        <v/>
      </c>
      <c r="S1282"/>
      <c r="AL1282" s="2" t="str">
        <f>IFERROR(IF(INDEX(AL$1:AL1281,MATCH(I1282,I$1:I1281,0),1)=0,"",INDEX(AL$1:AL1281,MATCH(I1282,I$1:I1281,0),1)),"")</f>
        <v/>
      </c>
      <c r="AM1282" s="2" t="str">
        <f>IFERROR(IF(INDEX(AM$1:AM1281,MATCH(I1282,I$1:I1281,0),1)=0,"",INDEX(AM$1:AM1281,MATCH(I1282,I$1:I1281,0),1)),"")</f>
        <v/>
      </c>
      <c r="AN1282" s="2" t="str">
        <f>IFERROR(IF(INDEX(AN$1:AN1281,MATCH(I1282,I$1:I1281,0),1)=0,"",INDEX(AN$1:AN1281,MATCH(I1282,I$1:I1281,0),1)),"")</f>
        <v/>
      </c>
      <c r="BG1282" s="5"/>
      <c r="BI1282" s="4"/>
      <c r="BK1282" s="5"/>
      <c r="BL1282" s="5"/>
      <c r="BM1282" s="5" t="str">
        <f>IF(B1282="","",IF(BH1282="",1+(MAX(BM$2:BM1281)),""))</f>
        <v/>
      </c>
      <c r="BN1282" s="5" t="str">
        <f t="shared" ref="BN1282:BN1345" si="193">IF(BM1282="","",AI1282)</f>
        <v/>
      </c>
      <c r="BO1282" s="5" t="str">
        <f t="shared" ref="BO1282:BO1345" si="194">IF(BM1282="","",E1282)</f>
        <v/>
      </c>
      <c r="BP1282" s="15" t="str">
        <f t="shared" ref="BP1282:BP1345" si="195">IF(BM1282="","",F1282)</f>
        <v/>
      </c>
      <c r="BQ1282" s="29"/>
      <c r="CU1282" s="5" t="e">
        <f>IF(REPORTE!AH$2="si",IF(F1282=VALUE(REPORTE!C$11),IF(SUM(CU1283:CU$1993),CONCATENATE(INT(B1282),", "),INT(B1282)),""),IF(F1282=VALUE(REPORTE!C$10),IF(SUM(CU1283:CU$1993),CONCATENATE(INT(B1282),", "),INT(B1282)),""))</f>
        <v>#VALUE!</v>
      </c>
      <c r="CY1282" s="5"/>
      <c r="CZ1282" s="5"/>
      <c r="DA1282" s="5"/>
      <c r="DB1282" s="5"/>
    </row>
    <row r="1283" spans="1:106" x14ac:dyDescent="0.25">
      <c r="A1283" s="4"/>
      <c r="B1283" s="3"/>
      <c r="L1283" s="4" t="str">
        <f>IFERROR(IF(VLOOKUP(I1283,I$2:L1282,4,0)=0,"",VLOOKUP(I1283,I$2:L1282,4,0)),"")</f>
        <v/>
      </c>
      <c r="M1283" s="4" t="str">
        <f>IFERROR(IF(VLOOKUP(I1283,I$2:M1282,5,0)=0,"",VLOOKUP(I1283,I$2:M1282,5,0)),"")</f>
        <v/>
      </c>
      <c r="S1283"/>
      <c r="AL1283" s="2" t="str">
        <f>IFERROR(IF(INDEX(AL$1:AL1282,MATCH(I1283,I$1:I1282,0),1)=0,"",INDEX(AL$1:AL1282,MATCH(I1283,I$1:I1282,0),1)),"")</f>
        <v/>
      </c>
      <c r="AM1283" s="2" t="str">
        <f>IFERROR(IF(INDEX(AM$1:AM1282,MATCH(I1283,I$1:I1282,0),1)=0,"",INDEX(AM$1:AM1282,MATCH(I1283,I$1:I1282,0),1)),"")</f>
        <v/>
      </c>
      <c r="AN1283" s="2" t="str">
        <f>IFERROR(IF(INDEX(AN$1:AN1282,MATCH(I1283,I$1:I1282,0),1)=0,"",INDEX(AN$1:AN1282,MATCH(I1283,I$1:I1282,0),1)),"")</f>
        <v/>
      </c>
      <c r="BG1283" s="5"/>
      <c r="BI1283" s="4"/>
      <c r="BK1283" s="5"/>
      <c r="BL1283" s="5"/>
      <c r="BM1283" s="5" t="str">
        <f>IF(B1283="","",IF(BH1283="",1+(MAX(BM$2:BM1282)),""))</f>
        <v/>
      </c>
      <c r="BN1283" s="5" t="str">
        <f t="shared" si="193"/>
        <v/>
      </c>
      <c r="BO1283" s="5" t="str">
        <f t="shared" si="194"/>
        <v/>
      </c>
      <c r="BP1283" s="15" t="str">
        <f t="shared" si="195"/>
        <v/>
      </c>
      <c r="BQ1283" s="29"/>
      <c r="CU1283" s="5" t="e">
        <f>IF(REPORTE!AH$2="si",IF(F1283=VALUE(REPORTE!C$11),IF(SUM(CU1284:CU$1993),CONCATENATE(INT(B1283),", "),INT(B1283)),""),IF(F1283=VALUE(REPORTE!C$10),IF(SUM(CU1284:CU$1993),CONCATENATE(INT(B1283),", "),INT(B1283)),""))</f>
        <v>#VALUE!</v>
      </c>
      <c r="CY1283" s="5"/>
      <c r="CZ1283" s="5"/>
      <c r="DA1283" s="5"/>
      <c r="DB1283" s="5"/>
    </row>
    <row r="1284" spans="1:106" x14ac:dyDescent="0.25">
      <c r="A1284" s="4"/>
      <c r="B1284" s="3"/>
      <c r="L1284" s="4" t="str">
        <f>IFERROR(IF(VLOOKUP(I1284,I$2:L1283,4,0)=0,"",VLOOKUP(I1284,I$2:L1283,4,0)),"")</f>
        <v/>
      </c>
      <c r="M1284" s="4" t="str">
        <f>IFERROR(IF(VLOOKUP(I1284,I$2:M1283,5,0)=0,"",VLOOKUP(I1284,I$2:M1283,5,0)),"")</f>
        <v/>
      </c>
      <c r="S1284"/>
      <c r="AL1284" s="2" t="str">
        <f>IFERROR(IF(INDEX(AL$1:AL1283,MATCH(I1284,I$1:I1283,0),1)=0,"",INDEX(AL$1:AL1283,MATCH(I1284,I$1:I1283,0),1)),"")</f>
        <v/>
      </c>
      <c r="AM1284" s="2" t="str">
        <f>IFERROR(IF(INDEX(AM$1:AM1283,MATCH(I1284,I$1:I1283,0),1)=0,"",INDEX(AM$1:AM1283,MATCH(I1284,I$1:I1283,0),1)),"")</f>
        <v/>
      </c>
      <c r="AN1284" s="2" t="str">
        <f>IFERROR(IF(INDEX(AN$1:AN1283,MATCH(I1284,I$1:I1283,0),1)=0,"",INDEX(AN$1:AN1283,MATCH(I1284,I$1:I1283,0),1)),"")</f>
        <v/>
      </c>
      <c r="BG1284" s="5"/>
      <c r="BI1284" s="4"/>
      <c r="BK1284" s="5"/>
      <c r="BL1284" s="5"/>
      <c r="BM1284" s="5" t="str">
        <f>IF(B1284="","",IF(BH1284="",1+(MAX(BM$2:BM1283)),""))</f>
        <v/>
      </c>
      <c r="BN1284" s="5" t="str">
        <f t="shared" si="193"/>
        <v/>
      </c>
      <c r="BO1284" s="5" t="str">
        <f t="shared" si="194"/>
        <v/>
      </c>
      <c r="BP1284" s="15" t="str">
        <f t="shared" si="195"/>
        <v/>
      </c>
      <c r="BQ1284" s="29"/>
      <c r="CU1284" s="5" t="e">
        <f>IF(REPORTE!AH$2="si",IF(F1284=VALUE(REPORTE!C$11),IF(SUM(CU1285:CU$1993),CONCATENATE(INT(B1284),", "),INT(B1284)),""),IF(F1284=VALUE(REPORTE!C$10),IF(SUM(CU1285:CU$1993),CONCATENATE(INT(B1284),", "),INT(B1284)),""))</f>
        <v>#VALUE!</v>
      </c>
      <c r="CY1284" s="5"/>
      <c r="CZ1284" s="5"/>
      <c r="DA1284" s="5"/>
      <c r="DB1284" s="5"/>
    </row>
    <row r="1285" spans="1:106" x14ac:dyDescent="0.25">
      <c r="A1285" s="4"/>
      <c r="B1285" s="3"/>
      <c r="L1285" s="4" t="str">
        <f>IFERROR(IF(VLOOKUP(I1285,I$2:L1284,4,0)=0,"",VLOOKUP(I1285,I$2:L1284,4,0)),"")</f>
        <v/>
      </c>
      <c r="M1285" s="4" t="str">
        <f>IFERROR(IF(VLOOKUP(I1285,I$2:M1284,5,0)=0,"",VLOOKUP(I1285,I$2:M1284,5,0)),"")</f>
        <v/>
      </c>
      <c r="S1285"/>
      <c r="AL1285" s="2" t="str">
        <f>IFERROR(IF(INDEX(AL$1:AL1284,MATCH(I1285,I$1:I1284,0),1)=0,"",INDEX(AL$1:AL1284,MATCH(I1285,I$1:I1284,0),1)),"")</f>
        <v/>
      </c>
      <c r="AM1285" s="2" t="str">
        <f>IFERROR(IF(INDEX(AM$1:AM1284,MATCH(I1285,I$1:I1284,0),1)=0,"",INDEX(AM$1:AM1284,MATCH(I1285,I$1:I1284,0),1)),"")</f>
        <v/>
      </c>
      <c r="AN1285" s="2" t="str">
        <f>IFERROR(IF(INDEX(AN$1:AN1284,MATCH(I1285,I$1:I1284,0),1)=0,"",INDEX(AN$1:AN1284,MATCH(I1285,I$1:I1284,0),1)),"")</f>
        <v/>
      </c>
      <c r="BG1285" s="5"/>
      <c r="BI1285" s="4"/>
      <c r="BK1285" s="5"/>
      <c r="BL1285" s="5"/>
      <c r="BM1285" s="5" t="str">
        <f>IF(B1285="","",IF(BH1285="",1+(MAX(BM$2:BM1284)),""))</f>
        <v/>
      </c>
      <c r="BN1285" s="5" t="str">
        <f t="shared" si="193"/>
        <v/>
      </c>
      <c r="BO1285" s="5" t="str">
        <f t="shared" si="194"/>
        <v/>
      </c>
      <c r="BP1285" s="15" t="str">
        <f t="shared" si="195"/>
        <v/>
      </c>
      <c r="BQ1285" s="29"/>
      <c r="CU1285" s="5" t="e">
        <f>IF(REPORTE!AH$2="si",IF(F1285=VALUE(REPORTE!C$11),IF(SUM(CU1286:CU$1993),CONCATENATE(INT(B1285),", "),INT(B1285)),""),IF(F1285=VALUE(REPORTE!C$10),IF(SUM(CU1286:CU$1993),CONCATENATE(INT(B1285),", "),INT(B1285)),""))</f>
        <v>#VALUE!</v>
      </c>
      <c r="CY1285" s="5"/>
      <c r="CZ1285" s="5"/>
      <c r="DA1285" s="5"/>
      <c r="DB1285" s="5"/>
    </row>
    <row r="1286" spans="1:106" x14ac:dyDescent="0.25">
      <c r="A1286" s="4"/>
      <c r="B1286" s="3"/>
      <c r="L1286" s="4" t="str">
        <f>IFERROR(IF(VLOOKUP(I1286,I$2:L1285,4,0)=0,"",VLOOKUP(I1286,I$2:L1285,4,0)),"")</f>
        <v/>
      </c>
      <c r="M1286" s="4" t="str">
        <f>IFERROR(IF(VLOOKUP(I1286,I$2:M1285,5,0)=0,"",VLOOKUP(I1286,I$2:M1285,5,0)),"")</f>
        <v/>
      </c>
      <c r="S1286"/>
      <c r="AL1286" s="2" t="str">
        <f>IFERROR(IF(INDEX(AL$1:AL1285,MATCH(I1286,I$1:I1285,0),1)=0,"",INDEX(AL$1:AL1285,MATCH(I1286,I$1:I1285,0),1)),"")</f>
        <v/>
      </c>
      <c r="AM1286" s="2" t="str">
        <f>IFERROR(IF(INDEX(AM$1:AM1285,MATCH(I1286,I$1:I1285,0),1)=0,"",INDEX(AM$1:AM1285,MATCH(I1286,I$1:I1285,0),1)),"")</f>
        <v/>
      </c>
      <c r="AN1286" s="2" t="str">
        <f>IFERROR(IF(INDEX(AN$1:AN1285,MATCH(I1286,I$1:I1285,0),1)=0,"",INDEX(AN$1:AN1285,MATCH(I1286,I$1:I1285,0),1)),"")</f>
        <v/>
      </c>
      <c r="BG1286" s="5"/>
      <c r="BI1286" s="4"/>
      <c r="BK1286" s="5"/>
      <c r="BL1286" s="5"/>
      <c r="BM1286" s="5" t="str">
        <f>IF(B1286="","",IF(BH1286="",1+(MAX(BM$2:BM1285)),""))</f>
        <v/>
      </c>
      <c r="BN1286" s="5" t="str">
        <f t="shared" si="193"/>
        <v/>
      </c>
      <c r="BO1286" s="5" t="str">
        <f t="shared" si="194"/>
        <v/>
      </c>
      <c r="BP1286" s="15" t="str">
        <f t="shared" si="195"/>
        <v/>
      </c>
      <c r="BQ1286" s="29"/>
      <c r="CU1286" s="5" t="e">
        <f>IF(REPORTE!AH$2="si",IF(F1286=VALUE(REPORTE!C$11),IF(SUM(CU1287:CU$1993),CONCATENATE(INT(B1286),", "),INT(B1286)),""),IF(F1286=VALUE(REPORTE!C$10),IF(SUM(CU1287:CU$1993),CONCATENATE(INT(B1286),", "),INT(B1286)),""))</f>
        <v>#VALUE!</v>
      </c>
      <c r="CY1286" s="5"/>
      <c r="CZ1286" s="5"/>
      <c r="DA1286" s="5"/>
      <c r="DB1286" s="5"/>
    </row>
    <row r="1287" spans="1:106" x14ac:dyDescent="0.25">
      <c r="A1287" s="4"/>
      <c r="B1287" s="3"/>
      <c r="L1287" s="4" t="str">
        <f>IFERROR(IF(VLOOKUP(I1287,I$2:L1286,4,0)=0,"",VLOOKUP(I1287,I$2:L1286,4,0)),"")</f>
        <v/>
      </c>
      <c r="M1287" s="4" t="str">
        <f>IFERROR(IF(VLOOKUP(I1287,I$2:M1286,5,0)=0,"",VLOOKUP(I1287,I$2:M1286,5,0)),"")</f>
        <v/>
      </c>
      <c r="S1287"/>
      <c r="AL1287" s="2" t="str">
        <f>IFERROR(IF(INDEX(AL$1:AL1286,MATCH(I1287,I$1:I1286,0),1)=0,"",INDEX(AL$1:AL1286,MATCH(I1287,I$1:I1286,0),1)),"")</f>
        <v/>
      </c>
      <c r="AM1287" s="2" t="str">
        <f>IFERROR(IF(INDEX(AM$1:AM1286,MATCH(I1287,I$1:I1286,0),1)=0,"",INDEX(AM$1:AM1286,MATCH(I1287,I$1:I1286,0),1)),"")</f>
        <v/>
      </c>
      <c r="AN1287" s="2" t="str">
        <f>IFERROR(IF(INDEX(AN$1:AN1286,MATCH(I1287,I$1:I1286,0),1)=0,"",INDEX(AN$1:AN1286,MATCH(I1287,I$1:I1286,0),1)),"")</f>
        <v/>
      </c>
      <c r="BG1287" s="5"/>
      <c r="BI1287" s="4"/>
      <c r="BK1287" s="5"/>
      <c r="BL1287" s="5"/>
      <c r="BM1287" s="5" t="str">
        <f>IF(B1287="","",IF(BH1287="",1+(MAX(BM$2:BM1286)),""))</f>
        <v/>
      </c>
      <c r="BN1287" s="5" t="str">
        <f t="shared" si="193"/>
        <v/>
      </c>
      <c r="BO1287" s="5" t="str">
        <f t="shared" si="194"/>
        <v/>
      </c>
      <c r="BP1287" s="15" t="str">
        <f t="shared" si="195"/>
        <v/>
      </c>
      <c r="BQ1287" s="29"/>
      <c r="CU1287" s="5" t="e">
        <f>IF(REPORTE!AH$2="si",IF(F1287=VALUE(REPORTE!C$11),IF(SUM(CU1288:CU$1993),CONCATENATE(INT(B1287),", "),INT(B1287)),""),IF(F1287=VALUE(REPORTE!C$10),IF(SUM(CU1288:CU$1993),CONCATENATE(INT(B1287),", "),INT(B1287)),""))</f>
        <v>#VALUE!</v>
      </c>
      <c r="CY1287" s="5"/>
      <c r="CZ1287" s="5"/>
      <c r="DA1287" s="5"/>
      <c r="DB1287" s="5"/>
    </row>
    <row r="1288" spans="1:106" x14ac:dyDescent="0.25">
      <c r="A1288" s="4"/>
      <c r="B1288" s="3"/>
      <c r="L1288" s="4" t="str">
        <f>IFERROR(IF(VLOOKUP(I1288,I$2:L1287,4,0)=0,"",VLOOKUP(I1288,I$2:L1287,4,0)),"")</f>
        <v/>
      </c>
      <c r="M1288" s="4" t="str">
        <f>IFERROR(IF(VLOOKUP(I1288,I$2:M1287,5,0)=0,"",VLOOKUP(I1288,I$2:M1287,5,0)),"")</f>
        <v/>
      </c>
      <c r="S1288"/>
      <c r="AL1288" s="2" t="str">
        <f>IFERROR(IF(INDEX(AL$1:AL1287,MATCH(I1288,I$1:I1287,0),1)=0,"",INDEX(AL$1:AL1287,MATCH(I1288,I$1:I1287,0),1)),"")</f>
        <v/>
      </c>
      <c r="AM1288" s="2" t="str">
        <f>IFERROR(IF(INDEX(AM$1:AM1287,MATCH(I1288,I$1:I1287,0),1)=0,"",INDEX(AM$1:AM1287,MATCH(I1288,I$1:I1287,0),1)),"")</f>
        <v/>
      </c>
      <c r="AN1288" s="2" t="str">
        <f>IFERROR(IF(INDEX(AN$1:AN1287,MATCH(I1288,I$1:I1287,0),1)=0,"",INDEX(AN$1:AN1287,MATCH(I1288,I$1:I1287,0),1)),"")</f>
        <v/>
      </c>
      <c r="BG1288" s="5"/>
      <c r="BI1288" s="4"/>
      <c r="BK1288" s="5"/>
      <c r="BL1288" s="5"/>
      <c r="BM1288" s="5" t="str">
        <f>IF(B1288="","",IF(BH1288="",1+(MAX(BM$2:BM1287)),""))</f>
        <v/>
      </c>
      <c r="BN1288" s="5" t="str">
        <f t="shared" si="193"/>
        <v/>
      </c>
      <c r="BO1288" s="5" t="str">
        <f t="shared" si="194"/>
        <v/>
      </c>
      <c r="BP1288" s="15" t="str">
        <f t="shared" si="195"/>
        <v/>
      </c>
      <c r="BQ1288" s="29"/>
      <c r="CU1288" s="5" t="e">
        <f>IF(REPORTE!AH$2="si",IF(F1288=VALUE(REPORTE!C$11),IF(SUM(CU1289:CU$1993),CONCATENATE(INT(B1288),", "),INT(B1288)),""),IF(F1288=VALUE(REPORTE!C$10),IF(SUM(CU1289:CU$1993),CONCATENATE(INT(B1288),", "),INT(B1288)),""))</f>
        <v>#VALUE!</v>
      </c>
      <c r="CY1288" s="5"/>
      <c r="CZ1288" s="5"/>
      <c r="DA1288" s="5"/>
      <c r="DB1288" s="5"/>
    </row>
    <row r="1289" spans="1:106" x14ac:dyDescent="0.25">
      <c r="A1289" s="4"/>
      <c r="B1289" s="3"/>
      <c r="L1289" s="4" t="str">
        <f>IFERROR(IF(VLOOKUP(I1289,I$2:L1288,4,0)=0,"",VLOOKUP(I1289,I$2:L1288,4,0)),"")</f>
        <v/>
      </c>
      <c r="M1289" s="4" t="str">
        <f>IFERROR(IF(VLOOKUP(I1289,I$2:M1288,5,0)=0,"",VLOOKUP(I1289,I$2:M1288,5,0)),"")</f>
        <v/>
      </c>
      <c r="S1289"/>
      <c r="AL1289" s="2" t="str">
        <f>IFERROR(IF(INDEX(AL$1:AL1288,MATCH(I1289,I$1:I1288,0),1)=0,"",INDEX(AL$1:AL1288,MATCH(I1289,I$1:I1288,0),1)),"")</f>
        <v/>
      </c>
      <c r="AM1289" s="2" t="str">
        <f>IFERROR(IF(INDEX(AM$1:AM1288,MATCH(I1289,I$1:I1288,0),1)=0,"",INDEX(AM$1:AM1288,MATCH(I1289,I$1:I1288,0),1)),"")</f>
        <v/>
      </c>
      <c r="AN1289" s="2" t="str">
        <f>IFERROR(IF(INDEX(AN$1:AN1288,MATCH(I1289,I$1:I1288,0),1)=0,"",INDEX(AN$1:AN1288,MATCH(I1289,I$1:I1288,0),1)),"")</f>
        <v/>
      </c>
      <c r="BG1289" s="5"/>
      <c r="BI1289" s="4"/>
      <c r="BK1289" s="5"/>
      <c r="BL1289" s="5"/>
      <c r="BM1289" s="5" t="str">
        <f>IF(B1289="","",IF(BH1289="",1+(MAX(BM$2:BM1288)),""))</f>
        <v/>
      </c>
      <c r="BN1289" s="5" t="str">
        <f t="shared" si="193"/>
        <v/>
      </c>
      <c r="BO1289" s="5" t="str">
        <f t="shared" si="194"/>
        <v/>
      </c>
      <c r="BP1289" s="15" t="str">
        <f t="shared" si="195"/>
        <v/>
      </c>
      <c r="BQ1289" s="29"/>
      <c r="CU1289" s="5" t="e">
        <f>IF(REPORTE!AH$2="si",IF(F1289=VALUE(REPORTE!C$11),IF(SUM(CU1290:CU$1993),CONCATENATE(INT(B1289),", "),INT(B1289)),""),IF(F1289=VALUE(REPORTE!C$10),IF(SUM(CU1290:CU$1993),CONCATENATE(INT(B1289),", "),INT(B1289)),""))</f>
        <v>#VALUE!</v>
      </c>
      <c r="CY1289" s="5"/>
      <c r="CZ1289" s="5"/>
      <c r="DA1289" s="5"/>
      <c r="DB1289" s="5"/>
    </row>
    <row r="1290" spans="1:106" x14ac:dyDescent="0.25">
      <c r="A1290" s="4"/>
      <c r="B1290" s="3"/>
      <c r="L1290" s="4" t="str">
        <f>IFERROR(IF(VLOOKUP(I1290,I$2:L1289,4,0)=0,"",VLOOKUP(I1290,I$2:L1289,4,0)),"")</f>
        <v/>
      </c>
      <c r="M1290" s="4" t="str">
        <f>IFERROR(IF(VLOOKUP(I1290,I$2:M1289,5,0)=0,"",VLOOKUP(I1290,I$2:M1289,5,0)),"")</f>
        <v/>
      </c>
      <c r="S1290"/>
      <c r="AL1290" s="2" t="str">
        <f>IFERROR(IF(INDEX(AL$1:AL1289,MATCH(I1290,I$1:I1289,0),1)=0,"",INDEX(AL$1:AL1289,MATCH(I1290,I$1:I1289,0),1)),"")</f>
        <v/>
      </c>
      <c r="AM1290" s="2" t="str">
        <f>IFERROR(IF(INDEX(AM$1:AM1289,MATCH(I1290,I$1:I1289,0),1)=0,"",INDEX(AM$1:AM1289,MATCH(I1290,I$1:I1289,0),1)),"")</f>
        <v/>
      </c>
      <c r="AN1290" s="2" t="str">
        <f>IFERROR(IF(INDEX(AN$1:AN1289,MATCH(I1290,I$1:I1289,0),1)=0,"",INDEX(AN$1:AN1289,MATCH(I1290,I$1:I1289,0),1)),"")</f>
        <v/>
      </c>
      <c r="BG1290" s="5"/>
      <c r="BI1290" s="4"/>
      <c r="BK1290" s="5"/>
      <c r="BL1290" s="5"/>
      <c r="BM1290" s="5" t="str">
        <f>IF(B1290="","",IF(BH1290="",1+(MAX(BM$2:BM1289)),""))</f>
        <v/>
      </c>
      <c r="BN1290" s="5" t="str">
        <f t="shared" si="193"/>
        <v/>
      </c>
      <c r="BO1290" s="5" t="str">
        <f t="shared" si="194"/>
        <v/>
      </c>
      <c r="BP1290" s="15" t="str">
        <f t="shared" si="195"/>
        <v/>
      </c>
      <c r="BQ1290" s="29"/>
      <c r="CU1290" s="5" t="e">
        <f>IF(REPORTE!AH$2="si",IF(F1290=VALUE(REPORTE!C$11),IF(SUM(CU1291:CU$1993),CONCATENATE(INT(B1290),", "),INT(B1290)),""),IF(F1290=VALUE(REPORTE!C$10),IF(SUM(CU1291:CU$1993),CONCATENATE(INT(B1290),", "),INT(B1290)),""))</f>
        <v>#VALUE!</v>
      </c>
      <c r="CY1290" s="5"/>
      <c r="CZ1290" s="5"/>
      <c r="DA1290" s="5"/>
      <c r="DB1290" s="5"/>
    </row>
    <row r="1291" spans="1:106" x14ac:dyDescent="0.25">
      <c r="A1291" s="4"/>
      <c r="B1291" s="3"/>
      <c r="L1291" s="4" t="str">
        <f>IFERROR(IF(VLOOKUP(I1291,I$2:L1290,4,0)=0,"",VLOOKUP(I1291,I$2:L1290,4,0)),"")</f>
        <v/>
      </c>
      <c r="M1291" s="4" t="str">
        <f>IFERROR(IF(VLOOKUP(I1291,I$2:M1290,5,0)=0,"",VLOOKUP(I1291,I$2:M1290,5,0)),"")</f>
        <v/>
      </c>
      <c r="S1291"/>
      <c r="AL1291" s="2" t="str">
        <f>IFERROR(IF(INDEX(AL$1:AL1290,MATCH(I1291,I$1:I1290,0),1)=0,"",INDEX(AL$1:AL1290,MATCH(I1291,I$1:I1290,0),1)),"")</f>
        <v/>
      </c>
      <c r="AM1291" s="2" t="str">
        <f>IFERROR(IF(INDEX(AM$1:AM1290,MATCH(I1291,I$1:I1290,0),1)=0,"",INDEX(AM$1:AM1290,MATCH(I1291,I$1:I1290,0),1)),"")</f>
        <v/>
      </c>
      <c r="AN1291" s="2" t="str">
        <f>IFERROR(IF(INDEX(AN$1:AN1290,MATCH(I1291,I$1:I1290,0),1)=0,"",INDEX(AN$1:AN1290,MATCH(I1291,I$1:I1290,0),1)),"")</f>
        <v/>
      </c>
      <c r="BG1291" s="5"/>
      <c r="BI1291" s="4"/>
      <c r="BK1291" s="5"/>
      <c r="BL1291" s="5"/>
      <c r="BM1291" s="5" t="str">
        <f>IF(B1291="","",IF(BH1291="",1+(MAX(BM$2:BM1290)),""))</f>
        <v/>
      </c>
      <c r="BN1291" s="5" t="str">
        <f t="shared" si="193"/>
        <v/>
      </c>
      <c r="BO1291" s="5" t="str">
        <f t="shared" si="194"/>
        <v/>
      </c>
      <c r="BP1291" s="15" t="str">
        <f t="shared" si="195"/>
        <v/>
      </c>
      <c r="BQ1291" s="29"/>
      <c r="CU1291" s="5" t="e">
        <f>IF(REPORTE!AH$2="si",IF(F1291=VALUE(REPORTE!C$11),IF(SUM(CU1292:CU$1993),CONCATENATE(INT(B1291),", "),INT(B1291)),""),IF(F1291=VALUE(REPORTE!C$10),IF(SUM(CU1292:CU$1993),CONCATENATE(INT(B1291),", "),INT(B1291)),""))</f>
        <v>#VALUE!</v>
      </c>
      <c r="CY1291" s="5"/>
      <c r="CZ1291" s="5"/>
      <c r="DA1291" s="5"/>
      <c r="DB1291" s="5"/>
    </row>
    <row r="1292" spans="1:106" x14ac:dyDescent="0.25">
      <c r="A1292" s="4"/>
      <c r="B1292" s="3"/>
      <c r="L1292" s="4" t="str">
        <f>IFERROR(IF(VLOOKUP(I1292,I$2:L1291,4,0)=0,"",VLOOKUP(I1292,I$2:L1291,4,0)),"")</f>
        <v/>
      </c>
      <c r="M1292" s="4" t="str">
        <f>IFERROR(IF(VLOOKUP(I1292,I$2:M1291,5,0)=0,"",VLOOKUP(I1292,I$2:M1291,5,0)),"")</f>
        <v/>
      </c>
      <c r="S1292"/>
      <c r="AL1292" s="2" t="str">
        <f>IFERROR(IF(INDEX(AL$1:AL1291,MATCH(I1292,I$1:I1291,0),1)=0,"",INDEX(AL$1:AL1291,MATCH(I1292,I$1:I1291,0),1)),"")</f>
        <v/>
      </c>
      <c r="AM1292" s="2" t="str">
        <f>IFERROR(IF(INDEX(AM$1:AM1291,MATCH(I1292,I$1:I1291,0),1)=0,"",INDEX(AM$1:AM1291,MATCH(I1292,I$1:I1291,0),1)),"")</f>
        <v/>
      </c>
      <c r="AN1292" s="2" t="str">
        <f>IFERROR(IF(INDEX(AN$1:AN1291,MATCH(I1292,I$1:I1291,0),1)=0,"",INDEX(AN$1:AN1291,MATCH(I1292,I$1:I1291,0),1)),"")</f>
        <v/>
      </c>
      <c r="BG1292" s="5"/>
      <c r="BI1292" s="4"/>
      <c r="BK1292" s="5"/>
      <c r="BL1292" s="5"/>
      <c r="BM1292" s="5" t="str">
        <f>IF(B1292="","",IF(BH1292="",1+(MAX(BM$2:BM1291)),""))</f>
        <v/>
      </c>
      <c r="BN1292" s="5" t="str">
        <f t="shared" si="193"/>
        <v/>
      </c>
      <c r="BO1292" s="5" t="str">
        <f t="shared" si="194"/>
        <v/>
      </c>
      <c r="BP1292" s="15" t="str">
        <f t="shared" si="195"/>
        <v/>
      </c>
      <c r="BQ1292" s="29"/>
      <c r="CU1292" s="5" t="e">
        <f>IF(REPORTE!AH$2="si",IF(F1292=VALUE(REPORTE!C$11),IF(SUM(CU1293:CU$1993),CONCATENATE(INT(B1292),", "),INT(B1292)),""),IF(F1292=VALUE(REPORTE!C$10),IF(SUM(CU1293:CU$1993),CONCATENATE(INT(B1292),", "),INT(B1292)),""))</f>
        <v>#VALUE!</v>
      </c>
      <c r="CY1292" s="5"/>
      <c r="CZ1292" s="5"/>
      <c r="DA1292" s="5"/>
      <c r="DB1292" s="5"/>
    </row>
    <row r="1293" spans="1:106" x14ac:dyDescent="0.25">
      <c r="A1293" s="4"/>
      <c r="B1293" s="3"/>
      <c r="L1293" s="4" t="str">
        <f>IFERROR(IF(VLOOKUP(I1293,I$2:L1292,4,0)=0,"",VLOOKUP(I1293,I$2:L1292,4,0)),"")</f>
        <v/>
      </c>
      <c r="M1293" s="4" t="str">
        <f>IFERROR(IF(VLOOKUP(I1293,I$2:M1292,5,0)=0,"",VLOOKUP(I1293,I$2:M1292,5,0)),"")</f>
        <v/>
      </c>
      <c r="S1293"/>
      <c r="AL1293" s="2" t="str">
        <f>IFERROR(IF(INDEX(AL$1:AL1292,MATCH(I1293,I$1:I1292,0),1)=0,"",INDEX(AL$1:AL1292,MATCH(I1293,I$1:I1292,0),1)),"")</f>
        <v/>
      </c>
      <c r="AM1293" s="2" t="str">
        <f>IFERROR(IF(INDEX(AM$1:AM1292,MATCH(I1293,I$1:I1292,0),1)=0,"",INDEX(AM$1:AM1292,MATCH(I1293,I$1:I1292,0),1)),"")</f>
        <v/>
      </c>
      <c r="AN1293" s="2" t="str">
        <f>IFERROR(IF(INDEX(AN$1:AN1292,MATCH(I1293,I$1:I1292,0),1)=0,"",INDEX(AN$1:AN1292,MATCH(I1293,I$1:I1292,0),1)),"")</f>
        <v/>
      </c>
      <c r="BG1293" s="5"/>
      <c r="BI1293" s="4"/>
      <c r="BK1293" s="5"/>
      <c r="BL1293" s="5"/>
      <c r="BM1293" s="5" t="str">
        <f>IF(B1293="","",IF(BH1293="",1+(MAX(BM$2:BM1292)),""))</f>
        <v/>
      </c>
      <c r="BN1293" s="5" t="str">
        <f t="shared" si="193"/>
        <v/>
      </c>
      <c r="BO1293" s="5" t="str">
        <f t="shared" si="194"/>
        <v/>
      </c>
      <c r="BP1293" s="15" t="str">
        <f t="shared" si="195"/>
        <v/>
      </c>
      <c r="BQ1293" s="29"/>
      <c r="CU1293" s="5" t="e">
        <f>IF(REPORTE!AH$2="si",IF(F1293=VALUE(REPORTE!C$11),IF(SUM(CU1294:CU$1993),CONCATENATE(INT(B1293),", "),INT(B1293)),""),IF(F1293=VALUE(REPORTE!C$10),IF(SUM(CU1294:CU$1993),CONCATENATE(INT(B1293),", "),INT(B1293)),""))</f>
        <v>#VALUE!</v>
      </c>
      <c r="CY1293" s="5"/>
      <c r="CZ1293" s="5"/>
      <c r="DA1293" s="5"/>
      <c r="DB1293" s="5"/>
    </row>
    <row r="1294" spans="1:106" x14ac:dyDescent="0.25">
      <c r="A1294" s="4"/>
      <c r="B1294" s="3"/>
      <c r="L1294" s="4" t="str">
        <f>IFERROR(IF(VLOOKUP(I1294,I$2:L1293,4,0)=0,"",VLOOKUP(I1294,I$2:L1293,4,0)),"")</f>
        <v/>
      </c>
      <c r="M1294" s="4" t="str">
        <f>IFERROR(IF(VLOOKUP(I1294,I$2:M1293,5,0)=0,"",VLOOKUP(I1294,I$2:M1293,5,0)),"")</f>
        <v/>
      </c>
      <c r="S1294"/>
      <c r="AL1294" s="2" t="str">
        <f>IFERROR(IF(INDEX(AL$1:AL1293,MATCH(I1294,I$1:I1293,0),1)=0,"",INDEX(AL$1:AL1293,MATCH(I1294,I$1:I1293,0),1)),"")</f>
        <v/>
      </c>
      <c r="AM1294" s="2" t="str">
        <f>IFERROR(IF(INDEX(AM$1:AM1293,MATCH(I1294,I$1:I1293,0),1)=0,"",INDEX(AM$1:AM1293,MATCH(I1294,I$1:I1293,0),1)),"")</f>
        <v/>
      </c>
      <c r="AN1294" s="2" t="str">
        <f>IFERROR(IF(INDEX(AN$1:AN1293,MATCH(I1294,I$1:I1293,0),1)=0,"",INDEX(AN$1:AN1293,MATCH(I1294,I$1:I1293,0),1)),"")</f>
        <v/>
      </c>
      <c r="BG1294" s="5"/>
      <c r="BI1294" s="4"/>
      <c r="BK1294" s="5"/>
      <c r="BL1294" s="5"/>
      <c r="BM1294" s="5" t="str">
        <f>IF(B1294="","",IF(BH1294="",1+(MAX(BM$2:BM1293)),""))</f>
        <v/>
      </c>
      <c r="BN1294" s="5" t="str">
        <f t="shared" si="193"/>
        <v/>
      </c>
      <c r="BO1294" s="5" t="str">
        <f t="shared" si="194"/>
        <v/>
      </c>
      <c r="BP1294" s="15" t="str">
        <f t="shared" si="195"/>
        <v/>
      </c>
      <c r="BQ1294" s="29"/>
      <c r="CU1294" s="5" t="e">
        <f>IF(REPORTE!AH$2="si",IF(F1294=VALUE(REPORTE!C$11),IF(SUM(CU1295:CU$1993),CONCATENATE(INT(B1294),", "),INT(B1294)),""),IF(F1294=VALUE(REPORTE!C$10),IF(SUM(CU1295:CU$1993),CONCATENATE(INT(B1294),", "),INT(B1294)),""))</f>
        <v>#VALUE!</v>
      </c>
      <c r="CY1294" s="5"/>
      <c r="CZ1294" s="5"/>
      <c r="DA1294" s="5"/>
      <c r="DB1294" s="5"/>
    </row>
    <row r="1295" spans="1:106" x14ac:dyDescent="0.25">
      <c r="A1295" s="4"/>
      <c r="B1295" s="3"/>
      <c r="L1295" s="4" t="str">
        <f>IFERROR(IF(VLOOKUP(I1295,I$2:L1294,4,0)=0,"",VLOOKUP(I1295,I$2:L1294,4,0)),"")</f>
        <v/>
      </c>
      <c r="M1295" s="4" t="str">
        <f>IFERROR(IF(VLOOKUP(I1295,I$2:M1294,5,0)=0,"",VLOOKUP(I1295,I$2:M1294,5,0)),"")</f>
        <v/>
      </c>
      <c r="S1295"/>
      <c r="AL1295" s="2" t="str">
        <f>IFERROR(IF(INDEX(AL$1:AL1294,MATCH(I1295,I$1:I1294,0),1)=0,"",INDEX(AL$1:AL1294,MATCH(I1295,I$1:I1294,0),1)),"")</f>
        <v/>
      </c>
      <c r="AM1295" s="2" t="str">
        <f>IFERROR(IF(INDEX(AM$1:AM1294,MATCH(I1295,I$1:I1294,0),1)=0,"",INDEX(AM$1:AM1294,MATCH(I1295,I$1:I1294,0),1)),"")</f>
        <v/>
      </c>
      <c r="AN1295" s="2" t="str">
        <f>IFERROR(IF(INDEX(AN$1:AN1294,MATCH(I1295,I$1:I1294,0),1)=0,"",INDEX(AN$1:AN1294,MATCH(I1295,I$1:I1294,0),1)),"")</f>
        <v/>
      </c>
      <c r="BG1295" s="5"/>
      <c r="BI1295" s="4"/>
      <c r="BK1295" s="5"/>
      <c r="BL1295" s="5"/>
      <c r="BM1295" s="5" t="str">
        <f>IF(B1295="","",IF(BH1295="",1+(MAX(BM$2:BM1294)),""))</f>
        <v/>
      </c>
      <c r="BN1295" s="5" t="str">
        <f t="shared" si="193"/>
        <v/>
      </c>
      <c r="BO1295" s="5" t="str">
        <f t="shared" si="194"/>
        <v/>
      </c>
      <c r="BP1295" s="15" t="str">
        <f t="shared" si="195"/>
        <v/>
      </c>
      <c r="BQ1295" s="29"/>
      <c r="CU1295" s="5" t="e">
        <f>IF(REPORTE!AH$2="si",IF(F1295=VALUE(REPORTE!C$11),IF(SUM(CU1296:CU$1993),CONCATENATE(INT(B1295),", "),INT(B1295)),""),IF(F1295=VALUE(REPORTE!C$10),IF(SUM(CU1296:CU$1993),CONCATENATE(INT(B1295),", "),INT(B1295)),""))</f>
        <v>#VALUE!</v>
      </c>
      <c r="CY1295" s="5"/>
      <c r="CZ1295" s="5"/>
      <c r="DA1295" s="5"/>
      <c r="DB1295" s="5"/>
    </row>
    <row r="1296" spans="1:106" x14ac:dyDescent="0.25">
      <c r="A1296" s="4"/>
      <c r="B1296" s="3"/>
      <c r="L1296" s="4" t="str">
        <f>IFERROR(IF(VLOOKUP(I1296,I$2:L1295,4,0)=0,"",VLOOKUP(I1296,I$2:L1295,4,0)),"")</f>
        <v/>
      </c>
      <c r="M1296" s="4" t="str">
        <f>IFERROR(IF(VLOOKUP(I1296,I$2:M1295,5,0)=0,"",VLOOKUP(I1296,I$2:M1295,5,0)),"")</f>
        <v/>
      </c>
      <c r="S1296"/>
      <c r="AL1296" s="2" t="str">
        <f>IFERROR(IF(INDEX(AL$1:AL1295,MATCH(I1296,I$1:I1295,0),1)=0,"",INDEX(AL$1:AL1295,MATCH(I1296,I$1:I1295,0),1)),"")</f>
        <v/>
      </c>
      <c r="AM1296" s="2" t="str">
        <f>IFERROR(IF(INDEX(AM$1:AM1295,MATCH(I1296,I$1:I1295,0),1)=0,"",INDEX(AM$1:AM1295,MATCH(I1296,I$1:I1295,0),1)),"")</f>
        <v/>
      </c>
      <c r="AN1296" s="2" t="str">
        <f>IFERROR(IF(INDEX(AN$1:AN1295,MATCH(I1296,I$1:I1295,0),1)=0,"",INDEX(AN$1:AN1295,MATCH(I1296,I$1:I1295,0),1)),"")</f>
        <v/>
      </c>
      <c r="BG1296" s="5"/>
      <c r="BI1296" s="4"/>
      <c r="BK1296" s="5"/>
      <c r="BL1296" s="5"/>
      <c r="BM1296" s="5" t="str">
        <f>IF(B1296="","",IF(BH1296="",1+(MAX(BM$2:BM1295)),""))</f>
        <v/>
      </c>
      <c r="BN1296" s="5" t="str">
        <f t="shared" si="193"/>
        <v/>
      </c>
      <c r="BO1296" s="5" t="str">
        <f t="shared" si="194"/>
        <v/>
      </c>
      <c r="BP1296" s="15" t="str">
        <f t="shared" si="195"/>
        <v/>
      </c>
      <c r="BQ1296" s="29"/>
      <c r="CU1296" s="5" t="e">
        <f>IF(REPORTE!AH$2="si",IF(F1296=VALUE(REPORTE!C$11),IF(SUM(CU1297:CU$1993),CONCATENATE(INT(B1296),", "),INT(B1296)),""),IF(F1296=VALUE(REPORTE!C$10),IF(SUM(CU1297:CU$1993),CONCATENATE(INT(B1296),", "),INT(B1296)),""))</f>
        <v>#VALUE!</v>
      </c>
      <c r="CY1296" s="5"/>
      <c r="CZ1296" s="5"/>
      <c r="DA1296" s="5"/>
      <c r="DB1296" s="5"/>
    </row>
    <row r="1297" spans="1:106" x14ac:dyDescent="0.25">
      <c r="A1297" s="4"/>
      <c r="B1297" s="3"/>
      <c r="L1297" s="4" t="str">
        <f>IFERROR(IF(VLOOKUP(I1297,I$2:L1296,4,0)=0,"",VLOOKUP(I1297,I$2:L1296,4,0)),"")</f>
        <v/>
      </c>
      <c r="M1297" s="4" t="str">
        <f>IFERROR(IF(VLOOKUP(I1297,I$2:M1296,5,0)=0,"",VLOOKUP(I1297,I$2:M1296,5,0)),"")</f>
        <v/>
      </c>
      <c r="S1297"/>
      <c r="AL1297" s="2" t="str">
        <f>IFERROR(IF(INDEX(AL$1:AL1296,MATCH(I1297,I$1:I1296,0),1)=0,"",INDEX(AL$1:AL1296,MATCH(I1297,I$1:I1296,0),1)),"")</f>
        <v/>
      </c>
      <c r="AM1297" s="2" t="str">
        <f>IFERROR(IF(INDEX(AM$1:AM1296,MATCH(I1297,I$1:I1296,0),1)=0,"",INDEX(AM$1:AM1296,MATCH(I1297,I$1:I1296,0),1)),"")</f>
        <v/>
      </c>
      <c r="AN1297" s="2" t="str">
        <f>IFERROR(IF(INDEX(AN$1:AN1296,MATCH(I1297,I$1:I1296,0),1)=0,"",INDEX(AN$1:AN1296,MATCH(I1297,I$1:I1296,0),1)),"")</f>
        <v/>
      </c>
      <c r="BG1297" s="5"/>
      <c r="BI1297" s="4"/>
      <c r="BK1297" s="5"/>
      <c r="BL1297" s="5"/>
      <c r="BM1297" s="5" t="str">
        <f>IF(B1297="","",IF(BH1297="",1+(MAX(BM$2:BM1296)),""))</f>
        <v/>
      </c>
      <c r="BN1297" s="5" t="str">
        <f t="shared" si="193"/>
        <v/>
      </c>
      <c r="BO1297" s="5" t="str">
        <f t="shared" si="194"/>
        <v/>
      </c>
      <c r="BP1297" s="15" t="str">
        <f t="shared" si="195"/>
        <v/>
      </c>
      <c r="BQ1297" s="29"/>
      <c r="CU1297" s="5" t="e">
        <f>IF(REPORTE!AH$2="si",IF(F1297=VALUE(REPORTE!C$11),IF(SUM(CU1298:CU$1993),CONCATENATE(INT(B1297),", "),INT(B1297)),""),IF(F1297=VALUE(REPORTE!C$10),IF(SUM(CU1298:CU$1993),CONCATENATE(INT(B1297),", "),INT(B1297)),""))</f>
        <v>#VALUE!</v>
      </c>
      <c r="CY1297" s="5"/>
      <c r="CZ1297" s="5"/>
      <c r="DA1297" s="5"/>
      <c r="DB1297" s="5"/>
    </row>
    <row r="1298" spans="1:106" x14ac:dyDescent="0.25">
      <c r="A1298" s="4"/>
      <c r="B1298" s="3"/>
      <c r="L1298" s="4" t="str">
        <f>IFERROR(IF(VLOOKUP(I1298,I$2:L1297,4,0)=0,"",VLOOKUP(I1298,I$2:L1297,4,0)),"")</f>
        <v/>
      </c>
      <c r="M1298" s="4" t="str">
        <f>IFERROR(IF(VLOOKUP(I1298,I$2:M1297,5,0)=0,"",VLOOKUP(I1298,I$2:M1297,5,0)),"")</f>
        <v/>
      </c>
      <c r="S1298"/>
      <c r="AL1298" s="2" t="str">
        <f>IFERROR(IF(INDEX(AL$1:AL1297,MATCH(I1298,I$1:I1297,0),1)=0,"",INDEX(AL$1:AL1297,MATCH(I1298,I$1:I1297,0),1)),"")</f>
        <v/>
      </c>
      <c r="AM1298" s="2" t="str">
        <f>IFERROR(IF(INDEX(AM$1:AM1297,MATCH(I1298,I$1:I1297,0),1)=0,"",INDEX(AM$1:AM1297,MATCH(I1298,I$1:I1297,0),1)),"")</f>
        <v/>
      </c>
      <c r="AN1298" s="2" t="str">
        <f>IFERROR(IF(INDEX(AN$1:AN1297,MATCH(I1298,I$1:I1297,0),1)=0,"",INDEX(AN$1:AN1297,MATCH(I1298,I$1:I1297,0),1)),"")</f>
        <v/>
      </c>
      <c r="BG1298" s="5"/>
      <c r="BI1298" s="4"/>
      <c r="BK1298" s="5"/>
      <c r="BL1298" s="5"/>
      <c r="BM1298" s="5" t="str">
        <f>IF(B1298="","",IF(BH1298="",1+(MAX(BM$2:BM1297)),""))</f>
        <v/>
      </c>
      <c r="BN1298" s="5" t="str">
        <f t="shared" si="193"/>
        <v/>
      </c>
      <c r="BO1298" s="5" t="str">
        <f t="shared" si="194"/>
        <v/>
      </c>
      <c r="BP1298" s="15" t="str">
        <f t="shared" si="195"/>
        <v/>
      </c>
      <c r="BQ1298" s="29"/>
      <c r="CU1298" s="5" t="e">
        <f>IF(REPORTE!AH$2="si",IF(F1298=VALUE(REPORTE!C$11),IF(SUM(CU1299:CU$1993),CONCATENATE(INT(B1298),", "),INT(B1298)),""),IF(F1298=VALUE(REPORTE!C$10),IF(SUM(CU1299:CU$1993),CONCATENATE(INT(B1298),", "),INT(B1298)),""))</f>
        <v>#VALUE!</v>
      </c>
      <c r="CY1298" s="5"/>
      <c r="CZ1298" s="5"/>
      <c r="DA1298" s="5"/>
      <c r="DB1298" s="5"/>
    </row>
    <row r="1299" spans="1:106" x14ac:dyDescent="0.25">
      <c r="A1299" s="4"/>
      <c r="B1299" s="3"/>
      <c r="L1299" s="4" t="str">
        <f>IFERROR(IF(VLOOKUP(I1299,I$2:L1298,4,0)=0,"",VLOOKUP(I1299,I$2:L1298,4,0)),"")</f>
        <v/>
      </c>
      <c r="M1299" s="4" t="str">
        <f>IFERROR(IF(VLOOKUP(I1299,I$2:M1298,5,0)=0,"",VLOOKUP(I1299,I$2:M1298,5,0)),"")</f>
        <v/>
      </c>
      <c r="S1299"/>
      <c r="AL1299" s="2" t="str">
        <f>IFERROR(IF(INDEX(AL$1:AL1298,MATCH(I1299,I$1:I1298,0),1)=0,"",INDEX(AL$1:AL1298,MATCH(I1299,I$1:I1298,0),1)),"")</f>
        <v/>
      </c>
      <c r="AM1299" s="2" t="str">
        <f>IFERROR(IF(INDEX(AM$1:AM1298,MATCH(I1299,I$1:I1298,0),1)=0,"",INDEX(AM$1:AM1298,MATCH(I1299,I$1:I1298,0),1)),"")</f>
        <v/>
      </c>
      <c r="AN1299" s="2" t="str">
        <f>IFERROR(IF(INDEX(AN$1:AN1298,MATCH(I1299,I$1:I1298,0),1)=0,"",INDEX(AN$1:AN1298,MATCH(I1299,I$1:I1298,0),1)),"")</f>
        <v/>
      </c>
      <c r="BG1299" s="5"/>
      <c r="BI1299" s="4"/>
      <c r="BK1299" s="5"/>
      <c r="BL1299" s="5"/>
      <c r="BM1299" s="5" t="str">
        <f>IF(B1299="","",IF(BH1299="",1+(MAX(BM$2:BM1298)),""))</f>
        <v/>
      </c>
      <c r="BN1299" s="5" t="str">
        <f t="shared" si="193"/>
        <v/>
      </c>
      <c r="BO1299" s="5" t="str">
        <f t="shared" si="194"/>
        <v/>
      </c>
      <c r="BP1299" s="15" t="str">
        <f t="shared" si="195"/>
        <v/>
      </c>
      <c r="BQ1299" s="29"/>
      <c r="CU1299" s="5" t="e">
        <f>IF(REPORTE!AH$2="si",IF(F1299=VALUE(REPORTE!C$11),IF(SUM(CU1300:CU$1993),CONCATENATE(INT(B1299),", "),INT(B1299)),""),IF(F1299=VALUE(REPORTE!C$10),IF(SUM(CU1300:CU$1993),CONCATENATE(INT(B1299),", "),INT(B1299)),""))</f>
        <v>#VALUE!</v>
      </c>
      <c r="CY1299" s="5"/>
      <c r="CZ1299" s="5"/>
      <c r="DA1299" s="5"/>
      <c r="DB1299" s="5"/>
    </row>
    <row r="1300" spans="1:106" x14ac:dyDescent="0.25">
      <c r="A1300" s="4"/>
      <c r="B1300" s="3"/>
      <c r="L1300" s="4" t="str">
        <f>IFERROR(IF(VLOOKUP(I1300,I$2:L1299,4,0)=0,"",VLOOKUP(I1300,I$2:L1299,4,0)),"")</f>
        <v/>
      </c>
      <c r="M1300" s="4" t="str">
        <f>IFERROR(IF(VLOOKUP(I1300,I$2:M1299,5,0)=0,"",VLOOKUP(I1300,I$2:M1299,5,0)),"")</f>
        <v/>
      </c>
      <c r="S1300"/>
      <c r="AL1300" s="2" t="str">
        <f>IFERROR(IF(INDEX(AL$1:AL1299,MATCH(I1300,I$1:I1299,0),1)=0,"",INDEX(AL$1:AL1299,MATCH(I1300,I$1:I1299,0),1)),"")</f>
        <v/>
      </c>
      <c r="AM1300" s="2" t="str">
        <f>IFERROR(IF(INDEX(AM$1:AM1299,MATCH(I1300,I$1:I1299,0),1)=0,"",INDEX(AM$1:AM1299,MATCH(I1300,I$1:I1299,0),1)),"")</f>
        <v/>
      </c>
      <c r="AN1300" s="2" t="str">
        <f>IFERROR(IF(INDEX(AN$1:AN1299,MATCH(I1300,I$1:I1299,0),1)=0,"",INDEX(AN$1:AN1299,MATCH(I1300,I$1:I1299,0),1)),"")</f>
        <v/>
      </c>
      <c r="BG1300" s="5"/>
      <c r="BI1300" s="4"/>
      <c r="BK1300" s="5"/>
      <c r="BL1300" s="5"/>
      <c r="BM1300" s="5" t="str">
        <f>IF(B1300="","",IF(BH1300="",1+(MAX(BM$2:BM1299)),""))</f>
        <v/>
      </c>
      <c r="BN1300" s="5" t="str">
        <f t="shared" si="193"/>
        <v/>
      </c>
      <c r="BO1300" s="5" t="str">
        <f t="shared" si="194"/>
        <v/>
      </c>
      <c r="BP1300" s="15" t="str">
        <f t="shared" si="195"/>
        <v/>
      </c>
      <c r="BQ1300" s="29"/>
      <c r="CU1300" s="5" t="e">
        <f>IF(REPORTE!AH$2="si",IF(F1300=VALUE(REPORTE!C$11),IF(SUM(CU1301:CU$1993),CONCATENATE(INT(B1300),", "),INT(B1300)),""),IF(F1300=VALUE(REPORTE!C$10),IF(SUM(CU1301:CU$1993),CONCATENATE(INT(B1300),", "),INT(B1300)),""))</f>
        <v>#VALUE!</v>
      </c>
      <c r="CY1300" s="5"/>
      <c r="CZ1300" s="5"/>
      <c r="DA1300" s="5"/>
      <c r="DB1300" s="5"/>
    </row>
    <row r="1301" spans="1:106" x14ac:dyDescent="0.25">
      <c r="A1301" s="4"/>
      <c r="B1301" s="3"/>
      <c r="L1301" s="4" t="str">
        <f>IFERROR(IF(VLOOKUP(I1301,I$2:L1300,4,0)=0,"",VLOOKUP(I1301,I$2:L1300,4,0)),"")</f>
        <v/>
      </c>
      <c r="M1301" s="4" t="str">
        <f>IFERROR(IF(VLOOKUP(I1301,I$2:M1300,5,0)=0,"",VLOOKUP(I1301,I$2:M1300,5,0)),"")</f>
        <v/>
      </c>
      <c r="S1301"/>
      <c r="AL1301" s="2" t="str">
        <f>IFERROR(IF(INDEX(AL$1:AL1300,MATCH(I1301,I$1:I1300,0),1)=0,"",INDEX(AL$1:AL1300,MATCH(I1301,I$1:I1300,0),1)),"")</f>
        <v/>
      </c>
      <c r="AM1301" s="2" t="str">
        <f>IFERROR(IF(INDEX(AM$1:AM1300,MATCH(I1301,I$1:I1300,0),1)=0,"",INDEX(AM$1:AM1300,MATCH(I1301,I$1:I1300,0),1)),"")</f>
        <v/>
      </c>
      <c r="AN1301" s="2" t="str">
        <f>IFERROR(IF(INDEX(AN$1:AN1300,MATCH(I1301,I$1:I1300,0),1)=0,"",INDEX(AN$1:AN1300,MATCH(I1301,I$1:I1300,0),1)),"")</f>
        <v/>
      </c>
      <c r="BG1301" s="5"/>
      <c r="BI1301" s="4"/>
      <c r="BK1301" s="5"/>
      <c r="BL1301" s="5"/>
      <c r="BM1301" s="5" t="str">
        <f>IF(B1301="","",IF(BH1301="",1+(MAX(BM$2:BM1300)),""))</f>
        <v/>
      </c>
      <c r="BN1301" s="5" t="str">
        <f t="shared" si="193"/>
        <v/>
      </c>
      <c r="BO1301" s="5" t="str">
        <f t="shared" si="194"/>
        <v/>
      </c>
      <c r="BP1301" s="15" t="str">
        <f t="shared" si="195"/>
        <v/>
      </c>
      <c r="BQ1301" s="29"/>
      <c r="CU1301" s="5" t="e">
        <f>IF(REPORTE!AH$2="si",IF(F1301=VALUE(REPORTE!C$11),IF(SUM(CU1302:CU$1993),CONCATENATE(INT(B1301),", "),INT(B1301)),""),IF(F1301=VALUE(REPORTE!C$10),IF(SUM(CU1302:CU$1993),CONCATENATE(INT(B1301),", "),INT(B1301)),""))</f>
        <v>#VALUE!</v>
      </c>
      <c r="CY1301" s="5"/>
      <c r="CZ1301" s="5"/>
      <c r="DA1301" s="5"/>
      <c r="DB1301" s="5"/>
    </row>
    <row r="1302" spans="1:106" x14ac:dyDescent="0.25">
      <c r="A1302" s="4"/>
      <c r="B1302" s="3"/>
      <c r="L1302" s="4" t="str">
        <f>IFERROR(IF(VLOOKUP(I1302,I$2:L1301,4,0)=0,"",VLOOKUP(I1302,I$2:L1301,4,0)),"")</f>
        <v/>
      </c>
      <c r="M1302" s="4" t="str">
        <f>IFERROR(IF(VLOOKUP(I1302,I$2:M1301,5,0)=0,"",VLOOKUP(I1302,I$2:M1301,5,0)),"")</f>
        <v/>
      </c>
      <c r="S1302"/>
      <c r="AL1302" s="2" t="str">
        <f>IFERROR(IF(INDEX(AL$1:AL1301,MATCH(I1302,I$1:I1301,0),1)=0,"",INDEX(AL$1:AL1301,MATCH(I1302,I$1:I1301,0),1)),"")</f>
        <v/>
      </c>
      <c r="AM1302" s="2" t="str">
        <f>IFERROR(IF(INDEX(AM$1:AM1301,MATCH(I1302,I$1:I1301,0),1)=0,"",INDEX(AM$1:AM1301,MATCH(I1302,I$1:I1301,0),1)),"")</f>
        <v/>
      </c>
      <c r="AN1302" s="2" t="str">
        <f>IFERROR(IF(INDEX(AN$1:AN1301,MATCH(I1302,I$1:I1301,0),1)=0,"",INDEX(AN$1:AN1301,MATCH(I1302,I$1:I1301,0),1)),"")</f>
        <v/>
      </c>
      <c r="BG1302" s="5"/>
      <c r="BI1302" s="4"/>
      <c r="BK1302" s="5"/>
      <c r="BL1302" s="5"/>
      <c r="BM1302" s="5" t="str">
        <f>IF(B1302="","",IF(BH1302="",1+(MAX(BM$2:BM1301)),""))</f>
        <v/>
      </c>
      <c r="BN1302" s="5" t="str">
        <f t="shared" si="193"/>
        <v/>
      </c>
      <c r="BO1302" s="5" t="str">
        <f t="shared" si="194"/>
        <v/>
      </c>
      <c r="BP1302" s="15" t="str">
        <f t="shared" si="195"/>
        <v/>
      </c>
      <c r="BQ1302" s="29"/>
      <c r="CU1302" s="5" t="e">
        <f>IF(REPORTE!AH$2="si",IF(F1302=VALUE(REPORTE!C$11),IF(SUM(CU1303:CU$1993),CONCATENATE(INT(B1302),", "),INT(B1302)),""),IF(F1302=VALUE(REPORTE!C$10),IF(SUM(CU1303:CU$1993),CONCATENATE(INT(B1302),", "),INT(B1302)),""))</f>
        <v>#VALUE!</v>
      </c>
      <c r="CY1302" s="5"/>
      <c r="CZ1302" s="5"/>
      <c r="DA1302" s="5"/>
      <c r="DB1302" s="5"/>
    </row>
    <row r="1303" spans="1:106" x14ac:dyDescent="0.25">
      <c r="A1303" s="4"/>
      <c r="B1303" s="3"/>
      <c r="L1303" s="4" t="str">
        <f>IFERROR(IF(VLOOKUP(I1303,I$2:L1302,4,0)=0,"",VLOOKUP(I1303,I$2:L1302,4,0)),"")</f>
        <v/>
      </c>
      <c r="M1303" s="4" t="str">
        <f>IFERROR(IF(VLOOKUP(I1303,I$2:M1302,5,0)=0,"",VLOOKUP(I1303,I$2:M1302,5,0)),"")</f>
        <v/>
      </c>
      <c r="S1303"/>
      <c r="AL1303" s="2" t="str">
        <f>IFERROR(IF(INDEX(AL$1:AL1302,MATCH(I1303,I$1:I1302,0),1)=0,"",INDEX(AL$1:AL1302,MATCH(I1303,I$1:I1302,0),1)),"")</f>
        <v/>
      </c>
      <c r="AM1303" s="2" t="str">
        <f>IFERROR(IF(INDEX(AM$1:AM1302,MATCH(I1303,I$1:I1302,0),1)=0,"",INDEX(AM$1:AM1302,MATCH(I1303,I$1:I1302,0),1)),"")</f>
        <v/>
      </c>
      <c r="AN1303" s="2" t="str">
        <f>IFERROR(IF(INDEX(AN$1:AN1302,MATCH(I1303,I$1:I1302,0),1)=0,"",INDEX(AN$1:AN1302,MATCH(I1303,I$1:I1302,0),1)),"")</f>
        <v/>
      </c>
      <c r="BG1303" s="5"/>
      <c r="BI1303" s="4"/>
      <c r="BK1303" s="5"/>
      <c r="BL1303" s="5"/>
      <c r="BM1303" s="5" t="str">
        <f>IF(B1303="","",IF(BH1303="",1+(MAX(BM$2:BM1302)),""))</f>
        <v/>
      </c>
      <c r="BN1303" s="5" t="str">
        <f t="shared" si="193"/>
        <v/>
      </c>
      <c r="BO1303" s="5" t="str">
        <f t="shared" si="194"/>
        <v/>
      </c>
      <c r="BP1303" s="15" t="str">
        <f t="shared" si="195"/>
        <v/>
      </c>
      <c r="BQ1303" s="29"/>
      <c r="CU1303" s="5" t="e">
        <f>IF(REPORTE!AH$2="si",IF(F1303=VALUE(REPORTE!C$11),IF(SUM(CU1304:CU$1993),CONCATENATE(INT(B1303),", "),INT(B1303)),""),IF(F1303=VALUE(REPORTE!C$10),IF(SUM(CU1304:CU$1993),CONCATENATE(INT(B1303),", "),INT(B1303)),""))</f>
        <v>#VALUE!</v>
      </c>
      <c r="CV1303" s="5"/>
      <c r="CY1303" s="5"/>
      <c r="CZ1303" s="5"/>
      <c r="DA1303" s="5"/>
      <c r="DB1303" s="5"/>
    </row>
    <row r="1304" spans="1:106" x14ac:dyDescent="0.25">
      <c r="A1304" s="4"/>
      <c r="B1304" s="3"/>
      <c r="L1304" s="4" t="str">
        <f>IFERROR(IF(VLOOKUP(I1304,I$2:L1303,4,0)=0,"",VLOOKUP(I1304,I$2:L1303,4,0)),"")</f>
        <v/>
      </c>
      <c r="M1304" s="4" t="str">
        <f>IFERROR(IF(VLOOKUP(I1304,I$2:M1303,5,0)=0,"",VLOOKUP(I1304,I$2:M1303,5,0)),"")</f>
        <v/>
      </c>
      <c r="S1304"/>
      <c r="AL1304" s="2" t="str">
        <f>IFERROR(IF(INDEX(AL$1:AL1303,MATCH(I1304,I$1:I1303,0),1)=0,"",INDEX(AL$1:AL1303,MATCH(I1304,I$1:I1303,0),1)),"")</f>
        <v/>
      </c>
      <c r="AM1304" s="2" t="str">
        <f>IFERROR(IF(INDEX(AM$1:AM1303,MATCH(I1304,I$1:I1303,0),1)=0,"",INDEX(AM$1:AM1303,MATCH(I1304,I$1:I1303,0),1)),"")</f>
        <v/>
      </c>
      <c r="AN1304" s="2" t="str">
        <f>IFERROR(IF(INDEX(AN$1:AN1303,MATCH(I1304,I$1:I1303,0),1)=0,"",INDEX(AN$1:AN1303,MATCH(I1304,I$1:I1303,0),1)),"")</f>
        <v/>
      </c>
      <c r="BG1304" s="5"/>
      <c r="BI1304" s="4"/>
      <c r="BK1304" s="5"/>
      <c r="BL1304" s="5"/>
      <c r="BM1304" s="5" t="str">
        <f>IF(B1304="","",IF(BH1304="",1+(MAX(BM$2:BM1303)),""))</f>
        <v/>
      </c>
      <c r="BN1304" s="5" t="str">
        <f t="shared" si="193"/>
        <v/>
      </c>
      <c r="BO1304" s="5" t="str">
        <f t="shared" si="194"/>
        <v/>
      </c>
      <c r="BP1304" s="15" t="str">
        <f t="shared" si="195"/>
        <v/>
      </c>
      <c r="BQ1304" s="29"/>
      <c r="CU1304" s="5" t="e">
        <f>IF(REPORTE!AH$2="si",IF(F1304=VALUE(REPORTE!C$11),IF(SUM(CU1305:CU$1993),CONCATENATE(INT(B1304),", "),INT(B1304)),""),IF(F1304=VALUE(REPORTE!C$10),IF(SUM(CU1305:CU$1993),CONCATENATE(INT(B1304),", "),INT(B1304)),""))</f>
        <v>#VALUE!</v>
      </c>
      <c r="CV1304" s="5" t="e">
        <f>CONCATENATE(CU1304,CU1305,CU1306,CU1307,CU1308,CU1309,CU1310,CU1311,CU1312,CU1313,CU1314,CU1315,CU1316,CU1317,CU1318,CU1319,CU1320,CU1321,CU1322,CU1323,CU1324,CU1325,CU1326,CU1327,CU1328,CU1329,CU1330,CU1331,CU1332,CU1333,CU1334,CU1335,CU1336,CU1337,CU1338,CU1339,CU1340,CU1341,CU1342,CU1343,CU1344,CU1345)</f>
        <v>#VALUE!</v>
      </c>
      <c r="CY1304" s="5"/>
      <c r="CZ1304" s="5"/>
      <c r="DA1304" s="5"/>
      <c r="DB1304" s="5"/>
    </row>
    <row r="1305" spans="1:106" x14ac:dyDescent="0.25">
      <c r="A1305" s="4"/>
      <c r="B1305" s="3"/>
      <c r="L1305" s="4" t="str">
        <f>IFERROR(IF(VLOOKUP(I1305,I$2:L1304,4,0)=0,"",VLOOKUP(I1305,I$2:L1304,4,0)),"")</f>
        <v/>
      </c>
      <c r="M1305" s="4" t="str">
        <f>IFERROR(IF(VLOOKUP(I1305,I$2:M1304,5,0)=0,"",VLOOKUP(I1305,I$2:M1304,5,0)),"")</f>
        <v/>
      </c>
      <c r="S1305"/>
      <c r="AL1305" s="2" t="str">
        <f>IFERROR(IF(INDEX(AL$1:AL1304,MATCH(I1305,I$1:I1304,0),1)=0,"",INDEX(AL$1:AL1304,MATCH(I1305,I$1:I1304,0),1)),"")</f>
        <v/>
      </c>
      <c r="AM1305" s="2" t="str">
        <f>IFERROR(IF(INDEX(AM$1:AM1304,MATCH(I1305,I$1:I1304,0),1)=0,"",INDEX(AM$1:AM1304,MATCH(I1305,I$1:I1304,0),1)),"")</f>
        <v/>
      </c>
      <c r="AN1305" s="2" t="str">
        <f>IFERROR(IF(INDEX(AN$1:AN1304,MATCH(I1305,I$1:I1304,0),1)=0,"",INDEX(AN$1:AN1304,MATCH(I1305,I$1:I1304,0),1)),"")</f>
        <v/>
      </c>
      <c r="BG1305" s="5"/>
      <c r="BI1305" s="4"/>
      <c r="BK1305" s="5"/>
      <c r="BL1305" s="5"/>
      <c r="BM1305" s="5" t="str">
        <f>IF(B1305="","",IF(BH1305="",1+(MAX(BM$2:BM1304)),""))</f>
        <v/>
      </c>
      <c r="BN1305" s="5" t="str">
        <f t="shared" si="193"/>
        <v/>
      </c>
      <c r="BO1305" s="5" t="str">
        <f t="shared" si="194"/>
        <v/>
      </c>
      <c r="BP1305" s="15" t="str">
        <f t="shared" si="195"/>
        <v/>
      </c>
      <c r="BQ1305" s="29"/>
      <c r="CU1305" s="5" t="e">
        <f>IF(REPORTE!AH$2="si",IF(F1305=VALUE(REPORTE!C$11),IF(SUM(CU1306:CU$1993),CONCATENATE(INT(B1305),", "),INT(B1305)),""),IF(F1305=VALUE(REPORTE!C$10),IF(SUM(CU1306:CU$1993),CONCATENATE(INT(B1305),", "),INT(B1305)),""))</f>
        <v>#VALUE!</v>
      </c>
      <c r="CY1305" s="5"/>
      <c r="CZ1305" s="5"/>
      <c r="DA1305" s="5"/>
      <c r="DB1305" s="5"/>
    </row>
    <row r="1306" spans="1:106" x14ac:dyDescent="0.25">
      <c r="A1306" s="4"/>
      <c r="B1306" s="3"/>
      <c r="L1306" s="4" t="str">
        <f>IFERROR(IF(VLOOKUP(I1306,I$2:L1305,4,0)=0,"",VLOOKUP(I1306,I$2:L1305,4,0)),"")</f>
        <v/>
      </c>
      <c r="M1306" s="4" t="str">
        <f>IFERROR(IF(VLOOKUP(I1306,I$2:M1305,5,0)=0,"",VLOOKUP(I1306,I$2:M1305,5,0)),"")</f>
        <v/>
      </c>
      <c r="S1306"/>
      <c r="AL1306" s="2" t="str">
        <f>IFERROR(IF(INDEX(AL$1:AL1305,MATCH(I1306,I$1:I1305,0),1)=0,"",INDEX(AL$1:AL1305,MATCH(I1306,I$1:I1305,0),1)),"")</f>
        <v/>
      </c>
      <c r="AM1306" s="2" t="str">
        <f>IFERROR(IF(INDEX(AM$1:AM1305,MATCH(I1306,I$1:I1305,0),1)=0,"",INDEX(AM$1:AM1305,MATCH(I1306,I$1:I1305,0),1)),"")</f>
        <v/>
      </c>
      <c r="AN1306" s="2" t="str">
        <f>IFERROR(IF(INDEX(AN$1:AN1305,MATCH(I1306,I$1:I1305,0),1)=0,"",INDEX(AN$1:AN1305,MATCH(I1306,I$1:I1305,0),1)),"")</f>
        <v/>
      </c>
      <c r="BG1306" s="5"/>
      <c r="BI1306" s="4"/>
      <c r="BK1306" s="5"/>
      <c r="BL1306" s="5"/>
      <c r="BM1306" s="5" t="str">
        <f>IF(B1306="","",IF(BH1306="",1+(MAX(BM$2:BM1305)),""))</f>
        <v/>
      </c>
      <c r="BN1306" s="5" t="str">
        <f t="shared" si="193"/>
        <v/>
      </c>
      <c r="BO1306" s="5" t="str">
        <f t="shared" si="194"/>
        <v/>
      </c>
      <c r="BP1306" s="15" t="str">
        <f t="shared" si="195"/>
        <v/>
      </c>
      <c r="BQ1306" s="29"/>
      <c r="CU1306" s="5" t="e">
        <f>IF(REPORTE!AH$2="si",IF(F1306=VALUE(REPORTE!C$11),IF(SUM(CU1307:CU$1993),CONCATENATE(INT(B1306),", "),INT(B1306)),""),IF(F1306=VALUE(REPORTE!C$10),IF(SUM(CU1307:CU$1993),CONCATENATE(INT(B1306),", "),INT(B1306)),""))</f>
        <v>#VALUE!</v>
      </c>
      <c r="CY1306" s="5"/>
      <c r="CZ1306" s="5"/>
      <c r="DA1306" s="5"/>
      <c r="DB1306" s="5"/>
    </row>
    <row r="1307" spans="1:106" x14ac:dyDescent="0.25">
      <c r="A1307" s="4"/>
      <c r="B1307" s="3"/>
      <c r="L1307" s="4" t="str">
        <f>IFERROR(IF(VLOOKUP(I1307,I$2:L1306,4,0)=0,"",VLOOKUP(I1307,I$2:L1306,4,0)),"")</f>
        <v/>
      </c>
      <c r="M1307" s="4" t="str">
        <f>IFERROR(IF(VLOOKUP(I1307,I$2:M1306,5,0)=0,"",VLOOKUP(I1307,I$2:M1306,5,0)),"")</f>
        <v/>
      </c>
      <c r="S1307"/>
      <c r="AL1307" s="2" t="str">
        <f>IFERROR(IF(INDEX(AL$1:AL1306,MATCH(I1307,I$1:I1306,0),1)=0,"",INDEX(AL$1:AL1306,MATCH(I1307,I$1:I1306,0),1)),"")</f>
        <v/>
      </c>
      <c r="AM1307" s="2" t="str">
        <f>IFERROR(IF(INDEX(AM$1:AM1306,MATCH(I1307,I$1:I1306,0),1)=0,"",INDEX(AM$1:AM1306,MATCH(I1307,I$1:I1306,0),1)),"")</f>
        <v/>
      </c>
      <c r="AN1307" s="2" t="str">
        <f>IFERROR(IF(INDEX(AN$1:AN1306,MATCH(I1307,I$1:I1306,0),1)=0,"",INDEX(AN$1:AN1306,MATCH(I1307,I$1:I1306,0),1)),"")</f>
        <v/>
      </c>
      <c r="BG1307" s="5"/>
      <c r="BI1307" s="4"/>
      <c r="BK1307" s="5"/>
      <c r="BL1307" s="5"/>
      <c r="BM1307" s="5" t="str">
        <f>IF(B1307="","",IF(BH1307="",1+(MAX(BM$2:BM1306)),""))</f>
        <v/>
      </c>
      <c r="BN1307" s="5" t="str">
        <f t="shared" si="193"/>
        <v/>
      </c>
      <c r="BO1307" s="5" t="str">
        <f t="shared" si="194"/>
        <v/>
      </c>
      <c r="BP1307" s="15" t="str">
        <f t="shared" si="195"/>
        <v/>
      </c>
      <c r="BQ1307" s="29"/>
      <c r="CU1307" s="5" t="e">
        <f>IF(REPORTE!AH$2="si",IF(F1307=VALUE(REPORTE!C$11),IF(SUM(CU1308:CU$1993),CONCATENATE(INT(B1307),", "),INT(B1307)),""),IF(F1307=VALUE(REPORTE!C$10),IF(SUM(CU1308:CU$1993),CONCATENATE(INT(B1307),", "),INT(B1307)),""))</f>
        <v>#VALUE!</v>
      </c>
      <c r="CY1307" s="5"/>
      <c r="CZ1307" s="5"/>
      <c r="DA1307" s="5"/>
      <c r="DB1307" s="5"/>
    </row>
    <row r="1308" spans="1:106" x14ac:dyDescent="0.25">
      <c r="A1308" s="4"/>
      <c r="B1308" s="3"/>
      <c r="L1308" s="4" t="str">
        <f>IFERROR(IF(VLOOKUP(I1308,I$2:L1307,4,0)=0,"",VLOOKUP(I1308,I$2:L1307,4,0)),"")</f>
        <v/>
      </c>
      <c r="M1308" s="4" t="str">
        <f>IFERROR(IF(VLOOKUP(I1308,I$2:M1307,5,0)=0,"",VLOOKUP(I1308,I$2:M1307,5,0)),"")</f>
        <v/>
      </c>
      <c r="S1308"/>
      <c r="AL1308" s="2" t="str">
        <f>IFERROR(IF(INDEX(AL$1:AL1307,MATCH(I1308,I$1:I1307,0),1)=0,"",INDEX(AL$1:AL1307,MATCH(I1308,I$1:I1307,0),1)),"")</f>
        <v/>
      </c>
      <c r="AM1308" s="2" t="str">
        <f>IFERROR(IF(INDEX(AM$1:AM1307,MATCH(I1308,I$1:I1307,0),1)=0,"",INDEX(AM$1:AM1307,MATCH(I1308,I$1:I1307,0),1)),"")</f>
        <v/>
      </c>
      <c r="AN1308" s="2" t="str">
        <f>IFERROR(IF(INDEX(AN$1:AN1307,MATCH(I1308,I$1:I1307,0),1)=0,"",INDEX(AN$1:AN1307,MATCH(I1308,I$1:I1307,0),1)),"")</f>
        <v/>
      </c>
      <c r="BG1308" s="5"/>
      <c r="BI1308" s="4"/>
      <c r="BK1308" s="5"/>
      <c r="BL1308" s="5"/>
      <c r="BM1308" s="5" t="str">
        <f>IF(B1308="","",IF(BH1308="",1+(MAX(BM$2:BM1307)),""))</f>
        <v/>
      </c>
      <c r="BN1308" s="5" t="str">
        <f t="shared" si="193"/>
        <v/>
      </c>
      <c r="BO1308" s="5" t="str">
        <f t="shared" si="194"/>
        <v/>
      </c>
      <c r="BP1308" s="15" t="str">
        <f t="shared" si="195"/>
        <v/>
      </c>
      <c r="BQ1308" s="29"/>
      <c r="CU1308" s="5" t="e">
        <f>IF(REPORTE!AH$2="si",IF(F1308=VALUE(REPORTE!C$11),IF(SUM(CU1309:CU$1993),CONCATENATE(INT(B1308),", "),INT(B1308)),""),IF(F1308=VALUE(REPORTE!C$10),IF(SUM(CU1309:CU$1993),CONCATENATE(INT(B1308),", "),INT(B1308)),""))</f>
        <v>#VALUE!</v>
      </c>
      <c r="CY1308" s="5"/>
      <c r="CZ1308" s="5"/>
      <c r="DA1308" s="5"/>
      <c r="DB1308" s="5"/>
    </row>
    <row r="1309" spans="1:106" x14ac:dyDescent="0.25">
      <c r="A1309" s="4"/>
      <c r="B1309" s="3"/>
      <c r="L1309" s="4" t="str">
        <f>IFERROR(IF(VLOOKUP(I1309,I$2:L1308,4,0)=0,"",VLOOKUP(I1309,I$2:L1308,4,0)),"")</f>
        <v/>
      </c>
      <c r="M1309" s="4" t="str">
        <f>IFERROR(IF(VLOOKUP(I1309,I$2:M1308,5,0)=0,"",VLOOKUP(I1309,I$2:M1308,5,0)),"")</f>
        <v/>
      </c>
      <c r="S1309"/>
      <c r="AL1309" s="2" t="str">
        <f>IFERROR(IF(INDEX(AL$1:AL1308,MATCH(I1309,I$1:I1308,0),1)=0,"",INDEX(AL$1:AL1308,MATCH(I1309,I$1:I1308,0),1)),"")</f>
        <v/>
      </c>
      <c r="AM1309" s="2" t="str">
        <f>IFERROR(IF(INDEX(AM$1:AM1308,MATCH(I1309,I$1:I1308,0),1)=0,"",INDEX(AM$1:AM1308,MATCH(I1309,I$1:I1308,0),1)),"")</f>
        <v/>
      </c>
      <c r="AN1309" s="2" t="str">
        <f>IFERROR(IF(INDEX(AN$1:AN1308,MATCH(I1309,I$1:I1308,0),1)=0,"",INDEX(AN$1:AN1308,MATCH(I1309,I$1:I1308,0),1)),"")</f>
        <v/>
      </c>
      <c r="BG1309" s="5"/>
      <c r="BI1309" s="4"/>
      <c r="BK1309" s="5"/>
      <c r="BL1309" s="5"/>
      <c r="BM1309" s="5" t="str">
        <f>IF(B1309="","",IF(BH1309="",1+(MAX(BM$2:BM1308)),""))</f>
        <v/>
      </c>
      <c r="BN1309" s="5" t="str">
        <f t="shared" si="193"/>
        <v/>
      </c>
      <c r="BO1309" s="5" t="str">
        <f t="shared" si="194"/>
        <v/>
      </c>
      <c r="BP1309" s="15" t="str">
        <f t="shared" si="195"/>
        <v/>
      </c>
      <c r="BQ1309" s="29"/>
      <c r="CU1309" s="5" t="e">
        <f>IF(REPORTE!AH$2="si",IF(F1309=VALUE(REPORTE!C$11),IF(SUM(CU1310:CU$1993),CONCATENATE(INT(B1309),", "),INT(B1309)),""),IF(F1309=VALUE(REPORTE!C$10),IF(SUM(CU1310:CU$1993),CONCATENATE(INT(B1309),", "),INT(B1309)),""))</f>
        <v>#VALUE!</v>
      </c>
      <c r="CY1309" s="5"/>
      <c r="CZ1309" s="5"/>
      <c r="DA1309" s="5"/>
      <c r="DB1309" s="5"/>
    </row>
    <row r="1310" spans="1:106" x14ac:dyDescent="0.25">
      <c r="A1310" s="4"/>
      <c r="B1310" s="3"/>
      <c r="L1310" s="4" t="str">
        <f>IFERROR(IF(VLOOKUP(I1310,I$2:L1309,4,0)=0,"",VLOOKUP(I1310,I$2:L1309,4,0)),"")</f>
        <v/>
      </c>
      <c r="M1310" s="4" t="str">
        <f>IFERROR(IF(VLOOKUP(I1310,I$2:M1309,5,0)=0,"",VLOOKUP(I1310,I$2:M1309,5,0)),"")</f>
        <v/>
      </c>
      <c r="S1310"/>
      <c r="AL1310" s="2" t="str">
        <f>IFERROR(IF(INDEX(AL$1:AL1309,MATCH(I1310,I$1:I1309,0),1)=0,"",INDEX(AL$1:AL1309,MATCH(I1310,I$1:I1309,0),1)),"")</f>
        <v/>
      </c>
      <c r="AM1310" s="2" t="str">
        <f>IFERROR(IF(INDEX(AM$1:AM1309,MATCH(I1310,I$1:I1309,0),1)=0,"",INDEX(AM$1:AM1309,MATCH(I1310,I$1:I1309,0),1)),"")</f>
        <v/>
      </c>
      <c r="AN1310" s="2" t="str">
        <f>IFERROR(IF(INDEX(AN$1:AN1309,MATCH(I1310,I$1:I1309,0),1)=0,"",INDEX(AN$1:AN1309,MATCH(I1310,I$1:I1309,0),1)),"")</f>
        <v/>
      </c>
      <c r="BG1310" s="5"/>
      <c r="BI1310" s="4"/>
      <c r="BK1310" s="5"/>
      <c r="BL1310" s="5"/>
      <c r="BM1310" s="5" t="str">
        <f>IF(B1310="","",IF(BH1310="",1+(MAX(BM$2:BM1309)),""))</f>
        <v/>
      </c>
      <c r="BN1310" s="5" t="str">
        <f t="shared" si="193"/>
        <v/>
      </c>
      <c r="BO1310" s="5" t="str">
        <f t="shared" si="194"/>
        <v/>
      </c>
      <c r="BP1310" s="15" t="str">
        <f t="shared" si="195"/>
        <v/>
      </c>
      <c r="BQ1310" s="29"/>
      <c r="CU1310" s="5" t="e">
        <f>IF(REPORTE!AH$2="si",IF(F1310=VALUE(REPORTE!C$11),IF(SUM(CU1311:CU$1993),CONCATENATE(INT(B1310),", "),INT(B1310)),""),IF(F1310=VALUE(REPORTE!C$10),IF(SUM(CU1311:CU$1993),CONCATENATE(INT(B1310),", "),INT(B1310)),""))</f>
        <v>#VALUE!</v>
      </c>
      <c r="CY1310" s="5"/>
      <c r="CZ1310" s="5"/>
      <c r="DA1310" s="5"/>
      <c r="DB1310" s="5"/>
    </row>
    <row r="1311" spans="1:106" x14ac:dyDescent="0.25">
      <c r="A1311" s="4"/>
      <c r="B1311" s="3"/>
      <c r="L1311" s="4" t="str">
        <f>IFERROR(IF(VLOOKUP(I1311,I$2:L1310,4,0)=0,"",VLOOKUP(I1311,I$2:L1310,4,0)),"")</f>
        <v/>
      </c>
      <c r="M1311" s="4" t="str">
        <f>IFERROR(IF(VLOOKUP(I1311,I$2:M1310,5,0)=0,"",VLOOKUP(I1311,I$2:M1310,5,0)),"")</f>
        <v/>
      </c>
      <c r="S1311"/>
      <c r="AL1311" s="2" t="str">
        <f>IFERROR(IF(INDEX(AL$1:AL1310,MATCH(I1311,I$1:I1310,0),1)=0,"",INDEX(AL$1:AL1310,MATCH(I1311,I$1:I1310,0),1)),"")</f>
        <v/>
      </c>
      <c r="AM1311" s="2" t="str">
        <f>IFERROR(IF(INDEX(AM$1:AM1310,MATCH(I1311,I$1:I1310,0),1)=0,"",INDEX(AM$1:AM1310,MATCH(I1311,I$1:I1310,0),1)),"")</f>
        <v/>
      </c>
      <c r="AN1311" s="2" t="str">
        <f>IFERROR(IF(INDEX(AN$1:AN1310,MATCH(I1311,I$1:I1310,0),1)=0,"",INDEX(AN$1:AN1310,MATCH(I1311,I$1:I1310,0),1)),"")</f>
        <v/>
      </c>
      <c r="BG1311" s="5"/>
      <c r="BI1311" s="4"/>
      <c r="BK1311" s="5"/>
      <c r="BL1311" s="5"/>
      <c r="BM1311" s="5" t="str">
        <f>IF(B1311="","",IF(BH1311="",1+(MAX(BM$2:BM1310)),""))</f>
        <v/>
      </c>
      <c r="BN1311" s="5" t="str">
        <f t="shared" si="193"/>
        <v/>
      </c>
      <c r="BO1311" s="5" t="str">
        <f t="shared" si="194"/>
        <v/>
      </c>
      <c r="BP1311" s="15" t="str">
        <f t="shared" si="195"/>
        <v/>
      </c>
      <c r="BQ1311" s="29"/>
      <c r="CU1311" s="5" t="e">
        <f>IF(REPORTE!AH$2="si",IF(F1311=VALUE(REPORTE!C$11),IF(SUM(CU1312:CU$1993),CONCATENATE(INT(B1311),", "),INT(B1311)),""),IF(F1311=VALUE(REPORTE!C$10),IF(SUM(CU1312:CU$1993),CONCATENATE(INT(B1311),", "),INT(B1311)),""))</f>
        <v>#VALUE!</v>
      </c>
      <c r="CY1311" s="5"/>
      <c r="CZ1311" s="5"/>
      <c r="DA1311" s="5"/>
      <c r="DB1311" s="5"/>
    </row>
    <row r="1312" spans="1:106" x14ac:dyDescent="0.25">
      <c r="A1312" s="4"/>
      <c r="B1312" s="3"/>
      <c r="L1312" s="4" t="str">
        <f>IFERROR(IF(VLOOKUP(I1312,I$2:L1311,4,0)=0,"",VLOOKUP(I1312,I$2:L1311,4,0)),"")</f>
        <v/>
      </c>
      <c r="M1312" s="4" t="str">
        <f>IFERROR(IF(VLOOKUP(I1312,I$2:M1311,5,0)=0,"",VLOOKUP(I1312,I$2:M1311,5,0)),"")</f>
        <v/>
      </c>
      <c r="S1312"/>
      <c r="AL1312" s="2" t="str">
        <f>IFERROR(IF(INDEX(AL$1:AL1311,MATCH(I1312,I$1:I1311,0),1)=0,"",INDEX(AL$1:AL1311,MATCH(I1312,I$1:I1311,0),1)),"")</f>
        <v/>
      </c>
      <c r="AM1312" s="2" t="str">
        <f>IFERROR(IF(INDEX(AM$1:AM1311,MATCH(I1312,I$1:I1311,0),1)=0,"",INDEX(AM$1:AM1311,MATCH(I1312,I$1:I1311,0),1)),"")</f>
        <v/>
      </c>
      <c r="AN1312" s="2" t="str">
        <f>IFERROR(IF(INDEX(AN$1:AN1311,MATCH(I1312,I$1:I1311,0),1)=0,"",INDEX(AN$1:AN1311,MATCH(I1312,I$1:I1311,0),1)),"")</f>
        <v/>
      </c>
      <c r="BG1312" s="5"/>
      <c r="BI1312" s="4"/>
      <c r="BK1312" s="5"/>
      <c r="BL1312" s="5"/>
      <c r="BM1312" s="5" t="str">
        <f>IF(B1312="","",IF(BH1312="",1+(MAX(BM$2:BM1311)),""))</f>
        <v/>
      </c>
      <c r="BN1312" s="5" t="str">
        <f t="shared" si="193"/>
        <v/>
      </c>
      <c r="BO1312" s="5" t="str">
        <f t="shared" si="194"/>
        <v/>
      </c>
      <c r="BP1312" s="15" t="str">
        <f t="shared" si="195"/>
        <v/>
      </c>
      <c r="BQ1312" s="29"/>
      <c r="CU1312" s="5" t="e">
        <f>IF(REPORTE!AH$2="si",IF(F1312=VALUE(REPORTE!C$11),IF(SUM(CU1313:CU$1993),CONCATENATE(INT(B1312),", "),INT(B1312)),""),IF(F1312=VALUE(REPORTE!C$10),IF(SUM(CU1313:CU$1993),CONCATENATE(INT(B1312),", "),INT(B1312)),""))</f>
        <v>#VALUE!</v>
      </c>
      <c r="CY1312" s="5"/>
      <c r="CZ1312" s="5"/>
      <c r="DA1312" s="5"/>
      <c r="DB1312" s="5"/>
    </row>
    <row r="1313" spans="1:106" x14ac:dyDescent="0.25">
      <c r="A1313" s="4"/>
      <c r="B1313" s="3"/>
      <c r="L1313" s="4" t="str">
        <f>IFERROR(IF(VLOOKUP(I1313,I$2:L1312,4,0)=0,"",VLOOKUP(I1313,I$2:L1312,4,0)),"")</f>
        <v/>
      </c>
      <c r="M1313" s="4" t="str">
        <f>IFERROR(IF(VLOOKUP(I1313,I$2:M1312,5,0)=0,"",VLOOKUP(I1313,I$2:M1312,5,0)),"")</f>
        <v/>
      </c>
      <c r="S1313"/>
      <c r="AL1313" s="2" t="str">
        <f>IFERROR(IF(INDEX(AL$1:AL1312,MATCH(I1313,I$1:I1312,0),1)=0,"",INDEX(AL$1:AL1312,MATCH(I1313,I$1:I1312,0),1)),"")</f>
        <v/>
      </c>
      <c r="AM1313" s="2" t="str">
        <f>IFERROR(IF(INDEX(AM$1:AM1312,MATCH(I1313,I$1:I1312,0),1)=0,"",INDEX(AM$1:AM1312,MATCH(I1313,I$1:I1312,0),1)),"")</f>
        <v/>
      </c>
      <c r="AN1313" s="2" t="str">
        <f>IFERROR(IF(INDEX(AN$1:AN1312,MATCH(I1313,I$1:I1312,0),1)=0,"",INDEX(AN$1:AN1312,MATCH(I1313,I$1:I1312,0),1)),"")</f>
        <v/>
      </c>
      <c r="BG1313" s="5"/>
      <c r="BI1313" s="4"/>
      <c r="BK1313" s="5"/>
      <c r="BL1313" s="5"/>
      <c r="BM1313" s="5" t="str">
        <f>IF(B1313="","",IF(BH1313="",1+(MAX(BM$2:BM1312)),""))</f>
        <v/>
      </c>
      <c r="BN1313" s="5" t="str">
        <f t="shared" si="193"/>
        <v/>
      </c>
      <c r="BO1313" s="5" t="str">
        <f t="shared" si="194"/>
        <v/>
      </c>
      <c r="BP1313" s="15" t="str">
        <f t="shared" si="195"/>
        <v/>
      </c>
      <c r="BQ1313" s="29"/>
      <c r="CU1313" s="5" t="e">
        <f>IF(REPORTE!AH$2="si",IF(F1313=VALUE(REPORTE!C$11),IF(SUM(CU1314:CU$1993),CONCATENATE(INT(B1313),", "),INT(B1313)),""),IF(F1313=VALUE(REPORTE!C$10),IF(SUM(CU1314:CU$1993),CONCATENATE(INT(B1313),", "),INT(B1313)),""))</f>
        <v>#VALUE!</v>
      </c>
      <c r="CY1313" s="5"/>
      <c r="CZ1313" s="5"/>
      <c r="DA1313" s="5"/>
      <c r="DB1313" s="5"/>
    </row>
    <row r="1314" spans="1:106" x14ac:dyDescent="0.25">
      <c r="A1314" s="4"/>
      <c r="B1314" s="3"/>
      <c r="L1314" s="4" t="str">
        <f>IFERROR(IF(VLOOKUP(I1314,I$2:L1313,4,0)=0,"",VLOOKUP(I1314,I$2:L1313,4,0)),"")</f>
        <v/>
      </c>
      <c r="M1314" s="4" t="str">
        <f>IFERROR(IF(VLOOKUP(I1314,I$2:M1313,5,0)=0,"",VLOOKUP(I1314,I$2:M1313,5,0)),"")</f>
        <v/>
      </c>
      <c r="S1314"/>
      <c r="AL1314" s="2" t="str">
        <f>IFERROR(IF(INDEX(AL$1:AL1313,MATCH(I1314,I$1:I1313,0),1)=0,"",INDEX(AL$1:AL1313,MATCH(I1314,I$1:I1313,0),1)),"")</f>
        <v/>
      </c>
      <c r="AM1314" s="2" t="str">
        <f>IFERROR(IF(INDEX(AM$1:AM1313,MATCH(I1314,I$1:I1313,0),1)=0,"",INDEX(AM$1:AM1313,MATCH(I1314,I$1:I1313,0),1)),"")</f>
        <v/>
      </c>
      <c r="AN1314" s="2" t="str">
        <f>IFERROR(IF(INDEX(AN$1:AN1313,MATCH(I1314,I$1:I1313,0),1)=0,"",INDEX(AN$1:AN1313,MATCH(I1314,I$1:I1313,0),1)),"")</f>
        <v/>
      </c>
      <c r="BG1314" s="5"/>
      <c r="BI1314" s="4"/>
      <c r="BK1314" s="5"/>
      <c r="BL1314" s="5"/>
      <c r="BM1314" s="5" t="str">
        <f>IF(B1314="","",IF(BH1314="",1+(MAX(BM$2:BM1313)),""))</f>
        <v/>
      </c>
      <c r="BN1314" s="5" t="str">
        <f t="shared" si="193"/>
        <v/>
      </c>
      <c r="BO1314" s="5" t="str">
        <f t="shared" si="194"/>
        <v/>
      </c>
      <c r="BP1314" s="15" t="str">
        <f t="shared" si="195"/>
        <v/>
      </c>
      <c r="BQ1314" s="29"/>
      <c r="CU1314" s="5" t="e">
        <f>IF(REPORTE!AH$2="si",IF(F1314=VALUE(REPORTE!C$11),IF(SUM(CU1315:CU$1993),CONCATENATE(INT(B1314),", "),INT(B1314)),""),IF(F1314=VALUE(REPORTE!C$10),IF(SUM(CU1315:CU$1993),CONCATENATE(INT(B1314),", "),INT(B1314)),""))</f>
        <v>#VALUE!</v>
      </c>
      <c r="CY1314" s="5"/>
      <c r="CZ1314" s="5"/>
      <c r="DA1314" s="5"/>
      <c r="DB1314" s="5"/>
    </row>
    <row r="1315" spans="1:106" x14ac:dyDescent="0.25">
      <c r="A1315" s="4"/>
      <c r="B1315" s="3"/>
      <c r="L1315" s="4" t="str">
        <f>IFERROR(IF(VLOOKUP(I1315,I$2:L1314,4,0)=0,"",VLOOKUP(I1315,I$2:L1314,4,0)),"")</f>
        <v/>
      </c>
      <c r="M1315" s="4" t="str">
        <f>IFERROR(IF(VLOOKUP(I1315,I$2:M1314,5,0)=0,"",VLOOKUP(I1315,I$2:M1314,5,0)),"")</f>
        <v/>
      </c>
      <c r="S1315"/>
      <c r="AL1315" s="2" t="str">
        <f>IFERROR(IF(INDEX(AL$1:AL1314,MATCH(I1315,I$1:I1314,0),1)=0,"",INDEX(AL$1:AL1314,MATCH(I1315,I$1:I1314,0),1)),"")</f>
        <v/>
      </c>
      <c r="AM1315" s="2" t="str">
        <f>IFERROR(IF(INDEX(AM$1:AM1314,MATCH(I1315,I$1:I1314,0),1)=0,"",INDEX(AM$1:AM1314,MATCH(I1315,I$1:I1314,0),1)),"")</f>
        <v/>
      </c>
      <c r="AN1315" s="2" t="str">
        <f>IFERROR(IF(INDEX(AN$1:AN1314,MATCH(I1315,I$1:I1314,0),1)=0,"",INDEX(AN$1:AN1314,MATCH(I1315,I$1:I1314,0),1)),"")</f>
        <v/>
      </c>
      <c r="BG1315" s="5"/>
      <c r="BI1315" s="4"/>
      <c r="BK1315" s="5"/>
      <c r="BL1315" s="5"/>
      <c r="BM1315" s="5" t="str">
        <f>IF(B1315="","",IF(BH1315="",1+(MAX(BM$2:BM1314)),""))</f>
        <v/>
      </c>
      <c r="BN1315" s="5" t="str">
        <f t="shared" si="193"/>
        <v/>
      </c>
      <c r="BO1315" s="5" t="str">
        <f t="shared" si="194"/>
        <v/>
      </c>
      <c r="BP1315" s="15" t="str">
        <f t="shared" si="195"/>
        <v/>
      </c>
      <c r="BQ1315" s="29"/>
      <c r="CU1315" s="5" t="e">
        <f>IF(REPORTE!AH$2="si",IF(F1315=VALUE(REPORTE!C$11),IF(SUM(CU1316:CU$1993),CONCATENATE(INT(B1315),", "),INT(B1315)),""),IF(F1315=VALUE(REPORTE!C$10),IF(SUM(CU1316:CU$1993),CONCATENATE(INT(B1315),", "),INT(B1315)),""))</f>
        <v>#VALUE!</v>
      </c>
      <c r="CY1315" s="5"/>
      <c r="CZ1315" s="5"/>
      <c r="DA1315" s="5"/>
      <c r="DB1315" s="5"/>
    </row>
    <row r="1316" spans="1:106" x14ac:dyDescent="0.25">
      <c r="A1316" s="4"/>
      <c r="B1316" s="3"/>
      <c r="L1316" s="4" t="str">
        <f>IFERROR(IF(VLOOKUP(I1316,I$2:L1315,4,0)=0,"",VLOOKUP(I1316,I$2:L1315,4,0)),"")</f>
        <v/>
      </c>
      <c r="M1316" s="4" t="str">
        <f>IFERROR(IF(VLOOKUP(I1316,I$2:M1315,5,0)=0,"",VLOOKUP(I1316,I$2:M1315,5,0)),"")</f>
        <v/>
      </c>
      <c r="S1316"/>
      <c r="AL1316" s="2" t="str">
        <f>IFERROR(IF(INDEX(AL$1:AL1315,MATCH(I1316,I$1:I1315,0),1)=0,"",INDEX(AL$1:AL1315,MATCH(I1316,I$1:I1315,0),1)),"")</f>
        <v/>
      </c>
      <c r="AM1316" s="2" t="str">
        <f>IFERROR(IF(INDEX(AM$1:AM1315,MATCH(I1316,I$1:I1315,0),1)=0,"",INDEX(AM$1:AM1315,MATCH(I1316,I$1:I1315,0),1)),"")</f>
        <v/>
      </c>
      <c r="AN1316" s="2" t="str">
        <f>IFERROR(IF(INDEX(AN$1:AN1315,MATCH(I1316,I$1:I1315,0),1)=0,"",INDEX(AN$1:AN1315,MATCH(I1316,I$1:I1315,0),1)),"")</f>
        <v/>
      </c>
      <c r="BG1316" s="5"/>
      <c r="BI1316" s="4"/>
      <c r="BK1316" s="5"/>
      <c r="BL1316" s="5"/>
      <c r="BM1316" s="5" t="str">
        <f>IF(B1316="","",IF(BH1316="",1+(MAX(BM$2:BM1315)),""))</f>
        <v/>
      </c>
      <c r="BN1316" s="5" t="str">
        <f t="shared" si="193"/>
        <v/>
      </c>
      <c r="BO1316" s="5" t="str">
        <f t="shared" si="194"/>
        <v/>
      </c>
      <c r="BP1316" s="15" t="str">
        <f t="shared" si="195"/>
        <v/>
      </c>
      <c r="BQ1316" s="29"/>
      <c r="CU1316" s="5" t="e">
        <f>IF(REPORTE!AH$2="si",IF(F1316=VALUE(REPORTE!C$11),IF(SUM(CU1317:CU$1993),CONCATENATE(INT(B1316),", "),INT(B1316)),""),IF(F1316=VALUE(REPORTE!C$10),IF(SUM(CU1317:CU$1993),CONCATENATE(INT(B1316),", "),INT(B1316)),""))</f>
        <v>#VALUE!</v>
      </c>
      <c r="CY1316" s="5"/>
      <c r="CZ1316" s="5"/>
      <c r="DA1316" s="5"/>
      <c r="DB1316" s="5"/>
    </row>
    <row r="1317" spans="1:106" x14ac:dyDescent="0.25">
      <c r="A1317" s="4"/>
      <c r="B1317" s="3"/>
      <c r="L1317" s="4" t="str">
        <f>IFERROR(IF(VLOOKUP(I1317,I$2:L1316,4,0)=0,"",VLOOKUP(I1317,I$2:L1316,4,0)),"")</f>
        <v/>
      </c>
      <c r="M1317" s="4" t="str">
        <f>IFERROR(IF(VLOOKUP(I1317,I$2:M1316,5,0)=0,"",VLOOKUP(I1317,I$2:M1316,5,0)),"")</f>
        <v/>
      </c>
      <c r="S1317"/>
      <c r="AL1317" s="2" t="str">
        <f>IFERROR(IF(INDEX(AL$1:AL1316,MATCH(I1317,I$1:I1316,0),1)=0,"",INDEX(AL$1:AL1316,MATCH(I1317,I$1:I1316,0),1)),"")</f>
        <v/>
      </c>
      <c r="AM1317" s="2" t="str">
        <f>IFERROR(IF(INDEX(AM$1:AM1316,MATCH(I1317,I$1:I1316,0),1)=0,"",INDEX(AM$1:AM1316,MATCH(I1317,I$1:I1316,0),1)),"")</f>
        <v/>
      </c>
      <c r="AN1317" s="2" t="str">
        <f>IFERROR(IF(INDEX(AN$1:AN1316,MATCH(I1317,I$1:I1316,0),1)=0,"",INDEX(AN$1:AN1316,MATCH(I1317,I$1:I1316,0),1)),"")</f>
        <v/>
      </c>
      <c r="BG1317" s="5"/>
      <c r="BI1317" s="4"/>
      <c r="BK1317" s="5"/>
      <c r="BL1317" s="5"/>
      <c r="BM1317" s="5" t="str">
        <f>IF(B1317="","",IF(BH1317="",1+(MAX(BM$2:BM1316)),""))</f>
        <v/>
      </c>
      <c r="BN1317" s="5" t="str">
        <f t="shared" si="193"/>
        <v/>
      </c>
      <c r="BO1317" s="5" t="str">
        <f t="shared" si="194"/>
        <v/>
      </c>
      <c r="BP1317" s="15" t="str">
        <f t="shared" si="195"/>
        <v/>
      </c>
      <c r="BQ1317" s="29"/>
      <c r="CU1317" s="5" t="e">
        <f>IF(REPORTE!AH$2="si",IF(F1317=VALUE(REPORTE!C$11),IF(SUM(CU1318:CU$1993),CONCATENATE(INT(B1317),", "),INT(B1317)),""),IF(F1317=VALUE(REPORTE!C$10),IF(SUM(CU1318:CU$1993),CONCATENATE(INT(B1317),", "),INT(B1317)),""))</f>
        <v>#VALUE!</v>
      </c>
      <c r="CY1317" s="5"/>
      <c r="CZ1317" s="5"/>
      <c r="DA1317" s="5"/>
      <c r="DB1317" s="5"/>
    </row>
    <row r="1318" spans="1:106" x14ac:dyDescent="0.25">
      <c r="A1318" s="4"/>
      <c r="B1318" s="3"/>
      <c r="L1318" s="4" t="str">
        <f>IFERROR(IF(VLOOKUP(I1318,I$2:L1317,4,0)=0,"",VLOOKUP(I1318,I$2:L1317,4,0)),"")</f>
        <v/>
      </c>
      <c r="M1318" s="4" t="str">
        <f>IFERROR(IF(VLOOKUP(I1318,I$2:M1317,5,0)=0,"",VLOOKUP(I1318,I$2:M1317,5,0)),"")</f>
        <v/>
      </c>
      <c r="S1318"/>
      <c r="AL1318" s="2" t="str">
        <f>IFERROR(IF(INDEX(AL$1:AL1317,MATCH(I1318,I$1:I1317,0),1)=0,"",INDEX(AL$1:AL1317,MATCH(I1318,I$1:I1317,0),1)),"")</f>
        <v/>
      </c>
      <c r="AM1318" s="2" t="str">
        <f>IFERROR(IF(INDEX(AM$1:AM1317,MATCH(I1318,I$1:I1317,0),1)=0,"",INDEX(AM$1:AM1317,MATCH(I1318,I$1:I1317,0),1)),"")</f>
        <v/>
      </c>
      <c r="AN1318" s="2" t="str">
        <f>IFERROR(IF(INDEX(AN$1:AN1317,MATCH(I1318,I$1:I1317,0),1)=0,"",INDEX(AN$1:AN1317,MATCH(I1318,I$1:I1317,0),1)),"")</f>
        <v/>
      </c>
      <c r="BG1318" s="5"/>
      <c r="BI1318" s="4"/>
      <c r="BK1318" s="5"/>
      <c r="BL1318" s="5"/>
      <c r="BM1318" s="5" t="str">
        <f>IF(B1318="","",IF(BH1318="",1+(MAX(BM$2:BM1317)),""))</f>
        <v/>
      </c>
      <c r="BN1318" s="5" t="str">
        <f t="shared" si="193"/>
        <v/>
      </c>
      <c r="BO1318" s="5" t="str">
        <f t="shared" si="194"/>
        <v/>
      </c>
      <c r="BP1318" s="15" t="str">
        <f t="shared" si="195"/>
        <v/>
      </c>
      <c r="BQ1318" s="29"/>
      <c r="CU1318" s="5" t="e">
        <f>IF(REPORTE!AH$2="si",IF(F1318=VALUE(REPORTE!C$11),IF(SUM(CU1319:CU$1993),CONCATENATE(INT(B1318),", "),INT(B1318)),""),IF(F1318=VALUE(REPORTE!C$10),IF(SUM(CU1319:CU$1993),CONCATENATE(INT(B1318),", "),INT(B1318)),""))</f>
        <v>#VALUE!</v>
      </c>
      <c r="CY1318" s="5"/>
      <c r="CZ1318" s="5"/>
      <c r="DA1318" s="5"/>
      <c r="DB1318" s="5"/>
    </row>
    <row r="1319" spans="1:106" x14ac:dyDescent="0.25">
      <c r="A1319" s="4"/>
      <c r="B1319" s="3"/>
      <c r="L1319" s="4" t="str">
        <f>IFERROR(IF(VLOOKUP(I1319,I$2:L1318,4,0)=0,"",VLOOKUP(I1319,I$2:L1318,4,0)),"")</f>
        <v/>
      </c>
      <c r="M1319" s="4" t="str">
        <f>IFERROR(IF(VLOOKUP(I1319,I$2:M1318,5,0)=0,"",VLOOKUP(I1319,I$2:M1318,5,0)),"")</f>
        <v/>
      </c>
      <c r="S1319"/>
      <c r="AL1319" s="2" t="str">
        <f>IFERROR(IF(INDEX(AL$1:AL1318,MATCH(I1319,I$1:I1318,0),1)=0,"",INDEX(AL$1:AL1318,MATCH(I1319,I$1:I1318,0),1)),"")</f>
        <v/>
      </c>
      <c r="AM1319" s="2" t="str">
        <f>IFERROR(IF(INDEX(AM$1:AM1318,MATCH(I1319,I$1:I1318,0),1)=0,"",INDEX(AM$1:AM1318,MATCH(I1319,I$1:I1318,0),1)),"")</f>
        <v/>
      </c>
      <c r="AN1319" s="2" t="str">
        <f>IFERROR(IF(INDEX(AN$1:AN1318,MATCH(I1319,I$1:I1318,0),1)=0,"",INDEX(AN$1:AN1318,MATCH(I1319,I$1:I1318,0),1)),"")</f>
        <v/>
      </c>
      <c r="BG1319" s="5"/>
      <c r="BI1319" s="4"/>
      <c r="BK1319" s="5"/>
      <c r="BL1319" s="5"/>
      <c r="BM1319" s="5" t="str">
        <f>IF(B1319="","",IF(BH1319="",1+(MAX(BM$2:BM1318)),""))</f>
        <v/>
      </c>
      <c r="BN1319" s="5" t="str">
        <f t="shared" si="193"/>
        <v/>
      </c>
      <c r="BO1319" s="5" t="str">
        <f t="shared" si="194"/>
        <v/>
      </c>
      <c r="BP1319" s="15" t="str">
        <f t="shared" si="195"/>
        <v/>
      </c>
      <c r="BQ1319" s="29"/>
      <c r="CU1319" s="5" t="e">
        <f>IF(REPORTE!AH$2="si",IF(F1319=VALUE(REPORTE!C$11),IF(SUM(CU1320:CU$1993),CONCATENATE(INT(B1319),", "),INT(B1319)),""),IF(F1319=VALUE(REPORTE!C$10),IF(SUM(CU1320:CU$1993),CONCATENATE(INT(B1319),", "),INT(B1319)),""))</f>
        <v>#VALUE!</v>
      </c>
      <c r="CY1319" s="5"/>
      <c r="CZ1319" s="5"/>
      <c r="DA1319" s="5"/>
      <c r="DB1319" s="5"/>
    </row>
    <row r="1320" spans="1:106" x14ac:dyDescent="0.25">
      <c r="A1320" s="4"/>
      <c r="B1320" s="3"/>
      <c r="L1320" s="4" t="str">
        <f>IFERROR(IF(VLOOKUP(I1320,I$2:L1319,4,0)=0,"",VLOOKUP(I1320,I$2:L1319,4,0)),"")</f>
        <v/>
      </c>
      <c r="M1320" s="4" t="str">
        <f>IFERROR(IF(VLOOKUP(I1320,I$2:M1319,5,0)=0,"",VLOOKUP(I1320,I$2:M1319,5,0)),"")</f>
        <v/>
      </c>
      <c r="S1320"/>
      <c r="AL1320" s="2" t="str">
        <f>IFERROR(IF(INDEX(AL$1:AL1319,MATCH(I1320,I$1:I1319,0),1)=0,"",INDEX(AL$1:AL1319,MATCH(I1320,I$1:I1319,0),1)),"")</f>
        <v/>
      </c>
      <c r="AM1320" s="2" t="str">
        <f>IFERROR(IF(INDEX(AM$1:AM1319,MATCH(I1320,I$1:I1319,0),1)=0,"",INDEX(AM$1:AM1319,MATCH(I1320,I$1:I1319,0),1)),"")</f>
        <v/>
      </c>
      <c r="AN1320" s="2" t="str">
        <f>IFERROR(IF(INDEX(AN$1:AN1319,MATCH(I1320,I$1:I1319,0),1)=0,"",INDEX(AN$1:AN1319,MATCH(I1320,I$1:I1319,0),1)),"")</f>
        <v/>
      </c>
      <c r="BG1320" s="5"/>
      <c r="BI1320" s="4"/>
      <c r="BK1320" s="5"/>
      <c r="BL1320" s="5"/>
      <c r="BM1320" s="5" t="str">
        <f>IF(B1320="","",IF(BH1320="",1+(MAX(BM$2:BM1319)),""))</f>
        <v/>
      </c>
      <c r="BN1320" s="5" t="str">
        <f t="shared" si="193"/>
        <v/>
      </c>
      <c r="BO1320" s="5" t="str">
        <f t="shared" si="194"/>
        <v/>
      </c>
      <c r="BP1320" s="15" t="str">
        <f t="shared" si="195"/>
        <v/>
      </c>
      <c r="BQ1320" s="29"/>
      <c r="CU1320" s="5" t="e">
        <f>IF(REPORTE!AH$2="si",IF(F1320=VALUE(REPORTE!C$11),IF(SUM(CU1321:CU$1993),CONCATENATE(INT(B1320),", "),INT(B1320)),""),IF(F1320=VALUE(REPORTE!C$10),IF(SUM(CU1321:CU$1993),CONCATENATE(INT(B1320),", "),INT(B1320)),""))</f>
        <v>#VALUE!</v>
      </c>
      <c r="CY1320" s="5"/>
      <c r="CZ1320" s="5"/>
      <c r="DA1320" s="5"/>
      <c r="DB1320" s="5"/>
    </row>
    <row r="1321" spans="1:106" x14ac:dyDescent="0.25">
      <c r="A1321" s="4"/>
      <c r="B1321" s="3"/>
      <c r="L1321" s="4" t="str">
        <f>IFERROR(IF(VLOOKUP(I1321,I$2:L1320,4,0)=0,"",VLOOKUP(I1321,I$2:L1320,4,0)),"")</f>
        <v/>
      </c>
      <c r="M1321" s="4" t="str">
        <f>IFERROR(IF(VLOOKUP(I1321,I$2:M1320,5,0)=0,"",VLOOKUP(I1321,I$2:M1320,5,0)),"")</f>
        <v/>
      </c>
      <c r="S1321"/>
      <c r="AL1321" s="2" t="str">
        <f>IFERROR(IF(INDEX(AL$1:AL1320,MATCH(I1321,I$1:I1320,0),1)=0,"",INDEX(AL$1:AL1320,MATCH(I1321,I$1:I1320,0),1)),"")</f>
        <v/>
      </c>
      <c r="AM1321" s="2" t="str">
        <f>IFERROR(IF(INDEX(AM$1:AM1320,MATCH(I1321,I$1:I1320,0),1)=0,"",INDEX(AM$1:AM1320,MATCH(I1321,I$1:I1320,0),1)),"")</f>
        <v/>
      </c>
      <c r="AN1321" s="2" t="str">
        <f>IFERROR(IF(INDEX(AN$1:AN1320,MATCH(I1321,I$1:I1320,0),1)=0,"",INDEX(AN$1:AN1320,MATCH(I1321,I$1:I1320,0),1)),"")</f>
        <v/>
      </c>
      <c r="BG1321" s="5"/>
      <c r="BI1321" s="4"/>
      <c r="BK1321" s="5"/>
      <c r="BL1321" s="5"/>
      <c r="BM1321" s="5" t="str">
        <f>IF(B1321="","",IF(BH1321="",1+(MAX(BM$2:BM1320)),""))</f>
        <v/>
      </c>
      <c r="BN1321" s="5" t="str">
        <f t="shared" si="193"/>
        <v/>
      </c>
      <c r="BO1321" s="5" t="str">
        <f t="shared" si="194"/>
        <v/>
      </c>
      <c r="BP1321" s="15" t="str">
        <f t="shared" si="195"/>
        <v/>
      </c>
      <c r="BQ1321" s="29"/>
      <c r="CU1321" s="5" t="e">
        <f>IF(REPORTE!AH$2="si",IF(F1321=VALUE(REPORTE!C$11),IF(SUM(CU1322:CU$1993),CONCATENATE(INT(B1321),", "),INT(B1321)),""),IF(F1321=VALUE(REPORTE!C$10),IF(SUM(CU1322:CU$1993),CONCATENATE(INT(B1321),", "),INT(B1321)),""))</f>
        <v>#VALUE!</v>
      </c>
      <c r="CY1321" s="5"/>
      <c r="CZ1321" s="5"/>
      <c r="DA1321" s="5"/>
      <c r="DB1321" s="5"/>
    </row>
    <row r="1322" spans="1:106" x14ac:dyDescent="0.25">
      <c r="A1322" s="4"/>
      <c r="B1322" s="3"/>
      <c r="L1322" s="4" t="str">
        <f>IFERROR(IF(VLOOKUP(I1322,I$2:L1321,4,0)=0,"",VLOOKUP(I1322,I$2:L1321,4,0)),"")</f>
        <v/>
      </c>
      <c r="M1322" s="4" t="str">
        <f>IFERROR(IF(VLOOKUP(I1322,I$2:M1321,5,0)=0,"",VLOOKUP(I1322,I$2:M1321,5,0)),"")</f>
        <v/>
      </c>
      <c r="S1322"/>
      <c r="AL1322" s="2" t="str">
        <f>IFERROR(IF(INDEX(AL$1:AL1321,MATCH(I1322,I$1:I1321,0),1)=0,"",INDEX(AL$1:AL1321,MATCH(I1322,I$1:I1321,0),1)),"")</f>
        <v/>
      </c>
      <c r="AM1322" s="2" t="str">
        <f>IFERROR(IF(INDEX(AM$1:AM1321,MATCH(I1322,I$1:I1321,0),1)=0,"",INDEX(AM$1:AM1321,MATCH(I1322,I$1:I1321,0),1)),"")</f>
        <v/>
      </c>
      <c r="AN1322" s="2" t="str">
        <f>IFERROR(IF(INDEX(AN$1:AN1321,MATCH(I1322,I$1:I1321,0),1)=0,"",INDEX(AN$1:AN1321,MATCH(I1322,I$1:I1321,0),1)),"")</f>
        <v/>
      </c>
      <c r="BG1322" s="5"/>
      <c r="BI1322" s="4"/>
      <c r="BK1322" s="5"/>
      <c r="BL1322" s="5"/>
      <c r="BM1322" s="5" t="str">
        <f>IF(B1322="","",IF(BH1322="",1+(MAX(BM$2:BM1321)),""))</f>
        <v/>
      </c>
      <c r="BN1322" s="5" t="str">
        <f t="shared" si="193"/>
        <v/>
      </c>
      <c r="BO1322" s="5" t="str">
        <f t="shared" si="194"/>
        <v/>
      </c>
      <c r="BP1322" s="15" t="str">
        <f t="shared" si="195"/>
        <v/>
      </c>
      <c r="BQ1322" s="29"/>
      <c r="CU1322" s="5" t="e">
        <f>IF(REPORTE!AH$2="si",IF(F1322=VALUE(REPORTE!C$11),IF(SUM(CU1323:CU$1993),CONCATENATE(INT(B1322),", "),INT(B1322)),""),IF(F1322=VALUE(REPORTE!C$10),IF(SUM(CU1323:CU$1993),CONCATENATE(INT(B1322),", "),INT(B1322)),""))</f>
        <v>#VALUE!</v>
      </c>
      <c r="CY1322" s="5"/>
      <c r="CZ1322" s="5"/>
      <c r="DA1322" s="5"/>
      <c r="DB1322" s="5"/>
    </row>
    <row r="1323" spans="1:106" x14ac:dyDescent="0.25">
      <c r="A1323" s="4"/>
      <c r="B1323" s="3"/>
      <c r="L1323" s="4" t="str">
        <f>IFERROR(IF(VLOOKUP(I1323,I$2:L1322,4,0)=0,"",VLOOKUP(I1323,I$2:L1322,4,0)),"")</f>
        <v/>
      </c>
      <c r="M1323" s="4" t="str">
        <f>IFERROR(IF(VLOOKUP(I1323,I$2:M1322,5,0)=0,"",VLOOKUP(I1323,I$2:M1322,5,0)),"")</f>
        <v/>
      </c>
      <c r="S1323"/>
      <c r="AL1323" s="2" t="str">
        <f>IFERROR(IF(INDEX(AL$1:AL1322,MATCH(I1323,I$1:I1322,0),1)=0,"",INDEX(AL$1:AL1322,MATCH(I1323,I$1:I1322,0),1)),"")</f>
        <v/>
      </c>
      <c r="AM1323" s="2" t="str">
        <f>IFERROR(IF(INDEX(AM$1:AM1322,MATCH(I1323,I$1:I1322,0),1)=0,"",INDEX(AM$1:AM1322,MATCH(I1323,I$1:I1322,0),1)),"")</f>
        <v/>
      </c>
      <c r="AN1323" s="2" t="str">
        <f>IFERROR(IF(INDEX(AN$1:AN1322,MATCH(I1323,I$1:I1322,0),1)=0,"",INDEX(AN$1:AN1322,MATCH(I1323,I$1:I1322,0),1)),"")</f>
        <v/>
      </c>
      <c r="BG1323" s="5"/>
      <c r="BI1323" s="4"/>
      <c r="BK1323" s="5"/>
      <c r="BL1323" s="5"/>
      <c r="BM1323" s="5" t="str">
        <f>IF(B1323="","",IF(BH1323="",1+(MAX(BM$2:BM1322)),""))</f>
        <v/>
      </c>
      <c r="BN1323" s="5" t="str">
        <f t="shared" si="193"/>
        <v/>
      </c>
      <c r="BO1323" s="5" t="str">
        <f t="shared" si="194"/>
        <v/>
      </c>
      <c r="BP1323" s="15" t="str">
        <f t="shared" si="195"/>
        <v/>
      </c>
      <c r="BQ1323" s="29"/>
      <c r="CU1323" s="5" t="e">
        <f>IF(REPORTE!AH$2="si",IF(F1323=VALUE(REPORTE!C$11),IF(SUM(CU1324:CU$1993),CONCATENATE(INT(B1323),", "),INT(B1323)),""),IF(F1323=VALUE(REPORTE!C$10),IF(SUM(CU1324:CU$1993),CONCATENATE(INT(B1323),", "),INT(B1323)),""))</f>
        <v>#VALUE!</v>
      </c>
      <c r="CY1323" s="5"/>
      <c r="CZ1323" s="5"/>
      <c r="DA1323" s="5"/>
      <c r="DB1323" s="5"/>
    </row>
    <row r="1324" spans="1:106" x14ac:dyDescent="0.25">
      <c r="A1324" s="4"/>
      <c r="B1324" s="3"/>
      <c r="L1324" s="4" t="str">
        <f>IFERROR(IF(VLOOKUP(I1324,I$2:L1323,4,0)=0,"",VLOOKUP(I1324,I$2:L1323,4,0)),"")</f>
        <v/>
      </c>
      <c r="M1324" s="4" t="str">
        <f>IFERROR(IF(VLOOKUP(I1324,I$2:M1323,5,0)=0,"",VLOOKUP(I1324,I$2:M1323,5,0)),"")</f>
        <v/>
      </c>
      <c r="S1324"/>
      <c r="AL1324" s="2" t="str">
        <f>IFERROR(IF(INDEX(AL$1:AL1323,MATCH(I1324,I$1:I1323,0),1)=0,"",INDEX(AL$1:AL1323,MATCH(I1324,I$1:I1323,0),1)),"")</f>
        <v/>
      </c>
      <c r="AM1324" s="2" t="str">
        <f>IFERROR(IF(INDEX(AM$1:AM1323,MATCH(I1324,I$1:I1323,0),1)=0,"",INDEX(AM$1:AM1323,MATCH(I1324,I$1:I1323,0),1)),"")</f>
        <v/>
      </c>
      <c r="AN1324" s="2" t="str">
        <f>IFERROR(IF(INDEX(AN$1:AN1323,MATCH(I1324,I$1:I1323,0),1)=0,"",INDEX(AN$1:AN1323,MATCH(I1324,I$1:I1323,0),1)),"")</f>
        <v/>
      </c>
      <c r="BG1324" s="5"/>
      <c r="BI1324" s="4"/>
      <c r="BK1324" s="5"/>
      <c r="BL1324" s="5"/>
      <c r="BM1324" s="5" t="str">
        <f>IF(B1324="","",IF(BH1324="",1+(MAX(BM$2:BM1323)),""))</f>
        <v/>
      </c>
      <c r="BN1324" s="5" t="str">
        <f t="shared" si="193"/>
        <v/>
      </c>
      <c r="BO1324" s="5" t="str">
        <f t="shared" si="194"/>
        <v/>
      </c>
      <c r="BP1324" s="15" t="str">
        <f t="shared" si="195"/>
        <v/>
      </c>
      <c r="BQ1324" s="29"/>
      <c r="CU1324" s="5" t="e">
        <f>IF(REPORTE!AH$2="si",IF(F1324=VALUE(REPORTE!C$11),IF(SUM(CU1325:CU$1993),CONCATENATE(INT(B1324),", "),INT(B1324)),""),IF(F1324=VALUE(REPORTE!C$10),IF(SUM(CU1325:CU$1993),CONCATENATE(INT(B1324),", "),INT(B1324)),""))</f>
        <v>#VALUE!</v>
      </c>
      <c r="CY1324" s="5"/>
      <c r="CZ1324" s="5"/>
      <c r="DA1324" s="5"/>
      <c r="DB1324" s="5"/>
    </row>
    <row r="1325" spans="1:106" x14ac:dyDescent="0.25">
      <c r="A1325" s="4"/>
      <c r="B1325" s="3"/>
      <c r="L1325" s="4" t="str">
        <f>IFERROR(IF(VLOOKUP(I1325,I$2:L1324,4,0)=0,"",VLOOKUP(I1325,I$2:L1324,4,0)),"")</f>
        <v/>
      </c>
      <c r="M1325" s="4" t="str">
        <f>IFERROR(IF(VLOOKUP(I1325,I$2:M1324,5,0)=0,"",VLOOKUP(I1325,I$2:M1324,5,0)),"")</f>
        <v/>
      </c>
      <c r="S1325"/>
      <c r="AL1325" s="2" t="str">
        <f>IFERROR(IF(INDEX(AL$1:AL1324,MATCH(I1325,I$1:I1324,0),1)=0,"",INDEX(AL$1:AL1324,MATCH(I1325,I$1:I1324,0),1)),"")</f>
        <v/>
      </c>
      <c r="AM1325" s="2" t="str">
        <f>IFERROR(IF(INDEX(AM$1:AM1324,MATCH(I1325,I$1:I1324,0),1)=0,"",INDEX(AM$1:AM1324,MATCH(I1325,I$1:I1324,0),1)),"")</f>
        <v/>
      </c>
      <c r="AN1325" s="2" t="str">
        <f>IFERROR(IF(INDEX(AN$1:AN1324,MATCH(I1325,I$1:I1324,0),1)=0,"",INDEX(AN$1:AN1324,MATCH(I1325,I$1:I1324,0),1)),"")</f>
        <v/>
      </c>
      <c r="BG1325" s="5"/>
      <c r="BI1325" s="4"/>
      <c r="BK1325" s="5"/>
      <c r="BL1325" s="5"/>
      <c r="BM1325" s="5" t="str">
        <f>IF(B1325="","",IF(BH1325="",1+(MAX(BM$2:BM1324)),""))</f>
        <v/>
      </c>
      <c r="BN1325" s="5" t="str">
        <f t="shared" si="193"/>
        <v/>
      </c>
      <c r="BO1325" s="5" t="str">
        <f t="shared" si="194"/>
        <v/>
      </c>
      <c r="BP1325" s="15" t="str">
        <f t="shared" si="195"/>
        <v/>
      </c>
      <c r="BQ1325" s="29"/>
      <c r="CU1325" s="5" t="e">
        <f>IF(REPORTE!AH$2="si",IF(F1325=VALUE(REPORTE!C$11),IF(SUM(CU1326:CU$1993),CONCATENATE(INT(B1325),", "),INT(B1325)),""),IF(F1325=VALUE(REPORTE!C$10),IF(SUM(CU1326:CU$1993),CONCATENATE(INT(B1325),", "),INT(B1325)),""))</f>
        <v>#VALUE!</v>
      </c>
      <c r="CY1325" s="5"/>
      <c r="CZ1325" s="5"/>
      <c r="DA1325" s="5"/>
      <c r="DB1325" s="5"/>
    </row>
    <row r="1326" spans="1:106" x14ac:dyDescent="0.25">
      <c r="A1326" s="4"/>
      <c r="B1326" s="3"/>
      <c r="L1326" s="4" t="str">
        <f>IFERROR(IF(VLOOKUP(I1326,I$2:L1325,4,0)=0,"",VLOOKUP(I1326,I$2:L1325,4,0)),"")</f>
        <v/>
      </c>
      <c r="M1326" s="4" t="str">
        <f>IFERROR(IF(VLOOKUP(I1326,I$2:M1325,5,0)=0,"",VLOOKUP(I1326,I$2:M1325,5,0)),"")</f>
        <v/>
      </c>
      <c r="S1326"/>
      <c r="AL1326" s="2" t="str">
        <f>IFERROR(IF(INDEX(AL$1:AL1325,MATCH(I1326,I$1:I1325,0),1)=0,"",INDEX(AL$1:AL1325,MATCH(I1326,I$1:I1325,0),1)),"")</f>
        <v/>
      </c>
      <c r="AM1326" s="2" t="str">
        <f>IFERROR(IF(INDEX(AM$1:AM1325,MATCH(I1326,I$1:I1325,0),1)=0,"",INDEX(AM$1:AM1325,MATCH(I1326,I$1:I1325,0),1)),"")</f>
        <v/>
      </c>
      <c r="AN1326" s="2" t="str">
        <f>IFERROR(IF(INDEX(AN$1:AN1325,MATCH(I1326,I$1:I1325,0),1)=0,"",INDEX(AN$1:AN1325,MATCH(I1326,I$1:I1325,0),1)),"")</f>
        <v/>
      </c>
      <c r="BG1326" s="5"/>
      <c r="BI1326" s="4"/>
      <c r="BK1326" s="5"/>
      <c r="BL1326" s="5"/>
      <c r="BM1326" s="5" t="str">
        <f>IF(B1326="","",IF(BH1326="",1+(MAX(BM$2:BM1325)),""))</f>
        <v/>
      </c>
      <c r="BN1326" s="5" t="str">
        <f t="shared" si="193"/>
        <v/>
      </c>
      <c r="BO1326" s="5" t="str">
        <f t="shared" si="194"/>
        <v/>
      </c>
      <c r="BP1326" s="15" t="str">
        <f t="shared" si="195"/>
        <v/>
      </c>
      <c r="BQ1326" s="29"/>
      <c r="CU1326" s="5" t="e">
        <f>IF(REPORTE!AH$2="si",IF(F1326=VALUE(REPORTE!C$11),IF(SUM(CU1327:CU$1993),CONCATENATE(INT(B1326),", "),INT(B1326)),""),IF(F1326=VALUE(REPORTE!C$10),IF(SUM(CU1327:CU$1993),CONCATENATE(INT(B1326),", "),INT(B1326)),""))</f>
        <v>#VALUE!</v>
      </c>
      <c r="CY1326" s="5"/>
      <c r="CZ1326" s="5"/>
      <c r="DA1326" s="5"/>
      <c r="DB1326" s="5"/>
    </row>
    <row r="1327" spans="1:106" x14ac:dyDescent="0.25">
      <c r="A1327" s="4"/>
      <c r="B1327" s="3"/>
      <c r="L1327" s="4" t="str">
        <f>IFERROR(IF(VLOOKUP(I1327,I$2:L1326,4,0)=0,"",VLOOKUP(I1327,I$2:L1326,4,0)),"")</f>
        <v/>
      </c>
      <c r="M1327" s="4" t="str">
        <f>IFERROR(IF(VLOOKUP(I1327,I$2:M1326,5,0)=0,"",VLOOKUP(I1327,I$2:M1326,5,0)),"")</f>
        <v/>
      </c>
      <c r="S1327"/>
      <c r="AL1327" s="2" t="str">
        <f>IFERROR(IF(INDEX(AL$1:AL1326,MATCH(I1327,I$1:I1326,0),1)=0,"",INDEX(AL$1:AL1326,MATCH(I1327,I$1:I1326,0),1)),"")</f>
        <v/>
      </c>
      <c r="AM1327" s="2" t="str">
        <f>IFERROR(IF(INDEX(AM$1:AM1326,MATCH(I1327,I$1:I1326,0),1)=0,"",INDEX(AM$1:AM1326,MATCH(I1327,I$1:I1326,0),1)),"")</f>
        <v/>
      </c>
      <c r="AN1327" s="2" t="str">
        <f>IFERROR(IF(INDEX(AN$1:AN1326,MATCH(I1327,I$1:I1326,0),1)=0,"",INDEX(AN$1:AN1326,MATCH(I1327,I$1:I1326,0),1)),"")</f>
        <v/>
      </c>
      <c r="BG1327" s="5"/>
      <c r="BI1327" s="4"/>
      <c r="BK1327" s="5"/>
      <c r="BL1327" s="5"/>
      <c r="BM1327" s="5" t="str">
        <f>IF(B1327="","",IF(BH1327="",1+(MAX(BM$2:BM1326)),""))</f>
        <v/>
      </c>
      <c r="BN1327" s="5" t="str">
        <f t="shared" si="193"/>
        <v/>
      </c>
      <c r="BO1327" s="5" t="str">
        <f t="shared" si="194"/>
        <v/>
      </c>
      <c r="BP1327" s="15" t="str">
        <f t="shared" si="195"/>
        <v/>
      </c>
      <c r="BQ1327" s="29"/>
      <c r="CU1327" s="5" t="e">
        <f>IF(REPORTE!AH$2="si",IF(F1327=VALUE(REPORTE!C$11),IF(SUM(CU1328:CU$1993),CONCATENATE(INT(B1327),", "),INT(B1327)),""),IF(F1327=VALUE(REPORTE!C$10),IF(SUM(CU1328:CU$1993),CONCATENATE(INT(B1327),", "),INT(B1327)),""))</f>
        <v>#VALUE!</v>
      </c>
      <c r="CY1327" s="5"/>
      <c r="CZ1327" s="5"/>
      <c r="DA1327" s="5"/>
      <c r="DB1327" s="5"/>
    </row>
    <row r="1328" spans="1:106" x14ac:dyDescent="0.25">
      <c r="A1328" s="4"/>
      <c r="B1328" s="3"/>
      <c r="L1328" s="4" t="str">
        <f>IFERROR(IF(VLOOKUP(I1328,I$2:L1327,4,0)=0,"",VLOOKUP(I1328,I$2:L1327,4,0)),"")</f>
        <v/>
      </c>
      <c r="M1328" s="4" t="str">
        <f>IFERROR(IF(VLOOKUP(I1328,I$2:M1327,5,0)=0,"",VLOOKUP(I1328,I$2:M1327,5,0)),"")</f>
        <v/>
      </c>
      <c r="S1328"/>
      <c r="AL1328" s="2" t="str">
        <f>IFERROR(IF(INDEX(AL$1:AL1327,MATCH(I1328,I$1:I1327,0),1)=0,"",INDEX(AL$1:AL1327,MATCH(I1328,I$1:I1327,0),1)),"")</f>
        <v/>
      </c>
      <c r="AM1328" s="2" t="str">
        <f>IFERROR(IF(INDEX(AM$1:AM1327,MATCH(I1328,I$1:I1327,0),1)=0,"",INDEX(AM$1:AM1327,MATCH(I1328,I$1:I1327,0),1)),"")</f>
        <v/>
      </c>
      <c r="AN1328" s="2" t="str">
        <f>IFERROR(IF(INDEX(AN$1:AN1327,MATCH(I1328,I$1:I1327,0),1)=0,"",INDEX(AN$1:AN1327,MATCH(I1328,I$1:I1327,0),1)),"")</f>
        <v/>
      </c>
      <c r="BG1328" s="5"/>
      <c r="BI1328" s="4"/>
      <c r="BK1328" s="5"/>
      <c r="BL1328" s="5"/>
      <c r="BM1328" s="5" t="str">
        <f>IF(B1328="","",IF(BH1328="",1+(MAX(BM$2:BM1327)),""))</f>
        <v/>
      </c>
      <c r="BN1328" s="5" t="str">
        <f t="shared" si="193"/>
        <v/>
      </c>
      <c r="BO1328" s="5" t="str">
        <f t="shared" si="194"/>
        <v/>
      </c>
      <c r="BP1328" s="15" t="str">
        <f t="shared" si="195"/>
        <v/>
      </c>
      <c r="BQ1328" s="29"/>
      <c r="CU1328" s="5" t="e">
        <f>IF(REPORTE!AH$2="si",IF(F1328=VALUE(REPORTE!C$11),IF(SUM(CU1329:CU$1993),CONCATENATE(INT(B1328),", "),INT(B1328)),""),IF(F1328=VALUE(REPORTE!C$10),IF(SUM(CU1329:CU$1993),CONCATENATE(INT(B1328),", "),INT(B1328)),""))</f>
        <v>#VALUE!</v>
      </c>
      <c r="CY1328" s="5"/>
      <c r="CZ1328" s="5"/>
      <c r="DA1328" s="5"/>
      <c r="DB1328" s="5"/>
    </row>
    <row r="1329" spans="1:106" x14ac:dyDescent="0.25">
      <c r="A1329" s="4"/>
      <c r="B1329" s="3"/>
      <c r="L1329" s="4" t="str">
        <f>IFERROR(IF(VLOOKUP(I1329,I$2:L1328,4,0)=0,"",VLOOKUP(I1329,I$2:L1328,4,0)),"")</f>
        <v/>
      </c>
      <c r="M1329" s="4" t="str">
        <f>IFERROR(IF(VLOOKUP(I1329,I$2:M1328,5,0)=0,"",VLOOKUP(I1329,I$2:M1328,5,0)),"")</f>
        <v/>
      </c>
      <c r="S1329"/>
      <c r="AL1329" s="2" t="str">
        <f>IFERROR(IF(INDEX(AL$1:AL1328,MATCH(I1329,I$1:I1328,0),1)=0,"",INDEX(AL$1:AL1328,MATCH(I1329,I$1:I1328,0),1)),"")</f>
        <v/>
      </c>
      <c r="AM1329" s="2" t="str">
        <f>IFERROR(IF(INDEX(AM$1:AM1328,MATCH(I1329,I$1:I1328,0),1)=0,"",INDEX(AM$1:AM1328,MATCH(I1329,I$1:I1328,0),1)),"")</f>
        <v/>
      </c>
      <c r="AN1329" s="2" t="str">
        <f>IFERROR(IF(INDEX(AN$1:AN1328,MATCH(I1329,I$1:I1328,0),1)=0,"",INDEX(AN$1:AN1328,MATCH(I1329,I$1:I1328,0),1)),"")</f>
        <v/>
      </c>
      <c r="BG1329" s="5"/>
      <c r="BI1329" s="4"/>
      <c r="BK1329" s="5"/>
      <c r="BL1329" s="5"/>
      <c r="BM1329" s="5" t="str">
        <f>IF(B1329="","",IF(BH1329="",1+(MAX(BM$2:BM1328)),""))</f>
        <v/>
      </c>
      <c r="BN1329" s="5" t="str">
        <f t="shared" si="193"/>
        <v/>
      </c>
      <c r="BO1329" s="5" t="str">
        <f t="shared" si="194"/>
        <v/>
      </c>
      <c r="BP1329" s="15" t="str">
        <f t="shared" si="195"/>
        <v/>
      </c>
      <c r="BQ1329" s="29"/>
      <c r="CU1329" s="5" t="e">
        <f>IF(REPORTE!AH$2="si",IF(F1329=VALUE(REPORTE!C$11),IF(SUM(CU1330:CU$1993),CONCATENATE(INT(B1329),", "),INT(B1329)),""),IF(F1329=VALUE(REPORTE!C$10),IF(SUM(CU1330:CU$1993),CONCATENATE(INT(B1329),", "),INT(B1329)),""))</f>
        <v>#VALUE!</v>
      </c>
      <c r="CY1329" s="5"/>
      <c r="CZ1329" s="5"/>
      <c r="DA1329" s="5"/>
      <c r="DB1329" s="5"/>
    </row>
    <row r="1330" spans="1:106" x14ac:dyDescent="0.25">
      <c r="A1330" s="4"/>
      <c r="B1330" s="3"/>
      <c r="L1330" s="4" t="str">
        <f>IFERROR(IF(VLOOKUP(I1330,I$2:L1329,4,0)=0,"",VLOOKUP(I1330,I$2:L1329,4,0)),"")</f>
        <v/>
      </c>
      <c r="M1330" s="4" t="str">
        <f>IFERROR(IF(VLOOKUP(I1330,I$2:M1329,5,0)=0,"",VLOOKUP(I1330,I$2:M1329,5,0)),"")</f>
        <v/>
      </c>
      <c r="S1330"/>
      <c r="AL1330" s="2" t="str">
        <f>IFERROR(IF(INDEX(AL$1:AL1329,MATCH(I1330,I$1:I1329,0),1)=0,"",INDEX(AL$1:AL1329,MATCH(I1330,I$1:I1329,0),1)),"")</f>
        <v/>
      </c>
      <c r="AM1330" s="2" t="str">
        <f>IFERROR(IF(INDEX(AM$1:AM1329,MATCH(I1330,I$1:I1329,0),1)=0,"",INDEX(AM$1:AM1329,MATCH(I1330,I$1:I1329,0),1)),"")</f>
        <v/>
      </c>
      <c r="AN1330" s="2" t="str">
        <f>IFERROR(IF(INDEX(AN$1:AN1329,MATCH(I1330,I$1:I1329,0),1)=0,"",INDEX(AN$1:AN1329,MATCH(I1330,I$1:I1329,0),1)),"")</f>
        <v/>
      </c>
      <c r="BG1330" s="5"/>
      <c r="BI1330" s="4"/>
      <c r="BK1330" s="5"/>
      <c r="BL1330" s="5"/>
      <c r="BM1330" s="5" t="str">
        <f>IF(B1330="","",IF(BH1330="",1+(MAX(BM$2:BM1329)),""))</f>
        <v/>
      </c>
      <c r="BN1330" s="5" t="str">
        <f t="shared" si="193"/>
        <v/>
      </c>
      <c r="BO1330" s="5" t="str">
        <f t="shared" si="194"/>
        <v/>
      </c>
      <c r="BP1330" s="15" t="str">
        <f t="shared" si="195"/>
        <v/>
      </c>
      <c r="BQ1330" s="29"/>
      <c r="CU1330" s="5" t="e">
        <f>IF(REPORTE!AH$2="si",IF(F1330=VALUE(REPORTE!C$11),IF(SUM(CU1331:CU$1993),CONCATENATE(INT(B1330),", "),INT(B1330)),""),IF(F1330=VALUE(REPORTE!C$10),IF(SUM(CU1331:CU$1993),CONCATENATE(INT(B1330),", "),INT(B1330)),""))</f>
        <v>#VALUE!</v>
      </c>
      <c r="CY1330" s="5"/>
      <c r="CZ1330" s="5"/>
      <c r="DA1330" s="5"/>
      <c r="DB1330" s="5"/>
    </row>
    <row r="1331" spans="1:106" x14ac:dyDescent="0.25">
      <c r="A1331" s="4"/>
      <c r="B1331" s="3"/>
      <c r="L1331" s="4" t="str">
        <f>IFERROR(IF(VLOOKUP(I1331,I$2:L1330,4,0)=0,"",VLOOKUP(I1331,I$2:L1330,4,0)),"")</f>
        <v/>
      </c>
      <c r="M1331" s="4" t="str">
        <f>IFERROR(IF(VLOOKUP(I1331,I$2:M1330,5,0)=0,"",VLOOKUP(I1331,I$2:M1330,5,0)),"")</f>
        <v/>
      </c>
      <c r="S1331"/>
      <c r="AL1331" s="2" t="str">
        <f>IFERROR(IF(INDEX(AL$1:AL1330,MATCH(I1331,I$1:I1330,0),1)=0,"",INDEX(AL$1:AL1330,MATCH(I1331,I$1:I1330,0),1)),"")</f>
        <v/>
      </c>
      <c r="AM1331" s="2" t="str">
        <f>IFERROR(IF(INDEX(AM$1:AM1330,MATCH(I1331,I$1:I1330,0),1)=0,"",INDEX(AM$1:AM1330,MATCH(I1331,I$1:I1330,0),1)),"")</f>
        <v/>
      </c>
      <c r="AN1331" s="2" t="str">
        <f>IFERROR(IF(INDEX(AN$1:AN1330,MATCH(I1331,I$1:I1330,0),1)=0,"",INDEX(AN$1:AN1330,MATCH(I1331,I$1:I1330,0),1)),"")</f>
        <v/>
      </c>
      <c r="BG1331" s="5"/>
      <c r="BI1331" s="4"/>
      <c r="BK1331" s="5"/>
      <c r="BL1331" s="5"/>
      <c r="BM1331" s="5" t="str">
        <f>IF(B1331="","",IF(BH1331="",1+(MAX(BM$2:BM1330)),""))</f>
        <v/>
      </c>
      <c r="BN1331" s="5" t="str">
        <f t="shared" si="193"/>
        <v/>
      </c>
      <c r="BO1331" s="5" t="str">
        <f t="shared" si="194"/>
        <v/>
      </c>
      <c r="BP1331" s="15" t="str">
        <f t="shared" si="195"/>
        <v/>
      </c>
      <c r="BQ1331" s="29"/>
      <c r="CU1331" s="5" t="e">
        <f>IF(REPORTE!AH$2="si",IF(F1331=VALUE(REPORTE!C$11),IF(SUM(CU1332:CU$1993),CONCATENATE(INT(B1331),", "),INT(B1331)),""),IF(F1331=VALUE(REPORTE!C$10),IF(SUM(CU1332:CU$1993),CONCATENATE(INT(B1331),", "),INT(B1331)),""))</f>
        <v>#VALUE!</v>
      </c>
      <c r="CY1331" s="5"/>
      <c r="CZ1331" s="5"/>
      <c r="DA1331" s="5"/>
      <c r="DB1331" s="5"/>
    </row>
    <row r="1332" spans="1:106" x14ac:dyDescent="0.25">
      <c r="A1332" s="4"/>
      <c r="B1332" s="3"/>
      <c r="L1332" s="4" t="str">
        <f>IFERROR(IF(VLOOKUP(I1332,I$2:L1331,4,0)=0,"",VLOOKUP(I1332,I$2:L1331,4,0)),"")</f>
        <v/>
      </c>
      <c r="M1332" s="4" t="str">
        <f>IFERROR(IF(VLOOKUP(I1332,I$2:M1331,5,0)=0,"",VLOOKUP(I1332,I$2:M1331,5,0)),"")</f>
        <v/>
      </c>
      <c r="S1332"/>
      <c r="AL1332" s="2" t="str">
        <f>IFERROR(IF(INDEX(AL$1:AL1331,MATCH(I1332,I$1:I1331,0),1)=0,"",INDEX(AL$1:AL1331,MATCH(I1332,I$1:I1331,0),1)),"")</f>
        <v/>
      </c>
      <c r="AM1332" s="2" t="str">
        <f>IFERROR(IF(INDEX(AM$1:AM1331,MATCH(I1332,I$1:I1331,0),1)=0,"",INDEX(AM$1:AM1331,MATCH(I1332,I$1:I1331,0),1)),"")</f>
        <v/>
      </c>
      <c r="AN1332" s="2" t="str">
        <f>IFERROR(IF(INDEX(AN$1:AN1331,MATCH(I1332,I$1:I1331,0),1)=0,"",INDEX(AN$1:AN1331,MATCH(I1332,I$1:I1331,0),1)),"")</f>
        <v/>
      </c>
      <c r="BG1332" s="5"/>
      <c r="BI1332" s="4"/>
      <c r="BK1332" s="5"/>
      <c r="BL1332" s="5"/>
      <c r="BM1332" s="5" t="str">
        <f>IF(B1332="","",IF(BH1332="",1+(MAX(BM$2:BM1331)),""))</f>
        <v/>
      </c>
      <c r="BN1332" s="5" t="str">
        <f t="shared" si="193"/>
        <v/>
      </c>
      <c r="BO1332" s="5" t="str">
        <f t="shared" si="194"/>
        <v/>
      </c>
      <c r="BP1332" s="15" t="str">
        <f t="shared" si="195"/>
        <v/>
      </c>
      <c r="BQ1332" s="29"/>
      <c r="CU1332" s="5" t="e">
        <f>IF(REPORTE!AH$2="si",IF(F1332=VALUE(REPORTE!C$11),IF(SUM(CU1333:CU$1993),CONCATENATE(INT(B1332),", "),INT(B1332)),""),IF(F1332=VALUE(REPORTE!C$10),IF(SUM(CU1333:CU$1993),CONCATENATE(INT(B1332),", "),INT(B1332)),""))</f>
        <v>#VALUE!</v>
      </c>
      <c r="CY1332" s="5"/>
      <c r="CZ1332" s="5"/>
      <c r="DA1332" s="5"/>
      <c r="DB1332" s="5"/>
    </row>
    <row r="1333" spans="1:106" x14ac:dyDescent="0.25">
      <c r="A1333" s="4"/>
      <c r="B1333" s="3"/>
      <c r="L1333" s="4" t="str">
        <f>IFERROR(IF(VLOOKUP(I1333,I$2:L1332,4,0)=0,"",VLOOKUP(I1333,I$2:L1332,4,0)),"")</f>
        <v/>
      </c>
      <c r="M1333" s="4" t="str">
        <f>IFERROR(IF(VLOOKUP(I1333,I$2:M1332,5,0)=0,"",VLOOKUP(I1333,I$2:M1332,5,0)),"")</f>
        <v/>
      </c>
      <c r="S1333"/>
      <c r="AL1333" s="2" t="str">
        <f>IFERROR(IF(INDEX(AL$1:AL1332,MATCH(I1333,I$1:I1332,0),1)=0,"",INDEX(AL$1:AL1332,MATCH(I1333,I$1:I1332,0),1)),"")</f>
        <v/>
      </c>
      <c r="AM1333" s="2" t="str">
        <f>IFERROR(IF(INDEX(AM$1:AM1332,MATCH(I1333,I$1:I1332,0),1)=0,"",INDEX(AM$1:AM1332,MATCH(I1333,I$1:I1332,0),1)),"")</f>
        <v/>
      </c>
      <c r="AN1333" s="2" t="str">
        <f>IFERROR(IF(INDEX(AN$1:AN1332,MATCH(I1333,I$1:I1332,0),1)=0,"",INDEX(AN$1:AN1332,MATCH(I1333,I$1:I1332,0),1)),"")</f>
        <v/>
      </c>
      <c r="BG1333" s="5"/>
      <c r="BI1333" s="4"/>
      <c r="BK1333" s="5"/>
      <c r="BL1333" s="5"/>
      <c r="BM1333" s="5" t="str">
        <f>IF(B1333="","",IF(BH1333="",1+(MAX(BM$2:BM1332)),""))</f>
        <v/>
      </c>
      <c r="BN1333" s="5" t="str">
        <f t="shared" si="193"/>
        <v/>
      </c>
      <c r="BO1333" s="5" t="str">
        <f t="shared" si="194"/>
        <v/>
      </c>
      <c r="BP1333" s="15" t="str">
        <f t="shared" si="195"/>
        <v/>
      </c>
      <c r="BQ1333" s="29"/>
      <c r="CU1333" s="5" t="e">
        <f>IF(REPORTE!AH$2="si",IF(F1333=VALUE(REPORTE!C$11),IF(SUM(CU1334:CU$1993),CONCATENATE(INT(B1333),", "),INT(B1333)),""),IF(F1333=VALUE(REPORTE!C$10),IF(SUM(CU1334:CU$1993),CONCATENATE(INT(B1333),", "),INT(B1333)),""))</f>
        <v>#VALUE!</v>
      </c>
      <c r="CY1333" s="5"/>
      <c r="CZ1333" s="5"/>
      <c r="DA1333" s="5"/>
      <c r="DB1333" s="5"/>
    </row>
    <row r="1334" spans="1:106" x14ac:dyDescent="0.25">
      <c r="A1334" s="4"/>
      <c r="B1334" s="3"/>
      <c r="L1334" s="4" t="str">
        <f>IFERROR(IF(VLOOKUP(I1334,I$2:L1333,4,0)=0,"",VLOOKUP(I1334,I$2:L1333,4,0)),"")</f>
        <v/>
      </c>
      <c r="M1334" s="4" t="str">
        <f>IFERROR(IF(VLOOKUP(I1334,I$2:M1333,5,0)=0,"",VLOOKUP(I1334,I$2:M1333,5,0)),"")</f>
        <v/>
      </c>
      <c r="S1334"/>
      <c r="AL1334" s="2" t="str">
        <f>IFERROR(IF(INDEX(AL$1:AL1333,MATCH(I1334,I$1:I1333,0),1)=0,"",INDEX(AL$1:AL1333,MATCH(I1334,I$1:I1333,0),1)),"")</f>
        <v/>
      </c>
      <c r="AM1334" s="2" t="str">
        <f>IFERROR(IF(INDEX(AM$1:AM1333,MATCH(I1334,I$1:I1333,0),1)=0,"",INDEX(AM$1:AM1333,MATCH(I1334,I$1:I1333,0),1)),"")</f>
        <v/>
      </c>
      <c r="AN1334" s="2" t="str">
        <f>IFERROR(IF(INDEX(AN$1:AN1333,MATCH(I1334,I$1:I1333,0),1)=0,"",INDEX(AN$1:AN1333,MATCH(I1334,I$1:I1333,0),1)),"")</f>
        <v/>
      </c>
      <c r="BG1334" s="5"/>
      <c r="BI1334" s="4"/>
      <c r="BK1334" s="5"/>
      <c r="BL1334" s="5"/>
      <c r="BM1334" s="5" t="str">
        <f>IF(B1334="","",IF(BH1334="",1+(MAX(BM$2:BM1333)),""))</f>
        <v/>
      </c>
      <c r="BN1334" s="5" t="str">
        <f t="shared" si="193"/>
        <v/>
      </c>
      <c r="BO1334" s="5" t="str">
        <f t="shared" si="194"/>
        <v/>
      </c>
      <c r="BP1334" s="15" t="str">
        <f t="shared" si="195"/>
        <v/>
      </c>
      <c r="BQ1334" s="29"/>
      <c r="CU1334" s="5" t="e">
        <f>IF(REPORTE!AH$2="si",IF(F1334=VALUE(REPORTE!C$11),IF(SUM(CU1335:CU$1993),CONCATENATE(INT(B1334),", "),INT(B1334)),""),IF(F1334=VALUE(REPORTE!C$10),IF(SUM(CU1335:CU$1993),CONCATENATE(INT(B1334),", "),INT(B1334)),""))</f>
        <v>#VALUE!</v>
      </c>
      <c r="CY1334" s="5"/>
      <c r="CZ1334" s="5"/>
      <c r="DA1334" s="5"/>
      <c r="DB1334" s="5"/>
    </row>
    <row r="1335" spans="1:106" x14ac:dyDescent="0.25">
      <c r="A1335" s="4"/>
      <c r="B1335" s="3"/>
      <c r="L1335" s="4" t="str">
        <f>IFERROR(IF(VLOOKUP(I1335,I$2:L1334,4,0)=0,"",VLOOKUP(I1335,I$2:L1334,4,0)),"")</f>
        <v/>
      </c>
      <c r="M1335" s="4" t="str">
        <f>IFERROR(IF(VLOOKUP(I1335,I$2:M1334,5,0)=0,"",VLOOKUP(I1335,I$2:M1334,5,0)),"")</f>
        <v/>
      </c>
      <c r="S1335"/>
      <c r="AL1335" s="2" t="str">
        <f>IFERROR(IF(INDEX(AL$1:AL1334,MATCH(I1335,I$1:I1334,0),1)=0,"",INDEX(AL$1:AL1334,MATCH(I1335,I$1:I1334,0),1)),"")</f>
        <v/>
      </c>
      <c r="AM1335" s="2" t="str">
        <f>IFERROR(IF(INDEX(AM$1:AM1334,MATCH(I1335,I$1:I1334,0),1)=0,"",INDEX(AM$1:AM1334,MATCH(I1335,I$1:I1334,0),1)),"")</f>
        <v/>
      </c>
      <c r="AN1335" s="2" t="str">
        <f>IFERROR(IF(INDEX(AN$1:AN1334,MATCH(I1335,I$1:I1334,0),1)=0,"",INDEX(AN$1:AN1334,MATCH(I1335,I$1:I1334,0),1)),"")</f>
        <v/>
      </c>
      <c r="BG1335" s="5"/>
      <c r="BI1335" s="4"/>
      <c r="BK1335" s="5"/>
      <c r="BL1335" s="5"/>
      <c r="BM1335" s="5" t="str">
        <f>IF(B1335="","",IF(BH1335="",1+(MAX(BM$2:BM1334)),""))</f>
        <v/>
      </c>
      <c r="BN1335" s="5" t="str">
        <f t="shared" si="193"/>
        <v/>
      </c>
      <c r="BO1335" s="5" t="str">
        <f t="shared" si="194"/>
        <v/>
      </c>
      <c r="BP1335" s="15" t="str">
        <f t="shared" si="195"/>
        <v/>
      </c>
      <c r="BQ1335" s="29"/>
      <c r="CU1335" s="5" t="e">
        <f>IF(REPORTE!AH$2="si",IF(F1335=VALUE(REPORTE!C$11),IF(SUM(CU1336:CU$1993),CONCATENATE(INT(B1335),", "),INT(B1335)),""),IF(F1335=VALUE(REPORTE!C$10),IF(SUM(CU1336:CU$1993),CONCATENATE(INT(B1335),", "),INT(B1335)),""))</f>
        <v>#VALUE!</v>
      </c>
      <c r="CY1335" s="5"/>
      <c r="CZ1335" s="5"/>
      <c r="DA1335" s="5"/>
      <c r="DB1335" s="5"/>
    </row>
    <row r="1336" spans="1:106" x14ac:dyDescent="0.25">
      <c r="A1336" s="4"/>
      <c r="B1336" s="3"/>
      <c r="L1336" s="4" t="str">
        <f>IFERROR(IF(VLOOKUP(I1336,I$2:L1335,4,0)=0,"",VLOOKUP(I1336,I$2:L1335,4,0)),"")</f>
        <v/>
      </c>
      <c r="M1336" s="4" t="str">
        <f>IFERROR(IF(VLOOKUP(I1336,I$2:M1335,5,0)=0,"",VLOOKUP(I1336,I$2:M1335,5,0)),"")</f>
        <v/>
      </c>
      <c r="S1336"/>
      <c r="AL1336" s="2" t="str">
        <f>IFERROR(IF(INDEX(AL$1:AL1335,MATCH(I1336,I$1:I1335,0),1)=0,"",INDEX(AL$1:AL1335,MATCH(I1336,I$1:I1335,0),1)),"")</f>
        <v/>
      </c>
      <c r="AM1336" s="2" t="str">
        <f>IFERROR(IF(INDEX(AM$1:AM1335,MATCH(I1336,I$1:I1335,0),1)=0,"",INDEX(AM$1:AM1335,MATCH(I1336,I$1:I1335,0),1)),"")</f>
        <v/>
      </c>
      <c r="AN1336" s="2" t="str">
        <f>IFERROR(IF(INDEX(AN$1:AN1335,MATCH(I1336,I$1:I1335,0),1)=0,"",INDEX(AN$1:AN1335,MATCH(I1336,I$1:I1335,0),1)),"")</f>
        <v/>
      </c>
      <c r="BG1336" s="5"/>
      <c r="BI1336" s="4"/>
      <c r="BK1336" s="5"/>
      <c r="BL1336" s="5"/>
      <c r="BM1336" s="5" t="str">
        <f>IF(B1336="","",IF(BH1336="",1+(MAX(BM$2:BM1335)),""))</f>
        <v/>
      </c>
      <c r="BN1336" s="5" t="str">
        <f t="shared" si="193"/>
        <v/>
      </c>
      <c r="BO1336" s="5" t="str">
        <f t="shared" si="194"/>
        <v/>
      </c>
      <c r="BP1336" s="15" t="str">
        <f t="shared" si="195"/>
        <v/>
      </c>
      <c r="BQ1336" s="29"/>
      <c r="CU1336" s="5" t="e">
        <f>IF(REPORTE!AH$2="si",IF(F1336=VALUE(REPORTE!C$11),IF(SUM(CU1337:CU$1993),CONCATENATE(INT(B1336),", "),INT(B1336)),""),IF(F1336=VALUE(REPORTE!C$10),IF(SUM(CU1337:CU$1993),CONCATENATE(INT(B1336),", "),INT(B1336)),""))</f>
        <v>#VALUE!</v>
      </c>
      <c r="CY1336" s="5"/>
      <c r="CZ1336" s="5"/>
      <c r="DA1336" s="5"/>
      <c r="DB1336" s="5"/>
    </row>
    <row r="1337" spans="1:106" x14ac:dyDescent="0.25">
      <c r="A1337" s="4"/>
      <c r="B1337" s="3"/>
      <c r="L1337" s="4" t="str">
        <f>IFERROR(IF(VLOOKUP(I1337,I$2:L1336,4,0)=0,"",VLOOKUP(I1337,I$2:L1336,4,0)),"")</f>
        <v/>
      </c>
      <c r="M1337" s="4" t="str">
        <f>IFERROR(IF(VLOOKUP(I1337,I$2:M1336,5,0)=0,"",VLOOKUP(I1337,I$2:M1336,5,0)),"")</f>
        <v/>
      </c>
      <c r="S1337"/>
      <c r="AL1337" s="2" t="str">
        <f>IFERROR(IF(INDEX(AL$1:AL1336,MATCH(I1337,I$1:I1336,0),1)=0,"",INDEX(AL$1:AL1336,MATCH(I1337,I$1:I1336,0),1)),"")</f>
        <v/>
      </c>
      <c r="AM1337" s="2" t="str">
        <f>IFERROR(IF(INDEX(AM$1:AM1336,MATCH(I1337,I$1:I1336,0),1)=0,"",INDEX(AM$1:AM1336,MATCH(I1337,I$1:I1336,0),1)),"")</f>
        <v/>
      </c>
      <c r="AN1337" s="2" t="str">
        <f>IFERROR(IF(INDEX(AN$1:AN1336,MATCH(I1337,I$1:I1336,0),1)=0,"",INDEX(AN$1:AN1336,MATCH(I1337,I$1:I1336,0),1)),"")</f>
        <v/>
      </c>
      <c r="BG1337" s="5"/>
      <c r="BI1337" s="4"/>
      <c r="BK1337" s="5"/>
      <c r="BL1337" s="5"/>
      <c r="BM1337" s="5" t="str">
        <f>IF(B1337="","",IF(BH1337="",1+(MAX(BM$2:BM1336)),""))</f>
        <v/>
      </c>
      <c r="BN1337" s="5" t="str">
        <f t="shared" si="193"/>
        <v/>
      </c>
      <c r="BO1337" s="5" t="str">
        <f t="shared" si="194"/>
        <v/>
      </c>
      <c r="BP1337" s="15" t="str">
        <f t="shared" si="195"/>
        <v/>
      </c>
      <c r="BQ1337" s="29"/>
      <c r="CU1337" s="5" t="e">
        <f>IF(REPORTE!AH$2="si",IF(F1337=VALUE(REPORTE!C$11),IF(SUM(CU1338:CU$1993),CONCATENATE(INT(B1337),", "),INT(B1337)),""),IF(F1337=VALUE(REPORTE!C$10),IF(SUM(CU1338:CU$1993),CONCATENATE(INT(B1337),", "),INT(B1337)),""))</f>
        <v>#VALUE!</v>
      </c>
      <c r="CY1337" s="5"/>
      <c r="CZ1337" s="5"/>
      <c r="DA1337" s="5"/>
      <c r="DB1337" s="5"/>
    </row>
    <row r="1338" spans="1:106" x14ac:dyDescent="0.25">
      <c r="A1338" s="4"/>
      <c r="B1338" s="3"/>
      <c r="L1338" s="4" t="str">
        <f>IFERROR(IF(VLOOKUP(I1338,I$2:L1337,4,0)=0,"",VLOOKUP(I1338,I$2:L1337,4,0)),"")</f>
        <v/>
      </c>
      <c r="M1338" s="4" t="str">
        <f>IFERROR(IF(VLOOKUP(I1338,I$2:M1337,5,0)=0,"",VLOOKUP(I1338,I$2:M1337,5,0)),"")</f>
        <v/>
      </c>
      <c r="S1338"/>
      <c r="AL1338" s="2" t="str">
        <f>IFERROR(IF(INDEX(AL$1:AL1337,MATCH(I1338,I$1:I1337,0),1)=0,"",INDEX(AL$1:AL1337,MATCH(I1338,I$1:I1337,0),1)),"")</f>
        <v/>
      </c>
      <c r="AM1338" s="2" t="str">
        <f>IFERROR(IF(INDEX(AM$1:AM1337,MATCH(I1338,I$1:I1337,0),1)=0,"",INDEX(AM$1:AM1337,MATCH(I1338,I$1:I1337,0),1)),"")</f>
        <v/>
      </c>
      <c r="AN1338" s="2" t="str">
        <f>IFERROR(IF(INDEX(AN$1:AN1337,MATCH(I1338,I$1:I1337,0),1)=0,"",INDEX(AN$1:AN1337,MATCH(I1338,I$1:I1337,0),1)),"")</f>
        <v/>
      </c>
      <c r="BG1338" s="5"/>
      <c r="BI1338" s="4"/>
      <c r="BK1338" s="5"/>
      <c r="BL1338" s="5"/>
      <c r="BM1338" s="5" t="str">
        <f>IF(B1338="","",IF(BH1338="",1+(MAX(BM$2:BM1337)),""))</f>
        <v/>
      </c>
      <c r="BN1338" s="5" t="str">
        <f t="shared" si="193"/>
        <v/>
      </c>
      <c r="BO1338" s="5" t="str">
        <f t="shared" si="194"/>
        <v/>
      </c>
      <c r="BP1338" s="15" t="str">
        <f t="shared" si="195"/>
        <v/>
      </c>
      <c r="BQ1338" s="29"/>
      <c r="CU1338" s="5" t="e">
        <f>IF(REPORTE!AH$2="si",IF(F1338=VALUE(REPORTE!C$11),IF(SUM(CU1339:CU$1993),CONCATENATE(INT(B1338),", "),INT(B1338)),""),IF(F1338=VALUE(REPORTE!C$10),IF(SUM(CU1339:CU$1993),CONCATENATE(INT(B1338),", "),INT(B1338)),""))</f>
        <v>#VALUE!</v>
      </c>
      <c r="CY1338" s="5"/>
      <c r="CZ1338" s="5"/>
      <c r="DA1338" s="5"/>
      <c r="DB1338" s="5"/>
    </row>
    <row r="1339" spans="1:106" x14ac:dyDescent="0.25">
      <c r="A1339" s="4"/>
      <c r="B1339" s="3"/>
      <c r="L1339" s="4" t="str">
        <f>IFERROR(IF(VLOOKUP(I1339,I$2:L1338,4,0)=0,"",VLOOKUP(I1339,I$2:L1338,4,0)),"")</f>
        <v/>
      </c>
      <c r="M1339" s="4" t="str">
        <f>IFERROR(IF(VLOOKUP(I1339,I$2:M1338,5,0)=0,"",VLOOKUP(I1339,I$2:M1338,5,0)),"")</f>
        <v/>
      </c>
      <c r="S1339"/>
      <c r="AL1339" s="2" t="str">
        <f>IFERROR(IF(INDEX(AL$1:AL1338,MATCH(I1339,I$1:I1338,0),1)=0,"",INDEX(AL$1:AL1338,MATCH(I1339,I$1:I1338,0),1)),"")</f>
        <v/>
      </c>
      <c r="AM1339" s="2" t="str">
        <f>IFERROR(IF(INDEX(AM$1:AM1338,MATCH(I1339,I$1:I1338,0),1)=0,"",INDEX(AM$1:AM1338,MATCH(I1339,I$1:I1338,0),1)),"")</f>
        <v/>
      </c>
      <c r="AN1339" s="2" t="str">
        <f>IFERROR(IF(INDEX(AN$1:AN1338,MATCH(I1339,I$1:I1338,0),1)=0,"",INDEX(AN$1:AN1338,MATCH(I1339,I$1:I1338,0),1)),"")</f>
        <v/>
      </c>
      <c r="BG1339" s="5"/>
      <c r="BI1339" s="4"/>
      <c r="BK1339" s="5"/>
      <c r="BL1339" s="5"/>
      <c r="BM1339" s="5" t="str">
        <f>IF(B1339="","",IF(BH1339="",1+(MAX(BM$2:BM1338)),""))</f>
        <v/>
      </c>
      <c r="BN1339" s="5" t="str">
        <f t="shared" si="193"/>
        <v/>
      </c>
      <c r="BO1339" s="5" t="str">
        <f t="shared" si="194"/>
        <v/>
      </c>
      <c r="BP1339" s="15" t="str">
        <f t="shared" si="195"/>
        <v/>
      </c>
      <c r="BQ1339" s="29"/>
      <c r="CU1339" s="5" t="e">
        <f>IF(REPORTE!AH$2="si",IF(F1339=VALUE(REPORTE!C$11),IF(SUM(CU1340:CU$1993),CONCATENATE(INT(B1339),", "),INT(B1339)),""),IF(F1339=VALUE(REPORTE!C$10),IF(SUM(CU1340:CU$1993),CONCATENATE(INT(B1339),", "),INT(B1339)),""))</f>
        <v>#VALUE!</v>
      </c>
      <c r="CY1339" s="5"/>
      <c r="CZ1339" s="5"/>
      <c r="DA1339" s="5"/>
      <c r="DB1339" s="5"/>
    </row>
    <row r="1340" spans="1:106" x14ac:dyDescent="0.25">
      <c r="A1340" s="4"/>
      <c r="B1340" s="3"/>
      <c r="L1340" s="4" t="str">
        <f>IFERROR(IF(VLOOKUP(I1340,I$2:L1339,4,0)=0,"",VLOOKUP(I1340,I$2:L1339,4,0)),"")</f>
        <v/>
      </c>
      <c r="M1340" s="4" t="str">
        <f>IFERROR(IF(VLOOKUP(I1340,I$2:M1339,5,0)=0,"",VLOOKUP(I1340,I$2:M1339,5,0)),"")</f>
        <v/>
      </c>
      <c r="S1340"/>
      <c r="AL1340" s="2" t="str">
        <f>IFERROR(IF(INDEX(AL$1:AL1339,MATCH(I1340,I$1:I1339,0),1)=0,"",INDEX(AL$1:AL1339,MATCH(I1340,I$1:I1339,0),1)),"")</f>
        <v/>
      </c>
      <c r="AM1340" s="2" t="str">
        <f>IFERROR(IF(INDEX(AM$1:AM1339,MATCH(I1340,I$1:I1339,0),1)=0,"",INDEX(AM$1:AM1339,MATCH(I1340,I$1:I1339,0),1)),"")</f>
        <v/>
      </c>
      <c r="AN1340" s="2" t="str">
        <f>IFERROR(IF(INDEX(AN$1:AN1339,MATCH(I1340,I$1:I1339,0),1)=0,"",INDEX(AN$1:AN1339,MATCH(I1340,I$1:I1339,0),1)),"")</f>
        <v/>
      </c>
      <c r="BG1340" s="5"/>
      <c r="BI1340" s="4"/>
      <c r="BK1340" s="5"/>
      <c r="BL1340" s="5"/>
      <c r="BM1340" s="5" t="str">
        <f>IF(B1340="","",IF(BH1340="",1+(MAX(BM$2:BM1339)),""))</f>
        <v/>
      </c>
      <c r="BN1340" s="5" t="str">
        <f t="shared" si="193"/>
        <v/>
      </c>
      <c r="BO1340" s="5" t="str">
        <f t="shared" si="194"/>
        <v/>
      </c>
      <c r="BP1340" s="15" t="str">
        <f t="shared" si="195"/>
        <v/>
      </c>
      <c r="BQ1340" s="29"/>
      <c r="CU1340" s="5" t="e">
        <f>IF(REPORTE!AH$2="si",IF(F1340=VALUE(REPORTE!C$11),IF(SUM(CU1341:CU$1993),CONCATENATE(INT(B1340),", "),INT(B1340)),""),IF(F1340=VALUE(REPORTE!C$10),IF(SUM(CU1341:CU$1993),CONCATENATE(INT(B1340),", "),INT(B1340)),""))</f>
        <v>#VALUE!</v>
      </c>
      <c r="CY1340" s="5"/>
      <c r="CZ1340" s="5"/>
      <c r="DA1340" s="5"/>
      <c r="DB1340" s="5"/>
    </row>
    <row r="1341" spans="1:106" x14ac:dyDescent="0.25">
      <c r="A1341" s="4"/>
      <c r="B1341" s="3"/>
      <c r="L1341" s="4" t="str">
        <f>IFERROR(IF(VLOOKUP(I1341,I$2:L1340,4,0)=0,"",VLOOKUP(I1341,I$2:L1340,4,0)),"")</f>
        <v/>
      </c>
      <c r="M1341" s="4" t="str">
        <f>IFERROR(IF(VLOOKUP(I1341,I$2:M1340,5,0)=0,"",VLOOKUP(I1341,I$2:M1340,5,0)),"")</f>
        <v/>
      </c>
      <c r="S1341"/>
      <c r="AL1341" s="2" t="str">
        <f>IFERROR(IF(INDEX(AL$1:AL1340,MATCH(I1341,I$1:I1340,0),1)=0,"",INDEX(AL$1:AL1340,MATCH(I1341,I$1:I1340,0),1)),"")</f>
        <v/>
      </c>
      <c r="AM1341" s="2" t="str">
        <f>IFERROR(IF(INDEX(AM$1:AM1340,MATCH(I1341,I$1:I1340,0),1)=0,"",INDEX(AM$1:AM1340,MATCH(I1341,I$1:I1340,0),1)),"")</f>
        <v/>
      </c>
      <c r="AN1341" s="2" t="str">
        <f>IFERROR(IF(INDEX(AN$1:AN1340,MATCH(I1341,I$1:I1340,0),1)=0,"",INDEX(AN$1:AN1340,MATCH(I1341,I$1:I1340,0),1)),"")</f>
        <v/>
      </c>
      <c r="BG1341" s="5"/>
      <c r="BI1341" s="4"/>
      <c r="BK1341" s="5"/>
      <c r="BL1341" s="5"/>
      <c r="BM1341" s="5" t="str">
        <f>IF(B1341="","",IF(BH1341="",1+(MAX(BM$2:BM1340)),""))</f>
        <v/>
      </c>
      <c r="BN1341" s="5" t="str">
        <f t="shared" si="193"/>
        <v/>
      </c>
      <c r="BO1341" s="5" t="str">
        <f t="shared" si="194"/>
        <v/>
      </c>
      <c r="BP1341" s="15" t="str">
        <f t="shared" si="195"/>
        <v/>
      </c>
      <c r="BQ1341" s="29"/>
      <c r="CU1341" s="5" t="e">
        <f>IF(REPORTE!AH$2="si",IF(F1341=VALUE(REPORTE!C$11),IF(SUM(CU1342:CU$1993),CONCATENATE(INT(B1341),", "),INT(B1341)),""),IF(F1341=VALUE(REPORTE!C$10),IF(SUM(CU1342:CU$1993),CONCATENATE(INT(B1341),", "),INT(B1341)),""))</f>
        <v>#VALUE!</v>
      </c>
      <c r="CY1341" s="5"/>
      <c r="CZ1341" s="5"/>
      <c r="DA1341" s="5"/>
      <c r="DB1341" s="5"/>
    </row>
    <row r="1342" spans="1:106" x14ac:dyDescent="0.25">
      <c r="A1342" s="4"/>
      <c r="B1342" s="3"/>
      <c r="L1342" s="4" t="str">
        <f>IFERROR(IF(VLOOKUP(I1342,I$2:L1341,4,0)=0,"",VLOOKUP(I1342,I$2:L1341,4,0)),"")</f>
        <v/>
      </c>
      <c r="M1342" s="4" t="str">
        <f>IFERROR(IF(VLOOKUP(I1342,I$2:M1341,5,0)=0,"",VLOOKUP(I1342,I$2:M1341,5,0)),"")</f>
        <v/>
      </c>
      <c r="S1342"/>
      <c r="AL1342" s="2" t="str">
        <f>IFERROR(IF(INDEX(AL$1:AL1341,MATCH(I1342,I$1:I1341,0),1)=0,"",INDEX(AL$1:AL1341,MATCH(I1342,I$1:I1341,0),1)),"")</f>
        <v/>
      </c>
      <c r="AM1342" s="2" t="str">
        <f>IFERROR(IF(INDEX(AM$1:AM1341,MATCH(I1342,I$1:I1341,0),1)=0,"",INDEX(AM$1:AM1341,MATCH(I1342,I$1:I1341,0),1)),"")</f>
        <v/>
      </c>
      <c r="AN1342" s="2" t="str">
        <f>IFERROR(IF(INDEX(AN$1:AN1341,MATCH(I1342,I$1:I1341,0),1)=0,"",INDEX(AN$1:AN1341,MATCH(I1342,I$1:I1341,0),1)),"")</f>
        <v/>
      </c>
      <c r="BG1342" s="5"/>
      <c r="BI1342" s="4"/>
      <c r="BK1342" s="5"/>
      <c r="BL1342" s="5"/>
      <c r="BM1342" s="5" t="str">
        <f>IF(B1342="","",IF(BH1342="",1+(MAX(BM$2:BM1341)),""))</f>
        <v/>
      </c>
      <c r="BN1342" s="5" t="str">
        <f t="shared" si="193"/>
        <v/>
      </c>
      <c r="BO1342" s="5" t="str">
        <f t="shared" si="194"/>
        <v/>
      </c>
      <c r="BP1342" s="15" t="str">
        <f t="shared" si="195"/>
        <v/>
      </c>
      <c r="BQ1342" s="29"/>
      <c r="CU1342" s="5" t="e">
        <f>IF(REPORTE!AH$2="si",IF(F1342=VALUE(REPORTE!C$11),IF(SUM(CU1343:CU$1993),CONCATENATE(INT(B1342),", "),INT(B1342)),""),IF(F1342=VALUE(REPORTE!C$10),IF(SUM(CU1343:CU$1993),CONCATENATE(INT(B1342),", "),INT(B1342)),""))</f>
        <v>#VALUE!</v>
      </c>
      <c r="CY1342" s="5"/>
      <c r="CZ1342" s="5"/>
      <c r="DA1342" s="5"/>
      <c r="DB1342" s="5"/>
    </row>
    <row r="1343" spans="1:106" x14ac:dyDescent="0.25">
      <c r="A1343" s="4"/>
      <c r="B1343" s="3"/>
      <c r="L1343" s="4" t="str">
        <f>IFERROR(IF(VLOOKUP(I1343,I$2:L1342,4,0)=0,"",VLOOKUP(I1343,I$2:L1342,4,0)),"")</f>
        <v/>
      </c>
      <c r="M1343" s="4" t="str">
        <f>IFERROR(IF(VLOOKUP(I1343,I$2:M1342,5,0)=0,"",VLOOKUP(I1343,I$2:M1342,5,0)),"")</f>
        <v/>
      </c>
      <c r="S1343"/>
      <c r="AL1343" s="2" t="str">
        <f>IFERROR(IF(INDEX(AL$1:AL1342,MATCH(I1343,I$1:I1342,0),1)=0,"",INDEX(AL$1:AL1342,MATCH(I1343,I$1:I1342,0),1)),"")</f>
        <v/>
      </c>
      <c r="AM1343" s="2" t="str">
        <f>IFERROR(IF(INDEX(AM$1:AM1342,MATCH(I1343,I$1:I1342,0),1)=0,"",INDEX(AM$1:AM1342,MATCH(I1343,I$1:I1342,0),1)),"")</f>
        <v/>
      </c>
      <c r="AN1343" s="2" t="str">
        <f>IFERROR(IF(INDEX(AN$1:AN1342,MATCH(I1343,I$1:I1342,0),1)=0,"",INDEX(AN$1:AN1342,MATCH(I1343,I$1:I1342,0),1)),"")</f>
        <v/>
      </c>
      <c r="BG1343" s="5"/>
      <c r="BI1343" s="4"/>
      <c r="BK1343" s="5"/>
      <c r="BL1343" s="5"/>
      <c r="BM1343" s="5" t="str">
        <f>IF(B1343="","",IF(BH1343="",1+(MAX(BM$2:BM1342)),""))</f>
        <v/>
      </c>
      <c r="BN1343" s="5" t="str">
        <f t="shared" si="193"/>
        <v/>
      </c>
      <c r="BO1343" s="5" t="str">
        <f t="shared" si="194"/>
        <v/>
      </c>
      <c r="BP1343" s="15" t="str">
        <f t="shared" si="195"/>
        <v/>
      </c>
      <c r="BQ1343" s="29"/>
      <c r="CU1343" s="5" t="e">
        <f>IF(REPORTE!AH$2="si",IF(F1343=VALUE(REPORTE!C$11),IF(SUM(CU1344:CU$1993),CONCATENATE(INT(B1343),", "),INT(B1343)),""),IF(F1343=VALUE(REPORTE!C$10),IF(SUM(CU1344:CU$1993),CONCATENATE(INT(B1343),", "),INT(B1343)),""))</f>
        <v>#VALUE!</v>
      </c>
      <c r="CY1343" s="5"/>
      <c r="CZ1343" s="5"/>
      <c r="DA1343" s="5"/>
      <c r="DB1343" s="5"/>
    </row>
    <row r="1344" spans="1:106" x14ac:dyDescent="0.25">
      <c r="A1344" s="4"/>
      <c r="B1344" s="3"/>
      <c r="L1344" s="4" t="str">
        <f>IFERROR(IF(VLOOKUP(I1344,I$2:L1343,4,0)=0,"",VLOOKUP(I1344,I$2:L1343,4,0)),"")</f>
        <v/>
      </c>
      <c r="M1344" s="4" t="str">
        <f>IFERROR(IF(VLOOKUP(I1344,I$2:M1343,5,0)=0,"",VLOOKUP(I1344,I$2:M1343,5,0)),"")</f>
        <v/>
      </c>
      <c r="S1344"/>
      <c r="AL1344" s="2" t="str">
        <f>IFERROR(IF(INDEX(AL$1:AL1343,MATCH(I1344,I$1:I1343,0),1)=0,"",INDEX(AL$1:AL1343,MATCH(I1344,I$1:I1343,0),1)),"")</f>
        <v/>
      </c>
      <c r="AM1344" s="2" t="str">
        <f>IFERROR(IF(INDEX(AM$1:AM1343,MATCH(I1344,I$1:I1343,0),1)=0,"",INDEX(AM$1:AM1343,MATCH(I1344,I$1:I1343,0),1)),"")</f>
        <v/>
      </c>
      <c r="AN1344" s="2" t="str">
        <f>IFERROR(IF(INDEX(AN$1:AN1343,MATCH(I1344,I$1:I1343,0),1)=0,"",INDEX(AN$1:AN1343,MATCH(I1344,I$1:I1343,0),1)),"")</f>
        <v/>
      </c>
      <c r="BG1344" s="5"/>
      <c r="BI1344" s="4"/>
      <c r="BK1344" s="5"/>
      <c r="BL1344" s="5"/>
      <c r="BM1344" s="5" t="str">
        <f>IF(B1344="","",IF(BH1344="",1+(MAX(BM$2:BM1343)),""))</f>
        <v/>
      </c>
      <c r="BN1344" s="5" t="str">
        <f t="shared" si="193"/>
        <v/>
      </c>
      <c r="BO1344" s="5" t="str">
        <f t="shared" si="194"/>
        <v/>
      </c>
      <c r="BP1344" s="15" t="str">
        <f t="shared" si="195"/>
        <v/>
      </c>
      <c r="BQ1344" s="29"/>
      <c r="CU1344" s="5" t="e">
        <f>IF(REPORTE!AH$2="si",IF(F1344=VALUE(REPORTE!C$11),IF(SUM(CU1345:CU$1993),CONCATENATE(INT(B1344),", "),INT(B1344)),""),IF(F1344=VALUE(REPORTE!C$10),IF(SUM(CU1345:CU$1993),CONCATENATE(INT(B1344),", "),INT(B1344)),""))</f>
        <v>#VALUE!</v>
      </c>
      <c r="CY1344" s="5"/>
      <c r="CZ1344" s="5"/>
      <c r="DA1344" s="5"/>
      <c r="DB1344" s="5"/>
    </row>
    <row r="1345" spans="1:106" x14ac:dyDescent="0.25">
      <c r="A1345" s="4"/>
      <c r="B1345" s="3"/>
      <c r="L1345" s="4" t="str">
        <f>IFERROR(IF(VLOOKUP(I1345,I$2:L1344,4,0)=0,"",VLOOKUP(I1345,I$2:L1344,4,0)),"")</f>
        <v/>
      </c>
      <c r="M1345" s="4" t="str">
        <f>IFERROR(IF(VLOOKUP(I1345,I$2:M1344,5,0)=0,"",VLOOKUP(I1345,I$2:M1344,5,0)),"")</f>
        <v/>
      </c>
      <c r="S1345"/>
      <c r="AL1345" s="2" t="str">
        <f>IFERROR(IF(INDEX(AL$1:AL1344,MATCH(I1345,I$1:I1344,0),1)=0,"",INDEX(AL$1:AL1344,MATCH(I1345,I$1:I1344,0),1)),"")</f>
        <v/>
      </c>
      <c r="AM1345" s="2" t="str">
        <f>IFERROR(IF(INDEX(AM$1:AM1344,MATCH(I1345,I$1:I1344,0),1)=0,"",INDEX(AM$1:AM1344,MATCH(I1345,I$1:I1344,0),1)),"")</f>
        <v/>
      </c>
      <c r="AN1345" s="2" t="str">
        <f>IFERROR(IF(INDEX(AN$1:AN1344,MATCH(I1345,I$1:I1344,0),1)=0,"",INDEX(AN$1:AN1344,MATCH(I1345,I$1:I1344,0),1)),"")</f>
        <v/>
      </c>
      <c r="BG1345" s="5"/>
      <c r="BI1345" s="4"/>
      <c r="BK1345" s="5"/>
      <c r="BL1345" s="5"/>
      <c r="BM1345" s="5" t="str">
        <f>IF(B1345="","",IF(BH1345="",1+(MAX(BM$2:BM1344)),""))</f>
        <v/>
      </c>
      <c r="BN1345" s="5" t="str">
        <f t="shared" si="193"/>
        <v/>
      </c>
      <c r="BO1345" s="5" t="str">
        <f t="shared" si="194"/>
        <v/>
      </c>
      <c r="BP1345" s="15" t="str">
        <f t="shared" si="195"/>
        <v/>
      </c>
      <c r="BQ1345" s="29"/>
      <c r="CU1345" s="5" t="e">
        <f>IF(REPORTE!AH$2="si",IF(F1345=VALUE(REPORTE!C$11),IF(SUM(CU1346:CU$1993),CONCATENATE(INT(B1345),", "),INT(B1345)),""),IF(F1345=VALUE(REPORTE!C$10),IF(SUM(CU1346:CU$1993),CONCATENATE(INT(B1345),", "),INT(B1345)),""))</f>
        <v>#VALUE!</v>
      </c>
      <c r="CY1345" s="5"/>
      <c r="CZ1345" s="5"/>
      <c r="DA1345" s="5"/>
      <c r="DB1345" s="5"/>
    </row>
    <row r="1346" spans="1:106" x14ac:dyDescent="0.25">
      <c r="A1346" s="4"/>
      <c r="B1346" s="3"/>
      <c r="L1346" s="4" t="str">
        <f>IFERROR(IF(VLOOKUP(I1346,I$2:L1345,4,0)=0,"",VLOOKUP(I1346,I$2:L1345,4,0)),"")</f>
        <v/>
      </c>
      <c r="M1346" s="4" t="str">
        <f>IFERROR(IF(VLOOKUP(I1346,I$2:M1345,5,0)=0,"",VLOOKUP(I1346,I$2:M1345,5,0)),"")</f>
        <v/>
      </c>
      <c r="S1346"/>
      <c r="AL1346" s="2" t="str">
        <f>IFERROR(IF(INDEX(AL$1:AL1345,MATCH(I1346,I$1:I1345,0),1)=0,"",INDEX(AL$1:AL1345,MATCH(I1346,I$1:I1345,0),1)),"")</f>
        <v/>
      </c>
      <c r="AM1346" s="2" t="str">
        <f>IFERROR(IF(INDEX(AM$1:AM1345,MATCH(I1346,I$1:I1345,0),1)=0,"",INDEX(AM$1:AM1345,MATCH(I1346,I$1:I1345,0),1)),"")</f>
        <v/>
      </c>
      <c r="AN1346" s="2" t="str">
        <f>IFERROR(IF(INDEX(AN$1:AN1345,MATCH(I1346,I$1:I1345,0),1)=0,"",INDEX(AN$1:AN1345,MATCH(I1346,I$1:I1345,0),1)),"")</f>
        <v/>
      </c>
      <c r="BG1346" s="5"/>
      <c r="BI1346" s="4"/>
      <c r="BK1346" s="5"/>
      <c r="BL1346" s="5"/>
      <c r="BM1346" s="5" t="str">
        <f>IF(B1346="","",IF(BH1346="",1+(MAX(BM$2:BM1345)),""))</f>
        <v/>
      </c>
      <c r="BN1346" s="5" t="str">
        <f t="shared" ref="BN1346:BN1409" si="196">IF(BM1346="","",AI1346)</f>
        <v/>
      </c>
      <c r="BO1346" s="5" t="str">
        <f t="shared" ref="BO1346:BO1409" si="197">IF(BM1346="","",E1346)</f>
        <v/>
      </c>
      <c r="BP1346" s="15" t="str">
        <f t="shared" ref="BP1346:BP1409" si="198">IF(BM1346="","",F1346)</f>
        <v/>
      </c>
      <c r="BQ1346" s="29"/>
      <c r="CU1346" s="5" t="e">
        <f>IF(REPORTE!AH$2="si",IF(F1346=VALUE(REPORTE!C$11),IF(SUM(CU1347:CU$1993),CONCATENATE(INT(B1346),", "),INT(B1346)),""),IF(F1346=VALUE(REPORTE!C$10),IF(SUM(CU1347:CU$1993),CONCATENATE(INT(B1346),", "),INT(B1346)),""))</f>
        <v>#VALUE!</v>
      </c>
      <c r="CV1346" s="5" t="e">
        <f>CONCATENATE(CU1346,CU1347,CU1348,CU1349,CU1350,CU1351,CU1352,CU1353,CU1354,CU1355,CU1356,CU1357,CU1358,CU1359,CU1360,CU1361,CU1362,CU1363,CU1364,CU1365,CU1366,CU1367,CU1368,CU1369,CU1370,CU1371,CU1372,CU1373,CU1374,CU1375,CU1376,CU1377,CU1378,CU1379,CU1380,CU1381,CU1382,CU1383,CU1384,CU1385,CU1386,CU1387)</f>
        <v>#VALUE!</v>
      </c>
      <c r="CY1346" s="5"/>
      <c r="CZ1346" s="5"/>
      <c r="DA1346" s="5"/>
      <c r="DB1346" s="5"/>
    </row>
    <row r="1347" spans="1:106" x14ac:dyDescent="0.25">
      <c r="A1347" s="4"/>
      <c r="B1347" s="3"/>
      <c r="L1347" s="4" t="str">
        <f>IFERROR(IF(VLOOKUP(I1347,I$2:L1346,4,0)=0,"",VLOOKUP(I1347,I$2:L1346,4,0)),"")</f>
        <v/>
      </c>
      <c r="M1347" s="4" t="str">
        <f>IFERROR(IF(VLOOKUP(I1347,I$2:M1346,5,0)=0,"",VLOOKUP(I1347,I$2:M1346,5,0)),"")</f>
        <v/>
      </c>
      <c r="S1347"/>
      <c r="AL1347" s="2" t="str">
        <f>IFERROR(IF(INDEX(AL$1:AL1346,MATCH(I1347,I$1:I1346,0),1)=0,"",INDEX(AL$1:AL1346,MATCH(I1347,I$1:I1346,0),1)),"")</f>
        <v/>
      </c>
      <c r="AM1347" s="2" t="str">
        <f>IFERROR(IF(INDEX(AM$1:AM1346,MATCH(I1347,I$1:I1346,0),1)=0,"",INDEX(AM$1:AM1346,MATCH(I1347,I$1:I1346,0),1)),"")</f>
        <v/>
      </c>
      <c r="AN1347" s="2" t="str">
        <f>IFERROR(IF(INDEX(AN$1:AN1346,MATCH(I1347,I$1:I1346,0),1)=0,"",INDEX(AN$1:AN1346,MATCH(I1347,I$1:I1346,0),1)),"")</f>
        <v/>
      </c>
      <c r="BG1347" s="5"/>
      <c r="BI1347" s="4"/>
      <c r="BK1347" s="5"/>
      <c r="BL1347" s="5"/>
      <c r="BM1347" s="5" t="str">
        <f>IF(B1347="","",IF(BH1347="",1+(MAX(BM$2:BM1346)),""))</f>
        <v/>
      </c>
      <c r="BN1347" s="5" t="str">
        <f t="shared" si="196"/>
        <v/>
      </c>
      <c r="BO1347" s="5" t="str">
        <f t="shared" si="197"/>
        <v/>
      </c>
      <c r="BP1347" s="15" t="str">
        <f t="shared" si="198"/>
        <v/>
      </c>
      <c r="BQ1347" s="29"/>
      <c r="CU1347" s="5" t="e">
        <f>IF(REPORTE!AH$2="si",IF(F1347=VALUE(REPORTE!C$11),IF(SUM(CU1348:CU$1993),CONCATENATE(INT(B1347),", "),INT(B1347)),""),IF(F1347=VALUE(REPORTE!C$10),IF(SUM(CU1348:CU$1993),CONCATENATE(INT(B1347),", "),INT(B1347)),""))</f>
        <v>#VALUE!</v>
      </c>
      <c r="CY1347" s="5"/>
      <c r="CZ1347" s="5"/>
      <c r="DA1347" s="5"/>
      <c r="DB1347" s="5"/>
    </row>
    <row r="1348" spans="1:106" x14ac:dyDescent="0.25">
      <c r="A1348" s="4"/>
      <c r="B1348" s="3"/>
      <c r="L1348" s="4" t="str">
        <f>IFERROR(IF(VLOOKUP(I1348,I$2:L1347,4,0)=0,"",VLOOKUP(I1348,I$2:L1347,4,0)),"")</f>
        <v/>
      </c>
      <c r="M1348" s="4" t="str">
        <f>IFERROR(IF(VLOOKUP(I1348,I$2:M1347,5,0)=0,"",VLOOKUP(I1348,I$2:M1347,5,0)),"")</f>
        <v/>
      </c>
      <c r="S1348"/>
      <c r="AL1348" s="2" t="str">
        <f>IFERROR(IF(INDEX(AL$1:AL1347,MATCH(I1348,I$1:I1347,0),1)=0,"",INDEX(AL$1:AL1347,MATCH(I1348,I$1:I1347,0),1)),"")</f>
        <v/>
      </c>
      <c r="AM1348" s="2" t="str">
        <f>IFERROR(IF(INDEX(AM$1:AM1347,MATCH(I1348,I$1:I1347,0),1)=0,"",INDEX(AM$1:AM1347,MATCH(I1348,I$1:I1347,0),1)),"")</f>
        <v/>
      </c>
      <c r="AN1348" s="2" t="str">
        <f>IFERROR(IF(INDEX(AN$1:AN1347,MATCH(I1348,I$1:I1347,0),1)=0,"",INDEX(AN$1:AN1347,MATCH(I1348,I$1:I1347,0),1)),"")</f>
        <v/>
      </c>
      <c r="BG1348" s="5"/>
      <c r="BI1348" s="4"/>
      <c r="BK1348" s="5"/>
      <c r="BL1348" s="5"/>
      <c r="BM1348" s="5" t="str">
        <f>IF(B1348="","",IF(BH1348="",1+(MAX(BM$2:BM1347)),""))</f>
        <v/>
      </c>
      <c r="BN1348" s="5" t="str">
        <f t="shared" si="196"/>
        <v/>
      </c>
      <c r="BO1348" s="5" t="str">
        <f t="shared" si="197"/>
        <v/>
      </c>
      <c r="BP1348" s="15" t="str">
        <f t="shared" si="198"/>
        <v/>
      </c>
      <c r="BQ1348" s="29"/>
      <c r="CU1348" s="5" t="e">
        <f>IF(REPORTE!AH$2="si",IF(F1348=VALUE(REPORTE!C$11),IF(SUM(CU1349:CU$1993),CONCATENATE(INT(B1348),", "),INT(B1348)),""),IF(F1348=VALUE(REPORTE!C$10),IF(SUM(CU1349:CU$1993),CONCATENATE(INT(B1348),", "),INT(B1348)),""))</f>
        <v>#VALUE!</v>
      </c>
      <c r="CY1348" s="5"/>
      <c r="CZ1348" s="5"/>
      <c r="DA1348" s="5"/>
      <c r="DB1348" s="5"/>
    </row>
    <row r="1349" spans="1:106" x14ac:dyDescent="0.25">
      <c r="A1349" s="4"/>
      <c r="B1349" s="3"/>
      <c r="L1349" s="4" t="str">
        <f>IFERROR(IF(VLOOKUP(I1349,I$2:L1348,4,0)=0,"",VLOOKUP(I1349,I$2:L1348,4,0)),"")</f>
        <v/>
      </c>
      <c r="M1349" s="4" t="str">
        <f>IFERROR(IF(VLOOKUP(I1349,I$2:M1348,5,0)=0,"",VLOOKUP(I1349,I$2:M1348,5,0)),"")</f>
        <v/>
      </c>
      <c r="S1349"/>
      <c r="AL1349" s="2" t="str">
        <f>IFERROR(IF(INDEX(AL$1:AL1348,MATCH(I1349,I$1:I1348,0),1)=0,"",INDEX(AL$1:AL1348,MATCH(I1349,I$1:I1348,0),1)),"")</f>
        <v/>
      </c>
      <c r="AM1349" s="2" t="str">
        <f>IFERROR(IF(INDEX(AM$1:AM1348,MATCH(I1349,I$1:I1348,0),1)=0,"",INDEX(AM$1:AM1348,MATCH(I1349,I$1:I1348,0),1)),"")</f>
        <v/>
      </c>
      <c r="AN1349" s="2" t="str">
        <f>IFERROR(IF(INDEX(AN$1:AN1348,MATCH(I1349,I$1:I1348,0),1)=0,"",INDEX(AN$1:AN1348,MATCH(I1349,I$1:I1348,0),1)),"")</f>
        <v/>
      </c>
      <c r="BG1349" s="5"/>
      <c r="BI1349" s="4"/>
      <c r="BK1349" s="5"/>
      <c r="BL1349" s="5"/>
      <c r="BM1349" s="5" t="str">
        <f>IF(B1349="","",IF(BH1349="",1+(MAX(BM$2:BM1348)),""))</f>
        <v/>
      </c>
      <c r="BN1349" s="5" t="str">
        <f t="shared" si="196"/>
        <v/>
      </c>
      <c r="BO1349" s="5" t="str">
        <f t="shared" si="197"/>
        <v/>
      </c>
      <c r="BP1349" s="15" t="str">
        <f t="shared" si="198"/>
        <v/>
      </c>
      <c r="BQ1349" s="29"/>
      <c r="CU1349" s="5" t="e">
        <f>IF(REPORTE!AH$2="si",IF(F1349=VALUE(REPORTE!C$11),IF(SUM(CU1350:CU$1993),CONCATENATE(INT(B1349),", "),INT(B1349)),""),IF(F1349=VALUE(REPORTE!C$10),IF(SUM(CU1350:CU$1993),CONCATENATE(INT(B1349),", "),INT(B1349)),""))</f>
        <v>#VALUE!</v>
      </c>
      <c r="CY1349" s="5"/>
      <c r="CZ1349" s="5"/>
      <c r="DA1349" s="5"/>
      <c r="DB1349" s="5"/>
    </row>
    <row r="1350" spans="1:106" x14ac:dyDescent="0.25">
      <c r="A1350" s="4"/>
      <c r="B1350" s="3"/>
      <c r="L1350" s="4" t="str">
        <f>IFERROR(IF(VLOOKUP(I1350,I$2:L1349,4,0)=0,"",VLOOKUP(I1350,I$2:L1349,4,0)),"")</f>
        <v/>
      </c>
      <c r="M1350" s="4" t="str">
        <f>IFERROR(IF(VLOOKUP(I1350,I$2:M1349,5,0)=0,"",VLOOKUP(I1350,I$2:M1349,5,0)),"")</f>
        <v/>
      </c>
      <c r="S1350"/>
      <c r="AL1350" s="2" t="str">
        <f>IFERROR(IF(INDEX(AL$1:AL1349,MATCH(I1350,I$1:I1349,0),1)=0,"",INDEX(AL$1:AL1349,MATCH(I1350,I$1:I1349,0),1)),"")</f>
        <v/>
      </c>
      <c r="AM1350" s="2" t="str">
        <f>IFERROR(IF(INDEX(AM$1:AM1349,MATCH(I1350,I$1:I1349,0),1)=0,"",INDEX(AM$1:AM1349,MATCH(I1350,I$1:I1349,0),1)),"")</f>
        <v/>
      </c>
      <c r="AN1350" s="2" t="str">
        <f>IFERROR(IF(INDEX(AN$1:AN1349,MATCH(I1350,I$1:I1349,0),1)=0,"",INDEX(AN$1:AN1349,MATCH(I1350,I$1:I1349,0),1)),"")</f>
        <v/>
      </c>
      <c r="BG1350" s="5"/>
      <c r="BI1350" s="4"/>
      <c r="BK1350" s="5"/>
      <c r="BL1350" s="5"/>
      <c r="BM1350" s="5" t="str">
        <f>IF(B1350="","",IF(BH1350="",1+(MAX(BM$2:BM1349)),""))</f>
        <v/>
      </c>
      <c r="BN1350" s="5" t="str">
        <f t="shared" si="196"/>
        <v/>
      </c>
      <c r="BO1350" s="5" t="str">
        <f t="shared" si="197"/>
        <v/>
      </c>
      <c r="BP1350" s="15" t="str">
        <f t="shared" si="198"/>
        <v/>
      </c>
      <c r="BQ1350" s="29"/>
      <c r="CU1350" s="5" t="e">
        <f>IF(REPORTE!AH$2="si",IF(F1350=VALUE(REPORTE!C$11),IF(SUM(CU1351:CU$1993),CONCATENATE(INT(B1350),", "),INT(B1350)),""),IF(F1350=VALUE(REPORTE!C$10),IF(SUM(CU1351:CU$1993),CONCATENATE(INT(B1350),", "),INT(B1350)),""))</f>
        <v>#VALUE!</v>
      </c>
      <c r="CY1350" s="5"/>
      <c r="CZ1350" s="5"/>
      <c r="DA1350" s="5"/>
      <c r="DB1350" s="5"/>
    </row>
    <row r="1351" spans="1:106" x14ac:dyDescent="0.25">
      <c r="A1351" s="4"/>
      <c r="B1351" s="3"/>
      <c r="L1351" s="4" t="str">
        <f>IFERROR(IF(VLOOKUP(I1351,I$2:L1350,4,0)=0,"",VLOOKUP(I1351,I$2:L1350,4,0)),"")</f>
        <v/>
      </c>
      <c r="M1351" s="4" t="str">
        <f>IFERROR(IF(VLOOKUP(I1351,I$2:M1350,5,0)=0,"",VLOOKUP(I1351,I$2:M1350,5,0)),"")</f>
        <v/>
      </c>
      <c r="S1351"/>
      <c r="AL1351" s="2" t="str">
        <f>IFERROR(IF(INDEX(AL$1:AL1350,MATCH(I1351,I$1:I1350,0),1)=0,"",INDEX(AL$1:AL1350,MATCH(I1351,I$1:I1350,0),1)),"")</f>
        <v/>
      </c>
      <c r="AM1351" s="2" t="str">
        <f>IFERROR(IF(INDEX(AM$1:AM1350,MATCH(I1351,I$1:I1350,0),1)=0,"",INDEX(AM$1:AM1350,MATCH(I1351,I$1:I1350,0),1)),"")</f>
        <v/>
      </c>
      <c r="AN1351" s="2" t="str">
        <f>IFERROR(IF(INDEX(AN$1:AN1350,MATCH(I1351,I$1:I1350,0),1)=0,"",INDEX(AN$1:AN1350,MATCH(I1351,I$1:I1350,0),1)),"")</f>
        <v/>
      </c>
      <c r="BG1351" s="5"/>
      <c r="BI1351" s="4"/>
      <c r="BK1351" s="5"/>
      <c r="BL1351" s="5"/>
      <c r="BM1351" s="5" t="str">
        <f>IF(B1351="","",IF(BH1351="",1+(MAX(BM$2:BM1350)),""))</f>
        <v/>
      </c>
      <c r="BN1351" s="5" t="str">
        <f t="shared" si="196"/>
        <v/>
      </c>
      <c r="BO1351" s="5" t="str">
        <f t="shared" si="197"/>
        <v/>
      </c>
      <c r="BP1351" s="15" t="str">
        <f t="shared" si="198"/>
        <v/>
      </c>
      <c r="BQ1351" s="29"/>
      <c r="CU1351" s="5" t="e">
        <f>IF(REPORTE!AH$2="si",IF(F1351=VALUE(REPORTE!C$11),IF(SUM(CU1352:CU$1993),CONCATENATE(INT(B1351),", "),INT(B1351)),""),IF(F1351=VALUE(REPORTE!C$10),IF(SUM(CU1352:CU$1993),CONCATENATE(INT(B1351),", "),INT(B1351)),""))</f>
        <v>#VALUE!</v>
      </c>
      <c r="CY1351" s="5"/>
      <c r="CZ1351" s="5"/>
      <c r="DA1351" s="5"/>
      <c r="DB1351" s="5"/>
    </row>
    <row r="1352" spans="1:106" x14ac:dyDescent="0.25">
      <c r="A1352" s="4"/>
      <c r="B1352" s="3"/>
      <c r="L1352" s="4" t="str">
        <f>IFERROR(IF(VLOOKUP(I1352,I$2:L1351,4,0)=0,"",VLOOKUP(I1352,I$2:L1351,4,0)),"")</f>
        <v/>
      </c>
      <c r="M1352" s="4" t="str">
        <f>IFERROR(IF(VLOOKUP(I1352,I$2:M1351,5,0)=0,"",VLOOKUP(I1352,I$2:M1351,5,0)),"")</f>
        <v/>
      </c>
      <c r="S1352"/>
      <c r="AL1352" s="2" t="str">
        <f>IFERROR(IF(INDEX(AL$1:AL1351,MATCH(I1352,I$1:I1351,0),1)=0,"",INDEX(AL$1:AL1351,MATCH(I1352,I$1:I1351,0),1)),"")</f>
        <v/>
      </c>
      <c r="AM1352" s="2" t="str">
        <f>IFERROR(IF(INDEX(AM$1:AM1351,MATCH(I1352,I$1:I1351,0),1)=0,"",INDEX(AM$1:AM1351,MATCH(I1352,I$1:I1351,0),1)),"")</f>
        <v/>
      </c>
      <c r="AN1352" s="2" t="str">
        <f>IFERROR(IF(INDEX(AN$1:AN1351,MATCH(I1352,I$1:I1351,0),1)=0,"",INDEX(AN$1:AN1351,MATCH(I1352,I$1:I1351,0),1)),"")</f>
        <v/>
      </c>
      <c r="BG1352" s="5"/>
      <c r="BI1352" s="4"/>
      <c r="BK1352" s="5"/>
      <c r="BL1352" s="5"/>
      <c r="BM1352" s="5" t="str">
        <f>IF(B1352="","",IF(BH1352="",1+(MAX(BM$2:BM1351)),""))</f>
        <v/>
      </c>
      <c r="BN1352" s="5" t="str">
        <f t="shared" si="196"/>
        <v/>
      </c>
      <c r="BO1352" s="5" t="str">
        <f t="shared" si="197"/>
        <v/>
      </c>
      <c r="BP1352" s="15" t="str">
        <f t="shared" si="198"/>
        <v/>
      </c>
      <c r="BQ1352" s="29"/>
      <c r="CU1352" s="5" t="e">
        <f>IF(REPORTE!AH$2="si",IF(F1352=VALUE(REPORTE!C$11),IF(SUM(CU1353:CU$1993),CONCATENATE(INT(B1352),", "),INT(B1352)),""),IF(F1352=VALUE(REPORTE!C$10),IF(SUM(CU1353:CU$1993),CONCATENATE(INT(B1352),", "),INT(B1352)),""))</f>
        <v>#VALUE!</v>
      </c>
      <c r="CY1352" s="5"/>
      <c r="CZ1352" s="5"/>
      <c r="DA1352" s="5"/>
      <c r="DB1352" s="5"/>
    </row>
    <row r="1353" spans="1:106" x14ac:dyDescent="0.25">
      <c r="A1353" s="4"/>
      <c r="B1353" s="3"/>
      <c r="L1353" s="4" t="str">
        <f>IFERROR(IF(VLOOKUP(I1353,I$2:L1352,4,0)=0,"",VLOOKUP(I1353,I$2:L1352,4,0)),"")</f>
        <v/>
      </c>
      <c r="M1353" s="4" t="str">
        <f>IFERROR(IF(VLOOKUP(I1353,I$2:M1352,5,0)=0,"",VLOOKUP(I1353,I$2:M1352,5,0)),"")</f>
        <v/>
      </c>
      <c r="S1353"/>
      <c r="AL1353" s="2" t="str">
        <f>IFERROR(IF(INDEX(AL$1:AL1352,MATCH(I1353,I$1:I1352,0),1)=0,"",INDEX(AL$1:AL1352,MATCH(I1353,I$1:I1352,0),1)),"")</f>
        <v/>
      </c>
      <c r="AM1353" s="2" t="str">
        <f>IFERROR(IF(INDEX(AM$1:AM1352,MATCH(I1353,I$1:I1352,0),1)=0,"",INDEX(AM$1:AM1352,MATCH(I1353,I$1:I1352,0),1)),"")</f>
        <v/>
      </c>
      <c r="AN1353" s="2" t="str">
        <f>IFERROR(IF(INDEX(AN$1:AN1352,MATCH(I1353,I$1:I1352,0),1)=0,"",INDEX(AN$1:AN1352,MATCH(I1353,I$1:I1352,0),1)),"")</f>
        <v/>
      </c>
      <c r="BG1353" s="5"/>
      <c r="BI1353" s="4"/>
      <c r="BK1353" s="5"/>
      <c r="BL1353" s="5"/>
      <c r="BM1353" s="5" t="str">
        <f>IF(B1353="","",IF(BH1353="",1+(MAX(BM$2:BM1352)),""))</f>
        <v/>
      </c>
      <c r="BN1353" s="5" t="str">
        <f t="shared" si="196"/>
        <v/>
      </c>
      <c r="BO1353" s="5" t="str">
        <f t="shared" si="197"/>
        <v/>
      </c>
      <c r="BP1353" s="15" t="str">
        <f t="shared" si="198"/>
        <v/>
      </c>
      <c r="BQ1353" s="29"/>
      <c r="CU1353" s="5" t="e">
        <f>IF(REPORTE!AH$2="si",IF(F1353=VALUE(REPORTE!C$11),IF(SUM(CU1354:CU$1993),CONCATENATE(INT(B1353),", "),INT(B1353)),""),IF(F1353=VALUE(REPORTE!C$10),IF(SUM(CU1354:CU$1993),CONCATENATE(INT(B1353),", "),INT(B1353)),""))</f>
        <v>#VALUE!</v>
      </c>
      <c r="CY1353" s="5"/>
      <c r="CZ1353" s="5"/>
      <c r="DA1353" s="5"/>
      <c r="DB1353" s="5"/>
    </row>
    <row r="1354" spans="1:106" x14ac:dyDescent="0.25">
      <c r="A1354" s="4"/>
      <c r="B1354" s="3"/>
      <c r="L1354" s="4" t="str">
        <f>IFERROR(IF(VLOOKUP(I1354,I$2:L1353,4,0)=0,"",VLOOKUP(I1354,I$2:L1353,4,0)),"")</f>
        <v/>
      </c>
      <c r="M1354" s="4" t="str">
        <f>IFERROR(IF(VLOOKUP(I1354,I$2:M1353,5,0)=0,"",VLOOKUP(I1354,I$2:M1353,5,0)),"")</f>
        <v/>
      </c>
      <c r="S1354"/>
      <c r="AL1354" s="2" t="str">
        <f>IFERROR(IF(INDEX(AL$1:AL1353,MATCH(I1354,I$1:I1353,0),1)=0,"",INDEX(AL$1:AL1353,MATCH(I1354,I$1:I1353,0),1)),"")</f>
        <v/>
      </c>
      <c r="AM1354" s="2" t="str">
        <f>IFERROR(IF(INDEX(AM$1:AM1353,MATCH(I1354,I$1:I1353,0),1)=0,"",INDEX(AM$1:AM1353,MATCH(I1354,I$1:I1353,0),1)),"")</f>
        <v/>
      </c>
      <c r="AN1354" s="2" t="str">
        <f>IFERROR(IF(INDEX(AN$1:AN1353,MATCH(I1354,I$1:I1353,0),1)=0,"",INDEX(AN$1:AN1353,MATCH(I1354,I$1:I1353,0),1)),"")</f>
        <v/>
      </c>
      <c r="BG1354" s="5"/>
      <c r="BI1354" s="4"/>
      <c r="BK1354" s="5"/>
      <c r="BL1354" s="5"/>
      <c r="BM1354" s="5" t="str">
        <f>IF(B1354="","",IF(BH1354="",1+(MAX(BM$2:BM1353)),""))</f>
        <v/>
      </c>
      <c r="BN1354" s="5" t="str">
        <f t="shared" si="196"/>
        <v/>
      </c>
      <c r="BO1354" s="5" t="str">
        <f t="shared" si="197"/>
        <v/>
      </c>
      <c r="BP1354" s="15" t="str">
        <f t="shared" si="198"/>
        <v/>
      </c>
      <c r="BQ1354" s="29"/>
      <c r="CU1354" s="5" t="e">
        <f>IF(REPORTE!AH$2="si",IF(F1354=VALUE(REPORTE!C$11),IF(SUM(CU1355:CU$1993),CONCATENATE(INT(B1354),", "),INT(B1354)),""),IF(F1354=VALUE(REPORTE!C$10),IF(SUM(CU1355:CU$1993),CONCATENATE(INT(B1354),", "),INT(B1354)),""))</f>
        <v>#VALUE!</v>
      </c>
      <c r="CY1354" s="5"/>
      <c r="CZ1354" s="5"/>
      <c r="DA1354" s="5"/>
      <c r="DB1354" s="5"/>
    </row>
    <row r="1355" spans="1:106" x14ac:dyDescent="0.25">
      <c r="A1355" s="4"/>
      <c r="B1355" s="3"/>
      <c r="L1355" s="4" t="str">
        <f>IFERROR(IF(VLOOKUP(I1355,I$2:L1354,4,0)=0,"",VLOOKUP(I1355,I$2:L1354,4,0)),"")</f>
        <v/>
      </c>
      <c r="M1355" s="4" t="str">
        <f>IFERROR(IF(VLOOKUP(I1355,I$2:M1354,5,0)=0,"",VLOOKUP(I1355,I$2:M1354,5,0)),"")</f>
        <v/>
      </c>
      <c r="S1355"/>
      <c r="AL1355" s="2" t="str">
        <f>IFERROR(IF(INDEX(AL$1:AL1354,MATCH(I1355,I$1:I1354,0),1)=0,"",INDEX(AL$1:AL1354,MATCH(I1355,I$1:I1354,0),1)),"")</f>
        <v/>
      </c>
      <c r="AM1355" s="2" t="str">
        <f>IFERROR(IF(INDEX(AM$1:AM1354,MATCH(I1355,I$1:I1354,0),1)=0,"",INDEX(AM$1:AM1354,MATCH(I1355,I$1:I1354,0),1)),"")</f>
        <v/>
      </c>
      <c r="AN1355" s="2" t="str">
        <f>IFERROR(IF(INDEX(AN$1:AN1354,MATCH(I1355,I$1:I1354,0),1)=0,"",INDEX(AN$1:AN1354,MATCH(I1355,I$1:I1354,0),1)),"")</f>
        <v/>
      </c>
      <c r="BG1355" s="5"/>
      <c r="BI1355" s="4"/>
      <c r="BK1355" s="5"/>
      <c r="BL1355" s="5"/>
      <c r="BM1355" s="5" t="str">
        <f>IF(B1355="","",IF(BH1355="",1+(MAX(BM$2:BM1354)),""))</f>
        <v/>
      </c>
      <c r="BN1355" s="5" t="str">
        <f t="shared" si="196"/>
        <v/>
      </c>
      <c r="BO1355" s="5" t="str">
        <f t="shared" si="197"/>
        <v/>
      </c>
      <c r="BP1355" s="15" t="str">
        <f t="shared" si="198"/>
        <v/>
      </c>
      <c r="BQ1355" s="29"/>
      <c r="CU1355" s="5" t="e">
        <f>IF(REPORTE!AH$2="si",IF(F1355=VALUE(REPORTE!C$11),IF(SUM(CU1356:CU$1993),CONCATENATE(INT(B1355),", "),INT(B1355)),""),IF(F1355=VALUE(REPORTE!C$10),IF(SUM(CU1356:CU$1993),CONCATENATE(INT(B1355),", "),INT(B1355)),""))</f>
        <v>#VALUE!</v>
      </c>
      <c r="CY1355" s="5"/>
      <c r="CZ1355" s="5"/>
      <c r="DA1355" s="5"/>
      <c r="DB1355" s="5"/>
    </row>
    <row r="1356" spans="1:106" x14ac:dyDescent="0.25">
      <c r="A1356" s="4"/>
      <c r="B1356" s="3"/>
      <c r="L1356" s="4" t="str">
        <f>IFERROR(IF(VLOOKUP(I1356,I$2:L1355,4,0)=0,"",VLOOKUP(I1356,I$2:L1355,4,0)),"")</f>
        <v/>
      </c>
      <c r="M1356" s="4" t="str">
        <f>IFERROR(IF(VLOOKUP(I1356,I$2:M1355,5,0)=0,"",VLOOKUP(I1356,I$2:M1355,5,0)),"")</f>
        <v/>
      </c>
      <c r="S1356"/>
      <c r="AL1356" s="2" t="str">
        <f>IFERROR(IF(INDEX(AL$1:AL1355,MATCH(I1356,I$1:I1355,0),1)=0,"",INDEX(AL$1:AL1355,MATCH(I1356,I$1:I1355,0),1)),"")</f>
        <v/>
      </c>
      <c r="AM1356" s="2" t="str">
        <f>IFERROR(IF(INDEX(AM$1:AM1355,MATCH(I1356,I$1:I1355,0),1)=0,"",INDEX(AM$1:AM1355,MATCH(I1356,I$1:I1355,0),1)),"")</f>
        <v/>
      </c>
      <c r="AN1356" s="2" t="str">
        <f>IFERROR(IF(INDEX(AN$1:AN1355,MATCH(I1356,I$1:I1355,0),1)=0,"",INDEX(AN$1:AN1355,MATCH(I1356,I$1:I1355,0),1)),"")</f>
        <v/>
      </c>
      <c r="BG1356" s="5"/>
      <c r="BI1356" s="4"/>
      <c r="BK1356" s="5"/>
      <c r="BL1356" s="5"/>
      <c r="BM1356" s="5" t="str">
        <f>IF(B1356="","",IF(BH1356="",1+(MAX(BM$2:BM1355)),""))</f>
        <v/>
      </c>
      <c r="BN1356" s="5" t="str">
        <f t="shared" si="196"/>
        <v/>
      </c>
      <c r="BO1356" s="5" t="str">
        <f t="shared" si="197"/>
        <v/>
      </c>
      <c r="BP1356" s="15" t="str">
        <f t="shared" si="198"/>
        <v/>
      </c>
      <c r="BQ1356" s="29"/>
      <c r="CU1356" s="5" t="e">
        <f>IF(REPORTE!AH$2="si",IF(F1356=VALUE(REPORTE!C$11),IF(SUM(CU1357:CU$1993),CONCATENATE(INT(B1356),", "),INT(B1356)),""),IF(F1356=VALUE(REPORTE!C$10),IF(SUM(CU1357:CU$1993),CONCATENATE(INT(B1356),", "),INT(B1356)),""))</f>
        <v>#VALUE!</v>
      </c>
      <c r="CY1356" s="5"/>
      <c r="CZ1356" s="5"/>
      <c r="DA1356" s="5"/>
      <c r="DB1356" s="5"/>
    </row>
    <row r="1357" spans="1:106" x14ac:dyDescent="0.25">
      <c r="A1357" s="4"/>
      <c r="B1357" s="3"/>
      <c r="L1357" s="4" t="str">
        <f>IFERROR(IF(VLOOKUP(I1357,I$2:L1356,4,0)=0,"",VLOOKUP(I1357,I$2:L1356,4,0)),"")</f>
        <v/>
      </c>
      <c r="M1357" s="4" t="str">
        <f>IFERROR(IF(VLOOKUP(I1357,I$2:M1356,5,0)=0,"",VLOOKUP(I1357,I$2:M1356,5,0)),"")</f>
        <v/>
      </c>
      <c r="S1357"/>
      <c r="AL1357" s="2" t="str">
        <f>IFERROR(IF(INDEX(AL$1:AL1356,MATCH(I1357,I$1:I1356,0),1)=0,"",INDEX(AL$1:AL1356,MATCH(I1357,I$1:I1356,0),1)),"")</f>
        <v/>
      </c>
      <c r="AM1357" s="2" t="str">
        <f>IFERROR(IF(INDEX(AM$1:AM1356,MATCH(I1357,I$1:I1356,0),1)=0,"",INDEX(AM$1:AM1356,MATCH(I1357,I$1:I1356,0),1)),"")</f>
        <v/>
      </c>
      <c r="AN1357" s="2" t="str">
        <f>IFERROR(IF(INDEX(AN$1:AN1356,MATCH(I1357,I$1:I1356,0),1)=0,"",INDEX(AN$1:AN1356,MATCH(I1357,I$1:I1356,0),1)),"")</f>
        <v/>
      </c>
      <c r="BG1357" s="5"/>
      <c r="BI1357" s="4"/>
      <c r="BK1357" s="5"/>
      <c r="BL1357" s="5"/>
      <c r="BM1357" s="5" t="str">
        <f>IF(B1357="","",IF(BH1357="",1+(MAX(BM$2:BM1356)),""))</f>
        <v/>
      </c>
      <c r="BN1357" s="5" t="str">
        <f t="shared" si="196"/>
        <v/>
      </c>
      <c r="BO1357" s="5" t="str">
        <f t="shared" si="197"/>
        <v/>
      </c>
      <c r="BP1357" s="15" t="str">
        <f t="shared" si="198"/>
        <v/>
      </c>
      <c r="BQ1357" s="29"/>
      <c r="CU1357" s="5" t="e">
        <f>IF(REPORTE!AH$2="si",IF(F1357=VALUE(REPORTE!C$11),IF(SUM(CU1358:CU$1993),CONCATENATE(INT(B1357),", "),INT(B1357)),""),IF(F1357=VALUE(REPORTE!C$10),IF(SUM(CU1358:CU$1993),CONCATENATE(INT(B1357),", "),INT(B1357)),""))</f>
        <v>#VALUE!</v>
      </c>
      <c r="CY1357" s="5"/>
      <c r="CZ1357" s="5"/>
      <c r="DA1357" s="5"/>
      <c r="DB1357" s="5"/>
    </row>
    <row r="1358" spans="1:106" x14ac:dyDescent="0.25">
      <c r="A1358" s="4"/>
      <c r="B1358" s="3"/>
      <c r="L1358" s="4" t="str">
        <f>IFERROR(IF(VLOOKUP(I1358,I$2:L1357,4,0)=0,"",VLOOKUP(I1358,I$2:L1357,4,0)),"")</f>
        <v/>
      </c>
      <c r="M1358" s="4" t="str">
        <f>IFERROR(IF(VLOOKUP(I1358,I$2:M1357,5,0)=0,"",VLOOKUP(I1358,I$2:M1357,5,0)),"")</f>
        <v/>
      </c>
      <c r="S1358"/>
      <c r="AL1358" s="2" t="str">
        <f>IFERROR(IF(INDEX(AL$1:AL1357,MATCH(I1358,I$1:I1357,0),1)=0,"",INDEX(AL$1:AL1357,MATCH(I1358,I$1:I1357,0),1)),"")</f>
        <v/>
      </c>
      <c r="AM1358" s="2" t="str">
        <f>IFERROR(IF(INDEX(AM$1:AM1357,MATCH(I1358,I$1:I1357,0),1)=0,"",INDEX(AM$1:AM1357,MATCH(I1358,I$1:I1357,0),1)),"")</f>
        <v/>
      </c>
      <c r="AN1358" s="2" t="str">
        <f>IFERROR(IF(INDEX(AN$1:AN1357,MATCH(I1358,I$1:I1357,0),1)=0,"",INDEX(AN$1:AN1357,MATCH(I1358,I$1:I1357,0),1)),"")</f>
        <v/>
      </c>
      <c r="BG1358" s="5"/>
      <c r="BI1358" s="4"/>
      <c r="BK1358" s="5"/>
      <c r="BL1358" s="5"/>
      <c r="BM1358" s="5" t="str">
        <f>IF(B1358="","",IF(BH1358="",1+(MAX(BM$2:BM1357)),""))</f>
        <v/>
      </c>
      <c r="BN1358" s="5" t="str">
        <f t="shared" si="196"/>
        <v/>
      </c>
      <c r="BO1358" s="5" t="str">
        <f t="shared" si="197"/>
        <v/>
      </c>
      <c r="BP1358" s="15" t="str">
        <f t="shared" si="198"/>
        <v/>
      </c>
      <c r="BQ1358" s="29"/>
      <c r="CU1358" s="5" t="e">
        <f>IF(REPORTE!AH$2="si",IF(F1358=VALUE(REPORTE!C$11),IF(SUM(CU1359:CU$1993),CONCATENATE(INT(B1358),", "),INT(B1358)),""),IF(F1358=VALUE(REPORTE!C$10),IF(SUM(CU1359:CU$1993),CONCATENATE(INT(B1358),", "),INT(B1358)),""))</f>
        <v>#VALUE!</v>
      </c>
      <c r="CY1358" s="5"/>
      <c r="CZ1358" s="5"/>
      <c r="DA1358" s="5"/>
      <c r="DB1358" s="5"/>
    </row>
    <row r="1359" spans="1:106" x14ac:dyDescent="0.25">
      <c r="A1359" s="4"/>
      <c r="B1359" s="3"/>
      <c r="L1359" s="4" t="str">
        <f>IFERROR(IF(VLOOKUP(I1359,I$2:L1358,4,0)=0,"",VLOOKUP(I1359,I$2:L1358,4,0)),"")</f>
        <v/>
      </c>
      <c r="M1359" s="4" t="str">
        <f>IFERROR(IF(VLOOKUP(I1359,I$2:M1358,5,0)=0,"",VLOOKUP(I1359,I$2:M1358,5,0)),"")</f>
        <v/>
      </c>
      <c r="S1359"/>
      <c r="AL1359" s="2" t="str">
        <f>IFERROR(IF(INDEX(AL$1:AL1358,MATCH(I1359,I$1:I1358,0),1)=0,"",INDEX(AL$1:AL1358,MATCH(I1359,I$1:I1358,0),1)),"")</f>
        <v/>
      </c>
      <c r="AM1359" s="2" t="str">
        <f>IFERROR(IF(INDEX(AM$1:AM1358,MATCH(I1359,I$1:I1358,0),1)=0,"",INDEX(AM$1:AM1358,MATCH(I1359,I$1:I1358,0),1)),"")</f>
        <v/>
      </c>
      <c r="AN1359" s="2" t="str">
        <f>IFERROR(IF(INDEX(AN$1:AN1358,MATCH(I1359,I$1:I1358,0),1)=0,"",INDEX(AN$1:AN1358,MATCH(I1359,I$1:I1358,0),1)),"")</f>
        <v/>
      </c>
      <c r="BG1359" s="5"/>
      <c r="BI1359" s="4"/>
      <c r="BK1359" s="5"/>
      <c r="BL1359" s="5"/>
      <c r="BM1359" s="5" t="str">
        <f>IF(B1359="","",IF(BH1359="",1+(MAX(BM$2:BM1358)),""))</f>
        <v/>
      </c>
      <c r="BN1359" s="5" t="str">
        <f t="shared" si="196"/>
        <v/>
      </c>
      <c r="BO1359" s="5" t="str">
        <f t="shared" si="197"/>
        <v/>
      </c>
      <c r="BP1359" s="15" t="str">
        <f t="shared" si="198"/>
        <v/>
      </c>
      <c r="BQ1359" s="29"/>
      <c r="CU1359" s="5" t="e">
        <f>IF(REPORTE!AH$2="si",IF(F1359=VALUE(REPORTE!C$11),IF(SUM(CU1360:CU$1993),CONCATENATE(INT(B1359),", "),INT(B1359)),""),IF(F1359=VALUE(REPORTE!C$10),IF(SUM(CU1360:CU$1993),CONCATENATE(INT(B1359),", "),INT(B1359)),""))</f>
        <v>#VALUE!</v>
      </c>
      <c r="CY1359" s="5"/>
      <c r="CZ1359" s="5"/>
      <c r="DA1359" s="5"/>
      <c r="DB1359" s="5"/>
    </row>
    <row r="1360" spans="1:106" x14ac:dyDescent="0.25">
      <c r="A1360" s="4"/>
      <c r="B1360" s="3"/>
      <c r="L1360" s="4" t="str">
        <f>IFERROR(IF(VLOOKUP(I1360,I$2:L1359,4,0)=0,"",VLOOKUP(I1360,I$2:L1359,4,0)),"")</f>
        <v/>
      </c>
      <c r="M1360" s="4" t="str">
        <f>IFERROR(IF(VLOOKUP(I1360,I$2:M1359,5,0)=0,"",VLOOKUP(I1360,I$2:M1359,5,0)),"")</f>
        <v/>
      </c>
      <c r="S1360"/>
      <c r="AL1360" s="2" t="str">
        <f>IFERROR(IF(INDEX(AL$1:AL1359,MATCH(I1360,I$1:I1359,0),1)=0,"",INDEX(AL$1:AL1359,MATCH(I1360,I$1:I1359,0),1)),"")</f>
        <v/>
      </c>
      <c r="AM1360" s="2" t="str">
        <f>IFERROR(IF(INDEX(AM$1:AM1359,MATCH(I1360,I$1:I1359,0),1)=0,"",INDEX(AM$1:AM1359,MATCH(I1360,I$1:I1359,0),1)),"")</f>
        <v/>
      </c>
      <c r="AN1360" s="2" t="str">
        <f>IFERROR(IF(INDEX(AN$1:AN1359,MATCH(I1360,I$1:I1359,0),1)=0,"",INDEX(AN$1:AN1359,MATCH(I1360,I$1:I1359,0),1)),"")</f>
        <v/>
      </c>
      <c r="BG1360" s="5"/>
      <c r="BI1360" s="4"/>
      <c r="BK1360" s="5"/>
      <c r="BL1360" s="5"/>
      <c r="BM1360" s="5" t="str">
        <f>IF(B1360="","",IF(BH1360="",1+(MAX(BM$2:BM1359)),""))</f>
        <v/>
      </c>
      <c r="BN1360" s="5" t="str">
        <f t="shared" si="196"/>
        <v/>
      </c>
      <c r="BO1360" s="5" t="str">
        <f t="shared" si="197"/>
        <v/>
      </c>
      <c r="BP1360" s="15" t="str">
        <f t="shared" si="198"/>
        <v/>
      </c>
      <c r="BQ1360" s="29"/>
      <c r="CU1360" s="5" t="e">
        <f>IF(REPORTE!AH$2="si",IF(F1360=VALUE(REPORTE!C$11),IF(SUM(CU1361:CU$1993),CONCATENATE(INT(B1360),", "),INT(B1360)),""),IF(F1360=VALUE(REPORTE!C$10),IF(SUM(CU1361:CU$1993),CONCATENATE(INT(B1360),", "),INT(B1360)),""))</f>
        <v>#VALUE!</v>
      </c>
      <c r="CY1360" s="5"/>
      <c r="CZ1360" s="5"/>
      <c r="DA1360" s="5"/>
      <c r="DB1360" s="5"/>
    </row>
    <row r="1361" spans="1:106" x14ac:dyDescent="0.25">
      <c r="A1361" s="4"/>
      <c r="B1361" s="3"/>
      <c r="L1361" s="4" t="str">
        <f>IFERROR(IF(VLOOKUP(I1361,I$2:L1360,4,0)=0,"",VLOOKUP(I1361,I$2:L1360,4,0)),"")</f>
        <v/>
      </c>
      <c r="M1361" s="4" t="str">
        <f>IFERROR(IF(VLOOKUP(I1361,I$2:M1360,5,0)=0,"",VLOOKUP(I1361,I$2:M1360,5,0)),"")</f>
        <v/>
      </c>
      <c r="S1361"/>
      <c r="AL1361" s="2" t="str">
        <f>IFERROR(IF(INDEX(AL$1:AL1360,MATCH(I1361,I$1:I1360,0),1)=0,"",INDEX(AL$1:AL1360,MATCH(I1361,I$1:I1360,0),1)),"")</f>
        <v/>
      </c>
      <c r="AM1361" s="2" t="str">
        <f>IFERROR(IF(INDEX(AM$1:AM1360,MATCH(I1361,I$1:I1360,0),1)=0,"",INDEX(AM$1:AM1360,MATCH(I1361,I$1:I1360,0),1)),"")</f>
        <v/>
      </c>
      <c r="AN1361" s="2" t="str">
        <f>IFERROR(IF(INDEX(AN$1:AN1360,MATCH(I1361,I$1:I1360,0),1)=0,"",INDEX(AN$1:AN1360,MATCH(I1361,I$1:I1360,0),1)),"")</f>
        <v/>
      </c>
      <c r="BG1361" s="5"/>
      <c r="BI1361" s="4"/>
      <c r="BK1361" s="5"/>
      <c r="BL1361" s="5"/>
      <c r="BM1361" s="5" t="str">
        <f>IF(B1361="","",IF(BH1361="",1+(MAX(BM$2:BM1360)),""))</f>
        <v/>
      </c>
      <c r="BN1361" s="5" t="str">
        <f t="shared" si="196"/>
        <v/>
      </c>
      <c r="BO1361" s="5" t="str">
        <f t="shared" si="197"/>
        <v/>
      </c>
      <c r="BP1361" s="15" t="str">
        <f t="shared" si="198"/>
        <v/>
      </c>
      <c r="BQ1361" s="29"/>
      <c r="CU1361" s="5" t="e">
        <f>IF(REPORTE!AH$2="si",IF(F1361=VALUE(REPORTE!C$11),IF(SUM(CU1362:CU$1993),CONCATENATE(INT(B1361),", "),INT(B1361)),""),IF(F1361=VALUE(REPORTE!C$10),IF(SUM(CU1362:CU$1993),CONCATENATE(INT(B1361),", "),INT(B1361)),""))</f>
        <v>#VALUE!</v>
      </c>
      <c r="CY1361" s="5"/>
      <c r="CZ1361" s="5"/>
      <c r="DA1361" s="5"/>
      <c r="DB1361" s="5"/>
    </row>
    <row r="1362" spans="1:106" x14ac:dyDescent="0.25">
      <c r="A1362" s="4"/>
      <c r="B1362" s="3"/>
      <c r="L1362" s="4" t="str">
        <f>IFERROR(IF(VLOOKUP(I1362,I$2:L1361,4,0)=0,"",VLOOKUP(I1362,I$2:L1361,4,0)),"")</f>
        <v/>
      </c>
      <c r="M1362" s="4" t="str">
        <f>IFERROR(IF(VLOOKUP(I1362,I$2:M1361,5,0)=0,"",VLOOKUP(I1362,I$2:M1361,5,0)),"")</f>
        <v/>
      </c>
      <c r="S1362"/>
      <c r="AL1362" s="2" t="str">
        <f>IFERROR(IF(INDEX(AL$1:AL1361,MATCH(I1362,I$1:I1361,0),1)=0,"",INDEX(AL$1:AL1361,MATCH(I1362,I$1:I1361,0),1)),"")</f>
        <v/>
      </c>
      <c r="AM1362" s="2" t="str">
        <f>IFERROR(IF(INDEX(AM$1:AM1361,MATCH(I1362,I$1:I1361,0),1)=0,"",INDEX(AM$1:AM1361,MATCH(I1362,I$1:I1361,0),1)),"")</f>
        <v/>
      </c>
      <c r="AN1362" s="2" t="str">
        <f>IFERROR(IF(INDEX(AN$1:AN1361,MATCH(I1362,I$1:I1361,0),1)=0,"",INDEX(AN$1:AN1361,MATCH(I1362,I$1:I1361,0),1)),"")</f>
        <v/>
      </c>
      <c r="BG1362" s="5"/>
      <c r="BI1362" s="4"/>
      <c r="BK1362" s="5"/>
      <c r="BL1362" s="5"/>
      <c r="BM1362" s="5" t="str">
        <f>IF(B1362="","",IF(BH1362="",1+(MAX(BM$2:BM1361)),""))</f>
        <v/>
      </c>
      <c r="BN1362" s="5" t="str">
        <f t="shared" si="196"/>
        <v/>
      </c>
      <c r="BO1362" s="5" t="str">
        <f t="shared" si="197"/>
        <v/>
      </c>
      <c r="BP1362" s="15" t="str">
        <f t="shared" si="198"/>
        <v/>
      </c>
      <c r="BQ1362" s="29"/>
      <c r="CU1362" s="5" t="e">
        <f>IF(REPORTE!AH$2="si",IF(F1362=VALUE(REPORTE!C$11),IF(SUM(CU1363:CU$1993),CONCATENATE(INT(B1362),", "),INT(B1362)),""),IF(F1362=VALUE(REPORTE!C$10),IF(SUM(CU1363:CU$1993),CONCATENATE(INT(B1362),", "),INT(B1362)),""))</f>
        <v>#VALUE!</v>
      </c>
      <c r="CY1362" s="5"/>
      <c r="CZ1362" s="5"/>
      <c r="DA1362" s="5"/>
      <c r="DB1362" s="5"/>
    </row>
    <row r="1363" spans="1:106" x14ac:dyDescent="0.25">
      <c r="A1363" s="4"/>
      <c r="B1363" s="3"/>
      <c r="L1363" s="4" t="str">
        <f>IFERROR(IF(VLOOKUP(I1363,I$2:L1362,4,0)=0,"",VLOOKUP(I1363,I$2:L1362,4,0)),"")</f>
        <v/>
      </c>
      <c r="M1363" s="4" t="str">
        <f>IFERROR(IF(VLOOKUP(I1363,I$2:M1362,5,0)=0,"",VLOOKUP(I1363,I$2:M1362,5,0)),"")</f>
        <v/>
      </c>
      <c r="S1363"/>
      <c r="AL1363" s="2" t="str">
        <f>IFERROR(IF(INDEX(AL$1:AL1362,MATCH(I1363,I$1:I1362,0),1)=0,"",INDEX(AL$1:AL1362,MATCH(I1363,I$1:I1362,0),1)),"")</f>
        <v/>
      </c>
      <c r="AM1363" s="2" t="str">
        <f>IFERROR(IF(INDEX(AM$1:AM1362,MATCH(I1363,I$1:I1362,0),1)=0,"",INDEX(AM$1:AM1362,MATCH(I1363,I$1:I1362,0),1)),"")</f>
        <v/>
      </c>
      <c r="AN1363" s="2" t="str">
        <f>IFERROR(IF(INDEX(AN$1:AN1362,MATCH(I1363,I$1:I1362,0),1)=0,"",INDEX(AN$1:AN1362,MATCH(I1363,I$1:I1362,0),1)),"")</f>
        <v/>
      </c>
      <c r="BG1363" s="5"/>
      <c r="BI1363" s="4"/>
      <c r="BK1363" s="5"/>
      <c r="BL1363" s="5"/>
      <c r="BM1363" s="5" t="str">
        <f>IF(B1363="","",IF(BH1363="",1+(MAX(BM$2:BM1362)),""))</f>
        <v/>
      </c>
      <c r="BN1363" s="5" t="str">
        <f t="shared" si="196"/>
        <v/>
      </c>
      <c r="BO1363" s="5" t="str">
        <f t="shared" si="197"/>
        <v/>
      </c>
      <c r="BP1363" s="15" t="str">
        <f t="shared" si="198"/>
        <v/>
      </c>
      <c r="BQ1363" s="29"/>
      <c r="CU1363" s="5" t="e">
        <f>IF(REPORTE!AH$2="si",IF(F1363=VALUE(REPORTE!C$11),IF(SUM(CU1364:CU$1993),CONCATENATE(INT(B1363),", "),INT(B1363)),""),IF(F1363=VALUE(REPORTE!C$10),IF(SUM(CU1364:CU$1993),CONCATENATE(INT(B1363),", "),INT(B1363)),""))</f>
        <v>#VALUE!</v>
      </c>
      <c r="CY1363" s="5"/>
      <c r="CZ1363" s="5"/>
      <c r="DA1363" s="5"/>
      <c r="DB1363" s="5"/>
    </row>
    <row r="1364" spans="1:106" x14ac:dyDescent="0.25">
      <c r="A1364" s="4"/>
      <c r="B1364" s="3"/>
      <c r="L1364" s="4" t="str">
        <f>IFERROR(IF(VLOOKUP(I1364,I$2:L1363,4,0)=0,"",VLOOKUP(I1364,I$2:L1363,4,0)),"")</f>
        <v/>
      </c>
      <c r="M1364" s="4" t="str">
        <f>IFERROR(IF(VLOOKUP(I1364,I$2:M1363,5,0)=0,"",VLOOKUP(I1364,I$2:M1363,5,0)),"")</f>
        <v/>
      </c>
      <c r="S1364"/>
      <c r="AL1364" s="2" t="str">
        <f>IFERROR(IF(INDEX(AL$1:AL1363,MATCH(I1364,I$1:I1363,0),1)=0,"",INDEX(AL$1:AL1363,MATCH(I1364,I$1:I1363,0),1)),"")</f>
        <v/>
      </c>
      <c r="AM1364" s="2" t="str">
        <f>IFERROR(IF(INDEX(AM$1:AM1363,MATCH(I1364,I$1:I1363,0),1)=0,"",INDEX(AM$1:AM1363,MATCH(I1364,I$1:I1363,0),1)),"")</f>
        <v/>
      </c>
      <c r="AN1364" s="2" t="str">
        <f>IFERROR(IF(INDEX(AN$1:AN1363,MATCH(I1364,I$1:I1363,0),1)=0,"",INDEX(AN$1:AN1363,MATCH(I1364,I$1:I1363,0),1)),"")</f>
        <v/>
      </c>
      <c r="BG1364" s="5"/>
      <c r="BI1364" s="4"/>
      <c r="BK1364" s="5"/>
      <c r="BL1364" s="5"/>
      <c r="BM1364" s="5" t="str">
        <f>IF(B1364="","",IF(BH1364="",1+(MAX(BM$2:BM1363)),""))</f>
        <v/>
      </c>
      <c r="BN1364" s="5" t="str">
        <f t="shared" si="196"/>
        <v/>
      </c>
      <c r="BO1364" s="5" t="str">
        <f t="shared" si="197"/>
        <v/>
      </c>
      <c r="BP1364" s="15" t="str">
        <f t="shared" si="198"/>
        <v/>
      </c>
      <c r="BQ1364" s="29"/>
      <c r="CU1364" s="5" t="e">
        <f>IF(REPORTE!AH$2="si",IF(F1364=VALUE(REPORTE!C$11),IF(SUM(CU1365:CU$1993),CONCATENATE(INT(B1364),", "),INT(B1364)),""),IF(F1364=VALUE(REPORTE!C$10),IF(SUM(CU1365:CU$1993),CONCATENATE(INT(B1364),", "),INT(B1364)),""))</f>
        <v>#VALUE!</v>
      </c>
      <c r="CY1364" s="5"/>
      <c r="CZ1364" s="5"/>
      <c r="DA1364" s="5"/>
      <c r="DB1364" s="5"/>
    </row>
    <row r="1365" spans="1:106" x14ac:dyDescent="0.25">
      <c r="A1365" s="4"/>
      <c r="B1365" s="3"/>
      <c r="L1365" s="4" t="str">
        <f>IFERROR(IF(VLOOKUP(I1365,I$2:L1364,4,0)=0,"",VLOOKUP(I1365,I$2:L1364,4,0)),"")</f>
        <v/>
      </c>
      <c r="M1365" s="4" t="str">
        <f>IFERROR(IF(VLOOKUP(I1365,I$2:M1364,5,0)=0,"",VLOOKUP(I1365,I$2:M1364,5,0)),"")</f>
        <v/>
      </c>
      <c r="S1365"/>
      <c r="AL1365" s="2" t="str">
        <f>IFERROR(IF(INDEX(AL$1:AL1364,MATCH(I1365,I$1:I1364,0),1)=0,"",INDEX(AL$1:AL1364,MATCH(I1365,I$1:I1364,0),1)),"")</f>
        <v/>
      </c>
      <c r="AM1365" s="2" t="str">
        <f>IFERROR(IF(INDEX(AM$1:AM1364,MATCH(I1365,I$1:I1364,0),1)=0,"",INDEX(AM$1:AM1364,MATCH(I1365,I$1:I1364,0),1)),"")</f>
        <v/>
      </c>
      <c r="AN1365" s="2" t="str">
        <f>IFERROR(IF(INDEX(AN$1:AN1364,MATCH(I1365,I$1:I1364,0),1)=0,"",INDEX(AN$1:AN1364,MATCH(I1365,I$1:I1364,0),1)),"")</f>
        <v/>
      </c>
      <c r="BG1365" s="5"/>
      <c r="BI1365" s="4"/>
      <c r="BK1365" s="5"/>
      <c r="BL1365" s="5"/>
      <c r="BM1365" s="5" t="str">
        <f>IF(B1365="","",IF(BH1365="",1+(MAX(BM$2:BM1364)),""))</f>
        <v/>
      </c>
      <c r="BN1365" s="5" t="str">
        <f t="shared" si="196"/>
        <v/>
      </c>
      <c r="BO1365" s="5" t="str">
        <f t="shared" si="197"/>
        <v/>
      </c>
      <c r="BP1365" s="15" t="str">
        <f t="shared" si="198"/>
        <v/>
      </c>
      <c r="BQ1365" s="29"/>
      <c r="CU1365" s="5" t="e">
        <f>IF(REPORTE!AH$2="si",IF(F1365=VALUE(REPORTE!C$11),IF(SUM(CU1366:CU$1993),CONCATENATE(INT(B1365),", "),INT(B1365)),""),IF(F1365=VALUE(REPORTE!C$10),IF(SUM(CU1366:CU$1993),CONCATENATE(INT(B1365),", "),INT(B1365)),""))</f>
        <v>#VALUE!</v>
      </c>
      <c r="CY1365" s="5"/>
      <c r="CZ1365" s="5"/>
      <c r="DA1365" s="5"/>
      <c r="DB1365" s="5"/>
    </row>
    <row r="1366" spans="1:106" x14ac:dyDescent="0.25">
      <c r="A1366" s="4"/>
      <c r="B1366" s="3"/>
      <c r="L1366" s="4" t="str">
        <f>IFERROR(IF(VLOOKUP(I1366,I$2:L1365,4,0)=0,"",VLOOKUP(I1366,I$2:L1365,4,0)),"")</f>
        <v/>
      </c>
      <c r="M1366" s="4" t="str">
        <f>IFERROR(IF(VLOOKUP(I1366,I$2:M1365,5,0)=0,"",VLOOKUP(I1366,I$2:M1365,5,0)),"")</f>
        <v/>
      </c>
      <c r="S1366"/>
      <c r="AL1366" s="2" t="str">
        <f>IFERROR(IF(INDEX(AL$1:AL1365,MATCH(I1366,I$1:I1365,0),1)=0,"",INDEX(AL$1:AL1365,MATCH(I1366,I$1:I1365,0),1)),"")</f>
        <v/>
      </c>
      <c r="AM1366" s="2" t="str">
        <f>IFERROR(IF(INDEX(AM$1:AM1365,MATCH(I1366,I$1:I1365,0),1)=0,"",INDEX(AM$1:AM1365,MATCH(I1366,I$1:I1365,0),1)),"")</f>
        <v/>
      </c>
      <c r="AN1366" s="2" t="str">
        <f>IFERROR(IF(INDEX(AN$1:AN1365,MATCH(I1366,I$1:I1365,0),1)=0,"",INDEX(AN$1:AN1365,MATCH(I1366,I$1:I1365,0),1)),"")</f>
        <v/>
      </c>
      <c r="BG1366" s="5"/>
      <c r="BI1366" s="4"/>
      <c r="BK1366" s="5"/>
      <c r="BL1366" s="5"/>
      <c r="BM1366" s="5" t="str">
        <f>IF(B1366="","",IF(BH1366="",1+(MAX(BM$2:BM1365)),""))</f>
        <v/>
      </c>
      <c r="BN1366" s="5" t="str">
        <f t="shared" si="196"/>
        <v/>
      </c>
      <c r="BO1366" s="5" t="str">
        <f t="shared" si="197"/>
        <v/>
      </c>
      <c r="BP1366" s="15" t="str">
        <f t="shared" si="198"/>
        <v/>
      </c>
      <c r="BQ1366" s="29"/>
      <c r="CU1366" s="5" t="e">
        <f>IF(REPORTE!AH$2="si",IF(F1366=VALUE(REPORTE!C$11),IF(SUM(CU1367:CU$1993),CONCATENATE(INT(B1366),", "),INT(B1366)),""),IF(F1366=VALUE(REPORTE!C$10),IF(SUM(CU1367:CU$1993),CONCATENATE(INT(B1366),", "),INT(B1366)),""))</f>
        <v>#VALUE!</v>
      </c>
      <c r="CY1366" s="5"/>
      <c r="CZ1366" s="5"/>
      <c r="DA1366" s="5"/>
      <c r="DB1366" s="5"/>
    </row>
    <row r="1367" spans="1:106" x14ac:dyDescent="0.25">
      <c r="A1367" s="4"/>
      <c r="B1367" s="3"/>
      <c r="L1367" s="4" t="str">
        <f>IFERROR(IF(VLOOKUP(I1367,I$2:L1366,4,0)=0,"",VLOOKUP(I1367,I$2:L1366,4,0)),"")</f>
        <v/>
      </c>
      <c r="M1367" s="4" t="str">
        <f>IFERROR(IF(VLOOKUP(I1367,I$2:M1366,5,0)=0,"",VLOOKUP(I1367,I$2:M1366,5,0)),"")</f>
        <v/>
      </c>
      <c r="S1367"/>
      <c r="AL1367" s="2" t="str">
        <f>IFERROR(IF(INDEX(AL$1:AL1366,MATCH(I1367,I$1:I1366,0),1)=0,"",INDEX(AL$1:AL1366,MATCH(I1367,I$1:I1366,0),1)),"")</f>
        <v/>
      </c>
      <c r="AM1367" s="2" t="str">
        <f>IFERROR(IF(INDEX(AM$1:AM1366,MATCH(I1367,I$1:I1366,0),1)=0,"",INDEX(AM$1:AM1366,MATCH(I1367,I$1:I1366,0),1)),"")</f>
        <v/>
      </c>
      <c r="AN1367" s="2" t="str">
        <f>IFERROR(IF(INDEX(AN$1:AN1366,MATCH(I1367,I$1:I1366,0),1)=0,"",INDEX(AN$1:AN1366,MATCH(I1367,I$1:I1366,0),1)),"")</f>
        <v/>
      </c>
      <c r="BG1367" s="5"/>
      <c r="BI1367" s="4"/>
      <c r="BK1367" s="5"/>
      <c r="BL1367" s="5"/>
      <c r="BM1367" s="5" t="str">
        <f>IF(B1367="","",IF(BH1367="",1+(MAX(BM$2:BM1366)),""))</f>
        <v/>
      </c>
      <c r="BN1367" s="5" t="str">
        <f t="shared" si="196"/>
        <v/>
      </c>
      <c r="BO1367" s="5" t="str">
        <f t="shared" si="197"/>
        <v/>
      </c>
      <c r="BP1367" s="15" t="str">
        <f t="shared" si="198"/>
        <v/>
      </c>
      <c r="BQ1367" s="29"/>
      <c r="CU1367" s="5" t="e">
        <f>IF(REPORTE!AH$2="si",IF(F1367=VALUE(REPORTE!C$11),IF(SUM(CU1368:CU$1993),CONCATENATE(INT(B1367),", "),INT(B1367)),""),IF(F1367=VALUE(REPORTE!C$10),IF(SUM(CU1368:CU$1993),CONCATENATE(INT(B1367),", "),INT(B1367)),""))</f>
        <v>#VALUE!</v>
      </c>
      <c r="CY1367" s="5"/>
      <c r="CZ1367" s="5"/>
      <c r="DA1367" s="5"/>
      <c r="DB1367" s="5"/>
    </row>
    <row r="1368" spans="1:106" x14ac:dyDescent="0.25">
      <c r="A1368" s="4"/>
      <c r="B1368" s="3"/>
      <c r="L1368" s="4" t="str">
        <f>IFERROR(IF(VLOOKUP(I1368,I$2:L1367,4,0)=0,"",VLOOKUP(I1368,I$2:L1367,4,0)),"")</f>
        <v/>
      </c>
      <c r="M1368" s="4" t="str">
        <f>IFERROR(IF(VLOOKUP(I1368,I$2:M1367,5,0)=0,"",VLOOKUP(I1368,I$2:M1367,5,0)),"")</f>
        <v/>
      </c>
      <c r="S1368"/>
      <c r="AL1368" s="2" t="str">
        <f>IFERROR(IF(INDEX(AL$1:AL1367,MATCH(I1368,I$1:I1367,0),1)=0,"",INDEX(AL$1:AL1367,MATCH(I1368,I$1:I1367,0),1)),"")</f>
        <v/>
      </c>
      <c r="AM1368" s="2" t="str">
        <f>IFERROR(IF(INDEX(AM$1:AM1367,MATCH(I1368,I$1:I1367,0),1)=0,"",INDEX(AM$1:AM1367,MATCH(I1368,I$1:I1367,0),1)),"")</f>
        <v/>
      </c>
      <c r="AN1368" s="2" t="str">
        <f>IFERROR(IF(INDEX(AN$1:AN1367,MATCH(I1368,I$1:I1367,0),1)=0,"",INDEX(AN$1:AN1367,MATCH(I1368,I$1:I1367,0),1)),"")</f>
        <v/>
      </c>
      <c r="BG1368" s="5"/>
      <c r="BI1368" s="4"/>
      <c r="BK1368" s="5"/>
      <c r="BL1368" s="5"/>
      <c r="BM1368" s="5" t="str">
        <f>IF(B1368="","",IF(BH1368="",1+(MAX(BM$2:BM1367)),""))</f>
        <v/>
      </c>
      <c r="BN1368" s="5" t="str">
        <f t="shared" si="196"/>
        <v/>
      </c>
      <c r="BO1368" s="5" t="str">
        <f t="shared" si="197"/>
        <v/>
      </c>
      <c r="BP1368" s="15" t="str">
        <f t="shared" si="198"/>
        <v/>
      </c>
      <c r="BQ1368" s="29"/>
      <c r="CU1368" s="5" t="e">
        <f>IF(REPORTE!AH$2="si",IF(F1368=VALUE(REPORTE!C$11),IF(SUM(CU1369:CU$1993),CONCATENATE(INT(B1368),", "),INT(B1368)),""),IF(F1368=VALUE(REPORTE!C$10),IF(SUM(CU1369:CU$1993),CONCATENATE(INT(B1368),", "),INT(B1368)),""))</f>
        <v>#VALUE!</v>
      </c>
      <c r="CY1368" s="5"/>
      <c r="CZ1368" s="5"/>
      <c r="DA1368" s="5"/>
      <c r="DB1368" s="5"/>
    </row>
    <row r="1369" spans="1:106" x14ac:dyDescent="0.25">
      <c r="A1369" s="4"/>
      <c r="B1369" s="3"/>
      <c r="L1369" s="4" t="str">
        <f>IFERROR(IF(VLOOKUP(I1369,I$2:L1368,4,0)=0,"",VLOOKUP(I1369,I$2:L1368,4,0)),"")</f>
        <v/>
      </c>
      <c r="M1369" s="4" t="str">
        <f>IFERROR(IF(VLOOKUP(I1369,I$2:M1368,5,0)=0,"",VLOOKUP(I1369,I$2:M1368,5,0)),"")</f>
        <v/>
      </c>
      <c r="S1369"/>
      <c r="AL1369" s="2" t="str">
        <f>IFERROR(IF(INDEX(AL$1:AL1368,MATCH(I1369,I$1:I1368,0),1)=0,"",INDEX(AL$1:AL1368,MATCH(I1369,I$1:I1368,0),1)),"")</f>
        <v/>
      </c>
      <c r="AM1369" s="2" t="str">
        <f>IFERROR(IF(INDEX(AM$1:AM1368,MATCH(I1369,I$1:I1368,0),1)=0,"",INDEX(AM$1:AM1368,MATCH(I1369,I$1:I1368,0),1)),"")</f>
        <v/>
      </c>
      <c r="AN1369" s="2" t="str">
        <f>IFERROR(IF(INDEX(AN$1:AN1368,MATCH(I1369,I$1:I1368,0),1)=0,"",INDEX(AN$1:AN1368,MATCH(I1369,I$1:I1368,0),1)),"")</f>
        <v/>
      </c>
      <c r="BG1369" s="5"/>
      <c r="BI1369" s="4"/>
      <c r="BK1369" s="5"/>
      <c r="BL1369" s="5"/>
      <c r="BM1369" s="5" t="str">
        <f>IF(B1369="","",IF(BH1369="",1+(MAX(BM$2:BM1368)),""))</f>
        <v/>
      </c>
      <c r="BN1369" s="5" t="str">
        <f t="shared" si="196"/>
        <v/>
      </c>
      <c r="BO1369" s="5" t="str">
        <f t="shared" si="197"/>
        <v/>
      </c>
      <c r="BP1369" s="15" t="str">
        <f t="shared" si="198"/>
        <v/>
      </c>
      <c r="BQ1369" s="29"/>
      <c r="CU1369" s="5" t="e">
        <f>IF(REPORTE!AH$2="si",IF(F1369=VALUE(REPORTE!C$11),IF(SUM(CU1370:CU$1993),CONCATENATE(INT(B1369),", "),INT(B1369)),""),IF(F1369=VALUE(REPORTE!C$10),IF(SUM(CU1370:CU$1993),CONCATENATE(INT(B1369),", "),INT(B1369)),""))</f>
        <v>#VALUE!</v>
      </c>
      <c r="CY1369" s="5"/>
      <c r="CZ1369" s="5"/>
      <c r="DA1369" s="5"/>
      <c r="DB1369" s="5"/>
    </row>
    <row r="1370" spans="1:106" x14ac:dyDescent="0.25">
      <c r="A1370" s="4"/>
      <c r="B1370" s="3"/>
      <c r="L1370" s="4" t="str">
        <f>IFERROR(IF(VLOOKUP(I1370,I$2:L1369,4,0)=0,"",VLOOKUP(I1370,I$2:L1369,4,0)),"")</f>
        <v/>
      </c>
      <c r="M1370" s="4" t="str">
        <f>IFERROR(IF(VLOOKUP(I1370,I$2:M1369,5,0)=0,"",VLOOKUP(I1370,I$2:M1369,5,0)),"")</f>
        <v/>
      </c>
      <c r="S1370"/>
      <c r="AL1370" s="2" t="str">
        <f>IFERROR(IF(INDEX(AL$1:AL1369,MATCH(I1370,I$1:I1369,0),1)=0,"",INDEX(AL$1:AL1369,MATCH(I1370,I$1:I1369,0),1)),"")</f>
        <v/>
      </c>
      <c r="AM1370" s="2" t="str">
        <f>IFERROR(IF(INDEX(AM$1:AM1369,MATCH(I1370,I$1:I1369,0),1)=0,"",INDEX(AM$1:AM1369,MATCH(I1370,I$1:I1369,0),1)),"")</f>
        <v/>
      </c>
      <c r="AN1370" s="2" t="str">
        <f>IFERROR(IF(INDEX(AN$1:AN1369,MATCH(I1370,I$1:I1369,0),1)=0,"",INDEX(AN$1:AN1369,MATCH(I1370,I$1:I1369,0),1)),"")</f>
        <v/>
      </c>
      <c r="BG1370" s="5"/>
      <c r="BI1370" s="4"/>
      <c r="BK1370" s="5"/>
      <c r="BL1370" s="5"/>
      <c r="BM1370" s="5" t="str">
        <f>IF(B1370="","",IF(BH1370="",1+(MAX(BM$2:BM1369)),""))</f>
        <v/>
      </c>
      <c r="BN1370" s="5" t="str">
        <f t="shared" si="196"/>
        <v/>
      </c>
      <c r="BO1370" s="5" t="str">
        <f t="shared" si="197"/>
        <v/>
      </c>
      <c r="BP1370" s="15" t="str">
        <f t="shared" si="198"/>
        <v/>
      </c>
      <c r="BQ1370" s="29"/>
      <c r="CU1370" s="5" t="e">
        <f>IF(REPORTE!AH$2="si",IF(F1370=VALUE(REPORTE!C$11),IF(SUM(CU1371:CU$1993),CONCATENATE(INT(B1370),", "),INT(B1370)),""),IF(F1370=VALUE(REPORTE!C$10),IF(SUM(CU1371:CU$1993),CONCATENATE(INT(B1370),", "),INT(B1370)),""))</f>
        <v>#VALUE!</v>
      </c>
      <c r="CY1370" s="5"/>
      <c r="CZ1370" s="5"/>
      <c r="DA1370" s="5"/>
      <c r="DB1370" s="5"/>
    </row>
    <row r="1371" spans="1:106" x14ac:dyDescent="0.25">
      <c r="A1371" s="4"/>
      <c r="B1371" s="3"/>
      <c r="L1371" s="4" t="str">
        <f>IFERROR(IF(VLOOKUP(I1371,I$2:L1370,4,0)=0,"",VLOOKUP(I1371,I$2:L1370,4,0)),"")</f>
        <v/>
      </c>
      <c r="M1371" s="4" t="str">
        <f>IFERROR(IF(VLOOKUP(I1371,I$2:M1370,5,0)=0,"",VLOOKUP(I1371,I$2:M1370,5,0)),"")</f>
        <v/>
      </c>
      <c r="S1371"/>
      <c r="AL1371" s="2" t="str">
        <f>IFERROR(IF(INDEX(AL$1:AL1370,MATCH(I1371,I$1:I1370,0),1)=0,"",INDEX(AL$1:AL1370,MATCH(I1371,I$1:I1370,0),1)),"")</f>
        <v/>
      </c>
      <c r="AM1371" s="2" t="str">
        <f>IFERROR(IF(INDEX(AM$1:AM1370,MATCH(I1371,I$1:I1370,0),1)=0,"",INDEX(AM$1:AM1370,MATCH(I1371,I$1:I1370,0),1)),"")</f>
        <v/>
      </c>
      <c r="AN1371" s="2" t="str">
        <f>IFERROR(IF(INDEX(AN$1:AN1370,MATCH(I1371,I$1:I1370,0),1)=0,"",INDEX(AN$1:AN1370,MATCH(I1371,I$1:I1370,0),1)),"")</f>
        <v/>
      </c>
      <c r="BG1371" s="5"/>
      <c r="BI1371" s="4"/>
      <c r="BK1371" s="5"/>
      <c r="BL1371" s="5"/>
      <c r="BM1371" s="5" t="str">
        <f>IF(B1371="","",IF(BH1371="",1+(MAX(BM$2:BM1370)),""))</f>
        <v/>
      </c>
      <c r="BN1371" s="5" t="str">
        <f t="shared" si="196"/>
        <v/>
      </c>
      <c r="BO1371" s="5" t="str">
        <f t="shared" si="197"/>
        <v/>
      </c>
      <c r="BP1371" s="15" t="str">
        <f t="shared" si="198"/>
        <v/>
      </c>
      <c r="BQ1371" s="29"/>
      <c r="CU1371" s="5" t="e">
        <f>IF(REPORTE!AH$2="si",IF(F1371=VALUE(REPORTE!C$11),IF(SUM(CU1372:CU$1993),CONCATENATE(INT(B1371),", "),INT(B1371)),""),IF(F1371=VALUE(REPORTE!C$10),IF(SUM(CU1372:CU$1993),CONCATENATE(INT(B1371),", "),INT(B1371)),""))</f>
        <v>#VALUE!</v>
      </c>
      <c r="CY1371" s="5"/>
      <c r="CZ1371" s="5"/>
      <c r="DA1371" s="5"/>
      <c r="DB1371" s="5"/>
    </row>
    <row r="1372" spans="1:106" x14ac:dyDescent="0.25">
      <c r="A1372" s="4"/>
      <c r="B1372" s="3"/>
      <c r="L1372" s="4" t="str">
        <f>IFERROR(IF(VLOOKUP(I1372,I$2:L1371,4,0)=0,"",VLOOKUP(I1372,I$2:L1371,4,0)),"")</f>
        <v/>
      </c>
      <c r="M1372" s="4" t="str">
        <f>IFERROR(IF(VLOOKUP(I1372,I$2:M1371,5,0)=0,"",VLOOKUP(I1372,I$2:M1371,5,0)),"")</f>
        <v/>
      </c>
      <c r="S1372"/>
      <c r="AL1372" s="2" t="str">
        <f>IFERROR(IF(INDEX(AL$1:AL1371,MATCH(I1372,I$1:I1371,0),1)=0,"",INDEX(AL$1:AL1371,MATCH(I1372,I$1:I1371,0),1)),"")</f>
        <v/>
      </c>
      <c r="AM1372" s="2" t="str">
        <f>IFERROR(IF(INDEX(AM$1:AM1371,MATCH(I1372,I$1:I1371,0),1)=0,"",INDEX(AM$1:AM1371,MATCH(I1372,I$1:I1371,0),1)),"")</f>
        <v/>
      </c>
      <c r="AN1372" s="2" t="str">
        <f>IFERROR(IF(INDEX(AN$1:AN1371,MATCH(I1372,I$1:I1371,0),1)=0,"",INDEX(AN$1:AN1371,MATCH(I1372,I$1:I1371,0),1)),"")</f>
        <v/>
      </c>
      <c r="BG1372" s="5"/>
      <c r="BI1372" s="4"/>
      <c r="BK1372" s="5"/>
      <c r="BL1372" s="5"/>
      <c r="BM1372" s="5" t="str">
        <f>IF(B1372="","",IF(BH1372="",1+(MAX(BM$2:BM1371)),""))</f>
        <v/>
      </c>
      <c r="BN1372" s="5" t="str">
        <f t="shared" si="196"/>
        <v/>
      </c>
      <c r="BO1372" s="5" t="str">
        <f t="shared" si="197"/>
        <v/>
      </c>
      <c r="BP1372" s="15" t="str">
        <f t="shared" si="198"/>
        <v/>
      </c>
      <c r="BQ1372" s="29"/>
      <c r="CU1372" s="5" t="e">
        <f>IF(REPORTE!AH$2="si",IF(F1372=VALUE(REPORTE!C$11),IF(SUM(CU1373:CU$1993),CONCATENATE(INT(B1372),", "),INT(B1372)),""),IF(F1372=VALUE(REPORTE!C$10),IF(SUM(CU1373:CU$1993),CONCATENATE(INT(B1372),", "),INT(B1372)),""))</f>
        <v>#VALUE!</v>
      </c>
      <c r="CY1372" s="5"/>
      <c r="CZ1372" s="5"/>
      <c r="DA1372" s="5"/>
      <c r="DB1372" s="5"/>
    </row>
    <row r="1373" spans="1:106" x14ac:dyDescent="0.25">
      <c r="A1373" s="4"/>
      <c r="B1373" s="3"/>
      <c r="L1373" s="4" t="str">
        <f>IFERROR(IF(VLOOKUP(I1373,I$2:L1372,4,0)=0,"",VLOOKUP(I1373,I$2:L1372,4,0)),"")</f>
        <v/>
      </c>
      <c r="M1373" s="4" t="str">
        <f>IFERROR(IF(VLOOKUP(I1373,I$2:M1372,5,0)=0,"",VLOOKUP(I1373,I$2:M1372,5,0)),"")</f>
        <v/>
      </c>
      <c r="S1373"/>
      <c r="AL1373" s="2" t="str">
        <f>IFERROR(IF(INDEX(AL$1:AL1372,MATCH(I1373,I$1:I1372,0),1)=0,"",INDEX(AL$1:AL1372,MATCH(I1373,I$1:I1372,0),1)),"")</f>
        <v/>
      </c>
      <c r="AM1373" s="2" t="str">
        <f>IFERROR(IF(INDEX(AM$1:AM1372,MATCH(I1373,I$1:I1372,0),1)=0,"",INDEX(AM$1:AM1372,MATCH(I1373,I$1:I1372,0),1)),"")</f>
        <v/>
      </c>
      <c r="AN1373" s="2" t="str">
        <f>IFERROR(IF(INDEX(AN$1:AN1372,MATCH(I1373,I$1:I1372,0),1)=0,"",INDEX(AN$1:AN1372,MATCH(I1373,I$1:I1372,0),1)),"")</f>
        <v/>
      </c>
      <c r="BG1373" s="5"/>
      <c r="BI1373" s="4"/>
      <c r="BK1373" s="5"/>
      <c r="BL1373" s="5"/>
      <c r="BM1373" s="5" t="str">
        <f>IF(B1373="","",IF(BH1373="",1+(MAX(BM$2:BM1372)),""))</f>
        <v/>
      </c>
      <c r="BN1373" s="5" t="str">
        <f t="shared" si="196"/>
        <v/>
      </c>
      <c r="BO1373" s="5" t="str">
        <f t="shared" si="197"/>
        <v/>
      </c>
      <c r="BP1373" s="15" t="str">
        <f t="shared" si="198"/>
        <v/>
      </c>
      <c r="BQ1373" s="29"/>
      <c r="CU1373" s="5" t="e">
        <f>IF(REPORTE!AH$2="si",IF(F1373=VALUE(REPORTE!C$11),IF(SUM(CU1374:CU$1993),CONCATENATE(INT(B1373),", "),INT(B1373)),""),IF(F1373=VALUE(REPORTE!C$10),IF(SUM(CU1374:CU$1993),CONCATENATE(INT(B1373),", "),INT(B1373)),""))</f>
        <v>#VALUE!</v>
      </c>
      <c r="CY1373" s="5"/>
      <c r="CZ1373" s="5"/>
      <c r="DA1373" s="5"/>
      <c r="DB1373" s="5"/>
    </row>
    <row r="1374" spans="1:106" x14ac:dyDescent="0.25">
      <c r="A1374" s="4"/>
      <c r="B1374" s="3"/>
      <c r="L1374" s="4" t="str">
        <f>IFERROR(IF(VLOOKUP(I1374,I$2:L1373,4,0)=0,"",VLOOKUP(I1374,I$2:L1373,4,0)),"")</f>
        <v/>
      </c>
      <c r="M1374" s="4" t="str">
        <f>IFERROR(IF(VLOOKUP(I1374,I$2:M1373,5,0)=0,"",VLOOKUP(I1374,I$2:M1373,5,0)),"")</f>
        <v/>
      </c>
      <c r="S1374"/>
      <c r="AL1374" s="2" t="str">
        <f>IFERROR(IF(INDEX(AL$1:AL1373,MATCH(I1374,I$1:I1373,0),1)=0,"",INDEX(AL$1:AL1373,MATCH(I1374,I$1:I1373,0),1)),"")</f>
        <v/>
      </c>
      <c r="AM1374" s="2" t="str">
        <f>IFERROR(IF(INDEX(AM$1:AM1373,MATCH(I1374,I$1:I1373,0),1)=0,"",INDEX(AM$1:AM1373,MATCH(I1374,I$1:I1373,0),1)),"")</f>
        <v/>
      </c>
      <c r="AN1374" s="2" t="str">
        <f>IFERROR(IF(INDEX(AN$1:AN1373,MATCH(I1374,I$1:I1373,0),1)=0,"",INDEX(AN$1:AN1373,MATCH(I1374,I$1:I1373,0),1)),"")</f>
        <v/>
      </c>
      <c r="BG1374" s="5"/>
      <c r="BI1374" s="4"/>
      <c r="BK1374" s="5"/>
      <c r="BL1374" s="5"/>
      <c r="BM1374" s="5" t="str">
        <f>IF(B1374="","",IF(BH1374="",1+(MAX(BM$2:BM1373)),""))</f>
        <v/>
      </c>
      <c r="BN1374" s="5" t="str">
        <f t="shared" si="196"/>
        <v/>
      </c>
      <c r="BO1374" s="5" t="str">
        <f t="shared" si="197"/>
        <v/>
      </c>
      <c r="BP1374" s="15" t="str">
        <f t="shared" si="198"/>
        <v/>
      </c>
      <c r="BQ1374" s="29"/>
      <c r="CU1374" s="5" t="e">
        <f>IF(REPORTE!AH$2="si",IF(F1374=VALUE(REPORTE!C$11),IF(SUM(CU1375:CU$1993),CONCATENATE(INT(B1374),", "),INT(B1374)),""),IF(F1374=VALUE(REPORTE!C$10),IF(SUM(CU1375:CU$1993),CONCATENATE(INT(B1374),", "),INT(B1374)),""))</f>
        <v>#VALUE!</v>
      </c>
      <c r="CY1374" s="5"/>
      <c r="CZ1374" s="5"/>
      <c r="DA1374" s="5"/>
      <c r="DB1374" s="5"/>
    </row>
    <row r="1375" spans="1:106" x14ac:dyDescent="0.25">
      <c r="A1375" s="4"/>
      <c r="B1375" s="3"/>
      <c r="L1375" s="4" t="str">
        <f>IFERROR(IF(VLOOKUP(I1375,I$2:L1374,4,0)=0,"",VLOOKUP(I1375,I$2:L1374,4,0)),"")</f>
        <v/>
      </c>
      <c r="M1375" s="4" t="str">
        <f>IFERROR(IF(VLOOKUP(I1375,I$2:M1374,5,0)=0,"",VLOOKUP(I1375,I$2:M1374,5,0)),"")</f>
        <v/>
      </c>
      <c r="S1375"/>
      <c r="AL1375" s="2" t="str">
        <f>IFERROR(IF(INDEX(AL$1:AL1374,MATCH(I1375,I$1:I1374,0),1)=0,"",INDEX(AL$1:AL1374,MATCH(I1375,I$1:I1374,0),1)),"")</f>
        <v/>
      </c>
      <c r="AM1375" s="2" t="str">
        <f>IFERROR(IF(INDEX(AM$1:AM1374,MATCH(I1375,I$1:I1374,0),1)=0,"",INDEX(AM$1:AM1374,MATCH(I1375,I$1:I1374,0),1)),"")</f>
        <v/>
      </c>
      <c r="AN1375" s="2" t="str">
        <f>IFERROR(IF(INDEX(AN$1:AN1374,MATCH(I1375,I$1:I1374,0),1)=0,"",INDEX(AN$1:AN1374,MATCH(I1375,I$1:I1374,0),1)),"")</f>
        <v/>
      </c>
      <c r="BG1375" s="5"/>
      <c r="BI1375" s="4"/>
      <c r="BK1375" s="5"/>
      <c r="BL1375" s="5"/>
      <c r="BM1375" s="5" t="str">
        <f>IF(B1375="","",IF(BH1375="",1+(MAX(BM$2:BM1374)),""))</f>
        <v/>
      </c>
      <c r="BN1375" s="5" t="str">
        <f t="shared" si="196"/>
        <v/>
      </c>
      <c r="BO1375" s="5" t="str">
        <f t="shared" si="197"/>
        <v/>
      </c>
      <c r="BP1375" s="15" t="str">
        <f t="shared" si="198"/>
        <v/>
      </c>
      <c r="BQ1375" s="29"/>
      <c r="CU1375" s="5" t="e">
        <f>IF(REPORTE!AH$2="si",IF(F1375=VALUE(REPORTE!C$11),IF(SUM(CU1376:CU$1993),CONCATENATE(INT(B1375),", "),INT(B1375)),""),IF(F1375=VALUE(REPORTE!C$10),IF(SUM(CU1376:CU$1993),CONCATENATE(INT(B1375),", "),INT(B1375)),""))</f>
        <v>#VALUE!</v>
      </c>
      <c r="CY1375" s="5"/>
      <c r="CZ1375" s="5"/>
      <c r="DA1375" s="5"/>
      <c r="DB1375" s="5"/>
    </row>
    <row r="1376" spans="1:106" x14ac:dyDescent="0.25">
      <c r="A1376" s="4"/>
      <c r="B1376" s="3"/>
      <c r="L1376" s="4" t="str">
        <f>IFERROR(IF(VLOOKUP(I1376,I$2:L1375,4,0)=0,"",VLOOKUP(I1376,I$2:L1375,4,0)),"")</f>
        <v/>
      </c>
      <c r="M1376" s="4" t="str">
        <f>IFERROR(IF(VLOOKUP(I1376,I$2:M1375,5,0)=0,"",VLOOKUP(I1376,I$2:M1375,5,0)),"")</f>
        <v/>
      </c>
      <c r="S1376"/>
      <c r="AL1376" s="2" t="str">
        <f>IFERROR(IF(INDEX(AL$1:AL1375,MATCH(I1376,I$1:I1375,0),1)=0,"",INDEX(AL$1:AL1375,MATCH(I1376,I$1:I1375,0),1)),"")</f>
        <v/>
      </c>
      <c r="AM1376" s="2" t="str">
        <f>IFERROR(IF(INDEX(AM$1:AM1375,MATCH(I1376,I$1:I1375,0),1)=0,"",INDEX(AM$1:AM1375,MATCH(I1376,I$1:I1375,0),1)),"")</f>
        <v/>
      </c>
      <c r="AN1376" s="2" t="str">
        <f>IFERROR(IF(INDEX(AN$1:AN1375,MATCH(I1376,I$1:I1375,0),1)=0,"",INDEX(AN$1:AN1375,MATCH(I1376,I$1:I1375,0),1)),"")</f>
        <v/>
      </c>
      <c r="BG1376" s="5"/>
      <c r="BI1376" s="4"/>
      <c r="BK1376" s="5"/>
      <c r="BL1376" s="5"/>
      <c r="BM1376" s="5" t="str">
        <f>IF(B1376="","",IF(BH1376="",1+(MAX(BM$2:BM1375)),""))</f>
        <v/>
      </c>
      <c r="BN1376" s="5" t="str">
        <f t="shared" si="196"/>
        <v/>
      </c>
      <c r="BO1376" s="5" t="str">
        <f t="shared" si="197"/>
        <v/>
      </c>
      <c r="BP1376" s="15" t="str">
        <f t="shared" si="198"/>
        <v/>
      </c>
      <c r="BQ1376" s="29"/>
      <c r="CU1376" s="5" t="e">
        <f>IF(REPORTE!AH$2="si",IF(F1376=VALUE(REPORTE!C$11),IF(SUM(CU1377:CU$1993),CONCATENATE(INT(B1376),", "),INT(B1376)),""),IF(F1376=VALUE(REPORTE!C$10),IF(SUM(CU1377:CU$1993),CONCATENATE(INT(B1376),", "),INT(B1376)),""))</f>
        <v>#VALUE!</v>
      </c>
      <c r="CY1376" s="5"/>
      <c r="CZ1376" s="5"/>
      <c r="DA1376" s="5"/>
      <c r="DB1376" s="5"/>
    </row>
    <row r="1377" spans="1:106" x14ac:dyDescent="0.25">
      <c r="A1377" s="4"/>
      <c r="B1377" s="3"/>
      <c r="L1377" s="4" t="str">
        <f>IFERROR(IF(VLOOKUP(I1377,I$2:L1376,4,0)=0,"",VLOOKUP(I1377,I$2:L1376,4,0)),"")</f>
        <v/>
      </c>
      <c r="M1377" s="4" t="str">
        <f>IFERROR(IF(VLOOKUP(I1377,I$2:M1376,5,0)=0,"",VLOOKUP(I1377,I$2:M1376,5,0)),"")</f>
        <v/>
      </c>
      <c r="S1377"/>
      <c r="AL1377" s="2" t="str">
        <f>IFERROR(IF(INDEX(AL$1:AL1376,MATCH(I1377,I$1:I1376,0),1)=0,"",INDEX(AL$1:AL1376,MATCH(I1377,I$1:I1376,0),1)),"")</f>
        <v/>
      </c>
      <c r="AM1377" s="2" t="str">
        <f>IFERROR(IF(INDEX(AM$1:AM1376,MATCH(I1377,I$1:I1376,0),1)=0,"",INDEX(AM$1:AM1376,MATCH(I1377,I$1:I1376,0),1)),"")</f>
        <v/>
      </c>
      <c r="AN1377" s="2" t="str">
        <f>IFERROR(IF(INDEX(AN$1:AN1376,MATCH(I1377,I$1:I1376,0),1)=0,"",INDEX(AN$1:AN1376,MATCH(I1377,I$1:I1376,0),1)),"")</f>
        <v/>
      </c>
      <c r="BG1377" s="5"/>
      <c r="BI1377" s="4"/>
      <c r="BK1377" s="5"/>
      <c r="BL1377" s="5"/>
      <c r="BM1377" s="5" t="str">
        <f>IF(B1377="","",IF(BH1377="",1+(MAX(BM$2:BM1376)),""))</f>
        <v/>
      </c>
      <c r="BN1377" s="5" t="str">
        <f t="shared" si="196"/>
        <v/>
      </c>
      <c r="BO1377" s="5" t="str">
        <f t="shared" si="197"/>
        <v/>
      </c>
      <c r="BP1377" s="15" t="str">
        <f t="shared" si="198"/>
        <v/>
      </c>
      <c r="BQ1377" s="29"/>
      <c r="CU1377" s="5" t="e">
        <f>IF(REPORTE!AH$2="si",IF(F1377=VALUE(REPORTE!C$11),IF(SUM(CU1378:CU$1993),CONCATENATE(INT(B1377),", "),INT(B1377)),""),IF(F1377=VALUE(REPORTE!C$10),IF(SUM(CU1378:CU$1993),CONCATENATE(INT(B1377),", "),INT(B1377)),""))</f>
        <v>#VALUE!</v>
      </c>
      <c r="CY1377" s="5"/>
      <c r="CZ1377" s="5"/>
      <c r="DA1377" s="5"/>
      <c r="DB1377" s="5"/>
    </row>
    <row r="1378" spans="1:106" x14ac:dyDescent="0.25">
      <c r="A1378" s="4"/>
      <c r="B1378" s="3"/>
      <c r="L1378" s="4" t="str">
        <f>IFERROR(IF(VLOOKUP(I1378,I$2:L1377,4,0)=0,"",VLOOKUP(I1378,I$2:L1377,4,0)),"")</f>
        <v/>
      </c>
      <c r="M1378" s="4" t="str">
        <f>IFERROR(IF(VLOOKUP(I1378,I$2:M1377,5,0)=0,"",VLOOKUP(I1378,I$2:M1377,5,0)),"")</f>
        <v/>
      </c>
      <c r="S1378"/>
      <c r="AL1378" s="2" t="str">
        <f>IFERROR(IF(INDEX(AL$1:AL1377,MATCH(I1378,I$1:I1377,0),1)=0,"",INDEX(AL$1:AL1377,MATCH(I1378,I$1:I1377,0),1)),"")</f>
        <v/>
      </c>
      <c r="AM1378" s="2" t="str">
        <f>IFERROR(IF(INDEX(AM$1:AM1377,MATCH(I1378,I$1:I1377,0),1)=0,"",INDEX(AM$1:AM1377,MATCH(I1378,I$1:I1377,0),1)),"")</f>
        <v/>
      </c>
      <c r="AN1378" s="2" t="str">
        <f>IFERROR(IF(INDEX(AN$1:AN1377,MATCH(I1378,I$1:I1377,0),1)=0,"",INDEX(AN$1:AN1377,MATCH(I1378,I$1:I1377,0),1)),"")</f>
        <v/>
      </c>
      <c r="BG1378" s="5"/>
      <c r="BI1378" s="4"/>
      <c r="BK1378" s="5"/>
      <c r="BL1378" s="5"/>
      <c r="BM1378" s="5" t="str">
        <f>IF(B1378="","",IF(BH1378="",1+(MAX(BM$2:BM1377)),""))</f>
        <v/>
      </c>
      <c r="BN1378" s="5" t="str">
        <f t="shared" si="196"/>
        <v/>
      </c>
      <c r="BO1378" s="5" t="str">
        <f t="shared" si="197"/>
        <v/>
      </c>
      <c r="BP1378" s="15" t="str">
        <f t="shared" si="198"/>
        <v/>
      </c>
      <c r="BQ1378" s="29"/>
      <c r="CU1378" s="5" t="e">
        <f>IF(REPORTE!AH$2="si",IF(F1378=VALUE(REPORTE!C$11),IF(SUM(CU1379:CU$1993),CONCATENATE(INT(B1378),", "),INT(B1378)),""),IF(F1378=VALUE(REPORTE!C$10),IF(SUM(CU1379:CU$1993),CONCATENATE(INT(B1378),", "),INT(B1378)),""))</f>
        <v>#VALUE!</v>
      </c>
      <c r="CY1378" s="5"/>
      <c r="CZ1378" s="5"/>
      <c r="DA1378" s="5"/>
      <c r="DB1378" s="5"/>
    </row>
    <row r="1379" spans="1:106" x14ac:dyDescent="0.25">
      <c r="A1379" s="4"/>
      <c r="B1379" s="3"/>
      <c r="L1379" s="4" t="str">
        <f>IFERROR(IF(VLOOKUP(I1379,I$2:L1378,4,0)=0,"",VLOOKUP(I1379,I$2:L1378,4,0)),"")</f>
        <v/>
      </c>
      <c r="M1379" s="4" t="str">
        <f>IFERROR(IF(VLOOKUP(I1379,I$2:M1378,5,0)=0,"",VLOOKUP(I1379,I$2:M1378,5,0)),"")</f>
        <v/>
      </c>
      <c r="S1379"/>
      <c r="AL1379" s="2" t="str">
        <f>IFERROR(IF(INDEX(AL$1:AL1378,MATCH(I1379,I$1:I1378,0),1)=0,"",INDEX(AL$1:AL1378,MATCH(I1379,I$1:I1378,0),1)),"")</f>
        <v/>
      </c>
      <c r="AM1379" s="2" t="str">
        <f>IFERROR(IF(INDEX(AM$1:AM1378,MATCH(I1379,I$1:I1378,0),1)=0,"",INDEX(AM$1:AM1378,MATCH(I1379,I$1:I1378,0),1)),"")</f>
        <v/>
      </c>
      <c r="AN1379" s="2" t="str">
        <f>IFERROR(IF(INDEX(AN$1:AN1378,MATCH(I1379,I$1:I1378,0),1)=0,"",INDEX(AN$1:AN1378,MATCH(I1379,I$1:I1378,0),1)),"")</f>
        <v/>
      </c>
      <c r="BG1379" s="5"/>
      <c r="BI1379" s="4"/>
      <c r="BK1379" s="5"/>
      <c r="BL1379" s="5"/>
      <c r="BM1379" s="5" t="str">
        <f>IF(B1379="","",IF(BH1379="",1+(MAX(BM$2:BM1378)),""))</f>
        <v/>
      </c>
      <c r="BN1379" s="5" t="str">
        <f t="shared" si="196"/>
        <v/>
      </c>
      <c r="BO1379" s="5" t="str">
        <f t="shared" si="197"/>
        <v/>
      </c>
      <c r="BP1379" s="15" t="str">
        <f t="shared" si="198"/>
        <v/>
      </c>
      <c r="BQ1379" s="29"/>
      <c r="CU1379" s="5" t="e">
        <f>IF(REPORTE!AH$2="si",IF(F1379=VALUE(REPORTE!C$11),IF(SUM(CU1380:CU$1993),CONCATENATE(INT(B1379),", "),INT(B1379)),""),IF(F1379=VALUE(REPORTE!C$10),IF(SUM(CU1380:CU$1993),CONCATENATE(INT(B1379),", "),INT(B1379)),""))</f>
        <v>#VALUE!</v>
      </c>
      <c r="CY1379" s="5"/>
      <c r="CZ1379" s="5"/>
      <c r="DA1379" s="5"/>
      <c r="DB1379" s="5"/>
    </row>
    <row r="1380" spans="1:106" x14ac:dyDescent="0.25">
      <c r="A1380" s="4"/>
      <c r="B1380" s="3"/>
      <c r="L1380" s="4" t="str">
        <f>IFERROR(IF(VLOOKUP(I1380,I$2:L1379,4,0)=0,"",VLOOKUP(I1380,I$2:L1379,4,0)),"")</f>
        <v/>
      </c>
      <c r="M1380" s="4" t="str">
        <f>IFERROR(IF(VLOOKUP(I1380,I$2:M1379,5,0)=0,"",VLOOKUP(I1380,I$2:M1379,5,0)),"")</f>
        <v/>
      </c>
      <c r="S1380"/>
      <c r="AL1380" s="2" t="str">
        <f>IFERROR(IF(INDEX(AL$1:AL1379,MATCH(I1380,I$1:I1379,0),1)=0,"",INDEX(AL$1:AL1379,MATCH(I1380,I$1:I1379,0),1)),"")</f>
        <v/>
      </c>
      <c r="AM1380" s="2" t="str">
        <f>IFERROR(IF(INDEX(AM$1:AM1379,MATCH(I1380,I$1:I1379,0),1)=0,"",INDEX(AM$1:AM1379,MATCH(I1380,I$1:I1379,0),1)),"")</f>
        <v/>
      </c>
      <c r="AN1380" s="2" t="str">
        <f>IFERROR(IF(INDEX(AN$1:AN1379,MATCH(I1380,I$1:I1379,0),1)=0,"",INDEX(AN$1:AN1379,MATCH(I1380,I$1:I1379,0),1)),"")</f>
        <v/>
      </c>
      <c r="BG1380" s="5"/>
      <c r="BI1380" s="4"/>
      <c r="BK1380" s="5"/>
      <c r="BL1380" s="5"/>
      <c r="BM1380" s="5" t="str">
        <f>IF(B1380="","",IF(BH1380="",1+(MAX(BM$2:BM1379)),""))</f>
        <v/>
      </c>
      <c r="BN1380" s="5" t="str">
        <f t="shared" si="196"/>
        <v/>
      </c>
      <c r="BO1380" s="5" t="str">
        <f t="shared" si="197"/>
        <v/>
      </c>
      <c r="BP1380" s="15" t="str">
        <f t="shared" si="198"/>
        <v/>
      </c>
      <c r="BQ1380" s="29"/>
      <c r="CU1380" s="5" t="e">
        <f>IF(REPORTE!AH$2="si",IF(F1380=VALUE(REPORTE!C$11),IF(SUM(CU1381:CU$1993),CONCATENATE(INT(B1380),", "),INT(B1380)),""),IF(F1380=VALUE(REPORTE!C$10),IF(SUM(CU1381:CU$1993),CONCATENATE(INT(B1380),", "),INT(B1380)),""))</f>
        <v>#VALUE!</v>
      </c>
      <c r="CY1380" s="5"/>
      <c r="CZ1380" s="5"/>
      <c r="DA1380" s="5"/>
      <c r="DB1380" s="5"/>
    </row>
    <row r="1381" spans="1:106" x14ac:dyDescent="0.25">
      <c r="A1381" s="4"/>
      <c r="B1381" s="3"/>
      <c r="L1381" s="4" t="str">
        <f>IFERROR(IF(VLOOKUP(I1381,I$2:L1380,4,0)=0,"",VLOOKUP(I1381,I$2:L1380,4,0)),"")</f>
        <v/>
      </c>
      <c r="M1381" s="4" t="str">
        <f>IFERROR(IF(VLOOKUP(I1381,I$2:M1380,5,0)=0,"",VLOOKUP(I1381,I$2:M1380,5,0)),"")</f>
        <v/>
      </c>
      <c r="S1381"/>
      <c r="AL1381" s="2" t="str">
        <f>IFERROR(IF(INDEX(AL$1:AL1380,MATCH(I1381,I$1:I1380,0),1)=0,"",INDEX(AL$1:AL1380,MATCH(I1381,I$1:I1380,0),1)),"")</f>
        <v/>
      </c>
      <c r="AM1381" s="2" t="str">
        <f>IFERROR(IF(INDEX(AM$1:AM1380,MATCH(I1381,I$1:I1380,0),1)=0,"",INDEX(AM$1:AM1380,MATCH(I1381,I$1:I1380,0),1)),"")</f>
        <v/>
      </c>
      <c r="AN1381" s="2" t="str">
        <f>IFERROR(IF(INDEX(AN$1:AN1380,MATCH(I1381,I$1:I1380,0),1)=0,"",INDEX(AN$1:AN1380,MATCH(I1381,I$1:I1380,0),1)),"")</f>
        <v/>
      </c>
      <c r="BG1381" s="5"/>
      <c r="BI1381" s="4"/>
      <c r="BK1381" s="5"/>
      <c r="BL1381" s="5"/>
      <c r="BM1381" s="5" t="str">
        <f>IF(B1381="","",IF(BH1381="",1+(MAX(BM$2:BM1380)),""))</f>
        <v/>
      </c>
      <c r="BN1381" s="5" t="str">
        <f t="shared" si="196"/>
        <v/>
      </c>
      <c r="BO1381" s="5" t="str">
        <f t="shared" si="197"/>
        <v/>
      </c>
      <c r="BP1381" s="15" t="str">
        <f t="shared" si="198"/>
        <v/>
      </c>
      <c r="BQ1381" s="29"/>
      <c r="CU1381" s="5" t="e">
        <f>IF(REPORTE!AH$2="si",IF(F1381=VALUE(REPORTE!C$11),IF(SUM(CU1382:CU$1993),CONCATENATE(INT(B1381),", "),INT(B1381)),""),IF(F1381=VALUE(REPORTE!C$10),IF(SUM(CU1382:CU$1993),CONCATENATE(INT(B1381),", "),INT(B1381)),""))</f>
        <v>#VALUE!</v>
      </c>
      <c r="CY1381" s="5"/>
      <c r="CZ1381" s="5"/>
      <c r="DA1381" s="5"/>
      <c r="DB1381" s="5"/>
    </row>
    <row r="1382" spans="1:106" x14ac:dyDescent="0.25">
      <c r="A1382" s="4"/>
      <c r="B1382" s="3"/>
      <c r="L1382" s="4" t="str">
        <f>IFERROR(IF(VLOOKUP(I1382,I$2:L1381,4,0)=0,"",VLOOKUP(I1382,I$2:L1381,4,0)),"")</f>
        <v/>
      </c>
      <c r="M1382" s="4" t="str">
        <f>IFERROR(IF(VLOOKUP(I1382,I$2:M1381,5,0)=0,"",VLOOKUP(I1382,I$2:M1381,5,0)),"")</f>
        <v/>
      </c>
      <c r="S1382"/>
      <c r="AL1382" s="2" t="str">
        <f>IFERROR(IF(INDEX(AL$1:AL1381,MATCH(I1382,I$1:I1381,0),1)=0,"",INDEX(AL$1:AL1381,MATCH(I1382,I$1:I1381,0),1)),"")</f>
        <v/>
      </c>
      <c r="AM1382" s="2" t="str">
        <f>IFERROR(IF(INDEX(AM$1:AM1381,MATCH(I1382,I$1:I1381,0),1)=0,"",INDEX(AM$1:AM1381,MATCH(I1382,I$1:I1381,0),1)),"")</f>
        <v/>
      </c>
      <c r="AN1382" s="2" t="str">
        <f>IFERROR(IF(INDEX(AN$1:AN1381,MATCH(I1382,I$1:I1381,0),1)=0,"",INDEX(AN$1:AN1381,MATCH(I1382,I$1:I1381,0),1)),"")</f>
        <v/>
      </c>
      <c r="BG1382" s="5"/>
      <c r="BI1382" s="4"/>
      <c r="BK1382" s="5"/>
      <c r="BL1382" s="5"/>
      <c r="BM1382" s="5" t="str">
        <f>IF(B1382="","",IF(BH1382="",1+(MAX(BM$2:BM1381)),""))</f>
        <v/>
      </c>
      <c r="BN1382" s="5" t="str">
        <f t="shared" si="196"/>
        <v/>
      </c>
      <c r="BO1382" s="5" t="str">
        <f t="shared" si="197"/>
        <v/>
      </c>
      <c r="BP1382" s="15" t="str">
        <f t="shared" si="198"/>
        <v/>
      </c>
      <c r="BQ1382" s="29"/>
      <c r="CU1382" s="5" t="e">
        <f>IF(REPORTE!AH$2="si",IF(F1382=VALUE(REPORTE!C$11),IF(SUM(CU1383:CU$1993),CONCATENATE(INT(B1382),", "),INT(B1382)),""),IF(F1382=VALUE(REPORTE!C$10),IF(SUM(CU1383:CU$1993),CONCATENATE(INT(B1382),", "),INT(B1382)),""))</f>
        <v>#VALUE!</v>
      </c>
      <c r="CY1382" s="5"/>
      <c r="CZ1382" s="5"/>
      <c r="DA1382" s="5"/>
      <c r="DB1382" s="5"/>
    </row>
    <row r="1383" spans="1:106" x14ac:dyDescent="0.25">
      <c r="A1383" s="4"/>
      <c r="B1383" s="3"/>
      <c r="L1383" s="4" t="str">
        <f>IFERROR(IF(VLOOKUP(I1383,I$2:L1382,4,0)=0,"",VLOOKUP(I1383,I$2:L1382,4,0)),"")</f>
        <v/>
      </c>
      <c r="M1383" s="4" t="str">
        <f>IFERROR(IF(VLOOKUP(I1383,I$2:M1382,5,0)=0,"",VLOOKUP(I1383,I$2:M1382,5,0)),"")</f>
        <v/>
      </c>
      <c r="S1383"/>
      <c r="AL1383" s="2" t="str">
        <f>IFERROR(IF(INDEX(AL$1:AL1382,MATCH(I1383,I$1:I1382,0),1)=0,"",INDEX(AL$1:AL1382,MATCH(I1383,I$1:I1382,0),1)),"")</f>
        <v/>
      </c>
      <c r="AM1383" s="2" t="str">
        <f>IFERROR(IF(INDEX(AM$1:AM1382,MATCH(I1383,I$1:I1382,0),1)=0,"",INDEX(AM$1:AM1382,MATCH(I1383,I$1:I1382,0),1)),"")</f>
        <v/>
      </c>
      <c r="AN1383" s="2" t="str">
        <f>IFERROR(IF(INDEX(AN$1:AN1382,MATCH(I1383,I$1:I1382,0),1)=0,"",INDEX(AN$1:AN1382,MATCH(I1383,I$1:I1382,0),1)),"")</f>
        <v/>
      </c>
      <c r="BG1383" s="5"/>
      <c r="BI1383" s="4"/>
      <c r="BK1383" s="5"/>
      <c r="BL1383" s="5"/>
      <c r="BM1383" s="5" t="str">
        <f>IF(B1383="","",IF(BH1383="",1+(MAX(BM$2:BM1382)),""))</f>
        <v/>
      </c>
      <c r="BN1383" s="5" t="str">
        <f t="shared" si="196"/>
        <v/>
      </c>
      <c r="BO1383" s="5" t="str">
        <f t="shared" si="197"/>
        <v/>
      </c>
      <c r="BP1383" s="15" t="str">
        <f t="shared" si="198"/>
        <v/>
      </c>
      <c r="BQ1383" s="29"/>
      <c r="CU1383" s="5" t="e">
        <f>IF(REPORTE!AH$2="si",IF(F1383=VALUE(REPORTE!C$11),IF(SUM(CU1384:CU$1993),CONCATENATE(INT(B1383),", "),INT(B1383)),""),IF(F1383=VALUE(REPORTE!C$10),IF(SUM(CU1384:CU$1993),CONCATENATE(INT(B1383),", "),INT(B1383)),""))</f>
        <v>#VALUE!</v>
      </c>
      <c r="CY1383" s="5"/>
      <c r="CZ1383" s="5"/>
      <c r="DA1383" s="5"/>
      <c r="DB1383" s="5"/>
    </row>
    <row r="1384" spans="1:106" x14ac:dyDescent="0.25">
      <c r="A1384" s="4"/>
      <c r="B1384" s="3"/>
      <c r="L1384" s="4" t="str">
        <f>IFERROR(IF(VLOOKUP(I1384,I$2:L1383,4,0)=0,"",VLOOKUP(I1384,I$2:L1383,4,0)),"")</f>
        <v/>
      </c>
      <c r="M1384" s="4" t="str">
        <f>IFERROR(IF(VLOOKUP(I1384,I$2:M1383,5,0)=0,"",VLOOKUP(I1384,I$2:M1383,5,0)),"")</f>
        <v/>
      </c>
      <c r="S1384"/>
      <c r="AL1384" s="2" t="str">
        <f>IFERROR(IF(INDEX(AL$1:AL1383,MATCH(I1384,I$1:I1383,0),1)=0,"",INDEX(AL$1:AL1383,MATCH(I1384,I$1:I1383,0),1)),"")</f>
        <v/>
      </c>
      <c r="AM1384" s="2" t="str">
        <f>IFERROR(IF(INDEX(AM$1:AM1383,MATCH(I1384,I$1:I1383,0),1)=0,"",INDEX(AM$1:AM1383,MATCH(I1384,I$1:I1383,0),1)),"")</f>
        <v/>
      </c>
      <c r="AN1384" s="2" t="str">
        <f>IFERROR(IF(INDEX(AN$1:AN1383,MATCH(I1384,I$1:I1383,0),1)=0,"",INDEX(AN$1:AN1383,MATCH(I1384,I$1:I1383,0),1)),"")</f>
        <v/>
      </c>
      <c r="BG1384" s="5"/>
      <c r="BI1384" s="4"/>
      <c r="BK1384" s="5"/>
      <c r="BL1384" s="5"/>
      <c r="BM1384" s="5" t="str">
        <f>IF(B1384="","",IF(BH1384="",1+(MAX(BM$2:BM1383)),""))</f>
        <v/>
      </c>
      <c r="BN1384" s="5" t="str">
        <f t="shared" si="196"/>
        <v/>
      </c>
      <c r="BO1384" s="5" t="str">
        <f t="shared" si="197"/>
        <v/>
      </c>
      <c r="BP1384" s="15" t="str">
        <f t="shared" si="198"/>
        <v/>
      </c>
      <c r="BQ1384" s="29"/>
      <c r="CU1384" s="5" t="e">
        <f>IF(REPORTE!AH$2="si",IF(F1384=VALUE(REPORTE!C$11),IF(SUM(CU1385:CU$1993),CONCATENATE(INT(B1384),", "),INT(B1384)),""),IF(F1384=VALUE(REPORTE!C$10),IF(SUM(CU1385:CU$1993),CONCATENATE(INT(B1384),", "),INT(B1384)),""))</f>
        <v>#VALUE!</v>
      </c>
      <c r="CY1384" s="5"/>
      <c r="CZ1384" s="5"/>
      <c r="DA1384" s="5"/>
      <c r="DB1384" s="5"/>
    </row>
    <row r="1385" spans="1:106" x14ac:dyDescent="0.25">
      <c r="A1385" s="4"/>
      <c r="B1385" s="3"/>
      <c r="L1385" s="4" t="str">
        <f>IFERROR(IF(VLOOKUP(I1385,I$2:L1384,4,0)=0,"",VLOOKUP(I1385,I$2:L1384,4,0)),"")</f>
        <v/>
      </c>
      <c r="M1385" s="4" t="str">
        <f>IFERROR(IF(VLOOKUP(I1385,I$2:M1384,5,0)=0,"",VLOOKUP(I1385,I$2:M1384,5,0)),"")</f>
        <v/>
      </c>
      <c r="S1385"/>
      <c r="AL1385" s="2" t="str">
        <f>IFERROR(IF(INDEX(AL$1:AL1384,MATCH(I1385,I$1:I1384,0),1)=0,"",INDEX(AL$1:AL1384,MATCH(I1385,I$1:I1384,0),1)),"")</f>
        <v/>
      </c>
      <c r="AM1385" s="2" t="str">
        <f>IFERROR(IF(INDEX(AM$1:AM1384,MATCH(I1385,I$1:I1384,0),1)=0,"",INDEX(AM$1:AM1384,MATCH(I1385,I$1:I1384,0),1)),"")</f>
        <v/>
      </c>
      <c r="AN1385" s="2" t="str">
        <f>IFERROR(IF(INDEX(AN$1:AN1384,MATCH(I1385,I$1:I1384,0),1)=0,"",INDEX(AN$1:AN1384,MATCH(I1385,I$1:I1384,0),1)),"")</f>
        <v/>
      </c>
      <c r="BG1385" s="5"/>
      <c r="BI1385" s="4"/>
      <c r="BK1385" s="5"/>
      <c r="BL1385" s="5"/>
      <c r="BM1385" s="5" t="str">
        <f>IF(B1385="","",IF(BH1385="",1+(MAX(BM$2:BM1384)),""))</f>
        <v/>
      </c>
      <c r="BN1385" s="5" t="str">
        <f t="shared" si="196"/>
        <v/>
      </c>
      <c r="BO1385" s="5" t="str">
        <f t="shared" si="197"/>
        <v/>
      </c>
      <c r="BP1385" s="15" t="str">
        <f t="shared" si="198"/>
        <v/>
      </c>
      <c r="BQ1385" s="29"/>
      <c r="CU1385" s="5" t="e">
        <f>IF(REPORTE!AH$2="si",IF(F1385=VALUE(REPORTE!C$11),IF(SUM(CU1386:CU$1993),CONCATENATE(INT(B1385),", "),INT(B1385)),""),IF(F1385=VALUE(REPORTE!C$10),IF(SUM(CU1386:CU$1993),CONCATENATE(INT(B1385),", "),INT(B1385)),""))</f>
        <v>#VALUE!</v>
      </c>
      <c r="CY1385" s="5"/>
      <c r="CZ1385" s="5"/>
      <c r="DA1385" s="5"/>
      <c r="DB1385" s="5"/>
    </row>
    <row r="1386" spans="1:106" x14ac:dyDescent="0.25">
      <c r="A1386" s="4"/>
      <c r="B1386" s="3"/>
      <c r="L1386" s="4" t="str">
        <f>IFERROR(IF(VLOOKUP(I1386,I$2:L1385,4,0)=0,"",VLOOKUP(I1386,I$2:L1385,4,0)),"")</f>
        <v/>
      </c>
      <c r="M1386" s="4" t="str">
        <f>IFERROR(IF(VLOOKUP(I1386,I$2:M1385,5,0)=0,"",VLOOKUP(I1386,I$2:M1385,5,0)),"")</f>
        <v/>
      </c>
      <c r="S1386"/>
      <c r="AL1386" s="2" t="str">
        <f>IFERROR(IF(INDEX(AL$1:AL1385,MATCH(I1386,I$1:I1385,0),1)=0,"",INDEX(AL$1:AL1385,MATCH(I1386,I$1:I1385,0),1)),"")</f>
        <v/>
      </c>
      <c r="AM1386" s="2" t="str">
        <f>IFERROR(IF(INDEX(AM$1:AM1385,MATCH(I1386,I$1:I1385,0),1)=0,"",INDEX(AM$1:AM1385,MATCH(I1386,I$1:I1385,0),1)),"")</f>
        <v/>
      </c>
      <c r="AN1386" s="2" t="str">
        <f>IFERROR(IF(INDEX(AN$1:AN1385,MATCH(I1386,I$1:I1385,0),1)=0,"",INDEX(AN$1:AN1385,MATCH(I1386,I$1:I1385,0),1)),"")</f>
        <v/>
      </c>
      <c r="BG1386" s="5"/>
      <c r="BI1386" s="4"/>
      <c r="BK1386" s="5"/>
      <c r="BL1386" s="5"/>
      <c r="BM1386" s="5" t="str">
        <f>IF(B1386="","",IF(BH1386="",1+(MAX(BM$2:BM1385)),""))</f>
        <v/>
      </c>
      <c r="BN1386" s="5" t="str">
        <f t="shared" si="196"/>
        <v/>
      </c>
      <c r="BO1386" s="5" t="str">
        <f t="shared" si="197"/>
        <v/>
      </c>
      <c r="BP1386" s="15" t="str">
        <f t="shared" si="198"/>
        <v/>
      </c>
      <c r="BQ1386" s="29"/>
      <c r="CU1386" s="5" t="e">
        <f>IF(REPORTE!AH$2="si",IF(F1386=VALUE(REPORTE!C$11),IF(SUM(CU1387:CU$1993),CONCATENATE(INT(B1386),", "),INT(B1386)),""),IF(F1386=VALUE(REPORTE!C$10),IF(SUM(CU1387:CU$1993),CONCATENATE(INT(B1386),", "),INT(B1386)),""))</f>
        <v>#VALUE!</v>
      </c>
      <c r="CY1386" s="5"/>
      <c r="CZ1386" s="5"/>
      <c r="DA1386" s="5"/>
      <c r="DB1386" s="5"/>
    </row>
    <row r="1387" spans="1:106" x14ac:dyDescent="0.25">
      <c r="A1387" s="4"/>
      <c r="B1387" s="3"/>
      <c r="L1387" s="4" t="str">
        <f>IFERROR(IF(VLOOKUP(I1387,I$2:L1386,4,0)=0,"",VLOOKUP(I1387,I$2:L1386,4,0)),"")</f>
        <v/>
      </c>
      <c r="M1387" s="4" t="str">
        <f>IFERROR(IF(VLOOKUP(I1387,I$2:M1386,5,0)=0,"",VLOOKUP(I1387,I$2:M1386,5,0)),"")</f>
        <v/>
      </c>
      <c r="S1387"/>
      <c r="AL1387" s="2" t="str">
        <f>IFERROR(IF(INDEX(AL$1:AL1386,MATCH(I1387,I$1:I1386,0),1)=0,"",INDEX(AL$1:AL1386,MATCH(I1387,I$1:I1386,0),1)),"")</f>
        <v/>
      </c>
      <c r="AM1387" s="2" t="str">
        <f>IFERROR(IF(INDEX(AM$1:AM1386,MATCH(I1387,I$1:I1386,0),1)=0,"",INDEX(AM$1:AM1386,MATCH(I1387,I$1:I1386,0),1)),"")</f>
        <v/>
      </c>
      <c r="AN1387" s="2" t="str">
        <f>IFERROR(IF(INDEX(AN$1:AN1386,MATCH(I1387,I$1:I1386,0),1)=0,"",INDEX(AN$1:AN1386,MATCH(I1387,I$1:I1386,0),1)),"")</f>
        <v/>
      </c>
      <c r="BG1387" s="5"/>
      <c r="BI1387" s="4"/>
      <c r="BK1387" s="5"/>
      <c r="BL1387" s="5"/>
      <c r="BM1387" s="5" t="str">
        <f>IF(B1387="","",IF(BH1387="",1+(MAX(BM$2:BM1386)),""))</f>
        <v/>
      </c>
      <c r="BN1387" s="5" t="str">
        <f t="shared" si="196"/>
        <v/>
      </c>
      <c r="BO1387" s="5" t="str">
        <f t="shared" si="197"/>
        <v/>
      </c>
      <c r="BP1387" s="15" t="str">
        <f t="shared" si="198"/>
        <v/>
      </c>
      <c r="BQ1387" s="29"/>
      <c r="CU1387" s="5" t="e">
        <f>IF(REPORTE!AH$2="si",IF(F1387=VALUE(REPORTE!C$11),IF(SUM(CU1388:CU$1993),CONCATENATE(INT(B1387),", "),INT(B1387)),""),IF(F1387=VALUE(REPORTE!C$10),IF(SUM(CU1388:CU$1993),CONCATENATE(INT(B1387),", "),INT(B1387)),""))</f>
        <v>#VALUE!</v>
      </c>
      <c r="CY1387" s="5"/>
      <c r="CZ1387" s="5"/>
      <c r="DA1387" s="5"/>
      <c r="DB1387" s="5"/>
    </row>
    <row r="1388" spans="1:106" x14ac:dyDescent="0.25">
      <c r="A1388" s="4"/>
      <c r="B1388" s="3"/>
      <c r="L1388" s="4" t="str">
        <f>IFERROR(IF(VLOOKUP(I1388,I$2:L1387,4,0)=0,"",VLOOKUP(I1388,I$2:L1387,4,0)),"")</f>
        <v/>
      </c>
      <c r="M1388" s="4" t="str">
        <f>IFERROR(IF(VLOOKUP(I1388,I$2:M1387,5,0)=0,"",VLOOKUP(I1388,I$2:M1387,5,0)),"")</f>
        <v/>
      </c>
      <c r="S1388"/>
      <c r="AL1388" s="2" t="str">
        <f>IFERROR(IF(INDEX(AL$1:AL1387,MATCH(I1388,I$1:I1387,0),1)=0,"",INDEX(AL$1:AL1387,MATCH(I1388,I$1:I1387,0),1)),"")</f>
        <v/>
      </c>
      <c r="AM1388" s="2" t="str">
        <f>IFERROR(IF(INDEX(AM$1:AM1387,MATCH(I1388,I$1:I1387,0),1)=0,"",INDEX(AM$1:AM1387,MATCH(I1388,I$1:I1387,0),1)),"")</f>
        <v/>
      </c>
      <c r="AN1388" s="2" t="str">
        <f>IFERROR(IF(INDEX(AN$1:AN1387,MATCH(I1388,I$1:I1387,0),1)=0,"",INDEX(AN$1:AN1387,MATCH(I1388,I$1:I1387,0),1)),"")</f>
        <v/>
      </c>
      <c r="BG1388" s="5"/>
      <c r="BI1388" s="4"/>
      <c r="BK1388" s="5"/>
      <c r="BL1388" s="5"/>
      <c r="BM1388" s="5" t="str">
        <f>IF(B1388="","",IF(BH1388="",1+(MAX(BM$2:BM1387)),""))</f>
        <v/>
      </c>
      <c r="BN1388" s="5" t="str">
        <f t="shared" si="196"/>
        <v/>
      </c>
      <c r="BO1388" s="5" t="str">
        <f t="shared" si="197"/>
        <v/>
      </c>
      <c r="BP1388" s="15" t="str">
        <f t="shared" si="198"/>
        <v/>
      </c>
      <c r="BQ1388" s="29"/>
      <c r="CU1388" s="5" t="e">
        <f>IF(REPORTE!AH$2="si",IF(F1388=VALUE(REPORTE!C$11),IF(SUM(CU1389:CU$1993),CONCATENATE(INT(B1388),", "),INT(B1388)),""),IF(F1388=VALUE(REPORTE!C$10),IF(SUM(CU1389:CU$1993),CONCATENATE(INT(B1388),", "),INT(B1388)),""))</f>
        <v>#VALUE!</v>
      </c>
      <c r="CV1388" s="5" t="e">
        <f>CONCATENATE(CU1388,CU1389,CU1390,CU1391,CU1392,CU1393,CU1394,CU1395,CU1396,CU1397,CU1398,CU1399,CU1400,CU1401,CU1402,CU1403,CU1404,CU1405,CU1406,CU1407,CU1408,CU1409,CU1410,CU1411,CU1412,CU1413,CU1414,CU1415,CU1416,CU1417,CU1418,CU1419,CU1420,CU1421,CU1422,CU1423,CU1424,CU1425,CU1426,CU1427,CU1428,CU1429)</f>
        <v>#VALUE!</v>
      </c>
      <c r="CY1388" s="5"/>
      <c r="CZ1388" s="5"/>
      <c r="DA1388" s="5"/>
      <c r="DB1388" s="5"/>
    </row>
    <row r="1389" spans="1:106" x14ac:dyDescent="0.25">
      <c r="A1389" s="4"/>
      <c r="B1389" s="3"/>
      <c r="L1389" s="4" t="str">
        <f>IFERROR(IF(VLOOKUP(I1389,I$2:L1388,4,0)=0,"",VLOOKUP(I1389,I$2:L1388,4,0)),"")</f>
        <v/>
      </c>
      <c r="M1389" s="4" t="str">
        <f>IFERROR(IF(VLOOKUP(I1389,I$2:M1388,5,0)=0,"",VLOOKUP(I1389,I$2:M1388,5,0)),"")</f>
        <v/>
      </c>
      <c r="S1389"/>
      <c r="AL1389" s="2" t="str">
        <f>IFERROR(IF(INDEX(AL$1:AL1388,MATCH(I1389,I$1:I1388,0),1)=0,"",INDEX(AL$1:AL1388,MATCH(I1389,I$1:I1388,0),1)),"")</f>
        <v/>
      </c>
      <c r="AM1389" s="2" t="str">
        <f>IFERROR(IF(INDEX(AM$1:AM1388,MATCH(I1389,I$1:I1388,0),1)=0,"",INDEX(AM$1:AM1388,MATCH(I1389,I$1:I1388,0),1)),"")</f>
        <v/>
      </c>
      <c r="AN1389" s="2" t="str">
        <f>IFERROR(IF(INDEX(AN$1:AN1388,MATCH(I1389,I$1:I1388,0),1)=0,"",INDEX(AN$1:AN1388,MATCH(I1389,I$1:I1388,0),1)),"")</f>
        <v/>
      </c>
      <c r="BG1389" s="5"/>
      <c r="BI1389" s="4"/>
      <c r="BK1389" s="5"/>
      <c r="BL1389" s="5"/>
      <c r="BM1389" s="5" t="str">
        <f>IF(B1389="","",IF(BH1389="",1+(MAX(BM$2:BM1388)),""))</f>
        <v/>
      </c>
      <c r="BN1389" s="5" t="str">
        <f t="shared" si="196"/>
        <v/>
      </c>
      <c r="BO1389" s="5" t="str">
        <f t="shared" si="197"/>
        <v/>
      </c>
      <c r="BP1389" s="15" t="str">
        <f t="shared" si="198"/>
        <v/>
      </c>
      <c r="BQ1389" s="29"/>
      <c r="CU1389" s="5" t="e">
        <f>IF(REPORTE!AH$2="si",IF(F1389=VALUE(REPORTE!C$11),IF(SUM(CU1390:CU$1993),CONCATENATE(INT(B1389),", "),INT(B1389)),""),IF(F1389=VALUE(REPORTE!C$10),IF(SUM(CU1390:CU$1993),CONCATENATE(INT(B1389),", "),INT(B1389)),""))</f>
        <v>#VALUE!</v>
      </c>
      <c r="CY1389" s="5"/>
      <c r="CZ1389" s="5"/>
      <c r="DA1389" s="5"/>
      <c r="DB1389" s="5"/>
    </row>
    <row r="1390" spans="1:106" x14ac:dyDescent="0.25">
      <c r="A1390" s="4"/>
      <c r="B1390" s="3"/>
      <c r="L1390" s="4" t="str">
        <f>IFERROR(IF(VLOOKUP(I1390,I$2:L1389,4,0)=0,"",VLOOKUP(I1390,I$2:L1389,4,0)),"")</f>
        <v/>
      </c>
      <c r="M1390" s="4" t="str">
        <f>IFERROR(IF(VLOOKUP(I1390,I$2:M1389,5,0)=0,"",VLOOKUP(I1390,I$2:M1389,5,0)),"")</f>
        <v/>
      </c>
      <c r="S1390"/>
      <c r="AL1390" s="2" t="str">
        <f>IFERROR(IF(INDEX(AL$1:AL1389,MATCH(I1390,I$1:I1389,0),1)=0,"",INDEX(AL$1:AL1389,MATCH(I1390,I$1:I1389,0),1)),"")</f>
        <v/>
      </c>
      <c r="AM1390" s="2" t="str">
        <f>IFERROR(IF(INDEX(AM$1:AM1389,MATCH(I1390,I$1:I1389,0),1)=0,"",INDEX(AM$1:AM1389,MATCH(I1390,I$1:I1389,0),1)),"")</f>
        <v/>
      </c>
      <c r="AN1390" s="2" t="str">
        <f>IFERROR(IF(INDEX(AN$1:AN1389,MATCH(I1390,I$1:I1389,0),1)=0,"",INDEX(AN$1:AN1389,MATCH(I1390,I$1:I1389,0),1)),"")</f>
        <v/>
      </c>
      <c r="BG1390" s="5"/>
      <c r="BI1390" s="4"/>
      <c r="BK1390" s="5"/>
      <c r="BL1390" s="5"/>
      <c r="BM1390" s="5" t="str">
        <f>IF(B1390="","",IF(BH1390="",1+(MAX(BM$2:BM1389)),""))</f>
        <v/>
      </c>
      <c r="BN1390" s="5" t="str">
        <f t="shared" si="196"/>
        <v/>
      </c>
      <c r="BO1390" s="5" t="str">
        <f t="shared" si="197"/>
        <v/>
      </c>
      <c r="BP1390" s="15" t="str">
        <f t="shared" si="198"/>
        <v/>
      </c>
      <c r="BQ1390" s="29"/>
      <c r="CU1390" s="5" t="e">
        <f>IF(REPORTE!AH$2="si",IF(F1390=VALUE(REPORTE!C$11),IF(SUM(CU1391:CU$1993),CONCATENATE(INT(B1390),", "),INT(B1390)),""),IF(F1390=VALUE(REPORTE!C$10),IF(SUM(CU1391:CU$1993),CONCATENATE(INT(B1390),", "),INT(B1390)),""))</f>
        <v>#VALUE!</v>
      </c>
      <c r="CY1390" s="5"/>
      <c r="CZ1390" s="5"/>
      <c r="DA1390" s="5"/>
      <c r="DB1390" s="5"/>
    </row>
    <row r="1391" spans="1:106" x14ac:dyDescent="0.25">
      <c r="A1391" s="4"/>
      <c r="B1391" s="3"/>
      <c r="L1391" s="4" t="str">
        <f>IFERROR(IF(VLOOKUP(I1391,I$2:L1390,4,0)=0,"",VLOOKUP(I1391,I$2:L1390,4,0)),"")</f>
        <v/>
      </c>
      <c r="M1391" s="4" t="str">
        <f>IFERROR(IF(VLOOKUP(I1391,I$2:M1390,5,0)=0,"",VLOOKUP(I1391,I$2:M1390,5,0)),"")</f>
        <v/>
      </c>
      <c r="S1391"/>
      <c r="AL1391" s="2" t="str">
        <f>IFERROR(IF(INDEX(AL$1:AL1390,MATCH(I1391,I$1:I1390,0),1)=0,"",INDEX(AL$1:AL1390,MATCH(I1391,I$1:I1390,0),1)),"")</f>
        <v/>
      </c>
      <c r="AM1391" s="2" t="str">
        <f>IFERROR(IF(INDEX(AM$1:AM1390,MATCH(I1391,I$1:I1390,0),1)=0,"",INDEX(AM$1:AM1390,MATCH(I1391,I$1:I1390,0),1)),"")</f>
        <v/>
      </c>
      <c r="AN1391" s="2" t="str">
        <f>IFERROR(IF(INDEX(AN$1:AN1390,MATCH(I1391,I$1:I1390,0),1)=0,"",INDEX(AN$1:AN1390,MATCH(I1391,I$1:I1390,0),1)),"")</f>
        <v/>
      </c>
      <c r="BG1391" s="5"/>
      <c r="BI1391" s="4"/>
      <c r="BK1391" s="5"/>
      <c r="BL1391" s="5"/>
      <c r="BM1391" s="5" t="str">
        <f>IF(B1391="","",IF(BH1391="",1+(MAX(BM$2:BM1390)),""))</f>
        <v/>
      </c>
      <c r="BN1391" s="5" t="str">
        <f t="shared" si="196"/>
        <v/>
      </c>
      <c r="BO1391" s="5" t="str">
        <f t="shared" si="197"/>
        <v/>
      </c>
      <c r="BP1391" s="15" t="str">
        <f t="shared" si="198"/>
        <v/>
      </c>
      <c r="BQ1391" s="29"/>
      <c r="CU1391" s="5" t="e">
        <f>IF(REPORTE!AH$2="si",IF(F1391=VALUE(REPORTE!C$11),IF(SUM(CU1392:CU$1993),CONCATENATE(INT(B1391),", "),INT(B1391)),""),IF(F1391=VALUE(REPORTE!C$10),IF(SUM(CU1392:CU$1993),CONCATENATE(INT(B1391),", "),INT(B1391)),""))</f>
        <v>#VALUE!</v>
      </c>
      <c r="CY1391" s="5"/>
      <c r="CZ1391" s="5"/>
      <c r="DA1391" s="5"/>
      <c r="DB1391" s="5"/>
    </row>
    <row r="1392" spans="1:106" x14ac:dyDescent="0.25">
      <c r="A1392" s="4"/>
      <c r="B1392" s="3"/>
      <c r="L1392" s="4" t="str">
        <f>IFERROR(IF(VLOOKUP(I1392,I$2:L1391,4,0)=0,"",VLOOKUP(I1392,I$2:L1391,4,0)),"")</f>
        <v/>
      </c>
      <c r="M1392" s="4" t="str">
        <f>IFERROR(IF(VLOOKUP(I1392,I$2:M1391,5,0)=0,"",VLOOKUP(I1392,I$2:M1391,5,0)),"")</f>
        <v/>
      </c>
      <c r="S1392"/>
      <c r="AL1392" s="2" t="str">
        <f>IFERROR(IF(INDEX(AL$1:AL1391,MATCH(I1392,I$1:I1391,0),1)=0,"",INDEX(AL$1:AL1391,MATCH(I1392,I$1:I1391,0),1)),"")</f>
        <v/>
      </c>
      <c r="AM1392" s="2" t="str">
        <f>IFERROR(IF(INDEX(AM$1:AM1391,MATCH(I1392,I$1:I1391,0),1)=0,"",INDEX(AM$1:AM1391,MATCH(I1392,I$1:I1391,0),1)),"")</f>
        <v/>
      </c>
      <c r="AN1392" s="2" t="str">
        <f>IFERROR(IF(INDEX(AN$1:AN1391,MATCH(I1392,I$1:I1391,0),1)=0,"",INDEX(AN$1:AN1391,MATCH(I1392,I$1:I1391,0),1)),"")</f>
        <v/>
      </c>
      <c r="BG1392" s="5"/>
      <c r="BI1392" s="4"/>
      <c r="BK1392" s="5"/>
      <c r="BL1392" s="5"/>
      <c r="BM1392" s="5" t="str">
        <f>IF(B1392="","",IF(BH1392="",1+(MAX(BM$2:BM1391)),""))</f>
        <v/>
      </c>
      <c r="BN1392" s="5" t="str">
        <f t="shared" si="196"/>
        <v/>
      </c>
      <c r="BO1392" s="5" t="str">
        <f t="shared" si="197"/>
        <v/>
      </c>
      <c r="BP1392" s="15" t="str">
        <f t="shared" si="198"/>
        <v/>
      </c>
      <c r="BQ1392" s="29"/>
      <c r="CU1392" s="5" t="e">
        <f>IF(REPORTE!AH$2="si",IF(F1392=VALUE(REPORTE!C$11),IF(SUM(CU1393:CU$1993),CONCATENATE(INT(B1392),", "),INT(B1392)),""),IF(F1392=VALUE(REPORTE!C$10),IF(SUM(CU1393:CU$1993),CONCATENATE(INT(B1392),", "),INT(B1392)),""))</f>
        <v>#VALUE!</v>
      </c>
      <c r="CY1392" s="5"/>
      <c r="CZ1392" s="5"/>
      <c r="DA1392" s="5"/>
      <c r="DB1392" s="5"/>
    </row>
    <row r="1393" spans="1:106" x14ac:dyDescent="0.25">
      <c r="A1393" s="4"/>
      <c r="B1393" s="3"/>
      <c r="L1393" s="4" t="str">
        <f>IFERROR(IF(VLOOKUP(I1393,I$2:L1392,4,0)=0,"",VLOOKUP(I1393,I$2:L1392,4,0)),"")</f>
        <v/>
      </c>
      <c r="M1393" s="4" t="str">
        <f>IFERROR(IF(VLOOKUP(I1393,I$2:M1392,5,0)=0,"",VLOOKUP(I1393,I$2:M1392,5,0)),"")</f>
        <v/>
      </c>
      <c r="S1393"/>
      <c r="AL1393" s="2" t="str">
        <f>IFERROR(IF(INDEX(AL$1:AL1392,MATCH(I1393,I$1:I1392,0),1)=0,"",INDEX(AL$1:AL1392,MATCH(I1393,I$1:I1392,0),1)),"")</f>
        <v/>
      </c>
      <c r="AM1393" s="2" t="str">
        <f>IFERROR(IF(INDEX(AM$1:AM1392,MATCH(I1393,I$1:I1392,0),1)=0,"",INDEX(AM$1:AM1392,MATCH(I1393,I$1:I1392,0),1)),"")</f>
        <v/>
      </c>
      <c r="AN1393" s="2" t="str">
        <f>IFERROR(IF(INDEX(AN$1:AN1392,MATCH(I1393,I$1:I1392,0),1)=0,"",INDEX(AN$1:AN1392,MATCH(I1393,I$1:I1392,0),1)),"")</f>
        <v/>
      </c>
      <c r="BG1393" s="5"/>
      <c r="BI1393" s="4"/>
      <c r="BK1393" s="5"/>
      <c r="BL1393" s="5"/>
      <c r="BM1393" s="5" t="str">
        <f>IF(B1393="","",IF(BH1393="",1+(MAX(BM$2:BM1392)),""))</f>
        <v/>
      </c>
      <c r="BN1393" s="5" t="str">
        <f t="shared" si="196"/>
        <v/>
      </c>
      <c r="BO1393" s="5" t="str">
        <f t="shared" si="197"/>
        <v/>
      </c>
      <c r="BP1393" s="15" t="str">
        <f t="shared" si="198"/>
        <v/>
      </c>
      <c r="BQ1393" s="29"/>
      <c r="CU1393" s="5" t="e">
        <f>IF(REPORTE!AH$2="si",IF(F1393=VALUE(REPORTE!C$11),IF(SUM(CU1394:CU$1993),CONCATENATE(INT(B1393),", "),INT(B1393)),""),IF(F1393=VALUE(REPORTE!C$10),IF(SUM(CU1394:CU$1993),CONCATENATE(INT(B1393),", "),INT(B1393)),""))</f>
        <v>#VALUE!</v>
      </c>
      <c r="CY1393" s="5"/>
      <c r="CZ1393" s="5"/>
      <c r="DA1393" s="5"/>
      <c r="DB1393" s="5"/>
    </row>
    <row r="1394" spans="1:106" x14ac:dyDescent="0.25">
      <c r="A1394" s="4"/>
      <c r="B1394" s="3"/>
      <c r="L1394" s="4" t="str">
        <f>IFERROR(IF(VLOOKUP(I1394,I$2:L1393,4,0)=0,"",VLOOKUP(I1394,I$2:L1393,4,0)),"")</f>
        <v/>
      </c>
      <c r="M1394" s="4" t="str">
        <f>IFERROR(IF(VLOOKUP(I1394,I$2:M1393,5,0)=0,"",VLOOKUP(I1394,I$2:M1393,5,0)),"")</f>
        <v/>
      </c>
      <c r="S1394"/>
      <c r="AL1394" s="2" t="str">
        <f>IFERROR(IF(INDEX(AL$1:AL1393,MATCH(I1394,I$1:I1393,0),1)=0,"",INDEX(AL$1:AL1393,MATCH(I1394,I$1:I1393,0),1)),"")</f>
        <v/>
      </c>
      <c r="AM1394" s="2" t="str">
        <f>IFERROR(IF(INDEX(AM$1:AM1393,MATCH(I1394,I$1:I1393,0),1)=0,"",INDEX(AM$1:AM1393,MATCH(I1394,I$1:I1393,0),1)),"")</f>
        <v/>
      </c>
      <c r="AN1394" s="2" t="str">
        <f>IFERROR(IF(INDEX(AN$1:AN1393,MATCH(I1394,I$1:I1393,0),1)=0,"",INDEX(AN$1:AN1393,MATCH(I1394,I$1:I1393,0),1)),"")</f>
        <v/>
      </c>
      <c r="BG1394" s="5"/>
      <c r="BI1394" s="4"/>
      <c r="BK1394" s="5"/>
      <c r="BL1394" s="5"/>
      <c r="BM1394" s="5" t="str">
        <f>IF(B1394="","",IF(BH1394="",1+(MAX(BM$2:BM1393)),""))</f>
        <v/>
      </c>
      <c r="BN1394" s="5" t="str">
        <f t="shared" si="196"/>
        <v/>
      </c>
      <c r="BO1394" s="5" t="str">
        <f t="shared" si="197"/>
        <v/>
      </c>
      <c r="BP1394" s="15" t="str">
        <f t="shared" si="198"/>
        <v/>
      </c>
      <c r="BQ1394" s="29"/>
      <c r="CU1394" s="5" t="e">
        <f>IF(REPORTE!AH$2="si",IF(F1394=VALUE(REPORTE!C$11),IF(SUM(CU1395:CU$1993),CONCATENATE(INT(B1394),", "),INT(B1394)),""),IF(F1394=VALUE(REPORTE!C$10),IF(SUM(CU1395:CU$1993),CONCATENATE(INT(B1394),", "),INT(B1394)),""))</f>
        <v>#VALUE!</v>
      </c>
      <c r="CY1394" s="5"/>
      <c r="CZ1394" s="5"/>
      <c r="DA1394" s="5"/>
      <c r="DB1394" s="5"/>
    </row>
    <row r="1395" spans="1:106" x14ac:dyDescent="0.25">
      <c r="A1395" s="4"/>
      <c r="B1395" s="3"/>
      <c r="L1395" s="4" t="str">
        <f>IFERROR(IF(VLOOKUP(I1395,I$2:L1394,4,0)=0,"",VLOOKUP(I1395,I$2:L1394,4,0)),"")</f>
        <v/>
      </c>
      <c r="M1395" s="4" t="str">
        <f>IFERROR(IF(VLOOKUP(I1395,I$2:M1394,5,0)=0,"",VLOOKUP(I1395,I$2:M1394,5,0)),"")</f>
        <v/>
      </c>
      <c r="S1395"/>
      <c r="AL1395" s="2" t="str">
        <f>IFERROR(IF(INDEX(AL$1:AL1394,MATCH(I1395,I$1:I1394,0),1)=0,"",INDEX(AL$1:AL1394,MATCH(I1395,I$1:I1394,0),1)),"")</f>
        <v/>
      </c>
      <c r="AM1395" s="2" t="str">
        <f>IFERROR(IF(INDEX(AM$1:AM1394,MATCH(I1395,I$1:I1394,0),1)=0,"",INDEX(AM$1:AM1394,MATCH(I1395,I$1:I1394,0),1)),"")</f>
        <v/>
      </c>
      <c r="AN1395" s="2" t="str">
        <f>IFERROR(IF(INDEX(AN$1:AN1394,MATCH(I1395,I$1:I1394,0),1)=0,"",INDEX(AN$1:AN1394,MATCH(I1395,I$1:I1394,0),1)),"")</f>
        <v/>
      </c>
      <c r="BG1395" s="5"/>
      <c r="BI1395" s="4"/>
      <c r="BK1395" s="5"/>
      <c r="BL1395" s="5"/>
      <c r="BM1395" s="5" t="str">
        <f>IF(B1395="","",IF(BH1395="",1+(MAX(BM$2:BM1394)),""))</f>
        <v/>
      </c>
      <c r="BN1395" s="5" t="str">
        <f t="shared" si="196"/>
        <v/>
      </c>
      <c r="BO1395" s="5" t="str">
        <f t="shared" si="197"/>
        <v/>
      </c>
      <c r="BP1395" s="15" t="str">
        <f t="shared" si="198"/>
        <v/>
      </c>
      <c r="BQ1395" s="29"/>
      <c r="CU1395" s="5" t="e">
        <f>IF(REPORTE!AH$2="si",IF(F1395=VALUE(REPORTE!C$11),IF(SUM(CU1396:CU$1993),CONCATENATE(INT(B1395),", "),INT(B1395)),""),IF(F1395=VALUE(REPORTE!C$10),IF(SUM(CU1396:CU$1993),CONCATENATE(INT(B1395),", "),INT(B1395)),""))</f>
        <v>#VALUE!</v>
      </c>
      <c r="CY1395" s="5"/>
      <c r="CZ1395" s="5"/>
      <c r="DA1395" s="5"/>
      <c r="DB1395" s="5"/>
    </row>
    <row r="1396" spans="1:106" x14ac:dyDescent="0.25">
      <c r="A1396" s="4"/>
      <c r="B1396" s="3"/>
      <c r="L1396" s="4" t="str">
        <f>IFERROR(IF(VLOOKUP(I1396,I$2:L1395,4,0)=0,"",VLOOKUP(I1396,I$2:L1395,4,0)),"")</f>
        <v/>
      </c>
      <c r="M1396" s="4" t="str">
        <f>IFERROR(IF(VLOOKUP(I1396,I$2:M1395,5,0)=0,"",VLOOKUP(I1396,I$2:M1395,5,0)),"")</f>
        <v/>
      </c>
      <c r="S1396"/>
      <c r="AL1396" s="2" t="str">
        <f>IFERROR(IF(INDEX(AL$1:AL1395,MATCH(I1396,I$1:I1395,0),1)=0,"",INDEX(AL$1:AL1395,MATCH(I1396,I$1:I1395,0),1)),"")</f>
        <v/>
      </c>
      <c r="AM1396" s="2" t="str">
        <f>IFERROR(IF(INDEX(AM$1:AM1395,MATCH(I1396,I$1:I1395,0),1)=0,"",INDEX(AM$1:AM1395,MATCH(I1396,I$1:I1395,0),1)),"")</f>
        <v/>
      </c>
      <c r="AN1396" s="2" t="str">
        <f>IFERROR(IF(INDEX(AN$1:AN1395,MATCH(I1396,I$1:I1395,0),1)=0,"",INDEX(AN$1:AN1395,MATCH(I1396,I$1:I1395,0),1)),"")</f>
        <v/>
      </c>
      <c r="BG1396" s="5"/>
      <c r="BI1396" s="4"/>
      <c r="BK1396" s="5"/>
      <c r="BL1396" s="5"/>
      <c r="BM1396" s="5" t="str">
        <f>IF(B1396="","",IF(BH1396="",1+(MAX(BM$2:BM1395)),""))</f>
        <v/>
      </c>
      <c r="BN1396" s="5" t="str">
        <f t="shared" si="196"/>
        <v/>
      </c>
      <c r="BO1396" s="5" t="str">
        <f t="shared" si="197"/>
        <v/>
      </c>
      <c r="BP1396" s="15" t="str">
        <f t="shared" si="198"/>
        <v/>
      </c>
      <c r="BQ1396" s="29"/>
      <c r="CU1396" s="5" t="e">
        <f>IF(REPORTE!AH$2="si",IF(F1396=VALUE(REPORTE!C$11),IF(SUM(CU1397:CU$1993),CONCATENATE(INT(B1396),", "),INT(B1396)),""),IF(F1396=VALUE(REPORTE!C$10),IF(SUM(CU1397:CU$1993),CONCATENATE(INT(B1396),", "),INT(B1396)),""))</f>
        <v>#VALUE!</v>
      </c>
      <c r="CY1396" s="5"/>
      <c r="CZ1396" s="5"/>
      <c r="DA1396" s="5"/>
      <c r="DB1396" s="5"/>
    </row>
    <row r="1397" spans="1:106" x14ac:dyDescent="0.25">
      <c r="A1397" s="4"/>
      <c r="B1397" s="3"/>
      <c r="L1397" s="4" t="str">
        <f>IFERROR(IF(VLOOKUP(I1397,I$2:L1396,4,0)=0,"",VLOOKUP(I1397,I$2:L1396,4,0)),"")</f>
        <v/>
      </c>
      <c r="M1397" s="4" t="str">
        <f>IFERROR(IF(VLOOKUP(I1397,I$2:M1396,5,0)=0,"",VLOOKUP(I1397,I$2:M1396,5,0)),"")</f>
        <v/>
      </c>
      <c r="S1397"/>
      <c r="AL1397" s="2" t="str">
        <f>IFERROR(IF(INDEX(AL$1:AL1396,MATCH(I1397,I$1:I1396,0),1)=0,"",INDEX(AL$1:AL1396,MATCH(I1397,I$1:I1396,0),1)),"")</f>
        <v/>
      </c>
      <c r="AM1397" s="2" t="str">
        <f>IFERROR(IF(INDEX(AM$1:AM1396,MATCH(I1397,I$1:I1396,0),1)=0,"",INDEX(AM$1:AM1396,MATCH(I1397,I$1:I1396,0),1)),"")</f>
        <v/>
      </c>
      <c r="AN1397" s="2" t="str">
        <f>IFERROR(IF(INDEX(AN$1:AN1396,MATCH(I1397,I$1:I1396,0),1)=0,"",INDEX(AN$1:AN1396,MATCH(I1397,I$1:I1396,0),1)),"")</f>
        <v/>
      </c>
      <c r="BG1397" s="5"/>
      <c r="BI1397" s="4"/>
      <c r="BK1397" s="5"/>
      <c r="BL1397" s="5"/>
      <c r="BM1397" s="5" t="str">
        <f>IF(B1397="","",IF(BH1397="",1+(MAX(BM$2:BM1396)),""))</f>
        <v/>
      </c>
      <c r="BN1397" s="5" t="str">
        <f t="shared" si="196"/>
        <v/>
      </c>
      <c r="BO1397" s="5" t="str">
        <f t="shared" si="197"/>
        <v/>
      </c>
      <c r="BP1397" s="15" t="str">
        <f t="shared" si="198"/>
        <v/>
      </c>
      <c r="BQ1397" s="29"/>
      <c r="CU1397" s="5" t="e">
        <f>IF(REPORTE!AH$2="si",IF(F1397=VALUE(REPORTE!C$11),IF(SUM(CU1398:CU$1993),CONCATENATE(INT(B1397),", "),INT(B1397)),""),IF(F1397=VALUE(REPORTE!C$10),IF(SUM(CU1398:CU$1993),CONCATENATE(INT(B1397),", "),INT(B1397)),""))</f>
        <v>#VALUE!</v>
      </c>
      <c r="CY1397" s="5"/>
      <c r="CZ1397" s="5"/>
      <c r="DA1397" s="5"/>
      <c r="DB1397" s="5"/>
    </row>
    <row r="1398" spans="1:106" x14ac:dyDescent="0.25">
      <c r="A1398" s="4"/>
      <c r="B1398" s="3"/>
      <c r="L1398" s="4" t="str">
        <f>IFERROR(IF(VLOOKUP(I1398,I$2:L1397,4,0)=0,"",VLOOKUP(I1398,I$2:L1397,4,0)),"")</f>
        <v/>
      </c>
      <c r="M1398" s="4" t="str">
        <f>IFERROR(IF(VLOOKUP(I1398,I$2:M1397,5,0)=0,"",VLOOKUP(I1398,I$2:M1397,5,0)),"")</f>
        <v/>
      </c>
      <c r="S1398"/>
      <c r="AL1398" s="2" t="str">
        <f>IFERROR(IF(INDEX(AL$1:AL1397,MATCH(I1398,I$1:I1397,0),1)=0,"",INDEX(AL$1:AL1397,MATCH(I1398,I$1:I1397,0),1)),"")</f>
        <v/>
      </c>
      <c r="AM1398" s="2" t="str">
        <f>IFERROR(IF(INDEX(AM$1:AM1397,MATCH(I1398,I$1:I1397,0),1)=0,"",INDEX(AM$1:AM1397,MATCH(I1398,I$1:I1397,0),1)),"")</f>
        <v/>
      </c>
      <c r="AN1398" s="2" t="str">
        <f>IFERROR(IF(INDEX(AN$1:AN1397,MATCH(I1398,I$1:I1397,0),1)=0,"",INDEX(AN$1:AN1397,MATCH(I1398,I$1:I1397,0),1)),"")</f>
        <v/>
      </c>
      <c r="BG1398" s="5"/>
      <c r="BI1398" s="4"/>
      <c r="BK1398" s="5"/>
      <c r="BL1398" s="5"/>
      <c r="BM1398" s="5" t="str">
        <f>IF(B1398="","",IF(BH1398="",1+(MAX(BM$2:BM1397)),""))</f>
        <v/>
      </c>
      <c r="BN1398" s="5" t="str">
        <f t="shared" si="196"/>
        <v/>
      </c>
      <c r="BO1398" s="5" t="str">
        <f t="shared" si="197"/>
        <v/>
      </c>
      <c r="BP1398" s="15" t="str">
        <f t="shared" si="198"/>
        <v/>
      </c>
      <c r="BQ1398" s="29"/>
      <c r="CU1398" s="5" t="e">
        <f>IF(REPORTE!AH$2="si",IF(F1398=VALUE(REPORTE!C$11),IF(SUM(CU1399:CU$1993),CONCATENATE(INT(B1398),", "),INT(B1398)),""),IF(F1398=VALUE(REPORTE!C$10),IF(SUM(CU1399:CU$1993),CONCATENATE(INT(B1398),", "),INT(B1398)),""))</f>
        <v>#VALUE!</v>
      </c>
      <c r="CY1398" s="5"/>
      <c r="CZ1398" s="5"/>
      <c r="DA1398" s="5"/>
      <c r="DB1398" s="5"/>
    </row>
    <row r="1399" spans="1:106" x14ac:dyDescent="0.25">
      <c r="A1399" s="4"/>
      <c r="B1399" s="3"/>
      <c r="L1399" s="4" t="str">
        <f>IFERROR(IF(VLOOKUP(I1399,I$2:L1398,4,0)=0,"",VLOOKUP(I1399,I$2:L1398,4,0)),"")</f>
        <v/>
      </c>
      <c r="M1399" s="4" t="str">
        <f>IFERROR(IF(VLOOKUP(I1399,I$2:M1398,5,0)=0,"",VLOOKUP(I1399,I$2:M1398,5,0)),"")</f>
        <v/>
      </c>
      <c r="S1399"/>
      <c r="AL1399" s="2" t="str">
        <f>IFERROR(IF(INDEX(AL$1:AL1398,MATCH(I1399,I$1:I1398,0),1)=0,"",INDEX(AL$1:AL1398,MATCH(I1399,I$1:I1398,0),1)),"")</f>
        <v/>
      </c>
      <c r="AM1399" s="2" t="str">
        <f>IFERROR(IF(INDEX(AM$1:AM1398,MATCH(I1399,I$1:I1398,0),1)=0,"",INDEX(AM$1:AM1398,MATCH(I1399,I$1:I1398,0),1)),"")</f>
        <v/>
      </c>
      <c r="AN1399" s="2" t="str">
        <f>IFERROR(IF(INDEX(AN$1:AN1398,MATCH(I1399,I$1:I1398,0),1)=0,"",INDEX(AN$1:AN1398,MATCH(I1399,I$1:I1398,0),1)),"")</f>
        <v/>
      </c>
      <c r="BG1399" s="5"/>
      <c r="BI1399" s="4"/>
      <c r="BK1399" s="5"/>
      <c r="BL1399" s="5"/>
      <c r="BM1399" s="5" t="str">
        <f>IF(B1399="","",IF(BH1399="",1+(MAX(BM$2:BM1398)),""))</f>
        <v/>
      </c>
      <c r="BN1399" s="5" t="str">
        <f t="shared" si="196"/>
        <v/>
      </c>
      <c r="BO1399" s="5" t="str">
        <f t="shared" si="197"/>
        <v/>
      </c>
      <c r="BP1399" s="15" t="str">
        <f t="shared" si="198"/>
        <v/>
      </c>
      <c r="BQ1399" s="29"/>
      <c r="CU1399" s="5" t="e">
        <f>IF(REPORTE!AH$2="si",IF(F1399=VALUE(REPORTE!C$11),IF(SUM(CU1400:CU$1993),CONCATENATE(INT(B1399),", "),INT(B1399)),""),IF(F1399=VALUE(REPORTE!C$10),IF(SUM(CU1400:CU$1993),CONCATENATE(INT(B1399),", "),INT(B1399)),""))</f>
        <v>#VALUE!</v>
      </c>
      <c r="CY1399" s="5"/>
      <c r="CZ1399" s="5"/>
      <c r="DA1399" s="5"/>
      <c r="DB1399" s="5"/>
    </row>
    <row r="1400" spans="1:106" x14ac:dyDescent="0.25">
      <c r="A1400" s="4"/>
      <c r="B1400" s="3"/>
      <c r="L1400" s="4" t="str">
        <f>IFERROR(IF(VLOOKUP(I1400,I$2:L1399,4,0)=0,"",VLOOKUP(I1400,I$2:L1399,4,0)),"")</f>
        <v/>
      </c>
      <c r="M1400" s="4" t="str">
        <f>IFERROR(IF(VLOOKUP(I1400,I$2:M1399,5,0)=0,"",VLOOKUP(I1400,I$2:M1399,5,0)),"")</f>
        <v/>
      </c>
      <c r="S1400"/>
      <c r="AL1400" s="2" t="str">
        <f>IFERROR(IF(INDEX(AL$1:AL1399,MATCH(I1400,I$1:I1399,0),1)=0,"",INDEX(AL$1:AL1399,MATCH(I1400,I$1:I1399,0),1)),"")</f>
        <v/>
      </c>
      <c r="AM1400" s="2" t="str">
        <f>IFERROR(IF(INDEX(AM$1:AM1399,MATCH(I1400,I$1:I1399,0),1)=0,"",INDEX(AM$1:AM1399,MATCH(I1400,I$1:I1399,0),1)),"")</f>
        <v/>
      </c>
      <c r="AN1400" s="2" t="str">
        <f>IFERROR(IF(INDEX(AN$1:AN1399,MATCH(I1400,I$1:I1399,0),1)=0,"",INDEX(AN$1:AN1399,MATCH(I1400,I$1:I1399,0),1)),"")</f>
        <v/>
      </c>
      <c r="BG1400" s="5"/>
      <c r="BI1400" s="4"/>
      <c r="BK1400" s="5"/>
      <c r="BL1400" s="5"/>
      <c r="BM1400" s="5" t="str">
        <f>IF(B1400="","",IF(BH1400="",1+(MAX(BM$2:BM1399)),""))</f>
        <v/>
      </c>
      <c r="BN1400" s="5" t="str">
        <f t="shared" si="196"/>
        <v/>
      </c>
      <c r="BO1400" s="5" t="str">
        <f t="shared" si="197"/>
        <v/>
      </c>
      <c r="BP1400" s="15" t="str">
        <f t="shared" si="198"/>
        <v/>
      </c>
      <c r="BQ1400" s="29"/>
      <c r="CU1400" s="5" t="e">
        <f>IF(REPORTE!AH$2="si",IF(F1400=VALUE(REPORTE!C$11),IF(SUM(CU1401:CU$1993),CONCATENATE(INT(B1400),", "),INT(B1400)),""),IF(F1400=VALUE(REPORTE!C$10),IF(SUM(CU1401:CU$1993),CONCATENATE(INT(B1400),", "),INT(B1400)),""))</f>
        <v>#VALUE!</v>
      </c>
      <c r="CY1400" s="5"/>
      <c r="CZ1400" s="5"/>
      <c r="DA1400" s="5"/>
      <c r="DB1400" s="5"/>
    </row>
    <row r="1401" spans="1:106" x14ac:dyDescent="0.25">
      <c r="A1401" s="4"/>
      <c r="B1401" s="3"/>
      <c r="L1401" s="4" t="str">
        <f>IFERROR(IF(VLOOKUP(I1401,I$2:L1400,4,0)=0,"",VLOOKUP(I1401,I$2:L1400,4,0)),"")</f>
        <v/>
      </c>
      <c r="M1401" s="4" t="str">
        <f>IFERROR(IF(VLOOKUP(I1401,I$2:M1400,5,0)=0,"",VLOOKUP(I1401,I$2:M1400,5,0)),"")</f>
        <v/>
      </c>
      <c r="S1401"/>
      <c r="AL1401" s="2" t="str">
        <f>IFERROR(IF(INDEX(AL$1:AL1400,MATCH(I1401,I$1:I1400,0),1)=0,"",INDEX(AL$1:AL1400,MATCH(I1401,I$1:I1400,0),1)),"")</f>
        <v/>
      </c>
      <c r="AM1401" s="2" t="str">
        <f>IFERROR(IF(INDEX(AM$1:AM1400,MATCH(I1401,I$1:I1400,0),1)=0,"",INDEX(AM$1:AM1400,MATCH(I1401,I$1:I1400,0),1)),"")</f>
        <v/>
      </c>
      <c r="AN1401" s="2" t="str">
        <f>IFERROR(IF(INDEX(AN$1:AN1400,MATCH(I1401,I$1:I1400,0),1)=0,"",INDEX(AN$1:AN1400,MATCH(I1401,I$1:I1400,0),1)),"")</f>
        <v/>
      </c>
      <c r="BG1401" s="5"/>
      <c r="BI1401" s="4"/>
      <c r="BK1401" s="5"/>
      <c r="BL1401" s="5"/>
      <c r="BM1401" s="5" t="str">
        <f>IF(B1401="","",IF(BH1401="",1+(MAX(BM$2:BM1400)),""))</f>
        <v/>
      </c>
      <c r="BN1401" s="5" t="str">
        <f t="shared" si="196"/>
        <v/>
      </c>
      <c r="BO1401" s="5" t="str">
        <f t="shared" si="197"/>
        <v/>
      </c>
      <c r="BP1401" s="15" t="str">
        <f t="shared" si="198"/>
        <v/>
      </c>
      <c r="BQ1401" s="29"/>
      <c r="CU1401" s="5" t="e">
        <f>IF(REPORTE!AH$2="si",IF(F1401=VALUE(REPORTE!C$11),IF(SUM(CU1402:CU$1993),CONCATENATE(INT(B1401),", "),INT(B1401)),""),IF(F1401=VALUE(REPORTE!C$10),IF(SUM(CU1402:CU$1993),CONCATENATE(INT(B1401),", "),INT(B1401)),""))</f>
        <v>#VALUE!</v>
      </c>
      <c r="CY1401" s="5"/>
      <c r="CZ1401" s="5"/>
      <c r="DA1401" s="5"/>
      <c r="DB1401" s="5"/>
    </row>
    <row r="1402" spans="1:106" x14ac:dyDescent="0.25">
      <c r="A1402" s="4"/>
      <c r="B1402" s="3"/>
      <c r="L1402" s="4" t="str">
        <f>IFERROR(IF(VLOOKUP(I1402,I$2:L1401,4,0)=0,"",VLOOKUP(I1402,I$2:L1401,4,0)),"")</f>
        <v/>
      </c>
      <c r="M1402" s="4" t="str">
        <f>IFERROR(IF(VLOOKUP(I1402,I$2:M1401,5,0)=0,"",VLOOKUP(I1402,I$2:M1401,5,0)),"")</f>
        <v/>
      </c>
      <c r="S1402"/>
      <c r="AL1402" s="2" t="str">
        <f>IFERROR(IF(INDEX(AL$1:AL1401,MATCH(I1402,I$1:I1401,0),1)=0,"",INDEX(AL$1:AL1401,MATCH(I1402,I$1:I1401,0),1)),"")</f>
        <v/>
      </c>
      <c r="AM1402" s="2" t="str">
        <f>IFERROR(IF(INDEX(AM$1:AM1401,MATCH(I1402,I$1:I1401,0),1)=0,"",INDEX(AM$1:AM1401,MATCH(I1402,I$1:I1401,0),1)),"")</f>
        <v/>
      </c>
      <c r="AN1402" s="2" t="str">
        <f>IFERROR(IF(INDEX(AN$1:AN1401,MATCH(I1402,I$1:I1401,0),1)=0,"",INDEX(AN$1:AN1401,MATCH(I1402,I$1:I1401,0),1)),"")</f>
        <v/>
      </c>
      <c r="BG1402" s="5"/>
      <c r="BI1402" s="4"/>
      <c r="BK1402" s="5"/>
      <c r="BL1402" s="5"/>
      <c r="BM1402" s="5" t="str">
        <f>IF(B1402="","",IF(BH1402="",1+(MAX(BM$2:BM1401)),""))</f>
        <v/>
      </c>
      <c r="BN1402" s="5" t="str">
        <f t="shared" si="196"/>
        <v/>
      </c>
      <c r="BO1402" s="5" t="str">
        <f t="shared" si="197"/>
        <v/>
      </c>
      <c r="BP1402" s="15" t="str">
        <f t="shared" si="198"/>
        <v/>
      </c>
      <c r="BQ1402" s="29"/>
      <c r="CU1402" s="5" t="e">
        <f>IF(REPORTE!AH$2="si",IF(F1402=VALUE(REPORTE!C$11),IF(SUM(CU1403:CU$1993),CONCATENATE(INT(B1402),", "),INT(B1402)),""),IF(F1402=VALUE(REPORTE!C$10),IF(SUM(CU1403:CU$1993),CONCATENATE(INT(B1402),", "),INT(B1402)),""))</f>
        <v>#VALUE!</v>
      </c>
      <c r="CY1402" s="5"/>
      <c r="CZ1402" s="5"/>
      <c r="DA1402" s="5"/>
      <c r="DB1402" s="5"/>
    </row>
    <row r="1403" spans="1:106" x14ac:dyDescent="0.25">
      <c r="A1403" s="4"/>
      <c r="B1403" s="3"/>
      <c r="L1403" s="4" t="str">
        <f>IFERROR(IF(VLOOKUP(I1403,I$2:L1402,4,0)=0,"",VLOOKUP(I1403,I$2:L1402,4,0)),"")</f>
        <v/>
      </c>
      <c r="M1403" s="4" t="str">
        <f>IFERROR(IF(VLOOKUP(I1403,I$2:M1402,5,0)=0,"",VLOOKUP(I1403,I$2:M1402,5,0)),"")</f>
        <v/>
      </c>
      <c r="S1403"/>
      <c r="AL1403" s="2" t="str">
        <f>IFERROR(IF(INDEX(AL$1:AL1402,MATCH(I1403,I$1:I1402,0),1)=0,"",INDEX(AL$1:AL1402,MATCH(I1403,I$1:I1402,0),1)),"")</f>
        <v/>
      </c>
      <c r="AM1403" s="2" t="str">
        <f>IFERROR(IF(INDEX(AM$1:AM1402,MATCH(I1403,I$1:I1402,0),1)=0,"",INDEX(AM$1:AM1402,MATCH(I1403,I$1:I1402,0),1)),"")</f>
        <v/>
      </c>
      <c r="AN1403" s="2" t="str">
        <f>IFERROR(IF(INDEX(AN$1:AN1402,MATCH(I1403,I$1:I1402,0),1)=0,"",INDEX(AN$1:AN1402,MATCH(I1403,I$1:I1402,0),1)),"")</f>
        <v/>
      </c>
      <c r="BG1403" s="5"/>
      <c r="BI1403" s="4"/>
      <c r="BK1403" s="5"/>
      <c r="BL1403" s="5"/>
      <c r="BM1403" s="5" t="str">
        <f>IF(B1403="","",IF(BH1403="",1+(MAX(BM$2:BM1402)),""))</f>
        <v/>
      </c>
      <c r="BN1403" s="5" t="str">
        <f t="shared" si="196"/>
        <v/>
      </c>
      <c r="BO1403" s="5" t="str">
        <f t="shared" si="197"/>
        <v/>
      </c>
      <c r="BP1403" s="15" t="str">
        <f t="shared" si="198"/>
        <v/>
      </c>
      <c r="BQ1403" s="29"/>
      <c r="CU1403" s="5" t="e">
        <f>IF(REPORTE!AH$2="si",IF(F1403=VALUE(REPORTE!C$11),IF(SUM(CU1404:CU$1993),CONCATENATE(INT(B1403),", "),INT(B1403)),""),IF(F1403=VALUE(REPORTE!C$10),IF(SUM(CU1404:CU$1993),CONCATENATE(INT(B1403),", "),INT(B1403)),""))</f>
        <v>#VALUE!</v>
      </c>
      <c r="CY1403" s="5"/>
      <c r="CZ1403" s="5"/>
      <c r="DA1403" s="5"/>
      <c r="DB1403" s="5"/>
    </row>
    <row r="1404" spans="1:106" x14ac:dyDescent="0.25">
      <c r="A1404" s="4"/>
      <c r="B1404" s="3"/>
      <c r="L1404" s="4" t="str">
        <f>IFERROR(IF(VLOOKUP(I1404,I$2:L1403,4,0)=0,"",VLOOKUP(I1404,I$2:L1403,4,0)),"")</f>
        <v/>
      </c>
      <c r="M1404" s="4" t="str">
        <f>IFERROR(IF(VLOOKUP(I1404,I$2:M1403,5,0)=0,"",VLOOKUP(I1404,I$2:M1403,5,0)),"")</f>
        <v/>
      </c>
      <c r="S1404"/>
      <c r="AL1404" s="2" t="str">
        <f>IFERROR(IF(INDEX(AL$1:AL1403,MATCH(I1404,I$1:I1403,0),1)=0,"",INDEX(AL$1:AL1403,MATCH(I1404,I$1:I1403,0),1)),"")</f>
        <v/>
      </c>
      <c r="AM1404" s="2" t="str">
        <f>IFERROR(IF(INDEX(AM$1:AM1403,MATCH(I1404,I$1:I1403,0),1)=0,"",INDEX(AM$1:AM1403,MATCH(I1404,I$1:I1403,0),1)),"")</f>
        <v/>
      </c>
      <c r="AN1404" s="2" t="str">
        <f>IFERROR(IF(INDEX(AN$1:AN1403,MATCH(I1404,I$1:I1403,0),1)=0,"",INDEX(AN$1:AN1403,MATCH(I1404,I$1:I1403,0),1)),"")</f>
        <v/>
      </c>
      <c r="BG1404" s="5"/>
      <c r="BI1404" s="4"/>
      <c r="BK1404" s="5"/>
      <c r="BL1404" s="5"/>
      <c r="BM1404" s="5" t="str">
        <f>IF(B1404="","",IF(BH1404="",1+(MAX(BM$2:BM1403)),""))</f>
        <v/>
      </c>
      <c r="BN1404" s="5" t="str">
        <f t="shared" si="196"/>
        <v/>
      </c>
      <c r="BO1404" s="5" t="str">
        <f t="shared" si="197"/>
        <v/>
      </c>
      <c r="BP1404" s="15" t="str">
        <f t="shared" si="198"/>
        <v/>
      </c>
      <c r="BQ1404" s="29"/>
      <c r="CU1404" s="5" t="e">
        <f>IF(REPORTE!AH$2="si",IF(F1404=VALUE(REPORTE!C$11),IF(SUM(CU1405:CU$1993),CONCATENATE(INT(B1404),", "),INT(B1404)),""),IF(F1404=VALUE(REPORTE!C$10),IF(SUM(CU1405:CU$1993),CONCATENATE(INT(B1404),", "),INT(B1404)),""))</f>
        <v>#VALUE!</v>
      </c>
      <c r="CY1404" s="5"/>
      <c r="CZ1404" s="5"/>
      <c r="DA1404" s="5"/>
      <c r="DB1404" s="5"/>
    </row>
    <row r="1405" spans="1:106" x14ac:dyDescent="0.25">
      <c r="A1405" s="4"/>
      <c r="B1405" s="3"/>
      <c r="L1405" s="4" t="str">
        <f>IFERROR(IF(VLOOKUP(I1405,I$2:L1404,4,0)=0,"",VLOOKUP(I1405,I$2:L1404,4,0)),"")</f>
        <v/>
      </c>
      <c r="M1405" s="4" t="str">
        <f>IFERROR(IF(VLOOKUP(I1405,I$2:M1404,5,0)=0,"",VLOOKUP(I1405,I$2:M1404,5,0)),"")</f>
        <v/>
      </c>
      <c r="S1405"/>
      <c r="AL1405" s="2" t="str">
        <f>IFERROR(IF(INDEX(AL$1:AL1404,MATCH(I1405,I$1:I1404,0),1)=0,"",INDEX(AL$1:AL1404,MATCH(I1405,I$1:I1404,0),1)),"")</f>
        <v/>
      </c>
      <c r="AM1405" s="2" t="str">
        <f>IFERROR(IF(INDEX(AM$1:AM1404,MATCH(I1405,I$1:I1404,0),1)=0,"",INDEX(AM$1:AM1404,MATCH(I1405,I$1:I1404,0),1)),"")</f>
        <v/>
      </c>
      <c r="AN1405" s="2" t="str">
        <f>IFERROR(IF(INDEX(AN$1:AN1404,MATCH(I1405,I$1:I1404,0),1)=0,"",INDEX(AN$1:AN1404,MATCH(I1405,I$1:I1404,0),1)),"")</f>
        <v/>
      </c>
      <c r="BG1405" s="5"/>
      <c r="BI1405" s="4"/>
      <c r="BK1405" s="5"/>
      <c r="BL1405" s="5"/>
      <c r="BM1405" s="5" t="str">
        <f>IF(B1405="","",IF(BH1405="",1+(MAX(BM$2:BM1404)),""))</f>
        <v/>
      </c>
      <c r="BN1405" s="5" t="str">
        <f t="shared" si="196"/>
        <v/>
      </c>
      <c r="BO1405" s="5" t="str">
        <f t="shared" si="197"/>
        <v/>
      </c>
      <c r="BP1405" s="15" t="str">
        <f t="shared" si="198"/>
        <v/>
      </c>
      <c r="BQ1405" s="29"/>
      <c r="CU1405" s="5" t="e">
        <f>IF(REPORTE!AH$2="si",IF(F1405=VALUE(REPORTE!C$11),IF(SUM(CU1406:CU$1993),CONCATENATE(INT(B1405),", "),INT(B1405)),""),IF(F1405=VALUE(REPORTE!C$10),IF(SUM(CU1406:CU$1993),CONCATENATE(INT(B1405),", "),INT(B1405)),""))</f>
        <v>#VALUE!</v>
      </c>
      <c r="CY1405" s="5"/>
      <c r="CZ1405" s="5"/>
      <c r="DA1405" s="5"/>
      <c r="DB1405" s="5"/>
    </row>
    <row r="1406" spans="1:106" x14ac:dyDescent="0.25">
      <c r="A1406" s="4"/>
      <c r="B1406" s="3"/>
      <c r="L1406" s="4" t="str">
        <f>IFERROR(IF(VLOOKUP(I1406,I$2:L1405,4,0)=0,"",VLOOKUP(I1406,I$2:L1405,4,0)),"")</f>
        <v/>
      </c>
      <c r="M1406" s="4" t="str">
        <f>IFERROR(IF(VLOOKUP(I1406,I$2:M1405,5,0)=0,"",VLOOKUP(I1406,I$2:M1405,5,0)),"")</f>
        <v/>
      </c>
      <c r="S1406"/>
      <c r="AL1406" s="2" t="str">
        <f>IFERROR(IF(INDEX(AL$1:AL1405,MATCH(I1406,I$1:I1405,0),1)=0,"",INDEX(AL$1:AL1405,MATCH(I1406,I$1:I1405,0),1)),"")</f>
        <v/>
      </c>
      <c r="AM1406" s="2" t="str">
        <f>IFERROR(IF(INDEX(AM$1:AM1405,MATCH(I1406,I$1:I1405,0),1)=0,"",INDEX(AM$1:AM1405,MATCH(I1406,I$1:I1405,0),1)),"")</f>
        <v/>
      </c>
      <c r="AN1406" s="2" t="str">
        <f>IFERROR(IF(INDEX(AN$1:AN1405,MATCH(I1406,I$1:I1405,0),1)=0,"",INDEX(AN$1:AN1405,MATCH(I1406,I$1:I1405,0),1)),"")</f>
        <v/>
      </c>
      <c r="BG1406" s="5"/>
      <c r="BI1406" s="4"/>
      <c r="BK1406" s="5"/>
      <c r="BL1406" s="5"/>
      <c r="BM1406" s="5" t="str">
        <f>IF(B1406="","",IF(BH1406="",1+(MAX(BM$2:BM1405)),""))</f>
        <v/>
      </c>
      <c r="BN1406" s="5" t="str">
        <f t="shared" si="196"/>
        <v/>
      </c>
      <c r="BO1406" s="5" t="str">
        <f t="shared" si="197"/>
        <v/>
      </c>
      <c r="BP1406" s="15" t="str">
        <f t="shared" si="198"/>
        <v/>
      </c>
      <c r="BQ1406" s="29"/>
      <c r="CU1406" s="5" t="e">
        <f>IF(REPORTE!AH$2="si",IF(F1406=VALUE(REPORTE!C$11),IF(SUM(CU1407:CU$1993),CONCATENATE(INT(B1406),", "),INT(B1406)),""),IF(F1406=VALUE(REPORTE!C$10),IF(SUM(CU1407:CU$1993),CONCATENATE(INT(B1406),", "),INT(B1406)),""))</f>
        <v>#VALUE!</v>
      </c>
      <c r="CY1406" s="5"/>
      <c r="CZ1406" s="5"/>
      <c r="DA1406" s="5"/>
      <c r="DB1406" s="5"/>
    </row>
    <row r="1407" spans="1:106" x14ac:dyDescent="0.25">
      <c r="A1407" s="4"/>
      <c r="B1407" s="3"/>
      <c r="L1407" s="4" t="str">
        <f>IFERROR(IF(VLOOKUP(I1407,I$2:L1406,4,0)=0,"",VLOOKUP(I1407,I$2:L1406,4,0)),"")</f>
        <v/>
      </c>
      <c r="M1407" s="4" t="str">
        <f>IFERROR(IF(VLOOKUP(I1407,I$2:M1406,5,0)=0,"",VLOOKUP(I1407,I$2:M1406,5,0)),"")</f>
        <v/>
      </c>
      <c r="S1407"/>
      <c r="AL1407" s="2" t="str">
        <f>IFERROR(IF(INDEX(AL$1:AL1406,MATCH(I1407,I$1:I1406,0),1)=0,"",INDEX(AL$1:AL1406,MATCH(I1407,I$1:I1406,0),1)),"")</f>
        <v/>
      </c>
      <c r="AM1407" s="2" t="str">
        <f>IFERROR(IF(INDEX(AM$1:AM1406,MATCH(I1407,I$1:I1406,0),1)=0,"",INDEX(AM$1:AM1406,MATCH(I1407,I$1:I1406,0),1)),"")</f>
        <v/>
      </c>
      <c r="AN1407" s="2" t="str">
        <f>IFERROR(IF(INDEX(AN$1:AN1406,MATCH(I1407,I$1:I1406,0),1)=0,"",INDEX(AN$1:AN1406,MATCH(I1407,I$1:I1406,0),1)),"")</f>
        <v/>
      </c>
      <c r="BG1407" s="5"/>
      <c r="BI1407" s="4"/>
      <c r="BK1407" s="5"/>
      <c r="BL1407" s="5"/>
      <c r="BM1407" s="5" t="str">
        <f>IF(B1407="","",IF(BH1407="",1+(MAX(BM$2:BM1406)),""))</f>
        <v/>
      </c>
      <c r="BN1407" s="5" t="str">
        <f t="shared" si="196"/>
        <v/>
      </c>
      <c r="BO1407" s="5" t="str">
        <f t="shared" si="197"/>
        <v/>
      </c>
      <c r="BP1407" s="15" t="str">
        <f t="shared" si="198"/>
        <v/>
      </c>
      <c r="BQ1407" s="29"/>
      <c r="CU1407" s="5" t="e">
        <f>IF(REPORTE!AH$2="si",IF(F1407=VALUE(REPORTE!C$11),IF(SUM(CU1408:CU$1993),CONCATENATE(INT(B1407),", "),INT(B1407)),""),IF(F1407=VALUE(REPORTE!C$10),IF(SUM(CU1408:CU$1993),CONCATENATE(INT(B1407),", "),INT(B1407)),""))</f>
        <v>#VALUE!</v>
      </c>
      <c r="CY1407" s="5"/>
      <c r="CZ1407" s="5"/>
      <c r="DA1407" s="5"/>
      <c r="DB1407" s="5"/>
    </row>
    <row r="1408" spans="1:106" x14ac:dyDescent="0.25">
      <c r="A1408" s="4"/>
      <c r="B1408" s="3"/>
      <c r="L1408" s="4" t="str">
        <f>IFERROR(IF(VLOOKUP(I1408,I$2:L1407,4,0)=0,"",VLOOKUP(I1408,I$2:L1407,4,0)),"")</f>
        <v/>
      </c>
      <c r="M1408" s="4" t="str">
        <f>IFERROR(IF(VLOOKUP(I1408,I$2:M1407,5,0)=0,"",VLOOKUP(I1408,I$2:M1407,5,0)),"")</f>
        <v/>
      </c>
      <c r="S1408"/>
      <c r="AL1408" s="2" t="str">
        <f>IFERROR(IF(INDEX(AL$1:AL1407,MATCH(I1408,I$1:I1407,0),1)=0,"",INDEX(AL$1:AL1407,MATCH(I1408,I$1:I1407,0),1)),"")</f>
        <v/>
      </c>
      <c r="AM1408" s="2" t="str">
        <f>IFERROR(IF(INDEX(AM$1:AM1407,MATCH(I1408,I$1:I1407,0),1)=0,"",INDEX(AM$1:AM1407,MATCH(I1408,I$1:I1407,0),1)),"")</f>
        <v/>
      </c>
      <c r="AN1408" s="2" t="str">
        <f>IFERROR(IF(INDEX(AN$1:AN1407,MATCH(I1408,I$1:I1407,0),1)=0,"",INDEX(AN$1:AN1407,MATCH(I1408,I$1:I1407,0),1)),"")</f>
        <v/>
      </c>
      <c r="BG1408" s="5"/>
      <c r="BI1408" s="4"/>
      <c r="BK1408" s="5"/>
      <c r="BL1408" s="5"/>
      <c r="BM1408" s="5" t="str">
        <f>IF(B1408="","",IF(BH1408="",1+(MAX(BM$2:BM1407)),""))</f>
        <v/>
      </c>
      <c r="BN1408" s="5" t="str">
        <f t="shared" si="196"/>
        <v/>
      </c>
      <c r="BO1408" s="5" t="str">
        <f t="shared" si="197"/>
        <v/>
      </c>
      <c r="BP1408" s="15" t="str">
        <f t="shared" si="198"/>
        <v/>
      </c>
      <c r="BQ1408" s="29"/>
      <c r="CU1408" s="5" t="e">
        <f>IF(REPORTE!AH$2="si",IF(F1408=VALUE(REPORTE!C$11),IF(SUM(CU1409:CU$1993),CONCATENATE(INT(B1408),", "),INT(B1408)),""),IF(F1408=VALUE(REPORTE!C$10),IF(SUM(CU1409:CU$1993),CONCATENATE(INT(B1408),", "),INT(B1408)),""))</f>
        <v>#VALUE!</v>
      </c>
      <c r="CY1408" s="5"/>
      <c r="CZ1408" s="5"/>
      <c r="DA1408" s="5"/>
      <c r="DB1408" s="5"/>
    </row>
    <row r="1409" spans="1:106" x14ac:dyDescent="0.25">
      <c r="A1409" s="4"/>
      <c r="B1409" s="3"/>
      <c r="L1409" s="4" t="str">
        <f>IFERROR(IF(VLOOKUP(I1409,I$2:L1408,4,0)=0,"",VLOOKUP(I1409,I$2:L1408,4,0)),"")</f>
        <v/>
      </c>
      <c r="M1409" s="4" t="str">
        <f>IFERROR(IF(VLOOKUP(I1409,I$2:M1408,5,0)=0,"",VLOOKUP(I1409,I$2:M1408,5,0)),"")</f>
        <v/>
      </c>
      <c r="S1409"/>
      <c r="AL1409" s="2" t="str">
        <f>IFERROR(IF(INDEX(AL$1:AL1408,MATCH(I1409,I$1:I1408,0),1)=0,"",INDEX(AL$1:AL1408,MATCH(I1409,I$1:I1408,0),1)),"")</f>
        <v/>
      </c>
      <c r="AM1409" s="2" t="str">
        <f>IFERROR(IF(INDEX(AM$1:AM1408,MATCH(I1409,I$1:I1408,0),1)=0,"",INDEX(AM$1:AM1408,MATCH(I1409,I$1:I1408,0),1)),"")</f>
        <v/>
      </c>
      <c r="AN1409" s="2" t="str">
        <f>IFERROR(IF(INDEX(AN$1:AN1408,MATCH(I1409,I$1:I1408,0),1)=0,"",INDEX(AN$1:AN1408,MATCH(I1409,I$1:I1408,0),1)),"")</f>
        <v/>
      </c>
      <c r="BG1409" s="5"/>
      <c r="BI1409" s="4"/>
      <c r="BK1409" s="5"/>
      <c r="BL1409" s="5"/>
      <c r="BM1409" s="5" t="str">
        <f>IF(B1409="","",IF(BH1409="",1+(MAX(BM$2:BM1408)),""))</f>
        <v/>
      </c>
      <c r="BN1409" s="5" t="str">
        <f t="shared" si="196"/>
        <v/>
      </c>
      <c r="BO1409" s="5" t="str">
        <f t="shared" si="197"/>
        <v/>
      </c>
      <c r="BP1409" s="15" t="str">
        <f t="shared" si="198"/>
        <v/>
      </c>
      <c r="BQ1409" s="29"/>
      <c r="CU1409" s="5" t="e">
        <f>IF(REPORTE!AH$2="si",IF(F1409=VALUE(REPORTE!C$11),IF(SUM(CU1410:CU$1993),CONCATENATE(INT(B1409),", "),INT(B1409)),""),IF(F1409=VALUE(REPORTE!C$10),IF(SUM(CU1410:CU$1993),CONCATENATE(INT(B1409),", "),INT(B1409)),""))</f>
        <v>#VALUE!</v>
      </c>
      <c r="CY1409" s="5"/>
      <c r="CZ1409" s="5"/>
      <c r="DA1409" s="5"/>
      <c r="DB1409" s="5"/>
    </row>
    <row r="1410" spans="1:106" x14ac:dyDescent="0.25">
      <c r="A1410" s="4"/>
      <c r="B1410" s="3"/>
      <c r="L1410" s="4" t="str">
        <f>IFERROR(IF(VLOOKUP(I1410,I$2:L1409,4,0)=0,"",VLOOKUP(I1410,I$2:L1409,4,0)),"")</f>
        <v/>
      </c>
      <c r="M1410" s="4" t="str">
        <f>IFERROR(IF(VLOOKUP(I1410,I$2:M1409,5,0)=0,"",VLOOKUP(I1410,I$2:M1409,5,0)),"")</f>
        <v/>
      </c>
      <c r="S1410"/>
      <c r="AL1410" s="2" t="str">
        <f>IFERROR(IF(INDEX(AL$1:AL1409,MATCH(I1410,I$1:I1409,0),1)=0,"",INDEX(AL$1:AL1409,MATCH(I1410,I$1:I1409,0),1)),"")</f>
        <v/>
      </c>
      <c r="AM1410" s="2" t="str">
        <f>IFERROR(IF(INDEX(AM$1:AM1409,MATCH(I1410,I$1:I1409,0),1)=0,"",INDEX(AM$1:AM1409,MATCH(I1410,I$1:I1409,0),1)),"")</f>
        <v/>
      </c>
      <c r="AN1410" s="2" t="str">
        <f>IFERROR(IF(INDEX(AN$1:AN1409,MATCH(I1410,I$1:I1409,0),1)=0,"",INDEX(AN$1:AN1409,MATCH(I1410,I$1:I1409,0),1)),"")</f>
        <v/>
      </c>
      <c r="BG1410" s="5"/>
      <c r="BI1410" s="4"/>
      <c r="BK1410" s="5"/>
      <c r="BL1410" s="5"/>
      <c r="BM1410" s="5" t="str">
        <f>IF(B1410="","",IF(BH1410="",1+(MAX(BM$2:BM1409)),""))</f>
        <v/>
      </c>
      <c r="BN1410" s="5" t="str">
        <f t="shared" ref="BN1410:BN1473" si="199">IF(BM1410="","",AI1410)</f>
        <v/>
      </c>
      <c r="BO1410" s="5" t="str">
        <f t="shared" ref="BO1410:BO1473" si="200">IF(BM1410="","",E1410)</f>
        <v/>
      </c>
      <c r="BP1410" s="15" t="str">
        <f t="shared" ref="BP1410:BP1473" si="201">IF(BM1410="","",F1410)</f>
        <v/>
      </c>
      <c r="BQ1410" s="29"/>
      <c r="CU1410" s="5" t="e">
        <f>IF(REPORTE!AH$2="si",IF(F1410=VALUE(REPORTE!C$11),IF(SUM(CU1411:CU$1993),CONCATENATE(INT(B1410),", "),INT(B1410)),""),IF(F1410=VALUE(REPORTE!C$10),IF(SUM(CU1411:CU$1993),CONCATENATE(INT(B1410),", "),INT(B1410)),""))</f>
        <v>#VALUE!</v>
      </c>
      <c r="CY1410" s="5"/>
      <c r="CZ1410" s="5"/>
      <c r="DA1410" s="5"/>
      <c r="DB1410" s="5"/>
    </row>
    <row r="1411" spans="1:106" x14ac:dyDescent="0.25">
      <c r="A1411" s="4"/>
      <c r="B1411" s="3"/>
      <c r="L1411" s="4" t="str">
        <f>IFERROR(IF(VLOOKUP(I1411,I$2:L1410,4,0)=0,"",VLOOKUP(I1411,I$2:L1410,4,0)),"")</f>
        <v/>
      </c>
      <c r="M1411" s="4" t="str">
        <f>IFERROR(IF(VLOOKUP(I1411,I$2:M1410,5,0)=0,"",VLOOKUP(I1411,I$2:M1410,5,0)),"")</f>
        <v/>
      </c>
      <c r="S1411"/>
      <c r="AL1411" s="2" t="str">
        <f>IFERROR(IF(INDEX(AL$1:AL1410,MATCH(I1411,I$1:I1410,0),1)=0,"",INDEX(AL$1:AL1410,MATCH(I1411,I$1:I1410,0),1)),"")</f>
        <v/>
      </c>
      <c r="AM1411" s="2" t="str">
        <f>IFERROR(IF(INDEX(AM$1:AM1410,MATCH(I1411,I$1:I1410,0),1)=0,"",INDEX(AM$1:AM1410,MATCH(I1411,I$1:I1410,0),1)),"")</f>
        <v/>
      </c>
      <c r="AN1411" s="2" t="str">
        <f>IFERROR(IF(INDEX(AN$1:AN1410,MATCH(I1411,I$1:I1410,0),1)=0,"",INDEX(AN$1:AN1410,MATCH(I1411,I$1:I1410,0),1)),"")</f>
        <v/>
      </c>
      <c r="BG1411" s="5"/>
      <c r="BI1411" s="4"/>
      <c r="BK1411" s="5"/>
      <c r="BL1411" s="5"/>
      <c r="BM1411" s="5" t="str">
        <f>IF(B1411="","",IF(BH1411="",1+(MAX(BM$2:BM1410)),""))</f>
        <v/>
      </c>
      <c r="BN1411" s="5" t="str">
        <f t="shared" si="199"/>
        <v/>
      </c>
      <c r="BO1411" s="5" t="str">
        <f t="shared" si="200"/>
        <v/>
      </c>
      <c r="BP1411" s="15" t="str">
        <f t="shared" si="201"/>
        <v/>
      </c>
      <c r="BQ1411" s="29"/>
      <c r="CU1411" s="5" t="e">
        <f>IF(REPORTE!AH$2="si",IF(F1411=VALUE(REPORTE!C$11),IF(SUM(CU1412:CU$1993),CONCATENATE(INT(B1411),", "),INT(B1411)),""),IF(F1411=VALUE(REPORTE!C$10),IF(SUM(CU1412:CU$1993),CONCATENATE(INT(B1411),", "),INT(B1411)),""))</f>
        <v>#VALUE!</v>
      </c>
      <c r="CY1411" s="5"/>
      <c r="CZ1411" s="5"/>
      <c r="DA1411" s="5"/>
      <c r="DB1411" s="5"/>
    </row>
    <row r="1412" spans="1:106" x14ac:dyDescent="0.25">
      <c r="A1412" s="25"/>
      <c r="B1412" s="3"/>
      <c r="F1412" s="3"/>
      <c r="I1412" s="5"/>
      <c r="L1412" s="4" t="str">
        <f>IFERROR(IF(VLOOKUP(I1412,I$2:L1411,4,0)=0,"",VLOOKUP(I1412,I$2:L1411,4,0)),"")</f>
        <v/>
      </c>
      <c r="M1412" s="4" t="str">
        <f>IFERROR(IF(VLOOKUP(I1412,I$2:M1411,5,0)=0,"",VLOOKUP(I1412,I$2:M1411,5,0)),"")</f>
        <v/>
      </c>
      <c r="Q1412" s="5"/>
      <c r="R1412" s="5"/>
      <c r="AL1412" s="2" t="str">
        <f>IFERROR(IF(INDEX(AL$1:AL1411,MATCH(I1412,I$1:I1411,0),1)=0,"",INDEX(AL$1:AL1411,MATCH(I1412,I$1:I1411,0),1)),"")</f>
        <v/>
      </c>
      <c r="AM1412" s="2" t="str">
        <f>IFERROR(IF(INDEX(AM$1:AM1411,MATCH(I1412,I$1:I1411,0),1)=0,"",INDEX(AM$1:AM1411,MATCH(I1412,I$1:I1411,0),1)),"")</f>
        <v/>
      </c>
      <c r="AN1412" s="2" t="str">
        <f>IFERROR(IF(INDEX(AN$1:AN1411,MATCH(I1412,I$1:I1411,0),1)=0,"",INDEX(AN$1:AN1411,MATCH(I1412,I$1:I1411,0),1)),"")</f>
        <v/>
      </c>
      <c r="BG1412" s="5"/>
      <c r="BI1412" s="4"/>
      <c r="BK1412" s="5"/>
      <c r="BL1412" s="5"/>
      <c r="BM1412" s="5" t="str">
        <f>IF(B1412="","",IF(BH1412="",1+(MAX(BM$2:BM1411)),""))</f>
        <v/>
      </c>
      <c r="BN1412" s="5" t="str">
        <f t="shared" si="199"/>
        <v/>
      </c>
      <c r="BO1412" s="5" t="str">
        <f t="shared" si="200"/>
        <v/>
      </c>
      <c r="BP1412" s="15" t="str">
        <f t="shared" si="201"/>
        <v/>
      </c>
      <c r="BQ1412" s="29"/>
      <c r="CB1412" s="5"/>
      <c r="CU1412" s="5" t="e">
        <f>IF(REPORTE!AH$2="si",IF(F1412=VALUE(REPORTE!C$11),IF(SUM(CU1413:CU$1993),CONCATENATE(INT(B1412),", "),INT(B1412)),""),IF(F1412=VALUE(REPORTE!C$10),IF(SUM(CU1413:CU$1993),CONCATENATE(INT(B1412),", "),INT(B1412)),""))</f>
        <v>#VALUE!</v>
      </c>
      <c r="CY1412" s="5"/>
      <c r="CZ1412" s="5"/>
      <c r="DA1412" s="5"/>
      <c r="DB1412" s="5"/>
    </row>
    <row r="1413" spans="1:106" x14ac:dyDescent="0.25">
      <c r="A1413" s="25"/>
      <c r="B1413" s="3"/>
      <c r="L1413" s="4" t="str">
        <f>IFERROR(IF(VLOOKUP(I1413,I$2:L1412,4,0)=0,"",VLOOKUP(I1413,I$2:L1412,4,0)),"")</f>
        <v/>
      </c>
      <c r="M1413" s="4" t="str">
        <f>IFERROR(IF(VLOOKUP(I1413,I$2:M1412,5,0)=0,"",VLOOKUP(I1413,I$2:M1412,5,0)),"")</f>
        <v/>
      </c>
      <c r="AL1413" s="2" t="str">
        <f>IFERROR(IF(INDEX(AL$1:AL1412,MATCH(I1413,I$1:I1412,0),1)=0,"",INDEX(AL$1:AL1412,MATCH(I1413,I$1:I1412,0),1)),"")</f>
        <v/>
      </c>
      <c r="AM1413" s="2" t="str">
        <f>IFERROR(IF(INDEX(AM$1:AM1412,MATCH(I1413,I$1:I1412,0),1)=0,"",INDEX(AM$1:AM1412,MATCH(I1413,I$1:I1412,0),1)),"")</f>
        <v/>
      </c>
      <c r="AN1413" s="2" t="str">
        <f>IFERROR(IF(INDEX(AN$1:AN1412,MATCH(I1413,I$1:I1412,0),1)=0,"",INDEX(AN$1:AN1412,MATCH(I1413,I$1:I1412,0),1)),"")</f>
        <v/>
      </c>
      <c r="BG1413" s="5"/>
      <c r="BI1413" s="4"/>
      <c r="BK1413" s="5"/>
      <c r="BL1413" s="5"/>
      <c r="BM1413" s="5" t="str">
        <f>IF(B1413="","",IF(BH1413="",1+(MAX(BM$2:BM1412)),""))</f>
        <v/>
      </c>
      <c r="BN1413" s="5" t="str">
        <f t="shared" si="199"/>
        <v/>
      </c>
      <c r="BO1413" s="5" t="str">
        <f t="shared" si="200"/>
        <v/>
      </c>
      <c r="BP1413" s="15" t="str">
        <f t="shared" si="201"/>
        <v/>
      </c>
      <c r="BQ1413" s="29"/>
      <c r="CB1413" s="5"/>
      <c r="CU1413" s="5" t="e">
        <f>IF(REPORTE!AH$2="si",IF(F1413=VALUE(REPORTE!C$11),IF(SUM(CU1414:CU$1993),CONCATENATE(INT(B1413),", "),INT(B1413)),""),IF(F1413=VALUE(REPORTE!C$10),IF(SUM(CU1414:CU$1993),CONCATENATE(INT(B1413),", "),INT(B1413)),""))</f>
        <v>#VALUE!</v>
      </c>
      <c r="CY1413" s="5"/>
      <c r="CZ1413" s="5"/>
      <c r="DA1413" s="5"/>
      <c r="DB1413" s="5"/>
    </row>
    <row r="1414" spans="1:106" x14ac:dyDescent="0.25">
      <c r="A1414" s="25"/>
      <c r="B1414" s="3"/>
      <c r="L1414" s="4" t="str">
        <f>IFERROR(IF(VLOOKUP(I1414,I$2:L1413,4,0)=0,"",VLOOKUP(I1414,I$2:L1413,4,0)),"")</f>
        <v/>
      </c>
      <c r="M1414" s="4" t="str">
        <f>IFERROR(IF(VLOOKUP(I1414,I$2:M1413,5,0)=0,"",VLOOKUP(I1414,I$2:M1413,5,0)),"")</f>
        <v/>
      </c>
      <c r="AL1414" s="2" t="str">
        <f>IFERROR(IF(INDEX(AL$1:AL1413,MATCH(I1414,I$1:I1413,0),1)=0,"",INDEX(AL$1:AL1413,MATCH(I1414,I$1:I1413,0),1)),"")</f>
        <v/>
      </c>
      <c r="AM1414" s="2" t="str">
        <f>IFERROR(IF(INDEX(AM$1:AM1413,MATCH(I1414,I$1:I1413,0),1)=0,"",INDEX(AM$1:AM1413,MATCH(I1414,I$1:I1413,0),1)),"")</f>
        <v/>
      </c>
      <c r="AN1414" s="2" t="str">
        <f>IFERROR(IF(INDEX(AN$1:AN1413,MATCH(I1414,I$1:I1413,0),1)=0,"",INDEX(AN$1:AN1413,MATCH(I1414,I$1:I1413,0),1)),"")</f>
        <v/>
      </c>
      <c r="BG1414" s="5"/>
      <c r="BI1414" s="4"/>
      <c r="BK1414" s="5"/>
      <c r="BL1414" s="5"/>
      <c r="BM1414" s="5" t="str">
        <f>IF(B1414="","",IF(BH1414="",1+(MAX(BM$2:BM1413)),""))</f>
        <v/>
      </c>
      <c r="BN1414" s="5" t="str">
        <f t="shared" si="199"/>
        <v/>
      </c>
      <c r="BO1414" s="5" t="str">
        <f t="shared" si="200"/>
        <v/>
      </c>
      <c r="BP1414" s="15" t="str">
        <f t="shared" si="201"/>
        <v/>
      </c>
      <c r="BQ1414" s="29"/>
      <c r="CU1414" s="5" t="e">
        <f>IF(REPORTE!AH$2="si",IF(F1414=VALUE(REPORTE!C$11),IF(SUM(CU1415:CU$1993),CONCATENATE(INT(B1414),", "),INT(B1414)),""),IF(F1414=VALUE(REPORTE!C$10),IF(SUM(CU1415:CU$1993),CONCATENATE(INT(B1414),", "),INT(B1414)),""))</f>
        <v>#VALUE!</v>
      </c>
      <c r="CY1414" s="5"/>
      <c r="CZ1414" s="5"/>
      <c r="DA1414" s="5"/>
      <c r="DB1414" s="5"/>
    </row>
    <row r="1415" spans="1:106" x14ac:dyDescent="0.25">
      <c r="A1415" s="25"/>
      <c r="B1415" s="3"/>
      <c r="L1415" s="4" t="str">
        <f>IFERROR(IF(VLOOKUP(I1415,I$2:L1414,4,0)=0,"",VLOOKUP(I1415,I$2:L1414,4,0)),"")</f>
        <v/>
      </c>
      <c r="M1415" s="4" t="str">
        <f>IFERROR(IF(VLOOKUP(I1415,I$2:M1414,5,0)=0,"",VLOOKUP(I1415,I$2:M1414,5,0)),"")</f>
        <v/>
      </c>
      <c r="AL1415" s="2" t="str">
        <f>IFERROR(IF(INDEX(AL$1:AL1414,MATCH(I1415,I$1:I1414,0),1)=0,"",INDEX(AL$1:AL1414,MATCH(I1415,I$1:I1414,0),1)),"")</f>
        <v/>
      </c>
      <c r="AM1415" s="2" t="str">
        <f>IFERROR(IF(INDEX(AM$1:AM1414,MATCH(I1415,I$1:I1414,0),1)=0,"",INDEX(AM$1:AM1414,MATCH(I1415,I$1:I1414,0),1)),"")</f>
        <v/>
      </c>
      <c r="AN1415" s="2" t="str">
        <f>IFERROR(IF(INDEX(AN$1:AN1414,MATCH(I1415,I$1:I1414,0),1)=0,"",INDEX(AN$1:AN1414,MATCH(I1415,I$1:I1414,0),1)),"")</f>
        <v/>
      </c>
      <c r="BG1415" s="5"/>
      <c r="BI1415" s="4"/>
      <c r="BK1415" s="5"/>
      <c r="BL1415" s="5"/>
      <c r="BM1415" s="5" t="str">
        <f>IF(B1415="","",IF(BH1415="",1+(MAX(BM$2:BM1414)),""))</f>
        <v/>
      </c>
      <c r="BN1415" s="5" t="str">
        <f t="shared" si="199"/>
        <v/>
      </c>
      <c r="BO1415" s="5" t="str">
        <f t="shared" si="200"/>
        <v/>
      </c>
      <c r="BP1415" s="15" t="str">
        <f t="shared" si="201"/>
        <v/>
      </c>
      <c r="BQ1415" s="29"/>
      <c r="CU1415" s="5" t="e">
        <f>IF(REPORTE!AH$2="si",IF(F1415=VALUE(REPORTE!C$11),IF(SUM(CU1416:CU$1993),CONCATENATE(INT(B1415),", "),INT(B1415)),""),IF(F1415=VALUE(REPORTE!C$10),IF(SUM(CU1416:CU$1993),CONCATENATE(INT(B1415),", "),INT(B1415)),""))</f>
        <v>#VALUE!</v>
      </c>
      <c r="CY1415" s="5"/>
      <c r="CZ1415" s="5"/>
      <c r="DA1415" s="5"/>
      <c r="DB1415" s="5"/>
    </row>
    <row r="1416" spans="1:106" x14ac:dyDescent="0.25">
      <c r="A1416" s="25"/>
      <c r="B1416" s="3"/>
      <c r="L1416" s="4" t="str">
        <f>IFERROR(IF(VLOOKUP(I1416,I$2:L1415,4,0)=0,"",VLOOKUP(I1416,I$2:L1415,4,0)),"")</f>
        <v/>
      </c>
      <c r="M1416" s="4" t="str">
        <f>IFERROR(IF(VLOOKUP(I1416,I$2:M1415,5,0)=0,"",VLOOKUP(I1416,I$2:M1415,5,0)),"")</f>
        <v/>
      </c>
      <c r="AL1416" s="2" t="str">
        <f>IFERROR(IF(INDEX(AL$1:AL1415,MATCH(I1416,I$1:I1415,0),1)=0,"",INDEX(AL$1:AL1415,MATCH(I1416,I$1:I1415,0),1)),"")</f>
        <v/>
      </c>
      <c r="AM1416" s="2" t="str">
        <f>IFERROR(IF(INDEX(AM$1:AM1415,MATCH(I1416,I$1:I1415,0),1)=0,"",INDEX(AM$1:AM1415,MATCH(I1416,I$1:I1415,0),1)),"")</f>
        <v/>
      </c>
      <c r="AN1416" s="2" t="str">
        <f>IFERROR(IF(INDEX(AN$1:AN1415,MATCH(I1416,I$1:I1415,0),1)=0,"",INDEX(AN$1:AN1415,MATCH(I1416,I$1:I1415,0),1)),"")</f>
        <v/>
      </c>
      <c r="BG1416" s="5"/>
      <c r="BI1416" s="4"/>
      <c r="BK1416" s="5"/>
      <c r="BL1416" s="5"/>
      <c r="BM1416" s="5" t="str">
        <f>IF(B1416="","",IF(BH1416="",1+(MAX(BM$2:BM1415)),""))</f>
        <v/>
      </c>
      <c r="BN1416" s="5" t="str">
        <f t="shared" si="199"/>
        <v/>
      </c>
      <c r="BO1416" s="5" t="str">
        <f t="shared" si="200"/>
        <v/>
      </c>
      <c r="BP1416" s="15" t="str">
        <f t="shared" si="201"/>
        <v/>
      </c>
      <c r="BQ1416" s="29"/>
      <c r="CU1416" s="5" t="e">
        <f>IF(REPORTE!AH$2="si",IF(F1416=VALUE(REPORTE!C$11),IF(SUM(CU1417:CU$1993),CONCATENATE(INT(B1416),", "),INT(B1416)),""),IF(F1416=VALUE(REPORTE!C$10),IF(SUM(CU1417:CU$1993),CONCATENATE(INT(B1416),", "),INT(B1416)),""))</f>
        <v>#VALUE!</v>
      </c>
      <c r="CY1416" s="5"/>
      <c r="CZ1416" s="5"/>
      <c r="DA1416" s="5"/>
      <c r="DB1416" s="5"/>
    </row>
    <row r="1417" spans="1:106" x14ac:dyDescent="0.25">
      <c r="A1417" s="25"/>
      <c r="B1417" s="3"/>
      <c r="L1417" s="4" t="str">
        <f>IFERROR(IF(VLOOKUP(I1417,I$2:L1416,4,0)=0,"",VLOOKUP(I1417,I$2:L1416,4,0)),"")</f>
        <v/>
      </c>
      <c r="M1417" s="4" t="str">
        <f>IFERROR(IF(VLOOKUP(I1417,I$2:M1416,5,0)=0,"",VLOOKUP(I1417,I$2:M1416,5,0)),"")</f>
        <v/>
      </c>
      <c r="AL1417" s="2" t="str">
        <f>IFERROR(IF(INDEX(AL$1:AL1416,MATCH(I1417,I$1:I1416,0),1)=0,"",INDEX(AL$1:AL1416,MATCH(I1417,I$1:I1416,0),1)),"")</f>
        <v/>
      </c>
      <c r="AM1417" s="2" t="str">
        <f>IFERROR(IF(INDEX(AM$1:AM1416,MATCH(I1417,I$1:I1416,0),1)=0,"",INDEX(AM$1:AM1416,MATCH(I1417,I$1:I1416,0),1)),"")</f>
        <v/>
      </c>
      <c r="AN1417" s="2" t="str">
        <f>IFERROR(IF(INDEX(AN$1:AN1416,MATCH(I1417,I$1:I1416,0),1)=0,"",INDEX(AN$1:AN1416,MATCH(I1417,I$1:I1416,0),1)),"")</f>
        <v/>
      </c>
      <c r="BG1417" s="5"/>
      <c r="BI1417" s="4"/>
      <c r="BK1417" s="5"/>
      <c r="BL1417" s="5"/>
      <c r="BM1417" s="5" t="str">
        <f>IF(B1417="","",IF(BH1417="",1+(MAX(BM$2:BM1416)),""))</f>
        <v/>
      </c>
      <c r="BN1417" s="5" t="str">
        <f t="shared" si="199"/>
        <v/>
      </c>
      <c r="BO1417" s="5" t="str">
        <f t="shared" si="200"/>
        <v/>
      </c>
      <c r="BP1417" s="15" t="str">
        <f t="shared" si="201"/>
        <v/>
      </c>
      <c r="BQ1417" s="29"/>
      <c r="CU1417" s="5" t="e">
        <f>IF(REPORTE!AH$2="si",IF(F1417=VALUE(REPORTE!C$11),IF(SUM(CU1418:CU$1993),CONCATENATE(INT(B1417),", "),INT(B1417)),""),IF(F1417=VALUE(REPORTE!C$10),IF(SUM(CU1418:CU$1993),CONCATENATE(INT(B1417),", "),INT(B1417)),""))</f>
        <v>#VALUE!</v>
      </c>
      <c r="CY1417" s="5"/>
      <c r="CZ1417" s="5"/>
      <c r="DA1417" s="5"/>
      <c r="DB1417" s="5"/>
    </row>
    <row r="1418" spans="1:106" x14ac:dyDescent="0.25">
      <c r="A1418" s="25"/>
      <c r="B1418" s="3"/>
      <c r="L1418" s="4" t="str">
        <f>IFERROR(IF(VLOOKUP(I1418,I$2:L1417,4,0)=0,"",VLOOKUP(I1418,I$2:L1417,4,0)),"")</f>
        <v/>
      </c>
      <c r="M1418" s="4" t="str">
        <f>IFERROR(IF(VLOOKUP(I1418,I$2:M1417,5,0)=0,"",VLOOKUP(I1418,I$2:M1417,5,0)),"")</f>
        <v/>
      </c>
      <c r="AL1418" s="2" t="str">
        <f>IFERROR(IF(INDEX(AL$1:AL1417,MATCH(I1418,I$1:I1417,0),1)=0,"",INDEX(AL$1:AL1417,MATCH(I1418,I$1:I1417,0),1)),"")</f>
        <v/>
      </c>
      <c r="AM1418" s="2" t="str">
        <f>IFERROR(IF(INDEX(AM$1:AM1417,MATCH(I1418,I$1:I1417,0),1)=0,"",INDEX(AM$1:AM1417,MATCH(I1418,I$1:I1417,0),1)),"")</f>
        <v/>
      </c>
      <c r="AN1418" s="2" t="str">
        <f>IFERROR(IF(INDEX(AN$1:AN1417,MATCH(I1418,I$1:I1417,0),1)=0,"",INDEX(AN$1:AN1417,MATCH(I1418,I$1:I1417,0),1)),"")</f>
        <v/>
      </c>
      <c r="BG1418" s="5"/>
      <c r="BI1418" s="4"/>
      <c r="BK1418" s="5"/>
      <c r="BL1418" s="5"/>
      <c r="BM1418" s="5" t="str">
        <f>IF(B1418="","",IF(BH1418="",1+(MAX(BM$2:BM1417)),""))</f>
        <v/>
      </c>
      <c r="BN1418" s="5" t="str">
        <f t="shared" si="199"/>
        <v/>
      </c>
      <c r="BO1418" s="5" t="str">
        <f t="shared" si="200"/>
        <v/>
      </c>
      <c r="BP1418" s="15" t="str">
        <f t="shared" si="201"/>
        <v/>
      </c>
      <c r="BQ1418" s="29"/>
      <c r="CU1418" s="5" t="e">
        <f>IF(REPORTE!AH$2="si",IF(F1418=VALUE(REPORTE!C$11),IF(SUM(CU1419:CU$1993),CONCATENATE(INT(B1418),", "),INT(B1418)),""),IF(F1418=VALUE(REPORTE!C$10),IF(SUM(CU1419:CU$1993),CONCATENATE(INT(B1418),", "),INT(B1418)),""))</f>
        <v>#VALUE!</v>
      </c>
      <c r="CY1418" s="5"/>
      <c r="CZ1418" s="5"/>
      <c r="DA1418" s="5"/>
      <c r="DB1418" s="5"/>
    </row>
    <row r="1419" spans="1:106" x14ac:dyDescent="0.25">
      <c r="A1419" s="25"/>
      <c r="B1419" s="3"/>
      <c r="L1419" s="4" t="str">
        <f>IFERROR(IF(VLOOKUP(I1419,I$2:L1418,4,0)=0,"",VLOOKUP(I1419,I$2:L1418,4,0)),"")</f>
        <v/>
      </c>
      <c r="M1419" s="4" t="str">
        <f>IFERROR(IF(VLOOKUP(I1419,I$2:M1418,5,0)=0,"",VLOOKUP(I1419,I$2:M1418,5,0)),"")</f>
        <v/>
      </c>
      <c r="AL1419" s="2" t="str">
        <f>IFERROR(IF(INDEX(AL$1:AL1418,MATCH(I1419,I$1:I1418,0),1)=0,"",INDEX(AL$1:AL1418,MATCH(I1419,I$1:I1418,0),1)),"")</f>
        <v/>
      </c>
      <c r="AM1419" s="2" t="str">
        <f>IFERROR(IF(INDEX(AM$1:AM1418,MATCH(I1419,I$1:I1418,0),1)=0,"",INDEX(AM$1:AM1418,MATCH(I1419,I$1:I1418,0),1)),"")</f>
        <v/>
      </c>
      <c r="AN1419" s="2" t="str">
        <f>IFERROR(IF(INDEX(AN$1:AN1418,MATCH(I1419,I$1:I1418,0),1)=0,"",INDEX(AN$1:AN1418,MATCH(I1419,I$1:I1418,0),1)),"")</f>
        <v/>
      </c>
      <c r="BG1419" s="5"/>
      <c r="BI1419" s="4"/>
      <c r="BK1419" s="5"/>
      <c r="BL1419" s="5"/>
      <c r="BM1419" s="5" t="str">
        <f>IF(B1419="","",IF(BH1419="",1+(MAX(BM$2:BM1418)),""))</f>
        <v/>
      </c>
      <c r="BN1419" s="5" t="str">
        <f t="shared" si="199"/>
        <v/>
      </c>
      <c r="BO1419" s="5" t="str">
        <f t="shared" si="200"/>
        <v/>
      </c>
      <c r="BP1419" s="15" t="str">
        <f t="shared" si="201"/>
        <v/>
      </c>
      <c r="BQ1419" s="29"/>
      <c r="CU1419" s="5" t="e">
        <f>IF(REPORTE!AH$2="si",IF(F1419=VALUE(REPORTE!C$11),IF(SUM(CU1420:CU$1993),CONCATENATE(INT(B1419),", "),INT(B1419)),""),IF(F1419=VALUE(REPORTE!C$10),IF(SUM(CU1420:CU$1993),CONCATENATE(INT(B1419),", "),INT(B1419)),""))</f>
        <v>#VALUE!</v>
      </c>
      <c r="CY1419" s="5"/>
      <c r="CZ1419" s="5"/>
      <c r="DA1419" s="5"/>
      <c r="DB1419" s="5"/>
    </row>
    <row r="1420" spans="1:106" x14ac:dyDescent="0.25">
      <c r="A1420" s="25"/>
      <c r="B1420" s="3"/>
      <c r="L1420" s="4" t="str">
        <f>IFERROR(IF(VLOOKUP(I1420,I$2:L1419,4,0)=0,"",VLOOKUP(I1420,I$2:L1419,4,0)),"")</f>
        <v/>
      </c>
      <c r="M1420" s="4" t="str">
        <f>IFERROR(IF(VLOOKUP(I1420,I$2:M1419,5,0)=0,"",VLOOKUP(I1420,I$2:M1419,5,0)),"")</f>
        <v/>
      </c>
      <c r="AL1420" s="2" t="str">
        <f>IFERROR(IF(INDEX(AL$1:AL1419,MATCH(I1420,I$1:I1419,0),1)=0,"",INDEX(AL$1:AL1419,MATCH(I1420,I$1:I1419,0),1)),"")</f>
        <v/>
      </c>
      <c r="AM1420" s="2" t="str">
        <f>IFERROR(IF(INDEX(AM$1:AM1419,MATCH(I1420,I$1:I1419,0),1)=0,"",INDEX(AM$1:AM1419,MATCH(I1420,I$1:I1419,0),1)),"")</f>
        <v/>
      </c>
      <c r="AN1420" s="2" t="str">
        <f>IFERROR(IF(INDEX(AN$1:AN1419,MATCH(I1420,I$1:I1419,0),1)=0,"",INDEX(AN$1:AN1419,MATCH(I1420,I$1:I1419,0),1)),"")</f>
        <v/>
      </c>
      <c r="BG1420" s="5"/>
      <c r="BI1420" s="4"/>
      <c r="BK1420" s="5"/>
      <c r="BL1420" s="5"/>
      <c r="BM1420" s="5" t="str">
        <f>IF(B1420="","",IF(BH1420="",1+(MAX(BM$2:BM1419)),""))</f>
        <v/>
      </c>
      <c r="BN1420" s="5" t="str">
        <f t="shared" si="199"/>
        <v/>
      </c>
      <c r="BO1420" s="5" t="str">
        <f t="shared" si="200"/>
        <v/>
      </c>
      <c r="BP1420" s="15" t="str">
        <f t="shared" si="201"/>
        <v/>
      </c>
      <c r="BQ1420" s="29"/>
      <c r="CU1420" s="5" t="e">
        <f>IF(REPORTE!AH$2="si",IF(F1420=VALUE(REPORTE!C$11),IF(SUM(CU1421:CU$1993),CONCATENATE(INT(B1420),", "),INT(B1420)),""),IF(F1420=VALUE(REPORTE!C$10),IF(SUM(CU1421:CU$1993),CONCATENATE(INT(B1420),", "),INT(B1420)),""))</f>
        <v>#VALUE!</v>
      </c>
      <c r="CY1420" s="5"/>
      <c r="CZ1420" s="5"/>
      <c r="DA1420" s="5"/>
      <c r="DB1420" s="5"/>
    </row>
    <row r="1421" spans="1:106" x14ac:dyDescent="0.25">
      <c r="A1421" s="25"/>
      <c r="B1421" s="3"/>
      <c r="L1421" s="4" t="str">
        <f>IFERROR(IF(VLOOKUP(I1421,I$2:L1420,4,0)=0,"",VLOOKUP(I1421,I$2:L1420,4,0)),"")</f>
        <v/>
      </c>
      <c r="M1421" s="4" t="str">
        <f>IFERROR(IF(VLOOKUP(I1421,I$2:M1420,5,0)=0,"",VLOOKUP(I1421,I$2:M1420,5,0)),"")</f>
        <v/>
      </c>
      <c r="AL1421" s="2" t="str">
        <f>IFERROR(IF(INDEX(AL$1:AL1420,MATCH(I1421,I$1:I1420,0),1)=0,"",INDEX(AL$1:AL1420,MATCH(I1421,I$1:I1420,0),1)),"")</f>
        <v/>
      </c>
      <c r="AM1421" s="2" t="str">
        <f>IFERROR(IF(INDEX(AM$1:AM1420,MATCH(I1421,I$1:I1420,0),1)=0,"",INDEX(AM$1:AM1420,MATCH(I1421,I$1:I1420,0),1)),"")</f>
        <v/>
      </c>
      <c r="AN1421" s="2" t="str">
        <f>IFERROR(IF(INDEX(AN$1:AN1420,MATCH(I1421,I$1:I1420,0),1)=0,"",INDEX(AN$1:AN1420,MATCH(I1421,I$1:I1420,0),1)),"")</f>
        <v/>
      </c>
      <c r="BG1421" s="5"/>
      <c r="BI1421" s="4"/>
      <c r="BK1421" s="5"/>
      <c r="BL1421" s="5"/>
      <c r="BM1421" s="5" t="str">
        <f>IF(B1421="","",IF(BH1421="",1+(MAX(BM$2:BM1420)),""))</f>
        <v/>
      </c>
      <c r="BN1421" s="5" t="str">
        <f t="shared" si="199"/>
        <v/>
      </c>
      <c r="BO1421" s="5" t="str">
        <f t="shared" si="200"/>
        <v/>
      </c>
      <c r="BP1421" s="15" t="str">
        <f t="shared" si="201"/>
        <v/>
      </c>
      <c r="BQ1421" s="29"/>
      <c r="CU1421" s="5" t="e">
        <f>IF(REPORTE!AH$2="si",IF(F1421=VALUE(REPORTE!C$11),IF(SUM(CU1422:CU$1993),CONCATENATE(INT(B1421),", "),INT(B1421)),""),IF(F1421=VALUE(REPORTE!C$10),IF(SUM(CU1422:CU$1993),CONCATENATE(INT(B1421),", "),INT(B1421)),""))</f>
        <v>#VALUE!</v>
      </c>
      <c r="CY1421" s="5"/>
      <c r="CZ1421" s="5"/>
      <c r="DA1421" s="5"/>
      <c r="DB1421" s="5"/>
    </row>
    <row r="1422" spans="1:106" x14ac:dyDescent="0.25">
      <c r="A1422" s="25"/>
      <c r="B1422" s="3"/>
      <c r="L1422" s="4" t="str">
        <f>IFERROR(IF(VLOOKUP(I1422,I$2:L1421,4,0)=0,"",VLOOKUP(I1422,I$2:L1421,4,0)),"")</f>
        <v/>
      </c>
      <c r="M1422" s="4" t="str">
        <f>IFERROR(IF(VLOOKUP(I1422,I$2:M1421,5,0)=0,"",VLOOKUP(I1422,I$2:M1421,5,0)),"")</f>
        <v/>
      </c>
      <c r="AL1422" s="2" t="str">
        <f>IFERROR(IF(INDEX(AL$1:AL1421,MATCH(I1422,I$1:I1421,0),1)=0,"",INDEX(AL$1:AL1421,MATCH(I1422,I$1:I1421,0),1)),"")</f>
        <v/>
      </c>
      <c r="AM1422" s="2" t="str">
        <f>IFERROR(IF(INDEX(AM$1:AM1421,MATCH(I1422,I$1:I1421,0),1)=0,"",INDEX(AM$1:AM1421,MATCH(I1422,I$1:I1421,0),1)),"")</f>
        <v/>
      </c>
      <c r="AN1422" s="2" t="str">
        <f>IFERROR(IF(INDEX(AN$1:AN1421,MATCH(I1422,I$1:I1421,0),1)=0,"",INDEX(AN$1:AN1421,MATCH(I1422,I$1:I1421,0),1)),"")</f>
        <v/>
      </c>
      <c r="BG1422" s="5"/>
      <c r="BI1422" s="4"/>
      <c r="BK1422" s="5"/>
      <c r="BL1422" s="5"/>
      <c r="BM1422" s="5" t="str">
        <f>IF(B1422="","",IF(BH1422="",1+(MAX(BM$2:BM1421)),""))</f>
        <v/>
      </c>
      <c r="BN1422" s="5" t="str">
        <f t="shared" si="199"/>
        <v/>
      </c>
      <c r="BO1422" s="5" t="str">
        <f t="shared" si="200"/>
        <v/>
      </c>
      <c r="BP1422" s="15" t="str">
        <f t="shared" si="201"/>
        <v/>
      </c>
      <c r="BQ1422" s="29"/>
      <c r="CU1422" s="5" t="e">
        <f>IF(REPORTE!AH$2="si",IF(F1422=VALUE(REPORTE!C$11),IF(SUM(CU1423:CU$1993),CONCATENATE(INT(B1422),", "),INT(B1422)),""),IF(F1422=VALUE(REPORTE!C$10),IF(SUM(CU1423:CU$1993),CONCATENATE(INT(B1422),", "),INT(B1422)),""))</f>
        <v>#VALUE!</v>
      </c>
      <c r="CY1422" s="5"/>
      <c r="CZ1422" s="5"/>
      <c r="DA1422" s="5"/>
      <c r="DB1422" s="5"/>
    </row>
    <row r="1423" spans="1:106" x14ac:dyDescent="0.25">
      <c r="A1423" s="25"/>
      <c r="B1423" s="3"/>
      <c r="L1423" s="4" t="str">
        <f>IFERROR(IF(VLOOKUP(I1423,I$2:L1422,4,0)=0,"",VLOOKUP(I1423,I$2:L1422,4,0)),"")</f>
        <v/>
      </c>
      <c r="M1423" s="4" t="str">
        <f>IFERROR(IF(VLOOKUP(I1423,I$2:M1422,5,0)=0,"",VLOOKUP(I1423,I$2:M1422,5,0)),"")</f>
        <v/>
      </c>
      <c r="AL1423" s="2" t="str">
        <f>IFERROR(IF(INDEX(AL$1:AL1422,MATCH(I1423,I$1:I1422,0),1)=0,"",INDEX(AL$1:AL1422,MATCH(I1423,I$1:I1422,0),1)),"")</f>
        <v/>
      </c>
      <c r="AM1423" s="2" t="str">
        <f>IFERROR(IF(INDEX(AM$1:AM1422,MATCH(I1423,I$1:I1422,0),1)=0,"",INDEX(AM$1:AM1422,MATCH(I1423,I$1:I1422,0),1)),"")</f>
        <v/>
      </c>
      <c r="AN1423" s="2" t="str">
        <f>IFERROR(IF(INDEX(AN$1:AN1422,MATCH(I1423,I$1:I1422,0),1)=0,"",INDEX(AN$1:AN1422,MATCH(I1423,I$1:I1422,0),1)),"")</f>
        <v/>
      </c>
      <c r="BG1423" s="5"/>
      <c r="BI1423" s="4"/>
      <c r="BK1423" s="5"/>
      <c r="BL1423" s="5"/>
      <c r="BM1423" s="5" t="str">
        <f>IF(B1423="","",IF(BH1423="",1+(MAX(BM$2:BM1422)),""))</f>
        <v/>
      </c>
      <c r="BN1423" s="5" t="str">
        <f t="shared" si="199"/>
        <v/>
      </c>
      <c r="BO1423" s="5" t="str">
        <f t="shared" si="200"/>
        <v/>
      </c>
      <c r="BP1423" s="15" t="str">
        <f t="shared" si="201"/>
        <v/>
      </c>
      <c r="BQ1423" s="29"/>
      <c r="CU1423" s="5" t="e">
        <f>IF(REPORTE!AH$2="si",IF(F1423=VALUE(REPORTE!C$11),IF(SUM(CU1424:CU$1993),CONCATENATE(INT(B1423),", "),INT(B1423)),""),IF(F1423=VALUE(REPORTE!C$10),IF(SUM(CU1424:CU$1993),CONCATENATE(INT(B1423),", "),INT(B1423)),""))</f>
        <v>#VALUE!</v>
      </c>
      <c r="CY1423" s="5"/>
      <c r="CZ1423" s="5"/>
      <c r="DA1423" s="5"/>
      <c r="DB1423" s="5"/>
    </row>
    <row r="1424" spans="1:106" x14ac:dyDescent="0.25">
      <c r="A1424" s="25"/>
      <c r="B1424" s="3"/>
      <c r="L1424" s="4" t="str">
        <f>IFERROR(IF(VLOOKUP(I1424,I$2:L1423,4,0)=0,"",VLOOKUP(I1424,I$2:L1423,4,0)),"")</f>
        <v/>
      </c>
      <c r="M1424" s="4" t="str">
        <f>IFERROR(IF(VLOOKUP(I1424,I$2:M1423,5,0)=0,"",VLOOKUP(I1424,I$2:M1423,5,0)),"")</f>
        <v/>
      </c>
      <c r="AL1424" s="2" t="str">
        <f>IFERROR(IF(INDEX(AL$1:AL1423,MATCH(I1424,I$1:I1423,0),1)=0,"",INDEX(AL$1:AL1423,MATCH(I1424,I$1:I1423,0),1)),"")</f>
        <v/>
      </c>
      <c r="AM1424" s="2" t="str">
        <f>IFERROR(IF(INDEX(AM$1:AM1423,MATCH(I1424,I$1:I1423,0),1)=0,"",INDEX(AM$1:AM1423,MATCH(I1424,I$1:I1423,0),1)),"")</f>
        <v/>
      </c>
      <c r="AN1424" s="2" t="str">
        <f>IFERROR(IF(INDEX(AN$1:AN1423,MATCH(I1424,I$1:I1423,0),1)=0,"",INDEX(AN$1:AN1423,MATCH(I1424,I$1:I1423,0),1)),"")</f>
        <v/>
      </c>
      <c r="BG1424" s="5"/>
      <c r="BI1424" s="4"/>
      <c r="BK1424" s="5"/>
      <c r="BL1424" s="5"/>
      <c r="BM1424" s="5" t="str">
        <f>IF(B1424="","",IF(BH1424="",1+(MAX(BM$2:BM1423)),""))</f>
        <v/>
      </c>
      <c r="BN1424" s="5" t="str">
        <f t="shared" si="199"/>
        <v/>
      </c>
      <c r="BO1424" s="5" t="str">
        <f t="shared" si="200"/>
        <v/>
      </c>
      <c r="BP1424" s="15" t="str">
        <f t="shared" si="201"/>
        <v/>
      </c>
      <c r="BQ1424" s="29"/>
      <c r="CU1424" s="5" t="e">
        <f>IF(REPORTE!AH$2="si",IF(F1424=VALUE(REPORTE!C$11),IF(SUM(CU1425:CU$1993),CONCATENATE(INT(B1424),", "),INT(B1424)),""),IF(F1424=VALUE(REPORTE!C$10),IF(SUM(CU1425:CU$1993),CONCATENATE(INT(B1424),", "),INT(B1424)),""))</f>
        <v>#VALUE!</v>
      </c>
      <c r="CY1424" s="5"/>
      <c r="CZ1424" s="5"/>
      <c r="DA1424" s="5"/>
      <c r="DB1424" s="5"/>
    </row>
    <row r="1425" spans="1:106" x14ac:dyDescent="0.25">
      <c r="A1425" s="25"/>
      <c r="B1425" s="3"/>
      <c r="L1425" s="4" t="str">
        <f>IFERROR(IF(VLOOKUP(I1425,I$2:L1424,4,0)=0,"",VLOOKUP(I1425,I$2:L1424,4,0)),"")</f>
        <v/>
      </c>
      <c r="M1425" s="4" t="str">
        <f>IFERROR(IF(VLOOKUP(I1425,I$2:M1424,5,0)=0,"",VLOOKUP(I1425,I$2:M1424,5,0)),"")</f>
        <v/>
      </c>
      <c r="AL1425" s="2" t="str">
        <f>IFERROR(IF(INDEX(AL$1:AL1424,MATCH(I1425,I$1:I1424,0),1)=0,"",INDEX(AL$1:AL1424,MATCH(I1425,I$1:I1424,0),1)),"")</f>
        <v/>
      </c>
      <c r="AM1425" s="2" t="str">
        <f>IFERROR(IF(INDEX(AM$1:AM1424,MATCH(I1425,I$1:I1424,0),1)=0,"",INDEX(AM$1:AM1424,MATCH(I1425,I$1:I1424,0),1)),"")</f>
        <v/>
      </c>
      <c r="AN1425" s="2" t="str">
        <f>IFERROR(IF(INDEX(AN$1:AN1424,MATCH(I1425,I$1:I1424,0),1)=0,"",INDEX(AN$1:AN1424,MATCH(I1425,I$1:I1424,0),1)),"")</f>
        <v/>
      </c>
      <c r="BG1425" s="5"/>
      <c r="BI1425" s="4"/>
      <c r="BK1425" s="5"/>
      <c r="BL1425" s="5"/>
      <c r="BM1425" s="5" t="str">
        <f>IF(B1425="","",IF(BH1425="",1+(MAX(BM$2:BM1424)),""))</f>
        <v/>
      </c>
      <c r="BN1425" s="5" t="str">
        <f t="shared" si="199"/>
        <v/>
      </c>
      <c r="BO1425" s="5" t="str">
        <f t="shared" si="200"/>
        <v/>
      </c>
      <c r="BP1425" s="15" t="str">
        <f t="shared" si="201"/>
        <v/>
      </c>
      <c r="BQ1425" s="29"/>
      <c r="CU1425" s="5" t="e">
        <f>IF(REPORTE!AH$2="si",IF(F1425=VALUE(REPORTE!C$11),IF(SUM(CU1426:CU$1993),CONCATENATE(INT(B1425),", "),INT(B1425)),""),IF(F1425=VALUE(REPORTE!C$10),IF(SUM(CU1426:CU$1993),CONCATENATE(INT(B1425),", "),INT(B1425)),""))</f>
        <v>#VALUE!</v>
      </c>
      <c r="CY1425" s="5"/>
      <c r="CZ1425" s="5"/>
      <c r="DA1425" s="5"/>
      <c r="DB1425" s="5"/>
    </row>
    <row r="1426" spans="1:106" x14ac:dyDescent="0.25">
      <c r="A1426" s="25"/>
      <c r="B1426" s="3"/>
      <c r="L1426" s="4" t="str">
        <f>IFERROR(IF(VLOOKUP(I1426,I$2:L1425,4,0)=0,"",VLOOKUP(I1426,I$2:L1425,4,0)),"")</f>
        <v/>
      </c>
      <c r="M1426" s="4" t="str">
        <f>IFERROR(IF(VLOOKUP(I1426,I$2:M1425,5,0)=0,"",VLOOKUP(I1426,I$2:M1425,5,0)),"")</f>
        <v/>
      </c>
      <c r="AL1426" s="2" t="str">
        <f>IFERROR(IF(INDEX(AL$1:AL1425,MATCH(I1426,I$1:I1425,0),1)=0,"",INDEX(AL$1:AL1425,MATCH(I1426,I$1:I1425,0),1)),"")</f>
        <v/>
      </c>
      <c r="AM1426" s="2" t="str">
        <f>IFERROR(IF(INDEX(AM$1:AM1425,MATCH(I1426,I$1:I1425,0),1)=0,"",INDEX(AM$1:AM1425,MATCH(I1426,I$1:I1425,0),1)),"")</f>
        <v/>
      </c>
      <c r="AN1426" s="2" t="str">
        <f>IFERROR(IF(INDEX(AN$1:AN1425,MATCH(I1426,I$1:I1425,0),1)=0,"",INDEX(AN$1:AN1425,MATCH(I1426,I$1:I1425,0),1)),"")</f>
        <v/>
      </c>
      <c r="BG1426" s="5"/>
      <c r="BI1426" s="4"/>
      <c r="BK1426" s="5"/>
      <c r="BL1426" s="5"/>
      <c r="BM1426" s="5" t="str">
        <f>IF(B1426="","",IF(BH1426="",1+(MAX(BM$2:BM1425)),""))</f>
        <v/>
      </c>
      <c r="BN1426" s="5" t="str">
        <f t="shared" si="199"/>
        <v/>
      </c>
      <c r="BO1426" s="5" t="str">
        <f t="shared" si="200"/>
        <v/>
      </c>
      <c r="BP1426" s="15" t="str">
        <f t="shared" si="201"/>
        <v/>
      </c>
      <c r="BQ1426" s="29"/>
      <c r="CU1426" s="5" t="e">
        <f>IF(REPORTE!AH$2="si",IF(F1426=VALUE(REPORTE!C$11),IF(SUM(CU1427:CU$1993),CONCATENATE(INT(B1426),", "),INT(B1426)),""),IF(F1426=VALUE(REPORTE!C$10),IF(SUM(CU1427:CU$1993),CONCATENATE(INT(B1426),", "),INT(B1426)),""))</f>
        <v>#VALUE!</v>
      </c>
      <c r="CY1426" s="5"/>
      <c r="CZ1426" s="5"/>
      <c r="DA1426" s="5"/>
      <c r="DB1426" s="5"/>
    </row>
    <row r="1427" spans="1:106" x14ac:dyDescent="0.25">
      <c r="A1427" s="25"/>
      <c r="B1427" s="3"/>
      <c r="L1427" s="4" t="str">
        <f>IFERROR(IF(VLOOKUP(I1427,I$2:L1426,4,0)=0,"",VLOOKUP(I1427,I$2:L1426,4,0)),"")</f>
        <v/>
      </c>
      <c r="M1427" s="4" t="str">
        <f>IFERROR(IF(VLOOKUP(I1427,I$2:M1426,5,0)=0,"",VLOOKUP(I1427,I$2:M1426,5,0)),"")</f>
        <v/>
      </c>
      <c r="AL1427" s="2" t="str">
        <f>IFERROR(IF(INDEX(AL$1:AL1426,MATCH(I1427,I$1:I1426,0),1)=0,"",INDEX(AL$1:AL1426,MATCH(I1427,I$1:I1426,0),1)),"")</f>
        <v/>
      </c>
      <c r="AM1427" s="2" t="str">
        <f>IFERROR(IF(INDEX(AM$1:AM1426,MATCH(I1427,I$1:I1426,0),1)=0,"",INDEX(AM$1:AM1426,MATCH(I1427,I$1:I1426,0),1)),"")</f>
        <v/>
      </c>
      <c r="AN1427" s="2" t="str">
        <f>IFERROR(IF(INDEX(AN$1:AN1426,MATCH(I1427,I$1:I1426,0),1)=0,"",INDEX(AN$1:AN1426,MATCH(I1427,I$1:I1426,0),1)),"")</f>
        <v/>
      </c>
      <c r="BG1427" s="5"/>
      <c r="BI1427" s="4"/>
      <c r="BK1427" s="5"/>
      <c r="BL1427" s="5"/>
      <c r="BM1427" s="5" t="str">
        <f>IF(B1427="","",IF(BH1427="",1+(MAX(BM$2:BM1426)),""))</f>
        <v/>
      </c>
      <c r="BN1427" s="5" t="str">
        <f t="shared" si="199"/>
        <v/>
      </c>
      <c r="BO1427" s="5" t="str">
        <f t="shared" si="200"/>
        <v/>
      </c>
      <c r="BP1427" s="15" t="str">
        <f t="shared" si="201"/>
        <v/>
      </c>
      <c r="BQ1427" s="29"/>
      <c r="CU1427" s="5" t="e">
        <f>IF(REPORTE!AH$2="si",IF(F1427=VALUE(REPORTE!C$11),IF(SUM(CU1428:CU$1993),CONCATENATE(INT(B1427),", "),INT(B1427)),""),IF(F1427=VALUE(REPORTE!C$10),IF(SUM(CU1428:CU$1993),CONCATENATE(INT(B1427),", "),INT(B1427)),""))</f>
        <v>#VALUE!</v>
      </c>
      <c r="CY1427" s="5"/>
      <c r="CZ1427" s="5"/>
      <c r="DA1427" s="5"/>
      <c r="DB1427" s="5"/>
    </row>
    <row r="1428" spans="1:106" x14ac:dyDescent="0.25">
      <c r="A1428" s="25"/>
      <c r="B1428" s="3"/>
      <c r="L1428" s="4" t="str">
        <f>IFERROR(IF(VLOOKUP(I1428,I$2:L1427,4,0)=0,"",VLOOKUP(I1428,I$2:L1427,4,0)),"")</f>
        <v/>
      </c>
      <c r="M1428" s="4" t="str">
        <f>IFERROR(IF(VLOOKUP(I1428,I$2:M1427,5,0)=0,"",VLOOKUP(I1428,I$2:M1427,5,0)),"")</f>
        <v/>
      </c>
      <c r="AL1428" s="2" t="str">
        <f>IFERROR(IF(INDEX(AL$1:AL1427,MATCH(I1428,I$1:I1427,0),1)=0,"",INDEX(AL$1:AL1427,MATCH(I1428,I$1:I1427,0),1)),"")</f>
        <v/>
      </c>
      <c r="AM1428" s="2" t="str">
        <f>IFERROR(IF(INDEX(AM$1:AM1427,MATCH(I1428,I$1:I1427,0),1)=0,"",INDEX(AM$1:AM1427,MATCH(I1428,I$1:I1427,0),1)),"")</f>
        <v/>
      </c>
      <c r="AN1428" s="2" t="str">
        <f>IFERROR(IF(INDEX(AN$1:AN1427,MATCH(I1428,I$1:I1427,0),1)=0,"",INDEX(AN$1:AN1427,MATCH(I1428,I$1:I1427,0),1)),"")</f>
        <v/>
      </c>
      <c r="BG1428" s="5"/>
      <c r="BI1428" s="4"/>
      <c r="BK1428" s="5"/>
      <c r="BL1428" s="5"/>
      <c r="BM1428" s="5" t="str">
        <f>IF(B1428="","",IF(BH1428="",1+(MAX(BM$2:BM1427)),""))</f>
        <v/>
      </c>
      <c r="BN1428" s="5" t="str">
        <f t="shared" si="199"/>
        <v/>
      </c>
      <c r="BO1428" s="5" t="str">
        <f t="shared" si="200"/>
        <v/>
      </c>
      <c r="BP1428" s="15" t="str">
        <f t="shared" si="201"/>
        <v/>
      </c>
      <c r="BQ1428" s="29"/>
      <c r="CU1428" s="5" t="e">
        <f>IF(REPORTE!AH$2="si",IF(F1428=VALUE(REPORTE!C$11),IF(SUM(CU1429:CU$1993),CONCATENATE(INT(B1428),", "),INT(B1428)),""),IF(F1428=VALUE(REPORTE!C$10),IF(SUM(CU1429:CU$1993),CONCATENATE(INT(B1428),", "),INT(B1428)),""))</f>
        <v>#VALUE!</v>
      </c>
      <c r="CY1428" s="5"/>
      <c r="CZ1428" s="5"/>
      <c r="DA1428" s="5"/>
      <c r="DB1428" s="5"/>
    </row>
    <row r="1429" spans="1:106" x14ac:dyDescent="0.25">
      <c r="A1429" s="25"/>
      <c r="B1429" s="3"/>
      <c r="L1429" s="4" t="str">
        <f>IFERROR(IF(VLOOKUP(I1429,I$2:L1428,4,0)=0,"",VLOOKUP(I1429,I$2:L1428,4,0)),"")</f>
        <v/>
      </c>
      <c r="M1429" s="4" t="str">
        <f>IFERROR(IF(VLOOKUP(I1429,I$2:M1428,5,0)=0,"",VLOOKUP(I1429,I$2:M1428,5,0)),"")</f>
        <v/>
      </c>
      <c r="AL1429" s="2" t="str">
        <f>IFERROR(IF(INDEX(AL$1:AL1428,MATCH(I1429,I$1:I1428,0),1)=0,"",INDEX(AL$1:AL1428,MATCH(I1429,I$1:I1428,0),1)),"")</f>
        <v/>
      </c>
      <c r="AM1429" s="2" t="str">
        <f>IFERROR(IF(INDEX(AM$1:AM1428,MATCH(I1429,I$1:I1428,0),1)=0,"",INDEX(AM$1:AM1428,MATCH(I1429,I$1:I1428,0),1)),"")</f>
        <v/>
      </c>
      <c r="AN1429" s="2" t="str">
        <f>IFERROR(IF(INDEX(AN$1:AN1428,MATCH(I1429,I$1:I1428,0),1)=0,"",INDEX(AN$1:AN1428,MATCH(I1429,I$1:I1428,0),1)),"")</f>
        <v/>
      </c>
      <c r="BG1429" s="5"/>
      <c r="BI1429" s="4"/>
      <c r="BK1429" s="5"/>
      <c r="BL1429" s="5"/>
      <c r="BM1429" s="5" t="str">
        <f>IF(B1429="","",IF(BH1429="",1+(MAX(BM$2:BM1428)),""))</f>
        <v/>
      </c>
      <c r="BN1429" s="5" t="str">
        <f t="shared" si="199"/>
        <v/>
      </c>
      <c r="BO1429" s="5" t="str">
        <f t="shared" si="200"/>
        <v/>
      </c>
      <c r="BP1429" s="15" t="str">
        <f t="shared" si="201"/>
        <v/>
      </c>
      <c r="BQ1429" s="29"/>
      <c r="CU1429" s="5" t="e">
        <f>IF(REPORTE!AH$2="si",IF(F1429=VALUE(REPORTE!C$11),IF(SUM(CU1430:CU$1993),CONCATENATE(INT(B1429),", "),INT(B1429)),""),IF(F1429=VALUE(REPORTE!C$10),IF(SUM(CU1430:CU$1993),CONCATENATE(INT(B1429),", "),INT(B1429)),""))</f>
        <v>#VALUE!</v>
      </c>
      <c r="CV1429" s="5"/>
      <c r="CY1429" s="5"/>
      <c r="CZ1429" s="5"/>
      <c r="DA1429" s="5"/>
      <c r="DB1429" s="5"/>
    </row>
    <row r="1430" spans="1:106" x14ac:dyDescent="0.25">
      <c r="A1430" s="25"/>
      <c r="B1430" s="3"/>
      <c r="L1430" s="4" t="str">
        <f>IFERROR(IF(VLOOKUP(I1430,I$2:L1429,4,0)=0,"",VLOOKUP(I1430,I$2:L1429,4,0)),"")</f>
        <v/>
      </c>
      <c r="M1430" s="4" t="str">
        <f>IFERROR(IF(VLOOKUP(I1430,I$2:M1429,5,0)=0,"",VLOOKUP(I1430,I$2:M1429,5,0)),"")</f>
        <v/>
      </c>
      <c r="AL1430" s="2" t="str">
        <f>IFERROR(IF(INDEX(AL$1:AL1429,MATCH(I1430,I$1:I1429,0),1)=0,"",INDEX(AL$1:AL1429,MATCH(I1430,I$1:I1429,0),1)),"")</f>
        <v/>
      </c>
      <c r="AM1430" s="2" t="str">
        <f>IFERROR(IF(INDEX(AM$1:AM1429,MATCH(I1430,I$1:I1429,0),1)=0,"",INDEX(AM$1:AM1429,MATCH(I1430,I$1:I1429,0),1)),"")</f>
        <v/>
      </c>
      <c r="AN1430" s="2" t="str">
        <f>IFERROR(IF(INDEX(AN$1:AN1429,MATCH(I1430,I$1:I1429,0),1)=0,"",INDEX(AN$1:AN1429,MATCH(I1430,I$1:I1429,0),1)),"")</f>
        <v/>
      </c>
      <c r="BG1430" s="5"/>
      <c r="BI1430" s="4"/>
      <c r="BK1430" s="5"/>
      <c r="BL1430" s="5"/>
      <c r="BM1430" s="5" t="str">
        <f>IF(B1430="","",IF(BH1430="",1+(MAX(BM$2:BM1429)),""))</f>
        <v/>
      </c>
      <c r="BN1430" s="5" t="str">
        <f t="shared" si="199"/>
        <v/>
      </c>
      <c r="BO1430" s="5" t="str">
        <f t="shared" si="200"/>
        <v/>
      </c>
      <c r="BP1430" s="15" t="str">
        <f t="shared" si="201"/>
        <v/>
      </c>
      <c r="BQ1430" s="29"/>
      <c r="CU1430" s="5" t="e">
        <f>IF(REPORTE!AH$2="si",IF(F1430=VALUE(REPORTE!C$11),IF(SUM(CU1431:CU$1993),CONCATENATE(INT(B1430),", "),INT(B1430)),""),IF(F1430=VALUE(REPORTE!C$10),IF(SUM(CU1431:CU$1993),CONCATENATE(INT(B1430),", "),INT(B1430)),""))</f>
        <v>#VALUE!</v>
      </c>
      <c r="CV1430" s="5" t="e">
        <f>CONCATENATE(CU1430,CU1431,CU1432,CU1433,CU1434,CU1435,CU1436,CU1437,CU1438,CU1439,CU1440,CU1441,CU1442,CU1443,CU1444,CU1445,CU1446,CU1447,CU1448,CU1449,CU1450,CU1451,CU1452,CU1453,CU1454,CU1455,CU1456,CU1457,CU1458,CU1459,CU1460,CU1461,CU1462,CU1463,CU1464,CU1465,CU1466,CU1467,CU1468,CU1469,CU1470,CU1471)</f>
        <v>#VALUE!</v>
      </c>
      <c r="CY1430" s="5"/>
      <c r="CZ1430" s="5"/>
      <c r="DA1430" s="5"/>
      <c r="DB1430" s="5"/>
    </row>
    <row r="1431" spans="1:106" x14ac:dyDescent="0.25">
      <c r="A1431" s="25"/>
      <c r="B1431" s="3"/>
      <c r="L1431" s="4" t="str">
        <f>IFERROR(IF(VLOOKUP(I1431,I$2:L1430,4,0)=0,"",VLOOKUP(I1431,I$2:L1430,4,0)),"")</f>
        <v/>
      </c>
      <c r="M1431" s="4" t="str">
        <f>IFERROR(IF(VLOOKUP(I1431,I$2:M1430,5,0)=0,"",VLOOKUP(I1431,I$2:M1430,5,0)),"")</f>
        <v/>
      </c>
      <c r="AL1431" s="2" t="str">
        <f>IFERROR(IF(INDEX(AL$1:AL1430,MATCH(I1431,I$1:I1430,0),1)=0,"",INDEX(AL$1:AL1430,MATCH(I1431,I$1:I1430,0),1)),"")</f>
        <v/>
      </c>
      <c r="AM1431" s="2" t="str">
        <f>IFERROR(IF(INDEX(AM$1:AM1430,MATCH(I1431,I$1:I1430,0),1)=0,"",INDEX(AM$1:AM1430,MATCH(I1431,I$1:I1430,0),1)),"")</f>
        <v/>
      </c>
      <c r="AN1431" s="2" t="str">
        <f>IFERROR(IF(INDEX(AN$1:AN1430,MATCH(I1431,I$1:I1430,0),1)=0,"",INDEX(AN$1:AN1430,MATCH(I1431,I$1:I1430,0),1)),"")</f>
        <v/>
      </c>
      <c r="BG1431" s="5"/>
      <c r="BI1431" s="4"/>
      <c r="BK1431" s="5"/>
      <c r="BL1431" s="5"/>
      <c r="BM1431" s="5" t="str">
        <f>IF(B1431="","",IF(BH1431="",1+(MAX(BM$2:BM1430)),""))</f>
        <v/>
      </c>
      <c r="BN1431" s="5" t="str">
        <f t="shared" si="199"/>
        <v/>
      </c>
      <c r="BO1431" s="5" t="str">
        <f t="shared" si="200"/>
        <v/>
      </c>
      <c r="BP1431" s="15" t="str">
        <f t="shared" si="201"/>
        <v/>
      </c>
      <c r="BQ1431" s="29"/>
      <c r="CU1431" s="5" t="e">
        <f>IF(REPORTE!AH$2="si",IF(F1431=VALUE(REPORTE!C$11),IF(SUM(CU1432:CU$1993),CONCATENATE(INT(B1431),", "),INT(B1431)),""),IF(F1431=VALUE(REPORTE!C$10),IF(SUM(CU1432:CU$1993),CONCATENATE(INT(B1431),", "),INT(B1431)),""))</f>
        <v>#VALUE!</v>
      </c>
      <c r="CY1431" s="5"/>
      <c r="CZ1431" s="5"/>
      <c r="DA1431" s="5"/>
      <c r="DB1431" s="5"/>
    </row>
    <row r="1432" spans="1:106" x14ac:dyDescent="0.25">
      <c r="A1432" s="25"/>
      <c r="B1432" s="3"/>
      <c r="L1432" s="4" t="str">
        <f>IFERROR(IF(VLOOKUP(I1432,I$2:L1431,4,0)=0,"",VLOOKUP(I1432,I$2:L1431,4,0)),"")</f>
        <v/>
      </c>
      <c r="M1432" s="4" t="str">
        <f>IFERROR(IF(VLOOKUP(I1432,I$2:M1431,5,0)=0,"",VLOOKUP(I1432,I$2:M1431,5,0)),"")</f>
        <v/>
      </c>
      <c r="AL1432" s="2" t="str">
        <f>IFERROR(IF(INDEX(AL$1:AL1431,MATCH(I1432,I$1:I1431,0),1)=0,"",INDEX(AL$1:AL1431,MATCH(I1432,I$1:I1431,0),1)),"")</f>
        <v/>
      </c>
      <c r="AM1432" s="2" t="str">
        <f>IFERROR(IF(INDEX(AM$1:AM1431,MATCH(I1432,I$1:I1431,0),1)=0,"",INDEX(AM$1:AM1431,MATCH(I1432,I$1:I1431,0),1)),"")</f>
        <v/>
      </c>
      <c r="AN1432" s="2" t="str">
        <f>IFERROR(IF(INDEX(AN$1:AN1431,MATCH(I1432,I$1:I1431,0),1)=0,"",INDEX(AN$1:AN1431,MATCH(I1432,I$1:I1431,0),1)),"")</f>
        <v/>
      </c>
      <c r="BG1432" s="5"/>
      <c r="BI1432" s="4"/>
      <c r="BK1432" s="5"/>
      <c r="BL1432" s="5"/>
      <c r="BM1432" s="5" t="str">
        <f>IF(B1432="","",IF(BH1432="",1+(MAX(BM$2:BM1431)),""))</f>
        <v/>
      </c>
      <c r="BN1432" s="5" t="str">
        <f t="shared" si="199"/>
        <v/>
      </c>
      <c r="BO1432" s="5" t="str">
        <f t="shared" si="200"/>
        <v/>
      </c>
      <c r="BP1432" s="15" t="str">
        <f t="shared" si="201"/>
        <v/>
      </c>
      <c r="BQ1432" s="29"/>
      <c r="CU1432" s="5" t="e">
        <f>IF(REPORTE!AH$2="si",IF(F1432=VALUE(REPORTE!C$11),IF(SUM(CU1433:CU$1993),CONCATENATE(INT(B1432),", "),INT(B1432)),""),IF(F1432=VALUE(REPORTE!C$10),IF(SUM(CU1433:CU$1993),CONCATENATE(INT(B1432),", "),INT(B1432)),""))</f>
        <v>#VALUE!</v>
      </c>
      <c r="CY1432" s="5"/>
      <c r="CZ1432" s="5"/>
      <c r="DA1432" s="5"/>
      <c r="DB1432" s="5"/>
    </row>
    <row r="1433" spans="1:106" x14ac:dyDescent="0.25">
      <c r="A1433" s="25"/>
      <c r="B1433" s="3"/>
      <c r="L1433" s="4" t="str">
        <f>IFERROR(IF(VLOOKUP(I1433,I$2:L1432,4,0)=0,"",VLOOKUP(I1433,I$2:L1432,4,0)),"")</f>
        <v/>
      </c>
      <c r="M1433" s="4" t="str">
        <f>IFERROR(IF(VLOOKUP(I1433,I$2:M1432,5,0)=0,"",VLOOKUP(I1433,I$2:M1432,5,0)),"")</f>
        <v/>
      </c>
      <c r="AL1433" s="2" t="str">
        <f>IFERROR(IF(INDEX(AL$1:AL1432,MATCH(I1433,I$1:I1432,0),1)=0,"",INDEX(AL$1:AL1432,MATCH(I1433,I$1:I1432,0),1)),"")</f>
        <v/>
      </c>
      <c r="AM1433" s="2" t="str">
        <f>IFERROR(IF(INDEX(AM$1:AM1432,MATCH(I1433,I$1:I1432,0),1)=0,"",INDEX(AM$1:AM1432,MATCH(I1433,I$1:I1432,0),1)),"")</f>
        <v/>
      </c>
      <c r="AN1433" s="2" t="str">
        <f>IFERROR(IF(INDEX(AN$1:AN1432,MATCH(I1433,I$1:I1432,0),1)=0,"",INDEX(AN$1:AN1432,MATCH(I1433,I$1:I1432,0),1)),"")</f>
        <v/>
      </c>
      <c r="BG1433" s="5"/>
      <c r="BI1433" s="4"/>
      <c r="BK1433" s="5"/>
      <c r="BL1433" s="5"/>
      <c r="BM1433" s="5" t="str">
        <f>IF(B1433="","",IF(BH1433="",1+(MAX(BM$2:BM1432)),""))</f>
        <v/>
      </c>
      <c r="BN1433" s="5" t="str">
        <f t="shared" si="199"/>
        <v/>
      </c>
      <c r="BO1433" s="5" t="str">
        <f t="shared" si="200"/>
        <v/>
      </c>
      <c r="BP1433" s="15" t="str">
        <f t="shared" si="201"/>
        <v/>
      </c>
      <c r="BQ1433" s="29"/>
      <c r="CU1433" s="5" t="e">
        <f>IF(REPORTE!AH$2="si",IF(F1433=VALUE(REPORTE!C$11),IF(SUM(CU1434:CU$1993),CONCATENATE(INT(B1433),", "),INT(B1433)),""),IF(F1433=VALUE(REPORTE!C$10),IF(SUM(CU1434:CU$1993),CONCATENATE(INT(B1433),", "),INT(B1433)),""))</f>
        <v>#VALUE!</v>
      </c>
      <c r="CY1433" s="5"/>
      <c r="CZ1433" s="5"/>
      <c r="DA1433" s="5"/>
      <c r="DB1433" s="5"/>
    </row>
    <row r="1434" spans="1:106" x14ac:dyDescent="0.25">
      <c r="A1434" s="25"/>
      <c r="B1434" s="3"/>
      <c r="L1434" s="4" t="str">
        <f>IFERROR(IF(VLOOKUP(I1434,I$2:L1433,4,0)=0,"",VLOOKUP(I1434,I$2:L1433,4,0)),"")</f>
        <v/>
      </c>
      <c r="M1434" s="4" t="str">
        <f>IFERROR(IF(VLOOKUP(I1434,I$2:M1433,5,0)=0,"",VLOOKUP(I1434,I$2:M1433,5,0)),"")</f>
        <v/>
      </c>
      <c r="AL1434" s="2" t="str">
        <f>IFERROR(IF(INDEX(AL$1:AL1433,MATCH(I1434,I$1:I1433,0),1)=0,"",INDEX(AL$1:AL1433,MATCH(I1434,I$1:I1433,0),1)),"")</f>
        <v/>
      </c>
      <c r="AM1434" s="2" t="str">
        <f>IFERROR(IF(INDEX(AM$1:AM1433,MATCH(I1434,I$1:I1433,0),1)=0,"",INDEX(AM$1:AM1433,MATCH(I1434,I$1:I1433,0),1)),"")</f>
        <v/>
      </c>
      <c r="AN1434" s="2" t="str">
        <f>IFERROR(IF(INDEX(AN$1:AN1433,MATCH(I1434,I$1:I1433,0),1)=0,"",INDEX(AN$1:AN1433,MATCH(I1434,I$1:I1433,0),1)),"")</f>
        <v/>
      </c>
      <c r="BG1434" s="5"/>
      <c r="BI1434" s="4"/>
      <c r="BK1434" s="5"/>
      <c r="BL1434" s="5"/>
      <c r="BM1434" s="5" t="str">
        <f>IF(B1434="","",IF(BH1434="",1+(MAX(BM$2:BM1433)),""))</f>
        <v/>
      </c>
      <c r="BN1434" s="5" t="str">
        <f t="shared" si="199"/>
        <v/>
      </c>
      <c r="BO1434" s="5" t="str">
        <f t="shared" si="200"/>
        <v/>
      </c>
      <c r="BP1434" s="15" t="str">
        <f t="shared" si="201"/>
        <v/>
      </c>
      <c r="BQ1434" s="29"/>
      <c r="CU1434" s="5" t="e">
        <f>IF(REPORTE!AH$2="si",IF(F1434=VALUE(REPORTE!C$11),IF(SUM(CU1435:CU$1993),CONCATENATE(INT(B1434),", "),INT(B1434)),""),IF(F1434=VALUE(REPORTE!C$10),IF(SUM(CU1435:CU$1993),CONCATENATE(INT(B1434),", "),INT(B1434)),""))</f>
        <v>#VALUE!</v>
      </c>
      <c r="CY1434" s="5"/>
      <c r="CZ1434" s="5"/>
      <c r="DA1434" s="5"/>
      <c r="DB1434" s="5"/>
    </row>
    <row r="1435" spans="1:106" x14ac:dyDescent="0.25">
      <c r="A1435" s="25"/>
      <c r="B1435" s="3"/>
      <c r="L1435" s="4" t="str">
        <f>IFERROR(IF(VLOOKUP(I1435,I$2:L1434,4,0)=0,"",VLOOKUP(I1435,I$2:L1434,4,0)),"")</f>
        <v/>
      </c>
      <c r="M1435" s="4" t="str">
        <f>IFERROR(IF(VLOOKUP(I1435,I$2:M1434,5,0)=0,"",VLOOKUP(I1435,I$2:M1434,5,0)),"")</f>
        <v/>
      </c>
      <c r="AL1435" s="2" t="str">
        <f>IFERROR(IF(INDEX(AL$1:AL1434,MATCH(I1435,I$1:I1434,0),1)=0,"",INDEX(AL$1:AL1434,MATCH(I1435,I$1:I1434,0),1)),"")</f>
        <v/>
      </c>
      <c r="AM1435" s="2" t="str">
        <f>IFERROR(IF(INDEX(AM$1:AM1434,MATCH(I1435,I$1:I1434,0),1)=0,"",INDEX(AM$1:AM1434,MATCH(I1435,I$1:I1434,0),1)),"")</f>
        <v/>
      </c>
      <c r="AN1435" s="2" t="str">
        <f>IFERROR(IF(INDEX(AN$1:AN1434,MATCH(I1435,I$1:I1434,0),1)=0,"",INDEX(AN$1:AN1434,MATCH(I1435,I$1:I1434,0),1)),"")</f>
        <v/>
      </c>
      <c r="BG1435" s="5"/>
      <c r="BI1435" s="4"/>
      <c r="BK1435" s="5"/>
      <c r="BL1435" s="5"/>
      <c r="BM1435" s="5" t="str">
        <f>IF(B1435="","",IF(BH1435="",1+(MAX(BM$2:BM1434)),""))</f>
        <v/>
      </c>
      <c r="BN1435" s="5" t="str">
        <f t="shared" si="199"/>
        <v/>
      </c>
      <c r="BO1435" s="5" t="str">
        <f t="shared" si="200"/>
        <v/>
      </c>
      <c r="BP1435" s="15" t="str">
        <f t="shared" si="201"/>
        <v/>
      </c>
      <c r="BQ1435" s="29"/>
      <c r="CU1435" s="5" t="e">
        <f>IF(REPORTE!AH$2="si",IF(F1435=VALUE(REPORTE!C$11),IF(SUM(CU1436:CU$1993),CONCATENATE(INT(B1435),", "),INT(B1435)),""),IF(F1435=VALUE(REPORTE!C$10),IF(SUM(CU1436:CU$1993),CONCATENATE(INT(B1435),", "),INT(B1435)),""))</f>
        <v>#VALUE!</v>
      </c>
      <c r="CY1435" s="5"/>
      <c r="CZ1435" s="5"/>
      <c r="DA1435" s="5"/>
      <c r="DB1435" s="5"/>
    </row>
    <row r="1436" spans="1:106" x14ac:dyDescent="0.25">
      <c r="A1436" s="25"/>
      <c r="B1436" s="3"/>
      <c r="L1436" s="4" t="str">
        <f>IFERROR(IF(VLOOKUP(I1436,I$2:L1435,4,0)=0,"",VLOOKUP(I1436,I$2:L1435,4,0)),"")</f>
        <v/>
      </c>
      <c r="M1436" s="4" t="str">
        <f>IFERROR(IF(VLOOKUP(I1436,I$2:M1435,5,0)=0,"",VLOOKUP(I1436,I$2:M1435,5,0)),"")</f>
        <v/>
      </c>
      <c r="AL1436" s="2" t="str">
        <f>IFERROR(IF(INDEX(AL$1:AL1435,MATCH(I1436,I$1:I1435,0),1)=0,"",INDEX(AL$1:AL1435,MATCH(I1436,I$1:I1435,0),1)),"")</f>
        <v/>
      </c>
      <c r="AM1436" s="2" t="str">
        <f>IFERROR(IF(INDEX(AM$1:AM1435,MATCH(I1436,I$1:I1435,0),1)=0,"",INDEX(AM$1:AM1435,MATCH(I1436,I$1:I1435,0),1)),"")</f>
        <v/>
      </c>
      <c r="AN1436" s="2" t="str">
        <f>IFERROR(IF(INDEX(AN$1:AN1435,MATCH(I1436,I$1:I1435,0),1)=0,"",INDEX(AN$1:AN1435,MATCH(I1436,I$1:I1435,0),1)),"")</f>
        <v/>
      </c>
      <c r="BG1436" s="5"/>
      <c r="BI1436" s="4"/>
      <c r="BK1436" s="5"/>
      <c r="BL1436" s="5"/>
      <c r="BM1436" s="5" t="str">
        <f>IF(B1436="","",IF(BH1436="",1+(MAX(BM$2:BM1435)),""))</f>
        <v/>
      </c>
      <c r="BN1436" s="5" t="str">
        <f t="shared" si="199"/>
        <v/>
      </c>
      <c r="BO1436" s="5" t="str">
        <f t="shared" si="200"/>
        <v/>
      </c>
      <c r="BP1436" s="15" t="str">
        <f t="shared" si="201"/>
        <v/>
      </c>
      <c r="BQ1436" s="29"/>
      <c r="CU1436" s="5" t="e">
        <f>IF(REPORTE!AH$2="si",IF(F1436=VALUE(REPORTE!C$11),IF(SUM(CU1437:CU$1993),CONCATENATE(INT(B1436),", "),INT(B1436)),""),IF(F1436=VALUE(REPORTE!C$10),IF(SUM(CU1437:CU$1993),CONCATENATE(INT(B1436),", "),INT(B1436)),""))</f>
        <v>#VALUE!</v>
      </c>
      <c r="CY1436" s="5"/>
      <c r="CZ1436" s="5"/>
      <c r="DA1436" s="5"/>
      <c r="DB1436" s="5"/>
    </row>
    <row r="1437" spans="1:106" x14ac:dyDescent="0.25">
      <c r="A1437" s="25"/>
      <c r="B1437" s="3"/>
      <c r="I1437" t="s">
        <v>10495</v>
      </c>
      <c r="L1437" s="4" t="str">
        <f>IFERROR(IF(VLOOKUP(I1437,I$2:L1436,4,0)=0,"",VLOOKUP(I1437,I$2:L1436,4,0)),"")</f>
        <v/>
      </c>
      <c r="M1437" s="4" t="str">
        <f>IFERROR(IF(VLOOKUP(I1437,I$2:M1436,5,0)=0,"",VLOOKUP(I1437,I$2:M1436,5,0)),"")</f>
        <v/>
      </c>
      <c r="AL1437" s="2" t="str">
        <f>IFERROR(IF(INDEX(AL$1:AL1436,MATCH(I1437,I$1:I1436,0),1)=0,"",INDEX(AL$1:AL1436,MATCH(I1437,I$1:I1436,0),1)),"")</f>
        <v/>
      </c>
      <c r="AM1437" s="2" t="str">
        <f>IFERROR(IF(INDEX(AM$1:AM1436,MATCH(I1437,I$1:I1436,0),1)=0,"",INDEX(AM$1:AM1436,MATCH(I1437,I$1:I1436,0),1)),"")</f>
        <v/>
      </c>
      <c r="AN1437" s="2" t="str">
        <f>IFERROR(IF(INDEX(AN$1:AN1436,MATCH(I1437,I$1:I1436,0),1)=0,"",INDEX(AN$1:AN1436,MATCH(I1437,I$1:I1436,0),1)),"")</f>
        <v/>
      </c>
      <c r="BG1437" s="5"/>
      <c r="BI1437" s="4"/>
      <c r="BK1437" s="5"/>
      <c r="BL1437" s="5"/>
      <c r="BM1437" s="5" t="str">
        <f>IF(B1437="","",IF(BH1437="",1+(MAX(BM$2:BM1436)),""))</f>
        <v/>
      </c>
      <c r="BN1437" s="5" t="str">
        <f t="shared" si="199"/>
        <v/>
      </c>
      <c r="BO1437" s="5" t="str">
        <f t="shared" si="200"/>
        <v/>
      </c>
      <c r="BP1437" s="15" t="str">
        <f t="shared" si="201"/>
        <v/>
      </c>
      <c r="BQ1437" s="29"/>
      <c r="CU1437" s="5" t="e">
        <f>IF(REPORTE!AH$2="si",IF(F1437=VALUE(REPORTE!C$11),IF(SUM(CU1438:CU$1993),CONCATENATE(INT(B1437),", "),INT(B1437)),""),IF(F1437=VALUE(REPORTE!C$10),IF(SUM(CU1438:CU$1993),CONCATENATE(INT(B1437),", "),INT(B1437)),""))</f>
        <v>#VALUE!</v>
      </c>
      <c r="CY1437" s="5"/>
      <c r="CZ1437" s="5"/>
      <c r="DA1437" s="5"/>
      <c r="DB1437" s="5"/>
    </row>
    <row r="1438" spans="1:106" x14ac:dyDescent="0.25">
      <c r="A1438" s="25"/>
      <c r="B1438" s="3"/>
      <c r="L1438" s="4" t="str">
        <f>IFERROR(IF(VLOOKUP(I1438,I$2:L1437,4,0)=0,"",VLOOKUP(I1438,I$2:L1437,4,0)),"")</f>
        <v/>
      </c>
      <c r="M1438" s="4" t="str">
        <f>IFERROR(IF(VLOOKUP(I1438,I$2:M1437,5,0)=0,"",VLOOKUP(I1438,I$2:M1437,5,0)),"")</f>
        <v/>
      </c>
      <c r="AL1438" s="2" t="str">
        <f>IFERROR(IF(INDEX(AL$1:AL1437,MATCH(I1438,I$1:I1437,0),1)=0,"",INDEX(AL$1:AL1437,MATCH(I1438,I$1:I1437,0),1)),"")</f>
        <v/>
      </c>
      <c r="AM1438" s="2" t="str">
        <f>IFERROR(IF(INDEX(AM$1:AM1437,MATCH(I1438,I$1:I1437,0),1)=0,"",INDEX(AM$1:AM1437,MATCH(I1438,I$1:I1437,0),1)),"")</f>
        <v/>
      </c>
      <c r="AN1438" s="2" t="str">
        <f>IFERROR(IF(INDEX(AN$1:AN1437,MATCH(I1438,I$1:I1437,0),1)=0,"",INDEX(AN$1:AN1437,MATCH(I1438,I$1:I1437,0),1)),"")</f>
        <v/>
      </c>
      <c r="BG1438" s="5"/>
      <c r="BI1438" s="4"/>
      <c r="BK1438" s="5"/>
      <c r="BL1438" s="5"/>
      <c r="BM1438" s="5" t="str">
        <f>IF(B1438="","",IF(BH1438="",1+(MAX(BM$2:BM1437)),""))</f>
        <v/>
      </c>
      <c r="BN1438" s="5" t="str">
        <f t="shared" si="199"/>
        <v/>
      </c>
      <c r="BO1438" s="5" t="str">
        <f t="shared" si="200"/>
        <v/>
      </c>
      <c r="BP1438" s="15" t="str">
        <f t="shared" si="201"/>
        <v/>
      </c>
      <c r="BQ1438" s="29"/>
      <c r="CU1438" s="5" t="e">
        <f>IF(REPORTE!AH$2="si",IF(F1438=VALUE(REPORTE!C$11),IF(SUM(CU1439:CU$1993),CONCATENATE(INT(B1438),", "),INT(B1438)),""),IF(F1438=VALUE(REPORTE!C$10),IF(SUM(CU1439:CU$1993),CONCATENATE(INT(B1438),", "),INT(B1438)),""))</f>
        <v>#VALUE!</v>
      </c>
      <c r="CY1438" s="5"/>
      <c r="CZ1438" s="5"/>
      <c r="DA1438" s="5"/>
      <c r="DB1438" s="5"/>
    </row>
    <row r="1439" spans="1:106" x14ac:dyDescent="0.25">
      <c r="A1439" s="25"/>
      <c r="B1439" s="3"/>
      <c r="L1439" s="4" t="str">
        <f>IFERROR(IF(VLOOKUP(I1439,I$2:L1438,4,0)=0,"",VLOOKUP(I1439,I$2:L1438,4,0)),"")</f>
        <v/>
      </c>
      <c r="M1439" s="4" t="str">
        <f>IFERROR(IF(VLOOKUP(I1439,I$2:M1438,5,0)=0,"",VLOOKUP(I1439,I$2:M1438,5,0)),"")</f>
        <v/>
      </c>
      <c r="AL1439" s="2" t="str">
        <f>IFERROR(IF(INDEX(AL$1:AL1438,MATCH(I1439,I$1:I1438,0),1)=0,"",INDEX(AL$1:AL1438,MATCH(I1439,I$1:I1438,0),1)),"")</f>
        <v/>
      </c>
      <c r="AM1439" s="2" t="str">
        <f>IFERROR(IF(INDEX(AM$1:AM1438,MATCH(I1439,I$1:I1438,0),1)=0,"",INDEX(AM$1:AM1438,MATCH(I1439,I$1:I1438,0),1)),"")</f>
        <v/>
      </c>
      <c r="AN1439" s="2" t="str">
        <f>IFERROR(IF(INDEX(AN$1:AN1438,MATCH(I1439,I$1:I1438,0),1)=0,"",INDEX(AN$1:AN1438,MATCH(I1439,I$1:I1438,0),1)),"")</f>
        <v/>
      </c>
      <c r="BG1439" s="5"/>
      <c r="BI1439" s="4"/>
      <c r="BK1439" s="5"/>
      <c r="BL1439" s="5"/>
      <c r="BM1439" s="5" t="str">
        <f>IF(B1439="","",IF(BH1439="",1+(MAX(BM$2:BM1438)),""))</f>
        <v/>
      </c>
      <c r="BN1439" s="5" t="str">
        <f t="shared" si="199"/>
        <v/>
      </c>
      <c r="BO1439" s="5" t="str">
        <f t="shared" si="200"/>
        <v/>
      </c>
      <c r="BP1439" s="15" t="str">
        <f t="shared" si="201"/>
        <v/>
      </c>
      <c r="BQ1439" s="29"/>
      <c r="CU1439" s="5" t="e">
        <f>IF(REPORTE!AH$2="si",IF(F1439=VALUE(REPORTE!C$11),IF(SUM(CU1440:CU$1993),CONCATENATE(INT(B1439),", "),INT(B1439)),""),IF(F1439=VALUE(REPORTE!C$10),IF(SUM(CU1440:CU$1993),CONCATENATE(INT(B1439),", "),INT(B1439)),""))</f>
        <v>#VALUE!</v>
      </c>
      <c r="CY1439" s="5"/>
      <c r="CZ1439" s="5"/>
      <c r="DA1439" s="5"/>
      <c r="DB1439" s="5"/>
    </row>
    <row r="1440" spans="1:106" x14ac:dyDescent="0.25">
      <c r="A1440" s="25"/>
      <c r="B1440" s="3"/>
      <c r="L1440" s="4" t="str">
        <f>IFERROR(IF(VLOOKUP(I1440,I$2:L1439,4,0)=0,"",VLOOKUP(I1440,I$2:L1439,4,0)),"")</f>
        <v/>
      </c>
      <c r="M1440" s="4" t="str">
        <f>IFERROR(IF(VLOOKUP(I1440,I$2:M1439,5,0)=0,"",VLOOKUP(I1440,I$2:M1439,5,0)),"")</f>
        <v/>
      </c>
      <c r="AL1440" s="2" t="str">
        <f>IFERROR(IF(INDEX(AL$1:AL1439,MATCH(I1440,I$1:I1439,0),1)=0,"",INDEX(AL$1:AL1439,MATCH(I1440,I$1:I1439,0),1)),"")</f>
        <v/>
      </c>
      <c r="AM1440" s="2" t="str">
        <f>IFERROR(IF(INDEX(AM$1:AM1439,MATCH(I1440,I$1:I1439,0),1)=0,"",INDEX(AM$1:AM1439,MATCH(I1440,I$1:I1439,0),1)),"")</f>
        <v/>
      </c>
      <c r="AN1440" s="2" t="str">
        <f>IFERROR(IF(INDEX(AN$1:AN1439,MATCH(I1440,I$1:I1439,0),1)=0,"",INDEX(AN$1:AN1439,MATCH(I1440,I$1:I1439,0),1)),"")</f>
        <v/>
      </c>
      <c r="BG1440" s="5"/>
      <c r="BI1440" s="4"/>
      <c r="BK1440" s="5"/>
      <c r="BL1440" s="5"/>
      <c r="BM1440" s="5" t="str">
        <f>IF(B1440="","",IF(BH1440="",1+(MAX(BM$2:BM1439)),""))</f>
        <v/>
      </c>
      <c r="BN1440" s="5" t="str">
        <f t="shared" si="199"/>
        <v/>
      </c>
      <c r="BO1440" s="5" t="str">
        <f t="shared" si="200"/>
        <v/>
      </c>
      <c r="BP1440" s="15" t="str">
        <f t="shared" si="201"/>
        <v/>
      </c>
      <c r="BQ1440" s="29"/>
      <c r="CU1440" s="5" t="e">
        <f>IF(REPORTE!AH$2="si",IF(F1440=VALUE(REPORTE!C$11),IF(SUM(CU1441:CU$1993),CONCATENATE(INT(B1440),", "),INT(B1440)),""),IF(F1440=VALUE(REPORTE!C$10),IF(SUM(CU1441:CU$1993),CONCATENATE(INT(B1440),", "),INT(B1440)),""))</f>
        <v>#VALUE!</v>
      </c>
      <c r="CY1440" s="5"/>
      <c r="CZ1440" s="5"/>
      <c r="DA1440" s="5"/>
      <c r="DB1440" s="5"/>
    </row>
    <row r="1441" spans="1:106" x14ac:dyDescent="0.25">
      <c r="A1441" s="25"/>
      <c r="B1441" s="3"/>
      <c r="L1441" s="4" t="str">
        <f>IFERROR(IF(VLOOKUP(I1441,I$2:L1440,4,0)=0,"",VLOOKUP(I1441,I$2:L1440,4,0)),"")</f>
        <v/>
      </c>
      <c r="M1441" s="4" t="str">
        <f>IFERROR(IF(VLOOKUP(I1441,I$2:M1440,5,0)=0,"",VLOOKUP(I1441,I$2:M1440,5,0)),"")</f>
        <v/>
      </c>
      <c r="AL1441" s="2" t="str">
        <f>IFERROR(IF(INDEX(AL$1:AL1440,MATCH(I1441,I$1:I1440,0),1)=0,"",INDEX(AL$1:AL1440,MATCH(I1441,I$1:I1440,0),1)),"")</f>
        <v/>
      </c>
      <c r="AM1441" s="2" t="str">
        <f>IFERROR(IF(INDEX(AM$1:AM1440,MATCH(I1441,I$1:I1440,0),1)=0,"",INDEX(AM$1:AM1440,MATCH(I1441,I$1:I1440,0),1)),"")</f>
        <v/>
      </c>
      <c r="AN1441" s="2" t="str">
        <f>IFERROR(IF(INDEX(AN$1:AN1440,MATCH(I1441,I$1:I1440,0),1)=0,"",INDEX(AN$1:AN1440,MATCH(I1441,I$1:I1440,0),1)),"")</f>
        <v/>
      </c>
      <c r="BG1441" s="5"/>
      <c r="BI1441" s="4"/>
      <c r="BK1441" s="5"/>
      <c r="BL1441" s="5"/>
      <c r="BM1441" s="5" t="str">
        <f>IF(B1441="","",IF(BH1441="",1+(MAX(BM$2:BM1440)),""))</f>
        <v/>
      </c>
      <c r="BN1441" s="5" t="str">
        <f t="shared" si="199"/>
        <v/>
      </c>
      <c r="BO1441" s="5" t="str">
        <f t="shared" si="200"/>
        <v/>
      </c>
      <c r="BP1441" s="15" t="str">
        <f t="shared" si="201"/>
        <v/>
      </c>
      <c r="BQ1441" s="29"/>
      <c r="CU1441" s="5" t="e">
        <f>IF(REPORTE!AH$2="si",IF(F1441=VALUE(REPORTE!C$11),IF(SUM(CU1442:CU$1993),CONCATENATE(INT(B1441),", "),INT(B1441)),""),IF(F1441=VALUE(REPORTE!C$10),IF(SUM(CU1442:CU$1993),CONCATENATE(INT(B1441),", "),INT(B1441)),""))</f>
        <v>#VALUE!</v>
      </c>
      <c r="CY1441" s="5"/>
      <c r="CZ1441" s="5"/>
      <c r="DA1441" s="5"/>
      <c r="DB1441" s="5"/>
    </row>
    <row r="1442" spans="1:106" x14ac:dyDescent="0.25">
      <c r="A1442" s="25"/>
      <c r="B1442" s="3"/>
      <c r="L1442" s="4" t="str">
        <f>IFERROR(IF(VLOOKUP(I1442,I$2:L1441,4,0)=0,"",VLOOKUP(I1442,I$2:L1441,4,0)),"")</f>
        <v/>
      </c>
      <c r="M1442" s="4" t="str">
        <f>IFERROR(IF(VLOOKUP(I1442,I$2:M1441,5,0)=0,"",VLOOKUP(I1442,I$2:M1441,5,0)),"")</f>
        <v/>
      </c>
      <c r="AL1442" s="2" t="str">
        <f>IFERROR(IF(INDEX(AL$1:AL1441,MATCH(I1442,I$1:I1441,0),1)=0,"",INDEX(AL$1:AL1441,MATCH(I1442,I$1:I1441,0),1)),"")</f>
        <v/>
      </c>
      <c r="AM1442" s="2" t="str">
        <f>IFERROR(IF(INDEX(AM$1:AM1441,MATCH(I1442,I$1:I1441,0),1)=0,"",INDEX(AM$1:AM1441,MATCH(I1442,I$1:I1441,0),1)),"")</f>
        <v/>
      </c>
      <c r="AN1442" s="2" t="str">
        <f>IFERROR(IF(INDEX(AN$1:AN1441,MATCH(I1442,I$1:I1441,0),1)=0,"",INDEX(AN$1:AN1441,MATCH(I1442,I$1:I1441,0),1)),"")</f>
        <v/>
      </c>
      <c r="BG1442" s="5"/>
      <c r="BI1442" s="4"/>
      <c r="BK1442" s="5"/>
      <c r="BL1442" s="5"/>
      <c r="BM1442" s="5" t="str">
        <f>IF(B1442="","",IF(BH1442="",1+(MAX(BM$2:BM1441)),""))</f>
        <v/>
      </c>
      <c r="BN1442" s="5" t="str">
        <f t="shared" si="199"/>
        <v/>
      </c>
      <c r="BO1442" s="5" t="str">
        <f t="shared" si="200"/>
        <v/>
      </c>
      <c r="BP1442" s="15" t="str">
        <f t="shared" si="201"/>
        <v/>
      </c>
      <c r="BQ1442" s="29"/>
      <c r="CU1442" s="5" t="e">
        <f>IF(REPORTE!AH$2="si",IF(F1442=VALUE(REPORTE!C$11),IF(SUM(CU1443:CU$1993),CONCATENATE(INT(B1442),", "),INT(B1442)),""),IF(F1442=VALUE(REPORTE!C$10),IF(SUM(CU1443:CU$1993),CONCATENATE(INT(B1442),", "),INT(B1442)),""))</f>
        <v>#VALUE!</v>
      </c>
      <c r="CY1442" s="5"/>
      <c r="CZ1442" s="5"/>
      <c r="DA1442" s="5"/>
      <c r="DB1442" s="5"/>
    </row>
    <row r="1443" spans="1:106" x14ac:dyDescent="0.25">
      <c r="A1443" s="25"/>
      <c r="B1443" s="3"/>
      <c r="L1443" s="4" t="str">
        <f>IFERROR(IF(VLOOKUP(I1443,I$2:L1442,4,0)=0,"",VLOOKUP(I1443,I$2:L1442,4,0)),"")</f>
        <v/>
      </c>
      <c r="M1443" s="4" t="str">
        <f>IFERROR(IF(VLOOKUP(I1443,I$2:M1442,5,0)=0,"",VLOOKUP(I1443,I$2:M1442,5,0)),"")</f>
        <v/>
      </c>
      <c r="AL1443" s="2" t="str">
        <f>IFERROR(IF(INDEX(AL$1:AL1442,MATCH(I1443,I$1:I1442,0),1)=0,"",INDEX(AL$1:AL1442,MATCH(I1443,I$1:I1442,0),1)),"")</f>
        <v/>
      </c>
      <c r="AM1443" s="2" t="str">
        <f>IFERROR(IF(INDEX(AM$1:AM1442,MATCH(I1443,I$1:I1442,0),1)=0,"",INDEX(AM$1:AM1442,MATCH(I1443,I$1:I1442,0),1)),"")</f>
        <v/>
      </c>
      <c r="AN1443" s="2" t="str">
        <f>IFERROR(IF(INDEX(AN$1:AN1442,MATCH(I1443,I$1:I1442,0),1)=0,"",INDEX(AN$1:AN1442,MATCH(I1443,I$1:I1442,0),1)),"")</f>
        <v/>
      </c>
      <c r="BG1443" s="5"/>
      <c r="BI1443" s="4"/>
      <c r="BK1443" s="5"/>
      <c r="BL1443" s="5"/>
      <c r="BM1443" s="5" t="str">
        <f>IF(B1443="","",IF(BH1443="",1+(MAX(BM$2:BM1442)),""))</f>
        <v/>
      </c>
      <c r="BN1443" s="5" t="str">
        <f t="shared" si="199"/>
        <v/>
      </c>
      <c r="BO1443" s="5" t="str">
        <f t="shared" si="200"/>
        <v/>
      </c>
      <c r="BP1443" s="15" t="str">
        <f t="shared" si="201"/>
        <v/>
      </c>
      <c r="BQ1443" s="29"/>
      <c r="CU1443" s="5" t="e">
        <f>IF(REPORTE!AH$2="si",IF(F1443=VALUE(REPORTE!C$11),IF(SUM(CU1444:CU$1993),CONCATENATE(INT(B1443),", "),INT(B1443)),""),IF(F1443=VALUE(REPORTE!C$10),IF(SUM(CU1444:CU$1993),CONCATENATE(INT(B1443),", "),INT(B1443)),""))</f>
        <v>#VALUE!</v>
      </c>
      <c r="CY1443" s="5"/>
      <c r="CZ1443" s="5"/>
      <c r="DA1443" s="5"/>
      <c r="DB1443" s="5"/>
    </row>
    <row r="1444" spans="1:106" x14ac:dyDescent="0.25">
      <c r="A1444" s="25"/>
      <c r="B1444" s="3"/>
      <c r="L1444" s="4" t="str">
        <f>IFERROR(IF(VLOOKUP(I1444,I$2:L1443,4,0)=0,"",VLOOKUP(I1444,I$2:L1443,4,0)),"")</f>
        <v/>
      </c>
      <c r="M1444" s="4" t="str">
        <f>IFERROR(IF(VLOOKUP(I1444,I$2:M1443,5,0)=0,"",VLOOKUP(I1444,I$2:M1443,5,0)),"")</f>
        <v/>
      </c>
      <c r="AL1444" s="2" t="str">
        <f>IFERROR(IF(INDEX(AL$1:AL1443,MATCH(I1444,I$1:I1443,0),1)=0,"",INDEX(AL$1:AL1443,MATCH(I1444,I$1:I1443,0),1)),"")</f>
        <v/>
      </c>
      <c r="AM1444" s="2" t="str">
        <f>IFERROR(IF(INDEX(AM$1:AM1443,MATCH(I1444,I$1:I1443,0),1)=0,"",INDEX(AM$1:AM1443,MATCH(I1444,I$1:I1443,0),1)),"")</f>
        <v/>
      </c>
      <c r="AN1444" s="2" t="str">
        <f>IFERROR(IF(INDEX(AN$1:AN1443,MATCH(I1444,I$1:I1443,0),1)=0,"",INDEX(AN$1:AN1443,MATCH(I1444,I$1:I1443,0),1)),"")</f>
        <v/>
      </c>
      <c r="BG1444" s="5"/>
      <c r="BI1444" s="4"/>
      <c r="BK1444" s="5"/>
      <c r="BL1444" s="5"/>
      <c r="BM1444" s="5" t="str">
        <f>IF(B1444="","",IF(BH1444="",1+(MAX(BM$2:BM1443)),""))</f>
        <v/>
      </c>
      <c r="BN1444" s="5" t="str">
        <f t="shared" si="199"/>
        <v/>
      </c>
      <c r="BO1444" s="5" t="str">
        <f t="shared" si="200"/>
        <v/>
      </c>
      <c r="BP1444" s="15" t="str">
        <f t="shared" si="201"/>
        <v/>
      </c>
      <c r="BQ1444" s="29"/>
      <c r="CU1444" s="5" t="e">
        <f>IF(REPORTE!AH$2="si",IF(F1444=VALUE(REPORTE!C$11),IF(SUM(CU1445:CU$1993),CONCATENATE(INT(B1444),", "),INT(B1444)),""),IF(F1444=VALUE(REPORTE!C$10),IF(SUM(CU1445:CU$1993),CONCATENATE(INT(B1444),", "),INT(B1444)),""))</f>
        <v>#VALUE!</v>
      </c>
      <c r="CY1444" s="5"/>
      <c r="CZ1444" s="5"/>
      <c r="DA1444" s="5"/>
      <c r="DB1444" s="5"/>
    </row>
    <row r="1445" spans="1:106" x14ac:dyDescent="0.25">
      <c r="A1445" s="25"/>
      <c r="B1445" s="3"/>
      <c r="L1445" s="4" t="str">
        <f>IFERROR(IF(VLOOKUP(I1445,I$2:L1444,4,0)=0,"",VLOOKUP(I1445,I$2:L1444,4,0)),"")</f>
        <v/>
      </c>
      <c r="M1445" s="4" t="str">
        <f>IFERROR(IF(VLOOKUP(I1445,I$2:M1444,5,0)=0,"",VLOOKUP(I1445,I$2:M1444,5,0)),"")</f>
        <v/>
      </c>
      <c r="AL1445" s="2" t="str">
        <f>IFERROR(IF(INDEX(AL$1:AL1444,MATCH(I1445,I$1:I1444,0),1)=0,"",INDEX(AL$1:AL1444,MATCH(I1445,I$1:I1444,0),1)),"")</f>
        <v/>
      </c>
      <c r="AM1445" s="2" t="str">
        <f>IFERROR(IF(INDEX(AM$1:AM1444,MATCH(I1445,I$1:I1444,0),1)=0,"",INDEX(AM$1:AM1444,MATCH(I1445,I$1:I1444,0),1)),"")</f>
        <v/>
      </c>
      <c r="AN1445" s="2" t="str">
        <f>IFERROR(IF(INDEX(AN$1:AN1444,MATCH(I1445,I$1:I1444,0),1)=0,"",INDEX(AN$1:AN1444,MATCH(I1445,I$1:I1444,0),1)),"")</f>
        <v/>
      </c>
      <c r="BG1445" s="5"/>
      <c r="BI1445" s="4"/>
      <c r="BK1445" s="5"/>
      <c r="BL1445" s="5"/>
      <c r="BM1445" s="5" t="str">
        <f>IF(B1445="","",IF(BH1445="",1+(MAX(BM$2:BM1444)),""))</f>
        <v/>
      </c>
      <c r="BN1445" s="5" t="str">
        <f t="shared" si="199"/>
        <v/>
      </c>
      <c r="BO1445" s="5" t="str">
        <f t="shared" si="200"/>
        <v/>
      </c>
      <c r="BP1445" s="15" t="str">
        <f t="shared" si="201"/>
        <v/>
      </c>
      <c r="BQ1445" s="29"/>
      <c r="CU1445" s="5" t="e">
        <f>IF(REPORTE!AH$2="si",IF(F1445=VALUE(REPORTE!C$11),IF(SUM(CU1446:CU$1993),CONCATENATE(INT(B1445),", "),INT(B1445)),""),IF(F1445=VALUE(REPORTE!C$10),IF(SUM(CU1446:CU$1993),CONCATENATE(INT(B1445),", "),INT(B1445)),""))</f>
        <v>#VALUE!</v>
      </c>
      <c r="CY1445" s="5"/>
      <c r="CZ1445" s="5"/>
      <c r="DA1445" s="5"/>
      <c r="DB1445" s="5"/>
    </row>
    <row r="1446" spans="1:106" x14ac:dyDescent="0.25">
      <c r="A1446" s="25"/>
      <c r="B1446" s="3"/>
      <c r="L1446" s="4" t="str">
        <f>IFERROR(IF(VLOOKUP(I1446,I$2:L1445,4,0)=0,"",VLOOKUP(I1446,I$2:L1445,4,0)),"")</f>
        <v/>
      </c>
      <c r="M1446" s="4" t="str">
        <f>IFERROR(IF(VLOOKUP(I1446,I$2:M1445,5,0)=0,"",VLOOKUP(I1446,I$2:M1445,5,0)),"")</f>
        <v/>
      </c>
      <c r="AL1446" s="2" t="str">
        <f>IFERROR(IF(INDEX(AL$1:AL1445,MATCH(I1446,I$1:I1445,0),1)=0,"",INDEX(AL$1:AL1445,MATCH(I1446,I$1:I1445,0),1)),"")</f>
        <v/>
      </c>
      <c r="AM1446" s="2" t="str">
        <f>IFERROR(IF(INDEX(AM$1:AM1445,MATCH(I1446,I$1:I1445,0),1)=0,"",INDEX(AM$1:AM1445,MATCH(I1446,I$1:I1445,0),1)),"")</f>
        <v/>
      </c>
      <c r="AN1446" s="2" t="str">
        <f>IFERROR(IF(INDEX(AN$1:AN1445,MATCH(I1446,I$1:I1445,0),1)=0,"",INDEX(AN$1:AN1445,MATCH(I1446,I$1:I1445,0),1)),"")</f>
        <v/>
      </c>
      <c r="BG1446" s="5"/>
      <c r="BI1446" s="4"/>
      <c r="BK1446" s="5"/>
      <c r="BL1446" s="5"/>
      <c r="BM1446" s="5" t="str">
        <f>IF(B1446="","",IF(BH1446="",1+(MAX(BM$2:BM1445)),""))</f>
        <v/>
      </c>
      <c r="BN1446" s="5" t="str">
        <f t="shared" si="199"/>
        <v/>
      </c>
      <c r="BO1446" s="5" t="str">
        <f t="shared" si="200"/>
        <v/>
      </c>
      <c r="BP1446" s="15" t="str">
        <f t="shared" si="201"/>
        <v/>
      </c>
      <c r="BQ1446" s="29"/>
      <c r="CU1446" s="5" t="e">
        <f>IF(REPORTE!AH$2="si",IF(F1446=VALUE(REPORTE!C$11),IF(SUM(CU1447:CU$1993),CONCATENATE(INT(B1446),", "),INT(B1446)),""),IF(F1446=VALUE(REPORTE!C$10),IF(SUM(CU1447:CU$1993),CONCATENATE(INT(B1446),", "),INT(B1446)),""))</f>
        <v>#VALUE!</v>
      </c>
      <c r="CY1446" s="5"/>
      <c r="CZ1446" s="5"/>
      <c r="DA1446" s="5"/>
      <c r="DB1446" s="5"/>
    </row>
    <row r="1447" spans="1:106" x14ac:dyDescent="0.25">
      <c r="A1447" s="25"/>
      <c r="B1447" s="3"/>
      <c r="L1447" s="4" t="str">
        <f>IFERROR(IF(VLOOKUP(I1447,I$2:L1446,4,0)=0,"",VLOOKUP(I1447,I$2:L1446,4,0)),"")</f>
        <v/>
      </c>
      <c r="M1447" s="4" t="str">
        <f>IFERROR(IF(VLOOKUP(I1447,I$2:M1446,5,0)=0,"",VLOOKUP(I1447,I$2:M1446,5,0)),"")</f>
        <v/>
      </c>
      <c r="AL1447" s="2" t="str">
        <f>IFERROR(IF(INDEX(AL$1:AL1446,MATCH(I1447,I$1:I1446,0),1)=0,"",INDEX(AL$1:AL1446,MATCH(I1447,I$1:I1446,0),1)),"")</f>
        <v/>
      </c>
      <c r="AM1447" s="2" t="str">
        <f>IFERROR(IF(INDEX(AM$1:AM1446,MATCH(I1447,I$1:I1446,0),1)=0,"",INDEX(AM$1:AM1446,MATCH(I1447,I$1:I1446,0),1)),"")</f>
        <v/>
      </c>
      <c r="AN1447" s="2" t="str">
        <f>IFERROR(IF(INDEX(AN$1:AN1446,MATCH(I1447,I$1:I1446,0),1)=0,"",INDEX(AN$1:AN1446,MATCH(I1447,I$1:I1446,0),1)),"")</f>
        <v/>
      </c>
      <c r="BG1447" s="5"/>
      <c r="BI1447" s="4"/>
      <c r="BK1447" s="5"/>
      <c r="BL1447" s="5"/>
      <c r="BM1447" s="5" t="str">
        <f>IF(B1447="","",IF(BH1447="",1+(MAX(BM$2:BM1446)),""))</f>
        <v/>
      </c>
      <c r="BN1447" s="5" t="str">
        <f t="shared" si="199"/>
        <v/>
      </c>
      <c r="BO1447" s="5" t="str">
        <f t="shared" si="200"/>
        <v/>
      </c>
      <c r="BP1447" s="15" t="str">
        <f t="shared" si="201"/>
        <v/>
      </c>
      <c r="BQ1447" s="29"/>
      <c r="CU1447" s="5" t="e">
        <f>IF(REPORTE!AH$2="si",IF(F1447=VALUE(REPORTE!C$11),IF(SUM(CU1448:CU$1993),CONCATENATE(INT(B1447),", "),INT(B1447)),""),IF(F1447=VALUE(REPORTE!C$10),IF(SUM(CU1448:CU$1993),CONCATENATE(INT(B1447),", "),INT(B1447)),""))</f>
        <v>#VALUE!</v>
      </c>
      <c r="CY1447" s="5"/>
      <c r="CZ1447" s="5"/>
      <c r="DA1447" s="5"/>
      <c r="DB1447" s="5"/>
    </row>
    <row r="1448" spans="1:106" x14ac:dyDescent="0.25">
      <c r="A1448" s="25"/>
      <c r="B1448" s="3"/>
      <c r="L1448" s="4" t="str">
        <f>IFERROR(IF(VLOOKUP(I1448,I$2:L1447,4,0)=0,"",VLOOKUP(I1448,I$2:L1447,4,0)),"")</f>
        <v/>
      </c>
      <c r="M1448" s="4" t="str">
        <f>IFERROR(IF(VLOOKUP(I1448,I$2:M1447,5,0)=0,"",VLOOKUP(I1448,I$2:M1447,5,0)),"")</f>
        <v/>
      </c>
      <c r="AL1448" s="2" t="str">
        <f>IFERROR(IF(INDEX(AL$1:AL1447,MATCH(I1448,I$1:I1447,0),1)=0,"",INDEX(AL$1:AL1447,MATCH(I1448,I$1:I1447,0),1)),"")</f>
        <v/>
      </c>
      <c r="AM1448" s="2" t="str">
        <f>IFERROR(IF(INDEX(AM$1:AM1447,MATCH(I1448,I$1:I1447,0),1)=0,"",INDEX(AM$1:AM1447,MATCH(I1448,I$1:I1447,0),1)),"")</f>
        <v/>
      </c>
      <c r="AN1448" s="2" t="str">
        <f>IFERROR(IF(INDEX(AN$1:AN1447,MATCH(I1448,I$1:I1447,0),1)=0,"",INDEX(AN$1:AN1447,MATCH(I1448,I$1:I1447,0),1)),"")</f>
        <v/>
      </c>
      <c r="BG1448" s="5"/>
      <c r="BI1448" s="4"/>
      <c r="BK1448" s="5"/>
      <c r="BL1448" s="5"/>
      <c r="BM1448" s="5" t="str">
        <f>IF(B1448="","",IF(BH1448="",1+(MAX(BM$2:BM1447)),""))</f>
        <v/>
      </c>
      <c r="BN1448" s="5" t="str">
        <f t="shared" si="199"/>
        <v/>
      </c>
      <c r="BO1448" s="5" t="str">
        <f t="shared" si="200"/>
        <v/>
      </c>
      <c r="BP1448" s="15" t="str">
        <f t="shared" si="201"/>
        <v/>
      </c>
      <c r="BQ1448" s="29"/>
      <c r="CU1448" s="5" t="e">
        <f>IF(REPORTE!AH$2="si",IF(F1448=VALUE(REPORTE!C$11),IF(SUM(CU1449:CU$1993),CONCATENATE(INT(B1448),", "),INT(B1448)),""),IF(F1448=VALUE(REPORTE!C$10),IF(SUM(CU1449:CU$1993),CONCATENATE(INT(B1448),", "),INT(B1448)),""))</f>
        <v>#VALUE!</v>
      </c>
      <c r="CY1448" s="5"/>
      <c r="CZ1448" s="5"/>
      <c r="DA1448" s="5"/>
      <c r="DB1448" s="5"/>
    </row>
    <row r="1449" spans="1:106" x14ac:dyDescent="0.25">
      <c r="A1449" s="25"/>
      <c r="B1449" s="3"/>
      <c r="L1449" s="4" t="str">
        <f>IFERROR(IF(VLOOKUP(I1449,I$2:L1448,4,0)=0,"",VLOOKUP(I1449,I$2:L1448,4,0)),"")</f>
        <v/>
      </c>
      <c r="M1449" s="4" t="str">
        <f>IFERROR(IF(VLOOKUP(I1449,I$2:M1448,5,0)=0,"",VLOOKUP(I1449,I$2:M1448,5,0)),"")</f>
        <v/>
      </c>
      <c r="AL1449" s="2" t="str">
        <f>IFERROR(IF(INDEX(AL$1:AL1448,MATCH(I1449,I$1:I1448,0),1)=0,"",INDEX(AL$1:AL1448,MATCH(I1449,I$1:I1448,0),1)),"")</f>
        <v/>
      </c>
      <c r="AM1449" s="2" t="str">
        <f>IFERROR(IF(INDEX(AM$1:AM1448,MATCH(I1449,I$1:I1448,0),1)=0,"",INDEX(AM$1:AM1448,MATCH(I1449,I$1:I1448,0),1)),"")</f>
        <v/>
      </c>
      <c r="AN1449" s="2" t="str">
        <f>IFERROR(IF(INDEX(AN$1:AN1448,MATCH(I1449,I$1:I1448,0),1)=0,"",INDEX(AN$1:AN1448,MATCH(I1449,I$1:I1448,0),1)),"")</f>
        <v/>
      </c>
      <c r="BG1449" s="5"/>
      <c r="BI1449" s="4"/>
      <c r="BK1449" s="5"/>
      <c r="BL1449" s="5"/>
      <c r="BM1449" s="5" t="str">
        <f>IF(B1449="","",IF(BH1449="",1+(MAX(BM$2:BM1448)),""))</f>
        <v/>
      </c>
      <c r="BN1449" s="5" t="str">
        <f t="shared" si="199"/>
        <v/>
      </c>
      <c r="BO1449" s="5" t="str">
        <f t="shared" si="200"/>
        <v/>
      </c>
      <c r="BP1449" s="15" t="str">
        <f t="shared" si="201"/>
        <v/>
      </c>
      <c r="BQ1449" s="29"/>
      <c r="CU1449" s="5" t="e">
        <f>IF(REPORTE!AH$2="si",IF(F1449=VALUE(REPORTE!C$11),IF(SUM(CU1450:CU$1993),CONCATENATE(INT(B1449),", "),INT(B1449)),""),IF(F1449=VALUE(REPORTE!C$10),IF(SUM(CU1450:CU$1993),CONCATENATE(INT(B1449),", "),INT(B1449)),""))</f>
        <v>#VALUE!</v>
      </c>
      <c r="CY1449" s="5"/>
      <c r="CZ1449" s="5"/>
      <c r="DA1449" s="5"/>
      <c r="DB1449" s="5"/>
    </row>
    <row r="1450" spans="1:106" x14ac:dyDescent="0.25">
      <c r="A1450" s="25"/>
      <c r="B1450" s="3"/>
      <c r="L1450" s="4" t="str">
        <f>IFERROR(IF(VLOOKUP(I1450,I$2:L1449,4,0)=0,"",VLOOKUP(I1450,I$2:L1449,4,0)),"")</f>
        <v/>
      </c>
      <c r="M1450" s="4" t="str">
        <f>IFERROR(IF(VLOOKUP(I1450,I$2:M1449,5,0)=0,"",VLOOKUP(I1450,I$2:M1449,5,0)),"")</f>
        <v/>
      </c>
      <c r="AL1450" s="2" t="str">
        <f>IFERROR(IF(INDEX(AL$1:AL1449,MATCH(I1450,I$1:I1449,0),1)=0,"",INDEX(AL$1:AL1449,MATCH(I1450,I$1:I1449,0),1)),"")</f>
        <v/>
      </c>
      <c r="AM1450" s="2" t="str">
        <f>IFERROR(IF(INDEX(AM$1:AM1449,MATCH(I1450,I$1:I1449,0),1)=0,"",INDEX(AM$1:AM1449,MATCH(I1450,I$1:I1449,0),1)),"")</f>
        <v/>
      </c>
      <c r="AN1450" s="2" t="str">
        <f>IFERROR(IF(INDEX(AN$1:AN1449,MATCH(I1450,I$1:I1449,0),1)=0,"",INDEX(AN$1:AN1449,MATCH(I1450,I$1:I1449,0),1)),"")</f>
        <v/>
      </c>
      <c r="BG1450" s="5"/>
      <c r="BI1450" s="4"/>
      <c r="BK1450" s="5"/>
      <c r="BL1450" s="5"/>
      <c r="BM1450" s="5" t="str">
        <f>IF(B1450="","",IF(BH1450="",1+(MAX(BM$2:BM1449)),""))</f>
        <v/>
      </c>
      <c r="BN1450" s="5" t="str">
        <f t="shared" si="199"/>
        <v/>
      </c>
      <c r="BO1450" s="5" t="str">
        <f t="shared" si="200"/>
        <v/>
      </c>
      <c r="BP1450" s="15" t="str">
        <f t="shared" si="201"/>
        <v/>
      </c>
      <c r="BQ1450" s="29"/>
      <c r="CU1450" s="5" t="e">
        <f>IF(REPORTE!AH$2="si",IF(F1450=VALUE(REPORTE!C$11),IF(SUM(CU1451:CU$1993),CONCATENATE(INT(B1450),", "),INT(B1450)),""),IF(F1450=VALUE(REPORTE!C$10),IF(SUM(CU1451:CU$1993),CONCATENATE(INT(B1450),", "),INT(B1450)),""))</f>
        <v>#VALUE!</v>
      </c>
      <c r="CY1450" s="5"/>
      <c r="CZ1450" s="5"/>
      <c r="DA1450" s="5"/>
      <c r="DB1450" s="5"/>
    </row>
    <row r="1451" spans="1:106" x14ac:dyDescent="0.25">
      <c r="A1451" s="25"/>
      <c r="B1451" s="3"/>
      <c r="L1451" s="4" t="str">
        <f>IFERROR(IF(VLOOKUP(I1451,I$2:L1450,4,0)=0,"",VLOOKUP(I1451,I$2:L1450,4,0)),"")</f>
        <v/>
      </c>
      <c r="M1451" s="4" t="str">
        <f>IFERROR(IF(VLOOKUP(I1451,I$2:M1450,5,0)=0,"",VLOOKUP(I1451,I$2:M1450,5,0)),"")</f>
        <v/>
      </c>
      <c r="AL1451" s="2" t="str">
        <f>IFERROR(IF(INDEX(AL$1:AL1450,MATCH(I1451,I$1:I1450,0),1)=0,"",INDEX(AL$1:AL1450,MATCH(I1451,I$1:I1450,0),1)),"")</f>
        <v/>
      </c>
      <c r="AM1451" s="2" t="str">
        <f>IFERROR(IF(INDEX(AM$1:AM1450,MATCH(I1451,I$1:I1450,0),1)=0,"",INDEX(AM$1:AM1450,MATCH(I1451,I$1:I1450,0),1)),"")</f>
        <v/>
      </c>
      <c r="AN1451" s="2" t="str">
        <f>IFERROR(IF(INDEX(AN$1:AN1450,MATCH(I1451,I$1:I1450,0),1)=0,"",INDEX(AN$1:AN1450,MATCH(I1451,I$1:I1450,0),1)),"")</f>
        <v/>
      </c>
      <c r="BG1451" s="5"/>
      <c r="BI1451" s="4"/>
      <c r="BK1451" s="5"/>
      <c r="BL1451" s="5"/>
      <c r="BM1451" s="5" t="str">
        <f>IF(B1451="","",IF(BH1451="",1+(MAX(BM$2:BM1450)),""))</f>
        <v/>
      </c>
      <c r="BN1451" s="5" t="str">
        <f t="shared" si="199"/>
        <v/>
      </c>
      <c r="BO1451" s="5" t="str">
        <f t="shared" si="200"/>
        <v/>
      </c>
      <c r="BP1451" s="15" t="str">
        <f t="shared" si="201"/>
        <v/>
      </c>
      <c r="BQ1451" s="29"/>
      <c r="CU1451" s="5" t="e">
        <f>IF(REPORTE!AH$2="si",IF(F1451=VALUE(REPORTE!C$11),IF(SUM(CU1452:CU$1993),CONCATENATE(INT(B1451),", "),INT(B1451)),""),IF(F1451=VALUE(REPORTE!C$10),IF(SUM(CU1452:CU$1993),CONCATENATE(INT(B1451),", "),INT(B1451)),""))</f>
        <v>#VALUE!</v>
      </c>
      <c r="CY1451" s="5"/>
      <c r="CZ1451" s="5"/>
      <c r="DA1451" s="5"/>
      <c r="DB1451" s="5"/>
    </row>
    <row r="1452" spans="1:106" x14ac:dyDescent="0.25">
      <c r="A1452" s="25"/>
      <c r="B1452" s="3"/>
      <c r="L1452" s="4" t="str">
        <f>IFERROR(IF(VLOOKUP(I1452,I$2:L1451,4,0)=0,"",VLOOKUP(I1452,I$2:L1451,4,0)),"")</f>
        <v/>
      </c>
      <c r="M1452" s="4" t="str">
        <f>IFERROR(IF(VLOOKUP(I1452,I$2:M1451,5,0)=0,"",VLOOKUP(I1452,I$2:M1451,5,0)),"")</f>
        <v/>
      </c>
      <c r="AL1452" s="2" t="str">
        <f>IFERROR(IF(INDEX(AL$1:AL1451,MATCH(I1452,I$1:I1451,0),1)=0,"",INDEX(AL$1:AL1451,MATCH(I1452,I$1:I1451,0),1)),"")</f>
        <v/>
      </c>
      <c r="AM1452" s="2" t="str">
        <f>IFERROR(IF(INDEX(AM$1:AM1451,MATCH(I1452,I$1:I1451,0),1)=0,"",INDEX(AM$1:AM1451,MATCH(I1452,I$1:I1451,0),1)),"")</f>
        <v/>
      </c>
      <c r="AN1452" s="2" t="str">
        <f>IFERROR(IF(INDEX(AN$1:AN1451,MATCH(I1452,I$1:I1451,0),1)=0,"",INDEX(AN$1:AN1451,MATCH(I1452,I$1:I1451,0),1)),"")</f>
        <v/>
      </c>
      <c r="BG1452" s="5"/>
      <c r="BI1452" s="4"/>
      <c r="BK1452" s="5"/>
      <c r="BL1452" s="5"/>
      <c r="BM1452" s="5" t="str">
        <f>IF(B1452="","",IF(BH1452="",1+(MAX(BM$2:BM1451)),""))</f>
        <v/>
      </c>
      <c r="BN1452" s="5" t="str">
        <f t="shared" si="199"/>
        <v/>
      </c>
      <c r="BO1452" s="5" t="str">
        <f t="shared" si="200"/>
        <v/>
      </c>
      <c r="BP1452" s="15" t="str">
        <f t="shared" si="201"/>
        <v/>
      </c>
      <c r="BQ1452" s="29"/>
      <c r="CU1452" s="5" t="e">
        <f>IF(REPORTE!AH$2="si",IF(F1452=VALUE(REPORTE!C$11),IF(SUM(CU1453:CU$1993),CONCATENATE(INT(B1452),", "),INT(B1452)),""),IF(F1452=VALUE(REPORTE!C$10),IF(SUM(CU1453:CU$1993),CONCATENATE(INT(B1452),", "),INT(B1452)),""))</f>
        <v>#VALUE!</v>
      </c>
      <c r="CY1452" s="5"/>
      <c r="CZ1452" s="5"/>
      <c r="DA1452" s="5"/>
      <c r="DB1452" s="5"/>
    </row>
    <row r="1453" spans="1:106" x14ac:dyDescent="0.25">
      <c r="A1453" s="25"/>
      <c r="B1453" s="3"/>
      <c r="L1453" s="4" t="str">
        <f>IFERROR(IF(VLOOKUP(I1453,I$2:L1452,4,0)=0,"",VLOOKUP(I1453,I$2:L1452,4,0)),"")</f>
        <v/>
      </c>
      <c r="M1453" s="4" t="str">
        <f>IFERROR(IF(VLOOKUP(I1453,I$2:M1452,5,0)=0,"",VLOOKUP(I1453,I$2:M1452,5,0)),"")</f>
        <v/>
      </c>
      <c r="AL1453" s="2" t="str">
        <f>IFERROR(IF(INDEX(AL$1:AL1452,MATCH(I1453,I$1:I1452,0),1)=0,"",INDEX(AL$1:AL1452,MATCH(I1453,I$1:I1452,0),1)),"")</f>
        <v/>
      </c>
      <c r="AM1453" s="2" t="str">
        <f>IFERROR(IF(INDEX(AM$1:AM1452,MATCH(I1453,I$1:I1452,0),1)=0,"",INDEX(AM$1:AM1452,MATCH(I1453,I$1:I1452,0),1)),"")</f>
        <v/>
      </c>
      <c r="AN1453" s="2" t="str">
        <f>IFERROR(IF(INDEX(AN$1:AN1452,MATCH(I1453,I$1:I1452,0),1)=0,"",INDEX(AN$1:AN1452,MATCH(I1453,I$1:I1452,0),1)),"")</f>
        <v/>
      </c>
      <c r="BG1453" s="5"/>
      <c r="BI1453" s="4"/>
      <c r="BK1453" s="5"/>
      <c r="BL1453" s="5"/>
      <c r="BM1453" s="5" t="str">
        <f>IF(B1453="","",IF(BH1453="",1+(MAX(BM$2:BM1452)),""))</f>
        <v/>
      </c>
      <c r="BN1453" s="5" t="str">
        <f t="shared" si="199"/>
        <v/>
      </c>
      <c r="BO1453" s="5" t="str">
        <f t="shared" si="200"/>
        <v/>
      </c>
      <c r="BP1453" s="15" t="str">
        <f t="shared" si="201"/>
        <v/>
      </c>
      <c r="BQ1453" s="29"/>
      <c r="CU1453" s="5" t="e">
        <f>IF(REPORTE!AH$2="si",IF(F1453=VALUE(REPORTE!C$11),IF(SUM(CU1454:CU$1993),CONCATENATE(INT(B1453),", "),INT(B1453)),""),IF(F1453=VALUE(REPORTE!C$10),IF(SUM(CU1454:CU$1993),CONCATENATE(INT(B1453),", "),INT(B1453)),""))</f>
        <v>#VALUE!</v>
      </c>
      <c r="CY1453" s="5"/>
      <c r="CZ1453" s="5"/>
      <c r="DA1453" s="5"/>
      <c r="DB1453" s="5"/>
    </row>
    <row r="1454" spans="1:106" x14ac:dyDescent="0.25">
      <c r="A1454" s="25"/>
      <c r="B1454" s="3"/>
      <c r="L1454" s="4" t="str">
        <f>IFERROR(IF(VLOOKUP(I1454,I$2:L1453,4,0)=0,"",VLOOKUP(I1454,I$2:L1453,4,0)),"")</f>
        <v/>
      </c>
      <c r="M1454" s="4" t="str">
        <f>IFERROR(IF(VLOOKUP(I1454,I$2:M1453,5,0)=0,"",VLOOKUP(I1454,I$2:M1453,5,0)),"")</f>
        <v/>
      </c>
      <c r="AL1454" s="2" t="str">
        <f>IFERROR(IF(INDEX(AL$1:AL1453,MATCH(I1454,I$1:I1453,0),1)=0,"",INDEX(AL$1:AL1453,MATCH(I1454,I$1:I1453,0),1)),"")</f>
        <v/>
      </c>
      <c r="AM1454" s="2" t="str">
        <f>IFERROR(IF(INDEX(AM$1:AM1453,MATCH(I1454,I$1:I1453,0),1)=0,"",INDEX(AM$1:AM1453,MATCH(I1454,I$1:I1453,0),1)),"")</f>
        <v/>
      </c>
      <c r="AN1454" s="2" t="str">
        <f>IFERROR(IF(INDEX(AN$1:AN1453,MATCH(I1454,I$1:I1453,0),1)=0,"",INDEX(AN$1:AN1453,MATCH(I1454,I$1:I1453,0),1)),"")</f>
        <v/>
      </c>
      <c r="BG1454" s="5"/>
      <c r="BI1454" s="4"/>
      <c r="BK1454" s="5"/>
      <c r="BL1454" s="5"/>
      <c r="BM1454" s="5" t="str">
        <f>IF(B1454="","",IF(BH1454="",1+(MAX(BM$2:BM1453)),""))</f>
        <v/>
      </c>
      <c r="BN1454" s="5" t="str">
        <f t="shared" si="199"/>
        <v/>
      </c>
      <c r="BO1454" s="5" t="str">
        <f t="shared" si="200"/>
        <v/>
      </c>
      <c r="BP1454" s="15" t="str">
        <f t="shared" si="201"/>
        <v/>
      </c>
      <c r="BQ1454" s="29"/>
      <c r="CU1454" s="5" t="e">
        <f>IF(REPORTE!AH$2="si",IF(F1454=VALUE(REPORTE!C$11),IF(SUM(CU1455:CU$1993),CONCATENATE(INT(B1454),", "),INT(B1454)),""),IF(F1454=VALUE(REPORTE!C$10),IF(SUM(CU1455:CU$1993),CONCATENATE(INT(B1454),", "),INT(B1454)),""))</f>
        <v>#VALUE!</v>
      </c>
      <c r="CY1454" s="5"/>
      <c r="CZ1454" s="5"/>
      <c r="DA1454" s="5"/>
      <c r="DB1454" s="5"/>
    </row>
    <row r="1455" spans="1:106" x14ac:dyDescent="0.25">
      <c r="A1455" s="25"/>
      <c r="B1455" s="3"/>
      <c r="L1455" s="4" t="str">
        <f>IFERROR(IF(VLOOKUP(I1455,I$2:L1454,4,0)=0,"",VLOOKUP(I1455,I$2:L1454,4,0)),"")</f>
        <v/>
      </c>
      <c r="M1455" s="4" t="str">
        <f>IFERROR(IF(VLOOKUP(I1455,I$2:M1454,5,0)=0,"",VLOOKUP(I1455,I$2:M1454,5,0)),"")</f>
        <v/>
      </c>
      <c r="AL1455" s="2" t="str">
        <f>IFERROR(IF(INDEX(AL$1:AL1454,MATCH(I1455,I$1:I1454,0),1)=0,"",INDEX(AL$1:AL1454,MATCH(I1455,I$1:I1454,0),1)),"")</f>
        <v/>
      </c>
      <c r="AM1455" s="2" t="str">
        <f>IFERROR(IF(INDEX(AM$1:AM1454,MATCH(I1455,I$1:I1454,0),1)=0,"",INDEX(AM$1:AM1454,MATCH(I1455,I$1:I1454,0),1)),"")</f>
        <v/>
      </c>
      <c r="AN1455" s="2" t="str">
        <f>IFERROR(IF(INDEX(AN$1:AN1454,MATCH(I1455,I$1:I1454,0),1)=0,"",INDEX(AN$1:AN1454,MATCH(I1455,I$1:I1454,0),1)),"")</f>
        <v/>
      </c>
      <c r="BG1455" s="5"/>
      <c r="BI1455" s="4"/>
      <c r="BK1455" s="5"/>
      <c r="BL1455" s="5"/>
      <c r="BM1455" s="5" t="str">
        <f>IF(B1455="","",IF(BH1455="",1+(MAX(BM$2:BM1454)),""))</f>
        <v/>
      </c>
      <c r="BN1455" s="5" t="str">
        <f t="shared" si="199"/>
        <v/>
      </c>
      <c r="BO1455" s="5" t="str">
        <f t="shared" si="200"/>
        <v/>
      </c>
      <c r="BP1455" s="15" t="str">
        <f t="shared" si="201"/>
        <v/>
      </c>
      <c r="BQ1455" s="29"/>
      <c r="CU1455" s="5" t="e">
        <f>IF(REPORTE!AH$2="si",IF(F1455=VALUE(REPORTE!C$11),IF(SUM(CU1456:CU$1993),CONCATENATE(INT(B1455),", "),INT(B1455)),""),IF(F1455=VALUE(REPORTE!C$10),IF(SUM(CU1456:CU$1993),CONCATENATE(INT(B1455),", "),INT(B1455)),""))</f>
        <v>#VALUE!</v>
      </c>
      <c r="CY1455" s="5"/>
      <c r="CZ1455" s="5"/>
      <c r="DA1455" s="5"/>
      <c r="DB1455" s="5"/>
    </row>
    <row r="1456" spans="1:106" x14ac:dyDescent="0.25">
      <c r="A1456" s="25"/>
      <c r="B1456" s="3"/>
      <c r="L1456" s="4" t="str">
        <f>IFERROR(IF(VLOOKUP(I1456,I$2:L1455,4,0)=0,"",VLOOKUP(I1456,I$2:L1455,4,0)),"")</f>
        <v/>
      </c>
      <c r="M1456" s="4" t="str">
        <f>IFERROR(IF(VLOOKUP(I1456,I$2:M1455,5,0)=0,"",VLOOKUP(I1456,I$2:M1455,5,0)),"")</f>
        <v/>
      </c>
      <c r="AL1456" s="2" t="str">
        <f>IFERROR(IF(INDEX(AL$1:AL1455,MATCH(I1456,I$1:I1455,0),1)=0,"",INDEX(AL$1:AL1455,MATCH(I1456,I$1:I1455,0),1)),"")</f>
        <v/>
      </c>
      <c r="AM1456" s="2" t="str">
        <f>IFERROR(IF(INDEX(AM$1:AM1455,MATCH(I1456,I$1:I1455,0),1)=0,"",INDEX(AM$1:AM1455,MATCH(I1456,I$1:I1455,0),1)),"")</f>
        <v/>
      </c>
      <c r="AN1456" s="2" t="str">
        <f>IFERROR(IF(INDEX(AN$1:AN1455,MATCH(I1456,I$1:I1455,0),1)=0,"",INDEX(AN$1:AN1455,MATCH(I1456,I$1:I1455,0),1)),"")</f>
        <v/>
      </c>
      <c r="BG1456" s="5"/>
      <c r="BI1456" s="4"/>
      <c r="BK1456" s="5"/>
      <c r="BL1456" s="5"/>
      <c r="BM1456" s="5" t="str">
        <f>IF(B1456="","",IF(BH1456="",1+(MAX(BM$2:BM1455)),""))</f>
        <v/>
      </c>
      <c r="BN1456" s="5" t="str">
        <f t="shared" si="199"/>
        <v/>
      </c>
      <c r="BO1456" s="5" t="str">
        <f t="shared" si="200"/>
        <v/>
      </c>
      <c r="BP1456" s="15" t="str">
        <f t="shared" si="201"/>
        <v/>
      </c>
      <c r="BQ1456" s="29"/>
      <c r="CU1456" s="5" t="e">
        <f>IF(REPORTE!AH$2="si",IF(F1456=VALUE(REPORTE!C$11),IF(SUM(CU1457:CU$1993),CONCATENATE(INT(B1456),", "),INT(B1456)),""),IF(F1456=VALUE(REPORTE!C$10),IF(SUM(CU1457:CU$1993),CONCATENATE(INT(B1456),", "),INT(B1456)),""))</f>
        <v>#VALUE!</v>
      </c>
      <c r="CY1456" s="5"/>
      <c r="CZ1456" s="5"/>
      <c r="DA1456" s="5"/>
      <c r="DB1456" s="5"/>
    </row>
    <row r="1457" spans="1:106" x14ac:dyDescent="0.25">
      <c r="A1457" s="25"/>
      <c r="B1457" s="3"/>
      <c r="L1457" s="4" t="str">
        <f>IFERROR(IF(VLOOKUP(I1457,I$2:L1456,4,0)=0,"",VLOOKUP(I1457,I$2:L1456,4,0)),"")</f>
        <v/>
      </c>
      <c r="M1457" s="4" t="str">
        <f>IFERROR(IF(VLOOKUP(I1457,I$2:M1456,5,0)=0,"",VLOOKUP(I1457,I$2:M1456,5,0)),"")</f>
        <v/>
      </c>
      <c r="AL1457" s="2" t="str">
        <f>IFERROR(IF(INDEX(AL$1:AL1456,MATCH(I1457,I$1:I1456,0),1)=0,"",INDEX(AL$1:AL1456,MATCH(I1457,I$1:I1456,0),1)),"")</f>
        <v/>
      </c>
      <c r="AM1457" s="2" t="str">
        <f>IFERROR(IF(INDEX(AM$1:AM1456,MATCH(I1457,I$1:I1456,0),1)=0,"",INDEX(AM$1:AM1456,MATCH(I1457,I$1:I1456,0),1)),"")</f>
        <v/>
      </c>
      <c r="AN1457" s="2" t="str">
        <f>IFERROR(IF(INDEX(AN$1:AN1456,MATCH(I1457,I$1:I1456,0),1)=0,"",INDEX(AN$1:AN1456,MATCH(I1457,I$1:I1456,0),1)),"")</f>
        <v/>
      </c>
      <c r="BG1457" s="5"/>
      <c r="BI1457" s="4"/>
      <c r="BK1457" s="5"/>
      <c r="BL1457" s="5"/>
      <c r="BM1457" s="5" t="str">
        <f>IF(B1457="","",IF(BH1457="",1+(MAX(BM$2:BM1456)),""))</f>
        <v/>
      </c>
      <c r="BN1457" s="5" t="str">
        <f t="shared" si="199"/>
        <v/>
      </c>
      <c r="BO1457" s="5" t="str">
        <f t="shared" si="200"/>
        <v/>
      </c>
      <c r="BP1457" s="15" t="str">
        <f t="shared" si="201"/>
        <v/>
      </c>
      <c r="BQ1457" s="29"/>
      <c r="CU1457" s="5" t="e">
        <f>IF(REPORTE!AH$2="si",IF(F1457=VALUE(REPORTE!C$11),IF(SUM(CU1458:CU$1993),CONCATENATE(INT(B1457),", "),INT(B1457)),""),IF(F1457=VALUE(REPORTE!C$10),IF(SUM(CU1458:CU$1993),CONCATENATE(INT(B1457),", "),INT(B1457)),""))</f>
        <v>#VALUE!</v>
      </c>
      <c r="CY1457" s="5"/>
      <c r="CZ1457" s="5"/>
      <c r="DA1457" s="5"/>
      <c r="DB1457" s="5"/>
    </row>
    <row r="1458" spans="1:106" x14ac:dyDescent="0.25">
      <c r="A1458" s="25"/>
      <c r="B1458" s="3"/>
      <c r="L1458" s="4" t="str">
        <f>IFERROR(IF(VLOOKUP(I1458,I$2:L1457,4,0)=0,"",VLOOKUP(I1458,I$2:L1457,4,0)),"")</f>
        <v/>
      </c>
      <c r="M1458" s="4" t="str">
        <f>IFERROR(IF(VLOOKUP(I1458,I$2:M1457,5,0)=0,"",VLOOKUP(I1458,I$2:M1457,5,0)),"")</f>
        <v/>
      </c>
      <c r="AL1458" s="2" t="str">
        <f>IFERROR(IF(INDEX(AL$1:AL1457,MATCH(I1458,I$1:I1457,0),1)=0,"",INDEX(AL$1:AL1457,MATCH(I1458,I$1:I1457,0),1)),"")</f>
        <v/>
      </c>
      <c r="AM1458" s="2" t="str">
        <f>IFERROR(IF(INDEX(AM$1:AM1457,MATCH(I1458,I$1:I1457,0),1)=0,"",INDEX(AM$1:AM1457,MATCH(I1458,I$1:I1457,0),1)),"")</f>
        <v/>
      </c>
      <c r="AN1458" s="2" t="str">
        <f>IFERROR(IF(INDEX(AN$1:AN1457,MATCH(I1458,I$1:I1457,0),1)=0,"",INDEX(AN$1:AN1457,MATCH(I1458,I$1:I1457,0),1)),"")</f>
        <v/>
      </c>
      <c r="BG1458" s="5"/>
      <c r="BI1458" s="4"/>
      <c r="BK1458" s="5"/>
      <c r="BL1458" s="5"/>
      <c r="BM1458" s="5" t="str">
        <f>IF(B1458="","",IF(BH1458="",1+(MAX(BM$2:BM1457)),""))</f>
        <v/>
      </c>
      <c r="BN1458" s="5" t="str">
        <f t="shared" si="199"/>
        <v/>
      </c>
      <c r="BO1458" s="5" t="str">
        <f t="shared" si="200"/>
        <v/>
      </c>
      <c r="BP1458" s="15" t="str">
        <f t="shared" si="201"/>
        <v/>
      </c>
      <c r="BQ1458" s="29"/>
      <c r="CU1458" s="5" t="e">
        <f>IF(REPORTE!AH$2="si",IF(F1458=VALUE(REPORTE!C$11),IF(SUM(CU1459:CU$1993),CONCATENATE(INT(B1458),", "),INT(B1458)),""),IF(F1458=VALUE(REPORTE!C$10),IF(SUM(CU1459:CU$1993),CONCATENATE(INT(B1458),", "),INT(B1458)),""))</f>
        <v>#VALUE!</v>
      </c>
      <c r="CY1458" s="5"/>
      <c r="CZ1458" s="5"/>
      <c r="DA1458" s="5"/>
      <c r="DB1458" s="5"/>
    </row>
    <row r="1459" spans="1:106" x14ac:dyDescent="0.25">
      <c r="A1459" s="25"/>
      <c r="B1459" s="3"/>
      <c r="L1459" s="4" t="str">
        <f>IFERROR(IF(VLOOKUP(I1459,I$2:L1458,4,0)=0,"",VLOOKUP(I1459,I$2:L1458,4,0)),"")</f>
        <v/>
      </c>
      <c r="M1459" s="4" t="str">
        <f>IFERROR(IF(VLOOKUP(I1459,I$2:M1458,5,0)=0,"",VLOOKUP(I1459,I$2:M1458,5,0)),"")</f>
        <v/>
      </c>
      <c r="AL1459" s="2" t="str">
        <f>IFERROR(IF(INDEX(AL$1:AL1458,MATCH(I1459,I$1:I1458,0),1)=0,"",INDEX(AL$1:AL1458,MATCH(I1459,I$1:I1458,0),1)),"")</f>
        <v/>
      </c>
      <c r="AM1459" s="2" t="str">
        <f>IFERROR(IF(INDEX(AM$1:AM1458,MATCH(I1459,I$1:I1458,0),1)=0,"",INDEX(AM$1:AM1458,MATCH(I1459,I$1:I1458,0),1)),"")</f>
        <v/>
      </c>
      <c r="AN1459" s="2" t="str">
        <f>IFERROR(IF(INDEX(AN$1:AN1458,MATCH(I1459,I$1:I1458,0),1)=0,"",INDEX(AN$1:AN1458,MATCH(I1459,I$1:I1458,0),1)),"")</f>
        <v/>
      </c>
      <c r="BG1459" s="5"/>
      <c r="BI1459" s="4"/>
      <c r="BK1459" s="5"/>
      <c r="BL1459" s="5"/>
      <c r="BM1459" s="5" t="str">
        <f>IF(B1459="","",IF(BH1459="",1+(MAX(BM$2:BM1458)),""))</f>
        <v/>
      </c>
      <c r="BN1459" s="5" t="str">
        <f t="shared" si="199"/>
        <v/>
      </c>
      <c r="BO1459" s="5" t="str">
        <f t="shared" si="200"/>
        <v/>
      </c>
      <c r="BP1459" s="15" t="str">
        <f t="shared" si="201"/>
        <v/>
      </c>
      <c r="BQ1459" s="29"/>
      <c r="CU1459" s="5" t="e">
        <f>IF(REPORTE!AH$2="si",IF(F1459=VALUE(REPORTE!C$11),IF(SUM(CU1460:CU$1993),CONCATENATE(INT(B1459),", "),INT(B1459)),""),IF(F1459=VALUE(REPORTE!C$10),IF(SUM(CU1460:CU$1993),CONCATENATE(INT(B1459),", "),INT(B1459)),""))</f>
        <v>#VALUE!</v>
      </c>
      <c r="CY1459" s="5"/>
      <c r="CZ1459" s="5"/>
      <c r="DA1459" s="5"/>
      <c r="DB1459" s="5"/>
    </row>
    <row r="1460" spans="1:106" x14ac:dyDescent="0.25">
      <c r="A1460" s="25"/>
      <c r="B1460" s="3"/>
      <c r="L1460" s="4" t="str">
        <f>IFERROR(IF(VLOOKUP(I1460,I$2:L1459,4,0)=0,"",VLOOKUP(I1460,I$2:L1459,4,0)),"")</f>
        <v/>
      </c>
      <c r="M1460" s="4" t="str">
        <f>IFERROR(IF(VLOOKUP(I1460,I$2:M1459,5,0)=0,"",VLOOKUP(I1460,I$2:M1459,5,0)),"")</f>
        <v/>
      </c>
      <c r="AL1460" s="2" t="str">
        <f>IFERROR(IF(INDEX(AL$1:AL1459,MATCH(I1460,I$1:I1459,0),1)=0,"",INDEX(AL$1:AL1459,MATCH(I1460,I$1:I1459,0),1)),"")</f>
        <v/>
      </c>
      <c r="AM1460" s="2" t="str">
        <f>IFERROR(IF(INDEX(AM$1:AM1459,MATCH(I1460,I$1:I1459,0),1)=0,"",INDEX(AM$1:AM1459,MATCH(I1460,I$1:I1459,0),1)),"")</f>
        <v/>
      </c>
      <c r="AN1460" s="2" t="str">
        <f>IFERROR(IF(INDEX(AN$1:AN1459,MATCH(I1460,I$1:I1459,0),1)=0,"",INDEX(AN$1:AN1459,MATCH(I1460,I$1:I1459,0),1)),"")</f>
        <v/>
      </c>
      <c r="BG1460" s="5"/>
      <c r="BI1460" s="4"/>
      <c r="BK1460" s="5"/>
      <c r="BL1460" s="5"/>
      <c r="BM1460" s="5" t="str">
        <f>IF(B1460="","",IF(BH1460="",1+(MAX(BM$2:BM1459)),""))</f>
        <v/>
      </c>
      <c r="BN1460" s="5" t="str">
        <f t="shared" si="199"/>
        <v/>
      </c>
      <c r="BO1460" s="5" t="str">
        <f t="shared" si="200"/>
        <v/>
      </c>
      <c r="BP1460" s="15" t="str">
        <f t="shared" si="201"/>
        <v/>
      </c>
      <c r="BQ1460" s="29"/>
      <c r="CU1460" s="5" t="e">
        <f>IF(REPORTE!AH$2="si",IF(F1460=VALUE(REPORTE!C$11),IF(SUM(CU1461:CU$1993),CONCATENATE(INT(B1460),", "),INT(B1460)),""),IF(F1460=VALUE(REPORTE!C$10),IF(SUM(CU1461:CU$1993),CONCATENATE(INT(B1460),", "),INT(B1460)),""))</f>
        <v>#VALUE!</v>
      </c>
      <c r="CY1460" s="5"/>
      <c r="CZ1460" s="5"/>
      <c r="DA1460" s="5"/>
      <c r="DB1460" s="5"/>
    </row>
    <row r="1461" spans="1:106" x14ac:dyDescent="0.25">
      <c r="A1461" s="25"/>
      <c r="B1461" s="3"/>
      <c r="L1461" s="4" t="str">
        <f>IFERROR(IF(VLOOKUP(I1461,I$2:L1460,4,0)=0,"",VLOOKUP(I1461,I$2:L1460,4,0)),"")</f>
        <v/>
      </c>
      <c r="M1461" s="4" t="str">
        <f>IFERROR(IF(VLOOKUP(I1461,I$2:M1460,5,0)=0,"",VLOOKUP(I1461,I$2:M1460,5,0)),"")</f>
        <v/>
      </c>
      <c r="AL1461" s="2" t="str">
        <f>IFERROR(IF(INDEX(AL$1:AL1460,MATCH(I1461,I$1:I1460,0),1)=0,"",INDEX(AL$1:AL1460,MATCH(I1461,I$1:I1460,0),1)),"")</f>
        <v/>
      </c>
      <c r="AM1461" s="2" t="str">
        <f>IFERROR(IF(INDEX(AM$1:AM1460,MATCH(I1461,I$1:I1460,0),1)=0,"",INDEX(AM$1:AM1460,MATCH(I1461,I$1:I1460,0),1)),"")</f>
        <v/>
      </c>
      <c r="AN1461" s="2" t="str">
        <f>IFERROR(IF(INDEX(AN$1:AN1460,MATCH(I1461,I$1:I1460,0),1)=0,"",INDEX(AN$1:AN1460,MATCH(I1461,I$1:I1460,0),1)),"")</f>
        <v/>
      </c>
      <c r="BG1461" s="5"/>
      <c r="BI1461" s="4"/>
      <c r="BK1461" s="5"/>
      <c r="BL1461" s="5"/>
      <c r="BM1461" s="5" t="str">
        <f>IF(B1461="","",IF(BH1461="",1+(MAX(BM$2:BM1460)),""))</f>
        <v/>
      </c>
      <c r="BN1461" s="5" t="str">
        <f t="shared" si="199"/>
        <v/>
      </c>
      <c r="BO1461" s="5" t="str">
        <f t="shared" si="200"/>
        <v/>
      </c>
      <c r="BP1461" s="15" t="str">
        <f t="shared" si="201"/>
        <v/>
      </c>
      <c r="BQ1461" s="29"/>
      <c r="CU1461" s="5" t="e">
        <f>IF(REPORTE!AH$2="si",IF(F1461=VALUE(REPORTE!C$11),IF(SUM(CU1462:CU$1993),CONCATENATE(INT(B1461),", "),INT(B1461)),""),IF(F1461=VALUE(REPORTE!C$10),IF(SUM(CU1462:CU$1993),CONCATENATE(INT(B1461),", "),INT(B1461)),""))</f>
        <v>#VALUE!</v>
      </c>
      <c r="CY1461" s="5"/>
      <c r="CZ1461" s="5"/>
      <c r="DA1461" s="5"/>
      <c r="DB1461" s="5"/>
    </row>
    <row r="1462" spans="1:106" x14ac:dyDescent="0.25">
      <c r="A1462" s="25"/>
      <c r="B1462" s="3"/>
      <c r="L1462" s="4" t="str">
        <f>IFERROR(IF(VLOOKUP(I1462,I$2:L1461,4,0)=0,"",VLOOKUP(I1462,I$2:L1461,4,0)),"")</f>
        <v/>
      </c>
      <c r="M1462" s="4" t="str">
        <f>IFERROR(IF(VLOOKUP(I1462,I$2:M1461,5,0)=0,"",VLOOKUP(I1462,I$2:M1461,5,0)),"")</f>
        <v/>
      </c>
      <c r="AL1462" s="2" t="str">
        <f>IFERROR(IF(INDEX(AL$1:AL1461,MATCH(I1462,I$1:I1461,0),1)=0,"",INDEX(AL$1:AL1461,MATCH(I1462,I$1:I1461,0),1)),"")</f>
        <v/>
      </c>
      <c r="AM1462" s="2" t="str">
        <f>IFERROR(IF(INDEX(AM$1:AM1461,MATCH(I1462,I$1:I1461,0),1)=0,"",INDEX(AM$1:AM1461,MATCH(I1462,I$1:I1461,0),1)),"")</f>
        <v/>
      </c>
      <c r="AN1462" s="2" t="str">
        <f>IFERROR(IF(INDEX(AN$1:AN1461,MATCH(I1462,I$1:I1461,0),1)=0,"",INDEX(AN$1:AN1461,MATCH(I1462,I$1:I1461,0),1)),"")</f>
        <v/>
      </c>
      <c r="BG1462" s="5"/>
      <c r="BI1462" s="4"/>
      <c r="BK1462" s="5"/>
      <c r="BL1462" s="5"/>
      <c r="BM1462" s="5" t="str">
        <f>IF(B1462="","",IF(BH1462="",1+(MAX(BM$2:BM1461)),""))</f>
        <v/>
      </c>
      <c r="BN1462" s="5" t="str">
        <f t="shared" si="199"/>
        <v/>
      </c>
      <c r="BO1462" s="5" t="str">
        <f t="shared" si="200"/>
        <v/>
      </c>
      <c r="BP1462" s="15" t="str">
        <f t="shared" si="201"/>
        <v/>
      </c>
      <c r="BQ1462" s="29"/>
      <c r="CU1462" s="5" t="e">
        <f>IF(REPORTE!AH$2="si",IF(F1462=VALUE(REPORTE!C$11),IF(SUM(CU1463:CU$1993),CONCATENATE(INT(B1462),", "),INT(B1462)),""),IF(F1462=VALUE(REPORTE!C$10),IF(SUM(CU1463:CU$1993),CONCATENATE(INT(B1462),", "),INT(B1462)),""))</f>
        <v>#VALUE!</v>
      </c>
      <c r="CY1462" s="5"/>
      <c r="CZ1462" s="5"/>
      <c r="DA1462" s="5"/>
      <c r="DB1462" s="5"/>
    </row>
    <row r="1463" spans="1:106" x14ac:dyDescent="0.25">
      <c r="A1463" s="25"/>
      <c r="B1463" s="3"/>
      <c r="L1463" s="4" t="str">
        <f>IFERROR(IF(VLOOKUP(I1463,I$2:L1462,4,0)=0,"",VLOOKUP(I1463,I$2:L1462,4,0)),"")</f>
        <v/>
      </c>
      <c r="M1463" s="4" t="str">
        <f>IFERROR(IF(VLOOKUP(I1463,I$2:M1462,5,0)=0,"",VLOOKUP(I1463,I$2:M1462,5,0)),"")</f>
        <v/>
      </c>
      <c r="AL1463" s="2" t="str">
        <f>IFERROR(IF(INDEX(AL$1:AL1462,MATCH(I1463,I$1:I1462,0),1)=0,"",INDEX(AL$1:AL1462,MATCH(I1463,I$1:I1462,0),1)),"")</f>
        <v/>
      </c>
      <c r="AM1463" s="2" t="str">
        <f>IFERROR(IF(INDEX(AM$1:AM1462,MATCH(I1463,I$1:I1462,0),1)=0,"",INDEX(AM$1:AM1462,MATCH(I1463,I$1:I1462,0),1)),"")</f>
        <v/>
      </c>
      <c r="AN1463" s="2" t="str">
        <f>IFERROR(IF(INDEX(AN$1:AN1462,MATCH(I1463,I$1:I1462,0),1)=0,"",INDEX(AN$1:AN1462,MATCH(I1463,I$1:I1462,0),1)),"")</f>
        <v/>
      </c>
      <c r="BG1463" s="5"/>
      <c r="BI1463" s="4"/>
      <c r="BK1463" s="5"/>
      <c r="BL1463" s="5"/>
      <c r="BM1463" s="5" t="str">
        <f>IF(B1463="","",IF(BH1463="",1+(MAX(BM$2:BM1462)),""))</f>
        <v/>
      </c>
      <c r="BN1463" s="5" t="str">
        <f t="shared" si="199"/>
        <v/>
      </c>
      <c r="BO1463" s="5" t="str">
        <f t="shared" si="200"/>
        <v/>
      </c>
      <c r="BP1463" s="15" t="str">
        <f t="shared" si="201"/>
        <v/>
      </c>
      <c r="BQ1463" s="29"/>
      <c r="CU1463" s="5" t="e">
        <f>IF(REPORTE!AH$2="si",IF(F1463=VALUE(REPORTE!C$11),IF(SUM(CU1464:CU$1993),CONCATENATE(INT(B1463),", "),INT(B1463)),""),IF(F1463=VALUE(REPORTE!C$10),IF(SUM(CU1464:CU$1993),CONCATENATE(INT(B1463),", "),INT(B1463)),""))</f>
        <v>#VALUE!</v>
      </c>
      <c r="CY1463" s="5"/>
      <c r="CZ1463" s="5"/>
      <c r="DA1463" s="5"/>
      <c r="DB1463" s="5"/>
    </row>
    <row r="1464" spans="1:106" x14ac:dyDescent="0.25">
      <c r="A1464" s="25"/>
      <c r="B1464" s="3"/>
      <c r="L1464" s="4" t="str">
        <f>IFERROR(IF(VLOOKUP(I1464,I$2:L1463,4,0)=0,"",VLOOKUP(I1464,I$2:L1463,4,0)),"")</f>
        <v/>
      </c>
      <c r="M1464" s="4" t="str">
        <f>IFERROR(IF(VLOOKUP(I1464,I$2:M1463,5,0)=0,"",VLOOKUP(I1464,I$2:M1463,5,0)),"")</f>
        <v/>
      </c>
      <c r="AL1464" s="2" t="str">
        <f>IFERROR(IF(INDEX(AL$1:AL1463,MATCH(I1464,I$1:I1463,0),1)=0,"",INDEX(AL$1:AL1463,MATCH(I1464,I$1:I1463,0),1)),"")</f>
        <v/>
      </c>
      <c r="AM1464" s="2" t="str">
        <f>IFERROR(IF(INDEX(AM$1:AM1463,MATCH(I1464,I$1:I1463,0),1)=0,"",INDEX(AM$1:AM1463,MATCH(I1464,I$1:I1463,0),1)),"")</f>
        <v/>
      </c>
      <c r="AN1464" s="2" t="str">
        <f>IFERROR(IF(INDEX(AN$1:AN1463,MATCH(I1464,I$1:I1463,0),1)=0,"",INDEX(AN$1:AN1463,MATCH(I1464,I$1:I1463,0),1)),"")</f>
        <v/>
      </c>
      <c r="BG1464" s="5"/>
      <c r="BI1464" s="4"/>
      <c r="BK1464" s="5"/>
      <c r="BL1464" s="5"/>
      <c r="BM1464" s="5" t="str">
        <f>IF(B1464="","",IF(BH1464="",1+(MAX(BM$2:BM1463)),""))</f>
        <v/>
      </c>
      <c r="BN1464" s="5" t="str">
        <f t="shared" si="199"/>
        <v/>
      </c>
      <c r="BO1464" s="5" t="str">
        <f t="shared" si="200"/>
        <v/>
      </c>
      <c r="BP1464" s="15" t="str">
        <f t="shared" si="201"/>
        <v/>
      </c>
      <c r="BQ1464" s="29"/>
      <c r="CU1464" s="5" t="e">
        <f>IF(REPORTE!AH$2="si",IF(F1464=VALUE(REPORTE!C$11),IF(SUM(CU1465:CU$1993),CONCATENATE(INT(B1464),", "),INT(B1464)),""),IF(F1464=VALUE(REPORTE!C$10),IF(SUM(CU1465:CU$1993),CONCATENATE(INT(B1464),", "),INT(B1464)),""))</f>
        <v>#VALUE!</v>
      </c>
      <c r="CY1464" s="5"/>
      <c r="CZ1464" s="5"/>
      <c r="DA1464" s="5"/>
      <c r="DB1464" s="5"/>
    </row>
    <row r="1465" spans="1:106" x14ac:dyDescent="0.25">
      <c r="A1465" s="25"/>
      <c r="B1465" s="3"/>
      <c r="L1465" s="4" t="str">
        <f>IFERROR(IF(VLOOKUP(I1465,I$2:L1464,4,0)=0,"",VLOOKUP(I1465,I$2:L1464,4,0)),"")</f>
        <v/>
      </c>
      <c r="M1465" s="4" t="str">
        <f>IFERROR(IF(VLOOKUP(I1465,I$2:M1464,5,0)=0,"",VLOOKUP(I1465,I$2:M1464,5,0)),"")</f>
        <v/>
      </c>
      <c r="AL1465" s="2" t="str">
        <f>IFERROR(IF(INDEX(AL$1:AL1464,MATCH(I1465,I$1:I1464,0),1)=0,"",INDEX(AL$1:AL1464,MATCH(I1465,I$1:I1464,0),1)),"")</f>
        <v/>
      </c>
      <c r="AM1465" s="2" t="str">
        <f>IFERROR(IF(INDEX(AM$1:AM1464,MATCH(I1465,I$1:I1464,0),1)=0,"",INDEX(AM$1:AM1464,MATCH(I1465,I$1:I1464,0),1)),"")</f>
        <v/>
      </c>
      <c r="AN1465" s="2" t="str">
        <f>IFERROR(IF(INDEX(AN$1:AN1464,MATCH(I1465,I$1:I1464,0),1)=0,"",INDEX(AN$1:AN1464,MATCH(I1465,I$1:I1464,0),1)),"")</f>
        <v/>
      </c>
      <c r="BG1465" s="5"/>
      <c r="BI1465" s="4"/>
      <c r="BK1465" s="5"/>
      <c r="BL1465" s="5"/>
      <c r="BM1465" s="5" t="str">
        <f>IF(B1465="","",IF(BH1465="",1+(MAX(BM$2:BM1464)),""))</f>
        <v/>
      </c>
      <c r="BN1465" s="5" t="str">
        <f t="shared" si="199"/>
        <v/>
      </c>
      <c r="BO1465" s="5" t="str">
        <f t="shared" si="200"/>
        <v/>
      </c>
      <c r="BP1465" s="15" t="str">
        <f t="shared" si="201"/>
        <v/>
      </c>
      <c r="BQ1465" s="29"/>
      <c r="CU1465" s="5" t="e">
        <f>IF(REPORTE!AH$2="si",IF(F1465=VALUE(REPORTE!C$11),IF(SUM(CU1466:CU$1993),CONCATENATE(INT(B1465),", "),INT(B1465)),""),IF(F1465=VALUE(REPORTE!C$10),IF(SUM(CU1466:CU$1993),CONCATENATE(INT(B1465),", "),INT(B1465)),""))</f>
        <v>#VALUE!</v>
      </c>
      <c r="CY1465" s="5"/>
      <c r="CZ1465" s="5"/>
      <c r="DA1465" s="5"/>
      <c r="DB1465" s="5"/>
    </row>
    <row r="1466" spans="1:106" x14ac:dyDescent="0.25">
      <c r="A1466" s="25"/>
      <c r="B1466" s="3"/>
      <c r="L1466" s="4" t="str">
        <f>IFERROR(IF(VLOOKUP(I1466,I$2:L1465,4,0)=0,"",VLOOKUP(I1466,I$2:L1465,4,0)),"")</f>
        <v/>
      </c>
      <c r="M1466" s="4" t="str">
        <f>IFERROR(IF(VLOOKUP(I1466,I$2:M1465,5,0)=0,"",VLOOKUP(I1466,I$2:M1465,5,0)),"")</f>
        <v/>
      </c>
      <c r="AL1466" s="2" t="str">
        <f>IFERROR(IF(INDEX(AL$1:AL1465,MATCH(I1466,I$1:I1465,0),1)=0,"",INDEX(AL$1:AL1465,MATCH(I1466,I$1:I1465,0),1)),"")</f>
        <v/>
      </c>
      <c r="AM1466" s="2" t="str">
        <f>IFERROR(IF(INDEX(AM$1:AM1465,MATCH(I1466,I$1:I1465,0),1)=0,"",INDEX(AM$1:AM1465,MATCH(I1466,I$1:I1465,0),1)),"")</f>
        <v/>
      </c>
      <c r="AN1466" s="2" t="str">
        <f>IFERROR(IF(INDEX(AN$1:AN1465,MATCH(I1466,I$1:I1465,0),1)=0,"",INDEX(AN$1:AN1465,MATCH(I1466,I$1:I1465,0),1)),"")</f>
        <v/>
      </c>
      <c r="BG1466" s="5"/>
      <c r="BI1466" s="4"/>
      <c r="BK1466" s="5"/>
      <c r="BL1466" s="5"/>
      <c r="BM1466" s="5" t="str">
        <f>IF(B1466="","",IF(BH1466="",1+(MAX(BM$2:BM1465)),""))</f>
        <v/>
      </c>
      <c r="BN1466" s="5" t="str">
        <f t="shared" si="199"/>
        <v/>
      </c>
      <c r="BO1466" s="5" t="str">
        <f t="shared" si="200"/>
        <v/>
      </c>
      <c r="BP1466" s="15" t="str">
        <f t="shared" si="201"/>
        <v/>
      </c>
      <c r="BQ1466" s="29"/>
      <c r="CU1466" s="5" t="e">
        <f>IF(REPORTE!AH$2="si",IF(F1466=VALUE(REPORTE!C$11),IF(SUM(CU1467:CU$1993),CONCATENATE(INT(B1466),", "),INT(B1466)),""),IF(F1466=VALUE(REPORTE!C$10),IF(SUM(CU1467:CU$1993),CONCATENATE(INT(B1466),", "),INT(B1466)),""))</f>
        <v>#VALUE!</v>
      </c>
      <c r="CY1466" s="5"/>
      <c r="CZ1466" s="5"/>
      <c r="DA1466" s="5"/>
      <c r="DB1466" s="5"/>
    </row>
    <row r="1467" spans="1:106" x14ac:dyDescent="0.25">
      <c r="A1467" s="25"/>
      <c r="B1467" s="3"/>
      <c r="L1467" s="4" t="str">
        <f>IFERROR(IF(VLOOKUP(I1467,I$2:L1466,4,0)=0,"",VLOOKUP(I1467,I$2:L1466,4,0)),"")</f>
        <v/>
      </c>
      <c r="M1467" s="4" t="str">
        <f>IFERROR(IF(VLOOKUP(I1467,I$2:M1466,5,0)=0,"",VLOOKUP(I1467,I$2:M1466,5,0)),"")</f>
        <v/>
      </c>
      <c r="AL1467" s="2" t="str">
        <f>IFERROR(IF(INDEX(AL$1:AL1466,MATCH(I1467,I$1:I1466,0),1)=0,"",INDEX(AL$1:AL1466,MATCH(I1467,I$1:I1466,0),1)),"")</f>
        <v/>
      </c>
      <c r="AM1467" s="2" t="str">
        <f>IFERROR(IF(INDEX(AM$1:AM1466,MATCH(I1467,I$1:I1466,0),1)=0,"",INDEX(AM$1:AM1466,MATCH(I1467,I$1:I1466,0),1)),"")</f>
        <v/>
      </c>
      <c r="AN1467" s="2" t="str">
        <f>IFERROR(IF(INDEX(AN$1:AN1466,MATCH(I1467,I$1:I1466,0),1)=0,"",INDEX(AN$1:AN1466,MATCH(I1467,I$1:I1466,0),1)),"")</f>
        <v/>
      </c>
      <c r="BG1467" s="5"/>
      <c r="BI1467" s="4"/>
      <c r="BK1467" s="5"/>
      <c r="BL1467" s="5"/>
      <c r="BM1467" s="5" t="str">
        <f>IF(B1467="","",IF(BH1467="",1+(MAX(BM$2:BM1466)),""))</f>
        <v/>
      </c>
      <c r="BN1467" s="5" t="str">
        <f t="shared" si="199"/>
        <v/>
      </c>
      <c r="BO1467" s="5" t="str">
        <f t="shared" si="200"/>
        <v/>
      </c>
      <c r="BP1467" s="15" t="str">
        <f t="shared" si="201"/>
        <v/>
      </c>
      <c r="BQ1467" s="29"/>
      <c r="CU1467" s="5" t="e">
        <f>IF(REPORTE!AH$2="si",IF(F1467=VALUE(REPORTE!C$11),IF(SUM(CU1468:CU$1993),CONCATENATE(INT(B1467),", "),INT(B1467)),""),IF(F1467=VALUE(REPORTE!C$10),IF(SUM(CU1468:CU$1993),CONCATENATE(INT(B1467),", "),INT(B1467)),""))</f>
        <v>#VALUE!</v>
      </c>
      <c r="CY1467" s="5"/>
      <c r="CZ1467" s="5"/>
      <c r="DA1467" s="5"/>
      <c r="DB1467" s="5"/>
    </row>
    <row r="1468" spans="1:106" x14ac:dyDescent="0.25">
      <c r="A1468" s="25"/>
      <c r="B1468" s="3"/>
      <c r="L1468" s="4" t="str">
        <f>IFERROR(IF(VLOOKUP(I1468,I$2:L1467,4,0)=0,"",VLOOKUP(I1468,I$2:L1467,4,0)),"")</f>
        <v/>
      </c>
      <c r="M1468" s="4" t="str">
        <f>IFERROR(IF(VLOOKUP(I1468,I$2:M1467,5,0)=0,"",VLOOKUP(I1468,I$2:M1467,5,0)),"")</f>
        <v/>
      </c>
      <c r="AL1468" s="2" t="str">
        <f>IFERROR(IF(INDEX(AL$1:AL1467,MATCH(I1468,I$1:I1467,0),1)=0,"",INDEX(AL$1:AL1467,MATCH(I1468,I$1:I1467,0),1)),"")</f>
        <v/>
      </c>
      <c r="AM1468" s="2" t="str">
        <f>IFERROR(IF(INDEX(AM$1:AM1467,MATCH(I1468,I$1:I1467,0),1)=0,"",INDEX(AM$1:AM1467,MATCH(I1468,I$1:I1467,0),1)),"")</f>
        <v/>
      </c>
      <c r="AN1468" s="2" t="str">
        <f>IFERROR(IF(INDEX(AN$1:AN1467,MATCH(I1468,I$1:I1467,0),1)=0,"",INDEX(AN$1:AN1467,MATCH(I1468,I$1:I1467,0),1)),"")</f>
        <v/>
      </c>
      <c r="BG1468" s="5"/>
      <c r="BI1468" s="4"/>
      <c r="BK1468" s="5"/>
      <c r="BL1468" s="5"/>
      <c r="BM1468" s="5" t="str">
        <f>IF(B1468="","",IF(BH1468="",1+(MAX(BM$2:BM1467)),""))</f>
        <v/>
      </c>
      <c r="BN1468" s="5" t="str">
        <f t="shared" si="199"/>
        <v/>
      </c>
      <c r="BO1468" s="5" t="str">
        <f t="shared" si="200"/>
        <v/>
      </c>
      <c r="BP1468" s="15" t="str">
        <f t="shared" si="201"/>
        <v/>
      </c>
      <c r="BQ1468" s="29"/>
      <c r="CU1468" s="5" t="e">
        <f>IF(REPORTE!AH$2="si",IF(F1468=VALUE(REPORTE!C$11),IF(SUM(CU1469:CU$1993),CONCATENATE(INT(B1468),", "),INT(B1468)),""),IF(F1468=VALUE(REPORTE!C$10),IF(SUM(CU1469:CU$1993),CONCATENATE(INT(B1468),", "),INT(B1468)),""))</f>
        <v>#VALUE!</v>
      </c>
      <c r="CY1468" s="5"/>
      <c r="CZ1468" s="5"/>
      <c r="DA1468" s="5"/>
      <c r="DB1468" s="5"/>
    </row>
    <row r="1469" spans="1:106" x14ac:dyDescent="0.25">
      <c r="A1469" s="25"/>
      <c r="B1469" s="3"/>
      <c r="L1469" s="4" t="str">
        <f>IFERROR(IF(VLOOKUP(I1469,I$2:L1468,4,0)=0,"",VLOOKUP(I1469,I$2:L1468,4,0)),"")</f>
        <v/>
      </c>
      <c r="M1469" s="4" t="str">
        <f>IFERROR(IF(VLOOKUP(I1469,I$2:M1468,5,0)=0,"",VLOOKUP(I1469,I$2:M1468,5,0)),"")</f>
        <v/>
      </c>
      <c r="AL1469" s="2" t="str">
        <f>IFERROR(IF(INDEX(AL$1:AL1468,MATCH(I1469,I$1:I1468,0),1)=0,"",INDEX(AL$1:AL1468,MATCH(I1469,I$1:I1468,0),1)),"")</f>
        <v/>
      </c>
      <c r="AM1469" s="2" t="str">
        <f>IFERROR(IF(INDEX(AM$1:AM1468,MATCH(I1469,I$1:I1468,0),1)=0,"",INDEX(AM$1:AM1468,MATCH(I1469,I$1:I1468,0),1)),"")</f>
        <v/>
      </c>
      <c r="AN1469" s="2" t="str">
        <f>IFERROR(IF(INDEX(AN$1:AN1468,MATCH(I1469,I$1:I1468,0),1)=0,"",INDEX(AN$1:AN1468,MATCH(I1469,I$1:I1468,0),1)),"")</f>
        <v/>
      </c>
      <c r="BG1469" s="5"/>
      <c r="BI1469" s="4"/>
      <c r="BK1469" s="5"/>
      <c r="BL1469" s="5"/>
      <c r="BM1469" s="5" t="str">
        <f>IF(B1469="","",IF(BH1469="",1+(MAX(BM$2:BM1468)),""))</f>
        <v/>
      </c>
      <c r="BN1469" s="5" t="str">
        <f t="shared" si="199"/>
        <v/>
      </c>
      <c r="BO1469" s="5" t="str">
        <f t="shared" si="200"/>
        <v/>
      </c>
      <c r="BP1469" s="15" t="str">
        <f t="shared" si="201"/>
        <v/>
      </c>
      <c r="BQ1469" s="29"/>
      <c r="CU1469" s="5" t="e">
        <f>IF(REPORTE!AH$2="si",IF(F1469=VALUE(REPORTE!C$11),IF(SUM(CU1470:CU$1993),CONCATENATE(INT(B1469),", "),INT(B1469)),""),IF(F1469=VALUE(REPORTE!C$10),IF(SUM(CU1470:CU$1993),CONCATENATE(INT(B1469),", "),INT(B1469)),""))</f>
        <v>#VALUE!</v>
      </c>
      <c r="CY1469" s="5"/>
      <c r="CZ1469" s="5"/>
      <c r="DA1469" s="5"/>
      <c r="DB1469" s="5"/>
    </row>
    <row r="1470" spans="1:106" x14ac:dyDescent="0.25">
      <c r="A1470" s="25"/>
      <c r="B1470" s="3"/>
      <c r="L1470" s="4" t="str">
        <f>IFERROR(IF(VLOOKUP(I1470,I$2:L1469,4,0)=0,"",VLOOKUP(I1470,I$2:L1469,4,0)),"")</f>
        <v/>
      </c>
      <c r="M1470" s="4" t="str">
        <f>IFERROR(IF(VLOOKUP(I1470,I$2:M1469,5,0)=0,"",VLOOKUP(I1470,I$2:M1469,5,0)),"")</f>
        <v/>
      </c>
      <c r="AL1470" s="2" t="str">
        <f>IFERROR(IF(INDEX(AL$1:AL1469,MATCH(I1470,I$1:I1469,0),1)=0,"",INDEX(AL$1:AL1469,MATCH(I1470,I$1:I1469,0),1)),"")</f>
        <v/>
      </c>
      <c r="AM1470" s="2" t="str">
        <f>IFERROR(IF(INDEX(AM$1:AM1469,MATCH(I1470,I$1:I1469,0),1)=0,"",INDEX(AM$1:AM1469,MATCH(I1470,I$1:I1469,0),1)),"")</f>
        <v/>
      </c>
      <c r="AN1470" s="2" t="str">
        <f>IFERROR(IF(INDEX(AN$1:AN1469,MATCH(I1470,I$1:I1469,0),1)=0,"",INDEX(AN$1:AN1469,MATCH(I1470,I$1:I1469,0),1)),"")</f>
        <v/>
      </c>
      <c r="BG1470" s="5"/>
      <c r="BI1470" s="4"/>
      <c r="BK1470" s="5"/>
      <c r="BL1470" s="5"/>
      <c r="BM1470" s="5" t="str">
        <f>IF(B1470="","",IF(BH1470="",1+(MAX(BM$2:BM1469)),""))</f>
        <v/>
      </c>
      <c r="BN1470" s="5" t="str">
        <f t="shared" si="199"/>
        <v/>
      </c>
      <c r="BO1470" s="5" t="str">
        <f t="shared" si="200"/>
        <v/>
      </c>
      <c r="BP1470" s="15" t="str">
        <f t="shared" si="201"/>
        <v/>
      </c>
      <c r="BQ1470" s="29"/>
      <c r="CU1470" s="5" t="e">
        <f>IF(REPORTE!AH$2="si",IF(F1470=VALUE(REPORTE!C$11),IF(SUM(CU1471:CU$1993),CONCATENATE(INT(B1470),", "),INT(B1470)),""),IF(F1470=VALUE(REPORTE!C$10),IF(SUM(CU1471:CU$1993),CONCATENATE(INT(B1470),", "),INT(B1470)),""))</f>
        <v>#VALUE!</v>
      </c>
      <c r="CY1470" s="5"/>
      <c r="CZ1470" s="5"/>
      <c r="DA1470" s="5"/>
      <c r="DB1470" s="5"/>
    </row>
    <row r="1471" spans="1:106" x14ac:dyDescent="0.25">
      <c r="A1471" s="25"/>
      <c r="B1471" s="3"/>
      <c r="L1471" s="4" t="str">
        <f>IFERROR(IF(VLOOKUP(I1471,I$2:L1470,4,0)=0,"",VLOOKUP(I1471,I$2:L1470,4,0)),"")</f>
        <v/>
      </c>
      <c r="M1471" s="4" t="str">
        <f>IFERROR(IF(VLOOKUP(I1471,I$2:M1470,5,0)=0,"",VLOOKUP(I1471,I$2:M1470,5,0)),"")</f>
        <v/>
      </c>
      <c r="AL1471" s="2" t="str">
        <f>IFERROR(IF(INDEX(AL$1:AL1470,MATCH(I1471,I$1:I1470,0),1)=0,"",INDEX(AL$1:AL1470,MATCH(I1471,I$1:I1470,0),1)),"")</f>
        <v/>
      </c>
      <c r="AM1471" s="2" t="str">
        <f>IFERROR(IF(INDEX(AM$1:AM1470,MATCH(I1471,I$1:I1470,0),1)=0,"",INDEX(AM$1:AM1470,MATCH(I1471,I$1:I1470,0),1)),"")</f>
        <v/>
      </c>
      <c r="AN1471" s="2" t="str">
        <f>IFERROR(IF(INDEX(AN$1:AN1470,MATCH(I1471,I$1:I1470,0),1)=0,"",INDEX(AN$1:AN1470,MATCH(I1471,I$1:I1470,0),1)),"")</f>
        <v/>
      </c>
      <c r="BG1471" s="5"/>
      <c r="BI1471" s="4"/>
      <c r="BK1471" s="5"/>
      <c r="BL1471" s="5"/>
      <c r="BM1471" s="5" t="str">
        <f>IF(B1471="","",IF(BH1471="",1+(MAX(BM$2:BM1470)),""))</f>
        <v/>
      </c>
      <c r="BN1471" s="5" t="str">
        <f t="shared" si="199"/>
        <v/>
      </c>
      <c r="BO1471" s="5" t="str">
        <f t="shared" si="200"/>
        <v/>
      </c>
      <c r="BP1471" s="15" t="str">
        <f t="shared" si="201"/>
        <v/>
      </c>
      <c r="BQ1471" s="29"/>
      <c r="CU1471" s="5" t="e">
        <f>IF(REPORTE!AH$2="si",IF(F1471=VALUE(REPORTE!C$11),IF(SUM(CU1472:CU$1993),CONCATENATE(INT(B1471),", "),INT(B1471)),""),IF(F1471=VALUE(REPORTE!C$10),IF(SUM(CU1472:CU$1993),CONCATENATE(INT(B1471),", "),INT(B1471)),""))</f>
        <v>#VALUE!</v>
      </c>
      <c r="CV1471" s="5"/>
      <c r="CY1471" s="5"/>
      <c r="CZ1471" s="5"/>
      <c r="DA1471" s="5"/>
      <c r="DB1471" s="5"/>
    </row>
    <row r="1472" spans="1:106" x14ac:dyDescent="0.25">
      <c r="A1472" s="25"/>
      <c r="B1472" s="3"/>
      <c r="L1472" s="4" t="str">
        <f>IFERROR(IF(VLOOKUP(I1472,I$2:L1471,4,0)=0,"",VLOOKUP(I1472,I$2:L1471,4,0)),"")</f>
        <v/>
      </c>
      <c r="M1472" s="4" t="str">
        <f>IFERROR(IF(VLOOKUP(I1472,I$2:M1471,5,0)=0,"",VLOOKUP(I1472,I$2:M1471,5,0)),"")</f>
        <v/>
      </c>
      <c r="AL1472" s="2" t="str">
        <f>IFERROR(IF(INDEX(AL$1:AL1471,MATCH(I1472,I$1:I1471,0),1)=0,"",INDEX(AL$1:AL1471,MATCH(I1472,I$1:I1471,0),1)),"")</f>
        <v/>
      </c>
      <c r="AM1472" s="2" t="str">
        <f>IFERROR(IF(INDEX(AM$1:AM1471,MATCH(I1472,I$1:I1471,0),1)=0,"",INDEX(AM$1:AM1471,MATCH(I1472,I$1:I1471,0),1)),"")</f>
        <v/>
      </c>
      <c r="AN1472" s="2" t="str">
        <f>IFERROR(IF(INDEX(AN$1:AN1471,MATCH(I1472,I$1:I1471,0),1)=0,"",INDEX(AN$1:AN1471,MATCH(I1472,I$1:I1471,0),1)),"")</f>
        <v/>
      </c>
      <c r="BG1472" s="5"/>
      <c r="BI1472" s="4"/>
      <c r="BK1472" s="5"/>
      <c r="BL1472" s="5"/>
      <c r="BM1472" s="5" t="str">
        <f>IF(B1472="","",IF(BH1472="",1+(MAX(BM$2:BM1471)),""))</f>
        <v/>
      </c>
      <c r="BN1472" s="5" t="str">
        <f t="shared" si="199"/>
        <v/>
      </c>
      <c r="BO1472" s="5" t="str">
        <f t="shared" si="200"/>
        <v/>
      </c>
      <c r="BP1472" s="15" t="str">
        <f t="shared" si="201"/>
        <v/>
      </c>
      <c r="BQ1472" s="29"/>
      <c r="CU1472" s="5" t="e">
        <f>IF(REPORTE!AH$2="si",IF(F1472=VALUE(REPORTE!C$11),IF(SUM(CU1473:CU$1993),CONCATENATE(INT(B1472),", "),INT(B1472)),""),IF(F1472=VALUE(REPORTE!C$10),IF(SUM(CU1473:CU$1993),CONCATENATE(INT(B1472),", "),INT(B1472)),""))</f>
        <v>#VALUE!</v>
      </c>
      <c r="CV1472" s="5" t="e">
        <f>CONCATENATE(CU1472,CU1473,CU1474,CU1475,CU1476,CU1477,CU1478,CU1479,CU1480,CU1481,CU1482,CU1483,CU1484,CU1485,CU1486,CU1487,CU1488,CU1489,CU1490,CU1491,CU1492,CU1493,CU1494,CU1495,CU1496,CU1497,CU1498,CU1499,CU1500,CU1501,CU1502,CU1503,CU1504,CU1505,CU1506,CU1507,CU1508,CU1509,CU1510,CU1511,CU1512,CU1513)</f>
        <v>#VALUE!</v>
      </c>
      <c r="CY1472" s="5"/>
      <c r="CZ1472" s="5"/>
      <c r="DA1472" s="5"/>
      <c r="DB1472" s="5"/>
    </row>
    <row r="1473" spans="1:106" x14ac:dyDescent="0.25">
      <c r="A1473" s="25"/>
      <c r="B1473" s="3"/>
      <c r="L1473" s="4" t="str">
        <f>IFERROR(IF(VLOOKUP(I1473,I$2:L1472,4,0)=0,"",VLOOKUP(I1473,I$2:L1472,4,0)),"")</f>
        <v/>
      </c>
      <c r="M1473" s="4" t="str">
        <f>IFERROR(IF(VLOOKUP(I1473,I$2:M1472,5,0)=0,"",VLOOKUP(I1473,I$2:M1472,5,0)),"")</f>
        <v/>
      </c>
      <c r="AL1473" s="2" t="str">
        <f>IFERROR(IF(INDEX(AL$1:AL1472,MATCH(I1473,I$1:I1472,0),1)=0,"",INDEX(AL$1:AL1472,MATCH(I1473,I$1:I1472,0),1)),"")</f>
        <v/>
      </c>
      <c r="AM1473" s="2" t="str">
        <f>IFERROR(IF(INDEX(AM$1:AM1472,MATCH(I1473,I$1:I1472,0),1)=0,"",INDEX(AM$1:AM1472,MATCH(I1473,I$1:I1472,0),1)),"")</f>
        <v/>
      </c>
      <c r="AN1473" s="2" t="str">
        <f>IFERROR(IF(INDEX(AN$1:AN1472,MATCH(I1473,I$1:I1472,0),1)=0,"",INDEX(AN$1:AN1472,MATCH(I1473,I$1:I1472,0),1)),"")</f>
        <v/>
      </c>
      <c r="BG1473" s="5"/>
      <c r="BI1473" s="4"/>
      <c r="BK1473" s="5"/>
      <c r="BL1473" s="5"/>
      <c r="BM1473" s="5" t="str">
        <f>IF(B1473="","",IF(BH1473="",1+(MAX(BM$2:BM1472)),""))</f>
        <v/>
      </c>
      <c r="BN1473" s="5" t="str">
        <f t="shared" si="199"/>
        <v/>
      </c>
      <c r="BO1473" s="5" t="str">
        <f t="shared" si="200"/>
        <v/>
      </c>
      <c r="BP1473" s="15" t="str">
        <f t="shared" si="201"/>
        <v/>
      </c>
      <c r="BQ1473" s="29"/>
      <c r="CU1473" s="5" t="e">
        <f>IF(REPORTE!AH$2="si",IF(F1473=VALUE(REPORTE!C$11),IF(SUM(CU1474:CU$1993),CONCATENATE(INT(B1473),", "),INT(B1473)),""),IF(F1473=VALUE(REPORTE!C$10),IF(SUM(CU1474:CU$1993),CONCATENATE(INT(B1473),", "),INT(B1473)),""))</f>
        <v>#VALUE!</v>
      </c>
      <c r="CY1473" s="5"/>
      <c r="CZ1473" s="5"/>
      <c r="DA1473" s="5"/>
      <c r="DB1473" s="5"/>
    </row>
    <row r="1474" spans="1:106" x14ac:dyDescent="0.25">
      <c r="A1474" s="25"/>
      <c r="B1474" s="3"/>
      <c r="L1474" s="4" t="str">
        <f>IFERROR(IF(VLOOKUP(I1474,I$2:L1473,4,0)=0,"",VLOOKUP(I1474,I$2:L1473,4,0)),"")</f>
        <v/>
      </c>
      <c r="M1474" s="4" t="str">
        <f>IFERROR(IF(VLOOKUP(I1474,I$2:M1473,5,0)=0,"",VLOOKUP(I1474,I$2:M1473,5,0)),"")</f>
        <v/>
      </c>
      <c r="AL1474" s="2" t="str">
        <f>IFERROR(IF(INDEX(AL$1:AL1473,MATCH(I1474,I$1:I1473,0),1)=0,"",INDEX(AL$1:AL1473,MATCH(I1474,I$1:I1473,0),1)),"")</f>
        <v/>
      </c>
      <c r="AM1474" s="2" t="str">
        <f>IFERROR(IF(INDEX(AM$1:AM1473,MATCH(I1474,I$1:I1473,0),1)=0,"",INDEX(AM$1:AM1473,MATCH(I1474,I$1:I1473,0),1)),"")</f>
        <v/>
      </c>
      <c r="AN1474" s="2" t="str">
        <f>IFERROR(IF(INDEX(AN$1:AN1473,MATCH(I1474,I$1:I1473,0),1)=0,"",INDEX(AN$1:AN1473,MATCH(I1474,I$1:I1473,0),1)),"")</f>
        <v/>
      </c>
      <c r="BG1474" s="5"/>
      <c r="BI1474" s="4"/>
      <c r="BK1474" s="5"/>
      <c r="BL1474" s="5"/>
      <c r="BM1474" s="5" t="str">
        <f>IF(B1474="","",IF(BH1474="",1+(MAX(BM$2:BM1473)),""))</f>
        <v/>
      </c>
      <c r="BN1474" s="5" t="str">
        <f t="shared" ref="BN1474:BN1537" si="202">IF(BM1474="","",AI1474)</f>
        <v/>
      </c>
      <c r="BO1474" s="5" t="str">
        <f t="shared" ref="BO1474:BO1537" si="203">IF(BM1474="","",E1474)</f>
        <v/>
      </c>
      <c r="BP1474" s="15" t="str">
        <f t="shared" ref="BP1474:BP1537" si="204">IF(BM1474="","",F1474)</f>
        <v/>
      </c>
      <c r="BQ1474" s="29"/>
      <c r="CU1474" s="5" t="e">
        <f>IF(REPORTE!AH$2="si",IF(F1474=VALUE(REPORTE!C$11),IF(SUM(CU1475:CU$1993),CONCATENATE(INT(B1474),", "),INT(B1474)),""),IF(F1474=VALUE(REPORTE!C$10),IF(SUM(CU1475:CU$1993),CONCATENATE(INT(B1474),", "),INT(B1474)),""))</f>
        <v>#VALUE!</v>
      </c>
      <c r="CY1474" s="5"/>
      <c r="CZ1474" s="5"/>
      <c r="DA1474" s="5"/>
      <c r="DB1474" s="5"/>
    </row>
    <row r="1475" spans="1:106" x14ac:dyDescent="0.25">
      <c r="A1475" s="25"/>
      <c r="B1475" s="3"/>
      <c r="L1475" s="4" t="str">
        <f>IFERROR(IF(VLOOKUP(I1475,I$2:L1474,4,0)=0,"",VLOOKUP(I1475,I$2:L1474,4,0)),"")</f>
        <v/>
      </c>
      <c r="M1475" s="4" t="str">
        <f>IFERROR(IF(VLOOKUP(I1475,I$2:M1474,5,0)=0,"",VLOOKUP(I1475,I$2:M1474,5,0)),"")</f>
        <v/>
      </c>
      <c r="AL1475" s="2" t="str">
        <f>IFERROR(IF(INDEX(AL$1:AL1474,MATCH(I1475,I$1:I1474,0),1)=0,"",INDEX(AL$1:AL1474,MATCH(I1475,I$1:I1474,0),1)),"")</f>
        <v/>
      </c>
      <c r="AM1475" s="2" t="str">
        <f>IFERROR(IF(INDEX(AM$1:AM1474,MATCH(I1475,I$1:I1474,0),1)=0,"",INDEX(AM$1:AM1474,MATCH(I1475,I$1:I1474,0),1)),"")</f>
        <v/>
      </c>
      <c r="AN1475" s="2" t="str">
        <f>IFERROR(IF(INDEX(AN$1:AN1474,MATCH(I1475,I$1:I1474,0),1)=0,"",INDEX(AN$1:AN1474,MATCH(I1475,I$1:I1474,0),1)),"")</f>
        <v/>
      </c>
      <c r="BG1475" s="5"/>
      <c r="BI1475" s="4"/>
      <c r="BK1475" s="5"/>
      <c r="BL1475" s="5"/>
      <c r="BM1475" s="5" t="str">
        <f>IF(B1475="","",IF(BH1475="",1+(MAX(BM$2:BM1474)),""))</f>
        <v/>
      </c>
      <c r="BN1475" s="5" t="str">
        <f t="shared" si="202"/>
        <v/>
      </c>
      <c r="BO1475" s="5" t="str">
        <f t="shared" si="203"/>
        <v/>
      </c>
      <c r="BP1475" s="15" t="str">
        <f t="shared" si="204"/>
        <v/>
      </c>
      <c r="BQ1475" s="29"/>
      <c r="CU1475" s="5" t="e">
        <f>IF(REPORTE!AH$2="si",IF(F1475=VALUE(REPORTE!C$11),IF(SUM(CU1476:CU$1993),CONCATENATE(INT(B1475),", "),INT(B1475)),""),IF(F1475=VALUE(REPORTE!C$10),IF(SUM(CU1476:CU$1993),CONCATENATE(INT(B1475),", "),INT(B1475)),""))</f>
        <v>#VALUE!</v>
      </c>
      <c r="CY1475" s="5"/>
      <c r="CZ1475" s="5"/>
      <c r="DA1475" s="5"/>
      <c r="DB1475" s="5"/>
    </row>
    <row r="1476" spans="1:106" x14ac:dyDescent="0.25">
      <c r="A1476" s="25"/>
      <c r="B1476" s="3"/>
      <c r="L1476" s="4" t="str">
        <f>IFERROR(IF(VLOOKUP(I1476,I$2:L1475,4,0)=0,"",VLOOKUP(I1476,I$2:L1475,4,0)),"")</f>
        <v/>
      </c>
      <c r="M1476" s="4" t="str">
        <f>IFERROR(IF(VLOOKUP(I1476,I$2:M1475,5,0)=0,"",VLOOKUP(I1476,I$2:M1475,5,0)),"")</f>
        <v/>
      </c>
      <c r="AL1476" s="2" t="str">
        <f>IFERROR(IF(INDEX(AL$1:AL1475,MATCH(I1476,I$1:I1475,0),1)=0,"",INDEX(AL$1:AL1475,MATCH(I1476,I$1:I1475,0),1)),"")</f>
        <v/>
      </c>
      <c r="AM1476" s="2" t="str">
        <f>IFERROR(IF(INDEX(AM$1:AM1475,MATCH(I1476,I$1:I1475,0),1)=0,"",INDEX(AM$1:AM1475,MATCH(I1476,I$1:I1475,0),1)),"")</f>
        <v/>
      </c>
      <c r="AN1476" s="2" t="str">
        <f>IFERROR(IF(INDEX(AN$1:AN1475,MATCH(I1476,I$1:I1475,0),1)=0,"",INDEX(AN$1:AN1475,MATCH(I1476,I$1:I1475,0),1)),"")</f>
        <v/>
      </c>
      <c r="BG1476" s="5"/>
      <c r="BI1476" s="4"/>
      <c r="BK1476" s="5"/>
      <c r="BL1476" s="5"/>
      <c r="BM1476" s="5" t="str">
        <f>IF(B1476="","",IF(BH1476="",1+(MAX(BM$2:BM1475)),""))</f>
        <v/>
      </c>
      <c r="BN1476" s="5" t="str">
        <f t="shared" si="202"/>
        <v/>
      </c>
      <c r="BO1476" s="5" t="str">
        <f t="shared" si="203"/>
        <v/>
      </c>
      <c r="BP1476" s="15" t="str">
        <f t="shared" si="204"/>
        <v/>
      </c>
      <c r="BQ1476" s="29"/>
      <c r="CU1476" s="5" t="e">
        <f>IF(REPORTE!AH$2="si",IF(F1476=VALUE(REPORTE!C$11),IF(SUM(CU1477:CU$1993),CONCATENATE(INT(B1476),", "),INT(B1476)),""),IF(F1476=VALUE(REPORTE!C$10),IF(SUM(CU1477:CU$1993),CONCATENATE(INT(B1476),", "),INT(B1476)),""))</f>
        <v>#VALUE!</v>
      </c>
      <c r="CY1476" s="5"/>
      <c r="CZ1476" s="5"/>
      <c r="DA1476" s="5"/>
      <c r="DB1476" s="5"/>
    </row>
    <row r="1477" spans="1:106" x14ac:dyDescent="0.25">
      <c r="A1477" s="25"/>
      <c r="B1477" s="3"/>
      <c r="L1477" s="4" t="str">
        <f>IFERROR(IF(VLOOKUP(I1477,I$2:L1476,4,0)=0,"",VLOOKUP(I1477,I$2:L1476,4,0)),"")</f>
        <v/>
      </c>
      <c r="M1477" s="4" t="str">
        <f>IFERROR(IF(VLOOKUP(I1477,I$2:M1476,5,0)=0,"",VLOOKUP(I1477,I$2:M1476,5,0)),"")</f>
        <v/>
      </c>
      <c r="AL1477" s="2" t="str">
        <f>IFERROR(IF(INDEX(AL$1:AL1476,MATCH(I1477,I$1:I1476,0),1)=0,"",INDEX(AL$1:AL1476,MATCH(I1477,I$1:I1476,0),1)),"")</f>
        <v/>
      </c>
      <c r="AM1477" s="2" t="str">
        <f>IFERROR(IF(INDEX(AM$1:AM1476,MATCH(I1477,I$1:I1476,0),1)=0,"",INDEX(AM$1:AM1476,MATCH(I1477,I$1:I1476,0),1)),"")</f>
        <v/>
      </c>
      <c r="AN1477" s="2" t="str">
        <f>IFERROR(IF(INDEX(AN$1:AN1476,MATCH(I1477,I$1:I1476,0),1)=0,"",INDEX(AN$1:AN1476,MATCH(I1477,I$1:I1476,0),1)),"")</f>
        <v/>
      </c>
      <c r="BG1477" s="5"/>
      <c r="BI1477" s="4"/>
      <c r="BK1477" s="5"/>
      <c r="BL1477" s="5"/>
      <c r="BM1477" s="5" t="str">
        <f>IF(B1477="","",IF(BH1477="",1+(MAX(BM$2:BM1476)),""))</f>
        <v/>
      </c>
      <c r="BN1477" s="5" t="str">
        <f t="shared" si="202"/>
        <v/>
      </c>
      <c r="BO1477" s="5" t="str">
        <f t="shared" si="203"/>
        <v/>
      </c>
      <c r="BP1477" s="15" t="str">
        <f t="shared" si="204"/>
        <v/>
      </c>
      <c r="BQ1477" s="29"/>
      <c r="CU1477" s="5" t="e">
        <f>IF(REPORTE!AH$2="si",IF(F1477=VALUE(REPORTE!C$11),IF(SUM(CU1478:CU$1993),CONCATENATE(INT(B1477),", "),INT(B1477)),""),IF(F1477=VALUE(REPORTE!C$10),IF(SUM(CU1478:CU$1993),CONCATENATE(INT(B1477),", "),INT(B1477)),""))</f>
        <v>#VALUE!</v>
      </c>
      <c r="CY1477" s="5"/>
      <c r="CZ1477" s="5"/>
      <c r="DA1477" s="5"/>
      <c r="DB1477" s="5"/>
    </row>
    <row r="1478" spans="1:106" x14ac:dyDescent="0.25">
      <c r="A1478" s="25"/>
      <c r="B1478" s="3"/>
      <c r="L1478" s="4" t="str">
        <f>IFERROR(IF(VLOOKUP(I1478,I$2:L1477,4,0)=0,"",VLOOKUP(I1478,I$2:L1477,4,0)),"")</f>
        <v/>
      </c>
      <c r="M1478" s="4" t="str">
        <f>IFERROR(IF(VLOOKUP(I1478,I$2:M1477,5,0)=0,"",VLOOKUP(I1478,I$2:M1477,5,0)),"")</f>
        <v/>
      </c>
      <c r="AL1478" s="2" t="str">
        <f>IFERROR(IF(INDEX(AL$1:AL1477,MATCH(I1478,I$1:I1477,0),1)=0,"",INDEX(AL$1:AL1477,MATCH(I1478,I$1:I1477,0),1)),"")</f>
        <v/>
      </c>
      <c r="AM1478" s="2" t="str">
        <f>IFERROR(IF(INDEX(AM$1:AM1477,MATCH(I1478,I$1:I1477,0),1)=0,"",INDEX(AM$1:AM1477,MATCH(I1478,I$1:I1477,0),1)),"")</f>
        <v/>
      </c>
      <c r="AN1478" s="2" t="str">
        <f>IFERROR(IF(INDEX(AN$1:AN1477,MATCH(I1478,I$1:I1477,0),1)=0,"",INDEX(AN$1:AN1477,MATCH(I1478,I$1:I1477,0),1)),"")</f>
        <v/>
      </c>
      <c r="BG1478" s="5"/>
      <c r="BI1478" s="4"/>
      <c r="BK1478" s="5"/>
      <c r="BL1478" s="5"/>
      <c r="BM1478" s="5" t="str">
        <f>IF(B1478="","",IF(BH1478="",1+(MAX(BM$2:BM1477)),""))</f>
        <v/>
      </c>
      <c r="BN1478" s="5" t="str">
        <f t="shared" si="202"/>
        <v/>
      </c>
      <c r="BO1478" s="5" t="str">
        <f t="shared" si="203"/>
        <v/>
      </c>
      <c r="BP1478" s="15" t="str">
        <f t="shared" si="204"/>
        <v/>
      </c>
      <c r="BQ1478" s="29"/>
      <c r="CU1478" s="5" t="e">
        <f>IF(REPORTE!AH$2="si",IF(F1478=VALUE(REPORTE!C$11),IF(SUM(CU1479:CU$1993),CONCATENATE(INT(B1478),", "),INT(B1478)),""),IF(F1478=VALUE(REPORTE!C$10),IF(SUM(CU1479:CU$1993),CONCATENATE(INT(B1478),", "),INT(B1478)),""))</f>
        <v>#VALUE!</v>
      </c>
      <c r="CY1478" s="5"/>
      <c r="CZ1478" s="5"/>
      <c r="DA1478" s="5"/>
      <c r="DB1478" s="5"/>
    </row>
    <row r="1479" spans="1:106" x14ac:dyDescent="0.25">
      <c r="A1479" s="25"/>
      <c r="B1479" s="3"/>
      <c r="L1479" s="4" t="str">
        <f>IFERROR(IF(VLOOKUP(I1479,I$2:L1478,4,0)=0,"",VLOOKUP(I1479,I$2:L1478,4,0)),"")</f>
        <v/>
      </c>
      <c r="M1479" s="4" t="str">
        <f>IFERROR(IF(VLOOKUP(I1479,I$2:M1478,5,0)=0,"",VLOOKUP(I1479,I$2:M1478,5,0)),"")</f>
        <v/>
      </c>
      <c r="AL1479" s="2" t="str">
        <f>IFERROR(IF(INDEX(AL$1:AL1478,MATCH(I1479,I$1:I1478,0),1)=0,"",INDEX(AL$1:AL1478,MATCH(I1479,I$1:I1478,0),1)),"")</f>
        <v/>
      </c>
      <c r="AM1479" s="2" t="str">
        <f>IFERROR(IF(INDEX(AM$1:AM1478,MATCH(I1479,I$1:I1478,0),1)=0,"",INDEX(AM$1:AM1478,MATCH(I1479,I$1:I1478,0),1)),"")</f>
        <v/>
      </c>
      <c r="AN1479" s="2" t="str">
        <f>IFERROR(IF(INDEX(AN$1:AN1478,MATCH(I1479,I$1:I1478,0),1)=0,"",INDEX(AN$1:AN1478,MATCH(I1479,I$1:I1478,0),1)),"")</f>
        <v/>
      </c>
      <c r="BG1479" s="5"/>
      <c r="BI1479" s="4"/>
      <c r="BK1479" s="5"/>
      <c r="BL1479" s="5"/>
      <c r="BM1479" s="5" t="str">
        <f>IF(B1479="","",IF(BH1479="",1+(MAX(BM$2:BM1478)),""))</f>
        <v/>
      </c>
      <c r="BN1479" s="5" t="str">
        <f t="shared" si="202"/>
        <v/>
      </c>
      <c r="BO1479" s="5" t="str">
        <f t="shared" si="203"/>
        <v/>
      </c>
      <c r="BP1479" s="15" t="str">
        <f t="shared" si="204"/>
        <v/>
      </c>
      <c r="BQ1479" s="29"/>
      <c r="CU1479" s="5" t="e">
        <f>IF(REPORTE!AH$2="si",IF(F1479=VALUE(REPORTE!C$11),IF(SUM(CU1480:CU$1993),CONCATENATE(INT(B1479),", "),INT(B1479)),""),IF(F1479=VALUE(REPORTE!C$10),IF(SUM(CU1480:CU$1993),CONCATENATE(INT(B1479),", "),INT(B1479)),""))</f>
        <v>#VALUE!</v>
      </c>
      <c r="CY1479" s="5"/>
      <c r="CZ1479" s="5"/>
      <c r="DA1479" s="5"/>
      <c r="DB1479" s="5"/>
    </row>
    <row r="1480" spans="1:106" x14ac:dyDescent="0.25">
      <c r="A1480" s="25"/>
      <c r="B1480" s="3"/>
      <c r="L1480" s="4" t="str">
        <f>IFERROR(IF(VLOOKUP(I1480,I$2:L1479,4,0)=0,"",VLOOKUP(I1480,I$2:L1479,4,0)),"")</f>
        <v/>
      </c>
      <c r="M1480" s="4" t="str">
        <f>IFERROR(IF(VLOOKUP(I1480,I$2:M1479,5,0)=0,"",VLOOKUP(I1480,I$2:M1479,5,0)),"")</f>
        <v/>
      </c>
      <c r="AL1480" s="2" t="str">
        <f>IFERROR(IF(INDEX(AL$1:AL1479,MATCH(I1480,I$1:I1479,0),1)=0,"",INDEX(AL$1:AL1479,MATCH(I1480,I$1:I1479,0),1)),"")</f>
        <v/>
      </c>
      <c r="AM1480" s="2" t="str">
        <f>IFERROR(IF(INDEX(AM$1:AM1479,MATCH(I1480,I$1:I1479,0),1)=0,"",INDEX(AM$1:AM1479,MATCH(I1480,I$1:I1479,0),1)),"")</f>
        <v/>
      </c>
      <c r="AN1480" s="2" t="str">
        <f>IFERROR(IF(INDEX(AN$1:AN1479,MATCH(I1480,I$1:I1479,0),1)=0,"",INDEX(AN$1:AN1479,MATCH(I1480,I$1:I1479,0),1)),"")</f>
        <v/>
      </c>
      <c r="BG1480" s="5"/>
      <c r="BI1480" s="4"/>
      <c r="BK1480" s="5"/>
      <c r="BL1480" s="5"/>
      <c r="BM1480" s="5" t="str">
        <f>IF(B1480="","",IF(BH1480="",1+(MAX(BM$2:BM1479)),""))</f>
        <v/>
      </c>
      <c r="BN1480" s="5" t="str">
        <f t="shared" si="202"/>
        <v/>
      </c>
      <c r="BO1480" s="5" t="str">
        <f t="shared" si="203"/>
        <v/>
      </c>
      <c r="BP1480" s="15" t="str">
        <f t="shared" si="204"/>
        <v/>
      </c>
      <c r="BQ1480" s="29"/>
      <c r="CU1480" s="5" t="e">
        <f>IF(REPORTE!AH$2="si",IF(F1480=VALUE(REPORTE!C$11),IF(SUM(CU1481:CU$1993),CONCATENATE(INT(B1480),", "),INT(B1480)),""),IF(F1480=VALUE(REPORTE!C$10),IF(SUM(CU1481:CU$1993),CONCATENATE(INT(B1480),", "),INT(B1480)),""))</f>
        <v>#VALUE!</v>
      </c>
      <c r="CY1480" s="5"/>
      <c r="CZ1480" s="5"/>
      <c r="DA1480" s="5"/>
      <c r="DB1480" s="5"/>
    </row>
    <row r="1481" spans="1:106" x14ac:dyDescent="0.25">
      <c r="A1481" s="25"/>
      <c r="B1481" s="3"/>
      <c r="L1481" s="4" t="str">
        <f>IFERROR(IF(VLOOKUP(I1481,I$2:L1480,4,0)=0,"",VLOOKUP(I1481,I$2:L1480,4,0)),"")</f>
        <v/>
      </c>
      <c r="M1481" s="4" t="str">
        <f>IFERROR(IF(VLOOKUP(I1481,I$2:M1480,5,0)=0,"",VLOOKUP(I1481,I$2:M1480,5,0)),"")</f>
        <v/>
      </c>
      <c r="AL1481" s="2" t="str">
        <f>IFERROR(IF(INDEX(AL$1:AL1480,MATCH(I1481,I$1:I1480,0),1)=0,"",INDEX(AL$1:AL1480,MATCH(I1481,I$1:I1480,0),1)),"")</f>
        <v/>
      </c>
      <c r="AM1481" s="2" t="str">
        <f>IFERROR(IF(INDEX(AM$1:AM1480,MATCH(I1481,I$1:I1480,0),1)=0,"",INDEX(AM$1:AM1480,MATCH(I1481,I$1:I1480,0),1)),"")</f>
        <v/>
      </c>
      <c r="AN1481" s="2" t="str">
        <f>IFERROR(IF(INDEX(AN$1:AN1480,MATCH(I1481,I$1:I1480,0),1)=0,"",INDEX(AN$1:AN1480,MATCH(I1481,I$1:I1480,0),1)),"")</f>
        <v/>
      </c>
      <c r="BG1481" s="5"/>
      <c r="BI1481" s="4"/>
      <c r="BK1481" s="5"/>
      <c r="BL1481" s="5"/>
      <c r="BM1481" s="5" t="str">
        <f>IF(B1481="","",IF(BH1481="",1+(MAX(BM$2:BM1480)),""))</f>
        <v/>
      </c>
      <c r="BN1481" s="5" t="str">
        <f t="shared" si="202"/>
        <v/>
      </c>
      <c r="BO1481" s="5" t="str">
        <f t="shared" si="203"/>
        <v/>
      </c>
      <c r="BP1481" s="15" t="str">
        <f t="shared" si="204"/>
        <v/>
      </c>
      <c r="BQ1481" s="29"/>
      <c r="CU1481" s="5" t="e">
        <f>IF(REPORTE!AH$2="si",IF(F1481=VALUE(REPORTE!C$11),IF(SUM(CU1482:CU$1993),CONCATENATE(INT(B1481),", "),INT(B1481)),""),IF(F1481=VALUE(REPORTE!C$10),IF(SUM(CU1482:CU$1993),CONCATENATE(INT(B1481),", "),INT(B1481)),""))</f>
        <v>#VALUE!</v>
      </c>
      <c r="CY1481" s="5"/>
      <c r="CZ1481" s="5"/>
      <c r="DA1481" s="5"/>
      <c r="DB1481" s="5"/>
    </row>
    <row r="1482" spans="1:106" x14ac:dyDescent="0.25">
      <c r="A1482" s="25"/>
      <c r="B1482" s="3"/>
      <c r="L1482" s="4" t="str">
        <f>IFERROR(IF(VLOOKUP(I1482,I$2:L1481,4,0)=0,"",VLOOKUP(I1482,I$2:L1481,4,0)),"")</f>
        <v/>
      </c>
      <c r="M1482" s="4" t="str">
        <f>IFERROR(IF(VLOOKUP(I1482,I$2:M1481,5,0)=0,"",VLOOKUP(I1482,I$2:M1481,5,0)),"")</f>
        <v/>
      </c>
      <c r="AL1482" s="2" t="str">
        <f>IFERROR(IF(INDEX(AL$1:AL1481,MATCH(I1482,I$1:I1481,0),1)=0,"",INDEX(AL$1:AL1481,MATCH(I1482,I$1:I1481,0),1)),"")</f>
        <v/>
      </c>
      <c r="AM1482" s="2" t="str">
        <f>IFERROR(IF(INDEX(AM$1:AM1481,MATCH(I1482,I$1:I1481,0),1)=0,"",INDEX(AM$1:AM1481,MATCH(I1482,I$1:I1481,0),1)),"")</f>
        <v/>
      </c>
      <c r="AN1482" s="2" t="str">
        <f>IFERROR(IF(INDEX(AN$1:AN1481,MATCH(I1482,I$1:I1481,0),1)=0,"",INDEX(AN$1:AN1481,MATCH(I1482,I$1:I1481,0),1)),"")</f>
        <v/>
      </c>
      <c r="BG1482" s="5"/>
      <c r="BI1482" s="4"/>
      <c r="BK1482" s="5"/>
      <c r="BL1482" s="5"/>
      <c r="BM1482" s="5" t="str">
        <f>IF(B1482="","",IF(BH1482="",1+(MAX(BM$2:BM1481)),""))</f>
        <v/>
      </c>
      <c r="BN1482" s="5" t="str">
        <f t="shared" si="202"/>
        <v/>
      </c>
      <c r="BO1482" s="5" t="str">
        <f t="shared" si="203"/>
        <v/>
      </c>
      <c r="BP1482" s="15" t="str">
        <f t="shared" si="204"/>
        <v/>
      </c>
      <c r="BQ1482" s="29"/>
      <c r="CU1482" s="5" t="e">
        <f>IF(REPORTE!AH$2="si",IF(F1482=VALUE(REPORTE!C$11),IF(SUM(CU1483:CU$1993),CONCATENATE(INT(B1482),", "),INT(B1482)),""),IF(F1482=VALUE(REPORTE!C$10),IF(SUM(CU1483:CU$1993),CONCATENATE(INT(B1482),", "),INT(B1482)),""))</f>
        <v>#VALUE!</v>
      </c>
      <c r="CY1482" s="5"/>
      <c r="CZ1482" s="5"/>
      <c r="DA1482" s="5"/>
      <c r="DB1482" s="5"/>
    </row>
    <row r="1483" spans="1:106" x14ac:dyDescent="0.25">
      <c r="A1483" s="25"/>
      <c r="B1483" s="3"/>
      <c r="L1483" s="4" t="str">
        <f>IFERROR(IF(VLOOKUP(I1483,I$2:L1482,4,0)=0,"",VLOOKUP(I1483,I$2:L1482,4,0)),"")</f>
        <v/>
      </c>
      <c r="M1483" s="4" t="str">
        <f>IFERROR(IF(VLOOKUP(I1483,I$2:M1482,5,0)=0,"",VLOOKUP(I1483,I$2:M1482,5,0)),"")</f>
        <v/>
      </c>
      <c r="AL1483" s="2" t="str">
        <f>IFERROR(IF(INDEX(AL$1:AL1482,MATCH(I1483,I$1:I1482,0),1)=0,"",INDEX(AL$1:AL1482,MATCH(I1483,I$1:I1482,0),1)),"")</f>
        <v/>
      </c>
      <c r="AM1483" s="2" t="str">
        <f>IFERROR(IF(INDEX(AM$1:AM1482,MATCH(I1483,I$1:I1482,0),1)=0,"",INDEX(AM$1:AM1482,MATCH(I1483,I$1:I1482,0),1)),"")</f>
        <v/>
      </c>
      <c r="AN1483" s="2" t="str">
        <f>IFERROR(IF(INDEX(AN$1:AN1482,MATCH(I1483,I$1:I1482,0),1)=0,"",INDEX(AN$1:AN1482,MATCH(I1483,I$1:I1482,0),1)),"")</f>
        <v/>
      </c>
      <c r="BG1483" s="5"/>
      <c r="BI1483" s="4"/>
      <c r="BK1483" s="5"/>
      <c r="BL1483" s="5"/>
      <c r="BM1483" s="5" t="str">
        <f>IF(B1483="","",IF(BH1483="",1+(MAX(BM$2:BM1482)),""))</f>
        <v/>
      </c>
      <c r="BN1483" s="5" t="str">
        <f t="shared" si="202"/>
        <v/>
      </c>
      <c r="BO1483" s="5" t="str">
        <f t="shared" si="203"/>
        <v/>
      </c>
      <c r="BP1483" s="15" t="str">
        <f t="shared" si="204"/>
        <v/>
      </c>
      <c r="BQ1483" s="29"/>
      <c r="CU1483" s="5" t="e">
        <f>IF(REPORTE!AH$2="si",IF(F1483=VALUE(REPORTE!C$11),IF(SUM(CU1484:CU$1993),CONCATENATE(INT(B1483),", "),INT(B1483)),""),IF(F1483=VALUE(REPORTE!C$10),IF(SUM(CU1484:CU$1993),CONCATENATE(INT(B1483),", "),INT(B1483)),""))</f>
        <v>#VALUE!</v>
      </c>
      <c r="CY1483" s="5"/>
      <c r="CZ1483" s="5"/>
      <c r="DA1483" s="5"/>
      <c r="DB1483" s="5"/>
    </row>
    <row r="1484" spans="1:106" x14ac:dyDescent="0.25">
      <c r="A1484" s="25"/>
      <c r="B1484" s="3"/>
      <c r="L1484" s="4" t="str">
        <f>IFERROR(IF(VLOOKUP(I1484,I$2:L1483,4,0)=0,"",VLOOKUP(I1484,I$2:L1483,4,0)),"")</f>
        <v/>
      </c>
      <c r="M1484" s="4" t="str">
        <f>IFERROR(IF(VLOOKUP(I1484,I$2:M1483,5,0)=0,"",VLOOKUP(I1484,I$2:M1483,5,0)),"")</f>
        <v/>
      </c>
      <c r="AL1484" s="2" t="str">
        <f>IFERROR(IF(INDEX(AL$1:AL1483,MATCH(I1484,I$1:I1483,0),1)=0,"",INDEX(AL$1:AL1483,MATCH(I1484,I$1:I1483,0),1)),"")</f>
        <v/>
      </c>
      <c r="AM1484" s="2" t="str">
        <f>IFERROR(IF(INDEX(AM$1:AM1483,MATCH(I1484,I$1:I1483,0),1)=0,"",INDEX(AM$1:AM1483,MATCH(I1484,I$1:I1483,0),1)),"")</f>
        <v/>
      </c>
      <c r="AN1484" s="2" t="str">
        <f>IFERROR(IF(INDEX(AN$1:AN1483,MATCH(I1484,I$1:I1483,0),1)=0,"",INDEX(AN$1:AN1483,MATCH(I1484,I$1:I1483,0),1)),"")</f>
        <v/>
      </c>
      <c r="BG1484" s="5"/>
      <c r="BI1484" s="4"/>
      <c r="BK1484" s="5"/>
      <c r="BL1484" s="5"/>
      <c r="BM1484" s="5" t="str">
        <f>IF(B1484="","",IF(BH1484="",1+(MAX(BM$2:BM1483)),""))</f>
        <v/>
      </c>
      <c r="BN1484" s="5" t="str">
        <f t="shared" si="202"/>
        <v/>
      </c>
      <c r="BO1484" s="5" t="str">
        <f t="shared" si="203"/>
        <v/>
      </c>
      <c r="BP1484" s="15" t="str">
        <f t="shared" si="204"/>
        <v/>
      </c>
      <c r="BQ1484" s="29"/>
      <c r="CU1484" s="5" t="e">
        <f>IF(REPORTE!AH$2="si",IF(F1484=VALUE(REPORTE!C$11),IF(SUM(CU1485:CU$1993),CONCATENATE(INT(B1484),", "),INT(B1484)),""),IF(F1484=VALUE(REPORTE!C$10),IF(SUM(CU1485:CU$1993),CONCATENATE(INT(B1484),", "),INT(B1484)),""))</f>
        <v>#VALUE!</v>
      </c>
      <c r="CY1484" s="5"/>
      <c r="CZ1484" s="5"/>
      <c r="DA1484" s="5"/>
      <c r="DB1484" s="5"/>
    </row>
    <row r="1485" spans="1:106" x14ac:dyDescent="0.25">
      <c r="A1485" s="25"/>
      <c r="B1485" s="3"/>
      <c r="L1485" s="4" t="str">
        <f>IFERROR(IF(VLOOKUP(I1485,I$2:L1484,4,0)=0,"",VLOOKUP(I1485,I$2:L1484,4,0)),"")</f>
        <v/>
      </c>
      <c r="M1485" s="4" t="str">
        <f>IFERROR(IF(VLOOKUP(I1485,I$2:M1484,5,0)=0,"",VLOOKUP(I1485,I$2:M1484,5,0)),"")</f>
        <v/>
      </c>
      <c r="AL1485" s="2" t="str">
        <f>IFERROR(IF(INDEX(AL$1:AL1484,MATCH(I1485,I$1:I1484,0),1)=0,"",INDEX(AL$1:AL1484,MATCH(I1485,I$1:I1484,0),1)),"")</f>
        <v/>
      </c>
      <c r="AM1485" s="2" t="str">
        <f>IFERROR(IF(INDEX(AM$1:AM1484,MATCH(I1485,I$1:I1484,0),1)=0,"",INDEX(AM$1:AM1484,MATCH(I1485,I$1:I1484,0),1)),"")</f>
        <v/>
      </c>
      <c r="AN1485" s="2" t="str">
        <f>IFERROR(IF(INDEX(AN$1:AN1484,MATCH(I1485,I$1:I1484,0),1)=0,"",INDEX(AN$1:AN1484,MATCH(I1485,I$1:I1484,0),1)),"")</f>
        <v/>
      </c>
      <c r="BG1485" s="5"/>
      <c r="BI1485" s="4"/>
      <c r="BK1485" s="5"/>
      <c r="BL1485" s="5"/>
      <c r="BM1485" s="5" t="str">
        <f>IF(B1485="","",IF(BH1485="",1+(MAX(BM$2:BM1484)),""))</f>
        <v/>
      </c>
      <c r="BN1485" s="5" t="str">
        <f t="shared" si="202"/>
        <v/>
      </c>
      <c r="BO1485" s="5" t="str">
        <f t="shared" si="203"/>
        <v/>
      </c>
      <c r="BP1485" s="15" t="str">
        <f t="shared" si="204"/>
        <v/>
      </c>
      <c r="BQ1485" s="29"/>
      <c r="CU1485" s="5" t="e">
        <f>IF(REPORTE!AH$2="si",IF(F1485=VALUE(REPORTE!C$11),IF(SUM(CU1486:CU$1993),CONCATENATE(INT(B1485),", "),INT(B1485)),""),IF(F1485=VALUE(REPORTE!C$10),IF(SUM(CU1486:CU$1993),CONCATENATE(INT(B1485),", "),INT(B1485)),""))</f>
        <v>#VALUE!</v>
      </c>
      <c r="CY1485" s="5"/>
      <c r="CZ1485" s="5"/>
      <c r="DA1485" s="5"/>
      <c r="DB1485" s="5"/>
    </row>
    <row r="1486" spans="1:106" x14ac:dyDescent="0.25">
      <c r="A1486" s="25"/>
      <c r="B1486" s="3"/>
      <c r="L1486" s="4" t="str">
        <f>IFERROR(IF(VLOOKUP(I1486,I$2:L1485,4,0)=0,"",VLOOKUP(I1486,I$2:L1485,4,0)),"")</f>
        <v/>
      </c>
      <c r="M1486" s="4" t="str">
        <f>IFERROR(IF(VLOOKUP(I1486,I$2:M1485,5,0)=0,"",VLOOKUP(I1486,I$2:M1485,5,0)),"")</f>
        <v/>
      </c>
      <c r="AL1486" s="2" t="str">
        <f>IFERROR(IF(INDEX(AL$1:AL1485,MATCH(I1486,I$1:I1485,0),1)=0,"",INDEX(AL$1:AL1485,MATCH(I1486,I$1:I1485,0),1)),"")</f>
        <v/>
      </c>
      <c r="AM1486" s="2" t="str">
        <f>IFERROR(IF(INDEX(AM$1:AM1485,MATCH(I1486,I$1:I1485,0),1)=0,"",INDEX(AM$1:AM1485,MATCH(I1486,I$1:I1485,0),1)),"")</f>
        <v/>
      </c>
      <c r="AN1486" s="2" t="str">
        <f>IFERROR(IF(INDEX(AN$1:AN1485,MATCH(I1486,I$1:I1485,0),1)=0,"",INDEX(AN$1:AN1485,MATCH(I1486,I$1:I1485,0),1)),"")</f>
        <v/>
      </c>
      <c r="BG1486" s="5"/>
      <c r="BI1486" s="4"/>
      <c r="BK1486" s="5"/>
      <c r="BL1486" s="5"/>
      <c r="BM1486" s="5" t="str">
        <f>IF(B1486="","",IF(BH1486="",1+(MAX(BM$2:BM1485)),""))</f>
        <v/>
      </c>
      <c r="BN1486" s="5" t="str">
        <f t="shared" si="202"/>
        <v/>
      </c>
      <c r="BO1486" s="5" t="str">
        <f t="shared" si="203"/>
        <v/>
      </c>
      <c r="BP1486" s="15" t="str">
        <f t="shared" si="204"/>
        <v/>
      </c>
      <c r="BQ1486" s="29"/>
      <c r="CU1486" s="5" t="e">
        <f>IF(REPORTE!AH$2="si",IF(F1486=VALUE(REPORTE!C$11),IF(SUM(CU1487:CU$1993),CONCATENATE(INT(B1486),", "),INT(B1486)),""),IF(F1486=VALUE(REPORTE!C$10),IF(SUM(CU1487:CU$1993),CONCATENATE(INT(B1486),", "),INT(B1486)),""))</f>
        <v>#VALUE!</v>
      </c>
      <c r="CY1486" s="5"/>
      <c r="CZ1486" s="5"/>
      <c r="DA1486" s="5"/>
      <c r="DB1486" s="5"/>
    </row>
    <row r="1487" spans="1:106" x14ac:dyDescent="0.25">
      <c r="A1487" s="25"/>
      <c r="B1487" s="3"/>
      <c r="L1487" s="4" t="str">
        <f>IFERROR(IF(VLOOKUP(I1487,I$2:L1486,4,0)=0,"",VLOOKUP(I1487,I$2:L1486,4,0)),"")</f>
        <v/>
      </c>
      <c r="M1487" s="4" t="str">
        <f>IFERROR(IF(VLOOKUP(I1487,I$2:M1486,5,0)=0,"",VLOOKUP(I1487,I$2:M1486,5,0)),"")</f>
        <v/>
      </c>
      <c r="AL1487" s="2" t="str">
        <f>IFERROR(IF(INDEX(AL$1:AL1486,MATCH(I1487,I$1:I1486,0),1)=0,"",INDEX(AL$1:AL1486,MATCH(I1487,I$1:I1486,0),1)),"")</f>
        <v/>
      </c>
      <c r="AM1487" s="2" t="str">
        <f>IFERROR(IF(INDEX(AM$1:AM1486,MATCH(I1487,I$1:I1486,0),1)=0,"",INDEX(AM$1:AM1486,MATCH(I1487,I$1:I1486,0),1)),"")</f>
        <v/>
      </c>
      <c r="AN1487" s="2" t="str">
        <f>IFERROR(IF(INDEX(AN$1:AN1486,MATCH(I1487,I$1:I1486,0),1)=0,"",INDEX(AN$1:AN1486,MATCH(I1487,I$1:I1486,0),1)),"")</f>
        <v/>
      </c>
      <c r="BG1487" s="5"/>
      <c r="BI1487" s="4"/>
      <c r="BK1487" s="5"/>
      <c r="BL1487" s="5"/>
      <c r="BM1487" s="5" t="str">
        <f>IF(B1487="","",IF(BH1487="",1+(MAX(BM$2:BM1486)),""))</f>
        <v/>
      </c>
      <c r="BN1487" s="5" t="str">
        <f t="shared" si="202"/>
        <v/>
      </c>
      <c r="BO1487" s="5" t="str">
        <f t="shared" si="203"/>
        <v/>
      </c>
      <c r="BP1487" s="15" t="str">
        <f t="shared" si="204"/>
        <v/>
      </c>
      <c r="BQ1487" s="29"/>
      <c r="CU1487" s="5" t="e">
        <f>IF(REPORTE!AH$2="si",IF(F1487=VALUE(REPORTE!C$11),IF(SUM(CU1488:CU$1993),CONCATENATE(INT(B1487),", "),INT(B1487)),""),IF(F1487=VALUE(REPORTE!C$10),IF(SUM(CU1488:CU$1993),CONCATENATE(INT(B1487),", "),INT(B1487)),""))</f>
        <v>#VALUE!</v>
      </c>
      <c r="CY1487" s="5"/>
      <c r="CZ1487" s="5"/>
      <c r="DA1487" s="5"/>
      <c r="DB1487" s="5"/>
    </row>
    <row r="1488" spans="1:106" x14ac:dyDescent="0.25">
      <c r="A1488" s="25"/>
      <c r="B1488" s="3"/>
      <c r="L1488" s="4" t="str">
        <f>IFERROR(IF(VLOOKUP(I1488,I$2:L1487,4,0)=0,"",VLOOKUP(I1488,I$2:L1487,4,0)),"")</f>
        <v/>
      </c>
      <c r="M1488" s="4" t="str">
        <f>IFERROR(IF(VLOOKUP(I1488,I$2:M1487,5,0)=0,"",VLOOKUP(I1488,I$2:M1487,5,0)),"")</f>
        <v/>
      </c>
      <c r="AL1488" s="2" t="str">
        <f>IFERROR(IF(INDEX(AL$1:AL1487,MATCH(I1488,I$1:I1487,0),1)=0,"",INDEX(AL$1:AL1487,MATCH(I1488,I$1:I1487,0),1)),"")</f>
        <v/>
      </c>
      <c r="AM1488" s="2" t="str">
        <f>IFERROR(IF(INDEX(AM$1:AM1487,MATCH(I1488,I$1:I1487,0),1)=0,"",INDEX(AM$1:AM1487,MATCH(I1488,I$1:I1487,0),1)),"")</f>
        <v/>
      </c>
      <c r="AN1488" s="2" t="str">
        <f>IFERROR(IF(INDEX(AN$1:AN1487,MATCH(I1488,I$1:I1487,0),1)=0,"",INDEX(AN$1:AN1487,MATCH(I1488,I$1:I1487,0),1)),"")</f>
        <v/>
      </c>
      <c r="BG1488" s="5"/>
      <c r="BI1488" s="4"/>
      <c r="BK1488" s="5"/>
      <c r="BL1488" s="5"/>
      <c r="BM1488" s="5" t="str">
        <f>IF(B1488="","",IF(BH1488="",1+(MAX(BM$2:BM1487)),""))</f>
        <v/>
      </c>
      <c r="BN1488" s="5" t="str">
        <f t="shared" si="202"/>
        <v/>
      </c>
      <c r="BO1488" s="5" t="str">
        <f t="shared" si="203"/>
        <v/>
      </c>
      <c r="BP1488" s="15" t="str">
        <f t="shared" si="204"/>
        <v/>
      </c>
      <c r="BQ1488" s="29"/>
      <c r="CU1488" s="5" t="e">
        <f>IF(REPORTE!AH$2="si",IF(F1488=VALUE(REPORTE!C$11),IF(SUM(CU1489:CU$1993),CONCATENATE(INT(B1488),", "),INT(B1488)),""),IF(F1488=VALUE(REPORTE!C$10),IF(SUM(CU1489:CU$1993),CONCATENATE(INT(B1488),", "),INT(B1488)),""))</f>
        <v>#VALUE!</v>
      </c>
      <c r="CY1488" s="5"/>
      <c r="CZ1488" s="5"/>
      <c r="DA1488" s="5"/>
      <c r="DB1488" s="5"/>
    </row>
    <row r="1489" spans="1:106" x14ac:dyDescent="0.25">
      <c r="A1489" s="25"/>
      <c r="B1489" s="3"/>
      <c r="L1489" s="4" t="str">
        <f>IFERROR(IF(VLOOKUP(I1489,I$2:L1488,4,0)=0,"",VLOOKUP(I1489,I$2:L1488,4,0)),"")</f>
        <v/>
      </c>
      <c r="M1489" s="4" t="str">
        <f>IFERROR(IF(VLOOKUP(I1489,I$2:M1488,5,0)=0,"",VLOOKUP(I1489,I$2:M1488,5,0)),"")</f>
        <v/>
      </c>
      <c r="AL1489" s="2" t="str">
        <f>IFERROR(IF(INDEX(AL$1:AL1488,MATCH(I1489,I$1:I1488,0),1)=0,"",INDEX(AL$1:AL1488,MATCH(I1489,I$1:I1488,0),1)),"")</f>
        <v/>
      </c>
      <c r="AM1489" s="2" t="str">
        <f>IFERROR(IF(INDEX(AM$1:AM1488,MATCH(I1489,I$1:I1488,0),1)=0,"",INDEX(AM$1:AM1488,MATCH(I1489,I$1:I1488,0),1)),"")</f>
        <v/>
      </c>
      <c r="AN1489" s="2" t="str">
        <f>IFERROR(IF(INDEX(AN$1:AN1488,MATCH(I1489,I$1:I1488,0),1)=0,"",INDEX(AN$1:AN1488,MATCH(I1489,I$1:I1488,0),1)),"")</f>
        <v/>
      </c>
      <c r="BG1489" s="5"/>
      <c r="BI1489" s="4"/>
      <c r="BK1489" s="5"/>
      <c r="BL1489" s="5"/>
      <c r="BM1489" s="5" t="str">
        <f>IF(B1489="","",IF(BH1489="",1+(MAX(BM$2:BM1488)),""))</f>
        <v/>
      </c>
      <c r="BN1489" s="5" t="str">
        <f t="shared" si="202"/>
        <v/>
      </c>
      <c r="BO1489" s="5" t="str">
        <f t="shared" si="203"/>
        <v/>
      </c>
      <c r="BP1489" s="15" t="str">
        <f t="shared" si="204"/>
        <v/>
      </c>
      <c r="BQ1489" s="29"/>
      <c r="CU1489" s="5" t="e">
        <f>IF(REPORTE!AH$2="si",IF(F1489=VALUE(REPORTE!C$11),IF(SUM(CU1490:CU$1993),CONCATENATE(INT(B1489),", "),INT(B1489)),""),IF(F1489=VALUE(REPORTE!C$10),IF(SUM(CU1490:CU$1993),CONCATENATE(INT(B1489),", "),INT(B1489)),""))</f>
        <v>#VALUE!</v>
      </c>
      <c r="CY1489" s="5"/>
      <c r="CZ1489" s="5"/>
      <c r="DA1489" s="5"/>
      <c r="DB1489" s="5"/>
    </row>
    <row r="1490" spans="1:106" x14ac:dyDescent="0.25">
      <c r="A1490" s="25"/>
      <c r="B1490" s="3"/>
      <c r="L1490" s="4" t="str">
        <f>IFERROR(IF(VLOOKUP(I1490,I$2:L1489,4,0)=0,"",VLOOKUP(I1490,I$2:L1489,4,0)),"")</f>
        <v/>
      </c>
      <c r="M1490" s="4" t="str">
        <f>IFERROR(IF(VLOOKUP(I1490,I$2:M1489,5,0)=0,"",VLOOKUP(I1490,I$2:M1489,5,0)),"")</f>
        <v/>
      </c>
      <c r="AL1490" s="2" t="str">
        <f>IFERROR(IF(INDEX(AL$1:AL1489,MATCH(I1490,I$1:I1489,0),1)=0,"",INDEX(AL$1:AL1489,MATCH(I1490,I$1:I1489,0),1)),"")</f>
        <v/>
      </c>
      <c r="AM1490" s="2" t="str">
        <f>IFERROR(IF(INDEX(AM$1:AM1489,MATCH(I1490,I$1:I1489,0),1)=0,"",INDEX(AM$1:AM1489,MATCH(I1490,I$1:I1489,0),1)),"")</f>
        <v/>
      </c>
      <c r="AN1490" s="2" t="str">
        <f>IFERROR(IF(INDEX(AN$1:AN1489,MATCH(I1490,I$1:I1489,0),1)=0,"",INDEX(AN$1:AN1489,MATCH(I1490,I$1:I1489,0),1)),"")</f>
        <v/>
      </c>
      <c r="BG1490" s="5"/>
      <c r="BI1490" s="4"/>
      <c r="BK1490" s="5"/>
      <c r="BL1490" s="5"/>
      <c r="BM1490" s="5" t="str">
        <f>IF(B1490="","",IF(BH1490="",1+(MAX(BM$2:BM1489)),""))</f>
        <v/>
      </c>
      <c r="BN1490" s="5" t="str">
        <f t="shared" si="202"/>
        <v/>
      </c>
      <c r="BO1490" s="5" t="str">
        <f t="shared" si="203"/>
        <v/>
      </c>
      <c r="BP1490" s="15" t="str">
        <f t="shared" si="204"/>
        <v/>
      </c>
      <c r="BQ1490" s="29"/>
      <c r="CU1490" s="5" t="e">
        <f>IF(REPORTE!AH$2="si",IF(F1490=VALUE(REPORTE!C$11),IF(SUM(CU1491:CU$1993),CONCATENATE(INT(B1490),", "),INT(B1490)),""),IF(F1490=VALUE(REPORTE!C$10),IF(SUM(CU1491:CU$1993),CONCATENATE(INT(B1490),", "),INT(B1490)),""))</f>
        <v>#VALUE!</v>
      </c>
      <c r="CY1490" s="5"/>
      <c r="CZ1490" s="5"/>
      <c r="DA1490" s="5"/>
      <c r="DB1490" s="5"/>
    </row>
    <row r="1491" spans="1:106" x14ac:dyDescent="0.25">
      <c r="A1491" s="25"/>
      <c r="B1491" s="3"/>
      <c r="L1491" s="4" t="str">
        <f>IFERROR(IF(VLOOKUP(I1491,I$2:L1490,4,0)=0,"",VLOOKUP(I1491,I$2:L1490,4,0)),"")</f>
        <v/>
      </c>
      <c r="M1491" s="4" t="str">
        <f>IFERROR(IF(VLOOKUP(I1491,I$2:M1490,5,0)=0,"",VLOOKUP(I1491,I$2:M1490,5,0)),"")</f>
        <v/>
      </c>
      <c r="AL1491" s="2" t="str">
        <f>IFERROR(IF(INDEX(AL$1:AL1490,MATCH(I1491,I$1:I1490,0),1)=0,"",INDEX(AL$1:AL1490,MATCH(I1491,I$1:I1490,0),1)),"")</f>
        <v/>
      </c>
      <c r="AM1491" s="2" t="str">
        <f>IFERROR(IF(INDEX(AM$1:AM1490,MATCH(I1491,I$1:I1490,0),1)=0,"",INDEX(AM$1:AM1490,MATCH(I1491,I$1:I1490,0),1)),"")</f>
        <v/>
      </c>
      <c r="AN1491" s="2" t="str">
        <f>IFERROR(IF(INDEX(AN$1:AN1490,MATCH(I1491,I$1:I1490,0),1)=0,"",INDEX(AN$1:AN1490,MATCH(I1491,I$1:I1490,0),1)),"")</f>
        <v/>
      </c>
      <c r="BG1491" s="5"/>
      <c r="BI1491" s="4"/>
      <c r="BK1491" s="5"/>
      <c r="BL1491" s="5"/>
      <c r="BM1491" s="5" t="str">
        <f>IF(B1491="","",IF(BH1491="",1+(MAX(BM$2:BM1490)),""))</f>
        <v/>
      </c>
      <c r="BN1491" s="5" t="str">
        <f t="shared" si="202"/>
        <v/>
      </c>
      <c r="BO1491" s="5" t="str">
        <f t="shared" si="203"/>
        <v/>
      </c>
      <c r="BP1491" s="15" t="str">
        <f t="shared" si="204"/>
        <v/>
      </c>
      <c r="BQ1491" s="29"/>
      <c r="CU1491" s="5" t="e">
        <f>IF(REPORTE!AH$2="si",IF(F1491=VALUE(REPORTE!C$11),IF(SUM(CU1492:CU$1993),CONCATENATE(INT(B1491),", "),INT(B1491)),""),IF(F1491=VALUE(REPORTE!C$10),IF(SUM(CU1492:CU$1993),CONCATENATE(INT(B1491),", "),INT(B1491)),""))</f>
        <v>#VALUE!</v>
      </c>
      <c r="CY1491" s="5"/>
      <c r="CZ1491" s="5"/>
      <c r="DA1491" s="5"/>
      <c r="DB1491" s="5"/>
    </row>
    <row r="1492" spans="1:106" x14ac:dyDescent="0.25">
      <c r="A1492" s="25"/>
      <c r="B1492" s="3"/>
      <c r="L1492" s="4" t="str">
        <f>IFERROR(IF(VLOOKUP(I1492,I$2:L1491,4,0)=0,"",VLOOKUP(I1492,I$2:L1491,4,0)),"")</f>
        <v/>
      </c>
      <c r="M1492" s="4" t="str">
        <f>IFERROR(IF(VLOOKUP(I1492,I$2:M1491,5,0)=0,"",VLOOKUP(I1492,I$2:M1491,5,0)),"")</f>
        <v/>
      </c>
      <c r="AL1492" s="2" t="str">
        <f>IFERROR(IF(INDEX(AL$1:AL1491,MATCH(I1492,I$1:I1491,0),1)=0,"",INDEX(AL$1:AL1491,MATCH(I1492,I$1:I1491,0),1)),"")</f>
        <v/>
      </c>
      <c r="AM1492" s="2" t="str">
        <f>IFERROR(IF(INDEX(AM$1:AM1491,MATCH(I1492,I$1:I1491,0),1)=0,"",INDEX(AM$1:AM1491,MATCH(I1492,I$1:I1491,0),1)),"")</f>
        <v/>
      </c>
      <c r="AN1492" s="2" t="str">
        <f>IFERROR(IF(INDEX(AN$1:AN1491,MATCH(I1492,I$1:I1491,0),1)=0,"",INDEX(AN$1:AN1491,MATCH(I1492,I$1:I1491,0),1)),"")</f>
        <v/>
      </c>
      <c r="BG1492" s="5"/>
      <c r="BI1492" s="4"/>
      <c r="BK1492" s="5"/>
      <c r="BL1492" s="5"/>
      <c r="BM1492" s="5" t="str">
        <f>IF(B1492="","",IF(BH1492="",1+(MAX(BM$2:BM1491)),""))</f>
        <v/>
      </c>
      <c r="BN1492" s="5" t="str">
        <f t="shared" si="202"/>
        <v/>
      </c>
      <c r="BO1492" s="5" t="str">
        <f t="shared" si="203"/>
        <v/>
      </c>
      <c r="BP1492" s="15" t="str">
        <f t="shared" si="204"/>
        <v/>
      </c>
      <c r="BQ1492" s="29"/>
      <c r="CU1492" s="5" t="e">
        <f>IF(REPORTE!AH$2="si",IF(F1492=VALUE(REPORTE!C$11),IF(SUM(CU1493:CU$1993),CONCATENATE(INT(B1492),", "),INT(B1492)),""),IF(F1492=VALUE(REPORTE!C$10),IF(SUM(CU1493:CU$1993),CONCATENATE(INT(B1492),", "),INT(B1492)),""))</f>
        <v>#VALUE!</v>
      </c>
      <c r="CY1492" s="5"/>
      <c r="CZ1492" s="5"/>
      <c r="DA1492" s="5"/>
      <c r="DB1492" s="5"/>
    </row>
    <row r="1493" spans="1:106" x14ac:dyDescent="0.25">
      <c r="A1493" s="25"/>
      <c r="B1493" s="3"/>
      <c r="L1493" s="4" t="str">
        <f>IFERROR(IF(VLOOKUP(I1493,I$2:L1492,4,0)=0,"",VLOOKUP(I1493,I$2:L1492,4,0)),"")</f>
        <v/>
      </c>
      <c r="M1493" s="4" t="str">
        <f>IFERROR(IF(VLOOKUP(I1493,I$2:M1492,5,0)=0,"",VLOOKUP(I1493,I$2:M1492,5,0)),"")</f>
        <v/>
      </c>
      <c r="AL1493" s="2" t="str">
        <f>IFERROR(IF(INDEX(AL$1:AL1492,MATCH(I1493,I$1:I1492,0),1)=0,"",INDEX(AL$1:AL1492,MATCH(I1493,I$1:I1492,0),1)),"")</f>
        <v/>
      </c>
      <c r="AM1493" s="2" t="str">
        <f>IFERROR(IF(INDEX(AM$1:AM1492,MATCH(I1493,I$1:I1492,0),1)=0,"",INDEX(AM$1:AM1492,MATCH(I1493,I$1:I1492,0),1)),"")</f>
        <v/>
      </c>
      <c r="AN1493" s="2" t="str">
        <f>IFERROR(IF(INDEX(AN$1:AN1492,MATCH(I1493,I$1:I1492,0),1)=0,"",INDEX(AN$1:AN1492,MATCH(I1493,I$1:I1492,0),1)),"")</f>
        <v/>
      </c>
      <c r="BG1493" s="5"/>
      <c r="BI1493" s="4"/>
      <c r="BK1493" s="5"/>
      <c r="BL1493" s="5"/>
      <c r="BM1493" s="5" t="str">
        <f>IF(B1493="","",IF(BH1493="",1+(MAX(BM$2:BM1492)),""))</f>
        <v/>
      </c>
      <c r="BN1493" s="5" t="str">
        <f t="shared" si="202"/>
        <v/>
      </c>
      <c r="BO1493" s="5" t="str">
        <f t="shared" si="203"/>
        <v/>
      </c>
      <c r="BP1493" s="15" t="str">
        <f t="shared" si="204"/>
        <v/>
      </c>
      <c r="BQ1493" s="29"/>
      <c r="CU1493" s="5" t="e">
        <f>IF(REPORTE!AH$2="si",IF(F1493=VALUE(REPORTE!C$11),IF(SUM(CU1494:CU$1993),CONCATENATE(INT(B1493),", "),INT(B1493)),""),IF(F1493=VALUE(REPORTE!C$10),IF(SUM(CU1494:CU$1993),CONCATENATE(INT(B1493),", "),INT(B1493)),""))</f>
        <v>#VALUE!</v>
      </c>
      <c r="CY1493" s="5"/>
      <c r="CZ1493" s="5"/>
      <c r="DA1493" s="5"/>
      <c r="DB1493" s="5"/>
    </row>
    <row r="1494" spans="1:106" x14ac:dyDescent="0.25">
      <c r="A1494" s="25"/>
      <c r="B1494" s="3"/>
      <c r="L1494" s="4" t="str">
        <f>IFERROR(IF(VLOOKUP(I1494,I$2:L1493,4,0)=0,"",VLOOKUP(I1494,I$2:L1493,4,0)),"")</f>
        <v/>
      </c>
      <c r="M1494" s="4" t="str">
        <f>IFERROR(IF(VLOOKUP(I1494,I$2:M1493,5,0)=0,"",VLOOKUP(I1494,I$2:M1493,5,0)),"")</f>
        <v/>
      </c>
      <c r="AL1494" s="2" t="str">
        <f>IFERROR(IF(INDEX(AL$1:AL1493,MATCH(I1494,I$1:I1493,0),1)=0,"",INDEX(AL$1:AL1493,MATCH(I1494,I$1:I1493,0),1)),"")</f>
        <v/>
      </c>
      <c r="AM1494" s="2" t="str">
        <f>IFERROR(IF(INDEX(AM$1:AM1493,MATCH(I1494,I$1:I1493,0),1)=0,"",INDEX(AM$1:AM1493,MATCH(I1494,I$1:I1493,0),1)),"")</f>
        <v/>
      </c>
      <c r="AN1494" s="2" t="str">
        <f>IFERROR(IF(INDEX(AN$1:AN1493,MATCH(I1494,I$1:I1493,0),1)=0,"",INDEX(AN$1:AN1493,MATCH(I1494,I$1:I1493,0),1)),"")</f>
        <v/>
      </c>
      <c r="BG1494" s="5"/>
      <c r="BI1494" s="4"/>
      <c r="BK1494" s="5"/>
      <c r="BL1494" s="5"/>
      <c r="BM1494" s="5" t="str">
        <f>IF(B1494="","",IF(BH1494="",1+(MAX(BM$2:BM1493)),""))</f>
        <v/>
      </c>
      <c r="BN1494" s="5" t="str">
        <f t="shared" si="202"/>
        <v/>
      </c>
      <c r="BO1494" s="5" t="str">
        <f t="shared" si="203"/>
        <v/>
      </c>
      <c r="BP1494" s="15" t="str">
        <f t="shared" si="204"/>
        <v/>
      </c>
      <c r="BQ1494" s="29"/>
      <c r="CU1494" s="5" t="e">
        <f>IF(REPORTE!AH$2="si",IF(F1494=VALUE(REPORTE!C$11),IF(SUM(CU1495:CU$1993),CONCATENATE(INT(B1494),", "),INT(B1494)),""),IF(F1494=VALUE(REPORTE!C$10),IF(SUM(CU1495:CU$1993),CONCATENATE(INT(B1494),", "),INT(B1494)),""))</f>
        <v>#VALUE!</v>
      </c>
      <c r="CY1494" s="5"/>
      <c r="CZ1494" s="5"/>
      <c r="DA1494" s="5"/>
      <c r="DB1494" s="5"/>
    </row>
    <row r="1495" spans="1:106" x14ac:dyDescent="0.25">
      <c r="A1495" s="25"/>
      <c r="B1495" s="3"/>
      <c r="L1495" s="4" t="str">
        <f>IFERROR(IF(VLOOKUP(I1495,I$2:L1494,4,0)=0,"",VLOOKUP(I1495,I$2:L1494,4,0)),"")</f>
        <v/>
      </c>
      <c r="M1495" s="4" t="str">
        <f>IFERROR(IF(VLOOKUP(I1495,I$2:M1494,5,0)=0,"",VLOOKUP(I1495,I$2:M1494,5,0)),"")</f>
        <v/>
      </c>
      <c r="AL1495" s="2" t="str">
        <f>IFERROR(IF(INDEX(AL$1:AL1494,MATCH(I1495,I$1:I1494,0),1)=0,"",INDEX(AL$1:AL1494,MATCH(I1495,I$1:I1494,0),1)),"")</f>
        <v/>
      </c>
      <c r="AM1495" s="2" t="str">
        <f>IFERROR(IF(INDEX(AM$1:AM1494,MATCH(I1495,I$1:I1494,0),1)=0,"",INDEX(AM$1:AM1494,MATCH(I1495,I$1:I1494,0),1)),"")</f>
        <v/>
      </c>
      <c r="AN1495" s="2" t="str">
        <f>IFERROR(IF(INDEX(AN$1:AN1494,MATCH(I1495,I$1:I1494,0),1)=0,"",INDEX(AN$1:AN1494,MATCH(I1495,I$1:I1494,0),1)),"")</f>
        <v/>
      </c>
      <c r="BG1495" s="5"/>
      <c r="BI1495" s="4"/>
      <c r="BK1495" s="5"/>
      <c r="BL1495" s="5"/>
      <c r="BM1495" s="5" t="str">
        <f>IF(B1495="","",IF(BH1495="",1+(MAX(BM$2:BM1494)),""))</f>
        <v/>
      </c>
      <c r="BN1495" s="5" t="str">
        <f t="shared" si="202"/>
        <v/>
      </c>
      <c r="BO1495" s="5" t="str">
        <f t="shared" si="203"/>
        <v/>
      </c>
      <c r="BP1495" s="15" t="str">
        <f t="shared" si="204"/>
        <v/>
      </c>
      <c r="BQ1495" s="29"/>
      <c r="CU1495" s="5" t="e">
        <f>IF(REPORTE!AH$2="si",IF(F1495=VALUE(REPORTE!C$11),IF(SUM(CU1496:CU$1993),CONCATENATE(INT(B1495),", "),INT(B1495)),""),IF(F1495=VALUE(REPORTE!C$10),IF(SUM(CU1496:CU$1993),CONCATENATE(INT(B1495),", "),INT(B1495)),""))</f>
        <v>#VALUE!</v>
      </c>
      <c r="CY1495" s="5"/>
      <c r="CZ1495" s="5"/>
      <c r="DA1495" s="5"/>
      <c r="DB1495" s="5"/>
    </row>
    <row r="1496" spans="1:106" x14ac:dyDescent="0.25">
      <c r="A1496" s="25"/>
      <c r="B1496" s="3"/>
      <c r="L1496" s="4" t="str">
        <f>IFERROR(IF(VLOOKUP(I1496,I$2:L1495,4,0)=0,"",VLOOKUP(I1496,I$2:L1495,4,0)),"")</f>
        <v/>
      </c>
      <c r="M1496" s="4" t="str">
        <f>IFERROR(IF(VLOOKUP(I1496,I$2:M1495,5,0)=0,"",VLOOKUP(I1496,I$2:M1495,5,0)),"")</f>
        <v/>
      </c>
      <c r="AL1496" s="2" t="str">
        <f>IFERROR(IF(INDEX(AL$1:AL1495,MATCH(I1496,I$1:I1495,0),1)=0,"",INDEX(AL$1:AL1495,MATCH(I1496,I$1:I1495,0),1)),"")</f>
        <v/>
      </c>
      <c r="AM1496" s="2" t="str">
        <f>IFERROR(IF(INDEX(AM$1:AM1495,MATCH(I1496,I$1:I1495,0),1)=0,"",INDEX(AM$1:AM1495,MATCH(I1496,I$1:I1495,0),1)),"")</f>
        <v/>
      </c>
      <c r="AN1496" s="2" t="str">
        <f>IFERROR(IF(INDEX(AN$1:AN1495,MATCH(I1496,I$1:I1495,0),1)=0,"",INDEX(AN$1:AN1495,MATCH(I1496,I$1:I1495,0),1)),"")</f>
        <v/>
      </c>
      <c r="BG1496" s="5"/>
      <c r="BI1496" s="4"/>
      <c r="BK1496" s="5"/>
      <c r="BL1496" s="5"/>
      <c r="BM1496" s="5" t="str">
        <f>IF(B1496="","",IF(BH1496="",1+(MAX(BM$2:BM1495)),""))</f>
        <v/>
      </c>
      <c r="BN1496" s="5" t="str">
        <f t="shared" si="202"/>
        <v/>
      </c>
      <c r="BO1496" s="5" t="str">
        <f t="shared" si="203"/>
        <v/>
      </c>
      <c r="BP1496" s="15" t="str">
        <f t="shared" si="204"/>
        <v/>
      </c>
      <c r="BQ1496" s="29"/>
      <c r="CU1496" s="5" t="e">
        <f>IF(REPORTE!AH$2="si",IF(F1496=VALUE(REPORTE!C$11),IF(SUM(CU1497:CU$1993),CONCATENATE(INT(B1496),", "),INT(B1496)),""),IF(F1496=VALUE(REPORTE!C$10),IF(SUM(CU1497:CU$1993),CONCATENATE(INT(B1496),", "),INT(B1496)),""))</f>
        <v>#VALUE!</v>
      </c>
      <c r="CY1496" s="5"/>
      <c r="CZ1496" s="5"/>
      <c r="DA1496" s="5"/>
      <c r="DB1496" s="5"/>
    </row>
    <row r="1497" spans="1:106" x14ac:dyDescent="0.25">
      <c r="A1497" s="25"/>
      <c r="B1497" s="3"/>
      <c r="L1497" s="4" t="str">
        <f>IFERROR(IF(VLOOKUP(I1497,I$2:L1496,4,0)=0,"",VLOOKUP(I1497,I$2:L1496,4,0)),"")</f>
        <v/>
      </c>
      <c r="M1497" s="4" t="str">
        <f>IFERROR(IF(VLOOKUP(I1497,I$2:M1496,5,0)=0,"",VLOOKUP(I1497,I$2:M1496,5,0)),"")</f>
        <v/>
      </c>
      <c r="AL1497" s="2" t="str">
        <f>IFERROR(IF(INDEX(AL$1:AL1496,MATCH(I1497,I$1:I1496,0),1)=0,"",INDEX(AL$1:AL1496,MATCH(I1497,I$1:I1496,0),1)),"")</f>
        <v/>
      </c>
      <c r="AM1497" s="2" t="str">
        <f>IFERROR(IF(INDEX(AM$1:AM1496,MATCH(I1497,I$1:I1496,0),1)=0,"",INDEX(AM$1:AM1496,MATCH(I1497,I$1:I1496,0),1)),"")</f>
        <v/>
      </c>
      <c r="AN1497" s="2" t="str">
        <f>IFERROR(IF(INDEX(AN$1:AN1496,MATCH(I1497,I$1:I1496,0),1)=0,"",INDEX(AN$1:AN1496,MATCH(I1497,I$1:I1496,0),1)),"")</f>
        <v/>
      </c>
      <c r="BG1497" s="5"/>
      <c r="BI1497" s="4"/>
      <c r="BK1497" s="5"/>
      <c r="BL1497" s="5"/>
      <c r="BM1497" s="5" t="str">
        <f>IF(B1497="","",IF(BH1497="",1+(MAX(BM$2:BM1496)),""))</f>
        <v/>
      </c>
      <c r="BN1497" s="5" t="str">
        <f t="shared" si="202"/>
        <v/>
      </c>
      <c r="BO1497" s="5" t="str">
        <f t="shared" si="203"/>
        <v/>
      </c>
      <c r="BP1497" s="15" t="str">
        <f t="shared" si="204"/>
        <v/>
      </c>
      <c r="BQ1497" s="29"/>
      <c r="CU1497" s="5" t="e">
        <f>IF(REPORTE!AH$2="si",IF(F1497=VALUE(REPORTE!C$11),IF(SUM(CU1498:CU$1993),CONCATENATE(INT(B1497),", "),INT(B1497)),""),IF(F1497=VALUE(REPORTE!C$10),IF(SUM(CU1498:CU$1993),CONCATENATE(INT(B1497),", "),INT(B1497)),""))</f>
        <v>#VALUE!</v>
      </c>
      <c r="CY1497" s="5"/>
      <c r="CZ1497" s="5"/>
      <c r="DA1497" s="5"/>
      <c r="DB1497" s="5"/>
    </row>
    <row r="1498" spans="1:106" x14ac:dyDescent="0.25">
      <c r="A1498" s="25"/>
      <c r="B1498" s="3"/>
      <c r="L1498" s="4" t="str">
        <f>IFERROR(IF(VLOOKUP(I1498,I$2:L1497,4,0)=0,"",VLOOKUP(I1498,I$2:L1497,4,0)),"")</f>
        <v/>
      </c>
      <c r="M1498" s="4" t="str">
        <f>IFERROR(IF(VLOOKUP(I1498,I$2:M1497,5,0)=0,"",VLOOKUP(I1498,I$2:M1497,5,0)),"")</f>
        <v/>
      </c>
      <c r="AL1498" s="2" t="str">
        <f>IFERROR(IF(INDEX(AL$1:AL1497,MATCH(I1498,I$1:I1497,0),1)=0,"",INDEX(AL$1:AL1497,MATCH(I1498,I$1:I1497,0),1)),"")</f>
        <v/>
      </c>
      <c r="AM1498" s="2" t="str">
        <f>IFERROR(IF(INDEX(AM$1:AM1497,MATCH(I1498,I$1:I1497,0),1)=0,"",INDEX(AM$1:AM1497,MATCH(I1498,I$1:I1497,0),1)),"")</f>
        <v/>
      </c>
      <c r="AN1498" s="2" t="str">
        <f>IFERROR(IF(INDEX(AN$1:AN1497,MATCH(I1498,I$1:I1497,0),1)=0,"",INDEX(AN$1:AN1497,MATCH(I1498,I$1:I1497,0),1)),"")</f>
        <v/>
      </c>
      <c r="BG1498" s="5"/>
      <c r="BI1498" s="4"/>
      <c r="BK1498" s="5"/>
      <c r="BL1498" s="5"/>
      <c r="BM1498" s="5" t="str">
        <f>IF(B1498="","",IF(BH1498="",1+(MAX(BM$2:BM1497)),""))</f>
        <v/>
      </c>
      <c r="BN1498" s="5" t="str">
        <f t="shared" si="202"/>
        <v/>
      </c>
      <c r="BO1498" s="5" t="str">
        <f t="shared" si="203"/>
        <v/>
      </c>
      <c r="BP1498" s="15" t="str">
        <f t="shared" si="204"/>
        <v/>
      </c>
      <c r="BQ1498" s="29"/>
      <c r="CU1498" s="5" t="e">
        <f>IF(REPORTE!AH$2="si",IF(F1498=VALUE(REPORTE!C$11),IF(SUM(CU1499:CU$1993),CONCATENATE(INT(B1498),", "),INT(B1498)),""),IF(F1498=VALUE(REPORTE!C$10),IF(SUM(CU1499:CU$1993),CONCATENATE(INT(B1498),", "),INT(B1498)),""))</f>
        <v>#VALUE!</v>
      </c>
      <c r="CY1498" s="5"/>
      <c r="CZ1498" s="5"/>
      <c r="DA1498" s="5"/>
      <c r="DB1498" s="5"/>
    </row>
    <row r="1499" spans="1:106" x14ac:dyDescent="0.25">
      <c r="A1499" s="25"/>
      <c r="B1499" s="3"/>
      <c r="L1499" s="4" t="str">
        <f>IFERROR(IF(VLOOKUP(I1499,I$2:L1498,4,0)=0,"",VLOOKUP(I1499,I$2:L1498,4,0)),"")</f>
        <v/>
      </c>
      <c r="M1499" s="4" t="str">
        <f>IFERROR(IF(VLOOKUP(I1499,I$2:M1498,5,0)=0,"",VLOOKUP(I1499,I$2:M1498,5,0)),"")</f>
        <v/>
      </c>
      <c r="AL1499" s="2" t="str">
        <f>IFERROR(IF(INDEX(AL$1:AL1498,MATCH(I1499,I$1:I1498,0),1)=0,"",INDEX(AL$1:AL1498,MATCH(I1499,I$1:I1498,0),1)),"")</f>
        <v/>
      </c>
      <c r="AM1499" s="2" t="str">
        <f>IFERROR(IF(INDEX(AM$1:AM1498,MATCH(I1499,I$1:I1498,0),1)=0,"",INDEX(AM$1:AM1498,MATCH(I1499,I$1:I1498,0),1)),"")</f>
        <v/>
      </c>
      <c r="AN1499" s="2" t="str">
        <f>IFERROR(IF(INDEX(AN$1:AN1498,MATCH(I1499,I$1:I1498,0),1)=0,"",INDEX(AN$1:AN1498,MATCH(I1499,I$1:I1498,0),1)),"")</f>
        <v/>
      </c>
      <c r="BG1499" s="5"/>
      <c r="BI1499" s="4"/>
      <c r="BK1499" s="5"/>
      <c r="BL1499" s="5"/>
      <c r="BM1499" s="5" t="str">
        <f>IF(B1499="","",IF(BH1499="",1+(MAX(BM$2:BM1498)),""))</f>
        <v/>
      </c>
      <c r="BN1499" s="5" t="str">
        <f t="shared" si="202"/>
        <v/>
      </c>
      <c r="BO1499" s="5" t="str">
        <f t="shared" si="203"/>
        <v/>
      </c>
      <c r="BP1499" s="15" t="str">
        <f t="shared" si="204"/>
        <v/>
      </c>
      <c r="BQ1499" s="29"/>
      <c r="CU1499" s="5" t="e">
        <f>IF(REPORTE!AH$2="si",IF(F1499=VALUE(REPORTE!C$11),IF(SUM(CU1500:CU$1993),CONCATENATE(INT(B1499),", "),INT(B1499)),""),IF(F1499=VALUE(REPORTE!C$10),IF(SUM(CU1500:CU$1993),CONCATENATE(INT(B1499),", "),INT(B1499)),""))</f>
        <v>#VALUE!</v>
      </c>
      <c r="CY1499" s="5"/>
      <c r="CZ1499" s="5"/>
      <c r="DA1499" s="5"/>
      <c r="DB1499" s="5"/>
    </row>
    <row r="1500" spans="1:106" x14ac:dyDescent="0.25">
      <c r="A1500" s="25"/>
      <c r="B1500" s="3"/>
      <c r="L1500" s="4" t="str">
        <f>IFERROR(IF(VLOOKUP(I1500,I$2:L1499,4,0)=0,"",VLOOKUP(I1500,I$2:L1499,4,0)),"")</f>
        <v/>
      </c>
      <c r="M1500" s="4" t="str">
        <f>IFERROR(IF(VLOOKUP(I1500,I$2:M1499,5,0)=0,"",VLOOKUP(I1500,I$2:M1499,5,0)),"")</f>
        <v/>
      </c>
      <c r="AL1500" s="2" t="str">
        <f>IFERROR(IF(INDEX(AL$1:AL1499,MATCH(I1500,I$1:I1499,0),1)=0,"",INDEX(AL$1:AL1499,MATCH(I1500,I$1:I1499,0),1)),"")</f>
        <v/>
      </c>
      <c r="AM1500" s="2" t="str">
        <f>IFERROR(IF(INDEX(AM$1:AM1499,MATCH(I1500,I$1:I1499,0),1)=0,"",INDEX(AM$1:AM1499,MATCH(I1500,I$1:I1499,0),1)),"")</f>
        <v/>
      </c>
      <c r="AN1500" s="2" t="str">
        <f>IFERROR(IF(INDEX(AN$1:AN1499,MATCH(I1500,I$1:I1499,0),1)=0,"",INDEX(AN$1:AN1499,MATCH(I1500,I$1:I1499,0),1)),"")</f>
        <v/>
      </c>
      <c r="BG1500" s="5"/>
      <c r="BI1500" s="4"/>
      <c r="BK1500" s="5"/>
      <c r="BL1500" s="5"/>
      <c r="BM1500" s="5" t="str">
        <f>IF(B1500="","",IF(BH1500="",1+(MAX(BM$2:BM1499)),""))</f>
        <v/>
      </c>
      <c r="BN1500" s="5" t="str">
        <f t="shared" si="202"/>
        <v/>
      </c>
      <c r="BO1500" s="5" t="str">
        <f t="shared" si="203"/>
        <v/>
      </c>
      <c r="BP1500" s="15" t="str">
        <f t="shared" si="204"/>
        <v/>
      </c>
      <c r="BQ1500" s="29"/>
      <c r="CU1500" s="5" t="e">
        <f>IF(REPORTE!AH$2="si",IF(F1500=VALUE(REPORTE!C$11),IF(SUM(CU1501:CU$1993),CONCATENATE(INT(B1500),", "),INT(B1500)),""),IF(F1500=VALUE(REPORTE!C$10),IF(SUM(CU1501:CU$1993),CONCATENATE(INT(B1500),", "),INT(B1500)),""))</f>
        <v>#VALUE!</v>
      </c>
      <c r="CY1500" s="5"/>
      <c r="CZ1500" s="5"/>
      <c r="DA1500" s="5"/>
      <c r="DB1500" s="5"/>
    </row>
    <row r="1501" spans="1:106" x14ac:dyDescent="0.25">
      <c r="A1501" s="25"/>
      <c r="B1501" s="3"/>
      <c r="L1501" s="4" t="str">
        <f>IFERROR(IF(VLOOKUP(I1501,I$2:L1500,4,0)=0,"",VLOOKUP(I1501,I$2:L1500,4,0)),"")</f>
        <v/>
      </c>
      <c r="M1501" s="4" t="str">
        <f>IFERROR(IF(VLOOKUP(I1501,I$2:M1500,5,0)=0,"",VLOOKUP(I1501,I$2:M1500,5,0)),"")</f>
        <v/>
      </c>
      <c r="AL1501" s="2" t="str">
        <f>IFERROR(IF(INDEX(AL$1:AL1500,MATCH(I1501,I$1:I1500,0),1)=0,"",INDEX(AL$1:AL1500,MATCH(I1501,I$1:I1500,0),1)),"")</f>
        <v/>
      </c>
      <c r="AM1501" s="2" t="str">
        <f>IFERROR(IF(INDEX(AM$1:AM1500,MATCH(I1501,I$1:I1500,0),1)=0,"",INDEX(AM$1:AM1500,MATCH(I1501,I$1:I1500,0),1)),"")</f>
        <v/>
      </c>
      <c r="AN1501" s="2" t="str">
        <f>IFERROR(IF(INDEX(AN$1:AN1500,MATCH(I1501,I$1:I1500,0),1)=0,"",INDEX(AN$1:AN1500,MATCH(I1501,I$1:I1500,0),1)),"")</f>
        <v/>
      </c>
      <c r="BG1501" s="5"/>
      <c r="BI1501" s="4"/>
      <c r="BK1501" s="5"/>
      <c r="BL1501" s="5"/>
      <c r="BM1501" s="5" t="str">
        <f>IF(B1501="","",IF(BH1501="",1+(MAX(BM$2:BM1500)),""))</f>
        <v/>
      </c>
      <c r="BN1501" s="5" t="str">
        <f t="shared" si="202"/>
        <v/>
      </c>
      <c r="BO1501" s="5" t="str">
        <f t="shared" si="203"/>
        <v/>
      </c>
      <c r="BP1501" s="15" t="str">
        <f t="shared" si="204"/>
        <v/>
      </c>
      <c r="BQ1501" s="29"/>
      <c r="CU1501" s="5" t="e">
        <f>IF(REPORTE!AH$2="si",IF(F1501=VALUE(REPORTE!C$11),IF(SUM(CU1502:CU$1993),CONCATENATE(INT(B1501),", "),INT(B1501)),""),IF(F1501=VALUE(REPORTE!C$10),IF(SUM(CU1502:CU$1993),CONCATENATE(INT(B1501),", "),INT(B1501)),""))</f>
        <v>#VALUE!</v>
      </c>
      <c r="CY1501" s="5"/>
      <c r="CZ1501" s="5"/>
      <c r="DA1501" s="5"/>
      <c r="DB1501" s="5"/>
    </row>
    <row r="1502" spans="1:106" x14ac:dyDescent="0.25">
      <c r="A1502" s="25"/>
      <c r="B1502" s="3"/>
      <c r="L1502" s="4" t="str">
        <f>IFERROR(IF(VLOOKUP(I1502,I$2:L1501,4,0)=0,"",VLOOKUP(I1502,I$2:L1501,4,0)),"")</f>
        <v/>
      </c>
      <c r="M1502" s="4" t="str">
        <f>IFERROR(IF(VLOOKUP(I1502,I$2:M1501,5,0)=0,"",VLOOKUP(I1502,I$2:M1501,5,0)),"")</f>
        <v/>
      </c>
      <c r="AL1502" s="2" t="str">
        <f>IFERROR(IF(INDEX(AL$1:AL1501,MATCH(I1502,I$1:I1501,0),1)=0,"",INDEX(AL$1:AL1501,MATCH(I1502,I$1:I1501,0),1)),"")</f>
        <v/>
      </c>
      <c r="AM1502" s="2" t="str">
        <f>IFERROR(IF(INDEX(AM$1:AM1501,MATCH(I1502,I$1:I1501,0),1)=0,"",INDEX(AM$1:AM1501,MATCH(I1502,I$1:I1501,0),1)),"")</f>
        <v/>
      </c>
      <c r="AN1502" s="2" t="str">
        <f>IFERROR(IF(INDEX(AN$1:AN1501,MATCH(I1502,I$1:I1501,0),1)=0,"",INDEX(AN$1:AN1501,MATCH(I1502,I$1:I1501,0),1)),"")</f>
        <v/>
      </c>
      <c r="BG1502" s="5"/>
      <c r="BI1502" s="4"/>
      <c r="BK1502" s="5"/>
      <c r="BL1502" s="5"/>
      <c r="BM1502" s="5" t="str">
        <f>IF(B1502="","",IF(BH1502="",1+(MAX(BM$2:BM1501)),""))</f>
        <v/>
      </c>
      <c r="BN1502" s="5" t="str">
        <f t="shared" si="202"/>
        <v/>
      </c>
      <c r="BO1502" s="5" t="str">
        <f t="shared" si="203"/>
        <v/>
      </c>
      <c r="BP1502" s="15" t="str">
        <f t="shared" si="204"/>
        <v/>
      </c>
      <c r="BQ1502" s="29"/>
      <c r="CU1502" s="5" t="e">
        <f>IF(REPORTE!AH$2="si",IF(F1502=VALUE(REPORTE!C$11),IF(SUM(CU1503:CU$1993),CONCATENATE(INT(B1502),", "),INT(B1502)),""),IF(F1502=VALUE(REPORTE!C$10),IF(SUM(CU1503:CU$1993),CONCATENATE(INT(B1502),", "),INT(B1502)),""))</f>
        <v>#VALUE!</v>
      </c>
      <c r="CY1502" s="5"/>
      <c r="CZ1502" s="5"/>
      <c r="DA1502" s="5"/>
      <c r="DB1502" s="5"/>
    </row>
    <row r="1503" spans="1:106" x14ac:dyDescent="0.25">
      <c r="A1503" s="25"/>
      <c r="B1503" s="3"/>
      <c r="L1503" s="4" t="str">
        <f>IFERROR(IF(VLOOKUP(I1503,I$2:L1502,4,0)=0,"",VLOOKUP(I1503,I$2:L1502,4,0)),"")</f>
        <v/>
      </c>
      <c r="M1503" s="4" t="str">
        <f>IFERROR(IF(VLOOKUP(I1503,I$2:M1502,5,0)=0,"",VLOOKUP(I1503,I$2:M1502,5,0)),"")</f>
        <v/>
      </c>
      <c r="AL1503" s="2" t="str">
        <f>IFERROR(IF(INDEX(AL$1:AL1502,MATCH(I1503,I$1:I1502,0),1)=0,"",INDEX(AL$1:AL1502,MATCH(I1503,I$1:I1502,0),1)),"")</f>
        <v/>
      </c>
      <c r="AM1503" s="2" t="str">
        <f>IFERROR(IF(INDEX(AM$1:AM1502,MATCH(I1503,I$1:I1502,0),1)=0,"",INDEX(AM$1:AM1502,MATCH(I1503,I$1:I1502,0),1)),"")</f>
        <v/>
      </c>
      <c r="AN1503" s="2" t="str">
        <f>IFERROR(IF(INDEX(AN$1:AN1502,MATCH(I1503,I$1:I1502,0),1)=0,"",INDEX(AN$1:AN1502,MATCH(I1503,I$1:I1502,0),1)),"")</f>
        <v/>
      </c>
      <c r="BG1503" s="5"/>
      <c r="BI1503" s="4"/>
      <c r="BK1503" s="5"/>
      <c r="BL1503" s="5"/>
      <c r="BM1503" s="5" t="str">
        <f>IF(B1503="","",IF(BH1503="",1+(MAX(BM$2:BM1502)),""))</f>
        <v/>
      </c>
      <c r="BN1503" s="5" t="str">
        <f t="shared" si="202"/>
        <v/>
      </c>
      <c r="BO1503" s="5" t="str">
        <f t="shared" si="203"/>
        <v/>
      </c>
      <c r="BP1503" s="15" t="str">
        <f t="shared" si="204"/>
        <v/>
      </c>
      <c r="BQ1503" s="29"/>
      <c r="CU1503" s="5" t="e">
        <f>IF(REPORTE!AH$2="si",IF(F1503=VALUE(REPORTE!C$11),IF(SUM(CU1504:CU$1993),CONCATENATE(INT(B1503),", "),INT(B1503)),""),IF(F1503=VALUE(REPORTE!C$10),IF(SUM(CU1504:CU$1993),CONCATENATE(INT(B1503),", "),INT(B1503)),""))</f>
        <v>#VALUE!</v>
      </c>
      <c r="CY1503" s="5"/>
      <c r="CZ1503" s="5"/>
      <c r="DA1503" s="5"/>
      <c r="DB1503" s="5"/>
    </row>
    <row r="1504" spans="1:106" x14ac:dyDescent="0.25">
      <c r="A1504" s="25"/>
      <c r="B1504" s="3"/>
      <c r="L1504" s="4" t="str">
        <f>IFERROR(IF(VLOOKUP(I1504,I$2:L1503,4,0)=0,"",VLOOKUP(I1504,I$2:L1503,4,0)),"")</f>
        <v/>
      </c>
      <c r="M1504" s="4" t="str">
        <f>IFERROR(IF(VLOOKUP(I1504,I$2:M1503,5,0)=0,"",VLOOKUP(I1504,I$2:M1503,5,0)),"")</f>
        <v/>
      </c>
      <c r="AL1504" s="2" t="str">
        <f>IFERROR(IF(INDEX(AL$1:AL1503,MATCH(I1504,I$1:I1503,0),1)=0,"",INDEX(AL$1:AL1503,MATCH(I1504,I$1:I1503,0),1)),"")</f>
        <v/>
      </c>
      <c r="AM1504" s="2" t="str">
        <f>IFERROR(IF(INDEX(AM$1:AM1503,MATCH(I1504,I$1:I1503,0),1)=0,"",INDEX(AM$1:AM1503,MATCH(I1504,I$1:I1503,0),1)),"")</f>
        <v/>
      </c>
      <c r="AN1504" s="2" t="str">
        <f>IFERROR(IF(INDEX(AN$1:AN1503,MATCH(I1504,I$1:I1503,0),1)=0,"",INDEX(AN$1:AN1503,MATCH(I1504,I$1:I1503,0),1)),"")</f>
        <v/>
      </c>
      <c r="BG1504" s="5"/>
      <c r="BI1504" s="4"/>
      <c r="BK1504" s="5"/>
      <c r="BL1504" s="5"/>
      <c r="BM1504" s="5" t="str">
        <f>IF(B1504="","",IF(BH1504="",1+(MAX(BM$2:BM1503)),""))</f>
        <v/>
      </c>
      <c r="BN1504" s="5" t="str">
        <f t="shared" si="202"/>
        <v/>
      </c>
      <c r="BO1504" s="5" t="str">
        <f t="shared" si="203"/>
        <v/>
      </c>
      <c r="BP1504" s="15" t="str">
        <f t="shared" si="204"/>
        <v/>
      </c>
      <c r="BQ1504" s="29"/>
      <c r="CU1504" s="5" t="e">
        <f>IF(REPORTE!AH$2="si",IF(F1504=VALUE(REPORTE!C$11),IF(SUM(CU1505:CU$1993),CONCATENATE(INT(B1504),", "),INT(B1504)),""),IF(F1504=VALUE(REPORTE!C$10),IF(SUM(CU1505:CU$1993),CONCATENATE(INT(B1504),", "),INT(B1504)),""))</f>
        <v>#VALUE!</v>
      </c>
      <c r="CY1504" s="5"/>
      <c r="CZ1504" s="5"/>
      <c r="DA1504" s="5"/>
      <c r="DB1504" s="5"/>
    </row>
    <row r="1505" spans="1:106" x14ac:dyDescent="0.25">
      <c r="A1505" s="25"/>
      <c r="B1505" s="3"/>
      <c r="L1505" s="4" t="str">
        <f>IFERROR(IF(VLOOKUP(I1505,I$2:L1504,4,0)=0,"",VLOOKUP(I1505,I$2:L1504,4,0)),"")</f>
        <v/>
      </c>
      <c r="M1505" s="4" t="str">
        <f>IFERROR(IF(VLOOKUP(I1505,I$2:M1504,5,0)=0,"",VLOOKUP(I1505,I$2:M1504,5,0)),"")</f>
        <v/>
      </c>
      <c r="AL1505" s="2" t="str">
        <f>IFERROR(IF(INDEX(AL$1:AL1504,MATCH(I1505,I$1:I1504,0),1)=0,"",INDEX(AL$1:AL1504,MATCH(I1505,I$1:I1504,0),1)),"")</f>
        <v/>
      </c>
      <c r="AM1505" s="2" t="str">
        <f>IFERROR(IF(INDEX(AM$1:AM1504,MATCH(I1505,I$1:I1504,0),1)=0,"",INDEX(AM$1:AM1504,MATCH(I1505,I$1:I1504,0),1)),"")</f>
        <v/>
      </c>
      <c r="AN1505" s="2" t="str">
        <f>IFERROR(IF(INDEX(AN$1:AN1504,MATCH(I1505,I$1:I1504,0),1)=0,"",INDEX(AN$1:AN1504,MATCH(I1505,I$1:I1504,0),1)),"")</f>
        <v/>
      </c>
      <c r="BG1505" s="5"/>
      <c r="BI1505" s="4"/>
      <c r="BK1505" s="5"/>
      <c r="BL1505" s="5"/>
      <c r="BM1505" s="5" t="str">
        <f>IF(B1505="","",IF(BH1505="",1+(MAX(BM$2:BM1504)),""))</f>
        <v/>
      </c>
      <c r="BN1505" s="5" t="str">
        <f t="shared" si="202"/>
        <v/>
      </c>
      <c r="BO1505" s="5" t="str">
        <f t="shared" si="203"/>
        <v/>
      </c>
      <c r="BP1505" s="15" t="str">
        <f t="shared" si="204"/>
        <v/>
      </c>
      <c r="BQ1505" s="29"/>
      <c r="CU1505" s="5" t="e">
        <f>IF(REPORTE!AH$2="si",IF(F1505=VALUE(REPORTE!C$11),IF(SUM(CU1506:CU$1993),CONCATENATE(INT(B1505),", "),INT(B1505)),""),IF(F1505=VALUE(REPORTE!C$10),IF(SUM(CU1506:CU$1993),CONCATENATE(INT(B1505),", "),INT(B1505)),""))</f>
        <v>#VALUE!</v>
      </c>
      <c r="CY1505" s="5"/>
      <c r="CZ1505" s="5"/>
      <c r="DA1505" s="5"/>
      <c r="DB1505" s="5"/>
    </row>
    <row r="1506" spans="1:106" x14ac:dyDescent="0.25">
      <c r="A1506" s="25"/>
      <c r="B1506" s="3"/>
      <c r="L1506" s="4" t="str">
        <f>IFERROR(IF(VLOOKUP(I1506,I$2:L1505,4,0)=0,"",VLOOKUP(I1506,I$2:L1505,4,0)),"")</f>
        <v/>
      </c>
      <c r="M1506" s="4" t="str">
        <f>IFERROR(IF(VLOOKUP(I1506,I$2:M1505,5,0)=0,"",VLOOKUP(I1506,I$2:M1505,5,0)),"")</f>
        <v/>
      </c>
      <c r="AL1506" s="2" t="str">
        <f>IFERROR(IF(INDEX(AL$1:AL1505,MATCH(I1506,I$1:I1505,0),1)=0,"",INDEX(AL$1:AL1505,MATCH(I1506,I$1:I1505,0),1)),"")</f>
        <v/>
      </c>
      <c r="AM1506" s="2" t="str">
        <f>IFERROR(IF(INDEX(AM$1:AM1505,MATCH(I1506,I$1:I1505,0),1)=0,"",INDEX(AM$1:AM1505,MATCH(I1506,I$1:I1505,0),1)),"")</f>
        <v/>
      </c>
      <c r="AN1506" s="2" t="str">
        <f>IFERROR(IF(INDEX(AN$1:AN1505,MATCH(I1506,I$1:I1505,0),1)=0,"",INDEX(AN$1:AN1505,MATCH(I1506,I$1:I1505,0),1)),"")</f>
        <v/>
      </c>
      <c r="BG1506" s="5"/>
      <c r="BI1506" s="4"/>
      <c r="BK1506" s="5"/>
      <c r="BL1506" s="5"/>
      <c r="BM1506" s="5" t="str">
        <f>IF(B1506="","",IF(BH1506="",1+(MAX(BM$2:BM1505)),""))</f>
        <v/>
      </c>
      <c r="BN1506" s="5" t="str">
        <f t="shared" si="202"/>
        <v/>
      </c>
      <c r="BO1506" s="5" t="str">
        <f t="shared" si="203"/>
        <v/>
      </c>
      <c r="BP1506" s="15" t="str">
        <f t="shared" si="204"/>
        <v/>
      </c>
      <c r="BQ1506" s="29"/>
      <c r="CU1506" s="5" t="e">
        <f>IF(REPORTE!AH$2="si",IF(F1506=VALUE(REPORTE!C$11),IF(SUM(CU1507:CU$1993),CONCATENATE(INT(B1506),", "),INT(B1506)),""),IF(F1506=VALUE(REPORTE!C$10),IF(SUM(CU1507:CU$1993),CONCATENATE(INT(B1506),", "),INT(B1506)),""))</f>
        <v>#VALUE!</v>
      </c>
      <c r="CY1506" s="5"/>
      <c r="CZ1506" s="5"/>
      <c r="DA1506" s="5"/>
      <c r="DB1506" s="5"/>
    </row>
    <row r="1507" spans="1:106" x14ac:dyDescent="0.25">
      <c r="A1507" s="25"/>
      <c r="B1507" s="3"/>
      <c r="L1507" s="4" t="str">
        <f>IFERROR(IF(VLOOKUP(I1507,I$2:L1506,4,0)=0,"",VLOOKUP(I1507,I$2:L1506,4,0)),"")</f>
        <v/>
      </c>
      <c r="M1507" s="4" t="str">
        <f>IFERROR(IF(VLOOKUP(I1507,I$2:M1506,5,0)=0,"",VLOOKUP(I1507,I$2:M1506,5,0)),"")</f>
        <v/>
      </c>
      <c r="AL1507" s="2" t="str">
        <f>IFERROR(IF(INDEX(AL$1:AL1506,MATCH(I1507,I$1:I1506,0),1)=0,"",INDEX(AL$1:AL1506,MATCH(I1507,I$1:I1506,0),1)),"")</f>
        <v/>
      </c>
      <c r="AM1507" s="2" t="str">
        <f>IFERROR(IF(INDEX(AM$1:AM1506,MATCH(I1507,I$1:I1506,0),1)=0,"",INDEX(AM$1:AM1506,MATCH(I1507,I$1:I1506,0),1)),"")</f>
        <v/>
      </c>
      <c r="AN1507" s="2" t="str">
        <f>IFERROR(IF(INDEX(AN$1:AN1506,MATCH(I1507,I$1:I1506,0),1)=0,"",INDEX(AN$1:AN1506,MATCH(I1507,I$1:I1506,0),1)),"")</f>
        <v/>
      </c>
      <c r="BG1507" s="5"/>
      <c r="BI1507" s="4"/>
      <c r="BK1507" s="5"/>
      <c r="BL1507" s="5"/>
      <c r="BM1507" s="5" t="str">
        <f>IF(B1507="","",IF(BH1507="",1+(MAX(BM$2:BM1506)),""))</f>
        <v/>
      </c>
      <c r="BN1507" s="5" t="str">
        <f t="shared" si="202"/>
        <v/>
      </c>
      <c r="BO1507" s="5" t="str">
        <f t="shared" si="203"/>
        <v/>
      </c>
      <c r="BP1507" s="15" t="str">
        <f t="shared" si="204"/>
        <v/>
      </c>
      <c r="BQ1507" s="29"/>
      <c r="CU1507" s="5" t="e">
        <f>IF(REPORTE!AH$2="si",IF(F1507=VALUE(REPORTE!C$11),IF(SUM(CU1508:CU$1993),CONCATENATE(INT(B1507),", "),INT(B1507)),""),IF(F1507=VALUE(REPORTE!C$10),IF(SUM(CU1508:CU$1993),CONCATENATE(INT(B1507),", "),INT(B1507)),""))</f>
        <v>#VALUE!</v>
      </c>
      <c r="CY1507" s="5"/>
      <c r="CZ1507" s="5"/>
      <c r="DA1507" s="5"/>
      <c r="DB1507" s="5"/>
    </row>
    <row r="1508" spans="1:106" x14ac:dyDescent="0.25">
      <c r="A1508" s="25"/>
      <c r="B1508" s="3"/>
      <c r="L1508" s="4" t="str">
        <f>IFERROR(IF(VLOOKUP(I1508,I$2:L1507,4,0)=0,"",VLOOKUP(I1508,I$2:L1507,4,0)),"")</f>
        <v/>
      </c>
      <c r="M1508" s="4" t="str">
        <f>IFERROR(IF(VLOOKUP(I1508,I$2:M1507,5,0)=0,"",VLOOKUP(I1508,I$2:M1507,5,0)),"")</f>
        <v/>
      </c>
      <c r="AL1508" s="2" t="str">
        <f>IFERROR(IF(INDEX(AL$1:AL1507,MATCH(I1508,I$1:I1507,0),1)=0,"",INDEX(AL$1:AL1507,MATCH(I1508,I$1:I1507,0),1)),"")</f>
        <v/>
      </c>
      <c r="AM1508" s="2" t="str">
        <f>IFERROR(IF(INDEX(AM$1:AM1507,MATCH(I1508,I$1:I1507,0),1)=0,"",INDEX(AM$1:AM1507,MATCH(I1508,I$1:I1507,0),1)),"")</f>
        <v/>
      </c>
      <c r="AN1508" s="2" t="str">
        <f>IFERROR(IF(INDEX(AN$1:AN1507,MATCH(I1508,I$1:I1507,0),1)=0,"",INDEX(AN$1:AN1507,MATCH(I1508,I$1:I1507,0),1)),"")</f>
        <v/>
      </c>
      <c r="BG1508" s="5"/>
      <c r="BI1508" s="4"/>
      <c r="BK1508" s="5"/>
      <c r="BL1508" s="5"/>
      <c r="BM1508" s="5" t="str">
        <f>IF(B1508="","",IF(BH1508="",1+(MAX(BM$2:BM1507)),""))</f>
        <v/>
      </c>
      <c r="BN1508" s="5" t="str">
        <f t="shared" si="202"/>
        <v/>
      </c>
      <c r="BO1508" s="5" t="str">
        <f t="shared" si="203"/>
        <v/>
      </c>
      <c r="BP1508" s="15" t="str">
        <f t="shared" si="204"/>
        <v/>
      </c>
      <c r="BQ1508" s="29"/>
      <c r="CU1508" s="5" t="e">
        <f>IF(REPORTE!AH$2="si",IF(F1508=VALUE(REPORTE!C$11),IF(SUM(CU1509:CU$1993),CONCATENATE(INT(B1508),", "),INT(B1508)),""),IF(F1508=VALUE(REPORTE!C$10),IF(SUM(CU1509:CU$1993),CONCATENATE(INT(B1508),", "),INT(B1508)),""))</f>
        <v>#VALUE!</v>
      </c>
      <c r="CY1508" s="5"/>
      <c r="CZ1508" s="5"/>
      <c r="DA1508" s="5"/>
      <c r="DB1508" s="5"/>
    </row>
    <row r="1509" spans="1:106" x14ac:dyDescent="0.25">
      <c r="A1509" s="25"/>
      <c r="B1509" s="3"/>
      <c r="L1509" s="4" t="str">
        <f>IFERROR(IF(VLOOKUP(I1509,I$2:L1508,4,0)=0,"",VLOOKUP(I1509,I$2:L1508,4,0)),"")</f>
        <v/>
      </c>
      <c r="M1509" s="4" t="str">
        <f>IFERROR(IF(VLOOKUP(I1509,I$2:M1508,5,0)=0,"",VLOOKUP(I1509,I$2:M1508,5,0)),"")</f>
        <v/>
      </c>
      <c r="AL1509" s="2" t="str">
        <f>IFERROR(IF(INDEX(AL$1:AL1508,MATCH(I1509,I$1:I1508,0),1)=0,"",INDEX(AL$1:AL1508,MATCH(I1509,I$1:I1508,0),1)),"")</f>
        <v/>
      </c>
      <c r="AM1509" s="2" t="str">
        <f>IFERROR(IF(INDEX(AM$1:AM1508,MATCH(I1509,I$1:I1508,0),1)=0,"",INDEX(AM$1:AM1508,MATCH(I1509,I$1:I1508,0),1)),"")</f>
        <v/>
      </c>
      <c r="AN1509" s="2" t="str">
        <f>IFERROR(IF(INDEX(AN$1:AN1508,MATCH(I1509,I$1:I1508,0),1)=0,"",INDEX(AN$1:AN1508,MATCH(I1509,I$1:I1508,0),1)),"")</f>
        <v/>
      </c>
      <c r="BG1509" s="5"/>
      <c r="BI1509" s="4"/>
      <c r="BK1509" s="5"/>
      <c r="BL1509" s="5"/>
      <c r="BM1509" s="5" t="str">
        <f>IF(B1509="","",IF(BH1509="",1+(MAX(BM$2:BM1508)),""))</f>
        <v/>
      </c>
      <c r="BN1509" s="5" t="str">
        <f t="shared" si="202"/>
        <v/>
      </c>
      <c r="BO1509" s="5" t="str">
        <f t="shared" si="203"/>
        <v/>
      </c>
      <c r="BP1509" s="15" t="str">
        <f t="shared" si="204"/>
        <v/>
      </c>
      <c r="BQ1509" s="29"/>
      <c r="CU1509" s="5" t="e">
        <f>IF(REPORTE!AH$2="si",IF(F1509=VALUE(REPORTE!C$11),IF(SUM(CU1510:CU$1993),CONCATENATE(INT(B1509),", "),INT(B1509)),""),IF(F1509=VALUE(REPORTE!C$10),IF(SUM(CU1510:CU$1993),CONCATENATE(INT(B1509),", "),INT(B1509)),""))</f>
        <v>#VALUE!</v>
      </c>
      <c r="CY1509" s="5"/>
      <c r="CZ1509" s="5"/>
      <c r="DA1509" s="5"/>
      <c r="DB1509" s="5"/>
    </row>
    <row r="1510" spans="1:106" x14ac:dyDescent="0.25">
      <c r="A1510" s="25"/>
      <c r="B1510" s="3"/>
      <c r="L1510" s="4" t="str">
        <f>IFERROR(IF(VLOOKUP(I1510,I$2:L1509,4,0)=0,"",VLOOKUP(I1510,I$2:L1509,4,0)),"")</f>
        <v/>
      </c>
      <c r="M1510" s="4" t="str">
        <f>IFERROR(IF(VLOOKUP(I1510,I$2:M1509,5,0)=0,"",VLOOKUP(I1510,I$2:M1509,5,0)),"")</f>
        <v/>
      </c>
      <c r="AL1510" s="2" t="str">
        <f>IFERROR(IF(INDEX(AL$1:AL1509,MATCH(I1510,I$1:I1509,0),1)=0,"",INDEX(AL$1:AL1509,MATCH(I1510,I$1:I1509,0),1)),"")</f>
        <v/>
      </c>
      <c r="AM1510" s="2" t="str">
        <f>IFERROR(IF(INDEX(AM$1:AM1509,MATCH(I1510,I$1:I1509,0),1)=0,"",INDEX(AM$1:AM1509,MATCH(I1510,I$1:I1509,0),1)),"")</f>
        <v/>
      </c>
      <c r="AN1510" s="2" t="str">
        <f>IFERROR(IF(INDEX(AN$1:AN1509,MATCH(I1510,I$1:I1509,0),1)=0,"",INDEX(AN$1:AN1509,MATCH(I1510,I$1:I1509,0),1)),"")</f>
        <v/>
      </c>
      <c r="BG1510" s="5"/>
      <c r="BI1510" s="4"/>
      <c r="BK1510" s="5"/>
      <c r="BL1510" s="5"/>
      <c r="BM1510" s="5" t="str">
        <f>IF(B1510="","",IF(BH1510="",1+(MAX(BM$2:BM1509)),""))</f>
        <v/>
      </c>
      <c r="BN1510" s="5" t="str">
        <f t="shared" si="202"/>
        <v/>
      </c>
      <c r="BO1510" s="5" t="str">
        <f t="shared" si="203"/>
        <v/>
      </c>
      <c r="BP1510" s="15" t="str">
        <f t="shared" si="204"/>
        <v/>
      </c>
      <c r="BQ1510" s="29"/>
      <c r="CU1510" s="5" t="e">
        <f>IF(REPORTE!AH$2="si",IF(F1510=VALUE(REPORTE!C$11),IF(SUM(CU1511:CU$1993),CONCATENATE(INT(B1510),", "),INT(B1510)),""),IF(F1510=VALUE(REPORTE!C$10),IF(SUM(CU1511:CU$1993),CONCATENATE(INT(B1510),", "),INT(B1510)),""))</f>
        <v>#VALUE!</v>
      </c>
      <c r="CY1510" s="5"/>
      <c r="CZ1510" s="5"/>
      <c r="DA1510" s="5"/>
      <c r="DB1510" s="5"/>
    </row>
    <row r="1511" spans="1:106" x14ac:dyDescent="0.25">
      <c r="A1511" s="25"/>
      <c r="B1511" s="3"/>
      <c r="L1511" s="4" t="str">
        <f>IFERROR(IF(VLOOKUP(I1511,I$2:L1510,4,0)=0,"",VLOOKUP(I1511,I$2:L1510,4,0)),"")</f>
        <v/>
      </c>
      <c r="M1511" s="4" t="str">
        <f>IFERROR(IF(VLOOKUP(I1511,I$2:M1510,5,0)=0,"",VLOOKUP(I1511,I$2:M1510,5,0)),"")</f>
        <v/>
      </c>
      <c r="AL1511" s="2" t="str">
        <f>IFERROR(IF(INDEX(AL$1:AL1510,MATCH(I1511,I$1:I1510,0),1)=0,"",INDEX(AL$1:AL1510,MATCH(I1511,I$1:I1510,0),1)),"")</f>
        <v/>
      </c>
      <c r="AM1511" s="2" t="str">
        <f>IFERROR(IF(INDEX(AM$1:AM1510,MATCH(I1511,I$1:I1510,0),1)=0,"",INDEX(AM$1:AM1510,MATCH(I1511,I$1:I1510,0),1)),"")</f>
        <v/>
      </c>
      <c r="AN1511" s="2" t="str">
        <f>IFERROR(IF(INDEX(AN$1:AN1510,MATCH(I1511,I$1:I1510,0),1)=0,"",INDEX(AN$1:AN1510,MATCH(I1511,I$1:I1510,0),1)),"")</f>
        <v/>
      </c>
      <c r="BG1511" s="5"/>
      <c r="BI1511" s="4"/>
      <c r="BK1511" s="5"/>
      <c r="BL1511" s="5"/>
      <c r="BM1511" s="5" t="str">
        <f>IF(B1511="","",IF(BH1511="",1+(MAX(BM$2:BM1510)),""))</f>
        <v/>
      </c>
      <c r="BN1511" s="5" t="str">
        <f t="shared" si="202"/>
        <v/>
      </c>
      <c r="BO1511" s="5" t="str">
        <f t="shared" si="203"/>
        <v/>
      </c>
      <c r="BP1511" s="15" t="str">
        <f t="shared" si="204"/>
        <v/>
      </c>
      <c r="BQ1511" s="29"/>
      <c r="CU1511" s="5" t="e">
        <f>IF(REPORTE!AH$2="si",IF(F1511=VALUE(REPORTE!C$11),IF(SUM(CU1512:CU$1993),CONCATENATE(INT(B1511),", "),INT(B1511)),""),IF(F1511=VALUE(REPORTE!C$10),IF(SUM(CU1512:CU$1993),CONCATENATE(INT(B1511),", "),INT(B1511)),""))</f>
        <v>#VALUE!</v>
      </c>
      <c r="CY1511" s="5"/>
      <c r="CZ1511" s="5"/>
      <c r="DA1511" s="5"/>
      <c r="DB1511" s="5"/>
    </row>
    <row r="1512" spans="1:106" x14ac:dyDescent="0.25">
      <c r="A1512" s="25"/>
      <c r="B1512" s="3"/>
      <c r="L1512" s="4" t="str">
        <f>IFERROR(IF(VLOOKUP(I1512,I$2:L1511,4,0)=0,"",VLOOKUP(I1512,I$2:L1511,4,0)),"")</f>
        <v/>
      </c>
      <c r="M1512" s="4" t="str">
        <f>IFERROR(IF(VLOOKUP(I1512,I$2:M1511,5,0)=0,"",VLOOKUP(I1512,I$2:M1511,5,0)),"")</f>
        <v/>
      </c>
      <c r="AL1512" s="2" t="str">
        <f>IFERROR(IF(INDEX(AL$1:AL1511,MATCH(I1512,I$1:I1511,0),1)=0,"",INDEX(AL$1:AL1511,MATCH(I1512,I$1:I1511,0),1)),"")</f>
        <v/>
      </c>
      <c r="AM1512" s="2" t="str">
        <f>IFERROR(IF(INDEX(AM$1:AM1511,MATCH(I1512,I$1:I1511,0),1)=0,"",INDEX(AM$1:AM1511,MATCH(I1512,I$1:I1511,0),1)),"")</f>
        <v/>
      </c>
      <c r="AN1512" s="2" t="str">
        <f>IFERROR(IF(INDEX(AN$1:AN1511,MATCH(I1512,I$1:I1511,0),1)=0,"",INDEX(AN$1:AN1511,MATCH(I1512,I$1:I1511,0),1)),"")</f>
        <v/>
      </c>
      <c r="BG1512" s="5"/>
      <c r="BI1512" s="4"/>
      <c r="BK1512" s="5"/>
      <c r="BL1512" s="5"/>
      <c r="BM1512" s="5" t="str">
        <f>IF(B1512="","",IF(BH1512="",1+(MAX(BM$2:BM1511)),""))</f>
        <v/>
      </c>
      <c r="BN1512" s="5" t="str">
        <f t="shared" si="202"/>
        <v/>
      </c>
      <c r="BO1512" s="5" t="str">
        <f t="shared" si="203"/>
        <v/>
      </c>
      <c r="BP1512" s="15" t="str">
        <f t="shared" si="204"/>
        <v/>
      </c>
      <c r="BQ1512" s="29"/>
      <c r="CU1512" s="5" t="e">
        <f>IF(REPORTE!AH$2="si",IF(F1512=VALUE(REPORTE!C$11),IF(SUM(CU1513:CU$1993),CONCATENATE(INT(B1512),", "),INT(B1512)),""),IF(F1512=VALUE(REPORTE!C$10),IF(SUM(CU1513:CU$1993),CONCATENATE(INT(B1512),", "),INT(B1512)),""))</f>
        <v>#VALUE!</v>
      </c>
      <c r="CY1512" s="5"/>
      <c r="CZ1512" s="5"/>
      <c r="DA1512" s="5"/>
      <c r="DB1512" s="5"/>
    </row>
    <row r="1513" spans="1:106" x14ac:dyDescent="0.25">
      <c r="A1513" s="25"/>
      <c r="B1513" s="3"/>
      <c r="L1513" s="4" t="str">
        <f>IFERROR(IF(VLOOKUP(I1513,I$2:L1512,4,0)=0,"",VLOOKUP(I1513,I$2:L1512,4,0)),"")</f>
        <v/>
      </c>
      <c r="M1513" s="4" t="str">
        <f>IFERROR(IF(VLOOKUP(I1513,I$2:M1512,5,0)=0,"",VLOOKUP(I1513,I$2:M1512,5,0)),"")</f>
        <v/>
      </c>
      <c r="AL1513" s="2" t="str">
        <f>IFERROR(IF(INDEX(AL$1:AL1512,MATCH(I1513,I$1:I1512,0),1)=0,"",INDEX(AL$1:AL1512,MATCH(I1513,I$1:I1512,0),1)),"")</f>
        <v/>
      </c>
      <c r="AM1513" s="2" t="str">
        <f>IFERROR(IF(INDEX(AM$1:AM1512,MATCH(I1513,I$1:I1512,0),1)=0,"",INDEX(AM$1:AM1512,MATCH(I1513,I$1:I1512,0),1)),"")</f>
        <v/>
      </c>
      <c r="AN1513" s="2" t="str">
        <f>IFERROR(IF(INDEX(AN$1:AN1512,MATCH(I1513,I$1:I1512,0),1)=0,"",INDEX(AN$1:AN1512,MATCH(I1513,I$1:I1512,0),1)),"")</f>
        <v/>
      </c>
      <c r="BG1513" s="5"/>
      <c r="BI1513" s="4"/>
      <c r="BK1513" s="5"/>
      <c r="BL1513" s="5"/>
      <c r="BM1513" s="5" t="str">
        <f>IF(B1513="","",IF(BH1513="",1+(MAX(BM$2:BM1512)),""))</f>
        <v/>
      </c>
      <c r="BN1513" s="5" t="str">
        <f t="shared" si="202"/>
        <v/>
      </c>
      <c r="BO1513" s="5" t="str">
        <f t="shared" si="203"/>
        <v/>
      </c>
      <c r="BP1513" s="15" t="str">
        <f t="shared" si="204"/>
        <v/>
      </c>
      <c r="BQ1513" s="29"/>
      <c r="CU1513" s="5" t="e">
        <f>IF(REPORTE!AH$2="si",IF(F1513=VALUE(REPORTE!C$11),IF(SUM(CU1514:CU$1993),CONCATENATE(INT(B1513),", "),INT(B1513)),""),IF(F1513=VALUE(REPORTE!C$10),IF(SUM(CU1514:CU$1993),CONCATENATE(INT(B1513),", "),INT(B1513)),""))</f>
        <v>#VALUE!</v>
      </c>
      <c r="CV1513" s="5"/>
      <c r="CY1513" s="5"/>
      <c r="CZ1513" s="5"/>
      <c r="DA1513" s="5"/>
      <c r="DB1513" s="5"/>
    </row>
    <row r="1514" spans="1:106" x14ac:dyDescent="0.25">
      <c r="A1514" s="25"/>
      <c r="B1514" s="3"/>
      <c r="L1514" s="4" t="str">
        <f>IFERROR(IF(VLOOKUP(I1514,I$2:L1513,4,0)=0,"",VLOOKUP(I1514,I$2:L1513,4,0)),"")</f>
        <v/>
      </c>
      <c r="M1514" s="4" t="str">
        <f>IFERROR(IF(VLOOKUP(I1514,I$2:M1513,5,0)=0,"",VLOOKUP(I1514,I$2:M1513,5,0)),"")</f>
        <v/>
      </c>
      <c r="AL1514" s="2" t="str">
        <f>IFERROR(IF(INDEX(AL$1:AL1513,MATCH(I1514,I$1:I1513,0),1)=0,"",INDEX(AL$1:AL1513,MATCH(I1514,I$1:I1513,0),1)),"")</f>
        <v/>
      </c>
      <c r="AM1514" s="2" t="str">
        <f>IFERROR(IF(INDEX(AM$1:AM1513,MATCH(I1514,I$1:I1513,0),1)=0,"",INDEX(AM$1:AM1513,MATCH(I1514,I$1:I1513,0),1)),"")</f>
        <v/>
      </c>
      <c r="AN1514" s="2" t="str">
        <f>IFERROR(IF(INDEX(AN$1:AN1513,MATCH(I1514,I$1:I1513,0),1)=0,"",INDEX(AN$1:AN1513,MATCH(I1514,I$1:I1513,0),1)),"")</f>
        <v/>
      </c>
      <c r="BG1514" s="5"/>
      <c r="BI1514" s="4"/>
      <c r="BK1514" s="5"/>
      <c r="BL1514" s="5"/>
      <c r="BM1514" s="5" t="str">
        <f>IF(B1514="","",IF(BH1514="",1+(MAX(BM$2:BM1513)),""))</f>
        <v/>
      </c>
      <c r="BN1514" s="5" t="str">
        <f t="shared" si="202"/>
        <v/>
      </c>
      <c r="BO1514" s="5" t="str">
        <f t="shared" si="203"/>
        <v/>
      </c>
      <c r="BP1514" s="15" t="str">
        <f t="shared" si="204"/>
        <v/>
      </c>
      <c r="BQ1514" s="29"/>
      <c r="CU1514" s="5" t="e">
        <f>IF(REPORTE!AH$2="si",IF(F1514=VALUE(REPORTE!C$11),IF(SUM(CU1515:CU$1993),CONCATENATE(INT(B1514),", "),INT(B1514)),""),IF(F1514=VALUE(REPORTE!C$10),IF(SUM(CU1515:CU$1993),CONCATENATE(INT(B1514),", "),INT(B1514)),""))</f>
        <v>#VALUE!</v>
      </c>
      <c r="CV1514" s="5" t="e">
        <f>CONCATENATE(CU1514,CU1515,CU1516,CU1517,CU1518,CU1519,CU1520,CU1521,CU1522,CU1523,CU1524,CU1525,CU1526,CU1527,CU1528,CU1529,CU1530,CU1531,CU1532,CU1533,CU1534,CU1535,CU1536,CU1537,CU1538,CU1539,CU1540,CU1541,CU1542,CU1543,CU1544,CU1545,CU1546,CU1547,CU1548,CU1549,CU1550,CU1551,CU1552,CU1553,CU1554,CU1555)</f>
        <v>#VALUE!</v>
      </c>
      <c r="CY1514" s="5"/>
      <c r="CZ1514" s="5"/>
      <c r="DA1514" s="5"/>
      <c r="DB1514" s="5"/>
    </row>
    <row r="1515" spans="1:106" x14ac:dyDescent="0.25">
      <c r="A1515" s="25"/>
      <c r="B1515" s="3"/>
      <c r="L1515" s="4" t="str">
        <f>IFERROR(IF(VLOOKUP(I1515,I$2:L1514,4,0)=0,"",VLOOKUP(I1515,I$2:L1514,4,0)),"")</f>
        <v/>
      </c>
      <c r="M1515" s="4" t="str">
        <f>IFERROR(IF(VLOOKUP(I1515,I$2:M1514,5,0)=0,"",VLOOKUP(I1515,I$2:M1514,5,0)),"")</f>
        <v/>
      </c>
      <c r="AL1515" s="2" t="str">
        <f>IFERROR(IF(INDEX(AL$1:AL1514,MATCH(I1515,I$1:I1514,0),1)=0,"",INDEX(AL$1:AL1514,MATCH(I1515,I$1:I1514,0),1)),"")</f>
        <v/>
      </c>
      <c r="AM1515" s="2" t="str">
        <f>IFERROR(IF(INDEX(AM$1:AM1514,MATCH(I1515,I$1:I1514,0),1)=0,"",INDEX(AM$1:AM1514,MATCH(I1515,I$1:I1514,0),1)),"")</f>
        <v/>
      </c>
      <c r="AN1515" s="2" t="str">
        <f>IFERROR(IF(INDEX(AN$1:AN1514,MATCH(I1515,I$1:I1514,0),1)=0,"",INDEX(AN$1:AN1514,MATCH(I1515,I$1:I1514,0),1)),"")</f>
        <v/>
      </c>
      <c r="BG1515" s="5"/>
      <c r="BI1515" s="4"/>
      <c r="BK1515" s="5"/>
      <c r="BL1515" s="5"/>
      <c r="BM1515" s="5" t="str">
        <f>IF(B1515="","",IF(BH1515="",1+(MAX(BM$2:BM1514)),""))</f>
        <v/>
      </c>
      <c r="BN1515" s="5" t="str">
        <f t="shared" si="202"/>
        <v/>
      </c>
      <c r="BO1515" s="5" t="str">
        <f t="shared" si="203"/>
        <v/>
      </c>
      <c r="BP1515" s="15" t="str">
        <f t="shared" si="204"/>
        <v/>
      </c>
      <c r="BQ1515" s="29"/>
      <c r="CU1515" s="5" t="e">
        <f>IF(REPORTE!AH$2="si",IF(F1515=VALUE(REPORTE!C$11),IF(SUM(CU1516:CU$1993),CONCATENATE(INT(B1515),", "),INT(B1515)),""),IF(F1515=VALUE(REPORTE!C$10),IF(SUM(CU1516:CU$1993),CONCATENATE(INT(B1515),", "),INT(B1515)),""))</f>
        <v>#VALUE!</v>
      </c>
      <c r="CY1515" s="5"/>
      <c r="CZ1515" s="5"/>
      <c r="DA1515" s="5"/>
      <c r="DB1515" s="5"/>
    </row>
    <row r="1516" spans="1:106" x14ac:dyDescent="0.25">
      <c r="A1516" s="25"/>
      <c r="B1516" s="3"/>
      <c r="L1516" s="4" t="str">
        <f>IFERROR(IF(VLOOKUP(I1516,I$2:L1515,4,0)=0,"",VLOOKUP(I1516,I$2:L1515,4,0)),"")</f>
        <v/>
      </c>
      <c r="M1516" s="4" t="str">
        <f>IFERROR(IF(VLOOKUP(I1516,I$2:M1515,5,0)=0,"",VLOOKUP(I1516,I$2:M1515,5,0)),"")</f>
        <v/>
      </c>
      <c r="AL1516" s="2" t="str">
        <f>IFERROR(IF(INDEX(AL$1:AL1515,MATCH(I1516,I$1:I1515,0),1)=0,"",INDEX(AL$1:AL1515,MATCH(I1516,I$1:I1515,0),1)),"")</f>
        <v/>
      </c>
      <c r="AM1516" s="2" t="str">
        <f>IFERROR(IF(INDEX(AM$1:AM1515,MATCH(I1516,I$1:I1515,0),1)=0,"",INDEX(AM$1:AM1515,MATCH(I1516,I$1:I1515,0),1)),"")</f>
        <v/>
      </c>
      <c r="AN1516" s="2" t="str">
        <f>IFERROR(IF(INDEX(AN$1:AN1515,MATCH(I1516,I$1:I1515,0),1)=0,"",INDEX(AN$1:AN1515,MATCH(I1516,I$1:I1515,0),1)),"")</f>
        <v/>
      </c>
      <c r="BG1516" s="5"/>
      <c r="BI1516" s="4"/>
      <c r="BK1516" s="5"/>
      <c r="BL1516" s="5"/>
      <c r="BM1516" s="5" t="str">
        <f>IF(B1516="","",IF(BH1516="",1+(MAX(BM$2:BM1515)),""))</f>
        <v/>
      </c>
      <c r="BN1516" s="5" t="str">
        <f t="shared" si="202"/>
        <v/>
      </c>
      <c r="BO1516" s="5" t="str">
        <f t="shared" si="203"/>
        <v/>
      </c>
      <c r="BP1516" s="15" t="str">
        <f t="shared" si="204"/>
        <v/>
      </c>
      <c r="BQ1516" s="29"/>
      <c r="CU1516" s="5" t="e">
        <f>IF(REPORTE!AH$2="si",IF(F1516=VALUE(REPORTE!C$11),IF(SUM(CU1517:CU$1993),CONCATENATE(INT(B1516),", "),INT(B1516)),""),IF(F1516=VALUE(REPORTE!C$10),IF(SUM(CU1517:CU$1993),CONCATENATE(INT(B1516),", "),INT(B1516)),""))</f>
        <v>#VALUE!</v>
      </c>
      <c r="CY1516" s="5"/>
      <c r="CZ1516" s="5"/>
      <c r="DA1516" s="5"/>
      <c r="DB1516" s="5"/>
    </row>
    <row r="1517" spans="1:106" x14ac:dyDescent="0.25">
      <c r="A1517" s="25"/>
      <c r="B1517" s="3"/>
      <c r="L1517" s="4" t="str">
        <f>IFERROR(IF(VLOOKUP(I1517,I$2:L1516,4,0)=0,"",VLOOKUP(I1517,I$2:L1516,4,0)),"")</f>
        <v/>
      </c>
      <c r="M1517" s="4" t="str">
        <f>IFERROR(IF(VLOOKUP(I1517,I$2:M1516,5,0)=0,"",VLOOKUP(I1517,I$2:M1516,5,0)),"")</f>
        <v/>
      </c>
      <c r="AL1517" s="2" t="str">
        <f>IFERROR(IF(INDEX(AL$1:AL1516,MATCH(I1517,I$1:I1516,0),1)=0,"",INDEX(AL$1:AL1516,MATCH(I1517,I$1:I1516,0),1)),"")</f>
        <v/>
      </c>
      <c r="AM1517" s="2" t="str">
        <f>IFERROR(IF(INDEX(AM$1:AM1516,MATCH(I1517,I$1:I1516,0),1)=0,"",INDEX(AM$1:AM1516,MATCH(I1517,I$1:I1516,0),1)),"")</f>
        <v/>
      </c>
      <c r="AN1517" s="2" t="str">
        <f>IFERROR(IF(INDEX(AN$1:AN1516,MATCH(I1517,I$1:I1516,0),1)=0,"",INDEX(AN$1:AN1516,MATCH(I1517,I$1:I1516,0),1)),"")</f>
        <v/>
      </c>
      <c r="BG1517" s="5"/>
      <c r="BI1517" s="4"/>
      <c r="BK1517" s="5"/>
      <c r="BL1517" s="5"/>
      <c r="BM1517" s="5" t="str">
        <f>IF(B1517="","",IF(BH1517="",1+(MAX(BM$2:BM1516)),""))</f>
        <v/>
      </c>
      <c r="BN1517" s="5" t="str">
        <f t="shared" si="202"/>
        <v/>
      </c>
      <c r="BO1517" s="5" t="str">
        <f t="shared" si="203"/>
        <v/>
      </c>
      <c r="BP1517" s="15" t="str">
        <f t="shared" si="204"/>
        <v/>
      </c>
      <c r="BQ1517" s="29"/>
      <c r="CU1517" s="5" t="e">
        <f>IF(REPORTE!AH$2="si",IF(F1517=VALUE(REPORTE!C$11),IF(SUM(CU1518:CU$1993),CONCATENATE(INT(B1517),", "),INT(B1517)),""),IF(F1517=VALUE(REPORTE!C$10),IF(SUM(CU1518:CU$1993),CONCATENATE(INT(B1517),", "),INT(B1517)),""))</f>
        <v>#VALUE!</v>
      </c>
      <c r="CY1517" s="5"/>
      <c r="CZ1517" s="5"/>
      <c r="DA1517" s="5"/>
      <c r="DB1517" s="5"/>
    </row>
    <row r="1518" spans="1:106" x14ac:dyDescent="0.25">
      <c r="A1518" s="25"/>
      <c r="B1518" s="3"/>
      <c r="L1518" s="4" t="str">
        <f>IFERROR(IF(VLOOKUP(I1518,I$2:L1517,4,0)=0,"",VLOOKUP(I1518,I$2:L1517,4,0)),"")</f>
        <v/>
      </c>
      <c r="M1518" s="4" t="str">
        <f>IFERROR(IF(VLOOKUP(I1518,I$2:M1517,5,0)=0,"",VLOOKUP(I1518,I$2:M1517,5,0)),"")</f>
        <v/>
      </c>
      <c r="AL1518" s="2" t="str">
        <f>IFERROR(IF(INDEX(AL$1:AL1517,MATCH(I1518,I$1:I1517,0),1)=0,"",INDEX(AL$1:AL1517,MATCH(I1518,I$1:I1517,0),1)),"")</f>
        <v/>
      </c>
      <c r="AM1518" s="2" t="str">
        <f>IFERROR(IF(INDEX(AM$1:AM1517,MATCH(I1518,I$1:I1517,0),1)=0,"",INDEX(AM$1:AM1517,MATCH(I1518,I$1:I1517,0),1)),"")</f>
        <v/>
      </c>
      <c r="AN1518" s="2" t="str">
        <f>IFERROR(IF(INDEX(AN$1:AN1517,MATCH(I1518,I$1:I1517,0),1)=0,"",INDEX(AN$1:AN1517,MATCH(I1518,I$1:I1517,0),1)),"")</f>
        <v/>
      </c>
      <c r="BG1518" s="5"/>
      <c r="BI1518" s="4"/>
      <c r="BK1518" s="5"/>
      <c r="BL1518" s="5"/>
      <c r="BM1518" s="5" t="str">
        <f>IF(B1518="","",IF(BH1518="",1+(MAX(BM$2:BM1517)),""))</f>
        <v/>
      </c>
      <c r="BN1518" s="5" t="str">
        <f t="shared" si="202"/>
        <v/>
      </c>
      <c r="BO1518" s="5" t="str">
        <f t="shared" si="203"/>
        <v/>
      </c>
      <c r="BP1518" s="15" t="str">
        <f t="shared" si="204"/>
        <v/>
      </c>
      <c r="BQ1518" s="29"/>
      <c r="CU1518" s="5" t="e">
        <f>IF(REPORTE!AH$2="si",IF(F1518=VALUE(REPORTE!C$11),IF(SUM(CU1519:CU$1993),CONCATENATE(INT(B1518),", "),INT(B1518)),""),IF(F1518=VALUE(REPORTE!C$10),IF(SUM(CU1519:CU$1993),CONCATENATE(INT(B1518),", "),INT(B1518)),""))</f>
        <v>#VALUE!</v>
      </c>
      <c r="CY1518" s="5"/>
      <c r="CZ1518" s="5"/>
      <c r="DA1518" s="5"/>
      <c r="DB1518" s="5"/>
    </row>
    <row r="1519" spans="1:106" x14ac:dyDescent="0.25">
      <c r="A1519" s="25"/>
      <c r="B1519" s="3"/>
      <c r="L1519" s="4" t="str">
        <f>IFERROR(IF(VLOOKUP(I1519,I$2:L1518,4,0)=0,"",VLOOKUP(I1519,I$2:L1518,4,0)),"")</f>
        <v/>
      </c>
      <c r="M1519" s="4" t="str">
        <f>IFERROR(IF(VLOOKUP(I1519,I$2:M1518,5,0)=0,"",VLOOKUP(I1519,I$2:M1518,5,0)),"")</f>
        <v/>
      </c>
      <c r="AL1519" s="2" t="str">
        <f>IFERROR(IF(INDEX(AL$1:AL1518,MATCH(I1519,I$1:I1518,0),1)=0,"",INDEX(AL$1:AL1518,MATCH(I1519,I$1:I1518,0),1)),"")</f>
        <v/>
      </c>
      <c r="AM1519" s="2" t="str">
        <f>IFERROR(IF(INDEX(AM$1:AM1518,MATCH(I1519,I$1:I1518,0),1)=0,"",INDEX(AM$1:AM1518,MATCH(I1519,I$1:I1518,0),1)),"")</f>
        <v/>
      </c>
      <c r="AN1519" s="2" t="str">
        <f>IFERROR(IF(INDEX(AN$1:AN1518,MATCH(I1519,I$1:I1518,0),1)=0,"",INDEX(AN$1:AN1518,MATCH(I1519,I$1:I1518,0),1)),"")</f>
        <v/>
      </c>
      <c r="BG1519" s="5"/>
      <c r="BI1519" s="4"/>
      <c r="BK1519" s="5"/>
      <c r="BL1519" s="5"/>
      <c r="BM1519" s="5" t="str">
        <f>IF(B1519="","",IF(BH1519="",1+(MAX(BM$2:BM1518)),""))</f>
        <v/>
      </c>
      <c r="BN1519" s="5" t="str">
        <f t="shared" si="202"/>
        <v/>
      </c>
      <c r="BO1519" s="5" t="str">
        <f t="shared" si="203"/>
        <v/>
      </c>
      <c r="BP1519" s="15" t="str">
        <f t="shared" si="204"/>
        <v/>
      </c>
      <c r="BQ1519" s="29"/>
      <c r="CU1519" s="5" t="e">
        <f>IF(REPORTE!AH$2="si",IF(F1519=VALUE(REPORTE!C$11),IF(SUM(CU1520:CU$1993),CONCATENATE(INT(B1519),", "),INT(B1519)),""),IF(F1519=VALUE(REPORTE!C$10),IF(SUM(CU1520:CU$1993),CONCATENATE(INT(B1519),", "),INT(B1519)),""))</f>
        <v>#VALUE!</v>
      </c>
      <c r="CY1519" s="5"/>
      <c r="CZ1519" s="5"/>
      <c r="DA1519" s="5"/>
      <c r="DB1519" s="5"/>
    </row>
    <row r="1520" spans="1:106" x14ac:dyDescent="0.25">
      <c r="A1520" s="25"/>
      <c r="B1520" s="3"/>
      <c r="L1520" s="4" t="str">
        <f>IFERROR(IF(VLOOKUP(I1520,I$2:L1519,4,0)=0,"",VLOOKUP(I1520,I$2:L1519,4,0)),"")</f>
        <v/>
      </c>
      <c r="M1520" s="4" t="str">
        <f>IFERROR(IF(VLOOKUP(I1520,I$2:M1519,5,0)=0,"",VLOOKUP(I1520,I$2:M1519,5,0)),"")</f>
        <v/>
      </c>
      <c r="AL1520" s="2" t="str">
        <f>IFERROR(IF(INDEX(AL$1:AL1519,MATCH(I1520,I$1:I1519,0),1)=0,"",INDEX(AL$1:AL1519,MATCH(I1520,I$1:I1519,0),1)),"")</f>
        <v/>
      </c>
      <c r="AM1520" s="2" t="str">
        <f>IFERROR(IF(INDEX(AM$1:AM1519,MATCH(I1520,I$1:I1519,0),1)=0,"",INDEX(AM$1:AM1519,MATCH(I1520,I$1:I1519,0),1)),"")</f>
        <v/>
      </c>
      <c r="AN1520" s="2" t="str">
        <f>IFERROR(IF(INDEX(AN$1:AN1519,MATCH(I1520,I$1:I1519,0),1)=0,"",INDEX(AN$1:AN1519,MATCH(I1520,I$1:I1519,0),1)),"")</f>
        <v/>
      </c>
      <c r="BG1520" s="5"/>
      <c r="BI1520" s="4"/>
      <c r="BK1520" s="5"/>
      <c r="BL1520" s="5"/>
      <c r="BM1520" s="5" t="str">
        <f>IF(B1520="","",IF(BH1520="",1+(MAX(BM$2:BM1519)),""))</f>
        <v/>
      </c>
      <c r="BN1520" s="5" t="str">
        <f t="shared" si="202"/>
        <v/>
      </c>
      <c r="BO1520" s="5" t="str">
        <f t="shared" si="203"/>
        <v/>
      </c>
      <c r="BP1520" s="15" t="str">
        <f t="shared" si="204"/>
        <v/>
      </c>
      <c r="BQ1520" s="29"/>
      <c r="CU1520" s="5" t="e">
        <f>IF(REPORTE!AH$2="si",IF(F1520=VALUE(REPORTE!C$11),IF(SUM(CU1521:CU$1993),CONCATENATE(INT(B1520),", "),INT(B1520)),""),IF(F1520=VALUE(REPORTE!C$10),IF(SUM(CU1521:CU$1993),CONCATENATE(INT(B1520),", "),INT(B1520)),""))</f>
        <v>#VALUE!</v>
      </c>
      <c r="CY1520" s="5"/>
      <c r="CZ1520" s="5"/>
      <c r="DA1520" s="5"/>
      <c r="DB1520" s="5"/>
    </row>
    <row r="1521" spans="1:106" x14ac:dyDescent="0.25">
      <c r="A1521" s="25"/>
      <c r="B1521" s="3"/>
      <c r="L1521" s="4" t="str">
        <f>IFERROR(IF(VLOOKUP(I1521,I$2:L1520,4,0)=0,"",VLOOKUP(I1521,I$2:L1520,4,0)),"")</f>
        <v/>
      </c>
      <c r="M1521" s="4" t="str">
        <f>IFERROR(IF(VLOOKUP(I1521,I$2:M1520,5,0)=0,"",VLOOKUP(I1521,I$2:M1520,5,0)),"")</f>
        <v/>
      </c>
      <c r="AL1521" s="2" t="str">
        <f>IFERROR(IF(INDEX(AL$1:AL1520,MATCH(I1521,I$1:I1520,0),1)=0,"",INDEX(AL$1:AL1520,MATCH(I1521,I$1:I1520,0),1)),"")</f>
        <v/>
      </c>
      <c r="AM1521" s="2" t="str">
        <f>IFERROR(IF(INDEX(AM$1:AM1520,MATCH(I1521,I$1:I1520,0),1)=0,"",INDEX(AM$1:AM1520,MATCH(I1521,I$1:I1520,0),1)),"")</f>
        <v/>
      </c>
      <c r="AN1521" s="2" t="str">
        <f>IFERROR(IF(INDEX(AN$1:AN1520,MATCH(I1521,I$1:I1520,0),1)=0,"",INDEX(AN$1:AN1520,MATCH(I1521,I$1:I1520,0),1)),"")</f>
        <v/>
      </c>
      <c r="BG1521" s="5"/>
      <c r="BI1521" s="4"/>
      <c r="BK1521" s="5"/>
      <c r="BL1521" s="5"/>
      <c r="BM1521" s="5" t="str">
        <f>IF(B1521="","",IF(BH1521="",1+(MAX(BM$2:BM1520)),""))</f>
        <v/>
      </c>
      <c r="BN1521" s="5" t="str">
        <f t="shared" si="202"/>
        <v/>
      </c>
      <c r="BO1521" s="5" t="str">
        <f t="shared" si="203"/>
        <v/>
      </c>
      <c r="BP1521" s="15" t="str">
        <f t="shared" si="204"/>
        <v/>
      </c>
      <c r="BQ1521" s="29"/>
      <c r="CU1521" s="5" t="e">
        <f>IF(REPORTE!AH$2="si",IF(F1521=VALUE(REPORTE!C$11),IF(SUM(CU1522:CU$1993),CONCATENATE(INT(B1521),", "),INT(B1521)),""),IF(F1521=VALUE(REPORTE!C$10),IF(SUM(CU1522:CU$1993),CONCATENATE(INT(B1521),", "),INT(B1521)),""))</f>
        <v>#VALUE!</v>
      </c>
      <c r="CY1521" s="5"/>
      <c r="CZ1521" s="5"/>
      <c r="DA1521" s="5"/>
      <c r="DB1521" s="5"/>
    </row>
    <row r="1522" spans="1:106" x14ac:dyDescent="0.25">
      <c r="A1522" s="25"/>
      <c r="B1522" s="3"/>
      <c r="L1522" s="4" t="str">
        <f>IFERROR(IF(VLOOKUP(I1522,I$2:L1521,4,0)=0,"",VLOOKUP(I1522,I$2:L1521,4,0)),"")</f>
        <v/>
      </c>
      <c r="M1522" s="4" t="str">
        <f>IFERROR(IF(VLOOKUP(I1522,I$2:M1521,5,0)=0,"",VLOOKUP(I1522,I$2:M1521,5,0)),"")</f>
        <v/>
      </c>
      <c r="AL1522" s="2" t="str">
        <f>IFERROR(IF(INDEX(AL$1:AL1521,MATCH(I1522,I$1:I1521,0),1)=0,"",INDEX(AL$1:AL1521,MATCH(I1522,I$1:I1521,0),1)),"")</f>
        <v/>
      </c>
      <c r="AM1522" s="2" t="str">
        <f>IFERROR(IF(INDEX(AM$1:AM1521,MATCH(I1522,I$1:I1521,0),1)=0,"",INDEX(AM$1:AM1521,MATCH(I1522,I$1:I1521,0),1)),"")</f>
        <v/>
      </c>
      <c r="AN1522" s="2" t="str">
        <f>IFERROR(IF(INDEX(AN$1:AN1521,MATCH(I1522,I$1:I1521,0),1)=0,"",INDEX(AN$1:AN1521,MATCH(I1522,I$1:I1521,0),1)),"")</f>
        <v/>
      </c>
      <c r="BG1522" s="5"/>
      <c r="BI1522" s="4"/>
      <c r="BK1522" s="5"/>
      <c r="BL1522" s="5"/>
      <c r="BM1522" s="5" t="str">
        <f>IF(B1522="","",IF(BH1522="",1+(MAX(BM$2:BM1521)),""))</f>
        <v/>
      </c>
      <c r="BN1522" s="5" t="str">
        <f t="shared" si="202"/>
        <v/>
      </c>
      <c r="BO1522" s="5" t="str">
        <f t="shared" si="203"/>
        <v/>
      </c>
      <c r="BP1522" s="15" t="str">
        <f t="shared" si="204"/>
        <v/>
      </c>
      <c r="BQ1522" s="29"/>
      <c r="CU1522" s="5" t="e">
        <f>IF(REPORTE!AH$2="si",IF(F1522=VALUE(REPORTE!C$11),IF(SUM(CU1523:CU$1993),CONCATENATE(INT(B1522),", "),INT(B1522)),""),IF(F1522=VALUE(REPORTE!C$10),IF(SUM(CU1523:CU$1993),CONCATENATE(INT(B1522),", "),INT(B1522)),""))</f>
        <v>#VALUE!</v>
      </c>
      <c r="CY1522" s="5"/>
      <c r="CZ1522" s="5"/>
      <c r="DA1522" s="5"/>
      <c r="DB1522" s="5"/>
    </row>
    <row r="1523" spans="1:106" x14ac:dyDescent="0.25">
      <c r="A1523" s="25"/>
      <c r="B1523" s="3"/>
      <c r="L1523" s="4" t="str">
        <f>IFERROR(IF(VLOOKUP(I1523,I$2:L1522,4,0)=0,"",VLOOKUP(I1523,I$2:L1522,4,0)),"")</f>
        <v/>
      </c>
      <c r="M1523" s="4" t="str">
        <f>IFERROR(IF(VLOOKUP(I1523,I$2:M1522,5,0)=0,"",VLOOKUP(I1523,I$2:M1522,5,0)),"")</f>
        <v/>
      </c>
      <c r="AL1523" s="2" t="str">
        <f>IFERROR(IF(INDEX(AL$1:AL1522,MATCH(I1523,I$1:I1522,0),1)=0,"",INDEX(AL$1:AL1522,MATCH(I1523,I$1:I1522,0),1)),"")</f>
        <v/>
      </c>
      <c r="AM1523" s="2" t="str">
        <f>IFERROR(IF(INDEX(AM$1:AM1522,MATCH(I1523,I$1:I1522,0),1)=0,"",INDEX(AM$1:AM1522,MATCH(I1523,I$1:I1522,0),1)),"")</f>
        <v/>
      </c>
      <c r="AN1523" s="2" t="str">
        <f>IFERROR(IF(INDEX(AN$1:AN1522,MATCH(I1523,I$1:I1522,0),1)=0,"",INDEX(AN$1:AN1522,MATCH(I1523,I$1:I1522,0),1)),"")</f>
        <v/>
      </c>
      <c r="BG1523" s="5"/>
      <c r="BI1523" s="4"/>
      <c r="BK1523" s="5"/>
      <c r="BL1523" s="5"/>
      <c r="BM1523" s="5" t="str">
        <f>IF(B1523="","",IF(BH1523="",1+(MAX(BM$2:BM1522)),""))</f>
        <v/>
      </c>
      <c r="BN1523" s="5" t="str">
        <f t="shared" si="202"/>
        <v/>
      </c>
      <c r="BO1523" s="5" t="str">
        <f t="shared" si="203"/>
        <v/>
      </c>
      <c r="BP1523" s="15" t="str">
        <f t="shared" si="204"/>
        <v/>
      </c>
      <c r="BQ1523" s="29"/>
      <c r="CU1523" s="5" t="e">
        <f>IF(REPORTE!AH$2="si",IF(F1523=VALUE(REPORTE!C$11),IF(SUM(CU1524:CU$1993),CONCATENATE(INT(B1523),", "),INT(B1523)),""),IF(F1523=VALUE(REPORTE!C$10),IF(SUM(CU1524:CU$1993),CONCATENATE(INT(B1523),", "),INT(B1523)),""))</f>
        <v>#VALUE!</v>
      </c>
      <c r="CY1523" s="5"/>
      <c r="CZ1523" s="5"/>
      <c r="DA1523" s="5"/>
      <c r="DB1523" s="5"/>
    </row>
    <row r="1524" spans="1:106" x14ac:dyDescent="0.25">
      <c r="A1524" s="25"/>
      <c r="B1524" s="3"/>
      <c r="L1524" s="4" t="str">
        <f>IFERROR(IF(VLOOKUP(I1524,I$2:L1523,4,0)=0,"",VLOOKUP(I1524,I$2:L1523,4,0)),"")</f>
        <v/>
      </c>
      <c r="M1524" s="4" t="str">
        <f>IFERROR(IF(VLOOKUP(I1524,I$2:M1523,5,0)=0,"",VLOOKUP(I1524,I$2:M1523,5,0)),"")</f>
        <v/>
      </c>
      <c r="AL1524" s="2" t="str">
        <f>IFERROR(IF(INDEX(AL$1:AL1523,MATCH(I1524,I$1:I1523,0),1)=0,"",INDEX(AL$1:AL1523,MATCH(I1524,I$1:I1523,0),1)),"")</f>
        <v/>
      </c>
      <c r="AM1524" s="2" t="str">
        <f>IFERROR(IF(INDEX(AM$1:AM1523,MATCH(I1524,I$1:I1523,0),1)=0,"",INDEX(AM$1:AM1523,MATCH(I1524,I$1:I1523,0),1)),"")</f>
        <v/>
      </c>
      <c r="AN1524" s="2" t="str">
        <f>IFERROR(IF(INDEX(AN$1:AN1523,MATCH(I1524,I$1:I1523,0),1)=0,"",INDEX(AN$1:AN1523,MATCH(I1524,I$1:I1523,0),1)),"")</f>
        <v/>
      </c>
      <c r="BG1524" s="5"/>
      <c r="BI1524" s="4"/>
      <c r="BK1524" s="5"/>
      <c r="BL1524" s="5"/>
      <c r="BM1524" s="5" t="str">
        <f>IF(B1524="","",IF(BH1524="",1+(MAX(BM$2:BM1523)),""))</f>
        <v/>
      </c>
      <c r="BN1524" s="5" t="str">
        <f t="shared" si="202"/>
        <v/>
      </c>
      <c r="BO1524" s="5" t="str">
        <f t="shared" si="203"/>
        <v/>
      </c>
      <c r="BP1524" s="15" t="str">
        <f t="shared" si="204"/>
        <v/>
      </c>
      <c r="BQ1524" s="29"/>
      <c r="CU1524" s="5" t="e">
        <f>IF(REPORTE!AH$2="si",IF(F1524=VALUE(REPORTE!C$11),IF(SUM(CU1525:CU$1993),CONCATENATE(INT(B1524),", "),INT(B1524)),""),IF(F1524=VALUE(REPORTE!C$10),IF(SUM(CU1525:CU$1993),CONCATENATE(INT(B1524),", "),INT(B1524)),""))</f>
        <v>#VALUE!</v>
      </c>
      <c r="CY1524" s="5"/>
      <c r="CZ1524" s="5"/>
      <c r="DA1524" s="5"/>
      <c r="DB1524" s="5"/>
    </row>
    <row r="1525" spans="1:106" x14ac:dyDescent="0.25">
      <c r="A1525" s="25"/>
      <c r="B1525" s="3"/>
      <c r="L1525" s="4" t="str">
        <f>IFERROR(IF(VLOOKUP(I1525,I$2:L1524,4,0)=0,"",VLOOKUP(I1525,I$2:L1524,4,0)),"")</f>
        <v/>
      </c>
      <c r="M1525" s="4" t="str">
        <f>IFERROR(IF(VLOOKUP(I1525,I$2:M1524,5,0)=0,"",VLOOKUP(I1525,I$2:M1524,5,0)),"")</f>
        <v/>
      </c>
      <c r="AL1525" s="2" t="str">
        <f>IFERROR(IF(INDEX(AL$1:AL1524,MATCH(I1525,I$1:I1524,0),1)=0,"",INDEX(AL$1:AL1524,MATCH(I1525,I$1:I1524,0),1)),"")</f>
        <v/>
      </c>
      <c r="AM1525" s="2" t="str">
        <f>IFERROR(IF(INDEX(AM$1:AM1524,MATCH(I1525,I$1:I1524,0),1)=0,"",INDEX(AM$1:AM1524,MATCH(I1525,I$1:I1524,0),1)),"")</f>
        <v/>
      </c>
      <c r="AN1525" s="2" t="str">
        <f>IFERROR(IF(INDEX(AN$1:AN1524,MATCH(I1525,I$1:I1524,0),1)=0,"",INDEX(AN$1:AN1524,MATCH(I1525,I$1:I1524,0),1)),"")</f>
        <v/>
      </c>
      <c r="BG1525" s="5"/>
      <c r="BI1525" s="4"/>
      <c r="BK1525" s="5"/>
      <c r="BL1525" s="5"/>
      <c r="BM1525" s="5" t="str">
        <f>IF(B1525="","",IF(BH1525="",1+(MAX(BM$2:BM1524)),""))</f>
        <v/>
      </c>
      <c r="BN1525" s="5" t="str">
        <f t="shared" si="202"/>
        <v/>
      </c>
      <c r="BO1525" s="5" t="str">
        <f t="shared" si="203"/>
        <v/>
      </c>
      <c r="BP1525" s="15" t="str">
        <f t="shared" si="204"/>
        <v/>
      </c>
      <c r="BQ1525" s="29"/>
      <c r="CU1525" s="5" t="e">
        <f>IF(REPORTE!AH$2="si",IF(F1525=VALUE(REPORTE!C$11),IF(SUM(CU1526:CU$1993),CONCATENATE(INT(B1525),", "),INT(B1525)),""),IF(F1525=VALUE(REPORTE!C$10),IF(SUM(CU1526:CU$1993),CONCATENATE(INT(B1525),", "),INT(B1525)),""))</f>
        <v>#VALUE!</v>
      </c>
      <c r="CY1525" s="5"/>
      <c r="CZ1525" s="5"/>
      <c r="DA1525" s="5"/>
      <c r="DB1525" s="5"/>
    </row>
    <row r="1526" spans="1:106" x14ac:dyDescent="0.25">
      <c r="A1526" s="25"/>
      <c r="B1526" s="3"/>
      <c r="L1526" s="4" t="str">
        <f>IFERROR(IF(VLOOKUP(I1526,I$2:L1525,4,0)=0,"",VLOOKUP(I1526,I$2:L1525,4,0)),"")</f>
        <v/>
      </c>
      <c r="M1526" s="4" t="str">
        <f>IFERROR(IF(VLOOKUP(I1526,I$2:M1525,5,0)=0,"",VLOOKUP(I1526,I$2:M1525,5,0)),"")</f>
        <v/>
      </c>
      <c r="AL1526" s="2" t="str">
        <f>IFERROR(IF(INDEX(AL$1:AL1525,MATCH(I1526,I$1:I1525,0),1)=0,"",INDEX(AL$1:AL1525,MATCH(I1526,I$1:I1525,0),1)),"")</f>
        <v/>
      </c>
      <c r="AM1526" s="2" t="str">
        <f>IFERROR(IF(INDEX(AM$1:AM1525,MATCH(I1526,I$1:I1525,0),1)=0,"",INDEX(AM$1:AM1525,MATCH(I1526,I$1:I1525,0),1)),"")</f>
        <v/>
      </c>
      <c r="AN1526" s="2" t="str">
        <f>IFERROR(IF(INDEX(AN$1:AN1525,MATCH(I1526,I$1:I1525,0),1)=0,"",INDEX(AN$1:AN1525,MATCH(I1526,I$1:I1525,0),1)),"")</f>
        <v/>
      </c>
      <c r="BG1526" s="5"/>
      <c r="BI1526" s="4"/>
      <c r="BK1526" s="5"/>
      <c r="BL1526" s="5"/>
      <c r="BM1526" s="5" t="str">
        <f>IF(B1526="","",IF(BH1526="",1+(MAX(BM$2:BM1525)),""))</f>
        <v/>
      </c>
      <c r="BN1526" s="5" t="str">
        <f t="shared" si="202"/>
        <v/>
      </c>
      <c r="BO1526" s="5" t="str">
        <f t="shared" si="203"/>
        <v/>
      </c>
      <c r="BP1526" s="15" t="str">
        <f t="shared" si="204"/>
        <v/>
      </c>
      <c r="BQ1526" s="29"/>
      <c r="CU1526" s="5" t="e">
        <f>IF(REPORTE!AH$2="si",IF(F1526=VALUE(REPORTE!C$11),IF(SUM(CU1527:CU$1993),CONCATENATE(INT(B1526),", "),INT(B1526)),""),IF(F1526=VALUE(REPORTE!C$10),IF(SUM(CU1527:CU$1993),CONCATENATE(INT(B1526),", "),INT(B1526)),""))</f>
        <v>#VALUE!</v>
      </c>
      <c r="CY1526" s="5"/>
      <c r="CZ1526" s="5"/>
      <c r="DA1526" s="5"/>
      <c r="DB1526" s="5"/>
    </row>
    <row r="1527" spans="1:106" x14ac:dyDescent="0.25">
      <c r="A1527" s="25"/>
      <c r="B1527" s="3"/>
      <c r="L1527" s="4" t="str">
        <f>IFERROR(IF(VLOOKUP(I1527,I$2:L1526,4,0)=0,"",VLOOKUP(I1527,I$2:L1526,4,0)),"")</f>
        <v/>
      </c>
      <c r="M1527" s="4" t="str">
        <f>IFERROR(IF(VLOOKUP(I1527,I$2:M1526,5,0)=0,"",VLOOKUP(I1527,I$2:M1526,5,0)),"")</f>
        <v/>
      </c>
      <c r="AL1527" s="2" t="str">
        <f>IFERROR(IF(INDEX(AL$1:AL1526,MATCH(I1527,I$1:I1526,0),1)=0,"",INDEX(AL$1:AL1526,MATCH(I1527,I$1:I1526,0),1)),"")</f>
        <v/>
      </c>
      <c r="AM1527" s="2" t="str">
        <f>IFERROR(IF(INDEX(AM$1:AM1526,MATCH(I1527,I$1:I1526,0),1)=0,"",INDEX(AM$1:AM1526,MATCH(I1527,I$1:I1526,0),1)),"")</f>
        <v/>
      </c>
      <c r="AN1527" s="2" t="str">
        <f>IFERROR(IF(INDEX(AN$1:AN1526,MATCH(I1527,I$1:I1526,0),1)=0,"",INDEX(AN$1:AN1526,MATCH(I1527,I$1:I1526,0),1)),"")</f>
        <v/>
      </c>
      <c r="BG1527" s="5"/>
      <c r="BI1527" s="4"/>
      <c r="BK1527" s="5"/>
      <c r="BL1527" s="5"/>
      <c r="BM1527" s="5" t="str">
        <f>IF(B1527="","",IF(BH1527="",1+(MAX(BM$2:BM1526)),""))</f>
        <v/>
      </c>
      <c r="BN1527" s="5" t="str">
        <f t="shared" si="202"/>
        <v/>
      </c>
      <c r="BO1527" s="5" t="str">
        <f t="shared" si="203"/>
        <v/>
      </c>
      <c r="BP1527" s="15" t="str">
        <f t="shared" si="204"/>
        <v/>
      </c>
      <c r="BQ1527" s="29"/>
      <c r="CU1527" s="5" t="e">
        <f>IF(REPORTE!AH$2="si",IF(F1527=VALUE(REPORTE!C$11),IF(SUM(CU1528:CU$1993),CONCATENATE(INT(B1527),", "),INT(B1527)),""),IF(F1527=VALUE(REPORTE!C$10),IF(SUM(CU1528:CU$1993),CONCATENATE(INT(B1527),", "),INT(B1527)),""))</f>
        <v>#VALUE!</v>
      </c>
      <c r="CY1527" s="5"/>
      <c r="CZ1527" s="5"/>
      <c r="DA1527" s="5"/>
      <c r="DB1527" s="5"/>
    </row>
    <row r="1528" spans="1:106" x14ac:dyDescent="0.25">
      <c r="A1528" s="25"/>
      <c r="B1528" s="3"/>
      <c r="L1528" s="4" t="str">
        <f>IFERROR(IF(VLOOKUP(I1528,I$2:L1527,4,0)=0,"",VLOOKUP(I1528,I$2:L1527,4,0)),"")</f>
        <v/>
      </c>
      <c r="M1528" s="4" t="str">
        <f>IFERROR(IF(VLOOKUP(I1528,I$2:M1527,5,0)=0,"",VLOOKUP(I1528,I$2:M1527,5,0)),"")</f>
        <v/>
      </c>
      <c r="AL1528" s="2" t="str">
        <f>IFERROR(IF(INDEX(AL$1:AL1527,MATCH(I1528,I$1:I1527,0),1)=0,"",INDEX(AL$1:AL1527,MATCH(I1528,I$1:I1527,0),1)),"")</f>
        <v/>
      </c>
      <c r="AM1528" s="2" t="str">
        <f>IFERROR(IF(INDEX(AM$1:AM1527,MATCH(I1528,I$1:I1527,0),1)=0,"",INDEX(AM$1:AM1527,MATCH(I1528,I$1:I1527,0),1)),"")</f>
        <v/>
      </c>
      <c r="AN1528" s="2" t="str">
        <f>IFERROR(IF(INDEX(AN$1:AN1527,MATCH(I1528,I$1:I1527,0),1)=0,"",INDEX(AN$1:AN1527,MATCH(I1528,I$1:I1527,0),1)),"")</f>
        <v/>
      </c>
      <c r="BG1528" s="5"/>
      <c r="BI1528" s="4"/>
      <c r="BK1528" s="5"/>
      <c r="BL1528" s="5"/>
      <c r="BM1528" s="5" t="str">
        <f>IF(B1528="","",IF(BH1528="",1+(MAX(BM$2:BM1527)),""))</f>
        <v/>
      </c>
      <c r="BN1528" s="5" t="str">
        <f t="shared" si="202"/>
        <v/>
      </c>
      <c r="BO1528" s="5" t="str">
        <f t="shared" si="203"/>
        <v/>
      </c>
      <c r="BP1528" s="15" t="str">
        <f t="shared" si="204"/>
        <v/>
      </c>
      <c r="BQ1528" s="29"/>
      <c r="CU1528" s="5" t="e">
        <f>IF(REPORTE!AH$2="si",IF(F1528=VALUE(REPORTE!C$11),IF(SUM(CU1529:CU$1993),CONCATENATE(INT(B1528),", "),INT(B1528)),""),IF(F1528=VALUE(REPORTE!C$10),IF(SUM(CU1529:CU$1993),CONCATENATE(INT(B1528),", "),INT(B1528)),""))</f>
        <v>#VALUE!</v>
      </c>
      <c r="CY1528" s="5"/>
      <c r="CZ1528" s="5"/>
      <c r="DA1528" s="5"/>
      <c r="DB1528" s="5"/>
    </row>
    <row r="1529" spans="1:106" x14ac:dyDescent="0.25">
      <c r="A1529" s="25"/>
      <c r="B1529" s="3"/>
      <c r="L1529" s="4" t="str">
        <f>IFERROR(IF(VLOOKUP(I1529,I$2:L1528,4,0)=0,"",VLOOKUP(I1529,I$2:L1528,4,0)),"")</f>
        <v/>
      </c>
      <c r="M1529" s="4" t="str">
        <f>IFERROR(IF(VLOOKUP(I1529,I$2:M1528,5,0)=0,"",VLOOKUP(I1529,I$2:M1528,5,0)),"")</f>
        <v/>
      </c>
      <c r="AL1529" s="2" t="str">
        <f>IFERROR(IF(INDEX(AL$1:AL1528,MATCH(I1529,I$1:I1528,0),1)=0,"",INDEX(AL$1:AL1528,MATCH(I1529,I$1:I1528,0),1)),"")</f>
        <v/>
      </c>
      <c r="AM1529" s="2" t="str">
        <f>IFERROR(IF(INDEX(AM$1:AM1528,MATCH(I1529,I$1:I1528,0),1)=0,"",INDEX(AM$1:AM1528,MATCH(I1529,I$1:I1528,0),1)),"")</f>
        <v/>
      </c>
      <c r="AN1529" s="2" t="str">
        <f>IFERROR(IF(INDEX(AN$1:AN1528,MATCH(I1529,I$1:I1528,0),1)=0,"",INDEX(AN$1:AN1528,MATCH(I1529,I$1:I1528,0),1)),"")</f>
        <v/>
      </c>
      <c r="BG1529" s="5"/>
      <c r="BI1529" s="4"/>
      <c r="BK1529" s="5"/>
      <c r="BL1529" s="5"/>
      <c r="BM1529" s="5" t="str">
        <f>IF(B1529="","",IF(BH1529="",1+(MAX(BM$2:BM1528)),""))</f>
        <v/>
      </c>
      <c r="BN1529" s="5" t="str">
        <f t="shared" si="202"/>
        <v/>
      </c>
      <c r="BO1529" s="5" t="str">
        <f t="shared" si="203"/>
        <v/>
      </c>
      <c r="BP1529" s="15" t="str">
        <f t="shared" si="204"/>
        <v/>
      </c>
      <c r="BQ1529" s="29"/>
      <c r="CU1529" s="5" t="e">
        <f>IF(REPORTE!AH$2="si",IF(F1529=VALUE(REPORTE!C$11),IF(SUM(CU1530:CU$1993),CONCATENATE(INT(B1529),", "),INT(B1529)),""),IF(F1529=VALUE(REPORTE!C$10),IF(SUM(CU1530:CU$1993),CONCATENATE(INT(B1529),", "),INT(B1529)),""))</f>
        <v>#VALUE!</v>
      </c>
      <c r="CY1529" s="5"/>
      <c r="CZ1529" s="5"/>
      <c r="DA1529" s="5"/>
      <c r="DB1529" s="5"/>
    </row>
    <row r="1530" spans="1:106" x14ac:dyDescent="0.25">
      <c r="A1530" s="25"/>
      <c r="B1530" s="3"/>
      <c r="L1530" s="4" t="str">
        <f>IFERROR(IF(VLOOKUP(I1530,I$2:L1529,4,0)=0,"",VLOOKUP(I1530,I$2:L1529,4,0)),"")</f>
        <v/>
      </c>
      <c r="M1530" s="4" t="str">
        <f>IFERROR(IF(VLOOKUP(I1530,I$2:M1529,5,0)=0,"",VLOOKUP(I1530,I$2:M1529,5,0)),"")</f>
        <v/>
      </c>
      <c r="AL1530" s="2" t="str">
        <f>IFERROR(IF(INDEX(AL$1:AL1529,MATCH(I1530,I$1:I1529,0),1)=0,"",INDEX(AL$1:AL1529,MATCH(I1530,I$1:I1529,0),1)),"")</f>
        <v/>
      </c>
      <c r="AM1530" s="2" t="str">
        <f>IFERROR(IF(INDEX(AM$1:AM1529,MATCH(I1530,I$1:I1529,0),1)=0,"",INDEX(AM$1:AM1529,MATCH(I1530,I$1:I1529,0),1)),"")</f>
        <v/>
      </c>
      <c r="AN1530" s="2" t="str">
        <f>IFERROR(IF(INDEX(AN$1:AN1529,MATCH(I1530,I$1:I1529,0),1)=0,"",INDEX(AN$1:AN1529,MATCH(I1530,I$1:I1529,0),1)),"")</f>
        <v/>
      </c>
      <c r="BG1530" s="5"/>
      <c r="BI1530" s="4"/>
      <c r="BK1530" s="5"/>
      <c r="BL1530" s="5"/>
      <c r="BM1530" s="5" t="str">
        <f>IF(B1530="","",IF(BH1530="",1+(MAX(BM$2:BM1529)),""))</f>
        <v/>
      </c>
      <c r="BN1530" s="5" t="str">
        <f t="shared" si="202"/>
        <v/>
      </c>
      <c r="BO1530" s="5" t="str">
        <f t="shared" si="203"/>
        <v/>
      </c>
      <c r="BP1530" s="15" t="str">
        <f t="shared" si="204"/>
        <v/>
      </c>
      <c r="BQ1530" s="29"/>
      <c r="CU1530" s="5" t="e">
        <f>IF(REPORTE!AH$2="si",IF(F1530=VALUE(REPORTE!C$11),IF(SUM(CU1531:CU$1993),CONCATENATE(INT(B1530),", "),INT(B1530)),""),IF(F1530=VALUE(REPORTE!C$10),IF(SUM(CU1531:CU$1993),CONCATENATE(INT(B1530),", "),INT(B1530)),""))</f>
        <v>#VALUE!</v>
      </c>
      <c r="CY1530" s="5"/>
      <c r="CZ1530" s="5"/>
      <c r="DA1530" s="5"/>
      <c r="DB1530" s="5"/>
    </row>
    <row r="1531" spans="1:106" x14ac:dyDescent="0.25">
      <c r="A1531" s="25"/>
      <c r="B1531" s="3"/>
      <c r="L1531" s="4" t="str">
        <f>IFERROR(IF(VLOOKUP(I1531,I$2:L1530,4,0)=0,"",VLOOKUP(I1531,I$2:L1530,4,0)),"")</f>
        <v/>
      </c>
      <c r="M1531" s="4" t="str">
        <f>IFERROR(IF(VLOOKUP(I1531,I$2:M1530,5,0)=0,"",VLOOKUP(I1531,I$2:M1530,5,0)),"")</f>
        <v/>
      </c>
      <c r="AL1531" s="2" t="str">
        <f>IFERROR(IF(INDEX(AL$1:AL1530,MATCH(I1531,I$1:I1530,0),1)=0,"",INDEX(AL$1:AL1530,MATCH(I1531,I$1:I1530,0),1)),"")</f>
        <v/>
      </c>
      <c r="AM1531" s="2" t="str">
        <f>IFERROR(IF(INDEX(AM$1:AM1530,MATCH(I1531,I$1:I1530,0),1)=0,"",INDEX(AM$1:AM1530,MATCH(I1531,I$1:I1530,0),1)),"")</f>
        <v/>
      </c>
      <c r="AN1531" s="2" t="str">
        <f>IFERROR(IF(INDEX(AN$1:AN1530,MATCH(I1531,I$1:I1530,0),1)=0,"",INDEX(AN$1:AN1530,MATCH(I1531,I$1:I1530,0),1)),"")</f>
        <v/>
      </c>
      <c r="BG1531" s="5"/>
      <c r="BI1531" s="4"/>
      <c r="BK1531" s="5"/>
      <c r="BL1531" s="5"/>
      <c r="BM1531" s="5" t="str">
        <f>IF(B1531="","",IF(BH1531="",1+(MAX(BM$2:BM1530)),""))</f>
        <v/>
      </c>
      <c r="BN1531" s="5" t="str">
        <f t="shared" si="202"/>
        <v/>
      </c>
      <c r="BO1531" s="5" t="str">
        <f t="shared" si="203"/>
        <v/>
      </c>
      <c r="BP1531" s="15" t="str">
        <f t="shared" si="204"/>
        <v/>
      </c>
      <c r="BQ1531" s="29"/>
      <c r="CU1531" s="5" t="e">
        <f>IF(REPORTE!AH$2="si",IF(F1531=VALUE(REPORTE!C$11),IF(SUM(CU1532:CU$1993),CONCATENATE(INT(B1531),", "),INT(B1531)),""),IF(F1531=VALUE(REPORTE!C$10),IF(SUM(CU1532:CU$1993),CONCATENATE(INT(B1531),", "),INT(B1531)),""))</f>
        <v>#VALUE!</v>
      </c>
      <c r="CY1531" s="5"/>
      <c r="CZ1531" s="5"/>
      <c r="DA1531" s="5"/>
      <c r="DB1531" s="5"/>
    </row>
    <row r="1532" spans="1:106" x14ac:dyDescent="0.25">
      <c r="A1532" s="25"/>
      <c r="B1532" s="3"/>
      <c r="L1532" s="4" t="str">
        <f>IFERROR(IF(VLOOKUP(I1532,I$2:L1531,4,0)=0,"",VLOOKUP(I1532,I$2:L1531,4,0)),"")</f>
        <v/>
      </c>
      <c r="M1532" s="4" t="str">
        <f>IFERROR(IF(VLOOKUP(I1532,I$2:M1531,5,0)=0,"",VLOOKUP(I1532,I$2:M1531,5,0)),"")</f>
        <v/>
      </c>
      <c r="AL1532" s="2" t="str">
        <f>IFERROR(IF(INDEX(AL$1:AL1531,MATCH(I1532,I$1:I1531,0),1)=0,"",INDEX(AL$1:AL1531,MATCH(I1532,I$1:I1531,0),1)),"")</f>
        <v/>
      </c>
      <c r="AM1532" s="2" t="str">
        <f>IFERROR(IF(INDEX(AM$1:AM1531,MATCH(I1532,I$1:I1531,0),1)=0,"",INDEX(AM$1:AM1531,MATCH(I1532,I$1:I1531,0),1)),"")</f>
        <v/>
      </c>
      <c r="AN1532" s="2" t="str">
        <f>IFERROR(IF(INDEX(AN$1:AN1531,MATCH(I1532,I$1:I1531,0),1)=0,"",INDEX(AN$1:AN1531,MATCH(I1532,I$1:I1531,0),1)),"")</f>
        <v/>
      </c>
      <c r="BG1532" s="5"/>
      <c r="BI1532" s="4"/>
      <c r="BK1532" s="5"/>
      <c r="BL1532" s="5"/>
      <c r="BM1532" s="5" t="str">
        <f>IF(B1532="","",IF(BH1532="",1+(MAX(BM$2:BM1531)),""))</f>
        <v/>
      </c>
      <c r="BN1532" s="5" t="str">
        <f t="shared" si="202"/>
        <v/>
      </c>
      <c r="BO1532" s="5" t="str">
        <f t="shared" si="203"/>
        <v/>
      </c>
      <c r="BP1532" s="15" t="str">
        <f t="shared" si="204"/>
        <v/>
      </c>
      <c r="BQ1532" s="29"/>
      <c r="CU1532" s="5" t="e">
        <f>IF(REPORTE!AH$2="si",IF(F1532=VALUE(REPORTE!C$11),IF(SUM(CU1533:CU$1993),CONCATENATE(INT(B1532),", "),INT(B1532)),""),IF(F1532=VALUE(REPORTE!C$10),IF(SUM(CU1533:CU$1993),CONCATENATE(INT(B1532),", "),INT(B1532)),""))</f>
        <v>#VALUE!</v>
      </c>
      <c r="CY1532" s="5"/>
      <c r="CZ1532" s="5"/>
      <c r="DA1532" s="5"/>
      <c r="DB1532" s="5"/>
    </row>
    <row r="1533" spans="1:106" x14ac:dyDescent="0.25">
      <c r="A1533" s="25"/>
      <c r="B1533" s="3"/>
      <c r="L1533" s="4" t="str">
        <f>IFERROR(IF(VLOOKUP(I1533,I$2:L1532,4,0)=0,"",VLOOKUP(I1533,I$2:L1532,4,0)),"")</f>
        <v/>
      </c>
      <c r="M1533" s="4" t="str">
        <f>IFERROR(IF(VLOOKUP(I1533,I$2:M1532,5,0)=0,"",VLOOKUP(I1533,I$2:M1532,5,0)),"")</f>
        <v/>
      </c>
      <c r="AL1533" s="2" t="str">
        <f>IFERROR(IF(INDEX(AL$1:AL1532,MATCH(I1533,I$1:I1532,0),1)=0,"",INDEX(AL$1:AL1532,MATCH(I1533,I$1:I1532,0),1)),"")</f>
        <v/>
      </c>
      <c r="AM1533" s="2" t="str">
        <f>IFERROR(IF(INDEX(AM$1:AM1532,MATCH(I1533,I$1:I1532,0),1)=0,"",INDEX(AM$1:AM1532,MATCH(I1533,I$1:I1532,0),1)),"")</f>
        <v/>
      </c>
      <c r="AN1533" s="2" t="str">
        <f>IFERROR(IF(INDEX(AN$1:AN1532,MATCH(I1533,I$1:I1532,0),1)=0,"",INDEX(AN$1:AN1532,MATCH(I1533,I$1:I1532,0),1)),"")</f>
        <v/>
      </c>
      <c r="BG1533" s="5"/>
      <c r="BI1533" s="4"/>
      <c r="BK1533" s="5"/>
      <c r="BL1533" s="5"/>
      <c r="BM1533" s="5" t="str">
        <f>IF(B1533="","",IF(BH1533="",1+(MAX(BM$2:BM1532)),""))</f>
        <v/>
      </c>
      <c r="BN1533" s="5" t="str">
        <f t="shared" si="202"/>
        <v/>
      </c>
      <c r="BO1533" s="5" t="str">
        <f t="shared" si="203"/>
        <v/>
      </c>
      <c r="BP1533" s="15" t="str">
        <f t="shared" si="204"/>
        <v/>
      </c>
      <c r="BQ1533" s="29"/>
      <c r="CU1533" s="5" t="e">
        <f>IF(REPORTE!AH$2="si",IF(F1533=VALUE(REPORTE!C$11),IF(SUM(CU1534:CU$1993),CONCATENATE(INT(B1533),", "),INT(B1533)),""),IF(F1533=VALUE(REPORTE!C$10),IF(SUM(CU1534:CU$1993),CONCATENATE(INT(B1533),", "),INT(B1533)),""))</f>
        <v>#VALUE!</v>
      </c>
      <c r="CY1533" s="5"/>
      <c r="CZ1533" s="5"/>
      <c r="DA1533" s="5"/>
      <c r="DB1533" s="5"/>
    </row>
    <row r="1534" spans="1:106" x14ac:dyDescent="0.25">
      <c r="A1534" s="25"/>
      <c r="B1534" s="3"/>
      <c r="L1534" s="4" t="str">
        <f>IFERROR(IF(VLOOKUP(I1534,I$2:L1533,4,0)=0,"",VLOOKUP(I1534,I$2:L1533,4,0)),"")</f>
        <v/>
      </c>
      <c r="M1534" s="4" t="str">
        <f>IFERROR(IF(VLOOKUP(I1534,I$2:M1533,5,0)=0,"",VLOOKUP(I1534,I$2:M1533,5,0)),"")</f>
        <v/>
      </c>
      <c r="AL1534" s="2" t="str">
        <f>IFERROR(IF(INDEX(AL$1:AL1533,MATCH(I1534,I$1:I1533,0),1)=0,"",INDEX(AL$1:AL1533,MATCH(I1534,I$1:I1533,0),1)),"")</f>
        <v/>
      </c>
      <c r="AM1534" s="2" t="str">
        <f>IFERROR(IF(INDEX(AM$1:AM1533,MATCH(I1534,I$1:I1533,0),1)=0,"",INDEX(AM$1:AM1533,MATCH(I1534,I$1:I1533,0),1)),"")</f>
        <v/>
      </c>
      <c r="AN1534" s="2" t="str">
        <f>IFERROR(IF(INDEX(AN$1:AN1533,MATCH(I1534,I$1:I1533,0),1)=0,"",INDEX(AN$1:AN1533,MATCH(I1534,I$1:I1533,0),1)),"")</f>
        <v/>
      </c>
      <c r="BG1534" s="5"/>
      <c r="BI1534" s="4"/>
      <c r="BK1534" s="5"/>
      <c r="BL1534" s="5"/>
      <c r="BM1534" s="5" t="str">
        <f>IF(B1534="","",IF(BH1534="",1+(MAX(BM$2:BM1533)),""))</f>
        <v/>
      </c>
      <c r="BN1534" s="5" t="str">
        <f t="shared" si="202"/>
        <v/>
      </c>
      <c r="BO1534" s="5" t="str">
        <f t="shared" si="203"/>
        <v/>
      </c>
      <c r="BP1534" s="15" t="str">
        <f t="shared" si="204"/>
        <v/>
      </c>
      <c r="BQ1534" s="29"/>
      <c r="CU1534" s="5" t="e">
        <f>IF(REPORTE!AH$2="si",IF(F1534=VALUE(REPORTE!C$11),IF(SUM(CU1535:CU$1993),CONCATENATE(INT(B1534),", "),INT(B1534)),""),IF(F1534=VALUE(REPORTE!C$10),IF(SUM(CU1535:CU$1993),CONCATENATE(INT(B1534),", "),INT(B1534)),""))</f>
        <v>#VALUE!</v>
      </c>
      <c r="CY1534" s="5"/>
      <c r="CZ1534" s="5"/>
      <c r="DA1534" s="5"/>
      <c r="DB1534" s="5"/>
    </row>
    <row r="1535" spans="1:106" x14ac:dyDescent="0.25">
      <c r="A1535" s="25"/>
      <c r="B1535" s="3"/>
      <c r="L1535" s="4" t="str">
        <f>IFERROR(IF(VLOOKUP(I1535,I$2:L1534,4,0)=0,"",VLOOKUP(I1535,I$2:L1534,4,0)),"")</f>
        <v/>
      </c>
      <c r="M1535" s="4" t="str">
        <f>IFERROR(IF(VLOOKUP(I1535,I$2:M1534,5,0)=0,"",VLOOKUP(I1535,I$2:M1534,5,0)),"")</f>
        <v/>
      </c>
      <c r="AL1535" s="2" t="str">
        <f>IFERROR(IF(INDEX(AL$1:AL1534,MATCH(I1535,I$1:I1534,0),1)=0,"",INDEX(AL$1:AL1534,MATCH(I1535,I$1:I1534,0),1)),"")</f>
        <v/>
      </c>
      <c r="AM1535" s="2" t="str">
        <f>IFERROR(IF(INDEX(AM$1:AM1534,MATCH(I1535,I$1:I1534,0),1)=0,"",INDEX(AM$1:AM1534,MATCH(I1535,I$1:I1534,0),1)),"")</f>
        <v/>
      </c>
      <c r="AN1535" s="2" t="str">
        <f>IFERROR(IF(INDEX(AN$1:AN1534,MATCH(I1535,I$1:I1534,0),1)=0,"",INDEX(AN$1:AN1534,MATCH(I1535,I$1:I1534,0),1)),"")</f>
        <v/>
      </c>
      <c r="BG1535" s="5"/>
      <c r="BI1535" s="4"/>
      <c r="BK1535" s="5"/>
      <c r="BL1535" s="5"/>
      <c r="BM1535" s="5" t="str">
        <f>IF(B1535="","",IF(BH1535="",1+(MAX(BM$2:BM1534)),""))</f>
        <v/>
      </c>
      <c r="BN1535" s="5" t="str">
        <f t="shared" si="202"/>
        <v/>
      </c>
      <c r="BO1535" s="5" t="str">
        <f t="shared" si="203"/>
        <v/>
      </c>
      <c r="BP1535" s="15" t="str">
        <f t="shared" si="204"/>
        <v/>
      </c>
      <c r="BQ1535" s="29"/>
      <c r="CU1535" s="5" t="e">
        <f>IF(REPORTE!AH$2="si",IF(F1535=VALUE(REPORTE!C$11),IF(SUM(CU1536:CU$1993),CONCATENATE(INT(B1535),", "),INT(B1535)),""),IF(F1535=VALUE(REPORTE!C$10),IF(SUM(CU1536:CU$1993),CONCATENATE(INT(B1535),", "),INT(B1535)),""))</f>
        <v>#VALUE!</v>
      </c>
      <c r="CY1535" s="5"/>
      <c r="CZ1535" s="5"/>
      <c r="DA1535" s="5"/>
      <c r="DB1535" s="5"/>
    </row>
    <row r="1536" spans="1:106" x14ac:dyDescent="0.25">
      <c r="A1536" s="25"/>
      <c r="B1536" s="3"/>
      <c r="L1536" s="4" t="str">
        <f>IFERROR(IF(VLOOKUP(I1536,I$2:L1535,4,0)=0,"",VLOOKUP(I1536,I$2:L1535,4,0)),"")</f>
        <v/>
      </c>
      <c r="M1536" s="4" t="str">
        <f>IFERROR(IF(VLOOKUP(I1536,I$2:M1535,5,0)=0,"",VLOOKUP(I1536,I$2:M1535,5,0)),"")</f>
        <v/>
      </c>
      <c r="AL1536" s="2" t="str">
        <f>IFERROR(IF(INDEX(AL$1:AL1535,MATCH(I1536,I$1:I1535,0),1)=0,"",INDEX(AL$1:AL1535,MATCH(I1536,I$1:I1535,0),1)),"")</f>
        <v/>
      </c>
      <c r="AM1536" s="2" t="str">
        <f>IFERROR(IF(INDEX(AM$1:AM1535,MATCH(I1536,I$1:I1535,0),1)=0,"",INDEX(AM$1:AM1535,MATCH(I1536,I$1:I1535,0),1)),"")</f>
        <v/>
      </c>
      <c r="AN1536" s="2" t="str">
        <f>IFERROR(IF(INDEX(AN$1:AN1535,MATCH(I1536,I$1:I1535,0),1)=0,"",INDEX(AN$1:AN1535,MATCH(I1536,I$1:I1535,0),1)),"")</f>
        <v/>
      </c>
      <c r="BG1536" s="5"/>
      <c r="BI1536" s="4"/>
      <c r="BK1536" s="5"/>
      <c r="BL1536" s="5"/>
      <c r="BM1536" s="5" t="str">
        <f>IF(B1536="","",IF(BH1536="",1+(MAX(BM$2:BM1535)),""))</f>
        <v/>
      </c>
      <c r="BN1536" s="5" t="str">
        <f t="shared" si="202"/>
        <v/>
      </c>
      <c r="BO1536" s="5" t="str">
        <f t="shared" si="203"/>
        <v/>
      </c>
      <c r="BP1536" s="15" t="str">
        <f t="shared" si="204"/>
        <v/>
      </c>
      <c r="BQ1536" s="29"/>
      <c r="CU1536" s="5" t="e">
        <f>IF(REPORTE!AH$2="si",IF(F1536=VALUE(REPORTE!C$11),IF(SUM(CU1537:CU$1993),CONCATENATE(INT(B1536),", "),INT(B1536)),""),IF(F1536=VALUE(REPORTE!C$10),IF(SUM(CU1537:CU$1993),CONCATENATE(INT(B1536),", "),INT(B1536)),""))</f>
        <v>#VALUE!</v>
      </c>
      <c r="CY1536" s="5"/>
      <c r="CZ1536" s="5"/>
      <c r="DA1536" s="5"/>
      <c r="DB1536" s="5"/>
    </row>
    <row r="1537" spans="1:106" x14ac:dyDescent="0.25">
      <c r="A1537" s="25"/>
      <c r="B1537" s="3"/>
      <c r="L1537" s="4" t="str">
        <f>IFERROR(IF(VLOOKUP(I1537,I$2:L1536,4,0)=0,"",VLOOKUP(I1537,I$2:L1536,4,0)),"")</f>
        <v/>
      </c>
      <c r="M1537" s="4" t="str">
        <f>IFERROR(IF(VLOOKUP(I1537,I$2:M1536,5,0)=0,"",VLOOKUP(I1537,I$2:M1536,5,0)),"")</f>
        <v/>
      </c>
      <c r="AL1537" s="2" t="str">
        <f>IFERROR(IF(INDEX(AL$1:AL1536,MATCH(I1537,I$1:I1536,0),1)=0,"",INDEX(AL$1:AL1536,MATCH(I1537,I$1:I1536,0),1)),"")</f>
        <v/>
      </c>
      <c r="AM1537" s="2" t="str">
        <f>IFERROR(IF(INDEX(AM$1:AM1536,MATCH(I1537,I$1:I1536,0),1)=0,"",INDEX(AM$1:AM1536,MATCH(I1537,I$1:I1536,0),1)),"")</f>
        <v/>
      </c>
      <c r="AN1537" s="2" t="str">
        <f>IFERROR(IF(INDEX(AN$1:AN1536,MATCH(I1537,I$1:I1536,0),1)=0,"",INDEX(AN$1:AN1536,MATCH(I1537,I$1:I1536,0),1)),"")</f>
        <v/>
      </c>
      <c r="BG1537" s="5"/>
      <c r="BI1537" s="4"/>
      <c r="BK1537" s="5"/>
      <c r="BL1537" s="5"/>
      <c r="BM1537" s="5" t="str">
        <f>IF(B1537="","",IF(BH1537="",1+(MAX(BM$2:BM1536)),""))</f>
        <v/>
      </c>
      <c r="BN1537" s="5" t="str">
        <f t="shared" si="202"/>
        <v/>
      </c>
      <c r="BO1537" s="5" t="str">
        <f t="shared" si="203"/>
        <v/>
      </c>
      <c r="BP1537" s="15" t="str">
        <f t="shared" si="204"/>
        <v/>
      </c>
      <c r="BQ1537" s="29"/>
      <c r="CU1537" s="5" t="e">
        <f>IF(REPORTE!AH$2="si",IF(F1537=VALUE(REPORTE!C$11),IF(SUM(CU1538:CU$1993),CONCATENATE(INT(B1537),", "),INT(B1537)),""),IF(F1537=VALUE(REPORTE!C$10),IF(SUM(CU1538:CU$1993),CONCATENATE(INT(B1537),", "),INT(B1537)),""))</f>
        <v>#VALUE!</v>
      </c>
      <c r="CY1537" s="5"/>
      <c r="CZ1537" s="5"/>
      <c r="DA1537" s="5"/>
      <c r="DB1537" s="5"/>
    </row>
    <row r="1538" spans="1:106" x14ac:dyDescent="0.25">
      <c r="A1538" s="25"/>
      <c r="B1538" s="3"/>
      <c r="L1538" s="4" t="str">
        <f>IFERROR(IF(VLOOKUP(I1538,I$2:L1537,4,0)=0,"",VLOOKUP(I1538,I$2:L1537,4,0)),"")</f>
        <v/>
      </c>
      <c r="M1538" s="4" t="str">
        <f>IFERROR(IF(VLOOKUP(I1538,I$2:M1537,5,0)=0,"",VLOOKUP(I1538,I$2:M1537,5,0)),"")</f>
        <v/>
      </c>
      <c r="AL1538" s="2" t="str">
        <f>IFERROR(IF(INDEX(AL$1:AL1537,MATCH(I1538,I$1:I1537,0),1)=0,"",INDEX(AL$1:AL1537,MATCH(I1538,I$1:I1537,0),1)),"")</f>
        <v/>
      </c>
      <c r="AM1538" s="2" t="str">
        <f>IFERROR(IF(INDEX(AM$1:AM1537,MATCH(I1538,I$1:I1537,0),1)=0,"",INDEX(AM$1:AM1537,MATCH(I1538,I$1:I1537,0),1)),"")</f>
        <v/>
      </c>
      <c r="AN1538" s="2" t="str">
        <f>IFERROR(IF(INDEX(AN$1:AN1537,MATCH(I1538,I$1:I1537,0),1)=0,"",INDEX(AN$1:AN1537,MATCH(I1538,I$1:I1537,0),1)),"")</f>
        <v/>
      </c>
      <c r="BG1538" s="5"/>
      <c r="BI1538" s="4"/>
      <c r="BK1538" s="5"/>
      <c r="BL1538" s="5"/>
      <c r="BM1538" s="5" t="str">
        <f>IF(B1538="","",IF(BH1538="",1+(MAX(BM$2:BM1537)),""))</f>
        <v/>
      </c>
      <c r="BN1538" s="5" t="str">
        <f t="shared" ref="BN1538:BN1601" si="205">IF(BM1538="","",AI1538)</f>
        <v/>
      </c>
      <c r="BO1538" s="5" t="str">
        <f t="shared" ref="BO1538:BO1601" si="206">IF(BM1538="","",E1538)</f>
        <v/>
      </c>
      <c r="BP1538" s="15" t="str">
        <f t="shared" ref="BP1538:BP1601" si="207">IF(BM1538="","",F1538)</f>
        <v/>
      </c>
      <c r="BQ1538" s="29"/>
      <c r="CU1538" s="5" t="e">
        <f>IF(REPORTE!AH$2="si",IF(F1538=VALUE(REPORTE!C$11),IF(SUM(CU1539:CU$1993),CONCATENATE(INT(B1538),", "),INT(B1538)),""),IF(F1538=VALUE(REPORTE!C$10),IF(SUM(CU1539:CU$1993),CONCATENATE(INT(B1538),", "),INT(B1538)),""))</f>
        <v>#VALUE!</v>
      </c>
      <c r="CY1538" s="5"/>
      <c r="CZ1538" s="5"/>
      <c r="DA1538" s="5"/>
      <c r="DB1538" s="5"/>
    </row>
    <row r="1539" spans="1:106" x14ac:dyDescent="0.25">
      <c r="A1539" s="25"/>
      <c r="B1539" s="3"/>
      <c r="L1539" s="4" t="str">
        <f>IFERROR(IF(VLOOKUP(I1539,I$2:L1538,4,0)=0,"",VLOOKUP(I1539,I$2:L1538,4,0)),"")</f>
        <v/>
      </c>
      <c r="M1539" s="4" t="str">
        <f>IFERROR(IF(VLOOKUP(I1539,I$2:M1538,5,0)=0,"",VLOOKUP(I1539,I$2:M1538,5,0)),"")</f>
        <v/>
      </c>
      <c r="AL1539" s="2" t="str">
        <f>IFERROR(IF(INDEX(AL$1:AL1538,MATCH(I1539,I$1:I1538,0),1)=0,"",INDEX(AL$1:AL1538,MATCH(I1539,I$1:I1538,0),1)),"")</f>
        <v/>
      </c>
      <c r="AM1539" s="2" t="str">
        <f>IFERROR(IF(INDEX(AM$1:AM1538,MATCH(I1539,I$1:I1538,0),1)=0,"",INDEX(AM$1:AM1538,MATCH(I1539,I$1:I1538,0),1)),"")</f>
        <v/>
      </c>
      <c r="AN1539" s="2" t="str">
        <f>IFERROR(IF(INDEX(AN$1:AN1538,MATCH(I1539,I$1:I1538,0),1)=0,"",INDEX(AN$1:AN1538,MATCH(I1539,I$1:I1538,0),1)),"")</f>
        <v/>
      </c>
      <c r="BG1539" s="5"/>
      <c r="BI1539" s="4"/>
      <c r="BK1539" s="5"/>
      <c r="BL1539" s="5"/>
      <c r="BM1539" s="5" t="str">
        <f>IF(B1539="","",IF(BH1539="",1+(MAX(BM$2:BM1538)),""))</f>
        <v/>
      </c>
      <c r="BN1539" s="5" t="str">
        <f t="shared" si="205"/>
        <v/>
      </c>
      <c r="BO1539" s="5" t="str">
        <f t="shared" si="206"/>
        <v/>
      </c>
      <c r="BP1539" s="15" t="str">
        <f t="shared" si="207"/>
        <v/>
      </c>
      <c r="BQ1539" s="29"/>
      <c r="CU1539" s="5" t="e">
        <f>IF(REPORTE!AH$2="si",IF(F1539=VALUE(REPORTE!C$11),IF(SUM(CU1540:CU$1993),CONCATENATE(INT(B1539),", "),INT(B1539)),""),IF(F1539=VALUE(REPORTE!C$10),IF(SUM(CU1540:CU$1993),CONCATENATE(INT(B1539),", "),INT(B1539)),""))</f>
        <v>#VALUE!</v>
      </c>
      <c r="CY1539" s="5"/>
      <c r="CZ1539" s="5"/>
      <c r="DA1539" s="5"/>
      <c r="DB1539" s="5"/>
    </row>
    <row r="1540" spans="1:106" x14ac:dyDescent="0.25">
      <c r="A1540" s="25"/>
      <c r="B1540" s="3"/>
      <c r="L1540" s="4" t="str">
        <f>IFERROR(IF(VLOOKUP(I1540,I$2:L1539,4,0)=0,"",VLOOKUP(I1540,I$2:L1539,4,0)),"")</f>
        <v/>
      </c>
      <c r="M1540" s="4" t="str">
        <f>IFERROR(IF(VLOOKUP(I1540,I$2:M1539,5,0)=0,"",VLOOKUP(I1540,I$2:M1539,5,0)),"")</f>
        <v/>
      </c>
      <c r="AL1540" s="2" t="str">
        <f>IFERROR(IF(INDEX(AL$1:AL1539,MATCH(I1540,I$1:I1539,0),1)=0,"",INDEX(AL$1:AL1539,MATCH(I1540,I$1:I1539,0),1)),"")</f>
        <v/>
      </c>
      <c r="AM1540" s="2" t="str">
        <f>IFERROR(IF(INDEX(AM$1:AM1539,MATCH(I1540,I$1:I1539,0),1)=0,"",INDEX(AM$1:AM1539,MATCH(I1540,I$1:I1539,0),1)),"")</f>
        <v/>
      </c>
      <c r="AN1540" s="2" t="str">
        <f>IFERROR(IF(INDEX(AN$1:AN1539,MATCH(I1540,I$1:I1539,0),1)=0,"",INDEX(AN$1:AN1539,MATCH(I1540,I$1:I1539,0),1)),"")</f>
        <v/>
      </c>
      <c r="BG1540" s="5"/>
      <c r="BI1540" s="4"/>
      <c r="BK1540" s="5"/>
      <c r="BL1540" s="5"/>
      <c r="BM1540" s="5" t="str">
        <f>IF(B1540="","",IF(BH1540="",1+(MAX(BM$2:BM1539)),""))</f>
        <v/>
      </c>
      <c r="BN1540" s="5" t="str">
        <f t="shared" si="205"/>
        <v/>
      </c>
      <c r="BO1540" s="5" t="str">
        <f t="shared" si="206"/>
        <v/>
      </c>
      <c r="BP1540" s="15" t="str">
        <f t="shared" si="207"/>
        <v/>
      </c>
      <c r="BQ1540" s="29"/>
      <c r="CU1540" s="5" t="e">
        <f>IF(REPORTE!AH$2="si",IF(F1540=VALUE(REPORTE!C$11),IF(SUM(CU1541:CU$1993),CONCATENATE(INT(B1540),", "),INT(B1540)),""),IF(F1540=VALUE(REPORTE!C$10),IF(SUM(CU1541:CU$1993),CONCATENATE(INT(B1540),", "),INT(B1540)),""))</f>
        <v>#VALUE!</v>
      </c>
      <c r="CY1540" s="5"/>
      <c r="CZ1540" s="5"/>
      <c r="DA1540" s="5"/>
      <c r="DB1540" s="5"/>
    </row>
    <row r="1541" spans="1:106" x14ac:dyDescent="0.25">
      <c r="A1541" s="25"/>
      <c r="B1541" s="3"/>
      <c r="L1541" s="4" t="str">
        <f>IFERROR(IF(VLOOKUP(I1541,I$2:L1540,4,0)=0,"",VLOOKUP(I1541,I$2:L1540,4,0)),"")</f>
        <v/>
      </c>
      <c r="M1541" s="4" t="str">
        <f>IFERROR(IF(VLOOKUP(I1541,I$2:M1540,5,0)=0,"",VLOOKUP(I1541,I$2:M1540,5,0)),"")</f>
        <v/>
      </c>
      <c r="AL1541" s="2" t="str">
        <f>IFERROR(IF(INDEX(AL$1:AL1540,MATCH(I1541,I$1:I1540,0),1)=0,"",INDEX(AL$1:AL1540,MATCH(I1541,I$1:I1540,0),1)),"")</f>
        <v/>
      </c>
      <c r="AM1541" s="2" t="str">
        <f>IFERROR(IF(INDEX(AM$1:AM1540,MATCH(I1541,I$1:I1540,0),1)=0,"",INDEX(AM$1:AM1540,MATCH(I1541,I$1:I1540,0),1)),"")</f>
        <v/>
      </c>
      <c r="AN1541" s="2" t="str">
        <f>IFERROR(IF(INDEX(AN$1:AN1540,MATCH(I1541,I$1:I1540,0),1)=0,"",INDEX(AN$1:AN1540,MATCH(I1541,I$1:I1540,0),1)),"")</f>
        <v/>
      </c>
      <c r="BG1541" s="5"/>
      <c r="BI1541" s="4"/>
      <c r="BK1541" s="5"/>
      <c r="BL1541" s="5"/>
      <c r="BM1541" s="5" t="str">
        <f>IF(B1541="","",IF(BH1541="",1+(MAX(BM$2:BM1540)),""))</f>
        <v/>
      </c>
      <c r="BN1541" s="5" t="str">
        <f t="shared" si="205"/>
        <v/>
      </c>
      <c r="BO1541" s="5" t="str">
        <f t="shared" si="206"/>
        <v/>
      </c>
      <c r="BP1541" s="15" t="str">
        <f t="shared" si="207"/>
        <v/>
      </c>
      <c r="BQ1541" s="29"/>
      <c r="CU1541" s="5" t="e">
        <f>IF(REPORTE!AH$2="si",IF(F1541=VALUE(REPORTE!C$11),IF(SUM(CU1542:CU$1993),CONCATENATE(INT(B1541),", "),INT(B1541)),""),IF(F1541=VALUE(REPORTE!C$10),IF(SUM(CU1542:CU$1993),CONCATENATE(INT(B1541),", "),INT(B1541)),""))</f>
        <v>#VALUE!</v>
      </c>
      <c r="CY1541" s="5"/>
      <c r="CZ1541" s="5"/>
      <c r="DA1541" s="5"/>
      <c r="DB1541" s="5"/>
    </row>
    <row r="1542" spans="1:106" x14ac:dyDescent="0.25">
      <c r="A1542" s="25"/>
      <c r="B1542" s="3"/>
      <c r="L1542" s="4" t="str">
        <f>IFERROR(IF(VLOOKUP(I1542,I$2:L1541,4,0)=0,"",VLOOKUP(I1542,I$2:L1541,4,0)),"")</f>
        <v/>
      </c>
      <c r="M1542" s="4" t="str">
        <f>IFERROR(IF(VLOOKUP(I1542,I$2:M1541,5,0)=0,"",VLOOKUP(I1542,I$2:M1541,5,0)),"")</f>
        <v/>
      </c>
      <c r="AL1542" s="2" t="str">
        <f>IFERROR(IF(INDEX(AL$1:AL1541,MATCH(I1542,I$1:I1541,0),1)=0,"",INDEX(AL$1:AL1541,MATCH(I1542,I$1:I1541,0),1)),"")</f>
        <v/>
      </c>
      <c r="AM1542" s="2" t="str">
        <f>IFERROR(IF(INDEX(AM$1:AM1541,MATCH(I1542,I$1:I1541,0),1)=0,"",INDEX(AM$1:AM1541,MATCH(I1542,I$1:I1541,0),1)),"")</f>
        <v/>
      </c>
      <c r="AN1542" s="2" t="str">
        <f>IFERROR(IF(INDEX(AN$1:AN1541,MATCH(I1542,I$1:I1541,0),1)=0,"",INDEX(AN$1:AN1541,MATCH(I1542,I$1:I1541,0),1)),"")</f>
        <v/>
      </c>
      <c r="BG1542" s="5"/>
      <c r="BI1542" s="4"/>
      <c r="BK1542" s="5"/>
      <c r="BL1542" s="5"/>
      <c r="BM1542" s="5" t="str">
        <f>IF(B1542="","",IF(BH1542="",1+(MAX(BM$2:BM1541)),""))</f>
        <v/>
      </c>
      <c r="BN1542" s="5" t="str">
        <f t="shared" si="205"/>
        <v/>
      </c>
      <c r="BO1542" s="5" t="str">
        <f t="shared" si="206"/>
        <v/>
      </c>
      <c r="BP1542" s="15" t="str">
        <f t="shared" si="207"/>
        <v/>
      </c>
      <c r="BQ1542" s="29"/>
      <c r="CU1542" s="5" t="e">
        <f>IF(REPORTE!AH$2="si",IF(F1542=VALUE(REPORTE!C$11),IF(SUM(CU1543:CU$1993),CONCATENATE(INT(B1542),", "),INT(B1542)),""),IF(F1542=VALUE(REPORTE!C$10),IF(SUM(CU1543:CU$1993),CONCATENATE(INT(B1542),", "),INT(B1542)),""))</f>
        <v>#VALUE!</v>
      </c>
      <c r="CY1542" s="5"/>
      <c r="CZ1542" s="5"/>
      <c r="DA1542" s="5"/>
      <c r="DB1542" s="5"/>
    </row>
    <row r="1543" spans="1:106" x14ac:dyDescent="0.25">
      <c r="A1543" s="25"/>
      <c r="B1543" s="3"/>
      <c r="L1543" s="4" t="str">
        <f>IFERROR(IF(VLOOKUP(I1543,I$2:L1542,4,0)=0,"",VLOOKUP(I1543,I$2:L1542,4,0)),"")</f>
        <v/>
      </c>
      <c r="M1543" s="4" t="str">
        <f>IFERROR(IF(VLOOKUP(I1543,I$2:M1542,5,0)=0,"",VLOOKUP(I1543,I$2:M1542,5,0)),"")</f>
        <v/>
      </c>
      <c r="AL1543" s="2" t="str">
        <f>IFERROR(IF(INDEX(AL$1:AL1542,MATCH(I1543,I$1:I1542,0),1)=0,"",INDEX(AL$1:AL1542,MATCH(I1543,I$1:I1542,0),1)),"")</f>
        <v/>
      </c>
      <c r="AM1543" s="2" t="str">
        <f>IFERROR(IF(INDEX(AM$1:AM1542,MATCH(I1543,I$1:I1542,0),1)=0,"",INDEX(AM$1:AM1542,MATCH(I1543,I$1:I1542,0),1)),"")</f>
        <v/>
      </c>
      <c r="AN1543" s="2" t="str">
        <f>IFERROR(IF(INDEX(AN$1:AN1542,MATCH(I1543,I$1:I1542,0),1)=0,"",INDEX(AN$1:AN1542,MATCH(I1543,I$1:I1542,0),1)),"")</f>
        <v/>
      </c>
      <c r="BG1543" s="5"/>
      <c r="BI1543" s="4"/>
      <c r="BK1543" s="5"/>
      <c r="BL1543" s="5"/>
      <c r="BM1543" s="5" t="str">
        <f>IF(B1543="","",IF(BH1543="",1+(MAX(BM$2:BM1542)),""))</f>
        <v/>
      </c>
      <c r="BN1543" s="5" t="str">
        <f t="shared" si="205"/>
        <v/>
      </c>
      <c r="BO1543" s="5" t="str">
        <f t="shared" si="206"/>
        <v/>
      </c>
      <c r="BP1543" s="15" t="str">
        <f t="shared" si="207"/>
        <v/>
      </c>
      <c r="BQ1543" s="29"/>
      <c r="CU1543" s="5" t="e">
        <f>IF(REPORTE!AH$2="si",IF(F1543=VALUE(REPORTE!C$11),IF(SUM(CU1544:CU$1993),CONCATENATE(INT(B1543),", "),INT(B1543)),""),IF(F1543=VALUE(REPORTE!C$10),IF(SUM(CU1544:CU$1993),CONCATENATE(INT(B1543),", "),INT(B1543)),""))</f>
        <v>#VALUE!</v>
      </c>
      <c r="CY1543" s="5"/>
      <c r="CZ1543" s="5"/>
      <c r="DA1543" s="5"/>
      <c r="DB1543" s="5"/>
    </row>
    <row r="1544" spans="1:106" x14ac:dyDescent="0.25">
      <c r="A1544" s="25"/>
      <c r="B1544" s="3"/>
      <c r="L1544" s="4" t="str">
        <f>IFERROR(IF(VLOOKUP(I1544,I$2:L1543,4,0)=0,"",VLOOKUP(I1544,I$2:L1543,4,0)),"")</f>
        <v/>
      </c>
      <c r="M1544" s="4" t="str">
        <f>IFERROR(IF(VLOOKUP(I1544,I$2:M1543,5,0)=0,"",VLOOKUP(I1544,I$2:M1543,5,0)),"")</f>
        <v/>
      </c>
      <c r="AL1544" s="2" t="str">
        <f>IFERROR(IF(INDEX(AL$1:AL1543,MATCH(I1544,I$1:I1543,0),1)=0,"",INDEX(AL$1:AL1543,MATCH(I1544,I$1:I1543,0),1)),"")</f>
        <v/>
      </c>
      <c r="AM1544" s="2" t="str">
        <f>IFERROR(IF(INDEX(AM$1:AM1543,MATCH(I1544,I$1:I1543,0),1)=0,"",INDEX(AM$1:AM1543,MATCH(I1544,I$1:I1543,0),1)),"")</f>
        <v/>
      </c>
      <c r="AN1544" s="2" t="str">
        <f>IFERROR(IF(INDEX(AN$1:AN1543,MATCH(I1544,I$1:I1543,0),1)=0,"",INDEX(AN$1:AN1543,MATCH(I1544,I$1:I1543,0),1)),"")</f>
        <v/>
      </c>
      <c r="BG1544" s="5"/>
      <c r="BI1544" s="4"/>
      <c r="BK1544" s="5"/>
      <c r="BL1544" s="5"/>
      <c r="BM1544" s="5" t="str">
        <f>IF(B1544="","",IF(BH1544="",1+(MAX(BM$2:BM1543)),""))</f>
        <v/>
      </c>
      <c r="BN1544" s="5" t="str">
        <f t="shared" si="205"/>
        <v/>
      </c>
      <c r="BO1544" s="5" t="str">
        <f t="shared" si="206"/>
        <v/>
      </c>
      <c r="BP1544" s="15" t="str">
        <f t="shared" si="207"/>
        <v/>
      </c>
      <c r="BQ1544" s="29"/>
      <c r="CU1544" s="5" t="e">
        <f>IF(REPORTE!AH$2="si",IF(F1544=VALUE(REPORTE!C$11),IF(SUM(CU1545:CU$1993),CONCATENATE(INT(B1544),", "),INT(B1544)),""),IF(F1544=VALUE(REPORTE!C$10),IF(SUM(CU1545:CU$1993),CONCATENATE(INT(B1544),", "),INT(B1544)),""))</f>
        <v>#VALUE!</v>
      </c>
      <c r="CY1544" s="5"/>
      <c r="CZ1544" s="5"/>
      <c r="DA1544" s="5"/>
      <c r="DB1544" s="5"/>
    </row>
    <row r="1545" spans="1:106" x14ac:dyDescent="0.25">
      <c r="A1545" s="25"/>
      <c r="B1545" s="3"/>
      <c r="L1545" s="4" t="str">
        <f>IFERROR(IF(VLOOKUP(I1545,I$2:L1544,4,0)=0,"",VLOOKUP(I1545,I$2:L1544,4,0)),"")</f>
        <v/>
      </c>
      <c r="M1545" s="4" t="str">
        <f>IFERROR(IF(VLOOKUP(I1545,I$2:M1544,5,0)=0,"",VLOOKUP(I1545,I$2:M1544,5,0)),"")</f>
        <v/>
      </c>
      <c r="AL1545" s="2" t="str">
        <f>IFERROR(IF(INDEX(AL$1:AL1544,MATCH(I1545,I$1:I1544,0),1)=0,"",INDEX(AL$1:AL1544,MATCH(I1545,I$1:I1544,0),1)),"")</f>
        <v/>
      </c>
      <c r="AM1545" s="2" t="str">
        <f>IFERROR(IF(INDEX(AM$1:AM1544,MATCH(I1545,I$1:I1544,0),1)=0,"",INDEX(AM$1:AM1544,MATCH(I1545,I$1:I1544,0),1)),"")</f>
        <v/>
      </c>
      <c r="AN1545" s="2" t="str">
        <f>IFERROR(IF(INDEX(AN$1:AN1544,MATCH(I1545,I$1:I1544,0),1)=0,"",INDEX(AN$1:AN1544,MATCH(I1545,I$1:I1544,0),1)),"")</f>
        <v/>
      </c>
      <c r="BG1545" s="5"/>
      <c r="BI1545" s="4"/>
      <c r="BK1545" s="5"/>
      <c r="BL1545" s="5"/>
      <c r="BM1545" s="5" t="str">
        <f>IF(B1545="","",IF(BH1545="",1+(MAX(BM$2:BM1544)),""))</f>
        <v/>
      </c>
      <c r="BN1545" s="5" t="str">
        <f t="shared" si="205"/>
        <v/>
      </c>
      <c r="BO1545" s="5" t="str">
        <f t="shared" si="206"/>
        <v/>
      </c>
      <c r="BP1545" s="15" t="str">
        <f t="shared" si="207"/>
        <v/>
      </c>
      <c r="BQ1545" s="29"/>
      <c r="CU1545" s="5" t="e">
        <f>IF(REPORTE!AH$2="si",IF(F1545=VALUE(REPORTE!C$11),IF(SUM(CU1546:CU$1993),CONCATENATE(INT(B1545),", "),INT(B1545)),""),IF(F1545=VALUE(REPORTE!C$10),IF(SUM(CU1546:CU$1993),CONCATENATE(INT(B1545),", "),INT(B1545)),""))</f>
        <v>#VALUE!</v>
      </c>
      <c r="CY1545" s="5"/>
      <c r="CZ1545" s="5"/>
      <c r="DA1545" s="5"/>
      <c r="DB1545" s="5"/>
    </row>
    <row r="1546" spans="1:106" x14ac:dyDescent="0.25">
      <c r="A1546" s="25"/>
      <c r="B1546" s="3"/>
      <c r="L1546" s="4" t="str">
        <f>IFERROR(IF(VLOOKUP(I1546,I$2:L1545,4,0)=0,"",VLOOKUP(I1546,I$2:L1545,4,0)),"")</f>
        <v/>
      </c>
      <c r="M1546" s="4" t="str">
        <f>IFERROR(IF(VLOOKUP(I1546,I$2:M1545,5,0)=0,"",VLOOKUP(I1546,I$2:M1545,5,0)),"")</f>
        <v/>
      </c>
      <c r="AL1546" s="2" t="str">
        <f>IFERROR(IF(INDEX(AL$1:AL1545,MATCH(I1546,I$1:I1545,0),1)=0,"",INDEX(AL$1:AL1545,MATCH(I1546,I$1:I1545,0),1)),"")</f>
        <v/>
      </c>
      <c r="AM1546" s="2" t="str">
        <f>IFERROR(IF(INDEX(AM$1:AM1545,MATCH(I1546,I$1:I1545,0),1)=0,"",INDEX(AM$1:AM1545,MATCH(I1546,I$1:I1545,0),1)),"")</f>
        <v/>
      </c>
      <c r="AN1546" s="2" t="str">
        <f>IFERROR(IF(INDEX(AN$1:AN1545,MATCH(I1546,I$1:I1545,0),1)=0,"",INDEX(AN$1:AN1545,MATCH(I1546,I$1:I1545,0),1)),"")</f>
        <v/>
      </c>
      <c r="BG1546" s="5"/>
      <c r="BI1546" s="4"/>
      <c r="BK1546" s="5"/>
      <c r="BL1546" s="5"/>
      <c r="BM1546" s="5" t="str">
        <f>IF(B1546="","",IF(BH1546="",1+(MAX(BM$2:BM1545)),""))</f>
        <v/>
      </c>
      <c r="BN1546" s="5" t="str">
        <f t="shared" si="205"/>
        <v/>
      </c>
      <c r="BO1546" s="5" t="str">
        <f t="shared" si="206"/>
        <v/>
      </c>
      <c r="BP1546" s="15" t="str">
        <f t="shared" si="207"/>
        <v/>
      </c>
      <c r="BQ1546" s="29"/>
      <c r="CU1546" s="5" t="e">
        <f>IF(REPORTE!AH$2="si",IF(F1546=VALUE(REPORTE!C$11),IF(SUM(CU1547:CU$1993),CONCATENATE(INT(B1546),", "),INT(B1546)),""),IF(F1546=VALUE(REPORTE!C$10),IF(SUM(CU1547:CU$1993),CONCATENATE(INT(B1546),", "),INT(B1546)),""))</f>
        <v>#VALUE!</v>
      </c>
      <c r="CY1546" s="5"/>
      <c r="CZ1546" s="5"/>
      <c r="DA1546" s="5"/>
      <c r="DB1546" s="5"/>
    </row>
    <row r="1547" spans="1:106" x14ac:dyDescent="0.25">
      <c r="A1547" s="25"/>
      <c r="B1547" s="3"/>
      <c r="L1547" s="4" t="str">
        <f>IFERROR(IF(VLOOKUP(I1547,I$2:L1546,4,0)=0,"",VLOOKUP(I1547,I$2:L1546,4,0)),"")</f>
        <v/>
      </c>
      <c r="M1547" s="4" t="str">
        <f>IFERROR(IF(VLOOKUP(I1547,I$2:M1546,5,0)=0,"",VLOOKUP(I1547,I$2:M1546,5,0)),"")</f>
        <v/>
      </c>
      <c r="AL1547" s="2" t="str">
        <f>IFERROR(IF(INDEX(AL$1:AL1546,MATCH(I1547,I$1:I1546,0),1)=0,"",INDEX(AL$1:AL1546,MATCH(I1547,I$1:I1546,0),1)),"")</f>
        <v/>
      </c>
      <c r="AM1547" s="2" t="str">
        <f>IFERROR(IF(INDEX(AM$1:AM1546,MATCH(I1547,I$1:I1546,0),1)=0,"",INDEX(AM$1:AM1546,MATCH(I1547,I$1:I1546,0),1)),"")</f>
        <v/>
      </c>
      <c r="AN1547" s="2" t="str">
        <f>IFERROR(IF(INDEX(AN$1:AN1546,MATCH(I1547,I$1:I1546,0),1)=0,"",INDEX(AN$1:AN1546,MATCH(I1547,I$1:I1546,0),1)),"")</f>
        <v/>
      </c>
      <c r="BG1547" s="5"/>
      <c r="BI1547" s="4"/>
      <c r="BK1547" s="5"/>
      <c r="BL1547" s="5"/>
      <c r="BM1547" s="5" t="str">
        <f>IF(B1547="","",IF(BH1547="",1+(MAX(BM$2:BM1546)),""))</f>
        <v/>
      </c>
      <c r="BN1547" s="5" t="str">
        <f t="shared" si="205"/>
        <v/>
      </c>
      <c r="BO1547" s="5" t="str">
        <f t="shared" si="206"/>
        <v/>
      </c>
      <c r="BP1547" s="15" t="str">
        <f t="shared" si="207"/>
        <v/>
      </c>
      <c r="BQ1547" s="29"/>
      <c r="CU1547" s="5" t="e">
        <f>IF(REPORTE!AH$2="si",IF(F1547=VALUE(REPORTE!C$11),IF(SUM(CU1548:CU$1993),CONCATENATE(INT(B1547),", "),INT(B1547)),""),IF(F1547=VALUE(REPORTE!C$10),IF(SUM(CU1548:CU$1993),CONCATENATE(INT(B1547),", "),INT(B1547)),""))</f>
        <v>#VALUE!</v>
      </c>
      <c r="CY1547" s="5"/>
      <c r="CZ1547" s="5"/>
      <c r="DA1547" s="5"/>
      <c r="DB1547" s="5"/>
    </row>
    <row r="1548" spans="1:106" x14ac:dyDescent="0.25">
      <c r="A1548" s="25"/>
      <c r="B1548" s="3"/>
      <c r="L1548" s="4" t="str">
        <f>IFERROR(IF(VLOOKUP(I1548,I$2:L1547,4,0)=0,"",VLOOKUP(I1548,I$2:L1547,4,0)),"")</f>
        <v/>
      </c>
      <c r="M1548" s="4" t="str">
        <f>IFERROR(IF(VLOOKUP(I1548,I$2:M1547,5,0)=0,"",VLOOKUP(I1548,I$2:M1547,5,0)),"")</f>
        <v/>
      </c>
      <c r="AL1548" s="2" t="str">
        <f>IFERROR(IF(INDEX(AL$1:AL1547,MATCH(I1548,I$1:I1547,0),1)=0,"",INDEX(AL$1:AL1547,MATCH(I1548,I$1:I1547,0),1)),"")</f>
        <v/>
      </c>
      <c r="AM1548" s="2" t="str">
        <f>IFERROR(IF(INDEX(AM$1:AM1547,MATCH(I1548,I$1:I1547,0),1)=0,"",INDEX(AM$1:AM1547,MATCH(I1548,I$1:I1547,0),1)),"")</f>
        <v/>
      </c>
      <c r="AN1548" s="2" t="str">
        <f>IFERROR(IF(INDEX(AN$1:AN1547,MATCH(I1548,I$1:I1547,0),1)=0,"",INDEX(AN$1:AN1547,MATCH(I1548,I$1:I1547,0),1)),"")</f>
        <v/>
      </c>
      <c r="BG1548" s="5"/>
      <c r="BI1548" s="4"/>
      <c r="BK1548" s="5"/>
      <c r="BL1548" s="5"/>
      <c r="BM1548" s="5" t="str">
        <f>IF(B1548="","",IF(BH1548="",1+(MAX(BM$2:BM1547)),""))</f>
        <v/>
      </c>
      <c r="BN1548" s="5" t="str">
        <f t="shared" si="205"/>
        <v/>
      </c>
      <c r="BO1548" s="5" t="str">
        <f t="shared" si="206"/>
        <v/>
      </c>
      <c r="BP1548" s="15" t="str">
        <f t="shared" si="207"/>
        <v/>
      </c>
      <c r="BQ1548" s="29"/>
      <c r="CU1548" s="5" t="e">
        <f>IF(REPORTE!AH$2="si",IF(F1548=VALUE(REPORTE!C$11),IF(SUM(CU1549:CU$1993),CONCATENATE(INT(B1548),", "),INT(B1548)),""),IF(F1548=VALUE(REPORTE!C$10),IF(SUM(CU1549:CU$1993),CONCATENATE(INT(B1548),", "),INT(B1548)),""))</f>
        <v>#VALUE!</v>
      </c>
      <c r="CY1548" s="5"/>
      <c r="CZ1548" s="5"/>
      <c r="DA1548" s="5"/>
      <c r="DB1548" s="5"/>
    </row>
    <row r="1549" spans="1:106" x14ac:dyDescent="0.25">
      <c r="A1549" s="25"/>
      <c r="B1549" s="3"/>
      <c r="L1549" s="4" t="str">
        <f>IFERROR(IF(VLOOKUP(I1549,I$2:L1548,4,0)=0,"",VLOOKUP(I1549,I$2:L1548,4,0)),"")</f>
        <v/>
      </c>
      <c r="M1549" s="4" t="str">
        <f>IFERROR(IF(VLOOKUP(I1549,I$2:M1548,5,0)=0,"",VLOOKUP(I1549,I$2:M1548,5,0)),"")</f>
        <v/>
      </c>
      <c r="AL1549" s="2" t="str">
        <f>IFERROR(IF(INDEX(AL$1:AL1548,MATCH(I1549,I$1:I1548,0),1)=0,"",INDEX(AL$1:AL1548,MATCH(I1549,I$1:I1548,0),1)),"")</f>
        <v/>
      </c>
      <c r="AM1549" s="2" t="str">
        <f>IFERROR(IF(INDEX(AM$1:AM1548,MATCH(I1549,I$1:I1548,0),1)=0,"",INDEX(AM$1:AM1548,MATCH(I1549,I$1:I1548,0),1)),"")</f>
        <v/>
      </c>
      <c r="AN1549" s="2" t="str">
        <f>IFERROR(IF(INDEX(AN$1:AN1548,MATCH(I1549,I$1:I1548,0),1)=0,"",INDEX(AN$1:AN1548,MATCH(I1549,I$1:I1548,0),1)),"")</f>
        <v/>
      </c>
      <c r="BG1549" s="5"/>
      <c r="BI1549" s="4"/>
      <c r="BK1549" s="5"/>
      <c r="BL1549" s="5"/>
      <c r="BM1549" s="5" t="str">
        <f>IF(B1549="","",IF(BH1549="",1+(MAX(BM$2:BM1548)),""))</f>
        <v/>
      </c>
      <c r="BN1549" s="5" t="str">
        <f t="shared" si="205"/>
        <v/>
      </c>
      <c r="BO1549" s="5" t="str">
        <f t="shared" si="206"/>
        <v/>
      </c>
      <c r="BP1549" s="15" t="str">
        <f t="shared" si="207"/>
        <v/>
      </c>
      <c r="BQ1549" s="29"/>
      <c r="CU1549" s="5" t="e">
        <f>IF(REPORTE!AH$2="si",IF(F1549=VALUE(REPORTE!C$11),IF(SUM(CU1550:CU$1993),CONCATENATE(INT(B1549),", "),INT(B1549)),""),IF(F1549=VALUE(REPORTE!C$10),IF(SUM(CU1550:CU$1993),CONCATENATE(INT(B1549),", "),INT(B1549)),""))</f>
        <v>#VALUE!</v>
      </c>
      <c r="CY1549" s="5"/>
      <c r="CZ1549" s="5"/>
      <c r="DA1549" s="5"/>
      <c r="DB1549" s="5"/>
    </row>
    <row r="1550" spans="1:106" x14ac:dyDescent="0.25">
      <c r="A1550" s="25"/>
      <c r="B1550" s="3"/>
      <c r="L1550" s="4" t="str">
        <f>IFERROR(IF(VLOOKUP(I1550,I$2:L1549,4,0)=0,"",VLOOKUP(I1550,I$2:L1549,4,0)),"")</f>
        <v/>
      </c>
      <c r="M1550" s="4" t="str">
        <f>IFERROR(IF(VLOOKUP(I1550,I$2:M1549,5,0)=0,"",VLOOKUP(I1550,I$2:M1549,5,0)),"")</f>
        <v/>
      </c>
      <c r="AL1550" s="2" t="str">
        <f>IFERROR(IF(INDEX(AL$1:AL1549,MATCH(I1550,I$1:I1549,0),1)=0,"",INDEX(AL$1:AL1549,MATCH(I1550,I$1:I1549,0),1)),"")</f>
        <v/>
      </c>
      <c r="AM1550" s="2" t="str">
        <f>IFERROR(IF(INDEX(AM$1:AM1549,MATCH(I1550,I$1:I1549,0),1)=0,"",INDEX(AM$1:AM1549,MATCH(I1550,I$1:I1549,0),1)),"")</f>
        <v/>
      </c>
      <c r="AN1550" s="2" t="str">
        <f>IFERROR(IF(INDEX(AN$1:AN1549,MATCH(I1550,I$1:I1549,0),1)=0,"",INDEX(AN$1:AN1549,MATCH(I1550,I$1:I1549,0),1)),"")</f>
        <v/>
      </c>
      <c r="BG1550" s="5"/>
      <c r="BI1550" s="4"/>
      <c r="BK1550" s="5"/>
      <c r="BL1550" s="5"/>
      <c r="BM1550" s="5" t="str">
        <f>IF(B1550="","",IF(BH1550="",1+(MAX(BM$2:BM1549)),""))</f>
        <v/>
      </c>
      <c r="BN1550" s="5" t="str">
        <f t="shared" si="205"/>
        <v/>
      </c>
      <c r="BO1550" s="5" t="str">
        <f t="shared" si="206"/>
        <v/>
      </c>
      <c r="BP1550" s="15" t="str">
        <f t="shared" si="207"/>
        <v/>
      </c>
      <c r="BQ1550" s="29"/>
      <c r="CU1550" s="5" t="e">
        <f>IF(REPORTE!AH$2="si",IF(F1550=VALUE(REPORTE!C$11),IF(SUM(CU1551:CU$1993),CONCATENATE(INT(B1550),", "),INT(B1550)),""),IF(F1550=VALUE(REPORTE!C$10),IF(SUM(CU1551:CU$1993),CONCATENATE(INT(B1550),", "),INT(B1550)),""))</f>
        <v>#VALUE!</v>
      </c>
      <c r="CY1550" s="5"/>
      <c r="CZ1550" s="5"/>
      <c r="DA1550" s="5"/>
      <c r="DB1550" s="5"/>
    </row>
    <row r="1551" spans="1:106" x14ac:dyDescent="0.25">
      <c r="A1551" s="25"/>
      <c r="B1551" s="3"/>
      <c r="L1551" s="4" t="str">
        <f>IFERROR(IF(VLOOKUP(I1551,I$2:L1550,4,0)=0,"",VLOOKUP(I1551,I$2:L1550,4,0)),"")</f>
        <v/>
      </c>
      <c r="M1551" s="4" t="str">
        <f>IFERROR(IF(VLOOKUP(I1551,I$2:M1550,5,0)=0,"",VLOOKUP(I1551,I$2:M1550,5,0)),"")</f>
        <v/>
      </c>
      <c r="AL1551" s="2" t="str">
        <f>IFERROR(IF(INDEX(AL$1:AL1550,MATCH(I1551,I$1:I1550,0),1)=0,"",INDEX(AL$1:AL1550,MATCH(I1551,I$1:I1550,0),1)),"")</f>
        <v/>
      </c>
      <c r="AM1551" s="2" t="str">
        <f>IFERROR(IF(INDEX(AM$1:AM1550,MATCH(I1551,I$1:I1550,0),1)=0,"",INDEX(AM$1:AM1550,MATCH(I1551,I$1:I1550,0),1)),"")</f>
        <v/>
      </c>
      <c r="AN1551" s="2" t="str">
        <f>IFERROR(IF(INDEX(AN$1:AN1550,MATCH(I1551,I$1:I1550,0),1)=0,"",INDEX(AN$1:AN1550,MATCH(I1551,I$1:I1550,0),1)),"")</f>
        <v/>
      </c>
      <c r="BG1551" s="5"/>
      <c r="BI1551" s="4"/>
      <c r="BK1551" s="5"/>
      <c r="BL1551" s="5"/>
      <c r="BM1551" s="5" t="str">
        <f>IF(B1551="","",IF(BH1551="",1+(MAX(BM$2:BM1550)),""))</f>
        <v/>
      </c>
      <c r="BN1551" s="5" t="str">
        <f t="shared" si="205"/>
        <v/>
      </c>
      <c r="BO1551" s="5" t="str">
        <f t="shared" si="206"/>
        <v/>
      </c>
      <c r="BP1551" s="15" t="str">
        <f t="shared" si="207"/>
        <v/>
      </c>
      <c r="BQ1551" s="29"/>
      <c r="CU1551" s="5" t="e">
        <f>IF(REPORTE!AH$2="si",IF(F1551=VALUE(REPORTE!C$11),IF(SUM(CU1552:CU$1993),CONCATENATE(INT(B1551),", "),INT(B1551)),""),IF(F1551=VALUE(REPORTE!C$10),IF(SUM(CU1552:CU$1993),CONCATENATE(INT(B1551),", "),INT(B1551)),""))</f>
        <v>#VALUE!</v>
      </c>
      <c r="CY1551" s="5"/>
      <c r="CZ1551" s="5"/>
      <c r="DA1551" s="5"/>
      <c r="DB1551" s="5"/>
    </row>
    <row r="1552" spans="1:106" x14ac:dyDescent="0.25">
      <c r="A1552" s="25"/>
      <c r="B1552" s="3"/>
      <c r="L1552" s="4" t="str">
        <f>IFERROR(IF(VLOOKUP(I1552,I$2:L1551,4,0)=0,"",VLOOKUP(I1552,I$2:L1551,4,0)),"")</f>
        <v/>
      </c>
      <c r="M1552" s="4" t="str">
        <f>IFERROR(IF(VLOOKUP(I1552,I$2:M1551,5,0)=0,"",VLOOKUP(I1552,I$2:M1551,5,0)),"")</f>
        <v/>
      </c>
      <c r="AL1552" s="2" t="str">
        <f>IFERROR(IF(INDEX(AL$1:AL1551,MATCH(I1552,I$1:I1551,0),1)=0,"",INDEX(AL$1:AL1551,MATCH(I1552,I$1:I1551,0),1)),"")</f>
        <v/>
      </c>
      <c r="AM1552" s="2" t="str">
        <f>IFERROR(IF(INDEX(AM$1:AM1551,MATCH(I1552,I$1:I1551,0),1)=0,"",INDEX(AM$1:AM1551,MATCH(I1552,I$1:I1551,0),1)),"")</f>
        <v/>
      </c>
      <c r="AN1552" s="2" t="str">
        <f>IFERROR(IF(INDEX(AN$1:AN1551,MATCH(I1552,I$1:I1551,0),1)=0,"",INDEX(AN$1:AN1551,MATCH(I1552,I$1:I1551,0),1)),"")</f>
        <v/>
      </c>
      <c r="BG1552" s="5"/>
      <c r="BI1552" s="4"/>
      <c r="BK1552" s="5"/>
      <c r="BL1552" s="5"/>
      <c r="BM1552" s="5" t="str">
        <f>IF(B1552="","",IF(BH1552="",1+(MAX(BM$2:BM1551)),""))</f>
        <v/>
      </c>
      <c r="BN1552" s="5" t="str">
        <f t="shared" si="205"/>
        <v/>
      </c>
      <c r="BO1552" s="5" t="str">
        <f t="shared" si="206"/>
        <v/>
      </c>
      <c r="BP1552" s="15" t="str">
        <f t="shared" si="207"/>
        <v/>
      </c>
      <c r="BQ1552" s="29"/>
      <c r="CU1552" s="5" t="e">
        <f>IF(REPORTE!AH$2="si",IF(F1552=VALUE(REPORTE!C$11),IF(SUM(CU1553:CU$1993),CONCATENATE(INT(B1552),", "),INT(B1552)),""),IF(F1552=VALUE(REPORTE!C$10),IF(SUM(CU1553:CU$1993),CONCATENATE(INT(B1552),", "),INT(B1552)),""))</f>
        <v>#VALUE!</v>
      </c>
      <c r="CY1552" s="5"/>
      <c r="CZ1552" s="5"/>
      <c r="DA1552" s="5"/>
      <c r="DB1552" s="5"/>
    </row>
    <row r="1553" spans="1:106" x14ac:dyDescent="0.25">
      <c r="A1553" s="25"/>
      <c r="B1553" s="3"/>
      <c r="L1553" s="4" t="str">
        <f>IFERROR(IF(VLOOKUP(I1553,I$2:L1552,4,0)=0,"",VLOOKUP(I1553,I$2:L1552,4,0)),"")</f>
        <v/>
      </c>
      <c r="M1553" s="4" t="str">
        <f>IFERROR(IF(VLOOKUP(I1553,I$2:M1552,5,0)=0,"",VLOOKUP(I1553,I$2:M1552,5,0)),"")</f>
        <v/>
      </c>
      <c r="AL1553" s="2" t="str">
        <f>IFERROR(IF(INDEX(AL$1:AL1552,MATCH(I1553,I$1:I1552,0),1)=0,"",INDEX(AL$1:AL1552,MATCH(I1553,I$1:I1552,0),1)),"")</f>
        <v/>
      </c>
      <c r="AM1553" s="2" t="str">
        <f>IFERROR(IF(INDEX(AM$1:AM1552,MATCH(I1553,I$1:I1552,0),1)=0,"",INDEX(AM$1:AM1552,MATCH(I1553,I$1:I1552,0),1)),"")</f>
        <v/>
      </c>
      <c r="AN1553" s="2" t="str">
        <f>IFERROR(IF(INDEX(AN$1:AN1552,MATCH(I1553,I$1:I1552,0),1)=0,"",INDEX(AN$1:AN1552,MATCH(I1553,I$1:I1552,0),1)),"")</f>
        <v/>
      </c>
      <c r="BG1553" s="5"/>
      <c r="BI1553" s="4"/>
      <c r="BK1553" s="5"/>
      <c r="BL1553" s="5"/>
      <c r="BM1553" s="5" t="str">
        <f>IF(B1553="","",IF(BH1553="",1+(MAX(BM$2:BM1552)),""))</f>
        <v/>
      </c>
      <c r="BN1553" s="5" t="str">
        <f t="shared" si="205"/>
        <v/>
      </c>
      <c r="BO1553" s="5" t="str">
        <f t="shared" si="206"/>
        <v/>
      </c>
      <c r="BP1553" s="15" t="str">
        <f t="shared" si="207"/>
        <v/>
      </c>
      <c r="BQ1553" s="29"/>
      <c r="CU1553" s="5" t="e">
        <f>IF(REPORTE!AH$2="si",IF(F1553=VALUE(REPORTE!C$11),IF(SUM(CU1554:CU$1993),CONCATENATE(INT(B1553),", "),INT(B1553)),""),IF(F1553=VALUE(REPORTE!C$10),IF(SUM(CU1554:CU$1993),CONCATENATE(INT(B1553),", "),INT(B1553)),""))</f>
        <v>#VALUE!</v>
      </c>
      <c r="CY1553" s="5"/>
      <c r="CZ1553" s="5"/>
      <c r="DA1553" s="5"/>
      <c r="DB1553" s="5"/>
    </row>
    <row r="1554" spans="1:106" x14ac:dyDescent="0.25">
      <c r="A1554" s="25"/>
      <c r="B1554" s="3"/>
      <c r="L1554" s="4" t="str">
        <f>IFERROR(IF(VLOOKUP(I1554,I$2:L1553,4,0)=0,"",VLOOKUP(I1554,I$2:L1553,4,0)),"")</f>
        <v/>
      </c>
      <c r="M1554" s="4" t="str">
        <f>IFERROR(IF(VLOOKUP(I1554,I$2:M1553,5,0)=0,"",VLOOKUP(I1554,I$2:M1553,5,0)),"")</f>
        <v/>
      </c>
      <c r="AL1554" s="2" t="str">
        <f>IFERROR(IF(INDEX(AL$1:AL1553,MATCH(I1554,I$1:I1553,0),1)=0,"",INDEX(AL$1:AL1553,MATCH(I1554,I$1:I1553,0),1)),"")</f>
        <v/>
      </c>
      <c r="AM1554" s="2" t="str">
        <f>IFERROR(IF(INDEX(AM$1:AM1553,MATCH(I1554,I$1:I1553,0),1)=0,"",INDEX(AM$1:AM1553,MATCH(I1554,I$1:I1553,0),1)),"")</f>
        <v/>
      </c>
      <c r="AN1554" s="2" t="str">
        <f>IFERROR(IF(INDEX(AN$1:AN1553,MATCH(I1554,I$1:I1553,0),1)=0,"",INDEX(AN$1:AN1553,MATCH(I1554,I$1:I1553,0),1)),"")</f>
        <v/>
      </c>
      <c r="BG1554" s="5"/>
      <c r="BI1554" s="4"/>
      <c r="BK1554" s="5"/>
      <c r="BL1554" s="5"/>
      <c r="BM1554" s="5" t="str">
        <f>IF(B1554="","",IF(BH1554="",1+(MAX(BM$2:BM1553)),""))</f>
        <v/>
      </c>
      <c r="BN1554" s="5" t="str">
        <f t="shared" si="205"/>
        <v/>
      </c>
      <c r="BO1554" s="5" t="str">
        <f t="shared" si="206"/>
        <v/>
      </c>
      <c r="BP1554" s="15" t="str">
        <f t="shared" si="207"/>
        <v/>
      </c>
      <c r="BQ1554" s="29"/>
      <c r="CU1554" s="5" t="e">
        <f>IF(REPORTE!AH$2="si",IF(F1554=VALUE(REPORTE!C$11),IF(SUM(CU1555:CU$1993),CONCATENATE(INT(B1554),", "),INT(B1554)),""),IF(F1554=VALUE(REPORTE!C$10),IF(SUM(CU1555:CU$1993),CONCATENATE(INT(B1554),", "),INT(B1554)),""))</f>
        <v>#VALUE!</v>
      </c>
      <c r="CY1554" s="5"/>
      <c r="CZ1554" s="5"/>
      <c r="DA1554" s="5"/>
      <c r="DB1554" s="5"/>
    </row>
    <row r="1555" spans="1:106" x14ac:dyDescent="0.25">
      <c r="A1555" s="25"/>
      <c r="B1555" s="3"/>
      <c r="L1555" s="4" t="str">
        <f>IFERROR(IF(VLOOKUP(I1555,I$2:L1554,4,0)=0,"",VLOOKUP(I1555,I$2:L1554,4,0)),"")</f>
        <v/>
      </c>
      <c r="M1555" s="4" t="str">
        <f>IFERROR(IF(VLOOKUP(I1555,I$2:M1554,5,0)=0,"",VLOOKUP(I1555,I$2:M1554,5,0)),"")</f>
        <v/>
      </c>
      <c r="AL1555" s="2" t="str">
        <f>IFERROR(IF(INDEX(AL$1:AL1554,MATCH(I1555,I$1:I1554,0),1)=0,"",INDEX(AL$1:AL1554,MATCH(I1555,I$1:I1554,0),1)),"")</f>
        <v/>
      </c>
      <c r="AM1555" s="2" t="str">
        <f>IFERROR(IF(INDEX(AM$1:AM1554,MATCH(I1555,I$1:I1554,0),1)=0,"",INDEX(AM$1:AM1554,MATCH(I1555,I$1:I1554,0),1)),"")</f>
        <v/>
      </c>
      <c r="AN1555" s="2" t="str">
        <f>IFERROR(IF(INDEX(AN$1:AN1554,MATCH(I1555,I$1:I1554,0),1)=0,"",INDEX(AN$1:AN1554,MATCH(I1555,I$1:I1554,0),1)),"")</f>
        <v/>
      </c>
      <c r="BG1555" s="5"/>
      <c r="BI1555" s="4"/>
      <c r="BK1555" s="5"/>
      <c r="BL1555" s="5"/>
      <c r="BM1555" s="5" t="str">
        <f>IF(B1555="","",IF(BH1555="",1+(MAX(BM$2:BM1554)),""))</f>
        <v/>
      </c>
      <c r="BN1555" s="5" t="str">
        <f t="shared" si="205"/>
        <v/>
      </c>
      <c r="BO1555" s="5" t="str">
        <f t="shared" si="206"/>
        <v/>
      </c>
      <c r="BP1555" s="15" t="str">
        <f t="shared" si="207"/>
        <v/>
      </c>
      <c r="BQ1555" s="29"/>
      <c r="CU1555" s="5" t="e">
        <f>IF(REPORTE!AH$2="si",IF(F1555=VALUE(REPORTE!C$11),IF(SUM(CU1556:CU$1993),CONCATENATE(INT(B1555),", "),INT(B1555)),""),IF(F1555=VALUE(REPORTE!C$10),IF(SUM(CU1556:CU$1993),CONCATENATE(INT(B1555),", "),INT(B1555)),""))</f>
        <v>#VALUE!</v>
      </c>
      <c r="CV1555" s="5"/>
      <c r="CY1555" s="5"/>
      <c r="CZ1555" s="5"/>
      <c r="DA1555" s="5"/>
      <c r="DB1555" s="5"/>
    </row>
    <row r="1556" spans="1:106" x14ac:dyDescent="0.25">
      <c r="A1556" s="25"/>
      <c r="B1556" s="3"/>
      <c r="L1556" s="4" t="str">
        <f>IFERROR(IF(VLOOKUP(I1556,I$2:L1555,4,0)=0,"",VLOOKUP(I1556,I$2:L1555,4,0)),"")</f>
        <v/>
      </c>
      <c r="M1556" s="4" t="str">
        <f>IFERROR(IF(VLOOKUP(I1556,I$2:M1555,5,0)=0,"",VLOOKUP(I1556,I$2:M1555,5,0)),"")</f>
        <v/>
      </c>
      <c r="AL1556" s="2" t="str">
        <f>IFERROR(IF(INDEX(AL$1:AL1555,MATCH(I1556,I$1:I1555,0),1)=0,"",INDEX(AL$1:AL1555,MATCH(I1556,I$1:I1555,0),1)),"")</f>
        <v/>
      </c>
      <c r="AM1556" s="2" t="str">
        <f>IFERROR(IF(INDEX(AM$1:AM1555,MATCH(I1556,I$1:I1555,0),1)=0,"",INDEX(AM$1:AM1555,MATCH(I1556,I$1:I1555,0),1)),"")</f>
        <v/>
      </c>
      <c r="AN1556" s="2" t="str">
        <f>IFERROR(IF(INDEX(AN$1:AN1555,MATCH(I1556,I$1:I1555,0),1)=0,"",INDEX(AN$1:AN1555,MATCH(I1556,I$1:I1555,0),1)),"")</f>
        <v/>
      </c>
      <c r="BG1556" s="5"/>
      <c r="BI1556" s="4"/>
      <c r="BK1556" s="5"/>
      <c r="BL1556" s="5"/>
      <c r="BM1556" s="5" t="str">
        <f>IF(B1556="","",IF(BH1556="",1+(MAX(BM$2:BM1555)),""))</f>
        <v/>
      </c>
      <c r="BN1556" s="5" t="str">
        <f t="shared" si="205"/>
        <v/>
      </c>
      <c r="BO1556" s="5" t="str">
        <f t="shared" si="206"/>
        <v/>
      </c>
      <c r="BP1556" s="15" t="str">
        <f t="shared" si="207"/>
        <v/>
      </c>
      <c r="BQ1556" s="29"/>
      <c r="CU1556" s="5" t="e">
        <f>IF(REPORTE!AH$2="si",IF(F1556=VALUE(REPORTE!C$11),IF(SUM(CU1557:CU$1993),CONCATENATE(INT(B1556),", "),INT(B1556)),""),IF(F1556=VALUE(REPORTE!C$10),IF(SUM(CU1557:CU$1993),CONCATENATE(INT(B1556),", "),INT(B1556)),""))</f>
        <v>#VALUE!</v>
      </c>
      <c r="CV1556" s="5" t="e">
        <f>CONCATENATE(CU1556,CU1557,CU1558,CU1559,CU1560,CU1561,CU1562,CU1563,CU1564,CU1565,CU1566,CU1567,CU1568,CU1569,CU1570,CU1571,CU1572,CU1573,CU1574,CU1575,CU1576,CU1577,CU1578,CU1579,CU1580,CU1581,CU1582,CU1583,CU1584,CU1585,CU1586,CU1587,CU1588,CU1589,CU1590,CU1591,CU1592,CU1593,CU1594,CU1595,CU1596,CU1597)</f>
        <v>#VALUE!</v>
      </c>
      <c r="CY1556" s="5"/>
      <c r="CZ1556" s="5"/>
      <c r="DA1556" s="5"/>
      <c r="DB1556" s="5"/>
    </row>
    <row r="1557" spans="1:106" x14ac:dyDescent="0.25">
      <c r="A1557" s="25"/>
      <c r="B1557" s="3"/>
      <c r="L1557" s="4" t="str">
        <f>IFERROR(IF(VLOOKUP(I1557,I$2:L1556,4,0)=0,"",VLOOKUP(I1557,I$2:L1556,4,0)),"")</f>
        <v/>
      </c>
      <c r="M1557" s="4" t="str">
        <f>IFERROR(IF(VLOOKUP(I1557,I$2:M1556,5,0)=0,"",VLOOKUP(I1557,I$2:M1556,5,0)),"")</f>
        <v/>
      </c>
      <c r="AL1557" s="2" t="str">
        <f>IFERROR(IF(INDEX(AL$1:AL1556,MATCH(I1557,I$1:I1556,0),1)=0,"",INDEX(AL$1:AL1556,MATCH(I1557,I$1:I1556,0),1)),"")</f>
        <v/>
      </c>
      <c r="AM1557" s="2" t="str">
        <f>IFERROR(IF(INDEX(AM$1:AM1556,MATCH(I1557,I$1:I1556,0),1)=0,"",INDEX(AM$1:AM1556,MATCH(I1557,I$1:I1556,0),1)),"")</f>
        <v/>
      </c>
      <c r="AN1557" s="2" t="str">
        <f>IFERROR(IF(INDEX(AN$1:AN1556,MATCH(I1557,I$1:I1556,0),1)=0,"",INDEX(AN$1:AN1556,MATCH(I1557,I$1:I1556,0),1)),"")</f>
        <v/>
      </c>
      <c r="BG1557" s="5"/>
      <c r="BI1557" s="4"/>
      <c r="BK1557" s="5"/>
      <c r="BL1557" s="5"/>
      <c r="BM1557" s="5" t="str">
        <f>IF(B1557="","",IF(BH1557="",1+(MAX(BM$2:BM1556)),""))</f>
        <v/>
      </c>
      <c r="BN1557" s="5" t="str">
        <f t="shared" si="205"/>
        <v/>
      </c>
      <c r="BO1557" s="5" t="str">
        <f t="shared" si="206"/>
        <v/>
      </c>
      <c r="BP1557" s="15" t="str">
        <f t="shared" si="207"/>
        <v/>
      </c>
      <c r="BQ1557" s="29"/>
      <c r="CU1557" s="5" t="e">
        <f>IF(REPORTE!AH$2="si",IF(F1557=VALUE(REPORTE!C$11),IF(SUM(CU1558:CU$1993),CONCATENATE(INT(B1557),", "),INT(B1557)),""),IF(F1557=VALUE(REPORTE!C$10),IF(SUM(CU1558:CU$1993),CONCATENATE(INT(B1557),", "),INT(B1557)),""))</f>
        <v>#VALUE!</v>
      </c>
      <c r="CY1557" s="5"/>
      <c r="CZ1557" s="5"/>
      <c r="DA1557" s="5"/>
      <c r="DB1557" s="5"/>
    </row>
    <row r="1558" spans="1:106" x14ac:dyDescent="0.25">
      <c r="A1558" s="25"/>
      <c r="B1558" s="3"/>
      <c r="L1558" s="4" t="str">
        <f>IFERROR(IF(VLOOKUP(I1558,I$2:L1557,4,0)=0,"",VLOOKUP(I1558,I$2:L1557,4,0)),"")</f>
        <v/>
      </c>
      <c r="M1558" s="4" t="str">
        <f>IFERROR(IF(VLOOKUP(I1558,I$2:M1557,5,0)=0,"",VLOOKUP(I1558,I$2:M1557,5,0)),"")</f>
        <v/>
      </c>
      <c r="AL1558" s="2" t="str">
        <f>IFERROR(IF(INDEX(AL$1:AL1557,MATCH(I1558,I$1:I1557,0),1)=0,"",INDEX(AL$1:AL1557,MATCH(I1558,I$1:I1557,0),1)),"")</f>
        <v/>
      </c>
      <c r="AM1558" s="2" t="str">
        <f>IFERROR(IF(INDEX(AM$1:AM1557,MATCH(I1558,I$1:I1557,0),1)=0,"",INDEX(AM$1:AM1557,MATCH(I1558,I$1:I1557,0),1)),"")</f>
        <v/>
      </c>
      <c r="AN1558" s="2" t="str">
        <f>IFERROR(IF(INDEX(AN$1:AN1557,MATCH(I1558,I$1:I1557,0),1)=0,"",INDEX(AN$1:AN1557,MATCH(I1558,I$1:I1557,0),1)),"")</f>
        <v/>
      </c>
      <c r="BG1558" s="5"/>
      <c r="BI1558" s="4"/>
      <c r="BK1558" s="5"/>
      <c r="BL1558" s="5"/>
      <c r="BM1558" s="5" t="str">
        <f>IF(B1558="","",IF(BH1558="",1+(MAX(BM$2:BM1557)),""))</f>
        <v/>
      </c>
      <c r="BN1558" s="5" t="str">
        <f t="shared" si="205"/>
        <v/>
      </c>
      <c r="BO1558" s="5" t="str">
        <f t="shared" si="206"/>
        <v/>
      </c>
      <c r="BP1558" s="15" t="str">
        <f t="shared" si="207"/>
        <v/>
      </c>
      <c r="BQ1558" s="29"/>
      <c r="CU1558" s="5" t="e">
        <f>IF(REPORTE!AH$2="si",IF(F1558=VALUE(REPORTE!C$11),IF(SUM(CU1559:CU$1993),CONCATENATE(INT(B1558),", "),INT(B1558)),""),IF(F1558=VALUE(REPORTE!C$10),IF(SUM(CU1559:CU$1993),CONCATENATE(INT(B1558),", "),INT(B1558)),""))</f>
        <v>#VALUE!</v>
      </c>
      <c r="CY1558" s="5"/>
      <c r="CZ1558" s="5"/>
      <c r="DA1558" s="5"/>
      <c r="DB1558" s="5"/>
    </row>
    <row r="1559" spans="1:106" x14ac:dyDescent="0.25">
      <c r="A1559" s="25"/>
      <c r="B1559" s="3"/>
      <c r="L1559" s="4" t="str">
        <f>IFERROR(IF(VLOOKUP(I1559,I$2:L1558,4,0)=0,"",VLOOKUP(I1559,I$2:L1558,4,0)),"")</f>
        <v/>
      </c>
      <c r="M1559" s="4" t="str">
        <f>IFERROR(IF(VLOOKUP(I1559,I$2:M1558,5,0)=0,"",VLOOKUP(I1559,I$2:M1558,5,0)),"")</f>
        <v/>
      </c>
      <c r="AL1559" s="2" t="str">
        <f>IFERROR(IF(INDEX(AL$1:AL1558,MATCH(I1559,I$1:I1558,0),1)=0,"",INDEX(AL$1:AL1558,MATCH(I1559,I$1:I1558,0),1)),"")</f>
        <v/>
      </c>
      <c r="AM1559" s="2" t="str">
        <f>IFERROR(IF(INDEX(AM$1:AM1558,MATCH(I1559,I$1:I1558,0),1)=0,"",INDEX(AM$1:AM1558,MATCH(I1559,I$1:I1558,0),1)),"")</f>
        <v/>
      </c>
      <c r="AN1559" s="2" t="str">
        <f>IFERROR(IF(INDEX(AN$1:AN1558,MATCH(I1559,I$1:I1558,0),1)=0,"",INDEX(AN$1:AN1558,MATCH(I1559,I$1:I1558,0),1)),"")</f>
        <v/>
      </c>
      <c r="BG1559" s="5"/>
      <c r="BI1559" s="4"/>
      <c r="BK1559" s="5"/>
      <c r="BL1559" s="5"/>
      <c r="BM1559" s="5" t="str">
        <f>IF(B1559="","",IF(BH1559="",1+(MAX(BM$2:BM1558)),""))</f>
        <v/>
      </c>
      <c r="BN1559" s="5" t="str">
        <f t="shared" si="205"/>
        <v/>
      </c>
      <c r="BO1559" s="5" t="str">
        <f t="shared" si="206"/>
        <v/>
      </c>
      <c r="BP1559" s="15" t="str">
        <f t="shared" si="207"/>
        <v/>
      </c>
      <c r="BQ1559" s="29"/>
      <c r="CU1559" s="5" t="e">
        <f>IF(REPORTE!AH$2="si",IF(F1559=VALUE(REPORTE!C$11),IF(SUM(CU1560:CU$1993),CONCATENATE(INT(B1559),", "),INT(B1559)),""),IF(F1559=VALUE(REPORTE!C$10),IF(SUM(CU1560:CU$1993),CONCATENATE(INT(B1559),", "),INT(B1559)),""))</f>
        <v>#VALUE!</v>
      </c>
      <c r="CY1559" s="5"/>
      <c r="CZ1559" s="5"/>
      <c r="DA1559" s="5"/>
      <c r="DB1559" s="5"/>
    </row>
    <row r="1560" spans="1:106" x14ac:dyDescent="0.25">
      <c r="A1560" s="25"/>
      <c r="B1560" s="3"/>
      <c r="L1560" s="4" t="str">
        <f>IFERROR(IF(VLOOKUP(I1560,I$2:L1559,4,0)=0,"",VLOOKUP(I1560,I$2:L1559,4,0)),"")</f>
        <v/>
      </c>
      <c r="M1560" s="4" t="str">
        <f>IFERROR(IF(VLOOKUP(I1560,I$2:M1559,5,0)=0,"",VLOOKUP(I1560,I$2:M1559,5,0)),"")</f>
        <v/>
      </c>
      <c r="AL1560" s="2" t="str">
        <f>IFERROR(IF(INDEX(AL$1:AL1559,MATCH(I1560,I$1:I1559,0),1)=0,"",INDEX(AL$1:AL1559,MATCH(I1560,I$1:I1559,0),1)),"")</f>
        <v/>
      </c>
      <c r="AM1560" s="2" t="str">
        <f>IFERROR(IF(INDEX(AM$1:AM1559,MATCH(I1560,I$1:I1559,0),1)=0,"",INDEX(AM$1:AM1559,MATCH(I1560,I$1:I1559,0),1)),"")</f>
        <v/>
      </c>
      <c r="AN1560" s="2" t="str">
        <f>IFERROR(IF(INDEX(AN$1:AN1559,MATCH(I1560,I$1:I1559,0),1)=0,"",INDEX(AN$1:AN1559,MATCH(I1560,I$1:I1559,0),1)),"")</f>
        <v/>
      </c>
      <c r="BG1560" s="5"/>
      <c r="BI1560" s="4"/>
      <c r="BK1560" s="5"/>
      <c r="BL1560" s="5"/>
      <c r="BM1560" s="5" t="str">
        <f>IF(B1560="","",IF(BH1560="",1+(MAX(BM$2:BM1559)),""))</f>
        <v/>
      </c>
      <c r="BN1560" s="5" t="str">
        <f t="shared" si="205"/>
        <v/>
      </c>
      <c r="BO1560" s="5" t="str">
        <f t="shared" si="206"/>
        <v/>
      </c>
      <c r="BP1560" s="15" t="str">
        <f t="shared" si="207"/>
        <v/>
      </c>
      <c r="BQ1560" s="29"/>
      <c r="CU1560" s="5" t="e">
        <f>IF(REPORTE!AH$2="si",IF(F1560=VALUE(REPORTE!C$11),IF(SUM(CU1561:CU$1993),CONCATENATE(INT(B1560),", "),INT(B1560)),""),IF(F1560=VALUE(REPORTE!C$10),IF(SUM(CU1561:CU$1993),CONCATENATE(INT(B1560),", "),INT(B1560)),""))</f>
        <v>#VALUE!</v>
      </c>
      <c r="CY1560" s="5"/>
      <c r="CZ1560" s="5"/>
      <c r="DA1560" s="5"/>
      <c r="DB1560" s="5"/>
    </row>
    <row r="1561" spans="1:106" x14ac:dyDescent="0.25">
      <c r="A1561" s="25"/>
      <c r="B1561" s="3"/>
      <c r="L1561" s="4" t="str">
        <f>IFERROR(IF(VLOOKUP(I1561,I$2:L1560,4,0)=0,"",VLOOKUP(I1561,I$2:L1560,4,0)),"")</f>
        <v/>
      </c>
      <c r="M1561" s="4" t="str">
        <f>IFERROR(IF(VLOOKUP(I1561,I$2:M1560,5,0)=0,"",VLOOKUP(I1561,I$2:M1560,5,0)),"")</f>
        <v/>
      </c>
      <c r="AL1561" s="2" t="str">
        <f>IFERROR(IF(INDEX(AL$1:AL1560,MATCH(I1561,I$1:I1560,0),1)=0,"",INDEX(AL$1:AL1560,MATCH(I1561,I$1:I1560,0),1)),"")</f>
        <v/>
      </c>
      <c r="AM1561" s="2" t="str">
        <f>IFERROR(IF(INDEX(AM$1:AM1560,MATCH(I1561,I$1:I1560,0),1)=0,"",INDEX(AM$1:AM1560,MATCH(I1561,I$1:I1560,0),1)),"")</f>
        <v/>
      </c>
      <c r="AN1561" s="2" t="str">
        <f>IFERROR(IF(INDEX(AN$1:AN1560,MATCH(I1561,I$1:I1560,0),1)=0,"",INDEX(AN$1:AN1560,MATCH(I1561,I$1:I1560,0),1)),"")</f>
        <v/>
      </c>
      <c r="BG1561" s="5"/>
      <c r="BI1561" s="4"/>
      <c r="BK1561" s="5"/>
      <c r="BL1561" s="5"/>
      <c r="BM1561" s="5" t="str">
        <f>IF(B1561="","",IF(BH1561="",1+(MAX(BM$2:BM1560)),""))</f>
        <v/>
      </c>
      <c r="BN1561" s="5" t="str">
        <f t="shared" si="205"/>
        <v/>
      </c>
      <c r="BO1561" s="5" t="str">
        <f t="shared" si="206"/>
        <v/>
      </c>
      <c r="BP1561" s="15" t="str">
        <f t="shared" si="207"/>
        <v/>
      </c>
      <c r="BQ1561" s="29"/>
      <c r="CU1561" s="5" t="e">
        <f>IF(REPORTE!AH$2="si",IF(F1561=VALUE(REPORTE!C$11),IF(SUM(CU1562:CU$1993),CONCATENATE(INT(B1561),", "),INT(B1561)),""),IF(F1561=VALUE(REPORTE!C$10),IF(SUM(CU1562:CU$1993),CONCATENATE(INT(B1561),", "),INT(B1561)),""))</f>
        <v>#VALUE!</v>
      </c>
      <c r="CY1561" s="5"/>
      <c r="CZ1561" s="5"/>
      <c r="DA1561" s="5"/>
      <c r="DB1561" s="5"/>
    </row>
    <row r="1562" spans="1:106" x14ac:dyDescent="0.25">
      <c r="A1562" s="25"/>
      <c r="B1562" s="3"/>
      <c r="L1562" s="4" t="str">
        <f>IFERROR(IF(VLOOKUP(I1562,I$2:L1561,4,0)=0,"",VLOOKUP(I1562,I$2:L1561,4,0)),"")</f>
        <v/>
      </c>
      <c r="M1562" s="4" t="str">
        <f>IFERROR(IF(VLOOKUP(I1562,I$2:M1561,5,0)=0,"",VLOOKUP(I1562,I$2:M1561,5,0)),"")</f>
        <v/>
      </c>
      <c r="AL1562" s="2" t="str">
        <f>IFERROR(IF(INDEX(AL$1:AL1561,MATCH(I1562,I$1:I1561,0),1)=0,"",INDEX(AL$1:AL1561,MATCH(I1562,I$1:I1561,0),1)),"")</f>
        <v/>
      </c>
      <c r="AM1562" s="2" t="str">
        <f>IFERROR(IF(INDEX(AM$1:AM1561,MATCH(I1562,I$1:I1561,0),1)=0,"",INDEX(AM$1:AM1561,MATCH(I1562,I$1:I1561,0),1)),"")</f>
        <v/>
      </c>
      <c r="AN1562" s="2" t="str">
        <f>IFERROR(IF(INDEX(AN$1:AN1561,MATCH(I1562,I$1:I1561,0),1)=0,"",INDEX(AN$1:AN1561,MATCH(I1562,I$1:I1561,0),1)),"")</f>
        <v/>
      </c>
      <c r="BG1562" s="5"/>
      <c r="BI1562" s="4"/>
      <c r="BK1562" s="5"/>
      <c r="BL1562" s="5"/>
      <c r="BM1562" s="5" t="str">
        <f>IF(B1562="","",IF(BH1562="",1+(MAX(BM$2:BM1561)),""))</f>
        <v/>
      </c>
      <c r="BN1562" s="5" t="str">
        <f t="shared" si="205"/>
        <v/>
      </c>
      <c r="BO1562" s="5" t="str">
        <f t="shared" si="206"/>
        <v/>
      </c>
      <c r="BP1562" s="15" t="str">
        <f t="shared" si="207"/>
        <v/>
      </c>
      <c r="BQ1562" s="29"/>
      <c r="CU1562" s="5" t="e">
        <f>IF(REPORTE!AH$2="si",IF(F1562=VALUE(REPORTE!C$11),IF(SUM(CU1563:CU$1993),CONCATENATE(INT(B1562),", "),INT(B1562)),""),IF(F1562=VALUE(REPORTE!C$10),IF(SUM(CU1563:CU$1993),CONCATENATE(INT(B1562),", "),INT(B1562)),""))</f>
        <v>#VALUE!</v>
      </c>
      <c r="CY1562" s="5"/>
      <c r="CZ1562" s="5"/>
      <c r="DA1562" s="5"/>
      <c r="DB1562" s="5"/>
    </row>
    <row r="1563" spans="1:106" x14ac:dyDescent="0.25">
      <c r="A1563" s="25"/>
      <c r="B1563" s="3"/>
      <c r="L1563" s="4" t="str">
        <f>IFERROR(IF(VLOOKUP(I1563,I$2:L1562,4,0)=0,"",VLOOKUP(I1563,I$2:L1562,4,0)),"")</f>
        <v/>
      </c>
      <c r="M1563" s="4" t="str">
        <f>IFERROR(IF(VLOOKUP(I1563,I$2:M1562,5,0)=0,"",VLOOKUP(I1563,I$2:M1562,5,0)),"")</f>
        <v/>
      </c>
      <c r="AL1563" s="2" t="str">
        <f>IFERROR(IF(INDEX(AL$1:AL1562,MATCH(I1563,I$1:I1562,0),1)=0,"",INDEX(AL$1:AL1562,MATCH(I1563,I$1:I1562,0),1)),"")</f>
        <v/>
      </c>
      <c r="AM1563" s="2" t="str">
        <f>IFERROR(IF(INDEX(AM$1:AM1562,MATCH(I1563,I$1:I1562,0),1)=0,"",INDEX(AM$1:AM1562,MATCH(I1563,I$1:I1562,0),1)),"")</f>
        <v/>
      </c>
      <c r="AN1563" s="2" t="str">
        <f>IFERROR(IF(INDEX(AN$1:AN1562,MATCH(I1563,I$1:I1562,0),1)=0,"",INDEX(AN$1:AN1562,MATCH(I1563,I$1:I1562,0),1)),"")</f>
        <v/>
      </c>
      <c r="BG1563" s="5"/>
      <c r="BI1563" s="4"/>
      <c r="BK1563" s="5"/>
      <c r="BL1563" s="5"/>
      <c r="BM1563" s="5" t="str">
        <f>IF(B1563="","",IF(BH1563="",1+(MAX(BM$2:BM1562)),""))</f>
        <v/>
      </c>
      <c r="BN1563" s="5" t="str">
        <f t="shared" si="205"/>
        <v/>
      </c>
      <c r="BO1563" s="5" t="str">
        <f t="shared" si="206"/>
        <v/>
      </c>
      <c r="BP1563" s="15" t="str">
        <f t="shared" si="207"/>
        <v/>
      </c>
      <c r="BQ1563" s="29"/>
      <c r="CU1563" s="5" t="e">
        <f>IF(REPORTE!AH$2="si",IF(F1563=VALUE(REPORTE!C$11),IF(SUM(CU1564:CU$1993),CONCATENATE(INT(B1563),", "),INT(B1563)),""),IF(F1563=VALUE(REPORTE!C$10),IF(SUM(CU1564:CU$1993),CONCATENATE(INT(B1563),", "),INT(B1563)),""))</f>
        <v>#VALUE!</v>
      </c>
      <c r="CY1563" s="5"/>
      <c r="CZ1563" s="5"/>
      <c r="DA1563" s="5"/>
      <c r="DB1563" s="5"/>
    </row>
    <row r="1564" spans="1:106" x14ac:dyDescent="0.25">
      <c r="A1564" s="25"/>
      <c r="B1564" s="3"/>
      <c r="L1564" s="4" t="str">
        <f>IFERROR(IF(VLOOKUP(I1564,I$2:L1563,4,0)=0,"",VLOOKUP(I1564,I$2:L1563,4,0)),"")</f>
        <v/>
      </c>
      <c r="M1564" s="4" t="str">
        <f>IFERROR(IF(VLOOKUP(I1564,I$2:M1563,5,0)=0,"",VLOOKUP(I1564,I$2:M1563,5,0)),"")</f>
        <v/>
      </c>
      <c r="AL1564" s="2" t="str">
        <f>IFERROR(IF(INDEX(AL$1:AL1563,MATCH(I1564,I$1:I1563,0),1)=0,"",INDEX(AL$1:AL1563,MATCH(I1564,I$1:I1563,0),1)),"")</f>
        <v/>
      </c>
      <c r="AM1564" s="2" t="str">
        <f>IFERROR(IF(INDEX(AM$1:AM1563,MATCH(I1564,I$1:I1563,0),1)=0,"",INDEX(AM$1:AM1563,MATCH(I1564,I$1:I1563,0),1)),"")</f>
        <v/>
      </c>
      <c r="AN1564" s="2" t="str">
        <f>IFERROR(IF(INDEX(AN$1:AN1563,MATCH(I1564,I$1:I1563,0),1)=0,"",INDEX(AN$1:AN1563,MATCH(I1564,I$1:I1563,0),1)),"")</f>
        <v/>
      </c>
      <c r="BG1564" s="5"/>
      <c r="BI1564" s="4"/>
      <c r="BK1564" s="5"/>
      <c r="BL1564" s="5"/>
      <c r="BM1564" s="5" t="str">
        <f>IF(B1564="","",IF(BH1564="",1+(MAX(BM$2:BM1563)),""))</f>
        <v/>
      </c>
      <c r="BN1564" s="5" t="str">
        <f t="shared" si="205"/>
        <v/>
      </c>
      <c r="BO1564" s="5" t="str">
        <f t="shared" si="206"/>
        <v/>
      </c>
      <c r="BP1564" s="15" t="str">
        <f t="shared" si="207"/>
        <v/>
      </c>
      <c r="BQ1564" s="29"/>
      <c r="CU1564" s="5" t="e">
        <f>IF(REPORTE!AH$2="si",IF(F1564=VALUE(REPORTE!C$11),IF(SUM(CU1565:CU$1993),CONCATENATE(INT(B1564),", "),INT(B1564)),""),IF(F1564=VALUE(REPORTE!C$10),IF(SUM(CU1565:CU$1993),CONCATENATE(INT(B1564),", "),INT(B1564)),""))</f>
        <v>#VALUE!</v>
      </c>
      <c r="CY1564" s="5"/>
      <c r="CZ1564" s="5"/>
      <c r="DA1564" s="5"/>
      <c r="DB1564" s="5"/>
    </row>
    <row r="1565" spans="1:106" x14ac:dyDescent="0.25">
      <c r="A1565" s="25"/>
      <c r="B1565" s="3"/>
      <c r="L1565" s="4" t="str">
        <f>IFERROR(IF(VLOOKUP(I1565,I$2:L1564,4,0)=0,"",VLOOKUP(I1565,I$2:L1564,4,0)),"")</f>
        <v/>
      </c>
      <c r="M1565" s="4" t="str">
        <f>IFERROR(IF(VLOOKUP(I1565,I$2:M1564,5,0)=0,"",VLOOKUP(I1565,I$2:M1564,5,0)),"")</f>
        <v/>
      </c>
      <c r="AL1565" s="2" t="str">
        <f>IFERROR(IF(INDEX(AL$1:AL1564,MATCH(I1565,I$1:I1564,0),1)=0,"",INDEX(AL$1:AL1564,MATCH(I1565,I$1:I1564,0),1)),"")</f>
        <v/>
      </c>
      <c r="AM1565" s="2" t="str">
        <f>IFERROR(IF(INDEX(AM$1:AM1564,MATCH(I1565,I$1:I1564,0),1)=0,"",INDEX(AM$1:AM1564,MATCH(I1565,I$1:I1564,0),1)),"")</f>
        <v/>
      </c>
      <c r="AN1565" s="2" t="str">
        <f>IFERROR(IF(INDEX(AN$1:AN1564,MATCH(I1565,I$1:I1564,0),1)=0,"",INDEX(AN$1:AN1564,MATCH(I1565,I$1:I1564,0),1)),"")</f>
        <v/>
      </c>
      <c r="BG1565" s="5"/>
      <c r="BI1565" s="4"/>
      <c r="BK1565" s="5"/>
      <c r="BL1565" s="5"/>
      <c r="BM1565" s="5" t="str">
        <f>IF(B1565="","",IF(BH1565="",1+(MAX(BM$2:BM1564)),""))</f>
        <v/>
      </c>
      <c r="BN1565" s="5" t="str">
        <f t="shared" si="205"/>
        <v/>
      </c>
      <c r="BO1565" s="5" t="str">
        <f t="shared" si="206"/>
        <v/>
      </c>
      <c r="BP1565" s="15" t="str">
        <f t="shared" si="207"/>
        <v/>
      </c>
      <c r="BQ1565" s="29"/>
      <c r="CU1565" s="5" t="e">
        <f>IF(REPORTE!AH$2="si",IF(F1565=VALUE(REPORTE!C$11),IF(SUM(CU1566:CU$1993),CONCATENATE(INT(B1565),", "),INT(B1565)),""),IF(F1565=VALUE(REPORTE!C$10),IF(SUM(CU1566:CU$1993),CONCATENATE(INT(B1565),", "),INT(B1565)),""))</f>
        <v>#VALUE!</v>
      </c>
      <c r="CY1565" s="5"/>
      <c r="CZ1565" s="5"/>
      <c r="DA1565" s="5"/>
      <c r="DB1565" s="5"/>
    </row>
    <row r="1566" spans="1:106" x14ac:dyDescent="0.25">
      <c r="A1566" s="25"/>
      <c r="B1566" s="3"/>
      <c r="L1566" s="4" t="str">
        <f>IFERROR(IF(VLOOKUP(I1566,I$2:L1565,4,0)=0,"",VLOOKUP(I1566,I$2:L1565,4,0)),"")</f>
        <v/>
      </c>
      <c r="M1566" s="4" t="str">
        <f>IFERROR(IF(VLOOKUP(I1566,I$2:M1565,5,0)=0,"",VLOOKUP(I1566,I$2:M1565,5,0)),"")</f>
        <v/>
      </c>
      <c r="AL1566" s="2" t="str">
        <f>IFERROR(IF(INDEX(AL$1:AL1565,MATCH(I1566,I$1:I1565,0),1)=0,"",INDEX(AL$1:AL1565,MATCH(I1566,I$1:I1565,0),1)),"")</f>
        <v/>
      </c>
      <c r="AM1566" s="2" t="str">
        <f>IFERROR(IF(INDEX(AM$1:AM1565,MATCH(I1566,I$1:I1565,0),1)=0,"",INDEX(AM$1:AM1565,MATCH(I1566,I$1:I1565,0),1)),"")</f>
        <v/>
      </c>
      <c r="AN1566" s="2" t="str">
        <f>IFERROR(IF(INDEX(AN$1:AN1565,MATCH(I1566,I$1:I1565,0),1)=0,"",INDEX(AN$1:AN1565,MATCH(I1566,I$1:I1565,0),1)),"")</f>
        <v/>
      </c>
      <c r="BG1566" s="5"/>
      <c r="BI1566" s="4"/>
      <c r="BK1566" s="5"/>
      <c r="BL1566" s="5"/>
      <c r="BM1566" s="5" t="str">
        <f>IF(B1566="","",IF(BH1566="",1+(MAX(BM$2:BM1565)),""))</f>
        <v/>
      </c>
      <c r="BN1566" s="5" t="str">
        <f t="shared" si="205"/>
        <v/>
      </c>
      <c r="BO1566" s="5" t="str">
        <f t="shared" si="206"/>
        <v/>
      </c>
      <c r="BP1566" s="15" t="str">
        <f t="shared" si="207"/>
        <v/>
      </c>
      <c r="BQ1566" s="29"/>
      <c r="CU1566" s="5" t="e">
        <f>IF(REPORTE!AH$2="si",IF(F1566=VALUE(REPORTE!C$11),IF(SUM(CU1567:CU$1993),CONCATENATE(INT(B1566),", "),INT(B1566)),""),IF(F1566=VALUE(REPORTE!C$10),IF(SUM(CU1567:CU$1993),CONCATENATE(INT(B1566),", "),INT(B1566)),""))</f>
        <v>#VALUE!</v>
      </c>
      <c r="CY1566" s="5"/>
      <c r="CZ1566" s="5"/>
      <c r="DA1566" s="5"/>
      <c r="DB1566" s="5"/>
    </row>
    <row r="1567" spans="1:106" x14ac:dyDescent="0.25">
      <c r="A1567" s="25"/>
      <c r="B1567" s="3"/>
      <c r="L1567" s="4" t="str">
        <f>IFERROR(IF(VLOOKUP(I1567,I$2:L1566,4,0)=0,"",VLOOKUP(I1567,I$2:L1566,4,0)),"")</f>
        <v/>
      </c>
      <c r="M1567" s="4" t="str">
        <f>IFERROR(IF(VLOOKUP(I1567,I$2:M1566,5,0)=0,"",VLOOKUP(I1567,I$2:M1566,5,0)),"")</f>
        <v/>
      </c>
      <c r="AL1567" s="2" t="str">
        <f>IFERROR(IF(INDEX(AL$1:AL1566,MATCH(I1567,I$1:I1566,0),1)=0,"",INDEX(AL$1:AL1566,MATCH(I1567,I$1:I1566,0),1)),"")</f>
        <v/>
      </c>
      <c r="AM1567" s="2" t="str">
        <f>IFERROR(IF(INDEX(AM$1:AM1566,MATCH(I1567,I$1:I1566,0),1)=0,"",INDEX(AM$1:AM1566,MATCH(I1567,I$1:I1566,0),1)),"")</f>
        <v/>
      </c>
      <c r="AN1567" s="2" t="str">
        <f>IFERROR(IF(INDEX(AN$1:AN1566,MATCH(I1567,I$1:I1566,0),1)=0,"",INDEX(AN$1:AN1566,MATCH(I1567,I$1:I1566,0),1)),"")</f>
        <v/>
      </c>
      <c r="BG1567" s="5"/>
      <c r="BI1567" s="4"/>
      <c r="BK1567" s="5"/>
      <c r="BL1567" s="5"/>
      <c r="BM1567" s="5" t="str">
        <f>IF(B1567="","",IF(BH1567="",1+(MAX(BM$2:BM1566)),""))</f>
        <v/>
      </c>
      <c r="BN1567" s="5" t="str">
        <f t="shared" si="205"/>
        <v/>
      </c>
      <c r="BO1567" s="5" t="str">
        <f t="shared" si="206"/>
        <v/>
      </c>
      <c r="BP1567" s="15" t="str">
        <f t="shared" si="207"/>
        <v/>
      </c>
      <c r="BQ1567" s="29"/>
      <c r="CU1567" s="5" t="e">
        <f>IF(REPORTE!AH$2="si",IF(F1567=VALUE(REPORTE!C$11),IF(SUM(CU1568:CU$1993),CONCATENATE(INT(B1567),", "),INT(B1567)),""),IF(F1567=VALUE(REPORTE!C$10),IF(SUM(CU1568:CU$1993),CONCATENATE(INT(B1567),", "),INT(B1567)),""))</f>
        <v>#VALUE!</v>
      </c>
      <c r="CY1567" s="5"/>
      <c r="CZ1567" s="5"/>
      <c r="DA1567" s="5"/>
      <c r="DB1567" s="5"/>
    </row>
    <row r="1568" spans="1:106" x14ac:dyDescent="0.25">
      <c r="A1568" s="25"/>
      <c r="B1568" s="3"/>
      <c r="L1568" s="4" t="str">
        <f>IFERROR(IF(VLOOKUP(I1568,I$2:L1567,4,0)=0,"",VLOOKUP(I1568,I$2:L1567,4,0)),"")</f>
        <v/>
      </c>
      <c r="M1568" s="4" t="str">
        <f>IFERROR(IF(VLOOKUP(I1568,I$2:M1567,5,0)=0,"",VLOOKUP(I1568,I$2:M1567,5,0)),"")</f>
        <v/>
      </c>
      <c r="AL1568" s="2" t="str">
        <f>IFERROR(IF(INDEX(AL$1:AL1567,MATCH(I1568,I$1:I1567,0),1)=0,"",INDEX(AL$1:AL1567,MATCH(I1568,I$1:I1567,0),1)),"")</f>
        <v/>
      </c>
      <c r="AM1568" s="2" t="str">
        <f>IFERROR(IF(INDEX(AM$1:AM1567,MATCH(I1568,I$1:I1567,0),1)=0,"",INDEX(AM$1:AM1567,MATCH(I1568,I$1:I1567,0),1)),"")</f>
        <v/>
      </c>
      <c r="AN1568" s="2" t="str">
        <f>IFERROR(IF(INDEX(AN$1:AN1567,MATCH(I1568,I$1:I1567,0),1)=0,"",INDEX(AN$1:AN1567,MATCH(I1568,I$1:I1567,0),1)),"")</f>
        <v/>
      </c>
      <c r="BG1568" s="5"/>
      <c r="BI1568" s="4"/>
      <c r="BK1568" s="5"/>
      <c r="BL1568" s="5"/>
      <c r="BM1568" s="5" t="str">
        <f>IF(B1568="","",IF(BH1568="",1+(MAX(BM$2:BM1567)),""))</f>
        <v/>
      </c>
      <c r="BN1568" s="5" t="str">
        <f t="shared" si="205"/>
        <v/>
      </c>
      <c r="BO1568" s="5" t="str">
        <f t="shared" si="206"/>
        <v/>
      </c>
      <c r="BP1568" s="15" t="str">
        <f t="shared" si="207"/>
        <v/>
      </c>
      <c r="BQ1568" s="29"/>
      <c r="CU1568" s="5" t="e">
        <f>IF(REPORTE!AH$2="si",IF(F1568=VALUE(REPORTE!C$11),IF(SUM(CU1569:CU$1993),CONCATENATE(INT(B1568),", "),INT(B1568)),""),IF(F1568=VALUE(REPORTE!C$10),IF(SUM(CU1569:CU$1993),CONCATENATE(INT(B1568),", "),INT(B1568)),""))</f>
        <v>#VALUE!</v>
      </c>
      <c r="CY1568" s="5"/>
      <c r="CZ1568" s="5"/>
      <c r="DA1568" s="5"/>
      <c r="DB1568" s="5"/>
    </row>
    <row r="1569" spans="1:106" x14ac:dyDescent="0.25">
      <c r="A1569" s="25"/>
      <c r="B1569" s="3"/>
      <c r="L1569" s="4" t="str">
        <f>IFERROR(IF(VLOOKUP(I1569,I$2:L1568,4,0)=0,"",VLOOKUP(I1569,I$2:L1568,4,0)),"")</f>
        <v/>
      </c>
      <c r="M1569" s="4" t="str">
        <f>IFERROR(IF(VLOOKUP(I1569,I$2:M1568,5,0)=0,"",VLOOKUP(I1569,I$2:M1568,5,0)),"")</f>
        <v/>
      </c>
      <c r="AL1569" s="2" t="str">
        <f>IFERROR(IF(INDEX(AL$1:AL1568,MATCH(I1569,I$1:I1568,0),1)=0,"",INDEX(AL$1:AL1568,MATCH(I1569,I$1:I1568,0),1)),"")</f>
        <v/>
      </c>
      <c r="AM1569" s="2" t="str">
        <f>IFERROR(IF(INDEX(AM$1:AM1568,MATCH(I1569,I$1:I1568,0),1)=0,"",INDEX(AM$1:AM1568,MATCH(I1569,I$1:I1568,0),1)),"")</f>
        <v/>
      </c>
      <c r="AN1569" s="2" t="str">
        <f>IFERROR(IF(INDEX(AN$1:AN1568,MATCH(I1569,I$1:I1568,0),1)=0,"",INDEX(AN$1:AN1568,MATCH(I1569,I$1:I1568,0),1)),"")</f>
        <v/>
      </c>
      <c r="BG1569" s="5"/>
      <c r="BI1569" s="4"/>
      <c r="BK1569" s="5"/>
      <c r="BL1569" s="5"/>
      <c r="BM1569" s="5" t="str">
        <f>IF(B1569="","",IF(BH1569="",1+(MAX(BM$2:BM1568)),""))</f>
        <v/>
      </c>
      <c r="BN1569" s="5" t="str">
        <f t="shared" si="205"/>
        <v/>
      </c>
      <c r="BO1569" s="5" t="str">
        <f t="shared" si="206"/>
        <v/>
      </c>
      <c r="BP1569" s="15" t="str">
        <f t="shared" si="207"/>
        <v/>
      </c>
      <c r="BQ1569" s="29"/>
      <c r="CU1569" s="5" t="e">
        <f>IF(REPORTE!AH$2="si",IF(F1569=VALUE(REPORTE!C$11),IF(SUM(CU1570:CU$1993),CONCATENATE(INT(B1569),", "),INT(B1569)),""),IF(F1569=VALUE(REPORTE!C$10),IF(SUM(CU1570:CU$1993),CONCATENATE(INT(B1569),", "),INT(B1569)),""))</f>
        <v>#VALUE!</v>
      </c>
      <c r="CY1569" s="5"/>
      <c r="CZ1569" s="5"/>
      <c r="DA1569" s="5"/>
      <c r="DB1569" s="5"/>
    </row>
    <row r="1570" spans="1:106" x14ac:dyDescent="0.25">
      <c r="A1570" s="25"/>
      <c r="B1570" s="3"/>
      <c r="L1570" s="4" t="str">
        <f>IFERROR(IF(VLOOKUP(I1570,I$2:L1569,4,0)=0,"",VLOOKUP(I1570,I$2:L1569,4,0)),"")</f>
        <v/>
      </c>
      <c r="M1570" s="4" t="str">
        <f>IFERROR(IF(VLOOKUP(I1570,I$2:M1569,5,0)=0,"",VLOOKUP(I1570,I$2:M1569,5,0)),"")</f>
        <v/>
      </c>
      <c r="AL1570" s="2" t="str">
        <f>IFERROR(IF(INDEX(AL$1:AL1569,MATCH(I1570,I$1:I1569,0),1)=0,"",INDEX(AL$1:AL1569,MATCH(I1570,I$1:I1569,0),1)),"")</f>
        <v/>
      </c>
      <c r="AM1570" s="2" t="str">
        <f>IFERROR(IF(INDEX(AM$1:AM1569,MATCH(I1570,I$1:I1569,0),1)=0,"",INDEX(AM$1:AM1569,MATCH(I1570,I$1:I1569,0),1)),"")</f>
        <v/>
      </c>
      <c r="AN1570" s="2" t="str">
        <f>IFERROR(IF(INDEX(AN$1:AN1569,MATCH(I1570,I$1:I1569,0),1)=0,"",INDEX(AN$1:AN1569,MATCH(I1570,I$1:I1569,0),1)),"")</f>
        <v/>
      </c>
      <c r="BG1570" s="5"/>
      <c r="BI1570" s="4"/>
      <c r="BK1570" s="5"/>
      <c r="BL1570" s="5"/>
      <c r="BM1570" s="5" t="str">
        <f>IF(B1570="","",IF(BH1570="",1+(MAX(BM$2:BM1569)),""))</f>
        <v/>
      </c>
      <c r="BN1570" s="5" t="str">
        <f t="shared" si="205"/>
        <v/>
      </c>
      <c r="BO1570" s="5" t="str">
        <f t="shared" si="206"/>
        <v/>
      </c>
      <c r="BP1570" s="15" t="str">
        <f t="shared" si="207"/>
        <v/>
      </c>
      <c r="BQ1570" s="29"/>
      <c r="CU1570" s="5" t="e">
        <f>IF(REPORTE!AH$2="si",IF(F1570=VALUE(REPORTE!C$11),IF(SUM(CU1571:CU$1993),CONCATENATE(INT(B1570),", "),INT(B1570)),""),IF(F1570=VALUE(REPORTE!C$10),IF(SUM(CU1571:CU$1993),CONCATENATE(INT(B1570),", "),INT(B1570)),""))</f>
        <v>#VALUE!</v>
      </c>
      <c r="CY1570" s="5"/>
      <c r="CZ1570" s="5"/>
      <c r="DA1570" s="5"/>
      <c r="DB1570" s="5"/>
    </row>
    <row r="1571" spans="1:106" x14ac:dyDescent="0.25">
      <c r="A1571" s="25"/>
      <c r="B1571" s="3"/>
      <c r="L1571" s="4" t="str">
        <f>IFERROR(IF(VLOOKUP(I1571,I$2:L1570,4,0)=0,"",VLOOKUP(I1571,I$2:L1570,4,0)),"")</f>
        <v/>
      </c>
      <c r="M1571" s="4" t="str">
        <f>IFERROR(IF(VLOOKUP(I1571,I$2:M1570,5,0)=0,"",VLOOKUP(I1571,I$2:M1570,5,0)),"")</f>
        <v/>
      </c>
      <c r="AL1571" s="2" t="str">
        <f>IFERROR(IF(INDEX(AL$1:AL1570,MATCH(I1571,I$1:I1570,0),1)=0,"",INDEX(AL$1:AL1570,MATCH(I1571,I$1:I1570,0),1)),"")</f>
        <v/>
      </c>
      <c r="AM1571" s="2" t="str">
        <f>IFERROR(IF(INDEX(AM$1:AM1570,MATCH(I1571,I$1:I1570,0),1)=0,"",INDEX(AM$1:AM1570,MATCH(I1571,I$1:I1570,0),1)),"")</f>
        <v/>
      </c>
      <c r="AN1571" s="2" t="str">
        <f>IFERROR(IF(INDEX(AN$1:AN1570,MATCH(I1571,I$1:I1570,0),1)=0,"",INDEX(AN$1:AN1570,MATCH(I1571,I$1:I1570,0),1)),"")</f>
        <v/>
      </c>
      <c r="BG1571" s="5"/>
      <c r="BI1571" s="4"/>
      <c r="BK1571" s="5"/>
      <c r="BL1571" s="5"/>
      <c r="BM1571" s="5" t="str">
        <f>IF(B1571="","",IF(BH1571="",1+(MAX(BM$2:BM1570)),""))</f>
        <v/>
      </c>
      <c r="BN1571" s="5" t="str">
        <f t="shared" si="205"/>
        <v/>
      </c>
      <c r="BO1571" s="5" t="str">
        <f t="shared" si="206"/>
        <v/>
      </c>
      <c r="BP1571" s="15" t="str">
        <f t="shared" si="207"/>
        <v/>
      </c>
      <c r="BQ1571" s="29"/>
      <c r="CU1571" s="5" t="e">
        <f>IF(REPORTE!AH$2="si",IF(F1571=VALUE(REPORTE!C$11),IF(SUM(CU1572:CU$1993),CONCATENATE(INT(B1571),", "),INT(B1571)),""),IF(F1571=VALUE(REPORTE!C$10),IF(SUM(CU1572:CU$1993),CONCATENATE(INT(B1571),", "),INT(B1571)),""))</f>
        <v>#VALUE!</v>
      </c>
      <c r="CY1571" s="5"/>
      <c r="CZ1571" s="5"/>
      <c r="DA1571" s="5"/>
      <c r="DB1571" s="5"/>
    </row>
    <row r="1572" spans="1:106" x14ac:dyDescent="0.25">
      <c r="A1572" s="25"/>
      <c r="B1572" s="3"/>
      <c r="L1572" s="4" t="str">
        <f>IFERROR(IF(VLOOKUP(I1572,I$2:L1571,4,0)=0,"",VLOOKUP(I1572,I$2:L1571,4,0)),"")</f>
        <v/>
      </c>
      <c r="M1572" s="4" t="str">
        <f>IFERROR(IF(VLOOKUP(I1572,I$2:M1571,5,0)=0,"",VLOOKUP(I1572,I$2:M1571,5,0)),"")</f>
        <v/>
      </c>
      <c r="AL1572" s="2" t="str">
        <f>IFERROR(IF(INDEX(AL$1:AL1571,MATCH(I1572,I$1:I1571,0),1)=0,"",INDEX(AL$1:AL1571,MATCH(I1572,I$1:I1571,0),1)),"")</f>
        <v/>
      </c>
      <c r="AM1572" s="2" t="str">
        <f>IFERROR(IF(INDEX(AM$1:AM1571,MATCH(I1572,I$1:I1571,0),1)=0,"",INDEX(AM$1:AM1571,MATCH(I1572,I$1:I1571,0),1)),"")</f>
        <v/>
      </c>
      <c r="AN1572" s="2" t="str">
        <f>IFERROR(IF(INDEX(AN$1:AN1571,MATCH(I1572,I$1:I1571,0),1)=0,"",INDEX(AN$1:AN1571,MATCH(I1572,I$1:I1571,0),1)),"")</f>
        <v/>
      </c>
      <c r="BG1572" s="5"/>
      <c r="BI1572" s="4"/>
      <c r="BK1572" s="5"/>
      <c r="BL1572" s="5"/>
      <c r="BM1572" s="5" t="str">
        <f>IF(B1572="","",IF(BH1572="",1+(MAX(BM$2:BM1571)),""))</f>
        <v/>
      </c>
      <c r="BN1572" s="5" t="str">
        <f t="shared" si="205"/>
        <v/>
      </c>
      <c r="BO1572" s="5" t="str">
        <f t="shared" si="206"/>
        <v/>
      </c>
      <c r="BP1572" s="15" t="str">
        <f t="shared" si="207"/>
        <v/>
      </c>
      <c r="BQ1572" s="29"/>
      <c r="CU1572" s="5" t="e">
        <f>IF(REPORTE!AH$2="si",IF(F1572=VALUE(REPORTE!C$11),IF(SUM(CU1573:CU$1993),CONCATENATE(INT(B1572),", "),INT(B1572)),""),IF(F1572=VALUE(REPORTE!C$10),IF(SUM(CU1573:CU$1993),CONCATENATE(INT(B1572),", "),INT(B1572)),""))</f>
        <v>#VALUE!</v>
      </c>
      <c r="CY1572" s="5"/>
      <c r="CZ1572" s="5"/>
      <c r="DA1572" s="5"/>
      <c r="DB1572" s="5"/>
    </row>
    <row r="1573" spans="1:106" x14ac:dyDescent="0.25">
      <c r="A1573" s="25"/>
      <c r="B1573" s="3"/>
      <c r="L1573" s="4" t="str">
        <f>IFERROR(IF(VLOOKUP(I1573,I$2:L1572,4,0)=0,"",VLOOKUP(I1573,I$2:L1572,4,0)),"")</f>
        <v/>
      </c>
      <c r="M1573" s="4" t="str">
        <f>IFERROR(IF(VLOOKUP(I1573,I$2:M1572,5,0)=0,"",VLOOKUP(I1573,I$2:M1572,5,0)),"")</f>
        <v/>
      </c>
      <c r="AL1573" s="2" t="str">
        <f>IFERROR(IF(INDEX(AL$1:AL1572,MATCH(I1573,I$1:I1572,0),1)=0,"",INDEX(AL$1:AL1572,MATCH(I1573,I$1:I1572,0),1)),"")</f>
        <v/>
      </c>
      <c r="AM1573" s="2" t="str">
        <f>IFERROR(IF(INDEX(AM$1:AM1572,MATCH(I1573,I$1:I1572,0),1)=0,"",INDEX(AM$1:AM1572,MATCH(I1573,I$1:I1572,0),1)),"")</f>
        <v/>
      </c>
      <c r="AN1573" s="2" t="str">
        <f>IFERROR(IF(INDEX(AN$1:AN1572,MATCH(I1573,I$1:I1572,0),1)=0,"",INDEX(AN$1:AN1572,MATCH(I1573,I$1:I1572,0),1)),"")</f>
        <v/>
      </c>
      <c r="BG1573" s="5"/>
      <c r="BI1573" s="4"/>
      <c r="BK1573" s="5"/>
      <c r="BL1573" s="5"/>
      <c r="BM1573" s="5" t="str">
        <f>IF(B1573="","",IF(BH1573="",1+(MAX(BM$2:BM1572)),""))</f>
        <v/>
      </c>
      <c r="BN1573" s="5" t="str">
        <f t="shared" si="205"/>
        <v/>
      </c>
      <c r="BO1573" s="5" t="str">
        <f t="shared" si="206"/>
        <v/>
      </c>
      <c r="BP1573" s="15" t="str">
        <f t="shared" si="207"/>
        <v/>
      </c>
      <c r="BQ1573" s="29"/>
      <c r="CU1573" s="5" t="e">
        <f>IF(REPORTE!AH$2="si",IF(F1573=VALUE(REPORTE!C$11),IF(SUM(CU1574:CU$1993),CONCATENATE(INT(B1573),", "),INT(B1573)),""),IF(F1573=VALUE(REPORTE!C$10),IF(SUM(CU1574:CU$1993),CONCATENATE(INT(B1573),", "),INT(B1573)),""))</f>
        <v>#VALUE!</v>
      </c>
      <c r="CY1573" s="5"/>
      <c r="CZ1573" s="5"/>
      <c r="DA1573" s="5"/>
      <c r="DB1573" s="5"/>
    </row>
    <row r="1574" spans="1:106" x14ac:dyDescent="0.25">
      <c r="A1574" s="25"/>
      <c r="B1574" s="3"/>
      <c r="L1574" s="4" t="str">
        <f>IFERROR(IF(VLOOKUP(I1574,I$2:L1573,4,0)=0,"",VLOOKUP(I1574,I$2:L1573,4,0)),"")</f>
        <v/>
      </c>
      <c r="M1574" s="4" t="str">
        <f>IFERROR(IF(VLOOKUP(I1574,I$2:M1573,5,0)=0,"",VLOOKUP(I1574,I$2:M1573,5,0)),"")</f>
        <v/>
      </c>
      <c r="AL1574" s="2" t="str">
        <f>IFERROR(IF(INDEX(AL$1:AL1573,MATCH(I1574,I$1:I1573,0),1)=0,"",INDEX(AL$1:AL1573,MATCH(I1574,I$1:I1573,0),1)),"")</f>
        <v/>
      </c>
      <c r="AM1574" s="2" t="str">
        <f>IFERROR(IF(INDEX(AM$1:AM1573,MATCH(I1574,I$1:I1573,0),1)=0,"",INDEX(AM$1:AM1573,MATCH(I1574,I$1:I1573,0),1)),"")</f>
        <v/>
      </c>
      <c r="AN1574" s="2" t="str">
        <f>IFERROR(IF(INDEX(AN$1:AN1573,MATCH(I1574,I$1:I1573,0),1)=0,"",INDEX(AN$1:AN1573,MATCH(I1574,I$1:I1573,0),1)),"")</f>
        <v/>
      </c>
      <c r="BG1574" s="5"/>
      <c r="BI1574" s="4"/>
      <c r="BK1574" s="5"/>
      <c r="BL1574" s="5"/>
      <c r="BM1574" s="5" t="str">
        <f>IF(B1574="","",IF(BH1574="",1+(MAX(BM$2:BM1573)),""))</f>
        <v/>
      </c>
      <c r="BN1574" s="5" t="str">
        <f t="shared" si="205"/>
        <v/>
      </c>
      <c r="BO1574" s="5" t="str">
        <f t="shared" si="206"/>
        <v/>
      </c>
      <c r="BP1574" s="15" t="str">
        <f t="shared" si="207"/>
        <v/>
      </c>
      <c r="BQ1574" s="29"/>
      <c r="CU1574" s="5" t="e">
        <f>IF(REPORTE!AH$2="si",IF(F1574=VALUE(REPORTE!C$11),IF(SUM(CU1575:CU$1993),CONCATENATE(INT(B1574),", "),INT(B1574)),""),IF(F1574=VALUE(REPORTE!C$10),IF(SUM(CU1575:CU$1993),CONCATENATE(INT(B1574),", "),INT(B1574)),""))</f>
        <v>#VALUE!</v>
      </c>
      <c r="CY1574" s="5"/>
      <c r="CZ1574" s="5"/>
      <c r="DA1574" s="5"/>
      <c r="DB1574" s="5"/>
    </row>
    <row r="1575" spans="1:106" x14ac:dyDescent="0.25">
      <c r="A1575" s="25"/>
      <c r="B1575" s="3"/>
      <c r="L1575" s="4" t="str">
        <f>IFERROR(IF(VLOOKUP(I1575,I$2:L1574,4,0)=0,"",VLOOKUP(I1575,I$2:L1574,4,0)),"")</f>
        <v/>
      </c>
      <c r="M1575" s="4" t="str">
        <f>IFERROR(IF(VLOOKUP(I1575,I$2:M1574,5,0)=0,"",VLOOKUP(I1575,I$2:M1574,5,0)),"")</f>
        <v/>
      </c>
      <c r="AL1575" s="2" t="str">
        <f>IFERROR(IF(INDEX(AL$1:AL1574,MATCH(I1575,I$1:I1574,0),1)=0,"",INDEX(AL$1:AL1574,MATCH(I1575,I$1:I1574,0),1)),"")</f>
        <v/>
      </c>
      <c r="AM1575" s="2" t="str">
        <f>IFERROR(IF(INDEX(AM$1:AM1574,MATCH(I1575,I$1:I1574,0),1)=0,"",INDEX(AM$1:AM1574,MATCH(I1575,I$1:I1574,0),1)),"")</f>
        <v/>
      </c>
      <c r="AN1575" s="2" t="str">
        <f>IFERROR(IF(INDEX(AN$1:AN1574,MATCH(I1575,I$1:I1574,0),1)=0,"",INDEX(AN$1:AN1574,MATCH(I1575,I$1:I1574,0),1)),"")</f>
        <v/>
      </c>
      <c r="BG1575" s="5"/>
      <c r="BI1575" s="4"/>
      <c r="BK1575" s="5"/>
      <c r="BL1575" s="5"/>
      <c r="BM1575" s="5" t="str">
        <f>IF(B1575="","",IF(BH1575="",1+(MAX(BM$2:BM1574)),""))</f>
        <v/>
      </c>
      <c r="BN1575" s="5" t="str">
        <f t="shared" si="205"/>
        <v/>
      </c>
      <c r="BO1575" s="5" t="str">
        <f t="shared" si="206"/>
        <v/>
      </c>
      <c r="BP1575" s="15" t="str">
        <f t="shared" si="207"/>
        <v/>
      </c>
      <c r="BQ1575" s="29"/>
      <c r="CU1575" s="5" t="e">
        <f>IF(REPORTE!AH$2="si",IF(F1575=VALUE(REPORTE!C$11),IF(SUM(CU1576:CU$1993),CONCATENATE(INT(B1575),", "),INT(B1575)),""),IF(F1575=VALUE(REPORTE!C$10),IF(SUM(CU1576:CU$1993),CONCATENATE(INT(B1575),", "),INT(B1575)),""))</f>
        <v>#VALUE!</v>
      </c>
      <c r="CY1575" s="5"/>
      <c r="CZ1575" s="5"/>
      <c r="DA1575" s="5"/>
      <c r="DB1575" s="5"/>
    </row>
    <row r="1576" spans="1:106" x14ac:dyDescent="0.25">
      <c r="A1576" s="25"/>
      <c r="B1576" s="3"/>
      <c r="L1576" s="4" t="str">
        <f>IFERROR(IF(VLOOKUP(I1576,I$2:L1575,4,0)=0,"",VLOOKUP(I1576,I$2:L1575,4,0)),"")</f>
        <v/>
      </c>
      <c r="M1576" s="4" t="str">
        <f>IFERROR(IF(VLOOKUP(I1576,I$2:M1575,5,0)=0,"",VLOOKUP(I1576,I$2:M1575,5,0)),"")</f>
        <v/>
      </c>
      <c r="AL1576" s="2" t="str">
        <f>IFERROR(IF(INDEX(AL$1:AL1575,MATCH(I1576,I$1:I1575,0),1)=0,"",INDEX(AL$1:AL1575,MATCH(I1576,I$1:I1575,0),1)),"")</f>
        <v/>
      </c>
      <c r="AM1576" s="2" t="str">
        <f>IFERROR(IF(INDEX(AM$1:AM1575,MATCH(I1576,I$1:I1575,0),1)=0,"",INDEX(AM$1:AM1575,MATCH(I1576,I$1:I1575,0),1)),"")</f>
        <v/>
      </c>
      <c r="AN1576" s="2" t="str">
        <f>IFERROR(IF(INDEX(AN$1:AN1575,MATCH(I1576,I$1:I1575,0),1)=0,"",INDEX(AN$1:AN1575,MATCH(I1576,I$1:I1575,0),1)),"")</f>
        <v/>
      </c>
      <c r="BG1576" s="5"/>
      <c r="BI1576" s="4"/>
      <c r="BK1576" s="5"/>
      <c r="BL1576" s="5"/>
      <c r="BM1576" s="5" t="str">
        <f>IF(B1576="","",IF(BH1576="",1+(MAX(BM$2:BM1575)),""))</f>
        <v/>
      </c>
      <c r="BN1576" s="5" t="str">
        <f t="shared" si="205"/>
        <v/>
      </c>
      <c r="BO1576" s="5" t="str">
        <f t="shared" si="206"/>
        <v/>
      </c>
      <c r="BP1576" s="15" t="str">
        <f t="shared" si="207"/>
        <v/>
      </c>
      <c r="BQ1576" s="29"/>
      <c r="CU1576" s="5" t="e">
        <f>IF(REPORTE!AH$2="si",IF(F1576=VALUE(REPORTE!C$11),IF(SUM(CU1577:CU$1993),CONCATENATE(INT(B1576),", "),INT(B1576)),""),IF(F1576=VALUE(REPORTE!C$10),IF(SUM(CU1577:CU$1993),CONCATENATE(INT(B1576),", "),INT(B1576)),""))</f>
        <v>#VALUE!</v>
      </c>
      <c r="CY1576" s="5"/>
      <c r="CZ1576" s="5"/>
      <c r="DA1576" s="5"/>
      <c r="DB1576" s="5"/>
    </row>
    <row r="1577" spans="1:106" x14ac:dyDescent="0.25">
      <c r="A1577" s="25"/>
      <c r="B1577" s="3"/>
      <c r="L1577" s="4" t="str">
        <f>IFERROR(IF(VLOOKUP(I1577,I$2:L1576,4,0)=0,"",VLOOKUP(I1577,I$2:L1576,4,0)),"")</f>
        <v/>
      </c>
      <c r="M1577" s="4" t="str">
        <f>IFERROR(IF(VLOOKUP(I1577,I$2:M1576,5,0)=0,"",VLOOKUP(I1577,I$2:M1576,5,0)),"")</f>
        <v/>
      </c>
      <c r="AL1577" s="2" t="str">
        <f>IFERROR(IF(INDEX(AL$1:AL1576,MATCH(I1577,I$1:I1576,0),1)=0,"",INDEX(AL$1:AL1576,MATCH(I1577,I$1:I1576,0),1)),"")</f>
        <v/>
      </c>
      <c r="AM1577" s="2" t="str">
        <f>IFERROR(IF(INDEX(AM$1:AM1576,MATCH(I1577,I$1:I1576,0),1)=0,"",INDEX(AM$1:AM1576,MATCH(I1577,I$1:I1576,0),1)),"")</f>
        <v/>
      </c>
      <c r="AN1577" s="2" t="str">
        <f>IFERROR(IF(INDEX(AN$1:AN1576,MATCH(I1577,I$1:I1576,0),1)=0,"",INDEX(AN$1:AN1576,MATCH(I1577,I$1:I1576,0),1)),"")</f>
        <v/>
      </c>
      <c r="BG1577" s="5"/>
      <c r="BI1577" s="4"/>
      <c r="BK1577" s="5"/>
      <c r="BL1577" s="5"/>
      <c r="BM1577" s="5" t="str">
        <f>IF(B1577="","",IF(BH1577="",1+(MAX(BM$2:BM1576)),""))</f>
        <v/>
      </c>
      <c r="BN1577" s="5" t="str">
        <f t="shared" si="205"/>
        <v/>
      </c>
      <c r="BO1577" s="5" t="str">
        <f t="shared" si="206"/>
        <v/>
      </c>
      <c r="BP1577" s="15" t="str">
        <f t="shared" si="207"/>
        <v/>
      </c>
      <c r="BQ1577" s="29"/>
      <c r="CU1577" s="5" t="e">
        <f>IF(REPORTE!AH$2="si",IF(F1577=VALUE(REPORTE!C$11),IF(SUM(CU1578:CU$1993),CONCATENATE(INT(B1577),", "),INT(B1577)),""),IF(F1577=VALUE(REPORTE!C$10),IF(SUM(CU1578:CU$1993),CONCATENATE(INT(B1577),", "),INT(B1577)),""))</f>
        <v>#VALUE!</v>
      </c>
      <c r="CY1577" s="5"/>
      <c r="CZ1577" s="5"/>
      <c r="DA1577" s="5"/>
      <c r="DB1577" s="5"/>
    </row>
    <row r="1578" spans="1:106" x14ac:dyDescent="0.25">
      <c r="A1578" s="25"/>
      <c r="B1578" s="3"/>
      <c r="L1578" s="4" t="str">
        <f>IFERROR(IF(VLOOKUP(I1578,I$2:L1577,4,0)=0,"",VLOOKUP(I1578,I$2:L1577,4,0)),"")</f>
        <v/>
      </c>
      <c r="M1578" s="4" t="str">
        <f>IFERROR(IF(VLOOKUP(I1578,I$2:M1577,5,0)=0,"",VLOOKUP(I1578,I$2:M1577,5,0)),"")</f>
        <v/>
      </c>
      <c r="AL1578" s="2" t="str">
        <f>IFERROR(IF(INDEX(AL$1:AL1577,MATCH(I1578,I$1:I1577,0),1)=0,"",INDEX(AL$1:AL1577,MATCH(I1578,I$1:I1577,0),1)),"")</f>
        <v/>
      </c>
      <c r="AM1578" s="2" t="str">
        <f>IFERROR(IF(INDEX(AM$1:AM1577,MATCH(I1578,I$1:I1577,0),1)=0,"",INDEX(AM$1:AM1577,MATCH(I1578,I$1:I1577,0),1)),"")</f>
        <v/>
      </c>
      <c r="AN1578" s="2" t="str">
        <f>IFERROR(IF(INDEX(AN$1:AN1577,MATCH(I1578,I$1:I1577,0),1)=0,"",INDEX(AN$1:AN1577,MATCH(I1578,I$1:I1577,0),1)),"")</f>
        <v/>
      </c>
      <c r="BG1578" s="5"/>
      <c r="BI1578" s="4"/>
      <c r="BK1578" s="5"/>
      <c r="BL1578" s="5"/>
      <c r="BM1578" s="5" t="str">
        <f>IF(B1578="","",IF(BH1578="",1+(MAX(BM$2:BM1577)),""))</f>
        <v/>
      </c>
      <c r="BN1578" s="5" t="str">
        <f t="shared" si="205"/>
        <v/>
      </c>
      <c r="BO1578" s="5" t="str">
        <f t="shared" si="206"/>
        <v/>
      </c>
      <c r="BP1578" s="15" t="str">
        <f t="shared" si="207"/>
        <v/>
      </c>
      <c r="BQ1578" s="29"/>
      <c r="CU1578" s="5" t="e">
        <f>IF(REPORTE!AH$2="si",IF(F1578=VALUE(REPORTE!C$11),IF(SUM(CU1579:CU$1993),CONCATENATE(INT(B1578),", "),INT(B1578)),""),IF(F1578=VALUE(REPORTE!C$10),IF(SUM(CU1579:CU$1993),CONCATENATE(INT(B1578),", "),INT(B1578)),""))</f>
        <v>#VALUE!</v>
      </c>
      <c r="CY1578" s="5"/>
      <c r="CZ1578" s="5"/>
      <c r="DA1578" s="5"/>
      <c r="DB1578" s="5"/>
    </row>
    <row r="1579" spans="1:106" x14ac:dyDescent="0.25">
      <c r="A1579" s="25"/>
      <c r="B1579" s="3"/>
      <c r="L1579" s="4" t="str">
        <f>IFERROR(IF(VLOOKUP(I1579,I$2:L1578,4,0)=0,"",VLOOKUP(I1579,I$2:L1578,4,0)),"")</f>
        <v/>
      </c>
      <c r="M1579" s="4" t="str">
        <f>IFERROR(IF(VLOOKUP(I1579,I$2:M1578,5,0)=0,"",VLOOKUP(I1579,I$2:M1578,5,0)),"")</f>
        <v/>
      </c>
      <c r="AL1579" s="2" t="str">
        <f>IFERROR(IF(INDEX(AL$1:AL1578,MATCH(I1579,I$1:I1578,0),1)=0,"",INDEX(AL$1:AL1578,MATCH(I1579,I$1:I1578,0),1)),"")</f>
        <v/>
      </c>
      <c r="AM1579" s="2" t="str">
        <f>IFERROR(IF(INDEX(AM$1:AM1578,MATCH(I1579,I$1:I1578,0),1)=0,"",INDEX(AM$1:AM1578,MATCH(I1579,I$1:I1578,0),1)),"")</f>
        <v/>
      </c>
      <c r="AN1579" s="2" t="str">
        <f>IFERROR(IF(INDEX(AN$1:AN1578,MATCH(I1579,I$1:I1578,0),1)=0,"",INDEX(AN$1:AN1578,MATCH(I1579,I$1:I1578,0),1)),"")</f>
        <v/>
      </c>
      <c r="BG1579" s="5"/>
      <c r="BI1579" s="4"/>
      <c r="BK1579" s="5"/>
      <c r="BL1579" s="5"/>
      <c r="BM1579" s="5" t="str">
        <f>IF(B1579="","",IF(BH1579="",1+(MAX(BM$2:BM1578)),""))</f>
        <v/>
      </c>
      <c r="BN1579" s="5" t="str">
        <f t="shared" si="205"/>
        <v/>
      </c>
      <c r="BO1579" s="5" t="str">
        <f t="shared" si="206"/>
        <v/>
      </c>
      <c r="BP1579" s="15" t="str">
        <f t="shared" si="207"/>
        <v/>
      </c>
      <c r="BQ1579" s="29"/>
      <c r="CU1579" s="5" t="e">
        <f>IF(REPORTE!AH$2="si",IF(F1579=VALUE(REPORTE!C$11),IF(SUM(CU1580:CU$1993),CONCATENATE(INT(B1579),", "),INT(B1579)),""),IF(F1579=VALUE(REPORTE!C$10),IF(SUM(CU1580:CU$1993),CONCATENATE(INT(B1579),", "),INT(B1579)),""))</f>
        <v>#VALUE!</v>
      </c>
      <c r="CY1579" s="5"/>
      <c r="CZ1579" s="5"/>
      <c r="DA1579" s="5"/>
      <c r="DB1579" s="5"/>
    </row>
    <row r="1580" spans="1:106" x14ac:dyDescent="0.25">
      <c r="A1580" s="25"/>
      <c r="B1580" s="3"/>
      <c r="L1580" s="4" t="str">
        <f>IFERROR(IF(VLOOKUP(I1580,I$2:L1579,4,0)=0,"",VLOOKUP(I1580,I$2:L1579,4,0)),"")</f>
        <v/>
      </c>
      <c r="M1580" s="4" t="str">
        <f>IFERROR(IF(VLOOKUP(I1580,I$2:M1579,5,0)=0,"",VLOOKUP(I1580,I$2:M1579,5,0)),"")</f>
        <v/>
      </c>
      <c r="AL1580" s="2" t="str">
        <f>IFERROR(IF(INDEX(AL$1:AL1579,MATCH(I1580,I$1:I1579,0),1)=0,"",INDEX(AL$1:AL1579,MATCH(I1580,I$1:I1579,0),1)),"")</f>
        <v/>
      </c>
      <c r="AM1580" s="2" t="str">
        <f>IFERROR(IF(INDEX(AM$1:AM1579,MATCH(I1580,I$1:I1579,0),1)=0,"",INDEX(AM$1:AM1579,MATCH(I1580,I$1:I1579,0),1)),"")</f>
        <v/>
      </c>
      <c r="AN1580" s="2" t="str">
        <f>IFERROR(IF(INDEX(AN$1:AN1579,MATCH(I1580,I$1:I1579,0),1)=0,"",INDEX(AN$1:AN1579,MATCH(I1580,I$1:I1579,0),1)),"")</f>
        <v/>
      </c>
      <c r="BG1580" s="5"/>
      <c r="BI1580" s="4"/>
      <c r="BK1580" s="5"/>
      <c r="BL1580" s="5"/>
      <c r="BM1580" s="5" t="str">
        <f>IF(B1580="","",IF(BH1580="",1+(MAX(BM$2:BM1579)),""))</f>
        <v/>
      </c>
      <c r="BN1580" s="5" t="str">
        <f t="shared" si="205"/>
        <v/>
      </c>
      <c r="BO1580" s="5" t="str">
        <f t="shared" si="206"/>
        <v/>
      </c>
      <c r="BP1580" s="15" t="str">
        <f t="shared" si="207"/>
        <v/>
      </c>
      <c r="BQ1580" s="29"/>
      <c r="CU1580" s="5" t="e">
        <f>IF(REPORTE!AH$2="si",IF(F1580=VALUE(REPORTE!C$11),IF(SUM(CU1581:CU$1993),CONCATENATE(INT(B1580),", "),INT(B1580)),""),IF(F1580=VALUE(REPORTE!C$10),IF(SUM(CU1581:CU$1993),CONCATENATE(INT(B1580),", "),INT(B1580)),""))</f>
        <v>#VALUE!</v>
      </c>
      <c r="CY1580" s="5"/>
      <c r="CZ1580" s="5"/>
      <c r="DA1580" s="5"/>
      <c r="DB1580" s="5"/>
    </row>
    <row r="1581" spans="1:106" x14ac:dyDescent="0.25">
      <c r="A1581" s="25"/>
      <c r="B1581" s="3"/>
      <c r="L1581" s="4" t="str">
        <f>IFERROR(IF(VLOOKUP(I1581,I$2:L1580,4,0)=0,"",VLOOKUP(I1581,I$2:L1580,4,0)),"")</f>
        <v/>
      </c>
      <c r="M1581" s="4" t="str">
        <f>IFERROR(IF(VLOOKUP(I1581,I$2:M1580,5,0)=0,"",VLOOKUP(I1581,I$2:M1580,5,0)),"")</f>
        <v/>
      </c>
      <c r="AL1581" s="2" t="str">
        <f>IFERROR(IF(INDEX(AL$1:AL1580,MATCH(I1581,I$1:I1580,0),1)=0,"",INDEX(AL$1:AL1580,MATCH(I1581,I$1:I1580,0),1)),"")</f>
        <v/>
      </c>
      <c r="AM1581" s="2" t="str">
        <f>IFERROR(IF(INDEX(AM$1:AM1580,MATCH(I1581,I$1:I1580,0),1)=0,"",INDEX(AM$1:AM1580,MATCH(I1581,I$1:I1580,0),1)),"")</f>
        <v/>
      </c>
      <c r="AN1581" s="2" t="str">
        <f>IFERROR(IF(INDEX(AN$1:AN1580,MATCH(I1581,I$1:I1580,0),1)=0,"",INDEX(AN$1:AN1580,MATCH(I1581,I$1:I1580,0),1)),"")</f>
        <v/>
      </c>
      <c r="BG1581" s="5"/>
      <c r="BI1581" s="4"/>
      <c r="BK1581" s="5"/>
      <c r="BL1581" s="5"/>
      <c r="BM1581" s="5" t="str">
        <f>IF(B1581="","",IF(BH1581="",1+(MAX(BM$2:BM1580)),""))</f>
        <v/>
      </c>
      <c r="BN1581" s="5" t="str">
        <f t="shared" si="205"/>
        <v/>
      </c>
      <c r="BO1581" s="5" t="str">
        <f t="shared" si="206"/>
        <v/>
      </c>
      <c r="BP1581" s="15" t="str">
        <f t="shared" si="207"/>
        <v/>
      </c>
      <c r="BQ1581" s="29"/>
      <c r="CU1581" s="5" t="e">
        <f>IF(REPORTE!AH$2="si",IF(F1581=VALUE(REPORTE!C$11),IF(SUM(CU1582:CU$1993),CONCATENATE(INT(B1581),", "),INT(B1581)),""),IF(F1581=VALUE(REPORTE!C$10),IF(SUM(CU1582:CU$1993),CONCATENATE(INT(B1581),", "),INT(B1581)),""))</f>
        <v>#VALUE!</v>
      </c>
      <c r="CY1581" s="5"/>
      <c r="CZ1581" s="5"/>
      <c r="DA1581" s="5"/>
      <c r="DB1581" s="5"/>
    </row>
    <row r="1582" spans="1:106" x14ac:dyDescent="0.25">
      <c r="A1582" s="25"/>
      <c r="B1582" s="3"/>
      <c r="L1582" s="4" t="str">
        <f>IFERROR(IF(VLOOKUP(I1582,I$2:L1581,4,0)=0,"",VLOOKUP(I1582,I$2:L1581,4,0)),"")</f>
        <v/>
      </c>
      <c r="M1582" s="4" t="str">
        <f>IFERROR(IF(VLOOKUP(I1582,I$2:M1581,5,0)=0,"",VLOOKUP(I1582,I$2:M1581,5,0)),"")</f>
        <v/>
      </c>
      <c r="AL1582" s="2" t="str">
        <f>IFERROR(IF(INDEX(AL$1:AL1581,MATCH(I1582,I$1:I1581,0),1)=0,"",INDEX(AL$1:AL1581,MATCH(I1582,I$1:I1581,0),1)),"")</f>
        <v/>
      </c>
      <c r="AM1582" s="2" t="str">
        <f>IFERROR(IF(INDEX(AM$1:AM1581,MATCH(I1582,I$1:I1581,0),1)=0,"",INDEX(AM$1:AM1581,MATCH(I1582,I$1:I1581,0),1)),"")</f>
        <v/>
      </c>
      <c r="AN1582" s="2" t="str">
        <f>IFERROR(IF(INDEX(AN$1:AN1581,MATCH(I1582,I$1:I1581,0),1)=0,"",INDEX(AN$1:AN1581,MATCH(I1582,I$1:I1581,0),1)),"")</f>
        <v/>
      </c>
      <c r="BG1582" s="5"/>
      <c r="BI1582" s="4"/>
      <c r="BK1582" s="5"/>
      <c r="BL1582" s="5"/>
      <c r="BM1582" s="5" t="str">
        <f>IF(B1582="","",IF(BH1582="",1+(MAX(BM$2:BM1581)),""))</f>
        <v/>
      </c>
      <c r="BN1582" s="5" t="str">
        <f t="shared" si="205"/>
        <v/>
      </c>
      <c r="BO1582" s="5" t="str">
        <f t="shared" si="206"/>
        <v/>
      </c>
      <c r="BP1582" s="15" t="str">
        <f t="shared" si="207"/>
        <v/>
      </c>
      <c r="BQ1582" s="29"/>
      <c r="CU1582" s="5" t="e">
        <f>IF(REPORTE!AH$2="si",IF(F1582=VALUE(REPORTE!C$11),IF(SUM(CU1583:CU$1993),CONCATENATE(INT(B1582),", "),INT(B1582)),""),IF(F1582=VALUE(REPORTE!C$10),IF(SUM(CU1583:CU$1993),CONCATENATE(INT(B1582),", "),INT(B1582)),""))</f>
        <v>#VALUE!</v>
      </c>
      <c r="CY1582" s="5"/>
      <c r="CZ1582" s="5"/>
      <c r="DA1582" s="5"/>
      <c r="DB1582" s="5"/>
    </row>
    <row r="1583" spans="1:106" x14ac:dyDescent="0.25">
      <c r="A1583" s="25"/>
      <c r="B1583" s="3"/>
      <c r="L1583" s="4" t="str">
        <f>IFERROR(IF(VLOOKUP(I1583,I$2:L1582,4,0)=0,"",VLOOKUP(I1583,I$2:L1582,4,0)),"")</f>
        <v/>
      </c>
      <c r="M1583" s="4" t="str">
        <f>IFERROR(IF(VLOOKUP(I1583,I$2:M1582,5,0)=0,"",VLOOKUP(I1583,I$2:M1582,5,0)),"")</f>
        <v/>
      </c>
      <c r="AL1583" s="2" t="str">
        <f>IFERROR(IF(INDEX(AL$1:AL1582,MATCH(I1583,I$1:I1582,0),1)=0,"",INDEX(AL$1:AL1582,MATCH(I1583,I$1:I1582,0),1)),"")</f>
        <v/>
      </c>
      <c r="AM1583" s="2" t="str">
        <f>IFERROR(IF(INDEX(AM$1:AM1582,MATCH(I1583,I$1:I1582,0),1)=0,"",INDEX(AM$1:AM1582,MATCH(I1583,I$1:I1582,0),1)),"")</f>
        <v/>
      </c>
      <c r="AN1583" s="2" t="str">
        <f>IFERROR(IF(INDEX(AN$1:AN1582,MATCH(I1583,I$1:I1582,0),1)=0,"",INDEX(AN$1:AN1582,MATCH(I1583,I$1:I1582,0),1)),"")</f>
        <v/>
      </c>
      <c r="BG1583" s="5"/>
      <c r="BI1583" s="4"/>
      <c r="BK1583" s="5"/>
      <c r="BL1583" s="5"/>
      <c r="BM1583" s="5" t="str">
        <f>IF(B1583="","",IF(BH1583="",1+(MAX(BM$2:BM1582)),""))</f>
        <v/>
      </c>
      <c r="BN1583" s="5" t="str">
        <f t="shared" si="205"/>
        <v/>
      </c>
      <c r="BO1583" s="5" t="str">
        <f t="shared" si="206"/>
        <v/>
      </c>
      <c r="BP1583" s="15" t="str">
        <f t="shared" si="207"/>
        <v/>
      </c>
      <c r="BQ1583" s="29"/>
      <c r="CU1583" s="5" t="e">
        <f>IF(REPORTE!AH$2="si",IF(F1583=VALUE(REPORTE!C$11),IF(SUM(CU1584:CU$1993),CONCATENATE(INT(B1583),", "),INT(B1583)),""),IF(F1583=VALUE(REPORTE!C$10),IF(SUM(CU1584:CU$1993),CONCATENATE(INT(B1583),", "),INT(B1583)),""))</f>
        <v>#VALUE!</v>
      </c>
      <c r="CY1583" s="5"/>
      <c r="CZ1583" s="5"/>
      <c r="DA1583" s="5"/>
      <c r="DB1583" s="5"/>
    </row>
    <row r="1584" spans="1:106" x14ac:dyDescent="0.25">
      <c r="A1584" s="25"/>
      <c r="B1584" s="3"/>
      <c r="L1584" s="4" t="str">
        <f>IFERROR(IF(VLOOKUP(I1584,I$2:L1583,4,0)=0,"",VLOOKUP(I1584,I$2:L1583,4,0)),"")</f>
        <v/>
      </c>
      <c r="M1584" s="4" t="str">
        <f>IFERROR(IF(VLOOKUP(I1584,I$2:M1583,5,0)=0,"",VLOOKUP(I1584,I$2:M1583,5,0)),"")</f>
        <v/>
      </c>
      <c r="AL1584" s="2" t="str">
        <f>IFERROR(IF(INDEX(AL$1:AL1583,MATCH(I1584,I$1:I1583,0),1)=0,"",INDEX(AL$1:AL1583,MATCH(I1584,I$1:I1583,0),1)),"")</f>
        <v/>
      </c>
      <c r="AM1584" s="2" t="str">
        <f>IFERROR(IF(INDEX(AM$1:AM1583,MATCH(I1584,I$1:I1583,0),1)=0,"",INDEX(AM$1:AM1583,MATCH(I1584,I$1:I1583,0),1)),"")</f>
        <v/>
      </c>
      <c r="AN1584" s="2" t="str">
        <f>IFERROR(IF(INDEX(AN$1:AN1583,MATCH(I1584,I$1:I1583,0),1)=0,"",INDEX(AN$1:AN1583,MATCH(I1584,I$1:I1583,0),1)),"")</f>
        <v/>
      </c>
      <c r="BG1584" s="5"/>
      <c r="BI1584" s="4"/>
      <c r="BK1584" s="5"/>
      <c r="BL1584" s="5"/>
      <c r="BM1584" s="5" t="str">
        <f>IF(B1584="","",IF(BH1584="",1+(MAX(BM$2:BM1583)),""))</f>
        <v/>
      </c>
      <c r="BN1584" s="5" t="str">
        <f t="shared" si="205"/>
        <v/>
      </c>
      <c r="BO1584" s="5" t="str">
        <f t="shared" si="206"/>
        <v/>
      </c>
      <c r="BP1584" s="15" t="str">
        <f t="shared" si="207"/>
        <v/>
      </c>
      <c r="BQ1584" s="29"/>
      <c r="CU1584" s="5" t="e">
        <f>IF(REPORTE!AH$2="si",IF(F1584=VALUE(REPORTE!C$11),IF(SUM(CU1585:CU$1993),CONCATENATE(INT(B1584),", "),INT(B1584)),""),IF(F1584=VALUE(REPORTE!C$10),IF(SUM(CU1585:CU$1993),CONCATENATE(INT(B1584),", "),INT(B1584)),""))</f>
        <v>#VALUE!</v>
      </c>
      <c r="CY1584" s="5"/>
      <c r="CZ1584" s="5"/>
      <c r="DA1584" s="5"/>
      <c r="DB1584" s="5"/>
    </row>
    <row r="1585" spans="1:106" x14ac:dyDescent="0.25">
      <c r="A1585" s="25"/>
      <c r="B1585" s="3"/>
      <c r="L1585" s="4" t="str">
        <f>IFERROR(IF(VLOOKUP(I1585,I$2:L1584,4,0)=0,"",VLOOKUP(I1585,I$2:L1584,4,0)),"")</f>
        <v/>
      </c>
      <c r="M1585" s="4" t="str">
        <f>IFERROR(IF(VLOOKUP(I1585,I$2:M1584,5,0)=0,"",VLOOKUP(I1585,I$2:M1584,5,0)),"")</f>
        <v/>
      </c>
      <c r="AL1585" s="2" t="str">
        <f>IFERROR(IF(INDEX(AL$1:AL1584,MATCH(I1585,I$1:I1584,0),1)=0,"",INDEX(AL$1:AL1584,MATCH(I1585,I$1:I1584,0),1)),"")</f>
        <v/>
      </c>
      <c r="AM1585" s="2" t="str">
        <f>IFERROR(IF(INDEX(AM$1:AM1584,MATCH(I1585,I$1:I1584,0),1)=0,"",INDEX(AM$1:AM1584,MATCH(I1585,I$1:I1584,0),1)),"")</f>
        <v/>
      </c>
      <c r="AN1585" s="2" t="str">
        <f>IFERROR(IF(INDEX(AN$1:AN1584,MATCH(I1585,I$1:I1584,0),1)=0,"",INDEX(AN$1:AN1584,MATCH(I1585,I$1:I1584,0),1)),"")</f>
        <v/>
      </c>
      <c r="BG1585" s="5"/>
      <c r="BI1585" s="4"/>
      <c r="BK1585" s="5"/>
      <c r="BL1585" s="5"/>
      <c r="BM1585" s="5" t="str">
        <f>IF(B1585="","",IF(BH1585="",1+(MAX(BM$2:BM1584)),""))</f>
        <v/>
      </c>
      <c r="BN1585" s="5" t="str">
        <f t="shared" si="205"/>
        <v/>
      </c>
      <c r="BO1585" s="5" t="str">
        <f t="shared" si="206"/>
        <v/>
      </c>
      <c r="BP1585" s="15" t="str">
        <f t="shared" si="207"/>
        <v/>
      </c>
      <c r="BQ1585" s="29"/>
      <c r="CU1585" s="5" t="e">
        <f>IF(REPORTE!AH$2="si",IF(F1585=VALUE(REPORTE!C$11),IF(SUM(CU1586:CU$1993),CONCATENATE(INT(B1585),", "),INT(B1585)),""),IF(F1585=VALUE(REPORTE!C$10),IF(SUM(CU1586:CU$1993),CONCATENATE(INT(B1585),", "),INT(B1585)),""))</f>
        <v>#VALUE!</v>
      </c>
      <c r="CY1585" s="5"/>
      <c r="CZ1585" s="5"/>
      <c r="DA1585" s="5"/>
      <c r="DB1585" s="5"/>
    </row>
    <row r="1586" spans="1:106" x14ac:dyDescent="0.25">
      <c r="A1586" s="25"/>
      <c r="B1586" s="3"/>
      <c r="L1586" s="4" t="str">
        <f>IFERROR(IF(VLOOKUP(I1586,I$2:L1585,4,0)=0,"",VLOOKUP(I1586,I$2:L1585,4,0)),"")</f>
        <v/>
      </c>
      <c r="M1586" s="4" t="str">
        <f>IFERROR(IF(VLOOKUP(I1586,I$2:M1585,5,0)=0,"",VLOOKUP(I1586,I$2:M1585,5,0)),"")</f>
        <v/>
      </c>
      <c r="AL1586" s="2" t="str">
        <f>IFERROR(IF(INDEX(AL$1:AL1585,MATCH(I1586,I$1:I1585,0),1)=0,"",INDEX(AL$1:AL1585,MATCH(I1586,I$1:I1585,0),1)),"")</f>
        <v/>
      </c>
      <c r="AM1586" s="2" t="str">
        <f>IFERROR(IF(INDEX(AM$1:AM1585,MATCH(I1586,I$1:I1585,0),1)=0,"",INDEX(AM$1:AM1585,MATCH(I1586,I$1:I1585,0),1)),"")</f>
        <v/>
      </c>
      <c r="AN1586" s="2" t="str">
        <f>IFERROR(IF(INDEX(AN$1:AN1585,MATCH(I1586,I$1:I1585,0),1)=0,"",INDEX(AN$1:AN1585,MATCH(I1586,I$1:I1585,0),1)),"")</f>
        <v/>
      </c>
      <c r="BG1586" s="5"/>
      <c r="BI1586" s="4"/>
      <c r="BK1586" s="5"/>
      <c r="BL1586" s="5"/>
      <c r="BM1586" s="5" t="str">
        <f>IF(B1586="","",IF(BH1586="",1+(MAX(BM$2:BM1585)),""))</f>
        <v/>
      </c>
      <c r="BN1586" s="5" t="str">
        <f t="shared" si="205"/>
        <v/>
      </c>
      <c r="BO1586" s="5" t="str">
        <f t="shared" si="206"/>
        <v/>
      </c>
      <c r="BP1586" s="15" t="str">
        <f t="shared" si="207"/>
        <v/>
      </c>
      <c r="BQ1586" s="29"/>
      <c r="CU1586" s="5" t="e">
        <f>IF(REPORTE!AH$2="si",IF(F1586=VALUE(REPORTE!C$11),IF(SUM(CU1587:CU$1993),CONCATENATE(INT(B1586),", "),INT(B1586)),""),IF(F1586=VALUE(REPORTE!C$10),IF(SUM(CU1587:CU$1993),CONCATENATE(INT(B1586),", "),INT(B1586)),""))</f>
        <v>#VALUE!</v>
      </c>
      <c r="CY1586" s="5"/>
      <c r="CZ1586" s="5"/>
      <c r="DA1586" s="5"/>
      <c r="DB1586" s="5"/>
    </row>
    <row r="1587" spans="1:106" x14ac:dyDescent="0.25">
      <c r="A1587" s="25"/>
      <c r="B1587" s="3"/>
      <c r="L1587" s="4" t="str">
        <f>IFERROR(IF(VLOOKUP(I1587,I$2:L1586,4,0)=0,"",VLOOKUP(I1587,I$2:L1586,4,0)),"")</f>
        <v/>
      </c>
      <c r="M1587" s="4" t="str">
        <f>IFERROR(IF(VLOOKUP(I1587,I$2:M1586,5,0)=0,"",VLOOKUP(I1587,I$2:M1586,5,0)),"")</f>
        <v/>
      </c>
      <c r="AL1587" s="2" t="str">
        <f>IFERROR(IF(INDEX(AL$1:AL1586,MATCH(I1587,I$1:I1586,0),1)=0,"",INDEX(AL$1:AL1586,MATCH(I1587,I$1:I1586,0),1)),"")</f>
        <v/>
      </c>
      <c r="AM1587" s="2" t="str">
        <f>IFERROR(IF(INDEX(AM$1:AM1586,MATCH(I1587,I$1:I1586,0),1)=0,"",INDEX(AM$1:AM1586,MATCH(I1587,I$1:I1586,0),1)),"")</f>
        <v/>
      </c>
      <c r="AN1587" s="2" t="str">
        <f>IFERROR(IF(INDEX(AN$1:AN1586,MATCH(I1587,I$1:I1586,0),1)=0,"",INDEX(AN$1:AN1586,MATCH(I1587,I$1:I1586,0),1)),"")</f>
        <v/>
      </c>
      <c r="BG1587" s="5"/>
      <c r="BI1587" s="4"/>
      <c r="BK1587" s="5"/>
      <c r="BL1587" s="5"/>
      <c r="BM1587" s="5" t="str">
        <f>IF(B1587="","",IF(BH1587="",1+(MAX(BM$2:BM1586)),""))</f>
        <v/>
      </c>
      <c r="BN1587" s="5" t="str">
        <f t="shared" si="205"/>
        <v/>
      </c>
      <c r="BO1587" s="5" t="str">
        <f t="shared" si="206"/>
        <v/>
      </c>
      <c r="BP1587" s="15" t="str">
        <f t="shared" si="207"/>
        <v/>
      </c>
      <c r="BQ1587" s="29"/>
      <c r="CU1587" s="5" t="e">
        <f>IF(REPORTE!AH$2="si",IF(F1587=VALUE(REPORTE!C$11),IF(SUM(CU1588:CU$1993),CONCATENATE(INT(B1587),", "),INT(B1587)),""),IF(F1587=VALUE(REPORTE!C$10),IF(SUM(CU1588:CU$1993),CONCATENATE(INT(B1587),", "),INT(B1587)),""))</f>
        <v>#VALUE!</v>
      </c>
      <c r="CY1587" s="5"/>
      <c r="CZ1587" s="5"/>
      <c r="DA1587" s="5"/>
      <c r="DB1587" s="5"/>
    </row>
    <row r="1588" spans="1:106" x14ac:dyDescent="0.25">
      <c r="A1588" s="25"/>
      <c r="B1588" s="3"/>
      <c r="L1588" s="4" t="str">
        <f>IFERROR(IF(VLOOKUP(I1588,I$2:L1587,4,0)=0,"",VLOOKUP(I1588,I$2:L1587,4,0)),"")</f>
        <v/>
      </c>
      <c r="M1588" s="4" t="str">
        <f>IFERROR(IF(VLOOKUP(I1588,I$2:M1587,5,0)=0,"",VLOOKUP(I1588,I$2:M1587,5,0)),"")</f>
        <v/>
      </c>
      <c r="AL1588" s="2" t="str">
        <f>IFERROR(IF(INDEX(AL$1:AL1587,MATCH(I1588,I$1:I1587,0),1)=0,"",INDEX(AL$1:AL1587,MATCH(I1588,I$1:I1587,0),1)),"")</f>
        <v/>
      </c>
      <c r="AM1588" s="2" t="str">
        <f>IFERROR(IF(INDEX(AM$1:AM1587,MATCH(I1588,I$1:I1587,0),1)=0,"",INDEX(AM$1:AM1587,MATCH(I1588,I$1:I1587,0),1)),"")</f>
        <v/>
      </c>
      <c r="AN1588" s="2" t="str">
        <f>IFERROR(IF(INDEX(AN$1:AN1587,MATCH(I1588,I$1:I1587,0),1)=0,"",INDEX(AN$1:AN1587,MATCH(I1588,I$1:I1587,0),1)),"")</f>
        <v/>
      </c>
      <c r="BG1588" s="5"/>
      <c r="BI1588" s="4"/>
      <c r="BK1588" s="5"/>
      <c r="BL1588" s="5"/>
      <c r="BM1588" s="5" t="str">
        <f>IF(B1588="","",IF(BH1588="",1+(MAX(BM$2:BM1587)),""))</f>
        <v/>
      </c>
      <c r="BN1588" s="5" t="str">
        <f t="shared" si="205"/>
        <v/>
      </c>
      <c r="BO1588" s="5" t="str">
        <f t="shared" si="206"/>
        <v/>
      </c>
      <c r="BP1588" s="15" t="str">
        <f t="shared" si="207"/>
        <v/>
      </c>
      <c r="BQ1588" s="29"/>
      <c r="CU1588" s="5" t="e">
        <f>IF(REPORTE!AH$2="si",IF(F1588=VALUE(REPORTE!C$11),IF(SUM(CU1589:CU$1993),CONCATENATE(INT(B1588),", "),INT(B1588)),""),IF(F1588=VALUE(REPORTE!C$10),IF(SUM(CU1589:CU$1993),CONCATENATE(INT(B1588),", "),INT(B1588)),""))</f>
        <v>#VALUE!</v>
      </c>
      <c r="CY1588" s="5"/>
      <c r="CZ1588" s="5"/>
      <c r="DA1588" s="5"/>
      <c r="DB1588" s="5"/>
    </row>
    <row r="1589" spans="1:106" x14ac:dyDescent="0.25">
      <c r="A1589" s="25"/>
      <c r="B1589" s="3"/>
      <c r="L1589" s="4" t="str">
        <f>IFERROR(IF(VLOOKUP(I1589,I$2:L1588,4,0)=0,"",VLOOKUP(I1589,I$2:L1588,4,0)),"")</f>
        <v/>
      </c>
      <c r="M1589" s="4" t="str">
        <f>IFERROR(IF(VLOOKUP(I1589,I$2:M1588,5,0)=0,"",VLOOKUP(I1589,I$2:M1588,5,0)),"")</f>
        <v/>
      </c>
      <c r="AL1589" s="2" t="str">
        <f>IFERROR(IF(INDEX(AL$1:AL1588,MATCH(I1589,I$1:I1588,0),1)=0,"",INDEX(AL$1:AL1588,MATCH(I1589,I$1:I1588,0),1)),"")</f>
        <v/>
      </c>
      <c r="AM1589" s="2" t="str">
        <f>IFERROR(IF(INDEX(AM$1:AM1588,MATCH(I1589,I$1:I1588,0),1)=0,"",INDEX(AM$1:AM1588,MATCH(I1589,I$1:I1588,0),1)),"")</f>
        <v/>
      </c>
      <c r="AN1589" s="2" t="str">
        <f>IFERROR(IF(INDEX(AN$1:AN1588,MATCH(I1589,I$1:I1588,0),1)=0,"",INDEX(AN$1:AN1588,MATCH(I1589,I$1:I1588,0),1)),"")</f>
        <v/>
      </c>
      <c r="BG1589" s="5"/>
      <c r="BI1589" s="4"/>
      <c r="BK1589" s="5"/>
      <c r="BL1589" s="5"/>
      <c r="BM1589" s="5" t="str">
        <f>IF(B1589="","",IF(BH1589="",1+(MAX(BM$2:BM1588)),""))</f>
        <v/>
      </c>
      <c r="BN1589" s="5" t="str">
        <f t="shared" si="205"/>
        <v/>
      </c>
      <c r="BO1589" s="5" t="str">
        <f t="shared" si="206"/>
        <v/>
      </c>
      <c r="BP1589" s="15" t="str">
        <f t="shared" si="207"/>
        <v/>
      </c>
      <c r="BQ1589" s="29"/>
      <c r="CU1589" s="5" t="e">
        <f>IF(REPORTE!AH$2="si",IF(F1589=VALUE(REPORTE!C$11),IF(SUM(CU1590:CU$1993),CONCATENATE(INT(B1589),", "),INT(B1589)),""),IF(F1589=VALUE(REPORTE!C$10),IF(SUM(CU1590:CU$1993),CONCATENATE(INT(B1589),", "),INT(B1589)),""))</f>
        <v>#VALUE!</v>
      </c>
      <c r="CY1589" s="5"/>
      <c r="CZ1589" s="5"/>
      <c r="DA1589" s="5"/>
      <c r="DB1589" s="5"/>
    </row>
    <row r="1590" spans="1:106" x14ac:dyDescent="0.25">
      <c r="A1590" s="25"/>
      <c r="B1590" s="3"/>
      <c r="L1590" s="4" t="str">
        <f>IFERROR(IF(VLOOKUP(I1590,I$2:L1589,4,0)=0,"",VLOOKUP(I1590,I$2:L1589,4,0)),"")</f>
        <v/>
      </c>
      <c r="M1590" s="4" t="str">
        <f>IFERROR(IF(VLOOKUP(I1590,I$2:M1589,5,0)=0,"",VLOOKUP(I1590,I$2:M1589,5,0)),"")</f>
        <v/>
      </c>
      <c r="AL1590" s="2" t="str">
        <f>IFERROR(IF(INDEX(AL$1:AL1589,MATCH(I1590,I$1:I1589,0),1)=0,"",INDEX(AL$1:AL1589,MATCH(I1590,I$1:I1589,0),1)),"")</f>
        <v/>
      </c>
      <c r="AM1590" s="2" t="str">
        <f>IFERROR(IF(INDEX(AM$1:AM1589,MATCH(I1590,I$1:I1589,0),1)=0,"",INDEX(AM$1:AM1589,MATCH(I1590,I$1:I1589,0),1)),"")</f>
        <v/>
      </c>
      <c r="AN1590" s="2" t="str">
        <f>IFERROR(IF(INDEX(AN$1:AN1589,MATCH(I1590,I$1:I1589,0),1)=0,"",INDEX(AN$1:AN1589,MATCH(I1590,I$1:I1589,0),1)),"")</f>
        <v/>
      </c>
      <c r="BG1590" s="5"/>
      <c r="BI1590" s="4"/>
      <c r="BK1590" s="5"/>
      <c r="BL1590" s="5"/>
      <c r="BM1590" s="5" t="str">
        <f>IF(B1590="","",IF(BH1590="",1+(MAX(BM$2:BM1589)),""))</f>
        <v/>
      </c>
      <c r="BN1590" s="5" t="str">
        <f t="shared" si="205"/>
        <v/>
      </c>
      <c r="BO1590" s="5" t="str">
        <f t="shared" si="206"/>
        <v/>
      </c>
      <c r="BP1590" s="15" t="str">
        <f t="shared" si="207"/>
        <v/>
      </c>
      <c r="BQ1590" s="29"/>
      <c r="CU1590" s="5" t="e">
        <f>IF(REPORTE!AH$2="si",IF(F1590=VALUE(REPORTE!C$11),IF(SUM(CU1591:CU$1993),CONCATENATE(INT(B1590),", "),INT(B1590)),""),IF(F1590=VALUE(REPORTE!C$10),IF(SUM(CU1591:CU$1993),CONCATENATE(INT(B1590),", "),INT(B1590)),""))</f>
        <v>#VALUE!</v>
      </c>
      <c r="CY1590" s="5"/>
      <c r="CZ1590" s="5"/>
      <c r="DA1590" s="5"/>
      <c r="DB1590" s="5"/>
    </row>
    <row r="1591" spans="1:106" x14ac:dyDescent="0.25">
      <c r="A1591" s="25"/>
      <c r="B1591" s="3"/>
      <c r="L1591" s="4" t="str">
        <f>IFERROR(IF(VLOOKUP(I1591,I$2:L1590,4,0)=0,"",VLOOKUP(I1591,I$2:L1590,4,0)),"")</f>
        <v/>
      </c>
      <c r="M1591" s="4" t="str">
        <f>IFERROR(IF(VLOOKUP(I1591,I$2:M1590,5,0)=0,"",VLOOKUP(I1591,I$2:M1590,5,0)),"")</f>
        <v/>
      </c>
      <c r="AL1591" s="2" t="str">
        <f>IFERROR(IF(INDEX(AL$1:AL1590,MATCH(I1591,I$1:I1590,0),1)=0,"",INDEX(AL$1:AL1590,MATCH(I1591,I$1:I1590,0),1)),"")</f>
        <v/>
      </c>
      <c r="AM1591" s="2" t="str">
        <f>IFERROR(IF(INDEX(AM$1:AM1590,MATCH(I1591,I$1:I1590,0),1)=0,"",INDEX(AM$1:AM1590,MATCH(I1591,I$1:I1590,0),1)),"")</f>
        <v/>
      </c>
      <c r="AN1591" s="2" t="str">
        <f>IFERROR(IF(INDEX(AN$1:AN1590,MATCH(I1591,I$1:I1590,0),1)=0,"",INDEX(AN$1:AN1590,MATCH(I1591,I$1:I1590,0),1)),"")</f>
        <v/>
      </c>
      <c r="BG1591" s="5"/>
      <c r="BI1591" s="4"/>
      <c r="BK1591" s="5"/>
      <c r="BL1591" s="5"/>
      <c r="BM1591" s="5" t="str">
        <f>IF(B1591="","",IF(BH1591="",1+(MAX(BM$2:BM1590)),""))</f>
        <v/>
      </c>
      <c r="BN1591" s="5" t="str">
        <f t="shared" si="205"/>
        <v/>
      </c>
      <c r="BO1591" s="5" t="str">
        <f t="shared" si="206"/>
        <v/>
      </c>
      <c r="BP1591" s="15" t="str">
        <f t="shared" si="207"/>
        <v/>
      </c>
      <c r="BQ1591" s="29"/>
      <c r="CU1591" s="5" t="e">
        <f>IF(REPORTE!AH$2="si",IF(F1591=VALUE(REPORTE!C$11),IF(SUM(CU1592:CU$1993),CONCATENATE(INT(B1591),", "),INT(B1591)),""),IF(F1591=VALUE(REPORTE!C$10),IF(SUM(CU1592:CU$1993),CONCATENATE(INT(B1591),", "),INT(B1591)),""))</f>
        <v>#VALUE!</v>
      </c>
      <c r="CY1591" s="5"/>
      <c r="CZ1591" s="5"/>
      <c r="DA1591" s="5"/>
      <c r="DB1591" s="5"/>
    </row>
    <row r="1592" spans="1:106" x14ac:dyDescent="0.25">
      <c r="A1592" s="25"/>
      <c r="B1592" s="3"/>
      <c r="L1592" s="4" t="str">
        <f>IFERROR(IF(VLOOKUP(I1592,I$2:L1591,4,0)=0,"",VLOOKUP(I1592,I$2:L1591,4,0)),"")</f>
        <v/>
      </c>
      <c r="M1592" s="4" t="str">
        <f>IFERROR(IF(VLOOKUP(I1592,I$2:M1591,5,0)=0,"",VLOOKUP(I1592,I$2:M1591,5,0)),"")</f>
        <v/>
      </c>
      <c r="AL1592" s="2" t="str">
        <f>IFERROR(IF(INDEX(AL$1:AL1591,MATCH(I1592,I$1:I1591,0),1)=0,"",INDEX(AL$1:AL1591,MATCH(I1592,I$1:I1591,0),1)),"")</f>
        <v/>
      </c>
      <c r="AM1592" s="2" t="str">
        <f>IFERROR(IF(INDEX(AM$1:AM1591,MATCH(I1592,I$1:I1591,0),1)=0,"",INDEX(AM$1:AM1591,MATCH(I1592,I$1:I1591,0),1)),"")</f>
        <v/>
      </c>
      <c r="AN1592" s="2" t="str">
        <f>IFERROR(IF(INDEX(AN$1:AN1591,MATCH(I1592,I$1:I1591,0),1)=0,"",INDEX(AN$1:AN1591,MATCH(I1592,I$1:I1591,0),1)),"")</f>
        <v/>
      </c>
      <c r="BG1592" s="5"/>
      <c r="BI1592" s="4"/>
      <c r="BK1592" s="5"/>
      <c r="BL1592" s="5"/>
      <c r="BM1592" s="5" t="str">
        <f>IF(B1592="","",IF(BH1592="",1+(MAX(BM$2:BM1591)),""))</f>
        <v/>
      </c>
      <c r="BN1592" s="5" t="str">
        <f t="shared" si="205"/>
        <v/>
      </c>
      <c r="BO1592" s="5" t="str">
        <f t="shared" si="206"/>
        <v/>
      </c>
      <c r="BP1592" s="15" t="str">
        <f t="shared" si="207"/>
        <v/>
      </c>
      <c r="BQ1592" s="29"/>
      <c r="CU1592" s="5" t="e">
        <f>IF(REPORTE!AH$2="si",IF(F1592=VALUE(REPORTE!C$11),IF(SUM(CU1593:CU$1993),CONCATENATE(INT(B1592),", "),INT(B1592)),""),IF(F1592=VALUE(REPORTE!C$10),IF(SUM(CU1593:CU$1993),CONCATENATE(INT(B1592),", "),INT(B1592)),""))</f>
        <v>#VALUE!</v>
      </c>
      <c r="CY1592" s="5"/>
      <c r="CZ1592" s="5"/>
      <c r="DA1592" s="5"/>
      <c r="DB1592" s="5"/>
    </row>
    <row r="1593" spans="1:106" x14ac:dyDescent="0.25">
      <c r="A1593" s="25"/>
      <c r="B1593" s="3"/>
      <c r="L1593" s="4" t="str">
        <f>IFERROR(IF(VLOOKUP(I1593,I$2:L1592,4,0)=0,"",VLOOKUP(I1593,I$2:L1592,4,0)),"")</f>
        <v/>
      </c>
      <c r="M1593" s="4" t="str">
        <f>IFERROR(IF(VLOOKUP(I1593,I$2:M1592,5,0)=0,"",VLOOKUP(I1593,I$2:M1592,5,0)),"")</f>
        <v/>
      </c>
      <c r="AL1593" s="2" t="str">
        <f>IFERROR(IF(INDEX(AL$1:AL1592,MATCH(I1593,I$1:I1592,0),1)=0,"",INDEX(AL$1:AL1592,MATCH(I1593,I$1:I1592,0),1)),"")</f>
        <v/>
      </c>
      <c r="AM1593" s="2" t="str">
        <f>IFERROR(IF(INDEX(AM$1:AM1592,MATCH(I1593,I$1:I1592,0),1)=0,"",INDEX(AM$1:AM1592,MATCH(I1593,I$1:I1592,0),1)),"")</f>
        <v/>
      </c>
      <c r="AN1593" s="2" t="str">
        <f>IFERROR(IF(INDEX(AN$1:AN1592,MATCH(I1593,I$1:I1592,0),1)=0,"",INDEX(AN$1:AN1592,MATCH(I1593,I$1:I1592,0),1)),"")</f>
        <v/>
      </c>
      <c r="BG1593" s="5"/>
      <c r="BI1593" s="4"/>
      <c r="BK1593" s="5"/>
      <c r="BL1593" s="5"/>
      <c r="BM1593" s="5" t="str">
        <f>IF(B1593="","",IF(BH1593="",1+(MAX(BM$2:BM1592)),""))</f>
        <v/>
      </c>
      <c r="BN1593" s="5" t="str">
        <f t="shared" si="205"/>
        <v/>
      </c>
      <c r="BO1593" s="5" t="str">
        <f t="shared" si="206"/>
        <v/>
      </c>
      <c r="BP1593" s="15" t="str">
        <f t="shared" si="207"/>
        <v/>
      </c>
      <c r="BQ1593" s="29"/>
      <c r="CU1593" s="5" t="e">
        <f>IF(REPORTE!AH$2="si",IF(F1593=VALUE(REPORTE!C$11),IF(SUM(CU1594:CU$1993),CONCATENATE(INT(B1593),", "),INT(B1593)),""),IF(F1593=VALUE(REPORTE!C$10),IF(SUM(CU1594:CU$1993),CONCATENATE(INT(B1593),", "),INT(B1593)),""))</f>
        <v>#VALUE!</v>
      </c>
      <c r="CY1593" s="5"/>
      <c r="CZ1593" s="5"/>
      <c r="DA1593" s="5"/>
      <c r="DB1593" s="5"/>
    </row>
    <row r="1594" spans="1:106" x14ac:dyDescent="0.25">
      <c r="A1594" s="25"/>
      <c r="B1594" s="3"/>
      <c r="L1594" s="4" t="str">
        <f>IFERROR(IF(VLOOKUP(I1594,I$2:L1593,4,0)=0,"",VLOOKUP(I1594,I$2:L1593,4,0)),"")</f>
        <v/>
      </c>
      <c r="M1594" s="4" t="str">
        <f>IFERROR(IF(VLOOKUP(I1594,I$2:M1593,5,0)=0,"",VLOOKUP(I1594,I$2:M1593,5,0)),"")</f>
        <v/>
      </c>
      <c r="AL1594" s="2" t="str">
        <f>IFERROR(IF(INDEX(AL$1:AL1593,MATCH(I1594,I$1:I1593,0),1)=0,"",INDEX(AL$1:AL1593,MATCH(I1594,I$1:I1593,0),1)),"")</f>
        <v/>
      </c>
      <c r="AM1594" s="2" t="str">
        <f>IFERROR(IF(INDEX(AM$1:AM1593,MATCH(I1594,I$1:I1593,0),1)=0,"",INDEX(AM$1:AM1593,MATCH(I1594,I$1:I1593,0),1)),"")</f>
        <v/>
      </c>
      <c r="AN1594" s="2" t="str">
        <f>IFERROR(IF(INDEX(AN$1:AN1593,MATCH(I1594,I$1:I1593,0),1)=0,"",INDEX(AN$1:AN1593,MATCH(I1594,I$1:I1593,0),1)),"")</f>
        <v/>
      </c>
      <c r="BG1594" s="5"/>
      <c r="BI1594" s="4"/>
      <c r="BK1594" s="5"/>
      <c r="BL1594" s="5"/>
      <c r="BM1594" s="5" t="str">
        <f>IF(B1594="","",IF(BH1594="",1+(MAX(BM$2:BM1593)),""))</f>
        <v/>
      </c>
      <c r="BN1594" s="5" t="str">
        <f t="shared" si="205"/>
        <v/>
      </c>
      <c r="BO1594" s="5" t="str">
        <f t="shared" si="206"/>
        <v/>
      </c>
      <c r="BP1594" s="15" t="str">
        <f t="shared" si="207"/>
        <v/>
      </c>
      <c r="BQ1594" s="29"/>
      <c r="CU1594" s="5" t="e">
        <f>IF(REPORTE!AH$2="si",IF(F1594=VALUE(REPORTE!C$11),IF(SUM(CU1595:CU$1993),CONCATENATE(INT(B1594),", "),INT(B1594)),""),IF(F1594=VALUE(REPORTE!C$10),IF(SUM(CU1595:CU$1993),CONCATENATE(INT(B1594),", "),INT(B1594)),""))</f>
        <v>#VALUE!</v>
      </c>
      <c r="CY1594" s="5"/>
      <c r="CZ1594" s="5"/>
      <c r="DA1594" s="5"/>
      <c r="DB1594" s="5"/>
    </row>
    <row r="1595" spans="1:106" x14ac:dyDescent="0.25">
      <c r="A1595" s="25"/>
      <c r="B1595" s="3"/>
      <c r="L1595" s="4" t="str">
        <f>IFERROR(IF(VLOOKUP(I1595,I$2:L1594,4,0)=0,"",VLOOKUP(I1595,I$2:L1594,4,0)),"")</f>
        <v/>
      </c>
      <c r="M1595" s="4" t="str">
        <f>IFERROR(IF(VLOOKUP(I1595,I$2:M1594,5,0)=0,"",VLOOKUP(I1595,I$2:M1594,5,0)),"")</f>
        <v/>
      </c>
      <c r="AL1595" s="2" t="str">
        <f>IFERROR(IF(INDEX(AL$1:AL1594,MATCH(I1595,I$1:I1594,0),1)=0,"",INDEX(AL$1:AL1594,MATCH(I1595,I$1:I1594,0),1)),"")</f>
        <v/>
      </c>
      <c r="AM1595" s="2" t="str">
        <f>IFERROR(IF(INDEX(AM$1:AM1594,MATCH(I1595,I$1:I1594,0),1)=0,"",INDEX(AM$1:AM1594,MATCH(I1595,I$1:I1594,0),1)),"")</f>
        <v/>
      </c>
      <c r="AN1595" s="2" t="str">
        <f>IFERROR(IF(INDEX(AN$1:AN1594,MATCH(I1595,I$1:I1594,0),1)=0,"",INDEX(AN$1:AN1594,MATCH(I1595,I$1:I1594,0),1)),"")</f>
        <v/>
      </c>
      <c r="BG1595" s="5"/>
      <c r="BI1595" s="4"/>
      <c r="BK1595" s="5"/>
      <c r="BL1595" s="5"/>
      <c r="BM1595" s="5" t="str">
        <f>IF(B1595="","",IF(BH1595="",1+(MAX(BM$2:BM1594)),""))</f>
        <v/>
      </c>
      <c r="BN1595" s="5" t="str">
        <f t="shared" si="205"/>
        <v/>
      </c>
      <c r="BO1595" s="5" t="str">
        <f t="shared" si="206"/>
        <v/>
      </c>
      <c r="BP1595" s="15" t="str">
        <f t="shared" si="207"/>
        <v/>
      </c>
      <c r="BQ1595" s="29"/>
      <c r="CU1595" s="5" t="e">
        <f>IF(REPORTE!AH$2="si",IF(F1595=VALUE(REPORTE!C$11),IF(SUM(CU1596:CU$1993),CONCATENATE(INT(B1595),", "),INT(B1595)),""),IF(F1595=VALUE(REPORTE!C$10),IF(SUM(CU1596:CU$1993),CONCATENATE(INT(B1595),", "),INT(B1595)),""))</f>
        <v>#VALUE!</v>
      </c>
      <c r="CY1595" s="5"/>
      <c r="CZ1595" s="5"/>
      <c r="DA1595" s="5"/>
      <c r="DB1595" s="5"/>
    </row>
    <row r="1596" spans="1:106" x14ac:dyDescent="0.25">
      <c r="A1596" s="25"/>
      <c r="B1596" s="3"/>
      <c r="L1596" s="4" t="str">
        <f>IFERROR(IF(VLOOKUP(I1596,I$2:L1595,4,0)=0,"",VLOOKUP(I1596,I$2:L1595,4,0)),"")</f>
        <v/>
      </c>
      <c r="M1596" s="4" t="str">
        <f>IFERROR(IF(VLOOKUP(I1596,I$2:M1595,5,0)=0,"",VLOOKUP(I1596,I$2:M1595,5,0)),"")</f>
        <v/>
      </c>
      <c r="AL1596" s="2" t="str">
        <f>IFERROR(IF(INDEX(AL$1:AL1595,MATCH(I1596,I$1:I1595,0),1)=0,"",INDEX(AL$1:AL1595,MATCH(I1596,I$1:I1595,0),1)),"")</f>
        <v/>
      </c>
      <c r="AM1596" s="2" t="str">
        <f>IFERROR(IF(INDEX(AM$1:AM1595,MATCH(I1596,I$1:I1595,0),1)=0,"",INDEX(AM$1:AM1595,MATCH(I1596,I$1:I1595,0),1)),"")</f>
        <v/>
      </c>
      <c r="AN1596" s="2" t="str">
        <f>IFERROR(IF(INDEX(AN$1:AN1595,MATCH(I1596,I$1:I1595,0),1)=0,"",INDEX(AN$1:AN1595,MATCH(I1596,I$1:I1595,0),1)),"")</f>
        <v/>
      </c>
      <c r="BG1596" s="5"/>
      <c r="BI1596" s="4"/>
      <c r="BK1596" s="5"/>
      <c r="BL1596" s="5"/>
      <c r="BM1596" s="5" t="str">
        <f>IF(B1596="","",IF(BH1596="",1+(MAX(BM$2:BM1595)),""))</f>
        <v/>
      </c>
      <c r="BN1596" s="5" t="str">
        <f t="shared" si="205"/>
        <v/>
      </c>
      <c r="BO1596" s="5" t="str">
        <f t="shared" si="206"/>
        <v/>
      </c>
      <c r="BP1596" s="15" t="str">
        <f t="shared" si="207"/>
        <v/>
      </c>
      <c r="BQ1596" s="29"/>
      <c r="CU1596" s="5" t="e">
        <f>IF(REPORTE!AH$2="si",IF(F1596=VALUE(REPORTE!C$11),IF(SUM(CU1597:CU$1993),CONCATENATE(INT(B1596),", "),INT(B1596)),""),IF(F1596=VALUE(REPORTE!C$10),IF(SUM(CU1597:CU$1993),CONCATENATE(INT(B1596),", "),INT(B1596)),""))</f>
        <v>#VALUE!</v>
      </c>
      <c r="CY1596" s="5"/>
      <c r="CZ1596" s="5"/>
      <c r="DA1596" s="5"/>
      <c r="DB1596" s="5"/>
    </row>
    <row r="1597" spans="1:106" x14ac:dyDescent="0.25">
      <c r="A1597" s="25"/>
      <c r="B1597" s="3"/>
      <c r="L1597" s="4" t="str">
        <f>IFERROR(IF(VLOOKUP(I1597,I$2:L1596,4,0)=0,"",VLOOKUP(I1597,I$2:L1596,4,0)),"")</f>
        <v/>
      </c>
      <c r="M1597" s="4" t="str">
        <f>IFERROR(IF(VLOOKUP(I1597,I$2:M1596,5,0)=0,"",VLOOKUP(I1597,I$2:M1596,5,0)),"")</f>
        <v/>
      </c>
      <c r="AL1597" s="2" t="str">
        <f>IFERROR(IF(INDEX(AL$1:AL1596,MATCH(I1597,I$1:I1596,0),1)=0,"",INDEX(AL$1:AL1596,MATCH(I1597,I$1:I1596,0),1)),"")</f>
        <v/>
      </c>
      <c r="AM1597" s="2" t="str">
        <f>IFERROR(IF(INDEX(AM$1:AM1596,MATCH(I1597,I$1:I1596,0),1)=0,"",INDEX(AM$1:AM1596,MATCH(I1597,I$1:I1596,0),1)),"")</f>
        <v/>
      </c>
      <c r="AN1597" s="2" t="str">
        <f>IFERROR(IF(INDEX(AN$1:AN1596,MATCH(I1597,I$1:I1596,0),1)=0,"",INDEX(AN$1:AN1596,MATCH(I1597,I$1:I1596,0),1)),"")</f>
        <v/>
      </c>
      <c r="BG1597" s="5"/>
      <c r="BI1597" s="4"/>
      <c r="BK1597" s="5"/>
      <c r="BL1597" s="5"/>
      <c r="BM1597" s="5" t="str">
        <f>IF(B1597="","",IF(BH1597="",1+(MAX(BM$2:BM1596)),""))</f>
        <v/>
      </c>
      <c r="BN1597" s="5" t="str">
        <f t="shared" si="205"/>
        <v/>
      </c>
      <c r="BO1597" s="5" t="str">
        <f t="shared" si="206"/>
        <v/>
      </c>
      <c r="BP1597" s="15" t="str">
        <f t="shared" si="207"/>
        <v/>
      </c>
      <c r="BQ1597" s="29"/>
      <c r="CU1597" s="5" t="e">
        <f>IF(REPORTE!AH$2="si",IF(F1597=VALUE(REPORTE!C$11),IF(SUM(CU1598:CU$1993),CONCATENATE(INT(B1597),", "),INT(B1597)),""),IF(F1597=VALUE(REPORTE!C$10),IF(SUM(CU1598:CU$1993),CONCATENATE(INT(B1597),", "),INT(B1597)),""))</f>
        <v>#VALUE!</v>
      </c>
      <c r="CV1597" s="5"/>
      <c r="CY1597" s="5"/>
      <c r="CZ1597" s="5"/>
      <c r="DA1597" s="5"/>
      <c r="DB1597" s="5"/>
    </row>
    <row r="1598" spans="1:106" x14ac:dyDescent="0.25">
      <c r="A1598" s="25"/>
      <c r="B1598" s="3"/>
      <c r="L1598" s="4" t="str">
        <f>IFERROR(IF(VLOOKUP(I1598,I$2:L1597,4,0)=0,"",VLOOKUP(I1598,I$2:L1597,4,0)),"")</f>
        <v/>
      </c>
      <c r="M1598" s="4" t="str">
        <f>IFERROR(IF(VLOOKUP(I1598,I$2:M1597,5,0)=0,"",VLOOKUP(I1598,I$2:M1597,5,0)),"")</f>
        <v/>
      </c>
      <c r="AL1598" s="2" t="str">
        <f>IFERROR(IF(INDEX(AL$1:AL1597,MATCH(I1598,I$1:I1597,0),1)=0,"",INDEX(AL$1:AL1597,MATCH(I1598,I$1:I1597,0),1)),"")</f>
        <v/>
      </c>
      <c r="AM1598" s="2" t="str">
        <f>IFERROR(IF(INDEX(AM$1:AM1597,MATCH(I1598,I$1:I1597,0),1)=0,"",INDEX(AM$1:AM1597,MATCH(I1598,I$1:I1597,0),1)),"")</f>
        <v/>
      </c>
      <c r="AN1598" s="2" t="str">
        <f>IFERROR(IF(INDEX(AN$1:AN1597,MATCH(I1598,I$1:I1597,0),1)=0,"",INDEX(AN$1:AN1597,MATCH(I1598,I$1:I1597,0),1)),"")</f>
        <v/>
      </c>
      <c r="BG1598" s="5"/>
      <c r="BI1598" s="4"/>
      <c r="BK1598" s="5"/>
      <c r="BL1598" s="5"/>
      <c r="BM1598" s="5" t="str">
        <f>IF(B1598="","",IF(BH1598="",1+(MAX(BM$2:BM1597)),""))</f>
        <v/>
      </c>
      <c r="BN1598" s="5" t="str">
        <f t="shared" si="205"/>
        <v/>
      </c>
      <c r="BO1598" s="5" t="str">
        <f t="shared" si="206"/>
        <v/>
      </c>
      <c r="BP1598" s="15" t="str">
        <f t="shared" si="207"/>
        <v/>
      </c>
      <c r="BQ1598" s="29"/>
      <c r="CU1598" s="5" t="e">
        <f>IF(REPORTE!AH$2="si",IF(F1598=VALUE(REPORTE!C$11),IF(SUM(CU1599:CU$1993),CONCATENATE(INT(B1598),", "),INT(B1598)),""),IF(F1598=VALUE(REPORTE!C$10),IF(SUM(CU1599:CU$1993),CONCATENATE(INT(B1598),", "),INT(B1598)),""))</f>
        <v>#VALUE!</v>
      </c>
      <c r="CV1598" s="5" t="e">
        <f>CONCATENATE(CU1598,CU1599,CU1600,CU1601,CU1602,CU1603,CU1604,CU1605,CU1606,CU1607,CU1608,CU1609,CU1610,CU1611,CU1612,CU1613,CU1614,CU1615,CU1616,CU1617,CU1618,CU1619,CU1620,CU1621,CU1622,CU1623,CU1624,CU1625,CU1626,CU1627,CU1628,CU1629,CU1630,CU1631,CU1632,CU1633,CU1634,CU1635,CU1636,CU1637,CU1638,CU1639)</f>
        <v>#VALUE!</v>
      </c>
      <c r="CY1598" s="5"/>
      <c r="CZ1598" s="5"/>
      <c r="DA1598" s="5"/>
      <c r="DB1598" s="5"/>
    </row>
    <row r="1599" spans="1:106" x14ac:dyDescent="0.25">
      <c r="A1599" s="25"/>
      <c r="B1599" s="3"/>
      <c r="L1599" s="4" t="str">
        <f>IFERROR(IF(VLOOKUP(I1599,I$2:L1598,4,0)=0,"",VLOOKUP(I1599,I$2:L1598,4,0)),"")</f>
        <v/>
      </c>
      <c r="M1599" s="4" t="str">
        <f>IFERROR(IF(VLOOKUP(I1599,I$2:M1598,5,0)=0,"",VLOOKUP(I1599,I$2:M1598,5,0)),"")</f>
        <v/>
      </c>
      <c r="AL1599" s="2" t="str">
        <f>IFERROR(IF(INDEX(AL$1:AL1598,MATCH(I1599,I$1:I1598,0),1)=0,"",INDEX(AL$1:AL1598,MATCH(I1599,I$1:I1598,0),1)),"")</f>
        <v/>
      </c>
      <c r="AM1599" s="2" t="str">
        <f>IFERROR(IF(INDEX(AM$1:AM1598,MATCH(I1599,I$1:I1598,0),1)=0,"",INDEX(AM$1:AM1598,MATCH(I1599,I$1:I1598,0),1)),"")</f>
        <v/>
      </c>
      <c r="AN1599" s="2" t="str">
        <f>IFERROR(IF(INDEX(AN$1:AN1598,MATCH(I1599,I$1:I1598,0),1)=0,"",INDEX(AN$1:AN1598,MATCH(I1599,I$1:I1598,0),1)),"")</f>
        <v/>
      </c>
      <c r="BG1599" s="5"/>
      <c r="BI1599" s="4"/>
      <c r="BK1599" s="5"/>
      <c r="BL1599" s="5"/>
      <c r="BM1599" s="5" t="str">
        <f>IF(B1599="","",IF(BH1599="",1+(MAX(BM$2:BM1598)),""))</f>
        <v/>
      </c>
      <c r="BN1599" s="5" t="str">
        <f t="shared" si="205"/>
        <v/>
      </c>
      <c r="BO1599" s="5" t="str">
        <f t="shared" si="206"/>
        <v/>
      </c>
      <c r="BP1599" s="15" t="str">
        <f t="shared" si="207"/>
        <v/>
      </c>
      <c r="BQ1599" s="29"/>
      <c r="CU1599" s="5" t="e">
        <f>IF(REPORTE!AH$2="si",IF(F1599=VALUE(REPORTE!C$11),IF(SUM(CU1600:CU$1993),CONCATENATE(INT(B1599),", "),INT(B1599)),""),IF(F1599=VALUE(REPORTE!C$10),IF(SUM(CU1600:CU$1993),CONCATENATE(INT(B1599),", "),INT(B1599)),""))</f>
        <v>#VALUE!</v>
      </c>
      <c r="CY1599" s="5"/>
      <c r="CZ1599" s="5"/>
      <c r="DA1599" s="5"/>
      <c r="DB1599" s="5"/>
    </row>
    <row r="1600" spans="1:106" x14ac:dyDescent="0.25">
      <c r="A1600" s="25"/>
      <c r="B1600" s="3"/>
      <c r="L1600" s="4" t="str">
        <f>IFERROR(IF(VLOOKUP(I1600,I$2:L1599,4,0)=0,"",VLOOKUP(I1600,I$2:L1599,4,0)),"")</f>
        <v/>
      </c>
      <c r="M1600" s="4" t="str">
        <f>IFERROR(IF(VLOOKUP(I1600,I$2:M1599,5,0)=0,"",VLOOKUP(I1600,I$2:M1599,5,0)),"")</f>
        <v/>
      </c>
      <c r="AL1600" s="2" t="str">
        <f>IFERROR(IF(INDEX(AL$1:AL1599,MATCH(I1600,I$1:I1599,0),1)=0,"",INDEX(AL$1:AL1599,MATCH(I1600,I$1:I1599,0),1)),"")</f>
        <v/>
      </c>
      <c r="AM1600" s="2" t="str">
        <f>IFERROR(IF(INDEX(AM$1:AM1599,MATCH(I1600,I$1:I1599,0),1)=0,"",INDEX(AM$1:AM1599,MATCH(I1600,I$1:I1599,0),1)),"")</f>
        <v/>
      </c>
      <c r="AN1600" s="2" t="str">
        <f>IFERROR(IF(INDEX(AN$1:AN1599,MATCH(I1600,I$1:I1599,0),1)=0,"",INDEX(AN$1:AN1599,MATCH(I1600,I$1:I1599,0),1)),"")</f>
        <v/>
      </c>
      <c r="BG1600" s="5"/>
      <c r="BI1600" s="4"/>
      <c r="BK1600" s="5"/>
      <c r="BL1600" s="5"/>
      <c r="BM1600" s="5" t="str">
        <f>IF(B1600="","",IF(BH1600="",1+(MAX(BM$2:BM1599)),""))</f>
        <v/>
      </c>
      <c r="BN1600" s="5" t="str">
        <f t="shared" si="205"/>
        <v/>
      </c>
      <c r="BO1600" s="5" t="str">
        <f t="shared" si="206"/>
        <v/>
      </c>
      <c r="BP1600" s="15" t="str">
        <f t="shared" si="207"/>
        <v/>
      </c>
      <c r="BQ1600" s="29"/>
      <c r="CU1600" s="5" t="e">
        <f>IF(REPORTE!AH$2="si",IF(F1600=VALUE(REPORTE!C$11),IF(SUM(CU1601:CU$1993),CONCATENATE(INT(B1600),", "),INT(B1600)),""),IF(F1600=VALUE(REPORTE!C$10),IF(SUM(CU1601:CU$1993),CONCATENATE(INT(B1600),", "),INT(B1600)),""))</f>
        <v>#VALUE!</v>
      </c>
      <c r="CY1600" s="5"/>
      <c r="CZ1600" s="5"/>
      <c r="DA1600" s="5"/>
      <c r="DB1600" s="5"/>
    </row>
    <row r="1601" spans="1:106" x14ac:dyDescent="0.25">
      <c r="A1601" s="25"/>
      <c r="B1601" s="3"/>
      <c r="L1601" s="4" t="str">
        <f>IFERROR(IF(VLOOKUP(I1601,I$2:L1600,4,0)=0,"",VLOOKUP(I1601,I$2:L1600,4,0)),"")</f>
        <v/>
      </c>
      <c r="M1601" s="4" t="str">
        <f>IFERROR(IF(VLOOKUP(I1601,I$2:M1600,5,0)=0,"",VLOOKUP(I1601,I$2:M1600,5,0)),"")</f>
        <v/>
      </c>
      <c r="AL1601" s="2" t="str">
        <f>IFERROR(IF(INDEX(AL$1:AL1600,MATCH(I1601,I$1:I1600,0),1)=0,"",INDEX(AL$1:AL1600,MATCH(I1601,I$1:I1600,0),1)),"")</f>
        <v/>
      </c>
      <c r="AM1601" s="2" t="str">
        <f>IFERROR(IF(INDEX(AM$1:AM1600,MATCH(I1601,I$1:I1600,0),1)=0,"",INDEX(AM$1:AM1600,MATCH(I1601,I$1:I1600,0),1)),"")</f>
        <v/>
      </c>
      <c r="AN1601" s="2" t="str">
        <f>IFERROR(IF(INDEX(AN$1:AN1600,MATCH(I1601,I$1:I1600,0),1)=0,"",INDEX(AN$1:AN1600,MATCH(I1601,I$1:I1600,0),1)),"")</f>
        <v/>
      </c>
      <c r="BG1601" s="5"/>
      <c r="BI1601" s="4"/>
      <c r="BK1601" s="5"/>
      <c r="BL1601" s="5"/>
      <c r="BM1601" s="5" t="str">
        <f>IF(B1601="","",IF(BH1601="",1+(MAX(BM$2:BM1600)),""))</f>
        <v/>
      </c>
      <c r="BN1601" s="5" t="str">
        <f t="shared" si="205"/>
        <v/>
      </c>
      <c r="BO1601" s="5" t="str">
        <f t="shared" si="206"/>
        <v/>
      </c>
      <c r="BP1601" s="15" t="str">
        <f t="shared" si="207"/>
        <v/>
      </c>
      <c r="BQ1601" s="29"/>
      <c r="CU1601" s="5" t="e">
        <f>IF(REPORTE!AH$2="si",IF(F1601=VALUE(REPORTE!C$11),IF(SUM(CU1602:CU$1993),CONCATENATE(INT(B1601),", "),INT(B1601)),""),IF(F1601=VALUE(REPORTE!C$10),IF(SUM(CU1602:CU$1993),CONCATENATE(INT(B1601),", "),INT(B1601)),""))</f>
        <v>#VALUE!</v>
      </c>
      <c r="CY1601" s="5"/>
      <c r="CZ1601" s="5"/>
      <c r="DA1601" s="5"/>
      <c r="DB1601" s="5"/>
    </row>
    <row r="1602" spans="1:106" x14ac:dyDescent="0.25">
      <c r="A1602" s="25"/>
      <c r="B1602" s="3"/>
      <c r="L1602" s="4" t="str">
        <f>IFERROR(IF(VLOOKUP(I1602,I$2:L1601,4,0)=0,"",VLOOKUP(I1602,I$2:L1601,4,0)),"")</f>
        <v/>
      </c>
      <c r="M1602" s="4" t="str">
        <f>IFERROR(IF(VLOOKUP(I1602,I$2:M1601,5,0)=0,"",VLOOKUP(I1602,I$2:M1601,5,0)),"")</f>
        <v/>
      </c>
      <c r="AL1602" s="2" t="str">
        <f>IFERROR(IF(INDEX(AL$1:AL1601,MATCH(I1602,I$1:I1601,0),1)=0,"",INDEX(AL$1:AL1601,MATCH(I1602,I$1:I1601,0),1)),"")</f>
        <v/>
      </c>
      <c r="AM1602" s="2" t="str">
        <f>IFERROR(IF(INDEX(AM$1:AM1601,MATCH(I1602,I$1:I1601,0),1)=0,"",INDEX(AM$1:AM1601,MATCH(I1602,I$1:I1601,0),1)),"")</f>
        <v/>
      </c>
      <c r="AN1602" s="2" t="str">
        <f>IFERROR(IF(INDEX(AN$1:AN1601,MATCH(I1602,I$1:I1601,0),1)=0,"",INDEX(AN$1:AN1601,MATCH(I1602,I$1:I1601,0),1)),"")</f>
        <v/>
      </c>
      <c r="BG1602" s="5"/>
      <c r="BI1602" s="4"/>
      <c r="BK1602" s="5"/>
      <c r="BL1602" s="5"/>
      <c r="BM1602" s="5" t="str">
        <f>IF(B1602="","",IF(BH1602="",1+(MAX(BM$2:BM1601)),""))</f>
        <v/>
      </c>
      <c r="BN1602" s="5" t="str">
        <f t="shared" ref="BN1602:BN1665" si="208">IF(BM1602="","",AI1602)</f>
        <v/>
      </c>
      <c r="BO1602" s="5" t="str">
        <f t="shared" ref="BO1602:BO1658" si="209">IF(BM1602="","",E1602)</f>
        <v/>
      </c>
      <c r="BP1602" s="15" t="str">
        <f t="shared" ref="BP1602:BP1665" si="210">IF(BM1602="","",F1602)</f>
        <v/>
      </c>
      <c r="BQ1602" s="29"/>
      <c r="CU1602" s="5" t="e">
        <f>IF(REPORTE!AH$2="si",IF(F1602=VALUE(REPORTE!C$11),IF(SUM(CU1603:CU$1993),CONCATENATE(INT(B1602),", "),INT(B1602)),""),IF(F1602=VALUE(REPORTE!C$10),IF(SUM(CU1603:CU$1993),CONCATENATE(INT(B1602),", "),INT(B1602)),""))</f>
        <v>#VALUE!</v>
      </c>
      <c r="CY1602" s="5"/>
      <c r="CZ1602" s="5"/>
      <c r="DA1602" s="5"/>
      <c r="DB1602" s="5"/>
    </row>
    <row r="1603" spans="1:106" x14ac:dyDescent="0.25">
      <c r="A1603" s="25"/>
      <c r="B1603" s="3"/>
      <c r="L1603" s="4" t="str">
        <f>IFERROR(IF(VLOOKUP(I1603,I$2:L1602,4,0)=0,"",VLOOKUP(I1603,I$2:L1602,4,0)),"")</f>
        <v/>
      </c>
      <c r="M1603" s="4" t="str">
        <f>IFERROR(IF(VLOOKUP(I1603,I$2:M1602,5,0)=0,"",VLOOKUP(I1603,I$2:M1602,5,0)),"")</f>
        <v/>
      </c>
      <c r="AL1603" s="2" t="str">
        <f>IFERROR(IF(INDEX(AL$1:AL1602,MATCH(I1603,I$1:I1602,0),1)=0,"",INDEX(AL$1:AL1602,MATCH(I1603,I$1:I1602,0),1)),"")</f>
        <v/>
      </c>
      <c r="AM1603" s="2" t="str">
        <f>IFERROR(IF(INDEX(AM$1:AM1602,MATCH(I1603,I$1:I1602,0),1)=0,"",INDEX(AM$1:AM1602,MATCH(I1603,I$1:I1602,0),1)),"")</f>
        <v/>
      </c>
      <c r="AN1603" s="2" t="str">
        <f>IFERROR(IF(INDEX(AN$1:AN1602,MATCH(I1603,I$1:I1602,0),1)=0,"",INDEX(AN$1:AN1602,MATCH(I1603,I$1:I1602,0),1)),"")</f>
        <v/>
      </c>
      <c r="BG1603" s="5"/>
      <c r="BI1603" s="4"/>
      <c r="BK1603" s="5"/>
      <c r="BL1603" s="5"/>
      <c r="BM1603" s="5" t="str">
        <f>IF(B1603="","",IF(BH1603="",1+(MAX(BM$2:BM1602)),""))</f>
        <v/>
      </c>
      <c r="BN1603" s="5" t="str">
        <f t="shared" si="208"/>
        <v/>
      </c>
      <c r="BO1603" s="5" t="str">
        <f t="shared" si="209"/>
        <v/>
      </c>
      <c r="BP1603" s="15" t="str">
        <f t="shared" si="210"/>
        <v/>
      </c>
      <c r="BQ1603" s="29"/>
      <c r="CU1603" s="5" t="e">
        <f>IF(REPORTE!AH$2="si",IF(F1603=VALUE(REPORTE!C$11),IF(SUM(CU1604:CU$1993),CONCATENATE(INT(B1603),", "),INT(B1603)),""),IF(F1603=VALUE(REPORTE!C$10),IF(SUM(CU1604:CU$1993),CONCATENATE(INT(B1603),", "),INT(B1603)),""))</f>
        <v>#VALUE!</v>
      </c>
      <c r="CY1603" s="5"/>
      <c r="CZ1603" s="5"/>
      <c r="DA1603" s="5"/>
      <c r="DB1603" s="5"/>
    </row>
    <row r="1604" spans="1:106" x14ac:dyDescent="0.25">
      <c r="A1604" s="25"/>
      <c r="B1604" s="3"/>
      <c r="L1604" s="4" t="str">
        <f>IFERROR(IF(VLOOKUP(I1604,I$2:L1603,4,0)=0,"",VLOOKUP(I1604,I$2:L1603,4,0)),"")</f>
        <v/>
      </c>
      <c r="M1604" s="4" t="str">
        <f>IFERROR(IF(VLOOKUP(I1604,I$2:M1603,5,0)=0,"",VLOOKUP(I1604,I$2:M1603,5,0)),"")</f>
        <v/>
      </c>
      <c r="AL1604" s="2" t="str">
        <f>IFERROR(IF(INDEX(AL$1:AL1603,MATCH(I1604,I$1:I1603,0),1)=0,"",INDEX(AL$1:AL1603,MATCH(I1604,I$1:I1603,0),1)),"")</f>
        <v/>
      </c>
      <c r="AM1604" s="2" t="str">
        <f>IFERROR(IF(INDEX(AM$1:AM1603,MATCH(I1604,I$1:I1603,0),1)=0,"",INDEX(AM$1:AM1603,MATCH(I1604,I$1:I1603,0),1)),"")</f>
        <v/>
      </c>
      <c r="AN1604" s="2" t="str">
        <f>IFERROR(IF(INDEX(AN$1:AN1603,MATCH(I1604,I$1:I1603,0),1)=0,"",INDEX(AN$1:AN1603,MATCH(I1604,I$1:I1603,0),1)),"")</f>
        <v/>
      </c>
      <c r="BG1604" s="5"/>
      <c r="BI1604" s="4"/>
      <c r="BK1604" s="5"/>
      <c r="BL1604" s="5"/>
      <c r="BM1604" s="5" t="str">
        <f>IF(B1604="","",IF(BH1604="",1+(MAX(BM$2:BM1603)),""))</f>
        <v/>
      </c>
      <c r="BN1604" s="5" t="str">
        <f t="shared" si="208"/>
        <v/>
      </c>
      <c r="BO1604" s="5" t="str">
        <f t="shared" si="209"/>
        <v/>
      </c>
      <c r="BP1604" s="15" t="str">
        <f t="shared" si="210"/>
        <v/>
      </c>
      <c r="BQ1604" s="29"/>
      <c r="CU1604" s="5" t="e">
        <f>IF(REPORTE!AH$2="si",IF(F1604=VALUE(REPORTE!C$11),IF(SUM(CU1605:CU$1993),CONCATENATE(INT(B1604),", "),INT(B1604)),""),IF(F1604=VALUE(REPORTE!C$10),IF(SUM(CU1605:CU$1993),CONCATENATE(INT(B1604),", "),INT(B1604)),""))</f>
        <v>#VALUE!</v>
      </c>
      <c r="CY1604" s="5"/>
      <c r="CZ1604" s="5"/>
      <c r="DA1604" s="5"/>
      <c r="DB1604" s="5"/>
    </row>
    <row r="1605" spans="1:106" x14ac:dyDescent="0.25">
      <c r="A1605" s="25"/>
      <c r="B1605" s="3"/>
      <c r="L1605" s="4" t="str">
        <f>IFERROR(IF(VLOOKUP(I1605,I$2:L1604,4,0)=0,"",VLOOKUP(I1605,I$2:L1604,4,0)),"")</f>
        <v/>
      </c>
      <c r="M1605" s="4" t="str">
        <f>IFERROR(IF(VLOOKUP(I1605,I$2:M1604,5,0)=0,"",VLOOKUP(I1605,I$2:M1604,5,0)),"")</f>
        <v/>
      </c>
      <c r="AL1605" s="2" t="str">
        <f>IFERROR(IF(INDEX(AL$1:AL1604,MATCH(I1605,I$1:I1604,0),1)=0,"",INDEX(AL$1:AL1604,MATCH(I1605,I$1:I1604,0),1)),"")</f>
        <v/>
      </c>
      <c r="AM1605" s="2" t="str">
        <f>IFERROR(IF(INDEX(AM$1:AM1604,MATCH(I1605,I$1:I1604,0),1)=0,"",INDEX(AM$1:AM1604,MATCH(I1605,I$1:I1604,0),1)),"")</f>
        <v/>
      </c>
      <c r="AN1605" s="2" t="str">
        <f>IFERROR(IF(INDEX(AN$1:AN1604,MATCH(I1605,I$1:I1604,0),1)=0,"",INDEX(AN$1:AN1604,MATCH(I1605,I$1:I1604,0),1)),"")</f>
        <v/>
      </c>
      <c r="BG1605" s="5"/>
      <c r="BI1605" s="4"/>
      <c r="BK1605" s="5"/>
      <c r="BL1605" s="5"/>
      <c r="BM1605" s="5" t="str">
        <f>IF(B1605="","",IF(BH1605="",1+(MAX(BM$2:BM1604)),""))</f>
        <v/>
      </c>
      <c r="BN1605" s="5" t="str">
        <f t="shared" si="208"/>
        <v/>
      </c>
      <c r="BO1605" s="5" t="str">
        <f t="shared" si="209"/>
        <v/>
      </c>
      <c r="BP1605" s="15" t="str">
        <f t="shared" si="210"/>
        <v/>
      </c>
      <c r="BQ1605" s="29"/>
      <c r="CU1605" s="5" t="e">
        <f>IF(REPORTE!AH$2="si",IF(F1605=VALUE(REPORTE!C$11),IF(SUM(CU1606:CU$1993),CONCATENATE(INT(B1605),", "),INT(B1605)),""),IF(F1605=VALUE(REPORTE!C$10),IF(SUM(CU1606:CU$1993),CONCATENATE(INT(B1605),", "),INT(B1605)),""))</f>
        <v>#VALUE!</v>
      </c>
      <c r="CY1605" s="5"/>
      <c r="CZ1605" s="5"/>
      <c r="DA1605" s="5"/>
      <c r="DB1605" s="5"/>
    </row>
    <row r="1606" spans="1:106" x14ac:dyDescent="0.25">
      <c r="A1606" s="25"/>
      <c r="B1606" s="3"/>
      <c r="L1606" s="4" t="str">
        <f>IFERROR(IF(VLOOKUP(I1606,I$2:L1605,4,0)=0,"",VLOOKUP(I1606,I$2:L1605,4,0)),"")</f>
        <v/>
      </c>
      <c r="M1606" s="4" t="str">
        <f>IFERROR(IF(VLOOKUP(I1606,I$2:M1605,5,0)=0,"",VLOOKUP(I1606,I$2:M1605,5,0)),"")</f>
        <v/>
      </c>
      <c r="AL1606" s="2" t="str">
        <f>IFERROR(IF(INDEX(AL$1:AL1605,MATCH(I1606,I$1:I1605,0),1)=0,"",INDEX(AL$1:AL1605,MATCH(I1606,I$1:I1605,0),1)),"")</f>
        <v/>
      </c>
      <c r="AM1606" s="2" t="str">
        <f>IFERROR(IF(INDEX(AM$1:AM1605,MATCH(I1606,I$1:I1605,0),1)=0,"",INDEX(AM$1:AM1605,MATCH(I1606,I$1:I1605,0),1)),"")</f>
        <v/>
      </c>
      <c r="AN1606" s="2" t="str">
        <f>IFERROR(IF(INDEX(AN$1:AN1605,MATCH(I1606,I$1:I1605,0),1)=0,"",INDEX(AN$1:AN1605,MATCH(I1606,I$1:I1605,0),1)),"")</f>
        <v/>
      </c>
      <c r="BG1606" s="5"/>
      <c r="BI1606" s="4"/>
      <c r="BK1606" s="5"/>
      <c r="BL1606" s="5"/>
      <c r="BM1606" s="5" t="str">
        <f>IF(B1606="","",IF(BH1606="",1+(MAX(BM$2:BM1605)),""))</f>
        <v/>
      </c>
      <c r="BN1606" s="5" t="str">
        <f t="shared" si="208"/>
        <v/>
      </c>
      <c r="BO1606" s="5" t="str">
        <f t="shared" si="209"/>
        <v/>
      </c>
      <c r="BP1606" s="15" t="str">
        <f t="shared" si="210"/>
        <v/>
      </c>
      <c r="BQ1606" s="29"/>
      <c r="CU1606" s="5" t="e">
        <f>IF(REPORTE!AH$2="si",IF(F1606=VALUE(REPORTE!C$11),IF(SUM(CU1607:CU$1993),CONCATENATE(INT(B1606),", "),INT(B1606)),""),IF(F1606=VALUE(REPORTE!C$10),IF(SUM(CU1607:CU$1993),CONCATENATE(INT(B1606),", "),INT(B1606)),""))</f>
        <v>#VALUE!</v>
      </c>
      <c r="CY1606" s="5"/>
      <c r="CZ1606" s="5"/>
      <c r="DA1606" s="5"/>
      <c r="DB1606" s="5"/>
    </row>
    <row r="1607" spans="1:106" x14ac:dyDescent="0.25">
      <c r="A1607" s="25"/>
      <c r="B1607" s="3"/>
      <c r="L1607" s="4" t="str">
        <f>IFERROR(IF(VLOOKUP(I1607,I$2:L1606,4,0)=0,"",VLOOKUP(I1607,I$2:L1606,4,0)),"")</f>
        <v/>
      </c>
      <c r="M1607" s="4" t="str">
        <f>IFERROR(IF(VLOOKUP(I1607,I$2:M1606,5,0)=0,"",VLOOKUP(I1607,I$2:M1606,5,0)),"")</f>
        <v/>
      </c>
      <c r="AL1607" s="2" t="str">
        <f>IFERROR(IF(INDEX(AL$1:AL1606,MATCH(I1607,I$1:I1606,0),1)=0,"",INDEX(AL$1:AL1606,MATCH(I1607,I$1:I1606,0),1)),"")</f>
        <v/>
      </c>
      <c r="AM1607" s="2" t="str">
        <f>IFERROR(IF(INDEX(AM$1:AM1606,MATCH(I1607,I$1:I1606,0),1)=0,"",INDEX(AM$1:AM1606,MATCH(I1607,I$1:I1606,0),1)),"")</f>
        <v/>
      </c>
      <c r="AN1607" s="2" t="str">
        <f>IFERROR(IF(INDEX(AN$1:AN1606,MATCH(I1607,I$1:I1606,0),1)=0,"",INDEX(AN$1:AN1606,MATCH(I1607,I$1:I1606,0),1)),"")</f>
        <v/>
      </c>
      <c r="BG1607" s="5"/>
      <c r="BI1607" s="4"/>
      <c r="BK1607" s="5"/>
      <c r="BL1607" s="5"/>
      <c r="BM1607" s="5" t="str">
        <f>IF(B1607="","",IF(BH1607="",1+(MAX(BM$2:BM1606)),""))</f>
        <v/>
      </c>
      <c r="BN1607" s="5" t="str">
        <f t="shared" si="208"/>
        <v/>
      </c>
      <c r="BO1607" s="5" t="str">
        <f t="shared" si="209"/>
        <v/>
      </c>
      <c r="BP1607" s="15" t="str">
        <f t="shared" si="210"/>
        <v/>
      </c>
      <c r="BQ1607" s="29"/>
      <c r="CU1607" s="5" t="e">
        <f>IF(REPORTE!AH$2="si",IF(F1607=VALUE(REPORTE!C$11),IF(SUM(CU1608:CU$1993),CONCATENATE(INT(B1607),", "),INT(B1607)),""),IF(F1607=VALUE(REPORTE!C$10),IF(SUM(CU1608:CU$1993),CONCATENATE(INT(B1607),", "),INT(B1607)),""))</f>
        <v>#VALUE!</v>
      </c>
      <c r="CY1607" s="5"/>
      <c r="CZ1607" s="5"/>
      <c r="DA1607" s="5"/>
      <c r="DB1607" s="5"/>
    </row>
    <row r="1608" spans="1:106" x14ac:dyDescent="0.25">
      <c r="A1608" s="25"/>
      <c r="B1608" s="3"/>
      <c r="L1608" s="4" t="str">
        <f>IFERROR(IF(VLOOKUP(I1608,I$2:L1607,4,0)=0,"",VLOOKUP(I1608,I$2:L1607,4,0)),"")</f>
        <v/>
      </c>
      <c r="M1608" s="4" t="str">
        <f>IFERROR(IF(VLOOKUP(I1608,I$2:M1607,5,0)=0,"",VLOOKUP(I1608,I$2:M1607,5,0)),"")</f>
        <v/>
      </c>
      <c r="AL1608" s="2" t="str">
        <f>IFERROR(IF(INDEX(AL$1:AL1607,MATCH(I1608,I$1:I1607,0),1)=0,"",INDEX(AL$1:AL1607,MATCH(I1608,I$1:I1607,0),1)),"")</f>
        <v/>
      </c>
      <c r="AM1608" s="2" t="str">
        <f>IFERROR(IF(INDEX(AM$1:AM1607,MATCH(I1608,I$1:I1607,0),1)=0,"",INDEX(AM$1:AM1607,MATCH(I1608,I$1:I1607,0),1)),"")</f>
        <v/>
      </c>
      <c r="AN1608" s="2" t="str">
        <f>IFERROR(IF(INDEX(AN$1:AN1607,MATCH(I1608,I$1:I1607,0),1)=0,"",INDEX(AN$1:AN1607,MATCH(I1608,I$1:I1607,0),1)),"")</f>
        <v/>
      </c>
      <c r="BG1608" s="5"/>
      <c r="BI1608" s="4"/>
      <c r="BK1608" s="5"/>
      <c r="BL1608" s="5"/>
      <c r="BM1608" s="5" t="str">
        <f>IF(B1608="","",IF(BH1608="",1+(MAX(BM$2:BM1607)),""))</f>
        <v/>
      </c>
      <c r="BN1608" s="5" t="str">
        <f t="shared" si="208"/>
        <v/>
      </c>
      <c r="BO1608" s="5" t="str">
        <f t="shared" si="209"/>
        <v/>
      </c>
      <c r="BP1608" s="15" t="str">
        <f t="shared" si="210"/>
        <v/>
      </c>
      <c r="BQ1608" s="29"/>
      <c r="CU1608" s="5" t="e">
        <f>IF(REPORTE!AH$2="si",IF(F1608=VALUE(REPORTE!C$11),IF(SUM(CU1609:CU$1993),CONCATENATE(INT(B1608),", "),INT(B1608)),""),IF(F1608=VALUE(REPORTE!C$10),IF(SUM(CU1609:CU$1993),CONCATENATE(INT(B1608),", "),INT(B1608)),""))</f>
        <v>#VALUE!</v>
      </c>
      <c r="CY1608" s="5"/>
      <c r="CZ1608" s="5"/>
      <c r="DA1608" s="5"/>
      <c r="DB1608" s="5"/>
    </row>
    <row r="1609" spans="1:106" x14ac:dyDescent="0.25">
      <c r="A1609" s="25"/>
      <c r="B1609" s="3"/>
      <c r="L1609" s="4" t="str">
        <f>IFERROR(IF(VLOOKUP(I1609,I$2:L1608,4,0)=0,"",VLOOKUP(I1609,I$2:L1608,4,0)),"")</f>
        <v/>
      </c>
      <c r="M1609" s="4" t="str">
        <f>IFERROR(IF(VLOOKUP(I1609,I$2:M1608,5,0)=0,"",VLOOKUP(I1609,I$2:M1608,5,0)),"")</f>
        <v/>
      </c>
      <c r="AL1609" s="2" t="str">
        <f>IFERROR(IF(INDEX(AL$1:AL1608,MATCH(I1609,I$1:I1608,0),1)=0,"",INDEX(AL$1:AL1608,MATCH(I1609,I$1:I1608,0),1)),"")</f>
        <v/>
      </c>
      <c r="AM1609" s="2" t="str">
        <f>IFERROR(IF(INDEX(AM$1:AM1608,MATCH(I1609,I$1:I1608,0),1)=0,"",INDEX(AM$1:AM1608,MATCH(I1609,I$1:I1608,0),1)),"")</f>
        <v/>
      </c>
      <c r="AN1609" s="2" t="str">
        <f>IFERROR(IF(INDEX(AN$1:AN1608,MATCH(I1609,I$1:I1608,0),1)=0,"",INDEX(AN$1:AN1608,MATCH(I1609,I$1:I1608,0),1)),"")</f>
        <v/>
      </c>
      <c r="BG1609" s="5"/>
      <c r="BI1609" s="4"/>
      <c r="BK1609" s="5"/>
      <c r="BL1609" s="5"/>
      <c r="BM1609" s="5" t="str">
        <f>IF(B1609="","",IF(BH1609="",1+(MAX(BM$2:BM1608)),""))</f>
        <v/>
      </c>
      <c r="BN1609" s="5" t="str">
        <f t="shared" si="208"/>
        <v/>
      </c>
      <c r="BO1609" s="5" t="str">
        <f t="shared" si="209"/>
        <v/>
      </c>
      <c r="BP1609" s="15" t="str">
        <f t="shared" si="210"/>
        <v/>
      </c>
      <c r="BQ1609" s="29"/>
      <c r="CU1609" s="5" t="e">
        <f>IF(REPORTE!AH$2="si",IF(F1609=VALUE(REPORTE!C$11),IF(SUM(CU1610:CU$1993),CONCATENATE(INT(B1609),", "),INT(B1609)),""),IF(F1609=VALUE(REPORTE!C$10),IF(SUM(CU1610:CU$1993),CONCATENATE(INT(B1609),", "),INT(B1609)),""))</f>
        <v>#VALUE!</v>
      </c>
      <c r="CY1609" s="5"/>
      <c r="CZ1609" s="5"/>
      <c r="DA1609" s="5"/>
      <c r="DB1609" s="5"/>
    </row>
    <row r="1610" spans="1:106" x14ac:dyDescent="0.25">
      <c r="A1610" s="25"/>
      <c r="B1610" s="3"/>
      <c r="L1610" s="4" t="str">
        <f>IFERROR(IF(VLOOKUP(I1610,I$2:L1609,4,0)=0,"",VLOOKUP(I1610,I$2:L1609,4,0)),"")</f>
        <v/>
      </c>
      <c r="M1610" s="4" t="str">
        <f>IFERROR(IF(VLOOKUP(I1610,I$2:M1609,5,0)=0,"",VLOOKUP(I1610,I$2:M1609,5,0)),"")</f>
        <v/>
      </c>
      <c r="AL1610" s="2" t="str">
        <f>IFERROR(IF(INDEX(AL$1:AL1609,MATCH(I1610,I$1:I1609,0),1)=0,"",INDEX(AL$1:AL1609,MATCH(I1610,I$1:I1609,0),1)),"")</f>
        <v/>
      </c>
      <c r="AM1610" s="2" t="str">
        <f>IFERROR(IF(INDEX(AM$1:AM1609,MATCH(I1610,I$1:I1609,0),1)=0,"",INDEX(AM$1:AM1609,MATCH(I1610,I$1:I1609,0),1)),"")</f>
        <v/>
      </c>
      <c r="AN1610" s="2" t="str">
        <f>IFERROR(IF(INDEX(AN$1:AN1609,MATCH(I1610,I$1:I1609,0),1)=0,"",INDEX(AN$1:AN1609,MATCH(I1610,I$1:I1609,0),1)),"")</f>
        <v/>
      </c>
      <c r="BG1610" s="5"/>
      <c r="BI1610" s="4"/>
      <c r="BK1610" s="5"/>
      <c r="BL1610" s="5"/>
      <c r="BM1610" s="5" t="str">
        <f>IF(B1610="","",IF(BH1610="",1+(MAX(BM$2:BM1609)),""))</f>
        <v/>
      </c>
      <c r="BN1610" s="5" t="str">
        <f t="shared" si="208"/>
        <v/>
      </c>
      <c r="BO1610" s="5" t="str">
        <f t="shared" si="209"/>
        <v/>
      </c>
      <c r="BP1610" s="15" t="str">
        <f t="shared" si="210"/>
        <v/>
      </c>
      <c r="BQ1610" s="29"/>
      <c r="CU1610" s="5" t="e">
        <f>IF(REPORTE!AH$2="si",IF(F1610=VALUE(REPORTE!C$11),IF(SUM(CU1611:CU$1993),CONCATENATE(INT(B1610),", "),INT(B1610)),""),IF(F1610=VALUE(REPORTE!C$10),IF(SUM(CU1611:CU$1993),CONCATENATE(INT(B1610),", "),INT(B1610)),""))</f>
        <v>#VALUE!</v>
      </c>
      <c r="CY1610" s="5"/>
      <c r="CZ1610" s="5"/>
      <c r="DA1610" s="5"/>
      <c r="DB1610" s="5"/>
    </row>
    <row r="1611" spans="1:106" x14ac:dyDescent="0.25">
      <c r="A1611" s="25"/>
      <c r="B1611" s="3"/>
      <c r="L1611" s="4" t="str">
        <f>IFERROR(IF(VLOOKUP(I1611,I$2:L1610,4,0)=0,"",VLOOKUP(I1611,I$2:L1610,4,0)),"")</f>
        <v/>
      </c>
      <c r="M1611" s="4" t="str">
        <f>IFERROR(IF(VLOOKUP(I1611,I$2:M1610,5,0)=0,"",VLOOKUP(I1611,I$2:M1610,5,0)),"")</f>
        <v/>
      </c>
      <c r="AL1611" s="2" t="str">
        <f>IFERROR(IF(INDEX(AL$1:AL1610,MATCH(I1611,I$1:I1610,0),1)=0,"",INDEX(AL$1:AL1610,MATCH(I1611,I$1:I1610,0),1)),"")</f>
        <v/>
      </c>
      <c r="AM1611" s="2" t="str">
        <f>IFERROR(IF(INDEX(AM$1:AM1610,MATCH(I1611,I$1:I1610,0),1)=0,"",INDEX(AM$1:AM1610,MATCH(I1611,I$1:I1610,0),1)),"")</f>
        <v/>
      </c>
      <c r="AN1611" s="2" t="str">
        <f>IFERROR(IF(INDEX(AN$1:AN1610,MATCH(I1611,I$1:I1610,0),1)=0,"",INDEX(AN$1:AN1610,MATCH(I1611,I$1:I1610,0),1)),"")</f>
        <v/>
      </c>
      <c r="BG1611" s="5"/>
      <c r="BI1611" s="4"/>
      <c r="BK1611" s="5"/>
      <c r="BL1611" s="5"/>
      <c r="BM1611" s="5" t="str">
        <f>IF(B1611="","",IF(BH1611="",1+(MAX(BM$2:BM1610)),""))</f>
        <v/>
      </c>
      <c r="BN1611" s="5" t="str">
        <f t="shared" si="208"/>
        <v/>
      </c>
      <c r="BO1611" s="5" t="str">
        <f t="shared" si="209"/>
        <v/>
      </c>
      <c r="BP1611" s="15" t="str">
        <f t="shared" si="210"/>
        <v/>
      </c>
      <c r="BQ1611" s="29"/>
      <c r="CU1611" s="5" t="e">
        <f>IF(REPORTE!AH$2="si",IF(F1611=VALUE(REPORTE!C$11),IF(SUM(CU1612:CU$1993),CONCATENATE(INT(B1611),", "),INT(B1611)),""),IF(F1611=VALUE(REPORTE!C$10),IF(SUM(CU1612:CU$1993),CONCATENATE(INT(B1611),", "),INT(B1611)),""))</f>
        <v>#VALUE!</v>
      </c>
      <c r="CY1611" s="5"/>
      <c r="CZ1611" s="5"/>
      <c r="DA1611" s="5"/>
      <c r="DB1611" s="5"/>
    </row>
    <row r="1612" spans="1:106" x14ac:dyDescent="0.25">
      <c r="A1612" s="25"/>
      <c r="B1612" s="3"/>
      <c r="L1612" s="4" t="str">
        <f>IFERROR(IF(VLOOKUP(I1612,I$2:L1611,4,0)=0,"",VLOOKUP(I1612,I$2:L1611,4,0)),"")</f>
        <v/>
      </c>
      <c r="M1612" s="4" t="str">
        <f>IFERROR(IF(VLOOKUP(I1612,I$2:M1611,5,0)=0,"",VLOOKUP(I1612,I$2:M1611,5,0)),"")</f>
        <v/>
      </c>
      <c r="AL1612" s="2" t="str">
        <f>IFERROR(IF(INDEX(AL$1:AL1611,MATCH(I1612,I$1:I1611,0),1)=0,"",INDEX(AL$1:AL1611,MATCH(I1612,I$1:I1611,0),1)),"")</f>
        <v/>
      </c>
      <c r="AM1612" s="2" t="str">
        <f>IFERROR(IF(INDEX(AM$1:AM1611,MATCH(I1612,I$1:I1611,0),1)=0,"",INDEX(AM$1:AM1611,MATCH(I1612,I$1:I1611,0),1)),"")</f>
        <v/>
      </c>
      <c r="AN1612" s="2" t="str">
        <f>IFERROR(IF(INDEX(AN$1:AN1611,MATCH(I1612,I$1:I1611,0),1)=0,"",INDEX(AN$1:AN1611,MATCH(I1612,I$1:I1611,0),1)),"")</f>
        <v/>
      </c>
      <c r="BG1612" s="5"/>
      <c r="BI1612" s="4"/>
      <c r="BK1612" s="5"/>
      <c r="BL1612" s="5"/>
      <c r="BM1612" s="5" t="str">
        <f>IF(B1612="","",IF(BH1612="",1+(MAX(BM$2:BM1611)),""))</f>
        <v/>
      </c>
      <c r="BN1612" s="5" t="str">
        <f t="shared" si="208"/>
        <v/>
      </c>
      <c r="BO1612" s="5" t="str">
        <f t="shared" si="209"/>
        <v/>
      </c>
      <c r="BP1612" s="15" t="str">
        <f t="shared" si="210"/>
        <v/>
      </c>
      <c r="BQ1612" s="29"/>
      <c r="CU1612" s="5" t="e">
        <f>IF(REPORTE!AH$2="si",IF(F1612=VALUE(REPORTE!C$11),IF(SUM(CU1613:CU$1993),CONCATENATE(INT(B1612),", "),INT(B1612)),""),IF(F1612=VALUE(REPORTE!C$10),IF(SUM(CU1613:CU$1993),CONCATENATE(INT(B1612),", "),INT(B1612)),""))</f>
        <v>#VALUE!</v>
      </c>
      <c r="CY1612" s="5"/>
      <c r="CZ1612" s="5"/>
      <c r="DA1612" s="5"/>
      <c r="DB1612" s="5"/>
    </row>
    <row r="1613" spans="1:106" x14ac:dyDescent="0.25">
      <c r="A1613" s="25"/>
      <c r="B1613" s="3"/>
      <c r="L1613" s="4" t="str">
        <f>IFERROR(IF(VLOOKUP(I1613,I$2:L1612,4,0)=0,"",VLOOKUP(I1613,I$2:L1612,4,0)),"")</f>
        <v/>
      </c>
      <c r="M1613" s="4" t="str">
        <f>IFERROR(IF(VLOOKUP(I1613,I$2:M1612,5,0)=0,"",VLOOKUP(I1613,I$2:M1612,5,0)),"")</f>
        <v/>
      </c>
      <c r="AL1613" s="2" t="str">
        <f>IFERROR(IF(INDEX(AL$1:AL1612,MATCH(I1613,I$1:I1612,0),1)=0,"",INDEX(AL$1:AL1612,MATCH(I1613,I$1:I1612,0),1)),"")</f>
        <v/>
      </c>
      <c r="AM1613" s="2" t="str">
        <f>IFERROR(IF(INDEX(AM$1:AM1612,MATCH(I1613,I$1:I1612,0),1)=0,"",INDEX(AM$1:AM1612,MATCH(I1613,I$1:I1612,0),1)),"")</f>
        <v/>
      </c>
      <c r="AN1613" s="2" t="str">
        <f>IFERROR(IF(INDEX(AN$1:AN1612,MATCH(I1613,I$1:I1612,0),1)=0,"",INDEX(AN$1:AN1612,MATCH(I1613,I$1:I1612,0),1)),"")</f>
        <v/>
      </c>
      <c r="BG1613" s="5"/>
      <c r="BI1613" s="4"/>
      <c r="BK1613" s="5"/>
      <c r="BL1613" s="5"/>
      <c r="BM1613" s="5" t="str">
        <f>IF(B1613="","",IF(BH1613="",1+(MAX(BM$2:BM1612)),""))</f>
        <v/>
      </c>
      <c r="BN1613" s="5" t="str">
        <f t="shared" si="208"/>
        <v/>
      </c>
      <c r="BO1613" s="5" t="str">
        <f t="shared" si="209"/>
        <v/>
      </c>
      <c r="BP1613" s="15" t="str">
        <f t="shared" si="210"/>
        <v/>
      </c>
      <c r="BQ1613" s="29"/>
      <c r="CU1613" s="5" t="e">
        <f>IF(REPORTE!AH$2="si",IF(F1613=VALUE(REPORTE!C$11),IF(SUM(CU1614:CU$1993),CONCATENATE(INT(B1613),", "),INT(B1613)),""),IF(F1613=VALUE(REPORTE!C$10),IF(SUM(CU1614:CU$1993),CONCATENATE(INT(B1613),", "),INT(B1613)),""))</f>
        <v>#VALUE!</v>
      </c>
      <c r="CY1613" s="5"/>
      <c r="CZ1613" s="5"/>
      <c r="DA1613" s="5"/>
      <c r="DB1613" s="5"/>
    </row>
    <row r="1614" spans="1:106" x14ac:dyDescent="0.25">
      <c r="A1614" s="25"/>
      <c r="B1614" s="3"/>
      <c r="L1614" s="4" t="str">
        <f>IFERROR(IF(VLOOKUP(I1614,I$2:L1613,4,0)=0,"",VLOOKUP(I1614,I$2:L1613,4,0)),"")</f>
        <v/>
      </c>
      <c r="M1614" s="4" t="str">
        <f>IFERROR(IF(VLOOKUP(I1614,I$2:M1613,5,0)=0,"",VLOOKUP(I1614,I$2:M1613,5,0)),"")</f>
        <v/>
      </c>
      <c r="AL1614" s="2" t="str">
        <f>IFERROR(IF(INDEX(AL$1:AL1613,MATCH(I1614,I$1:I1613,0),1)=0,"",INDEX(AL$1:AL1613,MATCH(I1614,I$1:I1613,0),1)),"")</f>
        <v/>
      </c>
      <c r="AM1614" s="2" t="str">
        <f>IFERROR(IF(INDEX(AM$1:AM1613,MATCH(I1614,I$1:I1613,0),1)=0,"",INDEX(AM$1:AM1613,MATCH(I1614,I$1:I1613,0),1)),"")</f>
        <v/>
      </c>
      <c r="AN1614" s="2" t="str">
        <f>IFERROR(IF(INDEX(AN$1:AN1613,MATCH(I1614,I$1:I1613,0),1)=0,"",INDEX(AN$1:AN1613,MATCH(I1614,I$1:I1613,0),1)),"")</f>
        <v/>
      </c>
      <c r="BG1614" s="5"/>
      <c r="BI1614" s="4"/>
      <c r="BK1614" s="5"/>
      <c r="BL1614" s="5"/>
      <c r="BM1614" s="5" t="str">
        <f>IF(B1614="","",IF(BH1614="",1+(MAX(BM$2:BM1613)),""))</f>
        <v/>
      </c>
      <c r="BN1614" s="5" t="str">
        <f t="shared" si="208"/>
        <v/>
      </c>
      <c r="BO1614" s="5" t="str">
        <f t="shared" si="209"/>
        <v/>
      </c>
      <c r="BP1614" s="15" t="str">
        <f t="shared" si="210"/>
        <v/>
      </c>
      <c r="BQ1614" s="29"/>
      <c r="CU1614" s="5" t="e">
        <f>IF(REPORTE!AH$2="si",IF(F1614=VALUE(REPORTE!C$11),IF(SUM(CU1615:CU$1993),CONCATENATE(INT(B1614),", "),INT(B1614)),""),IF(F1614=VALUE(REPORTE!C$10),IF(SUM(CU1615:CU$1993),CONCATENATE(INT(B1614),", "),INT(B1614)),""))</f>
        <v>#VALUE!</v>
      </c>
      <c r="CY1614" s="5"/>
      <c r="CZ1614" s="5"/>
      <c r="DA1614" s="5"/>
      <c r="DB1614" s="5"/>
    </row>
    <row r="1615" spans="1:106" x14ac:dyDescent="0.25">
      <c r="A1615" s="25"/>
      <c r="B1615" s="3"/>
      <c r="L1615" s="4" t="str">
        <f>IFERROR(IF(VLOOKUP(I1615,I$2:L1614,4,0)=0,"",VLOOKUP(I1615,I$2:L1614,4,0)),"")</f>
        <v/>
      </c>
      <c r="M1615" s="4" t="str">
        <f>IFERROR(IF(VLOOKUP(I1615,I$2:M1614,5,0)=0,"",VLOOKUP(I1615,I$2:M1614,5,0)),"")</f>
        <v/>
      </c>
      <c r="AL1615" s="2" t="str">
        <f>IFERROR(IF(INDEX(AL$1:AL1614,MATCH(I1615,I$1:I1614,0),1)=0,"",INDEX(AL$1:AL1614,MATCH(I1615,I$1:I1614,0),1)),"")</f>
        <v/>
      </c>
      <c r="AM1615" s="2" t="str">
        <f>IFERROR(IF(INDEX(AM$1:AM1614,MATCH(I1615,I$1:I1614,0),1)=0,"",INDEX(AM$1:AM1614,MATCH(I1615,I$1:I1614,0),1)),"")</f>
        <v/>
      </c>
      <c r="AN1615" s="2" t="str">
        <f>IFERROR(IF(INDEX(AN$1:AN1614,MATCH(I1615,I$1:I1614,0),1)=0,"",INDEX(AN$1:AN1614,MATCH(I1615,I$1:I1614,0),1)),"")</f>
        <v/>
      </c>
      <c r="BG1615" s="5"/>
      <c r="BI1615" s="4"/>
      <c r="BK1615" s="5"/>
      <c r="BL1615" s="5"/>
      <c r="BM1615" s="5" t="str">
        <f>IF(B1615="","",IF(BH1615="",1+(MAX(BM$2:BM1614)),""))</f>
        <v/>
      </c>
      <c r="BN1615" s="5" t="str">
        <f t="shared" si="208"/>
        <v/>
      </c>
      <c r="BO1615" s="5" t="str">
        <f t="shared" si="209"/>
        <v/>
      </c>
      <c r="BP1615" s="15" t="str">
        <f t="shared" si="210"/>
        <v/>
      </c>
      <c r="BQ1615" s="29"/>
      <c r="CU1615" s="5" t="e">
        <f>IF(REPORTE!AH$2="si",IF(F1615=VALUE(REPORTE!C$11),IF(SUM(CU1616:CU$1993),CONCATENATE(INT(B1615),", "),INT(B1615)),""),IF(F1615=VALUE(REPORTE!C$10),IF(SUM(CU1616:CU$1993),CONCATENATE(INT(B1615),", "),INT(B1615)),""))</f>
        <v>#VALUE!</v>
      </c>
      <c r="CY1615" s="5"/>
      <c r="CZ1615" s="5"/>
      <c r="DA1615" s="5"/>
      <c r="DB1615" s="5"/>
    </row>
    <row r="1616" spans="1:106" x14ac:dyDescent="0.25">
      <c r="A1616" s="25"/>
      <c r="B1616" s="3"/>
      <c r="L1616" s="4" t="str">
        <f>IFERROR(IF(VLOOKUP(I1616,I$2:L1615,4,0)=0,"",VLOOKUP(I1616,I$2:L1615,4,0)),"")</f>
        <v/>
      </c>
      <c r="M1616" s="4" t="str">
        <f>IFERROR(IF(VLOOKUP(I1616,I$2:M1615,5,0)=0,"",VLOOKUP(I1616,I$2:M1615,5,0)),"")</f>
        <v/>
      </c>
      <c r="AL1616" s="2" t="str">
        <f>IFERROR(IF(INDEX(AL$1:AL1615,MATCH(I1616,I$1:I1615,0),1)=0,"",INDEX(AL$1:AL1615,MATCH(I1616,I$1:I1615,0),1)),"")</f>
        <v/>
      </c>
      <c r="AM1616" s="2" t="str">
        <f>IFERROR(IF(INDEX(AM$1:AM1615,MATCH(I1616,I$1:I1615,0),1)=0,"",INDEX(AM$1:AM1615,MATCH(I1616,I$1:I1615,0),1)),"")</f>
        <v/>
      </c>
      <c r="AN1616" s="2" t="str">
        <f>IFERROR(IF(INDEX(AN$1:AN1615,MATCH(I1616,I$1:I1615,0),1)=0,"",INDEX(AN$1:AN1615,MATCH(I1616,I$1:I1615,0),1)),"")</f>
        <v/>
      </c>
      <c r="BG1616" s="5"/>
      <c r="BI1616" s="4"/>
      <c r="BK1616" s="5"/>
      <c r="BL1616" s="5"/>
      <c r="BM1616" s="5" t="str">
        <f>IF(B1616="","",IF(BH1616="",1+(MAX(BM$2:BM1615)),""))</f>
        <v/>
      </c>
      <c r="BN1616" s="5" t="str">
        <f t="shared" si="208"/>
        <v/>
      </c>
      <c r="BO1616" s="5" t="str">
        <f t="shared" si="209"/>
        <v/>
      </c>
      <c r="BP1616" s="15" t="str">
        <f t="shared" si="210"/>
        <v/>
      </c>
      <c r="BQ1616" s="29"/>
      <c r="CU1616" s="5" t="e">
        <f>IF(REPORTE!AH$2="si",IF(F1616=VALUE(REPORTE!C$11),IF(SUM(CU1617:CU$1993),CONCATENATE(INT(B1616),", "),INT(B1616)),""),IF(F1616=VALUE(REPORTE!C$10),IF(SUM(CU1617:CU$1993),CONCATENATE(INT(B1616),", "),INT(B1616)),""))</f>
        <v>#VALUE!</v>
      </c>
      <c r="CY1616" s="5"/>
      <c r="CZ1616" s="5"/>
      <c r="DA1616" s="5"/>
      <c r="DB1616" s="5"/>
    </row>
    <row r="1617" spans="1:106" x14ac:dyDescent="0.25">
      <c r="A1617" s="25"/>
      <c r="B1617" s="3"/>
      <c r="L1617" s="4" t="str">
        <f>IFERROR(IF(VLOOKUP(I1617,I$2:L1616,4,0)=0,"",VLOOKUP(I1617,I$2:L1616,4,0)),"")</f>
        <v/>
      </c>
      <c r="M1617" s="4" t="str">
        <f>IFERROR(IF(VLOOKUP(I1617,I$2:M1616,5,0)=0,"",VLOOKUP(I1617,I$2:M1616,5,0)),"")</f>
        <v/>
      </c>
      <c r="AL1617" s="2" t="str">
        <f>IFERROR(IF(INDEX(AL$1:AL1616,MATCH(I1617,I$1:I1616,0),1)=0,"",INDEX(AL$1:AL1616,MATCH(I1617,I$1:I1616,0),1)),"")</f>
        <v/>
      </c>
      <c r="AM1617" s="2" t="str">
        <f>IFERROR(IF(INDEX(AM$1:AM1616,MATCH(I1617,I$1:I1616,0),1)=0,"",INDEX(AM$1:AM1616,MATCH(I1617,I$1:I1616,0),1)),"")</f>
        <v/>
      </c>
      <c r="AN1617" s="2" t="str">
        <f>IFERROR(IF(INDEX(AN$1:AN1616,MATCH(I1617,I$1:I1616,0),1)=0,"",INDEX(AN$1:AN1616,MATCH(I1617,I$1:I1616,0),1)),"")</f>
        <v/>
      </c>
      <c r="BG1617" s="5"/>
      <c r="BI1617" s="4"/>
      <c r="BK1617" s="5"/>
      <c r="BL1617" s="5"/>
      <c r="BM1617" s="5" t="str">
        <f>IF(B1617="","",IF(BH1617="",1+(MAX(BM$2:BM1616)),""))</f>
        <v/>
      </c>
      <c r="BN1617" s="5" t="str">
        <f t="shared" si="208"/>
        <v/>
      </c>
      <c r="BO1617" s="5" t="str">
        <f t="shared" si="209"/>
        <v/>
      </c>
      <c r="BP1617" s="15" t="str">
        <f t="shared" si="210"/>
        <v/>
      </c>
      <c r="BQ1617" s="29"/>
      <c r="CU1617" s="5" t="e">
        <f>IF(REPORTE!AH$2="si",IF(F1617=VALUE(REPORTE!C$11),IF(SUM(CU1618:CU$1993),CONCATENATE(INT(B1617),", "),INT(B1617)),""),IF(F1617=VALUE(REPORTE!C$10),IF(SUM(CU1618:CU$1993),CONCATENATE(INT(B1617),", "),INT(B1617)),""))</f>
        <v>#VALUE!</v>
      </c>
      <c r="CY1617" s="5"/>
      <c r="CZ1617" s="5"/>
      <c r="DA1617" s="5"/>
      <c r="DB1617" s="5"/>
    </row>
    <row r="1618" spans="1:106" x14ac:dyDescent="0.25">
      <c r="A1618" s="25"/>
      <c r="B1618" s="3"/>
      <c r="L1618" s="4" t="str">
        <f>IFERROR(IF(VLOOKUP(I1618,I$2:L1617,4,0)=0,"",VLOOKUP(I1618,I$2:L1617,4,0)),"")</f>
        <v/>
      </c>
      <c r="M1618" s="4" t="str">
        <f>IFERROR(IF(VLOOKUP(I1618,I$2:M1617,5,0)=0,"",VLOOKUP(I1618,I$2:M1617,5,0)),"")</f>
        <v/>
      </c>
      <c r="AL1618" s="2" t="str">
        <f>IFERROR(IF(INDEX(AL$1:AL1617,MATCH(I1618,I$1:I1617,0),1)=0,"",INDEX(AL$1:AL1617,MATCH(I1618,I$1:I1617,0),1)),"")</f>
        <v/>
      </c>
      <c r="AM1618" s="2" t="str">
        <f>IFERROR(IF(INDEX(AM$1:AM1617,MATCH(I1618,I$1:I1617,0),1)=0,"",INDEX(AM$1:AM1617,MATCH(I1618,I$1:I1617,0),1)),"")</f>
        <v/>
      </c>
      <c r="AN1618" s="2" t="str">
        <f>IFERROR(IF(INDEX(AN$1:AN1617,MATCH(I1618,I$1:I1617,0),1)=0,"",INDEX(AN$1:AN1617,MATCH(I1618,I$1:I1617,0),1)),"")</f>
        <v/>
      </c>
      <c r="BG1618" s="5"/>
      <c r="BI1618" s="4"/>
      <c r="BK1618" s="5"/>
      <c r="BL1618" s="5"/>
      <c r="BM1618" s="5" t="str">
        <f>IF(B1618="","",IF(BH1618="",1+(MAX(BM$2:BM1617)),""))</f>
        <v/>
      </c>
      <c r="BN1618" s="5" t="str">
        <f t="shared" si="208"/>
        <v/>
      </c>
      <c r="BO1618" s="5" t="str">
        <f t="shared" si="209"/>
        <v/>
      </c>
      <c r="BP1618" s="15" t="str">
        <f t="shared" si="210"/>
        <v/>
      </c>
      <c r="BQ1618" s="29"/>
      <c r="CU1618" s="5" t="e">
        <f>IF(REPORTE!AH$2="si",IF(F1618=VALUE(REPORTE!C$11),IF(SUM(CU1619:CU$1993),CONCATENATE(INT(B1618),", "),INT(B1618)),""),IF(F1618=VALUE(REPORTE!C$10),IF(SUM(CU1619:CU$1993),CONCATENATE(INT(B1618),", "),INT(B1618)),""))</f>
        <v>#VALUE!</v>
      </c>
      <c r="CY1618" s="5"/>
      <c r="CZ1618" s="5"/>
      <c r="DA1618" s="5"/>
      <c r="DB1618" s="5"/>
    </row>
    <row r="1619" spans="1:106" x14ac:dyDescent="0.25">
      <c r="A1619" s="25"/>
      <c r="B1619" s="3"/>
      <c r="L1619" s="4" t="str">
        <f>IFERROR(IF(VLOOKUP(I1619,I$2:L1618,4,0)=0,"",VLOOKUP(I1619,I$2:L1618,4,0)),"")</f>
        <v/>
      </c>
      <c r="M1619" s="4" t="str">
        <f>IFERROR(IF(VLOOKUP(I1619,I$2:M1618,5,0)=0,"",VLOOKUP(I1619,I$2:M1618,5,0)),"")</f>
        <v/>
      </c>
      <c r="AL1619" s="2" t="str">
        <f>IFERROR(IF(INDEX(AL$1:AL1618,MATCH(I1619,I$1:I1618,0),1)=0,"",INDEX(AL$1:AL1618,MATCH(I1619,I$1:I1618,0),1)),"")</f>
        <v/>
      </c>
      <c r="AM1619" s="2" t="str">
        <f>IFERROR(IF(INDEX(AM$1:AM1618,MATCH(I1619,I$1:I1618,0),1)=0,"",INDEX(AM$1:AM1618,MATCH(I1619,I$1:I1618,0),1)),"")</f>
        <v/>
      </c>
      <c r="AN1619" s="2" t="str">
        <f>IFERROR(IF(INDEX(AN$1:AN1618,MATCH(I1619,I$1:I1618,0),1)=0,"",INDEX(AN$1:AN1618,MATCH(I1619,I$1:I1618,0),1)),"")</f>
        <v/>
      </c>
      <c r="BG1619" s="5"/>
      <c r="BI1619" s="4"/>
      <c r="BK1619" s="5"/>
      <c r="BL1619" s="5"/>
      <c r="BM1619" s="5" t="str">
        <f>IF(B1619="","",IF(BH1619="",1+(MAX(BM$2:BM1618)),""))</f>
        <v/>
      </c>
      <c r="BN1619" s="5" t="str">
        <f t="shared" si="208"/>
        <v/>
      </c>
      <c r="BO1619" s="5" t="str">
        <f t="shared" si="209"/>
        <v/>
      </c>
      <c r="BP1619" s="15" t="str">
        <f t="shared" si="210"/>
        <v/>
      </c>
      <c r="BQ1619" s="29"/>
      <c r="CU1619" s="5" t="e">
        <f>IF(REPORTE!AH$2="si",IF(F1619=VALUE(REPORTE!C$11),IF(SUM(CU1620:CU$1993),CONCATENATE(INT(B1619),", "),INT(B1619)),""),IF(F1619=VALUE(REPORTE!C$10),IF(SUM(CU1620:CU$1993),CONCATENATE(INT(B1619),", "),INT(B1619)),""))</f>
        <v>#VALUE!</v>
      </c>
      <c r="CY1619" s="5"/>
      <c r="CZ1619" s="5"/>
      <c r="DA1619" s="5"/>
      <c r="DB1619" s="5"/>
    </row>
    <row r="1620" spans="1:106" x14ac:dyDescent="0.25">
      <c r="A1620" s="25"/>
      <c r="B1620" s="3"/>
      <c r="L1620" s="4" t="str">
        <f>IFERROR(IF(VLOOKUP(I1620,I$2:L1619,4,0)=0,"",VLOOKUP(I1620,I$2:L1619,4,0)),"")</f>
        <v/>
      </c>
      <c r="M1620" s="4" t="str">
        <f>IFERROR(IF(VLOOKUP(I1620,I$2:M1619,5,0)=0,"",VLOOKUP(I1620,I$2:M1619,5,0)),"")</f>
        <v/>
      </c>
      <c r="AL1620" s="2" t="str">
        <f>IFERROR(IF(INDEX(AL$1:AL1619,MATCH(I1620,I$1:I1619,0),1)=0,"",INDEX(AL$1:AL1619,MATCH(I1620,I$1:I1619,0),1)),"")</f>
        <v/>
      </c>
      <c r="AM1620" s="2" t="str">
        <f>IFERROR(IF(INDEX(AM$1:AM1619,MATCH(I1620,I$1:I1619,0),1)=0,"",INDEX(AM$1:AM1619,MATCH(I1620,I$1:I1619,0),1)),"")</f>
        <v/>
      </c>
      <c r="AN1620" s="2" t="str">
        <f>IFERROR(IF(INDEX(AN$1:AN1619,MATCH(I1620,I$1:I1619,0),1)=0,"",INDEX(AN$1:AN1619,MATCH(I1620,I$1:I1619,0),1)),"")</f>
        <v/>
      </c>
      <c r="BG1620" s="5"/>
      <c r="BI1620" s="4"/>
      <c r="BK1620" s="5"/>
      <c r="BL1620" s="5"/>
      <c r="BM1620" s="5" t="str">
        <f>IF(B1620="","",IF(BH1620="",1+(MAX(BM$2:BM1619)),""))</f>
        <v/>
      </c>
      <c r="BN1620" s="5" t="str">
        <f t="shared" si="208"/>
        <v/>
      </c>
      <c r="BO1620" s="5" t="str">
        <f t="shared" si="209"/>
        <v/>
      </c>
      <c r="BP1620" s="15" t="str">
        <f t="shared" si="210"/>
        <v/>
      </c>
      <c r="BQ1620" s="29"/>
      <c r="CU1620" s="5" t="e">
        <f>IF(REPORTE!AH$2="si",IF(F1620=VALUE(REPORTE!C$11),IF(SUM(CU1621:CU$1993),CONCATENATE(INT(B1620),", "),INT(B1620)),""),IF(F1620=VALUE(REPORTE!C$10),IF(SUM(CU1621:CU$1993),CONCATENATE(INT(B1620),", "),INT(B1620)),""))</f>
        <v>#VALUE!</v>
      </c>
      <c r="CY1620" s="5"/>
      <c r="CZ1620" s="5"/>
      <c r="DA1620" s="5"/>
      <c r="DB1620" s="5"/>
    </row>
    <row r="1621" spans="1:106" x14ac:dyDescent="0.25">
      <c r="A1621" s="25"/>
      <c r="B1621" s="3"/>
      <c r="L1621" s="4" t="str">
        <f>IFERROR(IF(VLOOKUP(I1621,I$2:L1620,4,0)=0,"",VLOOKUP(I1621,I$2:L1620,4,0)),"")</f>
        <v/>
      </c>
      <c r="M1621" s="4" t="str">
        <f>IFERROR(IF(VLOOKUP(I1621,I$2:M1620,5,0)=0,"",VLOOKUP(I1621,I$2:M1620,5,0)),"")</f>
        <v/>
      </c>
      <c r="AL1621" s="2" t="str">
        <f>IFERROR(IF(INDEX(AL$1:AL1620,MATCH(I1621,I$1:I1620,0),1)=0,"",INDEX(AL$1:AL1620,MATCH(I1621,I$1:I1620,0),1)),"")</f>
        <v/>
      </c>
      <c r="AM1621" s="2" t="str">
        <f>IFERROR(IF(INDEX(AM$1:AM1620,MATCH(I1621,I$1:I1620,0),1)=0,"",INDEX(AM$1:AM1620,MATCH(I1621,I$1:I1620,0),1)),"")</f>
        <v/>
      </c>
      <c r="AN1621" s="2" t="str">
        <f>IFERROR(IF(INDEX(AN$1:AN1620,MATCH(I1621,I$1:I1620,0),1)=0,"",INDEX(AN$1:AN1620,MATCH(I1621,I$1:I1620,0),1)),"")</f>
        <v/>
      </c>
      <c r="BG1621" s="5"/>
      <c r="BI1621" s="4"/>
      <c r="BK1621" s="5"/>
      <c r="BL1621" s="5"/>
      <c r="BM1621" s="5" t="str">
        <f>IF(B1621="","",IF(BH1621="",1+(MAX(BM$2:BM1620)),""))</f>
        <v/>
      </c>
      <c r="BN1621" s="5" t="str">
        <f t="shared" si="208"/>
        <v/>
      </c>
      <c r="BO1621" s="5" t="str">
        <f t="shared" si="209"/>
        <v/>
      </c>
      <c r="BP1621" s="15" t="str">
        <f t="shared" si="210"/>
        <v/>
      </c>
      <c r="BQ1621" s="29"/>
      <c r="CU1621" s="5" t="e">
        <f>IF(REPORTE!AH$2="si",IF(F1621=VALUE(REPORTE!C$11),IF(SUM(CU1622:CU$1993),CONCATENATE(INT(B1621),", "),INT(B1621)),""),IF(F1621=VALUE(REPORTE!C$10),IF(SUM(CU1622:CU$1993),CONCATENATE(INT(B1621),", "),INT(B1621)),""))</f>
        <v>#VALUE!</v>
      </c>
      <c r="CY1621" s="5"/>
      <c r="CZ1621" s="5"/>
      <c r="DA1621" s="5"/>
      <c r="DB1621" s="5"/>
    </row>
    <row r="1622" spans="1:106" x14ac:dyDescent="0.25">
      <c r="A1622" s="25"/>
      <c r="B1622" s="3"/>
      <c r="L1622" s="4" t="str">
        <f>IFERROR(IF(VLOOKUP(I1622,I$2:L1621,4,0)=0,"",VLOOKUP(I1622,I$2:L1621,4,0)),"")</f>
        <v/>
      </c>
      <c r="M1622" s="4" t="str">
        <f>IFERROR(IF(VLOOKUP(I1622,I$2:M1621,5,0)=0,"",VLOOKUP(I1622,I$2:M1621,5,0)),"")</f>
        <v/>
      </c>
      <c r="AL1622" s="2" t="str">
        <f>IFERROR(IF(INDEX(AL$1:AL1621,MATCH(I1622,I$1:I1621,0),1)=0,"",INDEX(AL$1:AL1621,MATCH(I1622,I$1:I1621,0),1)),"")</f>
        <v/>
      </c>
      <c r="AM1622" s="2" t="str">
        <f>IFERROR(IF(INDEX(AM$1:AM1621,MATCH(I1622,I$1:I1621,0),1)=0,"",INDEX(AM$1:AM1621,MATCH(I1622,I$1:I1621,0),1)),"")</f>
        <v/>
      </c>
      <c r="AN1622" s="2" t="str">
        <f>IFERROR(IF(INDEX(AN$1:AN1621,MATCH(I1622,I$1:I1621,0),1)=0,"",INDEX(AN$1:AN1621,MATCH(I1622,I$1:I1621,0),1)),"")</f>
        <v/>
      </c>
      <c r="BG1622" s="5"/>
      <c r="BI1622" s="4"/>
      <c r="BK1622" s="5"/>
      <c r="BL1622" s="5"/>
      <c r="BM1622" s="5" t="str">
        <f>IF(B1622="","",IF(BH1622="",1+(MAX(BM$2:BM1621)),""))</f>
        <v/>
      </c>
      <c r="BN1622" s="5" t="str">
        <f t="shared" si="208"/>
        <v/>
      </c>
      <c r="BO1622" s="5" t="str">
        <f t="shared" si="209"/>
        <v/>
      </c>
      <c r="BP1622" s="15" t="str">
        <f t="shared" si="210"/>
        <v/>
      </c>
      <c r="BQ1622" s="29"/>
      <c r="CU1622" s="5" t="e">
        <f>IF(REPORTE!AH$2="si",IF(F1622=VALUE(REPORTE!C$11),IF(SUM(CU1623:CU$1993),CONCATENATE(INT(B1622),", "),INT(B1622)),""),IF(F1622=VALUE(REPORTE!C$10),IF(SUM(CU1623:CU$1993),CONCATENATE(INT(B1622),", "),INT(B1622)),""))</f>
        <v>#VALUE!</v>
      </c>
      <c r="CY1622" s="5"/>
      <c r="CZ1622" s="5"/>
      <c r="DA1622" s="5"/>
      <c r="DB1622" s="5"/>
    </row>
    <row r="1623" spans="1:106" x14ac:dyDescent="0.25">
      <c r="A1623" s="25"/>
      <c r="B1623" s="3"/>
      <c r="L1623" s="4" t="str">
        <f>IFERROR(IF(VLOOKUP(I1623,I$2:L1622,4,0)=0,"",VLOOKUP(I1623,I$2:L1622,4,0)),"")</f>
        <v/>
      </c>
      <c r="M1623" s="4" t="str">
        <f>IFERROR(IF(VLOOKUP(I1623,I$2:M1622,5,0)=0,"",VLOOKUP(I1623,I$2:M1622,5,0)),"")</f>
        <v/>
      </c>
      <c r="AL1623" s="2" t="str">
        <f>IFERROR(IF(INDEX(AL$1:AL1622,MATCH(I1623,I$1:I1622,0),1)=0,"",INDEX(AL$1:AL1622,MATCH(I1623,I$1:I1622,0),1)),"")</f>
        <v/>
      </c>
      <c r="AM1623" s="2" t="str">
        <f>IFERROR(IF(INDEX(AM$1:AM1622,MATCH(I1623,I$1:I1622,0),1)=0,"",INDEX(AM$1:AM1622,MATCH(I1623,I$1:I1622,0),1)),"")</f>
        <v/>
      </c>
      <c r="AN1623" s="2" t="str">
        <f>IFERROR(IF(INDEX(AN$1:AN1622,MATCH(I1623,I$1:I1622,0),1)=0,"",INDEX(AN$1:AN1622,MATCH(I1623,I$1:I1622,0),1)),"")</f>
        <v/>
      </c>
      <c r="BG1623" s="5"/>
      <c r="BI1623" s="4"/>
      <c r="BK1623" s="5"/>
      <c r="BL1623" s="5"/>
      <c r="BM1623" s="5" t="str">
        <f>IF(B1623="","",IF(BH1623="",1+(MAX(BM$2:BM1622)),""))</f>
        <v/>
      </c>
      <c r="BN1623" s="5" t="str">
        <f t="shared" si="208"/>
        <v/>
      </c>
      <c r="BO1623" s="5" t="str">
        <f t="shared" si="209"/>
        <v/>
      </c>
      <c r="BP1623" s="15" t="str">
        <f t="shared" si="210"/>
        <v/>
      </c>
      <c r="BQ1623" s="29"/>
      <c r="CU1623" s="5" t="e">
        <f>IF(REPORTE!AH$2="si",IF(F1623=VALUE(REPORTE!C$11),IF(SUM(CU1624:CU$1993),CONCATENATE(INT(B1623),", "),INT(B1623)),""),IF(F1623=VALUE(REPORTE!C$10),IF(SUM(CU1624:CU$1993),CONCATENATE(INT(B1623),", "),INT(B1623)),""))</f>
        <v>#VALUE!</v>
      </c>
      <c r="CY1623" s="5"/>
      <c r="CZ1623" s="5"/>
      <c r="DA1623" s="5"/>
      <c r="DB1623" s="5"/>
    </row>
    <row r="1624" spans="1:106" x14ac:dyDescent="0.25">
      <c r="A1624" s="25"/>
      <c r="B1624" s="3"/>
      <c r="L1624" s="4" t="str">
        <f>IFERROR(IF(VLOOKUP(I1624,I$2:L1623,4,0)=0,"",VLOOKUP(I1624,I$2:L1623,4,0)),"")</f>
        <v/>
      </c>
      <c r="M1624" s="4" t="str">
        <f>IFERROR(IF(VLOOKUP(I1624,I$2:M1623,5,0)=0,"",VLOOKUP(I1624,I$2:M1623,5,0)),"")</f>
        <v/>
      </c>
      <c r="AL1624" s="2" t="str">
        <f>IFERROR(IF(INDEX(AL$1:AL1623,MATCH(I1624,I$1:I1623,0),1)=0,"",INDEX(AL$1:AL1623,MATCH(I1624,I$1:I1623,0),1)),"")</f>
        <v/>
      </c>
      <c r="AM1624" s="2" t="str">
        <f>IFERROR(IF(INDEX(AM$1:AM1623,MATCH(I1624,I$1:I1623,0),1)=0,"",INDEX(AM$1:AM1623,MATCH(I1624,I$1:I1623,0),1)),"")</f>
        <v/>
      </c>
      <c r="AN1624" s="2" t="str">
        <f>IFERROR(IF(INDEX(AN$1:AN1623,MATCH(I1624,I$1:I1623,0),1)=0,"",INDEX(AN$1:AN1623,MATCH(I1624,I$1:I1623,0),1)),"")</f>
        <v/>
      </c>
      <c r="BG1624" s="5"/>
      <c r="BI1624" s="4"/>
      <c r="BK1624" s="5"/>
      <c r="BL1624" s="5"/>
      <c r="BM1624" s="5" t="str">
        <f>IF(B1624="","",IF(BH1624="",1+(MAX(BM$2:BM1623)),""))</f>
        <v/>
      </c>
      <c r="BN1624" s="5" t="str">
        <f t="shared" si="208"/>
        <v/>
      </c>
      <c r="BO1624" s="5" t="str">
        <f t="shared" si="209"/>
        <v/>
      </c>
      <c r="BP1624" s="15" t="str">
        <f t="shared" si="210"/>
        <v/>
      </c>
      <c r="BQ1624" s="29"/>
      <c r="CU1624" s="5" t="e">
        <f>IF(REPORTE!AH$2="si",IF(F1624=VALUE(REPORTE!C$11),IF(SUM(CU1625:CU$1993),CONCATENATE(INT(B1624),", "),INT(B1624)),""),IF(F1624=VALUE(REPORTE!C$10),IF(SUM(CU1625:CU$1993),CONCATENATE(INT(B1624),", "),INT(B1624)),""))</f>
        <v>#VALUE!</v>
      </c>
      <c r="CY1624" s="5"/>
      <c r="CZ1624" s="5"/>
      <c r="DA1624" s="5"/>
      <c r="DB1624" s="5"/>
    </row>
    <row r="1625" spans="1:106" x14ac:dyDescent="0.25">
      <c r="A1625" s="25"/>
      <c r="B1625" s="3"/>
      <c r="L1625" s="4" t="str">
        <f>IFERROR(IF(VLOOKUP(I1625,I$2:L1624,4,0)=0,"",VLOOKUP(I1625,I$2:L1624,4,0)),"")</f>
        <v/>
      </c>
      <c r="M1625" s="4" t="str">
        <f>IFERROR(IF(VLOOKUP(I1625,I$2:M1624,5,0)=0,"",VLOOKUP(I1625,I$2:M1624,5,0)),"")</f>
        <v/>
      </c>
      <c r="AL1625" s="2" t="str">
        <f>IFERROR(IF(INDEX(AL$1:AL1624,MATCH(I1625,I$1:I1624,0),1)=0,"",INDEX(AL$1:AL1624,MATCH(I1625,I$1:I1624,0),1)),"")</f>
        <v/>
      </c>
      <c r="AM1625" s="2" t="str">
        <f>IFERROR(IF(INDEX(AM$1:AM1624,MATCH(I1625,I$1:I1624,0),1)=0,"",INDEX(AM$1:AM1624,MATCH(I1625,I$1:I1624,0),1)),"")</f>
        <v/>
      </c>
      <c r="AN1625" s="2" t="str">
        <f>IFERROR(IF(INDEX(AN$1:AN1624,MATCH(I1625,I$1:I1624,0),1)=0,"",INDEX(AN$1:AN1624,MATCH(I1625,I$1:I1624,0),1)),"")</f>
        <v/>
      </c>
      <c r="BG1625" s="5"/>
      <c r="BI1625" s="4"/>
      <c r="BK1625" s="5"/>
      <c r="BL1625" s="5"/>
      <c r="BM1625" s="5" t="str">
        <f>IF(B1625="","",IF(BH1625="",1+(MAX(BM$2:BM1624)),""))</f>
        <v/>
      </c>
      <c r="BN1625" s="5" t="str">
        <f t="shared" si="208"/>
        <v/>
      </c>
      <c r="BO1625" s="5" t="str">
        <f t="shared" si="209"/>
        <v/>
      </c>
      <c r="BP1625" s="15" t="str">
        <f t="shared" si="210"/>
        <v/>
      </c>
      <c r="BQ1625" s="29"/>
      <c r="CU1625" s="5" t="e">
        <f>IF(REPORTE!AH$2="si",IF(F1625=VALUE(REPORTE!C$11),IF(SUM(CU1626:CU$1993),CONCATENATE(INT(B1625),", "),INT(B1625)),""),IF(F1625=VALUE(REPORTE!C$10),IF(SUM(CU1626:CU$1993),CONCATENATE(INT(B1625),", "),INT(B1625)),""))</f>
        <v>#VALUE!</v>
      </c>
      <c r="CY1625" s="5"/>
      <c r="CZ1625" s="5"/>
      <c r="DA1625" s="5"/>
      <c r="DB1625" s="5"/>
    </row>
    <row r="1626" spans="1:106" x14ac:dyDescent="0.25">
      <c r="A1626" s="25"/>
      <c r="B1626" s="3"/>
      <c r="L1626" s="4" t="str">
        <f>IFERROR(IF(VLOOKUP(I1626,I$2:L1625,4,0)=0,"",VLOOKUP(I1626,I$2:L1625,4,0)),"")</f>
        <v/>
      </c>
      <c r="M1626" s="4" t="str">
        <f>IFERROR(IF(VLOOKUP(I1626,I$2:M1625,5,0)=0,"",VLOOKUP(I1626,I$2:M1625,5,0)),"")</f>
        <v/>
      </c>
      <c r="AL1626" s="2" t="str">
        <f>IFERROR(IF(INDEX(AL$1:AL1625,MATCH(I1626,I$1:I1625,0),1)=0,"",INDEX(AL$1:AL1625,MATCH(I1626,I$1:I1625,0),1)),"")</f>
        <v/>
      </c>
      <c r="AM1626" s="2" t="str">
        <f>IFERROR(IF(INDEX(AM$1:AM1625,MATCH(I1626,I$1:I1625,0),1)=0,"",INDEX(AM$1:AM1625,MATCH(I1626,I$1:I1625,0),1)),"")</f>
        <v/>
      </c>
      <c r="AN1626" s="2" t="str">
        <f>IFERROR(IF(INDEX(AN$1:AN1625,MATCH(I1626,I$1:I1625,0),1)=0,"",INDEX(AN$1:AN1625,MATCH(I1626,I$1:I1625,0),1)),"")</f>
        <v/>
      </c>
      <c r="BG1626" s="5"/>
      <c r="BI1626" s="4"/>
      <c r="BK1626" s="5"/>
      <c r="BL1626" s="5"/>
      <c r="BM1626" s="5" t="str">
        <f>IF(B1626="","",IF(BH1626="",1+(MAX(BM$2:BM1625)),""))</f>
        <v/>
      </c>
      <c r="BN1626" s="5" t="str">
        <f t="shared" si="208"/>
        <v/>
      </c>
      <c r="BO1626" s="5" t="str">
        <f t="shared" si="209"/>
        <v/>
      </c>
      <c r="BP1626" s="15" t="str">
        <f t="shared" si="210"/>
        <v/>
      </c>
      <c r="BQ1626" s="29"/>
      <c r="CU1626" s="5" t="e">
        <f>IF(REPORTE!AH$2="si",IF(F1626=VALUE(REPORTE!C$11),IF(SUM(CU1627:CU$1993),CONCATENATE(INT(B1626),", "),INT(B1626)),""),IF(F1626=VALUE(REPORTE!C$10),IF(SUM(CU1627:CU$1993),CONCATENATE(INT(B1626),", "),INT(B1626)),""))</f>
        <v>#VALUE!</v>
      </c>
      <c r="CY1626" s="5"/>
      <c r="CZ1626" s="5"/>
      <c r="DA1626" s="5"/>
      <c r="DB1626" s="5"/>
    </row>
    <row r="1627" spans="1:106" x14ac:dyDescent="0.25">
      <c r="A1627" s="25"/>
      <c r="B1627" s="3"/>
      <c r="L1627" s="4" t="str">
        <f>IFERROR(IF(VLOOKUP(I1627,I$2:L1626,4,0)=0,"",VLOOKUP(I1627,I$2:L1626,4,0)),"")</f>
        <v/>
      </c>
      <c r="M1627" s="4" t="str">
        <f>IFERROR(IF(VLOOKUP(I1627,I$2:M1626,5,0)=0,"",VLOOKUP(I1627,I$2:M1626,5,0)),"")</f>
        <v/>
      </c>
      <c r="AL1627" s="2" t="str">
        <f>IFERROR(IF(INDEX(AL$1:AL1626,MATCH(I1627,I$1:I1626,0),1)=0,"",INDEX(AL$1:AL1626,MATCH(I1627,I$1:I1626,0),1)),"")</f>
        <v/>
      </c>
      <c r="AM1627" s="2" t="str">
        <f>IFERROR(IF(INDEX(AM$1:AM1626,MATCH(I1627,I$1:I1626,0),1)=0,"",INDEX(AM$1:AM1626,MATCH(I1627,I$1:I1626,0),1)),"")</f>
        <v/>
      </c>
      <c r="AN1627" s="2" t="str">
        <f>IFERROR(IF(INDEX(AN$1:AN1626,MATCH(I1627,I$1:I1626,0),1)=0,"",INDEX(AN$1:AN1626,MATCH(I1627,I$1:I1626,0),1)),"")</f>
        <v/>
      </c>
      <c r="BG1627" s="5"/>
      <c r="BI1627" s="4"/>
      <c r="BK1627" s="5"/>
      <c r="BL1627" s="5"/>
      <c r="BM1627" s="5" t="str">
        <f>IF(B1627="","",IF(BH1627="",1+(MAX(BM$2:BM1626)),""))</f>
        <v/>
      </c>
      <c r="BN1627" s="5" t="str">
        <f t="shared" si="208"/>
        <v/>
      </c>
      <c r="BO1627" s="5" t="str">
        <f t="shared" si="209"/>
        <v/>
      </c>
      <c r="BP1627" s="15" t="str">
        <f t="shared" si="210"/>
        <v/>
      </c>
      <c r="BQ1627" s="29"/>
      <c r="CU1627" s="5" t="e">
        <f>IF(REPORTE!AH$2="si",IF(F1627=VALUE(REPORTE!C$11),IF(SUM(CU1628:CU$1993),CONCATENATE(INT(B1627),", "),INT(B1627)),""),IF(F1627=VALUE(REPORTE!C$10),IF(SUM(CU1628:CU$1993),CONCATENATE(INT(B1627),", "),INT(B1627)),""))</f>
        <v>#VALUE!</v>
      </c>
      <c r="CY1627" s="5"/>
      <c r="CZ1627" s="5"/>
      <c r="DA1627" s="5"/>
      <c r="DB1627" s="5"/>
    </row>
    <row r="1628" spans="1:106" x14ac:dyDescent="0.25">
      <c r="A1628" s="25"/>
      <c r="B1628" s="3"/>
      <c r="L1628" s="4" t="str">
        <f>IFERROR(IF(VLOOKUP(I1628,I$2:L1627,4,0)=0,"",VLOOKUP(I1628,I$2:L1627,4,0)),"")</f>
        <v/>
      </c>
      <c r="M1628" s="4" t="str">
        <f>IFERROR(IF(VLOOKUP(I1628,I$2:M1627,5,0)=0,"",VLOOKUP(I1628,I$2:M1627,5,0)),"")</f>
        <v/>
      </c>
      <c r="AL1628" s="2" t="str">
        <f>IFERROR(IF(INDEX(AL$1:AL1627,MATCH(I1628,I$1:I1627,0),1)=0,"",INDEX(AL$1:AL1627,MATCH(I1628,I$1:I1627,0),1)),"")</f>
        <v/>
      </c>
      <c r="AM1628" s="2" t="str">
        <f>IFERROR(IF(INDEX(AM$1:AM1627,MATCH(I1628,I$1:I1627,0),1)=0,"",INDEX(AM$1:AM1627,MATCH(I1628,I$1:I1627,0),1)),"")</f>
        <v/>
      </c>
      <c r="AN1628" s="2" t="str">
        <f>IFERROR(IF(INDEX(AN$1:AN1627,MATCH(I1628,I$1:I1627,0),1)=0,"",INDEX(AN$1:AN1627,MATCH(I1628,I$1:I1627,0),1)),"")</f>
        <v/>
      </c>
      <c r="BG1628" s="5"/>
      <c r="BI1628" s="4"/>
      <c r="BK1628" s="5"/>
      <c r="BL1628" s="5"/>
      <c r="BM1628" s="5" t="str">
        <f>IF(B1628="","",IF(BH1628="",1+(MAX(BM$2:BM1627)),""))</f>
        <v/>
      </c>
      <c r="BN1628" s="5" t="str">
        <f t="shared" si="208"/>
        <v/>
      </c>
      <c r="BO1628" s="5" t="str">
        <f t="shared" si="209"/>
        <v/>
      </c>
      <c r="BP1628" s="15" t="str">
        <f t="shared" si="210"/>
        <v/>
      </c>
      <c r="BQ1628" s="29"/>
      <c r="CU1628" s="5" t="e">
        <f>IF(REPORTE!AH$2="si",IF(F1628=VALUE(REPORTE!C$11),IF(SUM(CU1629:CU$1993),CONCATENATE(INT(B1628),", "),INT(B1628)),""),IF(F1628=VALUE(REPORTE!C$10),IF(SUM(CU1629:CU$1993),CONCATENATE(INT(B1628),", "),INT(B1628)),""))</f>
        <v>#VALUE!</v>
      </c>
      <c r="CY1628" s="5"/>
      <c r="CZ1628" s="5"/>
      <c r="DA1628" s="5"/>
      <c r="DB1628" s="5"/>
    </row>
    <row r="1629" spans="1:106" x14ac:dyDescent="0.25">
      <c r="A1629" s="25"/>
      <c r="B1629" s="3"/>
      <c r="L1629" s="4" t="str">
        <f>IFERROR(IF(VLOOKUP(I1629,I$2:L1628,4,0)=0,"",VLOOKUP(I1629,I$2:L1628,4,0)),"")</f>
        <v/>
      </c>
      <c r="M1629" s="4" t="str">
        <f>IFERROR(IF(VLOOKUP(I1629,I$2:M1628,5,0)=0,"",VLOOKUP(I1629,I$2:M1628,5,0)),"")</f>
        <v/>
      </c>
      <c r="AL1629" s="2" t="str">
        <f>IFERROR(IF(INDEX(AL$1:AL1628,MATCH(I1629,I$1:I1628,0),1)=0,"",INDEX(AL$1:AL1628,MATCH(I1629,I$1:I1628,0),1)),"")</f>
        <v/>
      </c>
      <c r="AM1629" s="2" t="str">
        <f>IFERROR(IF(INDEX(AM$1:AM1628,MATCH(I1629,I$1:I1628,0),1)=0,"",INDEX(AM$1:AM1628,MATCH(I1629,I$1:I1628,0),1)),"")</f>
        <v/>
      </c>
      <c r="AN1629" s="2" t="str">
        <f>IFERROR(IF(INDEX(AN$1:AN1628,MATCH(I1629,I$1:I1628,0),1)=0,"",INDEX(AN$1:AN1628,MATCH(I1629,I$1:I1628,0),1)),"")</f>
        <v/>
      </c>
      <c r="BG1629" s="5"/>
      <c r="BI1629" s="4"/>
      <c r="BK1629" s="5"/>
      <c r="BL1629" s="5"/>
      <c r="BM1629" s="5" t="str">
        <f>IF(B1629="","",IF(BH1629="",1+(MAX(BM$2:BM1628)),""))</f>
        <v/>
      </c>
      <c r="BN1629" s="5" t="str">
        <f t="shared" si="208"/>
        <v/>
      </c>
      <c r="BO1629" s="5" t="str">
        <f t="shared" si="209"/>
        <v/>
      </c>
      <c r="BP1629" s="15" t="str">
        <f t="shared" si="210"/>
        <v/>
      </c>
      <c r="BQ1629" s="29"/>
      <c r="CU1629" s="5" t="e">
        <f>IF(REPORTE!AH$2="si",IF(F1629=VALUE(REPORTE!C$11),IF(SUM(CU1630:CU$1993),CONCATENATE(INT(B1629),", "),INT(B1629)),""),IF(F1629=VALUE(REPORTE!C$10),IF(SUM(CU1630:CU$1993),CONCATENATE(INT(B1629),", "),INT(B1629)),""))</f>
        <v>#VALUE!</v>
      </c>
      <c r="CY1629" s="5"/>
      <c r="CZ1629" s="5"/>
      <c r="DA1629" s="5"/>
      <c r="DB1629" s="5"/>
    </row>
    <row r="1630" spans="1:106" x14ac:dyDescent="0.25">
      <c r="A1630" s="25"/>
      <c r="B1630" s="3"/>
      <c r="L1630" s="4" t="str">
        <f>IFERROR(IF(VLOOKUP(I1630,I$2:L1629,4,0)=0,"",VLOOKUP(I1630,I$2:L1629,4,0)),"")</f>
        <v/>
      </c>
      <c r="M1630" s="4" t="str">
        <f>IFERROR(IF(VLOOKUP(I1630,I$2:M1629,5,0)=0,"",VLOOKUP(I1630,I$2:M1629,5,0)),"")</f>
        <v/>
      </c>
      <c r="AL1630" s="2" t="str">
        <f>IFERROR(IF(INDEX(AL$1:AL1629,MATCH(I1630,I$1:I1629,0),1)=0,"",INDEX(AL$1:AL1629,MATCH(I1630,I$1:I1629,0),1)),"")</f>
        <v/>
      </c>
      <c r="AM1630" s="2" t="str">
        <f>IFERROR(IF(INDEX(AM$1:AM1629,MATCH(I1630,I$1:I1629,0),1)=0,"",INDEX(AM$1:AM1629,MATCH(I1630,I$1:I1629,0),1)),"")</f>
        <v/>
      </c>
      <c r="AN1630" s="2" t="str">
        <f>IFERROR(IF(INDEX(AN$1:AN1629,MATCH(I1630,I$1:I1629,0),1)=0,"",INDEX(AN$1:AN1629,MATCH(I1630,I$1:I1629,0),1)),"")</f>
        <v/>
      </c>
      <c r="BG1630" s="5"/>
      <c r="BI1630" s="4"/>
      <c r="BK1630" s="5"/>
      <c r="BL1630" s="5"/>
      <c r="BM1630" s="5" t="str">
        <f>IF(B1630="","",IF(BH1630="",1+(MAX(BM$2:BM1629)),""))</f>
        <v/>
      </c>
      <c r="BN1630" s="5" t="str">
        <f t="shared" si="208"/>
        <v/>
      </c>
      <c r="BO1630" s="5" t="str">
        <f t="shared" si="209"/>
        <v/>
      </c>
      <c r="BP1630" s="15" t="str">
        <f t="shared" si="210"/>
        <v/>
      </c>
      <c r="BQ1630" s="29"/>
      <c r="CU1630" s="5" t="e">
        <f>IF(REPORTE!AH$2="si",IF(F1630=VALUE(REPORTE!C$11),IF(SUM(CU1631:CU$1993),CONCATENATE(INT(B1630),", "),INT(B1630)),""),IF(F1630=VALUE(REPORTE!C$10),IF(SUM(CU1631:CU$1993),CONCATENATE(INT(B1630),", "),INT(B1630)),""))</f>
        <v>#VALUE!</v>
      </c>
      <c r="CY1630" s="5"/>
      <c r="CZ1630" s="5"/>
      <c r="DA1630" s="5"/>
      <c r="DB1630" s="5"/>
    </row>
    <row r="1631" spans="1:106" x14ac:dyDescent="0.25">
      <c r="A1631" s="25"/>
      <c r="B1631" s="3"/>
      <c r="L1631" s="4" t="str">
        <f>IFERROR(IF(VLOOKUP(I1631,I$2:L1630,4,0)=0,"",VLOOKUP(I1631,I$2:L1630,4,0)),"")</f>
        <v/>
      </c>
      <c r="M1631" s="4" t="str">
        <f>IFERROR(IF(VLOOKUP(I1631,I$2:M1630,5,0)=0,"",VLOOKUP(I1631,I$2:M1630,5,0)),"")</f>
        <v/>
      </c>
      <c r="AL1631" s="2" t="str">
        <f>IFERROR(IF(INDEX(AL$1:AL1630,MATCH(I1631,I$1:I1630,0),1)=0,"",INDEX(AL$1:AL1630,MATCH(I1631,I$1:I1630,0),1)),"")</f>
        <v/>
      </c>
      <c r="AM1631" s="2" t="str">
        <f>IFERROR(IF(INDEX(AM$1:AM1630,MATCH(I1631,I$1:I1630,0),1)=0,"",INDEX(AM$1:AM1630,MATCH(I1631,I$1:I1630,0),1)),"")</f>
        <v/>
      </c>
      <c r="AN1631" s="2" t="str">
        <f>IFERROR(IF(INDEX(AN$1:AN1630,MATCH(I1631,I$1:I1630,0),1)=0,"",INDEX(AN$1:AN1630,MATCH(I1631,I$1:I1630,0),1)),"")</f>
        <v/>
      </c>
      <c r="BG1631" s="5"/>
      <c r="BI1631" s="4"/>
      <c r="BK1631" s="5"/>
      <c r="BL1631" s="5"/>
      <c r="BM1631" s="5" t="str">
        <f>IF(B1631="","",IF(BH1631="",1+(MAX(BM$2:BM1630)),""))</f>
        <v/>
      </c>
      <c r="BN1631" s="5" t="str">
        <f t="shared" si="208"/>
        <v/>
      </c>
      <c r="BO1631" s="5" t="str">
        <f t="shared" si="209"/>
        <v/>
      </c>
      <c r="BP1631" s="15" t="str">
        <f t="shared" si="210"/>
        <v/>
      </c>
      <c r="BQ1631" s="29"/>
      <c r="CU1631" s="5" t="e">
        <f>IF(REPORTE!AH$2="si",IF(F1631=VALUE(REPORTE!C$11),IF(SUM(CU1632:CU$1993),CONCATENATE(INT(B1631),", "),INT(B1631)),""),IF(F1631=VALUE(REPORTE!C$10),IF(SUM(CU1632:CU$1993),CONCATENATE(INT(B1631),", "),INT(B1631)),""))</f>
        <v>#VALUE!</v>
      </c>
      <c r="CY1631" s="5"/>
      <c r="CZ1631" s="5"/>
      <c r="DA1631" s="5"/>
      <c r="DB1631" s="5"/>
    </row>
    <row r="1632" spans="1:106" x14ac:dyDescent="0.25">
      <c r="A1632" s="25"/>
      <c r="B1632" s="3"/>
      <c r="L1632" s="4" t="str">
        <f>IFERROR(IF(VLOOKUP(I1632,I$2:L1631,4,0)=0,"",VLOOKUP(I1632,I$2:L1631,4,0)),"")</f>
        <v/>
      </c>
      <c r="M1632" s="4" t="str">
        <f>IFERROR(IF(VLOOKUP(I1632,I$2:M1631,5,0)=0,"",VLOOKUP(I1632,I$2:M1631,5,0)),"")</f>
        <v/>
      </c>
      <c r="AL1632" s="2" t="str">
        <f>IFERROR(IF(INDEX(AL$1:AL1631,MATCH(I1632,I$1:I1631,0),1)=0,"",INDEX(AL$1:AL1631,MATCH(I1632,I$1:I1631,0),1)),"")</f>
        <v/>
      </c>
      <c r="AM1632" s="2" t="str">
        <f>IFERROR(IF(INDEX(AM$1:AM1631,MATCH(I1632,I$1:I1631,0),1)=0,"",INDEX(AM$1:AM1631,MATCH(I1632,I$1:I1631,0),1)),"")</f>
        <v/>
      </c>
      <c r="AN1632" s="2" t="str">
        <f>IFERROR(IF(INDEX(AN$1:AN1631,MATCH(I1632,I$1:I1631,0),1)=0,"",INDEX(AN$1:AN1631,MATCH(I1632,I$1:I1631,0),1)),"")</f>
        <v/>
      </c>
      <c r="BG1632" s="5"/>
      <c r="BI1632" s="4"/>
      <c r="BK1632" s="5"/>
      <c r="BL1632" s="5"/>
      <c r="BM1632" s="5" t="str">
        <f>IF(B1632="","",IF(BH1632="",1+(MAX(BM$2:BM1631)),""))</f>
        <v/>
      </c>
      <c r="BN1632" s="5" t="str">
        <f t="shared" si="208"/>
        <v/>
      </c>
      <c r="BO1632" s="5" t="str">
        <f t="shared" si="209"/>
        <v/>
      </c>
      <c r="BP1632" s="15" t="str">
        <f t="shared" si="210"/>
        <v/>
      </c>
      <c r="BQ1632" s="29"/>
      <c r="CU1632" s="5" t="e">
        <f>IF(REPORTE!AH$2="si",IF(F1632=VALUE(REPORTE!C$11),IF(SUM(CU1633:CU$1993),CONCATENATE(INT(B1632),", "),INT(B1632)),""),IF(F1632=VALUE(REPORTE!C$10),IF(SUM(CU1633:CU$1993),CONCATENATE(INT(B1632),", "),INT(B1632)),""))</f>
        <v>#VALUE!</v>
      </c>
      <c r="CY1632" s="5"/>
      <c r="CZ1632" s="5"/>
      <c r="DA1632" s="5"/>
      <c r="DB1632" s="5"/>
    </row>
    <row r="1633" spans="1:106" x14ac:dyDescent="0.25">
      <c r="A1633" s="25"/>
      <c r="B1633" s="3"/>
      <c r="L1633" s="4" t="str">
        <f>IFERROR(IF(VLOOKUP(I1633,I$2:L1632,4,0)=0,"",VLOOKUP(I1633,I$2:L1632,4,0)),"")</f>
        <v/>
      </c>
      <c r="M1633" s="4" t="str">
        <f>IFERROR(IF(VLOOKUP(I1633,I$2:M1632,5,0)=0,"",VLOOKUP(I1633,I$2:M1632,5,0)),"")</f>
        <v/>
      </c>
      <c r="AL1633" s="2" t="str">
        <f>IFERROR(IF(INDEX(AL$1:AL1632,MATCH(I1633,I$1:I1632,0),1)=0,"",INDEX(AL$1:AL1632,MATCH(I1633,I$1:I1632,0),1)),"")</f>
        <v/>
      </c>
      <c r="AM1633" s="2" t="str">
        <f>IFERROR(IF(INDEX(AM$1:AM1632,MATCH(I1633,I$1:I1632,0),1)=0,"",INDEX(AM$1:AM1632,MATCH(I1633,I$1:I1632,0),1)),"")</f>
        <v/>
      </c>
      <c r="AN1633" s="2" t="str">
        <f>IFERROR(IF(INDEX(AN$1:AN1632,MATCH(I1633,I$1:I1632,0),1)=0,"",INDEX(AN$1:AN1632,MATCH(I1633,I$1:I1632,0),1)),"")</f>
        <v/>
      </c>
      <c r="BG1633" s="5"/>
      <c r="BI1633" s="4"/>
      <c r="BK1633" s="5"/>
      <c r="BL1633" s="5"/>
      <c r="BM1633" s="5" t="str">
        <f>IF(B1633="","",IF(BH1633="",1+(MAX(BM$2:BM1632)),""))</f>
        <v/>
      </c>
      <c r="BN1633" s="5" t="str">
        <f t="shared" si="208"/>
        <v/>
      </c>
      <c r="BO1633" s="5" t="str">
        <f t="shared" si="209"/>
        <v/>
      </c>
      <c r="BP1633" s="15" t="str">
        <f t="shared" si="210"/>
        <v/>
      </c>
      <c r="BQ1633" s="29"/>
      <c r="CU1633" s="5" t="e">
        <f>IF(REPORTE!AH$2="si",IF(F1633=VALUE(REPORTE!C$11),IF(SUM(CU1634:CU$1993),CONCATENATE(INT(B1633),", "),INT(B1633)),""),IF(F1633=VALUE(REPORTE!C$10),IF(SUM(CU1634:CU$1993),CONCATENATE(INT(B1633),", "),INT(B1633)),""))</f>
        <v>#VALUE!</v>
      </c>
      <c r="CY1633" s="5"/>
      <c r="CZ1633" s="5"/>
      <c r="DA1633" s="5"/>
      <c r="DB1633" s="5"/>
    </row>
    <row r="1634" spans="1:106" x14ac:dyDescent="0.25">
      <c r="A1634" s="25"/>
      <c r="B1634" s="3"/>
      <c r="L1634" s="4" t="str">
        <f>IFERROR(IF(VLOOKUP(I1634,I$2:L1633,4,0)=0,"",VLOOKUP(I1634,I$2:L1633,4,0)),"")</f>
        <v/>
      </c>
      <c r="M1634" s="4" t="str">
        <f>IFERROR(IF(VLOOKUP(I1634,I$2:M1633,5,0)=0,"",VLOOKUP(I1634,I$2:M1633,5,0)),"")</f>
        <v/>
      </c>
      <c r="AL1634" s="2" t="str">
        <f>IFERROR(IF(INDEX(AL$1:AL1633,MATCH(I1634,I$1:I1633,0),1)=0,"",INDEX(AL$1:AL1633,MATCH(I1634,I$1:I1633,0),1)),"")</f>
        <v/>
      </c>
      <c r="AM1634" s="2" t="str">
        <f>IFERROR(IF(INDEX(AM$1:AM1633,MATCH(I1634,I$1:I1633,0),1)=0,"",INDEX(AM$1:AM1633,MATCH(I1634,I$1:I1633,0),1)),"")</f>
        <v/>
      </c>
      <c r="AN1634" s="2" t="str">
        <f>IFERROR(IF(INDEX(AN$1:AN1633,MATCH(I1634,I$1:I1633,0),1)=0,"",INDEX(AN$1:AN1633,MATCH(I1634,I$1:I1633,0),1)),"")</f>
        <v/>
      </c>
      <c r="BG1634" s="5"/>
      <c r="BI1634" s="4"/>
      <c r="BK1634" s="5"/>
      <c r="BL1634" s="5"/>
      <c r="BM1634" s="5" t="str">
        <f>IF(B1634="","",IF(BH1634="",1+(MAX(BM$2:BM1633)),""))</f>
        <v/>
      </c>
      <c r="BN1634" s="5" t="str">
        <f t="shared" si="208"/>
        <v/>
      </c>
      <c r="BO1634" s="5" t="str">
        <f t="shared" si="209"/>
        <v/>
      </c>
      <c r="BP1634" s="15" t="str">
        <f t="shared" si="210"/>
        <v/>
      </c>
      <c r="BQ1634" s="29"/>
      <c r="CU1634" s="5" t="e">
        <f>IF(REPORTE!AH$2="si",IF(F1634=VALUE(REPORTE!C$11),IF(SUM(CU1635:CU$1993),CONCATENATE(INT(B1634),", "),INT(B1634)),""),IF(F1634=VALUE(REPORTE!C$10),IF(SUM(CU1635:CU$1993),CONCATENATE(INT(B1634),", "),INT(B1634)),""))</f>
        <v>#VALUE!</v>
      </c>
      <c r="CY1634" s="5"/>
      <c r="CZ1634" s="5"/>
      <c r="DA1634" s="5"/>
      <c r="DB1634" s="5"/>
    </row>
    <row r="1635" spans="1:106" x14ac:dyDescent="0.25">
      <c r="A1635" s="25"/>
      <c r="B1635" s="3"/>
      <c r="L1635" s="4" t="str">
        <f>IFERROR(IF(VLOOKUP(I1635,I$2:L1634,4,0)=0,"",VLOOKUP(I1635,I$2:L1634,4,0)),"")</f>
        <v/>
      </c>
      <c r="M1635" s="4" t="str">
        <f>IFERROR(IF(VLOOKUP(I1635,I$2:M1634,5,0)=0,"",VLOOKUP(I1635,I$2:M1634,5,0)),"")</f>
        <v/>
      </c>
      <c r="AL1635" s="2" t="str">
        <f>IFERROR(IF(INDEX(AL$1:AL1634,MATCH(I1635,I$1:I1634,0),1)=0,"",INDEX(AL$1:AL1634,MATCH(I1635,I$1:I1634,0),1)),"")</f>
        <v/>
      </c>
      <c r="AM1635" s="2" t="str">
        <f>IFERROR(IF(INDEX(AM$1:AM1634,MATCH(I1635,I$1:I1634,0),1)=0,"",INDEX(AM$1:AM1634,MATCH(I1635,I$1:I1634,0),1)),"")</f>
        <v/>
      </c>
      <c r="AN1635" s="2" t="str">
        <f>IFERROR(IF(INDEX(AN$1:AN1634,MATCH(I1635,I$1:I1634,0),1)=0,"",INDEX(AN$1:AN1634,MATCH(I1635,I$1:I1634,0),1)),"")</f>
        <v/>
      </c>
      <c r="BG1635" s="5"/>
      <c r="BI1635" s="4"/>
      <c r="BK1635" s="5"/>
      <c r="BL1635" s="5"/>
      <c r="BM1635" s="5" t="str">
        <f>IF(B1635="","",IF(BH1635="",1+(MAX(BM$2:BM1634)),""))</f>
        <v/>
      </c>
      <c r="BN1635" s="5" t="str">
        <f t="shared" si="208"/>
        <v/>
      </c>
      <c r="BO1635" s="5" t="str">
        <f t="shared" si="209"/>
        <v/>
      </c>
      <c r="BP1635" s="15" t="str">
        <f t="shared" si="210"/>
        <v/>
      </c>
      <c r="BQ1635" s="29"/>
      <c r="CU1635" s="5" t="e">
        <f>IF(REPORTE!AH$2="si",IF(F1635=VALUE(REPORTE!C$11),IF(SUM(CU1636:CU$1993),CONCATENATE(INT(B1635),", "),INT(B1635)),""),IF(F1635=VALUE(REPORTE!C$10),IF(SUM(CU1636:CU$1993),CONCATENATE(INT(B1635),", "),INT(B1635)),""))</f>
        <v>#VALUE!</v>
      </c>
      <c r="CY1635" s="5"/>
      <c r="CZ1635" s="5"/>
      <c r="DA1635" s="5"/>
      <c r="DB1635" s="5"/>
    </row>
    <row r="1636" spans="1:106" x14ac:dyDescent="0.25">
      <c r="A1636" s="25"/>
      <c r="B1636" s="3"/>
      <c r="L1636" s="4" t="str">
        <f>IFERROR(IF(VLOOKUP(I1636,I$2:L1635,4,0)=0,"",VLOOKUP(I1636,I$2:L1635,4,0)),"")</f>
        <v/>
      </c>
      <c r="M1636" s="4" t="str">
        <f>IFERROR(IF(VLOOKUP(I1636,I$2:M1635,5,0)=0,"",VLOOKUP(I1636,I$2:M1635,5,0)),"")</f>
        <v/>
      </c>
      <c r="AL1636" s="2" t="str">
        <f>IFERROR(IF(INDEX(AL$1:AL1635,MATCH(I1636,I$1:I1635,0),1)=0,"",INDEX(AL$1:AL1635,MATCH(I1636,I$1:I1635,0),1)),"")</f>
        <v/>
      </c>
      <c r="AM1636" s="2" t="str">
        <f>IFERROR(IF(INDEX(AM$1:AM1635,MATCH(I1636,I$1:I1635,0),1)=0,"",INDEX(AM$1:AM1635,MATCH(I1636,I$1:I1635,0),1)),"")</f>
        <v/>
      </c>
      <c r="AN1636" s="2" t="str">
        <f>IFERROR(IF(INDEX(AN$1:AN1635,MATCH(I1636,I$1:I1635,0),1)=0,"",INDEX(AN$1:AN1635,MATCH(I1636,I$1:I1635,0),1)),"")</f>
        <v/>
      </c>
      <c r="BG1636" s="5"/>
      <c r="BI1636" s="4"/>
      <c r="BK1636" s="5"/>
      <c r="BL1636" s="5"/>
      <c r="BM1636" s="5" t="str">
        <f>IF(B1636="","",IF(BH1636="",1+(MAX(BM$2:BM1635)),""))</f>
        <v/>
      </c>
      <c r="BN1636" s="5" t="str">
        <f t="shared" si="208"/>
        <v/>
      </c>
      <c r="BO1636" s="5" t="str">
        <f t="shared" si="209"/>
        <v/>
      </c>
      <c r="BP1636" s="15" t="str">
        <f t="shared" si="210"/>
        <v/>
      </c>
      <c r="BQ1636" s="29"/>
      <c r="CU1636" s="5" t="e">
        <f>IF(REPORTE!AH$2="si",IF(F1636=VALUE(REPORTE!C$11),IF(SUM(CU1637:CU$1993),CONCATENATE(INT(B1636),", "),INT(B1636)),""),IF(F1636=VALUE(REPORTE!C$10),IF(SUM(CU1637:CU$1993),CONCATENATE(INT(B1636),", "),INT(B1636)),""))</f>
        <v>#VALUE!</v>
      </c>
      <c r="CY1636" s="5"/>
      <c r="CZ1636" s="5"/>
      <c r="DA1636" s="5"/>
      <c r="DB1636" s="5"/>
    </row>
    <row r="1637" spans="1:106" x14ac:dyDescent="0.25">
      <c r="A1637" s="25"/>
      <c r="B1637" s="3"/>
      <c r="L1637" s="4" t="str">
        <f>IFERROR(IF(VLOOKUP(I1637,I$2:L1636,4,0)=0,"",VLOOKUP(I1637,I$2:L1636,4,0)),"")</f>
        <v/>
      </c>
      <c r="M1637" s="4" t="str">
        <f>IFERROR(IF(VLOOKUP(I1637,I$2:M1636,5,0)=0,"",VLOOKUP(I1637,I$2:M1636,5,0)),"")</f>
        <v/>
      </c>
      <c r="AL1637" s="2" t="str">
        <f>IFERROR(IF(INDEX(AL$1:AL1636,MATCH(I1637,I$1:I1636,0),1)=0,"",INDEX(AL$1:AL1636,MATCH(I1637,I$1:I1636,0),1)),"")</f>
        <v/>
      </c>
      <c r="AM1637" s="2" t="str">
        <f>IFERROR(IF(INDEX(AM$1:AM1636,MATCH(I1637,I$1:I1636,0),1)=0,"",INDEX(AM$1:AM1636,MATCH(I1637,I$1:I1636,0),1)),"")</f>
        <v/>
      </c>
      <c r="AN1637" s="2" t="str">
        <f>IFERROR(IF(INDEX(AN$1:AN1636,MATCH(I1637,I$1:I1636,0),1)=0,"",INDEX(AN$1:AN1636,MATCH(I1637,I$1:I1636,0),1)),"")</f>
        <v/>
      </c>
      <c r="BG1637" s="5"/>
      <c r="BI1637" s="4"/>
      <c r="BK1637" s="5"/>
      <c r="BL1637" s="5"/>
      <c r="BM1637" s="5" t="str">
        <f>IF(B1637="","",IF(BH1637="",1+(MAX(BM$2:BM1636)),""))</f>
        <v/>
      </c>
      <c r="BN1637" s="5" t="str">
        <f t="shared" si="208"/>
        <v/>
      </c>
      <c r="BO1637" s="5" t="str">
        <f t="shared" si="209"/>
        <v/>
      </c>
      <c r="BP1637" s="15" t="str">
        <f t="shared" si="210"/>
        <v/>
      </c>
      <c r="BQ1637" s="29"/>
      <c r="CU1637" s="5" t="e">
        <f>IF(REPORTE!AH$2="si",IF(F1637=VALUE(REPORTE!C$11),IF(SUM(CU1638:CU$1993),CONCATENATE(INT(B1637),", "),INT(B1637)),""),IF(F1637=VALUE(REPORTE!C$10),IF(SUM(CU1638:CU$1993),CONCATENATE(INT(B1637),", "),INT(B1637)),""))</f>
        <v>#VALUE!</v>
      </c>
      <c r="CY1637" s="5"/>
      <c r="CZ1637" s="5"/>
      <c r="DA1637" s="5"/>
      <c r="DB1637" s="5"/>
    </row>
    <row r="1638" spans="1:106" x14ac:dyDescent="0.25">
      <c r="A1638" s="25"/>
      <c r="B1638" s="3"/>
      <c r="L1638" s="4" t="str">
        <f>IFERROR(IF(VLOOKUP(I1638,I$2:L1637,4,0)=0,"",VLOOKUP(I1638,I$2:L1637,4,0)),"")</f>
        <v/>
      </c>
      <c r="M1638" s="4" t="str">
        <f>IFERROR(IF(VLOOKUP(I1638,I$2:M1637,5,0)=0,"",VLOOKUP(I1638,I$2:M1637,5,0)),"")</f>
        <v/>
      </c>
      <c r="AL1638" s="2" t="str">
        <f>IFERROR(IF(INDEX(AL$1:AL1637,MATCH(I1638,I$1:I1637,0),1)=0,"",INDEX(AL$1:AL1637,MATCH(I1638,I$1:I1637,0),1)),"")</f>
        <v/>
      </c>
      <c r="AM1638" s="2" t="str">
        <f>IFERROR(IF(INDEX(AM$1:AM1637,MATCH(I1638,I$1:I1637,0),1)=0,"",INDEX(AM$1:AM1637,MATCH(I1638,I$1:I1637,0),1)),"")</f>
        <v/>
      </c>
      <c r="AN1638" s="2" t="str">
        <f>IFERROR(IF(INDEX(AN$1:AN1637,MATCH(I1638,I$1:I1637,0),1)=0,"",INDEX(AN$1:AN1637,MATCH(I1638,I$1:I1637,0),1)),"")</f>
        <v/>
      </c>
      <c r="BG1638" s="5"/>
      <c r="BI1638" s="4"/>
      <c r="BK1638" s="5"/>
      <c r="BL1638" s="5"/>
      <c r="BM1638" s="5" t="str">
        <f>IF(B1638="","",IF(BH1638="",1+(MAX(BM$2:BM1637)),""))</f>
        <v/>
      </c>
      <c r="BN1638" s="5" t="str">
        <f t="shared" si="208"/>
        <v/>
      </c>
      <c r="BO1638" s="5" t="str">
        <f t="shared" si="209"/>
        <v/>
      </c>
      <c r="BP1638" s="15" t="str">
        <f t="shared" si="210"/>
        <v/>
      </c>
      <c r="BQ1638" s="29"/>
      <c r="CU1638" s="5" t="e">
        <f>IF(REPORTE!AH$2="si",IF(F1638=VALUE(REPORTE!C$11),IF(SUM(CU1639:CU$1993),CONCATENATE(INT(B1638),", "),INT(B1638)),""),IF(F1638=VALUE(REPORTE!C$10),IF(SUM(CU1639:CU$1993),CONCATENATE(INT(B1638),", "),INT(B1638)),""))</f>
        <v>#VALUE!</v>
      </c>
      <c r="CY1638" s="5"/>
      <c r="CZ1638" s="5"/>
      <c r="DA1638" s="5"/>
      <c r="DB1638" s="5"/>
    </row>
    <row r="1639" spans="1:106" x14ac:dyDescent="0.25">
      <c r="A1639" s="25"/>
      <c r="B1639" s="3"/>
      <c r="L1639" s="4" t="str">
        <f>IFERROR(IF(VLOOKUP(I1639,I$2:L1638,4,0)=0,"",VLOOKUP(I1639,I$2:L1638,4,0)),"")</f>
        <v/>
      </c>
      <c r="M1639" s="4" t="str">
        <f>IFERROR(IF(VLOOKUP(I1639,I$2:M1638,5,0)=0,"",VLOOKUP(I1639,I$2:M1638,5,0)),"")</f>
        <v/>
      </c>
      <c r="AL1639" s="2" t="str">
        <f>IFERROR(IF(INDEX(AL$1:AL1638,MATCH(I1639,I$1:I1638,0),1)=0,"",INDEX(AL$1:AL1638,MATCH(I1639,I$1:I1638,0),1)),"")</f>
        <v/>
      </c>
      <c r="AM1639" s="2" t="str">
        <f>IFERROR(IF(INDEX(AM$1:AM1638,MATCH(I1639,I$1:I1638,0),1)=0,"",INDEX(AM$1:AM1638,MATCH(I1639,I$1:I1638,0),1)),"")</f>
        <v/>
      </c>
      <c r="AN1639" s="2" t="str">
        <f>IFERROR(IF(INDEX(AN$1:AN1638,MATCH(I1639,I$1:I1638,0),1)=0,"",INDEX(AN$1:AN1638,MATCH(I1639,I$1:I1638,0),1)),"")</f>
        <v/>
      </c>
      <c r="BG1639" s="5"/>
      <c r="BI1639" s="4"/>
      <c r="BK1639" s="5"/>
      <c r="BL1639" s="5"/>
      <c r="BM1639" s="5" t="str">
        <f>IF(B1639="","",IF(BH1639="",1+(MAX(BM$2:BM1638)),""))</f>
        <v/>
      </c>
      <c r="BN1639" s="5" t="str">
        <f t="shared" si="208"/>
        <v/>
      </c>
      <c r="BO1639" s="5" t="str">
        <f t="shared" si="209"/>
        <v/>
      </c>
      <c r="BP1639" s="15" t="str">
        <f t="shared" si="210"/>
        <v/>
      </c>
      <c r="BQ1639" s="29"/>
      <c r="CU1639" s="5" t="e">
        <f>IF(REPORTE!AH$2="si",IF(F1639=VALUE(REPORTE!C$11),IF(SUM(CU1640:CU$1993),CONCATENATE(INT(B1639),", "),INT(B1639)),""),IF(F1639=VALUE(REPORTE!C$10),IF(SUM(CU1640:CU$1993),CONCATENATE(INT(B1639),", "),INT(B1639)),""))</f>
        <v>#VALUE!</v>
      </c>
      <c r="CV1639" s="5"/>
      <c r="CY1639" s="5"/>
      <c r="CZ1639" s="5"/>
      <c r="DA1639" s="5"/>
      <c r="DB1639" s="5"/>
    </row>
    <row r="1640" spans="1:106" x14ac:dyDescent="0.25">
      <c r="A1640" s="25"/>
      <c r="B1640" s="3"/>
      <c r="L1640" s="4" t="str">
        <f>IFERROR(IF(VLOOKUP(I1640,I$2:L1639,4,0)=0,"",VLOOKUP(I1640,I$2:L1639,4,0)),"")</f>
        <v/>
      </c>
      <c r="M1640" s="4" t="str">
        <f>IFERROR(IF(VLOOKUP(I1640,I$2:M1639,5,0)=0,"",VLOOKUP(I1640,I$2:M1639,5,0)),"")</f>
        <v/>
      </c>
      <c r="AL1640" s="2" t="str">
        <f>IFERROR(IF(INDEX(AL$1:AL1639,MATCH(I1640,I$1:I1639,0),1)=0,"",INDEX(AL$1:AL1639,MATCH(I1640,I$1:I1639,0),1)),"")</f>
        <v/>
      </c>
      <c r="AM1640" s="2" t="str">
        <f>IFERROR(IF(INDEX(AM$1:AM1639,MATCH(I1640,I$1:I1639,0),1)=0,"",INDEX(AM$1:AM1639,MATCH(I1640,I$1:I1639,0),1)),"")</f>
        <v/>
      </c>
      <c r="AN1640" s="2" t="str">
        <f>IFERROR(IF(INDEX(AN$1:AN1639,MATCH(I1640,I$1:I1639,0),1)=0,"",INDEX(AN$1:AN1639,MATCH(I1640,I$1:I1639,0),1)),"")</f>
        <v/>
      </c>
      <c r="BG1640" s="5"/>
      <c r="BI1640" s="4"/>
      <c r="BK1640" s="5"/>
      <c r="BL1640" s="5"/>
      <c r="BM1640" s="5" t="str">
        <f>IF(B1640="","",IF(BH1640="",1+(MAX(BM$2:BM1639)),""))</f>
        <v/>
      </c>
      <c r="BN1640" s="5" t="str">
        <f t="shared" si="208"/>
        <v/>
      </c>
      <c r="BO1640" s="5" t="str">
        <f t="shared" si="209"/>
        <v/>
      </c>
      <c r="BP1640" s="15" t="str">
        <f t="shared" si="210"/>
        <v/>
      </c>
      <c r="BQ1640" s="29"/>
      <c r="CU1640" s="5" t="e">
        <f>IF(REPORTE!AH$2="si",IF(F1640=VALUE(REPORTE!C$11),IF(SUM(CU1641:CU$1993),CONCATENATE(INT(B1640),", "),INT(B1640)),""),IF(F1640=VALUE(REPORTE!C$10),IF(SUM(CU1641:CU$1993),CONCATENATE(INT(B1640),", "),INT(B1640)),""))</f>
        <v>#VALUE!</v>
      </c>
      <c r="CV1640" s="5" t="e">
        <f>CONCATENATE(CU1640,CU1641,CU1642,CU1643,CU1644,CU1645,CU1646,CU1647,CU1648,CU1649,CU1650,CU1651,CU1652,CU1653,CU1654,CU1655,CU1656,CU1657,CU1658,CU1659,CU1660,CU1661,CU1662,CU1663,CU1664,CU1665,CU1666,CU1667,CU1668,CU1669,CU1670,CU1671,CU1672,CU1673,CU1674,CU1675,CU1676,CU1677,CU1678,CU1679,CU1680,CU1681)</f>
        <v>#VALUE!</v>
      </c>
      <c r="CY1640" s="5"/>
      <c r="CZ1640" s="5"/>
      <c r="DA1640" s="5"/>
      <c r="DB1640" s="5"/>
    </row>
    <row r="1641" spans="1:106" x14ac:dyDescent="0.25">
      <c r="A1641" s="25"/>
      <c r="B1641" s="3"/>
      <c r="L1641" s="4" t="str">
        <f>IFERROR(IF(VLOOKUP(I1641,I$2:L1640,4,0)=0,"",VLOOKUP(I1641,I$2:L1640,4,0)),"")</f>
        <v/>
      </c>
      <c r="M1641" s="4" t="str">
        <f>IFERROR(IF(VLOOKUP(I1641,I$2:M1640,5,0)=0,"",VLOOKUP(I1641,I$2:M1640,5,0)),"")</f>
        <v/>
      </c>
      <c r="AL1641" s="2" t="str">
        <f>IFERROR(IF(INDEX(AL$1:AL1640,MATCH(I1641,I$1:I1640,0),1)=0,"",INDEX(AL$1:AL1640,MATCH(I1641,I$1:I1640,0),1)),"")</f>
        <v/>
      </c>
      <c r="AM1641" s="2" t="str">
        <f>IFERROR(IF(INDEX(AM$1:AM1640,MATCH(I1641,I$1:I1640,0),1)=0,"",INDEX(AM$1:AM1640,MATCH(I1641,I$1:I1640,0),1)),"")</f>
        <v/>
      </c>
      <c r="AN1641" s="2" t="str">
        <f>IFERROR(IF(INDEX(AN$1:AN1640,MATCH(I1641,I$1:I1640,0),1)=0,"",INDEX(AN$1:AN1640,MATCH(I1641,I$1:I1640,0),1)),"")</f>
        <v/>
      </c>
      <c r="BG1641" s="5"/>
      <c r="BI1641" s="4"/>
      <c r="BK1641" s="5"/>
      <c r="BL1641" s="5"/>
      <c r="BM1641" s="5" t="str">
        <f>IF(B1641="","",IF(BH1641="",1+(MAX(BM$2:BM1640)),""))</f>
        <v/>
      </c>
      <c r="BN1641" s="5" t="str">
        <f t="shared" si="208"/>
        <v/>
      </c>
      <c r="BO1641" s="5" t="str">
        <f t="shared" si="209"/>
        <v/>
      </c>
      <c r="BP1641" s="15" t="str">
        <f t="shared" si="210"/>
        <v/>
      </c>
      <c r="BQ1641" s="29"/>
      <c r="CU1641" s="5" t="e">
        <f>IF(REPORTE!AH$2="si",IF(F1641=VALUE(REPORTE!C$11),IF(SUM(CU1642:CU$1993),CONCATENATE(INT(B1641),", "),INT(B1641)),""),IF(F1641=VALUE(REPORTE!C$10),IF(SUM(CU1642:CU$1993),CONCATENATE(INT(B1641),", "),INT(B1641)),""))</f>
        <v>#VALUE!</v>
      </c>
      <c r="CY1641" s="5"/>
      <c r="CZ1641" s="5"/>
      <c r="DA1641" s="5"/>
      <c r="DB1641" s="5"/>
    </row>
    <row r="1642" spans="1:106" x14ac:dyDescent="0.25">
      <c r="A1642" s="25"/>
      <c r="B1642" s="3"/>
      <c r="L1642" s="4" t="str">
        <f>IFERROR(IF(VLOOKUP(I1642,I$2:L1641,4,0)=0,"",VLOOKUP(I1642,I$2:L1641,4,0)),"")</f>
        <v/>
      </c>
      <c r="M1642" s="4" t="str">
        <f>IFERROR(IF(VLOOKUP(I1642,I$2:M1641,5,0)=0,"",VLOOKUP(I1642,I$2:M1641,5,0)),"")</f>
        <v/>
      </c>
      <c r="AL1642" s="2" t="str">
        <f>IFERROR(IF(INDEX(AL$1:AL1641,MATCH(I1642,I$1:I1641,0),1)=0,"",INDEX(AL$1:AL1641,MATCH(I1642,I$1:I1641,0),1)),"")</f>
        <v/>
      </c>
      <c r="AM1642" s="2" t="str">
        <f>IFERROR(IF(INDEX(AM$1:AM1641,MATCH(I1642,I$1:I1641,0),1)=0,"",INDEX(AM$1:AM1641,MATCH(I1642,I$1:I1641,0),1)),"")</f>
        <v/>
      </c>
      <c r="AN1642" s="2" t="str">
        <f>IFERROR(IF(INDEX(AN$1:AN1641,MATCH(I1642,I$1:I1641,0),1)=0,"",INDEX(AN$1:AN1641,MATCH(I1642,I$1:I1641,0),1)),"")</f>
        <v/>
      </c>
      <c r="BG1642" s="5"/>
      <c r="BI1642" s="4"/>
      <c r="BK1642" s="5"/>
      <c r="BL1642" s="5"/>
      <c r="BM1642" s="5" t="str">
        <f>IF(B1642="","",IF(BH1642="",1+(MAX(BM$2:BM1641)),""))</f>
        <v/>
      </c>
      <c r="BN1642" s="5" t="str">
        <f t="shared" si="208"/>
        <v/>
      </c>
      <c r="BO1642" s="5" t="str">
        <f t="shared" si="209"/>
        <v/>
      </c>
      <c r="BP1642" s="15" t="str">
        <f t="shared" si="210"/>
        <v/>
      </c>
      <c r="BQ1642" s="29"/>
      <c r="CU1642" s="5" t="e">
        <f>IF(REPORTE!AH$2="si",IF(F1642=VALUE(REPORTE!C$11),IF(SUM(CU1643:CU$1993),CONCATENATE(INT(B1642),", "),INT(B1642)),""),IF(F1642=VALUE(REPORTE!C$10),IF(SUM(CU1643:CU$1993),CONCATENATE(INT(B1642),", "),INT(B1642)),""))</f>
        <v>#VALUE!</v>
      </c>
      <c r="CY1642" s="5"/>
      <c r="CZ1642" s="5"/>
      <c r="DA1642" s="5"/>
      <c r="DB1642" s="5"/>
    </row>
    <row r="1643" spans="1:106" x14ac:dyDescent="0.25">
      <c r="A1643" s="25"/>
      <c r="B1643" s="3"/>
      <c r="L1643" s="4" t="str">
        <f>IFERROR(IF(VLOOKUP(I1643,I$2:L1642,4,0)=0,"",VLOOKUP(I1643,I$2:L1642,4,0)),"")</f>
        <v/>
      </c>
      <c r="M1643" s="4" t="str">
        <f>IFERROR(IF(VLOOKUP(I1643,I$2:M1642,5,0)=0,"",VLOOKUP(I1643,I$2:M1642,5,0)),"")</f>
        <v/>
      </c>
      <c r="AL1643" s="2" t="str">
        <f>IFERROR(IF(INDEX(AL$1:AL1642,MATCH(I1643,I$1:I1642,0),1)=0,"",INDEX(AL$1:AL1642,MATCH(I1643,I$1:I1642,0),1)),"")</f>
        <v/>
      </c>
      <c r="AM1643" s="2" t="str">
        <f>IFERROR(IF(INDEX(AM$1:AM1642,MATCH(I1643,I$1:I1642,0),1)=0,"",INDEX(AM$1:AM1642,MATCH(I1643,I$1:I1642,0),1)),"")</f>
        <v/>
      </c>
      <c r="AN1643" s="2" t="str">
        <f>IFERROR(IF(INDEX(AN$1:AN1642,MATCH(I1643,I$1:I1642,0),1)=0,"",INDEX(AN$1:AN1642,MATCH(I1643,I$1:I1642,0),1)),"")</f>
        <v/>
      </c>
      <c r="BG1643" s="5"/>
      <c r="BI1643" s="4"/>
      <c r="BK1643" s="5"/>
      <c r="BL1643" s="5"/>
      <c r="BM1643" s="5" t="str">
        <f>IF(B1643="","",IF(BH1643="",1+(MAX(BM$2:BM1642)),""))</f>
        <v/>
      </c>
      <c r="BN1643" s="5" t="str">
        <f t="shared" si="208"/>
        <v/>
      </c>
      <c r="BO1643" s="5" t="str">
        <f t="shared" si="209"/>
        <v/>
      </c>
      <c r="BP1643" s="15" t="str">
        <f t="shared" si="210"/>
        <v/>
      </c>
      <c r="BQ1643" s="29"/>
      <c r="CU1643" s="5" t="e">
        <f>IF(REPORTE!AH$2="si",IF(F1643=VALUE(REPORTE!C$11),IF(SUM(CU1644:CU$1993),CONCATENATE(INT(B1643),", "),INT(B1643)),""),IF(F1643=VALUE(REPORTE!C$10),IF(SUM(CU1644:CU$1993),CONCATENATE(INT(B1643),", "),INT(B1643)),""))</f>
        <v>#VALUE!</v>
      </c>
      <c r="CY1643" s="5"/>
      <c r="CZ1643" s="5"/>
      <c r="DA1643" s="5"/>
      <c r="DB1643" s="5"/>
    </row>
    <row r="1644" spans="1:106" x14ac:dyDescent="0.25">
      <c r="A1644" s="25"/>
      <c r="B1644" s="3"/>
      <c r="L1644" s="4" t="str">
        <f>IFERROR(IF(VLOOKUP(I1644,I$2:L1643,4,0)=0,"",VLOOKUP(I1644,I$2:L1643,4,0)),"")</f>
        <v/>
      </c>
      <c r="M1644" s="4" t="str">
        <f>IFERROR(IF(VLOOKUP(I1644,I$2:M1643,5,0)=0,"",VLOOKUP(I1644,I$2:M1643,5,0)),"")</f>
        <v/>
      </c>
      <c r="AL1644" s="2" t="str">
        <f>IFERROR(IF(INDEX(AL$1:AL1643,MATCH(I1644,I$1:I1643,0),1)=0,"",INDEX(AL$1:AL1643,MATCH(I1644,I$1:I1643,0),1)),"")</f>
        <v/>
      </c>
      <c r="AM1644" s="2" t="str">
        <f>IFERROR(IF(INDEX(AM$1:AM1643,MATCH(I1644,I$1:I1643,0),1)=0,"",INDEX(AM$1:AM1643,MATCH(I1644,I$1:I1643,0),1)),"")</f>
        <v/>
      </c>
      <c r="AN1644" s="2" t="str">
        <f>IFERROR(IF(INDEX(AN$1:AN1643,MATCH(I1644,I$1:I1643,0),1)=0,"",INDEX(AN$1:AN1643,MATCH(I1644,I$1:I1643,0),1)),"")</f>
        <v/>
      </c>
      <c r="BG1644" s="5"/>
      <c r="BI1644" s="4"/>
      <c r="BK1644" s="5"/>
      <c r="BL1644" s="5"/>
      <c r="BM1644" s="5" t="str">
        <f>IF(B1644="","",IF(BH1644="",1+(MAX(BM$2:BM1643)),""))</f>
        <v/>
      </c>
      <c r="BN1644" s="5" t="str">
        <f t="shared" si="208"/>
        <v/>
      </c>
      <c r="BO1644" s="5" t="str">
        <f t="shared" si="209"/>
        <v/>
      </c>
      <c r="BP1644" s="15" t="str">
        <f t="shared" si="210"/>
        <v/>
      </c>
      <c r="BQ1644" s="29"/>
      <c r="CU1644" s="5" t="e">
        <f>IF(REPORTE!AH$2="si",IF(F1644=VALUE(REPORTE!C$11),IF(SUM(CU1645:CU$1993),CONCATENATE(INT(B1644),", "),INT(B1644)),""),IF(F1644=VALUE(REPORTE!C$10),IF(SUM(CU1645:CU$1993),CONCATENATE(INT(B1644),", "),INT(B1644)),""))</f>
        <v>#VALUE!</v>
      </c>
      <c r="CY1644" s="5"/>
      <c r="CZ1644" s="5"/>
      <c r="DA1644" s="5"/>
      <c r="DB1644" s="5"/>
    </row>
    <row r="1645" spans="1:106" x14ac:dyDescent="0.25">
      <c r="A1645" s="25"/>
      <c r="B1645" s="3"/>
      <c r="M1645" s="4" t="str">
        <f>IFERROR(IF(VLOOKUP(I1645,I$2:M1644,5,0)=0,"",VLOOKUP(I1645,I$2:M1644,5,0)),"")</f>
        <v/>
      </c>
      <c r="AL1645" s="2" t="str">
        <f>IFERROR(IF(INDEX(AL$1:AL1644,MATCH(I1645,I$1:I1644,0),1)=0,"",INDEX(AL$1:AL1644,MATCH(I1645,I$1:I1644,0),1)),"")</f>
        <v/>
      </c>
      <c r="AM1645" s="2" t="str">
        <f>IFERROR(IF(INDEX(AM$1:AM1644,MATCH(I1645,I$1:I1644,0),1)=0,"",INDEX(AM$1:AM1644,MATCH(I1645,I$1:I1644,0),1)),"")</f>
        <v/>
      </c>
      <c r="AN1645" s="2" t="str">
        <f>IFERROR(IF(INDEX(AN$1:AN1644,MATCH(I1645,I$1:I1644,0),1)=0,"",INDEX(AN$1:AN1644,MATCH(I1645,I$1:I1644,0),1)),"")</f>
        <v/>
      </c>
      <c r="BG1645" s="5"/>
      <c r="BI1645" s="4"/>
      <c r="BK1645" s="5"/>
      <c r="BL1645" s="5"/>
      <c r="BM1645" s="5" t="str">
        <f>IF(B1645="","",IF(BH1645="",1+(MAX(BM$2:BM1644)),""))</f>
        <v/>
      </c>
      <c r="BN1645" s="5" t="str">
        <f t="shared" si="208"/>
        <v/>
      </c>
      <c r="BO1645" s="5" t="str">
        <f t="shared" si="209"/>
        <v/>
      </c>
      <c r="BP1645" s="15" t="str">
        <f t="shared" si="210"/>
        <v/>
      </c>
      <c r="BQ1645" s="29"/>
      <c r="CU1645" s="5" t="e">
        <f>IF(REPORTE!AH$2="si",IF(F1645=VALUE(REPORTE!C$11),IF(SUM(CU1646:CU$1993),CONCATENATE(INT(B1645),", "),INT(B1645)),""),IF(F1645=VALUE(REPORTE!C$10),IF(SUM(CU1646:CU$1993),CONCATENATE(INT(B1645),", "),INT(B1645)),""))</f>
        <v>#VALUE!</v>
      </c>
      <c r="CY1645" s="5"/>
      <c r="CZ1645" s="5"/>
      <c r="DA1645" s="5"/>
      <c r="DB1645" s="5"/>
    </row>
    <row r="1646" spans="1:106" x14ac:dyDescent="0.25">
      <c r="A1646" s="25"/>
      <c r="B1646" s="3"/>
      <c r="AL1646" s="2" t="str">
        <f>IFERROR(IF(INDEX(AL$1:AL1645,MATCH(I1646,I$1:I1645,0),1)=0,"",INDEX(AL$1:AL1645,MATCH(I1646,I$1:I1645,0),1)),"")</f>
        <v/>
      </c>
      <c r="AM1646" s="2" t="str">
        <f>IFERROR(IF(INDEX(AM$1:AM1645,MATCH(I1646,I$1:I1645,0),1)=0,"",INDEX(AM$1:AM1645,MATCH(I1646,I$1:I1645,0),1)),"")</f>
        <v/>
      </c>
      <c r="AN1646" s="2" t="str">
        <f>IFERROR(IF(INDEX(AN$1:AN1645,MATCH(I1646,I$1:I1645,0),1)=0,"",INDEX(AN$1:AN1645,MATCH(I1646,I$1:I1645,0),1)),"")</f>
        <v/>
      </c>
      <c r="BG1646" s="5"/>
      <c r="BI1646" s="4"/>
      <c r="BK1646" s="5"/>
      <c r="BL1646" s="5"/>
      <c r="BM1646" s="5" t="str">
        <f>IF(B1646="","",IF(BH1646="",1+(MAX(BM$2:BM1645)),""))</f>
        <v/>
      </c>
      <c r="BN1646" s="5" t="str">
        <f t="shared" si="208"/>
        <v/>
      </c>
      <c r="BO1646" s="5" t="str">
        <f t="shared" si="209"/>
        <v/>
      </c>
      <c r="BP1646" s="15" t="str">
        <f t="shared" si="210"/>
        <v/>
      </c>
      <c r="BQ1646" s="29"/>
      <c r="CU1646" s="5" t="e">
        <f>IF(REPORTE!AH$2="si",IF(F1646=VALUE(REPORTE!C$11),IF(SUM(CU1647:CU$1993),CONCATENATE(INT(B1646),", "),INT(B1646)),""),IF(F1646=VALUE(REPORTE!C$10),IF(SUM(CU1647:CU$1993),CONCATENATE(INT(B1646),", "),INT(B1646)),""))</f>
        <v>#VALUE!</v>
      </c>
      <c r="CY1646" s="5"/>
      <c r="CZ1646" s="5"/>
      <c r="DA1646" s="5"/>
      <c r="DB1646" s="5"/>
    </row>
    <row r="1647" spans="1:106" x14ac:dyDescent="0.25">
      <c r="A1647" s="25"/>
      <c r="B1647" s="3"/>
      <c r="AL1647" s="2" t="str">
        <f>IFERROR(IF(INDEX(AL$1:AL1646,MATCH(I1647,I$1:I1646,0),1)=0,"",INDEX(AL$1:AL1646,MATCH(I1647,I$1:I1646,0),1)),"")</f>
        <v/>
      </c>
      <c r="AM1647" s="2" t="str">
        <f>IFERROR(IF(INDEX(AM$1:AM1646,MATCH(I1647,I$1:I1646,0),1)=0,"",INDEX(AM$1:AM1646,MATCH(I1647,I$1:I1646,0),1)),"")</f>
        <v/>
      </c>
      <c r="AN1647" s="2" t="str">
        <f>IFERROR(IF(INDEX(AN$1:AN1646,MATCH(I1647,I$1:I1646,0),1)=0,"",INDEX(AN$1:AN1646,MATCH(I1647,I$1:I1646,0),1)),"")</f>
        <v/>
      </c>
      <c r="BG1647" s="5"/>
      <c r="BI1647" s="4"/>
      <c r="BK1647" s="5"/>
      <c r="BL1647" s="5"/>
      <c r="BM1647" s="5" t="str">
        <f>IF(B1647="","",IF(BH1647="",1+(MAX(BM$2:BM1646)),""))</f>
        <v/>
      </c>
      <c r="BN1647" s="5" t="str">
        <f t="shared" si="208"/>
        <v/>
      </c>
      <c r="BO1647" s="5" t="str">
        <f t="shared" si="209"/>
        <v/>
      </c>
      <c r="BP1647" s="15" t="str">
        <f t="shared" si="210"/>
        <v/>
      </c>
      <c r="BQ1647" s="29"/>
      <c r="CU1647" s="5" t="e">
        <f>IF(REPORTE!AH$2="si",IF(F1647=VALUE(REPORTE!C$11),IF(SUM(CU1648:CU$1993),CONCATENATE(INT(B1647),", "),INT(B1647)),""),IF(F1647=VALUE(REPORTE!C$10),IF(SUM(CU1648:CU$1993),CONCATENATE(INT(B1647),", "),INT(B1647)),""))</f>
        <v>#VALUE!</v>
      </c>
      <c r="CY1647" s="5"/>
      <c r="CZ1647" s="5"/>
      <c r="DA1647" s="5"/>
      <c r="DB1647" s="5"/>
    </row>
    <row r="1648" spans="1:106" x14ac:dyDescent="0.25">
      <c r="A1648" s="25"/>
      <c r="B1648" s="3"/>
      <c r="AL1648" s="2" t="str">
        <f>IFERROR(IF(INDEX(AL$1:AL1647,MATCH(I1648,I$1:I1647,0),1)=0,"",INDEX(AL$1:AL1647,MATCH(I1648,I$1:I1647,0),1)),"")</f>
        <v/>
      </c>
      <c r="AM1648" s="2" t="str">
        <f>IFERROR(IF(INDEX(AM$1:AM1647,MATCH(I1648,I$1:I1647,0),1)=0,"",INDEX(AM$1:AM1647,MATCH(I1648,I$1:I1647,0),1)),"")</f>
        <v/>
      </c>
      <c r="AN1648" s="2" t="str">
        <f>IFERROR(IF(INDEX(AN$1:AN1647,MATCH(I1648,I$1:I1647,0),1)=0,"",INDEX(AN$1:AN1647,MATCH(I1648,I$1:I1647,0),1)),"")</f>
        <v/>
      </c>
      <c r="BG1648" s="5"/>
      <c r="BI1648" s="4"/>
      <c r="BK1648" s="5"/>
      <c r="BL1648" s="5"/>
      <c r="BM1648" s="5" t="str">
        <f>IF(B1648="","",IF(BH1648="",1+(MAX(BM$2:BM1647)),""))</f>
        <v/>
      </c>
      <c r="BN1648" s="5" t="str">
        <f t="shared" si="208"/>
        <v/>
      </c>
      <c r="BO1648" s="5" t="str">
        <f t="shared" si="209"/>
        <v/>
      </c>
      <c r="BP1648" s="15" t="str">
        <f t="shared" si="210"/>
        <v/>
      </c>
      <c r="BQ1648" s="29"/>
      <c r="CU1648" s="5" t="e">
        <f>IF(REPORTE!AH$2="si",IF(F1648=VALUE(REPORTE!C$11),IF(SUM(CU1649:CU$1993),CONCATENATE(INT(B1648),", "),INT(B1648)),""),IF(F1648=VALUE(REPORTE!C$10),IF(SUM(CU1649:CU$1993),CONCATENATE(INT(B1648),", "),INT(B1648)),""))</f>
        <v>#VALUE!</v>
      </c>
      <c r="CY1648" s="5"/>
      <c r="CZ1648" s="5"/>
      <c r="DA1648" s="5"/>
      <c r="DB1648" s="5"/>
    </row>
    <row r="1649" spans="1:106" x14ac:dyDescent="0.25">
      <c r="A1649" s="25"/>
      <c r="B1649" s="3"/>
      <c r="AL1649" s="2" t="str">
        <f>IFERROR(IF(INDEX(AL$1:AL1648,MATCH(I1649,I$1:I1648,0),1)=0,"",INDEX(AL$1:AL1648,MATCH(I1649,I$1:I1648,0),1)),"")</f>
        <v/>
      </c>
      <c r="AM1649" s="2" t="str">
        <f>IFERROR(IF(INDEX(AM$1:AM1648,MATCH(I1649,I$1:I1648,0),1)=0,"",INDEX(AM$1:AM1648,MATCH(I1649,I$1:I1648,0),1)),"")</f>
        <v/>
      </c>
      <c r="AN1649" s="2" t="str">
        <f>IFERROR(IF(INDEX(AN$1:AN1648,MATCH(I1649,I$1:I1648,0),1)=0,"",INDEX(AN$1:AN1648,MATCH(I1649,I$1:I1648,0),1)),"")</f>
        <v/>
      </c>
      <c r="BG1649" s="5"/>
      <c r="BI1649" s="4"/>
      <c r="BK1649" s="5"/>
      <c r="BL1649" s="5"/>
      <c r="BM1649" s="5" t="str">
        <f>IF(B1649="","",IF(BH1649="",1+(MAX(BM$2:BM1648)),""))</f>
        <v/>
      </c>
      <c r="BN1649" s="5" t="str">
        <f t="shared" si="208"/>
        <v/>
      </c>
      <c r="BO1649" s="5" t="str">
        <f t="shared" si="209"/>
        <v/>
      </c>
      <c r="BP1649" s="15" t="str">
        <f t="shared" si="210"/>
        <v/>
      </c>
      <c r="BQ1649" s="29"/>
      <c r="CU1649" s="5" t="e">
        <f>IF(REPORTE!AH$2="si",IF(F1649=VALUE(REPORTE!C$11),IF(SUM(CU1650:CU$1993),CONCATENATE(INT(B1649),", "),INT(B1649)),""),IF(F1649=VALUE(REPORTE!C$10),IF(SUM(CU1650:CU$1993),CONCATENATE(INT(B1649),", "),INT(B1649)),""))</f>
        <v>#VALUE!</v>
      </c>
      <c r="CY1649" s="5"/>
      <c r="CZ1649" s="5"/>
      <c r="DA1649" s="5"/>
      <c r="DB1649" s="5"/>
    </row>
    <row r="1650" spans="1:106" x14ac:dyDescent="0.25">
      <c r="A1650" s="25"/>
      <c r="B1650" s="3"/>
      <c r="AL1650" s="2" t="str">
        <f>IFERROR(IF(INDEX(AL$1:AL1649,MATCH(I1650,I$1:I1649,0),1)=0,"",INDEX(AL$1:AL1649,MATCH(I1650,I$1:I1649,0),1)),"")</f>
        <v/>
      </c>
      <c r="AM1650" s="2" t="str">
        <f>IFERROR(IF(INDEX(AM$1:AM1649,MATCH(I1650,I$1:I1649,0),1)=0,"",INDEX(AM$1:AM1649,MATCH(I1650,I$1:I1649,0),1)),"")</f>
        <v/>
      </c>
      <c r="AN1650" s="2" t="str">
        <f>IFERROR(IF(INDEX(AN$1:AN1649,MATCH(I1650,I$1:I1649,0),1)=0,"",INDEX(AN$1:AN1649,MATCH(I1650,I$1:I1649,0),1)),"")</f>
        <v/>
      </c>
      <c r="BG1650" s="5"/>
      <c r="BI1650" s="4"/>
      <c r="BK1650" s="5"/>
      <c r="BL1650" s="5"/>
      <c r="BM1650" s="5" t="str">
        <f>IF(B1650="","",IF(BH1650="",1+(MAX(BM$2:BM1649)),""))</f>
        <v/>
      </c>
      <c r="BN1650" s="5" t="str">
        <f t="shared" si="208"/>
        <v/>
      </c>
      <c r="BO1650" s="5" t="str">
        <f t="shared" si="209"/>
        <v/>
      </c>
      <c r="BP1650" s="15" t="str">
        <f t="shared" si="210"/>
        <v/>
      </c>
      <c r="BQ1650" s="29"/>
      <c r="CU1650" s="5" t="e">
        <f>IF(REPORTE!AH$2="si",IF(F1650=VALUE(REPORTE!C$11),IF(SUM(CU1651:CU$1993),CONCATENATE(INT(B1650),", "),INT(B1650)),""),IF(F1650=VALUE(REPORTE!C$10),IF(SUM(CU1651:CU$1993),CONCATENATE(INT(B1650),", "),INT(B1650)),""))</f>
        <v>#VALUE!</v>
      </c>
      <c r="CY1650" s="5"/>
      <c r="CZ1650" s="5"/>
      <c r="DA1650" s="5"/>
      <c r="DB1650" s="5"/>
    </row>
    <row r="1651" spans="1:106" x14ac:dyDescent="0.25">
      <c r="A1651" s="25"/>
      <c r="B1651" s="3"/>
      <c r="AL1651" s="2" t="str">
        <f>IFERROR(IF(INDEX(AL$1:AL1650,MATCH(I1651,I$1:I1650,0),1)=0,"",INDEX(AL$1:AL1650,MATCH(I1651,I$1:I1650,0),1)),"")</f>
        <v/>
      </c>
      <c r="AM1651" s="2" t="str">
        <f>IFERROR(IF(INDEX(AM$1:AM1650,MATCH(I1651,I$1:I1650,0),1)=0,"",INDEX(AM$1:AM1650,MATCH(I1651,I$1:I1650,0),1)),"")</f>
        <v/>
      </c>
      <c r="AN1651" s="2" t="str">
        <f>IFERROR(IF(INDEX(AN$1:AN1650,MATCH(I1651,I$1:I1650,0),1)=0,"",INDEX(AN$1:AN1650,MATCH(I1651,I$1:I1650,0),1)),"")</f>
        <v/>
      </c>
      <c r="BG1651" s="5"/>
      <c r="BI1651" s="4"/>
      <c r="BK1651" s="5"/>
      <c r="BL1651" s="5"/>
      <c r="BM1651" s="5" t="str">
        <f>IF(B1651="","",IF(BH1651="",1+(MAX(BM$2:BM1650)),""))</f>
        <v/>
      </c>
      <c r="BN1651" s="5" t="str">
        <f t="shared" si="208"/>
        <v/>
      </c>
      <c r="BO1651" s="5" t="str">
        <f t="shared" si="209"/>
        <v/>
      </c>
      <c r="BP1651" s="15" t="str">
        <f t="shared" si="210"/>
        <v/>
      </c>
      <c r="BQ1651" s="29"/>
      <c r="CU1651" s="5" t="e">
        <f>IF(REPORTE!AH$2="si",IF(F1651=VALUE(REPORTE!C$11),IF(SUM(CU1652:CU$1993),CONCATENATE(INT(B1651),", "),INT(B1651)),""),IF(F1651=VALUE(REPORTE!C$10),IF(SUM(CU1652:CU$1993),CONCATENATE(INT(B1651),", "),INT(B1651)),""))</f>
        <v>#VALUE!</v>
      </c>
      <c r="CY1651" s="5"/>
      <c r="CZ1651" s="5"/>
      <c r="DA1651" s="5"/>
      <c r="DB1651" s="5"/>
    </row>
    <row r="1652" spans="1:106" x14ac:dyDescent="0.25">
      <c r="A1652" s="25"/>
      <c r="B1652" s="3"/>
      <c r="AL1652" s="2" t="str">
        <f>IFERROR(IF(INDEX(AL$1:AL1651,MATCH(I1652,I$1:I1651,0),1)=0,"",INDEX(AL$1:AL1651,MATCH(I1652,I$1:I1651,0),1)),"")</f>
        <v/>
      </c>
      <c r="AM1652" s="2" t="str">
        <f>IFERROR(IF(INDEX(AM$1:AM1651,MATCH(I1652,I$1:I1651,0),1)=0,"",INDEX(AM$1:AM1651,MATCH(I1652,I$1:I1651,0),1)),"")</f>
        <v/>
      </c>
      <c r="AN1652" s="2" t="str">
        <f>IFERROR(IF(INDEX(AN$1:AN1651,MATCH(I1652,I$1:I1651,0),1)=0,"",INDEX(AN$1:AN1651,MATCH(I1652,I$1:I1651,0),1)),"")</f>
        <v/>
      </c>
      <c r="BG1652" s="5"/>
      <c r="BI1652" s="4"/>
      <c r="BK1652" s="5"/>
      <c r="BL1652" s="5"/>
      <c r="BM1652" s="5" t="str">
        <f>IF(B1652="","",IF(BH1652="",1+(MAX(BM$2:BM1651)),""))</f>
        <v/>
      </c>
      <c r="BN1652" s="5" t="str">
        <f t="shared" si="208"/>
        <v/>
      </c>
      <c r="BO1652" s="5" t="str">
        <f t="shared" si="209"/>
        <v/>
      </c>
      <c r="BP1652" s="15" t="str">
        <f t="shared" si="210"/>
        <v/>
      </c>
      <c r="BQ1652" s="29"/>
      <c r="CU1652" s="5" t="e">
        <f>IF(REPORTE!AH$2="si",IF(F1652=VALUE(REPORTE!C$11),IF(SUM(CU1653:CU$1993),CONCATENATE(INT(B1652),", "),INT(B1652)),""),IF(F1652=VALUE(REPORTE!C$10),IF(SUM(CU1653:CU$1993),CONCATENATE(INT(B1652),", "),INT(B1652)),""))</f>
        <v>#VALUE!</v>
      </c>
      <c r="CY1652" s="5"/>
      <c r="CZ1652" s="5"/>
      <c r="DA1652" s="5"/>
      <c r="DB1652" s="5"/>
    </row>
    <row r="1653" spans="1:106" x14ac:dyDescent="0.25">
      <c r="A1653" s="25"/>
      <c r="B1653" s="3"/>
      <c r="AL1653" s="2" t="str">
        <f>IFERROR(IF(INDEX(AL$1:AL1652,MATCH(I1653,I$1:I1652,0),1)=0,"",INDEX(AL$1:AL1652,MATCH(I1653,I$1:I1652,0),1)),"")</f>
        <v/>
      </c>
      <c r="AM1653" s="2" t="str">
        <f>IFERROR(IF(INDEX(AM$1:AM1652,MATCH(I1653,I$1:I1652,0),1)=0,"",INDEX(AM$1:AM1652,MATCH(I1653,I$1:I1652,0),1)),"")</f>
        <v/>
      </c>
      <c r="AN1653" s="2" t="str">
        <f>IFERROR(IF(INDEX(AN$1:AN1652,MATCH(I1653,I$1:I1652,0),1)=0,"",INDEX(AN$1:AN1652,MATCH(I1653,I$1:I1652,0),1)),"")</f>
        <v/>
      </c>
      <c r="BG1653" s="5"/>
      <c r="BI1653" s="4"/>
      <c r="BK1653" s="5"/>
      <c r="BL1653" s="5"/>
      <c r="BM1653" s="5" t="str">
        <f>IF(B1653="","",IF(BH1653="",1+(MAX(BM$2:BM1652)),""))</f>
        <v/>
      </c>
      <c r="BN1653" s="5" t="str">
        <f t="shared" si="208"/>
        <v/>
      </c>
      <c r="BO1653" s="5" t="str">
        <f t="shared" si="209"/>
        <v/>
      </c>
      <c r="BP1653" s="15" t="str">
        <f t="shared" si="210"/>
        <v/>
      </c>
      <c r="BQ1653" s="29"/>
      <c r="CU1653" s="5" t="e">
        <f>IF(REPORTE!AH$2="si",IF(F1653=VALUE(REPORTE!C$11),IF(SUM(CU1654:CU$1993),CONCATENATE(INT(B1653),", "),INT(B1653)),""),IF(F1653=VALUE(REPORTE!C$10),IF(SUM(CU1654:CU$1993),CONCATENATE(INT(B1653),", "),INT(B1653)),""))</f>
        <v>#VALUE!</v>
      </c>
      <c r="CY1653" s="5"/>
      <c r="CZ1653" s="5"/>
      <c r="DA1653" s="5"/>
      <c r="DB1653" s="5"/>
    </row>
    <row r="1654" spans="1:106" x14ac:dyDescent="0.25">
      <c r="A1654" s="25"/>
      <c r="B1654" s="3"/>
      <c r="AL1654" s="2" t="str">
        <f>IFERROR(IF(INDEX(AL$1:AL1653,MATCH(I1654,I$1:I1653,0),1)=0,"",INDEX(AL$1:AL1653,MATCH(I1654,I$1:I1653,0),1)),"")</f>
        <v/>
      </c>
      <c r="AM1654" s="2" t="str">
        <f>IFERROR(IF(INDEX(AM$1:AM1653,MATCH(I1654,I$1:I1653,0),1)=0,"",INDEX(AM$1:AM1653,MATCH(I1654,I$1:I1653,0),1)),"")</f>
        <v/>
      </c>
      <c r="AN1654" s="2" t="str">
        <f>IFERROR(IF(INDEX(AN$1:AN1653,MATCH(I1654,I$1:I1653,0),1)=0,"",INDEX(AN$1:AN1653,MATCH(I1654,I$1:I1653,0),1)),"")</f>
        <v/>
      </c>
      <c r="BG1654" s="5"/>
      <c r="BI1654" s="4"/>
      <c r="BK1654" s="5"/>
      <c r="BL1654" s="5"/>
      <c r="BM1654" s="5" t="str">
        <f>IF(B1654="","",IF(BH1654="",1+(MAX(BM$2:BM1653)),""))</f>
        <v/>
      </c>
      <c r="BN1654" s="5" t="str">
        <f t="shared" si="208"/>
        <v/>
      </c>
      <c r="BO1654" s="5" t="str">
        <f t="shared" si="209"/>
        <v/>
      </c>
      <c r="BP1654" s="15" t="str">
        <f t="shared" si="210"/>
        <v/>
      </c>
      <c r="BQ1654" s="29"/>
      <c r="CU1654" s="5" t="e">
        <f>IF(REPORTE!AH$2="si",IF(F1654=VALUE(REPORTE!C$11),IF(SUM(CU1655:CU$1993),CONCATENATE(INT(B1654),", "),INT(B1654)),""),IF(F1654=VALUE(REPORTE!C$10),IF(SUM(CU1655:CU$1993),CONCATENATE(INT(B1654),", "),INT(B1654)),""))</f>
        <v>#VALUE!</v>
      </c>
      <c r="CY1654" s="5"/>
      <c r="CZ1654" s="5"/>
      <c r="DA1654" s="5"/>
      <c r="DB1654" s="5"/>
    </row>
    <row r="1655" spans="1:106" x14ac:dyDescent="0.25">
      <c r="A1655" s="25"/>
      <c r="B1655" s="3"/>
      <c r="AL1655" s="2" t="str">
        <f>IFERROR(IF(INDEX(AL$1:AL1654,MATCH(I1655,I$1:I1654,0),1)=0,"",INDEX(AL$1:AL1654,MATCH(I1655,I$1:I1654,0),1)),"")</f>
        <v/>
      </c>
      <c r="AM1655" s="2" t="str">
        <f>IFERROR(IF(INDEX(AM$1:AM1654,MATCH(I1655,I$1:I1654,0),1)=0,"",INDEX(AM$1:AM1654,MATCH(I1655,I$1:I1654,0),1)),"")</f>
        <v/>
      </c>
      <c r="AN1655" s="2" t="str">
        <f>IFERROR(IF(INDEX(AN$1:AN1654,MATCH(I1655,I$1:I1654,0),1)=0,"",INDEX(AN$1:AN1654,MATCH(I1655,I$1:I1654,0),1)),"")</f>
        <v/>
      </c>
      <c r="BG1655" s="5"/>
      <c r="BI1655" s="4"/>
      <c r="BK1655" s="5"/>
      <c r="BL1655" s="5"/>
      <c r="BM1655" s="5" t="str">
        <f>IF(B1655="","",IF(BH1655="",1+(MAX(BM$2:BM1654)),""))</f>
        <v/>
      </c>
      <c r="BN1655" s="5" t="str">
        <f t="shared" si="208"/>
        <v/>
      </c>
      <c r="BO1655" s="5" t="str">
        <f t="shared" si="209"/>
        <v/>
      </c>
      <c r="BP1655" s="15" t="str">
        <f t="shared" si="210"/>
        <v/>
      </c>
      <c r="BQ1655" s="29"/>
      <c r="CU1655" s="5" t="e">
        <f>IF(REPORTE!AH$2="si",IF(F1655=VALUE(REPORTE!C$11),IF(SUM(CU1656:CU$1993),CONCATENATE(INT(B1655),", "),INT(B1655)),""),IF(F1655=VALUE(REPORTE!C$10),IF(SUM(CU1656:CU$1993),CONCATENATE(INT(B1655),", "),INT(B1655)),""))</f>
        <v>#VALUE!</v>
      </c>
      <c r="CY1655" s="5"/>
      <c r="CZ1655" s="5"/>
      <c r="DA1655" s="5"/>
      <c r="DB1655" s="5"/>
    </row>
    <row r="1656" spans="1:106" x14ac:dyDescent="0.25">
      <c r="A1656" s="25"/>
      <c r="B1656" s="3"/>
      <c r="AL1656" s="2" t="str">
        <f>IFERROR(IF(INDEX(AL$1:AL1655,MATCH(I1656,I$1:I1655,0),1)=0,"",INDEX(AL$1:AL1655,MATCH(I1656,I$1:I1655,0),1)),"")</f>
        <v/>
      </c>
      <c r="AM1656" s="2" t="str">
        <f>IFERROR(IF(INDEX(AM$1:AM1655,MATCH(I1656,I$1:I1655,0),1)=0,"",INDEX(AM$1:AM1655,MATCH(I1656,I$1:I1655,0),1)),"")</f>
        <v/>
      </c>
      <c r="AN1656" s="2" t="str">
        <f>IFERROR(IF(INDEX(AN$1:AN1655,MATCH(I1656,I$1:I1655,0),1)=0,"",INDEX(AN$1:AN1655,MATCH(I1656,I$1:I1655,0),1)),"")</f>
        <v/>
      </c>
      <c r="BG1656" s="5"/>
      <c r="BI1656" s="4"/>
      <c r="BK1656" s="5"/>
      <c r="BL1656" s="5"/>
      <c r="BM1656" s="5" t="str">
        <f>IF(B1656="","",IF(BH1656="",1+(MAX(BM$2:BM1655)),""))</f>
        <v/>
      </c>
      <c r="BN1656" s="5" t="str">
        <f t="shared" si="208"/>
        <v/>
      </c>
      <c r="BO1656" s="5" t="str">
        <f t="shared" si="209"/>
        <v/>
      </c>
      <c r="BP1656" s="15" t="str">
        <f t="shared" si="210"/>
        <v/>
      </c>
      <c r="BQ1656" s="29"/>
      <c r="CU1656" s="5" t="e">
        <f>IF(REPORTE!AH$2="si",IF(F1656=VALUE(REPORTE!C$11),IF(SUM(CU1657:CU$1993),CONCATENATE(INT(B1656),", "),INT(B1656)),""),IF(F1656=VALUE(REPORTE!C$10),IF(SUM(CU1657:CU$1993),CONCATENATE(INT(B1656),", "),INT(B1656)),""))</f>
        <v>#VALUE!</v>
      </c>
      <c r="CY1656" s="5"/>
      <c r="CZ1656" s="5"/>
      <c r="DA1656" s="5"/>
      <c r="DB1656" s="5"/>
    </row>
    <row r="1657" spans="1:106" x14ac:dyDescent="0.25">
      <c r="A1657" s="25"/>
      <c r="B1657" s="3"/>
      <c r="AL1657" s="2" t="str">
        <f>IFERROR(IF(INDEX(AL$1:AL1656,MATCH(I1657,I$1:I1656,0),1)=0,"",INDEX(AL$1:AL1656,MATCH(I1657,I$1:I1656,0),1)),"")</f>
        <v/>
      </c>
      <c r="AM1657" s="2" t="str">
        <f>IFERROR(IF(INDEX(AM$1:AM1656,MATCH(I1657,I$1:I1656,0),1)=0,"",INDEX(AM$1:AM1656,MATCH(I1657,I$1:I1656,0),1)),"")</f>
        <v/>
      </c>
      <c r="AN1657" s="2" t="str">
        <f>IFERROR(IF(INDEX(AN$1:AN1656,MATCH(I1657,I$1:I1656,0),1)=0,"",INDEX(AN$1:AN1656,MATCH(I1657,I$1:I1656,0),1)),"")</f>
        <v/>
      </c>
      <c r="BG1657" s="5"/>
      <c r="BI1657" s="4"/>
      <c r="BK1657" s="5"/>
      <c r="BL1657" s="5"/>
      <c r="BM1657" s="5" t="str">
        <f>IF(B1657="","",IF(BH1657="",1+(MAX(BM$2:BM1656)),""))</f>
        <v/>
      </c>
      <c r="BN1657" s="5" t="str">
        <f t="shared" si="208"/>
        <v/>
      </c>
      <c r="BO1657" s="5" t="str">
        <f t="shared" si="209"/>
        <v/>
      </c>
      <c r="BP1657" s="15" t="str">
        <f t="shared" si="210"/>
        <v/>
      </c>
      <c r="BQ1657" s="29"/>
      <c r="CU1657" s="5" t="e">
        <f>IF(REPORTE!AH$2="si",IF(F1657=VALUE(REPORTE!C$11),IF(SUM(CU1658:CU$1993),CONCATENATE(INT(B1657),", "),INT(B1657)),""),IF(F1657=VALUE(REPORTE!C$10),IF(SUM(CU1658:CU$1993),CONCATENATE(INT(B1657),", "),INT(B1657)),""))</f>
        <v>#VALUE!</v>
      </c>
      <c r="CY1657" s="5"/>
      <c r="CZ1657" s="5"/>
      <c r="DA1657" s="5"/>
      <c r="DB1657" s="5"/>
    </row>
    <row r="1658" spans="1:106" x14ac:dyDescent="0.25">
      <c r="A1658" s="25"/>
      <c r="B1658" s="3"/>
      <c r="AL1658" s="2" t="str">
        <f>IFERROR(IF(INDEX(AL$1:AL1657,MATCH(I1658,I$1:I1657,0),1)=0,"",INDEX(AL$1:AL1657,MATCH(I1658,I$1:I1657,0),1)),"")</f>
        <v/>
      </c>
      <c r="AM1658" s="2" t="str">
        <f>IFERROR(IF(INDEX(AM$1:AM1657,MATCH(I1658,I$1:I1657,0),1)=0,"",INDEX(AM$1:AM1657,MATCH(I1658,I$1:I1657,0),1)),"")</f>
        <v/>
      </c>
      <c r="AN1658" s="2" t="str">
        <f>IFERROR(IF(INDEX(AN$1:AN1657,MATCH(I1658,I$1:I1657,0),1)=0,"",INDEX(AN$1:AN1657,MATCH(I1658,I$1:I1657,0),1)),"")</f>
        <v/>
      </c>
      <c r="BG1658" s="5"/>
      <c r="BI1658" s="4"/>
      <c r="BK1658" s="5"/>
      <c r="BL1658" s="5"/>
      <c r="BM1658" s="5" t="str">
        <f>IF(B1658="","",IF(BH1658="",1+(MAX(BM$2:BM1657)),""))</f>
        <v/>
      </c>
      <c r="BN1658" s="5" t="str">
        <f t="shared" si="208"/>
        <v/>
      </c>
      <c r="BO1658" s="5" t="str">
        <f t="shared" si="209"/>
        <v/>
      </c>
      <c r="BP1658" s="15" t="str">
        <f t="shared" si="210"/>
        <v/>
      </c>
      <c r="BQ1658" s="29"/>
      <c r="CU1658" s="5" t="e">
        <f>IF(REPORTE!AH$2="si",IF(F1658=VALUE(REPORTE!C$11),IF(SUM(CU1659:CU$1993),CONCATENATE(INT(B1658),", "),INT(B1658)),""),IF(F1658=VALUE(REPORTE!C$10),IF(SUM(CU1659:CU$1993),CONCATENATE(INT(B1658),", "),INT(B1658)),""))</f>
        <v>#VALUE!</v>
      </c>
      <c r="CY1658" s="5"/>
      <c r="CZ1658" s="5"/>
      <c r="DA1658" s="5"/>
      <c r="DB1658" s="5"/>
    </row>
    <row r="1659" spans="1:106" x14ac:dyDescent="0.25">
      <c r="A1659" s="25"/>
      <c r="B1659" s="3"/>
      <c r="AL1659" s="2" t="str">
        <f>IFERROR(IF(INDEX(AL$1:AL1658,MATCH(I1659,I$1:I1658,0),1)=0,"",INDEX(AL$1:AL1658,MATCH(I1659,I$1:I1658,0),1)),"")</f>
        <v/>
      </c>
      <c r="AM1659" s="2" t="str">
        <f>IFERROR(IF(INDEX(AM$1:AM1658,MATCH(I1659,I$1:I1658,0),1)=0,"",INDEX(AM$1:AM1658,MATCH(I1659,I$1:I1658,0),1)),"")</f>
        <v/>
      </c>
      <c r="AN1659" s="2" t="str">
        <f>IFERROR(IF(INDEX(AN$1:AN1658,MATCH(I1659,I$1:I1658,0),1)=0,"",INDEX(AN$1:AN1658,MATCH(I1659,I$1:I1658,0),1)),"")</f>
        <v/>
      </c>
      <c r="BG1659" s="5"/>
      <c r="BI1659" s="4"/>
      <c r="BK1659" s="5"/>
      <c r="BL1659" s="5"/>
      <c r="BM1659" s="5" t="str">
        <f>IF(B1659="","",IF(BH1659="",1+(MAX(BM$2:BM1658)),""))</f>
        <v/>
      </c>
      <c r="BN1659" s="5" t="str">
        <f t="shared" si="208"/>
        <v/>
      </c>
      <c r="BP1659" s="15" t="str">
        <f t="shared" si="210"/>
        <v/>
      </c>
      <c r="BQ1659" s="29"/>
      <c r="CU1659" s="5" t="e">
        <f>IF(REPORTE!AH$2="si",IF(F1659=VALUE(REPORTE!C$11),IF(SUM(CU1660:CU$1993),CONCATENATE(INT(B1659),", "),INT(B1659)),""),IF(F1659=VALUE(REPORTE!C$10),IF(SUM(CU1660:CU$1993),CONCATENATE(INT(B1659),", "),INT(B1659)),""))</f>
        <v>#VALUE!</v>
      </c>
      <c r="CY1659" s="5"/>
      <c r="CZ1659" s="5"/>
      <c r="DA1659" s="5"/>
      <c r="DB1659" s="5"/>
    </row>
    <row r="1660" spans="1:106" x14ac:dyDescent="0.25">
      <c r="A1660" s="25"/>
      <c r="B1660" s="3"/>
      <c r="AL1660" s="2" t="str">
        <f>IFERROR(IF(INDEX(AL$1:AL1659,MATCH(I1660,I$1:I1659,0),1)=0,"",INDEX(AL$1:AL1659,MATCH(I1660,I$1:I1659,0),1)),"")</f>
        <v/>
      </c>
      <c r="AM1660" s="2" t="str">
        <f>IFERROR(IF(INDEX(AM$1:AM1659,MATCH(I1660,I$1:I1659,0),1)=0,"",INDEX(AM$1:AM1659,MATCH(I1660,I$1:I1659,0),1)),"")</f>
        <v/>
      </c>
      <c r="AN1660" s="2" t="str">
        <f>IFERROR(IF(INDEX(AN$1:AN1659,MATCH(I1660,I$1:I1659,0),1)=0,"",INDEX(AN$1:AN1659,MATCH(I1660,I$1:I1659,0),1)),"")</f>
        <v/>
      </c>
      <c r="BG1660" s="5"/>
      <c r="BI1660" s="4"/>
      <c r="BK1660" s="5"/>
      <c r="BL1660" s="5"/>
      <c r="BM1660" s="5" t="str">
        <f>IF(B1660="","",IF(BH1660="",1+(MAX(BM$2:BM1659)),""))</f>
        <v/>
      </c>
      <c r="BN1660" s="5" t="str">
        <f t="shared" si="208"/>
        <v/>
      </c>
      <c r="BP1660" s="15" t="str">
        <f t="shared" si="210"/>
        <v/>
      </c>
      <c r="BQ1660" s="29"/>
      <c r="CU1660" s="5" t="e">
        <f>IF(REPORTE!AH$2="si",IF(F1660=VALUE(REPORTE!C$11),IF(SUM(CU1661:CU$1993),CONCATENATE(INT(B1660),", "),INT(B1660)),""),IF(F1660=VALUE(REPORTE!C$10),IF(SUM(CU1661:CU$1993),CONCATENATE(INT(B1660),", "),INT(B1660)),""))</f>
        <v>#VALUE!</v>
      </c>
      <c r="CY1660" s="5"/>
      <c r="CZ1660" s="5"/>
      <c r="DA1660" s="5"/>
      <c r="DB1660" s="5"/>
    </row>
    <row r="1661" spans="1:106" x14ac:dyDescent="0.25">
      <c r="A1661" s="25"/>
      <c r="B1661" s="3"/>
      <c r="AL1661" s="2" t="str">
        <f>IFERROR(IF(INDEX(AL$1:AL1660,MATCH(I1661,I$1:I1660,0),1)=0,"",INDEX(AL$1:AL1660,MATCH(I1661,I$1:I1660,0),1)),"")</f>
        <v/>
      </c>
      <c r="AM1661" s="2" t="str">
        <f>IFERROR(IF(INDEX(AM$1:AM1660,MATCH(I1661,I$1:I1660,0),1)=0,"",INDEX(AM$1:AM1660,MATCH(I1661,I$1:I1660,0),1)),"")</f>
        <v/>
      </c>
      <c r="AN1661" s="2" t="str">
        <f>IFERROR(IF(INDEX(AN$1:AN1660,MATCH(I1661,I$1:I1660,0),1)=0,"",INDEX(AN$1:AN1660,MATCH(I1661,I$1:I1660,0),1)),"")</f>
        <v/>
      </c>
      <c r="BG1661" s="5"/>
      <c r="BI1661" s="4"/>
      <c r="BK1661" s="5"/>
      <c r="BL1661" s="5"/>
      <c r="BM1661" s="5" t="str">
        <f>IF(B1661="","",IF(BH1661="",1+(MAX(BM$2:BM1660)),""))</f>
        <v/>
      </c>
      <c r="BN1661" s="5" t="str">
        <f t="shared" si="208"/>
        <v/>
      </c>
      <c r="BP1661" s="15" t="str">
        <f t="shared" si="210"/>
        <v/>
      </c>
      <c r="BQ1661" s="29"/>
      <c r="CU1661" s="5" t="e">
        <f>IF(REPORTE!AH$2="si",IF(F1661=VALUE(REPORTE!C$11),IF(SUM(CU1662:CU$1993),CONCATENATE(INT(B1661),", "),INT(B1661)),""),IF(F1661=VALUE(REPORTE!C$10),IF(SUM(CU1662:CU$1993),CONCATENATE(INT(B1661),", "),INT(B1661)),""))</f>
        <v>#VALUE!</v>
      </c>
      <c r="CY1661" s="5"/>
      <c r="CZ1661" s="5"/>
      <c r="DA1661" s="5"/>
      <c r="DB1661" s="5"/>
    </row>
    <row r="1662" spans="1:106" x14ac:dyDescent="0.25">
      <c r="A1662" s="25"/>
      <c r="B1662" s="3"/>
      <c r="AL1662" s="2" t="str">
        <f>IFERROR(IF(INDEX(AL$1:AL1661,MATCH(I1662,I$1:I1661,0),1)=0,"",INDEX(AL$1:AL1661,MATCH(I1662,I$1:I1661,0),1)),"")</f>
        <v/>
      </c>
      <c r="AM1662" s="2" t="str">
        <f>IFERROR(IF(INDEX(AM$1:AM1661,MATCH(I1662,I$1:I1661,0),1)=0,"",INDEX(AM$1:AM1661,MATCH(I1662,I$1:I1661,0),1)),"")</f>
        <v/>
      </c>
      <c r="AN1662" s="2" t="str">
        <f>IFERROR(IF(INDEX(AN$1:AN1661,MATCH(I1662,I$1:I1661,0),1)=0,"",INDEX(AN$1:AN1661,MATCH(I1662,I$1:I1661,0),1)),"")</f>
        <v/>
      </c>
      <c r="BG1662" s="5"/>
      <c r="BI1662" s="4"/>
      <c r="BK1662" s="5"/>
      <c r="BL1662" s="5"/>
      <c r="BM1662" s="5" t="str">
        <f>IF(B1662="","",IF(BH1662="",1+(MAX(BM$2:BM1661)),""))</f>
        <v/>
      </c>
      <c r="BN1662" s="5" t="str">
        <f t="shared" si="208"/>
        <v/>
      </c>
      <c r="BP1662" s="15" t="str">
        <f t="shared" si="210"/>
        <v/>
      </c>
      <c r="BQ1662" s="29"/>
      <c r="CU1662" s="5" t="e">
        <f>IF(REPORTE!AH$2="si",IF(F1662=VALUE(REPORTE!C$11),IF(SUM(CU1663:CU$1993),CONCATENATE(INT(B1662),", "),INT(B1662)),""),IF(F1662=VALUE(REPORTE!C$10),IF(SUM(CU1663:CU$1993),CONCATENATE(INT(B1662),", "),INT(B1662)),""))</f>
        <v>#VALUE!</v>
      </c>
      <c r="CY1662" s="5"/>
      <c r="CZ1662" s="5"/>
      <c r="DA1662" s="5"/>
      <c r="DB1662" s="5"/>
    </row>
    <row r="1663" spans="1:106" x14ac:dyDescent="0.25">
      <c r="A1663" s="25"/>
      <c r="B1663" s="3"/>
      <c r="AL1663" s="2" t="str">
        <f>IFERROR(IF(INDEX(AL$1:AL1662,MATCH(I1663,I$1:I1662,0),1)=0,"",INDEX(AL$1:AL1662,MATCH(I1663,I$1:I1662,0),1)),"")</f>
        <v/>
      </c>
      <c r="AM1663" s="2" t="str">
        <f>IFERROR(IF(INDEX(AM$1:AM1662,MATCH(I1663,I$1:I1662,0),1)=0,"",INDEX(AM$1:AM1662,MATCH(I1663,I$1:I1662,0),1)),"")</f>
        <v/>
      </c>
      <c r="AN1663" s="2" t="str">
        <f>IFERROR(IF(INDEX(AN$1:AN1662,MATCH(I1663,I$1:I1662,0),1)=0,"",INDEX(AN$1:AN1662,MATCH(I1663,I$1:I1662,0),1)),"")</f>
        <v/>
      </c>
      <c r="BG1663" s="5"/>
      <c r="BI1663" s="4"/>
      <c r="BK1663" s="5"/>
      <c r="BL1663" s="5"/>
      <c r="BM1663" s="5" t="str">
        <f>IF(B1663="","",IF(BH1663="",1+(MAX(BM$2:BM1662)),""))</f>
        <v/>
      </c>
      <c r="BN1663" s="5" t="str">
        <f t="shared" si="208"/>
        <v/>
      </c>
      <c r="BP1663" s="15" t="str">
        <f t="shared" si="210"/>
        <v/>
      </c>
      <c r="BQ1663" s="29"/>
      <c r="CU1663" s="5" t="e">
        <f>IF(REPORTE!AH$2="si",IF(F1663=VALUE(REPORTE!C$11),IF(SUM(CU1664:CU$1993),CONCATENATE(INT(B1663),", "),INT(B1663)),""),IF(F1663=VALUE(REPORTE!C$10),IF(SUM(CU1664:CU$1993),CONCATENATE(INT(B1663),", "),INT(B1663)),""))</f>
        <v>#VALUE!</v>
      </c>
      <c r="CY1663" s="5"/>
      <c r="CZ1663" s="5"/>
      <c r="DA1663" s="5"/>
      <c r="DB1663" s="5"/>
    </row>
    <row r="1664" spans="1:106" x14ac:dyDescent="0.25">
      <c r="A1664" s="25"/>
      <c r="B1664" s="3"/>
      <c r="AL1664" s="2" t="str">
        <f>IFERROR(IF(INDEX(AL$1:AL1663,MATCH(I1664,I$1:I1663,0),1)=0,"",INDEX(AL$1:AL1663,MATCH(I1664,I$1:I1663,0),1)),"")</f>
        <v/>
      </c>
      <c r="AM1664" s="2" t="str">
        <f>IFERROR(IF(INDEX(AM$1:AM1663,MATCH(I1664,I$1:I1663,0),1)=0,"",INDEX(AM$1:AM1663,MATCH(I1664,I$1:I1663,0),1)),"")</f>
        <v/>
      </c>
      <c r="AN1664" s="2" t="str">
        <f>IFERROR(IF(INDEX(AN$1:AN1663,MATCH(I1664,I$1:I1663,0),1)=0,"",INDEX(AN$1:AN1663,MATCH(I1664,I$1:I1663,0),1)),"")</f>
        <v/>
      </c>
      <c r="BG1664" s="5"/>
      <c r="BI1664" s="4"/>
      <c r="BK1664" s="5"/>
      <c r="BL1664" s="5"/>
      <c r="BM1664" s="5" t="str">
        <f>IF(B1664="","",IF(BH1664="",1+(MAX(BM$2:BM1663)),""))</f>
        <v/>
      </c>
      <c r="BN1664" s="5" t="str">
        <f t="shared" si="208"/>
        <v/>
      </c>
      <c r="BP1664" s="15" t="str">
        <f t="shared" si="210"/>
        <v/>
      </c>
      <c r="BQ1664" s="29"/>
      <c r="CU1664" s="5" t="e">
        <f>IF(REPORTE!AH$2="si",IF(F1664=VALUE(REPORTE!C$11),IF(SUM(CU1665:CU$1993),CONCATENATE(INT(B1664),", "),INT(B1664)),""),IF(F1664=VALUE(REPORTE!C$10),IF(SUM(CU1665:CU$1993),CONCATENATE(INT(B1664),", "),INT(B1664)),""))</f>
        <v>#VALUE!</v>
      </c>
      <c r="CY1664" s="5"/>
      <c r="CZ1664" s="5"/>
      <c r="DA1664" s="5"/>
      <c r="DB1664" s="5"/>
    </row>
    <row r="1665" spans="1:106" x14ac:dyDescent="0.25">
      <c r="A1665" s="25"/>
      <c r="B1665" s="3"/>
      <c r="AL1665" s="2" t="str">
        <f>IFERROR(IF(INDEX(AL$1:AL1664,MATCH(I1665,I$1:I1664,0),1)=0,"",INDEX(AL$1:AL1664,MATCH(I1665,I$1:I1664,0),1)),"")</f>
        <v/>
      </c>
      <c r="AM1665" s="2" t="str">
        <f>IFERROR(IF(INDEX(AM$1:AM1664,MATCH(I1665,I$1:I1664,0),1)=0,"",INDEX(AM$1:AM1664,MATCH(I1665,I$1:I1664,0),1)),"")</f>
        <v/>
      </c>
      <c r="AN1665" s="2" t="str">
        <f>IFERROR(IF(INDEX(AN$1:AN1664,MATCH(I1665,I$1:I1664,0),1)=0,"",INDEX(AN$1:AN1664,MATCH(I1665,I$1:I1664,0),1)),"")</f>
        <v/>
      </c>
      <c r="BG1665" s="5"/>
      <c r="BI1665" s="4"/>
      <c r="BK1665" s="5"/>
      <c r="BL1665" s="5"/>
      <c r="BM1665" s="5" t="str">
        <f>IF(B1665="","",IF(BH1665="",1+(MAX(BM$2:BM1664)),""))</f>
        <v/>
      </c>
      <c r="BN1665" s="5" t="str">
        <f t="shared" si="208"/>
        <v/>
      </c>
      <c r="BP1665" s="15" t="str">
        <f t="shared" si="210"/>
        <v/>
      </c>
      <c r="BQ1665" s="29"/>
      <c r="CU1665" s="5" t="e">
        <f>IF(REPORTE!AH$2="si",IF(F1665=VALUE(REPORTE!C$11),IF(SUM(CU1666:CU$1993),CONCATENATE(INT(B1665),", "),INT(B1665)),""),IF(F1665=VALUE(REPORTE!C$10),IF(SUM(CU1666:CU$1993),CONCATENATE(INT(B1665),", "),INT(B1665)),""))</f>
        <v>#VALUE!</v>
      </c>
      <c r="CY1665" s="5"/>
      <c r="CZ1665" s="5"/>
      <c r="DA1665" s="5"/>
      <c r="DB1665" s="5"/>
    </row>
    <row r="1666" spans="1:106" x14ac:dyDescent="0.25">
      <c r="A1666" s="25"/>
      <c r="B1666" s="3"/>
      <c r="AL1666" s="2" t="str">
        <f>IFERROR(IF(INDEX(AL$1:AL1665,MATCH(I1666,I$1:I1665,0),1)=0,"",INDEX(AL$1:AL1665,MATCH(I1666,I$1:I1665,0),1)),"")</f>
        <v/>
      </c>
      <c r="AM1666" s="2" t="str">
        <f>IFERROR(IF(INDEX(AM$1:AM1665,MATCH(I1666,I$1:I1665,0),1)=0,"",INDEX(AM$1:AM1665,MATCH(I1666,I$1:I1665,0),1)),"")</f>
        <v/>
      </c>
      <c r="AN1666" s="2" t="str">
        <f>IFERROR(IF(INDEX(AN$1:AN1665,MATCH(I1666,I$1:I1665,0),1)=0,"",INDEX(AN$1:AN1665,MATCH(I1666,I$1:I1665,0),1)),"")</f>
        <v/>
      </c>
      <c r="BG1666" s="5"/>
      <c r="BI1666" s="4"/>
      <c r="BK1666" s="5"/>
      <c r="BL1666" s="5"/>
      <c r="BM1666" s="5" t="str">
        <f>IF(B1666="","",IF(BH1666="",1+(MAX(BM$2:BM1665)),""))</f>
        <v/>
      </c>
      <c r="BN1666" s="5" t="str">
        <f t="shared" ref="BN1666:BN1729" si="211">IF(BM1666="","",AI1666)</f>
        <v/>
      </c>
      <c r="BP1666" s="15" t="str">
        <f t="shared" ref="BP1666:BP1729" si="212">IF(BM1666="","",F1666)</f>
        <v/>
      </c>
      <c r="BQ1666" s="29"/>
      <c r="CU1666" s="5" t="e">
        <f>IF(REPORTE!AH$2="si",IF(F1666=VALUE(REPORTE!C$11),IF(SUM(CU1667:CU$1993),CONCATENATE(INT(B1666),", "),INT(B1666)),""),IF(F1666=VALUE(REPORTE!C$10),IF(SUM(CU1667:CU$1993),CONCATENATE(INT(B1666),", "),INT(B1666)),""))</f>
        <v>#VALUE!</v>
      </c>
      <c r="CY1666" s="5"/>
      <c r="CZ1666" s="5"/>
      <c r="DA1666" s="5"/>
      <c r="DB1666" s="5"/>
    </row>
    <row r="1667" spans="1:106" x14ac:dyDescent="0.25">
      <c r="A1667" s="25"/>
      <c r="B1667" s="3"/>
      <c r="AL1667" s="2" t="str">
        <f>IFERROR(IF(INDEX(AL$1:AL1666,MATCH(I1667,I$1:I1666,0),1)=0,"",INDEX(AL$1:AL1666,MATCH(I1667,I$1:I1666,0),1)),"")</f>
        <v/>
      </c>
      <c r="AM1667" s="2" t="str">
        <f>IFERROR(IF(INDEX(AM$1:AM1666,MATCH(I1667,I$1:I1666,0),1)=0,"",INDEX(AM$1:AM1666,MATCH(I1667,I$1:I1666,0),1)),"")</f>
        <v/>
      </c>
      <c r="AN1667" s="2" t="str">
        <f>IFERROR(IF(INDEX(AN$1:AN1666,MATCH(I1667,I$1:I1666,0),1)=0,"",INDEX(AN$1:AN1666,MATCH(I1667,I$1:I1666,0),1)),"")</f>
        <v/>
      </c>
      <c r="BG1667" s="5"/>
      <c r="BI1667" s="4"/>
      <c r="BK1667" s="5"/>
      <c r="BL1667" s="5"/>
      <c r="BM1667" s="5" t="str">
        <f>IF(B1667="","",IF(BH1667="",1+(MAX(BM$2:BM1666)),""))</f>
        <v/>
      </c>
      <c r="BN1667" s="5" t="str">
        <f t="shared" si="211"/>
        <v/>
      </c>
      <c r="BP1667" s="15" t="str">
        <f t="shared" si="212"/>
        <v/>
      </c>
      <c r="BQ1667" s="29"/>
      <c r="CU1667" s="5" t="e">
        <f>IF(REPORTE!AH$2="si",IF(F1667=VALUE(REPORTE!C$11),IF(SUM(CU1668:CU$1993),CONCATENATE(INT(B1667),", "),INT(B1667)),""),IF(F1667=VALUE(REPORTE!C$10),IF(SUM(CU1668:CU$1993),CONCATENATE(INT(B1667),", "),INT(B1667)),""))</f>
        <v>#VALUE!</v>
      </c>
      <c r="CY1667" s="5"/>
      <c r="CZ1667" s="5"/>
      <c r="DA1667" s="5"/>
      <c r="DB1667" s="5"/>
    </row>
    <row r="1668" spans="1:106" x14ac:dyDescent="0.25">
      <c r="A1668" s="25"/>
      <c r="B1668" s="3"/>
      <c r="AL1668" s="2" t="str">
        <f>IFERROR(IF(INDEX(AL$1:AL1667,MATCH(I1668,I$1:I1667,0),1)=0,"",INDEX(AL$1:AL1667,MATCH(I1668,I$1:I1667,0),1)),"")</f>
        <v/>
      </c>
      <c r="AM1668" s="2" t="str">
        <f>IFERROR(IF(INDEX(AM$1:AM1667,MATCH(I1668,I$1:I1667,0),1)=0,"",INDEX(AM$1:AM1667,MATCH(I1668,I$1:I1667,0),1)),"")</f>
        <v/>
      </c>
      <c r="AN1668" s="2" t="str">
        <f>IFERROR(IF(INDEX(AN$1:AN1667,MATCH(I1668,I$1:I1667,0),1)=0,"",INDEX(AN$1:AN1667,MATCH(I1668,I$1:I1667,0),1)),"")</f>
        <v/>
      </c>
      <c r="BG1668" s="5"/>
      <c r="BI1668" s="4"/>
      <c r="BK1668" s="5"/>
      <c r="BL1668" s="5"/>
      <c r="BM1668" s="5" t="str">
        <f>IF(B1668="","",IF(BH1668="",1+(MAX(BM$2:BM1667)),""))</f>
        <v/>
      </c>
      <c r="BN1668" s="5" t="str">
        <f t="shared" si="211"/>
        <v/>
      </c>
      <c r="BP1668" s="15" t="str">
        <f t="shared" si="212"/>
        <v/>
      </c>
      <c r="BQ1668" s="29"/>
      <c r="CU1668" s="5" t="e">
        <f>IF(REPORTE!AH$2="si",IF(F1668=VALUE(REPORTE!C$11),IF(SUM(CU1669:CU$1993),CONCATENATE(INT(B1668),", "),INT(B1668)),""),IF(F1668=VALUE(REPORTE!C$10),IF(SUM(CU1669:CU$1993),CONCATENATE(INT(B1668),", "),INT(B1668)),""))</f>
        <v>#VALUE!</v>
      </c>
      <c r="CY1668" s="5"/>
      <c r="CZ1668" s="5"/>
      <c r="DA1668" s="5"/>
      <c r="DB1668" s="5"/>
    </row>
    <row r="1669" spans="1:106" x14ac:dyDescent="0.25">
      <c r="A1669" s="25"/>
      <c r="B1669" s="3"/>
      <c r="AL1669" s="2" t="str">
        <f>IFERROR(IF(INDEX(AL$1:AL1668,MATCH(I1669,I$1:I1668,0),1)=0,"",INDEX(AL$1:AL1668,MATCH(I1669,I$1:I1668,0),1)),"")</f>
        <v/>
      </c>
      <c r="AM1669" s="2" t="str">
        <f>IFERROR(IF(INDEX(AM$1:AM1668,MATCH(I1669,I$1:I1668,0),1)=0,"",INDEX(AM$1:AM1668,MATCH(I1669,I$1:I1668,0),1)),"")</f>
        <v/>
      </c>
      <c r="AN1669" s="2" t="str">
        <f>IFERROR(IF(INDEX(AN$1:AN1668,MATCH(I1669,I$1:I1668,0),1)=0,"",INDEX(AN$1:AN1668,MATCH(I1669,I$1:I1668,0),1)),"")</f>
        <v/>
      </c>
      <c r="BG1669" s="5"/>
      <c r="BI1669" s="4"/>
      <c r="BK1669" s="5"/>
      <c r="BL1669" s="5"/>
      <c r="BM1669" s="5" t="str">
        <f>IF(B1669="","",IF(BH1669="",1+(MAX(BM$2:BM1668)),""))</f>
        <v/>
      </c>
      <c r="BN1669" s="5" t="str">
        <f t="shared" si="211"/>
        <v/>
      </c>
      <c r="BP1669" s="15" t="str">
        <f t="shared" si="212"/>
        <v/>
      </c>
      <c r="BQ1669" s="29"/>
      <c r="CU1669" s="5" t="e">
        <f>IF(REPORTE!AH$2="si",IF(F1669=VALUE(REPORTE!C$11),IF(SUM(CU1670:CU$1993),CONCATENATE(INT(B1669),", "),INT(B1669)),""),IF(F1669=VALUE(REPORTE!C$10),IF(SUM(CU1670:CU$1993),CONCATENATE(INT(B1669),", "),INT(B1669)),""))</f>
        <v>#VALUE!</v>
      </c>
      <c r="CY1669" s="5"/>
      <c r="CZ1669" s="5"/>
      <c r="DA1669" s="5"/>
      <c r="DB1669" s="5"/>
    </row>
    <row r="1670" spans="1:106" x14ac:dyDescent="0.25">
      <c r="A1670" s="25"/>
      <c r="B1670" s="3"/>
      <c r="AL1670" s="2" t="str">
        <f>IFERROR(IF(INDEX(AL$1:AL1669,MATCH(I1670,I$1:I1669,0),1)=0,"",INDEX(AL$1:AL1669,MATCH(I1670,I$1:I1669,0),1)),"")</f>
        <v/>
      </c>
      <c r="AM1670" s="2" t="str">
        <f>IFERROR(IF(INDEX(AM$1:AM1669,MATCH(I1670,I$1:I1669,0),1)=0,"",INDEX(AM$1:AM1669,MATCH(I1670,I$1:I1669,0),1)),"")</f>
        <v/>
      </c>
      <c r="AN1670" s="2" t="str">
        <f>IFERROR(IF(INDEX(AN$1:AN1669,MATCH(I1670,I$1:I1669,0),1)=0,"",INDEX(AN$1:AN1669,MATCH(I1670,I$1:I1669,0),1)),"")</f>
        <v/>
      </c>
      <c r="BG1670" s="5"/>
      <c r="BI1670" s="4"/>
      <c r="BK1670" s="5"/>
      <c r="BL1670" s="5"/>
      <c r="BM1670" s="5" t="str">
        <f>IF(B1670="","",IF(BH1670="",1+(MAX(BM$2:BM1669)),""))</f>
        <v/>
      </c>
      <c r="BN1670" s="5" t="str">
        <f t="shared" si="211"/>
        <v/>
      </c>
      <c r="BP1670" s="15" t="str">
        <f t="shared" si="212"/>
        <v/>
      </c>
      <c r="BQ1670" s="29"/>
      <c r="CU1670" s="5" t="e">
        <f>IF(REPORTE!AH$2="si",IF(F1670=VALUE(REPORTE!C$11),IF(SUM(CU1671:CU$1993),CONCATENATE(INT(B1670),", "),INT(B1670)),""),IF(F1670=VALUE(REPORTE!C$10),IF(SUM(CU1671:CU$1993),CONCATENATE(INT(B1670),", "),INT(B1670)),""))</f>
        <v>#VALUE!</v>
      </c>
      <c r="CY1670" s="5"/>
      <c r="CZ1670" s="5"/>
      <c r="DA1670" s="5"/>
      <c r="DB1670" s="5"/>
    </row>
    <row r="1671" spans="1:106" x14ac:dyDescent="0.25">
      <c r="A1671" s="25"/>
      <c r="B1671" s="3"/>
      <c r="AL1671" s="2" t="str">
        <f>IFERROR(IF(INDEX(AL$1:AL1670,MATCH(I1671,I$1:I1670,0),1)=0,"",INDEX(AL$1:AL1670,MATCH(I1671,I$1:I1670,0),1)),"")</f>
        <v/>
      </c>
      <c r="AM1671" s="2" t="str">
        <f>IFERROR(IF(INDEX(AM$1:AM1670,MATCH(I1671,I$1:I1670,0),1)=0,"",INDEX(AM$1:AM1670,MATCH(I1671,I$1:I1670,0),1)),"")</f>
        <v/>
      </c>
      <c r="AN1671" s="2" t="str">
        <f>IFERROR(IF(INDEX(AN$1:AN1670,MATCH(I1671,I$1:I1670,0),1)=0,"",INDEX(AN$1:AN1670,MATCH(I1671,I$1:I1670,0),1)),"")</f>
        <v/>
      </c>
      <c r="BG1671" s="5"/>
      <c r="BI1671" s="4"/>
      <c r="BK1671" s="5"/>
      <c r="BL1671" s="5"/>
      <c r="BM1671" s="5" t="str">
        <f>IF(B1671="","",IF(BH1671="",1+(MAX(BM$2:BM1670)),""))</f>
        <v/>
      </c>
      <c r="BN1671" s="5" t="str">
        <f t="shared" si="211"/>
        <v/>
      </c>
      <c r="BP1671" s="15" t="str">
        <f t="shared" si="212"/>
        <v/>
      </c>
      <c r="BQ1671" s="29"/>
      <c r="CU1671" s="5" t="e">
        <f>IF(REPORTE!AH$2="si",IF(F1671=VALUE(REPORTE!C$11),IF(SUM(CU1672:CU$1993),CONCATENATE(INT(B1671),", "),INT(B1671)),""),IF(F1671=VALUE(REPORTE!C$10),IF(SUM(CU1672:CU$1993),CONCATENATE(INT(B1671),", "),INT(B1671)),""))</f>
        <v>#VALUE!</v>
      </c>
      <c r="CY1671" s="5"/>
      <c r="CZ1671" s="5"/>
      <c r="DA1671" s="5"/>
      <c r="DB1671" s="5"/>
    </row>
    <row r="1672" spans="1:106" x14ac:dyDescent="0.25">
      <c r="A1672" s="25"/>
      <c r="B1672" s="3"/>
      <c r="AL1672" s="2" t="str">
        <f>IFERROR(IF(INDEX(AL$1:AL1671,MATCH(I1672,I$1:I1671,0),1)=0,"",INDEX(AL$1:AL1671,MATCH(I1672,I$1:I1671,0),1)),"")</f>
        <v/>
      </c>
      <c r="AM1672" s="2" t="str">
        <f>IFERROR(IF(INDEX(AM$1:AM1671,MATCH(I1672,I$1:I1671,0),1)=0,"",INDEX(AM$1:AM1671,MATCH(I1672,I$1:I1671,0),1)),"")</f>
        <v/>
      </c>
      <c r="AN1672" s="2" t="str">
        <f>IFERROR(IF(INDEX(AN$1:AN1671,MATCH(I1672,I$1:I1671,0),1)=0,"",INDEX(AN$1:AN1671,MATCH(I1672,I$1:I1671,0),1)),"")</f>
        <v/>
      </c>
      <c r="BG1672" s="5"/>
      <c r="BI1672" s="4"/>
      <c r="BK1672" s="5"/>
      <c r="BL1672" s="5"/>
      <c r="BM1672" s="5" t="str">
        <f>IF(B1672="","",IF(BH1672="",1+(MAX(BM$2:BM1671)),""))</f>
        <v/>
      </c>
      <c r="BN1672" s="5" t="str">
        <f t="shared" si="211"/>
        <v/>
      </c>
      <c r="BP1672" s="15" t="str">
        <f t="shared" si="212"/>
        <v/>
      </c>
      <c r="BQ1672" s="29"/>
      <c r="CU1672" s="5" t="e">
        <f>IF(REPORTE!AH$2="si",IF(F1672=VALUE(REPORTE!C$11),IF(SUM(CU1673:CU$1993),CONCATENATE(INT(B1672),", "),INT(B1672)),""),IF(F1672=VALUE(REPORTE!C$10),IF(SUM(CU1673:CU$1993),CONCATENATE(INT(B1672),", "),INT(B1672)),""))</f>
        <v>#VALUE!</v>
      </c>
      <c r="CY1672" s="5"/>
      <c r="CZ1672" s="5"/>
      <c r="DA1672" s="5"/>
      <c r="DB1672" s="5"/>
    </row>
    <row r="1673" spans="1:106" x14ac:dyDescent="0.25">
      <c r="A1673" s="25"/>
      <c r="B1673" s="3"/>
      <c r="AL1673" s="2" t="str">
        <f>IFERROR(IF(INDEX(AL$1:AL1672,MATCH(I1673,I$1:I1672,0),1)=0,"",INDEX(AL$1:AL1672,MATCH(I1673,I$1:I1672,0),1)),"")</f>
        <v/>
      </c>
      <c r="AM1673" s="2" t="str">
        <f>IFERROR(IF(INDEX(AM$1:AM1672,MATCH(I1673,I$1:I1672,0),1)=0,"",INDEX(AM$1:AM1672,MATCH(I1673,I$1:I1672,0),1)),"")</f>
        <v/>
      </c>
      <c r="AN1673" s="2" t="str">
        <f>IFERROR(IF(INDEX(AN$1:AN1672,MATCH(I1673,I$1:I1672,0),1)=0,"",INDEX(AN$1:AN1672,MATCH(I1673,I$1:I1672,0),1)),"")</f>
        <v/>
      </c>
      <c r="BG1673" s="5"/>
      <c r="BI1673" s="4"/>
      <c r="BK1673" s="5"/>
      <c r="BL1673" s="5"/>
      <c r="BM1673" s="5" t="str">
        <f>IF(B1673="","",IF(BH1673="",1+(MAX(BM$2:BM1672)),""))</f>
        <v/>
      </c>
      <c r="BN1673" s="5" t="str">
        <f t="shared" si="211"/>
        <v/>
      </c>
      <c r="BP1673" s="15" t="str">
        <f t="shared" si="212"/>
        <v/>
      </c>
      <c r="BQ1673" s="29"/>
      <c r="CU1673" s="5" t="e">
        <f>IF(REPORTE!AH$2="si",IF(F1673=VALUE(REPORTE!C$11),IF(SUM(CU1674:CU$1993),CONCATENATE(INT(B1673),", "),INT(B1673)),""),IF(F1673=VALUE(REPORTE!C$10),IF(SUM(CU1674:CU$1993),CONCATENATE(INT(B1673),", "),INT(B1673)),""))</f>
        <v>#VALUE!</v>
      </c>
      <c r="CY1673" s="5"/>
      <c r="CZ1673" s="5"/>
      <c r="DA1673" s="5"/>
      <c r="DB1673" s="5"/>
    </row>
    <row r="1674" spans="1:106" x14ac:dyDescent="0.25">
      <c r="A1674" s="25"/>
      <c r="B1674" s="3"/>
      <c r="AL1674" s="2" t="str">
        <f>IFERROR(IF(INDEX(AL$1:AL1673,MATCH(I1674,I$1:I1673,0),1)=0,"",INDEX(AL$1:AL1673,MATCH(I1674,I$1:I1673,0),1)),"")</f>
        <v/>
      </c>
      <c r="AM1674" s="2" t="str">
        <f>IFERROR(IF(INDEX(AM$1:AM1673,MATCH(I1674,I$1:I1673,0),1)=0,"",INDEX(AM$1:AM1673,MATCH(I1674,I$1:I1673,0),1)),"")</f>
        <v/>
      </c>
      <c r="AN1674" s="2" t="str">
        <f>IFERROR(IF(INDEX(AN$1:AN1673,MATCH(I1674,I$1:I1673,0),1)=0,"",INDEX(AN$1:AN1673,MATCH(I1674,I$1:I1673,0),1)),"")</f>
        <v/>
      </c>
      <c r="BG1674" s="5"/>
      <c r="BI1674" s="4"/>
      <c r="BK1674" s="5"/>
      <c r="BL1674" s="5"/>
      <c r="BM1674" s="5" t="str">
        <f>IF(B1674="","",IF(BH1674="",1+(MAX(BM$2:BM1673)),""))</f>
        <v/>
      </c>
      <c r="BN1674" s="5" t="str">
        <f t="shared" si="211"/>
        <v/>
      </c>
      <c r="BP1674" s="15" t="str">
        <f t="shared" si="212"/>
        <v/>
      </c>
      <c r="BQ1674" s="29"/>
      <c r="CU1674" s="5" t="e">
        <f>IF(REPORTE!AH$2="si",IF(F1674=VALUE(REPORTE!C$11),IF(SUM(CU1675:CU$1993),CONCATENATE(INT(B1674),", "),INT(B1674)),""),IF(F1674=VALUE(REPORTE!C$10),IF(SUM(CU1675:CU$1993),CONCATENATE(INT(B1674),", "),INT(B1674)),""))</f>
        <v>#VALUE!</v>
      </c>
      <c r="CY1674" s="5"/>
      <c r="CZ1674" s="5"/>
      <c r="DA1674" s="5"/>
      <c r="DB1674" s="5"/>
    </row>
    <row r="1675" spans="1:106" x14ac:dyDescent="0.25">
      <c r="A1675" s="25"/>
      <c r="B1675" s="3"/>
      <c r="AL1675" s="2" t="str">
        <f>IFERROR(IF(INDEX(AL$1:AL1674,MATCH(I1675,I$1:I1674,0),1)=0,"",INDEX(AL$1:AL1674,MATCH(I1675,I$1:I1674,0),1)),"")</f>
        <v/>
      </c>
      <c r="AM1675" s="2" t="str">
        <f>IFERROR(IF(INDEX(AM$1:AM1674,MATCH(I1675,I$1:I1674,0),1)=0,"",INDEX(AM$1:AM1674,MATCH(I1675,I$1:I1674,0),1)),"")</f>
        <v/>
      </c>
      <c r="AN1675" s="2" t="str">
        <f>IFERROR(IF(INDEX(AN$1:AN1674,MATCH(I1675,I$1:I1674,0),1)=0,"",INDEX(AN$1:AN1674,MATCH(I1675,I$1:I1674,0),1)),"")</f>
        <v/>
      </c>
      <c r="BG1675" s="5"/>
      <c r="BI1675" s="4"/>
      <c r="BK1675" s="5"/>
      <c r="BL1675" s="5"/>
      <c r="BM1675" s="5" t="str">
        <f>IF(B1675="","",IF(BH1675="",1+(MAX(BM$2:BM1674)),""))</f>
        <v/>
      </c>
      <c r="BN1675" s="5" t="str">
        <f t="shared" si="211"/>
        <v/>
      </c>
      <c r="BP1675" s="15" t="str">
        <f t="shared" si="212"/>
        <v/>
      </c>
      <c r="BQ1675" s="29"/>
      <c r="CU1675" s="5" t="e">
        <f>IF(REPORTE!AH$2="si",IF(F1675=VALUE(REPORTE!C$11),IF(SUM(CU1676:CU$1993),CONCATENATE(INT(B1675),", "),INT(B1675)),""),IF(F1675=VALUE(REPORTE!C$10),IF(SUM(CU1676:CU$1993),CONCATENATE(INT(B1675),", "),INT(B1675)),""))</f>
        <v>#VALUE!</v>
      </c>
      <c r="CY1675" s="5"/>
      <c r="CZ1675" s="5"/>
      <c r="DA1675" s="5"/>
      <c r="DB1675" s="5"/>
    </row>
    <row r="1676" spans="1:106" x14ac:dyDescent="0.25">
      <c r="A1676" s="25"/>
      <c r="B1676" s="3"/>
      <c r="AL1676" s="2" t="str">
        <f>IFERROR(IF(INDEX(AL$1:AL1675,MATCH(I1676,I$1:I1675,0),1)=0,"",INDEX(AL$1:AL1675,MATCH(I1676,I$1:I1675,0),1)),"")</f>
        <v/>
      </c>
      <c r="AM1676" s="2" t="str">
        <f>IFERROR(IF(INDEX(AM$1:AM1675,MATCH(I1676,I$1:I1675,0),1)=0,"",INDEX(AM$1:AM1675,MATCH(I1676,I$1:I1675,0),1)),"")</f>
        <v/>
      </c>
      <c r="AN1676" s="2" t="str">
        <f>IFERROR(IF(INDEX(AN$1:AN1675,MATCH(I1676,I$1:I1675,0),1)=0,"",INDEX(AN$1:AN1675,MATCH(I1676,I$1:I1675,0),1)),"")</f>
        <v/>
      </c>
      <c r="BG1676" s="5"/>
      <c r="BI1676" s="4"/>
      <c r="BK1676" s="5"/>
      <c r="BL1676" s="5"/>
      <c r="BM1676" s="5" t="str">
        <f>IF(B1676="","",IF(BH1676="",1+(MAX(BM$2:BM1675)),""))</f>
        <v/>
      </c>
      <c r="BN1676" s="5" t="str">
        <f t="shared" si="211"/>
        <v/>
      </c>
      <c r="BP1676" s="15" t="str">
        <f t="shared" si="212"/>
        <v/>
      </c>
      <c r="BQ1676" s="29"/>
      <c r="CU1676" s="5" t="e">
        <f>IF(REPORTE!AH$2="si",IF(F1676=VALUE(REPORTE!C$11),IF(SUM(CU1677:CU$1993),CONCATENATE(INT(B1676),", "),INT(B1676)),""),IF(F1676=VALUE(REPORTE!C$10),IF(SUM(CU1677:CU$1993),CONCATENATE(INT(B1676),", "),INT(B1676)),""))</f>
        <v>#VALUE!</v>
      </c>
      <c r="CY1676" s="5"/>
      <c r="CZ1676" s="5"/>
      <c r="DA1676" s="5"/>
      <c r="DB1676" s="5"/>
    </row>
    <row r="1677" spans="1:106" x14ac:dyDescent="0.25">
      <c r="A1677" s="25"/>
      <c r="B1677" s="3"/>
      <c r="AL1677" s="2" t="str">
        <f>IFERROR(IF(INDEX(AL$1:AL1676,MATCH(I1677,I$1:I1676,0),1)=0,"",INDEX(AL$1:AL1676,MATCH(I1677,I$1:I1676,0),1)),"")</f>
        <v/>
      </c>
      <c r="AM1677" s="2" t="str">
        <f>IFERROR(IF(INDEX(AM$1:AM1676,MATCH(I1677,I$1:I1676,0),1)=0,"",INDEX(AM$1:AM1676,MATCH(I1677,I$1:I1676,0),1)),"")</f>
        <v/>
      </c>
      <c r="AN1677" s="2" t="str">
        <f>IFERROR(IF(INDEX(AN$1:AN1676,MATCH(I1677,I$1:I1676,0),1)=0,"",INDEX(AN$1:AN1676,MATCH(I1677,I$1:I1676,0),1)),"")</f>
        <v/>
      </c>
      <c r="BG1677" s="5"/>
      <c r="BI1677" s="4"/>
      <c r="BK1677" s="5"/>
      <c r="BL1677" s="5"/>
      <c r="BM1677" s="5" t="str">
        <f>IF(B1677="","",IF(BH1677="",1+(MAX(BM$2:BM1676)),""))</f>
        <v/>
      </c>
      <c r="BN1677" s="5" t="str">
        <f t="shared" si="211"/>
        <v/>
      </c>
      <c r="BP1677" s="15" t="str">
        <f t="shared" si="212"/>
        <v/>
      </c>
      <c r="BQ1677" s="29"/>
      <c r="CU1677" s="5" t="e">
        <f>IF(REPORTE!AH$2="si",IF(F1677=VALUE(REPORTE!C$11),IF(SUM(CU1678:CU$1993),CONCATENATE(INT(B1677),", "),INT(B1677)),""),IF(F1677=VALUE(REPORTE!C$10),IF(SUM(CU1678:CU$1993),CONCATENATE(INT(B1677),", "),INT(B1677)),""))</f>
        <v>#VALUE!</v>
      </c>
      <c r="CY1677" s="5"/>
      <c r="CZ1677" s="5"/>
      <c r="DA1677" s="5"/>
      <c r="DB1677" s="5"/>
    </row>
    <row r="1678" spans="1:106" x14ac:dyDescent="0.25">
      <c r="A1678" s="25"/>
      <c r="B1678" s="3"/>
      <c r="AL1678" s="2" t="str">
        <f>IFERROR(IF(INDEX(AL$1:AL1677,MATCH(I1678,I$1:I1677,0),1)=0,"",INDEX(AL$1:AL1677,MATCH(I1678,I$1:I1677,0),1)),"")</f>
        <v/>
      </c>
      <c r="AM1678" s="2" t="str">
        <f>IFERROR(IF(INDEX(AM$1:AM1677,MATCH(I1678,I$1:I1677,0),1)=0,"",INDEX(AM$1:AM1677,MATCH(I1678,I$1:I1677,0),1)),"")</f>
        <v/>
      </c>
      <c r="AN1678" s="2" t="str">
        <f>IFERROR(IF(INDEX(AN$1:AN1677,MATCH(I1678,I$1:I1677,0),1)=0,"",INDEX(AN$1:AN1677,MATCH(I1678,I$1:I1677,0),1)),"")</f>
        <v/>
      </c>
      <c r="BG1678" s="5"/>
      <c r="BI1678" s="4"/>
      <c r="BK1678" s="5"/>
      <c r="BL1678" s="5"/>
      <c r="BM1678" s="5" t="str">
        <f>IF(B1678="","",IF(BH1678="",1+(MAX(BM$2:BM1677)),""))</f>
        <v/>
      </c>
      <c r="BN1678" s="5" t="str">
        <f t="shared" si="211"/>
        <v/>
      </c>
      <c r="BP1678" s="15" t="str">
        <f t="shared" si="212"/>
        <v/>
      </c>
      <c r="BQ1678" s="29"/>
      <c r="CU1678" s="5" t="e">
        <f>IF(REPORTE!AH$2="si",IF(F1678=VALUE(REPORTE!C$11),IF(SUM(CU1679:CU$1993),CONCATENATE(INT(B1678),", "),INT(B1678)),""),IF(F1678=VALUE(REPORTE!C$10),IF(SUM(CU1679:CU$1993),CONCATENATE(INT(B1678),", "),INT(B1678)),""))</f>
        <v>#VALUE!</v>
      </c>
      <c r="CY1678" s="5"/>
      <c r="CZ1678" s="5"/>
      <c r="DA1678" s="5"/>
      <c r="DB1678" s="5"/>
    </row>
    <row r="1679" spans="1:106" x14ac:dyDescent="0.25">
      <c r="A1679" s="25"/>
      <c r="B1679" s="3"/>
      <c r="AL1679" s="2" t="str">
        <f>IFERROR(IF(INDEX(AL$1:AL1678,MATCH(I1679,I$1:I1678,0),1)=0,"",INDEX(AL$1:AL1678,MATCH(I1679,I$1:I1678,0),1)),"")</f>
        <v/>
      </c>
      <c r="AM1679" s="2" t="str">
        <f>IFERROR(IF(INDEX(AM$1:AM1678,MATCH(I1679,I$1:I1678,0),1)=0,"",INDEX(AM$1:AM1678,MATCH(I1679,I$1:I1678,0),1)),"")</f>
        <v/>
      </c>
      <c r="AN1679" s="2" t="str">
        <f>IFERROR(IF(INDEX(AN$1:AN1678,MATCH(I1679,I$1:I1678,0),1)=0,"",INDEX(AN$1:AN1678,MATCH(I1679,I$1:I1678,0),1)),"")</f>
        <v/>
      </c>
      <c r="BG1679" s="5"/>
      <c r="BI1679" s="4"/>
      <c r="BK1679" s="5"/>
      <c r="BL1679" s="5"/>
      <c r="BM1679" s="5" t="str">
        <f>IF(B1679="","",IF(BH1679="",1+(MAX(BM$2:BM1678)),""))</f>
        <v/>
      </c>
      <c r="BN1679" s="5" t="str">
        <f t="shared" si="211"/>
        <v/>
      </c>
      <c r="BP1679" s="15" t="str">
        <f t="shared" si="212"/>
        <v/>
      </c>
      <c r="BQ1679" s="29"/>
      <c r="CU1679" s="5" t="e">
        <f>IF(REPORTE!AH$2="si",IF(F1679=VALUE(REPORTE!C$11),IF(SUM(CU1680:CU$1993),CONCATENATE(INT(B1679),", "),INT(B1679)),""),IF(F1679=VALUE(REPORTE!C$10),IF(SUM(CU1680:CU$1993),CONCATENATE(INT(B1679),", "),INT(B1679)),""))</f>
        <v>#VALUE!</v>
      </c>
      <c r="CY1679" s="5"/>
      <c r="CZ1679" s="5"/>
      <c r="DA1679" s="5"/>
      <c r="DB1679" s="5"/>
    </row>
    <row r="1680" spans="1:106" x14ac:dyDescent="0.25">
      <c r="A1680" s="25"/>
      <c r="B1680" s="3"/>
      <c r="AL1680" s="2" t="str">
        <f>IFERROR(IF(INDEX(AL$1:AL1679,MATCH(I1680,I$1:I1679,0),1)=0,"",INDEX(AL$1:AL1679,MATCH(I1680,I$1:I1679,0),1)),"")</f>
        <v/>
      </c>
      <c r="AM1680" s="2" t="str">
        <f>IFERROR(IF(INDEX(AM$1:AM1679,MATCH(I1680,I$1:I1679,0),1)=0,"",INDEX(AM$1:AM1679,MATCH(I1680,I$1:I1679,0),1)),"")</f>
        <v/>
      </c>
      <c r="AN1680" s="2" t="str">
        <f>IFERROR(IF(INDEX(AN$1:AN1679,MATCH(I1680,I$1:I1679,0),1)=0,"",INDEX(AN$1:AN1679,MATCH(I1680,I$1:I1679,0),1)),"")</f>
        <v/>
      </c>
      <c r="BG1680" s="5"/>
      <c r="BI1680" s="4"/>
      <c r="BK1680" s="5"/>
      <c r="BL1680" s="5"/>
      <c r="BM1680" s="5" t="str">
        <f>IF(B1680="","",IF(BH1680="",1+(MAX(BM$2:BM1679)),""))</f>
        <v/>
      </c>
      <c r="BN1680" s="5" t="str">
        <f t="shared" si="211"/>
        <v/>
      </c>
      <c r="BP1680" s="15" t="str">
        <f t="shared" si="212"/>
        <v/>
      </c>
      <c r="BQ1680" s="29"/>
      <c r="CU1680" s="5" t="e">
        <f>IF(REPORTE!AH$2="si",IF(F1680=VALUE(REPORTE!C$11),IF(SUM(CU1681:CU$1993),CONCATENATE(INT(B1680),", "),INT(B1680)),""),IF(F1680=VALUE(REPORTE!C$10),IF(SUM(CU1681:CU$1993),CONCATENATE(INT(B1680),", "),INT(B1680)),""))</f>
        <v>#VALUE!</v>
      </c>
      <c r="CY1680" s="5"/>
      <c r="CZ1680" s="5"/>
      <c r="DA1680" s="5"/>
      <c r="DB1680" s="5"/>
    </row>
    <row r="1681" spans="1:106" x14ac:dyDescent="0.25">
      <c r="A1681" s="25"/>
      <c r="B1681" s="3"/>
      <c r="AL1681" s="2" t="str">
        <f>IFERROR(IF(INDEX(AL$1:AL1680,MATCH(I1681,I$1:I1680,0),1)=0,"",INDEX(AL$1:AL1680,MATCH(I1681,I$1:I1680,0),1)),"")</f>
        <v/>
      </c>
      <c r="AM1681" s="2" t="str">
        <f>IFERROR(IF(INDEX(AM$1:AM1680,MATCH(I1681,I$1:I1680,0),1)=0,"",INDEX(AM$1:AM1680,MATCH(I1681,I$1:I1680,0),1)),"")</f>
        <v/>
      </c>
      <c r="AN1681" s="2" t="str">
        <f>IFERROR(IF(INDEX(AN$1:AN1680,MATCH(I1681,I$1:I1680,0),1)=0,"",INDEX(AN$1:AN1680,MATCH(I1681,I$1:I1680,0),1)),"")</f>
        <v/>
      </c>
      <c r="BG1681" s="5"/>
      <c r="BI1681" s="4"/>
      <c r="BK1681" s="5"/>
      <c r="BL1681" s="5"/>
      <c r="BM1681" s="5" t="str">
        <f>IF(B1681="","",IF(BH1681="",1+(MAX(BM$2:BM1680)),""))</f>
        <v/>
      </c>
      <c r="BN1681" s="5" t="str">
        <f t="shared" si="211"/>
        <v/>
      </c>
      <c r="BP1681" s="15" t="str">
        <f t="shared" si="212"/>
        <v/>
      </c>
      <c r="BQ1681" s="29"/>
      <c r="CU1681" s="5" t="e">
        <f>IF(REPORTE!AH$2="si",IF(F1681=VALUE(REPORTE!C$11),IF(SUM(CU1682:CU$1993),CONCATENATE(INT(B1681),", "),INT(B1681)),""),IF(F1681=VALUE(REPORTE!C$10),IF(SUM(CU1682:CU$1993),CONCATENATE(INT(B1681),", "),INT(B1681)),""))</f>
        <v>#VALUE!</v>
      </c>
      <c r="CV1681" s="5"/>
      <c r="CY1681" s="5"/>
      <c r="CZ1681" s="5"/>
      <c r="DA1681" s="5"/>
      <c r="DB1681" s="5"/>
    </row>
    <row r="1682" spans="1:106" x14ac:dyDescent="0.25">
      <c r="A1682" s="25"/>
      <c r="B1682" s="3"/>
      <c r="AL1682" s="2" t="str">
        <f>IFERROR(IF(INDEX(AL$1:AL1681,MATCH(I1682,I$1:I1681,0),1)=0,"",INDEX(AL$1:AL1681,MATCH(I1682,I$1:I1681,0),1)),"")</f>
        <v/>
      </c>
      <c r="AM1682" s="2" t="str">
        <f>IFERROR(IF(INDEX(AM$1:AM1681,MATCH(I1682,I$1:I1681,0),1)=0,"",INDEX(AM$1:AM1681,MATCH(I1682,I$1:I1681,0),1)),"")</f>
        <v/>
      </c>
      <c r="AN1682" s="2" t="str">
        <f>IFERROR(IF(INDEX(AN$1:AN1681,MATCH(I1682,I$1:I1681,0),1)=0,"",INDEX(AN$1:AN1681,MATCH(I1682,I$1:I1681,0),1)),"")</f>
        <v/>
      </c>
      <c r="BG1682" s="5"/>
      <c r="BI1682" s="4"/>
      <c r="BK1682" s="5"/>
      <c r="BL1682" s="5"/>
      <c r="BM1682" s="5" t="str">
        <f>IF(B1682="","",IF(BH1682="",1+(MAX(BM$2:BM1681)),""))</f>
        <v/>
      </c>
      <c r="BN1682" s="5" t="str">
        <f t="shared" si="211"/>
        <v/>
      </c>
      <c r="BP1682" s="15" t="str">
        <f t="shared" si="212"/>
        <v/>
      </c>
      <c r="BQ1682" s="29"/>
      <c r="CU1682" s="5" t="e">
        <f>IF(REPORTE!AH$2="si",IF(F1682=VALUE(REPORTE!C$11),IF(SUM(CU1683:CU$1993),CONCATENATE(INT(B1682),", "),INT(B1682)),""),IF(F1682=VALUE(REPORTE!C$10),IF(SUM(CU1683:CU$1993),CONCATENATE(INT(B1682),", "),INT(B1682)),""))</f>
        <v>#VALUE!</v>
      </c>
      <c r="CV1682" s="5" t="e">
        <f>CONCATENATE(CU1682,CU1683,CU1684,CU1685,CU1686,CU1687,CU1688,CU1689,CU1690,CU1691,CU1692,CU1693,CU1694,CU1695,CU1696,CU1697,CU1698,CU1699,CU1700,CU1701,CU1702,CU1703,CU1704,CU1705,CU1706,CU1707,CU1708,CU1709,CU1710,CU1711,CU1712,CU1713,CU1714,CU1715,CU1716,CU1717,CU1718,CU1719,CU1720,CU1721,CU1722,CU1723)</f>
        <v>#VALUE!</v>
      </c>
      <c r="CY1682" s="5"/>
      <c r="CZ1682" s="5"/>
      <c r="DA1682" s="5"/>
      <c r="DB1682" s="5"/>
    </row>
    <row r="1683" spans="1:106" x14ac:dyDescent="0.25">
      <c r="A1683" s="25"/>
      <c r="B1683" s="3"/>
      <c r="AL1683" s="2" t="str">
        <f>IFERROR(IF(INDEX(AL$1:AL1682,MATCH(I1683,I$1:I1682,0),1)=0,"",INDEX(AL$1:AL1682,MATCH(I1683,I$1:I1682,0),1)),"")</f>
        <v/>
      </c>
      <c r="AM1683" s="2" t="str">
        <f>IFERROR(IF(INDEX(AM$1:AM1682,MATCH(I1683,I$1:I1682,0),1)=0,"",INDEX(AM$1:AM1682,MATCH(I1683,I$1:I1682,0),1)),"")</f>
        <v/>
      </c>
      <c r="AN1683" s="2" t="str">
        <f>IFERROR(IF(INDEX(AN$1:AN1682,MATCH(I1683,I$1:I1682,0),1)=0,"",INDEX(AN$1:AN1682,MATCH(I1683,I$1:I1682,0),1)),"")</f>
        <v/>
      </c>
      <c r="BG1683" s="5"/>
      <c r="BI1683" s="4"/>
      <c r="BK1683" s="5"/>
      <c r="BL1683" s="5"/>
      <c r="BM1683" s="5" t="str">
        <f>IF(B1683="","",IF(BH1683="",1+(MAX(BM$2:BM1682)),""))</f>
        <v/>
      </c>
      <c r="BN1683" s="5" t="str">
        <f t="shared" si="211"/>
        <v/>
      </c>
      <c r="BP1683" s="15" t="str">
        <f t="shared" si="212"/>
        <v/>
      </c>
      <c r="BQ1683" s="29"/>
      <c r="CU1683" s="5" t="e">
        <f>IF(REPORTE!AH$2="si",IF(F1683=VALUE(REPORTE!C$11),IF(SUM(CU1684:CU$1993),CONCATENATE(INT(B1683),", "),INT(B1683)),""),IF(F1683=VALUE(REPORTE!C$10),IF(SUM(CU1684:CU$1993),CONCATENATE(INT(B1683),", "),INT(B1683)),""))</f>
        <v>#VALUE!</v>
      </c>
      <c r="CY1683" s="5"/>
      <c r="CZ1683" s="5"/>
      <c r="DA1683" s="5"/>
      <c r="DB1683" s="5"/>
    </row>
    <row r="1684" spans="1:106" x14ac:dyDescent="0.25">
      <c r="A1684" s="25"/>
      <c r="B1684" s="3"/>
      <c r="AL1684" s="2" t="str">
        <f>IFERROR(IF(INDEX(AL$1:AL1683,MATCH(I1684,I$1:I1683,0),1)=0,"",INDEX(AL$1:AL1683,MATCH(I1684,I$1:I1683,0),1)),"")</f>
        <v/>
      </c>
      <c r="AM1684" s="2" t="str">
        <f>IFERROR(IF(INDEX(AM$1:AM1683,MATCH(I1684,I$1:I1683,0),1)=0,"",INDEX(AM$1:AM1683,MATCH(I1684,I$1:I1683,0),1)),"")</f>
        <v/>
      </c>
      <c r="AN1684" s="2" t="str">
        <f>IFERROR(IF(INDEX(AN$1:AN1683,MATCH(I1684,I$1:I1683,0),1)=0,"",INDEX(AN$1:AN1683,MATCH(I1684,I$1:I1683,0),1)),"")</f>
        <v/>
      </c>
      <c r="BG1684" s="5"/>
      <c r="BI1684" s="4"/>
      <c r="BK1684" s="5"/>
      <c r="BL1684" s="5"/>
      <c r="BM1684" s="5" t="str">
        <f>IF(B1684="","",IF(BH1684="",1+(MAX(BM$2:BM1683)),""))</f>
        <v/>
      </c>
      <c r="BN1684" s="5" t="str">
        <f t="shared" si="211"/>
        <v/>
      </c>
      <c r="BP1684" s="15" t="str">
        <f t="shared" si="212"/>
        <v/>
      </c>
      <c r="BQ1684" s="29"/>
      <c r="CU1684" s="5" t="e">
        <f>IF(REPORTE!AH$2="si",IF(F1684=VALUE(REPORTE!C$11),IF(SUM(CU1685:CU$1993),CONCATENATE(INT(B1684),", "),INT(B1684)),""),IF(F1684=VALUE(REPORTE!C$10),IF(SUM(CU1685:CU$1993),CONCATENATE(INT(B1684),", "),INT(B1684)),""))</f>
        <v>#VALUE!</v>
      </c>
      <c r="CY1684" s="5"/>
      <c r="CZ1684" s="5"/>
      <c r="DA1684" s="5"/>
      <c r="DB1684" s="5"/>
    </row>
    <row r="1685" spans="1:106" x14ac:dyDescent="0.25">
      <c r="A1685" s="25"/>
      <c r="B1685" s="3"/>
      <c r="AL1685" s="2" t="str">
        <f>IFERROR(IF(INDEX(AL$1:AL1684,MATCH(I1685,I$1:I1684,0),1)=0,"",INDEX(AL$1:AL1684,MATCH(I1685,I$1:I1684,0),1)),"")</f>
        <v/>
      </c>
      <c r="AM1685" s="2" t="str">
        <f>IFERROR(IF(INDEX(AM$1:AM1684,MATCH(I1685,I$1:I1684,0),1)=0,"",INDEX(AM$1:AM1684,MATCH(I1685,I$1:I1684,0),1)),"")</f>
        <v/>
      </c>
      <c r="AN1685" s="2" t="str">
        <f>IFERROR(IF(INDEX(AN$1:AN1684,MATCH(I1685,I$1:I1684,0),1)=0,"",INDEX(AN$1:AN1684,MATCH(I1685,I$1:I1684,0),1)),"")</f>
        <v/>
      </c>
      <c r="BG1685" s="5"/>
      <c r="BI1685" s="4"/>
      <c r="BK1685" s="5"/>
      <c r="BL1685" s="5"/>
      <c r="BM1685" s="5" t="str">
        <f>IF(B1685="","",IF(BH1685="",1+(MAX(BM$2:BM1684)),""))</f>
        <v/>
      </c>
      <c r="BN1685" s="5" t="str">
        <f t="shared" si="211"/>
        <v/>
      </c>
      <c r="BP1685" s="15" t="str">
        <f t="shared" si="212"/>
        <v/>
      </c>
      <c r="BQ1685" s="29"/>
      <c r="CU1685" s="5" t="e">
        <f>IF(REPORTE!AH$2="si",IF(F1685=VALUE(REPORTE!C$11),IF(SUM(CU1686:CU$1993),CONCATENATE(INT(B1685),", "),INT(B1685)),""),IF(F1685=VALUE(REPORTE!C$10),IF(SUM(CU1686:CU$1993),CONCATENATE(INT(B1685),", "),INT(B1685)),""))</f>
        <v>#VALUE!</v>
      </c>
      <c r="CY1685" s="5"/>
      <c r="CZ1685" s="5"/>
      <c r="DA1685" s="5"/>
      <c r="DB1685" s="5"/>
    </row>
    <row r="1686" spans="1:106" x14ac:dyDescent="0.25">
      <c r="A1686" s="25"/>
      <c r="B1686" s="3"/>
      <c r="AL1686" s="2" t="str">
        <f>IFERROR(IF(INDEX(AL$1:AL1685,MATCH(I1686,I$1:I1685,0),1)=0,"",INDEX(AL$1:AL1685,MATCH(I1686,I$1:I1685,0),1)),"")</f>
        <v/>
      </c>
      <c r="AM1686" s="2" t="str">
        <f>IFERROR(IF(INDEX(AM$1:AM1685,MATCH(I1686,I$1:I1685,0),1)=0,"",INDEX(AM$1:AM1685,MATCH(I1686,I$1:I1685,0),1)),"")</f>
        <v/>
      </c>
      <c r="AN1686" s="2" t="str">
        <f>IFERROR(IF(INDEX(AN$1:AN1685,MATCH(I1686,I$1:I1685,0),1)=0,"",INDEX(AN$1:AN1685,MATCH(I1686,I$1:I1685,0),1)),"")</f>
        <v/>
      </c>
      <c r="BG1686" s="5"/>
      <c r="BI1686" s="4"/>
      <c r="BK1686" s="5"/>
      <c r="BL1686" s="5"/>
      <c r="BM1686" s="5" t="str">
        <f>IF(B1686="","",IF(BH1686="",1+(MAX(BM$2:BM1685)),""))</f>
        <v/>
      </c>
      <c r="BN1686" s="5" t="str">
        <f t="shared" si="211"/>
        <v/>
      </c>
      <c r="BP1686" s="15" t="str">
        <f t="shared" si="212"/>
        <v/>
      </c>
      <c r="BQ1686" s="29"/>
      <c r="CU1686" s="5" t="e">
        <f>IF(REPORTE!AH$2="si",IF(F1686=VALUE(REPORTE!C$11),IF(SUM(CU1687:CU$1993),CONCATENATE(INT(B1686),", "),INT(B1686)),""),IF(F1686=VALUE(REPORTE!C$10),IF(SUM(CU1687:CU$1993),CONCATENATE(INT(B1686),", "),INT(B1686)),""))</f>
        <v>#VALUE!</v>
      </c>
      <c r="CY1686" s="5"/>
      <c r="CZ1686" s="5"/>
      <c r="DA1686" s="5"/>
      <c r="DB1686" s="5"/>
    </row>
    <row r="1687" spans="1:106" x14ac:dyDescent="0.25">
      <c r="A1687" s="25"/>
      <c r="B1687" s="3"/>
      <c r="AL1687" s="2" t="str">
        <f>IFERROR(IF(INDEX(AL$1:AL1686,MATCH(I1687,I$1:I1686,0),1)=0,"",INDEX(AL$1:AL1686,MATCH(I1687,I$1:I1686,0),1)),"")</f>
        <v/>
      </c>
      <c r="AM1687" s="2" t="str">
        <f>IFERROR(IF(INDEX(AM$1:AM1686,MATCH(I1687,I$1:I1686,0),1)=0,"",INDEX(AM$1:AM1686,MATCH(I1687,I$1:I1686,0),1)),"")</f>
        <v/>
      </c>
      <c r="AN1687" s="2" t="str">
        <f>IFERROR(IF(INDEX(AN$1:AN1686,MATCH(I1687,I$1:I1686,0),1)=0,"",INDEX(AN$1:AN1686,MATCH(I1687,I$1:I1686,0),1)),"")</f>
        <v/>
      </c>
      <c r="BG1687" s="5"/>
      <c r="BI1687" s="4"/>
      <c r="BK1687" s="5"/>
      <c r="BL1687" s="5"/>
      <c r="BM1687" s="5" t="str">
        <f>IF(B1687="","",IF(BH1687="",1+(MAX(BM$2:BM1686)),""))</f>
        <v/>
      </c>
      <c r="BN1687" s="5" t="str">
        <f t="shared" si="211"/>
        <v/>
      </c>
      <c r="BP1687" s="15" t="str">
        <f t="shared" si="212"/>
        <v/>
      </c>
      <c r="BQ1687" s="29"/>
      <c r="CU1687" s="5" t="e">
        <f>IF(REPORTE!AH$2="si",IF(F1687=VALUE(REPORTE!C$11),IF(SUM(CU1688:CU$1993),CONCATENATE(INT(B1687),", "),INT(B1687)),""),IF(F1687=VALUE(REPORTE!C$10),IF(SUM(CU1688:CU$1993),CONCATENATE(INT(B1687),", "),INT(B1687)),""))</f>
        <v>#VALUE!</v>
      </c>
      <c r="CY1687" s="5"/>
      <c r="CZ1687" s="5"/>
      <c r="DA1687" s="5"/>
      <c r="DB1687" s="5"/>
    </row>
    <row r="1688" spans="1:106" x14ac:dyDescent="0.25">
      <c r="A1688" s="25"/>
      <c r="B1688" s="3"/>
      <c r="AL1688" s="2" t="str">
        <f>IFERROR(IF(INDEX(AL$1:AL1687,MATCH(I1688,I$1:I1687,0),1)=0,"",INDEX(AL$1:AL1687,MATCH(I1688,I$1:I1687,0),1)),"")</f>
        <v/>
      </c>
      <c r="AM1688" s="2" t="str">
        <f>IFERROR(IF(INDEX(AM$1:AM1687,MATCH(I1688,I$1:I1687,0),1)=0,"",INDEX(AM$1:AM1687,MATCH(I1688,I$1:I1687,0),1)),"")</f>
        <v/>
      </c>
      <c r="AN1688" s="2" t="str">
        <f>IFERROR(IF(INDEX(AN$1:AN1687,MATCH(I1688,I$1:I1687,0),1)=0,"",INDEX(AN$1:AN1687,MATCH(I1688,I$1:I1687,0),1)),"")</f>
        <v/>
      </c>
      <c r="BG1688" s="5"/>
      <c r="BI1688" s="4"/>
      <c r="BK1688" s="5"/>
      <c r="BL1688" s="5"/>
      <c r="BM1688" s="5" t="str">
        <f>IF(B1688="","",IF(BH1688="",1+(MAX(BM$2:BM1687)),""))</f>
        <v/>
      </c>
      <c r="BN1688" s="5" t="str">
        <f t="shared" si="211"/>
        <v/>
      </c>
      <c r="BP1688" s="15" t="str">
        <f t="shared" si="212"/>
        <v/>
      </c>
      <c r="BQ1688" s="29"/>
      <c r="CU1688" s="5" t="e">
        <f>IF(REPORTE!AH$2="si",IF(F1688=VALUE(REPORTE!C$11),IF(SUM(CU1689:CU$1993),CONCATENATE(INT(B1688),", "),INT(B1688)),""),IF(F1688=VALUE(REPORTE!C$10),IF(SUM(CU1689:CU$1993),CONCATENATE(INT(B1688),", "),INT(B1688)),""))</f>
        <v>#VALUE!</v>
      </c>
      <c r="CY1688" s="5"/>
      <c r="CZ1688" s="5"/>
      <c r="DA1688" s="5"/>
      <c r="DB1688" s="5"/>
    </row>
    <row r="1689" spans="1:106" x14ac:dyDescent="0.25">
      <c r="A1689" s="25"/>
      <c r="B1689" s="3"/>
      <c r="AL1689" s="2" t="str">
        <f>IFERROR(IF(INDEX(AL$1:AL1688,MATCH(I1689,I$1:I1688,0),1)=0,"",INDEX(AL$1:AL1688,MATCH(I1689,I$1:I1688,0),1)),"")</f>
        <v/>
      </c>
      <c r="AM1689" s="2" t="str">
        <f>IFERROR(IF(INDEX(AM$1:AM1688,MATCH(I1689,I$1:I1688,0),1)=0,"",INDEX(AM$1:AM1688,MATCH(I1689,I$1:I1688,0),1)),"")</f>
        <v/>
      </c>
      <c r="AN1689" s="2" t="str">
        <f>IFERROR(IF(INDEX(AN$1:AN1688,MATCH(I1689,I$1:I1688,0),1)=0,"",INDEX(AN$1:AN1688,MATCH(I1689,I$1:I1688,0),1)),"")</f>
        <v/>
      </c>
      <c r="BG1689" s="5"/>
      <c r="BI1689" s="4"/>
      <c r="BK1689" s="5"/>
      <c r="BL1689" s="5"/>
      <c r="BM1689" s="5" t="str">
        <f>IF(B1689="","",IF(BH1689="",1+(MAX(BM$2:BM1688)),""))</f>
        <v/>
      </c>
      <c r="BN1689" s="5" t="str">
        <f t="shared" si="211"/>
        <v/>
      </c>
      <c r="BP1689" s="15" t="str">
        <f t="shared" si="212"/>
        <v/>
      </c>
      <c r="BQ1689" s="29"/>
      <c r="CU1689" s="5" t="e">
        <f>IF(REPORTE!AH$2="si",IF(F1689=VALUE(REPORTE!C$11),IF(SUM(CU1690:CU$1993),CONCATENATE(INT(B1689),", "),INT(B1689)),""),IF(F1689=VALUE(REPORTE!C$10),IF(SUM(CU1690:CU$1993),CONCATENATE(INT(B1689),", "),INT(B1689)),""))</f>
        <v>#VALUE!</v>
      </c>
      <c r="CY1689" s="5"/>
      <c r="CZ1689" s="5"/>
      <c r="DA1689" s="5"/>
      <c r="DB1689" s="5"/>
    </row>
    <row r="1690" spans="1:106" x14ac:dyDescent="0.25">
      <c r="A1690" s="25"/>
      <c r="B1690" s="3"/>
      <c r="AL1690" s="2" t="str">
        <f>IFERROR(IF(INDEX(AL$1:AL1689,MATCH(I1690,I$1:I1689,0),1)=0,"",INDEX(AL$1:AL1689,MATCH(I1690,I$1:I1689,0),1)),"")</f>
        <v/>
      </c>
      <c r="AM1690" s="2" t="str">
        <f>IFERROR(IF(INDEX(AM$1:AM1689,MATCH(I1690,I$1:I1689,0),1)=0,"",INDEX(AM$1:AM1689,MATCH(I1690,I$1:I1689,0),1)),"")</f>
        <v/>
      </c>
      <c r="AN1690" s="2" t="str">
        <f>IFERROR(IF(INDEX(AN$1:AN1689,MATCH(I1690,I$1:I1689,0),1)=0,"",INDEX(AN$1:AN1689,MATCH(I1690,I$1:I1689,0),1)),"")</f>
        <v/>
      </c>
      <c r="BG1690" s="5"/>
      <c r="BI1690" s="4"/>
      <c r="BK1690" s="5"/>
      <c r="BL1690" s="5"/>
      <c r="BM1690" s="5" t="str">
        <f>IF(B1690="","",IF(BH1690="",1+(MAX(BM$2:BM1689)),""))</f>
        <v/>
      </c>
      <c r="BN1690" s="5" t="str">
        <f t="shared" si="211"/>
        <v/>
      </c>
      <c r="BP1690" s="15" t="str">
        <f t="shared" si="212"/>
        <v/>
      </c>
      <c r="BQ1690" s="29"/>
      <c r="CU1690" s="5" t="e">
        <f>IF(REPORTE!AH$2="si",IF(F1690=VALUE(REPORTE!C$11),IF(SUM(CU1691:CU$1993),CONCATENATE(INT(B1690),", "),INT(B1690)),""),IF(F1690=VALUE(REPORTE!C$10),IF(SUM(CU1691:CU$1993),CONCATENATE(INT(B1690),", "),INT(B1690)),""))</f>
        <v>#VALUE!</v>
      </c>
      <c r="CY1690" s="5"/>
      <c r="CZ1690" s="5"/>
      <c r="DA1690" s="5"/>
      <c r="DB1690" s="5"/>
    </row>
    <row r="1691" spans="1:106" x14ac:dyDescent="0.25">
      <c r="A1691" s="25"/>
      <c r="B1691" s="3"/>
      <c r="AL1691" s="2" t="str">
        <f>IFERROR(IF(INDEX(AL$1:AL1690,MATCH(I1691,I$1:I1690,0),1)=0,"",INDEX(AL$1:AL1690,MATCH(I1691,I$1:I1690,0),1)),"")</f>
        <v/>
      </c>
      <c r="AM1691" s="2" t="str">
        <f>IFERROR(IF(INDEX(AM$1:AM1690,MATCH(I1691,I$1:I1690,0),1)=0,"",INDEX(AM$1:AM1690,MATCH(I1691,I$1:I1690,0),1)),"")</f>
        <v/>
      </c>
      <c r="AN1691" s="2" t="str">
        <f>IFERROR(IF(INDEX(AN$1:AN1690,MATCH(I1691,I$1:I1690,0),1)=0,"",INDEX(AN$1:AN1690,MATCH(I1691,I$1:I1690,0),1)),"")</f>
        <v/>
      </c>
      <c r="BG1691" s="5"/>
      <c r="BI1691" s="4"/>
      <c r="BK1691" s="5"/>
      <c r="BL1691" s="5"/>
      <c r="BM1691" s="5" t="str">
        <f>IF(B1691="","",IF(BH1691="",1+(MAX(BM$2:BM1690)),""))</f>
        <v/>
      </c>
      <c r="BN1691" s="5" t="str">
        <f t="shared" si="211"/>
        <v/>
      </c>
      <c r="BP1691" s="15" t="str">
        <f t="shared" si="212"/>
        <v/>
      </c>
      <c r="BQ1691" s="29"/>
      <c r="CU1691" s="5" t="e">
        <f>IF(REPORTE!AH$2="si",IF(F1691=VALUE(REPORTE!C$11),IF(SUM(CU1692:CU$1993),CONCATENATE(INT(B1691),", "),INT(B1691)),""),IF(F1691=VALUE(REPORTE!C$10),IF(SUM(CU1692:CU$1993),CONCATENATE(INT(B1691),", "),INT(B1691)),""))</f>
        <v>#VALUE!</v>
      </c>
      <c r="CY1691" s="5"/>
      <c r="CZ1691" s="5"/>
      <c r="DA1691" s="5"/>
      <c r="DB1691" s="5"/>
    </row>
    <row r="1692" spans="1:106" x14ac:dyDescent="0.25">
      <c r="A1692" s="25"/>
      <c r="B1692" s="3"/>
      <c r="AL1692" s="2" t="str">
        <f>IFERROR(IF(INDEX(AL$1:AL1691,MATCH(I1692,I$1:I1691,0),1)=0,"",INDEX(AL$1:AL1691,MATCH(I1692,I$1:I1691,0),1)),"")</f>
        <v/>
      </c>
      <c r="AM1692" s="2" t="str">
        <f>IFERROR(IF(INDEX(AM$1:AM1691,MATCH(I1692,I$1:I1691,0),1)=0,"",INDEX(AM$1:AM1691,MATCH(I1692,I$1:I1691,0),1)),"")</f>
        <v/>
      </c>
      <c r="AN1692" s="2" t="str">
        <f>IFERROR(IF(INDEX(AN$1:AN1691,MATCH(I1692,I$1:I1691,0),1)=0,"",INDEX(AN$1:AN1691,MATCH(I1692,I$1:I1691,0),1)),"")</f>
        <v/>
      </c>
      <c r="BG1692" s="5"/>
      <c r="BI1692" s="4"/>
      <c r="BK1692" s="5"/>
      <c r="BL1692" s="5"/>
      <c r="BM1692" s="5" t="str">
        <f>IF(B1692="","",IF(BH1692="",1+(MAX(BM$2:BM1691)),""))</f>
        <v/>
      </c>
      <c r="BN1692" s="5" t="str">
        <f t="shared" si="211"/>
        <v/>
      </c>
      <c r="BP1692" s="15" t="str">
        <f t="shared" si="212"/>
        <v/>
      </c>
      <c r="BQ1692" s="29"/>
      <c r="CU1692" s="5" t="e">
        <f>IF(REPORTE!AH$2="si",IF(F1692=VALUE(REPORTE!C$11),IF(SUM(CU1693:CU$1993),CONCATENATE(INT(B1692),", "),INT(B1692)),""),IF(F1692=VALUE(REPORTE!C$10),IF(SUM(CU1693:CU$1993),CONCATENATE(INT(B1692),", "),INT(B1692)),""))</f>
        <v>#VALUE!</v>
      </c>
      <c r="CY1692" s="5"/>
      <c r="CZ1692" s="5"/>
      <c r="DA1692" s="5"/>
      <c r="DB1692" s="5"/>
    </row>
    <row r="1693" spans="1:106" x14ac:dyDescent="0.25">
      <c r="A1693" s="25"/>
      <c r="B1693" s="3"/>
      <c r="AL1693" s="2" t="str">
        <f>IFERROR(IF(INDEX(AL$1:AL1692,MATCH(I1693,I$1:I1692,0),1)=0,"",INDEX(AL$1:AL1692,MATCH(I1693,I$1:I1692,0),1)),"")</f>
        <v/>
      </c>
      <c r="AM1693" s="2" t="str">
        <f>IFERROR(IF(INDEX(AM$1:AM1692,MATCH(I1693,I$1:I1692,0),1)=0,"",INDEX(AM$1:AM1692,MATCH(I1693,I$1:I1692,0),1)),"")</f>
        <v/>
      </c>
      <c r="AN1693" s="2" t="str">
        <f>IFERROR(IF(INDEX(AN$1:AN1692,MATCH(I1693,I$1:I1692,0),1)=0,"",INDEX(AN$1:AN1692,MATCH(I1693,I$1:I1692,0),1)),"")</f>
        <v/>
      </c>
      <c r="BG1693" s="5"/>
      <c r="BI1693" s="4"/>
      <c r="BK1693" s="5"/>
      <c r="BL1693" s="5"/>
      <c r="BM1693" s="5" t="str">
        <f>IF(B1693="","",IF(BH1693="",1+(MAX(BM$2:BM1692)),""))</f>
        <v/>
      </c>
      <c r="BN1693" s="5" t="str">
        <f t="shared" si="211"/>
        <v/>
      </c>
      <c r="BP1693" s="15" t="str">
        <f t="shared" si="212"/>
        <v/>
      </c>
      <c r="BQ1693" s="29"/>
      <c r="CU1693" s="5" t="e">
        <f>IF(REPORTE!AH$2="si",IF(F1693=VALUE(REPORTE!C$11),IF(SUM(CU1694:CU$1993),CONCATENATE(INT(B1693),", "),INT(B1693)),""),IF(F1693=VALUE(REPORTE!C$10),IF(SUM(CU1694:CU$1993),CONCATENATE(INT(B1693),", "),INT(B1693)),""))</f>
        <v>#VALUE!</v>
      </c>
      <c r="CY1693" s="5"/>
      <c r="CZ1693" s="5"/>
      <c r="DA1693" s="5"/>
      <c r="DB1693" s="5"/>
    </row>
    <row r="1694" spans="1:106" x14ac:dyDescent="0.25">
      <c r="A1694" s="25"/>
      <c r="B1694" s="3"/>
      <c r="AL1694" s="2" t="str">
        <f>IFERROR(IF(INDEX(AL$1:AL1693,MATCH(I1694,I$1:I1693,0),1)=0,"",INDEX(AL$1:AL1693,MATCH(I1694,I$1:I1693,0),1)),"")</f>
        <v/>
      </c>
      <c r="AM1694" s="2" t="str">
        <f>IFERROR(IF(INDEX(AM$1:AM1693,MATCH(I1694,I$1:I1693,0),1)=0,"",INDEX(AM$1:AM1693,MATCH(I1694,I$1:I1693,0),1)),"")</f>
        <v/>
      </c>
      <c r="AN1694" s="2" t="str">
        <f>IFERROR(IF(INDEX(AN$1:AN1693,MATCH(I1694,I$1:I1693,0),1)=0,"",INDEX(AN$1:AN1693,MATCH(I1694,I$1:I1693,0),1)),"")</f>
        <v/>
      </c>
      <c r="BG1694" s="5"/>
      <c r="BI1694" s="4"/>
      <c r="BK1694" s="5"/>
      <c r="BL1694" s="5"/>
      <c r="BM1694" s="5" t="str">
        <f>IF(B1694="","",IF(BH1694="",1+(MAX(BM$2:BM1693)),""))</f>
        <v/>
      </c>
      <c r="BN1694" s="5" t="str">
        <f t="shared" si="211"/>
        <v/>
      </c>
      <c r="BP1694" s="15" t="str">
        <f t="shared" si="212"/>
        <v/>
      </c>
      <c r="BQ1694" s="29"/>
      <c r="CU1694" s="5" t="e">
        <f>IF(REPORTE!AH$2="si",IF(F1694=VALUE(REPORTE!C$11),IF(SUM(CU1695:CU$1993),CONCATENATE(INT(B1694),", "),INT(B1694)),""),IF(F1694=VALUE(REPORTE!C$10),IF(SUM(CU1695:CU$1993),CONCATENATE(INT(B1694),", "),INT(B1694)),""))</f>
        <v>#VALUE!</v>
      </c>
      <c r="CY1694" s="5"/>
      <c r="CZ1694" s="5"/>
      <c r="DA1694" s="5"/>
      <c r="DB1694" s="5"/>
    </row>
    <row r="1695" spans="1:106" x14ac:dyDescent="0.25">
      <c r="A1695" s="25"/>
      <c r="B1695" s="3"/>
      <c r="AL1695" s="2" t="str">
        <f>IFERROR(IF(INDEX(AL$1:AL1694,MATCH(I1695,I$1:I1694,0),1)=0,"",INDEX(AL$1:AL1694,MATCH(I1695,I$1:I1694,0),1)),"")</f>
        <v/>
      </c>
      <c r="AM1695" s="2" t="str">
        <f>IFERROR(IF(INDEX(AM$1:AM1694,MATCH(I1695,I$1:I1694,0),1)=0,"",INDEX(AM$1:AM1694,MATCH(I1695,I$1:I1694,0),1)),"")</f>
        <v/>
      </c>
      <c r="AN1695" s="2" t="str">
        <f>IFERROR(IF(INDEX(AN$1:AN1694,MATCH(I1695,I$1:I1694,0),1)=0,"",INDEX(AN$1:AN1694,MATCH(I1695,I$1:I1694,0),1)),"")</f>
        <v/>
      </c>
      <c r="BG1695" s="5"/>
      <c r="BI1695" s="4"/>
      <c r="BK1695" s="5"/>
      <c r="BL1695" s="5"/>
      <c r="BM1695" s="5" t="str">
        <f>IF(B1695="","",IF(BH1695="",1+(MAX(BM$2:BM1694)),""))</f>
        <v/>
      </c>
      <c r="BN1695" s="5" t="str">
        <f t="shared" si="211"/>
        <v/>
      </c>
      <c r="BP1695" s="15" t="str">
        <f t="shared" si="212"/>
        <v/>
      </c>
      <c r="BQ1695" s="29"/>
      <c r="CU1695" s="5" t="e">
        <f>IF(REPORTE!AH$2="si",IF(F1695=VALUE(REPORTE!C$11),IF(SUM(CU1696:CU$1993),CONCATENATE(INT(B1695),", "),INT(B1695)),""),IF(F1695=VALUE(REPORTE!C$10),IF(SUM(CU1696:CU$1993),CONCATENATE(INT(B1695),", "),INT(B1695)),""))</f>
        <v>#VALUE!</v>
      </c>
      <c r="CY1695" s="5"/>
      <c r="CZ1695" s="5"/>
      <c r="DA1695" s="5"/>
      <c r="DB1695" s="5"/>
    </row>
    <row r="1696" spans="1:106" x14ac:dyDescent="0.25">
      <c r="A1696" s="25"/>
      <c r="B1696" s="3"/>
      <c r="AL1696" s="2" t="str">
        <f>IFERROR(IF(INDEX(AL$1:AL1695,MATCH(I1696,I$1:I1695,0),1)=0,"",INDEX(AL$1:AL1695,MATCH(I1696,I$1:I1695,0),1)),"")</f>
        <v/>
      </c>
      <c r="AM1696" s="2" t="str">
        <f>IFERROR(IF(INDEX(AM$1:AM1695,MATCH(I1696,I$1:I1695,0),1)=0,"",INDEX(AM$1:AM1695,MATCH(I1696,I$1:I1695,0),1)),"")</f>
        <v/>
      </c>
      <c r="AN1696" s="2" t="str">
        <f>IFERROR(IF(INDEX(AN$1:AN1695,MATCH(I1696,I$1:I1695,0),1)=0,"",INDEX(AN$1:AN1695,MATCH(I1696,I$1:I1695,0),1)),"")</f>
        <v/>
      </c>
      <c r="BG1696" s="5"/>
      <c r="BI1696" s="4"/>
      <c r="BK1696" s="5"/>
      <c r="BL1696" s="5"/>
      <c r="BM1696" s="5" t="str">
        <f>IF(B1696="","",IF(BH1696="",1+(MAX(BM$2:BM1695)),""))</f>
        <v/>
      </c>
      <c r="BN1696" s="5" t="str">
        <f t="shared" si="211"/>
        <v/>
      </c>
      <c r="BP1696" s="15" t="str">
        <f t="shared" si="212"/>
        <v/>
      </c>
      <c r="BQ1696" s="29"/>
      <c r="CU1696" s="5" t="e">
        <f>IF(REPORTE!AH$2="si",IF(F1696=VALUE(REPORTE!C$11),IF(SUM(CU1697:CU$1993),CONCATENATE(INT(B1696),", "),INT(B1696)),""),IF(F1696=VALUE(REPORTE!C$10),IF(SUM(CU1697:CU$1993),CONCATENATE(INT(B1696),", "),INT(B1696)),""))</f>
        <v>#VALUE!</v>
      </c>
      <c r="CY1696" s="5"/>
      <c r="CZ1696" s="5"/>
      <c r="DA1696" s="5"/>
      <c r="DB1696" s="5"/>
    </row>
    <row r="1697" spans="1:106" x14ac:dyDescent="0.25">
      <c r="A1697" s="25"/>
      <c r="B1697" s="3"/>
      <c r="AL1697" s="2" t="str">
        <f>IFERROR(IF(INDEX(AL$1:AL1696,MATCH(I1697,I$1:I1696,0),1)=0,"",INDEX(AL$1:AL1696,MATCH(I1697,I$1:I1696,0),1)),"")</f>
        <v/>
      </c>
      <c r="AM1697" s="2" t="str">
        <f>IFERROR(IF(INDEX(AM$1:AM1696,MATCH(I1697,I$1:I1696,0),1)=0,"",INDEX(AM$1:AM1696,MATCH(I1697,I$1:I1696,0),1)),"")</f>
        <v/>
      </c>
      <c r="AN1697" s="2" t="str">
        <f>IFERROR(IF(INDEX(AN$1:AN1696,MATCH(I1697,I$1:I1696,0),1)=0,"",INDEX(AN$1:AN1696,MATCH(I1697,I$1:I1696,0),1)),"")</f>
        <v/>
      </c>
      <c r="BG1697" s="5"/>
      <c r="BI1697" s="4"/>
      <c r="BK1697" s="5"/>
      <c r="BL1697" s="5"/>
      <c r="BM1697" s="5" t="str">
        <f>IF(B1697="","",IF(BH1697="",1+(MAX(BM$2:BM1696)),""))</f>
        <v/>
      </c>
      <c r="BN1697" s="5" t="str">
        <f t="shared" si="211"/>
        <v/>
      </c>
      <c r="BP1697" s="15" t="str">
        <f t="shared" si="212"/>
        <v/>
      </c>
      <c r="BQ1697" s="29"/>
      <c r="CU1697" s="5" t="e">
        <f>IF(REPORTE!AH$2="si",IF(F1697=VALUE(REPORTE!C$11),IF(SUM(CU1698:CU$1993),CONCATENATE(INT(B1697),", "),INT(B1697)),""),IF(F1697=VALUE(REPORTE!C$10),IF(SUM(CU1698:CU$1993),CONCATENATE(INT(B1697),", "),INT(B1697)),""))</f>
        <v>#VALUE!</v>
      </c>
      <c r="CY1697" s="5"/>
      <c r="CZ1697" s="5"/>
      <c r="DA1697" s="5"/>
      <c r="DB1697" s="5"/>
    </row>
    <row r="1698" spans="1:106" x14ac:dyDescent="0.25">
      <c r="A1698" s="25"/>
      <c r="B1698" s="3"/>
      <c r="AL1698" s="2" t="str">
        <f>IFERROR(IF(INDEX(AL$1:AL1697,MATCH(I1698,I$1:I1697,0),1)=0,"",INDEX(AL$1:AL1697,MATCH(I1698,I$1:I1697,0),1)),"")</f>
        <v/>
      </c>
      <c r="AM1698" s="2" t="str">
        <f>IFERROR(IF(INDEX(AM$1:AM1697,MATCH(I1698,I$1:I1697,0),1)=0,"",INDEX(AM$1:AM1697,MATCH(I1698,I$1:I1697,0),1)),"")</f>
        <v/>
      </c>
      <c r="AN1698" s="2" t="str">
        <f>IFERROR(IF(INDEX(AN$1:AN1697,MATCH(I1698,I$1:I1697,0),1)=0,"",INDEX(AN$1:AN1697,MATCH(I1698,I$1:I1697,0),1)),"")</f>
        <v/>
      </c>
      <c r="BG1698" s="5"/>
      <c r="BI1698" s="4"/>
      <c r="BK1698" s="5"/>
      <c r="BL1698" s="5"/>
      <c r="BM1698" s="5" t="str">
        <f>IF(B1698="","",IF(BH1698="",1+(MAX(BM$2:BM1697)),""))</f>
        <v/>
      </c>
      <c r="BN1698" s="5" t="str">
        <f t="shared" si="211"/>
        <v/>
      </c>
      <c r="BP1698" s="15" t="str">
        <f t="shared" si="212"/>
        <v/>
      </c>
      <c r="BQ1698" s="29"/>
      <c r="CU1698" s="5" t="e">
        <f>IF(REPORTE!AH$2="si",IF(F1698=VALUE(REPORTE!C$11),IF(SUM(CU1699:CU$1993),CONCATENATE(INT(B1698),", "),INT(B1698)),""),IF(F1698=VALUE(REPORTE!C$10),IF(SUM(CU1699:CU$1993),CONCATENATE(INT(B1698),", "),INT(B1698)),""))</f>
        <v>#VALUE!</v>
      </c>
      <c r="CY1698" s="5"/>
      <c r="CZ1698" s="5"/>
      <c r="DA1698" s="5"/>
      <c r="DB1698" s="5"/>
    </row>
    <row r="1699" spans="1:106" x14ac:dyDescent="0.25">
      <c r="A1699" s="25"/>
      <c r="B1699" s="3"/>
      <c r="AL1699" s="2" t="str">
        <f>IFERROR(IF(INDEX(AL$1:AL1698,MATCH(I1699,I$1:I1698,0),1)=0,"",INDEX(AL$1:AL1698,MATCH(I1699,I$1:I1698,0),1)),"")</f>
        <v/>
      </c>
      <c r="AM1699" s="2" t="str">
        <f>IFERROR(IF(INDEX(AM$1:AM1698,MATCH(I1699,I$1:I1698,0),1)=0,"",INDEX(AM$1:AM1698,MATCH(I1699,I$1:I1698,0),1)),"")</f>
        <v/>
      </c>
      <c r="AN1699" s="2" t="str">
        <f>IFERROR(IF(INDEX(AN$1:AN1698,MATCH(I1699,I$1:I1698,0),1)=0,"",INDEX(AN$1:AN1698,MATCH(I1699,I$1:I1698,0),1)),"")</f>
        <v/>
      </c>
      <c r="BG1699" s="5"/>
      <c r="BI1699" s="4"/>
      <c r="BK1699" s="5"/>
      <c r="BL1699" s="5"/>
      <c r="BM1699" s="5" t="str">
        <f>IF(B1699="","",IF(BH1699="",1+(MAX(BM$2:BM1698)),""))</f>
        <v/>
      </c>
      <c r="BN1699" s="5" t="str">
        <f t="shared" si="211"/>
        <v/>
      </c>
      <c r="BP1699" s="15" t="str">
        <f t="shared" si="212"/>
        <v/>
      </c>
      <c r="BQ1699" s="29"/>
      <c r="CU1699" s="5" t="e">
        <f>IF(REPORTE!AH$2="si",IF(F1699=VALUE(REPORTE!C$11),IF(SUM(CU1700:CU$1993),CONCATENATE(INT(B1699),", "),INT(B1699)),""),IF(F1699=VALUE(REPORTE!C$10),IF(SUM(CU1700:CU$1993),CONCATENATE(INT(B1699),", "),INT(B1699)),""))</f>
        <v>#VALUE!</v>
      </c>
      <c r="CY1699" s="5"/>
      <c r="CZ1699" s="5"/>
      <c r="DA1699" s="5"/>
      <c r="DB1699" s="5"/>
    </row>
    <row r="1700" spans="1:106" x14ac:dyDescent="0.25">
      <c r="A1700" s="25"/>
      <c r="B1700" s="3"/>
      <c r="AL1700" s="2" t="str">
        <f>IFERROR(IF(INDEX(AL$1:AL1699,MATCH(I1700,I$1:I1699,0),1)=0,"",INDEX(AL$1:AL1699,MATCH(I1700,I$1:I1699,0),1)),"")</f>
        <v/>
      </c>
      <c r="AM1700" s="2" t="str">
        <f>IFERROR(IF(INDEX(AM$1:AM1699,MATCH(I1700,I$1:I1699,0),1)=0,"",INDEX(AM$1:AM1699,MATCH(I1700,I$1:I1699,0),1)),"")</f>
        <v/>
      </c>
      <c r="AN1700" s="2" t="str">
        <f>IFERROR(IF(INDEX(AN$1:AN1699,MATCH(I1700,I$1:I1699,0),1)=0,"",INDEX(AN$1:AN1699,MATCH(I1700,I$1:I1699,0),1)),"")</f>
        <v/>
      </c>
      <c r="BG1700" s="5"/>
      <c r="BI1700" s="4"/>
      <c r="BK1700" s="5"/>
      <c r="BL1700" s="5"/>
      <c r="BM1700" s="5" t="str">
        <f>IF(B1700="","",IF(BH1700="",1+(MAX(BM$2:BM1699)),""))</f>
        <v/>
      </c>
      <c r="BN1700" s="5" t="str">
        <f t="shared" si="211"/>
        <v/>
      </c>
      <c r="BP1700" s="15" t="str">
        <f t="shared" si="212"/>
        <v/>
      </c>
      <c r="BQ1700" s="29"/>
      <c r="CU1700" s="5" t="e">
        <f>IF(REPORTE!AH$2="si",IF(F1700=VALUE(REPORTE!C$11),IF(SUM(CU1701:CU$1993),CONCATENATE(INT(B1700),", "),INT(B1700)),""),IF(F1700=VALUE(REPORTE!C$10),IF(SUM(CU1701:CU$1993),CONCATENATE(INT(B1700),", "),INT(B1700)),""))</f>
        <v>#VALUE!</v>
      </c>
      <c r="CY1700" s="5"/>
      <c r="CZ1700" s="5"/>
      <c r="DA1700" s="5"/>
      <c r="DB1700" s="5"/>
    </row>
    <row r="1701" spans="1:106" x14ac:dyDescent="0.25">
      <c r="A1701" s="25"/>
      <c r="B1701" s="3"/>
      <c r="AL1701" s="2" t="str">
        <f>IFERROR(IF(INDEX(AL$1:AL1700,MATCH(I1701,I$1:I1700,0),1)=0,"",INDEX(AL$1:AL1700,MATCH(I1701,I$1:I1700,0),1)),"")</f>
        <v/>
      </c>
      <c r="AM1701" s="2" t="str">
        <f>IFERROR(IF(INDEX(AM$1:AM1700,MATCH(I1701,I$1:I1700,0),1)=0,"",INDEX(AM$1:AM1700,MATCH(I1701,I$1:I1700,0),1)),"")</f>
        <v/>
      </c>
      <c r="AN1701" s="2" t="str">
        <f>IFERROR(IF(INDEX(AN$1:AN1700,MATCH(I1701,I$1:I1700,0),1)=0,"",INDEX(AN$1:AN1700,MATCH(I1701,I$1:I1700,0),1)),"")</f>
        <v/>
      </c>
      <c r="BG1701" s="5"/>
      <c r="BI1701" s="4"/>
      <c r="BK1701" s="5"/>
      <c r="BL1701" s="5"/>
      <c r="BM1701" s="5" t="str">
        <f>IF(B1701="","",IF(BH1701="",1+(MAX(BM$2:BM1700)),""))</f>
        <v/>
      </c>
      <c r="BN1701" s="5" t="str">
        <f t="shared" si="211"/>
        <v/>
      </c>
      <c r="BP1701" s="15" t="str">
        <f t="shared" si="212"/>
        <v/>
      </c>
      <c r="BQ1701" s="29"/>
      <c r="CU1701" s="5" t="e">
        <f>IF(REPORTE!AH$2="si",IF(F1701=VALUE(REPORTE!C$11),IF(SUM(CU1702:CU$1993),CONCATENATE(INT(B1701),", "),INT(B1701)),""),IF(F1701=VALUE(REPORTE!C$10),IF(SUM(CU1702:CU$1993),CONCATENATE(INT(B1701),", "),INT(B1701)),""))</f>
        <v>#VALUE!</v>
      </c>
      <c r="CY1701" s="5"/>
      <c r="CZ1701" s="5"/>
      <c r="DA1701" s="5"/>
      <c r="DB1701" s="5"/>
    </row>
    <row r="1702" spans="1:106" x14ac:dyDescent="0.25">
      <c r="A1702" s="25"/>
      <c r="B1702" s="3"/>
      <c r="AL1702" s="2" t="str">
        <f>IFERROR(IF(INDEX(AL$1:AL1701,MATCH(I1702,I$1:I1701,0),1)=0,"",INDEX(AL$1:AL1701,MATCH(I1702,I$1:I1701,0),1)),"")</f>
        <v/>
      </c>
      <c r="AM1702" s="2" t="str">
        <f>IFERROR(IF(INDEX(AM$1:AM1701,MATCH(I1702,I$1:I1701,0),1)=0,"",INDEX(AM$1:AM1701,MATCH(I1702,I$1:I1701,0),1)),"")</f>
        <v/>
      </c>
      <c r="AN1702" s="2" t="str">
        <f>IFERROR(IF(INDEX(AN$1:AN1701,MATCH(I1702,I$1:I1701,0),1)=0,"",INDEX(AN$1:AN1701,MATCH(I1702,I$1:I1701,0),1)),"")</f>
        <v/>
      </c>
      <c r="BG1702" s="5"/>
      <c r="BI1702" s="4"/>
      <c r="BK1702" s="5"/>
      <c r="BL1702" s="5"/>
      <c r="BM1702" s="5" t="str">
        <f>IF(B1702="","",IF(BH1702="",1+(MAX(BM$2:BM1701)),""))</f>
        <v/>
      </c>
      <c r="BN1702" s="5" t="str">
        <f t="shared" si="211"/>
        <v/>
      </c>
      <c r="BP1702" s="15" t="str">
        <f t="shared" si="212"/>
        <v/>
      </c>
      <c r="BQ1702" s="29"/>
      <c r="CU1702" s="5" t="e">
        <f>IF(REPORTE!AH$2="si",IF(F1702=VALUE(REPORTE!C$11),IF(SUM(CU1703:CU$1993),CONCATENATE(INT(B1702),", "),INT(B1702)),""),IF(F1702=VALUE(REPORTE!C$10),IF(SUM(CU1703:CU$1993),CONCATENATE(INT(B1702),", "),INT(B1702)),""))</f>
        <v>#VALUE!</v>
      </c>
      <c r="CY1702" s="5"/>
      <c r="CZ1702" s="5"/>
      <c r="DA1702" s="5"/>
      <c r="DB1702" s="5"/>
    </row>
    <row r="1703" spans="1:106" x14ac:dyDescent="0.25">
      <c r="A1703" s="25"/>
      <c r="B1703" s="3"/>
      <c r="AL1703" s="2" t="str">
        <f>IFERROR(IF(INDEX(AL$1:AL1702,MATCH(I1703,I$1:I1702,0),1)=0,"",INDEX(AL$1:AL1702,MATCH(I1703,I$1:I1702,0),1)),"")</f>
        <v/>
      </c>
      <c r="AM1703" s="2" t="str">
        <f>IFERROR(IF(INDEX(AM$1:AM1702,MATCH(I1703,I$1:I1702,0),1)=0,"",INDEX(AM$1:AM1702,MATCH(I1703,I$1:I1702,0),1)),"")</f>
        <v/>
      </c>
      <c r="AN1703" s="2" t="str">
        <f>IFERROR(IF(INDEX(AN$1:AN1702,MATCH(I1703,I$1:I1702,0),1)=0,"",INDEX(AN$1:AN1702,MATCH(I1703,I$1:I1702,0),1)),"")</f>
        <v/>
      </c>
      <c r="BG1703" s="5"/>
      <c r="BI1703" s="4"/>
      <c r="BK1703" s="5"/>
      <c r="BL1703" s="5"/>
      <c r="BM1703" s="5" t="str">
        <f>IF(B1703="","",IF(BH1703="",1+(MAX(BM$2:BM1702)),""))</f>
        <v/>
      </c>
      <c r="BN1703" s="5" t="str">
        <f t="shared" si="211"/>
        <v/>
      </c>
      <c r="BP1703" s="15" t="str">
        <f t="shared" si="212"/>
        <v/>
      </c>
      <c r="BQ1703" s="29"/>
      <c r="CU1703" s="5" t="e">
        <f>IF(REPORTE!AH$2="si",IF(F1703=VALUE(REPORTE!C$11),IF(SUM(CU1704:CU$1993),CONCATENATE(INT(B1703),", "),INT(B1703)),""),IF(F1703=VALUE(REPORTE!C$10),IF(SUM(CU1704:CU$1993),CONCATENATE(INT(B1703),", "),INT(B1703)),""))</f>
        <v>#VALUE!</v>
      </c>
      <c r="CY1703" s="5"/>
      <c r="CZ1703" s="5"/>
      <c r="DA1703" s="5"/>
      <c r="DB1703" s="5"/>
    </row>
    <row r="1704" spans="1:106" x14ac:dyDescent="0.25">
      <c r="A1704" s="25"/>
      <c r="B1704" s="3"/>
      <c r="AL1704" s="2" t="str">
        <f>IFERROR(IF(INDEX(AL$1:AL1703,MATCH(I1704,I$1:I1703,0),1)=0,"",INDEX(AL$1:AL1703,MATCH(I1704,I$1:I1703,0),1)),"")</f>
        <v/>
      </c>
      <c r="AM1704" s="2" t="str">
        <f>IFERROR(IF(INDEX(AM$1:AM1703,MATCH(I1704,I$1:I1703,0),1)=0,"",INDEX(AM$1:AM1703,MATCH(I1704,I$1:I1703,0),1)),"")</f>
        <v/>
      </c>
      <c r="AN1704" s="2" t="str">
        <f>IFERROR(IF(INDEX(AN$1:AN1703,MATCH(I1704,I$1:I1703,0),1)=0,"",INDEX(AN$1:AN1703,MATCH(I1704,I$1:I1703,0),1)),"")</f>
        <v/>
      </c>
      <c r="BG1704" s="5"/>
      <c r="BI1704" s="4"/>
      <c r="BK1704" s="5"/>
      <c r="BL1704" s="5"/>
      <c r="BM1704" s="5" t="str">
        <f>IF(B1704="","",IF(BH1704="",1+(MAX(BM$2:BM1703)),""))</f>
        <v/>
      </c>
      <c r="BN1704" s="5" t="str">
        <f t="shared" si="211"/>
        <v/>
      </c>
      <c r="BP1704" s="15" t="str">
        <f t="shared" si="212"/>
        <v/>
      </c>
      <c r="BQ1704" s="29"/>
      <c r="CU1704" s="5" t="e">
        <f>IF(REPORTE!AH$2="si",IF(F1704=VALUE(REPORTE!C$11),IF(SUM(CU1705:CU$1993),CONCATENATE(INT(B1704),", "),INT(B1704)),""),IF(F1704=VALUE(REPORTE!C$10),IF(SUM(CU1705:CU$1993),CONCATENATE(INT(B1704),", "),INT(B1704)),""))</f>
        <v>#VALUE!</v>
      </c>
      <c r="CY1704" s="5"/>
      <c r="CZ1704" s="5"/>
      <c r="DA1704" s="5"/>
      <c r="DB1704" s="5"/>
    </row>
    <row r="1705" spans="1:106" x14ac:dyDescent="0.25">
      <c r="A1705" s="25"/>
      <c r="B1705" s="3"/>
      <c r="AL1705" s="2" t="str">
        <f>IFERROR(IF(INDEX(AL$1:AL1704,MATCH(I1705,I$1:I1704,0),1)=0,"",INDEX(AL$1:AL1704,MATCH(I1705,I$1:I1704,0),1)),"")</f>
        <v/>
      </c>
      <c r="AM1705" s="2" t="str">
        <f>IFERROR(IF(INDEX(AM$1:AM1704,MATCH(I1705,I$1:I1704,0),1)=0,"",INDEX(AM$1:AM1704,MATCH(I1705,I$1:I1704,0),1)),"")</f>
        <v/>
      </c>
      <c r="AN1705" s="2" t="str">
        <f>IFERROR(IF(INDEX(AN$1:AN1704,MATCH(I1705,I$1:I1704,0),1)=0,"",INDEX(AN$1:AN1704,MATCH(I1705,I$1:I1704,0),1)),"")</f>
        <v/>
      </c>
      <c r="BG1705" s="5"/>
      <c r="BI1705" s="4"/>
      <c r="BK1705" s="5"/>
      <c r="BL1705" s="5"/>
      <c r="BM1705" s="5" t="str">
        <f>IF(B1705="","",IF(BH1705="",1+(MAX(BM$2:BM1704)),""))</f>
        <v/>
      </c>
      <c r="BN1705" s="5" t="str">
        <f t="shared" si="211"/>
        <v/>
      </c>
      <c r="BP1705" s="15" t="str">
        <f t="shared" si="212"/>
        <v/>
      </c>
      <c r="BQ1705" s="29"/>
      <c r="CU1705" s="5" t="e">
        <f>IF(REPORTE!AH$2="si",IF(F1705=VALUE(REPORTE!C$11),IF(SUM(CU1706:CU$1993),CONCATENATE(INT(B1705),", "),INT(B1705)),""),IF(F1705=VALUE(REPORTE!C$10),IF(SUM(CU1706:CU$1993),CONCATENATE(INT(B1705),", "),INT(B1705)),""))</f>
        <v>#VALUE!</v>
      </c>
      <c r="CY1705" s="5"/>
      <c r="CZ1705" s="5"/>
      <c r="DA1705" s="5"/>
      <c r="DB1705" s="5"/>
    </row>
    <row r="1706" spans="1:106" x14ac:dyDescent="0.25">
      <c r="A1706" s="25"/>
      <c r="B1706" s="3"/>
      <c r="AL1706" s="2" t="str">
        <f>IFERROR(IF(INDEX(AL$1:AL1705,MATCH(I1706,I$1:I1705,0),1)=0,"",INDEX(AL$1:AL1705,MATCH(I1706,I$1:I1705,0),1)),"")</f>
        <v/>
      </c>
      <c r="AM1706" s="2" t="str">
        <f>IFERROR(IF(INDEX(AM$1:AM1705,MATCH(I1706,I$1:I1705,0),1)=0,"",INDEX(AM$1:AM1705,MATCH(I1706,I$1:I1705,0),1)),"")</f>
        <v/>
      </c>
      <c r="AN1706" s="2" t="str">
        <f>IFERROR(IF(INDEX(AN$1:AN1705,MATCH(I1706,I$1:I1705,0),1)=0,"",INDEX(AN$1:AN1705,MATCH(I1706,I$1:I1705,0),1)),"")</f>
        <v/>
      </c>
      <c r="BG1706" s="5"/>
      <c r="BI1706" s="4"/>
      <c r="BK1706" s="5"/>
      <c r="BL1706" s="5"/>
      <c r="BM1706" s="5" t="str">
        <f>IF(B1706="","",IF(BH1706="",1+(MAX(BM$2:BM1705)),""))</f>
        <v/>
      </c>
      <c r="BN1706" s="5" t="str">
        <f t="shared" si="211"/>
        <v/>
      </c>
      <c r="BP1706" s="15" t="str">
        <f t="shared" si="212"/>
        <v/>
      </c>
      <c r="BQ1706" s="29"/>
      <c r="CU1706" s="5" t="e">
        <f>IF(REPORTE!AH$2="si",IF(F1706=VALUE(REPORTE!C$11),IF(SUM(CU1707:CU$1993),CONCATENATE(INT(B1706),", "),INT(B1706)),""),IF(F1706=VALUE(REPORTE!C$10),IF(SUM(CU1707:CU$1993),CONCATENATE(INT(B1706),", "),INT(B1706)),""))</f>
        <v>#VALUE!</v>
      </c>
      <c r="CY1706" s="5"/>
      <c r="CZ1706" s="5"/>
      <c r="DA1706" s="5"/>
      <c r="DB1706" s="5"/>
    </row>
    <row r="1707" spans="1:106" x14ac:dyDescent="0.25">
      <c r="A1707" s="25"/>
      <c r="B1707" s="3"/>
      <c r="AL1707" s="2" t="str">
        <f>IFERROR(IF(INDEX(AL$1:AL1706,MATCH(I1707,I$1:I1706,0),1)=0,"",INDEX(AL$1:AL1706,MATCH(I1707,I$1:I1706,0),1)),"")</f>
        <v/>
      </c>
      <c r="AM1707" s="2" t="str">
        <f>IFERROR(IF(INDEX(AM$1:AM1706,MATCH(I1707,I$1:I1706,0),1)=0,"",INDEX(AM$1:AM1706,MATCH(I1707,I$1:I1706,0),1)),"")</f>
        <v/>
      </c>
      <c r="AN1707" s="2" t="str">
        <f>IFERROR(IF(INDEX(AN$1:AN1706,MATCH(I1707,I$1:I1706,0),1)=0,"",INDEX(AN$1:AN1706,MATCH(I1707,I$1:I1706,0),1)),"")</f>
        <v/>
      </c>
      <c r="BG1707" s="5"/>
      <c r="BI1707" s="4"/>
      <c r="BK1707" s="5"/>
      <c r="BL1707" s="5"/>
      <c r="BM1707" s="5" t="str">
        <f>IF(B1707="","",IF(BH1707="",1+(MAX(BM$2:BM1706)),""))</f>
        <v/>
      </c>
      <c r="BN1707" s="5" t="str">
        <f t="shared" si="211"/>
        <v/>
      </c>
      <c r="BP1707" s="15" t="str">
        <f t="shared" si="212"/>
        <v/>
      </c>
      <c r="BQ1707" s="29"/>
      <c r="CU1707" s="5" t="e">
        <f>IF(REPORTE!AH$2="si",IF(F1707=VALUE(REPORTE!C$11),IF(SUM(CU1708:CU$1993),CONCATENATE(INT(B1707),", "),INT(B1707)),""),IF(F1707=VALUE(REPORTE!C$10),IF(SUM(CU1708:CU$1993),CONCATENATE(INT(B1707),", "),INT(B1707)),""))</f>
        <v>#VALUE!</v>
      </c>
      <c r="CY1707" s="5"/>
      <c r="CZ1707" s="5"/>
      <c r="DA1707" s="5"/>
      <c r="DB1707" s="5"/>
    </row>
    <row r="1708" spans="1:106" x14ac:dyDescent="0.25">
      <c r="A1708" s="25"/>
      <c r="B1708" s="3"/>
      <c r="AL1708" s="2" t="str">
        <f>IFERROR(IF(INDEX(AL$1:AL1707,MATCH(I1708,I$1:I1707,0),1)=0,"",INDEX(AL$1:AL1707,MATCH(I1708,I$1:I1707,0),1)),"")</f>
        <v/>
      </c>
      <c r="AM1708" s="2" t="str">
        <f>IFERROR(IF(INDEX(AM$1:AM1707,MATCH(I1708,I$1:I1707,0),1)=0,"",INDEX(AM$1:AM1707,MATCH(I1708,I$1:I1707,0),1)),"")</f>
        <v/>
      </c>
      <c r="AN1708" s="2" t="str">
        <f>IFERROR(IF(INDEX(AN$1:AN1707,MATCH(I1708,I$1:I1707,0),1)=0,"",INDEX(AN$1:AN1707,MATCH(I1708,I$1:I1707,0),1)),"")</f>
        <v/>
      </c>
      <c r="BG1708" s="5"/>
      <c r="BI1708" s="4"/>
      <c r="BK1708" s="5"/>
      <c r="BL1708" s="5"/>
      <c r="BM1708" s="5" t="str">
        <f>IF(B1708="","",IF(BH1708="",1+(MAX(BM$2:BM1707)),""))</f>
        <v/>
      </c>
      <c r="BN1708" s="5" t="str">
        <f t="shared" si="211"/>
        <v/>
      </c>
      <c r="BP1708" s="15" t="str">
        <f t="shared" si="212"/>
        <v/>
      </c>
      <c r="BQ1708" s="29"/>
      <c r="CU1708" s="5" t="e">
        <f>IF(REPORTE!AH$2="si",IF(F1708=VALUE(REPORTE!C$11),IF(SUM(CU1709:CU$1993),CONCATENATE(INT(B1708),", "),INT(B1708)),""),IF(F1708=VALUE(REPORTE!C$10),IF(SUM(CU1709:CU$1993),CONCATENATE(INT(B1708),", "),INT(B1708)),""))</f>
        <v>#VALUE!</v>
      </c>
      <c r="CY1708" s="5"/>
      <c r="CZ1708" s="5"/>
      <c r="DA1708" s="5"/>
      <c r="DB1708" s="5"/>
    </row>
    <row r="1709" spans="1:106" x14ac:dyDescent="0.25">
      <c r="A1709" s="25"/>
      <c r="B1709" s="3"/>
      <c r="AL1709" s="2" t="str">
        <f>IFERROR(IF(INDEX(AL$1:AL1708,MATCH(I1709,I$1:I1708,0),1)=0,"",INDEX(AL$1:AL1708,MATCH(I1709,I$1:I1708,0),1)),"")</f>
        <v/>
      </c>
      <c r="AM1709" s="2" t="str">
        <f>IFERROR(IF(INDEX(AM$1:AM1708,MATCH(I1709,I$1:I1708,0),1)=0,"",INDEX(AM$1:AM1708,MATCH(I1709,I$1:I1708,0),1)),"")</f>
        <v/>
      </c>
      <c r="AN1709" s="2" t="str">
        <f>IFERROR(IF(INDEX(AN$1:AN1708,MATCH(I1709,I$1:I1708,0),1)=0,"",INDEX(AN$1:AN1708,MATCH(I1709,I$1:I1708,0),1)),"")</f>
        <v/>
      </c>
      <c r="BG1709" s="5"/>
      <c r="BI1709" s="4"/>
      <c r="BK1709" s="5"/>
      <c r="BL1709" s="5"/>
      <c r="BM1709" s="5" t="str">
        <f>IF(B1709="","",IF(BH1709="",1+(MAX(BM$2:BM1708)),""))</f>
        <v/>
      </c>
      <c r="BN1709" s="5" t="str">
        <f t="shared" si="211"/>
        <v/>
      </c>
      <c r="BP1709" s="15" t="str">
        <f t="shared" si="212"/>
        <v/>
      </c>
      <c r="BQ1709" s="29"/>
      <c r="CU1709" s="5" t="e">
        <f>IF(REPORTE!AH$2="si",IF(F1709=VALUE(REPORTE!C$11),IF(SUM(CU1710:CU$1993),CONCATENATE(INT(B1709),", "),INT(B1709)),""),IF(F1709=VALUE(REPORTE!C$10),IF(SUM(CU1710:CU$1993),CONCATENATE(INT(B1709),", "),INT(B1709)),""))</f>
        <v>#VALUE!</v>
      </c>
      <c r="CY1709" s="5"/>
      <c r="CZ1709" s="5"/>
      <c r="DA1709" s="5"/>
      <c r="DB1709" s="5"/>
    </row>
    <row r="1710" spans="1:106" x14ac:dyDescent="0.25">
      <c r="A1710" s="25"/>
      <c r="B1710" s="3"/>
      <c r="AL1710" s="2" t="str">
        <f>IFERROR(IF(INDEX(AL$1:AL1709,MATCH(I1710,I$1:I1709,0),1)=0,"",INDEX(AL$1:AL1709,MATCH(I1710,I$1:I1709,0),1)),"")</f>
        <v/>
      </c>
      <c r="AM1710" s="2" t="str">
        <f>IFERROR(IF(INDEX(AM$1:AM1709,MATCH(I1710,I$1:I1709,0),1)=0,"",INDEX(AM$1:AM1709,MATCH(I1710,I$1:I1709,0),1)),"")</f>
        <v/>
      </c>
      <c r="AN1710" s="2" t="str">
        <f>IFERROR(IF(INDEX(AN$1:AN1709,MATCH(I1710,I$1:I1709,0),1)=0,"",INDEX(AN$1:AN1709,MATCH(I1710,I$1:I1709,0),1)),"")</f>
        <v/>
      </c>
      <c r="BG1710" s="5"/>
      <c r="BI1710" s="4"/>
      <c r="BK1710" s="5"/>
      <c r="BL1710" s="5"/>
      <c r="BM1710" s="5" t="str">
        <f>IF(B1710="","",IF(BH1710="",1+(MAX(BM$2:BM1709)),""))</f>
        <v/>
      </c>
      <c r="BN1710" s="5" t="str">
        <f t="shared" si="211"/>
        <v/>
      </c>
      <c r="BP1710" s="15" t="str">
        <f t="shared" si="212"/>
        <v/>
      </c>
      <c r="BQ1710" s="29"/>
      <c r="CU1710" s="5" t="e">
        <f>IF(REPORTE!AH$2="si",IF(F1710=VALUE(REPORTE!C$11),IF(SUM(CU1711:CU$1993),CONCATENATE(INT(B1710),", "),INT(B1710)),""),IF(F1710=VALUE(REPORTE!C$10),IF(SUM(CU1711:CU$1993),CONCATENATE(INT(B1710),", "),INT(B1710)),""))</f>
        <v>#VALUE!</v>
      </c>
      <c r="CY1710" s="5"/>
      <c r="CZ1710" s="5"/>
      <c r="DA1710" s="5"/>
      <c r="DB1710" s="5"/>
    </row>
    <row r="1711" spans="1:106" x14ac:dyDescent="0.25">
      <c r="A1711" s="25"/>
      <c r="B1711" s="3"/>
      <c r="AL1711" s="2" t="str">
        <f>IFERROR(IF(INDEX(AL$1:AL1710,MATCH(I1711,I$1:I1710,0),1)=0,"",INDEX(AL$1:AL1710,MATCH(I1711,I$1:I1710,0),1)),"")</f>
        <v/>
      </c>
      <c r="AM1711" s="2" t="str">
        <f>IFERROR(IF(INDEX(AM$1:AM1710,MATCH(I1711,I$1:I1710,0),1)=0,"",INDEX(AM$1:AM1710,MATCH(I1711,I$1:I1710,0),1)),"")</f>
        <v/>
      </c>
      <c r="AN1711" s="2" t="str">
        <f>IFERROR(IF(INDEX(AN$1:AN1710,MATCH(I1711,I$1:I1710,0),1)=0,"",INDEX(AN$1:AN1710,MATCH(I1711,I$1:I1710,0),1)),"")</f>
        <v/>
      </c>
      <c r="BG1711" s="5"/>
      <c r="BI1711" s="4"/>
      <c r="BK1711" s="5"/>
      <c r="BL1711" s="5"/>
      <c r="BM1711" s="5" t="str">
        <f>IF(B1711="","",IF(BH1711="",1+(MAX(BM$2:BM1710)),""))</f>
        <v/>
      </c>
      <c r="BN1711" s="5" t="str">
        <f t="shared" si="211"/>
        <v/>
      </c>
      <c r="BP1711" s="15" t="str">
        <f t="shared" si="212"/>
        <v/>
      </c>
      <c r="BQ1711" s="29"/>
      <c r="CU1711" s="5" t="e">
        <f>IF(REPORTE!AH$2="si",IF(F1711=VALUE(REPORTE!C$11),IF(SUM(CU1712:CU$1993),CONCATENATE(INT(B1711),", "),INT(B1711)),""),IF(F1711=VALUE(REPORTE!C$10),IF(SUM(CU1712:CU$1993),CONCATENATE(INT(B1711),", "),INT(B1711)),""))</f>
        <v>#VALUE!</v>
      </c>
      <c r="CY1711" s="5"/>
      <c r="CZ1711" s="5"/>
      <c r="DA1711" s="5"/>
      <c r="DB1711" s="5"/>
    </row>
    <row r="1712" spans="1:106" x14ac:dyDescent="0.25">
      <c r="A1712" s="25"/>
      <c r="B1712" s="3"/>
      <c r="AL1712" s="2" t="str">
        <f>IFERROR(IF(INDEX(AL$1:AL1711,MATCH(I1712,I$1:I1711,0),1)=0,"",INDEX(AL$1:AL1711,MATCH(I1712,I$1:I1711,0),1)),"")</f>
        <v/>
      </c>
      <c r="AM1712" s="2" t="str">
        <f>IFERROR(IF(INDEX(AM$1:AM1711,MATCH(I1712,I$1:I1711,0),1)=0,"",INDEX(AM$1:AM1711,MATCH(I1712,I$1:I1711,0),1)),"")</f>
        <v/>
      </c>
      <c r="AN1712" s="2" t="str">
        <f>IFERROR(IF(INDEX(AN$1:AN1711,MATCH(I1712,I$1:I1711,0),1)=0,"",INDEX(AN$1:AN1711,MATCH(I1712,I$1:I1711,0),1)),"")</f>
        <v/>
      </c>
      <c r="BG1712" s="5"/>
      <c r="BI1712" s="4"/>
      <c r="BK1712" s="5"/>
      <c r="BL1712" s="5"/>
      <c r="BM1712" s="5" t="str">
        <f>IF(B1712="","",IF(BH1712="",1+(MAX(BM$2:BM1711)),""))</f>
        <v/>
      </c>
      <c r="BN1712" s="5" t="str">
        <f t="shared" si="211"/>
        <v/>
      </c>
      <c r="BP1712" s="15" t="str">
        <f t="shared" si="212"/>
        <v/>
      </c>
      <c r="BQ1712" s="29"/>
      <c r="CU1712" s="5" t="e">
        <f>IF(REPORTE!AH$2="si",IF(F1712=VALUE(REPORTE!C$11),IF(SUM(CU1713:CU$1993),CONCATENATE(INT(B1712),", "),INT(B1712)),""),IF(F1712=VALUE(REPORTE!C$10),IF(SUM(CU1713:CU$1993),CONCATENATE(INT(B1712),", "),INT(B1712)),""))</f>
        <v>#VALUE!</v>
      </c>
      <c r="CY1712" s="5"/>
      <c r="CZ1712" s="5"/>
      <c r="DA1712" s="5"/>
      <c r="DB1712" s="5"/>
    </row>
    <row r="1713" spans="1:106" x14ac:dyDescent="0.25">
      <c r="A1713" s="25"/>
      <c r="B1713" s="3"/>
      <c r="AL1713" s="2" t="str">
        <f>IFERROR(IF(INDEX(AL$1:AL1712,MATCH(I1713,I$1:I1712,0),1)=0,"",INDEX(AL$1:AL1712,MATCH(I1713,I$1:I1712,0),1)),"")</f>
        <v/>
      </c>
      <c r="AM1713" s="2" t="str">
        <f>IFERROR(IF(INDEX(AM$1:AM1712,MATCH(I1713,I$1:I1712,0),1)=0,"",INDEX(AM$1:AM1712,MATCH(I1713,I$1:I1712,0),1)),"")</f>
        <v/>
      </c>
      <c r="AN1713" s="2" t="str">
        <f>IFERROR(IF(INDEX(AN$1:AN1712,MATCH(I1713,I$1:I1712,0),1)=0,"",INDEX(AN$1:AN1712,MATCH(I1713,I$1:I1712,0),1)),"")</f>
        <v/>
      </c>
      <c r="BG1713" s="5"/>
      <c r="BI1713" s="4"/>
      <c r="BK1713" s="5"/>
      <c r="BL1713" s="5"/>
      <c r="BM1713" s="5" t="str">
        <f>IF(B1713="","",IF(BH1713="",1+(MAX(BM$2:BM1712)),""))</f>
        <v/>
      </c>
      <c r="BN1713" s="5" t="str">
        <f t="shared" si="211"/>
        <v/>
      </c>
      <c r="BP1713" s="15" t="str">
        <f t="shared" si="212"/>
        <v/>
      </c>
      <c r="BQ1713" s="29"/>
      <c r="CU1713" s="5" t="e">
        <f>IF(REPORTE!AH$2="si",IF(F1713=VALUE(REPORTE!C$11),IF(SUM(CU1714:CU$1993),CONCATENATE(INT(B1713),", "),INT(B1713)),""),IF(F1713=VALUE(REPORTE!C$10),IF(SUM(CU1714:CU$1993),CONCATENATE(INT(B1713),", "),INT(B1713)),""))</f>
        <v>#VALUE!</v>
      </c>
      <c r="CY1713" s="5"/>
      <c r="CZ1713" s="5"/>
      <c r="DA1713" s="5"/>
      <c r="DB1713" s="5"/>
    </row>
    <row r="1714" spans="1:106" x14ac:dyDescent="0.25">
      <c r="A1714" s="25"/>
      <c r="B1714" s="3"/>
      <c r="AL1714" s="2" t="str">
        <f>IFERROR(IF(INDEX(AL$1:AL1713,MATCH(I1714,I$1:I1713,0),1)=0,"",INDEX(AL$1:AL1713,MATCH(I1714,I$1:I1713,0),1)),"")</f>
        <v/>
      </c>
      <c r="AM1714" s="2" t="str">
        <f>IFERROR(IF(INDEX(AM$1:AM1713,MATCH(I1714,I$1:I1713,0),1)=0,"",INDEX(AM$1:AM1713,MATCH(I1714,I$1:I1713,0),1)),"")</f>
        <v/>
      </c>
      <c r="AN1714" s="2" t="str">
        <f>IFERROR(IF(INDEX(AN$1:AN1713,MATCH(I1714,I$1:I1713,0),1)=0,"",INDEX(AN$1:AN1713,MATCH(I1714,I$1:I1713,0),1)),"")</f>
        <v/>
      </c>
      <c r="BG1714" s="5"/>
      <c r="BI1714" s="4"/>
      <c r="BK1714" s="5"/>
      <c r="BL1714" s="5"/>
      <c r="BM1714" s="5" t="str">
        <f>IF(B1714="","",IF(BH1714="",1+(MAX(BM$2:BM1713)),""))</f>
        <v/>
      </c>
      <c r="BN1714" s="5" t="str">
        <f t="shared" si="211"/>
        <v/>
      </c>
      <c r="BP1714" s="15" t="str">
        <f t="shared" si="212"/>
        <v/>
      </c>
      <c r="BQ1714" s="29"/>
      <c r="CU1714" s="5" t="e">
        <f>IF(REPORTE!AH$2="si",IF(F1714=VALUE(REPORTE!C$11),IF(SUM(CU1715:CU$1993),CONCATENATE(INT(B1714),", "),INT(B1714)),""),IF(F1714=VALUE(REPORTE!C$10),IF(SUM(CU1715:CU$1993),CONCATENATE(INT(B1714),", "),INT(B1714)),""))</f>
        <v>#VALUE!</v>
      </c>
      <c r="CY1714" s="5"/>
      <c r="CZ1714" s="5"/>
      <c r="DA1714" s="5"/>
      <c r="DB1714" s="5"/>
    </row>
    <row r="1715" spans="1:106" x14ac:dyDescent="0.25">
      <c r="A1715" s="25"/>
      <c r="B1715" s="3"/>
      <c r="AL1715" s="2" t="str">
        <f>IFERROR(IF(INDEX(AL$1:AL1714,MATCH(I1715,I$1:I1714,0),1)=0,"",INDEX(AL$1:AL1714,MATCH(I1715,I$1:I1714,0),1)),"")</f>
        <v/>
      </c>
      <c r="AM1715" s="2" t="str">
        <f>IFERROR(IF(INDEX(AM$1:AM1714,MATCH(I1715,I$1:I1714,0),1)=0,"",INDEX(AM$1:AM1714,MATCH(I1715,I$1:I1714,0),1)),"")</f>
        <v/>
      </c>
      <c r="AN1715" s="2" t="str">
        <f>IFERROR(IF(INDEX(AN$1:AN1714,MATCH(I1715,I$1:I1714,0),1)=0,"",INDEX(AN$1:AN1714,MATCH(I1715,I$1:I1714,0),1)),"")</f>
        <v/>
      </c>
      <c r="BG1715" s="5"/>
      <c r="BI1715" s="4"/>
      <c r="BK1715" s="5"/>
      <c r="BL1715" s="5"/>
      <c r="BM1715" s="5" t="str">
        <f>IF(B1715="","",IF(BH1715="",1+(MAX(BM$2:BM1714)),""))</f>
        <v/>
      </c>
      <c r="BN1715" s="5" t="str">
        <f t="shared" si="211"/>
        <v/>
      </c>
      <c r="BP1715" s="15" t="str">
        <f t="shared" si="212"/>
        <v/>
      </c>
      <c r="BQ1715" s="29"/>
      <c r="CU1715" s="5" t="e">
        <f>IF(REPORTE!AH$2="si",IF(F1715=VALUE(REPORTE!C$11),IF(SUM(CU1716:CU$1993),CONCATENATE(INT(B1715),", "),INT(B1715)),""),IF(F1715=VALUE(REPORTE!C$10),IF(SUM(CU1716:CU$1993),CONCATENATE(INT(B1715),", "),INT(B1715)),""))</f>
        <v>#VALUE!</v>
      </c>
      <c r="CY1715" s="5"/>
      <c r="CZ1715" s="5"/>
      <c r="DA1715" s="5"/>
      <c r="DB1715" s="5"/>
    </row>
    <row r="1716" spans="1:106" x14ac:dyDescent="0.25">
      <c r="A1716" s="25"/>
      <c r="B1716" s="3"/>
      <c r="AL1716" s="2" t="str">
        <f>IFERROR(IF(INDEX(AL$1:AL1715,MATCH(I1716,I$1:I1715,0),1)=0,"",INDEX(AL$1:AL1715,MATCH(I1716,I$1:I1715,0),1)),"")</f>
        <v/>
      </c>
      <c r="AM1716" s="2" t="str">
        <f>IFERROR(IF(INDEX(AM$1:AM1715,MATCH(I1716,I$1:I1715,0),1)=0,"",INDEX(AM$1:AM1715,MATCH(I1716,I$1:I1715,0),1)),"")</f>
        <v/>
      </c>
      <c r="AN1716" s="2" t="str">
        <f>IFERROR(IF(INDEX(AN$1:AN1715,MATCH(I1716,I$1:I1715,0),1)=0,"",INDEX(AN$1:AN1715,MATCH(I1716,I$1:I1715,0),1)),"")</f>
        <v/>
      </c>
      <c r="BG1716" s="5"/>
      <c r="BI1716" s="4"/>
      <c r="BK1716" s="5"/>
      <c r="BL1716" s="5"/>
      <c r="BM1716" s="5" t="str">
        <f>IF(B1716="","",IF(BH1716="",1+(MAX(BM$2:BM1715)),""))</f>
        <v/>
      </c>
      <c r="BN1716" s="5" t="str">
        <f t="shared" si="211"/>
        <v/>
      </c>
      <c r="BP1716" s="15" t="str">
        <f t="shared" si="212"/>
        <v/>
      </c>
      <c r="BQ1716" s="29"/>
      <c r="CU1716" s="5" t="e">
        <f>IF(REPORTE!AH$2="si",IF(F1716=VALUE(REPORTE!C$11),IF(SUM(CU1717:CU$1993),CONCATENATE(INT(B1716),", "),INT(B1716)),""),IF(F1716=VALUE(REPORTE!C$10),IF(SUM(CU1717:CU$1993),CONCATENATE(INT(B1716),", "),INT(B1716)),""))</f>
        <v>#VALUE!</v>
      </c>
      <c r="CY1716" s="5"/>
      <c r="CZ1716" s="5"/>
      <c r="DA1716" s="5"/>
      <c r="DB1716" s="5"/>
    </row>
    <row r="1717" spans="1:106" x14ac:dyDescent="0.25">
      <c r="A1717" s="25"/>
      <c r="B1717" s="3"/>
      <c r="AL1717" s="2" t="str">
        <f>IFERROR(IF(INDEX(AL$1:AL1716,MATCH(I1717,I$1:I1716,0),1)=0,"",INDEX(AL$1:AL1716,MATCH(I1717,I$1:I1716,0),1)),"")</f>
        <v/>
      </c>
      <c r="AM1717" s="2" t="str">
        <f>IFERROR(IF(INDEX(AM$1:AM1716,MATCH(I1717,I$1:I1716,0),1)=0,"",INDEX(AM$1:AM1716,MATCH(I1717,I$1:I1716,0),1)),"")</f>
        <v/>
      </c>
      <c r="AN1717" s="2" t="str">
        <f>IFERROR(IF(INDEX(AN$1:AN1716,MATCH(I1717,I$1:I1716,0),1)=0,"",INDEX(AN$1:AN1716,MATCH(I1717,I$1:I1716,0),1)),"")</f>
        <v/>
      </c>
      <c r="BG1717" s="5"/>
      <c r="BI1717" s="4"/>
      <c r="BK1717" s="5"/>
      <c r="BL1717" s="5"/>
      <c r="BM1717" s="5" t="str">
        <f>IF(B1717="","",IF(BH1717="",1+(MAX(BM$2:BM1716)),""))</f>
        <v/>
      </c>
      <c r="BN1717" s="5" t="str">
        <f t="shared" si="211"/>
        <v/>
      </c>
      <c r="BP1717" s="15" t="str">
        <f t="shared" si="212"/>
        <v/>
      </c>
      <c r="BQ1717" s="29"/>
      <c r="CU1717" s="5" t="e">
        <f>IF(REPORTE!AH$2="si",IF(F1717=VALUE(REPORTE!C$11),IF(SUM(CU1718:CU$1993),CONCATENATE(INT(B1717),", "),INT(B1717)),""),IF(F1717=VALUE(REPORTE!C$10),IF(SUM(CU1718:CU$1993),CONCATENATE(INT(B1717),", "),INT(B1717)),""))</f>
        <v>#VALUE!</v>
      </c>
      <c r="CY1717" s="5"/>
      <c r="CZ1717" s="5"/>
      <c r="DA1717" s="5"/>
      <c r="DB1717" s="5"/>
    </row>
    <row r="1718" spans="1:106" x14ac:dyDescent="0.25">
      <c r="A1718" s="25"/>
      <c r="B1718" s="3"/>
      <c r="AL1718" s="2" t="str">
        <f>IFERROR(IF(INDEX(AL$1:AL1717,MATCH(I1718,I$1:I1717,0),1)=0,"",INDEX(AL$1:AL1717,MATCH(I1718,I$1:I1717,0),1)),"")</f>
        <v/>
      </c>
      <c r="AM1718" s="2" t="str">
        <f>IFERROR(IF(INDEX(AM$1:AM1717,MATCH(I1718,I$1:I1717,0),1)=0,"",INDEX(AM$1:AM1717,MATCH(I1718,I$1:I1717,0),1)),"")</f>
        <v/>
      </c>
      <c r="AN1718" s="2" t="str">
        <f>IFERROR(IF(INDEX(AN$1:AN1717,MATCH(I1718,I$1:I1717,0),1)=0,"",INDEX(AN$1:AN1717,MATCH(I1718,I$1:I1717,0),1)),"")</f>
        <v/>
      </c>
      <c r="BG1718" s="5"/>
      <c r="BI1718" s="4"/>
      <c r="BK1718" s="5"/>
      <c r="BL1718" s="5"/>
      <c r="BM1718" s="5" t="str">
        <f>IF(B1718="","",IF(BH1718="",1+(MAX(BM$2:BM1717)),""))</f>
        <v/>
      </c>
      <c r="BN1718" s="5" t="str">
        <f t="shared" si="211"/>
        <v/>
      </c>
      <c r="BP1718" s="15" t="str">
        <f t="shared" si="212"/>
        <v/>
      </c>
      <c r="BQ1718" s="29"/>
      <c r="CU1718" s="5" t="e">
        <f>IF(REPORTE!AH$2="si",IF(F1718=VALUE(REPORTE!C$11),IF(SUM(CU1719:CU$1993),CONCATENATE(INT(B1718),", "),INT(B1718)),""),IF(F1718=VALUE(REPORTE!C$10),IF(SUM(CU1719:CU$1993),CONCATENATE(INT(B1718),", "),INT(B1718)),""))</f>
        <v>#VALUE!</v>
      </c>
      <c r="CY1718" s="5"/>
      <c r="CZ1718" s="5"/>
      <c r="DA1718" s="5"/>
      <c r="DB1718" s="5"/>
    </row>
    <row r="1719" spans="1:106" x14ac:dyDescent="0.25">
      <c r="A1719" s="25"/>
      <c r="B1719" s="3"/>
      <c r="AL1719" s="2" t="str">
        <f>IFERROR(IF(INDEX(AL$1:AL1718,MATCH(I1719,I$1:I1718,0),1)=0,"",INDEX(AL$1:AL1718,MATCH(I1719,I$1:I1718,0),1)),"")</f>
        <v/>
      </c>
      <c r="AM1719" s="2" t="str">
        <f>IFERROR(IF(INDEX(AM$1:AM1718,MATCH(I1719,I$1:I1718,0),1)=0,"",INDEX(AM$1:AM1718,MATCH(I1719,I$1:I1718,0),1)),"")</f>
        <v/>
      </c>
      <c r="AN1719" s="2" t="str">
        <f>IFERROR(IF(INDEX(AN$1:AN1718,MATCH(I1719,I$1:I1718,0),1)=0,"",INDEX(AN$1:AN1718,MATCH(I1719,I$1:I1718,0),1)),"")</f>
        <v/>
      </c>
      <c r="BG1719" s="5"/>
      <c r="BI1719" s="4"/>
      <c r="BK1719" s="5"/>
      <c r="BL1719" s="5"/>
      <c r="BM1719" s="5" t="str">
        <f>IF(B1719="","",IF(BH1719="",1+(MAX(BM$2:BM1718)),""))</f>
        <v/>
      </c>
      <c r="BN1719" s="5" t="str">
        <f t="shared" si="211"/>
        <v/>
      </c>
      <c r="BP1719" s="15" t="str">
        <f t="shared" si="212"/>
        <v/>
      </c>
      <c r="BQ1719" s="29"/>
      <c r="CU1719" s="5" t="e">
        <f>IF(REPORTE!AH$2="si",IF(F1719=VALUE(REPORTE!C$11),IF(SUM(CU1720:CU$1993),CONCATENATE(INT(B1719),", "),INT(B1719)),""),IF(F1719=VALUE(REPORTE!C$10),IF(SUM(CU1720:CU$1993),CONCATENATE(INT(B1719),", "),INT(B1719)),""))</f>
        <v>#VALUE!</v>
      </c>
      <c r="CY1719" s="5"/>
      <c r="CZ1719" s="5"/>
      <c r="DA1719" s="5"/>
      <c r="DB1719" s="5"/>
    </row>
    <row r="1720" spans="1:106" x14ac:dyDescent="0.25">
      <c r="A1720" s="25"/>
      <c r="B1720" s="3"/>
      <c r="AL1720" s="2" t="str">
        <f>IFERROR(IF(INDEX(AL$1:AL1719,MATCH(I1720,I$1:I1719,0),1)=0,"",INDEX(AL$1:AL1719,MATCH(I1720,I$1:I1719,0),1)),"")</f>
        <v/>
      </c>
      <c r="AM1720" s="2" t="str">
        <f>IFERROR(IF(INDEX(AM$1:AM1719,MATCH(I1720,I$1:I1719,0),1)=0,"",INDEX(AM$1:AM1719,MATCH(I1720,I$1:I1719,0),1)),"")</f>
        <v/>
      </c>
      <c r="AN1720" s="2" t="str">
        <f>IFERROR(IF(INDEX(AN$1:AN1719,MATCH(I1720,I$1:I1719,0),1)=0,"",INDEX(AN$1:AN1719,MATCH(I1720,I$1:I1719,0),1)),"")</f>
        <v/>
      </c>
      <c r="BG1720" s="5"/>
      <c r="BI1720" s="4"/>
      <c r="BK1720" s="5"/>
      <c r="BL1720" s="5"/>
      <c r="BM1720" s="5" t="str">
        <f>IF(B1720="","",IF(BH1720="",1+(MAX(BM$2:BM1719)),""))</f>
        <v/>
      </c>
      <c r="BN1720" s="5" t="str">
        <f t="shared" si="211"/>
        <v/>
      </c>
      <c r="BP1720" s="15" t="str">
        <f t="shared" si="212"/>
        <v/>
      </c>
      <c r="BQ1720" s="29"/>
      <c r="CU1720" s="5" t="e">
        <f>IF(REPORTE!AH$2="si",IF(F1720=VALUE(REPORTE!C$11),IF(SUM(CU1721:CU$1993),CONCATENATE(INT(B1720),", "),INT(B1720)),""),IF(F1720=VALUE(REPORTE!C$10),IF(SUM(CU1721:CU$1993),CONCATENATE(INT(B1720),", "),INT(B1720)),""))</f>
        <v>#VALUE!</v>
      </c>
      <c r="CY1720" s="5"/>
      <c r="CZ1720" s="5"/>
      <c r="DA1720" s="5"/>
      <c r="DB1720" s="5"/>
    </row>
    <row r="1721" spans="1:106" x14ac:dyDescent="0.25">
      <c r="A1721" s="25"/>
      <c r="B1721" s="3"/>
      <c r="AL1721" s="2" t="str">
        <f>IFERROR(IF(INDEX(AL$1:AL1720,MATCH(I1721,I$1:I1720,0),1)=0,"",INDEX(AL$1:AL1720,MATCH(I1721,I$1:I1720,0),1)),"")</f>
        <v/>
      </c>
      <c r="AM1721" s="2" t="str">
        <f>IFERROR(IF(INDEX(AM$1:AM1720,MATCH(I1721,I$1:I1720,0),1)=0,"",INDEX(AM$1:AM1720,MATCH(I1721,I$1:I1720,0),1)),"")</f>
        <v/>
      </c>
      <c r="AN1721" s="2" t="str">
        <f>IFERROR(IF(INDEX(AN$1:AN1720,MATCH(I1721,I$1:I1720,0),1)=0,"",INDEX(AN$1:AN1720,MATCH(I1721,I$1:I1720,0),1)),"")</f>
        <v/>
      </c>
      <c r="BG1721" s="5"/>
      <c r="BI1721" s="4"/>
      <c r="BK1721" s="5"/>
      <c r="BL1721" s="5"/>
      <c r="BM1721" s="5" t="str">
        <f>IF(B1721="","",IF(BH1721="",1+(MAX(BM$2:BM1720)),""))</f>
        <v/>
      </c>
      <c r="BN1721" s="5" t="str">
        <f t="shared" si="211"/>
        <v/>
      </c>
      <c r="BP1721" s="15" t="str">
        <f t="shared" si="212"/>
        <v/>
      </c>
      <c r="BQ1721" s="29"/>
      <c r="CU1721" s="5" t="e">
        <f>IF(REPORTE!AH$2="si",IF(F1721=VALUE(REPORTE!C$11),IF(SUM(CU1722:CU$1993),CONCATENATE(INT(B1721),", "),INT(B1721)),""),IF(F1721=VALUE(REPORTE!C$10),IF(SUM(CU1722:CU$1993),CONCATENATE(INT(B1721),", "),INT(B1721)),""))</f>
        <v>#VALUE!</v>
      </c>
      <c r="CY1721" s="5"/>
      <c r="CZ1721" s="5"/>
      <c r="DA1721" s="5"/>
      <c r="DB1721" s="5"/>
    </row>
    <row r="1722" spans="1:106" x14ac:dyDescent="0.25">
      <c r="A1722" s="25"/>
      <c r="B1722" s="3"/>
      <c r="AL1722" s="2" t="str">
        <f>IFERROR(IF(INDEX(AL$1:AL1721,MATCH(I1722,I$1:I1721,0),1)=0,"",INDEX(AL$1:AL1721,MATCH(I1722,I$1:I1721,0),1)),"")</f>
        <v/>
      </c>
      <c r="AM1722" s="2" t="str">
        <f>IFERROR(IF(INDEX(AM$1:AM1721,MATCH(I1722,I$1:I1721,0),1)=0,"",INDEX(AM$1:AM1721,MATCH(I1722,I$1:I1721,0),1)),"")</f>
        <v/>
      </c>
      <c r="AN1722" s="2" t="str">
        <f>IFERROR(IF(INDEX(AN$1:AN1721,MATCH(I1722,I$1:I1721,0),1)=0,"",INDEX(AN$1:AN1721,MATCH(I1722,I$1:I1721,0),1)),"")</f>
        <v/>
      </c>
      <c r="BG1722" s="5"/>
      <c r="BI1722" s="4"/>
      <c r="BK1722" s="5"/>
      <c r="BL1722" s="5"/>
      <c r="BM1722" s="5" t="str">
        <f>IF(B1722="","",IF(BH1722="",1+(MAX(BM$2:BM1721)),""))</f>
        <v/>
      </c>
      <c r="BN1722" s="5" t="str">
        <f t="shared" si="211"/>
        <v/>
      </c>
      <c r="BP1722" s="15" t="str">
        <f t="shared" si="212"/>
        <v/>
      </c>
      <c r="BQ1722" s="29"/>
      <c r="CU1722" s="5" t="e">
        <f>IF(REPORTE!AH$2="si",IF(F1722=VALUE(REPORTE!C$11),IF(SUM(CU1723:CU$1993),CONCATENATE(INT(B1722),", "),INT(B1722)),""),IF(F1722=VALUE(REPORTE!C$10),IF(SUM(CU1723:CU$1993),CONCATENATE(INT(B1722),", "),INT(B1722)),""))</f>
        <v>#VALUE!</v>
      </c>
      <c r="CY1722" s="5"/>
      <c r="CZ1722" s="5"/>
      <c r="DA1722" s="5"/>
      <c r="DB1722" s="5"/>
    </row>
    <row r="1723" spans="1:106" x14ac:dyDescent="0.25">
      <c r="A1723" s="25"/>
      <c r="B1723" s="3"/>
      <c r="AL1723" s="2" t="str">
        <f>IFERROR(IF(INDEX(AL$1:AL1722,MATCH(I1723,I$1:I1722,0),1)=0,"",INDEX(AL$1:AL1722,MATCH(I1723,I$1:I1722,0),1)),"")</f>
        <v/>
      </c>
      <c r="AM1723" s="2" t="str">
        <f>IFERROR(IF(INDEX(AM$1:AM1722,MATCH(I1723,I$1:I1722,0),1)=0,"",INDEX(AM$1:AM1722,MATCH(I1723,I$1:I1722,0),1)),"")</f>
        <v/>
      </c>
      <c r="AN1723" s="2" t="str">
        <f>IFERROR(IF(INDEX(AN$1:AN1722,MATCH(I1723,I$1:I1722,0),1)=0,"",INDEX(AN$1:AN1722,MATCH(I1723,I$1:I1722,0),1)),"")</f>
        <v/>
      </c>
      <c r="BG1723" s="5"/>
      <c r="BI1723" s="4"/>
      <c r="BK1723" s="5"/>
      <c r="BL1723" s="5"/>
      <c r="BM1723" s="5" t="str">
        <f>IF(B1723="","",IF(BH1723="",1+(MAX(BM$2:BM1722)),""))</f>
        <v/>
      </c>
      <c r="BN1723" s="5" t="str">
        <f t="shared" si="211"/>
        <v/>
      </c>
      <c r="BP1723" s="15" t="str">
        <f t="shared" si="212"/>
        <v/>
      </c>
      <c r="BQ1723" s="29"/>
      <c r="CU1723" s="5" t="e">
        <f>IF(REPORTE!AH$2="si",IF(F1723=VALUE(REPORTE!C$11),IF(SUM(CU1724:CU$1993),CONCATENATE(INT(B1723),", "),INT(B1723)),""),IF(F1723=VALUE(REPORTE!C$10),IF(SUM(CU1724:CU$1993),CONCATENATE(INT(B1723),", "),INT(B1723)),""))</f>
        <v>#VALUE!</v>
      </c>
      <c r="CV1723" s="5"/>
      <c r="CY1723" s="5"/>
      <c r="CZ1723" s="5"/>
      <c r="DA1723" s="5"/>
      <c r="DB1723" s="5"/>
    </row>
    <row r="1724" spans="1:106" x14ac:dyDescent="0.25">
      <c r="A1724" s="25"/>
      <c r="B1724" s="3"/>
      <c r="AL1724" s="2" t="str">
        <f>IFERROR(IF(INDEX(AL$1:AL1723,MATCH(I1724,I$1:I1723,0),1)=0,"",INDEX(AL$1:AL1723,MATCH(I1724,I$1:I1723,0),1)),"")</f>
        <v/>
      </c>
      <c r="AM1724" s="2" t="str">
        <f>IFERROR(IF(INDEX(AM$1:AM1723,MATCH(I1724,I$1:I1723,0),1)=0,"",INDEX(AM$1:AM1723,MATCH(I1724,I$1:I1723,0),1)),"")</f>
        <v/>
      </c>
      <c r="AN1724" s="2" t="str">
        <f>IFERROR(IF(INDEX(AN$1:AN1723,MATCH(I1724,I$1:I1723,0),1)=0,"",INDEX(AN$1:AN1723,MATCH(I1724,I$1:I1723,0),1)),"")</f>
        <v/>
      </c>
      <c r="BG1724" s="5"/>
      <c r="BI1724" s="4"/>
      <c r="BK1724" s="5"/>
      <c r="BL1724" s="5"/>
      <c r="BM1724" s="5" t="str">
        <f>IF(B1724="","",IF(BH1724="",1+(MAX(BM$2:BM1723)),""))</f>
        <v/>
      </c>
      <c r="BN1724" s="5" t="str">
        <f t="shared" si="211"/>
        <v/>
      </c>
      <c r="BP1724" s="15" t="str">
        <f t="shared" si="212"/>
        <v/>
      </c>
      <c r="BQ1724" s="29"/>
      <c r="CU1724" s="5" t="e">
        <f>IF(REPORTE!AH$2="si",IF(F1724=VALUE(REPORTE!C$11),IF(SUM(CU1725:CU$1993),CONCATENATE(INT(B1724),", "),INT(B1724)),""),IF(F1724=VALUE(REPORTE!C$10),IF(SUM(CU1725:CU$1993),CONCATENATE(INT(B1724),", "),INT(B1724)),""))</f>
        <v>#VALUE!</v>
      </c>
      <c r="CV1724" s="5" t="e">
        <f>CONCATENATE(CU1724,CU1725,CU1726,CU1727,CU1728,CU1729,CU1730,CU1731,CU1732,CU1733,CU1734,CU1735,CU1736,CU1737,CU1738,CU1739,CU1740,CU1741,CU1742,CU1743,CU1744,CU1745,CU1746,CU1747,CU1748,CU1749,CU1750,CU1751,CU1752,CU1753,CU1754,CU1755,CU1756,CU1757,CU1758,CU1759,CU1760,CU1761,CU1762,CU1763,CU1764,CU1765)</f>
        <v>#VALUE!</v>
      </c>
      <c r="CY1724" s="5"/>
      <c r="CZ1724" s="5"/>
      <c r="DA1724" s="5"/>
      <c r="DB1724" s="5"/>
    </row>
    <row r="1725" spans="1:106" x14ac:dyDescent="0.25">
      <c r="A1725" s="25"/>
      <c r="B1725" s="3"/>
      <c r="AL1725" s="2" t="str">
        <f>IFERROR(IF(INDEX(AL$1:AL1724,MATCH(I1725,I$1:I1724,0),1)=0,"",INDEX(AL$1:AL1724,MATCH(I1725,I$1:I1724,0),1)),"")</f>
        <v/>
      </c>
      <c r="AM1725" s="2" t="str">
        <f>IFERROR(IF(INDEX(AM$1:AM1724,MATCH(I1725,I$1:I1724,0),1)=0,"",INDEX(AM$1:AM1724,MATCH(I1725,I$1:I1724,0),1)),"")</f>
        <v/>
      </c>
      <c r="AN1725" s="2" t="str">
        <f>IFERROR(IF(INDEX(AN$1:AN1724,MATCH(I1725,I$1:I1724,0),1)=0,"",INDEX(AN$1:AN1724,MATCH(I1725,I$1:I1724,0),1)),"")</f>
        <v/>
      </c>
      <c r="BG1725" s="5"/>
      <c r="BI1725" s="4"/>
      <c r="BK1725" s="5"/>
      <c r="BL1725" s="5"/>
      <c r="BM1725" s="5" t="str">
        <f>IF(B1725="","",IF(BH1725="",1+(MAX(BM$2:BM1724)),""))</f>
        <v/>
      </c>
      <c r="BN1725" s="5" t="str">
        <f t="shared" si="211"/>
        <v/>
      </c>
      <c r="BP1725" s="15" t="str">
        <f t="shared" si="212"/>
        <v/>
      </c>
      <c r="BQ1725" s="29"/>
      <c r="CU1725" s="5" t="e">
        <f>IF(REPORTE!AH$2="si",IF(F1725=VALUE(REPORTE!C$11),IF(SUM(CU1726:CU$1993),CONCATENATE(INT(B1725),", "),INT(B1725)),""),IF(F1725=VALUE(REPORTE!C$10),IF(SUM(CU1726:CU$1993),CONCATENATE(INT(B1725),", "),INT(B1725)),""))</f>
        <v>#VALUE!</v>
      </c>
      <c r="CY1725" s="5"/>
      <c r="CZ1725" s="5"/>
      <c r="DA1725" s="5"/>
      <c r="DB1725" s="5"/>
    </row>
    <row r="1726" spans="1:106" x14ac:dyDescent="0.25">
      <c r="A1726" s="25"/>
      <c r="B1726" s="3"/>
      <c r="AL1726" s="2" t="str">
        <f>IFERROR(IF(INDEX(AL$1:AL1725,MATCH(I1726,I$1:I1725,0),1)=0,"",INDEX(AL$1:AL1725,MATCH(I1726,I$1:I1725,0),1)),"")</f>
        <v/>
      </c>
      <c r="AM1726" s="2" t="str">
        <f>IFERROR(IF(INDEX(AM$1:AM1725,MATCH(I1726,I$1:I1725,0),1)=0,"",INDEX(AM$1:AM1725,MATCH(I1726,I$1:I1725,0),1)),"")</f>
        <v/>
      </c>
      <c r="AN1726" s="2" t="str">
        <f>IFERROR(IF(INDEX(AN$1:AN1725,MATCH(I1726,I$1:I1725,0),1)=0,"",INDEX(AN$1:AN1725,MATCH(I1726,I$1:I1725,0),1)),"")</f>
        <v/>
      </c>
      <c r="BG1726" s="5"/>
      <c r="BI1726" s="4"/>
      <c r="BK1726" s="5"/>
      <c r="BL1726" s="5"/>
      <c r="BM1726" s="5" t="str">
        <f>IF(B1726="","",IF(BH1726="",1+(MAX(BM$2:BM1725)),""))</f>
        <v/>
      </c>
      <c r="BN1726" s="5" t="str">
        <f t="shared" si="211"/>
        <v/>
      </c>
      <c r="BP1726" s="15" t="str">
        <f t="shared" si="212"/>
        <v/>
      </c>
      <c r="BQ1726" s="29"/>
      <c r="CU1726" s="5" t="e">
        <f>IF(REPORTE!AH$2="si",IF(F1726=VALUE(REPORTE!C$11),IF(SUM(CU1727:CU$1993),CONCATENATE(INT(B1726),", "),INT(B1726)),""),IF(F1726=VALUE(REPORTE!C$10),IF(SUM(CU1727:CU$1993),CONCATENATE(INT(B1726),", "),INT(B1726)),""))</f>
        <v>#VALUE!</v>
      </c>
      <c r="CY1726" s="5"/>
      <c r="CZ1726" s="5"/>
      <c r="DA1726" s="5"/>
      <c r="DB1726" s="5"/>
    </row>
    <row r="1727" spans="1:106" x14ac:dyDescent="0.25">
      <c r="A1727" s="25"/>
      <c r="B1727" s="3"/>
      <c r="AL1727" s="2" t="str">
        <f>IFERROR(IF(INDEX(AL$1:AL1726,MATCH(I1727,I$1:I1726,0),1)=0,"",INDEX(AL$1:AL1726,MATCH(I1727,I$1:I1726,0),1)),"")</f>
        <v/>
      </c>
      <c r="AM1727" s="2" t="str">
        <f>IFERROR(IF(INDEX(AM$1:AM1726,MATCH(I1727,I$1:I1726,0),1)=0,"",INDEX(AM$1:AM1726,MATCH(I1727,I$1:I1726,0),1)),"")</f>
        <v/>
      </c>
      <c r="AN1727" s="2" t="str">
        <f>IFERROR(IF(INDEX(AN$1:AN1726,MATCH(I1727,I$1:I1726,0),1)=0,"",INDEX(AN$1:AN1726,MATCH(I1727,I$1:I1726,0),1)),"")</f>
        <v/>
      </c>
      <c r="BG1727" s="5"/>
      <c r="BI1727" s="4"/>
      <c r="BK1727" s="5"/>
      <c r="BL1727" s="5"/>
      <c r="BM1727" s="5" t="str">
        <f>IF(B1727="","",IF(BH1727="",1+(MAX(BM$2:BM1726)),""))</f>
        <v/>
      </c>
      <c r="BN1727" s="5" t="str">
        <f t="shared" si="211"/>
        <v/>
      </c>
      <c r="BP1727" s="15" t="str">
        <f t="shared" si="212"/>
        <v/>
      </c>
      <c r="BQ1727" s="29"/>
      <c r="CU1727" s="5" t="e">
        <f>IF(REPORTE!AH$2="si",IF(F1727=VALUE(REPORTE!C$11),IF(SUM(CU1728:CU$1993),CONCATENATE(INT(B1727),", "),INT(B1727)),""),IF(F1727=VALUE(REPORTE!C$10),IF(SUM(CU1728:CU$1993),CONCATENATE(INT(B1727),", "),INT(B1727)),""))</f>
        <v>#VALUE!</v>
      </c>
      <c r="CY1727" s="5"/>
      <c r="CZ1727" s="5"/>
      <c r="DA1727" s="5"/>
      <c r="DB1727" s="5"/>
    </row>
    <row r="1728" spans="1:106" x14ac:dyDescent="0.25">
      <c r="A1728" s="25"/>
      <c r="B1728" s="3"/>
      <c r="AL1728" s="2" t="str">
        <f>IFERROR(IF(INDEX(AL$1:AL1727,MATCH(I1728,I$1:I1727,0),1)=0,"",INDEX(AL$1:AL1727,MATCH(I1728,I$1:I1727,0),1)),"")</f>
        <v/>
      </c>
      <c r="AM1728" s="2" t="str">
        <f>IFERROR(IF(INDEX(AM$1:AM1727,MATCH(I1728,I$1:I1727,0),1)=0,"",INDEX(AM$1:AM1727,MATCH(I1728,I$1:I1727,0),1)),"")</f>
        <v/>
      </c>
      <c r="AN1728" s="2" t="str">
        <f>IFERROR(IF(INDEX(AN$1:AN1727,MATCH(I1728,I$1:I1727,0),1)=0,"",INDEX(AN$1:AN1727,MATCH(I1728,I$1:I1727,0),1)),"")</f>
        <v/>
      </c>
      <c r="BG1728" s="5"/>
      <c r="BI1728" s="4"/>
      <c r="BK1728" s="5"/>
      <c r="BL1728" s="5"/>
      <c r="BM1728" s="5" t="str">
        <f>IF(B1728="","",IF(BH1728="",1+(MAX(BM$2:BM1727)),""))</f>
        <v/>
      </c>
      <c r="BN1728" s="5" t="str">
        <f t="shared" si="211"/>
        <v/>
      </c>
      <c r="BP1728" s="15" t="str">
        <f t="shared" si="212"/>
        <v/>
      </c>
      <c r="BQ1728" s="29"/>
      <c r="CU1728" s="5" t="e">
        <f>IF(REPORTE!AH$2="si",IF(F1728=VALUE(REPORTE!C$11),IF(SUM(CU1729:CU$1993),CONCATENATE(INT(B1728),", "),INT(B1728)),""),IF(F1728=VALUE(REPORTE!C$10),IF(SUM(CU1729:CU$1993),CONCATENATE(INT(B1728),", "),INT(B1728)),""))</f>
        <v>#VALUE!</v>
      </c>
      <c r="CY1728" s="5"/>
      <c r="CZ1728" s="5"/>
      <c r="DA1728" s="5"/>
      <c r="DB1728" s="5"/>
    </row>
    <row r="1729" spans="1:106" x14ac:dyDescent="0.25">
      <c r="A1729" s="25"/>
      <c r="B1729" s="3"/>
      <c r="AL1729" s="2" t="str">
        <f>IFERROR(IF(INDEX(AL$1:AL1728,MATCH(I1729,I$1:I1728,0),1)=0,"",INDEX(AL$1:AL1728,MATCH(I1729,I$1:I1728,0),1)),"")</f>
        <v/>
      </c>
      <c r="AM1729" s="2" t="str">
        <f>IFERROR(IF(INDEX(AM$1:AM1728,MATCH(I1729,I$1:I1728,0),1)=0,"",INDEX(AM$1:AM1728,MATCH(I1729,I$1:I1728,0),1)),"")</f>
        <v/>
      </c>
      <c r="AN1729" s="2" t="str">
        <f>IFERROR(IF(INDEX(AN$1:AN1728,MATCH(I1729,I$1:I1728,0),1)=0,"",INDEX(AN$1:AN1728,MATCH(I1729,I$1:I1728,0),1)),"")</f>
        <v/>
      </c>
      <c r="BG1729" s="5"/>
      <c r="BI1729" s="4"/>
      <c r="BK1729" s="5"/>
      <c r="BL1729" s="5"/>
      <c r="BM1729" s="5" t="str">
        <f>IF(B1729="","",IF(BH1729="",1+(MAX(BM$2:BM1728)),""))</f>
        <v/>
      </c>
      <c r="BN1729" s="5" t="str">
        <f t="shared" si="211"/>
        <v/>
      </c>
      <c r="BP1729" s="15" t="str">
        <f t="shared" si="212"/>
        <v/>
      </c>
      <c r="BQ1729" s="29"/>
      <c r="CU1729" s="5" t="e">
        <f>IF(REPORTE!AH$2="si",IF(F1729=VALUE(REPORTE!C$11),IF(SUM(CU1730:CU$1993),CONCATENATE(INT(B1729),", "),INT(B1729)),""),IF(F1729=VALUE(REPORTE!C$10),IF(SUM(CU1730:CU$1993),CONCATENATE(INT(B1729),", "),INT(B1729)),""))</f>
        <v>#VALUE!</v>
      </c>
      <c r="CY1729" s="5"/>
      <c r="CZ1729" s="5"/>
      <c r="DA1729" s="5"/>
      <c r="DB1729" s="5"/>
    </row>
    <row r="1730" spans="1:106" x14ac:dyDescent="0.25">
      <c r="A1730" s="25"/>
      <c r="B1730" s="3"/>
      <c r="AL1730" s="2" t="str">
        <f>IFERROR(IF(INDEX(AL$1:AL1729,MATCH(I1730,I$1:I1729,0),1)=0,"",INDEX(AL$1:AL1729,MATCH(I1730,I$1:I1729,0),1)),"")</f>
        <v/>
      </c>
      <c r="AM1730" s="2" t="str">
        <f>IFERROR(IF(INDEX(AM$1:AM1729,MATCH(I1730,I$1:I1729,0),1)=0,"",INDEX(AM$1:AM1729,MATCH(I1730,I$1:I1729,0),1)),"")</f>
        <v/>
      </c>
      <c r="AN1730" s="2" t="str">
        <f>IFERROR(IF(INDEX(AN$1:AN1729,MATCH(I1730,I$1:I1729,0),1)=0,"",INDEX(AN$1:AN1729,MATCH(I1730,I$1:I1729,0),1)),"")</f>
        <v/>
      </c>
      <c r="BG1730" s="5"/>
      <c r="BI1730" s="4"/>
      <c r="BK1730" s="5"/>
      <c r="BL1730" s="5"/>
      <c r="BM1730" s="5" t="str">
        <f>IF(B1730="","",IF(BH1730="",1+(MAX(BM$2:BM1729)),""))</f>
        <v/>
      </c>
      <c r="BN1730" s="5" t="str">
        <f t="shared" ref="BN1730:BN1793" si="213">IF(BM1730="","",AI1730)</f>
        <v/>
      </c>
      <c r="BP1730" s="15" t="str">
        <f t="shared" ref="BP1730:BP1793" si="214">IF(BM1730="","",F1730)</f>
        <v/>
      </c>
      <c r="BQ1730" s="29"/>
      <c r="CU1730" s="5" t="e">
        <f>IF(REPORTE!AH$2="si",IF(F1730=VALUE(REPORTE!C$11),IF(SUM(CU1731:CU$1993),CONCATENATE(INT(B1730),", "),INT(B1730)),""),IF(F1730=VALUE(REPORTE!C$10),IF(SUM(CU1731:CU$1993),CONCATENATE(INT(B1730),", "),INT(B1730)),""))</f>
        <v>#VALUE!</v>
      </c>
      <c r="CY1730" s="5"/>
      <c r="CZ1730" s="5"/>
      <c r="DA1730" s="5"/>
      <c r="DB1730" s="5"/>
    </row>
    <row r="1731" spans="1:106" x14ac:dyDescent="0.25">
      <c r="A1731" s="25"/>
      <c r="B1731" s="3"/>
      <c r="AL1731" s="2" t="str">
        <f>IFERROR(IF(INDEX(AL$1:AL1730,MATCH(I1731,I$1:I1730,0),1)=0,"",INDEX(AL$1:AL1730,MATCH(I1731,I$1:I1730,0),1)),"")</f>
        <v/>
      </c>
      <c r="AM1731" s="2" t="str">
        <f>IFERROR(IF(INDEX(AM$1:AM1730,MATCH(I1731,I$1:I1730,0),1)=0,"",INDEX(AM$1:AM1730,MATCH(I1731,I$1:I1730,0),1)),"")</f>
        <v/>
      </c>
      <c r="AN1731" s="2" t="str">
        <f>IFERROR(IF(INDEX(AN$1:AN1730,MATCH(I1731,I$1:I1730,0),1)=0,"",INDEX(AN$1:AN1730,MATCH(I1731,I$1:I1730,0),1)),"")</f>
        <v/>
      </c>
      <c r="BG1731" s="5"/>
      <c r="BI1731" s="4"/>
      <c r="BK1731" s="5"/>
      <c r="BL1731" s="5"/>
      <c r="BM1731" s="5" t="str">
        <f>IF(B1731="","",IF(BH1731="",1+(MAX(BM$2:BM1730)),""))</f>
        <v/>
      </c>
      <c r="BN1731" s="5" t="str">
        <f t="shared" si="213"/>
        <v/>
      </c>
      <c r="BP1731" s="15" t="str">
        <f t="shared" si="214"/>
        <v/>
      </c>
      <c r="BQ1731" s="29"/>
      <c r="CU1731" s="5" t="e">
        <f>IF(REPORTE!AH$2="si",IF(F1731=VALUE(REPORTE!C$11),IF(SUM(CU1732:CU$1993),CONCATENATE(INT(B1731),", "),INT(B1731)),""),IF(F1731=VALUE(REPORTE!C$10),IF(SUM(CU1732:CU$1993),CONCATENATE(INT(B1731),", "),INT(B1731)),""))</f>
        <v>#VALUE!</v>
      </c>
      <c r="CY1731" s="5"/>
      <c r="CZ1731" s="5"/>
      <c r="DA1731" s="5"/>
      <c r="DB1731" s="5"/>
    </row>
    <row r="1732" spans="1:106" x14ac:dyDescent="0.25">
      <c r="A1732" s="25"/>
      <c r="B1732" s="3"/>
      <c r="AL1732" s="2" t="str">
        <f>IFERROR(IF(INDEX(AL$1:AL1731,MATCH(I1732,I$1:I1731,0),1)=0,"",INDEX(AL$1:AL1731,MATCH(I1732,I$1:I1731,0),1)),"")</f>
        <v/>
      </c>
      <c r="AM1732" s="2" t="str">
        <f>IFERROR(IF(INDEX(AM$1:AM1731,MATCH(I1732,I$1:I1731,0),1)=0,"",INDEX(AM$1:AM1731,MATCH(I1732,I$1:I1731,0),1)),"")</f>
        <v/>
      </c>
      <c r="AN1732" s="2" t="str">
        <f>IFERROR(IF(INDEX(AN$1:AN1731,MATCH(I1732,I$1:I1731,0),1)=0,"",INDEX(AN$1:AN1731,MATCH(I1732,I$1:I1731,0),1)),"")</f>
        <v/>
      </c>
      <c r="BG1732" s="5"/>
      <c r="BI1732" s="4"/>
      <c r="BK1732" s="5"/>
      <c r="BL1732" s="5"/>
      <c r="BM1732" s="5" t="str">
        <f>IF(B1732="","",IF(BH1732="",1+(MAX(BM$2:BM1731)),""))</f>
        <v/>
      </c>
      <c r="BN1732" s="5" t="str">
        <f t="shared" si="213"/>
        <v/>
      </c>
      <c r="BP1732" s="15" t="str">
        <f t="shared" si="214"/>
        <v/>
      </c>
      <c r="BQ1732" s="29"/>
      <c r="CU1732" s="5" t="e">
        <f>IF(REPORTE!AH$2="si",IF(F1732=VALUE(REPORTE!C$11),IF(SUM(CU1733:CU$1993),CONCATENATE(INT(B1732),", "),INT(B1732)),""),IF(F1732=VALUE(REPORTE!C$10),IF(SUM(CU1733:CU$1993),CONCATENATE(INT(B1732),", "),INT(B1732)),""))</f>
        <v>#VALUE!</v>
      </c>
      <c r="CY1732" s="5"/>
      <c r="CZ1732" s="5"/>
      <c r="DA1732" s="5"/>
      <c r="DB1732" s="5"/>
    </row>
    <row r="1733" spans="1:106" x14ac:dyDescent="0.25">
      <c r="A1733" s="25"/>
      <c r="B1733" s="3"/>
      <c r="AL1733" s="2" t="str">
        <f>IFERROR(IF(INDEX(AL$1:AL1732,MATCH(I1733,I$1:I1732,0),1)=0,"",INDEX(AL$1:AL1732,MATCH(I1733,I$1:I1732,0),1)),"")</f>
        <v/>
      </c>
      <c r="AM1733" s="2" t="str">
        <f>IFERROR(IF(INDEX(AM$1:AM1732,MATCH(I1733,I$1:I1732,0),1)=0,"",INDEX(AM$1:AM1732,MATCH(I1733,I$1:I1732,0),1)),"")</f>
        <v/>
      </c>
      <c r="AN1733" s="2" t="str">
        <f>IFERROR(IF(INDEX(AN$1:AN1732,MATCH(I1733,I$1:I1732,0),1)=0,"",INDEX(AN$1:AN1732,MATCH(I1733,I$1:I1732,0),1)),"")</f>
        <v/>
      </c>
      <c r="BG1733" s="5"/>
      <c r="BI1733" s="4"/>
      <c r="BK1733" s="5"/>
      <c r="BL1733" s="5"/>
      <c r="BM1733" s="5" t="str">
        <f>IF(B1733="","",IF(BH1733="",1+(MAX(BM$2:BM1732)),""))</f>
        <v/>
      </c>
      <c r="BN1733" s="5" t="str">
        <f t="shared" si="213"/>
        <v/>
      </c>
      <c r="BP1733" s="15" t="str">
        <f t="shared" si="214"/>
        <v/>
      </c>
      <c r="BQ1733" s="29"/>
      <c r="CU1733" s="5" t="e">
        <f>IF(REPORTE!AH$2="si",IF(F1733=VALUE(REPORTE!C$11),IF(SUM(CU1734:CU$1993),CONCATENATE(INT(B1733),", "),INT(B1733)),""),IF(F1733=VALUE(REPORTE!C$10),IF(SUM(CU1734:CU$1993),CONCATENATE(INT(B1733),", "),INT(B1733)),""))</f>
        <v>#VALUE!</v>
      </c>
      <c r="CY1733" s="5"/>
      <c r="CZ1733" s="5"/>
      <c r="DA1733" s="5"/>
      <c r="DB1733" s="5"/>
    </row>
    <row r="1734" spans="1:106" x14ac:dyDescent="0.25">
      <c r="A1734" s="25"/>
      <c r="B1734" s="3"/>
      <c r="AL1734" s="2" t="str">
        <f>IFERROR(IF(INDEX(AL$1:AL1733,MATCH(I1734,I$1:I1733,0),1)=0,"",INDEX(AL$1:AL1733,MATCH(I1734,I$1:I1733,0),1)),"")</f>
        <v/>
      </c>
      <c r="AM1734" s="2" t="str">
        <f>IFERROR(IF(INDEX(AM$1:AM1733,MATCH(I1734,I$1:I1733,0),1)=0,"",INDEX(AM$1:AM1733,MATCH(I1734,I$1:I1733,0),1)),"")</f>
        <v/>
      </c>
      <c r="AN1734" s="2" t="str">
        <f>IFERROR(IF(INDEX(AN$1:AN1733,MATCH(I1734,I$1:I1733,0),1)=0,"",INDEX(AN$1:AN1733,MATCH(I1734,I$1:I1733,0),1)),"")</f>
        <v/>
      </c>
      <c r="BG1734" s="5"/>
      <c r="BI1734" s="4"/>
      <c r="BK1734" s="5"/>
      <c r="BL1734" s="5"/>
      <c r="BM1734" s="5" t="str">
        <f>IF(B1734="","",IF(BH1734="",1+(MAX(BM$2:BM1733)),""))</f>
        <v/>
      </c>
      <c r="BN1734" s="5" t="str">
        <f t="shared" si="213"/>
        <v/>
      </c>
      <c r="BP1734" s="15" t="str">
        <f t="shared" si="214"/>
        <v/>
      </c>
      <c r="BQ1734" s="29"/>
      <c r="CU1734" s="5" t="e">
        <f>IF(REPORTE!AH$2="si",IF(F1734=VALUE(REPORTE!C$11),IF(SUM(CU1735:CU$1993),CONCATENATE(INT(B1734),", "),INT(B1734)),""),IF(F1734=VALUE(REPORTE!C$10),IF(SUM(CU1735:CU$1993),CONCATENATE(INT(B1734),", "),INT(B1734)),""))</f>
        <v>#VALUE!</v>
      </c>
      <c r="CY1734" s="5"/>
      <c r="CZ1734" s="5"/>
      <c r="DA1734" s="5"/>
      <c r="DB1734" s="5"/>
    </row>
    <row r="1735" spans="1:106" x14ac:dyDescent="0.25">
      <c r="A1735" s="25"/>
      <c r="B1735" s="3"/>
      <c r="AL1735" s="2" t="str">
        <f>IFERROR(IF(INDEX(AL$1:AL1734,MATCH(I1735,I$1:I1734,0),1)=0,"",INDEX(AL$1:AL1734,MATCH(I1735,I$1:I1734,0),1)),"")</f>
        <v/>
      </c>
      <c r="AM1735" s="2" t="str">
        <f>IFERROR(IF(INDEX(AM$1:AM1734,MATCH(I1735,I$1:I1734,0),1)=0,"",INDEX(AM$1:AM1734,MATCH(I1735,I$1:I1734,0),1)),"")</f>
        <v/>
      </c>
      <c r="AN1735" s="2" t="str">
        <f>IFERROR(IF(INDEX(AN$1:AN1734,MATCH(I1735,I$1:I1734,0),1)=0,"",INDEX(AN$1:AN1734,MATCH(I1735,I$1:I1734,0),1)),"")</f>
        <v/>
      </c>
      <c r="BG1735" s="5"/>
      <c r="BI1735" s="4"/>
      <c r="BK1735" s="5"/>
      <c r="BL1735" s="5"/>
      <c r="BM1735" s="5" t="str">
        <f>IF(B1735="","",IF(BH1735="",1+(MAX(BM$2:BM1734)),""))</f>
        <v/>
      </c>
      <c r="BN1735" s="5" t="str">
        <f t="shared" si="213"/>
        <v/>
      </c>
      <c r="BP1735" s="15" t="str">
        <f t="shared" si="214"/>
        <v/>
      </c>
      <c r="BQ1735" s="29"/>
      <c r="CU1735" s="5" t="e">
        <f>IF(REPORTE!AH$2="si",IF(F1735=VALUE(REPORTE!C$11),IF(SUM(CU1736:CU$1993),CONCATENATE(INT(B1735),", "),INT(B1735)),""),IF(F1735=VALUE(REPORTE!C$10),IF(SUM(CU1736:CU$1993),CONCATENATE(INT(B1735),", "),INT(B1735)),""))</f>
        <v>#VALUE!</v>
      </c>
      <c r="CY1735" s="5"/>
      <c r="CZ1735" s="5"/>
      <c r="DA1735" s="5"/>
      <c r="DB1735" s="5"/>
    </row>
    <row r="1736" spans="1:106" x14ac:dyDescent="0.25">
      <c r="A1736" s="25"/>
      <c r="B1736" s="3"/>
      <c r="AL1736" s="2" t="str">
        <f>IFERROR(IF(INDEX(AL$1:AL1735,MATCH(I1736,I$1:I1735,0),1)=0,"",INDEX(AL$1:AL1735,MATCH(I1736,I$1:I1735,0),1)),"")</f>
        <v/>
      </c>
      <c r="AM1736" s="2" t="str">
        <f>IFERROR(IF(INDEX(AM$1:AM1735,MATCH(I1736,I$1:I1735,0),1)=0,"",INDEX(AM$1:AM1735,MATCH(I1736,I$1:I1735,0),1)),"")</f>
        <v/>
      </c>
      <c r="AN1736" s="2" t="str">
        <f>IFERROR(IF(INDEX(AN$1:AN1735,MATCH(I1736,I$1:I1735,0),1)=0,"",INDEX(AN$1:AN1735,MATCH(I1736,I$1:I1735,0),1)),"")</f>
        <v/>
      </c>
      <c r="BG1736" s="5"/>
      <c r="BI1736" s="4"/>
      <c r="BK1736" s="5"/>
      <c r="BL1736" s="5"/>
      <c r="BM1736" s="5" t="str">
        <f>IF(B1736="","",IF(BH1736="",1+(MAX(BM$2:BM1735)),""))</f>
        <v/>
      </c>
      <c r="BN1736" s="5" t="str">
        <f t="shared" si="213"/>
        <v/>
      </c>
      <c r="BP1736" s="15" t="str">
        <f t="shared" si="214"/>
        <v/>
      </c>
      <c r="BQ1736" s="29"/>
      <c r="CU1736" s="5" t="e">
        <f>IF(REPORTE!AH$2="si",IF(F1736=VALUE(REPORTE!C$11),IF(SUM(CU1737:CU$1993),CONCATENATE(INT(B1736),", "),INT(B1736)),""),IF(F1736=VALUE(REPORTE!C$10),IF(SUM(CU1737:CU$1993),CONCATENATE(INT(B1736),", "),INT(B1736)),""))</f>
        <v>#VALUE!</v>
      </c>
      <c r="CY1736" s="5"/>
      <c r="CZ1736" s="5"/>
      <c r="DA1736" s="5"/>
      <c r="DB1736" s="5"/>
    </row>
    <row r="1737" spans="1:106" x14ac:dyDescent="0.25">
      <c r="A1737" s="25"/>
      <c r="B1737" s="3"/>
      <c r="AL1737" s="2" t="str">
        <f>IFERROR(IF(INDEX(AL$1:AL1736,MATCH(I1737,I$1:I1736,0),1)=0,"",INDEX(AL$1:AL1736,MATCH(I1737,I$1:I1736,0),1)),"")</f>
        <v/>
      </c>
      <c r="AM1737" s="2" t="str">
        <f>IFERROR(IF(INDEX(AM$1:AM1736,MATCH(I1737,I$1:I1736,0),1)=0,"",INDEX(AM$1:AM1736,MATCH(I1737,I$1:I1736,0),1)),"")</f>
        <v/>
      </c>
      <c r="AN1737" s="2" t="str">
        <f>IFERROR(IF(INDEX(AN$1:AN1736,MATCH(I1737,I$1:I1736,0),1)=0,"",INDEX(AN$1:AN1736,MATCH(I1737,I$1:I1736,0),1)),"")</f>
        <v/>
      </c>
      <c r="BG1737" s="5"/>
      <c r="BI1737" s="4"/>
      <c r="BK1737" s="5"/>
      <c r="BL1737" s="5"/>
      <c r="BM1737" s="5" t="str">
        <f>IF(B1737="","",IF(BH1737="",1+(MAX(BM$2:BM1736)),""))</f>
        <v/>
      </c>
      <c r="BN1737" s="5" t="str">
        <f t="shared" si="213"/>
        <v/>
      </c>
      <c r="BP1737" s="15" t="str">
        <f t="shared" si="214"/>
        <v/>
      </c>
      <c r="BQ1737" s="29"/>
      <c r="CU1737" s="5" t="e">
        <f>IF(REPORTE!AH$2="si",IF(F1737=VALUE(REPORTE!C$11),IF(SUM(CU1738:CU$1993),CONCATENATE(INT(B1737),", "),INT(B1737)),""),IF(F1737=VALUE(REPORTE!C$10),IF(SUM(CU1738:CU$1993),CONCATENATE(INT(B1737),", "),INT(B1737)),""))</f>
        <v>#VALUE!</v>
      </c>
      <c r="CY1737" s="5"/>
      <c r="CZ1737" s="5"/>
      <c r="DA1737" s="5"/>
      <c r="DB1737" s="5"/>
    </row>
    <row r="1738" spans="1:106" x14ac:dyDescent="0.25">
      <c r="A1738" s="25"/>
      <c r="B1738" s="3"/>
      <c r="AL1738" s="2" t="str">
        <f>IFERROR(IF(INDEX(AL$1:AL1737,MATCH(I1738,I$1:I1737,0),1)=0,"",INDEX(AL$1:AL1737,MATCH(I1738,I$1:I1737,0),1)),"")</f>
        <v/>
      </c>
      <c r="AM1738" s="2" t="str">
        <f>IFERROR(IF(INDEX(AM$1:AM1737,MATCH(I1738,I$1:I1737,0),1)=0,"",INDEX(AM$1:AM1737,MATCH(I1738,I$1:I1737,0),1)),"")</f>
        <v/>
      </c>
      <c r="AN1738" s="2" t="str">
        <f>IFERROR(IF(INDEX(AN$1:AN1737,MATCH(I1738,I$1:I1737,0),1)=0,"",INDEX(AN$1:AN1737,MATCH(I1738,I$1:I1737,0),1)),"")</f>
        <v/>
      </c>
      <c r="BG1738" s="5"/>
      <c r="BI1738" s="4"/>
      <c r="BK1738" s="5"/>
      <c r="BL1738" s="5"/>
      <c r="BM1738" s="5" t="str">
        <f>IF(B1738="","",IF(BH1738="",1+(MAX(BM$2:BM1737)),""))</f>
        <v/>
      </c>
      <c r="BN1738" s="5" t="str">
        <f t="shared" si="213"/>
        <v/>
      </c>
      <c r="BP1738" s="15" t="str">
        <f t="shared" si="214"/>
        <v/>
      </c>
      <c r="BQ1738" s="29"/>
      <c r="CU1738" s="5" t="e">
        <f>IF(REPORTE!AH$2="si",IF(F1738=VALUE(REPORTE!C$11),IF(SUM(CU1739:CU$1993),CONCATENATE(INT(B1738),", "),INT(B1738)),""),IF(F1738=VALUE(REPORTE!C$10),IF(SUM(CU1739:CU$1993),CONCATENATE(INT(B1738),", "),INT(B1738)),""))</f>
        <v>#VALUE!</v>
      </c>
      <c r="CY1738" s="5"/>
      <c r="CZ1738" s="5"/>
      <c r="DA1738" s="5"/>
      <c r="DB1738" s="5"/>
    </row>
    <row r="1739" spans="1:106" x14ac:dyDescent="0.25">
      <c r="A1739" s="25"/>
      <c r="B1739" s="3"/>
      <c r="AL1739" s="2" t="str">
        <f>IFERROR(IF(INDEX(AL$1:AL1738,MATCH(I1739,I$1:I1738,0),1)=0,"",INDEX(AL$1:AL1738,MATCH(I1739,I$1:I1738,0),1)),"")</f>
        <v/>
      </c>
      <c r="AM1739" s="2" t="str">
        <f>IFERROR(IF(INDEX(AM$1:AM1738,MATCH(I1739,I$1:I1738,0),1)=0,"",INDEX(AM$1:AM1738,MATCH(I1739,I$1:I1738,0),1)),"")</f>
        <v/>
      </c>
      <c r="AN1739" s="2" t="str">
        <f>IFERROR(IF(INDEX(AN$1:AN1738,MATCH(I1739,I$1:I1738,0),1)=0,"",INDEX(AN$1:AN1738,MATCH(I1739,I$1:I1738,0),1)),"")</f>
        <v/>
      </c>
      <c r="BG1739" s="5"/>
      <c r="BI1739" s="4"/>
      <c r="BK1739" s="5"/>
      <c r="BL1739" s="5"/>
      <c r="BM1739" s="5" t="str">
        <f>IF(B1739="","",IF(BH1739="",1+(MAX(BM$2:BM1738)),""))</f>
        <v/>
      </c>
      <c r="BN1739" s="5" t="str">
        <f t="shared" si="213"/>
        <v/>
      </c>
      <c r="BP1739" s="15" t="str">
        <f t="shared" si="214"/>
        <v/>
      </c>
      <c r="BQ1739" s="29"/>
      <c r="CU1739" s="5" t="e">
        <f>IF(REPORTE!AH$2="si",IF(F1739=VALUE(REPORTE!C$11),IF(SUM(CU1740:CU$1993),CONCATENATE(INT(B1739),", "),INT(B1739)),""),IF(F1739=VALUE(REPORTE!C$10),IF(SUM(CU1740:CU$1993),CONCATENATE(INT(B1739),", "),INT(B1739)),""))</f>
        <v>#VALUE!</v>
      </c>
      <c r="CY1739" s="5"/>
      <c r="CZ1739" s="5"/>
      <c r="DA1739" s="5"/>
      <c r="DB1739" s="5"/>
    </row>
    <row r="1740" spans="1:106" x14ac:dyDescent="0.25">
      <c r="A1740" s="25"/>
      <c r="B1740" s="3"/>
      <c r="AL1740" s="2" t="str">
        <f>IFERROR(IF(INDEX(AL$1:AL1739,MATCH(I1740,I$1:I1739,0),1)=0,"",INDEX(AL$1:AL1739,MATCH(I1740,I$1:I1739,0),1)),"")</f>
        <v/>
      </c>
      <c r="AM1740" s="2" t="str">
        <f>IFERROR(IF(INDEX(AM$1:AM1739,MATCH(I1740,I$1:I1739,0),1)=0,"",INDEX(AM$1:AM1739,MATCH(I1740,I$1:I1739,0),1)),"")</f>
        <v/>
      </c>
      <c r="AN1740" s="2" t="str">
        <f>IFERROR(IF(INDEX(AN$1:AN1739,MATCH(I1740,I$1:I1739,0),1)=0,"",INDEX(AN$1:AN1739,MATCH(I1740,I$1:I1739,0),1)),"")</f>
        <v/>
      </c>
      <c r="BG1740" s="5"/>
      <c r="BI1740" s="4"/>
      <c r="BK1740" s="5"/>
      <c r="BL1740" s="5"/>
      <c r="BM1740" s="5" t="str">
        <f>IF(B1740="","",IF(BH1740="",1+(MAX(BM$2:BM1739)),""))</f>
        <v/>
      </c>
      <c r="BN1740" s="5" t="str">
        <f t="shared" si="213"/>
        <v/>
      </c>
      <c r="BP1740" s="15" t="str">
        <f t="shared" si="214"/>
        <v/>
      </c>
      <c r="BQ1740" s="29"/>
      <c r="CU1740" s="5" t="e">
        <f>IF(REPORTE!AH$2="si",IF(F1740=VALUE(REPORTE!C$11),IF(SUM(CU1741:CU$1993),CONCATENATE(INT(B1740),", "),INT(B1740)),""),IF(F1740=VALUE(REPORTE!C$10),IF(SUM(CU1741:CU$1993),CONCATENATE(INT(B1740),", "),INT(B1740)),""))</f>
        <v>#VALUE!</v>
      </c>
      <c r="CY1740" s="5"/>
      <c r="CZ1740" s="5"/>
      <c r="DA1740" s="5"/>
      <c r="DB1740" s="5"/>
    </row>
    <row r="1741" spans="1:106" x14ac:dyDescent="0.25">
      <c r="A1741" s="25"/>
      <c r="B1741" s="3"/>
      <c r="AL1741" s="2" t="str">
        <f>IFERROR(IF(INDEX(AL$1:AL1740,MATCH(I1741,I$1:I1740,0),1)=0,"",INDEX(AL$1:AL1740,MATCH(I1741,I$1:I1740,0),1)),"")</f>
        <v/>
      </c>
      <c r="AM1741" s="2" t="str">
        <f>IFERROR(IF(INDEX(AM$1:AM1740,MATCH(I1741,I$1:I1740,0),1)=0,"",INDEX(AM$1:AM1740,MATCH(I1741,I$1:I1740,0),1)),"")</f>
        <v/>
      </c>
      <c r="AN1741" s="2" t="str">
        <f>IFERROR(IF(INDEX(AN$1:AN1740,MATCH(I1741,I$1:I1740,0),1)=0,"",INDEX(AN$1:AN1740,MATCH(I1741,I$1:I1740,0),1)),"")</f>
        <v/>
      </c>
      <c r="BG1741" s="5"/>
      <c r="BI1741" s="4"/>
      <c r="BK1741" s="5"/>
      <c r="BL1741" s="5"/>
      <c r="BM1741" s="5" t="str">
        <f>IF(B1741="","",IF(BH1741="",1+(MAX(BM$2:BM1740)),""))</f>
        <v/>
      </c>
      <c r="BN1741" s="5" t="str">
        <f t="shared" si="213"/>
        <v/>
      </c>
      <c r="BP1741" s="15" t="str">
        <f t="shared" si="214"/>
        <v/>
      </c>
      <c r="BQ1741" s="29"/>
      <c r="CU1741" s="5" t="e">
        <f>IF(REPORTE!AH$2="si",IF(F1741=VALUE(REPORTE!C$11),IF(SUM(CU1742:CU$1993),CONCATENATE(INT(B1741),", "),INT(B1741)),""),IF(F1741=VALUE(REPORTE!C$10),IF(SUM(CU1742:CU$1993),CONCATENATE(INT(B1741),", "),INT(B1741)),""))</f>
        <v>#VALUE!</v>
      </c>
      <c r="CY1741" s="5"/>
      <c r="CZ1741" s="5"/>
      <c r="DA1741" s="5"/>
      <c r="DB1741" s="5"/>
    </row>
    <row r="1742" spans="1:106" x14ac:dyDescent="0.25">
      <c r="A1742" s="25"/>
      <c r="B1742" s="3"/>
      <c r="AL1742" s="2" t="str">
        <f>IFERROR(IF(INDEX(AL$1:AL1741,MATCH(I1742,I$1:I1741,0),1)=0,"",INDEX(AL$1:AL1741,MATCH(I1742,I$1:I1741,0),1)),"")</f>
        <v/>
      </c>
      <c r="AM1742" s="2" t="str">
        <f>IFERROR(IF(INDEX(AM$1:AM1741,MATCH(I1742,I$1:I1741,0),1)=0,"",INDEX(AM$1:AM1741,MATCH(I1742,I$1:I1741,0),1)),"")</f>
        <v/>
      </c>
      <c r="AN1742" s="2" t="str">
        <f>IFERROR(IF(INDEX(AN$1:AN1741,MATCH(I1742,I$1:I1741,0),1)=0,"",INDEX(AN$1:AN1741,MATCH(I1742,I$1:I1741,0),1)),"")</f>
        <v/>
      </c>
      <c r="BG1742" s="5"/>
      <c r="BI1742" s="4"/>
      <c r="BK1742" s="5"/>
      <c r="BL1742" s="5"/>
      <c r="BM1742" s="5" t="str">
        <f>IF(B1742="","",IF(BH1742="",1+(MAX(BM$2:BM1741)),""))</f>
        <v/>
      </c>
      <c r="BN1742" s="5" t="str">
        <f t="shared" si="213"/>
        <v/>
      </c>
      <c r="BP1742" s="15" t="str">
        <f t="shared" si="214"/>
        <v/>
      </c>
      <c r="BQ1742" s="29"/>
      <c r="CU1742" s="5" t="e">
        <f>IF(REPORTE!AH$2="si",IF(F1742=VALUE(REPORTE!C$11),IF(SUM(CU1743:CU$1993),CONCATENATE(INT(B1742),", "),INT(B1742)),""),IF(F1742=VALUE(REPORTE!C$10),IF(SUM(CU1743:CU$1993),CONCATENATE(INT(B1742),", "),INT(B1742)),""))</f>
        <v>#VALUE!</v>
      </c>
      <c r="CY1742" s="5"/>
      <c r="CZ1742" s="5"/>
      <c r="DA1742" s="5"/>
      <c r="DB1742" s="5"/>
    </row>
    <row r="1743" spans="1:106" x14ac:dyDescent="0.25">
      <c r="A1743" s="25"/>
      <c r="B1743" s="3"/>
      <c r="AL1743" s="2" t="str">
        <f>IFERROR(IF(INDEX(AL$1:AL1742,MATCH(I1743,I$1:I1742,0),1)=0,"",INDEX(AL$1:AL1742,MATCH(I1743,I$1:I1742,0),1)),"")</f>
        <v/>
      </c>
      <c r="AM1743" s="2" t="str">
        <f>IFERROR(IF(INDEX(AM$1:AM1742,MATCH(I1743,I$1:I1742,0),1)=0,"",INDEX(AM$1:AM1742,MATCH(I1743,I$1:I1742,0),1)),"")</f>
        <v/>
      </c>
      <c r="AN1743" s="2" t="str">
        <f>IFERROR(IF(INDEX(AN$1:AN1742,MATCH(I1743,I$1:I1742,0),1)=0,"",INDEX(AN$1:AN1742,MATCH(I1743,I$1:I1742,0),1)),"")</f>
        <v/>
      </c>
      <c r="BG1743" s="5"/>
      <c r="BI1743" s="4"/>
      <c r="BK1743" s="5"/>
      <c r="BL1743" s="5"/>
      <c r="BM1743" s="5" t="str">
        <f>IF(B1743="","",IF(BH1743="",1+(MAX(BM$2:BM1742)),""))</f>
        <v/>
      </c>
      <c r="BN1743" s="5" t="str">
        <f t="shared" si="213"/>
        <v/>
      </c>
      <c r="BP1743" s="15" t="str">
        <f t="shared" si="214"/>
        <v/>
      </c>
      <c r="BQ1743" s="29"/>
      <c r="CU1743" s="5" t="e">
        <f>IF(REPORTE!AH$2="si",IF(F1743=VALUE(REPORTE!C$11),IF(SUM(CU1744:CU$1993),CONCATENATE(INT(B1743),", "),INT(B1743)),""),IF(F1743=VALUE(REPORTE!C$10),IF(SUM(CU1744:CU$1993),CONCATENATE(INT(B1743),", "),INT(B1743)),""))</f>
        <v>#VALUE!</v>
      </c>
      <c r="CY1743" s="5"/>
      <c r="CZ1743" s="5"/>
      <c r="DA1743" s="5"/>
      <c r="DB1743" s="5"/>
    </row>
    <row r="1744" spans="1:106" x14ac:dyDescent="0.25">
      <c r="A1744" s="25"/>
      <c r="B1744" s="3"/>
      <c r="AL1744" s="2" t="str">
        <f>IFERROR(IF(INDEX(AL$1:AL1743,MATCH(I1744,I$1:I1743,0),1)=0,"",INDEX(AL$1:AL1743,MATCH(I1744,I$1:I1743,0),1)),"")</f>
        <v/>
      </c>
      <c r="AM1744" s="2" t="str">
        <f>IFERROR(IF(INDEX(AM$1:AM1743,MATCH(I1744,I$1:I1743,0),1)=0,"",INDEX(AM$1:AM1743,MATCH(I1744,I$1:I1743,0),1)),"")</f>
        <v/>
      </c>
      <c r="AN1744" s="2" t="str">
        <f>IFERROR(IF(INDEX(AN$1:AN1743,MATCH(I1744,I$1:I1743,0),1)=0,"",INDEX(AN$1:AN1743,MATCH(I1744,I$1:I1743,0),1)),"")</f>
        <v/>
      </c>
      <c r="BG1744" s="5"/>
      <c r="BI1744" s="4"/>
      <c r="BK1744" s="5"/>
      <c r="BL1744" s="5"/>
      <c r="BM1744" s="5" t="str">
        <f>IF(B1744="","",IF(BH1744="",1+(MAX(BM$2:BM1743)),""))</f>
        <v/>
      </c>
      <c r="BN1744" s="5" t="str">
        <f t="shared" si="213"/>
        <v/>
      </c>
      <c r="BP1744" s="15" t="str">
        <f t="shared" si="214"/>
        <v/>
      </c>
      <c r="BQ1744" s="29"/>
      <c r="CU1744" s="5" t="e">
        <f>IF(REPORTE!AH$2="si",IF(F1744=VALUE(REPORTE!C$11),IF(SUM(CU1745:CU$1993),CONCATENATE(INT(B1744),", "),INT(B1744)),""),IF(F1744=VALUE(REPORTE!C$10),IF(SUM(CU1745:CU$1993),CONCATENATE(INT(B1744),", "),INT(B1744)),""))</f>
        <v>#VALUE!</v>
      </c>
      <c r="CY1744" s="5"/>
      <c r="CZ1744" s="5"/>
      <c r="DA1744" s="5"/>
      <c r="DB1744" s="5"/>
    </row>
    <row r="1745" spans="1:106" x14ac:dyDescent="0.25">
      <c r="A1745" s="25"/>
      <c r="B1745" s="3"/>
      <c r="AL1745" s="2" t="str">
        <f>IFERROR(IF(INDEX(AL$1:AL1744,MATCH(I1745,I$1:I1744,0),1)=0,"",INDEX(AL$1:AL1744,MATCH(I1745,I$1:I1744,0),1)),"")</f>
        <v/>
      </c>
      <c r="AM1745" s="2" t="str">
        <f>IFERROR(IF(INDEX(AM$1:AM1744,MATCH(I1745,I$1:I1744,0),1)=0,"",INDEX(AM$1:AM1744,MATCH(I1745,I$1:I1744,0),1)),"")</f>
        <v/>
      </c>
      <c r="AN1745" s="2" t="str">
        <f>IFERROR(IF(INDEX(AN$1:AN1744,MATCH(I1745,I$1:I1744,0),1)=0,"",INDEX(AN$1:AN1744,MATCH(I1745,I$1:I1744,0),1)),"")</f>
        <v/>
      </c>
      <c r="BG1745" s="5"/>
      <c r="BI1745" s="4"/>
      <c r="BK1745" s="5"/>
      <c r="BL1745" s="5"/>
      <c r="BM1745" s="5" t="str">
        <f>IF(B1745="","",IF(BH1745="",1+(MAX(BM$2:BM1744)),""))</f>
        <v/>
      </c>
      <c r="BN1745" s="5" t="str">
        <f t="shared" si="213"/>
        <v/>
      </c>
      <c r="BP1745" s="15" t="str">
        <f t="shared" si="214"/>
        <v/>
      </c>
      <c r="BQ1745" s="29"/>
      <c r="CU1745" s="5" t="e">
        <f>IF(REPORTE!AH$2="si",IF(F1745=VALUE(REPORTE!C$11),IF(SUM(CU1746:CU$1993),CONCATENATE(INT(B1745),", "),INT(B1745)),""),IF(F1745=VALUE(REPORTE!C$10),IF(SUM(CU1746:CU$1993),CONCATENATE(INT(B1745),", "),INT(B1745)),""))</f>
        <v>#VALUE!</v>
      </c>
      <c r="CY1745" s="5"/>
      <c r="CZ1745" s="5"/>
      <c r="DA1745" s="5"/>
      <c r="DB1745" s="5"/>
    </row>
    <row r="1746" spans="1:106" x14ac:dyDescent="0.25">
      <c r="A1746" s="25"/>
      <c r="B1746" s="3"/>
      <c r="AL1746" s="2" t="str">
        <f>IFERROR(IF(INDEX(AL$1:AL1745,MATCH(I1746,I$1:I1745,0),1)=0,"",INDEX(AL$1:AL1745,MATCH(I1746,I$1:I1745,0),1)),"")</f>
        <v/>
      </c>
      <c r="AM1746" s="2" t="str">
        <f>IFERROR(IF(INDEX(AM$1:AM1745,MATCH(I1746,I$1:I1745,0),1)=0,"",INDEX(AM$1:AM1745,MATCH(I1746,I$1:I1745,0),1)),"")</f>
        <v/>
      </c>
      <c r="AN1746" s="2" t="str">
        <f>IFERROR(IF(INDEX(AN$1:AN1745,MATCH(I1746,I$1:I1745,0),1)=0,"",INDEX(AN$1:AN1745,MATCH(I1746,I$1:I1745,0),1)),"")</f>
        <v/>
      </c>
      <c r="BG1746" s="5"/>
      <c r="BI1746" s="4"/>
      <c r="BK1746" s="5"/>
      <c r="BL1746" s="5"/>
      <c r="BM1746" s="5" t="str">
        <f>IF(B1746="","",IF(BH1746="",1+(MAX(BM$2:BM1745)),""))</f>
        <v/>
      </c>
      <c r="BN1746" s="5" t="str">
        <f t="shared" si="213"/>
        <v/>
      </c>
      <c r="BP1746" s="15" t="str">
        <f t="shared" si="214"/>
        <v/>
      </c>
      <c r="BQ1746" s="29"/>
      <c r="CU1746" s="5" t="e">
        <f>IF(REPORTE!AH$2="si",IF(F1746=VALUE(REPORTE!C$11),IF(SUM(CU1747:CU$1993),CONCATENATE(INT(B1746),", "),INT(B1746)),""),IF(F1746=VALUE(REPORTE!C$10),IF(SUM(CU1747:CU$1993),CONCATENATE(INT(B1746),", "),INT(B1746)),""))</f>
        <v>#VALUE!</v>
      </c>
      <c r="CY1746" s="5"/>
      <c r="CZ1746" s="5"/>
      <c r="DA1746" s="5"/>
      <c r="DB1746" s="5"/>
    </row>
    <row r="1747" spans="1:106" x14ac:dyDescent="0.25">
      <c r="A1747" s="25"/>
      <c r="B1747" s="3"/>
      <c r="AL1747" s="2" t="str">
        <f>IFERROR(IF(INDEX(AL$1:AL1746,MATCH(I1747,I$1:I1746,0),1)=0,"",INDEX(AL$1:AL1746,MATCH(I1747,I$1:I1746,0),1)),"")</f>
        <v/>
      </c>
      <c r="AM1747" s="2" t="str">
        <f>IFERROR(IF(INDEX(AM$1:AM1746,MATCH(I1747,I$1:I1746,0),1)=0,"",INDEX(AM$1:AM1746,MATCH(I1747,I$1:I1746,0),1)),"")</f>
        <v/>
      </c>
      <c r="AN1747" s="2" t="str">
        <f>IFERROR(IF(INDEX(AN$1:AN1746,MATCH(I1747,I$1:I1746,0),1)=0,"",INDEX(AN$1:AN1746,MATCH(I1747,I$1:I1746,0),1)),"")</f>
        <v/>
      </c>
      <c r="BG1747" s="5"/>
      <c r="BI1747" s="4"/>
      <c r="BK1747" s="5"/>
      <c r="BL1747" s="5"/>
      <c r="BM1747" s="5" t="str">
        <f>IF(B1747="","",IF(BH1747="",1+(MAX(BM$2:BM1746)),""))</f>
        <v/>
      </c>
      <c r="BN1747" s="5" t="str">
        <f t="shared" si="213"/>
        <v/>
      </c>
      <c r="BP1747" s="15" t="str">
        <f t="shared" si="214"/>
        <v/>
      </c>
      <c r="BQ1747" s="29"/>
      <c r="CU1747" s="5" t="e">
        <f>IF(REPORTE!AH$2="si",IF(F1747=VALUE(REPORTE!C$11),IF(SUM(CU1748:CU$1993),CONCATENATE(INT(B1747),", "),INT(B1747)),""),IF(F1747=VALUE(REPORTE!C$10),IF(SUM(CU1748:CU$1993),CONCATENATE(INT(B1747),", "),INT(B1747)),""))</f>
        <v>#VALUE!</v>
      </c>
      <c r="CY1747" s="5"/>
      <c r="CZ1747" s="5"/>
      <c r="DA1747" s="5"/>
      <c r="DB1747" s="5"/>
    </row>
    <row r="1748" spans="1:106" x14ac:dyDescent="0.25">
      <c r="A1748" s="25"/>
      <c r="B1748" s="3"/>
      <c r="AL1748" s="2" t="str">
        <f>IFERROR(IF(INDEX(AL$1:AL1747,MATCH(I1748,I$1:I1747,0),1)=0,"",INDEX(AL$1:AL1747,MATCH(I1748,I$1:I1747,0),1)),"")</f>
        <v/>
      </c>
      <c r="AM1748" s="2" t="str">
        <f>IFERROR(IF(INDEX(AM$1:AM1747,MATCH(I1748,I$1:I1747,0),1)=0,"",INDEX(AM$1:AM1747,MATCH(I1748,I$1:I1747,0),1)),"")</f>
        <v/>
      </c>
      <c r="AN1748" s="2" t="str">
        <f>IFERROR(IF(INDEX(AN$1:AN1747,MATCH(I1748,I$1:I1747,0),1)=0,"",INDEX(AN$1:AN1747,MATCH(I1748,I$1:I1747,0),1)),"")</f>
        <v/>
      </c>
      <c r="BG1748" s="5"/>
      <c r="BI1748" s="4"/>
      <c r="BK1748" s="5"/>
      <c r="BL1748" s="5"/>
      <c r="BM1748" s="5" t="str">
        <f>IF(B1748="","",IF(BH1748="",1+(MAX(BM$2:BM1747)),""))</f>
        <v/>
      </c>
      <c r="BN1748" s="5" t="str">
        <f t="shared" si="213"/>
        <v/>
      </c>
      <c r="BP1748" s="15" t="str">
        <f t="shared" si="214"/>
        <v/>
      </c>
      <c r="BQ1748" s="29"/>
      <c r="CU1748" s="5" t="e">
        <f>IF(REPORTE!AH$2="si",IF(F1748=VALUE(REPORTE!C$11),IF(SUM(CU1749:CU$1993),CONCATENATE(INT(B1748),", "),INT(B1748)),""),IF(F1748=VALUE(REPORTE!C$10),IF(SUM(CU1749:CU$1993),CONCATENATE(INT(B1748),", "),INT(B1748)),""))</f>
        <v>#VALUE!</v>
      </c>
      <c r="CY1748" s="5"/>
      <c r="CZ1748" s="5"/>
      <c r="DA1748" s="5"/>
      <c r="DB1748" s="5"/>
    </row>
    <row r="1749" spans="1:106" x14ac:dyDescent="0.25">
      <c r="A1749" s="25"/>
      <c r="B1749" s="3"/>
      <c r="AL1749" s="2" t="str">
        <f>IFERROR(IF(INDEX(AL$1:AL1748,MATCH(I1749,I$1:I1748,0),1)=0,"",INDEX(AL$1:AL1748,MATCH(I1749,I$1:I1748,0),1)),"")</f>
        <v/>
      </c>
      <c r="AM1749" s="2" t="str">
        <f>IFERROR(IF(INDEX(AM$1:AM1748,MATCH(I1749,I$1:I1748,0),1)=0,"",INDEX(AM$1:AM1748,MATCH(I1749,I$1:I1748,0),1)),"")</f>
        <v/>
      </c>
      <c r="AN1749" s="2" t="str">
        <f>IFERROR(IF(INDEX(AN$1:AN1748,MATCH(I1749,I$1:I1748,0),1)=0,"",INDEX(AN$1:AN1748,MATCH(I1749,I$1:I1748,0),1)),"")</f>
        <v/>
      </c>
      <c r="BG1749" s="5"/>
      <c r="BI1749" s="4"/>
      <c r="BK1749" s="5"/>
      <c r="BL1749" s="5"/>
      <c r="BM1749" s="5" t="str">
        <f>IF(B1749="","",IF(BH1749="",1+(MAX(BM$2:BM1748)),""))</f>
        <v/>
      </c>
      <c r="BN1749" s="5" t="str">
        <f t="shared" si="213"/>
        <v/>
      </c>
      <c r="BP1749" s="15" t="str">
        <f t="shared" si="214"/>
        <v/>
      </c>
      <c r="BQ1749" s="29"/>
      <c r="CU1749" s="5" t="e">
        <f>IF(REPORTE!AH$2="si",IF(F1749=VALUE(REPORTE!C$11),IF(SUM(CU1750:CU$1993),CONCATENATE(INT(B1749),", "),INT(B1749)),""),IF(F1749=VALUE(REPORTE!C$10),IF(SUM(CU1750:CU$1993),CONCATENATE(INT(B1749),", "),INT(B1749)),""))</f>
        <v>#VALUE!</v>
      </c>
      <c r="CY1749" s="5"/>
      <c r="CZ1749" s="5"/>
      <c r="DA1749" s="5"/>
      <c r="DB1749" s="5"/>
    </row>
    <row r="1750" spans="1:106" x14ac:dyDescent="0.25">
      <c r="A1750" s="25"/>
      <c r="B1750" s="3"/>
      <c r="AL1750" s="2" t="str">
        <f>IFERROR(IF(INDEX(AL$1:AL1749,MATCH(I1750,I$1:I1749,0),1)=0,"",INDEX(AL$1:AL1749,MATCH(I1750,I$1:I1749,0),1)),"")</f>
        <v/>
      </c>
      <c r="AM1750" s="2" t="str">
        <f>IFERROR(IF(INDEX(AM$1:AM1749,MATCH(I1750,I$1:I1749,0),1)=0,"",INDEX(AM$1:AM1749,MATCH(I1750,I$1:I1749,0),1)),"")</f>
        <v/>
      </c>
      <c r="AN1750" s="2" t="str">
        <f>IFERROR(IF(INDEX(AN$1:AN1749,MATCH(I1750,I$1:I1749,0),1)=0,"",INDEX(AN$1:AN1749,MATCH(I1750,I$1:I1749,0),1)),"")</f>
        <v/>
      </c>
      <c r="BG1750" s="5"/>
      <c r="BI1750" s="4"/>
      <c r="BK1750" s="5"/>
      <c r="BL1750" s="5"/>
      <c r="BM1750" s="5" t="str">
        <f>IF(B1750="","",IF(BH1750="",1+(MAX(BM$2:BM1749)),""))</f>
        <v/>
      </c>
      <c r="BN1750" s="5" t="str">
        <f t="shared" si="213"/>
        <v/>
      </c>
      <c r="BP1750" s="15" t="str">
        <f t="shared" si="214"/>
        <v/>
      </c>
      <c r="BQ1750" s="29"/>
      <c r="CU1750" s="5" t="e">
        <f>IF(REPORTE!AH$2="si",IF(F1750=VALUE(REPORTE!C$11),IF(SUM(CU1751:CU$1993),CONCATENATE(INT(B1750),", "),INT(B1750)),""),IF(F1750=VALUE(REPORTE!C$10),IF(SUM(CU1751:CU$1993),CONCATENATE(INT(B1750),", "),INT(B1750)),""))</f>
        <v>#VALUE!</v>
      </c>
      <c r="CY1750" s="5"/>
      <c r="CZ1750" s="5"/>
      <c r="DA1750" s="5"/>
      <c r="DB1750" s="5"/>
    </row>
    <row r="1751" spans="1:106" x14ac:dyDescent="0.25">
      <c r="A1751" s="25"/>
      <c r="B1751" s="3"/>
      <c r="AL1751" s="2" t="str">
        <f>IFERROR(IF(INDEX(AL$1:AL1750,MATCH(I1751,I$1:I1750,0),1)=0,"",INDEX(AL$1:AL1750,MATCH(I1751,I$1:I1750,0),1)),"")</f>
        <v/>
      </c>
      <c r="AM1751" s="2" t="str">
        <f>IFERROR(IF(INDEX(AM$1:AM1750,MATCH(I1751,I$1:I1750,0),1)=0,"",INDEX(AM$1:AM1750,MATCH(I1751,I$1:I1750,0),1)),"")</f>
        <v/>
      </c>
      <c r="AN1751" s="2" t="str">
        <f>IFERROR(IF(INDEX(AN$1:AN1750,MATCH(I1751,I$1:I1750,0),1)=0,"",INDEX(AN$1:AN1750,MATCH(I1751,I$1:I1750,0),1)),"")</f>
        <v/>
      </c>
      <c r="BG1751" s="5"/>
      <c r="BI1751" s="4"/>
      <c r="BK1751" s="5"/>
      <c r="BL1751" s="5"/>
      <c r="BM1751" s="5" t="str">
        <f>IF(B1751="","",IF(BH1751="",1+(MAX(BM$2:BM1750)),""))</f>
        <v/>
      </c>
      <c r="BN1751" s="5" t="str">
        <f t="shared" si="213"/>
        <v/>
      </c>
      <c r="BP1751" s="15" t="str">
        <f t="shared" si="214"/>
        <v/>
      </c>
      <c r="BQ1751" s="29"/>
      <c r="CU1751" s="5" t="e">
        <f>IF(REPORTE!AH$2="si",IF(F1751=VALUE(REPORTE!C$11),IF(SUM(CU1752:CU$1993),CONCATENATE(INT(B1751),", "),INT(B1751)),""),IF(F1751=VALUE(REPORTE!C$10),IF(SUM(CU1752:CU$1993),CONCATENATE(INT(B1751),", "),INT(B1751)),""))</f>
        <v>#VALUE!</v>
      </c>
      <c r="CY1751" s="5"/>
      <c r="CZ1751" s="5"/>
      <c r="DA1751" s="5"/>
      <c r="DB1751" s="5"/>
    </row>
    <row r="1752" spans="1:106" x14ac:dyDescent="0.25">
      <c r="A1752" s="25"/>
      <c r="B1752" s="3"/>
      <c r="AL1752" s="2" t="str">
        <f>IFERROR(IF(INDEX(AL$1:AL1751,MATCH(I1752,I$1:I1751,0),1)=0,"",INDEX(AL$1:AL1751,MATCH(I1752,I$1:I1751,0),1)),"")</f>
        <v/>
      </c>
      <c r="AM1752" s="2" t="str">
        <f>IFERROR(IF(INDEX(AM$1:AM1751,MATCH(I1752,I$1:I1751,0),1)=0,"",INDEX(AM$1:AM1751,MATCH(I1752,I$1:I1751,0),1)),"")</f>
        <v/>
      </c>
      <c r="AN1752" s="2" t="str">
        <f>IFERROR(IF(INDEX(AN$1:AN1751,MATCH(I1752,I$1:I1751,0),1)=0,"",INDEX(AN$1:AN1751,MATCH(I1752,I$1:I1751,0),1)),"")</f>
        <v/>
      </c>
      <c r="BG1752" s="5"/>
      <c r="BI1752" s="4"/>
      <c r="BK1752" s="5"/>
      <c r="BL1752" s="5"/>
      <c r="BM1752" s="5" t="str">
        <f>IF(B1752="","",IF(BH1752="",1+(MAX(BM$2:BM1751)),""))</f>
        <v/>
      </c>
      <c r="BN1752" s="5" t="str">
        <f t="shared" si="213"/>
        <v/>
      </c>
      <c r="BP1752" s="15" t="str">
        <f t="shared" si="214"/>
        <v/>
      </c>
      <c r="BQ1752" s="29"/>
      <c r="CU1752" s="5" t="e">
        <f>IF(REPORTE!AH$2="si",IF(F1752=VALUE(REPORTE!C$11),IF(SUM(CU1753:CU$1993),CONCATENATE(INT(B1752),", "),INT(B1752)),""),IF(F1752=VALUE(REPORTE!C$10),IF(SUM(CU1753:CU$1993),CONCATENATE(INT(B1752),", "),INT(B1752)),""))</f>
        <v>#VALUE!</v>
      </c>
      <c r="CY1752" s="5"/>
      <c r="CZ1752" s="5"/>
      <c r="DA1752" s="5"/>
      <c r="DB1752" s="5"/>
    </row>
    <row r="1753" spans="1:106" x14ac:dyDescent="0.25">
      <c r="A1753" s="25"/>
      <c r="B1753" s="3"/>
      <c r="AL1753" s="2" t="str">
        <f>IFERROR(IF(INDEX(AL$1:AL1752,MATCH(I1753,I$1:I1752,0),1)=0,"",INDEX(AL$1:AL1752,MATCH(I1753,I$1:I1752,0),1)),"")</f>
        <v/>
      </c>
      <c r="AM1753" s="2" t="str">
        <f>IFERROR(IF(INDEX(AM$1:AM1752,MATCH(I1753,I$1:I1752,0),1)=0,"",INDEX(AM$1:AM1752,MATCH(I1753,I$1:I1752,0),1)),"")</f>
        <v/>
      </c>
      <c r="AN1753" s="2" t="str">
        <f>IFERROR(IF(INDEX(AN$1:AN1752,MATCH(I1753,I$1:I1752,0),1)=0,"",INDEX(AN$1:AN1752,MATCH(I1753,I$1:I1752,0),1)),"")</f>
        <v/>
      </c>
      <c r="BG1753" s="5"/>
      <c r="BI1753" s="4"/>
      <c r="BK1753" s="5"/>
      <c r="BL1753" s="5"/>
      <c r="BM1753" s="5" t="str">
        <f>IF(B1753="","",IF(BH1753="",1+(MAX(BM$2:BM1752)),""))</f>
        <v/>
      </c>
      <c r="BN1753" s="5" t="str">
        <f t="shared" si="213"/>
        <v/>
      </c>
      <c r="BP1753" s="15" t="str">
        <f t="shared" si="214"/>
        <v/>
      </c>
      <c r="BQ1753" s="29"/>
      <c r="CU1753" s="5" t="e">
        <f>IF(REPORTE!AH$2="si",IF(F1753=VALUE(REPORTE!C$11),IF(SUM(CU1754:CU$1993),CONCATENATE(INT(B1753),", "),INT(B1753)),""),IF(F1753=VALUE(REPORTE!C$10),IF(SUM(CU1754:CU$1993),CONCATENATE(INT(B1753),", "),INT(B1753)),""))</f>
        <v>#VALUE!</v>
      </c>
      <c r="CY1753" s="5"/>
      <c r="CZ1753" s="5"/>
      <c r="DA1753" s="5"/>
      <c r="DB1753" s="5"/>
    </row>
    <row r="1754" spans="1:106" x14ac:dyDescent="0.25">
      <c r="A1754" s="25"/>
      <c r="B1754" s="3"/>
      <c r="AL1754" s="2" t="str">
        <f>IFERROR(IF(INDEX(AL$1:AL1753,MATCH(I1754,I$1:I1753,0),1)=0,"",INDEX(AL$1:AL1753,MATCH(I1754,I$1:I1753,0),1)),"")</f>
        <v/>
      </c>
      <c r="AM1754" s="2" t="str">
        <f>IFERROR(IF(INDEX(AM$1:AM1753,MATCH(I1754,I$1:I1753,0),1)=0,"",INDEX(AM$1:AM1753,MATCH(I1754,I$1:I1753,0),1)),"")</f>
        <v/>
      </c>
      <c r="AN1754" s="2" t="str">
        <f>IFERROR(IF(INDEX(AN$1:AN1753,MATCH(I1754,I$1:I1753,0),1)=0,"",INDEX(AN$1:AN1753,MATCH(I1754,I$1:I1753,0),1)),"")</f>
        <v/>
      </c>
      <c r="BG1754" s="5"/>
      <c r="BI1754" s="4"/>
      <c r="BK1754" s="5"/>
      <c r="BL1754" s="5"/>
      <c r="BM1754" s="5" t="str">
        <f>IF(B1754="","",IF(BH1754="",1+(MAX(BM$2:BM1753)),""))</f>
        <v/>
      </c>
      <c r="BN1754" s="5" t="str">
        <f t="shared" si="213"/>
        <v/>
      </c>
      <c r="BP1754" s="15" t="str">
        <f t="shared" si="214"/>
        <v/>
      </c>
      <c r="BQ1754" s="29"/>
      <c r="CU1754" s="5" t="e">
        <f>IF(REPORTE!AH$2="si",IF(F1754=VALUE(REPORTE!C$11),IF(SUM(CU1755:CU$1993),CONCATENATE(INT(B1754),", "),INT(B1754)),""),IF(F1754=VALUE(REPORTE!C$10),IF(SUM(CU1755:CU$1993),CONCATENATE(INT(B1754),", "),INT(B1754)),""))</f>
        <v>#VALUE!</v>
      </c>
      <c r="CY1754" s="5"/>
      <c r="CZ1754" s="5"/>
      <c r="DA1754" s="5"/>
      <c r="DB1754" s="5"/>
    </row>
    <row r="1755" spans="1:106" x14ac:dyDescent="0.25">
      <c r="A1755" s="25"/>
      <c r="B1755" s="3"/>
      <c r="AL1755" s="2" t="str">
        <f>IFERROR(IF(INDEX(AL$1:AL1754,MATCH(I1755,I$1:I1754,0),1)=0,"",INDEX(AL$1:AL1754,MATCH(I1755,I$1:I1754,0),1)),"")</f>
        <v/>
      </c>
      <c r="AM1755" s="2" t="str">
        <f>IFERROR(IF(INDEX(AM$1:AM1754,MATCH(I1755,I$1:I1754,0),1)=0,"",INDEX(AM$1:AM1754,MATCH(I1755,I$1:I1754,0),1)),"")</f>
        <v/>
      </c>
      <c r="AN1755" s="2" t="str">
        <f>IFERROR(IF(INDEX(AN$1:AN1754,MATCH(I1755,I$1:I1754,0),1)=0,"",INDEX(AN$1:AN1754,MATCH(I1755,I$1:I1754,0),1)),"")</f>
        <v/>
      </c>
      <c r="BG1755" s="5"/>
      <c r="BI1755" s="4"/>
      <c r="BK1755" s="5"/>
      <c r="BL1755" s="5"/>
      <c r="BM1755" s="5" t="str">
        <f>IF(B1755="","",IF(BH1755="",1+(MAX(BM$2:BM1754)),""))</f>
        <v/>
      </c>
      <c r="BN1755" s="5" t="str">
        <f t="shared" si="213"/>
        <v/>
      </c>
      <c r="BP1755" s="15" t="str">
        <f t="shared" si="214"/>
        <v/>
      </c>
      <c r="BQ1755" s="29"/>
      <c r="CU1755" s="5" t="e">
        <f>IF(REPORTE!AH$2="si",IF(F1755=VALUE(REPORTE!C$11),IF(SUM(CU1756:CU$1993),CONCATENATE(INT(B1755),", "),INT(B1755)),""),IF(F1755=VALUE(REPORTE!C$10),IF(SUM(CU1756:CU$1993),CONCATENATE(INT(B1755),", "),INT(B1755)),""))</f>
        <v>#VALUE!</v>
      </c>
      <c r="CY1755" s="5"/>
      <c r="CZ1755" s="5"/>
      <c r="DA1755" s="5"/>
      <c r="DB1755" s="5"/>
    </row>
    <row r="1756" spans="1:106" x14ac:dyDescent="0.25">
      <c r="A1756" s="25"/>
      <c r="B1756" s="3"/>
      <c r="AL1756" s="2" t="str">
        <f>IFERROR(IF(INDEX(AL$1:AL1755,MATCH(I1756,I$1:I1755,0),1)=0,"",INDEX(AL$1:AL1755,MATCH(I1756,I$1:I1755,0),1)),"")</f>
        <v/>
      </c>
      <c r="AM1756" s="2" t="str">
        <f>IFERROR(IF(INDEX(AM$1:AM1755,MATCH(I1756,I$1:I1755,0),1)=0,"",INDEX(AM$1:AM1755,MATCH(I1756,I$1:I1755,0),1)),"")</f>
        <v/>
      </c>
      <c r="AN1756" s="2" t="str">
        <f>IFERROR(IF(INDEX(AN$1:AN1755,MATCH(I1756,I$1:I1755,0),1)=0,"",INDEX(AN$1:AN1755,MATCH(I1756,I$1:I1755,0),1)),"")</f>
        <v/>
      </c>
      <c r="BG1756" s="5"/>
      <c r="BI1756" s="4"/>
      <c r="BK1756" s="5"/>
      <c r="BL1756" s="5"/>
      <c r="BM1756" s="5" t="str">
        <f>IF(B1756="","",IF(BH1756="",1+(MAX(BM$2:BM1755)),""))</f>
        <v/>
      </c>
      <c r="BN1756" s="5" t="str">
        <f t="shared" si="213"/>
        <v/>
      </c>
      <c r="BP1756" s="15" t="str">
        <f t="shared" si="214"/>
        <v/>
      </c>
      <c r="BQ1756" s="29"/>
      <c r="CU1756" s="5" t="e">
        <f>IF(REPORTE!AH$2="si",IF(F1756=VALUE(REPORTE!C$11),IF(SUM(CU1757:CU$1993),CONCATENATE(INT(B1756),", "),INT(B1756)),""),IF(F1756=VALUE(REPORTE!C$10),IF(SUM(CU1757:CU$1993),CONCATENATE(INT(B1756),", "),INT(B1756)),""))</f>
        <v>#VALUE!</v>
      </c>
      <c r="CY1756" s="5"/>
      <c r="CZ1756" s="5"/>
      <c r="DA1756" s="5"/>
      <c r="DB1756" s="5"/>
    </row>
    <row r="1757" spans="1:106" x14ac:dyDescent="0.25">
      <c r="A1757" s="25"/>
      <c r="B1757" s="3"/>
      <c r="AL1757" s="2" t="str">
        <f>IFERROR(IF(INDEX(AL$1:AL1756,MATCH(I1757,I$1:I1756,0),1)=0,"",INDEX(AL$1:AL1756,MATCH(I1757,I$1:I1756,0),1)),"")</f>
        <v/>
      </c>
      <c r="AM1757" s="2" t="str">
        <f>IFERROR(IF(INDEX(AM$1:AM1756,MATCH(I1757,I$1:I1756,0),1)=0,"",INDEX(AM$1:AM1756,MATCH(I1757,I$1:I1756,0),1)),"")</f>
        <v/>
      </c>
      <c r="AN1757" s="2" t="str">
        <f>IFERROR(IF(INDEX(AN$1:AN1756,MATCH(I1757,I$1:I1756,0),1)=0,"",INDEX(AN$1:AN1756,MATCH(I1757,I$1:I1756,0),1)),"")</f>
        <v/>
      </c>
      <c r="BG1757" s="5"/>
      <c r="BI1757" s="4"/>
      <c r="BK1757" s="5"/>
      <c r="BL1757" s="5"/>
      <c r="BM1757" s="5" t="str">
        <f>IF(B1757="","",IF(BH1757="",1+(MAX(BM$2:BM1756)),""))</f>
        <v/>
      </c>
      <c r="BN1757" s="5" t="str">
        <f t="shared" si="213"/>
        <v/>
      </c>
      <c r="BP1757" s="15" t="str">
        <f t="shared" si="214"/>
        <v/>
      </c>
      <c r="BQ1757" s="29"/>
      <c r="CU1757" s="5" t="e">
        <f>IF(REPORTE!AH$2="si",IF(F1757=VALUE(REPORTE!C$11),IF(SUM(CU1758:CU$1993),CONCATENATE(INT(B1757),", "),INT(B1757)),""),IF(F1757=VALUE(REPORTE!C$10),IF(SUM(CU1758:CU$1993),CONCATENATE(INT(B1757),", "),INT(B1757)),""))</f>
        <v>#VALUE!</v>
      </c>
      <c r="CY1757" s="5"/>
      <c r="CZ1757" s="5"/>
      <c r="DA1757" s="5"/>
      <c r="DB1757" s="5"/>
    </row>
    <row r="1758" spans="1:106" x14ac:dyDescent="0.25">
      <c r="A1758" s="25"/>
      <c r="B1758" s="3"/>
      <c r="AL1758" s="2" t="str">
        <f>IFERROR(IF(INDEX(AL$1:AL1757,MATCH(I1758,I$1:I1757,0),1)=0,"",INDEX(AL$1:AL1757,MATCH(I1758,I$1:I1757,0),1)),"")</f>
        <v/>
      </c>
      <c r="AM1758" s="2" t="str">
        <f>IFERROR(IF(INDEX(AM$1:AM1757,MATCH(I1758,I$1:I1757,0),1)=0,"",INDEX(AM$1:AM1757,MATCH(I1758,I$1:I1757,0),1)),"")</f>
        <v/>
      </c>
      <c r="AN1758" s="2" t="str">
        <f>IFERROR(IF(INDEX(AN$1:AN1757,MATCH(I1758,I$1:I1757,0),1)=0,"",INDEX(AN$1:AN1757,MATCH(I1758,I$1:I1757,0),1)),"")</f>
        <v/>
      </c>
      <c r="BG1758" s="5"/>
      <c r="BI1758" s="4"/>
      <c r="BK1758" s="5"/>
      <c r="BL1758" s="5"/>
      <c r="BM1758" s="5" t="str">
        <f>IF(B1758="","",IF(BH1758="",1+(MAX(BM$2:BM1757)),""))</f>
        <v/>
      </c>
      <c r="BN1758" s="5" t="str">
        <f t="shared" si="213"/>
        <v/>
      </c>
      <c r="BP1758" s="15" t="str">
        <f t="shared" si="214"/>
        <v/>
      </c>
      <c r="BQ1758" s="29"/>
      <c r="CU1758" s="5" t="e">
        <f>IF(REPORTE!AH$2="si",IF(F1758=VALUE(REPORTE!C$11),IF(SUM(CU1759:CU$1993),CONCATENATE(INT(B1758),", "),INT(B1758)),""),IF(F1758=VALUE(REPORTE!C$10),IF(SUM(CU1759:CU$1993),CONCATENATE(INT(B1758),", "),INT(B1758)),""))</f>
        <v>#VALUE!</v>
      </c>
      <c r="CY1758" s="5"/>
      <c r="CZ1758" s="5"/>
      <c r="DA1758" s="5"/>
      <c r="DB1758" s="5"/>
    </row>
    <row r="1759" spans="1:106" x14ac:dyDescent="0.25">
      <c r="A1759" s="25"/>
      <c r="B1759" s="3"/>
      <c r="AL1759" s="2" t="str">
        <f>IFERROR(IF(INDEX(AL$1:AL1758,MATCH(I1759,I$1:I1758,0),1)=0,"",INDEX(AL$1:AL1758,MATCH(I1759,I$1:I1758,0),1)),"")</f>
        <v/>
      </c>
      <c r="AM1759" s="2" t="str">
        <f>IFERROR(IF(INDEX(AM$1:AM1758,MATCH(I1759,I$1:I1758,0),1)=0,"",INDEX(AM$1:AM1758,MATCH(I1759,I$1:I1758,0),1)),"")</f>
        <v/>
      </c>
      <c r="AN1759" s="2" t="str">
        <f>IFERROR(IF(INDEX(AN$1:AN1758,MATCH(I1759,I$1:I1758,0),1)=0,"",INDEX(AN$1:AN1758,MATCH(I1759,I$1:I1758,0),1)),"")</f>
        <v/>
      </c>
      <c r="BG1759" s="5"/>
      <c r="BI1759" s="4"/>
      <c r="BK1759" s="5"/>
      <c r="BL1759" s="5"/>
      <c r="BM1759" s="5" t="str">
        <f>IF(B1759="","",IF(BH1759="",1+(MAX(BM$2:BM1758)),""))</f>
        <v/>
      </c>
      <c r="BN1759" s="5" t="str">
        <f t="shared" si="213"/>
        <v/>
      </c>
      <c r="BP1759" s="15" t="str">
        <f t="shared" si="214"/>
        <v/>
      </c>
      <c r="BQ1759" s="29"/>
      <c r="CU1759" s="5" t="e">
        <f>IF(REPORTE!AH$2="si",IF(F1759=VALUE(REPORTE!C$11),IF(SUM(CU1760:CU$1993),CONCATENATE(INT(B1759),", "),INT(B1759)),""),IF(F1759=VALUE(REPORTE!C$10),IF(SUM(CU1760:CU$1993),CONCATENATE(INT(B1759),", "),INT(B1759)),""))</f>
        <v>#VALUE!</v>
      </c>
      <c r="CY1759" s="5"/>
      <c r="CZ1759" s="5"/>
      <c r="DA1759" s="5"/>
      <c r="DB1759" s="5"/>
    </row>
    <row r="1760" spans="1:106" x14ac:dyDescent="0.25">
      <c r="A1760" s="25"/>
      <c r="B1760" s="3"/>
      <c r="AL1760" s="2" t="str">
        <f>IFERROR(IF(INDEX(AL$1:AL1759,MATCH(I1760,I$1:I1759,0),1)=0,"",INDEX(AL$1:AL1759,MATCH(I1760,I$1:I1759,0),1)),"")</f>
        <v/>
      </c>
      <c r="AM1760" s="2" t="str">
        <f>IFERROR(IF(INDEX(AM$1:AM1759,MATCH(I1760,I$1:I1759,0),1)=0,"",INDEX(AM$1:AM1759,MATCH(I1760,I$1:I1759,0),1)),"")</f>
        <v/>
      </c>
      <c r="AN1760" s="2" t="str">
        <f>IFERROR(IF(INDEX(AN$1:AN1759,MATCH(I1760,I$1:I1759,0),1)=0,"",INDEX(AN$1:AN1759,MATCH(I1760,I$1:I1759,0),1)),"")</f>
        <v/>
      </c>
      <c r="BG1760" s="5"/>
      <c r="BI1760" s="4"/>
      <c r="BK1760" s="5"/>
      <c r="BL1760" s="5"/>
      <c r="BM1760" s="5" t="str">
        <f>IF(B1760="","",IF(BH1760="",1+(MAX(BM$2:BM1759)),""))</f>
        <v/>
      </c>
      <c r="BN1760" s="5" t="str">
        <f t="shared" si="213"/>
        <v/>
      </c>
      <c r="BP1760" s="15" t="str">
        <f t="shared" si="214"/>
        <v/>
      </c>
      <c r="BQ1760" s="29"/>
      <c r="CU1760" s="5" t="e">
        <f>IF(REPORTE!AH$2="si",IF(F1760=VALUE(REPORTE!C$11),IF(SUM(CU1761:CU$1993),CONCATENATE(INT(B1760),", "),INT(B1760)),""),IF(F1760=VALUE(REPORTE!C$10),IF(SUM(CU1761:CU$1993),CONCATENATE(INT(B1760),", "),INT(B1760)),""))</f>
        <v>#VALUE!</v>
      </c>
      <c r="CY1760" s="5"/>
      <c r="CZ1760" s="5"/>
      <c r="DA1760" s="5"/>
      <c r="DB1760" s="5"/>
    </row>
    <row r="1761" spans="1:106" x14ac:dyDescent="0.25">
      <c r="A1761" s="25"/>
      <c r="B1761" s="3"/>
      <c r="AL1761" s="2" t="str">
        <f>IFERROR(IF(INDEX(AL$1:AL1760,MATCH(I1761,I$1:I1760,0),1)=0,"",INDEX(AL$1:AL1760,MATCH(I1761,I$1:I1760,0),1)),"")</f>
        <v/>
      </c>
      <c r="AM1761" s="2" t="str">
        <f>IFERROR(IF(INDEX(AM$1:AM1760,MATCH(I1761,I$1:I1760,0),1)=0,"",INDEX(AM$1:AM1760,MATCH(I1761,I$1:I1760,0),1)),"")</f>
        <v/>
      </c>
      <c r="AN1761" s="2" t="str">
        <f>IFERROR(IF(INDEX(AN$1:AN1760,MATCH(I1761,I$1:I1760,0),1)=0,"",INDEX(AN$1:AN1760,MATCH(I1761,I$1:I1760,0),1)),"")</f>
        <v/>
      </c>
      <c r="BG1761" s="5"/>
      <c r="BI1761" s="4"/>
      <c r="BK1761" s="5"/>
      <c r="BL1761" s="5"/>
      <c r="BM1761" s="5" t="str">
        <f>IF(B1761="","",IF(BH1761="",1+(MAX(BM$2:BM1760)),""))</f>
        <v/>
      </c>
      <c r="BN1761" s="5" t="str">
        <f t="shared" si="213"/>
        <v/>
      </c>
      <c r="BP1761" s="15" t="str">
        <f t="shared" si="214"/>
        <v/>
      </c>
      <c r="BQ1761" s="29"/>
      <c r="CU1761" s="5" t="e">
        <f>IF(REPORTE!AH$2="si",IF(F1761=VALUE(REPORTE!C$11),IF(SUM(CU1762:CU$1993),CONCATENATE(INT(B1761),", "),INT(B1761)),""),IF(F1761=VALUE(REPORTE!C$10),IF(SUM(CU1762:CU$1993),CONCATENATE(INT(B1761),", "),INT(B1761)),""))</f>
        <v>#VALUE!</v>
      </c>
      <c r="CY1761" s="5"/>
      <c r="CZ1761" s="5"/>
      <c r="DA1761" s="5"/>
      <c r="DB1761" s="5"/>
    </row>
    <row r="1762" spans="1:106" x14ac:dyDescent="0.25">
      <c r="A1762" s="25"/>
      <c r="B1762" s="3"/>
      <c r="AL1762" s="2" t="str">
        <f>IFERROR(IF(INDEX(AL$1:AL1761,MATCH(I1762,I$1:I1761,0),1)=0,"",INDEX(AL$1:AL1761,MATCH(I1762,I$1:I1761,0),1)),"")</f>
        <v/>
      </c>
      <c r="AM1762" s="2" t="str">
        <f>IFERROR(IF(INDEX(AM$1:AM1761,MATCH(I1762,I$1:I1761,0),1)=0,"",INDEX(AM$1:AM1761,MATCH(I1762,I$1:I1761,0),1)),"")</f>
        <v/>
      </c>
      <c r="AN1762" s="2" t="str">
        <f>IFERROR(IF(INDEX(AN$1:AN1761,MATCH(I1762,I$1:I1761,0),1)=0,"",INDEX(AN$1:AN1761,MATCH(I1762,I$1:I1761,0),1)),"")</f>
        <v/>
      </c>
      <c r="BG1762" s="5"/>
      <c r="BI1762" s="4"/>
      <c r="BK1762" s="5"/>
      <c r="BL1762" s="5"/>
      <c r="BM1762" s="5" t="str">
        <f>IF(B1762="","",IF(BH1762="",1+(MAX(BM$2:BM1761)),""))</f>
        <v/>
      </c>
      <c r="BN1762" s="5" t="str">
        <f t="shared" si="213"/>
        <v/>
      </c>
      <c r="BP1762" s="15" t="str">
        <f t="shared" si="214"/>
        <v/>
      </c>
      <c r="BQ1762" s="29"/>
      <c r="CU1762" s="5" t="e">
        <f>IF(REPORTE!AH$2="si",IF(F1762=VALUE(REPORTE!C$11),IF(SUM(CU1763:CU$1993),CONCATENATE(INT(B1762),", "),INT(B1762)),""),IF(F1762=VALUE(REPORTE!C$10),IF(SUM(CU1763:CU$1993),CONCATENATE(INT(B1762),", "),INT(B1762)),""))</f>
        <v>#VALUE!</v>
      </c>
      <c r="CY1762" s="5"/>
      <c r="CZ1762" s="5"/>
      <c r="DA1762" s="5"/>
      <c r="DB1762" s="5"/>
    </row>
    <row r="1763" spans="1:106" x14ac:dyDescent="0.25">
      <c r="A1763" s="25"/>
      <c r="B1763" s="3"/>
      <c r="AL1763" s="2" t="str">
        <f>IFERROR(IF(INDEX(AL$1:AL1762,MATCH(I1763,I$1:I1762,0),1)=0,"",INDEX(AL$1:AL1762,MATCH(I1763,I$1:I1762,0),1)),"")</f>
        <v/>
      </c>
      <c r="AM1763" s="2" t="str">
        <f>IFERROR(IF(INDEX(AM$1:AM1762,MATCH(I1763,I$1:I1762,0),1)=0,"",INDEX(AM$1:AM1762,MATCH(I1763,I$1:I1762,0),1)),"")</f>
        <v/>
      </c>
      <c r="AN1763" s="2" t="str">
        <f>IFERROR(IF(INDEX(AN$1:AN1762,MATCH(I1763,I$1:I1762,0),1)=0,"",INDEX(AN$1:AN1762,MATCH(I1763,I$1:I1762,0),1)),"")</f>
        <v/>
      </c>
      <c r="BG1763" s="5"/>
      <c r="BI1763" s="4"/>
      <c r="BK1763" s="5"/>
      <c r="BL1763" s="5"/>
      <c r="BM1763" s="5" t="str">
        <f>IF(B1763="","",IF(BH1763="",1+(MAX(BM$2:BM1762)),""))</f>
        <v/>
      </c>
      <c r="BN1763" s="5" t="str">
        <f t="shared" si="213"/>
        <v/>
      </c>
      <c r="BP1763" s="15" t="str">
        <f t="shared" si="214"/>
        <v/>
      </c>
      <c r="BQ1763" s="29"/>
      <c r="CU1763" s="5" t="e">
        <f>IF(REPORTE!AH$2="si",IF(F1763=VALUE(REPORTE!C$11),IF(SUM(CU1764:CU$1993),CONCATENATE(INT(B1763),", "),INT(B1763)),""),IF(F1763=VALUE(REPORTE!C$10),IF(SUM(CU1764:CU$1993),CONCATENATE(INT(B1763),", "),INT(B1763)),""))</f>
        <v>#VALUE!</v>
      </c>
      <c r="CY1763" s="5"/>
      <c r="CZ1763" s="5"/>
      <c r="DA1763" s="5"/>
      <c r="DB1763" s="5"/>
    </row>
    <row r="1764" spans="1:106" x14ac:dyDescent="0.25">
      <c r="A1764" s="25"/>
      <c r="B1764" s="3"/>
      <c r="AL1764" s="2" t="str">
        <f>IFERROR(IF(INDEX(AL$1:AL1763,MATCH(I1764,I$1:I1763,0),1)=0,"",INDEX(AL$1:AL1763,MATCH(I1764,I$1:I1763,0),1)),"")</f>
        <v/>
      </c>
      <c r="AM1764" s="2" t="str">
        <f>IFERROR(IF(INDEX(AM$1:AM1763,MATCH(I1764,I$1:I1763,0),1)=0,"",INDEX(AM$1:AM1763,MATCH(I1764,I$1:I1763,0),1)),"")</f>
        <v/>
      </c>
      <c r="AN1764" s="2" t="str">
        <f>IFERROR(IF(INDEX(AN$1:AN1763,MATCH(I1764,I$1:I1763,0),1)=0,"",INDEX(AN$1:AN1763,MATCH(I1764,I$1:I1763,0),1)),"")</f>
        <v/>
      </c>
      <c r="BG1764" s="5"/>
      <c r="BI1764" s="4"/>
      <c r="BK1764" s="5"/>
      <c r="BL1764" s="5"/>
      <c r="BM1764" s="5" t="str">
        <f>IF(B1764="","",IF(BH1764="",1+(MAX(BM$2:BM1763)),""))</f>
        <v/>
      </c>
      <c r="BN1764" s="5" t="str">
        <f t="shared" si="213"/>
        <v/>
      </c>
      <c r="BP1764" s="15" t="str">
        <f t="shared" si="214"/>
        <v/>
      </c>
      <c r="BQ1764" s="29"/>
      <c r="CU1764" s="5" t="e">
        <f>IF(REPORTE!AH$2="si",IF(F1764=VALUE(REPORTE!C$11),IF(SUM(CU1765:CU$1993),CONCATENATE(INT(B1764),", "),INT(B1764)),""),IF(F1764=VALUE(REPORTE!C$10),IF(SUM(CU1765:CU$1993),CONCATENATE(INT(B1764),", "),INT(B1764)),""))</f>
        <v>#VALUE!</v>
      </c>
      <c r="CY1764" s="5"/>
      <c r="CZ1764" s="5"/>
      <c r="DA1764" s="5"/>
      <c r="DB1764" s="5"/>
    </row>
    <row r="1765" spans="1:106" x14ac:dyDescent="0.25">
      <c r="A1765" s="25"/>
      <c r="B1765" s="3"/>
      <c r="AL1765" s="2" t="str">
        <f>IFERROR(IF(INDEX(AL$1:AL1764,MATCH(I1765,I$1:I1764,0),1)=0,"",INDEX(AL$1:AL1764,MATCH(I1765,I$1:I1764,0),1)),"")</f>
        <v/>
      </c>
      <c r="AM1765" s="2" t="str">
        <f>IFERROR(IF(INDEX(AM$1:AM1764,MATCH(I1765,I$1:I1764,0),1)=0,"",INDEX(AM$1:AM1764,MATCH(I1765,I$1:I1764,0),1)),"")</f>
        <v/>
      </c>
      <c r="AN1765" s="2" t="str">
        <f>IFERROR(IF(INDEX(AN$1:AN1764,MATCH(I1765,I$1:I1764,0),1)=0,"",INDEX(AN$1:AN1764,MATCH(I1765,I$1:I1764,0),1)),"")</f>
        <v/>
      </c>
      <c r="BG1765" s="5"/>
      <c r="BI1765" s="4"/>
      <c r="BK1765" s="5"/>
      <c r="BL1765" s="5"/>
      <c r="BM1765" s="5" t="str">
        <f>IF(B1765="","",IF(BH1765="",1+(MAX(BM$2:BM1764)),""))</f>
        <v/>
      </c>
      <c r="BN1765" s="5" t="str">
        <f t="shared" si="213"/>
        <v/>
      </c>
      <c r="BP1765" s="15" t="str">
        <f t="shared" si="214"/>
        <v/>
      </c>
      <c r="BQ1765" s="29"/>
      <c r="CU1765" s="5" t="e">
        <f>IF(REPORTE!AH$2="si",IF(F1765=VALUE(REPORTE!C$11),IF(SUM(CU1766:CU$1993),CONCATENATE(INT(B1765),", "),INT(B1765)),""),IF(F1765=VALUE(REPORTE!C$10),IF(SUM(CU1766:CU$1993),CONCATENATE(INT(B1765),", "),INT(B1765)),""))</f>
        <v>#VALUE!</v>
      </c>
      <c r="CV1765" s="5"/>
      <c r="CY1765" s="5"/>
      <c r="CZ1765" s="5"/>
      <c r="DA1765" s="5"/>
      <c r="DB1765" s="5"/>
    </row>
    <row r="1766" spans="1:106" x14ac:dyDescent="0.25">
      <c r="A1766" s="25"/>
      <c r="B1766" s="3"/>
      <c r="AL1766" s="2" t="str">
        <f>IFERROR(IF(INDEX(AL$1:AL1765,MATCH(I1766,I$1:I1765,0),1)=0,"",INDEX(AL$1:AL1765,MATCH(I1766,I$1:I1765,0),1)),"")</f>
        <v/>
      </c>
      <c r="AM1766" s="2" t="str">
        <f>IFERROR(IF(INDEX(AM$1:AM1765,MATCH(I1766,I$1:I1765,0),1)=0,"",INDEX(AM$1:AM1765,MATCH(I1766,I$1:I1765,0),1)),"")</f>
        <v/>
      </c>
      <c r="AN1766" s="2" t="str">
        <f>IFERROR(IF(INDEX(AN$1:AN1765,MATCH(I1766,I$1:I1765,0),1)=0,"",INDEX(AN$1:AN1765,MATCH(I1766,I$1:I1765,0),1)),"")</f>
        <v/>
      </c>
      <c r="BG1766" s="5"/>
      <c r="BI1766" s="4"/>
      <c r="BK1766" s="5"/>
      <c r="BL1766" s="5"/>
      <c r="BM1766" s="5" t="str">
        <f>IF(B1766="","",IF(BH1766="",1+(MAX(BM$2:BM1765)),""))</f>
        <v/>
      </c>
      <c r="BN1766" s="5" t="str">
        <f t="shared" si="213"/>
        <v/>
      </c>
      <c r="BP1766" s="15" t="str">
        <f t="shared" si="214"/>
        <v/>
      </c>
      <c r="BQ1766" s="29"/>
      <c r="CU1766" s="5" t="e">
        <f>IF(REPORTE!AH$2="si",IF(F1766=VALUE(REPORTE!C$11),IF(SUM(CU1767:CU$1993),CONCATENATE(INT(B1766),", "),INT(B1766)),""),IF(F1766=VALUE(REPORTE!C$10),IF(SUM(CU1767:CU$1993),CONCATENATE(INT(B1766),", "),INT(B1766)),""))</f>
        <v>#VALUE!</v>
      </c>
      <c r="CV1766" s="5" t="e">
        <f>CONCATENATE(CU1766,CU1767,CU1768,CU1769,CU1770,CU1771,CU1772,CU1773,CU1774,CU1775,CU1776,CU1777,CU1778,CU1779,CU1780,CU1781,CU1782,CU1783,CU1784,CU1785,CU1786,CU1787,CU1788,CU1789,CU1790,CU1791,CU1792,CU1793,CU1794,CU1795,CU1796,CU1797,CU1798,CU1799,CU1800,CU1801,CU1802,CU1803,CU1804,CU1805,CU1806,CU1807)</f>
        <v>#VALUE!</v>
      </c>
      <c r="CY1766" s="5"/>
      <c r="CZ1766" s="5"/>
      <c r="DA1766" s="5"/>
      <c r="DB1766" s="5"/>
    </row>
    <row r="1767" spans="1:106" x14ac:dyDescent="0.25">
      <c r="A1767" s="25"/>
      <c r="B1767" s="3"/>
      <c r="AL1767" s="2" t="str">
        <f>IFERROR(IF(INDEX(AL$1:AL1766,MATCH(I1767,I$1:I1766,0),1)=0,"",INDEX(AL$1:AL1766,MATCH(I1767,I$1:I1766,0),1)),"")</f>
        <v/>
      </c>
      <c r="AM1767" s="2" t="str">
        <f>IFERROR(IF(INDEX(AM$1:AM1766,MATCH(I1767,I$1:I1766,0),1)=0,"",INDEX(AM$1:AM1766,MATCH(I1767,I$1:I1766,0),1)),"")</f>
        <v/>
      </c>
      <c r="AN1767" s="2" t="str">
        <f>IFERROR(IF(INDEX(AN$1:AN1766,MATCH(I1767,I$1:I1766,0),1)=0,"",INDEX(AN$1:AN1766,MATCH(I1767,I$1:I1766,0),1)),"")</f>
        <v/>
      </c>
      <c r="BG1767" s="5"/>
      <c r="BI1767" s="4"/>
      <c r="BK1767" s="5"/>
      <c r="BL1767" s="5"/>
      <c r="BM1767" s="5" t="str">
        <f>IF(B1767="","",IF(BH1767="",1+(MAX(BM$2:BM1766)),""))</f>
        <v/>
      </c>
      <c r="BN1767" s="5" t="str">
        <f t="shared" si="213"/>
        <v/>
      </c>
      <c r="BP1767" s="15" t="str">
        <f t="shared" si="214"/>
        <v/>
      </c>
      <c r="BQ1767" s="29"/>
      <c r="CU1767" s="5" t="e">
        <f>IF(REPORTE!AH$2="si",IF(F1767=VALUE(REPORTE!C$11),IF(SUM(CU1768:CU$1993),CONCATENATE(INT(B1767),", "),INT(B1767)),""),IF(F1767=VALUE(REPORTE!C$10),IF(SUM(CU1768:CU$1993),CONCATENATE(INT(B1767),", "),INT(B1767)),""))</f>
        <v>#VALUE!</v>
      </c>
      <c r="CY1767" s="5"/>
      <c r="CZ1767" s="5"/>
      <c r="DA1767" s="5"/>
      <c r="DB1767" s="5"/>
    </row>
    <row r="1768" spans="1:106" x14ac:dyDescent="0.25">
      <c r="A1768" s="25"/>
      <c r="B1768" s="3"/>
      <c r="AL1768" s="2" t="str">
        <f>IFERROR(IF(INDEX(AL$1:AL1767,MATCH(I1768,I$1:I1767,0),1)=0,"",INDEX(AL$1:AL1767,MATCH(I1768,I$1:I1767,0),1)),"")</f>
        <v/>
      </c>
      <c r="AM1768" s="2" t="str">
        <f>IFERROR(IF(INDEX(AM$1:AM1767,MATCH(I1768,I$1:I1767,0),1)=0,"",INDEX(AM$1:AM1767,MATCH(I1768,I$1:I1767,0),1)),"")</f>
        <v/>
      </c>
      <c r="AN1768" s="2" t="str">
        <f>IFERROR(IF(INDEX(AN$1:AN1767,MATCH(I1768,I$1:I1767,0),1)=0,"",INDEX(AN$1:AN1767,MATCH(I1768,I$1:I1767,0),1)),"")</f>
        <v/>
      </c>
      <c r="BG1768" s="5"/>
      <c r="BI1768" s="4"/>
      <c r="BK1768" s="5"/>
      <c r="BL1768" s="5"/>
      <c r="BM1768" s="5" t="str">
        <f>IF(B1768="","",IF(BH1768="",1+(MAX(BM$2:BM1767)),""))</f>
        <v/>
      </c>
      <c r="BN1768" s="5" t="str">
        <f t="shared" si="213"/>
        <v/>
      </c>
      <c r="BP1768" s="15" t="str">
        <f t="shared" si="214"/>
        <v/>
      </c>
      <c r="BQ1768" s="29"/>
      <c r="CU1768" s="5" t="e">
        <f>IF(REPORTE!AH$2="si",IF(F1768=VALUE(REPORTE!C$11),IF(SUM(CU1769:CU$1993),CONCATENATE(INT(B1768),", "),INT(B1768)),""),IF(F1768=VALUE(REPORTE!C$10),IF(SUM(CU1769:CU$1993),CONCATENATE(INT(B1768),", "),INT(B1768)),""))</f>
        <v>#VALUE!</v>
      </c>
      <c r="CY1768" s="5"/>
      <c r="CZ1768" s="5"/>
      <c r="DA1768" s="5"/>
      <c r="DB1768" s="5"/>
    </row>
    <row r="1769" spans="1:106" x14ac:dyDescent="0.25">
      <c r="A1769" s="25"/>
      <c r="B1769" s="3"/>
      <c r="AL1769" s="2" t="str">
        <f>IFERROR(IF(INDEX(AL$1:AL1768,MATCH(I1769,I$1:I1768,0),1)=0,"",INDEX(AL$1:AL1768,MATCH(I1769,I$1:I1768,0),1)),"")</f>
        <v/>
      </c>
      <c r="AM1769" s="2" t="str">
        <f>IFERROR(IF(INDEX(AM$1:AM1768,MATCH(I1769,I$1:I1768,0),1)=0,"",INDEX(AM$1:AM1768,MATCH(I1769,I$1:I1768,0),1)),"")</f>
        <v/>
      </c>
      <c r="AN1769" s="2" t="str">
        <f>IFERROR(IF(INDEX(AN$1:AN1768,MATCH(I1769,I$1:I1768,0),1)=0,"",INDEX(AN$1:AN1768,MATCH(I1769,I$1:I1768,0),1)),"")</f>
        <v/>
      </c>
      <c r="BG1769" s="5"/>
      <c r="BI1769" s="4"/>
      <c r="BK1769" s="5"/>
      <c r="BL1769" s="5"/>
      <c r="BM1769" s="5" t="str">
        <f>IF(B1769="","",IF(BH1769="",1+(MAX(BM$2:BM1768)),""))</f>
        <v/>
      </c>
      <c r="BN1769" s="5" t="str">
        <f t="shared" si="213"/>
        <v/>
      </c>
      <c r="BP1769" s="15" t="str">
        <f t="shared" si="214"/>
        <v/>
      </c>
      <c r="BQ1769" s="29"/>
      <c r="CU1769" s="5" t="e">
        <f>IF(REPORTE!AH$2="si",IF(F1769=VALUE(REPORTE!C$11),IF(SUM(CU1770:CU$1993),CONCATENATE(INT(B1769),", "),INT(B1769)),""),IF(F1769=VALUE(REPORTE!C$10),IF(SUM(CU1770:CU$1993),CONCATENATE(INT(B1769),", "),INT(B1769)),""))</f>
        <v>#VALUE!</v>
      </c>
      <c r="CY1769" s="5"/>
      <c r="CZ1769" s="5"/>
      <c r="DA1769" s="5"/>
      <c r="DB1769" s="5"/>
    </row>
    <row r="1770" spans="1:106" x14ac:dyDescent="0.25">
      <c r="A1770" s="25"/>
      <c r="B1770" s="3"/>
      <c r="AL1770" s="2" t="str">
        <f>IFERROR(IF(INDEX(AL$1:AL1769,MATCH(I1770,I$1:I1769,0),1)=0,"",INDEX(AL$1:AL1769,MATCH(I1770,I$1:I1769,0),1)),"")</f>
        <v/>
      </c>
      <c r="AM1770" s="2" t="str">
        <f>IFERROR(IF(INDEX(AM$1:AM1769,MATCH(I1770,I$1:I1769,0),1)=0,"",INDEX(AM$1:AM1769,MATCH(I1770,I$1:I1769,0),1)),"")</f>
        <v/>
      </c>
      <c r="AN1770" s="2" t="str">
        <f>IFERROR(IF(INDEX(AN$1:AN1769,MATCH(I1770,I$1:I1769,0),1)=0,"",INDEX(AN$1:AN1769,MATCH(I1770,I$1:I1769,0),1)),"")</f>
        <v/>
      </c>
      <c r="BG1770" s="5"/>
      <c r="BI1770" s="4"/>
      <c r="BK1770" s="5"/>
      <c r="BL1770" s="5"/>
      <c r="BM1770" s="5" t="str">
        <f>IF(B1770="","",IF(BH1770="",1+(MAX(BM$2:BM1769)),""))</f>
        <v/>
      </c>
      <c r="BN1770" s="5" t="str">
        <f t="shared" si="213"/>
        <v/>
      </c>
      <c r="BP1770" s="15" t="str">
        <f t="shared" si="214"/>
        <v/>
      </c>
      <c r="BQ1770" s="29"/>
      <c r="CU1770" s="5" t="e">
        <f>IF(REPORTE!AH$2="si",IF(F1770=VALUE(REPORTE!C$11),IF(SUM(CU1771:CU$1993),CONCATENATE(INT(B1770),", "),INT(B1770)),""),IF(F1770=VALUE(REPORTE!C$10),IF(SUM(CU1771:CU$1993),CONCATENATE(INT(B1770),", "),INT(B1770)),""))</f>
        <v>#VALUE!</v>
      </c>
      <c r="CY1770" s="5"/>
      <c r="CZ1770" s="5"/>
      <c r="DA1770" s="5"/>
      <c r="DB1770" s="5"/>
    </row>
    <row r="1771" spans="1:106" x14ac:dyDescent="0.25">
      <c r="A1771" s="25"/>
      <c r="B1771" s="3"/>
      <c r="AL1771" s="2" t="str">
        <f>IFERROR(IF(INDEX(AL$1:AL1770,MATCH(I1771,I$1:I1770,0),1)=0,"",INDEX(AL$1:AL1770,MATCH(I1771,I$1:I1770,0),1)),"")</f>
        <v/>
      </c>
      <c r="AM1771" s="2" t="str">
        <f>IFERROR(IF(INDEX(AM$1:AM1770,MATCH(I1771,I$1:I1770,0),1)=0,"",INDEX(AM$1:AM1770,MATCH(I1771,I$1:I1770,0),1)),"")</f>
        <v/>
      </c>
      <c r="AN1771" s="2" t="str">
        <f>IFERROR(IF(INDEX(AN$1:AN1770,MATCH(I1771,I$1:I1770,0),1)=0,"",INDEX(AN$1:AN1770,MATCH(I1771,I$1:I1770,0),1)),"")</f>
        <v/>
      </c>
      <c r="BG1771" s="5"/>
      <c r="BI1771" s="4"/>
      <c r="BK1771" s="5"/>
      <c r="BL1771" s="5"/>
      <c r="BM1771" s="5" t="str">
        <f>IF(B1771="","",IF(BH1771="",1+(MAX(BM$2:BM1770)),""))</f>
        <v/>
      </c>
      <c r="BN1771" s="5" t="str">
        <f t="shared" si="213"/>
        <v/>
      </c>
      <c r="BP1771" s="15" t="str">
        <f t="shared" si="214"/>
        <v/>
      </c>
      <c r="BQ1771" s="29"/>
      <c r="CU1771" s="5" t="e">
        <f>IF(REPORTE!AH$2="si",IF(F1771=VALUE(REPORTE!C$11),IF(SUM(CU1772:CU$1993),CONCATENATE(INT(B1771),", "),INT(B1771)),""),IF(F1771=VALUE(REPORTE!C$10),IF(SUM(CU1772:CU$1993),CONCATENATE(INT(B1771),", "),INT(B1771)),""))</f>
        <v>#VALUE!</v>
      </c>
      <c r="CY1771" s="5"/>
      <c r="CZ1771" s="5"/>
      <c r="DA1771" s="5"/>
      <c r="DB1771" s="5"/>
    </row>
    <row r="1772" spans="1:106" x14ac:dyDescent="0.25">
      <c r="A1772" s="25"/>
      <c r="B1772" s="3"/>
      <c r="AL1772" s="2" t="str">
        <f>IFERROR(IF(INDEX(AL$1:AL1771,MATCH(I1772,I$1:I1771,0),1)=0,"",INDEX(AL$1:AL1771,MATCH(I1772,I$1:I1771,0),1)),"")</f>
        <v/>
      </c>
      <c r="AM1772" s="2" t="str">
        <f>IFERROR(IF(INDEX(AM$1:AM1771,MATCH(I1772,I$1:I1771,0),1)=0,"",INDEX(AM$1:AM1771,MATCH(I1772,I$1:I1771,0),1)),"")</f>
        <v/>
      </c>
      <c r="AN1772" s="2" t="str">
        <f>IFERROR(IF(INDEX(AN$1:AN1771,MATCH(I1772,I$1:I1771,0),1)=0,"",INDEX(AN$1:AN1771,MATCH(I1772,I$1:I1771,0),1)),"")</f>
        <v/>
      </c>
      <c r="BG1772" s="5"/>
      <c r="BI1772" s="4"/>
      <c r="BK1772" s="5"/>
      <c r="BL1772" s="5"/>
      <c r="BM1772" s="5" t="str">
        <f>IF(B1772="","",IF(BH1772="",1+(MAX(BM$2:BM1771)),""))</f>
        <v/>
      </c>
      <c r="BN1772" s="5" t="str">
        <f t="shared" si="213"/>
        <v/>
      </c>
      <c r="BP1772" s="15" t="str">
        <f t="shared" si="214"/>
        <v/>
      </c>
      <c r="BQ1772" s="29"/>
      <c r="CU1772" s="5" t="e">
        <f>IF(REPORTE!AH$2="si",IF(F1772=VALUE(REPORTE!C$11),IF(SUM(CU1773:CU$1993),CONCATENATE(INT(B1772),", "),INT(B1772)),""),IF(F1772=VALUE(REPORTE!C$10),IF(SUM(CU1773:CU$1993),CONCATENATE(INT(B1772),", "),INT(B1772)),""))</f>
        <v>#VALUE!</v>
      </c>
      <c r="CY1772" s="5"/>
      <c r="CZ1772" s="5"/>
      <c r="DA1772" s="5"/>
      <c r="DB1772" s="5"/>
    </row>
    <row r="1773" spans="1:106" x14ac:dyDescent="0.25">
      <c r="A1773" s="25"/>
      <c r="B1773" s="3"/>
      <c r="AL1773" s="2" t="str">
        <f>IFERROR(IF(INDEX(AL$1:AL1772,MATCH(I1773,I$1:I1772,0),1)=0,"",INDEX(AL$1:AL1772,MATCH(I1773,I$1:I1772,0),1)),"")</f>
        <v/>
      </c>
      <c r="AM1773" s="2" t="str">
        <f>IFERROR(IF(INDEX(AM$1:AM1772,MATCH(I1773,I$1:I1772,0),1)=0,"",INDEX(AM$1:AM1772,MATCH(I1773,I$1:I1772,0),1)),"")</f>
        <v/>
      </c>
      <c r="AN1773" s="2" t="str">
        <f>IFERROR(IF(INDEX(AN$1:AN1772,MATCH(I1773,I$1:I1772,0),1)=0,"",INDEX(AN$1:AN1772,MATCH(I1773,I$1:I1772,0),1)),"")</f>
        <v/>
      </c>
      <c r="BG1773" s="5"/>
      <c r="BI1773" s="4"/>
      <c r="BK1773" s="5"/>
      <c r="BL1773" s="5"/>
      <c r="BM1773" s="5" t="str">
        <f>IF(B1773="","",IF(BH1773="",1+(MAX(BM$2:BM1772)),""))</f>
        <v/>
      </c>
      <c r="BN1773" s="5" t="str">
        <f t="shared" si="213"/>
        <v/>
      </c>
      <c r="BP1773" s="15" t="str">
        <f t="shared" si="214"/>
        <v/>
      </c>
      <c r="BQ1773" s="29"/>
      <c r="CU1773" s="5" t="e">
        <f>IF(REPORTE!AH$2="si",IF(F1773=VALUE(REPORTE!C$11),IF(SUM(CU1774:CU$1993),CONCATENATE(INT(B1773),", "),INT(B1773)),""),IF(F1773=VALUE(REPORTE!C$10),IF(SUM(CU1774:CU$1993),CONCATENATE(INT(B1773),", "),INT(B1773)),""))</f>
        <v>#VALUE!</v>
      </c>
      <c r="CY1773" s="5"/>
      <c r="CZ1773" s="5"/>
      <c r="DA1773" s="5"/>
      <c r="DB1773" s="5"/>
    </row>
    <row r="1774" spans="1:106" x14ac:dyDescent="0.25">
      <c r="A1774" s="25"/>
      <c r="B1774" s="3"/>
      <c r="AL1774" s="2" t="str">
        <f>IFERROR(IF(INDEX(AL$1:AL1773,MATCH(I1774,I$1:I1773,0),1)=0,"",INDEX(AL$1:AL1773,MATCH(I1774,I$1:I1773,0),1)),"")</f>
        <v/>
      </c>
      <c r="AM1774" s="2" t="str">
        <f>IFERROR(IF(INDEX(AM$1:AM1773,MATCH(I1774,I$1:I1773,0),1)=0,"",INDEX(AM$1:AM1773,MATCH(I1774,I$1:I1773,0),1)),"")</f>
        <v/>
      </c>
      <c r="AN1774" s="2" t="str">
        <f>IFERROR(IF(INDEX(AN$1:AN1773,MATCH(I1774,I$1:I1773,0),1)=0,"",INDEX(AN$1:AN1773,MATCH(I1774,I$1:I1773,0),1)),"")</f>
        <v/>
      </c>
      <c r="BG1774" s="5"/>
      <c r="BI1774" s="4"/>
      <c r="BK1774" s="5"/>
      <c r="BL1774" s="5"/>
      <c r="BM1774" s="5" t="str">
        <f>IF(B1774="","",IF(BH1774="",1+(MAX(BM$2:BM1773)),""))</f>
        <v/>
      </c>
      <c r="BN1774" s="5" t="str">
        <f t="shared" si="213"/>
        <v/>
      </c>
      <c r="BP1774" s="15" t="str">
        <f t="shared" si="214"/>
        <v/>
      </c>
      <c r="BQ1774" s="29"/>
      <c r="CU1774" s="5" t="e">
        <f>IF(REPORTE!AH$2="si",IF(F1774=VALUE(REPORTE!C$11),IF(SUM(CU1775:CU$1993),CONCATENATE(INT(B1774),", "),INT(B1774)),""),IF(F1774=VALUE(REPORTE!C$10),IF(SUM(CU1775:CU$1993),CONCATENATE(INT(B1774),", "),INT(B1774)),""))</f>
        <v>#VALUE!</v>
      </c>
      <c r="CY1774" s="5"/>
      <c r="CZ1774" s="5"/>
      <c r="DA1774" s="5"/>
      <c r="DB1774" s="5"/>
    </row>
    <row r="1775" spans="1:106" x14ac:dyDescent="0.25">
      <c r="A1775" s="25"/>
      <c r="B1775" s="3"/>
      <c r="AL1775" s="2" t="str">
        <f>IFERROR(IF(INDEX(AL$1:AL1774,MATCH(I1775,I$1:I1774,0),1)=0,"",INDEX(AL$1:AL1774,MATCH(I1775,I$1:I1774,0),1)),"")</f>
        <v/>
      </c>
      <c r="AM1775" s="2" t="str">
        <f>IFERROR(IF(INDEX(AM$1:AM1774,MATCH(I1775,I$1:I1774,0),1)=0,"",INDEX(AM$1:AM1774,MATCH(I1775,I$1:I1774,0),1)),"")</f>
        <v/>
      </c>
      <c r="AN1775" s="2" t="str">
        <f>IFERROR(IF(INDEX(AN$1:AN1774,MATCH(I1775,I$1:I1774,0),1)=0,"",INDEX(AN$1:AN1774,MATCH(I1775,I$1:I1774,0),1)),"")</f>
        <v/>
      </c>
      <c r="BG1775" s="5"/>
      <c r="BI1775" s="4"/>
      <c r="BK1775" s="5"/>
      <c r="BL1775" s="5"/>
      <c r="BM1775" s="5" t="str">
        <f>IF(B1775="","",IF(BH1775="",1+(MAX(BM$2:BM1774)),""))</f>
        <v/>
      </c>
      <c r="BN1775" s="5" t="str">
        <f t="shared" si="213"/>
        <v/>
      </c>
      <c r="BP1775" s="15" t="str">
        <f t="shared" si="214"/>
        <v/>
      </c>
      <c r="BQ1775" s="29"/>
      <c r="CU1775" s="5" t="e">
        <f>IF(REPORTE!AH$2="si",IF(F1775=VALUE(REPORTE!C$11),IF(SUM(CU1776:CU$1993),CONCATENATE(INT(B1775),", "),INT(B1775)),""),IF(F1775=VALUE(REPORTE!C$10),IF(SUM(CU1776:CU$1993),CONCATENATE(INT(B1775),", "),INT(B1775)),""))</f>
        <v>#VALUE!</v>
      </c>
      <c r="CY1775" s="5"/>
      <c r="CZ1775" s="5"/>
      <c r="DA1775" s="5"/>
      <c r="DB1775" s="5"/>
    </row>
    <row r="1776" spans="1:106" x14ac:dyDescent="0.25">
      <c r="A1776" s="25"/>
      <c r="B1776" s="3"/>
      <c r="AL1776" s="2" t="str">
        <f>IFERROR(IF(INDEX(AL$1:AL1775,MATCH(I1776,I$1:I1775,0),1)=0,"",INDEX(AL$1:AL1775,MATCH(I1776,I$1:I1775,0),1)),"")</f>
        <v/>
      </c>
      <c r="AM1776" s="2" t="str">
        <f>IFERROR(IF(INDEX(AM$1:AM1775,MATCH(I1776,I$1:I1775,0),1)=0,"",INDEX(AM$1:AM1775,MATCH(I1776,I$1:I1775,0),1)),"")</f>
        <v/>
      </c>
      <c r="AN1776" s="2" t="str">
        <f>IFERROR(IF(INDEX(AN$1:AN1775,MATCH(I1776,I$1:I1775,0),1)=0,"",INDEX(AN$1:AN1775,MATCH(I1776,I$1:I1775,0),1)),"")</f>
        <v/>
      </c>
      <c r="BG1776" s="5"/>
      <c r="BI1776" s="4"/>
      <c r="BK1776" s="5"/>
      <c r="BL1776" s="5"/>
      <c r="BM1776" s="5" t="str">
        <f>IF(B1776="","",IF(BH1776="",1+(MAX(BM$2:BM1775)),""))</f>
        <v/>
      </c>
      <c r="BN1776" s="5" t="str">
        <f t="shared" si="213"/>
        <v/>
      </c>
      <c r="BP1776" s="15" t="str">
        <f t="shared" si="214"/>
        <v/>
      </c>
      <c r="BQ1776" s="29"/>
      <c r="CU1776" s="5" t="e">
        <f>IF(REPORTE!AH$2="si",IF(F1776=VALUE(REPORTE!C$11),IF(SUM(CU1777:CU$1993),CONCATENATE(INT(B1776),", "),INT(B1776)),""),IF(F1776=VALUE(REPORTE!C$10),IF(SUM(CU1777:CU$1993),CONCATENATE(INT(B1776),", "),INT(B1776)),""))</f>
        <v>#VALUE!</v>
      </c>
      <c r="CY1776" s="5"/>
      <c r="CZ1776" s="5"/>
      <c r="DA1776" s="5"/>
      <c r="DB1776" s="5"/>
    </row>
    <row r="1777" spans="1:106" x14ac:dyDescent="0.25">
      <c r="A1777" s="25"/>
      <c r="B1777" s="3"/>
      <c r="AL1777" s="2" t="str">
        <f>IFERROR(IF(INDEX(AL$1:AL1776,MATCH(I1777,I$1:I1776,0),1)=0,"",INDEX(AL$1:AL1776,MATCH(I1777,I$1:I1776,0),1)),"")</f>
        <v/>
      </c>
      <c r="AM1777" s="2" t="str">
        <f>IFERROR(IF(INDEX(AM$1:AM1776,MATCH(I1777,I$1:I1776,0),1)=0,"",INDEX(AM$1:AM1776,MATCH(I1777,I$1:I1776,0),1)),"")</f>
        <v/>
      </c>
      <c r="AN1777" s="2" t="str">
        <f>IFERROR(IF(INDEX(AN$1:AN1776,MATCH(I1777,I$1:I1776,0),1)=0,"",INDEX(AN$1:AN1776,MATCH(I1777,I$1:I1776,0),1)),"")</f>
        <v/>
      </c>
      <c r="BG1777" s="5"/>
      <c r="BI1777" s="4"/>
      <c r="BK1777" s="5"/>
      <c r="BL1777" s="5"/>
      <c r="BM1777" s="5" t="str">
        <f>IF(B1777="","",IF(BH1777="",1+(MAX(BM$2:BM1776)),""))</f>
        <v/>
      </c>
      <c r="BN1777" s="5" t="str">
        <f t="shared" si="213"/>
        <v/>
      </c>
      <c r="BP1777" s="15" t="str">
        <f t="shared" si="214"/>
        <v/>
      </c>
      <c r="BQ1777" s="29"/>
      <c r="CU1777" s="5" t="e">
        <f>IF(REPORTE!AH$2="si",IF(F1777=VALUE(REPORTE!C$11),IF(SUM(CU1778:CU$1993),CONCATENATE(INT(B1777),", "),INT(B1777)),""),IF(F1777=VALUE(REPORTE!C$10),IF(SUM(CU1778:CU$1993),CONCATENATE(INT(B1777),", "),INT(B1777)),""))</f>
        <v>#VALUE!</v>
      </c>
      <c r="CY1777" s="5"/>
      <c r="CZ1777" s="5"/>
      <c r="DA1777" s="5"/>
      <c r="DB1777" s="5"/>
    </row>
    <row r="1778" spans="1:106" x14ac:dyDescent="0.25">
      <c r="A1778" s="25"/>
      <c r="B1778" s="3"/>
      <c r="AL1778" s="2" t="str">
        <f>IFERROR(IF(INDEX(AL$1:AL1777,MATCH(I1778,I$1:I1777,0),1)=0,"",INDEX(AL$1:AL1777,MATCH(I1778,I$1:I1777,0),1)),"")</f>
        <v/>
      </c>
      <c r="AM1778" s="2" t="str">
        <f>IFERROR(IF(INDEX(AM$1:AM1777,MATCH(I1778,I$1:I1777,0),1)=0,"",INDEX(AM$1:AM1777,MATCH(I1778,I$1:I1777,0),1)),"")</f>
        <v/>
      </c>
      <c r="AN1778" s="2" t="str">
        <f>IFERROR(IF(INDEX(AN$1:AN1777,MATCH(I1778,I$1:I1777,0),1)=0,"",INDEX(AN$1:AN1777,MATCH(I1778,I$1:I1777,0),1)),"")</f>
        <v/>
      </c>
      <c r="BG1778" s="5"/>
      <c r="BI1778" s="4"/>
      <c r="BK1778" s="5"/>
      <c r="BL1778" s="5"/>
      <c r="BM1778" s="5" t="str">
        <f>IF(B1778="","",IF(BH1778="",1+(MAX(BM$2:BM1777)),""))</f>
        <v/>
      </c>
      <c r="BN1778" s="5" t="str">
        <f t="shared" si="213"/>
        <v/>
      </c>
      <c r="BP1778" s="15" t="str">
        <f t="shared" si="214"/>
        <v/>
      </c>
      <c r="BQ1778" s="29"/>
      <c r="CU1778" s="5" t="e">
        <f>IF(REPORTE!AH$2="si",IF(F1778=VALUE(REPORTE!C$11),IF(SUM(CU1779:CU$1993),CONCATENATE(INT(B1778),", "),INT(B1778)),""),IF(F1778=VALUE(REPORTE!C$10),IF(SUM(CU1779:CU$1993),CONCATENATE(INT(B1778),", "),INT(B1778)),""))</f>
        <v>#VALUE!</v>
      </c>
      <c r="CY1778" s="5"/>
      <c r="CZ1778" s="5"/>
      <c r="DA1778" s="5"/>
      <c r="DB1778" s="5"/>
    </row>
    <row r="1779" spans="1:106" x14ac:dyDescent="0.25">
      <c r="A1779" s="25"/>
      <c r="B1779" s="3"/>
      <c r="AL1779" s="2" t="str">
        <f>IFERROR(IF(INDEX(AL$1:AL1778,MATCH(I1779,I$1:I1778,0),1)=0,"",INDEX(AL$1:AL1778,MATCH(I1779,I$1:I1778,0),1)),"")</f>
        <v/>
      </c>
      <c r="AM1779" s="2" t="str">
        <f>IFERROR(IF(INDEX(AM$1:AM1778,MATCH(I1779,I$1:I1778,0),1)=0,"",INDEX(AM$1:AM1778,MATCH(I1779,I$1:I1778,0),1)),"")</f>
        <v/>
      </c>
      <c r="AN1779" s="2" t="str">
        <f>IFERROR(IF(INDEX(AN$1:AN1778,MATCH(I1779,I$1:I1778,0),1)=0,"",INDEX(AN$1:AN1778,MATCH(I1779,I$1:I1778,0),1)),"")</f>
        <v/>
      </c>
      <c r="BG1779" s="5"/>
      <c r="BI1779" s="4"/>
      <c r="BK1779" s="5"/>
      <c r="BL1779" s="5"/>
      <c r="BM1779" s="5" t="str">
        <f>IF(B1779="","",IF(BH1779="",1+(MAX(BM$2:BM1778)),""))</f>
        <v/>
      </c>
      <c r="BN1779" s="5" t="str">
        <f t="shared" si="213"/>
        <v/>
      </c>
      <c r="BP1779" s="15" t="str">
        <f t="shared" si="214"/>
        <v/>
      </c>
      <c r="BQ1779" s="29"/>
      <c r="CU1779" s="5" t="e">
        <f>IF(REPORTE!AH$2="si",IF(F1779=VALUE(REPORTE!C$11),IF(SUM(CU1780:CU$1993),CONCATENATE(INT(B1779),", "),INT(B1779)),""),IF(F1779=VALUE(REPORTE!C$10),IF(SUM(CU1780:CU$1993),CONCATENATE(INT(B1779),", "),INT(B1779)),""))</f>
        <v>#VALUE!</v>
      </c>
      <c r="CY1779" s="5"/>
      <c r="CZ1779" s="5"/>
      <c r="DA1779" s="5"/>
      <c r="DB1779" s="5"/>
    </row>
    <row r="1780" spans="1:106" x14ac:dyDescent="0.25">
      <c r="A1780" s="25"/>
      <c r="B1780" s="3"/>
      <c r="AL1780" s="2" t="str">
        <f>IFERROR(IF(INDEX(AL$1:AL1779,MATCH(I1780,I$1:I1779,0),1)=0,"",INDEX(AL$1:AL1779,MATCH(I1780,I$1:I1779,0),1)),"")</f>
        <v/>
      </c>
      <c r="AM1780" s="2" t="str">
        <f>IFERROR(IF(INDEX(AM$1:AM1779,MATCH(I1780,I$1:I1779,0),1)=0,"",INDEX(AM$1:AM1779,MATCH(I1780,I$1:I1779,0),1)),"")</f>
        <v/>
      </c>
      <c r="AN1780" s="2" t="str">
        <f>IFERROR(IF(INDEX(AN$1:AN1779,MATCH(I1780,I$1:I1779,0),1)=0,"",INDEX(AN$1:AN1779,MATCH(I1780,I$1:I1779,0),1)),"")</f>
        <v/>
      </c>
      <c r="BG1780" s="5"/>
      <c r="BI1780" s="4"/>
      <c r="BK1780" s="5"/>
      <c r="BL1780" s="5"/>
      <c r="BM1780" s="5" t="str">
        <f>IF(B1780="","",IF(BH1780="",1+(MAX(BM$2:BM1779)),""))</f>
        <v/>
      </c>
      <c r="BN1780" s="5" t="str">
        <f t="shared" si="213"/>
        <v/>
      </c>
      <c r="BP1780" s="15" t="str">
        <f t="shared" si="214"/>
        <v/>
      </c>
      <c r="BQ1780" s="29"/>
      <c r="CU1780" s="5" t="e">
        <f>IF(REPORTE!AH$2="si",IF(F1780=VALUE(REPORTE!C$11),IF(SUM(CU1781:CU$1993),CONCATENATE(INT(B1780),", "),INT(B1780)),""),IF(F1780=VALUE(REPORTE!C$10),IF(SUM(CU1781:CU$1993),CONCATENATE(INT(B1780),", "),INT(B1780)),""))</f>
        <v>#VALUE!</v>
      </c>
      <c r="CY1780" s="5"/>
      <c r="CZ1780" s="5"/>
      <c r="DA1780" s="5"/>
      <c r="DB1780" s="5"/>
    </row>
    <row r="1781" spans="1:106" x14ac:dyDescent="0.25">
      <c r="A1781" s="25"/>
      <c r="B1781" s="3"/>
      <c r="AL1781" s="2" t="str">
        <f>IFERROR(IF(INDEX(AL$1:AL1780,MATCH(I1781,I$1:I1780,0),1)=0,"",INDEX(AL$1:AL1780,MATCH(I1781,I$1:I1780,0),1)),"")</f>
        <v/>
      </c>
      <c r="AM1781" s="2" t="str">
        <f>IFERROR(IF(INDEX(AM$1:AM1780,MATCH(I1781,I$1:I1780,0),1)=0,"",INDEX(AM$1:AM1780,MATCH(I1781,I$1:I1780,0),1)),"")</f>
        <v/>
      </c>
      <c r="AN1781" s="2" t="str">
        <f>IFERROR(IF(INDEX(AN$1:AN1780,MATCH(I1781,I$1:I1780,0),1)=0,"",INDEX(AN$1:AN1780,MATCH(I1781,I$1:I1780,0),1)),"")</f>
        <v/>
      </c>
      <c r="BG1781" s="5"/>
      <c r="BI1781" s="4"/>
      <c r="BK1781" s="5"/>
      <c r="BL1781" s="5"/>
      <c r="BM1781" s="5" t="str">
        <f>IF(B1781="","",IF(BH1781="",1+(MAX(BM$2:BM1780)),""))</f>
        <v/>
      </c>
      <c r="BN1781" s="5" t="str">
        <f t="shared" si="213"/>
        <v/>
      </c>
      <c r="BP1781" s="15" t="str">
        <f t="shared" si="214"/>
        <v/>
      </c>
      <c r="BQ1781" s="29"/>
      <c r="CU1781" s="5" t="e">
        <f>IF(REPORTE!AH$2="si",IF(F1781=VALUE(REPORTE!C$11),IF(SUM(CU1782:CU$1993),CONCATENATE(INT(B1781),", "),INT(B1781)),""),IF(F1781=VALUE(REPORTE!C$10),IF(SUM(CU1782:CU$1993),CONCATENATE(INT(B1781),", "),INT(B1781)),""))</f>
        <v>#VALUE!</v>
      </c>
      <c r="CY1781" s="5"/>
      <c r="CZ1781" s="5"/>
      <c r="DA1781" s="5"/>
      <c r="DB1781" s="5"/>
    </row>
    <row r="1782" spans="1:106" x14ac:dyDescent="0.25">
      <c r="A1782" s="25"/>
      <c r="B1782" s="3"/>
      <c r="AL1782" s="2" t="str">
        <f>IFERROR(IF(INDEX(AL$1:AL1781,MATCH(I1782,I$1:I1781,0),1)=0,"",INDEX(AL$1:AL1781,MATCH(I1782,I$1:I1781,0),1)),"")</f>
        <v/>
      </c>
      <c r="AM1782" s="2" t="str">
        <f>IFERROR(IF(INDEX(AM$1:AM1781,MATCH(I1782,I$1:I1781,0),1)=0,"",INDEX(AM$1:AM1781,MATCH(I1782,I$1:I1781,0),1)),"")</f>
        <v/>
      </c>
      <c r="AN1782" s="2" t="str">
        <f>IFERROR(IF(INDEX(AN$1:AN1781,MATCH(I1782,I$1:I1781,0),1)=0,"",INDEX(AN$1:AN1781,MATCH(I1782,I$1:I1781,0),1)),"")</f>
        <v/>
      </c>
      <c r="BG1782" s="5"/>
      <c r="BI1782" s="4"/>
      <c r="BK1782" s="5"/>
      <c r="BL1782" s="5"/>
      <c r="BM1782" s="5" t="str">
        <f>IF(B1782="","",IF(BH1782="",1+(MAX(BM$2:BM1781)),""))</f>
        <v/>
      </c>
      <c r="BN1782" s="5" t="str">
        <f t="shared" si="213"/>
        <v/>
      </c>
      <c r="BP1782" s="15" t="str">
        <f t="shared" si="214"/>
        <v/>
      </c>
      <c r="BQ1782" s="29"/>
      <c r="CU1782" s="5" t="e">
        <f>IF(REPORTE!AH$2="si",IF(F1782=VALUE(REPORTE!C$11),IF(SUM(CU1783:CU$1993),CONCATENATE(INT(B1782),", "),INT(B1782)),""),IF(F1782=VALUE(REPORTE!C$10),IF(SUM(CU1783:CU$1993),CONCATENATE(INT(B1782),", "),INT(B1782)),""))</f>
        <v>#VALUE!</v>
      </c>
      <c r="CY1782" s="5"/>
      <c r="CZ1782" s="5"/>
      <c r="DA1782" s="5"/>
      <c r="DB1782" s="5"/>
    </row>
    <row r="1783" spans="1:106" x14ac:dyDescent="0.25">
      <c r="A1783" s="25"/>
      <c r="B1783" s="3"/>
      <c r="AL1783" s="2" t="str">
        <f>IFERROR(IF(INDEX(AL$1:AL1782,MATCH(I1783,I$1:I1782,0),1)=0,"",INDEX(AL$1:AL1782,MATCH(I1783,I$1:I1782,0),1)),"")</f>
        <v/>
      </c>
      <c r="AM1783" s="2" t="str">
        <f>IFERROR(IF(INDEX(AM$1:AM1782,MATCH(I1783,I$1:I1782,0),1)=0,"",INDEX(AM$1:AM1782,MATCH(I1783,I$1:I1782,0),1)),"")</f>
        <v/>
      </c>
      <c r="AN1783" s="2" t="str">
        <f>IFERROR(IF(INDEX(AN$1:AN1782,MATCH(I1783,I$1:I1782,0),1)=0,"",INDEX(AN$1:AN1782,MATCH(I1783,I$1:I1782,0),1)),"")</f>
        <v/>
      </c>
      <c r="BG1783" s="5"/>
      <c r="BI1783" s="4"/>
      <c r="BK1783" s="5"/>
      <c r="BL1783" s="5"/>
      <c r="BM1783" s="5" t="str">
        <f>IF(B1783="","",IF(BH1783="",1+(MAX(BM$2:BM1782)),""))</f>
        <v/>
      </c>
      <c r="BN1783" s="5" t="str">
        <f t="shared" si="213"/>
        <v/>
      </c>
      <c r="BP1783" s="15" t="str">
        <f t="shared" si="214"/>
        <v/>
      </c>
      <c r="BQ1783" s="29"/>
      <c r="CU1783" s="5" t="e">
        <f>IF(REPORTE!AH$2="si",IF(F1783=VALUE(REPORTE!C$11),IF(SUM(CU1784:CU$1993),CONCATENATE(INT(B1783),", "),INT(B1783)),""),IF(F1783=VALUE(REPORTE!C$10),IF(SUM(CU1784:CU$1993),CONCATENATE(INT(B1783),", "),INT(B1783)),""))</f>
        <v>#VALUE!</v>
      </c>
      <c r="CY1783" s="5"/>
      <c r="CZ1783" s="5"/>
      <c r="DA1783" s="5"/>
      <c r="DB1783" s="5"/>
    </row>
    <row r="1784" spans="1:106" x14ac:dyDescent="0.25">
      <c r="A1784" s="25"/>
      <c r="B1784" s="3"/>
      <c r="AL1784" s="2" t="str">
        <f>IFERROR(IF(INDEX(AL$1:AL1783,MATCH(I1784,I$1:I1783,0),1)=0,"",INDEX(AL$1:AL1783,MATCH(I1784,I$1:I1783,0),1)),"")</f>
        <v/>
      </c>
      <c r="AM1784" s="2" t="str">
        <f>IFERROR(IF(INDEX(AM$1:AM1783,MATCH(I1784,I$1:I1783,0),1)=0,"",INDEX(AM$1:AM1783,MATCH(I1784,I$1:I1783,0),1)),"")</f>
        <v/>
      </c>
      <c r="AN1784" s="2" t="str">
        <f>IFERROR(IF(INDEX(AN$1:AN1783,MATCH(I1784,I$1:I1783,0),1)=0,"",INDEX(AN$1:AN1783,MATCH(I1784,I$1:I1783,0),1)),"")</f>
        <v/>
      </c>
      <c r="BG1784" s="5"/>
      <c r="BI1784" s="4"/>
      <c r="BK1784" s="5"/>
      <c r="BL1784" s="5"/>
      <c r="BM1784" s="5" t="str">
        <f>IF(B1784="","",IF(BH1784="",1+(MAX(BM$2:BM1783)),""))</f>
        <v/>
      </c>
      <c r="BN1784" s="5" t="str">
        <f t="shared" si="213"/>
        <v/>
      </c>
      <c r="BP1784" s="15" t="str">
        <f t="shared" si="214"/>
        <v/>
      </c>
      <c r="BQ1784" s="29"/>
      <c r="CU1784" s="5" t="e">
        <f>IF(REPORTE!AH$2="si",IF(F1784=VALUE(REPORTE!C$11),IF(SUM(CU1785:CU$1993),CONCATENATE(INT(B1784),", "),INT(B1784)),""),IF(F1784=VALUE(REPORTE!C$10),IF(SUM(CU1785:CU$1993),CONCATENATE(INT(B1784),", "),INT(B1784)),""))</f>
        <v>#VALUE!</v>
      </c>
      <c r="CY1784" s="5"/>
      <c r="CZ1784" s="5"/>
      <c r="DA1784" s="5"/>
      <c r="DB1784" s="5"/>
    </row>
    <row r="1785" spans="1:106" x14ac:dyDescent="0.25">
      <c r="A1785" s="25"/>
      <c r="B1785" s="3"/>
      <c r="AL1785" s="2" t="str">
        <f>IFERROR(IF(INDEX(AL$1:AL1784,MATCH(I1785,I$1:I1784,0),1)=0,"",INDEX(AL$1:AL1784,MATCH(I1785,I$1:I1784,0),1)),"")</f>
        <v/>
      </c>
      <c r="AM1785" s="2" t="str">
        <f>IFERROR(IF(INDEX(AM$1:AM1784,MATCH(I1785,I$1:I1784,0),1)=0,"",INDEX(AM$1:AM1784,MATCH(I1785,I$1:I1784,0),1)),"")</f>
        <v/>
      </c>
      <c r="AN1785" s="2" t="str">
        <f>IFERROR(IF(INDEX(AN$1:AN1784,MATCH(I1785,I$1:I1784,0),1)=0,"",INDEX(AN$1:AN1784,MATCH(I1785,I$1:I1784,0),1)),"")</f>
        <v/>
      </c>
      <c r="BG1785" s="5"/>
      <c r="BI1785" s="4"/>
      <c r="BK1785" s="5"/>
      <c r="BL1785" s="5"/>
      <c r="BM1785" s="5" t="str">
        <f>IF(B1785="","",IF(BH1785="",1+(MAX(BM$2:BM1784)),""))</f>
        <v/>
      </c>
      <c r="BN1785" s="5" t="str">
        <f t="shared" si="213"/>
        <v/>
      </c>
      <c r="BP1785" s="15" t="str">
        <f t="shared" si="214"/>
        <v/>
      </c>
      <c r="BQ1785" s="29"/>
      <c r="CU1785" s="5" t="e">
        <f>IF(REPORTE!AH$2="si",IF(F1785=VALUE(REPORTE!C$11),IF(SUM(CU1786:CU$1993),CONCATENATE(INT(B1785),", "),INT(B1785)),""),IF(F1785=VALUE(REPORTE!C$10),IF(SUM(CU1786:CU$1993),CONCATENATE(INT(B1785),", "),INT(B1785)),""))</f>
        <v>#VALUE!</v>
      </c>
      <c r="CY1785" s="5"/>
      <c r="CZ1785" s="5"/>
      <c r="DA1785" s="5"/>
      <c r="DB1785" s="5"/>
    </row>
    <row r="1786" spans="1:106" x14ac:dyDescent="0.25">
      <c r="A1786" s="25"/>
      <c r="B1786" s="3"/>
      <c r="AL1786" s="2" t="str">
        <f>IFERROR(IF(INDEX(AL$1:AL1785,MATCH(I1786,I$1:I1785,0),1)=0,"",INDEX(AL$1:AL1785,MATCH(I1786,I$1:I1785,0),1)),"")</f>
        <v/>
      </c>
      <c r="AM1786" s="2" t="str">
        <f>IFERROR(IF(INDEX(AM$1:AM1785,MATCH(I1786,I$1:I1785,0),1)=0,"",INDEX(AM$1:AM1785,MATCH(I1786,I$1:I1785,0),1)),"")</f>
        <v/>
      </c>
      <c r="AN1786" s="2" t="str">
        <f>IFERROR(IF(INDEX(AN$1:AN1785,MATCH(I1786,I$1:I1785,0),1)=0,"",INDEX(AN$1:AN1785,MATCH(I1786,I$1:I1785,0),1)),"")</f>
        <v/>
      </c>
      <c r="BG1786" s="5"/>
      <c r="BI1786" s="4"/>
      <c r="BK1786" s="5"/>
      <c r="BL1786" s="5"/>
      <c r="BM1786" s="5" t="str">
        <f>IF(B1786="","",IF(BH1786="",1+(MAX(BM$2:BM1785)),""))</f>
        <v/>
      </c>
      <c r="BN1786" s="5" t="str">
        <f t="shared" si="213"/>
        <v/>
      </c>
      <c r="BP1786" s="15" t="str">
        <f t="shared" si="214"/>
        <v/>
      </c>
      <c r="BQ1786" s="29"/>
      <c r="CU1786" s="5" t="e">
        <f>IF(REPORTE!AH$2="si",IF(F1786=VALUE(REPORTE!C$11),IF(SUM(CU1787:CU$1993),CONCATENATE(INT(B1786),", "),INT(B1786)),""),IF(F1786=VALUE(REPORTE!C$10),IF(SUM(CU1787:CU$1993),CONCATENATE(INT(B1786),", "),INT(B1786)),""))</f>
        <v>#VALUE!</v>
      </c>
      <c r="CY1786" s="5"/>
      <c r="CZ1786" s="5"/>
      <c r="DA1786" s="5"/>
      <c r="DB1786" s="5"/>
    </row>
    <row r="1787" spans="1:106" x14ac:dyDescent="0.25">
      <c r="A1787" s="25"/>
      <c r="B1787" s="3"/>
      <c r="AL1787" s="2" t="str">
        <f>IFERROR(IF(INDEX(AL$1:AL1786,MATCH(I1787,I$1:I1786,0),1)=0,"",INDEX(AL$1:AL1786,MATCH(I1787,I$1:I1786,0),1)),"")</f>
        <v/>
      </c>
      <c r="AM1787" s="2" t="str">
        <f>IFERROR(IF(INDEX(AM$1:AM1786,MATCH(I1787,I$1:I1786,0),1)=0,"",INDEX(AM$1:AM1786,MATCH(I1787,I$1:I1786,0),1)),"")</f>
        <v/>
      </c>
      <c r="AN1787" s="2" t="str">
        <f>IFERROR(IF(INDEX(AN$1:AN1786,MATCH(I1787,I$1:I1786,0),1)=0,"",INDEX(AN$1:AN1786,MATCH(I1787,I$1:I1786,0),1)),"")</f>
        <v/>
      </c>
      <c r="BG1787" s="5"/>
      <c r="BI1787" s="4"/>
      <c r="BK1787" s="5"/>
      <c r="BL1787" s="5"/>
      <c r="BM1787" s="5" t="str">
        <f>IF(B1787="","",IF(BH1787="",1+(MAX(BM$2:BM1786)),""))</f>
        <v/>
      </c>
      <c r="BN1787" s="5" t="str">
        <f t="shared" si="213"/>
        <v/>
      </c>
      <c r="BP1787" s="15" t="str">
        <f t="shared" si="214"/>
        <v/>
      </c>
      <c r="BQ1787" s="29"/>
      <c r="CU1787" s="5" t="e">
        <f>IF(REPORTE!AH$2="si",IF(F1787=VALUE(REPORTE!C$11),IF(SUM(CU1788:CU$1993),CONCATENATE(INT(B1787),", "),INT(B1787)),""),IF(F1787=VALUE(REPORTE!C$10),IF(SUM(CU1788:CU$1993),CONCATENATE(INT(B1787),", "),INT(B1787)),""))</f>
        <v>#VALUE!</v>
      </c>
      <c r="CY1787" s="5"/>
      <c r="CZ1787" s="5"/>
      <c r="DA1787" s="5"/>
      <c r="DB1787" s="5"/>
    </row>
    <row r="1788" spans="1:106" x14ac:dyDescent="0.25">
      <c r="A1788" s="25"/>
      <c r="B1788" s="3"/>
      <c r="AL1788" s="2" t="str">
        <f>IFERROR(IF(INDEX(AL$1:AL1787,MATCH(I1788,I$1:I1787,0),1)=0,"",INDEX(AL$1:AL1787,MATCH(I1788,I$1:I1787,0),1)),"")</f>
        <v/>
      </c>
      <c r="AM1788" s="2" t="str">
        <f>IFERROR(IF(INDEX(AM$1:AM1787,MATCH(I1788,I$1:I1787,0),1)=0,"",INDEX(AM$1:AM1787,MATCH(I1788,I$1:I1787,0),1)),"")</f>
        <v/>
      </c>
      <c r="AN1788" s="2" t="str">
        <f>IFERROR(IF(INDEX(AN$1:AN1787,MATCH(I1788,I$1:I1787,0),1)=0,"",INDEX(AN$1:AN1787,MATCH(I1788,I$1:I1787,0),1)),"")</f>
        <v/>
      </c>
      <c r="BG1788" s="5"/>
      <c r="BI1788" s="4"/>
      <c r="BK1788" s="5"/>
      <c r="BL1788" s="5"/>
      <c r="BM1788" s="5" t="str">
        <f>IF(B1788="","",IF(BH1788="",1+(MAX(BM$2:BM1787)),""))</f>
        <v/>
      </c>
      <c r="BN1788" s="5" t="str">
        <f t="shared" si="213"/>
        <v/>
      </c>
      <c r="BP1788" s="15" t="str">
        <f t="shared" si="214"/>
        <v/>
      </c>
      <c r="BQ1788" s="29"/>
      <c r="CU1788" s="5" t="e">
        <f>IF(REPORTE!AH$2="si",IF(F1788=VALUE(REPORTE!C$11),IF(SUM(CU1789:CU$1993),CONCATENATE(INT(B1788),", "),INT(B1788)),""),IF(F1788=VALUE(REPORTE!C$10),IF(SUM(CU1789:CU$1993),CONCATENATE(INT(B1788),", "),INT(B1788)),""))</f>
        <v>#VALUE!</v>
      </c>
      <c r="CY1788" s="5"/>
      <c r="CZ1788" s="5"/>
      <c r="DA1788" s="5"/>
      <c r="DB1788" s="5"/>
    </row>
    <row r="1789" spans="1:106" x14ac:dyDescent="0.25">
      <c r="A1789" s="25"/>
      <c r="B1789" s="3"/>
      <c r="AL1789" s="2" t="str">
        <f>IFERROR(IF(INDEX(AL$1:AL1788,MATCH(I1789,I$1:I1788,0),1)=0,"",INDEX(AL$1:AL1788,MATCH(I1789,I$1:I1788,0),1)),"")</f>
        <v/>
      </c>
      <c r="AM1789" s="2" t="str">
        <f>IFERROR(IF(INDEX(AM$1:AM1788,MATCH(I1789,I$1:I1788,0),1)=0,"",INDEX(AM$1:AM1788,MATCH(I1789,I$1:I1788,0),1)),"")</f>
        <v/>
      </c>
      <c r="AN1789" s="2" t="str">
        <f>IFERROR(IF(INDEX(AN$1:AN1788,MATCH(I1789,I$1:I1788,0),1)=0,"",INDEX(AN$1:AN1788,MATCH(I1789,I$1:I1788,0),1)),"")</f>
        <v/>
      </c>
      <c r="BG1789" s="5"/>
      <c r="BI1789" s="4"/>
      <c r="BK1789" s="5"/>
      <c r="BL1789" s="5"/>
      <c r="BM1789" s="5" t="str">
        <f>IF(B1789="","",IF(BH1789="",1+(MAX(BM$2:BM1788)),""))</f>
        <v/>
      </c>
      <c r="BN1789" s="5" t="str">
        <f t="shared" si="213"/>
        <v/>
      </c>
      <c r="BP1789" s="15" t="str">
        <f t="shared" si="214"/>
        <v/>
      </c>
      <c r="BQ1789" s="29"/>
      <c r="CU1789" s="5" t="e">
        <f>IF(REPORTE!AH$2="si",IF(F1789=VALUE(REPORTE!C$11),IF(SUM(CU1790:CU$1993),CONCATENATE(INT(B1789),", "),INT(B1789)),""),IF(F1789=VALUE(REPORTE!C$10),IF(SUM(CU1790:CU$1993),CONCATENATE(INT(B1789),", "),INT(B1789)),""))</f>
        <v>#VALUE!</v>
      </c>
      <c r="CY1789" s="5"/>
      <c r="CZ1789" s="5"/>
      <c r="DA1789" s="5"/>
      <c r="DB1789" s="5"/>
    </row>
    <row r="1790" spans="1:106" x14ac:dyDescent="0.25">
      <c r="A1790" s="25"/>
      <c r="B1790" s="3"/>
      <c r="AL1790" s="2" t="str">
        <f>IFERROR(IF(INDEX(AL$1:AL1789,MATCH(I1790,I$1:I1789,0),1)=0,"",INDEX(AL$1:AL1789,MATCH(I1790,I$1:I1789,0),1)),"")</f>
        <v/>
      </c>
      <c r="AM1790" s="2" t="str">
        <f>IFERROR(IF(INDEX(AM$1:AM1789,MATCH(I1790,I$1:I1789,0),1)=0,"",INDEX(AM$1:AM1789,MATCH(I1790,I$1:I1789,0),1)),"")</f>
        <v/>
      </c>
      <c r="AN1790" s="2" t="str">
        <f>IFERROR(IF(INDEX(AN$1:AN1789,MATCH(I1790,I$1:I1789,0),1)=0,"",INDEX(AN$1:AN1789,MATCH(I1790,I$1:I1789,0),1)),"")</f>
        <v/>
      </c>
      <c r="BG1790" s="5"/>
      <c r="BI1790" s="4"/>
      <c r="BK1790" s="5"/>
      <c r="BL1790" s="5"/>
      <c r="BM1790" s="5" t="str">
        <f>IF(B1790="","",IF(BH1790="",1+(MAX(BM$2:BM1789)),""))</f>
        <v/>
      </c>
      <c r="BN1790" s="5" t="str">
        <f t="shared" si="213"/>
        <v/>
      </c>
      <c r="BP1790" s="15" t="str">
        <f t="shared" si="214"/>
        <v/>
      </c>
      <c r="BQ1790" s="29"/>
      <c r="CU1790" s="5" t="e">
        <f>IF(REPORTE!AH$2="si",IF(F1790=VALUE(REPORTE!C$11),IF(SUM(CU1791:CU$1993),CONCATENATE(INT(B1790),", "),INT(B1790)),""),IF(F1790=VALUE(REPORTE!C$10),IF(SUM(CU1791:CU$1993),CONCATENATE(INT(B1790),", "),INT(B1790)),""))</f>
        <v>#VALUE!</v>
      </c>
      <c r="CY1790" s="5"/>
      <c r="CZ1790" s="5"/>
      <c r="DA1790" s="5"/>
      <c r="DB1790" s="5"/>
    </row>
    <row r="1791" spans="1:106" x14ac:dyDescent="0.25">
      <c r="A1791" s="25"/>
      <c r="B1791" s="3"/>
      <c r="AL1791" s="2" t="str">
        <f>IFERROR(IF(INDEX(AL$1:AL1790,MATCH(I1791,I$1:I1790,0),1)=0,"",INDEX(AL$1:AL1790,MATCH(I1791,I$1:I1790,0),1)),"")</f>
        <v/>
      </c>
      <c r="AM1791" s="2" t="str">
        <f>IFERROR(IF(INDEX(AM$1:AM1790,MATCH(I1791,I$1:I1790,0),1)=0,"",INDEX(AM$1:AM1790,MATCH(I1791,I$1:I1790,0),1)),"")</f>
        <v/>
      </c>
      <c r="AN1791" s="2" t="str">
        <f>IFERROR(IF(INDEX(AN$1:AN1790,MATCH(I1791,I$1:I1790,0),1)=0,"",INDEX(AN$1:AN1790,MATCH(I1791,I$1:I1790,0),1)),"")</f>
        <v/>
      </c>
      <c r="BG1791" s="5"/>
      <c r="BI1791" s="4"/>
      <c r="BK1791" s="5"/>
      <c r="BL1791" s="5"/>
      <c r="BM1791" s="5" t="str">
        <f>IF(B1791="","",IF(BH1791="",1+(MAX(BM$2:BM1790)),""))</f>
        <v/>
      </c>
      <c r="BN1791" s="5" t="str">
        <f t="shared" si="213"/>
        <v/>
      </c>
      <c r="BP1791" s="15" t="str">
        <f t="shared" si="214"/>
        <v/>
      </c>
      <c r="BQ1791" s="29"/>
      <c r="CU1791" s="5" t="e">
        <f>IF(REPORTE!AH$2="si",IF(F1791=VALUE(REPORTE!C$11),IF(SUM(CU1792:CU$1993),CONCATENATE(INT(B1791),", "),INT(B1791)),""),IF(F1791=VALUE(REPORTE!C$10),IF(SUM(CU1792:CU$1993),CONCATENATE(INT(B1791),", "),INT(B1791)),""))</f>
        <v>#VALUE!</v>
      </c>
      <c r="CY1791" s="5"/>
      <c r="CZ1791" s="5"/>
      <c r="DA1791" s="5"/>
      <c r="DB1791" s="5"/>
    </row>
    <row r="1792" spans="1:106" x14ac:dyDescent="0.25">
      <c r="A1792" s="25"/>
      <c r="B1792" s="3"/>
      <c r="AL1792" s="2" t="str">
        <f>IFERROR(IF(INDEX(AL$1:AL1791,MATCH(I1792,I$1:I1791,0),1)=0,"",INDEX(AL$1:AL1791,MATCH(I1792,I$1:I1791,0),1)),"")</f>
        <v/>
      </c>
      <c r="AM1792" s="2" t="str">
        <f>IFERROR(IF(INDEX(AM$1:AM1791,MATCH(I1792,I$1:I1791,0),1)=0,"",INDEX(AM$1:AM1791,MATCH(I1792,I$1:I1791,0),1)),"")</f>
        <v/>
      </c>
      <c r="AN1792" s="2" t="str">
        <f>IFERROR(IF(INDEX(AN$1:AN1791,MATCH(I1792,I$1:I1791,0),1)=0,"",INDEX(AN$1:AN1791,MATCH(I1792,I$1:I1791,0),1)),"")</f>
        <v/>
      </c>
      <c r="BG1792" s="5"/>
      <c r="BI1792" s="4"/>
      <c r="BK1792" s="5"/>
      <c r="BL1792" s="5"/>
      <c r="BM1792" s="5" t="str">
        <f>IF(B1792="","",IF(BH1792="",1+(MAX(BM$2:BM1791)),""))</f>
        <v/>
      </c>
      <c r="BN1792" s="5" t="str">
        <f t="shared" si="213"/>
        <v/>
      </c>
      <c r="BP1792" s="15" t="str">
        <f t="shared" si="214"/>
        <v/>
      </c>
      <c r="BQ1792" s="29"/>
      <c r="CU1792" s="5" t="e">
        <f>IF(REPORTE!AH$2="si",IF(F1792=VALUE(REPORTE!C$11),IF(SUM(CU1793:CU$1993),CONCATENATE(INT(B1792),", "),INT(B1792)),""),IF(F1792=VALUE(REPORTE!C$10),IF(SUM(CU1793:CU$1993),CONCATENATE(INT(B1792),", "),INT(B1792)),""))</f>
        <v>#VALUE!</v>
      </c>
      <c r="CY1792" s="5"/>
      <c r="CZ1792" s="5"/>
      <c r="DA1792" s="5"/>
      <c r="DB1792" s="5"/>
    </row>
    <row r="1793" spans="1:106" x14ac:dyDescent="0.25">
      <c r="A1793" s="25"/>
      <c r="B1793" s="3"/>
      <c r="AL1793" s="2" t="str">
        <f>IFERROR(IF(INDEX(AL$1:AL1792,MATCH(I1793,I$1:I1792,0),1)=0,"",INDEX(AL$1:AL1792,MATCH(I1793,I$1:I1792,0),1)),"")</f>
        <v/>
      </c>
      <c r="AM1793" s="2" t="str">
        <f>IFERROR(IF(INDEX(AM$1:AM1792,MATCH(I1793,I$1:I1792,0),1)=0,"",INDEX(AM$1:AM1792,MATCH(I1793,I$1:I1792,0),1)),"")</f>
        <v/>
      </c>
      <c r="AN1793" s="2" t="str">
        <f>IFERROR(IF(INDEX(AN$1:AN1792,MATCH(I1793,I$1:I1792,0),1)=0,"",INDEX(AN$1:AN1792,MATCH(I1793,I$1:I1792,0),1)),"")</f>
        <v/>
      </c>
      <c r="BG1793" s="5"/>
      <c r="BI1793" s="4"/>
      <c r="BK1793" s="5"/>
      <c r="BL1793" s="5"/>
      <c r="BM1793" s="5" t="str">
        <f>IF(B1793="","",IF(BH1793="",1+(MAX(BM$2:BM1792)),""))</f>
        <v/>
      </c>
      <c r="BN1793" s="5" t="str">
        <f t="shared" si="213"/>
        <v/>
      </c>
      <c r="BP1793" s="15" t="str">
        <f t="shared" si="214"/>
        <v/>
      </c>
      <c r="BQ1793" s="29"/>
      <c r="CU1793" s="5" t="e">
        <f>IF(REPORTE!AH$2="si",IF(F1793=VALUE(REPORTE!C$11),IF(SUM(CU1794:CU$1993),CONCATENATE(INT(B1793),", "),INT(B1793)),""),IF(F1793=VALUE(REPORTE!C$10),IF(SUM(CU1794:CU$1993),CONCATENATE(INT(B1793),", "),INT(B1793)),""))</f>
        <v>#VALUE!</v>
      </c>
      <c r="CY1793" s="5"/>
      <c r="CZ1793" s="5"/>
      <c r="DA1793" s="5"/>
      <c r="DB1793" s="5"/>
    </row>
    <row r="1794" spans="1:106" x14ac:dyDescent="0.25">
      <c r="A1794" s="25"/>
      <c r="B1794" s="3"/>
      <c r="AL1794" s="2" t="str">
        <f>IFERROR(IF(INDEX(AL$1:AL1793,MATCH(I1794,I$1:I1793,0),1)=0,"",INDEX(AL$1:AL1793,MATCH(I1794,I$1:I1793,0),1)),"")</f>
        <v/>
      </c>
      <c r="AM1794" s="2" t="str">
        <f>IFERROR(IF(INDEX(AM$1:AM1793,MATCH(I1794,I$1:I1793,0),1)=0,"",INDEX(AM$1:AM1793,MATCH(I1794,I$1:I1793,0),1)),"")</f>
        <v/>
      </c>
      <c r="AN1794" s="2" t="str">
        <f>IFERROR(IF(INDEX(AN$1:AN1793,MATCH(I1794,I$1:I1793,0),1)=0,"",INDEX(AN$1:AN1793,MATCH(I1794,I$1:I1793,0),1)),"")</f>
        <v/>
      </c>
      <c r="BG1794" s="5"/>
      <c r="BI1794" s="4"/>
      <c r="BK1794" s="5"/>
      <c r="BL1794" s="5"/>
      <c r="BM1794" s="5" t="str">
        <f>IF(B1794="","",IF(BH1794="",1+(MAX(BM$2:BM1793)),""))</f>
        <v/>
      </c>
      <c r="BN1794" s="5" t="str">
        <f t="shared" ref="BN1794:BN1857" si="215">IF(BM1794="","",AI1794)</f>
        <v/>
      </c>
      <c r="BP1794" s="15" t="str">
        <f t="shared" ref="BP1794:BP1857" si="216">IF(BM1794="","",F1794)</f>
        <v/>
      </c>
      <c r="BQ1794" s="29"/>
      <c r="CU1794" s="5" t="e">
        <f>IF(REPORTE!AH$2="si",IF(F1794=VALUE(REPORTE!C$11),IF(SUM(CU1795:CU$1993),CONCATENATE(INT(B1794),", "),INT(B1794)),""),IF(F1794=VALUE(REPORTE!C$10),IF(SUM(CU1795:CU$1993),CONCATENATE(INT(B1794),", "),INT(B1794)),""))</f>
        <v>#VALUE!</v>
      </c>
      <c r="CY1794" s="5"/>
      <c r="CZ1794" s="5"/>
      <c r="DA1794" s="5"/>
      <c r="DB1794" s="5"/>
    </row>
    <row r="1795" spans="1:106" x14ac:dyDescent="0.25">
      <c r="A1795" s="25"/>
      <c r="B1795" s="3"/>
      <c r="AL1795" s="2" t="str">
        <f>IFERROR(IF(INDEX(AL$1:AL1794,MATCH(I1795,I$1:I1794,0),1)=0,"",INDEX(AL$1:AL1794,MATCH(I1795,I$1:I1794,0),1)),"")</f>
        <v/>
      </c>
      <c r="AM1795" s="2" t="str">
        <f>IFERROR(IF(INDEX(AM$1:AM1794,MATCH(I1795,I$1:I1794,0),1)=0,"",INDEX(AM$1:AM1794,MATCH(I1795,I$1:I1794,0),1)),"")</f>
        <v/>
      </c>
      <c r="AN1795" s="2" t="str">
        <f>IFERROR(IF(INDEX(AN$1:AN1794,MATCH(I1795,I$1:I1794,0),1)=0,"",INDEX(AN$1:AN1794,MATCH(I1795,I$1:I1794,0),1)),"")</f>
        <v/>
      </c>
      <c r="BG1795" s="5"/>
      <c r="BI1795" s="4"/>
      <c r="BK1795" s="5"/>
      <c r="BL1795" s="5"/>
      <c r="BM1795" s="5" t="str">
        <f>IF(B1795="","",IF(BH1795="",1+(MAX(BM$2:BM1794)),""))</f>
        <v/>
      </c>
      <c r="BN1795" s="5" t="str">
        <f t="shared" si="215"/>
        <v/>
      </c>
      <c r="BP1795" s="15" t="str">
        <f t="shared" si="216"/>
        <v/>
      </c>
      <c r="BQ1795" s="29"/>
      <c r="CU1795" s="5" t="e">
        <f>IF(REPORTE!AH$2="si",IF(F1795=VALUE(REPORTE!C$11),IF(SUM(CU1796:CU$1993),CONCATENATE(INT(B1795),", "),INT(B1795)),""),IF(F1795=VALUE(REPORTE!C$10),IF(SUM(CU1796:CU$1993),CONCATENATE(INT(B1795),", "),INT(B1795)),""))</f>
        <v>#VALUE!</v>
      </c>
      <c r="CY1795" s="5"/>
      <c r="CZ1795" s="5"/>
      <c r="DA1795" s="5"/>
      <c r="DB1795" s="5"/>
    </row>
    <row r="1796" spans="1:106" x14ac:dyDescent="0.25">
      <c r="A1796" s="25"/>
      <c r="B1796" s="3"/>
      <c r="AL1796" s="2" t="str">
        <f>IFERROR(IF(INDEX(AL$1:AL1795,MATCH(I1796,I$1:I1795,0),1)=0,"",INDEX(AL$1:AL1795,MATCH(I1796,I$1:I1795,0),1)),"")</f>
        <v/>
      </c>
      <c r="AM1796" s="2" t="str">
        <f>IFERROR(IF(INDEX(AM$1:AM1795,MATCH(I1796,I$1:I1795,0),1)=0,"",INDEX(AM$1:AM1795,MATCH(I1796,I$1:I1795,0),1)),"")</f>
        <v/>
      </c>
      <c r="AN1796" s="2" t="str">
        <f>IFERROR(IF(INDEX(AN$1:AN1795,MATCH(I1796,I$1:I1795,0),1)=0,"",INDEX(AN$1:AN1795,MATCH(I1796,I$1:I1795,0),1)),"")</f>
        <v/>
      </c>
      <c r="BG1796" s="5"/>
      <c r="BI1796" s="4"/>
      <c r="BK1796" s="5"/>
      <c r="BL1796" s="5"/>
      <c r="BM1796" s="5" t="str">
        <f>IF(B1796="","",IF(BH1796="",1+(MAX(BM$2:BM1795)),""))</f>
        <v/>
      </c>
      <c r="BN1796" s="5" t="str">
        <f t="shared" si="215"/>
        <v/>
      </c>
      <c r="BP1796" s="15" t="str">
        <f t="shared" si="216"/>
        <v/>
      </c>
      <c r="BQ1796" s="29"/>
      <c r="CU1796" s="5" t="e">
        <f>IF(REPORTE!AH$2="si",IF(F1796=VALUE(REPORTE!C$11),IF(SUM(CU1797:CU$1993),CONCATENATE(INT(B1796),", "),INT(B1796)),""),IF(F1796=VALUE(REPORTE!C$10),IF(SUM(CU1797:CU$1993),CONCATENATE(INT(B1796),", "),INT(B1796)),""))</f>
        <v>#VALUE!</v>
      </c>
      <c r="CY1796" s="5"/>
      <c r="CZ1796" s="5"/>
      <c r="DA1796" s="5"/>
      <c r="DB1796" s="5"/>
    </row>
    <row r="1797" spans="1:106" x14ac:dyDescent="0.25">
      <c r="A1797" s="25"/>
      <c r="B1797" s="3"/>
      <c r="AL1797" s="2" t="str">
        <f>IFERROR(IF(INDEX(AL$1:AL1796,MATCH(I1797,I$1:I1796,0),1)=0,"",INDEX(AL$1:AL1796,MATCH(I1797,I$1:I1796,0),1)),"")</f>
        <v/>
      </c>
      <c r="AM1797" s="2" t="str">
        <f>IFERROR(IF(INDEX(AM$1:AM1796,MATCH(I1797,I$1:I1796,0),1)=0,"",INDEX(AM$1:AM1796,MATCH(I1797,I$1:I1796,0),1)),"")</f>
        <v/>
      </c>
      <c r="AN1797" s="2" t="str">
        <f>IFERROR(IF(INDEX(AN$1:AN1796,MATCH(I1797,I$1:I1796,0),1)=0,"",INDEX(AN$1:AN1796,MATCH(I1797,I$1:I1796,0),1)),"")</f>
        <v/>
      </c>
      <c r="BG1797" s="5"/>
      <c r="BI1797" s="4"/>
      <c r="BK1797" s="5"/>
      <c r="BL1797" s="5"/>
      <c r="BM1797" s="5" t="str">
        <f>IF(B1797="","",IF(BH1797="",1+(MAX(BM$2:BM1796)),""))</f>
        <v/>
      </c>
      <c r="BN1797" s="5" t="str">
        <f t="shared" si="215"/>
        <v/>
      </c>
      <c r="BP1797" s="15" t="str">
        <f t="shared" si="216"/>
        <v/>
      </c>
      <c r="BQ1797" s="29"/>
      <c r="CU1797" s="5" t="e">
        <f>IF(REPORTE!AH$2="si",IF(F1797=VALUE(REPORTE!C$11),IF(SUM(CU1798:CU$1993),CONCATENATE(INT(B1797),", "),INT(B1797)),""),IF(F1797=VALUE(REPORTE!C$10),IF(SUM(CU1798:CU$1993),CONCATENATE(INT(B1797),", "),INT(B1797)),""))</f>
        <v>#VALUE!</v>
      </c>
      <c r="CY1797" s="5"/>
      <c r="CZ1797" s="5"/>
      <c r="DA1797" s="5"/>
      <c r="DB1797" s="5"/>
    </row>
    <row r="1798" spans="1:106" x14ac:dyDescent="0.25">
      <c r="A1798" s="25"/>
      <c r="B1798" s="3"/>
      <c r="AL1798" s="2" t="str">
        <f>IFERROR(IF(INDEX(AL$1:AL1797,MATCH(I1798,I$1:I1797,0),1)=0,"",INDEX(AL$1:AL1797,MATCH(I1798,I$1:I1797,0),1)),"")</f>
        <v/>
      </c>
      <c r="AM1798" s="2" t="str">
        <f>IFERROR(IF(INDEX(AM$1:AM1797,MATCH(I1798,I$1:I1797,0),1)=0,"",INDEX(AM$1:AM1797,MATCH(I1798,I$1:I1797,0),1)),"")</f>
        <v/>
      </c>
      <c r="AN1798" s="2" t="str">
        <f>IFERROR(IF(INDEX(AN$1:AN1797,MATCH(I1798,I$1:I1797,0),1)=0,"",INDEX(AN$1:AN1797,MATCH(I1798,I$1:I1797,0),1)),"")</f>
        <v/>
      </c>
      <c r="BG1798" s="5"/>
      <c r="BI1798" s="4"/>
      <c r="BK1798" s="5"/>
      <c r="BL1798" s="5"/>
      <c r="BM1798" s="5" t="str">
        <f>IF(B1798="","",IF(BH1798="",1+(MAX(BM$2:BM1797)),""))</f>
        <v/>
      </c>
      <c r="BN1798" s="5" t="str">
        <f t="shared" si="215"/>
        <v/>
      </c>
      <c r="BP1798" s="15" t="str">
        <f t="shared" si="216"/>
        <v/>
      </c>
      <c r="BQ1798" s="29"/>
      <c r="CU1798" s="5" t="e">
        <f>IF(REPORTE!AH$2="si",IF(F1798=VALUE(REPORTE!C$11),IF(SUM(CU1799:CU$1993),CONCATENATE(INT(B1798),", "),INT(B1798)),""),IF(F1798=VALUE(REPORTE!C$10),IF(SUM(CU1799:CU$1993),CONCATENATE(INT(B1798),", "),INT(B1798)),""))</f>
        <v>#VALUE!</v>
      </c>
      <c r="CY1798" s="5"/>
      <c r="CZ1798" s="5"/>
      <c r="DA1798" s="5"/>
      <c r="DB1798" s="5"/>
    </row>
    <row r="1799" spans="1:106" x14ac:dyDescent="0.25">
      <c r="A1799" s="25"/>
      <c r="B1799" s="3"/>
      <c r="AL1799" s="2" t="str">
        <f>IFERROR(IF(INDEX(AL$1:AL1798,MATCH(I1799,I$1:I1798,0),1)=0,"",INDEX(AL$1:AL1798,MATCH(I1799,I$1:I1798,0),1)),"")</f>
        <v/>
      </c>
      <c r="AM1799" s="2" t="str">
        <f>IFERROR(IF(INDEX(AM$1:AM1798,MATCH(I1799,I$1:I1798,0),1)=0,"",INDEX(AM$1:AM1798,MATCH(I1799,I$1:I1798,0),1)),"")</f>
        <v/>
      </c>
      <c r="AN1799" s="2" t="str">
        <f>IFERROR(IF(INDEX(AN$1:AN1798,MATCH(I1799,I$1:I1798,0),1)=0,"",INDEX(AN$1:AN1798,MATCH(I1799,I$1:I1798,0),1)),"")</f>
        <v/>
      </c>
      <c r="BG1799" s="5"/>
      <c r="BI1799" s="4"/>
      <c r="BK1799" s="5"/>
      <c r="BL1799" s="5"/>
      <c r="BM1799" s="5" t="str">
        <f>IF(B1799="","",IF(BH1799="",1+(MAX(BM$2:BM1798)),""))</f>
        <v/>
      </c>
      <c r="BN1799" s="5" t="str">
        <f t="shared" si="215"/>
        <v/>
      </c>
      <c r="BP1799" s="15" t="str">
        <f t="shared" si="216"/>
        <v/>
      </c>
      <c r="BQ1799" s="29"/>
      <c r="CU1799" s="5" t="e">
        <f>IF(REPORTE!AH$2="si",IF(F1799=VALUE(REPORTE!C$11),IF(SUM(CU1800:CU$1993),CONCATENATE(INT(B1799),", "),INT(B1799)),""),IF(F1799=VALUE(REPORTE!C$10),IF(SUM(CU1800:CU$1993),CONCATENATE(INT(B1799),", "),INT(B1799)),""))</f>
        <v>#VALUE!</v>
      </c>
      <c r="CY1799" s="5"/>
      <c r="CZ1799" s="5"/>
      <c r="DA1799" s="5"/>
      <c r="DB1799" s="5"/>
    </row>
    <row r="1800" spans="1:106" x14ac:dyDescent="0.25">
      <c r="A1800" s="25"/>
      <c r="B1800" s="3"/>
      <c r="AL1800" s="2" t="str">
        <f>IFERROR(IF(INDEX(AL$1:AL1799,MATCH(I1800,I$1:I1799,0),1)=0,"",INDEX(AL$1:AL1799,MATCH(I1800,I$1:I1799,0),1)),"")</f>
        <v/>
      </c>
      <c r="AM1800" s="2" t="str">
        <f>IFERROR(IF(INDEX(AM$1:AM1799,MATCH(I1800,I$1:I1799,0),1)=0,"",INDEX(AM$1:AM1799,MATCH(I1800,I$1:I1799,0),1)),"")</f>
        <v/>
      </c>
      <c r="AN1800" s="2" t="str">
        <f>IFERROR(IF(INDEX(AN$1:AN1799,MATCH(I1800,I$1:I1799,0),1)=0,"",INDEX(AN$1:AN1799,MATCH(I1800,I$1:I1799,0),1)),"")</f>
        <v/>
      </c>
      <c r="BG1800" s="5"/>
      <c r="BI1800" s="4"/>
      <c r="BK1800" s="5"/>
      <c r="BL1800" s="5"/>
      <c r="BM1800" s="5" t="str">
        <f>IF(B1800="","",IF(BH1800="",1+(MAX(BM$2:BM1799)),""))</f>
        <v/>
      </c>
      <c r="BN1800" s="5" t="str">
        <f t="shared" si="215"/>
        <v/>
      </c>
      <c r="BP1800" s="15" t="str">
        <f t="shared" si="216"/>
        <v/>
      </c>
      <c r="BQ1800" s="29"/>
      <c r="CU1800" s="5" t="e">
        <f>IF(REPORTE!AH$2="si",IF(F1800=VALUE(REPORTE!C$11),IF(SUM(CU1801:CU$1993),CONCATENATE(INT(B1800),", "),INT(B1800)),""),IF(F1800=VALUE(REPORTE!C$10),IF(SUM(CU1801:CU$1993),CONCATENATE(INT(B1800),", "),INT(B1800)),""))</f>
        <v>#VALUE!</v>
      </c>
      <c r="CY1800" s="5"/>
      <c r="CZ1800" s="5"/>
      <c r="DA1800" s="5"/>
      <c r="DB1800" s="5"/>
    </row>
    <row r="1801" spans="1:106" x14ac:dyDescent="0.25">
      <c r="A1801" s="25"/>
      <c r="B1801" s="3"/>
      <c r="AL1801" s="2" t="str">
        <f>IFERROR(IF(INDEX(AL$1:AL1800,MATCH(I1801,I$1:I1800,0),1)=0,"",INDEX(AL$1:AL1800,MATCH(I1801,I$1:I1800,0),1)),"")</f>
        <v/>
      </c>
      <c r="AM1801" s="2" t="str">
        <f>IFERROR(IF(INDEX(AM$1:AM1800,MATCH(I1801,I$1:I1800,0),1)=0,"",INDEX(AM$1:AM1800,MATCH(I1801,I$1:I1800,0),1)),"")</f>
        <v/>
      </c>
      <c r="AN1801" s="2" t="str">
        <f>IFERROR(IF(INDEX(AN$1:AN1800,MATCH(I1801,I$1:I1800,0),1)=0,"",INDEX(AN$1:AN1800,MATCH(I1801,I$1:I1800,0),1)),"")</f>
        <v/>
      </c>
      <c r="BG1801" s="5"/>
      <c r="BI1801" s="4"/>
      <c r="BK1801" s="5"/>
      <c r="BL1801" s="5"/>
      <c r="BM1801" s="5" t="str">
        <f>IF(B1801="","",IF(BH1801="",1+(MAX(BM$2:BM1800)),""))</f>
        <v/>
      </c>
      <c r="BN1801" s="5" t="str">
        <f t="shared" si="215"/>
        <v/>
      </c>
      <c r="BP1801" s="15" t="str">
        <f t="shared" si="216"/>
        <v/>
      </c>
      <c r="BQ1801" s="29"/>
      <c r="CU1801" s="5" t="e">
        <f>IF(REPORTE!AH$2="si",IF(F1801=VALUE(REPORTE!C$11),IF(SUM(CU1802:CU$1993),CONCATENATE(INT(B1801),", "),INT(B1801)),""),IF(F1801=VALUE(REPORTE!C$10),IF(SUM(CU1802:CU$1993),CONCATENATE(INT(B1801),", "),INT(B1801)),""))</f>
        <v>#VALUE!</v>
      </c>
      <c r="CY1801" s="5"/>
      <c r="CZ1801" s="5"/>
      <c r="DA1801" s="5"/>
      <c r="DB1801" s="5"/>
    </row>
    <row r="1802" spans="1:106" x14ac:dyDescent="0.25">
      <c r="A1802" s="25"/>
      <c r="B1802" s="3"/>
      <c r="AL1802" s="2" t="str">
        <f>IFERROR(IF(INDEX(AL$1:AL1801,MATCH(I1802,I$1:I1801,0),1)=0,"",INDEX(AL$1:AL1801,MATCH(I1802,I$1:I1801,0),1)),"")</f>
        <v/>
      </c>
      <c r="AM1802" s="2" t="str">
        <f>IFERROR(IF(INDEX(AM$1:AM1801,MATCH(I1802,I$1:I1801,0),1)=0,"",INDEX(AM$1:AM1801,MATCH(I1802,I$1:I1801,0),1)),"")</f>
        <v/>
      </c>
      <c r="AN1802" s="2" t="str">
        <f>IFERROR(IF(INDEX(AN$1:AN1801,MATCH(I1802,I$1:I1801,0),1)=0,"",INDEX(AN$1:AN1801,MATCH(I1802,I$1:I1801,0),1)),"")</f>
        <v/>
      </c>
      <c r="BG1802" s="5"/>
      <c r="BI1802" s="4"/>
      <c r="BK1802" s="5"/>
      <c r="BL1802" s="5"/>
      <c r="BM1802" s="5" t="str">
        <f>IF(B1802="","",IF(BH1802="",1+(MAX(BM$2:BM1801)),""))</f>
        <v/>
      </c>
      <c r="BN1802" s="5" t="str">
        <f t="shared" si="215"/>
        <v/>
      </c>
      <c r="BP1802" s="15" t="str">
        <f t="shared" si="216"/>
        <v/>
      </c>
      <c r="BQ1802" s="29"/>
      <c r="CU1802" s="5" t="e">
        <f>IF(REPORTE!AH$2="si",IF(F1802=VALUE(REPORTE!C$11),IF(SUM(CU1803:CU$1993),CONCATENATE(INT(B1802),", "),INT(B1802)),""),IF(F1802=VALUE(REPORTE!C$10),IF(SUM(CU1803:CU$1993),CONCATENATE(INT(B1802),", "),INT(B1802)),""))</f>
        <v>#VALUE!</v>
      </c>
      <c r="CY1802" s="5"/>
      <c r="CZ1802" s="5"/>
      <c r="DA1802" s="5"/>
      <c r="DB1802" s="5"/>
    </row>
    <row r="1803" spans="1:106" x14ac:dyDescent="0.25">
      <c r="A1803" s="25"/>
      <c r="B1803" s="3"/>
      <c r="AL1803" s="2" t="str">
        <f>IFERROR(IF(INDEX(AL$1:AL1802,MATCH(I1803,I$1:I1802,0),1)=0,"",INDEX(AL$1:AL1802,MATCH(I1803,I$1:I1802,0),1)),"")</f>
        <v/>
      </c>
      <c r="AM1803" s="2" t="str">
        <f>IFERROR(IF(INDEX(AM$1:AM1802,MATCH(I1803,I$1:I1802,0),1)=0,"",INDEX(AM$1:AM1802,MATCH(I1803,I$1:I1802,0),1)),"")</f>
        <v/>
      </c>
      <c r="AN1803" s="2" t="str">
        <f>IFERROR(IF(INDEX(AN$1:AN1802,MATCH(I1803,I$1:I1802,0),1)=0,"",INDEX(AN$1:AN1802,MATCH(I1803,I$1:I1802,0),1)),"")</f>
        <v/>
      </c>
      <c r="BG1803" s="5"/>
      <c r="BI1803" s="4"/>
      <c r="BK1803" s="5"/>
      <c r="BL1803" s="5"/>
      <c r="BM1803" s="5" t="str">
        <f>IF(B1803="","",IF(BH1803="",1+(MAX(BM$2:BM1802)),""))</f>
        <v/>
      </c>
      <c r="BN1803" s="5" t="str">
        <f t="shared" si="215"/>
        <v/>
      </c>
      <c r="BP1803" s="15" t="str">
        <f t="shared" si="216"/>
        <v/>
      </c>
      <c r="BQ1803" s="29"/>
      <c r="CU1803" s="5" t="e">
        <f>IF(REPORTE!AH$2="si",IF(F1803=VALUE(REPORTE!C$11),IF(SUM(CU1804:CU$1993),CONCATENATE(INT(B1803),", "),INT(B1803)),""),IF(F1803=VALUE(REPORTE!C$10),IF(SUM(CU1804:CU$1993),CONCATENATE(INT(B1803),", "),INT(B1803)),""))</f>
        <v>#VALUE!</v>
      </c>
      <c r="CY1803" s="5"/>
      <c r="CZ1803" s="5"/>
      <c r="DA1803" s="5"/>
      <c r="DB1803" s="5"/>
    </row>
    <row r="1804" spans="1:106" x14ac:dyDescent="0.25">
      <c r="A1804" s="25"/>
      <c r="B1804" s="3"/>
      <c r="AL1804" s="2" t="str">
        <f>IFERROR(IF(INDEX(AL$1:AL1803,MATCH(I1804,I$1:I1803,0),1)=0,"",INDEX(AL$1:AL1803,MATCH(I1804,I$1:I1803,0),1)),"")</f>
        <v/>
      </c>
      <c r="AM1804" s="2" t="str">
        <f>IFERROR(IF(INDEX(AM$1:AM1803,MATCH(I1804,I$1:I1803,0),1)=0,"",INDEX(AM$1:AM1803,MATCH(I1804,I$1:I1803,0),1)),"")</f>
        <v/>
      </c>
      <c r="AN1804" s="2" t="str">
        <f>IFERROR(IF(INDEX(AN$1:AN1803,MATCH(I1804,I$1:I1803,0),1)=0,"",INDEX(AN$1:AN1803,MATCH(I1804,I$1:I1803,0),1)),"")</f>
        <v/>
      </c>
      <c r="BG1804" s="5"/>
      <c r="BI1804" s="4"/>
      <c r="BK1804" s="5"/>
      <c r="BL1804" s="5"/>
      <c r="BM1804" s="5" t="str">
        <f>IF(B1804="","",IF(BH1804="",1+(MAX(BM$2:BM1803)),""))</f>
        <v/>
      </c>
      <c r="BN1804" s="5" t="str">
        <f t="shared" si="215"/>
        <v/>
      </c>
      <c r="BP1804" s="15" t="str">
        <f t="shared" si="216"/>
        <v/>
      </c>
      <c r="BQ1804" s="29"/>
      <c r="CU1804" s="5" t="e">
        <f>IF(REPORTE!AH$2="si",IF(F1804=VALUE(REPORTE!C$11),IF(SUM(CU1805:CU$1993),CONCATENATE(INT(B1804),", "),INT(B1804)),""),IF(F1804=VALUE(REPORTE!C$10),IF(SUM(CU1805:CU$1993),CONCATENATE(INT(B1804),", "),INT(B1804)),""))</f>
        <v>#VALUE!</v>
      </c>
      <c r="CY1804" s="5"/>
      <c r="CZ1804" s="5"/>
      <c r="DA1804" s="5"/>
      <c r="DB1804" s="5"/>
    </row>
    <row r="1805" spans="1:106" x14ac:dyDescent="0.25">
      <c r="A1805" s="25"/>
      <c r="B1805" s="3"/>
      <c r="AL1805" s="2" t="str">
        <f>IFERROR(IF(INDEX(AL$1:AL1804,MATCH(I1805,I$1:I1804,0),1)=0,"",INDEX(AL$1:AL1804,MATCH(I1805,I$1:I1804,0),1)),"")</f>
        <v/>
      </c>
      <c r="AM1805" s="2" t="str">
        <f>IFERROR(IF(INDEX(AM$1:AM1804,MATCH(I1805,I$1:I1804,0),1)=0,"",INDEX(AM$1:AM1804,MATCH(I1805,I$1:I1804,0),1)),"")</f>
        <v/>
      </c>
      <c r="AN1805" s="2" t="str">
        <f>IFERROR(IF(INDEX(AN$1:AN1804,MATCH(I1805,I$1:I1804,0),1)=0,"",INDEX(AN$1:AN1804,MATCH(I1805,I$1:I1804,0),1)),"")</f>
        <v/>
      </c>
      <c r="BG1805" s="5"/>
      <c r="BI1805" s="4"/>
      <c r="BK1805" s="5"/>
      <c r="BL1805" s="5"/>
      <c r="BM1805" s="5" t="str">
        <f>IF(B1805="","",IF(BH1805="",1+(MAX(BM$2:BM1804)),""))</f>
        <v/>
      </c>
      <c r="BN1805" s="5" t="str">
        <f t="shared" si="215"/>
        <v/>
      </c>
      <c r="BP1805" s="15" t="str">
        <f t="shared" si="216"/>
        <v/>
      </c>
      <c r="BQ1805" s="29"/>
      <c r="CU1805" s="5" t="e">
        <f>IF(REPORTE!AH$2="si",IF(F1805=VALUE(REPORTE!C$11),IF(SUM(CU1806:CU$1993),CONCATENATE(INT(B1805),", "),INT(B1805)),""),IF(F1805=VALUE(REPORTE!C$10),IF(SUM(CU1806:CU$1993),CONCATENATE(INT(B1805),", "),INT(B1805)),""))</f>
        <v>#VALUE!</v>
      </c>
      <c r="CY1805" s="5"/>
      <c r="CZ1805" s="5"/>
      <c r="DA1805" s="5"/>
      <c r="DB1805" s="5"/>
    </row>
    <row r="1806" spans="1:106" x14ac:dyDescent="0.25">
      <c r="A1806" s="25"/>
      <c r="B1806" s="3"/>
      <c r="AL1806" s="2" t="str">
        <f>IFERROR(IF(INDEX(AL$1:AL1805,MATCH(I1806,I$1:I1805,0),1)=0,"",INDEX(AL$1:AL1805,MATCH(I1806,I$1:I1805,0),1)),"")</f>
        <v/>
      </c>
      <c r="AM1806" s="2" t="str">
        <f>IFERROR(IF(INDEX(AM$1:AM1805,MATCH(I1806,I$1:I1805,0),1)=0,"",INDEX(AM$1:AM1805,MATCH(I1806,I$1:I1805,0),1)),"")</f>
        <v/>
      </c>
      <c r="AN1806" s="2" t="str">
        <f>IFERROR(IF(INDEX(AN$1:AN1805,MATCH(I1806,I$1:I1805,0),1)=0,"",INDEX(AN$1:AN1805,MATCH(I1806,I$1:I1805,0),1)),"")</f>
        <v/>
      </c>
      <c r="BG1806" s="5"/>
      <c r="BI1806" s="4"/>
      <c r="BK1806" s="5"/>
      <c r="BL1806" s="5"/>
      <c r="BM1806" s="5" t="str">
        <f>IF(B1806="","",IF(BH1806="",1+(MAX(BM$2:BM1805)),""))</f>
        <v/>
      </c>
      <c r="BN1806" s="5" t="str">
        <f t="shared" si="215"/>
        <v/>
      </c>
      <c r="BP1806" s="15" t="str">
        <f t="shared" si="216"/>
        <v/>
      </c>
      <c r="BQ1806" s="29"/>
      <c r="CU1806" s="5" t="e">
        <f>IF(REPORTE!AH$2="si",IF(F1806=VALUE(REPORTE!C$11),IF(SUM(CU1807:CU$1993),CONCATENATE(INT(B1806),", "),INT(B1806)),""),IF(F1806=VALUE(REPORTE!C$10),IF(SUM(CU1807:CU$1993),CONCATENATE(INT(B1806),", "),INT(B1806)),""))</f>
        <v>#VALUE!</v>
      </c>
      <c r="CY1806" s="5"/>
      <c r="CZ1806" s="5"/>
      <c r="DA1806" s="5"/>
      <c r="DB1806" s="5"/>
    </row>
    <row r="1807" spans="1:106" x14ac:dyDescent="0.25">
      <c r="A1807" s="25"/>
      <c r="B1807" s="3"/>
      <c r="AL1807" s="2" t="str">
        <f>IFERROR(IF(INDEX(AL$1:AL1806,MATCH(I1807,I$1:I1806,0),1)=0,"",INDEX(AL$1:AL1806,MATCH(I1807,I$1:I1806,0),1)),"")</f>
        <v/>
      </c>
      <c r="AM1807" s="2" t="str">
        <f>IFERROR(IF(INDEX(AM$1:AM1806,MATCH(I1807,I$1:I1806,0),1)=0,"",INDEX(AM$1:AM1806,MATCH(I1807,I$1:I1806,0),1)),"")</f>
        <v/>
      </c>
      <c r="AN1807" s="2" t="str">
        <f>IFERROR(IF(INDEX(AN$1:AN1806,MATCH(I1807,I$1:I1806,0),1)=0,"",INDEX(AN$1:AN1806,MATCH(I1807,I$1:I1806,0),1)),"")</f>
        <v/>
      </c>
      <c r="BG1807" s="5"/>
      <c r="BI1807" s="4"/>
      <c r="BK1807" s="5"/>
      <c r="BL1807" s="5"/>
      <c r="BM1807" s="5" t="str">
        <f>IF(B1807="","",IF(BH1807="",1+(MAX(BM$2:BM1806)),""))</f>
        <v/>
      </c>
      <c r="BN1807" s="5" t="str">
        <f t="shared" si="215"/>
        <v/>
      </c>
      <c r="BP1807" s="15" t="str">
        <f t="shared" si="216"/>
        <v/>
      </c>
      <c r="BQ1807" s="29"/>
      <c r="CU1807" s="5" t="e">
        <f>IF(REPORTE!AH$2="si",IF(F1807=VALUE(REPORTE!C$11),IF(SUM(CU1808:CU$1993),CONCATENATE(INT(B1807),", "),INT(B1807)),""),IF(F1807=VALUE(REPORTE!C$10),IF(SUM(CU1808:CU$1993),CONCATENATE(INT(B1807),", "),INT(B1807)),""))</f>
        <v>#VALUE!</v>
      </c>
      <c r="CV1807" s="5"/>
      <c r="CY1807" s="5"/>
      <c r="CZ1807" s="5"/>
      <c r="DA1807" s="5"/>
      <c r="DB1807" s="5"/>
    </row>
    <row r="1808" spans="1:106" x14ac:dyDescent="0.25">
      <c r="A1808" s="25"/>
      <c r="B1808" s="3"/>
      <c r="AL1808" s="2" t="str">
        <f>IFERROR(IF(INDEX(AL$1:AL1807,MATCH(I1808,I$1:I1807,0),1)=0,"",INDEX(AL$1:AL1807,MATCH(I1808,I$1:I1807,0),1)),"")</f>
        <v/>
      </c>
      <c r="AM1808" s="2" t="str">
        <f>IFERROR(IF(INDEX(AM$1:AM1807,MATCH(I1808,I$1:I1807,0),1)=0,"",INDEX(AM$1:AM1807,MATCH(I1808,I$1:I1807,0),1)),"")</f>
        <v/>
      </c>
      <c r="AN1808" s="2" t="str">
        <f>IFERROR(IF(INDEX(AN$1:AN1807,MATCH(I1808,I$1:I1807,0),1)=0,"",INDEX(AN$1:AN1807,MATCH(I1808,I$1:I1807,0),1)),"")</f>
        <v/>
      </c>
      <c r="BG1808" s="5"/>
      <c r="BI1808" s="4"/>
      <c r="BK1808" s="5"/>
      <c r="BL1808" s="5"/>
      <c r="BM1808" s="5" t="str">
        <f>IF(B1808="","",IF(BH1808="",1+(MAX(BM$2:BM1807)),""))</f>
        <v/>
      </c>
      <c r="BN1808" s="5" t="str">
        <f t="shared" si="215"/>
        <v/>
      </c>
      <c r="BP1808" s="15" t="str">
        <f t="shared" si="216"/>
        <v/>
      </c>
      <c r="BQ1808" s="29"/>
      <c r="CU1808" s="5" t="e">
        <f>IF(REPORTE!AH$2="si",IF(F1808=VALUE(REPORTE!C$11),IF(SUM(CU1809:CU$1993),CONCATENATE(INT(B1808),", "),INT(B1808)),""),IF(F1808=VALUE(REPORTE!C$10),IF(SUM(CU1809:CU$1993),CONCATENATE(INT(B1808),", "),INT(B1808)),""))</f>
        <v>#VALUE!</v>
      </c>
      <c r="CV1808" s="5" t="e">
        <f>CONCATENATE(CU1808,CU1809,CU1810,CU1811,CU1812,CU1813,CU1814,CU1815,CU1816,CU1817,CU1818,CU1819,CU1820,CU1821,CU1822,CU1823,CU1824,CU1825,CU1826,CU1827,CU1828,CU1829,CU1830,CU1831,CU1832,CU1833,CU1834,CU1835,CU1836,CU1837,CU1838,CU1839,CU1840,CU1841,CU1842,CU1843,CU1844,CU1845,CU1846,CU1847,CU1848,CU1849)</f>
        <v>#VALUE!</v>
      </c>
      <c r="CY1808" s="5"/>
      <c r="CZ1808" s="5"/>
      <c r="DA1808" s="5"/>
      <c r="DB1808" s="5"/>
    </row>
    <row r="1809" spans="1:106" x14ac:dyDescent="0.25">
      <c r="A1809" s="25"/>
      <c r="B1809" s="3"/>
      <c r="AL1809" s="2" t="str">
        <f>IFERROR(IF(INDEX(AL$1:AL1808,MATCH(I1809,I$1:I1808,0),1)=0,"",INDEX(AL$1:AL1808,MATCH(I1809,I$1:I1808,0),1)),"")</f>
        <v/>
      </c>
      <c r="AM1809" s="2" t="str">
        <f>IFERROR(IF(INDEX(AM$1:AM1808,MATCH(I1809,I$1:I1808,0),1)=0,"",INDEX(AM$1:AM1808,MATCH(I1809,I$1:I1808,0),1)),"")</f>
        <v/>
      </c>
      <c r="AN1809" s="2" t="str">
        <f>IFERROR(IF(INDEX(AN$1:AN1808,MATCH(I1809,I$1:I1808,0),1)=0,"",INDEX(AN$1:AN1808,MATCH(I1809,I$1:I1808,0),1)),"")</f>
        <v/>
      </c>
      <c r="BG1809" s="5"/>
      <c r="BI1809" s="4"/>
      <c r="BK1809" s="5"/>
      <c r="BL1809" s="5"/>
      <c r="BM1809" s="5" t="str">
        <f>IF(B1809="","",IF(BH1809="",1+(MAX(BM$2:BM1808)),""))</f>
        <v/>
      </c>
      <c r="BN1809" s="5" t="str">
        <f t="shared" si="215"/>
        <v/>
      </c>
      <c r="BP1809" s="15" t="str">
        <f t="shared" si="216"/>
        <v/>
      </c>
      <c r="BQ1809" s="29"/>
      <c r="CU1809" s="5" t="e">
        <f>IF(REPORTE!AH$2="si",IF(F1809=VALUE(REPORTE!C$11),IF(SUM(CU1810:CU$1993),CONCATENATE(INT(B1809),", "),INT(B1809)),""),IF(F1809=VALUE(REPORTE!C$10),IF(SUM(CU1810:CU$1993),CONCATENATE(INT(B1809),", "),INT(B1809)),""))</f>
        <v>#VALUE!</v>
      </c>
      <c r="CY1809" s="5"/>
      <c r="CZ1809" s="5"/>
      <c r="DA1809" s="5"/>
      <c r="DB1809" s="5"/>
    </row>
    <row r="1810" spans="1:106" x14ac:dyDescent="0.25">
      <c r="A1810" s="25"/>
      <c r="B1810" s="3"/>
      <c r="AL1810" s="2" t="str">
        <f>IFERROR(IF(INDEX(AL$1:AL1809,MATCH(I1810,I$1:I1809,0),1)=0,"",INDEX(AL$1:AL1809,MATCH(I1810,I$1:I1809,0),1)),"")</f>
        <v/>
      </c>
      <c r="AM1810" s="2" t="str">
        <f>IFERROR(IF(INDEX(AM$1:AM1809,MATCH(I1810,I$1:I1809,0),1)=0,"",INDEX(AM$1:AM1809,MATCH(I1810,I$1:I1809,0),1)),"")</f>
        <v/>
      </c>
      <c r="AN1810" s="2" t="str">
        <f>IFERROR(IF(INDEX(AN$1:AN1809,MATCH(I1810,I$1:I1809,0),1)=0,"",INDEX(AN$1:AN1809,MATCH(I1810,I$1:I1809,0),1)),"")</f>
        <v/>
      </c>
      <c r="BG1810" s="5"/>
      <c r="BI1810" s="4"/>
      <c r="BK1810" s="5"/>
      <c r="BL1810" s="5"/>
      <c r="BM1810" s="5" t="str">
        <f>IF(B1810="","",IF(BH1810="",1+(MAX(BM$2:BM1809)),""))</f>
        <v/>
      </c>
      <c r="BN1810" s="5" t="str">
        <f t="shared" si="215"/>
        <v/>
      </c>
      <c r="BP1810" s="15" t="str">
        <f t="shared" si="216"/>
        <v/>
      </c>
      <c r="BQ1810" s="29"/>
      <c r="CU1810" s="5" t="e">
        <f>IF(REPORTE!AH$2="si",IF(F1810=VALUE(REPORTE!C$11),IF(SUM(CU1811:CU$1993),CONCATENATE(INT(B1810),", "),INT(B1810)),""),IF(F1810=VALUE(REPORTE!C$10),IF(SUM(CU1811:CU$1993),CONCATENATE(INT(B1810),", "),INT(B1810)),""))</f>
        <v>#VALUE!</v>
      </c>
      <c r="CY1810" s="5"/>
      <c r="CZ1810" s="5"/>
      <c r="DA1810" s="5"/>
      <c r="DB1810" s="5"/>
    </row>
    <row r="1811" spans="1:106" x14ac:dyDescent="0.25">
      <c r="A1811" s="25"/>
      <c r="B1811" s="3"/>
      <c r="AL1811" s="2" t="str">
        <f>IFERROR(IF(INDEX(AL$1:AL1810,MATCH(I1811,I$1:I1810,0),1)=0,"",INDEX(AL$1:AL1810,MATCH(I1811,I$1:I1810,0),1)),"")</f>
        <v/>
      </c>
      <c r="AM1811" s="2" t="str">
        <f>IFERROR(IF(INDEX(AM$1:AM1810,MATCH(I1811,I$1:I1810,0),1)=0,"",INDEX(AM$1:AM1810,MATCH(I1811,I$1:I1810,0),1)),"")</f>
        <v/>
      </c>
      <c r="AN1811" s="2" t="str">
        <f>IFERROR(IF(INDEX(AN$1:AN1810,MATCH(I1811,I$1:I1810,0),1)=0,"",INDEX(AN$1:AN1810,MATCH(I1811,I$1:I1810,0),1)),"")</f>
        <v/>
      </c>
      <c r="BG1811" s="5"/>
      <c r="BI1811" s="4"/>
      <c r="BK1811" s="5"/>
      <c r="BL1811" s="5"/>
      <c r="BM1811" s="5" t="str">
        <f>IF(B1811="","",IF(BH1811="",1+(MAX(BM$2:BM1810)),""))</f>
        <v/>
      </c>
      <c r="BN1811" s="5" t="str">
        <f t="shared" si="215"/>
        <v/>
      </c>
      <c r="BP1811" s="15" t="str">
        <f t="shared" si="216"/>
        <v/>
      </c>
      <c r="BQ1811" s="29"/>
      <c r="CU1811" s="5" t="e">
        <f>IF(REPORTE!AH$2="si",IF(F1811=VALUE(REPORTE!C$11),IF(SUM(CU1812:CU$1993),CONCATENATE(INT(B1811),", "),INT(B1811)),""),IF(F1811=VALUE(REPORTE!C$10),IF(SUM(CU1812:CU$1993),CONCATENATE(INT(B1811),", "),INT(B1811)),""))</f>
        <v>#VALUE!</v>
      </c>
      <c r="CY1811" s="5"/>
      <c r="CZ1811" s="5"/>
      <c r="DA1811" s="5"/>
      <c r="DB1811" s="5"/>
    </row>
    <row r="1812" spans="1:106" x14ac:dyDescent="0.25">
      <c r="A1812" s="25"/>
      <c r="B1812" s="3"/>
      <c r="AL1812" s="2" t="str">
        <f>IFERROR(IF(INDEX(AL$1:AL1811,MATCH(I1812,I$1:I1811,0),1)=0,"",INDEX(AL$1:AL1811,MATCH(I1812,I$1:I1811,0),1)),"")</f>
        <v/>
      </c>
      <c r="AM1812" s="2" t="str">
        <f>IFERROR(IF(INDEX(AM$1:AM1811,MATCH(I1812,I$1:I1811,0),1)=0,"",INDEX(AM$1:AM1811,MATCH(I1812,I$1:I1811,0),1)),"")</f>
        <v/>
      </c>
      <c r="AN1812" s="2" t="str">
        <f>IFERROR(IF(INDEX(AN$1:AN1811,MATCH(I1812,I$1:I1811,0),1)=0,"",INDEX(AN$1:AN1811,MATCH(I1812,I$1:I1811,0),1)),"")</f>
        <v/>
      </c>
      <c r="BG1812" s="5"/>
      <c r="BI1812" s="4"/>
      <c r="BK1812" s="5"/>
      <c r="BL1812" s="5"/>
      <c r="BM1812" s="5" t="str">
        <f>IF(B1812="","",IF(BH1812="",1+(MAX(BM$2:BM1811)),""))</f>
        <v/>
      </c>
      <c r="BN1812" s="5" t="str">
        <f t="shared" si="215"/>
        <v/>
      </c>
      <c r="BP1812" s="15" t="str">
        <f t="shared" si="216"/>
        <v/>
      </c>
      <c r="BQ1812" s="29"/>
      <c r="CU1812" s="5" t="e">
        <f>IF(REPORTE!AH$2="si",IF(F1812=VALUE(REPORTE!C$11),IF(SUM(CU1813:CU$1993),CONCATENATE(INT(B1812),", "),INT(B1812)),""),IF(F1812=VALUE(REPORTE!C$10),IF(SUM(CU1813:CU$1993),CONCATENATE(INT(B1812),", "),INT(B1812)),""))</f>
        <v>#VALUE!</v>
      </c>
      <c r="CY1812" s="5"/>
      <c r="CZ1812" s="5"/>
      <c r="DA1812" s="5"/>
      <c r="DB1812" s="5"/>
    </row>
    <row r="1813" spans="1:106" x14ac:dyDescent="0.25">
      <c r="A1813" s="25"/>
      <c r="B1813" s="3"/>
      <c r="AL1813" s="2" t="str">
        <f>IFERROR(IF(INDEX(AL$1:AL1812,MATCH(I1813,I$1:I1812,0),1)=0,"",INDEX(AL$1:AL1812,MATCH(I1813,I$1:I1812,0),1)),"")</f>
        <v/>
      </c>
      <c r="AM1813" s="2" t="str">
        <f>IFERROR(IF(INDEX(AM$1:AM1812,MATCH(I1813,I$1:I1812,0),1)=0,"",INDEX(AM$1:AM1812,MATCH(I1813,I$1:I1812,0),1)),"")</f>
        <v/>
      </c>
      <c r="AN1813" s="2" t="str">
        <f>IFERROR(IF(INDEX(AN$1:AN1812,MATCH(I1813,I$1:I1812,0),1)=0,"",INDEX(AN$1:AN1812,MATCH(I1813,I$1:I1812,0),1)),"")</f>
        <v/>
      </c>
      <c r="BG1813" s="5"/>
      <c r="BI1813" s="4"/>
      <c r="BK1813" s="5"/>
      <c r="BL1813" s="5"/>
      <c r="BM1813" s="5" t="str">
        <f>IF(B1813="","",IF(BH1813="",1+(MAX(BM$2:BM1812)),""))</f>
        <v/>
      </c>
      <c r="BN1813" s="5" t="str">
        <f t="shared" si="215"/>
        <v/>
      </c>
      <c r="BP1813" s="15" t="str">
        <f t="shared" si="216"/>
        <v/>
      </c>
      <c r="BQ1813" s="29"/>
      <c r="CU1813" s="5" t="e">
        <f>IF(REPORTE!AH$2="si",IF(F1813=VALUE(REPORTE!C$11),IF(SUM(CU1814:CU$1993),CONCATENATE(INT(B1813),", "),INT(B1813)),""),IF(F1813=VALUE(REPORTE!C$10),IF(SUM(CU1814:CU$1993),CONCATENATE(INT(B1813),", "),INT(B1813)),""))</f>
        <v>#VALUE!</v>
      </c>
      <c r="CY1813" s="5"/>
      <c r="CZ1813" s="5"/>
      <c r="DA1813" s="5"/>
      <c r="DB1813" s="5"/>
    </row>
    <row r="1814" spans="1:106" x14ac:dyDescent="0.25">
      <c r="A1814" s="25"/>
      <c r="B1814" s="3"/>
      <c r="AL1814" s="2" t="str">
        <f>IFERROR(IF(INDEX(AL$1:AL1813,MATCH(I1814,I$1:I1813,0),1)=0,"",INDEX(AL$1:AL1813,MATCH(I1814,I$1:I1813,0),1)),"")</f>
        <v/>
      </c>
      <c r="AM1814" s="2" t="str">
        <f>IFERROR(IF(INDEX(AM$1:AM1813,MATCH(I1814,I$1:I1813,0),1)=0,"",INDEX(AM$1:AM1813,MATCH(I1814,I$1:I1813,0),1)),"")</f>
        <v/>
      </c>
      <c r="AN1814" s="2" t="str">
        <f>IFERROR(IF(INDEX(AN$1:AN1813,MATCH(I1814,I$1:I1813,0),1)=0,"",INDEX(AN$1:AN1813,MATCH(I1814,I$1:I1813,0),1)),"")</f>
        <v/>
      </c>
      <c r="BG1814" s="5"/>
      <c r="BI1814" s="4"/>
      <c r="BK1814" s="5"/>
      <c r="BL1814" s="5"/>
      <c r="BM1814" s="5" t="str">
        <f>IF(B1814="","",IF(BH1814="",1+(MAX(BM$2:BM1813)),""))</f>
        <v/>
      </c>
      <c r="BN1814" s="5" t="str">
        <f t="shared" si="215"/>
        <v/>
      </c>
      <c r="BP1814" s="15" t="str">
        <f t="shared" si="216"/>
        <v/>
      </c>
      <c r="BQ1814" s="29"/>
      <c r="CU1814" s="5" t="e">
        <f>IF(REPORTE!AH$2="si",IF(F1814=VALUE(REPORTE!C$11),IF(SUM(CU1815:CU$1993),CONCATENATE(INT(B1814),", "),INT(B1814)),""),IF(F1814=VALUE(REPORTE!C$10),IF(SUM(CU1815:CU$1993),CONCATENATE(INT(B1814),", "),INT(B1814)),""))</f>
        <v>#VALUE!</v>
      </c>
      <c r="CY1814" s="5"/>
      <c r="CZ1814" s="5"/>
      <c r="DA1814" s="5"/>
      <c r="DB1814" s="5"/>
    </row>
    <row r="1815" spans="1:106" x14ac:dyDescent="0.25">
      <c r="A1815" s="25"/>
      <c r="B1815" s="3"/>
      <c r="AL1815" s="2" t="str">
        <f>IFERROR(IF(INDEX(AL$1:AL1814,MATCH(I1815,I$1:I1814,0),1)=0,"",INDEX(AL$1:AL1814,MATCH(I1815,I$1:I1814,0),1)),"")</f>
        <v/>
      </c>
      <c r="AM1815" s="2" t="str">
        <f>IFERROR(IF(INDEX(AM$1:AM1814,MATCH(I1815,I$1:I1814,0),1)=0,"",INDEX(AM$1:AM1814,MATCH(I1815,I$1:I1814,0),1)),"")</f>
        <v/>
      </c>
      <c r="AN1815" s="2" t="str">
        <f>IFERROR(IF(INDEX(AN$1:AN1814,MATCH(I1815,I$1:I1814,0),1)=0,"",INDEX(AN$1:AN1814,MATCH(I1815,I$1:I1814,0),1)),"")</f>
        <v/>
      </c>
      <c r="BG1815" s="5"/>
      <c r="BI1815" s="4"/>
      <c r="BK1815" s="5"/>
      <c r="BL1815" s="5"/>
      <c r="BM1815" s="5" t="str">
        <f>IF(B1815="","",IF(BH1815="",1+(MAX(BM$2:BM1814)),""))</f>
        <v/>
      </c>
      <c r="BN1815" s="5" t="str">
        <f t="shared" si="215"/>
        <v/>
      </c>
      <c r="BP1815" s="15" t="str">
        <f t="shared" si="216"/>
        <v/>
      </c>
      <c r="BQ1815" s="29"/>
      <c r="CU1815" s="5" t="e">
        <f>IF(REPORTE!AH$2="si",IF(F1815=VALUE(REPORTE!C$11),IF(SUM(CU1816:CU$1993),CONCATENATE(INT(B1815),", "),INT(B1815)),""),IF(F1815=VALUE(REPORTE!C$10),IF(SUM(CU1816:CU$1993),CONCATENATE(INT(B1815),", "),INT(B1815)),""))</f>
        <v>#VALUE!</v>
      </c>
      <c r="CY1815" s="5"/>
      <c r="CZ1815" s="5"/>
      <c r="DA1815" s="5"/>
      <c r="DB1815" s="5"/>
    </row>
    <row r="1816" spans="1:106" x14ac:dyDescent="0.25">
      <c r="A1816" s="25"/>
      <c r="B1816" s="3"/>
      <c r="AL1816" s="2" t="str">
        <f>IFERROR(IF(INDEX(AL$1:AL1815,MATCH(I1816,I$1:I1815,0),1)=0,"",INDEX(AL$1:AL1815,MATCH(I1816,I$1:I1815,0),1)),"")</f>
        <v/>
      </c>
      <c r="AM1816" s="2" t="str">
        <f>IFERROR(IF(INDEX(AM$1:AM1815,MATCH(I1816,I$1:I1815,0),1)=0,"",INDEX(AM$1:AM1815,MATCH(I1816,I$1:I1815,0),1)),"")</f>
        <v/>
      </c>
      <c r="AN1816" s="2" t="str">
        <f>IFERROR(IF(INDEX(AN$1:AN1815,MATCH(I1816,I$1:I1815,0),1)=0,"",INDEX(AN$1:AN1815,MATCH(I1816,I$1:I1815,0),1)),"")</f>
        <v/>
      </c>
      <c r="BG1816" s="5"/>
      <c r="BI1816" s="4"/>
      <c r="BK1816" s="5"/>
      <c r="BL1816" s="5"/>
      <c r="BM1816" s="5" t="str">
        <f>IF(B1816="","",IF(BH1816="",1+(MAX(BM$2:BM1815)),""))</f>
        <v/>
      </c>
      <c r="BN1816" s="5" t="str">
        <f t="shared" si="215"/>
        <v/>
      </c>
      <c r="BP1816" s="15" t="str">
        <f t="shared" si="216"/>
        <v/>
      </c>
      <c r="BQ1816" s="29"/>
      <c r="CU1816" s="5" t="e">
        <f>IF(REPORTE!AH$2="si",IF(F1816=VALUE(REPORTE!C$11),IF(SUM(CU1817:CU$1993),CONCATENATE(INT(B1816),", "),INT(B1816)),""),IF(F1816=VALUE(REPORTE!C$10),IF(SUM(CU1817:CU$1993),CONCATENATE(INT(B1816),", "),INT(B1816)),""))</f>
        <v>#VALUE!</v>
      </c>
      <c r="CY1816" s="5"/>
      <c r="CZ1816" s="5"/>
      <c r="DA1816" s="5"/>
      <c r="DB1816" s="5"/>
    </row>
    <row r="1817" spans="1:106" x14ac:dyDescent="0.25">
      <c r="A1817" s="25"/>
      <c r="B1817" s="3"/>
      <c r="AL1817" s="2" t="str">
        <f>IFERROR(IF(INDEX(AL$1:AL1816,MATCH(I1817,I$1:I1816,0),1)=0,"",INDEX(AL$1:AL1816,MATCH(I1817,I$1:I1816,0),1)),"")</f>
        <v/>
      </c>
      <c r="AM1817" s="2" t="str">
        <f>IFERROR(IF(INDEX(AM$1:AM1816,MATCH(I1817,I$1:I1816,0),1)=0,"",INDEX(AM$1:AM1816,MATCH(I1817,I$1:I1816,0),1)),"")</f>
        <v/>
      </c>
      <c r="AN1817" s="2" t="str">
        <f>IFERROR(IF(INDEX(AN$1:AN1816,MATCH(I1817,I$1:I1816,0),1)=0,"",INDEX(AN$1:AN1816,MATCH(I1817,I$1:I1816,0),1)),"")</f>
        <v/>
      </c>
      <c r="BG1817" s="5"/>
      <c r="BI1817" s="4"/>
      <c r="BK1817" s="5"/>
      <c r="BL1817" s="5"/>
      <c r="BM1817" s="5" t="str">
        <f>IF(B1817="","",IF(BH1817="",1+(MAX(BM$2:BM1816)),""))</f>
        <v/>
      </c>
      <c r="BN1817" s="5" t="str">
        <f t="shared" si="215"/>
        <v/>
      </c>
      <c r="BP1817" s="15" t="str">
        <f t="shared" si="216"/>
        <v/>
      </c>
      <c r="BQ1817" s="29"/>
      <c r="CU1817" s="5" t="e">
        <f>IF(REPORTE!AH$2="si",IF(F1817=VALUE(REPORTE!C$11),IF(SUM(CU1818:CU$1993),CONCATENATE(INT(B1817),", "),INT(B1817)),""),IF(F1817=VALUE(REPORTE!C$10),IF(SUM(CU1818:CU$1993),CONCATENATE(INT(B1817),", "),INT(B1817)),""))</f>
        <v>#VALUE!</v>
      </c>
      <c r="CY1817" s="5"/>
      <c r="CZ1817" s="5"/>
      <c r="DA1817" s="5"/>
      <c r="DB1817" s="5"/>
    </row>
    <row r="1818" spans="1:106" x14ac:dyDescent="0.25">
      <c r="A1818" s="25"/>
      <c r="B1818" s="3"/>
      <c r="AL1818" s="2" t="str">
        <f>IFERROR(IF(INDEX(AL$1:AL1817,MATCH(I1818,I$1:I1817,0),1)=0,"",INDEX(AL$1:AL1817,MATCH(I1818,I$1:I1817,0),1)),"")</f>
        <v/>
      </c>
      <c r="AM1818" s="2" t="str">
        <f>IFERROR(IF(INDEX(AM$1:AM1817,MATCH(I1818,I$1:I1817,0),1)=0,"",INDEX(AM$1:AM1817,MATCH(I1818,I$1:I1817,0),1)),"")</f>
        <v/>
      </c>
      <c r="AN1818" s="2" t="str">
        <f>IFERROR(IF(INDEX(AN$1:AN1817,MATCH(I1818,I$1:I1817,0),1)=0,"",INDEX(AN$1:AN1817,MATCH(I1818,I$1:I1817,0),1)),"")</f>
        <v/>
      </c>
      <c r="BG1818" s="5"/>
      <c r="BI1818" s="4"/>
      <c r="BK1818" s="5"/>
      <c r="BL1818" s="5"/>
      <c r="BM1818" s="5" t="str">
        <f>IF(B1818="","",IF(BH1818="",1+(MAX(BM$2:BM1817)),""))</f>
        <v/>
      </c>
      <c r="BN1818" s="5" t="str">
        <f t="shared" si="215"/>
        <v/>
      </c>
      <c r="BP1818" s="15" t="str">
        <f t="shared" si="216"/>
        <v/>
      </c>
      <c r="BQ1818" s="29"/>
      <c r="CU1818" s="5" t="e">
        <f>IF(REPORTE!AH$2="si",IF(F1818=VALUE(REPORTE!C$11),IF(SUM(CU1819:CU$1993),CONCATENATE(INT(B1818),", "),INT(B1818)),""),IF(F1818=VALUE(REPORTE!C$10),IF(SUM(CU1819:CU$1993),CONCATENATE(INT(B1818),", "),INT(B1818)),""))</f>
        <v>#VALUE!</v>
      </c>
      <c r="CY1818" s="5"/>
      <c r="CZ1818" s="5"/>
      <c r="DA1818" s="5"/>
      <c r="DB1818" s="5"/>
    </row>
    <row r="1819" spans="1:106" x14ac:dyDescent="0.25">
      <c r="A1819" s="25"/>
      <c r="B1819" s="3"/>
      <c r="AL1819" s="2" t="str">
        <f>IFERROR(IF(INDEX(AL$1:AL1818,MATCH(I1819,I$1:I1818,0),1)=0,"",INDEX(AL$1:AL1818,MATCH(I1819,I$1:I1818,0),1)),"")</f>
        <v/>
      </c>
      <c r="AM1819" s="2" t="str">
        <f>IFERROR(IF(INDEX(AM$1:AM1818,MATCH(I1819,I$1:I1818,0),1)=0,"",INDEX(AM$1:AM1818,MATCH(I1819,I$1:I1818,0),1)),"")</f>
        <v/>
      </c>
      <c r="AN1819" s="2" t="str">
        <f>IFERROR(IF(INDEX(AN$1:AN1818,MATCH(I1819,I$1:I1818,0),1)=0,"",INDEX(AN$1:AN1818,MATCH(I1819,I$1:I1818,0),1)),"")</f>
        <v/>
      </c>
      <c r="BG1819" s="5"/>
      <c r="BI1819" s="4"/>
      <c r="BK1819" s="5"/>
      <c r="BL1819" s="5"/>
      <c r="BM1819" s="5" t="str">
        <f>IF(B1819="","",IF(BH1819="",1+(MAX(BM$2:BM1818)),""))</f>
        <v/>
      </c>
      <c r="BN1819" s="5" t="str">
        <f t="shared" si="215"/>
        <v/>
      </c>
      <c r="BP1819" s="15" t="str">
        <f t="shared" si="216"/>
        <v/>
      </c>
      <c r="BQ1819" s="29"/>
      <c r="CU1819" s="5" t="e">
        <f>IF(REPORTE!AH$2="si",IF(F1819=VALUE(REPORTE!C$11),IF(SUM(CU1820:CU$1993),CONCATENATE(INT(B1819),", "),INT(B1819)),""),IF(F1819=VALUE(REPORTE!C$10),IF(SUM(CU1820:CU$1993),CONCATENATE(INT(B1819),", "),INT(B1819)),""))</f>
        <v>#VALUE!</v>
      </c>
      <c r="CY1819" s="5"/>
      <c r="CZ1819" s="5"/>
      <c r="DA1819" s="5"/>
      <c r="DB1819" s="5"/>
    </row>
    <row r="1820" spans="1:106" x14ac:dyDescent="0.25">
      <c r="A1820" s="25"/>
      <c r="B1820" s="3"/>
      <c r="AL1820" s="2" t="str">
        <f>IFERROR(IF(INDEX(AL$1:AL1819,MATCH(I1820,I$1:I1819,0),1)=0,"",INDEX(AL$1:AL1819,MATCH(I1820,I$1:I1819,0),1)),"")</f>
        <v/>
      </c>
      <c r="AM1820" s="2" t="str">
        <f>IFERROR(IF(INDEX(AM$1:AM1819,MATCH(I1820,I$1:I1819,0),1)=0,"",INDEX(AM$1:AM1819,MATCH(I1820,I$1:I1819,0),1)),"")</f>
        <v/>
      </c>
      <c r="AN1820" s="2" t="str">
        <f>IFERROR(IF(INDEX(AN$1:AN1819,MATCH(I1820,I$1:I1819,0),1)=0,"",INDEX(AN$1:AN1819,MATCH(I1820,I$1:I1819,0),1)),"")</f>
        <v/>
      </c>
      <c r="BG1820" s="5"/>
      <c r="BI1820" s="4"/>
      <c r="BK1820" s="5"/>
      <c r="BL1820" s="5"/>
      <c r="BM1820" s="5" t="str">
        <f>IF(B1820="","",IF(BH1820="",1+(MAX(BM$2:BM1819)),""))</f>
        <v/>
      </c>
      <c r="BN1820" s="5" t="str">
        <f t="shared" si="215"/>
        <v/>
      </c>
      <c r="BP1820" s="15" t="str">
        <f t="shared" si="216"/>
        <v/>
      </c>
      <c r="BQ1820" s="29"/>
      <c r="CU1820" s="5" t="e">
        <f>IF(REPORTE!AH$2="si",IF(F1820=VALUE(REPORTE!C$11),IF(SUM(CU1821:CU$1993),CONCATENATE(INT(B1820),", "),INT(B1820)),""),IF(F1820=VALUE(REPORTE!C$10),IF(SUM(CU1821:CU$1993),CONCATENATE(INT(B1820),", "),INT(B1820)),""))</f>
        <v>#VALUE!</v>
      </c>
      <c r="CY1820" s="5"/>
      <c r="CZ1820" s="5"/>
      <c r="DA1820" s="5"/>
      <c r="DB1820" s="5"/>
    </row>
    <row r="1821" spans="1:106" x14ac:dyDescent="0.25">
      <c r="A1821" s="25"/>
      <c r="B1821" s="3"/>
      <c r="AL1821" s="2" t="str">
        <f>IFERROR(IF(INDEX(AL$1:AL1820,MATCH(I1821,I$1:I1820,0),1)=0,"",INDEX(AL$1:AL1820,MATCH(I1821,I$1:I1820,0),1)),"")</f>
        <v/>
      </c>
      <c r="AM1821" s="2" t="str">
        <f>IFERROR(IF(INDEX(AM$1:AM1820,MATCH(I1821,I$1:I1820,0),1)=0,"",INDEX(AM$1:AM1820,MATCH(I1821,I$1:I1820,0),1)),"")</f>
        <v/>
      </c>
      <c r="AN1821" s="2" t="str">
        <f>IFERROR(IF(INDEX(AN$1:AN1820,MATCH(I1821,I$1:I1820,0),1)=0,"",INDEX(AN$1:AN1820,MATCH(I1821,I$1:I1820,0),1)),"")</f>
        <v/>
      </c>
      <c r="BG1821" s="5"/>
      <c r="BI1821" s="4"/>
      <c r="BK1821" s="5"/>
      <c r="BL1821" s="5"/>
      <c r="BM1821" s="5" t="str">
        <f>IF(B1821="","",IF(BH1821="",1+(MAX(BM$2:BM1820)),""))</f>
        <v/>
      </c>
      <c r="BN1821" s="5" t="str">
        <f t="shared" si="215"/>
        <v/>
      </c>
      <c r="BP1821" s="15" t="str">
        <f t="shared" si="216"/>
        <v/>
      </c>
      <c r="BQ1821" s="29"/>
      <c r="CU1821" s="5" t="e">
        <f>IF(REPORTE!AH$2="si",IF(F1821=VALUE(REPORTE!C$11),IF(SUM(CU1822:CU$1993),CONCATENATE(INT(B1821),", "),INT(B1821)),""),IF(F1821=VALUE(REPORTE!C$10),IF(SUM(CU1822:CU$1993),CONCATENATE(INT(B1821),", "),INT(B1821)),""))</f>
        <v>#VALUE!</v>
      </c>
      <c r="CY1821" s="5"/>
      <c r="CZ1821" s="5"/>
      <c r="DA1821" s="5"/>
      <c r="DB1821" s="5"/>
    </row>
    <row r="1822" spans="1:106" x14ac:dyDescent="0.25">
      <c r="A1822" s="25"/>
      <c r="B1822" s="3"/>
      <c r="AL1822" s="2" t="str">
        <f>IFERROR(IF(INDEX(AL$1:AL1821,MATCH(I1822,I$1:I1821,0),1)=0,"",INDEX(AL$1:AL1821,MATCH(I1822,I$1:I1821,0),1)),"")</f>
        <v/>
      </c>
      <c r="AM1822" s="2" t="str">
        <f>IFERROR(IF(INDEX(AM$1:AM1821,MATCH(I1822,I$1:I1821,0),1)=0,"",INDEX(AM$1:AM1821,MATCH(I1822,I$1:I1821,0),1)),"")</f>
        <v/>
      </c>
      <c r="AN1822" s="2" t="str">
        <f>IFERROR(IF(INDEX(AN$1:AN1821,MATCH(I1822,I$1:I1821,0),1)=0,"",INDEX(AN$1:AN1821,MATCH(I1822,I$1:I1821,0),1)),"")</f>
        <v/>
      </c>
      <c r="BG1822" s="5"/>
      <c r="BI1822" s="4"/>
      <c r="BK1822" s="5"/>
      <c r="BL1822" s="5"/>
      <c r="BM1822" s="5" t="str">
        <f>IF(B1822="","",IF(BH1822="",1+(MAX(BM$2:BM1821)),""))</f>
        <v/>
      </c>
      <c r="BN1822" s="5" t="str">
        <f t="shared" si="215"/>
        <v/>
      </c>
      <c r="BP1822" s="15" t="str">
        <f t="shared" si="216"/>
        <v/>
      </c>
      <c r="BQ1822" s="29"/>
      <c r="CU1822" s="5" t="e">
        <f>IF(REPORTE!AH$2="si",IF(F1822=VALUE(REPORTE!C$11),IF(SUM(CU1823:CU$1993),CONCATENATE(INT(B1822),", "),INT(B1822)),""),IF(F1822=VALUE(REPORTE!C$10),IF(SUM(CU1823:CU$1993),CONCATENATE(INT(B1822),", "),INT(B1822)),""))</f>
        <v>#VALUE!</v>
      </c>
      <c r="CY1822" s="5"/>
      <c r="CZ1822" s="5"/>
      <c r="DA1822" s="5"/>
      <c r="DB1822" s="5"/>
    </row>
    <row r="1823" spans="1:106" x14ac:dyDescent="0.25">
      <c r="A1823" s="25"/>
      <c r="B1823" s="3"/>
      <c r="AL1823" s="2" t="str">
        <f>IFERROR(IF(INDEX(AL$1:AL1822,MATCH(I1823,I$1:I1822,0),1)=0,"",INDEX(AL$1:AL1822,MATCH(I1823,I$1:I1822,0),1)),"")</f>
        <v/>
      </c>
      <c r="AM1823" s="2" t="str">
        <f>IFERROR(IF(INDEX(AM$1:AM1822,MATCH(I1823,I$1:I1822,0),1)=0,"",INDEX(AM$1:AM1822,MATCH(I1823,I$1:I1822,0),1)),"")</f>
        <v/>
      </c>
      <c r="AN1823" s="2" t="str">
        <f>IFERROR(IF(INDEX(AN$1:AN1822,MATCH(I1823,I$1:I1822,0),1)=0,"",INDEX(AN$1:AN1822,MATCH(I1823,I$1:I1822,0),1)),"")</f>
        <v/>
      </c>
      <c r="BG1823" s="5"/>
      <c r="BI1823" s="4"/>
      <c r="BK1823" s="5"/>
      <c r="BL1823" s="5"/>
      <c r="BM1823" s="5" t="str">
        <f>IF(B1823="","",IF(BH1823="",1+(MAX(BM$2:BM1822)),""))</f>
        <v/>
      </c>
      <c r="BN1823" s="5" t="str">
        <f t="shared" si="215"/>
        <v/>
      </c>
      <c r="BP1823" s="15" t="str">
        <f t="shared" si="216"/>
        <v/>
      </c>
      <c r="BQ1823" s="29"/>
      <c r="CU1823" s="5" t="e">
        <f>IF(REPORTE!AH$2="si",IF(F1823=VALUE(REPORTE!C$11),IF(SUM(CU1824:CU$1993),CONCATENATE(INT(B1823),", "),INT(B1823)),""),IF(F1823=VALUE(REPORTE!C$10),IF(SUM(CU1824:CU$1993),CONCATENATE(INT(B1823),", "),INT(B1823)),""))</f>
        <v>#VALUE!</v>
      </c>
      <c r="CY1823" s="5"/>
      <c r="CZ1823" s="5"/>
      <c r="DA1823" s="5"/>
      <c r="DB1823" s="5"/>
    </row>
    <row r="1824" spans="1:106" x14ac:dyDescent="0.25">
      <c r="A1824" s="25"/>
      <c r="B1824" s="3"/>
      <c r="AL1824" s="2" t="str">
        <f>IFERROR(IF(INDEX(AL$1:AL1823,MATCH(I1824,I$1:I1823,0),1)=0,"",INDEX(AL$1:AL1823,MATCH(I1824,I$1:I1823,0),1)),"")</f>
        <v/>
      </c>
      <c r="AM1824" s="2" t="str">
        <f>IFERROR(IF(INDEX(AM$1:AM1823,MATCH(I1824,I$1:I1823,0),1)=0,"",INDEX(AM$1:AM1823,MATCH(I1824,I$1:I1823,0),1)),"")</f>
        <v/>
      </c>
      <c r="AN1824" s="2" t="str">
        <f>IFERROR(IF(INDEX(AN$1:AN1823,MATCH(I1824,I$1:I1823,0),1)=0,"",INDEX(AN$1:AN1823,MATCH(I1824,I$1:I1823,0),1)),"")</f>
        <v/>
      </c>
      <c r="BG1824" s="5"/>
      <c r="BI1824" s="4"/>
      <c r="BK1824" s="5"/>
      <c r="BL1824" s="5"/>
      <c r="BM1824" s="5" t="str">
        <f>IF(B1824="","",IF(BH1824="",1+(MAX(BM$2:BM1823)),""))</f>
        <v/>
      </c>
      <c r="BN1824" s="5" t="str">
        <f t="shared" si="215"/>
        <v/>
      </c>
      <c r="BP1824" s="15" t="str">
        <f t="shared" si="216"/>
        <v/>
      </c>
      <c r="BQ1824" s="29"/>
      <c r="CU1824" s="5" t="e">
        <f>IF(REPORTE!AH$2="si",IF(F1824=VALUE(REPORTE!C$11),IF(SUM(CU1825:CU$1993),CONCATENATE(INT(B1824),", "),INT(B1824)),""),IF(F1824=VALUE(REPORTE!C$10),IF(SUM(CU1825:CU$1993),CONCATENATE(INT(B1824),", "),INT(B1824)),""))</f>
        <v>#VALUE!</v>
      </c>
      <c r="CY1824" s="5"/>
      <c r="CZ1824" s="5"/>
      <c r="DA1824" s="5"/>
      <c r="DB1824" s="5"/>
    </row>
    <row r="1825" spans="1:106" x14ac:dyDescent="0.25">
      <c r="A1825" s="25"/>
      <c r="B1825" s="3"/>
      <c r="AL1825" s="2" t="str">
        <f>IFERROR(IF(INDEX(AL$1:AL1824,MATCH(I1825,I$1:I1824,0),1)=0,"",INDEX(AL$1:AL1824,MATCH(I1825,I$1:I1824,0),1)),"")</f>
        <v/>
      </c>
      <c r="AM1825" s="2" t="str">
        <f>IFERROR(IF(INDEX(AM$1:AM1824,MATCH(I1825,I$1:I1824,0),1)=0,"",INDEX(AM$1:AM1824,MATCH(I1825,I$1:I1824,0),1)),"")</f>
        <v/>
      </c>
      <c r="AN1825" s="2" t="str">
        <f>IFERROR(IF(INDEX(AN$1:AN1824,MATCH(I1825,I$1:I1824,0),1)=0,"",INDEX(AN$1:AN1824,MATCH(I1825,I$1:I1824,0),1)),"")</f>
        <v/>
      </c>
      <c r="BG1825" s="5"/>
      <c r="BI1825" s="4"/>
      <c r="BK1825" s="5"/>
      <c r="BL1825" s="5"/>
      <c r="BM1825" s="5" t="str">
        <f>IF(B1825="","",IF(BH1825="",1+(MAX(BM$2:BM1824)),""))</f>
        <v/>
      </c>
      <c r="BN1825" s="5" t="str">
        <f t="shared" si="215"/>
        <v/>
      </c>
      <c r="BP1825" s="15" t="str">
        <f t="shared" si="216"/>
        <v/>
      </c>
      <c r="BQ1825" s="29"/>
      <c r="CU1825" s="5" t="e">
        <f>IF(REPORTE!AH$2="si",IF(F1825=VALUE(REPORTE!C$11),IF(SUM(CU1826:CU$1993),CONCATENATE(INT(B1825),", "),INT(B1825)),""),IF(F1825=VALUE(REPORTE!C$10),IF(SUM(CU1826:CU$1993),CONCATENATE(INT(B1825),", "),INT(B1825)),""))</f>
        <v>#VALUE!</v>
      </c>
      <c r="CY1825" s="5"/>
      <c r="CZ1825" s="5"/>
      <c r="DA1825" s="5"/>
      <c r="DB1825" s="5"/>
    </row>
    <row r="1826" spans="1:106" x14ac:dyDescent="0.25">
      <c r="A1826" s="25"/>
      <c r="B1826" s="3"/>
      <c r="AL1826" s="2" t="str">
        <f>IFERROR(IF(INDEX(AL$1:AL1825,MATCH(I1826,I$1:I1825,0),1)=0,"",INDEX(AL$1:AL1825,MATCH(I1826,I$1:I1825,0),1)),"")</f>
        <v/>
      </c>
      <c r="AM1826" s="2" t="str">
        <f>IFERROR(IF(INDEX(AM$1:AM1825,MATCH(I1826,I$1:I1825,0),1)=0,"",INDEX(AM$1:AM1825,MATCH(I1826,I$1:I1825,0),1)),"")</f>
        <v/>
      </c>
      <c r="AN1826" s="2" t="str">
        <f>IFERROR(IF(INDEX(AN$1:AN1825,MATCH(I1826,I$1:I1825,0),1)=0,"",INDEX(AN$1:AN1825,MATCH(I1826,I$1:I1825,0),1)),"")</f>
        <v/>
      </c>
      <c r="BG1826" s="5"/>
      <c r="BI1826" s="4"/>
      <c r="BK1826" s="5"/>
      <c r="BL1826" s="5"/>
      <c r="BM1826" s="5" t="str">
        <f>IF(B1826="","",IF(BH1826="",1+(MAX(BM$2:BM1825)),""))</f>
        <v/>
      </c>
      <c r="BN1826" s="5" t="str">
        <f t="shared" si="215"/>
        <v/>
      </c>
      <c r="BP1826" s="15" t="str">
        <f t="shared" si="216"/>
        <v/>
      </c>
      <c r="BQ1826" s="29"/>
      <c r="CU1826" s="5" t="e">
        <f>IF(REPORTE!AH$2="si",IF(F1826=VALUE(REPORTE!C$11),IF(SUM(CU1827:CU$1993),CONCATENATE(INT(B1826),", "),INT(B1826)),""),IF(F1826=VALUE(REPORTE!C$10),IF(SUM(CU1827:CU$1993),CONCATENATE(INT(B1826),", "),INT(B1826)),""))</f>
        <v>#VALUE!</v>
      </c>
      <c r="CY1826" s="5"/>
      <c r="CZ1826" s="5"/>
      <c r="DA1826" s="5"/>
      <c r="DB1826" s="5"/>
    </row>
    <row r="1827" spans="1:106" x14ac:dyDescent="0.25">
      <c r="A1827" s="25"/>
      <c r="B1827" s="3"/>
      <c r="AL1827" s="2" t="str">
        <f>IFERROR(IF(INDEX(AL$1:AL1826,MATCH(I1827,I$1:I1826,0),1)=0,"",INDEX(AL$1:AL1826,MATCH(I1827,I$1:I1826,0),1)),"")</f>
        <v/>
      </c>
      <c r="AM1827" s="2" t="str">
        <f>IFERROR(IF(INDEX(AM$1:AM1826,MATCH(I1827,I$1:I1826,0),1)=0,"",INDEX(AM$1:AM1826,MATCH(I1827,I$1:I1826,0),1)),"")</f>
        <v/>
      </c>
      <c r="AN1827" s="2" t="str">
        <f>IFERROR(IF(INDEX(AN$1:AN1826,MATCH(I1827,I$1:I1826,0),1)=0,"",INDEX(AN$1:AN1826,MATCH(I1827,I$1:I1826,0),1)),"")</f>
        <v/>
      </c>
      <c r="BG1827" s="5"/>
      <c r="BI1827" s="4"/>
      <c r="BK1827" s="5"/>
      <c r="BL1827" s="5"/>
      <c r="BM1827" s="5" t="str">
        <f>IF(B1827="","",IF(BH1827="",1+(MAX(BM$2:BM1826)),""))</f>
        <v/>
      </c>
      <c r="BN1827" s="5" t="str">
        <f t="shared" si="215"/>
        <v/>
      </c>
      <c r="BP1827" s="15" t="str">
        <f t="shared" si="216"/>
        <v/>
      </c>
      <c r="BQ1827" s="29"/>
      <c r="CU1827" s="5" t="e">
        <f>IF(REPORTE!AH$2="si",IF(F1827=VALUE(REPORTE!C$11),IF(SUM(CU1828:CU$1993),CONCATENATE(INT(B1827),", "),INT(B1827)),""),IF(F1827=VALUE(REPORTE!C$10),IF(SUM(CU1828:CU$1993),CONCATENATE(INT(B1827),", "),INT(B1827)),""))</f>
        <v>#VALUE!</v>
      </c>
      <c r="CY1827" s="5"/>
      <c r="CZ1827" s="5"/>
      <c r="DA1827" s="5"/>
      <c r="DB1827" s="5"/>
    </row>
    <row r="1828" spans="1:106" x14ac:dyDescent="0.25">
      <c r="A1828" s="25"/>
      <c r="B1828" s="3"/>
      <c r="AL1828" s="2" t="str">
        <f>IFERROR(IF(INDEX(AL$1:AL1827,MATCH(I1828,I$1:I1827,0),1)=0,"",INDEX(AL$1:AL1827,MATCH(I1828,I$1:I1827,0),1)),"")</f>
        <v/>
      </c>
      <c r="AM1828" s="2" t="str">
        <f>IFERROR(IF(INDEX(AM$1:AM1827,MATCH(I1828,I$1:I1827,0),1)=0,"",INDEX(AM$1:AM1827,MATCH(I1828,I$1:I1827,0),1)),"")</f>
        <v/>
      </c>
      <c r="AN1828" s="2" t="str">
        <f>IFERROR(IF(INDEX(AN$1:AN1827,MATCH(I1828,I$1:I1827,0),1)=0,"",INDEX(AN$1:AN1827,MATCH(I1828,I$1:I1827,0),1)),"")</f>
        <v/>
      </c>
      <c r="BG1828" s="5"/>
      <c r="BI1828" s="4"/>
      <c r="BK1828" s="5"/>
      <c r="BL1828" s="5"/>
      <c r="BM1828" s="5" t="str">
        <f>IF(B1828="","",IF(BH1828="",1+(MAX(BM$2:BM1827)),""))</f>
        <v/>
      </c>
      <c r="BN1828" s="5" t="str">
        <f t="shared" si="215"/>
        <v/>
      </c>
      <c r="BP1828" s="15" t="str">
        <f t="shared" si="216"/>
        <v/>
      </c>
      <c r="BQ1828" s="29"/>
      <c r="CU1828" s="5" t="e">
        <f>IF(REPORTE!AH$2="si",IF(F1828=VALUE(REPORTE!C$11),IF(SUM(CU1829:CU$1993),CONCATENATE(INT(B1828),", "),INT(B1828)),""),IF(F1828=VALUE(REPORTE!C$10),IF(SUM(CU1829:CU$1993),CONCATENATE(INT(B1828),", "),INT(B1828)),""))</f>
        <v>#VALUE!</v>
      </c>
      <c r="CY1828" s="5"/>
      <c r="CZ1828" s="5"/>
      <c r="DA1828" s="5"/>
      <c r="DB1828" s="5"/>
    </row>
    <row r="1829" spans="1:106" x14ac:dyDescent="0.25">
      <c r="A1829" s="25"/>
      <c r="B1829" s="3"/>
      <c r="AL1829" s="2" t="str">
        <f>IFERROR(IF(INDEX(AL$1:AL1828,MATCH(I1829,I$1:I1828,0),1)=0,"",INDEX(AL$1:AL1828,MATCH(I1829,I$1:I1828,0),1)),"")</f>
        <v/>
      </c>
      <c r="AM1829" s="2" t="str">
        <f>IFERROR(IF(INDEX(AM$1:AM1828,MATCH(I1829,I$1:I1828,0),1)=0,"",INDEX(AM$1:AM1828,MATCH(I1829,I$1:I1828,0),1)),"")</f>
        <v/>
      </c>
      <c r="AN1829" s="2" t="str">
        <f>IFERROR(IF(INDEX(AN$1:AN1828,MATCH(I1829,I$1:I1828,0),1)=0,"",INDEX(AN$1:AN1828,MATCH(I1829,I$1:I1828,0),1)),"")</f>
        <v/>
      </c>
      <c r="BG1829" s="5"/>
      <c r="BI1829" s="4"/>
      <c r="BK1829" s="5"/>
      <c r="BL1829" s="5"/>
      <c r="BM1829" s="5" t="str">
        <f>IF(B1829="","",IF(BH1829="",1+(MAX(BM$2:BM1828)),""))</f>
        <v/>
      </c>
      <c r="BN1829" s="5" t="str">
        <f t="shared" si="215"/>
        <v/>
      </c>
      <c r="BP1829" s="15" t="str">
        <f t="shared" si="216"/>
        <v/>
      </c>
      <c r="BQ1829" s="29"/>
      <c r="CU1829" s="5" t="e">
        <f>IF(REPORTE!AH$2="si",IF(F1829=VALUE(REPORTE!C$11),IF(SUM(CU1830:CU$1993),CONCATENATE(INT(B1829),", "),INT(B1829)),""),IF(F1829=VALUE(REPORTE!C$10),IF(SUM(CU1830:CU$1993),CONCATENATE(INT(B1829),", "),INT(B1829)),""))</f>
        <v>#VALUE!</v>
      </c>
      <c r="CY1829" s="5"/>
      <c r="CZ1829" s="5"/>
      <c r="DA1829" s="5"/>
      <c r="DB1829" s="5"/>
    </row>
    <row r="1830" spans="1:106" x14ac:dyDescent="0.25">
      <c r="A1830" s="25"/>
      <c r="B1830" s="3"/>
      <c r="AL1830" s="2" t="str">
        <f>IFERROR(IF(INDEX(AL$1:AL1829,MATCH(I1830,I$1:I1829,0),1)=0,"",INDEX(AL$1:AL1829,MATCH(I1830,I$1:I1829,0),1)),"")</f>
        <v/>
      </c>
      <c r="AM1830" s="2" t="str">
        <f>IFERROR(IF(INDEX(AM$1:AM1829,MATCH(I1830,I$1:I1829,0),1)=0,"",INDEX(AM$1:AM1829,MATCH(I1830,I$1:I1829,0),1)),"")</f>
        <v/>
      </c>
      <c r="AN1830" s="2" t="str">
        <f>IFERROR(IF(INDEX(AN$1:AN1829,MATCH(I1830,I$1:I1829,0),1)=0,"",INDEX(AN$1:AN1829,MATCH(I1830,I$1:I1829,0),1)),"")</f>
        <v/>
      </c>
      <c r="BG1830" s="5"/>
      <c r="BI1830" s="4"/>
      <c r="BK1830" s="5"/>
      <c r="BL1830" s="5"/>
      <c r="BM1830" s="5" t="str">
        <f>IF(B1830="","",IF(BH1830="",1+(MAX(BM$2:BM1829)),""))</f>
        <v/>
      </c>
      <c r="BN1830" s="5" t="str">
        <f t="shared" si="215"/>
        <v/>
      </c>
      <c r="BP1830" s="15" t="str">
        <f t="shared" si="216"/>
        <v/>
      </c>
      <c r="BQ1830" s="29"/>
      <c r="CU1830" s="5" t="e">
        <f>IF(REPORTE!AH$2="si",IF(F1830=VALUE(REPORTE!C$11),IF(SUM(CU1831:CU$1993),CONCATENATE(INT(B1830),", "),INT(B1830)),""),IF(F1830=VALUE(REPORTE!C$10),IF(SUM(CU1831:CU$1993),CONCATENATE(INT(B1830),", "),INT(B1830)),""))</f>
        <v>#VALUE!</v>
      </c>
      <c r="CY1830" s="5"/>
      <c r="CZ1830" s="5"/>
      <c r="DA1830" s="5"/>
      <c r="DB1830" s="5"/>
    </row>
    <row r="1831" spans="1:106" x14ac:dyDescent="0.25">
      <c r="A1831" s="25"/>
      <c r="B1831" s="3"/>
      <c r="AL1831" s="2" t="str">
        <f>IFERROR(IF(INDEX(AL$1:AL1830,MATCH(I1831,I$1:I1830,0),1)=0,"",INDEX(AL$1:AL1830,MATCH(I1831,I$1:I1830,0),1)),"")</f>
        <v/>
      </c>
      <c r="AM1831" s="2" t="str">
        <f>IFERROR(IF(INDEX(AM$1:AM1830,MATCH(I1831,I$1:I1830,0),1)=0,"",INDEX(AM$1:AM1830,MATCH(I1831,I$1:I1830,0),1)),"")</f>
        <v/>
      </c>
      <c r="AN1831" s="2" t="str">
        <f>IFERROR(IF(INDEX(AN$1:AN1830,MATCH(I1831,I$1:I1830,0),1)=0,"",INDEX(AN$1:AN1830,MATCH(I1831,I$1:I1830,0),1)),"")</f>
        <v/>
      </c>
      <c r="BG1831" s="5"/>
      <c r="BI1831" s="4"/>
      <c r="BK1831" s="5"/>
      <c r="BL1831" s="5"/>
      <c r="BM1831" s="5" t="str">
        <f>IF(B1831="","",IF(BH1831="",1+(MAX(BM$2:BM1830)),""))</f>
        <v/>
      </c>
      <c r="BN1831" s="5" t="str">
        <f t="shared" si="215"/>
        <v/>
      </c>
      <c r="BP1831" s="15" t="str">
        <f t="shared" si="216"/>
        <v/>
      </c>
      <c r="BQ1831" s="29"/>
      <c r="CU1831" s="5" t="e">
        <f>IF(REPORTE!AH$2="si",IF(F1831=VALUE(REPORTE!C$11),IF(SUM(CU1832:CU$1993),CONCATENATE(INT(B1831),", "),INT(B1831)),""),IF(F1831=VALUE(REPORTE!C$10),IF(SUM(CU1832:CU$1993),CONCATENATE(INT(B1831),", "),INT(B1831)),""))</f>
        <v>#VALUE!</v>
      </c>
      <c r="CY1831" s="5"/>
      <c r="CZ1831" s="5"/>
      <c r="DA1831" s="5"/>
      <c r="DB1831" s="5"/>
    </row>
    <row r="1832" spans="1:106" x14ac:dyDescent="0.25">
      <c r="A1832" s="25"/>
      <c r="B1832" s="3"/>
      <c r="AL1832" s="2" t="str">
        <f>IFERROR(IF(INDEX(AL$1:AL1831,MATCH(I1832,I$1:I1831,0),1)=0,"",INDEX(AL$1:AL1831,MATCH(I1832,I$1:I1831,0),1)),"")</f>
        <v/>
      </c>
      <c r="AM1832" s="2" t="str">
        <f>IFERROR(IF(INDEX(AM$1:AM1831,MATCH(I1832,I$1:I1831,0),1)=0,"",INDEX(AM$1:AM1831,MATCH(I1832,I$1:I1831,0),1)),"")</f>
        <v/>
      </c>
      <c r="AN1832" s="2" t="str">
        <f>IFERROR(IF(INDEX(AN$1:AN1831,MATCH(I1832,I$1:I1831,0),1)=0,"",INDEX(AN$1:AN1831,MATCH(I1832,I$1:I1831,0),1)),"")</f>
        <v/>
      </c>
      <c r="BG1832" s="5"/>
      <c r="BI1832" s="4"/>
      <c r="BK1832" s="5"/>
      <c r="BL1832" s="5"/>
      <c r="BM1832" s="5" t="str">
        <f>IF(B1832="","",IF(BH1832="",1+(MAX(BM$2:BM1831)),""))</f>
        <v/>
      </c>
      <c r="BN1832" s="5" t="str">
        <f t="shared" si="215"/>
        <v/>
      </c>
      <c r="BP1832" s="15" t="str">
        <f t="shared" si="216"/>
        <v/>
      </c>
      <c r="BQ1832" s="29"/>
      <c r="CU1832" s="5" t="e">
        <f>IF(REPORTE!AH$2="si",IF(F1832=VALUE(REPORTE!C$11),IF(SUM(CU1833:CU$1993),CONCATENATE(INT(B1832),", "),INT(B1832)),""),IF(F1832=VALUE(REPORTE!C$10),IF(SUM(CU1833:CU$1993),CONCATENATE(INT(B1832),", "),INT(B1832)),""))</f>
        <v>#VALUE!</v>
      </c>
      <c r="CY1832" s="5"/>
      <c r="CZ1832" s="5"/>
      <c r="DA1832" s="5"/>
      <c r="DB1832" s="5"/>
    </row>
    <row r="1833" spans="1:106" x14ac:dyDescent="0.25">
      <c r="A1833" s="25"/>
      <c r="B1833" s="3"/>
      <c r="AL1833" s="2" t="str">
        <f>IFERROR(IF(INDEX(AL$1:AL1832,MATCH(I1833,I$1:I1832,0),1)=0,"",INDEX(AL$1:AL1832,MATCH(I1833,I$1:I1832,0),1)),"")</f>
        <v/>
      </c>
      <c r="AM1833" s="2" t="str">
        <f>IFERROR(IF(INDEX(AM$1:AM1832,MATCH(I1833,I$1:I1832,0),1)=0,"",INDEX(AM$1:AM1832,MATCH(I1833,I$1:I1832,0),1)),"")</f>
        <v/>
      </c>
      <c r="AN1833" s="2" t="str">
        <f>IFERROR(IF(INDEX(AN$1:AN1832,MATCH(I1833,I$1:I1832,0),1)=0,"",INDEX(AN$1:AN1832,MATCH(I1833,I$1:I1832,0),1)),"")</f>
        <v/>
      </c>
      <c r="BG1833" s="5"/>
      <c r="BI1833" s="4"/>
      <c r="BK1833" s="5"/>
      <c r="BL1833" s="5"/>
      <c r="BM1833" s="5" t="str">
        <f>IF(B1833="","",IF(BH1833="",1+(MAX(BM$2:BM1832)),""))</f>
        <v/>
      </c>
      <c r="BN1833" s="5" t="str">
        <f t="shared" si="215"/>
        <v/>
      </c>
      <c r="BP1833" s="15" t="str">
        <f t="shared" si="216"/>
        <v/>
      </c>
      <c r="BQ1833" s="29"/>
      <c r="CU1833" s="5" t="e">
        <f>IF(REPORTE!AH$2="si",IF(F1833=VALUE(REPORTE!C$11),IF(SUM(CU1834:CU$1993),CONCATENATE(INT(B1833),", "),INT(B1833)),""),IF(F1833=VALUE(REPORTE!C$10),IF(SUM(CU1834:CU$1993),CONCATENATE(INT(B1833),", "),INT(B1833)),""))</f>
        <v>#VALUE!</v>
      </c>
      <c r="CY1833" s="5"/>
      <c r="CZ1833" s="5"/>
      <c r="DA1833" s="5"/>
      <c r="DB1833" s="5"/>
    </row>
    <row r="1834" spans="1:106" x14ac:dyDescent="0.25">
      <c r="A1834" s="25"/>
      <c r="B1834" s="3"/>
      <c r="AL1834" s="2" t="str">
        <f>IFERROR(IF(INDEX(AL$1:AL1833,MATCH(I1834,I$1:I1833,0),1)=0,"",INDEX(AL$1:AL1833,MATCH(I1834,I$1:I1833,0),1)),"")</f>
        <v/>
      </c>
      <c r="AM1834" s="2" t="str">
        <f>IFERROR(IF(INDEX(AM$1:AM1833,MATCH(I1834,I$1:I1833,0),1)=0,"",INDEX(AM$1:AM1833,MATCH(I1834,I$1:I1833,0),1)),"")</f>
        <v/>
      </c>
      <c r="AN1834" s="2" t="str">
        <f>IFERROR(IF(INDEX(AN$1:AN1833,MATCH(I1834,I$1:I1833,0),1)=0,"",INDEX(AN$1:AN1833,MATCH(I1834,I$1:I1833,0),1)),"")</f>
        <v/>
      </c>
      <c r="BG1834" s="5"/>
      <c r="BI1834" s="4"/>
      <c r="BK1834" s="5"/>
      <c r="BL1834" s="5"/>
      <c r="BM1834" s="5" t="str">
        <f>IF(B1834="","",IF(BH1834="",1+(MAX(BM$2:BM1833)),""))</f>
        <v/>
      </c>
      <c r="BN1834" s="5" t="str">
        <f t="shared" si="215"/>
        <v/>
      </c>
      <c r="BP1834" s="15" t="str">
        <f t="shared" si="216"/>
        <v/>
      </c>
      <c r="BQ1834" s="29"/>
      <c r="CU1834" s="5" t="e">
        <f>IF(REPORTE!AH$2="si",IF(F1834=VALUE(REPORTE!C$11),IF(SUM(CU1835:CU$1993),CONCATENATE(INT(B1834),", "),INT(B1834)),""),IF(F1834=VALUE(REPORTE!C$10),IF(SUM(CU1835:CU$1993),CONCATENATE(INT(B1834),", "),INT(B1834)),""))</f>
        <v>#VALUE!</v>
      </c>
      <c r="CY1834" s="5"/>
      <c r="CZ1834" s="5"/>
      <c r="DA1834" s="5"/>
      <c r="DB1834" s="5"/>
    </row>
    <row r="1835" spans="1:106" x14ac:dyDescent="0.25">
      <c r="A1835" s="25"/>
      <c r="B1835" s="3"/>
      <c r="AL1835" s="2" t="str">
        <f>IFERROR(IF(INDEX(AL$1:AL1834,MATCH(I1835,I$1:I1834,0),1)=0,"",INDEX(AL$1:AL1834,MATCH(I1835,I$1:I1834,0),1)),"")</f>
        <v/>
      </c>
      <c r="AM1835" s="2" t="str">
        <f>IFERROR(IF(INDEX(AM$1:AM1834,MATCH(I1835,I$1:I1834,0),1)=0,"",INDEX(AM$1:AM1834,MATCH(I1835,I$1:I1834,0),1)),"")</f>
        <v/>
      </c>
      <c r="AN1835" s="2" t="str">
        <f>IFERROR(IF(INDEX(AN$1:AN1834,MATCH(I1835,I$1:I1834,0),1)=0,"",INDEX(AN$1:AN1834,MATCH(I1835,I$1:I1834,0),1)),"")</f>
        <v/>
      </c>
      <c r="BG1835" s="5"/>
      <c r="BI1835" s="4"/>
      <c r="BK1835" s="5"/>
      <c r="BL1835" s="5"/>
      <c r="BM1835" s="5" t="str">
        <f>IF(B1835="","",IF(BH1835="",1+(MAX(BM$2:BM1834)),""))</f>
        <v/>
      </c>
      <c r="BN1835" s="5" t="str">
        <f t="shared" si="215"/>
        <v/>
      </c>
      <c r="BP1835" s="15" t="str">
        <f t="shared" si="216"/>
        <v/>
      </c>
      <c r="BQ1835" s="29"/>
      <c r="CU1835" s="5" t="e">
        <f>IF(REPORTE!AH$2="si",IF(F1835=VALUE(REPORTE!C$11),IF(SUM(CU1836:CU$1993),CONCATENATE(INT(B1835),", "),INT(B1835)),""),IF(F1835=VALUE(REPORTE!C$10),IF(SUM(CU1836:CU$1993),CONCATENATE(INT(B1835),", "),INT(B1835)),""))</f>
        <v>#VALUE!</v>
      </c>
      <c r="CY1835" s="5"/>
      <c r="CZ1835" s="5"/>
      <c r="DA1835" s="5"/>
      <c r="DB1835" s="5"/>
    </row>
    <row r="1836" spans="1:106" x14ac:dyDescent="0.25">
      <c r="A1836" s="25"/>
      <c r="B1836" s="3"/>
      <c r="AL1836" s="2" t="str">
        <f>IFERROR(IF(INDEX(AL$1:AL1835,MATCH(I1836,I$1:I1835,0),1)=0,"",INDEX(AL$1:AL1835,MATCH(I1836,I$1:I1835,0),1)),"")</f>
        <v/>
      </c>
      <c r="AM1836" s="2" t="str">
        <f>IFERROR(IF(INDEX(AM$1:AM1835,MATCH(I1836,I$1:I1835,0),1)=0,"",INDEX(AM$1:AM1835,MATCH(I1836,I$1:I1835,0),1)),"")</f>
        <v/>
      </c>
      <c r="AN1836" s="2" t="str">
        <f>IFERROR(IF(INDEX(AN$1:AN1835,MATCH(I1836,I$1:I1835,0),1)=0,"",INDEX(AN$1:AN1835,MATCH(I1836,I$1:I1835,0),1)),"")</f>
        <v/>
      </c>
      <c r="BG1836" s="5"/>
      <c r="BI1836" s="4"/>
      <c r="BK1836" s="5"/>
      <c r="BL1836" s="5"/>
      <c r="BM1836" s="5" t="str">
        <f>IF(B1836="","",IF(BH1836="",1+(MAX(BM$2:BM1835)),""))</f>
        <v/>
      </c>
      <c r="BN1836" s="5" t="str">
        <f t="shared" si="215"/>
        <v/>
      </c>
      <c r="BP1836" s="15" t="str">
        <f t="shared" si="216"/>
        <v/>
      </c>
      <c r="BQ1836" s="29"/>
      <c r="CU1836" s="5" t="e">
        <f>IF(REPORTE!AH$2="si",IF(F1836=VALUE(REPORTE!C$11),IF(SUM(CU1837:CU$1993),CONCATENATE(INT(B1836),", "),INT(B1836)),""),IF(F1836=VALUE(REPORTE!C$10),IF(SUM(CU1837:CU$1993),CONCATENATE(INT(B1836),", "),INT(B1836)),""))</f>
        <v>#VALUE!</v>
      </c>
      <c r="CY1836" s="5"/>
      <c r="CZ1836" s="5"/>
      <c r="DA1836" s="5"/>
      <c r="DB1836" s="5"/>
    </row>
    <row r="1837" spans="1:106" x14ac:dyDescent="0.25">
      <c r="A1837" s="25"/>
      <c r="B1837" s="3"/>
      <c r="AL1837" s="2" t="str">
        <f>IFERROR(IF(INDEX(AL$1:AL1836,MATCH(I1837,I$1:I1836,0),1)=0,"",INDEX(AL$1:AL1836,MATCH(I1837,I$1:I1836,0),1)),"")</f>
        <v/>
      </c>
      <c r="AM1837" s="2" t="str">
        <f>IFERROR(IF(INDEX(AM$1:AM1836,MATCH(I1837,I$1:I1836,0),1)=0,"",INDEX(AM$1:AM1836,MATCH(I1837,I$1:I1836,0),1)),"")</f>
        <v/>
      </c>
      <c r="AN1837" s="2" t="str">
        <f>IFERROR(IF(INDEX(AN$1:AN1836,MATCH(I1837,I$1:I1836,0),1)=0,"",INDEX(AN$1:AN1836,MATCH(I1837,I$1:I1836,0),1)),"")</f>
        <v/>
      </c>
      <c r="BG1837" s="5"/>
      <c r="BI1837" s="4"/>
      <c r="BK1837" s="5"/>
      <c r="BL1837" s="5"/>
      <c r="BM1837" s="5" t="str">
        <f>IF(B1837="","",IF(BH1837="",1+(MAX(BM$2:BM1836)),""))</f>
        <v/>
      </c>
      <c r="BN1837" s="5" t="str">
        <f t="shared" si="215"/>
        <v/>
      </c>
      <c r="BP1837" s="15" t="str">
        <f t="shared" si="216"/>
        <v/>
      </c>
      <c r="BQ1837" s="29"/>
      <c r="CU1837" s="5" t="e">
        <f>IF(REPORTE!AH$2="si",IF(F1837=VALUE(REPORTE!C$11),IF(SUM(CU1838:CU$1993),CONCATENATE(INT(B1837),", "),INT(B1837)),""),IF(F1837=VALUE(REPORTE!C$10),IF(SUM(CU1838:CU$1993),CONCATENATE(INT(B1837),", "),INT(B1837)),""))</f>
        <v>#VALUE!</v>
      </c>
      <c r="CY1837" s="5"/>
      <c r="CZ1837" s="5"/>
      <c r="DA1837" s="5"/>
      <c r="DB1837" s="5"/>
    </row>
    <row r="1838" spans="1:106" x14ac:dyDescent="0.25">
      <c r="A1838" s="25"/>
      <c r="B1838" s="3"/>
      <c r="AL1838" s="2" t="str">
        <f>IFERROR(IF(INDEX(AL$1:AL1837,MATCH(I1838,I$1:I1837,0),1)=0,"",INDEX(AL$1:AL1837,MATCH(I1838,I$1:I1837,0),1)),"")</f>
        <v/>
      </c>
      <c r="AM1838" s="2" t="str">
        <f>IFERROR(IF(INDEX(AM$1:AM1837,MATCH(I1838,I$1:I1837,0),1)=0,"",INDEX(AM$1:AM1837,MATCH(I1838,I$1:I1837,0),1)),"")</f>
        <v/>
      </c>
      <c r="AN1838" s="2" t="str">
        <f>IFERROR(IF(INDEX(AN$1:AN1837,MATCH(I1838,I$1:I1837,0),1)=0,"",INDEX(AN$1:AN1837,MATCH(I1838,I$1:I1837,0),1)),"")</f>
        <v/>
      </c>
      <c r="BG1838" s="5"/>
      <c r="BI1838" s="4"/>
      <c r="BK1838" s="5"/>
      <c r="BL1838" s="5"/>
      <c r="BM1838" s="5" t="str">
        <f>IF(B1838="","",IF(BH1838="",1+(MAX(BM$2:BM1837)),""))</f>
        <v/>
      </c>
      <c r="BN1838" s="5" t="str">
        <f t="shared" si="215"/>
        <v/>
      </c>
      <c r="BP1838" s="15" t="str">
        <f t="shared" si="216"/>
        <v/>
      </c>
      <c r="BQ1838" s="29"/>
      <c r="CU1838" s="5" t="e">
        <f>IF(REPORTE!AH$2="si",IF(F1838=VALUE(REPORTE!C$11),IF(SUM(CU1839:CU$1993),CONCATENATE(INT(B1838),", "),INT(B1838)),""),IF(F1838=VALUE(REPORTE!C$10),IF(SUM(CU1839:CU$1993),CONCATENATE(INT(B1838),", "),INT(B1838)),""))</f>
        <v>#VALUE!</v>
      </c>
      <c r="CY1838" s="5"/>
      <c r="CZ1838" s="5"/>
      <c r="DA1838" s="5"/>
      <c r="DB1838" s="5"/>
    </row>
    <row r="1839" spans="1:106" x14ac:dyDescent="0.25">
      <c r="A1839" s="25"/>
      <c r="B1839" s="3"/>
      <c r="AL1839" s="2" t="str">
        <f>IFERROR(IF(INDEX(AL$1:AL1838,MATCH(I1839,I$1:I1838,0),1)=0,"",INDEX(AL$1:AL1838,MATCH(I1839,I$1:I1838,0),1)),"")</f>
        <v/>
      </c>
      <c r="AM1839" s="2" t="str">
        <f>IFERROR(IF(INDEX(AM$1:AM1838,MATCH(I1839,I$1:I1838,0),1)=0,"",INDEX(AM$1:AM1838,MATCH(I1839,I$1:I1838,0),1)),"")</f>
        <v/>
      </c>
      <c r="AN1839" s="2" t="str">
        <f>IFERROR(IF(INDEX(AN$1:AN1838,MATCH(I1839,I$1:I1838,0),1)=0,"",INDEX(AN$1:AN1838,MATCH(I1839,I$1:I1838,0),1)),"")</f>
        <v/>
      </c>
      <c r="BG1839" s="5"/>
      <c r="BI1839" s="4"/>
      <c r="BK1839" s="5"/>
      <c r="BL1839" s="5"/>
      <c r="BM1839" s="5" t="str">
        <f>IF(B1839="","",IF(BH1839="",1+(MAX(BM$2:BM1838)),""))</f>
        <v/>
      </c>
      <c r="BN1839" s="5" t="str">
        <f t="shared" si="215"/>
        <v/>
      </c>
      <c r="BP1839" s="15" t="str">
        <f t="shared" si="216"/>
        <v/>
      </c>
      <c r="BQ1839" s="29"/>
      <c r="CU1839" s="5" t="e">
        <f>IF(REPORTE!AH$2="si",IF(F1839=VALUE(REPORTE!C$11),IF(SUM(CU1840:CU$1993),CONCATENATE(INT(B1839),", "),INT(B1839)),""),IF(F1839=VALUE(REPORTE!C$10),IF(SUM(CU1840:CU$1993),CONCATENATE(INT(B1839),", "),INT(B1839)),""))</f>
        <v>#VALUE!</v>
      </c>
      <c r="CY1839" s="5"/>
      <c r="CZ1839" s="5"/>
      <c r="DA1839" s="5"/>
      <c r="DB1839" s="5"/>
    </row>
    <row r="1840" spans="1:106" x14ac:dyDescent="0.25">
      <c r="A1840" s="25"/>
      <c r="B1840" s="3"/>
      <c r="AL1840" s="2" t="str">
        <f>IFERROR(IF(INDEX(AL$1:AL1839,MATCH(I1840,I$1:I1839,0),1)=0,"",INDEX(AL$1:AL1839,MATCH(I1840,I$1:I1839,0),1)),"")</f>
        <v/>
      </c>
      <c r="AM1840" s="2" t="str">
        <f>IFERROR(IF(INDEX(AM$1:AM1839,MATCH(I1840,I$1:I1839,0),1)=0,"",INDEX(AM$1:AM1839,MATCH(I1840,I$1:I1839,0),1)),"")</f>
        <v/>
      </c>
      <c r="AN1840" s="2" t="str">
        <f>IFERROR(IF(INDEX(AN$1:AN1839,MATCH(I1840,I$1:I1839,0),1)=0,"",INDEX(AN$1:AN1839,MATCH(I1840,I$1:I1839,0),1)),"")</f>
        <v/>
      </c>
      <c r="BG1840" s="5"/>
      <c r="BI1840" s="4"/>
      <c r="BK1840" s="5"/>
      <c r="BL1840" s="5"/>
      <c r="BM1840" s="5" t="str">
        <f>IF(B1840="","",IF(BH1840="",1+(MAX(BM$2:BM1839)),""))</f>
        <v/>
      </c>
      <c r="BN1840" s="5" t="str">
        <f t="shared" si="215"/>
        <v/>
      </c>
      <c r="BP1840" s="15" t="str">
        <f t="shared" si="216"/>
        <v/>
      </c>
      <c r="BQ1840" s="29"/>
      <c r="CU1840" s="5" t="e">
        <f>IF(REPORTE!AH$2="si",IF(F1840=VALUE(REPORTE!C$11),IF(SUM(CU1841:CU$1993),CONCATENATE(INT(B1840),", "),INT(B1840)),""),IF(F1840=VALUE(REPORTE!C$10),IF(SUM(CU1841:CU$1993),CONCATENATE(INT(B1840),", "),INT(B1840)),""))</f>
        <v>#VALUE!</v>
      </c>
      <c r="CY1840" s="5"/>
      <c r="CZ1840" s="5"/>
      <c r="DA1840" s="5"/>
      <c r="DB1840" s="5"/>
    </row>
    <row r="1841" spans="1:106" x14ac:dyDescent="0.25">
      <c r="A1841" s="25"/>
      <c r="B1841" s="3"/>
      <c r="AL1841" s="2" t="str">
        <f>IFERROR(IF(INDEX(AL$1:AL1840,MATCH(I1841,I$1:I1840,0),1)=0,"",INDEX(AL$1:AL1840,MATCH(I1841,I$1:I1840,0),1)),"")</f>
        <v/>
      </c>
      <c r="AM1841" s="2" t="str">
        <f>IFERROR(IF(INDEX(AM$1:AM1840,MATCH(I1841,I$1:I1840,0),1)=0,"",INDEX(AM$1:AM1840,MATCH(I1841,I$1:I1840,0),1)),"")</f>
        <v/>
      </c>
      <c r="AN1841" s="2" t="str">
        <f>IFERROR(IF(INDEX(AN$1:AN1840,MATCH(I1841,I$1:I1840,0),1)=0,"",INDEX(AN$1:AN1840,MATCH(I1841,I$1:I1840,0),1)),"")</f>
        <v/>
      </c>
      <c r="BG1841" s="5"/>
      <c r="BI1841" s="4"/>
      <c r="BK1841" s="5"/>
      <c r="BL1841" s="5"/>
      <c r="BM1841" s="5" t="str">
        <f>IF(B1841="","",IF(BH1841="",1+(MAX(BM$2:BM1840)),""))</f>
        <v/>
      </c>
      <c r="BN1841" s="5" t="str">
        <f t="shared" si="215"/>
        <v/>
      </c>
      <c r="BP1841" s="15" t="str">
        <f t="shared" si="216"/>
        <v/>
      </c>
      <c r="BQ1841" s="29"/>
      <c r="CU1841" s="5" t="e">
        <f>IF(REPORTE!AH$2="si",IF(F1841=VALUE(REPORTE!C$11),IF(SUM(CU1842:CU$1993),CONCATENATE(INT(B1841),", "),INT(B1841)),""),IF(F1841=VALUE(REPORTE!C$10),IF(SUM(CU1842:CU$1993),CONCATENATE(INT(B1841),", "),INT(B1841)),""))</f>
        <v>#VALUE!</v>
      </c>
      <c r="CY1841" s="5"/>
      <c r="CZ1841" s="5"/>
      <c r="DA1841" s="5"/>
      <c r="DB1841" s="5"/>
    </row>
    <row r="1842" spans="1:106" x14ac:dyDescent="0.25">
      <c r="A1842" s="25"/>
      <c r="B1842" s="3"/>
      <c r="AL1842" s="2" t="str">
        <f>IFERROR(IF(INDEX(AL$1:AL1841,MATCH(I1842,I$1:I1841,0),1)=0,"",INDEX(AL$1:AL1841,MATCH(I1842,I$1:I1841,0),1)),"")</f>
        <v/>
      </c>
      <c r="AM1842" s="2" t="str">
        <f>IFERROR(IF(INDEX(AM$1:AM1841,MATCH(I1842,I$1:I1841,0),1)=0,"",INDEX(AM$1:AM1841,MATCH(I1842,I$1:I1841,0),1)),"")</f>
        <v/>
      </c>
      <c r="AN1842" s="2" t="str">
        <f>IFERROR(IF(INDEX(AN$1:AN1841,MATCH(I1842,I$1:I1841,0),1)=0,"",INDEX(AN$1:AN1841,MATCH(I1842,I$1:I1841,0),1)),"")</f>
        <v/>
      </c>
      <c r="BG1842" s="5"/>
      <c r="BI1842" s="4"/>
      <c r="BK1842" s="5"/>
      <c r="BL1842" s="5"/>
      <c r="BM1842" s="5" t="str">
        <f>IF(B1842="","",IF(BH1842="",1+(MAX(BM$2:BM1841)),""))</f>
        <v/>
      </c>
      <c r="BN1842" s="5" t="str">
        <f t="shared" si="215"/>
        <v/>
      </c>
      <c r="BP1842" s="15" t="str">
        <f t="shared" si="216"/>
        <v/>
      </c>
      <c r="BQ1842" s="29"/>
      <c r="CU1842" s="5" t="e">
        <f>IF(REPORTE!AH$2="si",IF(F1842=VALUE(REPORTE!C$11),IF(SUM(CU1843:CU$1993),CONCATENATE(INT(B1842),", "),INT(B1842)),""),IF(F1842=VALUE(REPORTE!C$10),IF(SUM(CU1843:CU$1993),CONCATENATE(INT(B1842),", "),INT(B1842)),""))</f>
        <v>#VALUE!</v>
      </c>
      <c r="CY1842" s="5"/>
      <c r="CZ1842" s="5"/>
      <c r="DA1842" s="5"/>
      <c r="DB1842" s="5"/>
    </row>
    <row r="1843" spans="1:106" x14ac:dyDescent="0.25">
      <c r="A1843" s="25"/>
      <c r="B1843" s="3"/>
      <c r="AL1843" s="2" t="str">
        <f>IFERROR(IF(INDEX(AL$1:AL1842,MATCH(I1843,I$1:I1842,0),1)=0,"",INDEX(AL$1:AL1842,MATCH(I1843,I$1:I1842,0),1)),"")</f>
        <v/>
      </c>
      <c r="AM1843" s="2" t="str">
        <f>IFERROR(IF(INDEX(AM$1:AM1842,MATCH(I1843,I$1:I1842,0),1)=0,"",INDEX(AM$1:AM1842,MATCH(I1843,I$1:I1842,0),1)),"")</f>
        <v/>
      </c>
      <c r="AN1843" s="2" t="str">
        <f>IFERROR(IF(INDEX(AN$1:AN1842,MATCH(I1843,I$1:I1842,0),1)=0,"",INDEX(AN$1:AN1842,MATCH(I1843,I$1:I1842,0),1)),"")</f>
        <v/>
      </c>
      <c r="BG1843" s="5"/>
      <c r="BI1843" s="4"/>
      <c r="BK1843" s="5"/>
      <c r="BL1843" s="5"/>
      <c r="BM1843" s="5" t="str">
        <f>IF(B1843="","",IF(BH1843="",1+(MAX(BM$2:BM1842)),""))</f>
        <v/>
      </c>
      <c r="BN1843" s="5" t="str">
        <f t="shared" si="215"/>
        <v/>
      </c>
      <c r="BP1843" s="15" t="str">
        <f t="shared" si="216"/>
        <v/>
      </c>
      <c r="BQ1843" s="29"/>
      <c r="CU1843" s="5" t="e">
        <f>IF(REPORTE!AH$2="si",IF(F1843=VALUE(REPORTE!C$11),IF(SUM(CU1844:CU$1993),CONCATENATE(INT(B1843),", "),INT(B1843)),""),IF(F1843=VALUE(REPORTE!C$10),IF(SUM(CU1844:CU$1993),CONCATENATE(INT(B1843),", "),INT(B1843)),""))</f>
        <v>#VALUE!</v>
      </c>
      <c r="CY1843" s="5"/>
      <c r="CZ1843" s="5"/>
      <c r="DA1843" s="5"/>
      <c r="DB1843" s="5"/>
    </row>
    <row r="1844" spans="1:106" x14ac:dyDescent="0.25">
      <c r="A1844" s="25"/>
      <c r="B1844" s="3"/>
      <c r="AL1844" s="2" t="str">
        <f>IFERROR(IF(INDEX(AL$1:AL1843,MATCH(I1844,I$1:I1843,0),1)=0,"",INDEX(AL$1:AL1843,MATCH(I1844,I$1:I1843,0),1)),"")</f>
        <v/>
      </c>
      <c r="AM1844" s="2" t="str">
        <f>IFERROR(IF(INDEX(AM$1:AM1843,MATCH(I1844,I$1:I1843,0),1)=0,"",INDEX(AM$1:AM1843,MATCH(I1844,I$1:I1843,0),1)),"")</f>
        <v/>
      </c>
      <c r="AN1844" s="2" t="str">
        <f>IFERROR(IF(INDEX(AN$1:AN1843,MATCH(I1844,I$1:I1843,0),1)=0,"",INDEX(AN$1:AN1843,MATCH(I1844,I$1:I1843,0),1)),"")</f>
        <v/>
      </c>
      <c r="BG1844" s="5"/>
      <c r="BI1844" s="4"/>
      <c r="BK1844" s="5"/>
      <c r="BL1844" s="5"/>
      <c r="BM1844" s="5" t="str">
        <f>IF(B1844="","",IF(BH1844="",1+(MAX(BM$2:BM1843)),""))</f>
        <v/>
      </c>
      <c r="BN1844" s="5" t="str">
        <f t="shared" si="215"/>
        <v/>
      </c>
      <c r="BP1844" s="15" t="str">
        <f t="shared" si="216"/>
        <v/>
      </c>
      <c r="BQ1844" s="29"/>
      <c r="CU1844" s="5" t="e">
        <f>IF(REPORTE!AH$2="si",IF(F1844=VALUE(REPORTE!C$11),IF(SUM(CU1845:CU$1993),CONCATENATE(INT(B1844),", "),INT(B1844)),""),IF(F1844=VALUE(REPORTE!C$10),IF(SUM(CU1845:CU$1993),CONCATENATE(INT(B1844),", "),INT(B1844)),""))</f>
        <v>#VALUE!</v>
      </c>
      <c r="CY1844" s="5"/>
      <c r="CZ1844" s="5"/>
      <c r="DA1844" s="5"/>
      <c r="DB1844" s="5"/>
    </row>
    <row r="1845" spans="1:106" x14ac:dyDescent="0.25">
      <c r="A1845" s="25"/>
      <c r="B1845" s="3"/>
      <c r="AL1845" s="2" t="str">
        <f>IFERROR(IF(INDEX(AL$1:AL1844,MATCH(I1845,I$1:I1844,0),1)=0,"",INDEX(AL$1:AL1844,MATCH(I1845,I$1:I1844,0),1)),"")</f>
        <v/>
      </c>
      <c r="AM1845" s="2" t="str">
        <f>IFERROR(IF(INDEX(AM$1:AM1844,MATCH(I1845,I$1:I1844,0),1)=0,"",INDEX(AM$1:AM1844,MATCH(I1845,I$1:I1844,0),1)),"")</f>
        <v/>
      </c>
      <c r="AN1845" s="2" t="str">
        <f>IFERROR(IF(INDEX(AN$1:AN1844,MATCH(I1845,I$1:I1844,0),1)=0,"",INDEX(AN$1:AN1844,MATCH(I1845,I$1:I1844,0),1)),"")</f>
        <v/>
      </c>
      <c r="BG1845" s="5"/>
      <c r="BI1845" s="4"/>
      <c r="BK1845" s="5"/>
      <c r="BL1845" s="5"/>
      <c r="BM1845" s="5" t="str">
        <f>IF(B1845="","",IF(BH1845="",1+(MAX(BM$2:BM1844)),""))</f>
        <v/>
      </c>
      <c r="BN1845" s="5" t="str">
        <f t="shared" si="215"/>
        <v/>
      </c>
      <c r="BP1845" s="15" t="str">
        <f t="shared" si="216"/>
        <v/>
      </c>
      <c r="BQ1845" s="29"/>
      <c r="CU1845" s="5" t="e">
        <f>IF(REPORTE!AH$2="si",IF(F1845=VALUE(REPORTE!C$11),IF(SUM(CU1846:CU$1993),CONCATENATE(INT(B1845),", "),INT(B1845)),""),IF(F1845=VALUE(REPORTE!C$10),IF(SUM(CU1846:CU$1993),CONCATENATE(INT(B1845),", "),INT(B1845)),""))</f>
        <v>#VALUE!</v>
      </c>
      <c r="CY1845" s="5"/>
      <c r="CZ1845" s="5"/>
      <c r="DA1845" s="5"/>
      <c r="DB1845" s="5"/>
    </row>
    <row r="1846" spans="1:106" x14ac:dyDescent="0.25">
      <c r="A1846" s="25"/>
      <c r="B1846" s="3"/>
      <c r="AL1846" s="2" t="str">
        <f>IFERROR(IF(INDEX(AL$1:AL1845,MATCH(I1846,I$1:I1845,0),1)=0,"",INDEX(AL$1:AL1845,MATCH(I1846,I$1:I1845,0),1)),"")</f>
        <v/>
      </c>
      <c r="AM1846" s="2" t="str">
        <f>IFERROR(IF(INDEX(AM$1:AM1845,MATCH(I1846,I$1:I1845,0),1)=0,"",INDEX(AM$1:AM1845,MATCH(I1846,I$1:I1845,0),1)),"")</f>
        <v/>
      </c>
      <c r="AN1846" s="2" t="str">
        <f>IFERROR(IF(INDEX(AN$1:AN1845,MATCH(I1846,I$1:I1845,0),1)=0,"",INDEX(AN$1:AN1845,MATCH(I1846,I$1:I1845,0),1)),"")</f>
        <v/>
      </c>
      <c r="BG1846" s="5"/>
      <c r="BI1846" s="4"/>
      <c r="BK1846" s="5"/>
      <c r="BL1846" s="5"/>
      <c r="BM1846" s="5" t="str">
        <f>IF(B1846="","",IF(BH1846="",1+(MAX(BM$2:BM1845)),""))</f>
        <v/>
      </c>
      <c r="BN1846" s="5" t="str">
        <f t="shared" si="215"/>
        <v/>
      </c>
      <c r="BP1846" s="15" t="str">
        <f t="shared" si="216"/>
        <v/>
      </c>
      <c r="BQ1846" s="29"/>
      <c r="CU1846" s="5" t="e">
        <f>IF(REPORTE!AH$2="si",IF(F1846=VALUE(REPORTE!C$11),IF(SUM(CU1847:CU$1993),CONCATENATE(INT(B1846),", "),INT(B1846)),""),IF(F1846=VALUE(REPORTE!C$10),IF(SUM(CU1847:CU$1993),CONCATENATE(INT(B1846),", "),INT(B1846)),""))</f>
        <v>#VALUE!</v>
      </c>
      <c r="CY1846" s="5"/>
      <c r="CZ1846" s="5"/>
      <c r="DA1846" s="5"/>
      <c r="DB1846" s="5"/>
    </row>
    <row r="1847" spans="1:106" x14ac:dyDescent="0.25">
      <c r="A1847" s="25"/>
      <c r="B1847" s="3"/>
      <c r="AL1847" s="2" t="str">
        <f>IFERROR(IF(INDEX(AL$1:AL1846,MATCH(I1847,I$1:I1846,0),1)=0,"",INDEX(AL$1:AL1846,MATCH(I1847,I$1:I1846,0),1)),"")</f>
        <v/>
      </c>
      <c r="AM1847" s="2" t="str">
        <f>IFERROR(IF(INDEX(AM$1:AM1846,MATCH(I1847,I$1:I1846,0),1)=0,"",INDEX(AM$1:AM1846,MATCH(I1847,I$1:I1846,0),1)),"")</f>
        <v/>
      </c>
      <c r="AN1847" s="2" t="str">
        <f>IFERROR(IF(INDEX(AN$1:AN1846,MATCH(I1847,I$1:I1846,0),1)=0,"",INDEX(AN$1:AN1846,MATCH(I1847,I$1:I1846,0),1)),"")</f>
        <v/>
      </c>
      <c r="BG1847" s="5"/>
      <c r="BI1847" s="4"/>
      <c r="BK1847" s="5"/>
      <c r="BL1847" s="5"/>
      <c r="BM1847" s="5" t="str">
        <f>IF(B1847="","",IF(BH1847="",1+(MAX(BM$2:BM1846)),""))</f>
        <v/>
      </c>
      <c r="BN1847" s="5" t="str">
        <f t="shared" si="215"/>
        <v/>
      </c>
      <c r="BP1847" s="15" t="str">
        <f t="shared" si="216"/>
        <v/>
      </c>
      <c r="BQ1847" s="29"/>
      <c r="CU1847" s="5" t="e">
        <f>IF(REPORTE!AH$2="si",IF(F1847=VALUE(REPORTE!C$11),IF(SUM(CU1848:CU$1993),CONCATENATE(INT(B1847),", "),INT(B1847)),""),IF(F1847=VALUE(REPORTE!C$10),IF(SUM(CU1848:CU$1993),CONCATENATE(INT(B1847),", "),INT(B1847)),""))</f>
        <v>#VALUE!</v>
      </c>
      <c r="CY1847" s="5"/>
      <c r="CZ1847" s="5"/>
      <c r="DA1847" s="5"/>
      <c r="DB1847" s="5"/>
    </row>
    <row r="1848" spans="1:106" x14ac:dyDescent="0.25">
      <c r="A1848" s="25"/>
      <c r="B1848" s="3"/>
      <c r="AL1848" s="2" t="str">
        <f>IFERROR(IF(INDEX(AL$1:AL1847,MATCH(I1848,I$1:I1847,0),1)=0,"",INDEX(AL$1:AL1847,MATCH(I1848,I$1:I1847,0),1)),"")</f>
        <v/>
      </c>
      <c r="AM1848" s="2" t="str">
        <f>IFERROR(IF(INDEX(AM$1:AM1847,MATCH(I1848,I$1:I1847,0),1)=0,"",INDEX(AM$1:AM1847,MATCH(I1848,I$1:I1847,0),1)),"")</f>
        <v/>
      </c>
      <c r="AN1848" s="2" t="str">
        <f>IFERROR(IF(INDEX(AN$1:AN1847,MATCH(I1848,I$1:I1847,0),1)=0,"",INDEX(AN$1:AN1847,MATCH(I1848,I$1:I1847,0),1)),"")</f>
        <v/>
      </c>
      <c r="BG1848" s="5"/>
      <c r="BI1848" s="4"/>
      <c r="BK1848" s="5"/>
      <c r="BL1848" s="5"/>
      <c r="BM1848" s="5" t="str">
        <f>IF(B1848="","",IF(BH1848="",1+(MAX(BM$2:BM1847)),""))</f>
        <v/>
      </c>
      <c r="BN1848" s="5" t="str">
        <f t="shared" si="215"/>
        <v/>
      </c>
      <c r="BP1848" s="15" t="str">
        <f t="shared" si="216"/>
        <v/>
      </c>
      <c r="BQ1848" s="29"/>
      <c r="CU1848" s="5" t="e">
        <f>IF(REPORTE!AH$2="si",IF(F1848=VALUE(REPORTE!C$11),IF(SUM(CU1849:CU$1993),CONCATENATE(INT(B1848),", "),INT(B1848)),""),IF(F1848=VALUE(REPORTE!C$10),IF(SUM(CU1849:CU$1993),CONCATENATE(INT(B1848),", "),INT(B1848)),""))</f>
        <v>#VALUE!</v>
      </c>
      <c r="CY1848" s="5"/>
      <c r="CZ1848" s="5"/>
      <c r="DA1848" s="5"/>
      <c r="DB1848" s="5"/>
    </row>
    <row r="1849" spans="1:106" x14ac:dyDescent="0.25">
      <c r="A1849" s="25"/>
      <c r="B1849" s="3"/>
      <c r="AL1849" s="2" t="str">
        <f>IFERROR(IF(INDEX(AL$1:AL1848,MATCH(I1849,I$1:I1848,0),1)=0,"",INDEX(AL$1:AL1848,MATCH(I1849,I$1:I1848,0),1)),"")</f>
        <v/>
      </c>
      <c r="AM1849" s="2" t="str">
        <f>IFERROR(IF(INDEX(AM$1:AM1848,MATCH(I1849,I$1:I1848,0),1)=0,"",INDEX(AM$1:AM1848,MATCH(I1849,I$1:I1848,0),1)),"")</f>
        <v/>
      </c>
      <c r="AN1849" s="2" t="str">
        <f>IFERROR(IF(INDEX(AN$1:AN1848,MATCH(I1849,I$1:I1848,0),1)=0,"",INDEX(AN$1:AN1848,MATCH(I1849,I$1:I1848,0),1)),"")</f>
        <v/>
      </c>
      <c r="BG1849" s="5"/>
      <c r="BI1849" s="4"/>
      <c r="BK1849" s="5"/>
      <c r="BL1849" s="5"/>
      <c r="BM1849" s="5" t="str">
        <f>IF(B1849="","",IF(BH1849="",1+(MAX(BM$2:BM1848)),""))</f>
        <v/>
      </c>
      <c r="BN1849" s="5" t="str">
        <f t="shared" si="215"/>
        <v/>
      </c>
      <c r="BP1849" s="15" t="str">
        <f t="shared" si="216"/>
        <v/>
      </c>
      <c r="BQ1849" s="29"/>
      <c r="CU1849" s="5" t="e">
        <f>IF(REPORTE!AH$2="si",IF(F1849=VALUE(REPORTE!C$11),IF(SUM(CU1850:CU$1993),CONCATENATE(INT(B1849),", "),INT(B1849)),""),IF(F1849=VALUE(REPORTE!C$10),IF(SUM(CU1850:CU$1993),CONCATENATE(INT(B1849),", "),INT(B1849)),""))</f>
        <v>#VALUE!</v>
      </c>
      <c r="CV1849" s="5"/>
      <c r="CY1849" s="5"/>
      <c r="CZ1849" s="5"/>
      <c r="DA1849" s="5"/>
      <c r="DB1849" s="5"/>
    </row>
    <row r="1850" spans="1:106" x14ac:dyDescent="0.25">
      <c r="A1850" s="25"/>
      <c r="B1850" s="3"/>
      <c r="AL1850" s="2" t="str">
        <f>IFERROR(IF(INDEX(AL$1:AL1849,MATCH(I1850,I$1:I1849,0),1)=0,"",INDEX(AL$1:AL1849,MATCH(I1850,I$1:I1849,0),1)),"")</f>
        <v/>
      </c>
      <c r="AM1850" s="2" t="str">
        <f>IFERROR(IF(INDEX(AM$1:AM1849,MATCH(I1850,I$1:I1849,0),1)=0,"",INDEX(AM$1:AM1849,MATCH(I1850,I$1:I1849,0),1)),"")</f>
        <v/>
      </c>
      <c r="AN1850" s="2" t="str">
        <f>IFERROR(IF(INDEX(AN$1:AN1849,MATCH(I1850,I$1:I1849,0),1)=0,"",INDEX(AN$1:AN1849,MATCH(I1850,I$1:I1849,0),1)),"")</f>
        <v/>
      </c>
      <c r="BG1850" s="5"/>
      <c r="BI1850" s="4"/>
      <c r="BK1850" s="5"/>
      <c r="BL1850" s="5"/>
      <c r="BM1850" s="5" t="str">
        <f>IF(B1850="","",IF(BH1850="",1+(MAX(BM$2:BM1849)),""))</f>
        <v/>
      </c>
      <c r="BN1850" s="5" t="str">
        <f t="shared" si="215"/>
        <v/>
      </c>
      <c r="BP1850" s="15" t="str">
        <f t="shared" si="216"/>
        <v/>
      </c>
      <c r="BQ1850" s="29"/>
      <c r="CU1850" s="5" t="e">
        <f>IF(REPORTE!AH$2="si",IF(F1850=VALUE(REPORTE!C$11),IF(SUM(CU1851:CU$1993),CONCATENATE(INT(B1850),", "),INT(B1850)),""),IF(F1850=VALUE(REPORTE!C$10),IF(SUM(CU1851:CU$1993),CONCATENATE(INT(B1850),", "),INT(B1850)),""))</f>
        <v>#VALUE!</v>
      </c>
      <c r="CV1850" s="5" t="e">
        <f>CONCATENATE(CU1850,CU1851,CU1852,CU1853,CU1854,CU1855,CU1856,CU1857,CU1858,CU1859,CU1860,CU1861,CU1862,CU1863,CU1864,CU1865,CU1866,CU1867,CU1868,CU1869,CU1870,CU1871,CU1872,CU1873,CU1874,CU1875,CU1876,CU1877,CU1878,CU1879,CU1880,CU1881,CU1882,CU1883,CU1884,CU1885,CU1886,CU1887,CU1888,CU1889,CU1890,CU1891)</f>
        <v>#VALUE!</v>
      </c>
      <c r="CY1850" s="5"/>
      <c r="CZ1850" s="5"/>
      <c r="DA1850" s="5"/>
      <c r="DB1850" s="5"/>
    </row>
    <row r="1851" spans="1:106" x14ac:dyDescent="0.25">
      <c r="A1851" s="25"/>
      <c r="B1851" s="3"/>
      <c r="AL1851" s="2" t="str">
        <f>IFERROR(IF(INDEX(AL$1:AL1850,MATCH(I1851,I$1:I1850,0),1)=0,"",INDEX(AL$1:AL1850,MATCH(I1851,I$1:I1850,0),1)),"")</f>
        <v/>
      </c>
      <c r="AM1851" s="2" t="str">
        <f>IFERROR(IF(INDEX(AM$1:AM1850,MATCH(I1851,I$1:I1850,0),1)=0,"",INDEX(AM$1:AM1850,MATCH(I1851,I$1:I1850,0),1)),"")</f>
        <v/>
      </c>
      <c r="AN1851" s="2" t="str">
        <f>IFERROR(IF(INDEX(AN$1:AN1850,MATCH(I1851,I$1:I1850,0),1)=0,"",INDEX(AN$1:AN1850,MATCH(I1851,I$1:I1850,0),1)),"")</f>
        <v/>
      </c>
      <c r="BG1851" s="5"/>
      <c r="BI1851" s="4"/>
      <c r="BK1851" s="5"/>
      <c r="BL1851" s="5"/>
      <c r="BM1851" s="5" t="str">
        <f>IF(B1851="","",IF(BH1851="",1+(MAX(BM$2:BM1850)),""))</f>
        <v/>
      </c>
      <c r="BN1851" s="5" t="str">
        <f t="shared" si="215"/>
        <v/>
      </c>
      <c r="BP1851" s="15" t="str">
        <f t="shared" si="216"/>
        <v/>
      </c>
      <c r="BQ1851" s="29"/>
      <c r="CU1851" s="5" t="e">
        <f>IF(REPORTE!AH$2="si",IF(F1851=VALUE(REPORTE!C$11),IF(SUM(CU1852:CU$1993),CONCATENATE(INT(B1851),", "),INT(B1851)),""),IF(F1851=VALUE(REPORTE!C$10),IF(SUM(CU1852:CU$1993),CONCATENATE(INT(B1851),", "),INT(B1851)),""))</f>
        <v>#VALUE!</v>
      </c>
      <c r="CY1851" s="5"/>
      <c r="CZ1851" s="5"/>
      <c r="DA1851" s="5"/>
      <c r="DB1851" s="5"/>
    </row>
    <row r="1852" spans="1:106" x14ac:dyDescent="0.25">
      <c r="A1852" s="25"/>
      <c r="B1852" s="3"/>
      <c r="AL1852" s="2" t="str">
        <f>IFERROR(IF(INDEX(AL$1:AL1851,MATCH(I1852,I$1:I1851,0),1)=0,"",INDEX(AL$1:AL1851,MATCH(I1852,I$1:I1851,0),1)),"")</f>
        <v/>
      </c>
      <c r="AM1852" s="2" t="str">
        <f>IFERROR(IF(INDEX(AM$1:AM1851,MATCH(I1852,I$1:I1851,0),1)=0,"",INDEX(AM$1:AM1851,MATCH(I1852,I$1:I1851,0),1)),"")</f>
        <v/>
      </c>
      <c r="AN1852" s="2" t="str">
        <f>IFERROR(IF(INDEX(AN$1:AN1851,MATCH(I1852,I$1:I1851,0),1)=0,"",INDEX(AN$1:AN1851,MATCH(I1852,I$1:I1851,0),1)),"")</f>
        <v/>
      </c>
      <c r="BG1852" s="5"/>
      <c r="BI1852" s="4"/>
      <c r="BK1852" s="5"/>
      <c r="BL1852" s="5"/>
      <c r="BM1852" s="5" t="str">
        <f>IF(B1852="","",IF(BH1852="",1+(MAX(BM$2:BM1851)),""))</f>
        <v/>
      </c>
      <c r="BN1852" s="5" t="str">
        <f t="shared" si="215"/>
        <v/>
      </c>
      <c r="BP1852" s="15" t="str">
        <f t="shared" si="216"/>
        <v/>
      </c>
      <c r="BQ1852" s="29"/>
      <c r="CU1852" s="5" t="e">
        <f>IF(REPORTE!AH$2="si",IF(F1852=VALUE(REPORTE!C$11),IF(SUM(CU1853:CU$1993),CONCATENATE(INT(B1852),", "),INT(B1852)),""),IF(F1852=VALUE(REPORTE!C$10),IF(SUM(CU1853:CU$1993),CONCATENATE(INT(B1852),", "),INT(B1852)),""))</f>
        <v>#VALUE!</v>
      </c>
      <c r="CY1852" s="5"/>
      <c r="CZ1852" s="5"/>
      <c r="DA1852" s="5"/>
      <c r="DB1852" s="5"/>
    </row>
    <row r="1853" spans="1:106" x14ac:dyDescent="0.25">
      <c r="A1853" s="25"/>
      <c r="B1853" s="3"/>
      <c r="AL1853" s="2" t="str">
        <f>IFERROR(IF(INDEX(AL$1:AL1852,MATCH(I1853,I$1:I1852,0),1)=0,"",INDEX(AL$1:AL1852,MATCH(I1853,I$1:I1852,0),1)),"")</f>
        <v/>
      </c>
      <c r="AM1853" s="2" t="str">
        <f>IFERROR(IF(INDEX(AM$1:AM1852,MATCH(I1853,I$1:I1852,0),1)=0,"",INDEX(AM$1:AM1852,MATCH(I1853,I$1:I1852,0),1)),"")</f>
        <v/>
      </c>
      <c r="AN1853" s="2" t="str">
        <f>IFERROR(IF(INDEX(AN$1:AN1852,MATCH(I1853,I$1:I1852,0),1)=0,"",INDEX(AN$1:AN1852,MATCH(I1853,I$1:I1852,0),1)),"")</f>
        <v/>
      </c>
      <c r="BG1853" s="5"/>
      <c r="BI1853" s="4"/>
      <c r="BK1853" s="5"/>
      <c r="BL1853" s="5"/>
      <c r="BM1853" s="5" t="str">
        <f>IF(B1853="","",IF(BH1853="",1+(MAX(BM$2:BM1852)),""))</f>
        <v/>
      </c>
      <c r="BN1853" s="5" t="str">
        <f t="shared" si="215"/>
        <v/>
      </c>
      <c r="BP1853" s="15" t="str">
        <f t="shared" si="216"/>
        <v/>
      </c>
      <c r="BQ1853" s="29"/>
      <c r="CU1853" s="5" t="e">
        <f>IF(REPORTE!AH$2="si",IF(F1853=VALUE(REPORTE!C$11),IF(SUM(CU1854:CU$1993),CONCATENATE(INT(B1853),", "),INT(B1853)),""),IF(F1853=VALUE(REPORTE!C$10),IF(SUM(CU1854:CU$1993),CONCATENATE(INT(B1853),", "),INT(B1853)),""))</f>
        <v>#VALUE!</v>
      </c>
      <c r="CY1853" s="5"/>
      <c r="CZ1853" s="5"/>
      <c r="DA1853" s="5"/>
      <c r="DB1853" s="5"/>
    </row>
    <row r="1854" spans="1:106" x14ac:dyDescent="0.25">
      <c r="A1854" s="25"/>
      <c r="B1854" s="3"/>
      <c r="AL1854" s="2" t="str">
        <f>IFERROR(IF(INDEX(AL$1:AL1853,MATCH(I1854,I$1:I1853,0),1)=0,"",INDEX(AL$1:AL1853,MATCH(I1854,I$1:I1853,0),1)),"")</f>
        <v/>
      </c>
      <c r="AM1854" s="2" t="str">
        <f>IFERROR(IF(INDEX(AM$1:AM1853,MATCH(I1854,I$1:I1853,0),1)=0,"",INDEX(AM$1:AM1853,MATCH(I1854,I$1:I1853,0),1)),"")</f>
        <v/>
      </c>
      <c r="AN1854" s="2" t="str">
        <f>IFERROR(IF(INDEX(AN$1:AN1853,MATCH(I1854,I$1:I1853,0),1)=0,"",INDEX(AN$1:AN1853,MATCH(I1854,I$1:I1853,0),1)),"")</f>
        <v/>
      </c>
      <c r="BG1854" s="5"/>
      <c r="BI1854" s="4"/>
      <c r="BK1854" s="5"/>
      <c r="BL1854" s="5"/>
      <c r="BM1854" s="5" t="str">
        <f>IF(B1854="","",IF(BH1854="",1+(MAX(BM$2:BM1853)),""))</f>
        <v/>
      </c>
      <c r="BN1854" s="5" t="str">
        <f t="shared" si="215"/>
        <v/>
      </c>
      <c r="BP1854" s="15" t="str">
        <f t="shared" si="216"/>
        <v/>
      </c>
      <c r="BQ1854" s="29"/>
      <c r="CU1854" s="5" t="e">
        <f>IF(REPORTE!AH$2="si",IF(F1854=VALUE(REPORTE!C$11),IF(SUM(CU1855:CU$1993),CONCATENATE(INT(B1854),", "),INT(B1854)),""),IF(F1854=VALUE(REPORTE!C$10),IF(SUM(CU1855:CU$1993),CONCATENATE(INT(B1854),", "),INT(B1854)),""))</f>
        <v>#VALUE!</v>
      </c>
      <c r="CY1854" s="5"/>
      <c r="CZ1854" s="5"/>
      <c r="DA1854" s="5"/>
      <c r="DB1854" s="5"/>
    </row>
    <row r="1855" spans="1:106" x14ac:dyDescent="0.25">
      <c r="A1855" s="25"/>
      <c r="B1855" s="3"/>
      <c r="AL1855" s="2" t="str">
        <f>IFERROR(IF(INDEX(AL$1:AL1854,MATCH(I1855,I$1:I1854,0),1)=0,"",INDEX(AL$1:AL1854,MATCH(I1855,I$1:I1854,0),1)),"")</f>
        <v/>
      </c>
      <c r="AM1855" s="2" t="str">
        <f>IFERROR(IF(INDEX(AM$1:AM1854,MATCH(I1855,I$1:I1854,0),1)=0,"",INDEX(AM$1:AM1854,MATCH(I1855,I$1:I1854,0),1)),"")</f>
        <v/>
      </c>
      <c r="AN1855" s="2" t="str">
        <f>IFERROR(IF(INDEX(AN$1:AN1854,MATCH(I1855,I$1:I1854,0),1)=0,"",INDEX(AN$1:AN1854,MATCH(I1855,I$1:I1854,0),1)),"")</f>
        <v/>
      </c>
      <c r="BG1855" s="5"/>
      <c r="BI1855" s="4"/>
      <c r="BK1855" s="5"/>
      <c r="BL1855" s="5"/>
      <c r="BM1855" s="5" t="str">
        <f>IF(B1855="","",IF(BH1855="",1+(MAX(BM$2:BM1854)),""))</f>
        <v/>
      </c>
      <c r="BN1855" s="5" t="str">
        <f t="shared" si="215"/>
        <v/>
      </c>
      <c r="BP1855" s="15" t="str">
        <f t="shared" si="216"/>
        <v/>
      </c>
      <c r="BQ1855" s="29"/>
      <c r="CU1855" s="5" t="e">
        <f>IF(REPORTE!AH$2="si",IF(F1855=VALUE(REPORTE!C$11),IF(SUM(CU1856:CU$1993),CONCATENATE(INT(B1855),", "),INT(B1855)),""),IF(F1855=VALUE(REPORTE!C$10),IF(SUM(CU1856:CU$1993),CONCATENATE(INT(B1855),", "),INT(B1855)),""))</f>
        <v>#VALUE!</v>
      </c>
      <c r="CY1855" s="5"/>
      <c r="CZ1855" s="5"/>
      <c r="DA1855" s="5"/>
      <c r="DB1855" s="5"/>
    </row>
    <row r="1856" spans="1:106" x14ac:dyDescent="0.25">
      <c r="A1856" s="25"/>
      <c r="B1856" s="3"/>
      <c r="AL1856" s="2" t="str">
        <f>IFERROR(IF(INDEX(AL$1:AL1855,MATCH(I1856,I$1:I1855,0),1)=0,"",INDEX(AL$1:AL1855,MATCH(I1856,I$1:I1855,0),1)),"")</f>
        <v/>
      </c>
      <c r="AM1856" s="2" t="str">
        <f>IFERROR(IF(INDEX(AM$1:AM1855,MATCH(I1856,I$1:I1855,0),1)=0,"",INDEX(AM$1:AM1855,MATCH(I1856,I$1:I1855,0),1)),"")</f>
        <v/>
      </c>
      <c r="AN1856" s="2" t="str">
        <f>IFERROR(IF(INDEX(AN$1:AN1855,MATCH(I1856,I$1:I1855,0),1)=0,"",INDEX(AN$1:AN1855,MATCH(I1856,I$1:I1855,0),1)),"")</f>
        <v/>
      </c>
      <c r="BG1856" s="5"/>
      <c r="BI1856" s="4"/>
      <c r="BK1856" s="5"/>
      <c r="BL1856" s="5"/>
      <c r="BM1856" s="5" t="str">
        <f>IF(B1856="","",IF(BH1856="",1+(MAX(BM$2:BM1855)),""))</f>
        <v/>
      </c>
      <c r="BN1856" s="5" t="str">
        <f t="shared" si="215"/>
        <v/>
      </c>
      <c r="BP1856" s="15" t="str">
        <f t="shared" si="216"/>
        <v/>
      </c>
      <c r="BQ1856" s="29"/>
      <c r="CU1856" s="5" t="e">
        <f>IF(REPORTE!AH$2="si",IF(F1856=VALUE(REPORTE!C$11),IF(SUM(CU1857:CU$1993),CONCATENATE(INT(B1856),", "),INT(B1856)),""),IF(F1856=VALUE(REPORTE!C$10),IF(SUM(CU1857:CU$1993),CONCATENATE(INT(B1856),", "),INT(B1856)),""))</f>
        <v>#VALUE!</v>
      </c>
      <c r="CY1856" s="5"/>
      <c r="CZ1856" s="5"/>
      <c r="DA1856" s="5"/>
      <c r="DB1856" s="5"/>
    </row>
    <row r="1857" spans="1:106" x14ac:dyDescent="0.25">
      <c r="A1857" s="25"/>
      <c r="B1857" s="3"/>
      <c r="AL1857" s="2" t="str">
        <f>IFERROR(IF(INDEX(AL$1:AL1856,MATCH(I1857,I$1:I1856,0),1)=0,"",INDEX(AL$1:AL1856,MATCH(I1857,I$1:I1856,0),1)),"")</f>
        <v/>
      </c>
      <c r="AM1857" s="2" t="str">
        <f>IFERROR(IF(INDEX(AM$1:AM1856,MATCH(I1857,I$1:I1856,0),1)=0,"",INDEX(AM$1:AM1856,MATCH(I1857,I$1:I1856,0),1)),"")</f>
        <v/>
      </c>
      <c r="AN1857" s="2" t="str">
        <f>IFERROR(IF(INDEX(AN$1:AN1856,MATCH(I1857,I$1:I1856,0),1)=0,"",INDEX(AN$1:AN1856,MATCH(I1857,I$1:I1856,0),1)),"")</f>
        <v/>
      </c>
      <c r="BG1857" s="5"/>
      <c r="BI1857" s="4"/>
      <c r="BK1857" s="5"/>
      <c r="BL1857" s="5"/>
      <c r="BM1857" s="5" t="str">
        <f>IF(B1857="","",IF(BH1857="",1+(MAX(BM$2:BM1856)),""))</f>
        <v/>
      </c>
      <c r="BN1857" s="5" t="str">
        <f t="shared" si="215"/>
        <v/>
      </c>
      <c r="BP1857" s="15" t="str">
        <f t="shared" si="216"/>
        <v/>
      </c>
      <c r="BQ1857" s="29"/>
      <c r="CU1857" s="5" t="e">
        <f>IF(REPORTE!AH$2="si",IF(F1857=VALUE(REPORTE!C$11),IF(SUM(CU1858:CU$1993),CONCATENATE(INT(B1857),", "),INT(B1857)),""),IF(F1857=VALUE(REPORTE!C$10),IF(SUM(CU1858:CU$1993),CONCATENATE(INT(B1857),", "),INT(B1857)),""))</f>
        <v>#VALUE!</v>
      </c>
      <c r="CY1857" s="5"/>
      <c r="CZ1857" s="5"/>
      <c r="DA1857" s="5"/>
      <c r="DB1857" s="5"/>
    </row>
    <row r="1858" spans="1:106" x14ac:dyDescent="0.25">
      <c r="A1858" s="25"/>
      <c r="B1858" s="3"/>
      <c r="AL1858" s="2" t="str">
        <f>IFERROR(IF(INDEX(AL$1:AL1857,MATCH(I1858,I$1:I1857,0),1)=0,"",INDEX(AL$1:AL1857,MATCH(I1858,I$1:I1857,0),1)),"")</f>
        <v/>
      </c>
      <c r="AM1858" s="2" t="str">
        <f>IFERROR(IF(INDEX(AM$1:AM1857,MATCH(I1858,I$1:I1857,0),1)=0,"",INDEX(AM$1:AM1857,MATCH(I1858,I$1:I1857,0),1)),"")</f>
        <v/>
      </c>
      <c r="AN1858" s="2" t="str">
        <f>IFERROR(IF(INDEX(AN$1:AN1857,MATCH(I1858,I$1:I1857,0),1)=0,"",INDEX(AN$1:AN1857,MATCH(I1858,I$1:I1857,0),1)),"")</f>
        <v/>
      </c>
      <c r="BG1858" s="5"/>
      <c r="BI1858" s="4"/>
      <c r="BK1858" s="5"/>
      <c r="BL1858" s="5"/>
      <c r="BM1858" s="5" t="str">
        <f>IF(B1858="","",IF(BH1858="",1+(MAX(BM$2:BM1857)),""))</f>
        <v/>
      </c>
      <c r="BN1858" s="5" t="str">
        <f t="shared" ref="BN1858:BN1921" si="217">IF(BM1858="","",AI1858)</f>
        <v/>
      </c>
      <c r="BP1858" s="15" t="str">
        <f t="shared" ref="BP1858:BP1921" si="218">IF(BM1858="","",F1858)</f>
        <v/>
      </c>
      <c r="BQ1858" s="29"/>
      <c r="CU1858" s="5" t="e">
        <f>IF(REPORTE!AH$2="si",IF(F1858=VALUE(REPORTE!C$11),IF(SUM(CU1859:CU$1993),CONCATENATE(INT(B1858),", "),INT(B1858)),""),IF(F1858=VALUE(REPORTE!C$10),IF(SUM(CU1859:CU$1993),CONCATENATE(INT(B1858),", "),INT(B1858)),""))</f>
        <v>#VALUE!</v>
      </c>
      <c r="CY1858" s="5"/>
      <c r="CZ1858" s="5"/>
      <c r="DA1858" s="5"/>
      <c r="DB1858" s="5"/>
    </row>
    <row r="1859" spans="1:106" x14ac:dyDescent="0.25">
      <c r="A1859" s="25"/>
      <c r="B1859" s="3"/>
      <c r="AL1859" s="2" t="str">
        <f>IFERROR(IF(INDEX(AL$1:AL1858,MATCH(I1859,I$1:I1858,0),1)=0,"",INDEX(AL$1:AL1858,MATCH(I1859,I$1:I1858,0),1)),"")</f>
        <v/>
      </c>
      <c r="AM1859" s="2" t="str">
        <f>IFERROR(IF(INDEX(AM$1:AM1858,MATCH(I1859,I$1:I1858,0),1)=0,"",INDEX(AM$1:AM1858,MATCH(I1859,I$1:I1858,0),1)),"")</f>
        <v/>
      </c>
      <c r="AN1859" s="2" t="str">
        <f>IFERROR(IF(INDEX(AN$1:AN1858,MATCH(I1859,I$1:I1858,0),1)=0,"",INDEX(AN$1:AN1858,MATCH(I1859,I$1:I1858,0),1)),"")</f>
        <v/>
      </c>
      <c r="BG1859" s="5"/>
      <c r="BI1859" s="4"/>
      <c r="BK1859" s="5"/>
      <c r="BL1859" s="5"/>
      <c r="BM1859" s="5" t="str">
        <f>IF(B1859="","",IF(BH1859="",1+(MAX(BM$2:BM1858)),""))</f>
        <v/>
      </c>
      <c r="BN1859" s="5" t="str">
        <f t="shared" si="217"/>
        <v/>
      </c>
      <c r="BP1859" s="15" t="str">
        <f t="shared" si="218"/>
        <v/>
      </c>
      <c r="BQ1859" s="29"/>
      <c r="CU1859" s="5" t="e">
        <f>IF(REPORTE!AH$2="si",IF(F1859=VALUE(REPORTE!C$11),IF(SUM(CU1860:CU$1993),CONCATENATE(INT(B1859),", "),INT(B1859)),""),IF(F1859=VALUE(REPORTE!C$10),IF(SUM(CU1860:CU$1993),CONCATENATE(INT(B1859),", "),INT(B1859)),""))</f>
        <v>#VALUE!</v>
      </c>
      <c r="CY1859" s="5"/>
      <c r="CZ1859" s="5"/>
      <c r="DA1859" s="5"/>
      <c r="DB1859" s="5"/>
    </row>
    <row r="1860" spans="1:106" x14ac:dyDescent="0.25">
      <c r="A1860" s="25"/>
      <c r="B1860" s="3"/>
      <c r="AL1860" s="2" t="str">
        <f>IFERROR(IF(INDEX(AL$1:AL1859,MATCH(I1860,I$1:I1859,0),1)=0,"",INDEX(AL$1:AL1859,MATCH(I1860,I$1:I1859,0),1)),"")</f>
        <v/>
      </c>
      <c r="AM1860" s="2" t="str">
        <f>IFERROR(IF(INDEX(AM$1:AM1859,MATCH(I1860,I$1:I1859,0),1)=0,"",INDEX(AM$1:AM1859,MATCH(I1860,I$1:I1859,0),1)),"")</f>
        <v/>
      </c>
      <c r="AN1860" s="2" t="str">
        <f>IFERROR(IF(INDEX(AN$1:AN1859,MATCH(I1860,I$1:I1859,0),1)=0,"",INDEX(AN$1:AN1859,MATCH(I1860,I$1:I1859,0),1)),"")</f>
        <v/>
      </c>
      <c r="BG1860" s="5"/>
      <c r="BI1860" s="4"/>
      <c r="BK1860" s="5"/>
      <c r="BL1860" s="5"/>
      <c r="BM1860" s="5" t="str">
        <f>IF(B1860="","",IF(BH1860="",1+(MAX(BM$2:BM1859)),""))</f>
        <v/>
      </c>
      <c r="BN1860" s="5" t="str">
        <f t="shared" si="217"/>
        <v/>
      </c>
      <c r="BP1860" s="15" t="str">
        <f t="shared" si="218"/>
        <v/>
      </c>
      <c r="BQ1860" s="29"/>
      <c r="CU1860" s="5" t="e">
        <f>IF(REPORTE!AH$2="si",IF(F1860=VALUE(REPORTE!C$11),IF(SUM(CU1861:CU$1993),CONCATENATE(INT(B1860),", "),INT(B1860)),""),IF(F1860=VALUE(REPORTE!C$10),IF(SUM(CU1861:CU$1993),CONCATENATE(INT(B1860),", "),INT(B1860)),""))</f>
        <v>#VALUE!</v>
      </c>
      <c r="CY1860" s="5"/>
      <c r="CZ1860" s="5"/>
      <c r="DA1860" s="5"/>
      <c r="DB1860" s="5"/>
    </row>
    <row r="1861" spans="1:106" x14ac:dyDescent="0.25">
      <c r="A1861" s="25"/>
      <c r="B1861" s="3"/>
      <c r="AL1861" s="2" t="str">
        <f>IFERROR(IF(INDEX(AL$1:AL1860,MATCH(I1861,I$1:I1860,0),1)=0,"",INDEX(AL$1:AL1860,MATCH(I1861,I$1:I1860,0),1)),"")</f>
        <v/>
      </c>
      <c r="AM1861" s="2" t="str">
        <f>IFERROR(IF(INDEX(AM$1:AM1860,MATCH(I1861,I$1:I1860,0),1)=0,"",INDEX(AM$1:AM1860,MATCH(I1861,I$1:I1860,0),1)),"")</f>
        <v/>
      </c>
      <c r="AN1861" s="2" t="str">
        <f>IFERROR(IF(INDEX(AN$1:AN1860,MATCH(I1861,I$1:I1860,0),1)=0,"",INDEX(AN$1:AN1860,MATCH(I1861,I$1:I1860,0),1)),"")</f>
        <v/>
      </c>
      <c r="BG1861" s="5"/>
      <c r="BI1861" s="4"/>
      <c r="BK1861" s="5"/>
      <c r="BL1861" s="5"/>
      <c r="BM1861" s="5" t="str">
        <f>IF(B1861="","",IF(BH1861="",1+(MAX(BM$2:BM1860)),""))</f>
        <v/>
      </c>
      <c r="BN1861" s="5" t="str">
        <f t="shared" si="217"/>
        <v/>
      </c>
      <c r="BP1861" s="15" t="str">
        <f t="shared" si="218"/>
        <v/>
      </c>
      <c r="BQ1861" s="29"/>
      <c r="CU1861" s="5" t="e">
        <f>IF(REPORTE!AH$2="si",IF(F1861=VALUE(REPORTE!C$11),IF(SUM(CU1862:CU$1993),CONCATENATE(INT(B1861),", "),INT(B1861)),""),IF(F1861=VALUE(REPORTE!C$10),IF(SUM(CU1862:CU$1993),CONCATENATE(INT(B1861),", "),INT(B1861)),""))</f>
        <v>#VALUE!</v>
      </c>
      <c r="CY1861" s="5"/>
      <c r="CZ1861" s="5"/>
      <c r="DA1861" s="5"/>
      <c r="DB1861" s="5"/>
    </row>
    <row r="1862" spans="1:106" x14ac:dyDescent="0.25">
      <c r="A1862" s="25"/>
      <c r="B1862" s="3"/>
      <c r="AL1862" s="2" t="str">
        <f>IFERROR(IF(INDEX(AL$1:AL1861,MATCH(I1862,I$1:I1861,0),1)=0,"",INDEX(AL$1:AL1861,MATCH(I1862,I$1:I1861,0),1)),"")</f>
        <v/>
      </c>
      <c r="AM1862" s="2" t="str">
        <f>IFERROR(IF(INDEX(AM$1:AM1861,MATCH(I1862,I$1:I1861,0),1)=0,"",INDEX(AM$1:AM1861,MATCH(I1862,I$1:I1861,0),1)),"")</f>
        <v/>
      </c>
      <c r="AN1862" s="2" t="str">
        <f>IFERROR(IF(INDEX(AN$1:AN1861,MATCH(I1862,I$1:I1861,0),1)=0,"",INDEX(AN$1:AN1861,MATCH(I1862,I$1:I1861,0),1)),"")</f>
        <v/>
      </c>
      <c r="BG1862" s="5"/>
      <c r="BI1862" s="4"/>
      <c r="BK1862" s="5"/>
      <c r="BL1862" s="5"/>
      <c r="BM1862" s="5" t="str">
        <f>IF(B1862="","",IF(BH1862="",1+(MAX(BM$2:BM1861)),""))</f>
        <v/>
      </c>
      <c r="BN1862" s="5" t="str">
        <f t="shared" si="217"/>
        <v/>
      </c>
      <c r="BP1862" s="15" t="str">
        <f t="shared" si="218"/>
        <v/>
      </c>
      <c r="BQ1862" s="29"/>
      <c r="CU1862" s="5" t="e">
        <f>IF(REPORTE!AH$2="si",IF(F1862=VALUE(REPORTE!C$11),IF(SUM(CU1863:CU$1993),CONCATENATE(INT(B1862),", "),INT(B1862)),""),IF(F1862=VALUE(REPORTE!C$10),IF(SUM(CU1863:CU$1993),CONCATENATE(INT(B1862),", "),INT(B1862)),""))</f>
        <v>#VALUE!</v>
      </c>
      <c r="CY1862" s="5"/>
      <c r="CZ1862" s="5"/>
      <c r="DA1862" s="5"/>
      <c r="DB1862" s="5"/>
    </row>
    <row r="1863" spans="1:106" x14ac:dyDescent="0.25">
      <c r="A1863" s="25"/>
      <c r="B1863" s="3"/>
      <c r="AL1863" s="2" t="str">
        <f>IFERROR(IF(INDEX(AL$1:AL1862,MATCH(I1863,I$1:I1862,0),1)=0,"",INDEX(AL$1:AL1862,MATCH(I1863,I$1:I1862,0),1)),"")</f>
        <v/>
      </c>
      <c r="AM1863" s="2" t="str">
        <f>IFERROR(IF(INDEX(AM$1:AM1862,MATCH(I1863,I$1:I1862,0),1)=0,"",INDEX(AM$1:AM1862,MATCH(I1863,I$1:I1862,0),1)),"")</f>
        <v/>
      </c>
      <c r="AN1863" s="2" t="str">
        <f>IFERROR(IF(INDEX(AN$1:AN1862,MATCH(I1863,I$1:I1862,0),1)=0,"",INDEX(AN$1:AN1862,MATCH(I1863,I$1:I1862,0),1)),"")</f>
        <v/>
      </c>
      <c r="BG1863" s="5"/>
      <c r="BI1863" s="4"/>
      <c r="BK1863" s="5"/>
      <c r="BL1863" s="5"/>
      <c r="BM1863" s="5" t="str">
        <f>IF(B1863="","",IF(BH1863="",1+(MAX(BM$2:BM1862)),""))</f>
        <v/>
      </c>
      <c r="BN1863" s="5" t="str">
        <f t="shared" si="217"/>
        <v/>
      </c>
      <c r="BP1863" s="15" t="str">
        <f t="shared" si="218"/>
        <v/>
      </c>
      <c r="BQ1863" s="29"/>
      <c r="CU1863" s="5" t="e">
        <f>IF(REPORTE!AH$2="si",IF(F1863=VALUE(REPORTE!C$11),IF(SUM(CU1864:CU$1993),CONCATENATE(INT(B1863),", "),INT(B1863)),""),IF(F1863=VALUE(REPORTE!C$10),IF(SUM(CU1864:CU$1993),CONCATENATE(INT(B1863),", "),INT(B1863)),""))</f>
        <v>#VALUE!</v>
      </c>
      <c r="CY1863" s="5"/>
      <c r="CZ1863" s="5"/>
      <c r="DA1863" s="5"/>
      <c r="DB1863" s="5"/>
    </row>
    <row r="1864" spans="1:106" x14ac:dyDescent="0.25">
      <c r="A1864" s="25"/>
      <c r="B1864" s="3"/>
      <c r="AL1864" s="2" t="str">
        <f>IFERROR(IF(INDEX(AL$1:AL1863,MATCH(I1864,I$1:I1863,0),1)=0,"",INDEX(AL$1:AL1863,MATCH(I1864,I$1:I1863,0),1)),"")</f>
        <v/>
      </c>
      <c r="AM1864" s="2" t="str">
        <f>IFERROR(IF(INDEX(AM$1:AM1863,MATCH(I1864,I$1:I1863,0),1)=0,"",INDEX(AM$1:AM1863,MATCH(I1864,I$1:I1863,0),1)),"")</f>
        <v/>
      </c>
      <c r="AN1864" s="2" t="str">
        <f>IFERROR(IF(INDEX(AN$1:AN1863,MATCH(I1864,I$1:I1863,0),1)=0,"",INDEX(AN$1:AN1863,MATCH(I1864,I$1:I1863,0),1)),"")</f>
        <v/>
      </c>
      <c r="BG1864" s="5"/>
      <c r="BI1864" s="4"/>
      <c r="BK1864" s="5"/>
      <c r="BL1864" s="5"/>
      <c r="BM1864" s="5" t="str">
        <f>IF(B1864="","",IF(BH1864="",1+(MAX(BM$2:BM1863)),""))</f>
        <v/>
      </c>
      <c r="BN1864" s="5" t="str">
        <f t="shared" si="217"/>
        <v/>
      </c>
      <c r="BP1864" s="15" t="str">
        <f t="shared" si="218"/>
        <v/>
      </c>
      <c r="BQ1864" s="29"/>
      <c r="CU1864" s="5" t="e">
        <f>IF(REPORTE!AH$2="si",IF(F1864=VALUE(REPORTE!C$11),IF(SUM(CU1865:CU$1993),CONCATENATE(INT(B1864),", "),INT(B1864)),""),IF(F1864=VALUE(REPORTE!C$10),IF(SUM(CU1865:CU$1993),CONCATENATE(INT(B1864),", "),INT(B1864)),""))</f>
        <v>#VALUE!</v>
      </c>
      <c r="CY1864" s="5"/>
      <c r="CZ1864" s="5"/>
      <c r="DA1864" s="5"/>
      <c r="DB1864" s="5"/>
    </row>
    <row r="1865" spans="1:106" x14ac:dyDescent="0.25">
      <c r="A1865" s="25"/>
      <c r="B1865" s="3"/>
      <c r="AL1865" s="2" t="str">
        <f>IFERROR(IF(INDEX(AL$1:AL1864,MATCH(I1865,I$1:I1864,0),1)=0,"",INDEX(AL$1:AL1864,MATCH(I1865,I$1:I1864,0),1)),"")</f>
        <v/>
      </c>
      <c r="AM1865" s="2" t="str">
        <f>IFERROR(IF(INDEX(AM$1:AM1864,MATCH(I1865,I$1:I1864,0),1)=0,"",INDEX(AM$1:AM1864,MATCH(I1865,I$1:I1864,0),1)),"")</f>
        <v/>
      </c>
      <c r="AN1865" s="2" t="str">
        <f>IFERROR(IF(INDEX(AN$1:AN1864,MATCH(I1865,I$1:I1864,0),1)=0,"",INDEX(AN$1:AN1864,MATCH(I1865,I$1:I1864,0),1)),"")</f>
        <v/>
      </c>
      <c r="BG1865" s="5"/>
      <c r="BI1865" s="4"/>
      <c r="BK1865" s="5"/>
      <c r="BL1865" s="5"/>
      <c r="BM1865" s="5" t="str">
        <f>IF(B1865="","",IF(BH1865="",1+(MAX(BM$2:BM1864)),""))</f>
        <v/>
      </c>
      <c r="BN1865" s="5" t="str">
        <f t="shared" si="217"/>
        <v/>
      </c>
      <c r="BP1865" s="15" t="str">
        <f t="shared" si="218"/>
        <v/>
      </c>
      <c r="BQ1865" s="29"/>
      <c r="CU1865" s="5" t="e">
        <f>IF(REPORTE!AH$2="si",IF(F1865=VALUE(REPORTE!C$11),IF(SUM(CU1866:CU$1993),CONCATENATE(INT(B1865),", "),INT(B1865)),""),IF(F1865=VALUE(REPORTE!C$10),IF(SUM(CU1866:CU$1993),CONCATENATE(INT(B1865),", "),INT(B1865)),""))</f>
        <v>#VALUE!</v>
      </c>
      <c r="CY1865" s="5"/>
      <c r="CZ1865" s="5"/>
      <c r="DA1865" s="5"/>
      <c r="DB1865" s="5"/>
    </row>
    <row r="1866" spans="1:106" x14ac:dyDescent="0.25">
      <c r="A1866" s="25"/>
      <c r="B1866" s="3"/>
      <c r="AL1866" s="2" t="str">
        <f>IFERROR(IF(INDEX(AL$1:AL1865,MATCH(I1866,I$1:I1865,0),1)=0,"",INDEX(AL$1:AL1865,MATCH(I1866,I$1:I1865,0),1)),"")</f>
        <v/>
      </c>
      <c r="AM1866" s="2" t="str">
        <f>IFERROR(IF(INDEX(AM$1:AM1865,MATCH(I1866,I$1:I1865,0),1)=0,"",INDEX(AM$1:AM1865,MATCH(I1866,I$1:I1865,0),1)),"")</f>
        <v/>
      </c>
      <c r="AN1866" s="2" t="str">
        <f>IFERROR(IF(INDEX(AN$1:AN1865,MATCH(I1866,I$1:I1865,0),1)=0,"",INDEX(AN$1:AN1865,MATCH(I1866,I$1:I1865,0),1)),"")</f>
        <v/>
      </c>
      <c r="BG1866" s="5"/>
      <c r="BI1866" s="4"/>
      <c r="BK1866" s="5"/>
      <c r="BL1866" s="5"/>
      <c r="BM1866" s="5" t="str">
        <f>IF(B1866="","",IF(BH1866="",1+(MAX(BM$2:BM1865)),""))</f>
        <v/>
      </c>
      <c r="BN1866" s="5" t="str">
        <f t="shared" si="217"/>
        <v/>
      </c>
      <c r="BP1866" s="15" t="str">
        <f t="shared" si="218"/>
        <v/>
      </c>
      <c r="BQ1866" s="29"/>
      <c r="CU1866" s="5" t="e">
        <f>IF(REPORTE!AH$2="si",IF(F1866=VALUE(REPORTE!C$11),IF(SUM(CU1867:CU$1993),CONCATENATE(INT(B1866),", "),INT(B1866)),""),IF(F1866=VALUE(REPORTE!C$10),IF(SUM(CU1867:CU$1993),CONCATENATE(INT(B1866),", "),INT(B1866)),""))</f>
        <v>#VALUE!</v>
      </c>
      <c r="CY1866" s="5"/>
      <c r="CZ1866" s="5"/>
      <c r="DA1866" s="5"/>
      <c r="DB1866" s="5"/>
    </row>
    <row r="1867" spans="1:106" x14ac:dyDescent="0.25">
      <c r="A1867" s="25"/>
      <c r="B1867" s="3"/>
      <c r="AL1867" s="2" t="str">
        <f>IFERROR(IF(INDEX(AL$1:AL1866,MATCH(I1867,I$1:I1866,0),1)=0,"",INDEX(AL$1:AL1866,MATCH(I1867,I$1:I1866,0),1)),"")</f>
        <v/>
      </c>
      <c r="AM1867" s="2" t="str">
        <f>IFERROR(IF(INDEX(AM$1:AM1866,MATCH(I1867,I$1:I1866,0),1)=0,"",INDEX(AM$1:AM1866,MATCH(I1867,I$1:I1866,0),1)),"")</f>
        <v/>
      </c>
      <c r="AN1867" s="2" t="str">
        <f>IFERROR(IF(INDEX(AN$1:AN1866,MATCH(I1867,I$1:I1866,0),1)=0,"",INDEX(AN$1:AN1866,MATCH(I1867,I$1:I1866,0),1)),"")</f>
        <v/>
      </c>
      <c r="BG1867" s="5"/>
      <c r="BI1867" s="4"/>
      <c r="BK1867" s="5"/>
      <c r="BL1867" s="5"/>
      <c r="BM1867" s="5" t="str">
        <f>IF(B1867="","",IF(BH1867="",1+(MAX(BM$2:BM1866)),""))</f>
        <v/>
      </c>
      <c r="BN1867" s="5" t="str">
        <f t="shared" si="217"/>
        <v/>
      </c>
      <c r="BP1867" s="15" t="str">
        <f t="shared" si="218"/>
        <v/>
      </c>
      <c r="BQ1867" s="29"/>
      <c r="CU1867" s="5" t="e">
        <f>IF(REPORTE!AH$2="si",IF(F1867=VALUE(REPORTE!C$11),IF(SUM(CU1868:CU$1993),CONCATENATE(INT(B1867),", "),INT(B1867)),""),IF(F1867=VALUE(REPORTE!C$10),IF(SUM(CU1868:CU$1993),CONCATENATE(INT(B1867),", "),INT(B1867)),""))</f>
        <v>#VALUE!</v>
      </c>
      <c r="CY1867" s="5"/>
      <c r="CZ1867" s="5"/>
      <c r="DA1867" s="5"/>
      <c r="DB1867" s="5"/>
    </row>
    <row r="1868" spans="1:106" x14ac:dyDescent="0.25">
      <c r="A1868" s="25"/>
      <c r="B1868" s="3"/>
      <c r="AL1868" s="2" t="str">
        <f>IFERROR(IF(INDEX(AL$1:AL1867,MATCH(I1868,I$1:I1867,0),1)=0,"",INDEX(AL$1:AL1867,MATCH(I1868,I$1:I1867,0),1)),"")</f>
        <v/>
      </c>
      <c r="AM1868" s="2" t="str">
        <f>IFERROR(IF(INDEX(AM$1:AM1867,MATCH(I1868,I$1:I1867,0),1)=0,"",INDEX(AM$1:AM1867,MATCH(I1868,I$1:I1867,0),1)),"")</f>
        <v/>
      </c>
      <c r="AN1868" s="2" t="str">
        <f>IFERROR(IF(INDEX(AN$1:AN1867,MATCH(I1868,I$1:I1867,0),1)=0,"",INDEX(AN$1:AN1867,MATCH(I1868,I$1:I1867,0),1)),"")</f>
        <v/>
      </c>
      <c r="BG1868" s="5"/>
      <c r="BI1868" s="4"/>
      <c r="BK1868" s="5"/>
      <c r="BL1868" s="5"/>
      <c r="BM1868" s="5" t="str">
        <f>IF(B1868="","",IF(BH1868="",1+(MAX(BM$2:BM1867)),""))</f>
        <v/>
      </c>
      <c r="BN1868" s="5" t="str">
        <f t="shared" si="217"/>
        <v/>
      </c>
      <c r="BP1868" s="15" t="str">
        <f t="shared" si="218"/>
        <v/>
      </c>
      <c r="BQ1868" s="29"/>
      <c r="CU1868" s="5" t="e">
        <f>IF(REPORTE!AH$2="si",IF(F1868=VALUE(REPORTE!C$11),IF(SUM(CU1869:CU$1993),CONCATENATE(INT(B1868),", "),INT(B1868)),""),IF(F1868=VALUE(REPORTE!C$10),IF(SUM(CU1869:CU$1993),CONCATENATE(INT(B1868),", "),INT(B1868)),""))</f>
        <v>#VALUE!</v>
      </c>
      <c r="CY1868" s="5"/>
      <c r="CZ1868" s="5"/>
      <c r="DA1868" s="5"/>
      <c r="DB1868" s="5"/>
    </row>
    <row r="1869" spans="1:106" x14ac:dyDescent="0.25">
      <c r="A1869" s="25"/>
      <c r="B1869" s="3"/>
      <c r="AL1869" s="2" t="str">
        <f>IFERROR(IF(INDEX(AL$1:AL1868,MATCH(I1869,I$1:I1868,0),1)=0,"",INDEX(AL$1:AL1868,MATCH(I1869,I$1:I1868,0),1)),"")</f>
        <v/>
      </c>
      <c r="AM1869" s="2" t="str">
        <f>IFERROR(IF(INDEX(AM$1:AM1868,MATCH(I1869,I$1:I1868,0),1)=0,"",INDEX(AM$1:AM1868,MATCH(I1869,I$1:I1868,0),1)),"")</f>
        <v/>
      </c>
      <c r="AN1869" s="2" t="str">
        <f>IFERROR(IF(INDEX(AN$1:AN1868,MATCH(I1869,I$1:I1868,0),1)=0,"",INDEX(AN$1:AN1868,MATCH(I1869,I$1:I1868,0),1)),"")</f>
        <v/>
      </c>
      <c r="BG1869" s="5"/>
      <c r="BI1869" s="4"/>
      <c r="BK1869" s="5"/>
      <c r="BL1869" s="5"/>
      <c r="BM1869" s="5" t="str">
        <f>IF(B1869="","",IF(BH1869="",1+(MAX(BM$2:BM1868)),""))</f>
        <v/>
      </c>
      <c r="BN1869" s="5" t="str">
        <f t="shared" si="217"/>
        <v/>
      </c>
      <c r="BP1869" s="15" t="str">
        <f t="shared" si="218"/>
        <v/>
      </c>
      <c r="BQ1869" s="29"/>
      <c r="CU1869" s="5" t="e">
        <f>IF(REPORTE!AH$2="si",IF(F1869=VALUE(REPORTE!C$11),IF(SUM(CU1870:CU$1993),CONCATENATE(INT(B1869),", "),INT(B1869)),""),IF(F1869=VALUE(REPORTE!C$10),IF(SUM(CU1870:CU$1993),CONCATENATE(INT(B1869),", "),INT(B1869)),""))</f>
        <v>#VALUE!</v>
      </c>
      <c r="CY1869" s="5"/>
      <c r="CZ1869" s="5"/>
      <c r="DA1869" s="5"/>
      <c r="DB1869" s="5"/>
    </row>
    <row r="1870" spans="1:106" x14ac:dyDescent="0.25">
      <c r="A1870" s="25"/>
      <c r="B1870" s="3"/>
      <c r="AL1870" s="2" t="str">
        <f>IFERROR(IF(INDEX(AL$1:AL1869,MATCH(I1870,I$1:I1869,0),1)=0,"",INDEX(AL$1:AL1869,MATCH(I1870,I$1:I1869,0),1)),"")</f>
        <v/>
      </c>
      <c r="AM1870" s="2" t="str">
        <f>IFERROR(IF(INDEX(AM$1:AM1869,MATCH(I1870,I$1:I1869,0),1)=0,"",INDEX(AM$1:AM1869,MATCH(I1870,I$1:I1869,0),1)),"")</f>
        <v/>
      </c>
      <c r="AN1870" s="2" t="str">
        <f>IFERROR(IF(INDEX(AN$1:AN1869,MATCH(I1870,I$1:I1869,0),1)=0,"",INDEX(AN$1:AN1869,MATCH(I1870,I$1:I1869,0),1)),"")</f>
        <v/>
      </c>
      <c r="BG1870" s="5"/>
      <c r="BI1870" s="4"/>
      <c r="BK1870" s="5"/>
      <c r="BL1870" s="5"/>
      <c r="BM1870" s="5" t="str">
        <f>IF(B1870="","",IF(BH1870="",1+(MAX(BM$2:BM1869)),""))</f>
        <v/>
      </c>
      <c r="BN1870" s="5" t="str">
        <f t="shared" si="217"/>
        <v/>
      </c>
      <c r="BP1870" s="15" t="str">
        <f t="shared" si="218"/>
        <v/>
      </c>
      <c r="BQ1870" s="29"/>
      <c r="CU1870" s="5" t="e">
        <f>IF(REPORTE!AH$2="si",IF(F1870=VALUE(REPORTE!C$11),IF(SUM(CU1871:CU$1993),CONCATENATE(INT(B1870),", "),INT(B1870)),""),IF(F1870=VALUE(REPORTE!C$10),IF(SUM(CU1871:CU$1993),CONCATENATE(INT(B1870),", "),INT(B1870)),""))</f>
        <v>#VALUE!</v>
      </c>
      <c r="CY1870" s="5"/>
      <c r="CZ1870" s="5"/>
      <c r="DA1870" s="5"/>
      <c r="DB1870" s="5"/>
    </row>
    <row r="1871" spans="1:106" x14ac:dyDescent="0.25">
      <c r="A1871" s="25"/>
      <c r="B1871" s="3"/>
      <c r="AL1871" s="2" t="str">
        <f>IFERROR(IF(INDEX(AL$1:AL1870,MATCH(I1871,I$1:I1870,0),1)=0,"",INDEX(AL$1:AL1870,MATCH(I1871,I$1:I1870,0),1)),"")</f>
        <v/>
      </c>
      <c r="AM1871" s="2" t="str">
        <f>IFERROR(IF(INDEX(AM$1:AM1870,MATCH(I1871,I$1:I1870,0),1)=0,"",INDEX(AM$1:AM1870,MATCH(I1871,I$1:I1870,0),1)),"")</f>
        <v/>
      </c>
      <c r="AN1871" s="2" t="str">
        <f>IFERROR(IF(INDEX(AN$1:AN1870,MATCH(I1871,I$1:I1870,0),1)=0,"",INDEX(AN$1:AN1870,MATCH(I1871,I$1:I1870,0),1)),"")</f>
        <v/>
      </c>
      <c r="BG1871" s="5"/>
      <c r="BI1871" s="4"/>
      <c r="BK1871" s="5"/>
      <c r="BL1871" s="5"/>
      <c r="BM1871" s="5" t="str">
        <f>IF(B1871="","",IF(BH1871="",1+(MAX(BM$2:BM1870)),""))</f>
        <v/>
      </c>
      <c r="BN1871" s="5" t="str">
        <f t="shared" si="217"/>
        <v/>
      </c>
      <c r="BP1871" s="15" t="str">
        <f t="shared" si="218"/>
        <v/>
      </c>
      <c r="BQ1871" s="29"/>
      <c r="CU1871" s="5" t="e">
        <f>IF(REPORTE!AH$2="si",IF(F1871=VALUE(REPORTE!C$11),IF(SUM(CU1872:CU$1993),CONCATENATE(INT(B1871),", "),INT(B1871)),""),IF(F1871=VALUE(REPORTE!C$10),IF(SUM(CU1872:CU$1993),CONCATENATE(INT(B1871),", "),INT(B1871)),""))</f>
        <v>#VALUE!</v>
      </c>
      <c r="CY1871" s="5"/>
      <c r="CZ1871" s="5"/>
      <c r="DA1871" s="5"/>
      <c r="DB1871" s="5"/>
    </row>
    <row r="1872" spans="1:106" x14ac:dyDescent="0.25">
      <c r="A1872" s="25"/>
      <c r="B1872" s="3"/>
      <c r="AL1872" s="2" t="str">
        <f>IFERROR(IF(INDEX(AL$1:AL1871,MATCH(I1872,I$1:I1871,0),1)=0,"",INDEX(AL$1:AL1871,MATCH(I1872,I$1:I1871,0),1)),"")</f>
        <v/>
      </c>
      <c r="AM1872" s="2" t="str">
        <f>IFERROR(IF(INDEX(AM$1:AM1871,MATCH(I1872,I$1:I1871,0),1)=0,"",INDEX(AM$1:AM1871,MATCH(I1872,I$1:I1871,0),1)),"")</f>
        <v/>
      </c>
      <c r="AN1872" s="2" t="str">
        <f>IFERROR(IF(INDEX(AN$1:AN1871,MATCH(I1872,I$1:I1871,0),1)=0,"",INDEX(AN$1:AN1871,MATCH(I1872,I$1:I1871,0),1)),"")</f>
        <v/>
      </c>
      <c r="BG1872" s="5"/>
      <c r="BI1872" s="4"/>
      <c r="BK1872" s="5"/>
      <c r="BL1872" s="5"/>
      <c r="BM1872" s="5" t="str">
        <f>IF(B1872="","",IF(BH1872="",1+(MAX(BM$2:BM1871)),""))</f>
        <v/>
      </c>
      <c r="BN1872" s="5" t="str">
        <f t="shared" si="217"/>
        <v/>
      </c>
      <c r="BP1872" s="15" t="str">
        <f t="shared" si="218"/>
        <v/>
      </c>
      <c r="BQ1872" s="29"/>
      <c r="CU1872" s="5" t="e">
        <f>IF(REPORTE!AH$2="si",IF(F1872=VALUE(REPORTE!C$11),IF(SUM(CU1873:CU$1993),CONCATENATE(INT(B1872),", "),INT(B1872)),""),IF(F1872=VALUE(REPORTE!C$10),IF(SUM(CU1873:CU$1993),CONCATENATE(INT(B1872),", "),INT(B1872)),""))</f>
        <v>#VALUE!</v>
      </c>
      <c r="CY1872" s="5"/>
      <c r="CZ1872" s="5"/>
      <c r="DA1872" s="5"/>
      <c r="DB1872" s="5"/>
    </row>
    <row r="1873" spans="1:106" x14ac:dyDescent="0.25">
      <c r="A1873" s="25"/>
      <c r="B1873" s="3"/>
      <c r="AL1873" s="2" t="str">
        <f>IFERROR(IF(INDEX(AL$1:AL1872,MATCH(I1873,I$1:I1872,0),1)=0,"",INDEX(AL$1:AL1872,MATCH(I1873,I$1:I1872,0),1)),"")</f>
        <v/>
      </c>
      <c r="AM1873" s="2" t="str">
        <f>IFERROR(IF(INDEX(AM$1:AM1872,MATCH(I1873,I$1:I1872,0),1)=0,"",INDEX(AM$1:AM1872,MATCH(I1873,I$1:I1872,0),1)),"")</f>
        <v/>
      </c>
      <c r="AN1873" s="2" t="str">
        <f>IFERROR(IF(INDEX(AN$1:AN1872,MATCH(I1873,I$1:I1872,0),1)=0,"",INDEX(AN$1:AN1872,MATCH(I1873,I$1:I1872,0),1)),"")</f>
        <v/>
      </c>
      <c r="BG1873" s="5"/>
      <c r="BI1873" s="4"/>
      <c r="BK1873" s="5"/>
      <c r="BL1873" s="5"/>
      <c r="BM1873" s="5" t="str">
        <f>IF(B1873="","",IF(BH1873="",1+(MAX(BM$2:BM1872)),""))</f>
        <v/>
      </c>
      <c r="BN1873" s="5" t="str">
        <f t="shared" si="217"/>
        <v/>
      </c>
      <c r="BP1873" s="15" t="str">
        <f t="shared" si="218"/>
        <v/>
      </c>
      <c r="BQ1873" s="29"/>
      <c r="CU1873" s="5" t="e">
        <f>IF(REPORTE!AH$2="si",IF(F1873=VALUE(REPORTE!C$11),IF(SUM(CU1874:CU$1993),CONCATENATE(INT(B1873),", "),INT(B1873)),""),IF(F1873=VALUE(REPORTE!C$10),IF(SUM(CU1874:CU$1993),CONCATENATE(INT(B1873),", "),INT(B1873)),""))</f>
        <v>#VALUE!</v>
      </c>
      <c r="CY1873" s="5"/>
      <c r="CZ1873" s="5"/>
      <c r="DA1873" s="5"/>
      <c r="DB1873" s="5"/>
    </row>
    <row r="1874" spans="1:106" x14ac:dyDescent="0.25">
      <c r="A1874" s="25"/>
      <c r="B1874" s="3"/>
      <c r="AL1874" s="2" t="str">
        <f>IFERROR(IF(INDEX(AL$1:AL1873,MATCH(I1874,I$1:I1873,0),1)=0,"",INDEX(AL$1:AL1873,MATCH(I1874,I$1:I1873,0),1)),"")</f>
        <v/>
      </c>
      <c r="AM1874" s="2" t="str">
        <f>IFERROR(IF(INDEX(AM$1:AM1873,MATCH(I1874,I$1:I1873,0),1)=0,"",INDEX(AM$1:AM1873,MATCH(I1874,I$1:I1873,0),1)),"")</f>
        <v/>
      </c>
      <c r="AN1874" s="2" t="str">
        <f>IFERROR(IF(INDEX(AN$1:AN1873,MATCH(I1874,I$1:I1873,0),1)=0,"",INDEX(AN$1:AN1873,MATCH(I1874,I$1:I1873,0),1)),"")</f>
        <v/>
      </c>
      <c r="BG1874" s="5"/>
      <c r="BI1874" s="4"/>
      <c r="BK1874" s="5"/>
      <c r="BL1874" s="5"/>
      <c r="BM1874" s="5" t="str">
        <f>IF(B1874="","",IF(BH1874="",1+(MAX(BM$2:BM1873)),""))</f>
        <v/>
      </c>
      <c r="BN1874" s="5" t="str">
        <f t="shared" si="217"/>
        <v/>
      </c>
      <c r="BP1874" s="15" t="str">
        <f t="shared" si="218"/>
        <v/>
      </c>
      <c r="BQ1874" s="29"/>
      <c r="CU1874" s="5" t="e">
        <f>IF(REPORTE!AH$2="si",IF(F1874=VALUE(REPORTE!C$11),IF(SUM(CU1875:CU$1993),CONCATENATE(INT(B1874),", "),INT(B1874)),""),IF(F1874=VALUE(REPORTE!C$10),IF(SUM(CU1875:CU$1993),CONCATENATE(INT(B1874),", "),INT(B1874)),""))</f>
        <v>#VALUE!</v>
      </c>
      <c r="CY1874" s="5"/>
      <c r="CZ1874" s="5"/>
      <c r="DA1874" s="5"/>
      <c r="DB1874" s="5"/>
    </row>
    <row r="1875" spans="1:106" x14ac:dyDescent="0.25">
      <c r="A1875" s="25"/>
      <c r="B1875" s="3"/>
      <c r="AL1875" s="2" t="str">
        <f>IFERROR(IF(INDEX(AL$1:AL1874,MATCH(I1875,I$1:I1874,0),1)=0,"",INDEX(AL$1:AL1874,MATCH(I1875,I$1:I1874,0),1)),"")</f>
        <v/>
      </c>
      <c r="AM1875" s="2" t="str">
        <f>IFERROR(IF(INDEX(AM$1:AM1874,MATCH(I1875,I$1:I1874,0),1)=0,"",INDEX(AM$1:AM1874,MATCH(I1875,I$1:I1874,0),1)),"")</f>
        <v/>
      </c>
      <c r="AN1875" s="2" t="str">
        <f>IFERROR(IF(INDEX(AN$1:AN1874,MATCH(I1875,I$1:I1874,0),1)=0,"",INDEX(AN$1:AN1874,MATCH(I1875,I$1:I1874,0),1)),"")</f>
        <v/>
      </c>
      <c r="BG1875" s="5"/>
      <c r="BI1875" s="4"/>
      <c r="BK1875" s="5"/>
      <c r="BL1875" s="5"/>
      <c r="BM1875" s="5" t="str">
        <f>IF(B1875="","",IF(BH1875="",1+(MAX(BM$2:BM1874)),""))</f>
        <v/>
      </c>
      <c r="BN1875" s="5" t="str">
        <f t="shared" si="217"/>
        <v/>
      </c>
      <c r="BP1875" s="15" t="str">
        <f t="shared" si="218"/>
        <v/>
      </c>
      <c r="BQ1875" s="29"/>
      <c r="CU1875" s="5" t="e">
        <f>IF(REPORTE!AH$2="si",IF(F1875=VALUE(REPORTE!C$11),IF(SUM(CU1876:CU$1993),CONCATENATE(INT(B1875),", "),INT(B1875)),""),IF(F1875=VALUE(REPORTE!C$10),IF(SUM(CU1876:CU$1993),CONCATENATE(INT(B1875),", "),INT(B1875)),""))</f>
        <v>#VALUE!</v>
      </c>
      <c r="CY1875" s="5"/>
      <c r="CZ1875" s="5"/>
      <c r="DA1875" s="5"/>
      <c r="DB1875" s="5"/>
    </row>
    <row r="1876" spans="1:106" x14ac:dyDescent="0.25">
      <c r="A1876" s="25"/>
      <c r="B1876" s="3"/>
      <c r="AL1876" s="2" t="str">
        <f>IFERROR(IF(INDEX(AL$1:AL1875,MATCH(I1876,I$1:I1875,0),1)=0,"",INDEX(AL$1:AL1875,MATCH(I1876,I$1:I1875,0),1)),"")</f>
        <v/>
      </c>
      <c r="AM1876" s="2" t="str">
        <f>IFERROR(IF(INDEX(AM$1:AM1875,MATCH(I1876,I$1:I1875,0),1)=0,"",INDEX(AM$1:AM1875,MATCH(I1876,I$1:I1875,0),1)),"")</f>
        <v/>
      </c>
      <c r="AN1876" s="2" t="str">
        <f>IFERROR(IF(INDEX(AN$1:AN1875,MATCH(I1876,I$1:I1875,0),1)=0,"",INDEX(AN$1:AN1875,MATCH(I1876,I$1:I1875,0),1)),"")</f>
        <v/>
      </c>
      <c r="BG1876" s="5"/>
      <c r="BI1876" s="4"/>
      <c r="BK1876" s="5"/>
      <c r="BL1876" s="5"/>
      <c r="BM1876" s="5" t="str">
        <f>IF(B1876="","",IF(BH1876="",1+(MAX(BM$2:BM1875)),""))</f>
        <v/>
      </c>
      <c r="BN1876" s="5" t="str">
        <f t="shared" si="217"/>
        <v/>
      </c>
      <c r="BP1876" s="15" t="str">
        <f t="shared" si="218"/>
        <v/>
      </c>
      <c r="BQ1876" s="29"/>
      <c r="CU1876" s="5" t="e">
        <f>IF(REPORTE!AH$2="si",IF(F1876=VALUE(REPORTE!C$11),IF(SUM(CU1877:CU$1993),CONCATENATE(INT(B1876),", "),INT(B1876)),""),IF(F1876=VALUE(REPORTE!C$10),IF(SUM(CU1877:CU$1993),CONCATENATE(INT(B1876),", "),INT(B1876)),""))</f>
        <v>#VALUE!</v>
      </c>
      <c r="CY1876" s="5"/>
      <c r="CZ1876" s="5"/>
      <c r="DA1876" s="5"/>
      <c r="DB1876" s="5"/>
    </row>
    <row r="1877" spans="1:106" x14ac:dyDescent="0.25">
      <c r="A1877" s="25"/>
      <c r="B1877" s="3"/>
      <c r="AL1877" s="2" t="str">
        <f>IFERROR(IF(INDEX(AL$1:AL1876,MATCH(I1877,I$1:I1876,0),1)=0,"",INDEX(AL$1:AL1876,MATCH(I1877,I$1:I1876,0),1)),"")</f>
        <v/>
      </c>
      <c r="AM1877" s="2" t="str">
        <f>IFERROR(IF(INDEX(AM$1:AM1876,MATCH(I1877,I$1:I1876,0),1)=0,"",INDEX(AM$1:AM1876,MATCH(I1877,I$1:I1876,0),1)),"")</f>
        <v/>
      </c>
      <c r="AN1877" s="2" t="str">
        <f>IFERROR(IF(INDEX(AN$1:AN1876,MATCH(I1877,I$1:I1876,0),1)=0,"",INDEX(AN$1:AN1876,MATCH(I1877,I$1:I1876,0),1)),"")</f>
        <v/>
      </c>
      <c r="BG1877" s="5"/>
      <c r="BI1877" s="4"/>
      <c r="BK1877" s="5"/>
      <c r="BL1877" s="5"/>
      <c r="BM1877" s="5" t="str">
        <f>IF(B1877="","",IF(BH1877="",1+(MAX(BM$2:BM1876)),""))</f>
        <v/>
      </c>
      <c r="BN1877" s="5" t="str">
        <f t="shared" si="217"/>
        <v/>
      </c>
      <c r="BP1877" s="15" t="str">
        <f t="shared" si="218"/>
        <v/>
      </c>
      <c r="BQ1877" s="29"/>
      <c r="CU1877" s="5" t="e">
        <f>IF(REPORTE!AH$2="si",IF(F1877=VALUE(REPORTE!C$11),IF(SUM(CU1878:CU$1993),CONCATENATE(INT(B1877),", "),INT(B1877)),""),IF(F1877=VALUE(REPORTE!C$10),IF(SUM(CU1878:CU$1993),CONCATENATE(INT(B1877),", "),INT(B1877)),""))</f>
        <v>#VALUE!</v>
      </c>
      <c r="CY1877" s="5"/>
      <c r="CZ1877" s="5"/>
      <c r="DA1877" s="5"/>
      <c r="DB1877" s="5"/>
    </row>
    <row r="1878" spans="1:106" x14ac:dyDescent="0.25">
      <c r="A1878" s="25"/>
      <c r="B1878" s="3"/>
      <c r="AL1878" s="2" t="str">
        <f>IFERROR(IF(INDEX(AL$1:AL1877,MATCH(I1878,I$1:I1877,0),1)=0,"",INDEX(AL$1:AL1877,MATCH(I1878,I$1:I1877,0),1)),"")</f>
        <v/>
      </c>
      <c r="AM1878" s="2" t="str">
        <f>IFERROR(IF(INDEX(AM$1:AM1877,MATCH(I1878,I$1:I1877,0),1)=0,"",INDEX(AM$1:AM1877,MATCH(I1878,I$1:I1877,0),1)),"")</f>
        <v/>
      </c>
      <c r="AN1878" s="2" t="str">
        <f>IFERROR(IF(INDEX(AN$1:AN1877,MATCH(I1878,I$1:I1877,0),1)=0,"",INDEX(AN$1:AN1877,MATCH(I1878,I$1:I1877,0),1)),"")</f>
        <v/>
      </c>
      <c r="BG1878" s="5"/>
      <c r="BI1878" s="4"/>
      <c r="BK1878" s="5"/>
      <c r="BL1878" s="5"/>
      <c r="BM1878" s="5" t="str">
        <f>IF(B1878="","",IF(BH1878="",1+(MAX(BM$2:BM1877)),""))</f>
        <v/>
      </c>
      <c r="BN1878" s="5" t="str">
        <f t="shared" si="217"/>
        <v/>
      </c>
      <c r="BP1878" s="15" t="str">
        <f t="shared" si="218"/>
        <v/>
      </c>
      <c r="BQ1878" s="29"/>
      <c r="CU1878" s="5" t="e">
        <f>IF(REPORTE!AH$2="si",IF(F1878=VALUE(REPORTE!C$11),IF(SUM(CU1879:CU$1993),CONCATENATE(INT(B1878),", "),INT(B1878)),""),IF(F1878=VALUE(REPORTE!C$10),IF(SUM(CU1879:CU$1993),CONCATENATE(INT(B1878),", "),INT(B1878)),""))</f>
        <v>#VALUE!</v>
      </c>
      <c r="CY1878" s="5"/>
      <c r="CZ1878" s="5"/>
      <c r="DA1878" s="5"/>
      <c r="DB1878" s="5"/>
    </row>
    <row r="1879" spans="1:106" x14ac:dyDescent="0.25">
      <c r="A1879" s="25"/>
      <c r="B1879" s="3"/>
      <c r="AL1879" s="2" t="str">
        <f>IFERROR(IF(INDEX(AL$1:AL1878,MATCH(I1879,I$1:I1878,0),1)=0,"",INDEX(AL$1:AL1878,MATCH(I1879,I$1:I1878,0),1)),"")</f>
        <v/>
      </c>
      <c r="AM1879" s="2" t="str">
        <f>IFERROR(IF(INDEX(AM$1:AM1878,MATCH(I1879,I$1:I1878,0),1)=0,"",INDEX(AM$1:AM1878,MATCH(I1879,I$1:I1878,0),1)),"")</f>
        <v/>
      </c>
      <c r="AN1879" s="2" t="str">
        <f>IFERROR(IF(INDEX(AN$1:AN1878,MATCH(I1879,I$1:I1878,0),1)=0,"",INDEX(AN$1:AN1878,MATCH(I1879,I$1:I1878,0),1)),"")</f>
        <v/>
      </c>
      <c r="BG1879" s="5"/>
      <c r="BI1879" s="4"/>
      <c r="BK1879" s="5"/>
      <c r="BL1879" s="5"/>
      <c r="BM1879" s="5" t="str">
        <f>IF(B1879="","",IF(BH1879="",1+(MAX(BM$2:BM1878)),""))</f>
        <v/>
      </c>
      <c r="BN1879" s="5" t="str">
        <f t="shared" si="217"/>
        <v/>
      </c>
      <c r="BP1879" s="15" t="str">
        <f t="shared" si="218"/>
        <v/>
      </c>
      <c r="BQ1879" s="29"/>
      <c r="CU1879" s="5" t="e">
        <f>IF(REPORTE!AH$2="si",IF(F1879=VALUE(REPORTE!C$11),IF(SUM(CU1880:CU$1993),CONCATENATE(INT(B1879),", "),INT(B1879)),""),IF(F1879=VALUE(REPORTE!C$10),IF(SUM(CU1880:CU$1993),CONCATENATE(INT(B1879),", "),INT(B1879)),""))</f>
        <v>#VALUE!</v>
      </c>
      <c r="CY1879" s="5"/>
      <c r="CZ1879" s="5"/>
      <c r="DA1879" s="5"/>
      <c r="DB1879" s="5"/>
    </row>
    <row r="1880" spans="1:106" x14ac:dyDescent="0.25">
      <c r="A1880" s="25"/>
      <c r="B1880" s="3"/>
      <c r="AL1880" s="2" t="str">
        <f>IFERROR(IF(INDEX(AL$1:AL1879,MATCH(I1880,I$1:I1879,0),1)=0,"",INDEX(AL$1:AL1879,MATCH(I1880,I$1:I1879,0),1)),"")</f>
        <v/>
      </c>
      <c r="AM1880" s="2" t="str">
        <f>IFERROR(IF(INDEX(AM$1:AM1879,MATCH(I1880,I$1:I1879,0),1)=0,"",INDEX(AM$1:AM1879,MATCH(I1880,I$1:I1879,0),1)),"")</f>
        <v/>
      </c>
      <c r="AN1880" s="2" t="str">
        <f>IFERROR(IF(INDEX(AN$1:AN1879,MATCH(I1880,I$1:I1879,0),1)=0,"",INDEX(AN$1:AN1879,MATCH(I1880,I$1:I1879,0),1)),"")</f>
        <v/>
      </c>
      <c r="BG1880" s="5"/>
      <c r="BI1880" s="4"/>
      <c r="BK1880" s="5"/>
      <c r="BL1880" s="5"/>
      <c r="BM1880" s="5" t="str">
        <f>IF(B1880="","",IF(BH1880="",1+(MAX(BM$2:BM1879)),""))</f>
        <v/>
      </c>
      <c r="BN1880" s="5" t="str">
        <f t="shared" si="217"/>
        <v/>
      </c>
      <c r="BP1880" s="15" t="str">
        <f t="shared" si="218"/>
        <v/>
      </c>
      <c r="BQ1880" s="29"/>
      <c r="CU1880" s="5" t="e">
        <f>IF(REPORTE!AH$2="si",IF(F1880=VALUE(REPORTE!C$11),IF(SUM(CU1881:CU$1993),CONCATENATE(INT(B1880),", "),INT(B1880)),""),IF(F1880=VALUE(REPORTE!C$10),IF(SUM(CU1881:CU$1993),CONCATENATE(INT(B1880),", "),INT(B1880)),""))</f>
        <v>#VALUE!</v>
      </c>
      <c r="CY1880" s="5"/>
      <c r="CZ1880" s="5"/>
      <c r="DA1880" s="5"/>
      <c r="DB1880" s="5"/>
    </row>
    <row r="1881" spans="1:106" x14ac:dyDescent="0.25">
      <c r="A1881" s="25"/>
      <c r="B1881" s="3"/>
      <c r="AL1881" s="2" t="str">
        <f>IFERROR(IF(INDEX(AL$1:AL1880,MATCH(I1881,I$1:I1880,0),1)=0,"",INDEX(AL$1:AL1880,MATCH(I1881,I$1:I1880,0),1)),"")</f>
        <v/>
      </c>
      <c r="AM1881" s="2" t="str">
        <f>IFERROR(IF(INDEX(AM$1:AM1880,MATCH(I1881,I$1:I1880,0),1)=0,"",INDEX(AM$1:AM1880,MATCH(I1881,I$1:I1880,0),1)),"")</f>
        <v/>
      </c>
      <c r="AN1881" s="2" t="str">
        <f>IFERROR(IF(INDEX(AN$1:AN1880,MATCH(I1881,I$1:I1880,0),1)=0,"",INDEX(AN$1:AN1880,MATCH(I1881,I$1:I1880,0),1)),"")</f>
        <v/>
      </c>
      <c r="BG1881" s="5"/>
      <c r="BI1881" s="4"/>
      <c r="BK1881" s="5"/>
      <c r="BL1881" s="5"/>
      <c r="BM1881" s="5" t="str">
        <f>IF(B1881="","",IF(BH1881="",1+(MAX(BM$2:BM1880)),""))</f>
        <v/>
      </c>
      <c r="BN1881" s="5" t="str">
        <f t="shared" si="217"/>
        <v/>
      </c>
      <c r="BP1881" s="15" t="str">
        <f t="shared" si="218"/>
        <v/>
      </c>
      <c r="BQ1881" s="29"/>
      <c r="CU1881" s="5" t="e">
        <f>IF(REPORTE!AH$2="si",IF(F1881=VALUE(REPORTE!C$11),IF(SUM(CU1882:CU$1993),CONCATENATE(INT(B1881),", "),INT(B1881)),""),IF(F1881=VALUE(REPORTE!C$10),IF(SUM(CU1882:CU$1993),CONCATENATE(INT(B1881),", "),INT(B1881)),""))</f>
        <v>#VALUE!</v>
      </c>
      <c r="CY1881" s="5"/>
      <c r="CZ1881" s="5"/>
      <c r="DA1881" s="5"/>
      <c r="DB1881" s="5"/>
    </row>
    <row r="1882" spans="1:106" x14ac:dyDescent="0.25">
      <c r="A1882" s="25"/>
      <c r="B1882" s="3"/>
      <c r="AL1882" s="2" t="str">
        <f>IFERROR(IF(INDEX(AL$1:AL1881,MATCH(I1882,I$1:I1881,0),1)=0,"",INDEX(AL$1:AL1881,MATCH(I1882,I$1:I1881,0),1)),"")</f>
        <v/>
      </c>
      <c r="AM1882" s="2" t="str">
        <f>IFERROR(IF(INDEX(AM$1:AM1881,MATCH(I1882,I$1:I1881,0),1)=0,"",INDEX(AM$1:AM1881,MATCH(I1882,I$1:I1881,0),1)),"")</f>
        <v/>
      </c>
      <c r="AN1882" s="2" t="str">
        <f>IFERROR(IF(INDEX(AN$1:AN1881,MATCH(I1882,I$1:I1881,0),1)=0,"",INDEX(AN$1:AN1881,MATCH(I1882,I$1:I1881,0),1)),"")</f>
        <v/>
      </c>
      <c r="BG1882" s="5"/>
      <c r="BI1882" s="4"/>
      <c r="BK1882" s="5"/>
      <c r="BL1882" s="5"/>
      <c r="BM1882" s="5" t="str">
        <f>IF(B1882="","",IF(BH1882="",1+(MAX(BM$2:BM1881)),""))</f>
        <v/>
      </c>
      <c r="BN1882" s="5" t="str">
        <f t="shared" si="217"/>
        <v/>
      </c>
      <c r="BP1882" s="15" t="str">
        <f t="shared" si="218"/>
        <v/>
      </c>
      <c r="BQ1882" s="29"/>
      <c r="CU1882" s="5" t="e">
        <f>IF(REPORTE!AH$2="si",IF(F1882=VALUE(REPORTE!C$11),IF(SUM(CU1883:CU$1993),CONCATENATE(INT(B1882),", "),INT(B1882)),""),IF(F1882=VALUE(REPORTE!C$10),IF(SUM(CU1883:CU$1993),CONCATENATE(INT(B1882),", "),INT(B1882)),""))</f>
        <v>#VALUE!</v>
      </c>
      <c r="CY1882" s="5"/>
      <c r="CZ1882" s="5"/>
      <c r="DA1882" s="5"/>
      <c r="DB1882" s="5"/>
    </row>
    <row r="1883" spans="1:106" x14ac:dyDescent="0.25">
      <c r="A1883" s="25"/>
      <c r="B1883" s="3"/>
      <c r="AL1883" s="2" t="str">
        <f>IFERROR(IF(INDEX(AL$1:AL1882,MATCH(I1883,I$1:I1882,0),1)=0,"",INDEX(AL$1:AL1882,MATCH(I1883,I$1:I1882,0),1)),"")</f>
        <v/>
      </c>
      <c r="AM1883" s="2" t="str">
        <f>IFERROR(IF(INDEX(AM$1:AM1882,MATCH(I1883,I$1:I1882,0),1)=0,"",INDEX(AM$1:AM1882,MATCH(I1883,I$1:I1882,0),1)),"")</f>
        <v/>
      </c>
      <c r="AN1883" s="2" t="str">
        <f>IFERROR(IF(INDEX(AN$1:AN1882,MATCH(I1883,I$1:I1882,0),1)=0,"",INDEX(AN$1:AN1882,MATCH(I1883,I$1:I1882,0),1)),"")</f>
        <v/>
      </c>
      <c r="BG1883" s="5"/>
      <c r="BI1883" s="4"/>
      <c r="BK1883" s="5"/>
      <c r="BL1883" s="5"/>
      <c r="BM1883" s="5" t="str">
        <f>IF(B1883="","",IF(BH1883="",1+(MAX(BM$2:BM1882)),""))</f>
        <v/>
      </c>
      <c r="BN1883" s="5" t="str">
        <f t="shared" si="217"/>
        <v/>
      </c>
      <c r="BP1883" s="15" t="str">
        <f t="shared" si="218"/>
        <v/>
      </c>
      <c r="BQ1883" s="29"/>
      <c r="CU1883" s="5" t="e">
        <f>IF(REPORTE!AH$2="si",IF(F1883=VALUE(REPORTE!C$11),IF(SUM(CU1884:CU$1993),CONCATENATE(INT(B1883),", "),INT(B1883)),""),IF(F1883=VALUE(REPORTE!C$10),IF(SUM(CU1884:CU$1993),CONCATENATE(INT(B1883),", "),INT(B1883)),""))</f>
        <v>#VALUE!</v>
      </c>
      <c r="CY1883" s="5"/>
      <c r="CZ1883" s="5"/>
      <c r="DA1883" s="5"/>
      <c r="DB1883" s="5"/>
    </row>
    <row r="1884" spans="1:106" x14ac:dyDescent="0.25">
      <c r="A1884" s="25"/>
      <c r="B1884" s="3"/>
      <c r="AL1884" s="2" t="str">
        <f>IFERROR(IF(INDEX(AL$1:AL1883,MATCH(I1884,I$1:I1883,0),1)=0,"",INDEX(AL$1:AL1883,MATCH(I1884,I$1:I1883,0),1)),"")</f>
        <v/>
      </c>
      <c r="AM1884" s="2" t="str">
        <f>IFERROR(IF(INDEX(AM$1:AM1883,MATCH(I1884,I$1:I1883,0),1)=0,"",INDEX(AM$1:AM1883,MATCH(I1884,I$1:I1883,0),1)),"")</f>
        <v/>
      </c>
      <c r="AN1884" s="2" t="str">
        <f>IFERROR(IF(INDEX(AN$1:AN1883,MATCH(I1884,I$1:I1883,0),1)=0,"",INDEX(AN$1:AN1883,MATCH(I1884,I$1:I1883,0),1)),"")</f>
        <v/>
      </c>
      <c r="BG1884" s="5"/>
      <c r="BI1884" s="4"/>
      <c r="BK1884" s="5"/>
      <c r="BL1884" s="5"/>
      <c r="BM1884" s="5" t="str">
        <f>IF(B1884="","",IF(BH1884="",1+(MAX(BM$2:BM1883)),""))</f>
        <v/>
      </c>
      <c r="BN1884" s="5" t="str">
        <f t="shared" si="217"/>
        <v/>
      </c>
      <c r="BP1884" s="15" t="str">
        <f t="shared" si="218"/>
        <v/>
      </c>
      <c r="BQ1884" s="29"/>
      <c r="CU1884" s="5" t="e">
        <f>IF(REPORTE!AH$2="si",IF(F1884=VALUE(REPORTE!C$11),IF(SUM(CU1885:CU$1993),CONCATENATE(INT(B1884),", "),INT(B1884)),""),IF(F1884=VALUE(REPORTE!C$10),IF(SUM(CU1885:CU$1993),CONCATENATE(INT(B1884),", "),INT(B1884)),""))</f>
        <v>#VALUE!</v>
      </c>
      <c r="CY1884" s="5"/>
      <c r="CZ1884" s="5"/>
      <c r="DA1884" s="5"/>
      <c r="DB1884" s="5"/>
    </row>
    <row r="1885" spans="1:106" x14ac:dyDescent="0.25">
      <c r="A1885" s="25"/>
      <c r="B1885" s="3"/>
      <c r="AL1885" s="2" t="str">
        <f>IFERROR(IF(INDEX(AL$1:AL1884,MATCH(I1885,I$1:I1884,0),1)=0,"",INDEX(AL$1:AL1884,MATCH(I1885,I$1:I1884,0),1)),"")</f>
        <v/>
      </c>
      <c r="AM1885" s="2" t="str">
        <f>IFERROR(IF(INDEX(AM$1:AM1884,MATCH(I1885,I$1:I1884,0),1)=0,"",INDEX(AM$1:AM1884,MATCH(I1885,I$1:I1884,0),1)),"")</f>
        <v/>
      </c>
      <c r="AN1885" s="2" t="str">
        <f>IFERROR(IF(INDEX(AN$1:AN1884,MATCH(I1885,I$1:I1884,0),1)=0,"",INDEX(AN$1:AN1884,MATCH(I1885,I$1:I1884,0),1)),"")</f>
        <v/>
      </c>
      <c r="BG1885" s="5"/>
      <c r="BI1885" s="4"/>
      <c r="BK1885" s="5"/>
      <c r="BL1885" s="5"/>
      <c r="BM1885" s="5" t="str">
        <f>IF(B1885="","",IF(BH1885="",1+(MAX(BM$2:BM1884)),""))</f>
        <v/>
      </c>
      <c r="BN1885" s="5" t="str">
        <f t="shared" si="217"/>
        <v/>
      </c>
      <c r="BP1885" s="15" t="str">
        <f t="shared" si="218"/>
        <v/>
      </c>
      <c r="BQ1885" s="29"/>
      <c r="CU1885" s="5" t="e">
        <f>IF(REPORTE!AH$2="si",IF(F1885=VALUE(REPORTE!C$11),IF(SUM(CU1886:CU$1993),CONCATENATE(INT(B1885),", "),INT(B1885)),""),IF(F1885=VALUE(REPORTE!C$10),IF(SUM(CU1886:CU$1993),CONCATENATE(INT(B1885),", "),INT(B1885)),""))</f>
        <v>#VALUE!</v>
      </c>
      <c r="CY1885" s="5"/>
      <c r="CZ1885" s="5"/>
      <c r="DA1885" s="5"/>
      <c r="DB1885" s="5"/>
    </row>
    <row r="1886" spans="1:106" x14ac:dyDescent="0.25">
      <c r="A1886" s="25"/>
      <c r="B1886" s="3"/>
      <c r="AL1886" s="2" t="str">
        <f>IFERROR(IF(INDEX(AL$1:AL1885,MATCH(I1886,I$1:I1885,0),1)=0,"",INDEX(AL$1:AL1885,MATCH(I1886,I$1:I1885,0),1)),"")</f>
        <v/>
      </c>
      <c r="AM1886" s="2" t="str">
        <f>IFERROR(IF(INDEX(AM$1:AM1885,MATCH(I1886,I$1:I1885,0),1)=0,"",INDEX(AM$1:AM1885,MATCH(I1886,I$1:I1885,0),1)),"")</f>
        <v/>
      </c>
      <c r="AN1886" s="2" t="str">
        <f>IFERROR(IF(INDEX(AN$1:AN1885,MATCH(I1886,I$1:I1885,0),1)=0,"",INDEX(AN$1:AN1885,MATCH(I1886,I$1:I1885,0),1)),"")</f>
        <v/>
      </c>
      <c r="BG1886" s="5"/>
      <c r="BI1886" s="4"/>
      <c r="BK1886" s="5"/>
      <c r="BL1886" s="5"/>
      <c r="BM1886" s="5" t="str">
        <f>IF(B1886="","",IF(BH1886="",1+(MAX(BM$2:BM1885)),""))</f>
        <v/>
      </c>
      <c r="BN1886" s="5" t="str">
        <f t="shared" si="217"/>
        <v/>
      </c>
      <c r="BP1886" s="15" t="str">
        <f t="shared" si="218"/>
        <v/>
      </c>
      <c r="BQ1886" s="29"/>
      <c r="CU1886" s="5" t="e">
        <f>IF(REPORTE!AH$2="si",IF(F1886=VALUE(REPORTE!C$11),IF(SUM(CU1887:CU$1993),CONCATENATE(INT(B1886),", "),INT(B1886)),""),IF(F1886=VALUE(REPORTE!C$10),IF(SUM(CU1887:CU$1993),CONCATENATE(INT(B1886),", "),INT(B1886)),""))</f>
        <v>#VALUE!</v>
      </c>
      <c r="CY1886" s="5"/>
      <c r="CZ1886" s="5"/>
      <c r="DA1886" s="5"/>
      <c r="DB1886" s="5"/>
    </row>
    <row r="1887" spans="1:106" x14ac:dyDescent="0.25">
      <c r="A1887" s="25"/>
      <c r="B1887" s="3"/>
      <c r="AL1887" s="2" t="str">
        <f>IFERROR(IF(INDEX(AL$1:AL1886,MATCH(I1887,I$1:I1886,0),1)=0,"",INDEX(AL$1:AL1886,MATCH(I1887,I$1:I1886,0),1)),"")</f>
        <v/>
      </c>
      <c r="AM1887" s="2" t="str">
        <f>IFERROR(IF(INDEX(AM$1:AM1886,MATCH(I1887,I$1:I1886,0),1)=0,"",INDEX(AM$1:AM1886,MATCH(I1887,I$1:I1886,0),1)),"")</f>
        <v/>
      </c>
      <c r="AN1887" s="2" t="str">
        <f>IFERROR(IF(INDEX(AN$1:AN1886,MATCH(I1887,I$1:I1886,0),1)=0,"",INDEX(AN$1:AN1886,MATCH(I1887,I$1:I1886,0),1)),"")</f>
        <v/>
      </c>
      <c r="BG1887" s="5"/>
      <c r="BI1887" s="4"/>
      <c r="BK1887" s="5"/>
      <c r="BL1887" s="5"/>
      <c r="BM1887" s="5" t="str">
        <f>IF(B1887="","",IF(BH1887="",1+(MAX(BM$2:BM1886)),""))</f>
        <v/>
      </c>
      <c r="BN1887" s="5" t="str">
        <f t="shared" si="217"/>
        <v/>
      </c>
      <c r="BP1887" s="15" t="str">
        <f t="shared" si="218"/>
        <v/>
      </c>
      <c r="BQ1887" s="29"/>
      <c r="CU1887" s="5" t="e">
        <f>IF(REPORTE!AH$2="si",IF(F1887=VALUE(REPORTE!C$11),IF(SUM(CU1888:CU$1993),CONCATENATE(INT(B1887),", "),INT(B1887)),""),IF(F1887=VALUE(REPORTE!C$10),IF(SUM(CU1888:CU$1993),CONCATENATE(INT(B1887),", "),INT(B1887)),""))</f>
        <v>#VALUE!</v>
      </c>
      <c r="CY1887" s="5"/>
      <c r="CZ1887" s="5"/>
      <c r="DA1887" s="5"/>
      <c r="DB1887" s="5"/>
    </row>
    <row r="1888" spans="1:106" x14ac:dyDescent="0.25">
      <c r="A1888" s="25"/>
      <c r="B1888" s="3"/>
      <c r="AL1888" s="2" t="str">
        <f>IFERROR(IF(INDEX(AL$1:AL1887,MATCH(I1888,I$1:I1887,0),1)=0,"",INDEX(AL$1:AL1887,MATCH(I1888,I$1:I1887,0),1)),"")</f>
        <v/>
      </c>
      <c r="AM1888" s="2" t="str">
        <f>IFERROR(IF(INDEX(AM$1:AM1887,MATCH(I1888,I$1:I1887,0),1)=0,"",INDEX(AM$1:AM1887,MATCH(I1888,I$1:I1887,0),1)),"")</f>
        <v/>
      </c>
      <c r="AN1888" s="2" t="str">
        <f>IFERROR(IF(INDEX(AN$1:AN1887,MATCH(I1888,I$1:I1887,0),1)=0,"",INDEX(AN$1:AN1887,MATCH(I1888,I$1:I1887,0),1)),"")</f>
        <v/>
      </c>
      <c r="BG1888" s="5"/>
      <c r="BI1888" s="4"/>
      <c r="BK1888" s="5"/>
      <c r="BL1888" s="5"/>
      <c r="BM1888" s="5" t="str">
        <f>IF(B1888="","",IF(BH1888="",1+(MAX(BM$2:BM1887)),""))</f>
        <v/>
      </c>
      <c r="BN1888" s="5" t="str">
        <f t="shared" si="217"/>
        <v/>
      </c>
      <c r="BP1888" s="15" t="str">
        <f t="shared" si="218"/>
        <v/>
      </c>
      <c r="BQ1888" s="29"/>
      <c r="CU1888" s="5" t="e">
        <f>IF(REPORTE!AH$2="si",IF(F1888=VALUE(REPORTE!C$11),IF(SUM(CU1889:CU$1993),CONCATENATE(INT(B1888),", "),INT(B1888)),""),IF(F1888=VALUE(REPORTE!C$10),IF(SUM(CU1889:CU$1993),CONCATENATE(INT(B1888),", "),INT(B1888)),""))</f>
        <v>#VALUE!</v>
      </c>
      <c r="CY1888" s="5"/>
      <c r="CZ1888" s="5"/>
      <c r="DA1888" s="5"/>
      <c r="DB1888" s="5"/>
    </row>
    <row r="1889" spans="1:106" x14ac:dyDescent="0.25">
      <c r="A1889" s="25"/>
      <c r="B1889" s="3"/>
      <c r="AL1889" s="2" t="str">
        <f>IFERROR(IF(INDEX(AL$1:AL1888,MATCH(I1889,I$1:I1888,0),1)=0,"",INDEX(AL$1:AL1888,MATCH(I1889,I$1:I1888,0),1)),"")</f>
        <v/>
      </c>
      <c r="AM1889" s="2" t="str">
        <f>IFERROR(IF(INDEX(AM$1:AM1888,MATCH(I1889,I$1:I1888,0),1)=0,"",INDEX(AM$1:AM1888,MATCH(I1889,I$1:I1888,0),1)),"")</f>
        <v/>
      </c>
      <c r="AN1889" s="2" t="str">
        <f>IFERROR(IF(INDEX(AN$1:AN1888,MATCH(I1889,I$1:I1888,0),1)=0,"",INDEX(AN$1:AN1888,MATCH(I1889,I$1:I1888,0),1)),"")</f>
        <v/>
      </c>
      <c r="BG1889" s="5"/>
      <c r="BI1889" s="4"/>
      <c r="BK1889" s="5"/>
      <c r="BL1889" s="5"/>
      <c r="BM1889" s="5" t="str">
        <f>IF(B1889="","",IF(BH1889="",1+(MAX(BM$2:BM1888)),""))</f>
        <v/>
      </c>
      <c r="BN1889" s="5" t="str">
        <f t="shared" si="217"/>
        <v/>
      </c>
      <c r="BP1889" s="15" t="str">
        <f t="shared" si="218"/>
        <v/>
      </c>
      <c r="BQ1889" s="29"/>
      <c r="CU1889" s="5" t="e">
        <f>IF(REPORTE!AH$2="si",IF(F1889=VALUE(REPORTE!C$11),IF(SUM(CU1890:CU$1993),CONCATENATE(INT(B1889),", "),INT(B1889)),""),IF(F1889=VALUE(REPORTE!C$10),IF(SUM(CU1890:CU$1993),CONCATENATE(INT(B1889),", "),INT(B1889)),""))</f>
        <v>#VALUE!</v>
      </c>
      <c r="CY1889" s="5"/>
      <c r="CZ1889" s="5"/>
      <c r="DA1889" s="5"/>
      <c r="DB1889" s="5"/>
    </row>
    <row r="1890" spans="1:106" x14ac:dyDescent="0.25">
      <c r="A1890" s="25"/>
      <c r="B1890" s="3"/>
      <c r="AL1890" s="2" t="str">
        <f>IFERROR(IF(INDEX(AL$1:AL1889,MATCH(I1890,I$1:I1889,0),1)=0,"",INDEX(AL$1:AL1889,MATCH(I1890,I$1:I1889,0),1)),"")</f>
        <v/>
      </c>
      <c r="AM1890" s="2" t="str">
        <f>IFERROR(IF(INDEX(AM$1:AM1889,MATCH(I1890,I$1:I1889,0),1)=0,"",INDEX(AM$1:AM1889,MATCH(I1890,I$1:I1889,0),1)),"")</f>
        <v/>
      </c>
      <c r="AN1890" s="2" t="str">
        <f>IFERROR(IF(INDEX(AN$1:AN1889,MATCH(I1890,I$1:I1889,0),1)=0,"",INDEX(AN$1:AN1889,MATCH(I1890,I$1:I1889,0),1)),"")</f>
        <v/>
      </c>
      <c r="BG1890" s="5"/>
      <c r="BI1890" s="4"/>
      <c r="BK1890" s="5"/>
      <c r="BL1890" s="5"/>
      <c r="BM1890" s="5" t="str">
        <f>IF(B1890="","",IF(BH1890="",1+(MAX(BM$2:BM1889)),""))</f>
        <v/>
      </c>
      <c r="BN1890" s="5" t="str">
        <f t="shared" si="217"/>
        <v/>
      </c>
      <c r="BP1890" s="15" t="str">
        <f t="shared" si="218"/>
        <v/>
      </c>
      <c r="BQ1890" s="29"/>
      <c r="CU1890" s="5" t="e">
        <f>IF(REPORTE!AH$2="si",IF(F1890=VALUE(REPORTE!C$11),IF(SUM(CU1891:CU$1993),CONCATENATE(INT(B1890),", "),INT(B1890)),""),IF(F1890=VALUE(REPORTE!C$10),IF(SUM(CU1891:CU$1993),CONCATENATE(INT(B1890),", "),INT(B1890)),""))</f>
        <v>#VALUE!</v>
      </c>
      <c r="CY1890" s="5"/>
      <c r="CZ1890" s="5"/>
      <c r="DA1890" s="5"/>
      <c r="DB1890" s="5"/>
    </row>
    <row r="1891" spans="1:106" x14ac:dyDescent="0.25">
      <c r="A1891" s="25"/>
      <c r="B1891" s="3"/>
      <c r="AL1891" s="2" t="str">
        <f>IFERROR(IF(INDEX(AL$1:AL1890,MATCH(I1891,I$1:I1890,0),1)=0,"",INDEX(AL$1:AL1890,MATCH(I1891,I$1:I1890,0),1)),"")</f>
        <v/>
      </c>
      <c r="AM1891" s="2" t="str">
        <f>IFERROR(IF(INDEX(AM$1:AM1890,MATCH(I1891,I$1:I1890,0),1)=0,"",INDEX(AM$1:AM1890,MATCH(I1891,I$1:I1890,0),1)),"")</f>
        <v/>
      </c>
      <c r="AN1891" s="2" t="str">
        <f>IFERROR(IF(INDEX(AN$1:AN1890,MATCH(I1891,I$1:I1890,0),1)=0,"",INDEX(AN$1:AN1890,MATCH(I1891,I$1:I1890,0),1)),"")</f>
        <v/>
      </c>
      <c r="BG1891" s="5"/>
      <c r="BI1891" s="4"/>
      <c r="BK1891" s="5"/>
      <c r="BL1891" s="5"/>
      <c r="BM1891" s="5" t="str">
        <f>IF(B1891="","",IF(BH1891="",1+(MAX(BM$2:BM1890)),""))</f>
        <v/>
      </c>
      <c r="BN1891" s="5" t="str">
        <f t="shared" si="217"/>
        <v/>
      </c>
      <c r="BP1891" s="15" t="str">
        <f t="shared" si="218"/>
        <v/>
      </c>
      <c r="BQ1891" s="29"/>
      <c r="CU1891" s="5" t="e">
        <f>IF(REPORTE!AH$2="si",IF(F1891=VALUE(REPORTE!C$11),IF(SUM(CU1892:CU$1993),CONCATENATE(INT(B1891),", "),INT(B1891)),""),IF(F1891=VALUE(REPORTE!C$10),IF(SUM(CU1892:CU$1993),CONCATENATE(INT(B1891),", "),INT(B1891)),""))</f>
        <v>#VALUE!</v>
      </c>
      <c r="CV1891" s="5"/>
      <c r="CY1891" s="5"/>
      <c r="CZ1891" s="5"/>
      <c r="DA1891" s="5"/>
      <c r="DB1891" s="5"/>
    </row>
    <row r="1892" spans="1:106" x14ac:dyDescent="0.25">
      <c r="A1892" s="25"/>
      <c r="B1892" s="3"/>
      <c r="AL1892" s="2" t="str">
        <f>IFERROR(IF(INDEX(AL$1:AL1891,MATCH(I1892,I$1:I1891,0),1)=0,"",INDEX(AL$1:AL1891,MATCH(I1892,I$1:I1891,0),1)),"")</f>
        <v/>
      </c>
      <c r="AM1892" s="2" t="str">
        <f>IFERROR(IF(INDEX(AM$1:AM1891,MATCH(I1892,I$1:I1891,0),1)=0,"",INDEX(AM$1:AM1891,MATCH(I1892,I$1:I1891,0),1)),"")</f>
        <v/>
      </c>
      <c r="AN1892" s="2" t="str">
        <f>IFERROR(IF(INDEX(AN$1:AN1891,MATCH(I1892,I$1:I1891,0),1)=0,"",INDEX(AN$1:AN1891,MATCH(I1892,I$1:I1891,0),1)),"")</f>
        <v/>
      </c>
      <c r="BG1892" s="5"/>
      <c r="BI1892" s="4"/>
      <c r="BK1892" s="5"/>
      <c r="BL1892" s="5"/>
      <c r="BM1892" s="5" t="str">
        <f>IF(B1892="","",IF(BH1892="",1+(MAX(BM$2:BM1891)),""))</f>
        <v/>
      </c>
      <c r="BN1892" s="5" t="str">
        <f t="shared" si="217"/>
        <v/>
      </c>
      <c r="BP1892" s="15" t="str">
        <f t="shared" si="218"/>
        <v/>
      </c>
      <c r="BQ1892" s="29"/>
      <c r="CU1892" s="5" t="e">
        <f>IF(REPORTE!AH$2="si",IF(F1892=VALUE(REPORTE!C$11),IF(SUM(CU1893:CU$1993),CONCATENATE(INT(B1892),", "),INT(B1892)),""),IF(F1892=VALUE(REPORTE!C$10),IF(SUM(CU1893:CU$1993),CONCATENATE(INT(B1892),", "),INT(B1892)),""))</f>
        <v>#VALUE!</v>
      </c>
      <c r="CV1892" s="5" t="e">
        <f>CONCATENATE(CU1892,CU1893,CU1894,CU1895,CU1896,CU1897,CU1898,CU1899,CU1900,CU1901,CU1902,CU1903,CU1904,CU1905,CU1906,CU1907,CU1908,CU1909,CU1910,CU1911,CU1912,CU1913,CU1914,CU1915,CU1916,CU1917,CU1918,CU1919,CU1920,CU1921,CU1922,CU1923,CU1924,CU1925,CU1926,CU1927,CU1928,CU1929,CU1930,CU1931,CU1932,CU1933)</f>
        <v>#VALUE!</v>
      </c>
      <c r="CY1892" s="5"/>
      <c r="CZ1892" s="5"/>
      <c r="DA1892" s="5"/>
      <c r="DB1892" s="5"/>
    </row>
    <row r="1893" spans="1:106" x14ac:dyDescent="0.25">
      <c r="A1893" s="25"/>
      <c r="B1893" s="3"/>
      <c r="AL1893" s="2" t="str">
        <f>IFERROR(IF(INDEX(AL$1:AL1892,MATCH(I1893,I$1:I1892,0),1)=0,"",INDEX(AL$1:AL1892,MATCH(I1893,I$1:I1892,0),1)),"")</f>
        <v/>
      </c>
      <c r="AM1893" s="2" t="str">
        <f>IFERROR(IF(INDEX(AM$1:AM1892,MATCH(I1893,I$1:I1892,0),1)=0,"",INDEX(AM$1:AM1892,MATCH(I1893,I$1:I1892,0),1)),"")</f>
        <v/>
      </c>
      <c r="AN1893" s="2" t="str">
        <f>IFERROR(IF(INDEX(AN$1:AN1892,MATCH(I1893,I$1:I1892,0),1)=0,"",INDEX(AN$1:AN1892,MATCH(I1893,I$1:I1892,0),1)),"")</f>
        <v/>
      </c>
      <c r="BG1893" s="5"/>
      <c r="BI1893" s="4"/>
      <c r="BK1893" s="5"/>
      <c r="BL1893" s="5"/>
      <c r="BM1893" s="5" t="str">
        <f>IF(B1893="","",IF(BH1893="",1+(MAX(BM$2:BM1892)),""))</f>
        <v/>
      </c>
      <c r="BN1893" s="5" t="str">
        <f t="shared" si="217"/>
        <v/>
      </c>
      <c r="BP1893" s="15" t="str">
        <f t="shared" si="218"/>
        <v/>
      </c>
      <c r="BQ1893" s="29"/>
      <c r="CU1893" s="5" t="e">
        <f>IF(REPORTE!AH$2="si",IF(F1893=VALUE(REPORTE!C$11),IF(SUM(CU1894:CU$1993),CONCATENATE(INT(B1893),", "),INT(B1893)),""),IF(F1893=VALUE(REPORTE!C$10),IF(SUM(CU1894:CU$1993),CONCATENATE(INT(B1893),", "),INT(B1893)),""))</f>
        <v>#VALUE!</v>
      </c>
      <c r="CY1893" s="5"/>
      <c r="CZ1893" s="5"/>
      <c r="DA1893" s="5"/>
      <c r="DB1893" s="5"/>
    </row>
    <row r="1894" spans="1:106" x14ac:dyDescent="0.25">
      <c r="A1894" s="25"/>
      <c r="B1894" s="3"/>
      <c r="AL1894" s="2" t="str">
        <f>IFERROR(IF(INDEX(AL$1:AL1893,MATCH(I1894,I$1:I1893,0),1)=0,"",INDEX(AL$1:AL1893,MATCH(I1894,I$1:I1893,0),1)),"")</f>
        <v/>
      </c>
      <c r="AM1894" s="2" t="str">
        <f>IFERROR(IF(INDEX(AM$1:AM1893,MATCH(I1894,I$1:I1893,0),1)=0,"",INDEX(AM$1:AM1893,MATCH(I1894,I$1:I1893,0),1)),"")</f>
        <v/>
      </c>
      <c r="AN1894" s="2" t="str">
        <f>IFERROR(IF(INDEX(AN$1:AN1893,MATCH(I1894,I$1:I1893,0),1)=0,"",INDEX(AN$1:AN1893,MATCH(I1894,I$1:I1893,0),1)),"")</f>
        <v/>
      </c>
      <c r="BG1894" s="5"/>
      <c r="BI1894" s="4"/>
      <c r="BK1894" s="5"/>
      <c r="BL1894" s="5"/>
      <c r="BM1894" s="5" t="str">
        <f>IF(B1894="","",IF(BH1894="",1+(MAX(BM$2:BM1893)),""))</f>
        <v/>
      </c>
      <c r="BN1894" s="5" t="str">
        <f t="shared" si="217"/>
        <v/>
      </c>
      <c r="BP1894" s="15" t="str">
        <f t="shared" si="218"/>
        <v/>
      </c>
      <c r="BQ1894" s="29"/>
      <c r="CU1894" s="5" t="e">
        <f>IF(REPORTE!AH$2="si",IF(F1894=VALUE(REPORTE!C$11),IF(SUM(CU1895:CU$1993),CONCATENATE(INT(B1894),", "),INT(B1894)),""),IF(F1894=VALUE(REPORTE!C$10),IF(SUM(CU1895:CU$1993),CONCATENATE(INT(B1894),", "),INT(B1894)),""))</f>
        <v>#VALUE!</v>
      </c>
      <c r="CY1894" s="5"/>
      <c r="CZ1894" s="5"/>
      <c r="DA1894" s="5"/>
      <c r="DB1894" s="5"/>
    </row>
    <row r="1895" spans="1:106" x14ac:dyDescent="0.25">
      <c r="A1895" s="25"/>
      <c r="B1895" s="3"/>
      <c r="AL1895" s="2" t="str">
        <f>IFERROR(IF(INDEX(AL$1:AL1894,MATCH(I1895,I$1:I1894,0),1)=0,"",INDEX(AL$1:AL1894,MATCH(I1895,I$1:I1894,0),1)),"")</f>
        <v/>
      </c>
      <c r="AM1895" s="2" t="str">
        <f>IFERROR(IF(INDEX(AM$1:AM1894,MATCH(I1895,I$1:I1894,0),1)=0,"",INDEX(AM$1:AM1894,MATCH(I1895,I$1:I1894,0),1)),"")</f>
        <v/>
      </c>
      <c r="AN1895" s="2" t="str">
        <f>IFERROR(IF(INDEX(AN$1:AN1894,MATCH(I1895,I$1:I1894,0),1)=0,"",INDEX(AN$1:AN1894,MATCH(I1895,I$1:I1894,0),1)),"")</f>
        <v/>
      </c>
      <c r="BG1895" s="5"/>
      <c r="BI1895" s="4"/>
      <c r="BK1895" s="5"/>
      <c r="BL1895" s="5"/>
      <c r="BM1895" s="5" t="str">
        <f>IF(B1895="","",IF(BH1895="",1+(MAX(BM$2:BM1894)),""))</f>
        <v/>
      </c>
      <c r="BN1895" s="5" t="str">
        <f t="shared" si="217"/>
        <v/>
      </c>
      <c r="BP1895" s="15" t="str">
        <f t="shared" si="218"/>
        <v/>
      </c>
      <c r="BQ1895" s="29"/>
      <c r="CU1895" s="5" t="e">
        <f>IF(REPORTE!AH$2="si",IF(F1895=VALUE(REPORTE!C$11),IF(SUM(CU1896:CU$1993),CONCATENATE(INT(B1895),", "),INT(B1895)),""),IF(F1895=VALUE(REPORTE!C$10),IF(SUM(CU1896:CU$1993),CONCATENATE(INT(B1895),", "),INT(B1895)),""))</f>
        <v>#VALUE!</v>
      </c>
      <c r="CY1895" s="5"/>
      <c r="CZ1895" s="5"/>
      <c r="DA1895" s="5"/>
      <c r="DB1895" s="5"/>
    </row>
    <row r="1896" spans="1:106" x14ac:dyDescent="0.25">
      <c r="A1896" s="25"/>
      <c r="B1896" s="3"/>
      <c r="AL1896" s="2" t="str">
        <f>IFERROR(IF(INDEX(AL$1:AL1895,MATCH(I1896,I$1:I1895,0),1)=0,"",INDEX(AL$1:AL1895,MATCH(I1896,I$1:I1895,0),1)),"")</f>
        <v/>
      </c>
      <c r="AM1896" s="2" t="str">
        <f>IFERROR(IF(INDEX(AM$1:AM1895,MATCH(I1896,I$1:I1895,0),1)=0,"",INDEX(AM$1:AM1895,MATCH(I1896,I$1:I1895,0),1)),"")</f>
        <v/>
      </c>
      <c r="AN1896" s="2" t="str">
        <f>IFERROR(IF(INDEX(AN$1:AN1895,MATCH(I1896,I$1:I1895,0),1)=0,"",INDEX(AN$1:AN1895,MATCH(I1896,I$1:I1895,0),1)),"")</f>
        <v/>
      </c>
      <c r="BG1896" s="5"/>
      <c r="BI1896" s="4"/>
      <c r="BK1896" s="5"/>
      <c r="BL1896" s="5"/>
      <c r="BM1896" s="5" t="str">
        <f>IF(B1896="","",IF(BH1896="",1+(MAX(BM$2:BM1895)),""))</f>
        <v/>
      </c>
      <c r="BN1896" s="5" t="str">
        <f t="shared" si="217"/>
        <v/>
      </c>
      <c r="BP1896" s="15" t="str">
        <f t="shared" si="218"/>
        <v/>
      </c>
      <c r="BQ1896" s="29"/>
      <c r="CU1896" s="5" t="e">
        <f>IF(REPORTE!AH$2="si",IF(F1896=VALUE(REPORTE!C$11),IF(SUM(CU1897:CU$1993),CONCATENATE(INT(B1896),", "),INT(B1896)),""),IF(F1896=VALUE(REPORTE!C$10),IF(SUM(CU1897:CU$1993),CONCATENATE(INT(B1896),", "),INT(B1896)),""))</f>
        <v>#VALUE!</v>
      </c>
      <c r="CY1896" s="5"/>
      <c r="CZ1896" s="5"/>
      <c r="DA1896" s="5"/>
      <c r="DB1896" s="5"/>
    </row>
    <row r="1897" spans="1:106" x14ac:dyDescent="0.25">
      <c r="A1897" s="25"/>
      <c r="B1897" s="3"/>
      <c r="AL1897" s="2" t="str">
        <f>IFERROR(IF(INDEX(AL$1:AL1896,MATCH(I1897,I$1:I1896,0),1)=0,"",INDEX(AL$1:AL1896,MATCH(I1897,I$1:I1896,0),1)),"")</f>
        <v/>
      </c>
      <c r="AM1897" s="2" t="str">
        <f>IFERROR(IF(INDEX(AM$1:AM1896,MATCH(I1897,I$1:I1896,0),1)=0,"",INDEX(AM$1:AM1896,MATCH(I1897,I$1:I1896,0),1)),"")</f>
        <v/>
      </c>
      <c r="AN1897" s="2" t="str">
        <f>IFERROR(IF(INDEX(AN$1:AN1896,MATCH(I1897,I$1:I1896,0),1)=0,"",INDEX(AN$1:AN1896,MATCH(I1897,I$1:I1896,0),1)),"")</f>
        <v/>
      </c>
      <c r="BG1897" s="5"/>
      <c r="BI1897" s="4"/>
      <c r="BK1897" s="5"/>
      <c r="BL1897" s="5"/>
      <c r="BM1897" s="5" t="str">
        <f>IF(B1897="","",IF(BH1897="",1+(MAX(BM$2:BM1896)),""))</f>
        <v/>
      </c>
      <c r="BN1897" s="5" t="str">
        <f t="shared" si="217"/>
        <v/>
      </c>
      <c r="BP1897" s="15" t="str">
        <f t="shared" si="218"/>
        <v/>
      </c>
      <c r="BQ1897" s="29"/>
      <c r="CU1897" s="5" t="e">
        <f>IF(REPORTE!AH$2="si",IF(F1897=VALUE(REPORTE!C$11),IF(SUM(CU1898:CU$1993),CONCATENATE(INT(B1897),", "),INT(B1897)),""),IF(F1897=VALUE(REPORTE!C$10),IF(SUM(CU1898:CU$1993),CONCATENATE(INT(B1897),", "),INT(B1897)),""))</f>
        <v>#VALUE!</v>
      </c>
      <c r="CY1897" s="5"/>
      <c r="CZ1897" s="5"/>
      <c r="DA1897" s="5"/>
      <c r="DB1897" s="5"/>
    </row>
    <row r="1898" spans="1:106" x14ac:dyDescent="0.25">
      <c r="A1898" s="25"/>
      <c r="B1898" s="3"/>
      <c r="AL1898" s="2" t="str">
        <f>IFERROR(IF(INDEX(AL$1:AL1897,MATCH(I1898,I$1:I1897,0),1)=0,"",INDEX(AL$1:AL1897,MATCH(I1898,I$1:I1897,0),1)),"")</f>
        <v/>
      </c>
      <c r="AM1898" s="2" t="str">
        <f>IFERROR(IF(INDEX(AM$1:AM1897,MATCH(I1898,I$1:I1897,0),1)=0,"",INDEX(AM$1:AM1897,MATCH(I1898,I$1:I1897,0),1)),"")</f>
        <v/>
      </c>
      <c r="AN1898" s="2" t="str">
        <f>IFERROR(IF(INDEX(AN$1:AN1897,MATCH(I1898,I$1:I1897,0),1)=0,"",INDEX(AN$1:AN1897,MATCH(I1898,I$1:I1897,0),1)),"")</f>
        <v/>
      </c>
      <c r="BG1898" s="5"/>
      <c r="BI1898" s="4"/>
      <c r="BK1898" s="5"/>
      <c r="BL1898" s="5"/>
      <c r="BM1898" s="5" t="str">
        <f>IF(B1898="","",IF(BH1898="",1+(MAX(BM$2:BM1897)),""))</f>
        <v/>
      </c>
      <c r="BN1898" s="5" t="str">
        <f t="shared" si="217"/>
        <v/>
      </c>
      <c r="BP1898" s="15" t="str">
        <f t="shared" si="218"/>
        <v/>
      </c>
      <c r="BQ1898" s="29"/>
      <c r="CU1898" s="5" t="e">
        <f>IF(REPORTE!AH$2="si",IF(F1898=VALUE(REPORTE!C$11),IF(SUM(CU1899:CU$1993),CONCATENATE(INT(B1898),", "),INT(B1898)),""),IF(F1898=VALUE(REPORTE!C$10),IF(SUM(CU1899:CU$1993),CONCATENATE(INT(B1898),", "),INT(B1898)),""))</f>
        <v>#VALUE!</v>
      </c>
      <c r="CY1898" s="5"/>
      <c r="CZ1898" s="5"/>
      <c r="DA1898" s="5"/>
      <c r="DB1898" s="5"/>
    </row>
    <row r="1899" spans="1:106" x14ac:dyDescent="0.25">
      <c r="A1899" s="25"/>
      <c r="B1899" s="3"/>
      <c r="AL1899" s="2" t="str">
        <f>IFERROR(IF(INDEX(AL$1:AL1898,MATCH(I1899,I$1:I1898,0),1)=0,"",INDEX(AL$1:AL1898,MATCH(I1899,I$1:I1898,0),1)),"")</f>
        <v/>
      </c>
      <c r="AM1899" s="2" t="str">
        <f>IFERROR(IF(INDEX(AM$1:AM1898,MATCH(I1899,I$1:I1898,0),1)=0,"",INDEX(AM$1:AM1898,MATCH(I1899,I$1:I1898,0),1)),"")</f>
        <v/>
      </c>
      <c r="AN1899" s="2" t="str">
        <f>IFERROR(IF(INDEX(AN$1:AN1898,MATCH(I1899,I$1:I1898,0),1)=0,"",INDEX(AN$1:AN1898,MATCH(I1899,I$1:I1898,0),1)),"")</f>
        <v/>
      </c>
      <c r="BG1899" s="5"/>
      <c r="BI1899" s="4"/>
      <c r="BK1899" s="5"/>
      <c r="BL1899" s="5"/>
      <c r="BM1899" s="5" t="str">
        <f>IF(B1899="","",IF(BH1899="",1+(MAX(BM$2:BM1898)),""))</f>
        <v/>
      </c>
      <c r="BN1899" s="5" t="str">
        <f t="shared" si="217"/>
        <v/>
      </c>
      <c r="BP1899" s="15" t="str">
        <f t="shared" si="218"/>
        <v/>
      </c>
      <c r="BQ1899" s="29"/>
      <c r="CU1899" s="5" t="e">
        <f>IF(REPORTE!AH$2="si",IF(F1899=VALUE(REPORTE!C$11),IF(SUM(CU1900:CU$1993),CONCATENATE(INT(B1899),", "),INT(B1899)),""),IF(F1899=VALUE(REPORTE!C$10),IF(SUM(CU1900:CU$1993),CONCATENATE(INT(B1899),", "),INT(B1899)),""))</f>
        <v>#VALUE!</v>
      </c>
      <c r="CY1899" s="5"/>
      <c r="CZ1899" s="5"/>
      <c r="DA1899" s="5"/>
      <c r="DB1899" s="5"/>
    </row>
    <row r="1900" spans="1:106" x14ac:dyDescent="0.25">
      <c r="A1900" s="25"/>
      <c r="B1900" s="3"/>
      <c r="AL1900" s="2" t="str">
        <f>IFERROR(IF(INDEX(AL$1:AL1899,MATCH(I1900,I$1:I1899,0),1)=0,"",INDEX(AL$1:AL1899,MATCH(I1900,I$1:I1899,0),1)),"")</f>
        <v/>
      </c>
      <c r="AM1900" s="2" t="str">
        <f>IFERROR(IF(INDEX(AM$1:AM1899,MATCH(I1900,I$1:I1899,0),1)=0,"",INDEX(AM$1:AM1899,MATCH(I1900,I$1:I1899,0),1)),"")</f>
        <v/>
      </c>
      <c r="AN1900" s="2" t="str">
        <f>IFERROR(IF(INDEX(AN$1:AN1899,MATCH(I1900,I$1:I1899,0),1)=0,"",INDEX(AN$1:AN1899,MATCH(I1900,I$1:I1899,0),1)),"")</f>
        <v/>
      </c>
      <c r="BG1900" s="5"/>
      <c r="BI1900" s="4"/>
      <c r="BK1900" s="5"/>
      <c r="BL1900" s="5"/>
      <c r="BM1900" s="5" t="str">
        <f>IF(B1900="","",IF(BH1900="",1+(MAX(BM$2:BM1899)),""))</f>
        <v/>
      </c>
      <c r="BN1900" s="5" t="str">
        <f t="shared" si="217"/>
        <v/>
      </c>
      <c r="BP1900" s="15" t="str">
        <f t="shared" si="218"/>
        <v/>
      </c>
      <c r="BQ1900" s="29"/>
      <c r="CU1900" s="5" t="e">
        <f>IF(REPORTE!AH$2="si",IF(F1900=VALUE(REPORTE!C$11),IF(SUM(CU1901:CU$1993),CONCATENATE(INT(B1900),", "),INT(B1900)),""),IF(F1900=VALUE(REPORTE!C$10),IF(SUM(CU1901:CU$1993),CONCATENATE(INT(B1900),", "),INT(B1900)),""))</f>
        <v>#VALUE!</v>
      </c>
      <c r="CY1900" s="5"/>
      <c r="CZ1900" s="5"/>
      <c r="DA1900" s="5"/>
      <c r="DB1900" s="5"/>
    </row>
    <row r="1901" spans="1:106" x14ac:dyDescent="0.25">
      <c r="A1901" s="25"/>
      <c r="B1901" s="3"/>
      <c r="AL1901" s="2" t="str">
        <f>IFERROR(IF(INDEX(AL$1:AL1900,MATCH(I1901,I$1:I1900,0),1)=0,"",INDEX(AL$1:AL1900,MATCH(I1901,I$1:I1900,0),1)),"")</f>
        <v/>
      </c>
      <c r="AM1901" s="2" t="str">
        <f>IFERROR(IF(INDEX(AM$1:AM1900,MATCH(I1901,I$1:I1900,0),1)=0,"",INDEX(AM$1:AM1900,MATCH(I1901,I$1:I1900,0),1)),"")</f>
        <v/>
      </c>
      <c r="AN1901" s="2" t="str">
        <f>IFERROR(IF(INDEX(AN$1:AN1900,MATCH(I1901,I$1:I1900,0),1)=0,"",INDEX(AN$1:AN1900,MATCH(I1901,I$1:I1900,0),1)),"")</f>
        <v/>
      </c>
      <c r="BG1901" s="5"/>
      <c r="BI1901" s="4"/>
      <c r="BK1901" s="5"/>
      <c r="BL1901" s="5"/>
      <c r="BM1901" s="5" t="str">
        <f>IF(B1901="","",IF(BH1901="",1+(MAX(BM$2:BM1900)),""))</f>
        <v/>
      </c>
      <c r="BN1901" s="5" t="str">
        <f t="shared" si="217"/>
        <v/>
      </c>
      <c r="BP1901" s="15" t="str">
        <f t="shared" si="218"/>
        <v/>
      </c>
      <c r="BQ1901" s="29"/>
      <c r="CU1901" s="5" t="e">
        <f>IF(REPORTE!AH$2="si",IF(F1901=VALUE(REPORTE!C$11),IF(SUM(CU1902:CU$1993),CONCATENATE(INT(B1901),", "),INT(B1901)),""),IF(F1901=VALUE(REPORTE!C$10),IF(SUM(CU1902:CU$1993),CONCATENATE(INT(B1901),", "),INT(B1901)),""))</f>
        <v>#VALUE!</v>
      </c>
      <c r="CY1901" s="5"/>
      <c r="CZ1901" s="5"/>
      <c r="DA1901" s="5"/>
      <c r="DB1901" s="5"/>
    </row>
    <row r="1902" spans="1:106" x14ac:dyDescent="0.25">
      <c r="A1902" s="25"/>
      <c r="B1902" s="3"/>
      <c r="AL1902" s="2" t="str">
        <f>IFERROR(IF(INDEX(AL$1:AL1901,MATCH(I1902,I$1:I1901,0),1)=0,"",INDEX(AL$1:AL1901,MATCH(I1902,I$1:I1901,0),1)),"")</f>
        <v/>
      </c>
      <c r="AM1902" s="2" t="str">
        <f>IFERROR(IF(INDEX(AM$1:AM1901,MATCH(I1902,I$1:I1901,0),1)=0,"",INDEX(AM$1:AM1901,MATCH(I1902,I$1:I1901,0),1)),"")</f>
        <v/>
      </c>
      <c r="AN1902" s="2" t="str">
        <f>IFERROR(IF(INDEX(AN$1:AN1901,MATCH(I1902,I$1:I1901,0),1)=0,"",INDEX(AN$1:AN1901,MATCH(I1902,I$1:I1901,0),1)),"")</f>
        <v/>
      </c>
      <c r="BG1902" s="5"/>
      <c r="BI1902" s="4"/>
      <c r="BK1902" s="5"/>
      <c r="BL1902" s="5"/>
      <c r="BM1902" s="5" t="str">
        <f>IF(B1902="","",IF(BH1902="",1+(MAX(BM$2:BM1901)),""))</f>
        <v/>
      </c>
      <c r="BN1902" s="5" t="str">
        <f t="shared" si="217"/>
        <v/>
      </c>
      <c r="BP1902" s="15" t="str">
        <f t="shared" si="218"/>
        <v/>
      </c>
      <c r="BQ1902" s="29"/>
      <c r="CU1902" s="5" t="e">
        <f>IF(REPORTE!AH$2="si",IF(F1902=VALUE(REPORTE!C$11),IF(SUM(CU1903:CU$1993),CONCATENATE(INT(B1902),", "),INT(B1902)),""),IF(F1902=VALUE(REPORTE!C$10),IF(SUM(CU1903:CU$1993),CONCATENATE(INT(B1902),", "),INT(B1902)),""))</f>
        <v>#VALUE!</v>
      </c>
      <c r="CY1902" s="5"/>
      <c r="CZ1902" s="5"/>
      <c r="DA1902" s="5"/>
      <c r="DB1902" s="5"/>
    </row>
    <row r="1903" spans="1:106" x14ac:dyDescent="0.25">
      <c r="A1903" s="25"/>
      <c r="B1903" s="3"/>
      <c r="AL1903" s="2" t="str">
        <f>IFERROR(IF(INDEX(AL$1:AL1902,MATCH(I1903,I$1:I1902,0),1)=0,"",INDEX(AL$1:AL1902,MATCH(I1903,I$1:I1902,0),1)),"")</f>
        <v/>
      </c>
      <c r="AM1903" s="2" t="str">
        <f>IFERROR(IF(INDEX(AM$1:AM1902,MATCH(I1903,I$1:I1902,0),1)=0,"",INDEX(AM$1:AM1902,MATCH(I1903,I$1:I1902,0),1)),"")</f>
        <v/>
      </c>
      <c r="AN1903" s="2" t="str">
        <f>IFERROR(IF(INDEX(AN$1:AN1902,MATCH(I1903,I$1:I1902,0),1)=0,"",INDEX(AN$1:AN1902,MATCH(I1903,I$1:I1902,0),1)),"")</f>
        <v/>
      </c>
      <c r="BG1903" s="5"/>
      <c r="BI1903" s="4"/>
      <c r="BK1903" s="5"/>
      <c r="BL1903" s="5"/>
      <c r="BM1903" s="5" t="str">
        <f>IF(B1903="","",IF(BH1903="",1+(MAX(BM$2:BM1902)),""))</f>
        <v/>
      </c>
      <c r="BN1903" s="5" t="str">
        <f t="shared" si="217"/>
        <v/>
      </c>
      <c r="BP1903" s="15" t="str">
        <f t="shared" si="218"/>
        <v/>
      </c>
      <c r="BQ1903" s="29"/>
      <c r="CU1903" s="5" t="e">
        <f>IF(REPORTE!AH$2="si",IF(F1903=VALUE(REPORTE!C$11),IF(SUM(CU1904:CU$1993),CONCATENATE(INT(B1903),", "),INT(B1903)),""),IF(F1903=VALUE(REPORTE!C$10),IF(SUM(CU1904:CU$1993),CONCATENATE(INT(B1903),", "),INT(B1903)),""))</f>
        <v>#VALUE!</v>
      </c>
      <c r="CY1903" s="5"/>
      <c r="CZ1903" s="5"/>
      <c r="DA1903" s="5"/>
      <c r="DB1903" s="5"/>
    </row>
    <row r="1904" spans="1:106" x14ac:dyDescent="0.25">
      <c r="A1904" s="25"/>
      <c r="B1904" s="3"/>
      <c r="AL1904" s="2" t="str">
        <f>IFERROR(IF(INDEX(AL$1:AL1903,MATCH(I1904,I$1:I1903,0),1)=0,"",INDEX(AL$1:AL1903,MATCH(I1904,I$1:I1903,0),1)),"")</f>
        <v/>
      </c>
      <c r="AM1904" s="2" t="str">
        <f>IFERROR(IF(INDEX(AM$1:AM1903,MATCH(I1904,I$1:I1903,0),1)=0,"",INDEX(AM$1:AM1903,MATCH(I1904,I$1:I1903,0),1)),"")</f>
        <v/>
      </c>
      <c r="AN1904" s="2" t="str">
        <f>IFERROR(IF(INDEX(AN$1:AN1903,MATCH(I1904,I$1:I1903,0),1)=0,"",INDEX(AN$1:AN1903,MATCH(I1904,I$1:I1903,0),1)),"")</f>
        <v/>
      </c>
      <c r="BG1904" s="5"/>
      <c r="BI1904" s="4"/>
      <c r="BK1904" s="5"/>
      <c r="BL1904" s="5"/>
      <c r="BM1904" s="5" t="str">
        <f>IF(B1904="","",IF(BH1904="",1+(MAX(BM$2:BM1903)),""))</f>
        <v/>
      </c>
      <c r="BN1904" s="5" t="str">
        <f t="shared" si="217"/>
        <v/>
      </c>
      <c r="BP1904" s="15" t="str">
        <f t="shared" si="218"/>
        <v/>
      </c>
      <c r="BQ1904" s="29"/>
      <c r="CU1904" s="5" t="e">
        <f>IF(REPORTE!AH$2="si",IF(F1904=VALUE(REPORTE!C$11),IF(SUM(CU1905:CU$1993),CONCATENATE(INT(B1904),", "),INT(B1904)),""),IF(F1904=VALUE(REPORTE!C$10),IF(SUM(CU1905:CU$1993),CONCATENATE(INT(B1904),", "),INT(B1904)),""))</f>
        <v>#VALUE!</v>
      </c>
      <c r="CY1904" s="5"/>
      <c r="CZ1904" s="5"/>
      <c r="DA1904" s="5"/>
      <c r="DB1904" s="5"/>
    </row>
    <row r="1905" spans="1:106" x14ac:dyDescent="0.25">
      <c r="A1905" s="25"/>
      <c r="B1905" s="3"/>
      <c r="AL1905" s="2" t="str">
        <f>IFERROR(IF(INDEX(AL$1:AL1904,MATCH(I1905,I$1:I1904,0),1)=0,"",INDEX(AL$1:AL1904,MATCH(I1905,I$1:I1904,0),1)),"")</f>
        <v/>
      </c>
      <c r="AM1905" s="2" t="str">
        <f>IFERROR(IF(INDEX(AM$1:AM1904,MATCH(I1905,I$1:I1904,0),1)=0,"",INDEX(AM$1:AM1904,MATCH(I1905,I$1:I1904,0),1)),"")</f>
        <v/>
      </c>
      <c r="AN1905" s="2" t="str">
        <f>IFERROR(IF(INDEX(AN$1:AN1904,MATCH(I1905,I$1:I1904,0),1)=0,"",INDEX(AN$1:AN1904,MATCH(I1905,I$1:I1904,0),1)),"")</f>
        <v/>
      </c>
      <c r="BG1905" s="5"/>
      <c r="BI1905" s="4"/>
      <c r="BK1905" s="5"/>
      <c r="BL1905" s="5"/>
      <c r="BM1905" s="5" t="str">
        <f>IF(B1905="","",IF(BH1905="",1+(MAX(BM$2:BM1904)),""))</f>
        <v/>
      </c>
      <c r="BN1905" s="5" t="str">
        <f t="shared" si="217"/>
        <v/>
      </c>
      <c r="BP1905" s="15" t="str">
        <f t="shared" si="218"/>
        <v/>
      </c>
      <c r="BQ1905" s="29"/>
      <c r="CU1905" s="5" t="e">
        <f>IF(REPORTE!AH$2="si",IF(F1905=VALUE(REPORTE!C$11),IF(SUM(CU1906:CU$1993),CONCATENATE(INT(B1905),", "),INT(B1905)),""),IF(F1905=VALUE(REPORTE!C$10),IF(SUM(CU1906:CU$1993),CONCATENATE(INT(B1905),", "),INT(B1905)),""))</f>
        <v>#VALUE!</v>
      </c>
      <c r="CY1905" s="5"/>
      <c r="CZ1905" s="5"/>
      <c r="DA1905" s="5"/>
      <c r="DB1905" s="5"/>
    </row>
    <row r="1906" spans="1:106" x14ac:dyDescent="0.25">
      <c r="A1906" s="25"/>
      <c r="B1906" s="3"/>
      <c r="AL1906" s="2" t="str">
        <f>IFERROR(IF(INDEX(AL$1:AL1905,MATCH(I1906,I$1:I1905,0),1)=0,"",INDEX(AL$1:AL1905,MATCH(I1906,I$1:I1905,0),1)),"")</f>
        <v/>
      </c>
      <c r="AM1906" s="2" t="str">
        <f>IFERROR(IF(INDEX(AM$1:AM1905,MATCH(I1906,I$1:I1905,0),1)=0,"",INDEX(AM$1:AM1905,MATCH(I1906,I$1:I1905,0),1)),"")</f>
        <v/>
      </c>
      <c r="AN1906" s="2" t="str">
        <f>IFERROR(IF(INDEX(AN$1:AN1905,MATCH(I1906,I$1:I1905,0),1)=0,"",INDEX(AN$1:AN1905,MATCH(I1906,I$1:I1905,0),1)),"")</f>
        <v/>
      </c>
      <c r="BG1906" s="5"/>
      <c r="BI1906" s="4"/>
      <c r="BK1906" s="5"/>
      <c r="BL1906" s="5"/>
      <c r="BM1906" s="5" t="str">
        <f>IF(B1906="","",IF(BH1906="",1+(MAX(BM$2:BM1905)),""))</f>
        <v/>
      </c>
      <c r="BN1906" s="5" t="str">
        <f t="shared" si="217"/>
        <v/>
      </c>
      <c r="BP1906" s="15" t="str">
        <f t="shared" si="218"/>
        <v/>
      </c>
      <c r="BQ1906" s="29"/>
      <c r="CU1906" s="5" t="e">
        <f>IF(REPORTE!AH$2="si",IF(F1906=VALUE(REPORTE!C$11),IF(SUM(CU1907:CU$1993),CONCATENATE(INT(B1906),", "),INT(B1906)),""),IF(F1906=VALUE(REPORTE!C$10),IF(SUM(CU1907:CU$1993),CONCATENATE(INT(B1906),", "),INT(B1906)),""))</f>
        <v>#VALUE!</v>
      </c>
      <c r="CY1906" s="5"/>
      <c r="CZ1906" s="5"/>
      <c r="DA1906" s="5"/>
      <c r="DB1906" s="5"/>
    </row>
    <row r="1907" spans="1:106" x14ac:dyDescent="0.25">
      <c r="A1907" s="25"/>
      <c r="B1907" s="3"/>
      <c r="AL1907" s="2" t="str">
        <f>IFERROR(IF(INDEX(AL$1:AL1906,MATCH(I1907,I$1:I1906,0),1)=0,"",INDEX(AL$1:AL1906,MATCH(I1907,I$1:I1906,0),1)),"")</f>
        <v/>
      </c>
      <c r="AM1907" s="2" t="str">
        <f>IFERROR(IF(INDEX(AM$1:AM1906,MATCH(I1907,I$1:I1906,0),1)=0,"",INDEX(AM$1:AM1906,MATCH(I1907,I$1:I1906,0),1)),"")</f>
        <v/>
      </c>
      <c r="AN1907" s="2" t="str">
        <f>IFERROR(IF(INDEX(AN$1:AN1906,MATCH(I1907,I$1:I1906,0),1)=0,"",INDEX(AN$1:AN1906,MATCH(I1907,I$1:I1906,0),1)),"")</f>
        <v/>
      </c>
      <c r="BG1907" s="5"/>
      <c r="BI1907" s="4"/>
      <c r="BK1907" s="5"/>
      <c r="BL1907" s="5"/>
      <c r="BM1907" s="5" t="str">
        <f>IF(B1907="","",IF(BH1907="",1+(MAX(BM$2:BM1906)),""))</f>
        <v/>
      </c>
      <c r="BN1907" s="5" t="str">
        <f t="shared" si="217"/>
        <v/>
      </c>
      <c r="BP1907" s="15" t="str">
        <f t="shared" si="218"/>
        <v/>
      </c>
      <c r="BQ1907" s="29"/>
      <c r="CU1907" s="5" t="e">
        <f>IF(REPORTE!AH$2="si",IF(F1907=VALUE(REPORTE!C$11),IF(SUM(CU1908:CU$1993),CONCATENATE(INT(B1907),", "),INT(B1907)),""),IF(F1907=VALUE(REPORTE!C$10),IF(SUM(CU1908:CU$1993),CONCATENATE(INT(B1907),", "),INT(B1907)),""))</f>
        <v>#VALUE!</v>
      </c>
      <c r="CY1907" s="5"/>
      <c r="CZ1907" s="5"/>
      <c r="DA1907" s="5"/>
      <c r="DB1907" s="5"/>
    </row>
    <row r="1908" spans="1:106" x14ac:dyDescent="0.25">
      <c r="A1908" s="25"/>
      <c r="B1908" s="3"/>
      <c r="AL1908" s="2" t="str">
        <f>IFERROR(IF(INDEX(AL$1:AL1907,MATCH(I1908,I$1:I1907,0),1)=0,"",INDEX(AL$1:AL1907,MATCH(I1908,I$1:I1907,0),1)),"")</f>
        <v/>
      </c>
      <c r="AM1908" s="2" t="str">
        <f>IFERROR(IF(INDEX(AM$1:AM1907,MATCH(I1908,I$1:I1907,0),1)=0,"",INDEX(AM$1:AM1907,MATCH(I1908,I$1:I1907,0),1)),"")</f>
        <v/>
      </c>
      <c r="AN1908" s="2" t="str">
        <f>IFERROR(IF(INDEX(AN$1:AN1907,MATCH(I1908,I$1:I1907,0),1)=0,"",INDEX(AN$1:AN1907,MATCH(I1908,I$1:I1907,0),1)),"")</f>
        <v/>
      </c>
      <c r="BG1908" s="5"/>
      <c r="BI1908" s="4"/>
      <c r="BK1908" s="5"/>
      <c r="BL1908" s="5"/>
      <c r="BM1908" s="5" t="str">
        <f>IF(B1908="","",IF(BH1908="",1+(MAX(BM$2:BM1907)),""))</f>
        <v/>
      </c>
      <c r="BN1908" s="5" t="str">
        <f t="shared" si="217"/>
        <v/>
      </c>
      <c r="BP1908" s="15" t="str">
        <f t="shared" si="218"/>
        <v/>
      </c>
      <c r="BQ1908" s="29"/>
      <c r="CU1908" s="5" t="e">
        <f>IF(REPORTE!AH$2="si",IF(F1908=VALUE(REPORTE!C$11),IF(SUM(CU1909:CU$1993),CONCATENATE(INT(B1908),", "),INT(B1908)),""),IF(F1908=VALUE(REPORTE!C$10),IF(SUM(CU1909:CU$1993),CONCATENATE(INT(B1908),", "),INT(B1908)),""))</f>
        <v>#VALUE!</v>
      </c>
      <c r="CY1908" s="5"/>
      <c r="CZ1908" s="5"/>
      <c r="DA1908" s="5"/>
      <c r="DB1908" s="5"/>
    </row>
    <row r="1909" spans="1:106" x14ac:dyDescent="0.25">
      <c r="A1909" s="25"/>
      <c r="B1909" s="3"/>
      <c r="AL1909" s="2" t="str">
        <f>IFERROR(IF(INDEX(AL$1:AL1908,MATCH(I1909,I$1:I1908,0),1)=0,"",INDEX(AL$1:AL1908,MATCH(I1909,I$1:I1908,0),1)),"")</f>
        <v/>
      </c>
      <c r="AM1909" s="2" t="str">
        <f>IFERROR(IF(INDEX(AM$1:AM1908,MATCH(I1909,I$1:I1908,0),1)=0,"",INDEX(AM$1:AM1908,MATCH(I1909,I$1:I1908,0),1)),"")</f>
        <v/>
      </c>
      <c r="AN1909" s="2" t="str">
        <f>IFERROR(IF(INDEX(AN$1:AN1908,MATCH(I1909,I$1:I1908,0),1)=0,"",INDEX(AN$1:AN1908,MATCH(I1909,I$1:I1908,0),1)),"")</f>
        <v/>
      </c>
      <c r="BG1909" s="5"/>
      <c r="BI1909" s="4"/>
      <c r="BK1909" s="5"/>
      <c r="BL1909" s="5"/>
      <c r="BM1909" s="5" t="str">
        <f>IF(B1909="","",IF(BH1909="",1+(MAX(BM$2:BM1908)),""))</f>
        <v/>
      </c>
      <c r="BN1909" s="5" t="str">
        <f t="shared" si="217"/>
        <v/>
      </c>
      <c r="BP1909" s="15" t="str">
        <f t="shared" si="218"/>
        <v/>
      </c>
      <c r="BQ1909" s="29"/>
      <c r="CU1909" s="5" t="e">
        <f>IF(REPORTE!AH$2="si",IF(F1909=VALUE(REPORTE!C$11),IF(SUM(CU1910:CU$1993),CONCATENATE(INT(B1909),", "),INT(B1909)),""),IF(F1909=VALUE(REPORTE!C$10),IF(SUM(CU1910:CU$1993),CONCATENATE(INT(B1909),", "),INT(B1909)),""))</f>
        <v>#VALUE!</v>
      </c>
      <c r="CY1909" s="5"/>
      <c r="CZ1909" s="5"/>
      <c r="DA1909" s="5"/>
      <c r="DB1909" s="5"/>
    </row>
    <row r="1910" spans="1:106" x14ac:dyDescent="0.25">
      <c r="A1910" s="25"/>
      <c r="B1910" s="3"/>
      <c r="AL1910" s="2" t="str">
        <f>IFERROR(IF(INDEX(AL$1:AL1909,MATCH(I1910,I$1:I1909,0),1)=0,"",INDEX(AL$1:AL1909,MATCH(I1910,I$1:I1909,0),1)),"")</f>
        <v/>
      </c>
      <c r="AM1910" s="2" t="str">
        <f>IFERROR(IF(INDEX(AM$1:AM1909,MATCH(I1910,I$1:I1909,0),1)=0,"",INDEX(AM$1:AM1909,MATCH(I1910,I$1:I1909,0),1)),"")</f>
        <v/>
      </c>
      <c r="AN1910" s="2" t="str">
        <f>IFERROR(IF(INDEX(AN$1:AN1909,MATCH(I1910,I$1:I1909,0),1)=0,"",INDEX(AN$1:AN1909,MATCH(I1910,I$1:I1909,0),1)),"")</f>
        <v/>
      </c>
      <c r="BG1910" s="5"/>
      <c r="BI1910" s="4"/>
      <c r="BK1910" s="5"/>
      <c r="BL1910" s="5"/>
      <c r="BM1910" s="5" t="str">
        <f>IF(B1910="","",IF(BH1910="",1+(MAX(BM$2:BM1909)),""))</f>
        <v/>
      </c>
      <c r="BN1910" s="5" t="str">
        <f t="shared" si="217"/>
        <v/>
      </c>
      <c r="BP1910" s="15" t="str">
        <f t="shared" si="218"/>
        <v/>
      </c>
      <c r="BQ1910" s="29"/>
      <c r="CU1910" s="5" t="e">
        <f>IF(REPORTE!AH$2="si",IF(F1910=VALUE(REPORTE!C$11),IF(SUM(CU1911:CU$1993),CONCATENATE(INT(B1910),", "),INT(B1910)),""),IF(F1910=VALUE(REPORTE!C$10),IF(SUM(CU1911:CU$1993),CONCATENATE(INT(B1910),", "),INT(B1910)),""))</f>
        <v>#VALUE!</v>
      </c>
      <c r="CY1910" s="5"/>
      <c r="CZ1910" s="5"/>
      <c r="DA1910" s="5"/>
      <c r="DB1910" s="5"/>
    </row>
    <row r="1911" spans="1:106" x14ac:dyDescent="0.25">
      <c r="A1911" s="25"/>
      <c r="B1911" s="3"/>
      <c r="AL1911" s="2" t="str">
        <f>IFERROR(IF(INDEX(AL$1:AL1910,MATCH(I1911,I$1:I1910,0),1)=0,"",INDEX(AL$1:AL1910,MATCH(I1911,I$1:I1910,0),1)),"")</f>
        <v/>
      </c>
      <c r="AM1911" s="2" t="str">
        <f>IFERROR(IF(INDEX(AM$1:AM1910,MATCH(I1911,I$1:I1910,0),1)=0,"",INDEX(AM$1:AM1910,MATCH(I1911,I$1:I1910,0),1)),"")</f>
        <v/>
      </c>
      <c r="AN1911" s="2" t="str">
        <f>IFERROR(IF(INDEX(AN$1:AN1910,MATCH(I1911,I$1:I1910,0),1)=0,"",INDEX(AN$1:AN1910,MATCH(I1911,I$1:I1910,0),1)),"")</f>
        <v/>
      </c>
      <c r="BG1911" s="5"/>
      <c r="BI1911" s="4"/>
      <c r="BK1911" s="5"/>
      <c r="BL1911" s="5"/>
      <c r="BM1911" s="5" t="str">
        <f>IF(B1911="","",IF(BH1911="",1+(MAX(BM$2:BM1910)),""))</f>
        <v/>
      </c>
      <c r="BN1911" s="5" t="str">
        <f t="shared" si="217"/>
        <v/>
      </c>
      <c r="BP1911" s="15" t="str">
        <f t="shared" si="218"/>
        <v/>
      </c>
      <c r="BQ1911" s="29"/>
      <c r="CU1911" s="5" t="e">
        <f>IF(REPORTE!AH$2="si",IF(F1911=VALUE(REPORTE!C$11),IF(SUM(CU1912:CU$1993),CONCATENATE(INT(B1911),", "),INT(B1911)),""),IF(F1911=VALUE(REPORTE!C$10),IF(SUM(CU1912:CU$1993),CONCATENATE(INT(B1911),", "),INT(B1911)),""))</f>
        <v>#VALUE!</v>
      </c>
      <c r="CY1911" s="5"/>
      <c r="CZ1911" s="5"/>
      <c r="DA1911" s="5"/>
      <c r="DB1911" s="5"/>
    </row>
    <row r="1912" spans="1:106" x14ac:dyDescent="0.25">
      <c r="A1912" s="25"/>
      <c r="B1912" s="3"/>
      <c r="AL1912" s="2" t="str">
        <f>IFERROR(IF(INDEX(AL$1:AL1911,MATCH(I1912,I$1:I1911,0),1)=0,"",INDEX(AL$1:AL1911,MATCH(I1912,I$1:I1911,0),1)),"")</f>
        <v/>
      </c>
      <c r="AM1912" s="2" t="str">
        <f>IFERROR(IF(INDEX(AM$1:AM1911,MATCH(I1912,I$1:I1911,0),1)=0,"",INDEX(AM$1:AM1911,MATCH(I1912,I$1:I1911,0),1)),"")</f>
        <v/>
      </c>
      <c r="AN1912" s="2" t="str">
        <f>IFERROR(IF(INDEX(AN$1:AN1911,MATCH(I1912,I$1:I1911,0),1)=0,"",INDEX(AN$1:AN1911,MATCH(I1912,I$1:I1911,0),1)),"")</f>
        <v/>
      </c>
      <c r="BG1912" s="5"/>
      <c r="BI1912" s="4"/>
      <c r="BK1912" s="5"/>
      <c r="BL1912" s="5"/>
      <c r="BM1912" s="5" t="str">
        <f>IF(B1912="","",IF(BH1912="",1+(MAX(BM$2:BM1911)),""))</f>
        <v/>
      </c>
      <c r="BN1912" s="5" t="str">
        <f t="shared" si="217"/>
        <v/>
      </c>
      <c r="BP1912" s="15" t="str">
        <f t="shared" si="218"/>
        <v/>
      </c>
      <c r="BQ1912" s="29"/>
      <c r="CU1912" s="5" t="e">
        <f>IF(REPORTE!AH$2="si",IF(F1912=VALUE(REPORTE!C$11),IF(SUM(CU1913:CU$1993),CONCATENATE(INT(B1912),", "),INT(B1912)),""),IF(F1912=VALUE(REPORTE!C$10),IF(SUM(CU1913:CU$1993),CONCATENATE(INT(B1912),", "),INT(B1912)),""))</f>
        <v>#VALUE!</v>
      </c>
      <c r="CY1912" s="5"/>
      <c r="CZ1912" s="5"/>
      <c r="DA1912" s="5"/>
      <c r="DB1912" s="5"/>
    </row>
    <row r="1913" spans="1:106" x14ac:dyDescent="0.25">
      <c r="A1913" s="25"/>
      <c r="B1913" s="3"/>
      <c r="AL1913" s="2" t="str">
        <f>IFERROR(IF(INDEX(AL$1:AL1912,MATCH(I1913,I$1:I1912,0),1)=0,"",INDEX(AL$1:AL1912,MATCH(I1913,I$1:I1912,0),1)),"")</f>
        <v/>
      </c>
      <c r="AM1913" s="2" t="str">
        <f>IFERROR(IF(INDEX(AM$1:AM1912,MATCH(I1913,I$1:I1912,0),1)=0,"",INDEX(AM$1:AM1912,MATCH(I1913,I$1:I1912,0),1)),"")</f>
        <v/>
      </c>
      <c r="AN1913" s="2" t="str">
        <f>IFERROR(IF(INDEX(AN$1:AN1912,MATCH(I1913,I$1:I1912,0),1)=0,"",INDEX(AN$1:AN1912,MATCH(I1913,I$1:I1912,0),1)),"")</f>
        <v/>
      </c>
      <c r="BG1913" s="5"/>
      <c r="BI1913" s="4"/>
      <c r="BK1913" s="5"/>
      <c r="BL1913" s="5"/>
      <c r="BM1913" s="5" t="str">
        <f>IF(B1913="","",IF(BH1913="",1+(MAX(BM$2:BM1912)),""))</f>
        <v/>
      </c>
      <c r="BN1913" s="5" t="str">
        <f t="shared" si="217"/>
        <v/>
      </c>
      <c r="BP1913" s="15" t="str">
        <f t="shared" si="218"/>
        <v/>
      </c>
      <c r="BQ1913" s="29"/>
      <c r="CU1913" s="5" t="e">
        <f>IF(REPORTE!AH$2="si",IF(F1913=VALUE(REPORTE!C$11),IF(SUM(CU1914:CU$1993),CONCATENATE(INT(B1913),", "),INT(B1913)),""),IF(F1913=VALUE(REPORTE!C$10),IF(SUM(CU1914:CU$1993),CONCATENATE(INT(B1913),", "),INT(B1913)),""))</f>
        <v>#VALUE!</v>
      </c>
      <c r="CY1913" s="5"/>
      <c r="CZ1913" s="5"/>
      <c r="DA1913" s="5"/>
      <c r="DB1913" s="5"/>
    </row>
    <row r="1914" spans="1:106" x14ac:dyDescent="0.25">
      <c r="A1914" s="25"/>
      <c r="B1914" s="3"/>
      <c r="AL1914" s="2" t="str">
        <f>IFERROR(IF(INDEX(AL$1:AL1913,MATCH(I1914,I$1:I1913,0),1)=0,"",INDEX(AL$1:AL1913,MATCH(I1914,I$1:I1913,0),1)),"")</f>
        <v/>
      </c>
      <c r="AM1914" s="2" t="str">
        <f>IFERROR(IF(INDEX(AM$1:AM1913,MATCH(I1914,I$1:I1913,0),1)=0,"",INDEX(AM$1:AM1913,MATCH(I1914,I$1:I1913,0),1)),"")</f>
        <v/>
      </c>
      <c r="AN1914" s="2" t="str">
        <f>IFERROR(IF(INDEX(AN$1:AN1913,MATCH(I1914,I$1:I1913,0),1)=0,"",INDEX(AN$1:AN1913,MATCH(I1914,I$1:I1913,0),1)),"")</f>
        <v/>
      </c>
      <c r="BG1914" s="5"/>
      <c r="BI1914" s="4"/>
      <c r="BK1914" s="5"/>
      <c r="BL1914" s="5"/>
      <c r="BM1914" s="5" t="str">
        <f>IF(B1914="","",IF(BH1914="",1+(MAX(BM$2:BM1913)),""))</f>
        <v/>
      </c>
      <c r="BN1914" s="5" t="str">
        <f t="shared" si="217"/>
        <v/>
      </c>
      <c r="BP1914" s="15" t="str">
        <f t="shared" si="218"/>
        <v/>
      </c>
      <c r="BQ1914" s="29"/>
      <c r="CU1914" s="5" t="e">
        <f>IF(REPORTE!AH$2="si",IF(F1914=VALUE(REPORTE!C$11),IF(SUM(CU1915:CU$1993),CONCATENATE(INT(B1914),", "),INT(B1914)),""),IF(F1914=VALUE(REPORTE!C$10),IF(SUM(CU1915:CU$1993),CONCATENATE(INT(B1914),", "),INT(B1914)),""))</f>
        <v>#VALUE!</v>
      </c>
      <c r="CY1914" s="5"/>
      <c r="CZ1914" s="5"/>
      <c r="DA1914" s="5"/>
      <c r="DB1914" s="5"/>
    </row>
    <row r="1915" spans="1:106" x14ac:dyDescent="0.25">
      <c r="A1915" s="25"/>
      <c r="B1915" s="3"/>
      <c r="AL1915" s="2" t="str">
        <f>IFERROR(IF(INDEX(AL$1:AL1914,MATCH(I1915,I$1:I1914,0),1)=0,"",INDEX(AL$1:AL1914,MATCH(I1915,I$1:I1914,0),1)),"")</f>
        <v/>
      </c>
      <c r="AM1915" s="2" t="str">
        <f>IFERROR(IF(INDEX(AM$1:AM1914,MATCH(I1915,I$1:I1914,0),1)=0,"",INDEX(AM$1:AM1914,MATCH(I1915,I$1:I1914,0),1)),"")</f>
        <v/>
      </c>
      <c r="AN1915" s="2" t="str">
        <f>IFERROR(IF(INDEX(AN$1:AN1914,MATCH(I1915,I$1:I1914,0),1)=0,"",INDEX(AN$1:AN1914,MATCH(I1915,I$1:I1914,0),1)),"")</f>
        <v/>
      </c>
      <c r="BG1915" s="5"/>
      <c r="BI1915" s="4"/>
      <c r="BK1915" s="5"/>
      <c r="BL1915" s="5"/>
      <c r="BM1915" s="5" t="str">
        <f>IF(B1915="","",IF(BH1915="",1+(MAX(BM$2:BM1914)),""))</f>
        <v/>
      </c>
      <c r="BN1915" s="5" t="str">
        <f t="shared" si="217"/>
        <v/>
      </c>
      <c r="BP1915" s="15" t="str">
        <f t="shared" si="218"/>
        <v/>
      </c>
      <c r="BQ1915" s="29"/>
      <c r="CU1915" s="5" t="e">
        <f>IF(REPORTE!AH$2="si",IF(F1915=VALUE(REPORTE!C$11),IF(SUM(CU1916:CU$1993),CONCATENATE(INT(B1915),", "),INT(B1915)),""),IF(F1915=VALUE(REPORTE!C$10),IF(SUM(CU1916:CU$1993),CONCATENATE(INT(B1915),", "),INT(B1915)),""))</f>
        <v>#VALUE!</v>
      </c>
      <c r="CY1915" s="5"/>
      <c r="CZ1915" s="5"/>
      <c r="DA1915" s="5"/>
      <c r="DB1915" s="5"/>
    </row>
    <row r="1916" spans="1:106" x14ac:dyDescent="0.25">
      <c r="A1916" s="25"/>
      <c r="B1916" s="3"/>
      <c r="AL1916" s="2" t="str">
        <f>IFERROR(IF(INDEX(AL$1:AL1915,MATCH(I1916,I$1:I1915,0),1)=0,"",INDEX(AL$1:AL1915,MATCH(I1916,I$1:I1915,0),1)),"")</f>
        <v/>
      </c>
      <c r="AM1916" s="2" t="str">
        <f>IFERROR(IF(INDEX(AM$1:AM1915,MATCH(I1916,I$1:I1915,0),1)=0,"",INDEX(AM$1:AM1915,MATCH(I1916,I$1:I1915,0),1)),"")</f>
        <v/>
      </c>
      <c r="AN1916" s="2" t="str">
        <f>IFERROR(IF(INDEX(AN$1:AN1915,MATCH(I1916,I$1:I1915,0),1)=0,"",INDEX(AN$1:AN1915,MATCH(I1916,I$1:I1915,0),1)),"")</f>
        <v/>
      </c>
      <c r="BG1916" s="5"/>
      <c r="BI1916" s="4"/>
      <c r="BK1916" s="5"/>
      <c r="BL1916" s="5"/>
      <c r="BM1916" s="5" t="str">
        <f>IF(B1916="","",IF(BH1916="",1+(MAX(BM$2:BM1915)),""))</f>
        <v/>
      </c>
      <c r="BN1916" s="5" t="str">
        <f t="shared" si="217"/>
        <v/>
      </c>
      <c r="BP1916" s="15" t="str">
        <f t="shared" si="218"/>
        <v/>
      </c>
      <c r="BQ1916" s="29"/>
      <c r="CU1916" s="5" t="e">
        <f>IF(REPORTE!AH$2="si",IF(F1916=VALUE(REPORTE!C$11),IF(SUM(CU1917:CU$1993),CONCATENATE(INT(B1916),", "),INT(B1916)),""),IF(F1916=VALUE(REPORTE!C$10),IF(SUM(CU1917:CU$1993),CONCATENATE(INT(B1916),", "),INT(B1916)),""))</f>
        <v>#VALUE!</v>
      </c>
      <c r="CY1916" s="5"/>
      <c r="CZ1916" s="5"/>
      <c r="DA1916" s="5"/>
      <c r="DB1916" s="5"/>
    </row>
    <row r="1917" spans="1:106" x14ac:dyDescent="0.25">
      <c r="A1917" s="25"/>
      <c r="B1917" s="3"/>
      <c r="AL1917" s="2" t="str">
        <f>IFERROR(IF(INDEX(AL$1:AL1916,MATCH(I1917,I$1:I1916,0),1)=0,"",INDEX(AL$1:AL1916,MATCH(I1917,I$1:I1916,0),1)),"")</f>
        <v/>
      </c>
      <c r="AM1917" s="2" t="str">
        <f>IFERROR(IF(INDEX(AM$1:AM1916,MATCH(I1917,I$1:I1916,0),1)=0,"",INDEX(AM$1:AM1916,MATCH(I1917,I$1:I1916,0),1)),"")</f>
        <v/>
      </c>
      <c r="AN1917" s="2" t="str">
        <f>IFERROR(IF(INDEX(AN$1:AN1916,MATCH(I1917,I$1:I1916,0),1)=0,"",INDEX(AN$1:AN1916,MATCH(I1917,I$1:I1916,0),1)),"")</f>
        <v/>
      </c>
      <c r="BG1917" s="5"/>
      <c r="BI1917" s="4"/>
      <c r="BK1917" s="5"/>
      <c r="BL1917" s="5"/>
      <c r="BM1917" s="5" t="str">
        <f>IF(B1917="","",IF(BH1917="",1+(MAX(BM$2:BM1916)),""))</f>
        <v/>
      </c>
      <c r="BN1917" s="5" t="str">
        <f t="shared" si="217"/>
        <v/>
      </c>
      <c r="BP1917" s="15" t="str">
        <f t="shared" si="218"/>
        <v/>
      </c>
      <c r="BQ1917" s="29"/>
      <c r="CU1917" s="5" t="e">
        <f>IF(REPORTE!AH$2="si",IF(F1917=VALUE(REPORTE!C$11),IF(SUM(CU1918:CU$1993),CONCATENATE(INT(B1917),", "),INT(B1917)),""),IF(F1917=VALUE(REPORTE!C$10),IF(SUM(CU1918:CU$1993),CONCATENATE(INT(B1917),", "),INT(B1917)),""))</f>
        <v>#VALUE!</v>
      </c>
      <c r="CY1917" s="5"/>
      <c r="CZ1917" s="5"/>
      <c r="DA1917" s="5"/>
      <c r="DB1917" s="5"/>
    </row>
    <row r="1918" spans="1:106" x14ac:dyDescent="0.25">
      <c r="A1918" s="25"/>
      <c r="B1918" s="3"/>
      <c r="AL1918" s="2" t="str">
        <f>IFERROR(IF(INDEX(AL$1:AL1917,MATCH(I1918,I$1:I1917,0),1)=0,"",INDEX(AL$1:AL1917,MATCH(I1918,I$1:I1917,0),1)),"")</f>
        <v/>
      </c>
      <c r="AM1918" s="2" t="str">
        <f>IFERROR(IF(INDEX(AM$1:AM1917,MATCH(I1918,I$1:I1917,0),1)=0,"",INDEX(AM$1:AM1917,MATCH(I1918,I$1:I1917,0),1)),"")</f>
        <v/>
      </c>
      <c r="AN1918" s="2" t="str">
        <f>IFERROR(IF(INDEX(AN$1:AN1917,MATCH(I1918,I$1:I1917,0),1)=0,"",INDEX(AN$1:AN1917,MATCH(I1918,I$1:I1917,0),1)),"")</f>
        <v/>
      </c>
      <c r="BG1918" s="5"/>
      <c r="BI1918" s="4"/>
      <c r="BK1918" s="5"/>
      <c r="BL1918" s="5"/>
      <c r="BM1918" s="5" t="str">
        <f>IF(B1918="","",IF(BH1918="",1+(MAX(BM$2:BM1917)),""))</f>
        <v/>
      </c>
      <c r="BN1918" s="5" t="str">
        <f t="shared" si="217"/>
        <v/>
      </c>
      <c r="BP1918" s="15" t="str">
        <f t="shared" si="218"/>
        <v/>
      </c>
      <c r="BQ1918" s="29"/>
      <c r="CU1918" s="5" t="e">
        <f>IF(REPORTE!AH$2="si",IF(F1918=VALUE(REPORTE!C$11),IF(SUM(CU1919:CU$1993),CONCATENATE(INT(B1918),", "),INT(B1918)),""),IF(F1918=VALUE(REPORTE!C$10),IF(SUM(CU1919:CU$1993),CONCATENATE(INT(B1918),", "),INT(B1918)),""))</f>
        <v>#VALUE!</v>
      </c>
      <c r="CY1918" s="5"/>
      <c r="CZ1918" s="5"/>
      <c r="DA1918" s="5"/>
      <c r="DB1918" s="5"/>
    </row>
    <row r="1919" spans="1:106" x14ac:dyDescent="0.25">
      <c r="A1919" s="25"/>
      <c r="B1919" s="3"/>
      <c r="AL1919" s="2" t="str">
        <f>IFERROR(IF(INDEX(AL$1:AL1918,MATCH(I1919,I$1:I1918,0),1)=0,"",INDEX(AL$1:AL1918,MATCH(I1919,I$1:I1918,0),1)),"")</f>
        <v/>
      </c>
      <c r="AM1919" s="2" t="str">
        <f>IFERROR(IF(INDEX(AM$1:AM1918,MATCH(I1919,I$1:I1918,0),1)=0,"",INDEX(AM$1:AM1918,MATCH(I1919,I$1:I1918,0),1)),"")</f>
        <v/>
      </c>
      <c r="AN1919" s="2" t="str">
        <f>IFERROR(IF(INDEX(AN$1:AN1918,MATCH(I1919,I$1:I1918,0),1)=0,"",INDEX(AN$1:AN1918,MATCH(I1919,I$1:I1918,0),1)),"")</f>
        <v/>
      </c>
      <c r="BG1919" s="5"/>
      <c r="BI1919" s="4"/>
      <c r="BK1919" s="5"/>
      <c r="BL1919" s="5"/>
      <c r="BM1919" s="5" t="str">
        <f>IF(B1919="","",IF(BH1919="",1+(MAX(BM$2:BM1918)),""))</f>
        <v/>
      </c>
      <c r="BN1919" s="5" t="str">
        <f t="shared" si="217"/>
        <v/>
      </c>
      <c r="BP1919" s="15" t="str">
        <f t="shared" si="218"/>
        <v/>
      </c>
      <c r="BQ1919" s="29"/>
      <c r="CU1919" s="5" t="e">
        <f>IF(REPORTE!AH$2="si",IF(F1919=VALUE(REPORTE!C$11),IF(SUM(CU1920:CU$1993),CONCATENATE(INT(B1919),", "),INT(B1919)),""),IF(F1919=VALUE(REPORTE!C$10),IF(SUM(CU1920:CU$1993),CONCATENATE(INT(B1919),", "),INT(B1919)),""))</f>
        <v>#VALUE!</v>
      </c>
      <c r="CY1919" s="5"/>
      <c r="CZ1919" s="5"/>
      <c r="DA1919" s="5"/>
      <c r="DB1919" s="5"/>
    </row>
    <row r="1920" spans="1:106" x14ac:dyDescent="0.25">
      <c r="A1920" s="25"/>
      <c r="B1920" s="3"/>
      <c r="AL1920" s="2" t="str">
        <f>IFERROR(IF(INDEX(AL$1:AL1919,MATCH(I1920,I$1:I1919,0),1)=0,"",INDEX(AL$1:AL1919,MATCH(I1920,I$1:I1919,0),1)),"")</f>
        <v/>
      </c>
      <c r="AM1920" s="2" t="str">
        <f>IFERROR(IF(INDEX(AM$1:AM1919,MATCH(I1920,I$1:I1919,0),1)=0,"",INDEX(AM$1:AM1919,MATCH(I1920,I$1:I1919,0),1)),"")</f>
        <v/>
      </c>
      <c r="AN1920" s="2" t="str">
        <f>IFERROR(IF(INDEX(AN$1:AN1919,MATCH(I1920,I$1:I1919,0),1)=0,"",INDEX(AN$1:AN1919,MATCH(I1920,I$1:I1919,0),1)),"")</f>
        <v/>
      </c>
      <c r="BG1920" s="5"/>
      <c r="BI1920" s="4"/>
      <c r="BK1920" s="5"/>
      <c r="BL1920" s="5"/>
      <c r="BM1920" s="5" t="str">
        <f>IF(B1920="","",IF(BH1920="",1+(MAX(BM$2:BM1919)),""))</f>
        <v/>
      </c>
      <c r="BN1920" s="5" t="str">
        <f t="shared" si="217"/>
        <v/>
      </c>
      <c r="BP1920" s="15" t="str">
        <f t="shared" si="218"/>
        <v/>
      </c>
      <c r="BQ1920" s="29"/>
      <c r="CU1920" s="5" t="e">
        <f>IF(REPORTE!AH$2="si",IF(F1920=VALUE(REPORTE!C$11),IF(SUM(CU1921:CU$1993),CONCATENATE(INT(B1920),", "),INT(B1920)),""),IF(F1920=VALUE(REPORTE!C$10),IF(SUM(CU1921:CU$1993),CONCATENATE(INT(B1920),", "),INT(B1920)),""))</f>
        <v>#VALUE!</v>
      </c>
      <c r="CY1920" s="5"/>
      <c r="CZ1920" s="5"/>
      <c r="DA1920" s="5"/>
      <c r="DB1920" s="5"/>
    </row>
    <row r="1921" spans="1:106" x14ac:dyDescent="0.25">
      <c r="A1921" s="25"/>
      <c r="B1921" s="3"/>
      <c r="AL1921" s="2" t="str">
        <f>IFERROR(IF(INDEX(AL$1:AL1920,MATCH(I1921,I$1:I1920,0),1)=0,"",INDEX(AL$1:AL1920,MATCH(I1921,I$1:I1920,0),1)),"")</f>
        <v/>
      </c>
      <c r="AM1921" s="2" t="str">
        <f>IFERROR(IF(INDEX(AM$1:AM1920,MATCH(I1921,I$1:I1920,0),1)=0,"",INDEX(AM$1:AM1920,MATCH(I1921,I$1:I1920,0),1)),"")</f>
        <v/>
      </c>
      <c r="AN1921" s="2" t="str">
        <f>IFERROR(IF(INDEX(AN$1:AN1920,MATCH(I1921,I$1:I1920,0),1)=0,"",INDEX(AN$1:AN1920,MATCH(I1921,I$1:I1920,0),1)),"")</f>
        <v/>
      </c>
      <c r="BG1921" s="5"/>
      <c r="BI1921" s="4"/>
      <c r="BK1921" s="5"/>
      <c r="BL1921" s="5"/>
      <c r="BM1921" s="5" t="str">
        <f>IF(B1921="","",IF(BH1921="",1+(MAX(BM$2:BM1920)),""))</f>
        <v/>
      </c>
      <c r="BN1921" s="5" t="str">
        <f t="shared" si="217"/>
        <v/>
      </c>
      <c r="BP1921" s="15" t="str">
        <f t="shared" si="218"/>
        <v/>
      </c>
      <c r="BQ1921" s="29"/>
      <c r="CU1921" s="5" t="e">
        <f>IF(REPORTE!AH$2="si",IF(F1921=VALUE(REPORTE!C$11),IF(SUM(CU1922:CU$1993),CONCATENATE(INT(B1921),", "),INT(B1921)),""),IF(F1921=VALUE(REPORTE!C$10),IF(SUM(CU1922:CU$1993),CONCATENATE(INT(B1921),", "),INT(B1921)),""))</f>
        <v>#VALUE!</v>
      </c>
      <c r="CY1921" s="5"/>
      <c r="CZ1921" s="5"/>
      <c r="DA1921" s="5"/>
      <c r="DB1921" s="5"/>
    </row>
    <row r="1922" spans="1:106" x14ac:dyDescent="0.25">
      <c r="A1922" s="25"/>
      <c r="B1922" s="3"/>
      <c r="AL1922" s="2" t="str">
        <f>IFERROR(IF(INDEX(AL$1:AL1921,MATCH(I1922,I$1:I1921,0),1)=0,"",INDEX(AL$1:AL1921,MATCH(I1922,I$1:I1921,0),1)),"")</f>
        <v/>
      </c>
      <c r="AM1922" s="2" t="str">
        <f>IFERROR(IF(INDEX(AM$1:AM1921,MATCH(I1922,I$1:I1921,0),1)=0,"",INDEX(AM$1:AM1921,MATCH(I1922,I$1:I1921,0),1)),"")</f>
        <v/>
      </c>
      <c r="AN1922" s="2" t="str">
        <f>IFERROR(IF(INDEX(AN$1:AN1921,MATCH(I1922,I$1:I1921,0),1)=0,"",INDEX(AN$1:AN1921,MATCH(I1922,I$1:I1921,0),1)),"")</f>
        <v/>
      </c>
      <c r="BG1922" s="5"/>
      <c r="BI1922" s="4"/>
      <c r="BK1922" s="5"/>
      <c r="BL1922" s="5"/>
      <c r="BM1922" s="5" t="str">
        <f>IF(B1922="","",IF(BH1922="",1+(MAX(BM$2:BM1921)),""))</f>
        <v/>
      </c>
      <c r="BN1922" s="5" t="str">
        <f t="shared" ref="BN1922:BN1985" si="219">IF(BM1922="","",AI1922)</f>
        <v/>
      </c>
      <c r="BP1922" s="15" t="str">
        <f t="shared" ref="BP1922:BP1985" si="220">IF(BM1922="","",F1922)</f>
        <v/>
      </c>
      <c r="BQ1922" s="29"/>
      <c r="CU1922" s="5" t="e">
        <f>IF(REPORTE!AH$2="si",IF(F1922=VALUE(REPORTE!C$11),IF(SUM(CU1923:CU$1993),CONCATENATE(INT(B1922),", "),INT(B1922)),""),IF(F1922=VALUE(REPORTE!C$10),IF(SUM(CU1923:CU$1993),CONCATENATE(INT(B1922),", "),INT(B1922)),""))</f>
        <v>#VALUE!</v>
      </c>
      <c r="CY1922" s="5"/>
      <c r="CZ1922" s="5"/>
      <c r="DA1922" s="5"/>
      <c r="DB1922" s="5"/>
    </row>
    <row r="1923" spans="1:106" x14ac:dyDescent="0.25">
      <c r="A1923" s="25"/>
      <c r="B1923" s="3"/>
      <c r="AL1923" s="2" t="str">
        <f>IFERROR(IF(INDEX(AL$1:AL1922,MATCH(I1923,I$1:I1922,0),1)=0,"",INDEX(AL$1:AL1922,MATCH(I1923,I$1:I1922,0),1)),"")</f>
        <v/>
      </c>
      <c r="AM1923" s="2" t="str">
        <f>IFERROR(IF(INDEX(AM$1:AM1922,MATCH(I1923,I$1:I1922,0),1)=0,"",INDEX(AM$1:AM1922,MATCH(I1923,I$1:I1922,0),1)),"")</f>
        <v/>
      </c>
      <c r="AN1923" s="2" t="str">
        <f>IFERROR(IF(INDEX(AN$1:AN1922,MATCH(I1923,I$1:I1922,0),1)=0,"",INDEX(AN$1:AN1922,MATCH(I1923,I$1:I1922,0),1)),"")</f>
        <v/>
      </c>
      <c r="BG1923" s="5"/>
      <c r="BI1923" s="4"/>
      <c r="BK1923" s="5"/>
      <c r="BL1923" s="5"/>
      <c r="BM1923" s="5" t="str">
        <f>IF(B1923="","",IF(BH1923="",1+(MAX(BM$2:BM1922)),""))</f>
        <v/>
      </c>
      <c r="BN1923" s="5" t="str">
        <f t="shared" si="219"/>
        <v/>
      </c>
      <c r="BP1923" s="15" t="str">
        <f t="shared" si="220"/>
        <v/>
      </c>
      <c r="BQ1923" s="29"/>
      <c r="CU1923" s="5" t="e">
        <f>IF(REPORTE!AH$2="si",IF(F1923=VALUE(REPORTE!C$11),IF(SUM(CU1924:CU$1993),CONCATENATE(INT(B1923),", "),INT(B1923)),""),IF(F1923=VALUE(REPORTE!C$10),IF(SUM(CU1924:CU$1993),CONCATENATE(INT(B1923),", "),INT(B1923)),""))</f>
        <v>#VALUE!</v>
      </c>
      <c r="CY1923" s="5"/>
      <c r="CZ1923" s="5"/>
      <c r="DA1923" s="5"/>
      <c r="DB1923" s="5"/>
    </row>
    <row r="1924" spans="1:106" x14ac:dyDescent="0.25">
      <c r="A1924" s="25"/>
      <c r="B1924" s="3"/>
      <c r="AL1924" s="2" t="str">
        <f>IFERROR(IF(INDEX(AL$1:AL1923,MATCH(I1924,I$1:I1923,0),1)=0,"",INDEX(AL$1:AL1923,MATCH(I1924,I$1:I1923,0),1)),"")</f>
        <v/>
      </c>
      <c r="AM1924" s="2" t="str">
        <f>IFERROR(IF(INDEX(AM$1:AM1923,MATCH(I1924,I$1:I1923,0),1)=0,"",INDEX(AM$1:AM1923,MATCH(I1924,I$1:I1923,0),1)),"")</f>
        <v/>
      </c>
      <c r="AN1924" s="2" t="str">
        <f>IFERROR(IF(INDEX(AN$1:AN1923,MATCH(I1924,I$1:I1923,0),1)=0,"",INDEX(AN$1:AN1923,MATCH(I1924,I$1:I1923,0),1)),"")</f>
        <v/>
      </c>
      <c r="BG1924" s="5"/>
      <c r="BI1924" s="4"/>
      <c r="BK1924" s="5"/>
      <c r="BL1924" s="5"/>
      <c r="BM1924" s="5" t="str">
        <f>IF(B1924="","",IF(BH1924="",1+(MAX(BM$2:BM1923)),""))</f>
        <v/>
      </c>
      <c r="BN1924" s="5" t="str">
        <f t="shared" si="219"/>
        <v/>
      </c>
      <c r="BP1924" s="15" t="str">
        <f t="shared" si="220"/>
        <v/>
      </c>
      <c r="BQ1924" s="29"/>
      <c r="CU1924" s="5" t="e">
        <f>IF(REPORTE!AH$2="si",IF(F1924=VALUE(REPORTE!C$11),IF(SUM(CU1925:CU$1993),CONCATENATE(INT(B1924),", "),INT(B1924)),""),IF(F1924=VALUE(REPORTE!C$10),IF(SUM(CU1925:CU$1993),CONCATENATE(INT(B1924),", "),INT(B1924)),""))</f>
        <v>#VALUE!</v>
      </c>
      <c r="CY1924" s="5"/>
      <c r="CZ1924" s="5"/>
      <c r="DA1924" s="5"/>
      <c r="DB1924" s="5"/>
    </row>
    <row r="1925" spans="1:106" x14ac:dyDescent="0.25">
      <c r="A1925" s="25"/>
      <c r="B1925" s="3"/>
      <c r="AL1925" s="2" t="str">
        <f>IFERROR(IF(INDEX(AL$1:AL1924,MATCH(I1925,I$1:I1924,0),1)=0,"",INDEX(AL$1:AL1924,MATCH(I1925,I$1:I1924,0),1)),"")</f>
        <v/>
      </c>
      <c r="AM1925" s="2" t="str">
        <f>IFERROR(IF(INDEX(AM$1:AM1924,MATCH(I1925,I$1:I1924,0),1)=0,"",INDEX(AM$1:AM1924,MATCH(I1925,I$1:I1924,0),1)),"")</f>
        <v/>
      </c>
      <c r="AN1925" s="2" t="str">
        <f>IFERROR(IF(INDEX(AN$1:AN1924,MATCH(I1925,I$1:I1924,0),1)=0,"",INDEX(AN$1:AN1924,MATCH(I1925,I$1:I1924,0),1)),"")</f>
        <v/>
      </c>
      <c r="BG1925" s="5"/>
      <c r="BI1925" s="4"/>
      <c r="BK1925" s="5"/>
      <c r="BL1925" s="5"/>
      <c r="BM1925" s="5" t="str">
        <f>IF(B1925="","",IF(BH1925="",1+(MAX(BM$2:BM1924)),""))</f>
        <v/>
      </c>
      <c r="BN1925" s="5" t="str">
        <f t="shared" si="219"/>
        <v/>
      </c>
      <c r="BP1925" s="15" t="str">
        <f t="shared" si="220"/>
        <v/>
      </c>
      <c r="BQ1925" s="29"/>
      <c r="CU1925" s="5" t="e">
        <f>IF(REPORTE!AH$2="si",IF(F1925=VALUE(REPORTE!C$11),IF(SUM(CU1926:CU$1993),CONCATENATE(INT(B1925),", "),INT(B1925)),""),IF(F1925=VALUE(REPORTE!C$10),IF(SUM(CU1926:CU$1993),CONCATENATE(INT(B1925),", "),INT(B1925)),""))</f>
        <v>#VALUE!</v>
      </c>
      <c r="CY1925" s="5"/>
      <c r="CZ1925" s="5"/>
      <c r="DA1925" s="5"/>
      <c r="DB1925" s="5"/>
    </row>
    <row r="1926" spans="1:106" x14ac:dyDescent="0.25">
      <c r="A1926" s="25"/>
      <c r="B1926" s="3"/>
      <c r="AL1926" s="2" t="str">
        <f>IFERROR(IF(INDEX(AL$1:AL1925,MATCH(I1926,I$1:I1925,0),1)=0,"",INDEX(AL$1:AL1925,MATCH(I1926,I$1:I1925,0),1)),"")</f>
        <v/>
      </c>
      <c r="AM1926" s="2" t="str">
        <f>IFERROR(IF(INDEX(AM$1:AM1925,MATCH(I1926,I$1:I1925,0),1)=0,"",INDEX(AM$1:AM1925,MATCH(I1926,I$1:I1925,0),1)),"")</f>
        <v/>
      </c>
      <c r="AN1926" s="2" t="str">
        <f>IFERROR(IF(INDEX(AN$1:AN1925,MATCH(I1926,I$1:I1925,0),1)=0,"",INDEX(AN$1:AN1925,MATCH(I1926,I$1:I1925,0),1)),"")</f>
        <v/>
      </c>
      <c r="BG1926" s="5"/>
      <c r="BI1926" s="4"/>
      <c r="BK1926" s="5"/>
      <c r="BL1926" s="5"/>
      <c r="BM1926" s="5" t="str">
        <f>IF(B1926="","",IF(BH1926="",1+(MAX(BM$2:BM1925)),""))</f>
        <v/>
      </c>
      <c r="BN1926" s="5" t="str">
        <f t="shared" si="219"/>
        <v/>
      </c>
      <c r="BP1926" s="15" t="str">
        <f t="shared" si="220"/>
        <v/>
      </c>
      <c r="BQ1926" s="29"/>
      <c r="CU1926" s="5" t="e">
        <f>IF(REPORTE!AH$2="si",IF(F1926=VALUE(REPORTE!C$11),IF(SUM(CU1927:CU$1993),CONCATENATE(INT(B1926),", "),INT(B1926)),""),IF(F1926=VALUE(REPORTE!C$10),IF(SUM(CU1927:CU$1993),CONCATENATE(INT(B1926),", "),INT(B1926)),""))</f>
        <v>#VALUE!</v>
      </c>
      <c r="CY1926" s="5"/>
      <c r="CZ1926" s="5"/>
      <c r="DA1926" s="5"/>
      <c r="DB1926" s="5"/>
    </row>
    <row r="1927" spans="1:106" x14ac:dyDescent="0.25">
      <c r="A1927" s="25"/>
      <c r="B1927" s="3"/>
      <c r="AL1927" s="2" t="str">
        <f>IFERROR(IF(INDEX(AL$1:AL1926,MATCH(I1927,I$1:I1926,0),1)=0,"",INDEX(AL$1:AL1926,MATCH(I1927,I$1:I1926,0),1)),"")</f>
        <v/>
      </c>
      <c r="AM1927" s="2" t="str">
        <f>IFERROR(IF(INDEX(AM$1:AM1926,MATCH(I1927,I$1:I1926,0),1)=0,"",INDEX(AM$1:AM1926,MATCH(I1927,I$1:I1926,0),1)),"")</f>
        <v/>
      </c>
      <c r="AN1927" s="2" t="str">
        <f>IFERROR(IF(INDEX(AN$1:AN1926,MATCH(I1927,I$1:I1926,0),1)=0,"",INDEX(AN$1:AN1926,MATCH(I1927,I$1:I1926,0),1)),"")</f>
        <v/>
      </c>
      <c r="BG1927" s="5"/>
      <c r="BI1927" s="4"/>
      <c r="BK1927" s="5"/>
      <c r="BL1927" s="5"/>
      <c r="BM1927" s="5" t="str">
        <f>IF(B1927="","",IF(BH1927="",1+(MAX(BM$2:BM1926)),""))</f>
        <v/>
      </c>
      <c r="BN1927" s="5" t="str">
        <f t="shared" si="219"/>
        <v/>
      </c>
      <c r="BP1927" s="15" t="str">
        <f t="shared" si="220"/>
        <v/>
      </c>
      <c r="BQ1927" s="29"/>
      <c r="CU1927" s="5" t="e">
        <f>IF(REPORTE!AH$2="si",IF(F1927=VALUE(REPORTE!C$11),IF(SUM(CU1928:CU$1993),CONCATENATE(INT(B1927),", "),INT(B1927)),""),IF(F1927=VALUE(REPORTE!C$10),IF(SUM(CU1928:CU$1993),CONCATENATE(INT(B1927),", "),INT(B1927)),""))</f>
        <v>#VALUE!</v>
      </c>
      <c r="CY1927" s="5"/>
      <c r="CZ1927" s="5"/>
      <c r="DA1927" s="5"/>
      <c r="DB1927" s="5"/>
    </row>
    <row r="1928" spans="1:106" x14ac:dyDescent="0.25">
      <c r="A1928" s="25"/>
      <c r="B1928" s="3"/>
      <c r="AL1928" s="2" t="str">
        <f>IFERROR(IF(INDEX(AL$1:AL1927,MATCH(I1928,I$1:I1927,0),1)=0,"",INDEX(AL$1:AL1927,MATCH(I1928,I$1:I1927,0),1)),"")</f>
        <v/>
      </c>
      <c r="AM1928" s="2" t="str">
        <f>IFERROR(IF(INDEX(AM$1:AM1927,MATCH(I1928,I$1:I1927,0),1)=0,"",INDEX(AM$1:AM1927,MATCH(I1928,I$1:I1927,0),1)),"")</f>
        <v/>
      </c>
      <c r="AN1928" s="2" t="str">
        <f>IFERROR(IF(INDEX(AN$1:AN1927,MATCH(I1928,I$1:I1927,0),1)=0,"",INDEX(AN$1:AN1927,MATCH(I1928,I$1:I1927,0),1)),"")</f>
        <v/>
      </c>
      <c r="BG1928" s="5"/>
      <c r="BI1928" s="4"/>
      <c r="BK1928" s="5"/>
      <c r="BL1928" s="5"/>
      <c r="BM1928" s="5" t="str">
        <f>IF(B1928="","",IF(BH1928="",1+(MAX(BM$2:BM1927)),""))</f>
        <v/>
      </c>
      <c r="BN1928" s="5" t="str">
        <f t="shared" si="219"/>
        <v/>
      </c>
      <c r="BP1928" s="15" t="str">
        <f t="shared" si="220"/>
        <v/>
      </c>
      <c r="BQ1928" s="29"/>
      <c r="CU1928" s="5" t="e">
        <f>IF(REPORTE!AH$2="si",IF(F1928=VALUE(REPORTE!C$11),IF(SUM(CU1929:CU$1993),CONCATENATE(INT(B1928),", "),INT(B1928)),""),IF(F1928=VALUE(REPORTE!C$10),IF(SUM(CU1929:CU$1993),CONCATENATE(INT(B1928),", "),INT(B1928)),""))</f>
        <v>#VALUE!</v>
      </c>
      <c r="CY1928" s="5"/>
      <c r="CZ1928" s="5"/>
      <c r="DA1928" s="5"/>
      <c r="DB1928" s="5"/>
    </row>
    <row r="1929" spans="1:106" x14ac:dyDescent="0.25">
      <c r="A1929" s="25"/>
      <c r="B1929" s="3"/>
      <c r="AL1929" s="2" t="str">
        <f>IFERROR(IF(INDEX(AL$1:AL1928,MATCH(I1929,I$1:I1928,0),1)=0,"",INDEX(AL$1:AL1928,MATCH(I1929,I$1:I1928,0),1)),"")</f>
        <v/>
      </c>
      <c r="AM1929" s="2" t="str">
        <f>IFERROR(IF(INDEX(AM$1:AM1928,MATCH(I1929,I$1:I1928,0),1)=0,"",INDEX(AM$1:AM1928,MATCH(I1929,I$1:I1928,0),1)),"")</f>
        <v/>
      </c>
      <c r="AN1929" s="2" t="str">
        <f>IFERROR(IF(INDEX(AN$1:AN1928,MATCH(I1929,I$1:I1928,0),1)=0,"",INDEX(AN$1:AN1928,MATCH(I1929,I$1:I1928,0),1)),"")</f>
        <v/>
      </c>
      <c r="BG1929" s="5"/>
      <c r="BI1929" s="4"/>
      <c r="BK1929" s="5"/>
      <c r="BL1929" s="5"/>
      <c r="BM1929" s="5" t="str">
        <f>IF(B1929="","",IF(BH1929="",1+(MAX(BM$2:BM1928)),""))</f>
        <v/>
      </c>
      <c r="BN1929" s="5" t="str">
        <f t="shared" si="219"/>
        <v/>
      </c>
      <c r="BP1929" s="15" t="str">
        <f t="shared" si="220"/>
        <v/>
      </c>
      <c r="BQ1929" s="29"/>
      <c r="CU1929" s="5" t="e">
        <f>IF(REPORTE!AH$2="si",IF(F1929=VALUE(REPORTE!C$11),IF(SUM(CU1930:CU$1993),CONCATENATE(INT(B1929),", "),INT(B1929)),""),IF(F1929=VALUE(REPORTE!C$10),IF(SUM(CU1930:CU$1993),CONCATENATE(INT(B1929),", "),INT(B1929)),""))</f>
        <v>#VALUE!</v>
      </c>
      <c r="CY1929" s="5"/>
      <c r="CZ1929" s="5"/>
      <c r="DA1929" s="5"/>
      <c r="DB1929" s="5"/>
    </row>
    <row r="1930" spans="1:106" x14ac:dyDescent="0.25">
      <c r="A1930" s="25"/>
      <c r="B1930" s="3"/>
      <c r="AL1930" s="2" t="str">
        <f>IFERROR(IF(INDEX(AL$1:AL1929,MATCH(I1930,I$1:I1929,0),1)=0,"",INDEX(AL$1:AL1929,MATCH(I1930,I$1:I1929,0),1)),"")</f>
        <v/>
      </c>
      <c r="AM1930" s="2" t="str">
        <f>IFERROR(IF(INDEX(AM$1:AM1929,MATCH(I1930,I$1:I1929,0),1)=0,"",INDEX(AM$1:AM1929,MATCH(I1930,I$1:I1929,0),1)),"")</f>
        <v/>
      </c>
      <c r="AN1930" s="2" t="str">
        <f>IFERROR(IF(INDEX(AN$1:AN1929,MATCH(I1930,I$1:I1929,0),1)=0,"",INDEX(AN$1:AN1929,MATCH(I1930,I$1:I1929,0),1)),"")</f>
        <v/>
      </c>
      <c r="BG1930" s="5"/>
      <c r="BI1930" s="4"/>
      <c r="BK1930" s="5"/>
      <c r="BL1930" s="5"/>
      <c r="BM1930" s="5" t="str">
        <f>IF(B1930="","",IF(BH1930="",1+(MAX(BM$2:BM1929)),""))</f>
        <v/>
      </c>
      <c r="BN1930" s="5" t="str">
        <f t="shared" si="219"/>
        <v/>
      </c>
      <c r="BP1930" s="15" t="str">
        <f t="shared" si="220"/>
        <v/>
      </c>
      <c r="BQ1930" s="29"/>
      <c r="CU1930" s="5" t="e">
        <f>IF(REPORTE!AH$2="si",IF(F1930=VALUE(REPORTE!C$11),IF(SUM(CU1931:CU$1993),CONCATENATE(INT(B1930),", "),INT(B1930)),""),IF(F1930=VALUE(REPORTE!C$10),IF(SUM(CU1931:CU$1993),CONCATENATE(INT(B1930),", "),INT(B1930)),""))</f>
        <v>#VALUE!</v>
      </c>
      <c r="CY1930" s="5"/>
      <c r="CZ1930" s="5"/>
      <c r="DA1930" s="5"/>
      <c r="DB1930" s="5"/>
    </row>
    <row r="1931" spans="1:106" x14ac:dyDescent="0.25">
      <c r="A1931" s="25"/>
      <c r="B1931" s="3"/>
      <c r="AL1931" s="2" t="str">
        <f>IFERROR(IF(INDEX(AL$1:AL1930,MATCH(I1931,I$1:I1930,0),1)=0,"",INDEX(AL$1:AL1930,MATCH(I1931,I$1:I1930,0),1)),"")</f>
        <v/>
      </c>
      <c r="AM1931" s="2" t="str">
        <f>IFERROR(IF(INDEX(AM$1:AM1930,MATCH(I1931,I$1:I1930,0),1)=0,"",INDEX(AM$1:AM1930,MATCH(I1931,I$1:I1930,0),1)),"")</f>
        <v/>
      </c>
      <c r="AN1931" s="2" t="str">
        <f>IFERROR(IF(INDEX(AN$1:AN1930,MATCH(I1931,I$1:I1930,0),1)=0,"",INDEX(AN$1:AN1930,MATCH(I1931,I$1:I1930,0),1)),"")</f>
        <v/>
      </c>
      <c r="BG1931" s="5"/>
      <c r="BI1931" s="4"/>
      <c r="BK1931" s="5"/>
      <c r="BL1931" s="5"/>
      <c r="BM1931" s="5" t="str">
        <f>IF(B1931="","",IF(BH1931="",1+(MAX(BM$2:BM1930)),""))</f>
        <v/>
      </c>
      <c r="BN1931" s="5" t="str">
        <f t="shared" si="219"/>
        <v/>
      </c>
      <c r="BP1931" s="15" t="str">
        <f t="shared" si="220"/>
        <v/>
      </c>
      <c r="BQ1931" s="29"/>
      <c r="CU1931" s="5" t="e">
        <f>IF(REPORTE!AH$2="si",IF(F1931=VALUE(REPORTE!C$11),IF(SUM(CU1932:CU$1993),CONCATENATE(INT(B1931),", "),INT(B1931)),""),IF(F1931=VALUE(REPORTE!C$10),IF(SUM(CU1932:CU$1993),CONCATENATE(INT(B1931),", "),INT(B1931)),""))</f>
        <v>#VALUE!</v>
      </c>
      <c r="CY1931" s="5"/>
      <c r="CZ1931" s="5"/>
      <c r="DA1931" s="5"/>
      <c r="DB1931" s="5"/>
    </row>
    <row r="1932" spans="1:106" x14ac:dyDescent="0.25">
      <c r="A1932" s="25"/>
      <c r="B1932" s="3"/>
      <c r="AL1932" s="2" t="str">
        <f>IFERROR(IF(INDEX(AL$1:AL1931,MATCH(I1932,I$1:I1931,0),1)=0,"",INDEX(AL$1:AL1931,MATCH(I1932,I$1:I1931,0),1)),"")</f>
        <v/>
      </c>
      <c r="AM1932" s="2" t="str">
        <f>IFERROR(IF(INDEX(AM$1:AM1931,MATCH(I1932,I$1:I1931,0),1)=0,"",INDEX(AM$1:AM1931,MATCH(I1932,I$1:I1931,0),1)),"")</f>
        <v/>
      </c>
      <c r="AN1932" s="2" t="str">
        <f>IFERROR(IF(INDEX(AN$1:AN1931,MATCH(I1932,I$1:I1931,0),1)=0,"",INDEX(AN$1:AN1931,MATCH(I1932,I$1:I1931,0),1)),"")</f>
        <v/>
      </c>
      <c r="BG1932" s="5"/>
      <c r="BI1932" s="4"/>
      <c r="BK1932" s="5"/>
      <c r="BL1932" s="5"/>
      <c r="BM1932" s="5" t="str">
        <f>IF(B1932="","",IF(BH1932="",1+(MAX(BM$2:BM1931)),""))</f>
        <v/>
      </c>
      <c r="BN1932" s="5" t="str">
        <f t="shared" si="219"/>
        <v/>
      </c>
      <c r="BP1932" s="15" t="str">
        <f t="shared" si="220"/>
        <v/>
      </c>
      <c r="BQ1932" s="29"/>
      <c r="CU1932" s="5" t="e">
        <f>IF(REPORTE!AH$2="si",IF(F1932=VALUE(REPORTE!C$11),IF(SUM(CU1933:CU$1993),CONCATENATE(INT(B1932),", "),INT(B1932)),""),IF(F1932=VALUE(REPORTE!C$10),IF(SUM(CU1933:CU$1993),CONCATENATE(INT(B1932),", "),INT(B1932)),""))</f>
        <v>#VALUE!</v>
      </c>
      <c r="CY1932" s="5"/>
      <c r="CZ1932" s="5"/>
      <c r="DA1932" s="5"/>
      <c r="DB1932" s="5"/>
    </row>
    <row r="1933" spans="1:106" x14ac:dyDescent="0.25">
      <c r="A1933" s="25"/>
      <c r="B1933" s="3"/>
      <c r="AL1933" s="2" t="str">
        <f>IFERROR(IF(INDEX(AL$1:AL1932,MATCH(I1933,I$1:I1932,0),1)=0,"",INDEX(AL$1:AL1932,MATCH(I1933,I$1:I1932,0),1)),"")</f>
        <v/>
      </c>
      <c r="AM1933" s="2" t="str">
        <f>IFERROR(IF(INDEX(AM$1:AM1932,MATCH(I1933,I$1:I1932,0),1)=0,"",INDEX(AM$1:AM1932,MATCH(I1933,I$1:I1932,0),1)),"")</f>
        <v/>
      </c>
      <c r="AN1933" s="2" t="str">
        <f>IFERROR(IF(INDEX(AN$1:AN1932,MATCH(I1933,I$1:I1932,0),1)=0,"",INDEX(AN$1:AN1932,MATCH(I1933,I$1:I1932,0),1)),"")</f>
        <v/>
      </c>
      <c r="BG1933" s="5"/>
      <c r="BI1933" s="4"/>
      <c r="BK1933" s="5"/>
      <c r="BL1933" s="5"/>
      <c r="BM1933" s="5" t="str">
        <f>IF(B1933="","",IF(BH1933="",1+(MAX(BM$2:BM1932)),""))</f>
        <v/>
      </c>
      <c r="BN1933" s="5" t="str">
        <f t="shared" si="219"/>
        <v/>
      </c>
      <c r="BP1933" s="15" t="str">
        <f t="shared" si="220"/>
        <v/>
      </c>
      <c r="BQ1933" s="29"/>
      <c r="CU1933" s="5" t="e">
        <f>IF(REPORTE!AH$2="si",IF(F1933=VALUE(REPORTE!C$11),IF(SUM(CU1934:CU$1993),CONCATENATE(INT(B1933),", "),INT(B1933)),""),IF(F1933=VALUE(REPORTE!C$10),IF(SUM(CU1934:CU$1993),CONCATENATE(INT(B1933),", "),INT(B1933)),""))</f>
        <v>#VALUE!</v>
      </c>
      <c r="CV1933" s="5"/>
      <c r="CY1933" s="5"/>
      <c r="CZ1933" s="5"/>
      <c r="DA1933" s="5"/>
      <c r="DB1933" s="5"/>
    </row>
    <row r="1934" spans="1:106" x14ac:dyDescent="0.25">
      <c r="A1934" s="25"/>
      <c r="B1934" s="3"/>
      <c r="AL1934" s="2" t="str">
        <f>IFERROR(IF(INDEX(AL$1:AL1933,MATCH(I1934,I$1:I1933,0),1)=0,"",INDEX(AL$1:AL1933,MATCH(I1934,I$1:I1933,0),1)),"")</f>
        <v/>
      </c>
      <c r="AM1934" s="2" t="str">
        <f>IFERROR(IF(INDEX(AM$1:AM1933,MATCH(I1934,I$1:I1933,0),1)=0,"",INDEX(AM$1:AM1933,MATCH(I1934,I$1:I1933,0),1)),"")</f>
        <v/>
      </c>
      <c r="AN1934" s="2" t="str">
        <f>IFERROR(IF(INDEX(AN$1:AN1933,MATCH(I1934,I$1:I1933,0),1)=0,"",INDEX(AN$1:AN1933,MATCH(I1934,I$1:I1933,0),1)),"")</f>
        <v/>
      </c>
      <c r="BG1934" s="5"/>
      <c r="BI1934" s="4"/>
      <c r="BK1934" s="5"/>
      <c r="BL1934" s="5"/>
      <c r="BM1934" s="5" t="str">
        <f>IF(B1934="","",IF(BH1934="",1+(MAX(BM$2:BM1933)),""))</f>
        <v/>
      </c>
      <c r="BN1934" s="5" t="str">
        <f t="shared" si="219"/>
        <v/>
      </c>
      <c r="BP1934" s="15" t="str">
        <f t="shared" si="220"/>
        <v/>
      </c>
      <c r="BQ1934" s="29"/>
      <c r="CU1934" s="5" t="e">
        <f>IF(REPORTE!AH$2="si",IF(F1934=VALUE(REPORTE!C$11),IF(SUM(CU1935:CU$1993),CONCATENATE(INT(B1934),", "),INT(B1934)),""),IF(F1934=VALUE(REPORTE!C$10),IF(SUM(CU1935:CU$1993),CONCATENATE(INT(B1934),", "),INT(B1934)),""))</f>
        <v>#VALUE!</v>
      </c>
      <c r="CV1934" s="5" t="e">
        <f>CONCATENATE(CU1934,CU1935,CU1936,CU1937,CU1938,CU1939,CU1940,CU1941,CU1942,CU1943,CU1944,CU1945,CU1946,CU1947,CU1948,CU1949,CU1950,CU1951,CU1952,CU1953,CU1954,CU1955,CU1956,CU1957,CU1958,CU1959,CU1960,CU1961,CU1962,CU1963,CU1964,CU1965,CU1966,CU1967,CU1968,CU1969,CU1970,CU1971,CU1972,CU1973,CU1974,CU1975)</f>
        <v>#VALUE!</v>
      </c>
      <c r="CY1934" s="5"/>
      <c r="CZ1934" s="5"/>
      <c r="DA1934" s="5"/>
      <c r="DB1934" s="5"/>
    </row>
    <row r="1935" spans="1:106" x14ac:dyDescent="0.25">
      <c r="A1935" s="25"/>
      <c r="B1935" s="3"/>
      <c r="AL1935" s="2" t="str">
        <f>IFERROR(IF(INDEX(AL$1:AL1934,MATCH(I1935,I$1:I1934,0),1)=0,"",INDEX(AL$1:AL1934,MATCH(I1935,I$1:I1934,0),1)),"")</f>
        <v/>
      </c>
      <c r="AM1935" s="2" t="str">
        <f>IFERROR(IF(INDEX(AM$1:AM1934,MATCH(I1935,I$1:I1934,0),1)=0,"",INDEX(AM$1:AM1934,MATCH(I1935,I$1:I1934,0),1)),"")</f>
        <v/>
      </c>
      <c r="AN1935" s="2" t="str">
        <f>IFERROR(IF(INDEX(AN$1:AN1934,MATCH(I1935,I$1:I1934,0),1)=0,"",INDEX(AN$1:AN1934,MATCH(I1935,I$1:I1934,0),1)),"")</f>
        <v/>
      </c>
      <c r="BG1935" s="5"/>
      <c r="BI1935" s="4"/>
      <c r="BK1935" s="5"/>
      <c r="BL1935" s="5"/>
      <c r="BM1935" s="5" t="str">
        <f>IF(B1935="","",IF(BH1935="",1+(MAX(BM$2:BM1934)),""))</f>
        <v/>
      </c>
      <c r="BN1935" s="5" t="str">
        <f t="shared" si="219"/>
        <v/>
      </c>
      <c r="BP1935" s="15" t="str">
        <f t="shared" si="220"/>
        <v/>
      </c>
      <c r="BQ1935" s="29"/>
      <c r="CU1935" s="5" t="e">
        <f>IF(REPORTE!AH$2="si",IF(F1935=VALUE(REPORTE!C$11),IF(SUM(CU1936:CU$1993),CONCATENATE(INT(B1935),", "),INT(B1935)),""),IF(F1935=VALUE(REPORTE!C$10),IF(SUM(CU1936:CU$1993),CONCATENATE(INT(B1935),", "),INT(B1935)),""))</f>
        <v>#VALUE!</v>
      </c>
      <c r="CY1935" s="5"/>
      <c r="CZ1935" s="5"/>
      <c r="DA1935" s="5"/>
      <c r="DB1935" s="5"/>
    </row>
    <row r="1936" spans="1:106" x14ac:dyDescent="0.25">
      <c r="A1936" s="25"/>
      <c r="B1936" s="3"/>
      <c r="AL1936" s="2" t="str">
        <f>IFERROR(IF(INDEX(AL$1:AL1935,MATCH(I1936,I$1:I1935,0),1)=0,"",INDEX(AL$1:AL1935,MATCH(I1936,I$1:I1935,0),1)),"")</f>
        <v/>
      </c>
      <c r="AM1936" s="2" t="str">
        <f>IFERROR(IF(INDEX(AM$1:AM1935,MATCH(I1936,I$1:I1935,0),1)=0,"",INDEX(AM$1:AM1935,MATCH(I1936,I$1:I1935,0),1)),"")</f>
        <v/>
      </c>
      <c r="AN1936" s="2" t="str">
        <f>IFERROR(IF(INDEX(AN$1:AN1935,MATCH(I1936,I$1:I1935,0),1)=0,"",INDEX(AN$1:AN1935,MATCH(I1936,I$1:I1935,0),1)),"")</f>
        <v/>
      </c>
      <c r="BG1936" s="5"/>
      <c r="BI1936" s="4"/>
      <c r="BK1936" s="5"/>
      <c r="BL1936" s="5"/>
      <c r="BM1936" s="5" t="str">
        <f>IF(B1936="","",IF(BH1936="",1+(MAX(BM$2:BM1935)),""))</f>
        <v/>
      </c>
      <c r="BN1936" s="5" t="str">
        <f t="shared" si="219"/>
        <v/>
      </c>
      <c r="BP1936" s="15" t="str">
        <f t="shared" si="220"/>
        <v/>
      </c>
      <c r="BQ1936" s="29"/>
      <c r="CU1936" s="5" t="e">
        <f>IF(REPORTE!AH$2="si",IF(F1936=VALUE(REPORTE!C$11),IF(SUM(CU1937:CU$1993),CONCATENATE(INT(B1936),", "),INT(B1936)),""),IF(F1936=VALUE(REPORTE!C$10),IF(SUM(CU1937:CU$1993),CONCATENATE(INT(B1936),", "),INT(B1936)),""))</f>
        <v>#VALUE!</v>
      </c>
      <c r="CY1936" s="5"/>
      <c r="CZ1936" s="5"/>
      <c r="DA1936" s="5"/>
      <c r="DB1936" s="5"/>
    </row>
    <row r="1937" spans="1:106" x14ac:dyDescent="0.25">
      <c r="A1937" s="25"/>
      <c r="B1937" s="3"/>
      <c r="AL1937" s="2" t="str">
        <f>IFERROR(IF(INDEX(AL$1:AL1936,MATCH(I1937,I$1:I1936,0),1)=0,"",INDEX(AL$1:AL1936,MATCH(I1937,I$1:I1936,0),1)),"")</f>
        <v/>
      </c>
      <c r="AM1937" s="2" t="str">
        <f>IFERROR(IF(INDEX(AM$1:AM1936,MATCH(I1937,I$1:I1936,0),1)=0,"",INDEX(AM$1:AM1936,MATCH(I1937,I$1:I1936,0),1)),"")</f>
        <v/>
      </c>
      <c r="AN1937" s="2" t="str">
        <f>IFERROR(IF(INDEX(AN$1:AN1936,MATCH(I1937,I$1:I1936,0),1)=0,"",INDEX(AN$1:AN1936,MATCH(I1937,I$1:I1936,0),1)),"")</f>
        <v/>
      </c>
      <c r="BG1937" s="5"/>
      <c r="BI1937" s="4"/>
      <c r="BK1937" s="5"/>
      <c r="BL1937" s="5"/>
      <c r="BM1937" s="5" t="str">
        <f>IF(B1937="","",IF(BH1937="",1+(MAX(BM$2:BM1936)),""))</f>
        <v/>
      </c>
      <c r="BN1937" s="5" t="str">
        <f t="shared" si="219"/>
        <v/>
      </c>
      <c r="BP1937" s="15" t="str">
        <f t="shared" si="220"/>
        <v/>
      </c>
      <c r="BQ1937" s="29"/>
      <c r="CU1937" s="5" t="e">
        <f>IF(REPORTE!AH$2="si",IF(F1937=VALUE(REPORTE!C$11),IF(SUM(CU1938:CU$1993),CONCATENATE(INT(B1937),", "),INT(B1937)),""),IF(F1937=VALUE(REPORTE!C$10),IF(SUM(CU1938:CU$1993),CONCATENATE(INT(B1937),", "),INT(B1937)),""))</f>
        <v>#VALUE!</v>
      </c>
      <c r="CY1937" s="5"/>
      <c r="CZ1937" s="5"/>
      <c r="DA1937" s="5"/>
      <c r="DB1937" s="5"/>
    </row>
    <row r="1938" spans="1:106" x14ac:dyDescent="0.25">
      <c r="A1938" s="25"/>
      <c r="B1938" s="3"/>
      <c r="AL1938" s="2" t="str">
        <f>IFERROR(IF(INDEX(AL$1:AL1937,MATCH(I1938,I$1:I1937,0),1)=0,"",INDEX(AL$1:AL1937,MATCH(I1938,I$1:I1937,0),1)),"")</f>
        <v/>
      </c>
      <c r="AM1938" s="2" t="str">
        <f>IFERROR(IF(INDEX(AM$1:AM1937,MATCH(I1938,I$1:I1937,0),1)=0,"",INDEX(AM$1:AM1937,MATCH(I1938,I$1:I1937,0),1)),"")</f>
        <v/>
      </c>
      <c r="AN1938" s="2" t="str">
        <f>IFERROR(IF(INDEX(AN$1:AN1937,MATCH(I1938,I$1:I1937,0),1)=0,"",INDEX(AN$1:AN1937,MATCH(I1938,I$1:I1937,0),1)),"")</f>
        <v/>
      </c>
      <c r="BG1938" s="5"/>
      <c r="BI1938" s="4"/>
      <c r="BK1938" s="5"/>
      <c r="BL1938" s="5"/>
      <c r="BM1938" s="5" t="str">
        <f>IF(B1938="","",IF(BH1938="",1+(MAX(BM$2:BM1937)),""))</f>
        <v/>
      </c>
      <c r="BN1938" s="5" t="str">
        <f t="shared" si="219"/>
        <v/>
      </c>
      <c r="BP1938" s="15" t="str">
        <f t="shared" si="220"/>
        <v/>
      </c>
      <c r="BQ1938" s="29"/>
      <c r="CU1938" s="5" t="e">
        <f>IF(REPORTE!AH$2="si",IF(F1938=VALUE(REPORTE!C$11),IF(SUM(CU1939:CU$1993),CONCATENATE(INT(B1938),", "),INT(B1938)),""),IF(F1938=VALUE(REPORTE!C$10),IF(SUM(CU1939:CU$1993),CONCATENATE(INT(B1938),", "),INT(B1938)),""))</f>
        <v>#VALUE!</v>
      </c>
      <c r="CY1938" s="5"/>
      <c r="CZ1938" s="5"/>
      <c r="DA1938" s="5"/>
      <c r="DB1938" s="5"/>
    </row>
    <row r="1939" spans="1:106" x14ac:dyDescent="0.25">
      <c r="A1939" s="25"/>
      <c r="B1939" s="3"/>
      <c r="AL1939" s="2" t="str">
        <f>IFERROR(IF(INDEX(AL$1:AL1938,MATCH(I1939,I$1:I1938,0),1)=0,"",INDEX(AL$1:AL1938,MATCH(I1939,I$1:I1938,0),1)),"")</f>
        <v/>
      </c>
      <c r="AM1939" s="2" t="str">
        <f>IFERROR(IF(INDEX(AM$1:AM1938,MATCH(I1939,I$1:I1938,0),1)=0,"",INDEX(AM$1:AM1938,MATCH(I1939,I$1:I1938,0),1)),"")</f>
        <v/>
      </c>
      <c r="AN1939" s="2" t="str">
        <f>IFERROR(IF(INDEX(AN$1:AN1938,MATCH(I1939,I$1:I1938,0),1)=0,"",INDEX(AN$1:AN1938,MATCH(I1939,I$1:I1938,0),1)),"")</f>
        <v/>
      </c>
      <c r="BG1939" s="5"/>
      <c r="BI1939" s="4"/>
      <c r="BK1939" s="5"/>
      <c r="BL1939" s="5"/>
      <c r="BM1939" s="5" t="str">
        <f>IF(B1939="","",IF(BH1939="",1+(MAX(BM$2:BM1938)),""))</f>
        <v/>
      </c>
      <c r="BN1939" s="5" t="str">
        <f t="shared" si="219"/>
        <v/>
      </c>
      <c r="BP1939" s="15" t="str">
        <f t="shared" si="220"/>
        <v/>
      </c>
      <c r="BQ1939" s="29"/>
      <c r="CU1939" s="5" t="e">
        <f>IF(REPORTE!AH$2="si",IF(F1939=VALUE(REPORTE!C$11),IF(SUM(CU1940:CU$1993),CONCATENATE(INT(B1939),", "),INT(B1939)),""),IF(F1939=VALUE(REPORTE!C$10),IF(SUM(CU1940:CU$1993),CONCATENATE(INT(B1939),", "),INT(B1939)),""))</f>
        <v>#VALUE!</v>
      </c>
      <c r="CY1939" s="5"/>
      <c r="CZ1939" s="5"/>
      <c r="DA1939" s="5"/>
      <c r="DB1939" s="5"/>
    </row>
    <row r="1940" spans="1:106" x14ac:dyDescent="0.25">
      <c r="A1940" s="25"/>
      <c r="B1940" s="3"/>
      <c r="AL1940" s="2" t="str">
        <f>IFERROR(IF(INDEX(AL$1:AL1939,MATCH(I1940,I$1:I1939,0),1)=0,"",INDEX(AL$1:AL1939,MATCH(I1940,I$1:I1939,0),1)),"")</f>
        <v/>
      </c>
      <c r="AM1940" s="2" t="str">
        <f>IFERROR(IF(INDEX(AM$1:AM1939,MATCH(I1940,I$1:I1939,0),1)=0,"",INDEX(AM$1:AM1939,MATCH(I1940,I$1:I1939,0),1)),"")</f>
        <v/>
      </c>
      <c r="AN1940" s="2" t="str">
        <f>IFERROR(IF(INDEX(AN$1:AN1939,MATCH(I1940,I$1:I1939,0),1)=0,"",INDEX(AN$1:AN1939,MATCH(I1940,I$1:I1939,0),1)),"")</f>
        <v/>
      </c>
      <c r="BG1940" s="5"/>
      <c r="BI1940" s="4"/>
      <c r="BK1940" s="5"/>
      <c r="BL1940" s="5"/>
      <c r="BM1940" s="5" t="str">
        <f>IF(B1940="","",IF(BH1940="",1+(MAX(BM$2:BM1939)),""))</f>
        <v/>
      </c>
      <c r="BN1940" s="5" t="str">
        <f t="shared" si="219"/>
        <v/>
      </c>
      <c r="BP1940" s="15" t="str">
        <f t="shared" si="220"/>
        <v/>
      </c>
      <c r="BQ1940" s="29"/>
      <c r="CU1940" s="5" t="e">
        <f>IF(REPORTE!AH$2="si",IF(F1940=VALUE(REPORTE!C$11),IF(SUM(CU1941:CU$1993),CONCATENATE(INT(B1940),", "),INT(B1940)),""),IF(F1940=VALUE(REPORTE!C$10),IF(SUM(CU1941:CU$1993),CONCATENATE(INT(B1940),", "),INT(B1940)),""))</f>
        <v>#VALUE!</v>
      </c>
      <c r="CY1940" s="5"/>
      <c r="CZ1940" s="5"/>
      <c r="DA1940" s="5"/>
      <c r="DB1940" s="5"/>
    </row>
    <row r="1941" spans="1:106" x14ac:dyDescent="0.25">
      <c r="A1941" s="25"/>
      <c r="B1941" s="3"/>
      <c r="AL1941" s="2" t="str">
        <f>IFERROR(IF(INDEX(AL$1:AL1940,MATCH(I1941,I$1:I1940,0),1)=0,"",INDEX(AL$1:AL1940,MATCH(I1941,I$1:I1940,0),1)),"")</f>
        <v/>
      </c>
      <c r="AM1941" s="2" t="str">
        <f>IFERROR(IF(INDEX(AM$1:AM1940,MATCH(I1941,I$1:I1940,0),1)=0,"",INDEX(AM$1:AM1940,MATCH(I1941,I$1:I1940,0),1)),"")</f>
        <v/>
      </c>
      <c r="AN1941" s="2" t="str">
        <f>IFERROR(IF(INDEX(AN$1:AN1940,MATCH(I1941,I$1:I1940,0),1)=0,"",INDEX(AN$1:AN1940,MATCH(I1941,I$1:I1940,0),1)),"")</f>
        <v/>
      </c>
      <c r="BG1941" s="5"/>
      <c r="BI1941" s="4"/>
      <c r="BK1941" s="5"/>
      <c r="BL1941" s="5"/>
      <c r="BM1941" s="5" t="str">
        <f>IF(B1941="","",IF(BH1941="",1+(MAX(BM$2:BM1940)),""))</f>
        <v/>
      </c>
      <c r="BN1941" s="5" t="str">
        <f t="shared" si="219"/>
        <v/>
      </c>
      <c r="BP1941" s="15" t="str">
        <f t="shared" si="220"/>
        <v/>
      </c>
      <c r="BQ1941" s="29"/>
      <c r="CU1941" s="5" t="e">
        <f>IF(REPORTE!AH$2="si",IF(F1941=VALUE(REPORTE!C$11),IF(SUM(CU1942:CU$1993),CONCATENATE(INT(B1941),", "),INT(B1941)),""),IF(F1941=VALUE(REPORTE!C$10),IF(SUM(CU1942:CU$1993),CONCATENATE(INT(B1941),", "),INT(B1941)),""))</f>
        <v>#VALUE!</v>
      </c>
      <c r="CY1941" s="5"/>
      <c r="CZ1941" s="5"/>
      <c r="DA1941" s="5"/>
      <c r="DB1941" s="5"/>
    </row>
    <row r="1942" spans="1:106" x14ac:dyDescent="0.25">
      <c r="A1942" s="25"/>
      <c r="B1942" s="3"/>
      <c r="AL1942" s="2" t="str">
        <f>IFERROR(IF(INDEX(AL$1:AL1941,MATCH(I1942,I$1:I1941,0),1)=0,"",INDEX(AL$1:AL1941,MATCH(I1942,I$1:I1941,0),1)),"")</f>
        <v/>
      </c>
      <c r="AM1942" s="2" t="str">
        <f>IFERROR(IF(INDEX(AM$1:AM1941,MATCH(I1942,I$1:I1941,0),1)=0,"",INDEX(AM$1:AM1941,MATCH(I1942,I$1:I1941,0),1)),"")</f>
        <v/>
      </c>
      <c r="AN1942" s="2" t="str">
        <f>IFERROR(IF(INDEX(AN$1:AN1941,MATCH(I1942,I$1:I1941,0),1)=0,"",INDEX(AN$1:AN1941,MATCH(I1942,I$1:I1941,0),1)),"")</f>
        <v/>
      </c>
      <c r="BG1942" s="5"/>
      <c r="BI1942" s="4"/>
      <c r="BK1942" s="5"/>
      <c r="BL1942" s="5"/>
      <c r="BM1942" s="5" t="str">
        <f>IF(B1942="","",IF(BH1942="",1+(MAX(BM$2:BM1941)),""))</f>
        <v/>
      </c>
      <c r="BN1942" s="5" t="str">
        <f t="shared" si="219"/>
        <v/>
      </c>
      <c r="BP1942" s="15" t="str">
        <f t="shared" si="220"/>
        <v/>
      </c>
      <c r="BQ1942" s="29"/>
      <c r="CU1942" s="5" t="e">
        <f>IF(REPORTE!AH$2="si",IF(F1942=VALUE(REPORTE!C$11),IF(SUM(CU1943:CU$1993),CONCATENATE(INT(B1942),", "),INT(B1942)),""),IF(F1942=VALUE(REPORTE!C$10),IF(SUM(CU1943:CU$1993),CONCATENATE(INT(B1942),", "),INT(B1942)),""))</f>
        <v>#VALUE!</v>
      </c>
      <c r="CY1942" s="5"/>
      <c r="CZ1942" s="5"/>
      <c r="DA1942" s="5"/>
      <c r="DB1942" s="5"/>
    </row>
    <row r="1943" spans="1:106" x14ac:dyDescent="0.25">
      <c r="A1943" s="25"/>
      <c r="B1943" s="3"/>
      <c r="AL1943" s="2" t="str">
        <f>IFERROR(IF(INDEX(AL$1:AL1942,MATCH(I1943,I$1:I1942,0),1)=0,"",INDEX(AL$1:AL1942,MATCH(I1943,I$1:I1942,0),1)),"")</f>
        <v/>
      </c>
      <c r="AM1943" s="2" t="str">
        <f>IFERROR(IF(INDEX(AM$1:AM1942,MATCH(I1943,I$1:I1942,0),1)=0,"",INDEX(AM$1:AM1942,MATCH(I1943,I$1:I1942,0),1)),"")</f>
        <v/>
      </c>
      <c r="AN1943" s="2" t="str">
        <f>IFERROR(IF(INDEX(AN$1:AN1942,MATCH(I1943,I$1:I1942,0),1)=0,"",INDEX(AN$1:AN1942,MATCH(I1943,I$1:I1942,0),1)),"")</f>
        <v/>
      </c>
      <c r="BG1943" s="5"/>
      <c r="BI1943" s="4"/>
      <c r="BK1943" s="5"/>
      <c r="BL1943" s="5"/>
      <c r="BM1943" s="5" t="str">
        <f>IF(B1943="","",IF(BH1943="",1+(MAX(BM$2:BM1942)),""))</f>
        <v/>
      </c>
      <c r="BN1943" s="5" t="str">
        <f t="shared" si="219"/>
        <v/>
      </c>
      <c r="BP1943" s="15" t="str">
        <f t="shared" si="220"/>
        <v/>
      </c>
      <c r="BQ1943" s="29"/>
      <c r="CU1943" s="5" t="e">
        <f>IF(REPORTE!AH$2="si",IF(F1943=VALUE(REPORTE!C$11),IF(SUM(CU1944:CU$1993),CONCATENATE(INT(B1943),", "),INT(B1943)),""),IF(F1943=VALUE(REPORTE!C$10),IF(SUM(CU1944:CU$1993),CONCATENATE(INT(B1943),", "),INT(B1943)),""))</f>
        <v>#VALUE!</v>
      </c>
      <c r="CY1943" s="5"/>
      <c r="CZ1943" s="5"/>
      <c r="DA1943" s="5"/>
      <c r="DB1943" s="5"/>
    </row>
    <row r="1944" spans="1:106" x14ac:dyDescent="0.25">
      <c r="A1944" s="25"/>
      <c r="B1944" s="3"/>
      <c r="AL1944" s="2" t="str">
        <f>IFERROR(IF(INDEX(AL$1:AL1943,MATCH(I1944,I$1:I1943,0),1)=0,"",INDEX(AL$1:AL1943,MATCH(I1944,I$1:I1943,0),1)),"")</f>
        <v/>
      </c>
      <c r="AM1944" s="2" t="str">
        <f>IFERROR(IF(INDEX(AM$1:AM1943,MATCH(I1944,I$1:I1943,0),1)=0,"",INDEX(AM$1:AM1943,MATCH(I1944,I$1:I1943,0),1)),"")</f>
        <v/>
      </c>
      <c r="AN1944" s="2" t="str">
        <f>IFERROR(IF(INDEX(AN$1:AN1943,MATCH(I1944,I$1:I1943,0),1)=0,"",INDEX(AN$1:AN1943,MATCH(I1944,I$1:I1943,0),1)),"")</f>
        <v/>
      </c>
      <c r="BG1944" s="5"/>
      <c r="BI1944" s="4"/>
      <c r="BK1944" s="5"/>
      <c r="BL1944" s="5"/>
      <c r="BM1944" s="5" t="str">
        <f>IF(B1944="","",IF(BH1944="",1+(MAX(BM$2:BM1943)),""))</f>
        <v/>
      </c>
      <c r="BN1944" s="5" t="str">
        <f t="shared" si="219"/>
        <v/>
      </c>
      <c r="BP1944" s="15" t="str">
        <f t="shared" si="220"/>
        <v/>
      </c>
      <c r="BQ1944" s="29"/>
      <c r="CU1944" s="5" t="e">
        <f>IF(REPORTE!AH$2="si",IF(F1944=VALUE(REPORTE!C$11),IF(SUM(CU1945:CU$1993),CONCATENATE(INT(B1944),", "),INT(B1944)),""),IF(F1944=VALUE(REPORTE!C$10),IF(SUM(CU1945:CU$1993),CONCATENATE(INT(B1944),", "),INT(B1944)),""))</f>
        <v>#VALUE!</v>
      </c>
      <c r="CY1944" s="5"/>
      <c r="CZ1944" s="5"/>
      <c r="DA1944" s="5"/>
      <c r="DB1944" s="5"/>
    </row>
    <row r="1945" spans="1:106" x14ac:dyDescent="0.25">
      <c r="A1945" s="25"/>
      <c r="B1945" s="3"/>
      <c r="AL1945" s="2" t="str">
        <f>IFERROR(IF(INDEX(AL$1:AL1944,MATCH(I1945,I$1:I1944,0),1)=0,"",INDEX(AL$1:AL1944,MATCH(I1945,I$1:I1944,0),1)),"")</f>
        <v/>
      </c>
      <c r="AM1945" s="2" t="str">
        <f>IFERROR(IF(INDEX(AM$1:AM1944,MATCH(I1945,I$1:I1944,0),1)=0,"",INDEX(AM$1:AM1944,MATCH(I1945,I$1:I1944,0),1)),"")</f>
        <v/>
      </c>
      <c r="AN1945" s="2" t="str">
        <f>IFERROR(IF(INDEX(AN$1:AN1944,MATCH(I1945,I$1:I1944,0),1)=0,"",INDEX(AN$1:AN1944,MATCH(I1945,I$1:I1944,0),1)),"")</f>
        <v/>
      </c>
      <c r="BG1945" s="5"/>
      <c r="BI1945" s="4"/>
      <c r="BK1945" s="5"/>
      <c r="BL1945" s="5"/>
      <c r="BM1945" s="5" t="str">
        <f>IF(B1945="","",IF(BH1945="",1+(MAX(BM$2:BM1944)),""))</f>
        <v/>
      </c>
      <c r="BN1945" s="5" t="str">
        <f t="shared" si="219"/>
        <v/>
      </c>
      <c r="BP1945" s="15" t="str">
        <f t="shared" si="220"/>
        <v/>
      </c>
      <c r="BQ1945" s="29"/>
      <c r="CU1945" s="5" t="e">
        <f>IF(REPORTE!AH$2="si",IF(F1945=VALUE(REPORTE!C$11),IF(SUM(CU1946:CU$1993),CONCATENATE(INT(B1945),", "),INT(B1945)),""),IF(F1945=VALUE(REPORTE!C$10),IF(SUM(CU1946:CU$1993),CONCATENATE(INT(B1945),", "),INT(B1945)),""))</f>
        <v>#VALUE!</v>
      </c>
      <c r="CY1945" s="5"/>
      <c r="CZ1945" s="5"/>
      <c r="DA1945" s="5"/>
      <c r="DB1945" s="5"/>
    </row>
    <row r="1946" spans="1:106" x14ac:dyDescent="0.25">
      <c r="A1946" s="25"/>
      <c r="B1946" s="3"/>
      <c r="AL1946" s="2" t="str">
        <f>IFERROR(IF(INDEX(AL$1:AL1945,MATCH(I1946,I$1:I1945,0),1)=0,"",INDEX(AL$1:AL1945,MATCH(I1946,I$1:I1945,0),1)),"")</f>
        <v/>
      </c>
      <c r="AM1946" s="2" t="str">
        <f>IFERROR(IF(INDEX(AM$1:AM1945,MATCH(I1946,I$1:I1945,0),1)=0,"",INDEX(AM$1:AM1945,MATCH(I1946,I$1:I1945,0),1)),"")</f>
        <v/>
      </c>
      <c r="AN1946" s="2" t="str">
        <f>IFERROR(IF(INDEX(AN$1:AN1945,MATCH(I1946,I$1:I1945,0),1)=0,"",INDEX(AN$1:AN1945,MATCH(I1946,I$1:I1945,0),1)),"")</f>
        <v/>
      </c>
      <c r="BG1946" s="5"/>
      <c r="BI1946" s="4"/>
      <c r="BK1946" s="5"/>
      <c r="BL1946" s="5"/>
      <c r="BM1946" s="5" t="str">
        <f>IF(B1946="","",IF(BH1946="",1+(MAX(BM$2:BM1945)),""))</f>
        <v/>
      </c>
      <c r="BN1946" s="5" t="str">
        <f t="shared" si="219"/>
        <v/>
      </c>
      <c r="BP1946" s="15" t="str">
        <f t="shared" si="220"/>
        <v/>
      </c>
      <c r="BQ1946" s="29"/>
      <c r="CU1946" s="5" t="e">
        <f>IF(REPORTE!AH$2="si",IF(F1946=VALUE(REPORTE!C$11),IF(SUM(CU1947:CU$1993),CONCATENATE(INT(B1946),", "),INT(B1946)),""),IF(F1946=VALUE(REPORTE!C$10),IF(SUM(CU1947:CU$1993),CONCATENATE(INT(B1946),", "),INT(B1946)),""))</f>
        <v>#VALUE!</v>
      </c>
      <c r="CY1946" s="5"/>
      <c r="CZ1946" s="5"/>
      <c r="DA1946" s="5"/>
      <c r="DB1946" s="5"/>
    </row>
    <row r="1947" spans="1:106" x14ac:dyDescent="0.25">
      <c r="A1947" s="25"/>
      <c r="B1947" s="3"/>
      <c r="AL1947" s="2" t="str">
        <f>IFERROR(IF(INDEX(AL$1:AL1946,MATCH(I1947,I$1:I1946,0),1)=0,"",INDEX(AL$1:AL1946,MATCH(I1947,I$1:I1946,0),1)),"")</f>
        <v/>
      </c>
      <c r="AM1947" s="2" t="str">
        <f>IFERROR(IF(INDEX(AM$1:AM1946,MATCH(I1947,I$1:I1946,0),1)=0,"",INDEX(AM$1:AM1946,MATCH(I1947,I$1:I1946,0),1)),"")</f>
        <v/>
      </c>
      <c r="AN1947" s="2" t="str">
        <f>IFERROR(IF(INDEX(AN$1:AN1946,MATCH(I1947,I$1:I1946,0),1)=0,"",INDEX(AN$1:AN1946,MATCH(I1947,I$1:I1946,0),1)),"")</f>
        <v/>
      </c>
      <c r="BG1947" s="5"/>
      <c r="BI1947" s="4"/>
      <c r="BK1947" s="5"/>
      <c r="BL1947" s="5"/>
      <c r="BM1947" s="5" t="str">
        <f>IF(B1947="","",IF(BH1947="",1+(MAX(BM$2:BM1946)),""))</f>
        <v/>
      </c>
      <c r="BN1947" s="5" t="str">
        <f t="shared" si="219"/>
        <v/>
      </c>
      <c r="BP1947" s="15" t="str">
        <f t="shared" si="220"/>
        <v/>
      </c>
      <c r="BQ1947" s="29"/>
      <c r="CU1947" s="5" t="e">
        <f>IF(REPORTE!AH$2="si",IF(F1947=VALUE(REPORTE!C$11),IF(SUM(CU1948:CU$1993),CONCATENATE(INT(B1947),", "),INT(B1947)),""),IF(F1947=VALUE(REPORTE!C$10),IF(SUM(CU1948:CU$1993),CONCATENATE(INT(B1947),", "),INT(B1947)),""))</f>
        <v>#VALUE!</v>
      </c>
      <c r="CY1947" s="5"/>
      <c r="CZ1947" s="5"/>
      <c r="DA1947" s="5"/>
      <c r="DB1947" s="5"/>
    </row>
    <row r="1948" spans="1:106" x14ac:dyDescent="0.25">
      <c r="A1948" s="25"/>
      <c r="B1948" s="3"/>
      <c r="AL1948" s="2" t="str">
        <f>IFERROR(IF(INDEX(AL$1:AL1947,MATCH(I1948,I$1:I1947,0),1)=0,"",INDEX(AL$1:AL1947,MATCH(I1948,I$1:I1947,0),1)),"")</f>
        <v/>
      </c>
      <c r="AM1948" s="2" t="str">
        <f>IFERROR(IF(INDEX(AM$1:AM1947,MATCH(I1948,I$1:I1947,0),1)=0,"",INDEX(AM$1:AM1947,MATCH(I1948,I$1:I1947,0),1)),"")</f>
        <v/>
      </c>
      <c r="AN1948" s="2" t="str">
        <f>IFERROR(IF(INDEX(AN$1:AN1947,MATCH(I1948,I$1:I1947,0),1)=0,"",INDEX(AN$1:AN1947,MATCH(I1948,I$1:I1947,0),1)),"")</f>
        <v/>
      </c>
      <c r="BG1948" s="5"/>
      <c r="BI1948" s="4"/>
      <c r="BK1948" s="5"/>
      <c r="BL1948" s="5"/>
      <c r="BM1948" s="5" t="str">
        <f>IF(B1948="","",IF(BH1948="",1+(MAX(BM$2:BM1947)),""))</f>
        <v/>
      </c>
      <c r="BN1948" s="5" t="str">
        <f t="shared" si="219"/>
        <v/>
      </c>
      <c r="BP1948" s="15" t="str">
        <f t="shared" si="220"/>
        <v/>
      </c>
      <c r="BQ1948" s="29"/>
      <c r="CU1948" s="5" t="e">
        <f>IF(REPORTE!AH$2="si",IF(F1948=VALUE(REPORTE!C$11),IF(SUM(CU1949:CU$1993),CONCATENATE(INT(B1948),", "),INT(B1948)),""),IF(F1948=VALUE(REPORTE!C$10),IF(SUM(CU1949:CU$1993),CONCATENATE(INT(B1948),", "),INT(B1948)),""))</f>
        <v>#VALUE!</v>
      </c>
      <c r="CY1948" s="5"/>
      <c r="CZ1948" s="5"/>
      <c r="DA1948" s="5"/>
      <c r="DB1948" s="5"/>
    </row>
    <row r="1949" spans="1:106" x14ac:dyDescent="0.25">
      <c r="A1949" s="25"/>
      <c r="B1949" s="3"/>
      <c r="AL1949" s="2" t="str">
        <f>IFERROR(IF(INDEX(AL$1:AL1948,MATCH(I1949,I$1:I1948,0),1)=0,"",INDEX(AL$1:AL1948,MATCH(I1949,I$1:I1948,0),1)),"")</f>
        <v/>
      </c>
      <c r="AM1949" s="2" t="str">
        <f>IFERROR(IF(INDEX(AM$1:AM1948,MATCH(I1949,I$1:I1948,0),1)=0,"",INDEX(AM$1:AM1948,MATCH(I1949,I$1:I1948,0),1)),"")</f>
        <v/>
      </c>
      <c r="AN1949" s="2" t="str">
        <f>IFERROR(IF(INDEX(AN$1:AN1948,MATCH(I1949,I$1:I1948,0),1)=0,"",INDEX(AN$1:AN1948,MATCH(I1949,I$1:I1948,0),1)),"")</f>
        <v/>
      </c>
      <c r="BG1949" s="5"/>
      <c r="BI1949" s="4"/>
      <c r="BK1949" s="5"/>
      <c r="BL1949" s="5"/>
      <c r="BM1949" s="5" t="str">
        <f>IF(B1949="","",IF(BH1949="",1+(MAX(BM$2:BM1948)),""))</f>
        <v/>
      </c>
      <c r="BN1949" s="5" t="str">
        <f t="shared" si="219"/>
        <v/>
      </c>
      <c r="BP1949" s="15" t="str">
        <f t="shared" si="220"/>
        <v/>
      </c>
      <c r="BQ1949" s="29"/>
      <c r="CU1949" s="5" t="e">
        <f>IF(REPORTE!AH$2="si",IF(F1949=VALUE(REPORTE!C$11),IF(SUM(CU1950:CU$1993),CONCATENATE(INT(B1949),", "),INT(B1949)),""),IF(F1949=VALUE(REPORTE!C$10),IF(SUM(CU1950:CU$1993),CONCATENATE(INT(B1949),", "),INT(B1949)),""))</f>
        <v>#VALUE!</v>
      </c>
      <c r="CY1949" s="5"/>
      <c r="CZ1949" s="5"/>
      <c r="DA1949" s="5"/>
      <c r="DB1949" s="5"/>
    </row>
    <row r="1950" spans="1:106" x14ac:dyDescent="0.25">
      <c r="A1950" s="25"/>
      <c r="B1950" s="3"/>
      <c r="AL1950" s="2" t="str">
        <f>IFERROR(IF(INDEX(AL$1:AL1949,MATCH(I1950,I$1:I1949,0),1)=0,"",INDEX(AL$1:AL1949,MATCH(I1950,I$1:I1949,0),1)),"")</f>
        <v/>
      </c>
      <c r="AM1950" s="2" t="str">
        <f>IFERROR(IF(INDEX(AM$1:AM1949,MATCH(I1950,I$1:I1949,0),1)=0,"",INDEX(AM$1:AM1949,MATCH(I1950,I$1:I1949,0),1)),"")</f>
        <v/>
      </c>
      <c r="AN1950" s="2" t="str">
        <f>IFERROR(IF(INDEX(AN$1:AN1949,MATCH(I1950,I$1:I1949,0),1)=0,"",INDEX(AN$1:AN1949,MATCH(I1950,I$1:I1949,0),1)),"")</f>
        <v/>
      </c>
      <c r="BG1950" s="5"/>
      <c r="BI1950" s="4"/>
      <c r="BK1950" s="5"/>
      <c r="BL1950" s="5"/>
      <c r="BM1950" s="5" t="str">
        <f>IF(B1950="","",IF(BH1950="",1+(MAX(BM$2:BM1949)),""))</f>
        <v/>
      </c>
      <c r="BN1950" s="5" t="str">
        <f t="shared" si="219"/>
        <v/>
      </c>
      <c r="BP1950" s="15" t="str">
        <f t="shared" si="220"/>
        <v/>
      </c>
      <c r="BQ1950" s="29"/>
      <c r="CU1950" s="5" t="e">
        <f>IF(REPORTE!AH$2="si",IF(F1950=VALUE(REPORTE!C$11),IF(SUM(CU1951:CU$1993),CONCATENATE(INT(B1950),", "),INT(B1950)),""),IF(F1950=VALUE(REPORTE!C$10),IF(SUM(CU1951:CU$1993),CONCATENATE(INT(B1950),", "),INT(B1950)),""))</f>
        <v>#VALUE!</v>
      </c>
      <c r="CY1950" s="5"/>
      <c r="CZ1950" s="5"/>
      <c r="DA1950" s="5"/>
      <c r="DB1950" s="5"/>
    </row>
    <row r="1951" spans="1:106" x14ac:dyDescent="0.25">
      <c r="A1951" s="25"/>
      <c r="B1951" s="3"/>
      <c r="AL1951" s="2" t="str">
        <f>IFERROR(IF(INDEX(AL$1:AL1950,MATCH(I1951,I$1:I1950,0),1)=0,"",INDEX(AL$1:AL1950,MATCH(I1951,I$1:I1950,0),1)),"")</f>
        <v/>
      </c>
      <c r="AM1951" s="2" t="str">
        <f>IFERROR(IF(INDEX(AM$1:AM1950,MATCH(I1951,I$1:I1950,0),1)=0,"",INDEX(AM$1:AM1950,MATCH(I1951,I$1:I1950,0),1)),"")</f>
        <v/>
      </c>
      <c r="AN1951" s="2" t="str">
        <f>IFERROR(IF(INDEX(AN$1:AN1950,MATCH(I1951,I$1:I1950,0),1)=0,"",INDEX(AN$1:AN1950,MATCH(I1951,I$1:I1950,0),1)),"")</f>
        <v/>
      </c>
      <c r="BG1951" s="5"/>
      <c r="BI1951" s="4"/>
      <c r="BK1951" s="5"/>
      <c r="BL1951" s="5"/>
      <c r="BM1951" s="5" t="str">
        <f>IF(B1951="","",IF(BH1951="",1+(MAX(BM$2:BM1950)),""))</f>
        <v/>
      </c>
      <c r="BN1951" s="5" t="str">
        <f t="shared" si="219"/>
        <v/>
      </c>
      <c r="BP1951" s="15" t="str">
        <f t="shared" si="220"/>
        <v/>
      </c>
      <c r="BQ1951" s="29"/>
      <c r="CU1951" s="5" t="e">
        <f>IF(REPORTE!AH$2="si",IF(F1951=VALUE(REPORTE!C$11),IF(SUM(CU1952:CU$1993),CONCATENATE(INT(B1951),", "),INT(B1951)),""),IF(F1951=VALUE(REPORTE!C$10),IF(SUM(CU1952:CU$1993),CONCATENATE(INT(B1951),", "),INT(B1951)),""))</f>
        <v>#VALUE!</v>
      </c>
      <c r="CY1951" s="5"/>
      <c r="CZ1951" s="5"/>
      <c r="DA1951" s="5"/>
      <c r="DB1951" s="5"/>
    </row>
    <row r="1952" spans="1:106" x14ac:dyDescent="0.25">
      <c r="A1952" s="25"/>
      <c r="B1952" s="3"/>
      <c r="AL1952" s="2" t="str">
        <f>IFERROR(IF(INDEX(AL$1:AL1951,MATCH(I1952,I$1:I1951,0),1)=0,"",INDEX(AL$1:AL1951,MATCH(I1952,I$1:I1951,0),1)),"")</f>
        <v/>
      </c>
      <c r="AM1952" s="2" t="str">
        <f>IFERROR(IF(INDEX(AM$1:AM1951,MATCH(I1952,I$1:I1951,0),1)=0,"",INDEX(AM$1:AM1951,MATCH(I1952,I$1:I1951,0),1)),"")</f>
        <v/>
      </c>
      <c r="AN1952" s="2" t="str">
        <f>IFERROR(IF(INDEX(AN$1:AN1951,MATCH(I1952,I$1:I1951,0),1)=0,"",INDEX(AN$1:AN1951,MATCH(I1952,I$1:I1951,0),1)),"")</f>
        <v/>
      </c>
      <c r="BG1952" s="5"/>
      <c r="BI1952" s="4"/>
      <c r="BK1952" s="5"/>
      <c r="BL1952" s="5"/>
      <c r="BM1952" s="5" t="str">
        <f>IF(B1952="","",IF(BH1952="",1+(MAX(BM$2:BM1951)),""))</f>
        <v/>
      </c>
      <c r="BN1952" s="5" t="str">
        <f t="shared" si="219"/>
        <v/>
      </c>
      <c r="BP1952" s="15" t="str">
        <f t="shared" si="220"/>
        <v/>
      </c>
      <c r="BQ1952" s="29"/>
      <c r="CU1952" s="5" t="e">
        <f>IF(REPORTE!AH$2="si",IF(F1952=VALUE(REPORTE!C$11),IF(SUM(CU1953:CU$1993),CONCATENATE(INT(B1952),", "),INT(B1952)),""),IF(F1952=VALUE(REPORTE!C$10),IF(SUM(CU1953:CU$1993),CONCATENATE(INT(B1952),", "),INT(B1952)),""))</f>
        <v>#VALUE!</v>
      </c>
      <c r="CY1952" s="5"/>
      <c r="CZ1952" s="5"/>
      <c r="DA1952" s="5"/>
      <c r="DB1952" s="5"/>
    </row>
    <row r="1953" spans="1:106" x14ac:dyDescent="0.25">
      <c r="A1953" s="25"/>
      <c r="B1953" s="3"/>
      <c r="AL1953" s="2" t="str">
        <f>IFERROR(IF(INDEX(AL$1:AL1952,MATCH(I1953,I$1:I1952,0),1)=0,"",INDEX(AL$1:AL1952,MATCH(I1953,I$1:I1952,0),1)),"")</f>
        <v/>
      </c>
      <c r="AM1953" s="2" t="str">
        <f>IFERROR(IF(INDEX(AM$1:AM1952,MATCH(I1953,I$1:I1952,0),1)=0,"",INDEX(AM$1:AM1952,MATCH(I1953,I$1:I1952,0),1)),"")</f>
        <v/>
      </c>
      <c r="AN1953" s="2" t="str">
        <f>IFERROR(IF(INDEX(AN$1:AN1952,MATCH(I1953,I$1:I1952,0),1)=0,"",INDEX(AN$1:AN1952,MATCH(I1953,I$1:I1952,0),1)),"")</f>
        <v/>
      </c>
      <c r="BG1953" s="5"/>
      <c r="BI1953" s="4"/>
      <c r="BK1953" s="5"/>
      <c r="BL1953" s="5"/>
      <c r="BM1953" s="5" t="str">
        <f>IF(B1953="","",IF(BH1953="",1+(MAX(BM$2:BM1952)),""))</f>
        <v/>
      </c>
      <c r="BN1953" s="5" t="str">
        <f t="shared" si="219"/>
        <v/>
      </c>
      <c r="BP1953" s="15" t="str">
        <f t="shared" si="220"/>
        <v/>
      </c>
      <c r="BQ1953" s="29"/>
      <c r="CU1953" s="5" t="e">
        <f>IF(REPORTE!AH$2="si",IF(F1953=VALUE(REPORTE!C$11),IF(SUM(CU1954:CU$1993),CONCATENATE(INT(B1953),", "),INT(B1953)),""),IF(F1953=VALUE(REPORTE!C$10),IF(SUM(CU1954:CU$1993),CONCATENATE(INT(B1953),", "),INT(B1953)),""))</f>
        <v>#VALUE!</v>
      </c>
      <c r="CY1953" s="5"/>
      <c r="CZ1953" s="5"/>
      <c r="DA1953" s="5"/>
      <c r="DB1953" s="5"/>
    </row>
    <row r="1954" spans="1:106" x14ac:dyDescent="0.25">
      <c r="A1954" s="25"/>
      <c r="B1954" s="3"/>
      <c r="AL1954" s="2" t="str">
        <f>IFERROR(IF(INDEX(AL$1:AL1953,MATCH(I1954,I$1:I1953,0),1)=0,"",INDEX(AL$1:AL1953,MATCH(I1954,I$1:I1953,0),1)),"")</f>
        <v/>
      </c>
      <c r="AM1954" s="2" t="str">
        <f>IFERROR(IF(INDEX(AM$1:AM1953,MATCH(I1954,I$1:I1953,0),1)=0,"",INDEX(AM$1:AM1953,MATCH(I1954,I$1:I1953,0),1)),"")</f>
        <v/>
      </c>
      <c r="AN1954" s="2" t="str">
        <f>IFERROR(IF(INDEX(AN$1:AN1953,MATCH(I1954,I$1:I1953,0),1)=0,"",INDEX(AN$1:AN1953,MATCH(I1954,I$1:I1953,0),1)),"")</f>
        <v/>
      </c>
      <c r="BG1954" s="5"/>
      <c r="BI1954" s="4"/>
      <c r="BK1954" s="5"/>
      <c r="BL1954" s="5"/>
      <c r="BM1954" s="5" t="str">
        <f>IF(B1954="","",IF(BH1954="",1+(MAX(BM$2:BM1953)),""))</f>
        <v/>
      </c>
      <c r="BN1954" s="5" t="str">
        <f t="shared" si="219"/>
        <v/>
      </c>
      <c r="BP1954" s="15" t="str">
        <f t="shared" si="220"/>
        <v/>
      </c>
      <c r="BQ1954" s="29"/>
      <c r="CU1954" s="5" t="e">
        <f>IF(REPORTE!AH$2="si",IF(F1954=VALUE(REPORTE!C$11),IF(SUM(CU1955:CU$1993),CONCATENATE(INT(B1954),", "),INT(B1954)),""),IF(F1954=VALUE(REPORTE!C$10),IF(SUM(CU1955:CU$1993),CONCATENATE(INT(B1954),", "),INT(B1954)),""))</f>
        <v>#VALUE!</v>
      </c>
      <c r="CY1954" s="5"/>
      <c r="CZ1954" s="5"/>
      <c r="DA1954" s="5"/>
      <c r="DB1954" s="5"/>
    </row>
    <row r="1955" spans="1:106" x14ac:dyDescent="0.25">
      <c r="A1955" s="25"/>
      <c r="B1955" s="3"/>
      <c r="AL1955" s="2" t="str">
        <f>IFERROR(IF(INDEX(AL$1:AL1954,MATCH(I1955,I$1:I1954,0),1)=0,"",INDEX(AL$1:AL1954,MATCH(I1955,I$1:I1954,0),1)),"")</f>
        <v/>
      </c>
      <c r="AM1955" s="2" t="str">
        <f>IFERROR(IF(INDEX(AM$1:AM1954,MATCH(I1955,I$1:I1954,0),1)=0,"",INDEX(AM$1:AM1954,MATCH(I1955,I$1:I1954,0),1)),"")</f>
        <v/>
      </c>
      <c r="AN1955" s="2" t="str">
        <f>IFERROR(IF(INDEX(AN$1:AN1954,MATCH(I1955,I$1:I1954,0),1)=0,"",INDEX(AN$1:AN1954,MATCH(I1955,I$1:I1954,0),1)),"")</f>
        <v/>
      </c>
      <c r="BG1955" s="5"/>
      <c r="BI1955" s="4"/>
      <c r="BK1955" s="5"/>
      <c r="BL1955" s="5"/>
      <c r="BM1955" s="5" t="str">
        <f>IF(B1955="","",IF(BH1955="",1+(MAX(BM$2:BM1954)),""))</f>
        <v/>
      </c>
      <c r="BN1955" s="5" t="str">
        <f t="shared" si="219"/>
        <v/>
      </c>
      <c r="BP1955" s="15" t="str">
        <f t="shared" si="220"/>
        <v/>
      </c>
      <c r="BQ1955" s="29"/>
      <c r="CU1955" s="5" t="e">
        <f>IF(REPORTE!AH$2="si",IF(F1955=VALUE(REPORTE!C$11),IF(SUM(CU1956:CU$1993),CONCATENATE(INT(B1955),", "),INT(B1955)),""),IF(F1955=VALUE(REPORTE!C$10),IF(SUM(CU1956:CU$1993),CONCATENATE(INT(B1955),", "),INT(B1955)),""))</f>
        <v>#VALUE!</v>
      </c>
      <c r="CY1955" s="5"/>
      <c r="CZ1955" s="5"/>
      <c r="DA1955" s="5"/>
      <c r="DB1955" s="5"/>
    </row>
    <row r="1956" spans="1:106" x14ac:dyDescent="0.25">
      <c r="A1956" s="25"/>
      <c r="B1956" s="3"/>
      <c r="AL1956" s="2" t="str">
        <f>IFERROR(IF(INDEX(AL$1:AL1955,MATCH(I1956,I$1:I1955,0),1)=0,"",INDEX(AL$1:AL1955,MATCH(I1956,I$1:I1955,0),1)),"")</f>
        <v/>
      </c>
      <c r="AM1956" s="2" t="str">
        <f>IFERROR(IF(INDEX(AM$1:AM1955,MATCH(I1956,I$1:I1955,0),1)=0,"",INDEX(AM$1:AM1955,MATCH(I1956,I$1:I1955,0),1)),"")</f>
        <v/>
      </c>
      <c r="AN1956" s="2" t="str">
        <f>IFERROR(IF(INDEX(AN$1:AN1955,MATCH(I1956,I$1:I1955,0),1)=0,"",INDEX(AN$1:AN1955,MATCH(I1956,I$1:I1955,0),1)),"")</f>
        <v/>
      </c>
      <c r="BG1956" s="5"/>
      <c r="BI1956" s="4"/>
      <c r="BK1956" s="5"/>
      <c r="BL1956" s="5"/>
      <c r="BM1956" s="5" t="str">
        <f>IF(B1956="","",IF(BH1956="",1+(MAX(BM$2:BM1955)),""))</f>
        <v/>
      </c>
      <c r="BN1956" s="5" t="str">
        <f t="shared" si="219"/>
        <v/>
      </c>
      <c r="BP1956" s="15" t="str">
        <f t="shared" si="220"/>
        <v/>
      </c>
      <c r="BQ1956" s="29"/>
      <c r="CU1956" s="5" t="e">
        <f>IF(REPORTE!AH$2="si",IF(F1956=VALUE(REPORTE!C$11),IF(SUM(CU1957:CU$1993),CONCATENATE(INT(B1956),", "),INT(B1956)),""),IF(F1956=VALUE(REPORTE!C$10),IF(SUM(CU1957:CU$1993),CONCATENATE(INT(B1956),", "),INT(B1956)),""))</f>
        <v>#VALUE!</v>
      </c>
      <c r="CY1956" s="5"/>
      <c r="CZ1956" s="5"/>
      <c r="DA1956" s="5"/>
      <c r="DB1956" s="5"/>
    </row>
    <row r="1957" spans="1:106" x14ac:dyDescent="0.25">
      <c r="A1957" s="25"/>
      <c r="B1957" s="3"/>
      <c r="AL1957" s="2" t="str">
        <f>IFERROR(IF(INDEX(AL$1:AL1956,MATCH(I1957,I$1:I1956,0),1)=0,"",INDEX(AL$1:AL1956,MATCH(I1957,I$1:I1956,0),1)),"")</f>
        <v/>
      </c>
      <c r="AM1957" s="2" t="str">
        <f>IFERROR(IF(INDEX(AM$1:AM1956,MATCH(I1957,I$1:I1956,0),1)=0,"",INDEX(AM$1:AM1956,MATCH(I1957,I$1:I1956,0),1)),"")</f>
        <v/>
      </c>
      <c r="AN1957" s="2" t="str">
        <f>IFERROR(IF(INDEX(AN$1:AN1956,MATCH(I1957,I$1:I1956,0),1)=0,"",INDEX(AN$1:AN1956,MATCH(I1957,I$1:I1956,0),1)),"")</f>
        <v/>
      </c>
      <c r="BG1957" s="5"/>
      <c r="BI1957" s="4"/>
      <c r="BK1957" s="5"/>
      <c r="BL1957" s="5"/>
      <c r="BM1957" s="5" t="str">
        <f>IF(B1957="","",IF(BH1957="",1+(MAX(BM$2:BM1956)),""))</f>
        <v/>
      </c>
      <c r="BN1957" s="5" t="str">
        <f t="shared" si="219"/>
        <v/>
      </c>
      <c r="BP1957" s="15" t="str">
        <f t="shared" si="220"/>
        <v/>
      </c>
      <c r="BQ1957" s="29"/>
      <c r="CU1957" s="5" t="e">
        <f>IF(REPORTE!AH$2="si",IF(F1957=VALUE(REPORTE!C$11),IF(SUM(CU1958:CU$1993),CONCATENATE(INT(B1957),", "),INT(B1957)),""),IF(F1957=VALUE(REPORTE!C$10),IF(SUM(CU1958:CU$1993),CONCATENATE(INT(B1957),", "),INT(B1957)),""))</f>
        <v>#VALUE!</v>
      </c>
      <c r="CY1957" s="5"/>
      <c r="CZ1957" s="5"/>
      <c r="DA1957" s="5"/>
      <c r="DB1957" s="5"/>
    </row>
    <row r="1958" spans="1:106" x14ac:dyDescent="0.25">
      <c r="A1958" s="25"/>
      <c r="B1958" s="3"/>
      <c r="AL1958" s="2" t="str">
        <f>IFERROR(IF(INDEX(AL$1:AL1957,MATCH(I1958,I$1:I1957,0),1)=0,"",INDEX(AL$1:AL1957,MATCH(I1958,I$1:I1957,0),1)),"")</f>
        <v/>
      </c>
      <c r="AM1958" s="2" t="str">
        <f>IFERROR(IF(INDEX(AM$1:AM1957,MATCH(I1958,I$1:I1957,0),1)=0,"",INDEX(AM$1:AM1957,MATCH(I1958,I$1:I1957,0),1)),"")</f>
        <v/>
      </c>
      <c r="AN1958" s="2" t="str">
        <f>IFERROR(IF(INDEX(AN$1:AN1957,MATCH(I1958,I$1:I1957,0),1)=0,"",INDEX(AN$1:AN1957,MATCH(I1958,I$1:I1957,0),1)),"")</f>
        <v/>
      </c>
      <c r="BG1958" s="5"/>
      <c r="BI1958" s="4"/>
      <c r="BK1958" s="5"/>
      <c r="BL1958" s="5"/>
      <c r="BM1958" s="5" t="str">
        <f>IF(B1958="","",IF(BH1958="",1+(MAX(BM$2:BM1957)),""))</f>
        <v/>
      </c>
      <c r="BN1958" s="5" t="str">
        <f t="shared" si="219"/>
        <v/>
      </c>
      <c r="BP1958" s="15" t="str">
        <f t="shared" si="220"/>
        <v/>
      </c>
      <c r="BQ1958" s="29"/>
      <c r="CU1958" s="5" t="e">
        <f>IF(REPORTE!AH$2="si",IF(F1958=VALUE(REPORTE!C$11),IF(SUM(CU1959:CU$1993),CONCATENATE(INT(B1958),", "),INT(B1958)),""),IF(F1958=VALUE(REPORTE!C$10),IF(SUM(CU1959:CU$1993),CONCATENATE(INT(B1958),", "),INT(B1958)),""))</f>
        <v>#VALUE!</v>
      </c>
      <c r="CY1958" s="5"/>
      <c r="CZ1958" s="5"/>
      <c r="DA1958" s="5"/>
      <c r="DB1958" s="5"/>
    </row>
    <row r="1959" spans="1:106" x14ac:dyDescent="0.25">
      <c r="A1959" s="25"/>
      <c r="B1959" s="3"/>
      <c r="AL1959" s="2" t="str">
        <f>IFERROR(IF(INDEX(AL$1:AL1958,MATCH(I1959,I$1:I1958,0),1)=0,"",INDEX(AL$1:AL1958,MATCH(I1959,I$1:I1958,0),1)),"")</f>
        <v/>
      </c>
      <c r="AM1959" s="2" t="str">
        <f>IFERROR(IF(INDEX(AM$1:AM1958,MATCH(I1959,I$1:I1958,0),1)=0,"",INDEX(AM$1:AM1958,MATCH(I1959,I$1:I1958,0),1)),"")</f>
        <v/>
      </c>
      <c r="AN1959" s="2" t="str">
        <f>IFERROR(IF(INDEX(AN$1:AN1958,MATCH(I1959,I$1:I1958,0),1)=0,"",INDEX(AN$1:AN1958,MATCH(I1959,I$1:I1958,0),1)),"")</f>
        <v/>
      </c>
      <c r="BG1959" s="5"/>
      <c r="BI1959" s="4"/>
      <c r="BK1959" s="5"/>
      <c r="BL1959" s="5"/>
      <c r="BM1959" s="5" t="str">
        <f>IF(B1959="","",IF(BH1959="",1+(MAX(BM$2:BM1958)),""))</f>
        <v/>
      </c>
      <c r="BN1959" s="5" t="str">
        <f t="shared" si="219"/>
        <v/>
      </c>
      <c r="BP1959" s="15" t="str">
        <f t="shared" si="220"/>
        <v/>
      </c>
      <c r="BQ1959" s="29"/>
      <c r="CU1959" s="5" t="e">
        <f>IF(REPORTE!AH$2="si",IF(F1959=VALUE(REPORTE!C$11),IF(SUM(CU1960:CU$1993),CONCATENATE(INT(B1959),", "),INT(B1959)),""),IF(F1959=VALUE(REPORTE!C$10),IF(SUM(CU1960:CU$1993),CONCATENATE(INT(B1959),", "),INT(B1959)),""))</f>
        <v>#VALUE!</v>
      </c>
      <c r="CY1959" s="5"/>
      <c r="CZ1959" s="5"/>
      <c r="DA1959" s="5"/>
      <c r="DB1959" s="5"/>
    </row>
    <row r="1960" spans="1:106" x14ac:dyDescent="0.25">
      <c r="A1960" s="25"/>
      <c r="B1960" s="3"/>
      <c r="AL1960" s="2" t="str">
        <f>IFERROR(IF(INDEX(AL$1:AL1959,MATCH(I1960,I$1:I1959,0),1)=0,"",INDEX(AL$1:AL1959,MATCH(I1960,I$1:I1959,0),1)),"")</f>
        <v/>
      </c>
      <c r="AM1960" s="2" t="str">
        <f>IFERROR(IF(INDEX(AM$1:AM1959,MATCH(I1960,I$1:I1959,0),1)=0,"",INDEX(AM$1:AM1959,MATCH(I1960,I$1:I1959,0),1)),"")</f>
        <v/>
      </c>
      <c r="AN1960" s="2" t="str">
        <f>IFERROR(IF(INDEX(AN$1:AN1959,MATCH(I1960,I$1:I1959,0),1)=0,"",INDEX(AN$1:AN1959,MATCH(I1960,I$1:I1959,0),1)),"")</f>
        <v/>
      </c>
      <c r="BG1960" s="5"/>
      <c r="BI1960" s="4"/>
      <c r="BK1960" s="5"/>
      <c r="BL1960" s="5"/>
      <c r="BM1960" s="5" t="str">
        <f>IF(B1960="","",IF(BH1960="",1+(MAX(BM$2:BM1959)),""))</f>
        <v/>
      </c>
      <c r="BN1960" s="5" t="str">
        <f t="shared" si="219"/>
        <v/>
      </c>
      <c r="BP1960" s="15" t="str">
        <f t="shared" si="220"/>
        <v/>
      </c>
      <c r="BQ1960" s="29"/>
      <c r="CU1960" s="5" t="e">
        <f>IF(REPORTE!AH$2="si",IF(F1960=VALUE(REPORTE!C$11),IF(SUM(CU1961:CU$1993),CONCATENATE(INT(B1960),", "),INT(B1960)),""),IF(F1960=VALUE(REPORTE!C$10),IF(SUM(CU1961:CU$1993),CONCATENATE(INT(B1960),", "),INT(B1960)),""))</f>
        <v>#VALUE!</v>
      </c>
      <c r="CY1960" s="5"/>
      <c r="CZ1960" s="5"/>
      <c r="DA1960" s="5"/>
      <c r="DB1960" s="5"/>
    </row>
    <row r="1961" spans="1:106" x14ac:dyDescent="0.25">
      <c r="A1961" s="25"/>
      <c r="B1961" s="3"/>
      <c r="AL1961" s="2" t="str">
        <f>IFERROR(IF(INDEX(AL$1:AL1960,MATCH(I1961,I$1:I1960,0),1)=0,"",INDEX(AL$1:AL1960,MATCH(I1961,I$1:I1960,0),1)),"")</f>
        <v/>
      </c>
      <c r="AM1961" s="2" t="str">
        <f>IFERROR(IF(INDEX(AM$1:AM1960,MATCH(I1961,I$1:I1960,0),1)=0,"",INDEX(AM$1:AM1960,MATCH(I1961,I$1:I1960,0),1)),"")</f>
        <v/>
      </c>
      <c r="AN1961" s="2" t="str">
        <f>IFERROR(IF(INDEX(AN$1:AN1960,MATCH(I1961,I$1:I1960,0),1)=0,"",INDEX(AN$1:AN1960,MATCH(I1961,I$1:I1960,0),1)),"")</f>
        <v/>
      </c>
      <c r="BG1961" s="5"/>
      <c r="BI1961" s="4"/>
      <c r="BK1961" s="5"/>
      <c r="BL1961" s="5"/>
      <c r="BM1961" s="5" t="str">
        <f>IF(B1961="","",IF(BH1961="",1+(MAX(BM$2:BM1960)),""))</f>
        <v/>
      </c>
      <c r="BN1961" s="5" t="str">
        <f t="shared" si="219"/>
        <v/>
      </c>
      <c r="BP1961" s="15" t="str">
        <f t="shared" si="220"/>
        <v/>
      </c>
      <c r="BQ1961" s="29"/>
      <c r="CU1961" s="5" t="e">
        <f>IF(REPORTE!AH$2="si",IF(F1961=VALUE(REPORTE!C$11),IF(SUM(CU1962:CU$1993),CONCATENATE(INT(B1961),", "),INT(B1961)),""),IF(F1961=VALUE(REPORTE!C$10),IF(SUM(CU1962:CU$1993),CONCATENATE(INT(B1961),", "),INT(B1961)),""))</f>
        <v>#VALUE!</v>
      </c>
      <c r="CY1961" s="5"/>
      <c r="CZ1961" s="5"/>
      <c r="DA1961" s="5"/>
      <c r="DB1961" s="5"/>
    </row>
    <row r="1962" spans="1:106" x14ac:dyDescent="0.25">
      <c r="A1962" s="25"/>
      <c r="B1962" s="3"/>
      <c r="AL1962" s="2" t="str">
        <f>IFERROR(IF(INDEX(AL$1:AL1961,MATCH(I1962,I$1:I1961,0),1)=0,"",INDEX(AL$1:AL1961,MATCH(I1962,I$1:I1961,0),1)),"")</f>
        <v/>
      </c>
      <c r="AM1962" s="2" t="str">
        <f>IFERROR(IF(INDEX(AM$1:AM1961,MATCH(I1962,I$1:I1961,0),1)=0,"",INDEX(AM$1:AM1961,MATCH(I1962,I$1:I1961,0),1)),"")</f>
        <v/>
      </c>
      <c r="AN1962" s="2" t="str">
        <f>IFERROR(IF(INDEX(AN$1:AN1961,MATCH(I1962,I$1:I1961,0),1)=0,"",INDEX(AN$1:AN1961,MATCH(I1962,I$1:I1961,0),1)),"")</f>
        <v/>
      </c>
      <c r="BG1962" s="5"/>
      <c r="BI1962" s="4"/>
      <c r="BK1962" s="5"/>
      <c r="BL1962" s="5"/>
      <c r="BM1962" s="5" t="str">
        <f>IF(B1962="","",IF(BH1962="",1+(MAX(BM$2:BM1961)),""))</f>
        <v/>
      </c>
      <c r="BN1962" s="5" t="str">
        <f t="shared" si="219"/>
        <v/>
      </c>
      <c r="BP1962" s="15" t="str">
        <f t="shared" si="220"/>
        <v/>
      </c>
      <c r="BQ1962" s="29"/>
      <c r="CU1962" s="5" t="e">
        <f>IF(REPORTE!AH$2="si",IF(F1962=VALUE(REPORTE!C$11),IF(SUM(CU1963:CU$1993),CONCATENATE(INT(B1962),", "),INT(B1962)),""),IF(F1962=VALUE(REPORTE!C$10),IF(SUM(CU1963:CU$1993),CONCATENATE(INT(B1962),", "),INT(B1962)),""))</f>
        <v>#VALUE!</v>
      </c>
      <c r="CY1962" s="5"/>
      <c r="CZ1962" s="5"/>
      <c r="DA1962" s="5"/>
      <c r="DB1962" s="5"/>
    </row>
    <row r="1963" spans="1:106" x14ac:dyDescent="0.25">
      <c r="A1963" s="25"/>
      <c r="B1963" s="3"/>
      <c r="AL1963" s="2" t="str">
        <f>IFERROR(IF(INDEX(AL$1:AL1962,MATCH(I1963,I$1:I1962,0),1)=0,"",INDEX(AL$1:AL1962,MATCH(I1963,I$1:I1962,0),1)),"")</f>
        <v/>
      </c>
      <c r="AM1963" s="2" t="str">
        <f>IFERROR(IF(INDEX(AM$1:AM1962,MATCH(I1963,I$1:I1962,0),1)=0,"",INDEX(AM$1:AM1962,MATCH(I1963,I$1:I1962,0),1)),"")</f>
        <v/>
      </c>
      <c r="AN1963" s="2" t="str">
        <f>IFERROR(IF(INDEX(AN$1:AN1962,MATCH(I1963,I$1:I1962,0),1)=0,"",INDEX(AN$1:AN1962,MATCH(I1963,I$1:I1962,0),1)),"")</f>
        <v/>
      </c>
      <c r="BG1963" s="5"/>
      <c r="BI1963" s="4"/>
      <c r="BK1963" s="5"/>
      <c r="BL1963" s="5"/>
      <c r="BM1963" s="5" t="str">
        <f>IF(B1963="","",IF(BH1963="",1+(MAX(BM$2:BM1962)),""))</f>
        <v/>
      </c>
      <c r="BN1963" s="5" t="str">
        <f t="shared" si="219"/>
        <v/>
      </c>
      <c r="BP1963" s="15" t="str">
        <f t="shared" si="220"/>
        <v/>
      </c>
      <c r="BQ1963" s="29"/>
      <c r="CU1963" s="5" t="e">
        <f>IF(REPORTE!AH$2="si",IF(F1963=VALUE(REPORTE!C$11),IF(SUM(CU1964:CU$1993),CONCATENATE(INT(B1963),", "),INT(B1963)),""),IF(F1963=VALUE(REPORTE!C$10),IF(SUM(CU1964:CU$1993),CONCATENATE(INT(B1963),", "),INT(B1963)),""))</f>
        <v>#VALUE!</v>
      </c>
      <c r="CY1963" s="5"/>
      <c r="CZ1963" s="5"/>
      <c r="DA1963" s="5"/>
      <c r="DB1963" s="5"/>
    </row>
    <row r="1964" spans="1:106" x14ac:dyDescent="0.25">
      <c r="A1964" s="25"/>
      <c r="B1964" s="3"/>
      <c r="AL1964" s="2" t="str">
        <f>IFERROR(IF(INDEX(AL$1:AL1963,MATCH(I1964,I$1:I1963,0),1)=0,"",INDEX(AL$1:AL1963,MATCH(I1964,I$1:I1963,0),1)),"")</f>
        <v/>
      </c>
      <c r="AM1964" s="2" t="str">
        <f>IFERROR(IF(INDEX(AM$1:AM1963,MATCH(I1964,I$1:I1963,0),1)=0,"",INDEX(AM$1:AM1963,MATCH(I1964,I$1:I1963,0),1)),"")</f>
        <v/>
      </c>
      <c r="AN1964" s="2" t="str">
        <f>IFERROR(IF(INDEX(AN$1:AN1963,MATCH(I1964,I$1:I1963,0),1)=0,"",INDEX(AN$1:AN1963,MATCH(I1964,I$1:I1963,0),1)),"")</f>
        <v/>
      </c>
      <c r="BG1964" s="5"/>
      <c r="BI1964" s="4"/>
      <c r="BK1964" s="5"/>
      <c r="BL1964" s="5"/>
      <c r="BM1964" s="5" t="str">
        <f>IF(B1964="","",IF(BH1964="",1+(MAX(BM$2:BM1963)),""))</f>
        <v/>
      </c>
      <c r="BN1964" s="5" t="str">
        <f t="shared" si="219"/>
        <v/>
      </c>
      <c r="BP1964" s="15" t="str">
        <f t="shared" si="220"/>
        <v/>
      </c>
      <c r="BQ1964" s="29"/>
      <c r="CU1964" s="5" t="e">
        <f>IF(REPORTE!AH$2="si",IF(F1964=VALUE(REPORTE!C$11),IF(SUM(CU1965:CU$1993),CONCATENATE(INT(B1964),", "),INT(B1964)),""),IF(F1964=VALUE(REPORTE!C$10),IF(SUM(CU1965:CU$1993),CONCATENATE(INT(B1964),", "),INT(B1964)),""))</f>
        <v>#VALUE!</v>
      </c>
      <c r="CY1964" s="5"/>
      <c r="CZ1964" s="5"/>
      <c r="DA1964" s="5"/>
      <c r="DB1964" s="5"/>
    </row>
    <row r="1965" spans="1:106" x14ac:dyDescent="0.25">
      <c r="A1965" s="25"/>
      <c r="B1965" s="3"/>
      <c r="AL1965" s="2" t="str">
        <f>IFERROR(IF(INDEX(AL$1:AL1964,MATCH(I1965,I$1:I1964,0),1)=0,"",INDEX(AL$1:AL1964,MATCH(I1965,I$1:I1964,0),1)),"")</f>
        <v/>
      </c>
      <c r="AM1965" s="2" t="str">
        <f>IFERROR(IF(INDEX(AM$1:AM1964,MATCH(I1965,I$1:I1964,0),1)=0,"",INDEX(AM$1:AM1964,MATCH(I1965,I$1:I1964,0),1)),"")</f>
        <v/>
      </c>
      <c r="AN1965" s="2" t="str">
        <f>IFERROR(IF(INDEX(AN$1:AN1964,MATCH(I1965,I$1:I1964,0),1)=0,"",INDEX(AN$1:AN1964,MATCH(I1965,I$1:I1964,0),1)),"")</f>
        <v/>
      </c>
      <c r="BG1965" s="5"/>
      <c r="BI1965" s="4"/>
      <c r="BK1965" s="5"/>
      <c r="BL1965" s="5"/>
      <c r="BM1965" s="5" t="str">
        <f>IF(B1965="","",IF(BH1965="",1+(MAX(BM$2:BM1964)),""))</f>
        <v/>
      </c>
      <c r="BN1965" s="5" t="str">
        <f t="shared" si="219"/>
        <v/>
      </c>
      <c r="BP1965" s="15" t="str">
        <f t="shared" si="220"/>
        <v/>
      </c>
      <c r="BQ1965" s="29"/>
      <c r="CU1965" s="5" t="e">
        <f>IF(REPORTE!AH$2="si",IF(F1965=VALUE(REPORTE!C$11),IF(SUM(CU1966:CU$1993),CONCATENATE(INT(B1965),", "),INT(B1965)),""),IF(F1965=VALUE(REPORTE!C$10),IF(SUM(CU1966:CU$1993),CONCATENATE(INT(B1965),", "),INT(B1965)),""))</f>
        <v>#VALUE!</v>
      </c>
      <c r="CY1965" s="5"/>
      <c r="CZ1965" s="5"/>
      <c r="DA1965" s="5"/>
      <c r="DB1965" s="5"/>
    </row>
    <row r="1966" spans="1:106" x14ac:dyDescent="0.25">
      <c r="A1966" s="25"/>
      <c r="B1966" s="3"/>
      <c r="AL1966" s="2" t="str">
        <f>IFERROR(IF(INDEX(AL$1:AL1965,MATCH(I1966,I$1:I1965,0),1)=0,"",INDEX(AL$1:AL1965,MATCH(I1966,I$1:I1965,0),1)),"")</f>
        <v/>
      </c>
      <c r="AM1966" s="2" t="str">
        <f>IFERROR(IF(INDEX(AM$1:AM1965,MATCH(I1966,I$1:I1965,0),1)=0,"",INDEX(AM$1:AM1965,MATCH(I1966,I$1:I1965,0),1)),"")</f>
        <v/>
      </c>
      <c r="AN1966" s="2" t="str">
        <f>IFERROR(IF(INDEX(AN$1:AN1965,MATCH(I1966,I$1:I1965,0),1)=0,"",INDEX(AN$1:AN1965,MATCH(I1966,I$1:I1965,0),1)),"")</f>
        <v/>
      </c>
      <c r="BG1966" s="5"/>
      <c r="BI1966" s="4"/>
      <c r="BK1966" s="5"/>
      <c r="BL1966" s="5"/>
      <c r="BM1966" s="5" t="str">
        <f>IF(B1966="","",IF(BH1966="",1+(MAX(BM$2:BM1965)),""))</f>
        <v/>
      </c>
      <c r="BN1966" s="5" t="str">
        <f t="shared" si="219"/>
        <v/>
      </c>
      <c r="BP1966" s="15" t="str">
        <f t="shared" si="220"/>
        <v/>
      </c>
      <c r="BQ1966" s="29"/>
      <c r="CU1966" s="5" t="e">
        <f>IF(REPORTE!AH$2="si",IF(F1966=VALUE(REPORTE!C$11),IF(SUM(CU1967:CU$1993),CONCATENATE(INT(B1966),", "),INT(B1966)),""),IF(F1966=VALUE(REPORTE!C$10),IF(SUM(CU1967:CU$1993),CONCATENATE(INT(B1966),", "),INT(B1966)),""))</f>
        <v>#VALUE!</v>
      </c>
      <c r="CY1966" s="5"/>
      <c r="CZ1966" s="5"/>
      <c r="DA1966" s="5"/>
      <c r="DB1966" s="5"/>
    </row>
    <row r="1967" spans="1:106" x14ac:dyDescent="0.25">
      <c r="A1967" s="25"/>
      <c r="B1967" s="3"/>
      <c r="AL1967" s="2" t="str">
        <f>IFERROR(IF(INDEX(AL$1:AL1966,MATCH(I1967,I$1:I1966,0),1)=0,"",INDEX(AL$1:AL1966,MATCH(I1967,I$1:I1966,0),1)),"")</f>
        <v/>
      </c>
      <c r="AM1967" s="2" t="str">
        <f>IFERROR(IF(INDEX(AM$1:AM1966,MATCH(I1967,I$1:I1966,0),1)=0,"",INDEX(AM$1:AM1966,MATCH(I1967,I$1:I1966,0),1)),"")</f>
        <v/>
      </c>
      <c r="AN1967" s="2" t="str">
        <f>IFERROR(IF(INDEX(AN$1:AN1966,MATCH(I1967,I$1:I1966,0),1)=0,"",INDEX(AN$1:AN1966,MATCH(I1967,I$1:I1966,0),1)),"")</f>
        <v/>
      </c>
      <c r="BG1967" s="5"/>
      <c r="BI1967" s="4"/>
      <c r="BK1967" s="5"/>
      <c r="BL1967" s="5"/>
      <c r="BM1967" s="5" t="str">
        <f>IF(B1967="","",IF(BH1967="",1+(MAX(BM$2:BM1966)),""))</f>
        <v/>
      </c>
      <c r="BN1967" s="5" t="str">
        <f t="shared" si="219"/>
        <v/>
      </c>
      <c r="BP1967" s="15" t="str">
        <f t="shared" si="220"/>
        <v/>
      </c>
      <c r="BQ1967" s="29"/>
      <c r="CU1967" s="5" t="e">
        <f>IF(REPORTE!AH$2="si",IF(F1967=VALUE(REPORTE!C$11),IF(SUM(CU1968:CU$1993),CONCATENATE(INT(B1967),", "),INT(B1967)),""),IF(F1967=VALUE(REPORTE!C$10),IF(SUM(CU1968:CU$1993),CONCATENATE(INT(B1967),", "),INT(B1967)),""))</f>
        <v>#VALUE!</v>
      </c>
      <c r="CY1967" s="5"/>
      <c r="CZ1967" s="5"/>
      <c r="DA1967" s="5"/>
      <c r="DB1967" s="5"/>
    </row>
    <row r="1968" spans="1:106" x14ac:dyDescent="0.25">
      <c r="A1968" s="25"/>
      <c r="B1968" s="3"/>
      <c r="AL1968" s="2" t="str">
        <f>IFERROR(IF(INDEX(AL$1:AL1967,MATCH(I1968,I$1:I1967,0),1)=0,"",INDEX(AL$1:AL1967,MATCH(I1968,I$1:I1967,0),1)),"")</f>
        <v/>
      </c>
      <c r="AM1968" s="2" t="str">
        <f>IFERROR(IF(INDEX(AM$1:AM1967,MATCH(I1968,I$1:I1967,0),1)=0,"",INDEX(AM$1:AM1967,MATCH(I1968,I$1:I1967,0),1)),"")</f>
        <v/>
      </c>
      <c r="AN1968" s="2" t="str">
        <f>IFERROR(IF(INDEX(AN$1:AN1967,MATCH(I1968,I$1:I1967,0),1)=0,"",INDEX(AN$1:AN1967,MATCH(I1968,I$1:I1967,0),1)),"")</f>
        <v/>
      </c>
      <c r="BG1968" s="5"/>
      <c r="BI1968" s="4"/>
      <c r="BK1968" s="5"/>
      <c r="BL1968" s="5"/>
      <c r="BM1968" s="5" t="str">
        <f>IF(B1968="","",IF(BH1968="",1+(MAX(BM$2:BM1967)),""))</f>
        <v/>
      </c>
      <c r="BN1968" s="5" t="str">
        <f t="shared" si="219"/>
        <v/>
      </c>
      <c r="BP1968" s="15" t="str">
        <f t="shared" si="220"/>
        <v/>
      </c>
      <c r="BQ1968" s="29"/>
      <c r="CU1968" s="5" t="e">
        <f>IF(REPORTE!AH$2="si",IF(F1968=VALUE(REPORTE!C$11),IF(SUM(CU1969:CU$1993),CONCATENATE(INT(B1968),", "),INT(B1968)),""),IF(F1968=VALUE(REPORTE!C$10),IF(SUM(CU1969:CU$1993),CONCATENATE(INT(B1968),", "),INT(B1968)),""))</f>
        <v>#VALUE!</v>
      </c>
      <c r="CY1968" s="5"/>
      <c r="CZ1968" s="5"/>
      <c r="DA1968" s="5"/>
      <c r="DB1968" s="5"/>
    </row>
    <row r="1969" spans="1:106" x14ac:dyDescent="0.25">
      <c r="A1969" s="25"/>
      <c r="B1969" s="3"/>
      <c r="AL1969" s="2" t="str">
        <f>IFERROR(IF(INDEX(AL$1:AL1968,MATCH(I1969,I$1:I1968,0),1)=0,"",INDEX(AL$1:AL1968,MATCH(I1969,I$1:I1968,0),1)),"")</f>
        <v/>
      </c>
      <c r="AM1969" s="2" t="str">
        <f>IFERROR(IF(INDEX(AM$1:AM1968,MATCH(I1969,I$1:I1968,0),1)=0,"",INDEX(AM$1:AM1968,MATCH(I1969,I$1:I1968,0),1)),"")</f>
        <v/>
      </c>
      <c r="AN1969" s="2" t="str">
        <f>IFERROR(IF(INDEX(AN$1:AN1968,MATCH(I1969,I$1:I1968,0),1)=0,"",INDEX(AN$1:AN1968,MATCH(I1969,I$1:I1968,0),1)),"")</f>
        <v/>
      </c>
      <c r="BG1969" s="5"/>
      <c r="BI1969" s="4"/>
      <c r="BK1969" s="5"/>
      <c r="BL1969" s="5"/>
      <c r="BM1969" s="5" t="str">
        <f>IF(B1969="","",IF(BH1969="",1+(MAX(BM$2:BM1968)),""))</f>
        <v/>
      </c>
      <c r="BN1969" s="5" t="str">
        <f t="shared" si="219"/>
        <v/>
      </c>
      <c r="BP1969" s="15" t="str">
        <f t="shared" si="220"/>
        <v/>
      </c>
      <c r="BQ1969" s="29"/>
      <c r="CU1969" s="5" t="e">
        <f>IF(REPORTE!AH$2="si",IF(F1969=VALUE(REPORTE!C$11),IF(SUM(CU1970:CU$1993),CONCATENATE(INT(B1969),", "),INT(B1969)),""),IF(F1969=VALUE(REPORTE!C$10),IF(SUM(CU1970:CU$1993),CONCATENATE(INT(B1969),", "),INT(B1969)),""))</f>
        <v>#VALUE!</v>
      </c>
      <c r="CY1969" s="5"/>
      <c r="CZ1969" s="5"/>
      <c r="DA1969" s="5"/>
      <c r="DB1969" s="5"/>
    </row>
    <row r="1970" spans="1:106" x14ac:dyDescent="0.25">
      <c r="A1970" s="25"/>
      <c r="B1970" s="3"/>
      <c r="AL1970" s="2" t="str">
        <f>IFERROR(IF(INDEX(AL$1:AL1969,MATCH(I1970,I$1:I1969,0),1)=0,"",INDEX(AL$1:AL1969,MATCH(I1970,I$1:I1969,0),1)),"")</f>
        <v/>
      </c>
      <c r="AM1970" s="2" t="str">
        <f>IFERROR(IF(INDEX(AM$1:AM1969,MATCH(I1970,I$1:I1969,0),1)=0,"",INDEX(AM$1:AM1969,MATCH(I1970,I$1:I1969,0),1)),"")</f>
        <v/>
      </c>
      <c r="AN1970" s="2" t="str">
        <f>IFERROR(IF(INDEX(AN$1:AN1969,MATCH(I1970,I$1:I1969,0),1)=0,"",INDEX(AN$1:AN1969,MATCH(I1970,I$1:I1969,0),1)),"")</f>
        <v/>
      </c>
      <c r="BG1970" s="5"/>
      <c r="BI1970" s="4"/>
      <c r="BK1970" s="5"/>
      <c r="BL1970" s="5"/>
      <c r="BM1970" s="5" t="str">
        <f>IF(B1970="","",IF(BH1970="",1+(MAX(BM$2:BM1969)),""))</f>
        <v/>
      </c>
      <c r="BN1970" s="5" t="str">
        <f t="shared" si="219"/>
        <v/>
      </c>
      <c r="BP1970" s="15" t="str">
        <f t="shared" si="220"/>
        <v/>
      </c>
      <c r="BQ1970" s="29"/>
      <c r="CU1970" s="5" t="e">
        <f>IF(REPORTE!AH$2="si",IF(F1970=VALUE(REPORTE!C$11),IF(SUM(CU1971:CU$1993),CONCATENATE(INT(B1970),", "),INT(B1970)),""),IF(F1970=VALUE(REPORTE!C$10),IF(SUM(CU1971:CU$1993),CONCATENATE(INT(B1970),", "),INT(B1970)),""))</f>
        <v>#VALUE!</v>
      </c>
      <c r="CY1970" s="5"/>
      <c r="CZ1970" s="5"/>
      <c r="DA1970" s="5"/>
      <c r="DB1970" s="5"/>
    </row>
    <row r="1971" spans="1:106" x14ac:dyDescent="0.25">
      <c r="A1971" s="25"/>
      <c r="B1971" s="3"/>
      <c r="AL1971" s="2" t="str">
        <f>IFERROR(IF(INDEX(AL$1:AL1970,MATCH(I1971,I$1:I1970,0),1)=0,"",INDEX(AL$1:AL1970,MATCH(I1971,I$1:I1970,0),1)),"")</f>
        <v/>
      </c>
      <c r="AM1971" s="2" t="str">
        <f>IFERROR(IF(INDEX(AM$1:AM1970,MATCH(I1971,I$1:I1970,0),1)=0,"",INDEX(AM$1:AM1970,MATCH(I1971,I$1:I1970,0),1)),"")</f>
        <v/>
      </c>
      <c r="AN1971" s="2" t="str">
        <f>IFERROR(IF(INDEX(AN$1:AN1970,MATCH(I1971,I$1:I1970,0),1)=0,"",INDEX(AN$1:AN1970,MATCH(I1971,I$1:I1970,0),1)),"")</f>
        <v/>
      </c>
      <c r="BG1971" s="5"/>
      <c r="BI1971" s="4"/>
      <c r="BK1971" s="5"/>
      <c r="BL1971" s="5"/>
      <c r="BM1971" s="5" t="str">
        <f>IF(B1971="","",IF(BH1971="",1+(MAX(BM$2:BM1970)),""))</f>
        <v/>
      </c>
      <c r="BN1971" s="5" t="str">
        <f t="shared" si="219"/>
        <v/>
      </c>
      <c r="BP1971" s="15" t="str">
        <f t="shared" si="220"/>
        <v/>
      </c>
      <c r="BQ1971" s="29"/>
      <c r="CU1971" s="5" t="e">
        <f>IF(REPORTE!AH$2="si",IF(F1971=VALUE(REPORTE!C$11),IF(SUM(CU1972:CU$1993),CONCATENATE(INT(B1971),", "),INT(B1971)),""),IF(F1971=VALUE(REPORTE!C$10),IF(SUM(CU1972:CU$1993),CONCATENATE(INT(B1971),", "),INT(B1971)),""))</f>
        <v>#VALUE!</v>
      </c>
      <c r="CY1971" s="5"/>
      <c r="CZ1971" s="5"/>
      <c r="DA1971" s="5"/>
      <c r="DB1971" s="5"/>
    </row>
    <row r="1972" spans="1:106" x14ac:dyDescent="0.25">
      <c r="A1972" s="25"/>
      <c r="B1972" s="3"/>
      <c r="AL1972" s="2" t="str">
        <f>IFERROR(IF(INDEX(AL$1:AL1971,MATCH(I1972,I$1:I1971,0),1)=0,"",INDEX(AL$1:AL1971,MATCH(I1972,I$1:I1971,0),1)),"")</f>
        <v/>
      </c>
      <c r="AM1972" s="2" t="str">
        <f>IFERROR(IF(INDEX(AM$1:AM1971,MATCH(I1972,I$1:I1971,0),1)=0,"",INDEX(AM$1:AM1971,MATCH(I1972,I$1:I1971,0),1)),"")</f>
        <v/>
      </c>
      <c r="AN1972" s="2" t="str">
        <f>IFERROR(IF(INDEX(AN$1:AN1971,MATCH(I1972,I$1:I1971,0),1)=0,"",INDEX(AN$1:AN1971,MATCH(I1972,I$1:I1971,0),1)),"")</f>
        <v/>
      </c>
      <c r="BG1972" s="5"/>
      <c r="BI1972" s="4"/>
      <c r="BK1972" s="5"/>
      <c r="BL1972" s="5"/>
      <c r="BM1972" s="5" t="str">
        <f>IF(B1972="","",IF(BH1972="",1+(MAX(BM$2:BM1971)),""))</f>
        <v/>
      </c>
      <c r="BN1972" s="5" t="str">
        <f t="shared" si="219"/>
        <v/>
      </c>
      <c r="BP1972" s="15" t="str">
        <f t="shared" si="220"/>
        <v/>
      </c>
      <c r="BQ1972" s="29"/>
      <c r="CU1972" s="5" t="e">
        <f>IF(REPORTE!AH$2="si",IF(F1972=VALUE(REPORTE!C$11),IF(SUM(CU1973:CU$1993),CONCATENATE(INT(B1972),", "),INT(B1972)),""),IF(F1972=VALUE(REPORTE!C$10),IF(SUM(CU1973:CU$1993),CONCATENATE(INT(B1972),", "),INT(B1972)),""))</f>
        <v>#VALUE!</v>
      </c>
      <c r="CY1972" s="5"/>
      <c r="CZ1972" s="5"/>
      <c r="DA1972" s="5"/>
      <c r="DB1972" s="5"/>
    </row>
    <row r="1973" spans="1:106" x14ac:dyDescent="0.25">
      <c r="A1973" s="25"/>
      <c r="B1973" s="3"/>
      <c r="AL1973" s="2" t="str">
        <f>IFERROR(IF(INDEX(AL$1:AL1972,MATCH(I1973,I$1:I1972,0),1)=0,"",INDEX(AL$1:AL1972,MATCH(I1973,I$1:I1972,0),1)),"")</f>
        <v/>
      </c>
      <c r="AM1973" s="2" t="str">
        <f>IFERROR(IF(INDEX(AM$1:AM1972,MATCH(I1973,I$1:I1972,0),1)=0,"",INDEX(AM$1:AM1972,MATCH(I1973,I$1:I1972,0),1)),"")</f>
        <v/>
      </c>
      <c r="AN1973" s="2" t="str">
        <f>IFERROR(IF(INDEX(AN$1:AN1972,MATCH(I1973,I$1:I1972,0),1)=0,"",INDEX(AN$1:AN1972,MATCH(I1973,I$1:I1972,0),1)),"")</f>
        <v/>
      </c>
      <c r="BG1973" s="5"/>
      <c r="BI1973" s="4"/>
      <c r="BK1973" s="5"/>
      <c r="BL1973" s="5"/>
      <c r="BM1973" s="5" t="str">
        <f>IF(B1973="","",IF(BH1973="",1+(MAX(BM$2:BM1972)),""))</f>
        <v/>
      </c>
      <c r="BN1973" s="5" t="str">
        <f t="shared" si="219"/>
        <v/>
      </c>
      <c r="BP1973" s="15" t="str">
        <f t="shared" si="220"/>
        <v/>
      </c>
      <c r="BQ1973" s="29"/>
      <c r="CU1973" s="5" t="e">
        <f>IF(REPORTE!AH$2="si",IF(F1973=VALUE(REPORTE!C$11),IF(SUM(CU1974:CU$1993),CONCATENATE(INT(B1973),", "),INT(B1973)),""),IF(F1973=VALUE(REPORTE!C$10),IF(SUM(CU1974:CU$1993),CONCATENATE(INT(B1973),", "),INT(B1973)),""))</f>
        <v>#VALUE!</v>
      </c>
      <c r="CY1973" s="5"/>
      <c r="CZ1973" s="5"/>
      <c r="DA1973" s="5"/>
      <c r="DB1973" s="5"/>
    </row>
    <row r="1974" spans="1:106" x14ac:dyDescent="0.25">
      <c r="A1974" s="25"/>
      <c r="B1974" s="3"/>
      <c r="AL1974" s="2" t="str">
        <f>IFERROR(IF(INDEX(AL$1:AL1973,MATCH(I1974,I$1:I1973,0),1)=0,"",INDEX(AL$1:AL1973,MATCH(I1974,I$1:I1973,0),1)),"")</f>
        <v/>
      </c>
      <c r="AM1974" s="2" t="str">
        <f>IFERROR(IF(INDEX(AM$1:AM1973,MATCH(I1974,I$1:I1973,0),1)=0,"",INDEX(AM$1:AM1973,MATCH(I1974,I$1:I1973,0),1)),"")</f>
        <v/>
      </c>
      <c r="AN1974" s="2" t="str">
        <f>IFERROR(IF(INDEX(AN$1:AN1973,MATCH(I1974,I$1:I1973,0),1)=0,"",INDEX(AN$1:AN1973,MATCH(I1974,I$1:I1973,0),1)),"")</f>
        <v/>
      </c>
      <c r="BG1974" s="5"/>
      <c r="BI1974" s="4"/>
      <c r="BK1974" s="5"/>
      <c r="BL1974" s="5"/>
      <c r="BM1974" s="5" t="str">
        <f>IF(B1974="","",IF(BH1974="",1+(MAX(BM$2:BM1973)),""))</f>
        <v/>
      </c>
      <c r="BN1974" s="5" t="str">
        <f t="shared" si="219"/>
        <v/>
      </c>
      <c r="BP1974" s="15" t="str">
        <f t="shared" si="220"/>
        <v/>
      </c>
      <c r="BQ1974" s="29"/>
      <c r="CU1974" s="5" t="e">
        <f>IF(REPORTE!AH$2="si",IF(F1974=VALUE(REPORTE!C$11),IF(SUM(CU1975:CU$1993),CONCATENATE(INT(B1974),", "),INT(B1974)),""),IF(F1974=VALUE(REPORTE!C$10),IF(SUM(CU1975:CU$1993),CONCATENATE(INT(B1974),", "),INT(B1974)),""))</f>
        <v>#VALUE!</v>
      </c>
      <c r="CY1974" s="5"/>
      <c r="CZ1974" s="5"/>
      <c r="DA1974" s="5"/>
      <c r="DB1974" s="5"/>
    </row>
    <row r="1975" spans="1:106" x14ac:dyDescent="0.25">
      <c r="A1975" s="25"/>
      <c r="B1975" s="3"/>
      <c r="AL1975" s="2" t="str">
        <f>IFERROR(IF(INDEX(AL$1:AL1974,MATCH(I1975,I$1:I1974,0),1)=0,"",INDEX(AL$1:AL1974,MATCH(I1975,I$1:I1974,0),1)),"")</f>
        <v/>
      </c>
      <c r="AM1975" s="2" t="str">
        <f>IFERROR(IF(INDEX(AM$1:AM1974,MATCH(I1975,I$1:I1974,0),1)=0,"",INDEX(AM$1:AM1974,MATCH(I1975,I$1:I1974,0),1)),"")</f>
        <v/>
      </c>
      <c r="AN1975" s="2" t="str">
        <f>IFERROR(IF(INDEX(AN$1:AN1974,MATCH(I1975,I$1:I1974,0),1)=0,"",INDEX(AN$1:AN1974,MATCH(I1975,I$1:I1974,0),1)),"")</f>
        <v/>
      </c>
      <c r="BG1975" s="5"/>
      <c r="BI1975" s="4"/>
      <c r="BK1975" s="5"/>
      <c r="BL1975" s="5"/>
      <c r="BM1975" s="5" t="str">
        <f>IF(B1975="","",IF(BH1975="",1+(MAX(BM$2:BM1974)),""))</f>
        <v/>
      </c>
      <c r="BN1975" s="5" t="str">
        <f t="shared" si="219"/>
        <v/>
      </c>
      <c r="BP1975" s="15" t="str">
        <f t="shared" si="220"/>
        <v/>
      </c>
      <c r="BQ1975" s="29"/>
      <c r="CU1975" s="5" t="e">
        <f>IF(REPORTE!AH$2="si",IF(F1975=VALUE(REPORTE!C$11),IF(SUM(CU1976:CU$1993),CONCATENATE(INT(B1975),", "),INT(B1975)),""),IF(F1975=VALUE(REPORTE!C$10),IF(SUM(CU1976:CU$1993),CONCATENATE(INT(B1975),", "),INT(B1975)),""))</f>
        <v>#VALUE!</v>
      </c>
      <c r="CV1975" s="5"/>
      <c r="CY1975" s="5"/>
      <c r="CZ1975" s="5"/>
      <c r="DA1975" s="5"/>
      <c r="DB1975" s="5"/>
    </row>
    <row r="1976" spans="1:106" x14ac:dyDescent="0.25">
      <c r="A1976" s="25"/>
      <c r="B1976" s="3"/>
      <c r="AL1976" s="2" t="str">
        <f>IFERROR(IF(INDEX(AL$1:AL1975,MATCH(I1976,I$1:I1975,0),1)=0,"",INDEX(AL$1:AL1975,MATCH(I1976,I$1:I1975,0),1)),"")</f>
        <v/>
      </c>
      <c r="AM1976" s="2" t="str">
        <f>IFERROR(IF(INDEX(AM$1:AM1975,MATCH(I1976,I$1:I1975,0),1)=0,"",INDEX(AM$1:AM1975,MATCH(I1976,I$1:I1975,0),1)),"")</f>
        <v/>
      </c>
      <c r="AN1976" s="2" t="str">
        <f>IFERROR(IF(INDEX(AN$1:AN1975,MATCH(I1976,I$1:I1975,0),1)=0,"",INDEX(AN$1:AN1975,MATCH(I1976,I$1:I1975,0),1)),"")</f>
        <v/>
      </c>
      <c r="BG1976" s="5"/>
      <c r="BI1976" s="4"/>
      <c r="BK1976" s="5"/>
      <c r="BL1976" s="5"/>
      <c r="BM1976" s="5" t="str">
        <f>IF(B1976="","",IF(BH1976="",1+(MAX(BM$2:BM1975)),""))</f>
        <v/>
      </c>
      <c r="BN1976" s="5" t="str">
        <f t="shared" si="219"/>
        <v/>
      </c>
      <c r="BP1976" s="15" t="str">
        <f t="shared" si="220"/>
        <v/>
      </c>
      <c r="BQ1976" s="29"/>
      <c r="CU1976" s="5" t="e">
        <f>IF(REPORTE!AH$2="si",IF(F1976=VALUE(REPORTE!C$11),IF(SUM(CU1977:CU$1993),CONCATENATE(INT(B1976),", "),INT(B1976)),""),IF(F1976=VALUE(REPORTE!C$10),IF(SUM(CU1977:CU$1993),CONCATENATE(INT(B1976),", "),INT(B1976)),""))</f>
        <v>#VALUE!</v>
      </c>
      <c r="CV1976" s="5" t="e">
        <f>CONCATENATE(CU1976,CU1977,CU1978,CU1979,CU1980,CU1981,CU1982,CU1983,CU1984,CU1985,CU1986,CU1987,CU1988,CU1989,CU1990,CU1991,CU1992,CU1993,CU1994,CU1995,CU1996,CU1997,CU1998,CU1999,CU2000,CU2001,CU2002,CU2003,CU2004,CU2005,CU2006,CU2007,CU2008,CU2009,CU2010,CU2011,CU2012,CU2013,CU2014,CU2015,CU2016,CU2017)</f>
        <v>#VALUE!</v>
      </c>
      <c r="CY1976" s="5"/>
      <c r="CZ1976" s="5"/>
      <c r="DA1976" s="5"/>
      <c r="DB1976" s="5"/>
    </row>
    <row r="1977" spans="1:106" x14ac:dyDescent="0.25">
      <c r="A1977" s="25"/>
      <c r="B1977" s="3"/>
      <c r="AL1977" s="2" t="str">
        <f>IFERROR(IF(INDEX(AL$1:AL1976,MATCH(I1977,I$1:I1976,0),1)=0,"",INDEX(AL$1:AL1976,MATCH(I1977,I$1:I1976,0),1)),"")</f>
        <v/>
      </c>
      <c r="AM1977" s="2" t="str">
        <f>IFERROR(IF(INDEX(AM$1:AM1976,MATCH(I1977,I$1:I1976,0),1)=0,"",INDEX(AM$1:AM1976,MATCH(I1977,I$1:I1976,0),1)),"")</f>
        <v/>
      </c>
      <c r="AN1977" s="2" t="str">
        <f>IFERROR(IF(INDEX(AN$1:AN1976,MATCH(I1977,I$1:I1976,0),1)=0,"",INDEX(AN$1:AN1976,MATCH(I1977,I$1:I1976,0),1)),"")</f>
        <v/>
      </c>
      <c r="BG1977" s="5"/>
      <c r="BI1977" s="4"/>
      <c r="BK1977" s="5"/>
      <c r="BL1977" s="5"/>
      <c r="BM1977" s="5" t="str">
        <f>IF(B1977="","",IF(BH1977="",1+(MAX(BM$2:BM1976)),""))</f>
        <v/>
      </c>
      <c r="BN1977" s="5" t="str">
        <f t="shared" si="219"/>
        <v/>
      </c>
      <c r="BP1977" s="15" t="str">
        <f t="shared" si="220"/>
        <v/>
      </c>
      <c r="BQ1977" s="29"/>
      <c r="CU1977" s="5" t="e">
        <f>IF(REPORTE!AH$2="si",IF(F1977=VALUE(REPORTE!C$11),IF(SUM(CU1978:CU$1993),CONCATENATE(INT(B1977),", "),INT(B1977)),""),IF(F1977=VALUE(REPORTE!C$10),IF(SUM(CU1978:CU$1993),CONCATENATE(INT(B1977),", "),INT(B1977)),""))</f>
        <v>#VALUE!</v>
      </c>
      <c r="CY1977" s="5"/>
      <c r="CZ1977" s="5"/>
      <c r="DA1977" s="5"/>
      <c r="DB1977" s="5"/>
    </row>
    <row r="1978" spans="1:106" x14ac:dyDescent="0.25">
      <c r="A1978" s="25"/>
      <c r="B1978" s="3"/>
      <c r="AL1978" s="2" t="str">
        <f>IFERROR(IF(INDEX(AL$1:AL1977,MATCH(I1978,I$1:I1977,0),1)=0,"",INDEX(AL$1:AL1977,MATCH(I1978,I$1:I1977,0),1)),"")</f>
        <v/>
      </c>
      <c r="AM1978" s="2" t="str">
        <f>IFERROR(IF(INDEX(AM$1:AM1977,MATCH(I1978,I$1:I1977,0),1)=0,"",INDEX(AM$1:AM1977,MATCH(I1978,I$1:I1977,0),1)),"")</f>
        <v/>
      </c>
      <c r="AN1978" s="2" t="str">
        <f>IFERROR(IF(INDEX(AN$1:AN1977,MATCH(I1978,I$1:I1977,0),1)=0,"",INDEX(AN$1:AN1977,MATCH(I1978,I$1:I1977,0),1)),"")</f>
        <v/>
      </c>
      <c r="BG1978" s="5"/>
      <c r="BI1978" s="4"/>
      <c r="BK1978" s="5"/>
      <c r="BL1978" s="5"/>
      <c r="BM1978" s="5" t="str">
        <f>IF(B1978="","",IF(BH1978="",1+(MAX(BM$2:BM1977)),""))</f>
        <v/>
      </c>
      <c r="BN1978" s="5" t="str">
        <f t="shared" si="219"/>
        <v/>
      </c>
      <c r="BP1978" s="15" t="str">
        <f t="shared" si="220"/>
        <v/>
      </c>
      <c r="BQ1978" s="29"/>
      <c r="CU1978" s="5" t="e">
        <f>IF(REPORTE!AH$2="si",IF(F1978=VALUE(REPORTE!C$11),IF(SUM(CU1979:CU$1993),CONCATENATE(INT(B1978),", "),INT(B1978)),""),IF(F1978=VALUE(REPORTE!C$10),IF(SUM(CU1979:CU$1993),CONCATENATE(INT(B1978),", "),INT(B1978)),""))</f>
        <v>#VALUE!</v>
      </c>
      <c r="CY1978" s="5"/>
      <c r="CZ1978" s="5"/>
      <c r="DA1978" s="5"/>
      <c r="DB1978" s="5"/>
    </row>
    <row r="1979" spans="1:106" x14ac:dyDescent="0.25">
      <c r="A1979" s="25"/>
      <c r="B1979" s="3"/>
      <c r="AL1979" s="2" t="str">
        <f>IFERROR(IF(INDEX(AL$1:AL1978,MATCH(I1979,I$1:I1978,0),1)=0,"",INDEX(AL$1:AL1978,MATCH(I1979,I$1:I1978,0),1)),"")</f>
        <v/>
      </c>
      <c r="AM1979" s="2" t="str">
        <f>IFERROR(IF(INDEX(AM$1:AM1978,MATCH(I1979,I$1:I1978,0),1)=0,"",INDEX(AM$1:AM1978,MATCH(I1979,I$1:I1978,0),1)),"")</f>
        <v/>
      </c>
      <c r="AN1979" s="2" t="str">
        <f>IFERROR(IF(INDEX(AN$1:AN1978,MATCH(I1979,I$1:I1978,0),1)=0,"",INDEX(AN$1:AN1978,MATCH(I1979,I$1:I1978,0),1)),"")</f>
        <v/>
      </c>
      <c r="BG1979" s="5"/>
      <c r="BI1979" s="4"/>
      <c r="BK1979" s="5"/>
      <c r="BL1979" s="5"/>
      <c r="BM1979" s="5" t="str">
        <f>IF(B1979="","",IF(BH1979="",1+(MAX(BM$2:BM1978)),""))</f>
        <v/>
      </c>
      <c r="BN1979" s="5" t="str">
        <f t="shared" si="219"/>
        <v/>
      </c>
      <c r="BP1979" s="15" t="str">
        <f t="shared" si="220"/>
        <v/>
      </c>
      <c r="BQ1979" s="29"/>
      <c r="CU1979" s="5" t="e">
        <f>IF(REPORTE!AH$2="si",IF(F1979=VALUE(REPORTE!C$11),IF(SUM(CU1980:CU$1993),CONCATENATE(INT(B1979),", "),INT(B1979)),""),IF(F1979=VALUE(REPORTE!C$10),IF(SUM(CU1980:CU$1993),CONCATENATE(INT(B1979),", "),INT(B1979)),""))</f>
        <v>#VALUE!</v>
      </c>
      <c r="CY1979" s="5"/>
      <c r="CZ1979" s="5"/>
      <c r="DA1979" s="5"/>
      <c r="DB1979" s="5"/>
    </row>
    <row r="1980" spans="1:106" x14ac:dyDescent="0.25">
      <c r="A1980" s="25"/>
      <c r="B1980" s="3"/>
      <c r="AL1980" s="2" t="str">
        <f>IFERROR(IF(INDEX(AL$1:AL1979,MATCH(I1980,I$1:I1979,0),1)=0,"",INDEX(AL$1:AL1979,MATCH(I1980,I$1:I1979,0),1)),"")</f>
        <v/>
      </c>
      <c r="AM1980" s="2" t="str">
        <f>IFERROR(IF(INDEX(AM$1:AM1979,MATCH(I1980,I$1:I1979,0),1)=0,"",INDEX(AM$1:AM1979,MATCH(I1980,I$1:I1979,0),1)),"")</f>
        <v/>
      </c>
      <c r="AN1980" s="2" t="str">
        <f>IFERROR(IF(INDEX(AN$1:AN1979,MATCH(I1980,I$1:I1979,0),1)=0,"",INDEX(AN$1:AN1979,MATCH(I1980,I$1:I1979,0),1)),"")</f>
        <v/>
      </c>
      <c r="BG1980" s="5"/>
      <c r="BI1980" s="4"/>
      <c r="BK1980" s="5"/>
      <c r="BL1980" s="5"/>
      <c r="BM1980" s="5" t="str">
        <f>IF(B1980="","",IF(BH1980="",1+(MAX(BM$2:BM1979)),""))</f>
        <v/>
      </c>
      <c r="BN1980" s="5" t="str">
        <f t="shared" si="219"/>
        <v/>
      </c>
      <c r="BP1980" s="15" t="str">
        <f t="shared" si="220"/>
        <v/>
      </c>
      <c r="BQ1980" s="29"/>
      <c r="CU1980" s="5" t="e">
        <f>IF(REPORTE!AH$2="si",IF(F1980=VALUE(REPORTE!C$11),IF(SUM(CU1981:CU$1993),CONCATENATE(INT(B1980),", "),INT(B1980)),""),IF(F1980=VALUE(REPORTE!C$10),IF(SUM(CU1981:CU$1993),CONCATENATE(INT(B1980),", "),INT(B1980)),""))</f>
        <v>#VALUE!</v>
      </c>
      <c r="CY1980" s="5"/>
      <c r="CZ1980" s="5"/>
      <c r="DA1980" s="5"/>
      <c r="DB1980" s="5"/>
    </row>
    <row r="1981" spans="1:106" x14ac:dyDescent="0.25">
      <c r="A1981" s="25"/>
      <c r="B1981" s="3"/>
      <c r="AL1981" s="2" t="str">
        <f>IFERROR(IF(INDEX(AL$1:AL1980,MATCH(I1981,I$1:I1980,0),1)=0,"",INDEX(AL$1:AL1980,MATCH(I1981,I$1:I1980,0),1)),"")</f>
        <v/>
      </c>
      <c r="AM1981" s="2" t="str">
        <f>IFERROR(IF(INDEX(AM$1:AM1980,MATCH(I1981,I$1:I1980,0),1)=0,"",INDEX(AM$1:AM1980,MATCH(I1981,I$1:I1980,0),1)),"")</f>
        <v/>
      </c>
      <c r="AN1981" s="2" t="str">
        <f>IFERROR(IF(INDEX(AN$1:AN1980,MATCH(I1981,I$1:I1980,0),1)=0,"",INDEX(AN$1:AN1980,MATCH(I1981,I$1:I1980,0),1)),"")</f>
        <v/>
      </c>
      <c r="BG1981" s="5"/>
      <c r="BI1981" s="4"/>
      <c r="BK1981" s="5"/>
      <c r="BL1981" s="5"/>
      <c r="BM1981" s="5" t="str">
        <f>IF(B1981="","",IF(BH1981="",1+(MAX(BM$2:BM1980)),""))</f>
        <v/>
      </c>
      <c r="BN1981" s="5" t="str">
        <f t="shared" si="219"/>
        <v/>
      </c>
      <c r="BP1981" s="15" t="str">
        <f t="shared" si="220"/>
        <v/>
      </c>
      <c r="BQ1981" s="29"/>
      <c r="CU1981" s="5" t="e">
        <f>IF(REPORTE!AH$2="si",IF(F1981=VALUE(REPORTE!C$11),IF(SUM(CU1982:CU$1993),CONCATENATE(INT(B1981),", "),INT(B1981)),""),IF(F1981=VALUE(REPORTE!C$10),IF(SUM(CU1982:CU$1993),CONCATENATE(INT(B1981),", "),INT(B1981)),""))</f>
        <v>#VALUE!</v>
      </c>
      <c r="CY1981" s="5"/>
      <c r="CZ1981" s="5"/>
      <c r="DA1981" s="5"/>
      <c r="DB1981" s="5"/>
    </row>
    <row r="1982" spans="1:106" x14ac:dyDescent="0.25">
      <c r="A1982" s="25"/>
      <c r="B1982" s="3"/>
      <c r="AL1982" s="2" t="str">
        <f>IFERROR(IF(INDEX(AL$1:AL1981,MATCH(I1982,I$1:I1981,0),1)=0,"",INDEX(AL$1:AL1981,MATCH(I1982,I$1:I1981,0),1)),"")</f>
        <v/>
      </c>
      <c r="AM1982" s="2" t="str">
        <f>IFERROR(IF(INDEX(AM$1:AM1981,MATCH(I1982,I$1:I1981,0),1)=0,"",INDEX(AM$1:AM1981,MATCH(I1982,I$1:I1981,0),1)),"")</f>
        <v/>
      </c>
      <c r="AN1982" s="2" t="str">
        <f>IFERROR(IF(INDEX(AN$1:AN1981,MATCH(I1982,I$1:I1981,0),1)=0,"",INDEX(AN$1:AN1981,MATCH(I1982,I$1:I1981,0),1)),"")</f>
        <v/>
      </c>
      <c r="BG1982" s="5"/>
      <c r="BI1982" s="4"/>
      <c r="BK1982" s="5"/>
      <c r="BL1982" s="5"/>
      <c r="BM1982" s="5" t="str">
        <f>IF(B1982="","",IF(BH1982="",1+(MAX(BM$2:BM1981)),""))</f>
        <v/>
      </c>
      <c r="BN1982" s="5" t="str">
        <f t="shared" si="219"/>
        <v/>
      </c>
      <c r="BP1982" s="15" t="str">
        <f t="shared" si="220"/>
        <v/>
      </c>
      <c r="BQ1982" s="29"/>
      <c r="CU1982" s="5" t="e">
        <f>IF(REPORTE!AH$2="si",IF(F1982=VALUE(REPORTE!C$11),IF(SUM(CU1983:CU$1993),CONCATENATE(INT(B1982),", "),INT(B1982)),""),IF(F1982=VALUE(REPORTE!C$10),IF(SUM(CU1983:CU$1993),CONCATENATE(INT(B1982),", "),INT(B1982)),""))</f>
        <v>#VALUE!</v>
      </c>
      <c r="CY1982" s="5"/>
      <c r="CZ1982" s="5"/>
      <c r="DA1982" s="5"/>
      <c r="DB1982" s="5"/>
    </row>
    <row r="1983" spans="1:106" x14ac:dyDescent="0.25">
      <c r="A1983" s="25"/>
      <c r="B1983" s="3"/>
      <c r="AL1983" s="2" t="str">
        <f>IFERROR(IF(INDEX(AL$1:AL1982,MATCH(I1983,I$1:I1982,0),1)=0,"",INDEX(AL$1:AL1982,MATCH(I1983,I$1:I1982,0),1)),"")</f>
        <v/>
      </c>
      <c r="AM1983" s="2" t="str">
        <f>IFERROR(IF(INDEX(AM$1:AM1982,MATCH(I1983,I$1:I1982,0),1)=0,"",INDEX(AM$1:AM1982,MATCH(I1983,I$1:I1982,0),1)),"")</f>
        <v/>
      </c>
      <c r="AN1983" s="2" t="str">
        <f>IFERROR(IF(INDEX(AN$1:AN1982,MATCH(I1983,I$1:I1982,0),1)=0,"",INDEX(AN$1:AN1982,MATCH(I1983,I$1:I1982,0),1)),"")</f>
        <v/>
      </c>
      <c r="BG1983" s="5"/>
      <c r="BI1983" s="4"/>
      <c r="BK1983" s="5"/>
      <c r="BL1983" s="5"/>
      <c r="BM1983" s="5" t="str">
        <f>IF(B1983="","",IF(BH1983="",1+(MAX(BM$2:BM1982)),""))</f>
        <v/>
      </c>
      <c r="BN1983" s="5" t="str">
        <f t="shared" si="219"/>
        <v/>
      </c>
      <c r="BP1983" s="15" t="str">
        <f t="shared" si="220"/>
        <v/>
      </c>
      <c r="BQ1983" s="29"/>
      <c r="CU1983" s="5" t="e">
        <f>IF(REPORTE!AH$2="si",IF(F1983=VALUE(REPORTE!C$11),IF(SUM(CU1984:CU$1993),CONCATENATE(INT(B1983),", "),INT(B1983)),""),IF(F1983=VALUE(REPORTE!C$10),IF(SUM(CU1984:CU$1993),CONCATENATE(INT(B1983),", "),INT(B1983)),""))</f>
        <v>#VALUE!</v>
      </c>
      <c r="CY1983" s="5"/>
      <c r="CZ1983" s="5"/>
      <c r="DA1983" s="5"/>
      <c r="DB1983" s="5"/>
    </row>
    <row r="1984" spans="1:106" x14ac:dyDescent="0.25">
      <c r="A1984" s="25"/>
      <c r="B1984" s="3"/>
      <c r="AL1984" s="2" t="str">
        <f>IFERROR(IF(INDEX(AL$1:AL1983,MATCH(I1984,I$1:I1983,0),1)=0,"",INDEX(AL$1:AL1983,MATCH(I1984,I$1:I1983,0),1)),"")</f>
        <v/>
      </c>
      <c r="AM1984" s="2" t="str">
        <f>IFERROR(IF(INDEX(AM$1:AM1983,MATCH(I1984,I$1:I1983,0),1)=0,"",INDEX(AM$1:AM1983,MATCH(I1984,I$1:I1983,0),1)),"")</f>
        <v/>
      </c>
      <c r="AN1984" s="2" t="str">
        <f>IFERROR(IF(INDEX(AN$1:AN1983,MATCH(I1984,I$1:I1983,0),1)=0,"",INDEX(AN$1:AN1983,MATCH(I1984,I$1:I1983,0),1)),"")</f>
        <v/>
      </c>
      <c r="BG1984" s="5"/>
      <c r="BI1984" s="4"/>
      <c r="BK1984" s="5"/>
      <c r="BL1984" s="5"/>
      <c r="BM1984" s="5" t="str">
        <f>IF(B1984="","",IF(BH1984="",1+(MAX(BM$2:BM1983)),""))</f>
        <v/>
      </c>
      <c r="BN1984" s="5" t="str">
        <f t="shared" si="219"/>
        <v/>
      </c>
      <c r="BP1984" s="15" t="str">
        <f t="shared" si="220"/>
        <v/>
      </c>
      <c r="BQ1984" s="29"/>
      <c r="CU1984" s="5" t="e">
        <f>IF(REPORTE!AH$2="si",IF(F1984=VALUE(REPORTE!C$11),IF(SUM(CU1985:CU$1993),CONCATENATE(INT(B1984),", "),INT(B1984)),""),IF(F1984=VALUE(REPORTE!C$10),IF(SUM(CU1985:CU$1993),CONCATENATE(INT(B1984),", "),INT(B1984)),""))</f>
        <v>#VALUE!</v>
      </c>
      <c r="CY1984" s="5"/>
      <c r="CZ1984" s="5"/>
      <c r="DA1984" s="5"/>
      <c r="DB1984" s="5"/>
    </row>
    <row r="1985" spans="1:106" x14ac:dyDescent="0.25">
      <c r="A1985" s="25"/>
      <c r="B1985" s="3"/>
      <c r="AL1985" s="2" t="str">
        <f>IFERROR(IF(INDEX(AL$1:AL1984,MATCH(I1985,I$1:I1984,0),1)=0,"",INDEX(AL$1:AL1984,MATCH(I1985,I$1:I1984,0),1)),"")</f>
        <v/>
      </c>
      <c r="AM1985" s="2" t="str">
        <f>IFERROR(IF(INDEX(AM$1:AM1984,MATCH(I1985,I$1:I1984,0),1)=0,"",INDEX(AM$1:AM1984,MATCH(I1985,I$1:I1984,0),1)),"")</f>
        <v/>
      </c>
      <c r="AN1985" s="2" t="str">
        <f>IFERROR(IF(INDEX(AN$1:AN1984,MATCH(I1985,I$1:I1984,0),1)=0,"",INDEX(AN$1:AN1984,MATCH(I1985,I$1:I1984,0),1)),"")</f>
        <v/>
      </c>
      <c r="BG1985" s="5"/>
      <c r="BI1985" s="4"/>
      <c r="BK1985" s="5"/>
      <c r="BL1985" s="5"/>
      <c r="BM1985" s="5" t="str">
        <f>IF(B1985="","",IF(BH1985="",1+(MAX(BM$2:BM1984)),""))</f>
        <v/>
      </c>
      <c r="BN1985" s="5" t="str">
        <f t="shared" si="219"/>
        <v/>
      </c>
      <c r="BP1985" s="15" t="str">
        <f t="shared" si="220"/>
        <v/>
      </c>
      <c r="BQ1985" s="29"/>
      <c r="CU1985" s="5" t="e">
        <f>IF(REPORTE!AH$2="si",IF(F1985=VALUE(REPORTE!C$11),IF(SUM(CU1986:CU$1993),CONCATENATE(INT(B1985),", "),INT(B1985)),""),IF(F1985=VALUE(REPORTE!C$10),IF(SUM(CU1986:CU$1993),CONCATENATE(INT(B1985),", "),INT(B1985)),""))</f>
        <v>#VALUE!</v>
      </c>
      <c r="CY1985" s="5"/>
      <c r="CZ1985" s="5"/>
      <c r="DA1985" s="5"/>
      <c r="DB1985" s="5"/>
    </row>
    <row r="1986" spans="1:106" x14ac:dyDescent="0.25">
      <c r="A1986" s="25"/>
      <c r="B1986" s="3"/>
      <c r="AL1986" s="2" t="str">
        <f>IFERROR(IF(INDEX(AL$1:AL1985,MATCH(I1986,I$1:I1985,0),1)=0,"",INDEX(AL$1:AL1985,MATCH(I1986,I$1:I1985,0),1)),"")</f>
        <v/>
      </c>
      <c r="AM1986" s="2" t="str">
        <f>IFERROR(IF(INDEX(AM$1:AM1985,MATCH(I1986,I$1:I1985,0),1)=0,"",INDEX(AM$1:AM1985,MATCH(I1986,I$1:I1985,0),1)),"")</f>
        <v/>
      </c>
      <c r="AN1986" s="2" t="str">
        <f>IFERROR(IF(INDEX(AN$1:AN1985,MATCH(I1986,I$1:I1985,0),1)=0,"",INDEX(AN$1:AN1985,MATCH(I1986,I$1:I1985,0),1)),"")</f>
        <v/>
      </c>
      <c r="BG1986" s="5"/>
      <c r="BI1986" s="4"/>
      <c r="BK1986" s="5"/>
      <c r="BL1986" s="5"/>
      <c r="BM1986" s="5" t="str">
        <f>IF(B1986="","",IF(BH1986="",1+(MAX(BM$2:BM1985)),""))</f>
        <v/>
      </c>
      <c r="BN1986" s="5" t="str">
        <f t="shared" ref="BN1986:BN2049" si="221">IF(BM1986="","",AI1986)</f>
        <v/>
      </c>
      <c r="BP1986" s="15" t="str">
        <f t="shared" ref="BP1986:BP2049" si="222">IF(BM1986="","",F1986)</f>
        <v/>
      </c>
      <c r="BQ1986" s="29"/>
      <c r="CU1986" s="5" t="e">
        <f>IF(REPORTE!AH$2="si",IF(F1986=VALUE(REPORTE!C$11),IF(SUM(CU1987:CU$1993),CONCATENATE(INT(B1986),", "),INT(B1986)),""),IF(F1986=VALUE(REPORTE!C$10),IF(SUM(CU1987:CU$1993),CONCATENATE(INT(B1986),", "),INT(B1986)),""))</f>
        <v>#VALUE!</v>
      </c>
      <c r="CY1986" s="5"/>
      <c r="CZ1986" s="5"/>
      <c r="DA1986" s="5"/>
      <c r="DB1986" s="5"/>
    </row>
    <row r="1987" spans="1:106" x14ac:dyDescent="0.25">
      <c r="A1987" s="25"/>
      <c r="B1987" s="3"/>
      <c r="AL1987" s="2" t="str">
        <f>IFERROR(IF(INDEX(AL$1:AL1986,MATCH(I1987,I$1:I1986,0),1)=0,"",INDEX(AL$1:AL1986,MATCH(I1987,I$1:I1986,0),1)),"")</f>
        <v/>
      </c>
      <c r="AM1987" s="2" t="str">
        <f>IFERROR(IF(INDEX(AM$1:AM1986,MATCH(I1987,I$1:I1986,0),1)=0,"",INDEX(AM$1:AM1986,MATCH(I1987,I$1:I1986,0),1)),"")</f>
        <v/>
      </c>
      <c r="AN1987" s="2" t="str">
        <f>IFERROR(IF(INDEX(AN$1:AN1986,MATCH(I1987,I$1:I1986,0),1)=0,"",INDEX(AN$1:AN1986,MATCH(I1987,I$1:I1986,0),1)),"")</f>
        <v/>
      </c>
      <c r="BG1987" s="5"/>
      <c r="BI1987" s="4"/>
      <c r="BK1987" s="5"/>
      <c r="BL1987" s="5"/>
      <c r="BM1987" s="5" t="str">
        <f>IF(B1987="","",IF(BH1987="",1+(MAX(BM$2:BM1986)),""))</f>
        <v/>
      </c>
      <c r="BN1987" s="5" t="str">
        <f t="shared" si="221"/>
        <v/>
      </c>
      <c r="BP1987" s="15" t="str">
        <f t="shared" si="222"/>
        <v/>
      </c>
      <c r="BQ1987" s="29"/>
      <c r="CU1987" s="5" t="e">
        <f>IF(REPORTE!AH$2="si",IF(F1987=VALUE(REPORTE!C$11),IF(SUM(CU1988:CU$1993),CONCATENATE(INT(B1987),", "),INT(B1987)),""),IF(F1987=VALUE(REPORTE!C$10),IF(SUM(CU1988:CU$1993),CONCATENATE(INT(B1987),", "),INT(B1987)),""))</f>
        <v>#VALUE!</v>
      </c>
      <c r="CY1987" s="5"/>
      <c r="CZ1987" s="5"/>
      <c r="DA1987" s="5"/>
      <c r="DB1987" s="5"/>
    </row>
    <row r="1988" spans="1:106" x14ac:dyDescent="0.25">
      <c r="A1988" s="25"/>
      <c r="B1988" s="3"/>
      <c r="AL1988" s="2" t="str">
        <f>IFERROR(IF(INDEX(AL$1:AL1987,MATCH(I1988,I$1:I1987,0),1)=0,"",INDEX(AL$1:AL1987,MATCH(I1988,I$1:I1987,0),1)),"")</f>
        <v/>
      </c>
      <c r="AM1988" s="2" t="str">
        <f>IFERROR(IF(INDEX(AM$1:AM1987,MATCH(I1988,I$1:I1987,0),1)=0,"",INDEX(AM$1:AM1987,MATCH(I1988,I$1:I1987,0),1)),"")</f>
        <v/>
      </c>
      <c r="AN1988" s="2" t="str">
        <f>IFERROR(IF(INDEX(AN$1:AN1987,MATCH(I1988,I$1:I1987,0),1)=0,"",INDEX(AN$1:AN1987,MATCH(I1988,I$1:I1987,0),1)),"")</f>
        <v/>
      </c>
      <c r="BG1988" s="5"/>
      <c r="BI1988" s="4"/>
      <c r="BK1988" s="5"/>
      <c r="BL1988" s="5"/>
      <c r="BM1988" s="5" t="str">
        <f>IF(B1988="","",IF(BH1988="",1+(MAX(BM$2:BM1987)),""))</f>
        <v/>
      </c>
      <c r="BN1988" s="5" t="str">
        <f t="shared" si="221"/>
        <v/>
      </c>
      <c r="BP1988" s="15" t="str">
        <f t="shared" si="222"/>
        <v/>
      </c>
      <c r="BQ1988" s="29"/>
      <c r="CU1988" s="5" t="e">
        <f>IF(REPORTE!AH$2="si",IF(F1988=VALUE(REPORTE!C$11),IF(SUM(CU1989:CU$1993),CONCATENATE(INT(B1988),", "),INT(B1988)),""),IF(F1988=VALUE(REPORTE!C$10),IF(SUM(CU1989:CU$1993),CONCATENATE(INT(B1988),", "),INT(B1988)),""))</f>
        <v>#VALUE!</v>
      </c>
      <c r="CY1988" s="5"/>
      <c r="CZ1988" s="5"/>
      <c r="DA1988" s="5"/>
      <c r="DB1988" s="5"/>
    </row>
    <row r="1989" spans="1:106" x14ac:dyDescent="0.25">
      <c r="A1989" s="25"/>
      <c r="B1989" s="3"/>
      <c r="AL1989" s="2" t="str">
        <f>IFERROR(IF(INDEX(AL$1:AL1988,MATCH(I1989,I$1:I1988,0),1)=0,"",INDEX(AL$1:AL1988,MATCH(I1989,I$1:I1988,0),1)),"")</f>
        <v/>
      </c>
      <c r="AM1989" s="2" t="str">
        <f>IFERROR(IF(INDEX(AM$1:AM1988,MATCH(I1989,I$1:I1988,0),1)=0,"",INDEX(AM$1:AM1988,MATCH(I1989,I$1:I1988,0),1)),"")</f>
        <v/>
      </c>
      <c r="AN1989" s="2" t="str">
        <f>IFERROR(IF(INDEX(AN$1:AN1988,MATCH(I1989,I$1:I1988,0),1)=0,"",INDEX(AN$1:AN1988,MATCH(I1989,I$1:I1988,0),1)),"")</f>
        <v/>
      </c>
      <c r="BG1989" s="5"/>
      <c r="BI1989" s="4"/>
      <c r="BK1989" s="5"/>
      <c r="BL1989" s="5"/>
      <c r="BM1989" s="5" t="str">
        <f>IF(B1989="","",IF(BH1989="",1+(MAX(BM$2:BM1988)),""))</f>
        <v/>
      </c>
      <c r="BN1989" s="5" t="str">
        <f t="shared" si="221"/>
        <v/>
      </c>
      <c r="BP1989" s="15" t="str">
        <f t="shared" si="222"/>
        <v/>
      </c>
      <c r="BQ1989" s="29"/>
      <c r="CU1989" s="5" t="e">
        <f>IF(REPORTE!AH$2="si",IF(F1989=VALUE(REPORTE!C$11),IF(SUM(CU1990:CU$1993),CONCATENATE(INT(B1989),", "),INT(B1989)),""),IF(F1989=VALUE(REPORTE!C$10),IF(SUM(CU1990:CU$1993),CONCATENATE(INT(B1989),", "),INT(B1989)),""))</f>
        <v>#VALUE!</v>
      </c>
      <c r="CY1989" s="5"/>
      <c r="CZ1989" s="5"/>
      <c r="DA1989" s="5"/>
      <c r="DB1989" s="5"/>
    </row>
    <row r="1990" spans="1:106" x14ac:dyDescent="0.25">
      <c r="A1990" s="25"/>
      <c r="B1990" s="3"/>
      <c r="AL1990" s="2" t="str">
        <f>IFERROR(IF(INDEX(AL$1:AL1989,MATCH(I1990,I$1:I1989,0),1)=0,"",INDEX(AL$1:AL1989,MATCH(I1990,I$1:I1989,0),1)),"")</f>
        <v/>
      </c>
      <c r="AM1990" s="2" t="str">
        <f>IFERROR(IF(INDEX(AM$1:AM1989,MATCH(I1990,I$1:I1989,0),1)=0,"",INDEX(AM$1:AM1989,MATCH(I1990,I$1:I1989,0),1)),"")</f>
        <v/>
      </c>
      <c r="AN1990" s="2" t="str">
        <f>IFERROR(IF(INDEX(AN$1:AN1989,MATCH(I1990,I$1:I1989,0),1)=0,"",INDEX(AN$1:AN1989,MATCH(I1990,I$1:I1989,0),1)),"")</f>
        <v/>
      </c>
      <c r="BG1990" s="5"/>
      <c r="BI1990" s="4"/>
      <c r="BK1990" s="5"/>
      <c r="BL1990" s="5"/>
      <c r="BM1990" s="5" t="str">
        <f>IF(B1990="","",IF(BH1990="",1+(MAX(BM$2:BM1989)),""))</f>
        <v/>
      </c>
      <c r="BN1990" s="5" t="str">
        <f t="shared" si="221"/>
        <v/>
      </c>
      <c r="BP1990" s="15" t="str">
        <f t="shared" si="222"/>
        <v/>
      </c>
      <c r="BQ1990" s="29"/>
      <c r="CU1990" s="5" t="e">
        <f>IF(REPORTE!AH$2="si",IF(F1990=VALUE(REPORTE!C$11),IF(SUM(CU1991:CU$1993),CONCATENATE(INT(B1990),", "),INT(B1990)),""),IF(F1990=VALUE(REPORTE!C$10),IF(SUM(CU1991:CU$1993),CONCATENATE(INT(B1990),", "),INT(B1990)),""))</f>
        <v>#VALUE!</v>
      </c>
      <c r="CY1990" s="5"/>
      <c r="CZ1990" s="5"/>
      <c r="DA1990" s="5"/>
      <c r="DB1990" s="5"/>
    </row>
    <row r="1991" spans="1:106" x14ac:dyDescent="0.25">
      <c r="A1991" s="25"/>
      <c r="B1991" s="3"/>
      <c r="AL1991" s="2" t="str">
        <f>IFERROR(IF(INDEX(AL$1:AL1990,MATCH(I1991,I$1:I1990,0),1)=0,"",INDEX(AL$1:AL1990,MATCH(I1991,I$1:I1990,0),1)),"")</f>
        <v/>
      </c>
      <c r="AM1991" s="2" t="str">
        <f>IFERROR(IF(INDEX(AM$1:AM1990,MATCH(I1991,I$1:I1990,0),1)=0,"",INDEX(AM$1:AM1990,MATCH(I1991,I$1:I1990,0),1)),"")</f>
        <v/>
      </c>
      <c r="AN1991" s="2" t="str">
        <f>IFERROR(IF(INDEX(AN$1:AN1990,MATCH(I1991,I$1:I1990,0),1)=0,"",INDEX(AN$1:AN1990,MATCH(I1991,I$1:I1990,0),1)),"")</f>
        <v/>
      </c>
      <c r="BG1991" s="5"/>
      <c r="BI1991" s="4"/>
      <c r="BK1991" s="5"/>
      <c r="BL1991" s="5"/>
      <c r="BM1991" s="5" t="str">
        <f>IF(B1991="","",IF(BH1991="",1+(MAX(BM$2:BM1990)),""))</f>
        <v/>
      </c>
      <c r="BN1991" s="5" t="str">
        <f t="shared" si="221"/>
        <v/>
      </c>
      <c r="BP1991" s="15" t="str">
        <f t="shared" si="222"/>
        <v/>
      </c>
      <c r="BQ1991" s="29"/>
      <c r="CU1991" s="5" t="e">
        <f>IF(REPORTE!AH$2="si",IF(F1991=VALUE(REPORTE!C$11),IF(SUM(CU1992:CU$1993),CONCATENATE(INT(B1991),", "),INT(B1991)),""),IF(F1991=VALUE(REPORTE!C$10),IF(SUM(CU1992:CU$1993),CONCATENATE(INT(B1991),", "),INT(B1991)),""))</f>
        <v>#VALUE!</v>
      </c>
      <c r="CY1991" s="5"/>
      <c r="CZ1991" s="5"/>
      <c r="DA1991" s="5"/>
      <c r="DB1991" s="5"/>
    </row>
    <row r="1992" spans="1:106" x14ac:dyDescent="0.25">
      <c r="A1992" s="25"/>
      <c r="B1992" s="3"/>
      <c r="AL1992" s="2" t="str">
        <f>IFERROR(IF(INDEX(AL$1:AL1991,MATCH(I1992,I$1:I1991,0),1)=0,"",INDEX(AL$1:AL1991,MATCH(I1992,I$1:I1991,0),1)),"")</f>
        <v/>
      </c>
      <c r="AM1992" s="2" t="str">
        <f>IFERROR(IF(INDEX(AM$1:AM1991,MATCH(I1992,I$1:I1991,0),1)=0,"",INDEX(AM$1:AM1991,MATCH(I1992,I$1:I1991,0),1)),"")</f>
        <v/>
      </c>
      <c r="AN1992" s="2" t="str">
        <f>IFERROR(IF(INDEX(AN$1:AN1991,MATCH(I1992,I$1:I1991,0),1)=0,"",INDEX(AN$1:AN1991,MATCH(I1992,I$1:I1991,0),1)),"")</f>
        <v/>
      </c>
      <c r="BG1992" s="5"/>
      <c r="BI1992" s="4"/>
      <c r="BK1992" s="5"/>
      <c r="BL1992" s="5"/>
      <c r="BM1992" s="5" t="str">
        <f>IF(B1992="","",IF(BH1992="",1+(MAX(BM$2:BM1991)),""))</f>
        <v/>
      </c>
      <c r="BN1992" s="5" t="str">
        <f t="shared" si="221"/>
        <v/>
      </c>
      <c r="BP1992" s="15" t="str">
        <f t="shared" si="222"/>
        <v/>
      </c>
      <c r="BQ1992" s="29"/>
      <c r="CU1992" s="5" t="e">
        <f>IF(REPORTE!AH$2="si",IF(F1992=VALUE(REPORTE!C$11),IF(SUM(CU1993:CU$1993),CONCATENATE(INT(B1992),", "),INT(B1992)),""),IF(F1992=VALUE(REPORTE!C$10),IF(SUM(CU1993:CU$1993),CONCATENATE(INT(B1992),", "),INT(B1992)),""))</f>
        <v>#VALUE!</v>
      </c>
      <c r="CY1992" s="5"/>
      <c r="CZ1992" s="5"/>
      <c r="DA1992" s="5"/>
      <c r="DB1992" s="5"/>
    </row>
    <row r="1993" spans="1:106" x14ac:dyDescent="0.25">
      <c r="A1993" s="25"/>
      <c r="B1993" s="3"/>
      <c r="AL1993" s="2" t="str">
        <f>IFERROR(IF(INDEX(AL$1:AL1992,MATCH(I1993,I$1:I1992,0),1)=0,"",INDEX(AL$1:AL1992,MATCH(I1993,I$1:I1992,0),1)),"")</f>
        <v/>
      </c>
      <c r="AM1993" s="2" t="str">
        <f>IFERROR(IF(INDEX(AM$1:AM1992,MATCH(I1993,I$1:I1992,0),1)=0,"",INDEX(AM$1:AM1992,MATCH(I1993,I$1:I1992,0),1)),"")</f>
        <v/>
      </c>
      <c r="AN1993" s="2" t="str">
        <f>IFERROR(IF(INDEX(AN$1:AN1992,MATCH(I1993,I$1:I1992,0),1)=0,"",INDEX(AN$1:AN1992,MATCH(I1993,I$1:I1992,0),1)),"")</f>
        <v/>
      </c>
      <c r="BG1993" s="5"/>
      <c r="BI1993" s="4"/>
      <c r="BK1993" s="5"/>
      <c r="BL1993" s="5"/>
      <c r="BM1993" s="5" t="str">
        <f>IF(B1993="","",IF(BH1993="",1+(MAX(BM$2:BM1992)),""))</f>
        <v/>
      </c>
      <c r="BN1993" s="5" t="str">
        <f t="shared" si="221"/>
        <v/>
      </c>
      <c r="BP1993" s="15" t="str">
        <f t="shared" si="222"/>
        <v/>
      </c>
      <c r="BQ1993" s="29"/>
      <c r="CU1993" s="5" t="e">
        <f>IF(REPORTE!AH$2="si",IF(F1993=VALUE(REPORTE!C$11),IF(SUM(CU$1993:CU1994),CONCATENATE(INT(B1993),", "),INT(B1993)),""),IF(F1993=VALUE(REPORTE!C$10),IF(SUM(CU$1993:CU1994),CONCATENATE(INT(B1993),", "),INT(B1993)),""))</f>
        <v>#VALUE!</v>
      </c>
      <c r="CY1993" s="5"/>
      <c r="CZ1993" s="5"/>
      <c r="DA1993" s="5"/>
      <c r="DB1993" s="5"/>
    </row>
    <row r="1994" spans="1:106" x14ac:dyDescent="0.25">
      <c r="A1994" s="25"/>
      <c r="B1994" s="3"/>
      <c r="AL1994" s="2" t="str">
        <f>IFERROR(IF(INDEX(AL$1:AL1993,MATCH(I1994,I$1:I1993,0),1)=0,"",INDEX(AL$1:AL1993,MATCH(I1994,I$1:I1993,0),1)),"")</f>
        <v/>
      </c>
      <c r="AM1994" s="2" t="str">
        <f>IFERROR(IF(INDEX(AM$1:AM1993,MATCH(I1994,I$1:I1993,0),1)=0,"",INDEX(AM$1:AM1993,MATCH(I1994,I$1:I1993,0),1)),"")</f>
        <v/>
      </c>
      <c r="AN1994" s="2" t="str">
        <f>IFERROR(IF(INDEX(AN$1:AN1993,MATCH(I1994,I$1:I1993,0),1)=0,"",INDEX(AN$1:AN1993,MATCH(I1994,I$1:I1993,0),1)),"")</f>
        <v/>
      </c>
      <c r="BG1994" s="5"/>
      <c r="BI1994" s="4"/>
      <c r="BK1994" s="5"/>
      <c r="BL1994" s="5"/>
      <c r="BM1994" s="5" t="str">
        <f>IF(B1994="","",IF(BH1994="",1+(MAX(BM$2:BM1993)),""))</f>
        <v/>
      </c>
      <c r="BN1994" s="5" t="str">
        <f t="shared" si="221"/>
        <v/>
      </c>
      <c r="BP1994" s="15" t="str">
        <f t="shared" si="222"/>
        <v/>
      </c>
      <c r="BQ1994" s="29"/>
      <c r="CU1994" s="5" t="e">
        <f>IF(REPORTE!AH$2="si",IF(F1994=VALUE(REPORTE!C$11),IF(SUM(CU$1993:CU1995),CONCATENATE(INT(B1994),", "),INT(B1994)),""),IF(F1994=VALUE(REPORTE!C$10),IF(SUM(CU$1993:CU1995),CONCATENATE(INT(B1994),", "),INT(B1994)),""))</f>
        <v>#VALUE!</v>
      </c>
      <c r="CY1994" s="5"/>
      <c r="CZ1994" s="5"/>
      <c r="DA1994" s="5"/>
      <c r="DB1994" s="5"/>
    </row>
    <row r="1995" spans="1:106" x14ac:dyDescent="0.25">
      <c r="A1995" s="25"/>
      <c r="B1995" s="3"/>
      <c r="AL1995" s="2" t="str">
        <f>IFERROR(IF(INDEX(AL$1:AL1994,MATCH(I1995,I$1:I1994,0),1)=0,"",INDEX(AL$1:AL1994,MATCH(I1995,I$1:I1994,0),1)),"")</f>
        <v/>
      </c>
      <c r="AM1995" s="2" t="str">
        <f>IFERROR(IF(INDEX(AM$1:AM1994,MATCH(I1995,I$1:I1994,0),1)=0,"",INDEX(AM$1:AM1994,MATCH(I1995,I$1:I1994,0),1)),"")</f>
        <v/>
      </c>
      <c r="AN1995" s="2" t="str">
        <f>IFERROR(IF(INDEX(AN$1:AN1994,MATCH(I1995,I$1:I1994,0),1)=0,"",INDEX(AN$1:AN1994,MATCH(I1995,I$1:I1994,0),1)),"")</f>
        <v/>
      </c>
      <c r="BG1995" s="5"/>
      <c r="BI1995" s="4"/>
      <c r="BK1995" s="5"/>
      <c r="BL1995" s="5"/>
      <c r="BM1995" s="5" t="str">
        <f>IF(B1995="","",IF(BH1995="",1+(MAX(BM$2:BM1994)),""))</f>
        <v/>
      </c>
      <c r="BN1995" s="5" t="str">
        <f t="shared" si="221"/>
        <v/>
      </c>
      <c r="BP1995" s="15" t="str">
        <f t="shared" si="222"/>
        <v/>
      </c>
      <c r="BQ1995" s="29"/>
      <c r="CU1995" s="5" t="e">
        <f>IF(REPORTE!AH$2="si",IF(F1995=VALUE(REPORTE!C$11),IF(SUM(CU$1993:CU1996),CONCATENATE(INT(B1995),", "),INT(B1995)),""),IF(F1995=VALUE(REPORTE!C$10),IF(SUM(CU$1993:CU1996),CONCATENATE(INT(B1995),", "),INT(B1995)),""))</f>
        <v>#VALUE!</v>
      </c>
      <c r="CY1995" s="5"/>
      <c r="CZ1995" s="5"/>
      <c r="DA1995" s="5"/>
      <c r="DB1995" s="5"/>
    </row>
    <row r="1996" spans="1:106" x14ac:dyDescent="0.25">
      <c r="A1996" s="25"/>
      <c r="B1996" s="3"/>
      <c r="AL1996" s="2" t="str">
        <f>IFERROR(IF(INDEX(AL$1:AL1995,MATCH(I1996,I$1:I1995,0),1)=0,"",INDEX(AL$1:AL1995,MATCH(I1996,I$1:I1995,0),1)),"")</f>
        <v/>
      </c>
      <c r="AM1996" s="2" t="str">
        <f>IFERROR(IF(INDEX(AM$1:AM1995,MATCH(I1996,I$1:I1995,0),1)=0,"",INDEX(AM$1:AM1995,MATCH(I1996,I$1:I1995,0),1)),"")</f>
        <v/>
      </c>
      <c r="AN1996" s="2" t="str">
        <f>IFERROR(IF(INDEX(AN$1:AN1995,MATCH(I1996,I$1:I1995,0),1)=0,"",INDEX(AN$1:AN1995,MATCH(I1996,I$1:I1995,0),1)),"")</f>
        <v/>
      </c>
      <c r="BG1996" s="5"/>
      <c r="BI1996" s="4"/>
      <c r="BK1996" s="5"/>
      <c r="BL1996" s="5"/>
      <c r="BM1996" s="5" t="str">
        <f>IF(B1996="","",IF(BH1996="",1+(MAX(BM$2:BM1995)),""))</f>
        <v/>
      </c>
      <c r="BN1996" s="5" t="str">
        <f t="shared" si="221"/>
        <v/>
      </c>
      <c r="BP1996" s="15" t="str">
        <f t="shared" si="222"/>
        <v/>
      </c>
      <c r="BQ1996" s="29"/>
      <c r="CU1996" s="5" t="e">
        <f>IF(REPORTE!AH$2="si",IF(F1996=VALUE(REPORTE!C$11),IF(SUM(CU$1993:CU1997),CONCATENATE(INT(B1996),", "),INT(B1996)),""),IF(F1996=VALUE(REPORTE!C$10),IF(SUM(CU$1993:CU1997),CONCATENATE(INT(B1996),", "),INT(B1996)),""))</f>
        <v>#VALUE!</v>
      </c>
      <c r="CY1996" s="5"/>
      <c r="CZ1996" s="5"/>
      <c r="DA1996" s="5"/>
      <c r="DB1996" s="5"/>
    </row>
    <row r="1997" spans="1:106" x14ac:dyDescent="0.25">
      <c r="A1997" s="25"/>
      <c r="B1997" s="3"/>
      <c r="AL1997" s="2" t="str">
        <f>IFERROR(IF(INDEX(AL$1:AL1996,MATCH(I1997,I$1:I1996,0),1)=0,"",INDEX(AL$1:AL1996,MATCH(I1997,I$1:I1996,0),1)),"")</f>
        <v/>
      </c>
      <c r="AM1997" s="2" t="str">
        <f>IFERROR(IF(INDEX(AM$1:AM1996,MATCH(I1997,I$1:I1996,0),1)=0,"",INDEX(AM$1:AM1996,MATCH(I1997,I$1:I1996,0),1)),"")</f>
        <v/>
      </c>
      <c r="AN1997" s="2" t="str">
        <f>IFERROR(IF(INDEX(AN$1:AN1996,MATCH(I1997,I$1:I1996,0),1)=0,"",INDEX(AN$1:AN1996,MATCH(I1997,I$1:I1996,0),1)),"")</f>
        <v/>
      </c>
      <c r="BG1997" s="5"/>
      <c r="BI1997" s="4"/>
      <c r="BK1997" s="5"/>
      <c r="BL1997" s="5"/>
      <c r="BM1997" s="5" t="str">
        <f>IF(B1997="","",IF(BH1997="",1+(MAX(BM$2:BM1996)),""))</f>
        <v/>
      </c>
      <c r="BN1997" s="5" t="str">
        <f t="shared" si="221"/>
        <v/>
      </c>
      <c r="BP1997" s="15" t="str">
        <f t="shared" si="222"/>
        <v/>
      </c>
      <c r="BQ1997" s="29"/>
      <c r="CU1997" s="5" t="e">
        <f>IF(REPORTE!AH$2="si",IF(F1997=VALUE(REPORTE!C$11),IF(SUM(CU$1993:CU1998),CONCATENATE(INT(B1997),", "),INT(B1997)),""),IF(F1997=VALUE(REPORTE!C$10),IF(SUM(CU$1993:CU1998),CONCATENATE(INT(B1997),", "),INT(B1997)),""))</f>
        <v>#VALUE!</v>
      </c>
      <c r="CY1997" s="5"/>
      <c r="CZ1997" s="5"/>
      <c r="DA1997" s="5"/>
      <c r="DB1997" s="5"/>
    </row>
    <row r="1998" spans="1:106" x14ac:dyDescent="0.25">
      <c r="A1998" s="25"/>
      <c r="B1998" s="3"/>
      <c r="AL1998" s="2" t="str">
        <f>IFERROR(IF(INDEX(AL$1:AL1997,MATCH(I1998,I$1:I1997,0),1)=0,"",INDEX(AL$1:AL1997,MATCH(I1998,I$1:I1997,0),1)),"")</f>
        <v/>
      </c>
      <c r="AM1998" s="2" t="str">
        <f>IFERROR(IF(INDEX(AM$1:AM1997,MATCH(I1998,I$1:I1997,0),1)=0,"",INDEX(AM$1:AM1997,MATCH(I1998,I$1:I1997,0),1)),"")</f>
        <v/>
      </c>
      <c r="AN1998" s="2" t="str">
        <f>IFERROR(IF(INDEX(AN$1:AN1997,MATCH(I1998,I$1:I1997,0),1)=0,"",INDEX(AN$1:AN1997,MATCH(I1998,I$1:I1997,0),1)),"")</f>
        <v/>
      </c>
      <c r="BG1998" s="5"/>
      <c r="BI1998" s="4"/>
      <c r="BK1998" s="5"/>
      <c r="BL1998" s="5"/>
      <c r="BM1998" s="5" t="str">
        <f>IF(B1998="","",IF(BH1998="",1+(MAX(BM$2:BM1997)),""))</f>
        <v/>
      </c>
      <c r="BN1998" s="5" t="str">
        <f t="shared" si="221"/>
        <v/>
      </c>
      <c r="BP1998" s="15" t="str">
        <f t="shared" si="222"/>
        <v/>
      </c>
      <c r="BQ1998" s="29"/>
      <c r="CU1998" s="5" t="e">
        <f>IF(REPORTE!AH$2="si",IF(F1998=VALUE(REPORTE!C$11),IF(SUM(CU$1993:CU1999),CONCATENATE(INT(B1998),", "),INT(B1998)),""),IF(F1998=VALUE(REPORTE!C$10),IF(SUM(CU$1993:CU1999),CONCATENATE(INT(B1998),", "),INT(B1998)),""))</f>
        <v>#VALUE!</v>
      </c>
      <c r="CY1998" s="5"/>
      <c r="CZ1998" s="5"/>
      <c r="DA1998" s="5"/>
      <c r="DB1998" s="5"/>
    </row>
    <row r="1999" spans="1:106" x14ac:dyDescent="0.25">
      <c r="A1999" s="25"/>
      <c r="B1999" s="3"/>
      <c r="AL1999" s="2" t="str">
        <f>IFERROR(IF(INDEX(AL$1:AL1998,MATCH(I1999,I$1:I1998,0),1)=0,"",INDEX(AL$1:AL1998,MATCH(I1999,I$1:I1998,0),1)),"")</f>
        <v/>
      </c>
      <c r="AM1999" s="2" t="str">
        <f>IFERROR(IF(INDEX(AM$1:AM1998,MATCH(I1999,I$1:I1998,0),1)=0,"",INDEX(AM$1:AM1998,MATCH(I1999,I$1:I1998,0),1)),"")</f>
        <v/>
      </c>
      <c r="AN1999" s="2" t="str">
        <f>IFERROR(IF(INDEX(AN$1:AN1998,MATCH(I1999,I$1:I1998,0),1)=0,"",INDEX(AN$1:AN1998,MATCH(I1999,I$1:I1998,0),1)),"")</f>
        <v/>
      </c>
      <c r="BG1999" s="5"/>
      <c r="BI1999" s="4"/>
      <c r="BK1999" s="5"/>
      <c r="BL1999" s="5"/>
      <c r="BM1999" s="5" t="str">
        <f>IF(B1999="","",IF(BH1999="",1+(MAX(BM$2:BM1998)),""))</f>
        <v/>
      </c>
      <c r="BN1999" s="5" t="str">
        <f t="shared" si="221"/>
        <v/>
      </c>
      <c r="BP1999" s="15" t="str">
        <f t="shared" si="222"/>
        <v/>
      </c>
      <c r="BQ1999" s="29"/>
      <c r="CU1999" s="5" t="e">
        <f>IF(REPORTE!AH$2="si",IF(F1999=VALUE(REPORTE!C$11),IF(SUM(CU$1993:CU2000),CONCATENATE(INT(B1999),", "),INT(B1999)),""),IF(F1999=VALUE(REPORTE!C$10),IF(SUM(CU$1993:CU2000),CONCATENATE(INT(B1999),", "),INT(B1999)),""))</f>
        <v>#VALUE!</v>
      </c>
      <c r="CY1999" s="5"/>
      <c r="CZ1999" s="5"/>
      <c r="DA1999" s="5"/>
      <c r="DB1999" s="5"/>
    </row>
    <row r="2000" spans="1:106" x14ac:dyDescent="0.25">
      <c r="A2000" s="25"/>
      <c r="B2000" s="3"/>
      <c r="AL2000" s="2" t="str">
        <f>IFERROR(IF(INDEX(AL$1:AL1999,MATCH(I2000,I$1:I1999,0),1)=0,"",INDEX(AL$1:AL1999,MATCH(I2000,I$1:I1999,0),1)),"")</f>
        <v/>
      </c>
      <c r="AM2000" s="2" t="str">
        <f>IFERROR(IF(INDEX(AM$1:AM1999,MATCH(I2000,I$1:I1999,0),1)=0,"",INDEX(AM$1:AM1999,MATCH(I2000,I$1:I1999,0),1)),"")</f>
        <v/>
      </c>
      <c r="AN2000" s="2" t="str">
        <f>IFERROR(IF(INDEX(AN$1:AN1999,MATCH(I2000,I$1:I1999,0),1)=0,"",INDEX(AN$1:AN1999,MATCH(I2000,I$1:I1999,0),1)),"")</f>
        <v/>
      </c>
      <c r="BG2000" s="5"/>
      <c r="BI2000" s="4"/>
      <c r="BK2000" s="5"/>
      <c r="BL2000" s="5"/>
      <c r="BM2000" s="5" t="str">
        <f>IF(B2000="","",IF(BH2000="",1+(MAX(BM$2:BM1999)),""))</f>
        <v/>
      </c>
      <c r="BN2000" s="5" t="str">
        <f t="shared" si="221"/>
        <v/>
      </c>
      <c r="BP2000" s="15" t="str">
        <f t="shared" si="222"/>
        <v/>
      </c>
      <c r="BQ2000" s="29"/>
      <c r="CU2000" s="5" t="e">
        <f>IF(REPORTE!AH$2="si",IF(F2000=VALUE(REPORTE!C$11),IF(SUM(CU$1993:CU2001),CONCATENATE(INT(B2000),", "),INT(B2000)),""),IF(F2000=VALUE(REPORTE!C$10),IF(SUM(CU$1993:CU2001),CONCATENATE(INT(B2000),", "),INT(B2000)),""))</f>
        <v>#VALUE!</v>
      </c>
      <c r="CY2000" s="5"/>
      <c r="CZ2000" s="5"/>
      <c r="DA2000" s="5"/>
      <c r="DB2000" s="5"/>
    </row>
    <row r="2001" spans="1:106" x14ac:dyDescent="0.25">
      <c r="A2001" s="25"/>
      <c r="B2001" s="3"/>
      <c r="AL2001" s="2" t="str">
        <f>IFERROR(IF(INDEX(AL$1:AL2000,MATCH(I2001,I$1:I2000,0),1)=0,"",INDEX(AL$1:AL2000,MATCH(I2001,I$1:I2000,0),1)),"")</f>
        <v/>
      </c>
      <c r="AM2001" s="2" t="str">
        <f>IFERROR(IF(INDEX(AM$1:AM2000,MATCH(I2001,I$1:I2000,0),1)=0,"",INDEX(AM$1:AM2000,MATCH(I2001,I$1:I2000,0),1)),"")</f>
        <v/>
      </c>
      <c r="AN2001" s="2" t="str">
        <f>IFERROR(IF(INDEX(AN$1:AN2000,MATCH(I2001,I$1:I2000,0),1)=0,"",INDEX(AN$1:AN2000,MATCH(I2001,I$1:I2000,0),1)),"")</f>
        <v/>
      </c>
      <c r="BG2001" s="5"/>
      <c r="BI2001" s="4"/>
      <c r="BK2001" s="5"/>
      <c r="BL2001" s="5"/>
      <c r="BM2001" s="5" t="str">
        <f>IF(B2001="","",IF(BH2001="",1+(MAX(BM$2:BM2000)),""))</f>
        <v/>
      </c>
      <c r="BN2001" s="5" t="str">
        <f t="shared" si="221"/>
        <v/>
      </c>
      <c r="BP2001" s="15" t="str">
        <f t="shared" si="222"/>
        <v/>
      </c>
      <c r="BQ2001" s="29"/>
      <c r="CU2001" s="5" t="e">
        <f>IF(REPORTE!AH$2="si",IF(F2001=VALUE(REPORTE!C$11),IF(SUM(CU$1993:CU2002),CONCATENATE(INT(B2001),", "),INT(B2001)),""),IF(F2001=VALUE(REPORTE!C$10),IF(SUM(CU$1993:CU2002),CONCATENATE(INT(B2001),", "),INT(B2001)),""))</f>
        <v>#VALUE!</v>
      </c>
      <c r="CY2001" s="5"/>
      <c r="CZ2001" s="5"/>
      <c r="DA2001" s="5"/>
      <c r="DB2001" s="5"/>
    </row>
    <row r="2002" spans="1:106" x14ac:dyDescent="0.25">
      <c r="A2002" s="25"/>
      <c r="B2002" s="3"/>
      <c r="AL2002" s="2" t="str">
        <f>IFERROR(IF(INDEX(AL$1:AL2001,MATCH(I2002,I$1:I2001,0),1)=0,"",INDEX(AL$1:AL2001,MATCH(I2002,I$1:I2001,0),1)),"")</f>
        <v/>
      </c>
      <c r="AM2002" s="2" t="str">
        <f>IFERROR(IF(INDEX(AM$1:AM2001,MATCH(I2002,I$1:I2001,0),1)=0,"",INDEX(AM$1:AM2001,MATCH(I2002,I$1:I2001,0),1)),"")</f>
        <v/>
      </c>
      <c r="AN2002" s="2" t="str">
        <f>IFERROR(IF(INDEX(AN$1:AN2001,MATCH(I2002,I$1:I2001,0),1)=0,"",INDEX(AN$1:AN2001,MATCH(I2002,I$1:I2001,0),1)),"")</f>
        <v/>
      </c>
      <c r="BG2002" s="5"/>
      <c r="BI2002" s="4"/>
      <c r="BK2002" s="5"/>
      <c r="BL2002" s="5"/>
      <c r="BM2002" s="5" t="str">
        <f>IF(B2002="","",IF(BH2002="",1+(MAX(BM$2:BM2001)),""))</f>
        <v/>
      </c>
      <c r="BN2002" s="5" t="str">
        <f t="shared" si="221"/>
        <v/>
      </c>
      <c r="BP2002" s="15" t="str">
        <f t="shared" si="222"/>
        <v/>
      </c>
      <c r="BQ2002" s="29"/>
      <c r="CU2002" s="5" t="e">
        <f>IF(REPORTE!AH$2="si",IF(F2002=VALUE(REPORTE!C$11),IF(SUM(CU$1993:CU2003),CONCATENATE(INT(B2002),", "),INT(B2002)),""),IF(F2002=VALUE(REPORTE!C$10),IF(SUM(CU$1993:CU2003),CONCATENATE(INT(B2002),", "),INT(B2002)),""))</f>
        <v>#VALUE!</v>
      </c>
      <c r="CY2002" s="5"/>
      <c r="CZ2002" s="5"/>
      <c r="DA2002" s="5"/>
      <c r="DB2002" s="5"/>
    </row>
    <row r="2003" spans="1:106" x14ac:dyDescent="0.25">
      <c r="A2003" s="25"/>
      <c r="B2003" s="3"/>
      <c r="AL2003" s="2" t="str">
        <f>IFERROR(IF(INDEX(AL$1:AL2002,MATCH(I2003,I$1:I2002,0),1)=0,"",INDEX(AL$1:AL2002,MATCH(I2003,I$1:I2002,0),1)),"")</f>
        <v/>
      </c>
      <c r="AM2003" s="2" t="str">
        <f>IFERROR(IF(INDEX(AM$1:AM2002,MATCH(I2003,I$1:I2002,0),1)=0,"",INDEX(AM$1:AM2002,MATCH(I2003,I$1:I2002,0),1)),"")</f>
        <v/>
      </c>
      <c r="AN2003" s="2" t="str">
        <f>IFERROR(IF(INDEX(AN$1:AN2002,MATCH(I2003,I$1:I2002,0),1)=0,"",INDEX(AN$1:AN2002,MATCH(I2003,I$1:I2002,0),1)),"")</f>
        <v/>
      </c>
      <c r="BG2003" s="5"/>
      <c r="BI2003" s="4"/>
      <c r="BK2003" s="5"/>
      <c r="BL2003" s="5"/>
      <c r="BM2003" s="5" t="str">
        <f>IF(B2003="","",IF(BH2003="",1+(MAX(BM$2:BM2002)),""))</f>
        <v/>
      </c>
      <c r="BN2003" s="5" t="str">
        <f t="shared" si="221"/>
        <v/>
      </c>
      <c r="BP2003" s="15" t="str">
        <f t="shared" si="222"/>
        <v/>
      </c>
      <c r="BQ2003" s="29"/>
      <c r="CU2003" s="5" t="e">
        <f>IF(REPORTE!AH$2="si",IF(F2003=VALUE(REPORTE!C$11),IF(SUM(CU$1993:CU2004),CONCATENATE(INT(B2003),", "),INT(B2003)),""),IF(F2003=VALUE(REPORTE!C$10),IF(SUM(CU$1993:CU2004),CONCATENATE(INT(B2003),", "),INT(B2003)),""))</f>
        <v>#VALUE!</v>
      </c>
      <c r="CY2003" s="5"/>
      <c r="CZ2003" s="5"/>
      <c r="DA2003" s="5"/>
      <c r="DB2003" s="5"/>
    </row>
    <row r="2004" spans="1:106" x14ac:dyDescent="0.25">
      <c r="A2004" s="25"/>
      <c r="B2004" s="3"/>
      <c r="AL2004" s="2" t="str">
        <f>IFERROR(IF(INDEX(AL$1:AL2003,MATCH(I2004,I$1:I2003,0),1)=0,"",INDEX(AL$1:AL2003,MATCH(I2004,I$1:I2003,0),1)),"")</f>
        <v/>
      </c>
      <c r="AM2004" s="2" t="str">
        <f>IFERROR(IF(INDEX(AM$1:AM2003,MATCH(I2004,I$1:I2003,0),1)=0,"",INDEX(AM$1:AM2003,MATCH(I2004,I$1:I2003,0),1)),"")</f>
        <v/>
      </c>
      <c r="AN2004" s="2" t="str">
        <f>IFERROR(IF(INDEX(AN$1:AN2003,MATCH(I2004,I$1:I2003,0),1)=0,"",INDEX(AN$1:AN2003,MATCH(I2004,I$1:I2003,0),1)),"")</f>
        <v/>
      </c>
      <c r="BG2004" s="5"/>
      <c r="BI2004" s="4"/>
      <c r="BK2004" s="5"/>
      <c r="BL2004" s="5"/>
      <c r="BM2004" s="5" t="str">
        <f>IF(B2004="","",IF(BH2004="",1+(MAX(BM$2:BM2003)),""))</f>
        <v/>
      </c>
      <c r="BN2004" s="5" t="str">
        <f t="shared" si="221"/>
        <v/>
      </c>
      <c r="BP2004" s="15" t="str">
        <f t="shared" si="222"/>
        <v/>
      </c>
      <c r="BQ2004" s="29"/>
      <c r="CU2004" s="5" t="e">
        <f>IF(REPORTE!AH$2="si",IF(F2004=VALUE(REPORTE!C$11),IF(SUM(CU$1993:CU2005),CONCATENATE(INT(B2004),", "),INT(B2004)),""),IF(F2004=VALUE(REPORTE!C$10),IF(SUM(CU$1993:CU2005),CONCATENATE(INT(B2004),", "),INT(B2004)),""))</f>
        <v>#VALUE!</v>
      </c>
      <c r="CY2004" s="5"/>
      <c r="CZ2004" s="5"/>
      <c r="DA2004" s="5"/>
      <c r="DB2004" s="5"/>
    </row>
    <row r="2005" spans="1:106" x14ac:dyDescent="0.25">
      <c r="A2005" s="25"/>
      <c r="B2005" s="3"/>
      <c r="AL2005" s="2" t="str">
        <f>IFERROR(IF(INDEX(AL$1:AL2004,MATCH(I2005,I$1:I2004,0),1)=0,"",INDEX(AL$1:AL2004,MATCH(I2005,I$1:I2004,0),1)),"")</f>
        <v/>
      </c>
      <c r="AM2005" s="2" t="str">
        <f>IFERROR(IF(INDEX(AM$1:AM2004,MATCH(I2005,I$1:I2004,0),1)=0,"",INDEX(AM$1:AM2004,MATCH(I2005,I$1:I2004,0),1)),"")</f>
        <v/>
      </c>
      <c r="AN2005" s="2" t="str">
        <f>IFERROR(IF(INDEX(AN$1:AN2004,MATCH(I2005,I$1:I2004,0),1)=0,"",INDEX(AN$1:AN2004,MATCH(I2005,I$1:I2004,0),1)),"")</f>
        <v/>
      </c>
      <c r="BG2005" s="5"/>
      <c r="BI2005" s="4"/>
      <c r="BK2005" s="5"/>
      <c r="BL2005" s="5"/>
      <c r="BM2005" s="5" t="str">
        <f>IF(B2005="","",IF(BH2005="",1+(MAX(BM$2:BM2004)),""))</f>
        <v/>
      </c>
      <c r="BN2005" s="5" t="str">
        <f t="shared" si="221"/>
        <v/>
      </c>
      <c r="BP2005" s="15" t="str">
        <f t="shared" si="222"/>
        <v/>
      </c>
      <c r="BQ2005" s="29"/>
      <c r="CU2005" s="5" t="e">
        <f>IF(REPORTE!AH$2="si",IF(F2005=VALUE(REPORTE!C$11),IF(SUM(CU$1993:CU2006),CONCATENATE(INT(B2005),", "),INT(B2005)),""),IF(F2005=VALUE(REPORTE!C$10),IF(SUM(CU$1993:CU2006),CONCATENATE(INT(B2005),", "),INT(B2005)),""))</f>
        <v>#VALUE!</v>
      </c>
      <c r="CY2005" s="5"/>
      <c r="CZ2005" s="5"/>
      <c r="DA2005" s="5"/>
      <c r="DB2005" s="5"/>
    </row>
    <row r="2006" spans="1:106" x14ac:dyDescent="0.25">
      <c r="A2006" s="25"/>
      <c r="B2006" s="3"/>
      <c r="AL2006" s="2" t="str">
        <f>IFERROR(IF(INDEX(AL$1:AL2005,MATCH(I2006,I$1:I2005,0),1)=0,"",INDEX(AL$1:AL2005,MATCH(I2006,I$1:I2005,0),1)),"")</f>
        <v/>
      </c>
      <c r="AM2006" s="2" t="str">
        <f>IFERROR(IF(INDEX(AM$1:AM2005,MATCH(I2006,I$1:I2005,0),1)=0,"",INDEX(AM$1:AM2005,MATCH(I2006,I$1:I2005,0),1)),"")</f>
        <v/>
      </c>
      <c r="AN2006" s="2" t="str">
        <f>IFERROR(IF(INDEX(AN$1:AN2005,MATCH(I2006,I$1:I2005,0),1)=0,"",INDEX(AN$1:AN2005,MATCH(I2006,I$1:I2005,0),1)),"")</f>
        <v/>
      </c>
      <c r="BG2006" s="5"/>
      <c r="BI2006" s="4"/>
      <c r="BK2006" s="5"/>
      <c r="BL2006" s="5"/>
      <c r="BM2006" s="5" t="str">
        <f>IF(B2006="","",IF(BH2006="",1+(MAX(BM$2:BM2005)),""))</f>
        <v/>
      </c>
      <c r="BN2006" s="5" t="str">
        <f t="shared" si="221"/>
        <v/>
      </c>
      <c r="BP2006" s="15" t="str">
        <f t="shared" si="222"/>
        <v/>
      </c>
      <c r="BQ2006" s="29"/>
      <c r="CU2006" s="5" t="e">
        <f>IF(REPORTE!AH$2="si",IF(F2006=VALUE(REPORTE!C$11),IF(SUM(CU$1993:CU2007),CONCATENATE(INT(B2006),", "),INT(B2006)),""),IF(F2006=VALUE(REPORTE!C$10),IF(SUM(CU$1993:CU2007),CONCATENATE(INT(B2006),", "),INT(B2006)),""))</f>
        <v>#VALUE!</v>
      </c>
      <c r="CY2006" s="5"/>
      <c r="CZ2006" s="5"/>
      <c r="DA2006" s="5"/>
      <c r="DB2006" s="5"/>
    </row>
    <row r="2007" spans="1:106" x14ac:dyDescent="0.25">
      <c r="A2007" s="25"/>
      <c r="B2007" s="3"/>
      <c r="AL2007" s="2" t="str">
        <f>IFERROR(IF(INDEX(AL$1:AL2006,MATCH(I2007,I$1:I2006,0),1)=0,"",INDEX(AL$1:AL2006,MATCH(I2007,I$1:I2006,0),1)),"")</f>
        <v/>
      </c>
      <c r="AM2007" s="2" t="str">
        <f>IFERROR(IF(INDEX(AM$1:AM2006,MATCH(I2007,I$1:I2006,0),1)=0,"",INDEX(AM$1:AM2006,MATCH(I2007,I$1:I2006,0),1)),"")</f>
        <v/>
      </c>
      <c r="AN2007" s="2" t="str">
        <f>IFERROR(IF(INDEX(AN$1:AN2006,MATCH(I2007,I$1:I2006,0),1)=0,"",INDEX(AN$1:AN2006,MATCH(I2007,I$1:I2006,0),1)),"")</f>
        <v/>
      </c>
      <c r="BG2007" s="5"/>
      <c r="BI2007" s="4"/>
      <c r="BK2007" s="5"/>
      <c r="BL2007" s="5"/>
      <c r="BM2007" s="5" t="str">
        <f>IF(B2007="","",IF(BH2007="",1+(MAX(BM$2:BM2006)),""))</f>
        <v/>
      </c>
      <c r="BN2007" s="5" t="str">
        <f t="shared" si="221"/>
        <v/>
      </c>
      <c r="BP2007" s="15" t="str">
        <f t="shared" si="222"/>
        <v/>
      </c>
      <c r="BQ2007" s="29"/>
      <c r="CU2007" s="5" t="e">
        <f>IF(REPORTE!AH$2="si",IF(F2007=VALUE(REPORTE!C$11),IF(SUM(CU$1993:CU2008),CONCATENATE(INT(B2007),", "),INT(B2007)),""),IF(F2007=VALUE(REPORTE!C$10),IF(SUM(CU$1993:CU2008),CONCATENATE(INT(B2007),", "),INT(B2007)),""))</f>
        <v>#VALUE!</v>
      </c>
      <c r="CY2007" s="5"/>
      <c r="CZ2007" s="5"/>
      <c r="DA2007" s="5"/>
      <c r="DB2007" s="5"/>
    </row>
    <row r="2008" spans="1:106" x14ac:dyDescent="0.25">
      <c r="A2008" s="25"/>
      <c r="B2008" s="3"/>
      <c r="AL2008" s="2" t="str">
        <f>IFERROR(IF(INDEX(AL$1:AL2007,MATCH(I2008,I$1:I2007,0),1)=0,"",INDEX(AL$1:AL2007,MATCH(I2008,I$1:I2007,0),1)),"")</f>
        <v/>
      </c>
      <c r="AM2008" s="2" t="str">
        <f>IFERROR(IF(INDEX(AM$1:AM2007,MATCH(I2008,I$1:I2007,0),1)=0,"",INDEX(AM$1:AM2007,MATCH(I2008,I$1:I2007,0),1)),"")</f>
        <v/>
      </c>
      <c r="AN2008" s="2" t="str">
        <f>IFERROR(IF(INDEX(AN$1:AN2007,MATCH(I2008,I$1:I2007,0),1)=0,"",INDEX(AN$1:AN2007,MATCH(I2008,I$1:I2007,0),1)),"")</f>
        <v/>
      </c>
      <c r="BG2008" s="5"/>
      <c r="BI2008" s="4"/>
      <c r="BK2008" s="5"/>
      <c r="BL2008" s="5"/>
      <c r="BM2008" s="5" t="str">
        <f>IF(B2008="","",IF(BH2008="",1+(MAX(BM$2:BM2007)),""))</f>
        <v/>
      </c>
      <c r="BN2008" s="5" t="str">
        <f t="shared" si="221"/>
        <v/>
      </c>
      <c r="BP2008" s="15" t="str">
        <f t="shared" si="222"/>
        <v/>
      </c>
      <c r="BQ2008" s="29"/>
      <c r="CU2008" s="5" t="e">
        <f>IF(REPORTE!AH$2="si",IF(F2008=VALUE(REPORTE!C$11),IF(SUM(CU$1993:CU2009),CONCATENATE(INT(B2008),", "),INT(B2008)),""),IF(F2008=VALUE(REPORTE!C$10),IF(SUM(CU$1993:CU2009),CONCATENATE(INT(B2008),", "),INT(B2008)),""))</f>
        <v>#VALUE!</v>
      </c>
      <c r="CY2008" s="5"/>
      <c r="CZ2008" s="5"/>
      <c r="DA2008" s="5"/>
      <c r="DB2008" s="5"/>
    </row>
    <row r="2009" spans="1:106" x14ac:dyDescent="0.25">
      <c r="A2009" s="25"/>
      <c r="B2009" s="3"/>
      <c r="AL2009" s="2" t="str">
        <f>IFERROR(IF(INDEX(AL$1:AL2008,MATCH(I2009,I$1:I2008,0),1)=0,"",INDEX(AL$1:AL2008,MATCH(I2009,I$1:I2008,0),1)),"")</f>
        <v/>
      </c>
      <c r="AM2009" s="2" t="str">
        <f>IFERROR(IF(INDEX(AM$1:AM2008,MATCH(I2009,I$1:I2008,0),1)=0,"",INDEX(AM$1:AM2008,MATCH(I2009,I$1:I2008,0),1)),"")</f>
        <v/>
      </c>
      <c r="AN2009" s="2" t="str">
        <f>IFERROR(IF(INDEX(AN$1:AN2008,MATCH(I2009,I$1:I2008,0),1)=0,"",INDEX(AN$1:AN2008,MATCH(I2009,I$1:I2008,0),1)),"")</f>
        <v/>
      </c>
      <c r="BG2009" s="5"/>
      <c r="BI2009" s="4"/>
      <c r="BK2009" s="5"/>
      <c r="BL2009" s="5"/>
      <c r="BM2009" s="5" t="str">
        <f>IF(B2009="","",IF(BH2009="",1+(MAX(BM$2:BM2008)),""))</f>
        <v/>
      </c>
      <c r="BN2009" s="5" t="str">
        <f t="shared" si="221"/>
        <v/>
      </c>
      <c r="BP2009" s="15" t="str">
        <f t="shared" si="222"/>
        <v/>
      </c>
      <c r="BQ2009" s="29"/>
      <c r="CU2009" s="5" t="e">
        <f>IF(REPORTE!AH$2="si",IF(F2009=VALUE(REPORTE!C$11),IF(SUM(CU$1993:CU2010),CONCATENATE(INT(B2009),", "),INT(B2009)),""),IF(F2009=VALUE(REPORTE!C$10),IF(SUM(CU$1993:CU2010),CONCATENATE(INT(B2009),", "),INT(B2009)),""))</f>
        <v>#VALUE!</v>
      </c>
      <c r="CY2009" s="5"/>
      <c r="CZ2009" s="5"/>
      <c r="DA2009" s="5"/>
      <c r="DB2009" s="5"/>
    </row>
    <row r="2010" spans="1:106" x14ac:dyDescent="0.25">
      <c r="A2010" s="25"/>
      <c r="B2010" s="3"/>
      <c r="AL2010" s="2" t="str">
        <f>IFERROR(IF(INDEX(AL$1:AL2009,MATCH(I2010,I$1:I2009,0),1)=0,"",INDEX(AL$1:AL2009,MATCH(I2010,I$1:I2009,0),1)),"")</f>
        <v/>
      </c>
      <c r="AM2010" s="2" t="str">
        <f>IFERROR(IF(INDEX(AM$1:AM2009,MATCH(I2010,I$1:I2009,0),1)=0,"",INDEX(AM$1:AM2009,MATCH(I2010,I$1:I2009,0),1)),"")</f>
        <v/>
      </c>
      <c r="AN2010" s="2" t="str">
        <f>IFERROR(IF(INDEX(AN$1:AN2009,MATCH(I2010,I$1:I2009,0),1)=0,"",INDEX(AN$1:AN2009,MATCH(I2010,I$1:I2009,0),1)),"")</f>
        <v/>
      </c>
      <c r="BG2010" s="5"/>
      <c r="BI2010" s="4"/>
      <c r="BK2010" s="5"/>
      <c r="BL2010" s="5"/>
      <c r="BM2010" s="5" t="str">
        <f>IF(B2010="","",IF(BH2010="",1+(MAX(BM$2:BM2009)),""))</f>
        <v/>
      </c>
      <c r="BN2010" s="5" t="str">
        <f t="shared" si="221"/>
        <v/>
      </c>
      <c r="BP2010" s="15" t="str">
        <f t="shared" si="222"/>
        <v/>
      </c>
      <c r="BQ2010" s="29"/>
      <c r="CU2010" s="5" t="e">
        <f>IF(REPORTE!AH$2="si",IF(F2010=VALUE(REPORTE!C$11),IF(SUM(CU$1993:CU2011),CONCATENATE(INT(B2010),", "),INT(B2010)),""),IF(F2010=VALUE(REPORTE!C$10),IF(SUM(CU$1993:CU2011),CONCATENATE(INT(B2010),", "),INT(B2010)),""))</f>
        <v>#VALUE!</v>
      </c>
      <c r="CY2010" s="5"/>
      <c r="CZ2010" s="5"/>
      <c r="DA2010" s="5"/>
      <c r="DB2010" s="5"/>
    </row>
    <row r="2011" spans="1:106" x14ac:dyDescent="0.25">
      <c r="A2011" s="25"/>
      <c r="B2011" s="3"/>
      <c r="AL2011" s="2" t="str">
        <f>IFERROR(IF(INDEX(AL$1:AL2010,MATCH(I2011,I$1:I2010,0),1)=0,"",INDEX(AL$1:AL2010,MATCH(I2011,I$1:I2010,0),1)),"")</f>
        <v/>
      </c>
      <c r="AM2011" s="2" t="str">
        <f>IFERROR(IF(INDEX(AM$1:AM2010,MATCH(I2011,I$1:I2010,0),1)=0,"",INDEX(AM$1:AM2010,MATCH(I2011,I$1:I2010,0),1)),"")</f>
        <v/>
      </c>
      <c r="AN2011" s="2" t="str">
        <f>IFERROR(IF(INDEX(AN$1:AN2010,MATCH(I2011,I$1:I2010,0),1)=0,"",INDEX(AN$1:AN2010,MATCH(I2011,I$1:I2010,0),1)),"")</f>
        <v/>
      </c>
      <c r="BG2011" s="5"/>
      <c r="BI2011" s="4"/>
      <c r="BK2011" s="5"/>
      <c r="BL2011" s="5"/>
      <c r="BM2011" s="5" t="str">
        <f>IF(B2011="","",IF(BH2011="",1+(MAX(BM$2:BM2010)),""))</f>
        <v/>
      </c>
      <c r="BN2011" s="5" t="str">
        <f t="shared" si="221"/>
        <v/>
      </c>
      <c r="BP2011" s="15" t="str">
        <f t="shared" si="222"/>
        <v/>
      </c>
      <c r="BQ2011" s="29"/>
      <c r="CU2011" s="5" t="e">
        <f>IF(REPORTE!AH$2="si",IF(F2011=VALUE(REPORTE!C$11),IF(SUM(CU$1993:CU2012),CONCATENATE(INT(B2011),", "),INT(B2011)),""),IF(F2011=VALUE(REPORTE!C$10),IF(SUM(CU$1993:CU2012),CONCATENATE(INT(B2011),", "),INT(B2011)),""))</f>
        <v>#VALUE!</v>
      </c>
      <c r="CY2011" s="5"/>
      <c r="CZ2011" s="5"/>
      <c r="DA2011" s="5"/>
      <c r="DB2011" s="5"/>
    </row>
    <row r="2012" spans="1:106" x14ac:dyDescent="0.25">
      <c r="A2012" s="25"/>
      <c r="B2012" s="3"/>
      <c r="AL2012" s="2" t="str">
        <f>IFERROR(IF(INDEX(AL$1:AL2011,MATCH(I2012,I$1:I2011,0),1)=0,"",INDEX(AL$1:AL2011,MATCH(I2012,I$1:I2011,0),1)),"")</f>
        <v/>
      </c>
      <c r="AM2012" s="2" t="str">
        <f>IFERROR(IF(INDEX(AM$1:AM2011,MATCH(I2012,I$1:I2011,0),1)=0,"",INDEX(AM$1:AM2011,MATCH(I2012,I$1:I2011,0),1)),"")</f>
        <v/>
      </c>
      <c r="AN2012" s="2" t="str">
        <f>IFERROR(IF(INDEX(AN$1:AN2011,MATCH(I2012,I$1:I2011,0),1)=0,"",INDEX(AN$1:AN2011,MATCH(I2012,I$1:I2011,0),1)),"")</f>
        <v/>
      </c>
      <c r="BG2012" s="5"/>
      <c r="BI2012" s="4"/>
      <c r="BK2012" s="5"/>
      <c r="BL2012" s="5"/>
      <c r="BM2012" s="5" t="str">
        <f>IF(B2012="","",IF(BH2012="",1+(MAX(BM$2:BM2011)),""))</f>
        <v/>
      </c>
      <c r="BN2012" s="5" t="str">
        <f t="shared" si="221"/>
        <v/>
      </c>
      <c r="BP2012" s="15" t="str">
        <f t="shared" si="222"/>
        <v/>
      </c>
      <c r="BQ2012" s="29"/>
      <c r="CU2012" s="5" t="e">
        <f>IF(REPORTE!AH$2="si",IF(F2012=VALUE(REPORTE!C$11),IF(SUM(CU$1993:CU2013),CONCATENATE(INT(B2012),", "),INT(B2012)),""),IF(F2012=VALUE(REPORTE!C$10),IF(SUM(CU$1993:CU2013),CONCATENATE(INT(B2012),", "),INT(B2012)),""))</f>
        <v>#VALUE!</v>
      </c>
      <c r="CY2012" s="5"/>
      <c r="CZ2012" s="5"/>
      <c r="DA2012" s="5"/>
      <c r="DB2012" s="5"/>
    </row>
    <row r="2013" spans="1:106" x14ac:dyDescent="0.25">
      <c r="A2013" s="25"/>
      <c r="B2013" s="3"/>
      <c r="AL2013" s="2" t="str">
        <f>IFERROR(IF(INDEX(AL$1:AL2012,MATCH(I2013,I$1:I2012,0),1)=0,"",INDEX(AL$1:AL2012,MATCH(I2013,I$1:I2012,0),1)),"")</f>
        <v/>
      </c>
      <c r="AM2013" s="2" t="str">
        <f>IFERROR(IF(INDEX(AM$1:AM2012,MATCH(I2013,I$1:I2012,0),1)=0,"",INDEX(AM$1:AM2012,MATCH(I2013,I$1:I2012,0),1)),"")</f>
        <v/>
      </c>
      <c r="AN2013" s="2" t="str">
        <f>IFERROR(IF(INDEX(AN$1:AN2012,MATCH(I2013,I$1:I2012,0),1)=0,"",INDEX(AN$1:AN2012,MATCH(I2013,I$1:I2012,0),1)),"")</f>
        <v/>
      </c>
      <c r="BG2013" s="5"/>
      <c r="BI2013" s="4"/>
      <c r="BK2013" s="5"/>
      <c r="BL2013" s="5"/>
      <c r="BM2013" s="5" t="str">
        <f>IF(B2013="","",IF(BH2013="",1+(MAX(BM$2:BM2012)),""))</f>
        <v/>
      </c>
      <c r="BN2013" s="5" t="str">
        <f t="shared" si="221"/>
        <v/>
      </c>
      <c r="BP2013" s="15" t="str">
        <f t="shared" si="222"/>
        <v/>
      </c>
      <c r="BQ2013" s="29"/>
      <c r="CU2013" s="5" t="e">
        <f>IF(REPORTE!AH$2="si",IF(F2013=VALUE(REPORTE!C$11),IF(SUM(CU$1993:CU2014),CONCATENATE(INT(B2013),", "),INT(B2013)),""),IF(F2013=VALUE(REPORTE!C$10),IF(SUM(CU$1993:CU2014),CONCATENATE(INT(B2013),", "),INT(B2013)),""))</f>
        <v>#VALUE!</v>
      </c>
      <c r="CY2013" s="5"/>
      <c r="CZ2013" s="5"/>
      <c r="DA2013" s="5"/>
      <c r="DB2013" s="5"/>
    </row>
    <row r="2014" spans="1:106" x14ac:dyDescent="0.25">
      <c r="A2014" s="25"/>
      <c r="B2014" s="3"/>
      <c r="AL2014" s="2" t="str">
        <f>IFERROR(IF(INDEX(AL$1:AL2013,MATCH(I2014,I$1:I2013,0),1)=0,"",INDEX(AL$1:AL2013,MATCH(I2014,I$1:I2013,0),1)),"")</f>
        <v/>
      </c>
      <c r="AM2014" s="2" t="str">
        <f>IFERROR(IF(INDEX(AM$1:AM2013,MATCH(I2014,I$1:I2013,0),1)=0,"",INDEX(AM$1:AM2013,MATCH(I2014,I$1:I2013,0),1)),"")</f>
        <v/>
      </c>
      <c r="AN2014" s="2" t="str">
        <f>IFERROR(IF(INDEX(AN$1:AN2013,MATCH(I2014,I$1:I2013,0),1)=0,"",INDEX(AN$1:AN2013,MATCH(I2014,I$1:I2013,0),1)),"")</f>
        <v/>
      </c>
      <c r="BG2014" s="5"/>
      <c r="BI2014" s="4"/>
      <c r="BK2014" s="5"/>
      <c r="BL2014" s="5"/>
      <c r="BM2014" s="5" t="str">
        <f>IF(B2014="","",IF(BH2014="",1+(MAX(BM$2:BM2013)),""))</f>
        <v/>
      </c>
      <c r="BN2014" s="5" t="str">
        <f t="shared" si="221"/>
        <v/>
      </c>
      <c r="BP2014" s="15" t="str">
        <f t="shared" si="222"/>
        <v/>
      </c>
      <c r="BQ2014" s="29"/>
      <c r="CU2014" s="5" t="e">
        <f>IF(REPORTE!AH$2="si",IF(F2014=VALUE(REPORTE!C$11),IF(SUM(CU$1993:CU2015),CONCATENATE(INT(B2014),", "),INT(B2014)),""),IF(F2014=VALUE(REPORTE!C$10),IF(SUM(CU$1993:CU2015),CONCATENATE(INT(B2014),", "),INT(B2014)),""))</f>
        <v>#VALUE!</v>
      </c>
      <c r="CY2014" s="5"/>
      <c r="CZ2014" s="5"/>
      <c r="DA2014" s="5"/>
      <c r="DB2014" s="5"/>
    </row>
    <row r="2015" spans="1:106" x14ac:dyDescent="0.25">
      <c r="A2015" s="25"/>
      <c r="B2015" s="3"/>
      <c r="AL2015" s="2" t="str">
        <f>IFERROR(IF(INDEX(AL$1:AL2014,MATCH(I2015,I$1:I2014,0),1)=0,"",INDEX(AL$1:AL2014,MATCH(I2015,I$1:I2014,0),1)),"")</f>
        <v/>
      </c>
      <c r="AM2015" s="2" t="str">
        <f>IFERROR(IF(INDEX(AM$1:AM2014,MATCH(I2015,I$1:I2014,0),1)=0,"",INDEX(AM$1:AM2014,MATCH(I2015,I$1:I2014,0),1)),"")</f>
        <v/>
      </c>
      <c r="AN2015" s="2" t="str">
        <f>IFERROR(IF(INDEX(AN$1:AN2014,MATCH(I2015,I$1:I2014,0),1)=0,"",INDEX(AN$1:AN2014,MATCH(I2015,I$1:I2014,0),1)),"")</f>
        <v/>
      </c>
      <c r="BG2015" s="5"/>
      <c r="BI2015" s="4"/>
      <c r="BK2015" s="5"/>
      <c r="BL2015" s="5"/>
      <c r="BM2015" s="5" t="str">
        <f>IF(B2015="","",IF(BH2015="",1+(MAX(BM$2:BM2014)),""))</f>
        <v/>
      </c>
      <c r="BN2015" s="5" t="str">
        <f t="shared" si="221"/>
        <v/>
      </c>
      <c r="BP2015" s="15" t="str">
        <f t="shared" si="222"/>
        <v/>
      </c>
      <c r="BQ2015" s="29"/>
      <c r="CU2015" s="5" t="e">
        <f>IF(REPORTE!AH$2="si",IF(F2015=VALUE(REPORTE!C$11),IF(SUM(CU$1993:CU2016),CONCATENATE(INT(B2015),", "),INT(B2015)),""),IF(F2015=VALUE(REPORTE!C$10),IF(SUM(CU$1993:CU2016),CONCATENATE(INT(B2015),", "),INT(B2015)),""))</f>
        <v>#VALUE!</v>
      </c>
      <c r="CY2015" s="5"/>
      <c r="CZ2015" s="5"/>
      <c r="DA2015" s="5"/>
      <c r="DB2015" s="5"/>
    </row>
    <row r="2016" spans="1:106" x14ac:dyDescent="0.25">
      <c r="A2016" s="25"/>
      <c r="B2016" s="3"/>
      <c r="AL2016" s="2" t="str">
        <f>IFERROR(IF(INDEX(AL$1:AL2015,MATCH(I2016,I$1:I2015,0),1)=0,"",INDEX(AL$1:AL2015,MATCH(I2016,I$1:I2015,0),1)),"")</f>
        <v/>
      </c>
      <c r="AM2016" s="2" t="str">
        <f>IFERROR(IF(INDEX(AM$1:AM2015,MATCH(I2016,I$1:I2015,0),1)=0,"",INDEX(AM$1:AM2015,MATCH(I2016,I$1:I2015,0),1)),"")</f>
        <v/>
      </c>
      <c r="AN2016" s="2" t="str">
        <f>IFERROR(IF(INDEX(AN$1:AN2015,MATCH(I2016,I$1:I2015,0),1)=0,"",INDEX(AN$1:AN2015,MATCH(I2016,I$1:I2015,0),1)),"")</f>
        <v/>
      </c>
      <c r="BG2016" s="5"/>
      <c r="BI2016" s="4"/>
      <c r="BK2016" s="5"/>
      <c r="BL2016" s="5"/>
      <c r="BM2016" s="5" t="str">
        <f>IF(B2016="","",IF(BH2016="",1+(MAX(BM$2:BM2015)),""))</f>
        <v/>
      </c>
      <c r="BN2016" s="5" t="str">
        <f t="shared" si="221"/>
        <v/>
      </c>
      <c r="BP2016" s="15" t="str">
        <f t="shared" si="222"/>
        <v/>
      </c>
      <c r="BQ2016" s="29"/>
      <c r="CU2016" s="5" t="e">
        <f>IF(REPORTE!AH$2="si",IF(F2016=VALUE(REPORTE!C$11),IF(SUM(CU$1993:CU2017),CONCATENATE(INT(B2016),", "),INT(B2016)),""),IF(F2016=VALUE(REPORTE!C$10),IF(SUM(CU$1993:CU2017),CONCATENATE(INT(B2016),", "),INT(B2016)),""))</f>
        <v>#VALUE!</v>
      </c>
      <c r="CY2016" s="5"/>
      <c r="CZ2016" s="5"/>
      <c r="DA2016" s="5"/>
      <c r="DB2016" s="5"/>
    </row>
    <row r="2017" spans="1:106" x14ac:dyDescent="0.25">
      <c r="A2017" s="25"/>
      <c r="B2017" s="3"/>
      <c r="AL2017" s="2" t="str">
        <f>IFERROR(IF(INDEX(AL$1:AL2016,MATCH(I2017,I$1:I2016,0),1)=0,"",INDEX(AL$1:AL2016,MATCH(I2017,I$1:I2016,0),1)),"")</f>
        <v/>
      </c>
      <c r="AM2017" s="2" t="str">
        <f>IFERROR(IF(INDEX(AM$1:AM2016,MATCH(I2017,I$1:I2016,0),1)=0,"",INDEX(AM$1:AM2016,MATCH(I2017,I$1:I2016,0),1)),"")</f>
        <v/>
      </c>
      <c r="AN2017" s="2" t="str">
        <f>IFERROR(IF(INDEX(AN$1:AN2016,MATCH(I2017,I$1:I2016,0),1)=0,"",INDEX(AN$1:AN2016,MATCH(I2017,I$1:I2016,0),1)),"")</f>
        <v/>
      </c>
      <c r="BG2017" s="5"/>
      <c r="BI2017" s="4"/>
      <c r="BK2017" s="5"/>
      <c r="BL2017" s="5"/>
      <c r="BM2017" s="5" t="str">
        <f>IF(B2017="","",IF(BH2017="",1+(MAX(BM$2:BM2016)),""))</f>
        <v/>
      </c>
      <c r="BN2017" s="5" t="str">
        <f t="shared" si="221"/>
        <v/>
      </c>
      <c r="BP2017" s="15" t="str">
        <f t="shared" si="222"/>
        <v/>
      </c>
      <c r="BQ2017" s="29"/>
      <c r="CU2017" s="5" t="e">
        <f>IF(REPORTE!AH$2="si",IF(F2017=VALUE(REPORTE!C$11),IF(SUM(CU$1993:CU2018),CONCATENATE(INT(B2017),", "),INT(B2017)),""),IF(F2017=VALUE(REPORTE!C$10),IF(SUM(CU$1993:CU2018),CONCATENATE(INT(B2017),", "),INT(B2017)),""))</f>
        <v>#VALUE!</v>
      </c>
      <c r="CV2017" s="5"/>
      <c r="CY2017" s="5"/>
      <c r="CZ2017" s="5"/>
      <c r="DA2017" s="5"/>
      <c r="DB2017" s="5"/>
    </row>
    <row r="2018" spans="1:106" x14ac:dyDescent="0.25">
      <c r="A2018" s="25"/>
      <c r="B2018" s="3"/>
      <c r="AL2018" s="2" t="str">
        <f>IFERROR(IF(INDEX(AL$1:AL2017,MATCH(I2018,I$1:I2017,0),1)=0,"",INDEX(AL$1:AL2017,MATCH(I2018,I$1:I2017,0),1)),"")</f>
        <v/>
      </c>
      <c r="AM2018" s="2" t="str">
        <f>IFERROR(IF(INDEX(AM$1:AM2017,MATCH(I2018,I$1:I2017,0),1)=0,"",INDEX(AM$1:AM2017,MATCH(I2018,I$1:I2017,0),1)),"")</f>
        <v/>
      </c>
      <c r="AN2018" s="2" t="str">
        <f>IFERROR(IF(INDEX(AN$1:AN2017,MATCH(I2018,I$1:I2017,0),1)=0,"",INDEX(AN$1:AN2017,MATCH(I2018,I$1:I2017,0),1)),"")</f>
        <v/>
      </c>
      <c r="BG2018" s="5"/>
      <c r="BI2018" s="4"/>
      <c r="BK2018" s="5"/>
      <c r="BL2018" s="5"/>
      <c r="BM2018" s="5" t="str">
        <f>IF(B2018="","",IF(BH2018="",1+(MAX(BM$2:BM2017)),""))</f>
        <v/>
      </c>
      <c r="BN2018" s="5" t="str">
        <f t="shared" si="221"/>
        <v/>
      </c>
      <c r="BP2018" s="15" t="str">
        <f t="shared" si="222"/>
        <v/>
      </c>
      <c r="BQ2018" s="29"/>
      <c r="CU2018" s="5" t="e">
        <f>IF(REPORTE!AH$2="si",IF(F2018=VALUE(REPORTE!C$11),IF(SUM(CU$1993:CU2019),CONCATENATE(INT(B2018),", "),INT(B2018)),""),IF(F2018=VALUE(REPORTE!C$10),IF(SUM(CU$1993:CU2019),CONCATENATE(INT(B2018),", "),INT(B2018)),""))</f>
        <v>#VALUE!</v>
      </c>
      <c r="CV2018" s="5" t="e">
        <f>CONCATENATE(CU2018,CU2019,CU2020,CU2021,CU2022,CU2023,CU2024,CU2025,CU2026,CU2027,CU2028,CU2029,CU2030,CU2031,CU2032,CU2033,CU2034,CU2035,CU2036,CU2037,CU2038,CU2039,CU2040,CU2041,CU2042,CU2043,CU2044,CU2045,CU2046,CU2047,CU2048,CU2049,CU2050,CU2051,CU2052,CU2053,CU2054,CU2055,CU2056,CU2057,CU2058,CU2059)</f>
        <v>#VALUE!</v>
      </c>
      <c r="CY2018" s="5"/>
      <c r="CZ2018" s="5"/>
      <c r="DA2018" s="5"/>
      <c r="DB2018" s="5"/>
    </row>
    <row r="2019" spans="1:106" x14ac:dyDescent="0.25">
      <c r="A2019" s="25"/>
      <c r="B2019" s="3"/>
      <c r="AL2019" s="2" t="str">
        <f>IFERROR(IF(INDEX(AL$1:AL2018,MATCH(I2019,I$1:I2018,0),1)=0,"",INDEX(AL$1:AL2018,MATCH(I2019,I$1:I2018,0),1)),"")</f>
        <v/>
      </c>
      <c r="AM2019" s="2" t="str">
        <f>IFERROR(IF(INDEX(AM$1:AM2018,MATCH(I2019,I$1:I2018,0),1)=0,"",INDEX(AM$1:AM2018,MATCH(I2019,I$1:I2018,0),1)),"")</f>
        <v/>
      </c>
      <c r="AN2019" s="2" t="str">
        <f>IFERROR(IF(INDEX(AN$1:AN2018,MATCH(I2019,I$1:I2018,0),1)=0,"",INDEX(AN$1:AN2018,MATCH(I2019,I$1:I2018,0),1)),"")</f>
        <v/>
      </c>
      <c r="BG2019" s="5"/>
      <c r="BI2019" s="4"/>
      <c r="BK2019" s="5"/>
      <c r="BL2019" s="5"/>
      <c r="BM2019" s="5" t="str">
        <f>IF(B2019="","",IF(BH2019="",1+(MAX(BM$2:BM2018)),""))</f>
        <v/>
      </c>
      <c r="BN2019" s="5" t="str">
        <f t="shared" si="221"/>
        <v/>
      </c>
      <c r="BP2019" s="15" t="str">
        <f t="shared" si="222"/>
        <v/>
      </c>
      <c r="BQ2019" s="29"/>
      <c r="CU2019" s="5" t="e">
        <f>IF(REPORTE!AH$2="si",IF(F2019=VALUE(REPORTE!C$11),IF(SUM(CU$1993:CU2020),CONCATENATE(INT(B2019),", "),INT(B2019)),""),IF(F2019=VALUE(REPORTE!C$10),IF(SUM(CU$1993:CU2020),CONCATENATE(INT(B2019),", "),INT(B2019)),""))</f>
        <v>#VALUE!</v>
      </c>
      <c r="CY2019" s="5"/>
      <c r="CZ2019" s="5"/>
      <c r="DA2019" s="5"/>
      <c r="DB2019" s="5"/>
    </row>
    <row r="2020" spans="1:106" x14ac:dyDescent="0.25">
      <c r="A2020" s="25"/>
      <c r="B2020" s="3"/>
      <c r="AL2020" s="2" t="str">
        <f>IFERROR(IF(INDEX(AL$1:AL2019,MATCH(I2020,I$1:I2019,0),1)=0,"",INDEX(AL$1:AL2019,MATCH(I2020,I$1:I2019,0),1)),"")</f>
        <v/>
      </c>
      <c r="AM2020" s="2" t="str">
        <f>IFERROR(IF(INDEX(AM$1:AM2019,MATCH(I2020,I$1:I2019,0),1)=0,"",INDEX(AM$1:AM2019,MATCH(I2020,I$1:I2019,0),1)),"")</f>
        <v/>
      </c>
      <c r="AN2020" s="2" t="str">
        <f>IFERROR(IF(INDEX(AN$1:AN2019,MATCH(I2020,I$1:I2019,0),1)=0,"",INDEX(AN$1:AN2019,MATCH(I2020,I$1:I2019,0),1)),"")</f>
        <v/>
      </c>
      <c r="BG2020" s="5"/>
      <c r="BI2020" s="4"/>
      <c r="BK2020" s="5"/>
      <c r="BL2020" s="5"/>
      <c r="BM2020" s="5" t="str">
        <f>IF(B2020="","",IF(BH2020="",1+(MAX(BM$2:BM2019)),""))</f>
        <v/>
      </c>
      <c r="BN2020" s="5" t="str">
        <f t="shared" si="221"/>
        <v/>
      </c>
      <c r="BP2020" s="15" t="str">
        <f t="shared" si="222"/>
        <v/>
      </c>
      <c r="BQ2020" s="29"/>
      <c r="CU2020" s="5" t="e">
        <f>IF(REPORTE!AH$2="si",IF(F2020=VALUE(REPORTE!C$11),IF(SUM(CU$1993:CU2021),CONCATENATE(INT(B2020),", "),INT(B2020)),""),IF(F2020=VALUE(REPORTE!C$10),IF(SUM(CU$1993:CU2021),CONCATENATE(INT(B2020),", "),INT(B2020)),""))</f>
        <v>#VALUE!</v>
      </c>
      <c r="CY2020" s="5"/>
      <c r="CZ2020" s="5"/>
      <c r="DA2020" s="5"/>
      <c r="DB2020" s="5"/>
    </row>
    <row r="2021" spans="1:106" x14ac:dyDescent="0.25">
      <c r="A2021" s="25"/>
      <c r="B2021" s="3"/>
      <c r="AL2021" s="2" t="str">
        <f>IFERROR(IF(INDEX(AL$1:AL2020,MATCH(I2021,I$1:I2020,0),1)=0,"",INDEX(AL$1:AL2020,MATCH(I2021,I$1:I2020,0),1)),"")</f>
        <v/>
      </c>
      <c r="AM2021" s="2" t="str">
        <f>IFERROR(IF(INDEX(AM$1:AM2020,MATCH(I2021,I$1:I2020,0),1)=0,"",INDEX(AM$1:AM2020,MATCH(I2021,I$1:I2020,0),1)),"")</f>
        <v/>
      </c>
      <c r="AN2021" s="2" t="str">
        <f>IFERROR(IF(INDEX(AN$1:AN2020,MATCH(I2021,I$1:I2020,0),1)=0,"",INDEX(AN$1:AN2020,MATCH(I2021,I$1:I2020,0),1)),"")</f>
        <v/>
      </c>
      <c r="BG2021" s="5"/>
      <c r="BI2021" s="4"/>
      <c r="BK2021" s="5"/>
      <c r="BL2021" s="5"/>
      <c r="BM2021" s="5" t="str">
        <f>IF(B2021="","",IF(BH2021="",1+(MAX(BM$2:BM2020)),""))</f>
        <v/>
      </c>
      <c r="BN2021" s="5" t="str">
        <f t="shared" si="221"/>
        <v/>
      </c>
      <c r="BP2021" s="15" t="str">
        <f t="shared" si="222"/>
        <v/>
      </c>
      <c r="BQ2021" s="29"/>
      <c r="CU2021" s="5" t="e">
        <f>IF(REPORTE!AH$2="si",IF(F2021=VALUE(REPORTE!C$11),IF(SUM(CU$1993:CU2022),CONCATENATE(INT(B2021),", "),INT(B2021)),""),IF(F2021=VALUE(REPORTE!C$10),IF(SUM(CU$1993:CU2022),CONCATENATE(INT(B2021),", "),INT(B2021)),""))</f>
        <v>#VALUE!</v>
      </c>
      <c r="CY2021" s="5"/>
      <c r="CZ2021" s="5"/>
      <c r="DA2021" s="5"/>
      <c r="DB2021" s="5"/>
    </row>
    <row r="2022" spans="1:106" x14ac:dyDescent="0.25">
      <c r="A2022" s="25"/>
      <c r="B2022" s="3"/>
      <c r="AL2022" s="2" t="str">
        <f>IFERROR(IF(INDEX(AL$1:AL2021,MATCH(I2022,I$1:I2021,0),1)=0,"",INDEX(AL$1:AL2021,MATCH(I2022,I$1:I2021,0),1)),"")</f>
        <v/>
      </c>
      <c r="AM2022" s="2" t="str">
        <f>IFERROR(IF(INDEX(AM$1:AM2021,MATCH(I2022,I$1:I2021,0),1)=0,"",INDEX(AM$1:AM2021,MATCH(I2022,I$1:I2021,0),1)),"")</f>
        <v/>
      </c>
      <c r="AN2022" s="2" t="str">
        <f>IFERROR(IF(INDEX(AN$1:AN2021,MATCH(I2022,I$1:I2021,0),1)=0,"",INDEX(AN$1:AN2021,MATCH(I2022,I$1:I2021,0),1)),"")</f>
        <v/>
      </c>
      <c r="BG2022" s="5"/>
      <c r="BI2022" s="4"/>
      <c r="BK2022" s="5"/>
      <c r="BL2022" s="5"/>
      <c r="BM2022" s="5" t="str">
        <f>IF(B2022="","",IF(BH2022="",1+(MAX(BM$2:BM2021)),""))</f>
        <v/>
      </c>
      <c r="BN2022" s="5" t="str">
        <f t="shared" si="221"/>
        <v/>
      </c>
      <c r="BP2022" s="15" t="str">
        <f t="shared" si="222"/>
        <v/>
      </c>
      <c r="BQ2022" s="29"/>
      <c r="CU2022" s="5" t="e">
        <f>IF(REPORTE!AH$2="si",IF(F2022=VALUE(REPORTE!C$11),IF(SUM(CU$1993:CU2023),CONCATENATE(INT(B2022),", "),INT(B2022)),""),IF(F2022=VALUE(REPORTE!C$10),IF(SUM(CU$1993:CU2023),CONCATENATE(INT(B2022),", "),INT(B2022)),""))</f>
        <v>#VALUE!</v>
      </c>
      <c r="CY2022" s="5"/>
      <c r="CZ2022" s="5"/>
      <c r="DA2022" s="5"/>
      <c r="DB2022" s="5"/>
    </row>
    <row r="2023" spans="1:106" x14ac:dyDescent="0.25">
      <c r="A2023" s="25"/>
      <c r="B2023" s="3"/>
      <c r="AL2023" s="2" t="str">
        <f>IFERROR(IF(INDEX(AL$1:AL2022,MATCH(I2023,I$1:I2022,0),1)=0,"",INDEX(AL$1:AL2022,MATCH(I2023,I$1:I2022,0),1)),"")</f>
        <v/>
      </c>
      <c r="AM2023" s="2" t="str">
        <f>IFERROR(IF(INDEX(AM$1:AM2022,MATCH(I2023,I$1:I2022,0),1)=0,"",INDEX(AM$1:AM2022,MATCH(I2023,I$1:I2022,0),1)),"")</f>
        <v/>
      </c>
      <c r="AN2023" s="2" t="str">
        <f>IFERROR(IF(INDEX(AN$1:AN2022,MATCH(I2023,I$1:I2022,0),1)=0,"",INDEX(AN$1:AN2022,MATCH(I2023,I$1:I2022,0),1)),"")</f>
        <v/>
      </c>
      <c r="BG2023" s="5"/>
      <c r="BI2023" s="4"/>
      <c r="BK2023" s="5"/>
      <c r="BL2023" s="5"/>
      <c r="BM2023" s="5" t="str">
        <f>IF(B2023="","",IF(BH2023="",1+(MAX(BM$2:BM2022)),""))</f>
        <v/>
      </c>
      <c r="BN2023" s="5" t="str">
        <f t="shared" si="221"/>
        <v/>
      </c>
      <c r="BP2023" s="15" t="str">
        <f t="shared" si="222"/>
        <v/>
      </c>
      <c r="BQ2023" s="29"/>
      <c r="CU2023" s="5" t="e">
        <f>IF(REPORTE!AH$2="si",IF(F2023=VALUE(REPORTE!C$11),IF(SUM(CU$1993:CU2024),CONCATENATE(INT(B2023),", "),INT(B2023)),""),IF(F2023=VALUE(REPORTE!C$10),IF(SUM(CU$1993:CU2024),CONCATENATE(INT(B2023),", "),INT(B2023)),""))</f>
        <v>#VALUE!</v>
      </c>
      <c r="CY2023" s="5"/>
      <c r="CZ2023" s="5"/>
      <c r="DA2023" s="5"/>
      <c r="DB2023" s="5"/>
    </row>
    <row r="2024" spans="1:106" x14ac:dyDescent="0.25">
      <c r="A2024" s="25"/>
      <c r="B2024" s="3"/>
      <c r="AL2024" s="2" t="str">
        <f>IFERROR(IF(INDEX(AL$1:AL2023,MATCH(I2024,I$1:I2023,0),1)=0,"",INDEX(AL$1:AL2023,MATCH(I2024,I$1:I2023,0),1)),"")</f>
        <v/>
      </c>
      <c r="AM2024" s="2" t="str">
        <f>IFERROR(IF(INDEX(AM$1:AM2023,MATCH(I2024,I$1:I2023,0),1)=0,"",INDEX(AM$1:AM2023,MATCH(I2024,I$1:I2023,0),1)),"")</f>
        <v/>
      </c>
      <c r="AN2024" s="2" t="str">
        <f>IFERROR(IF(INDEX(AN$1:AN2023,MATCH(I2024,I$1:I2023,0),1)=0,"",INDEX(AN$1:AN2023,MATCH(I2024,I$1:I2023,0),1)),"")</f>
        <v/>
      </c>
      <c r="BG2024" s="5"/>
      <c r="BI2024" s="4"/>
      <c r="BK2024" s="5"/>
      <c r="BL2024" s="5"/>
      <c r="BM2024" s="5" t="str">
        <f>IF(B2024="","",IF(BH2024="",1+(MAX(BM$2:BM2023)),""))</f>
        <v/>
      </c>
      <c r="BN2024" s="5" t="str">
        <f t="shared" si="221"/>
        <v/>
      </c>
      <c r="BP2024" s="15" t="str">
        <f t="shared" si="222"/>
        <v/>
      </c>
      <c r="BQ2024" s="29"/>
      <c r="CU2024" s="5" t="e">
        <f>IF(REPORTE!AH$2="si",IF(F2024=VALUE(REPORTE!C$11),IF(SUM(CU$1993:CU2025),CONCATENATE(INT(B2024),", "),INT(B2024)),""),IF(F2024=VALUE(REPORTE!C$10),IF(SUM(CU$1993:CU2025),CONCATENATE(INT(B2024),", "),INT(B2024)),""))</f>
        <v>#VALUE!</v>
      </c>
      <c r="CY2024" s="5"/>
      <c r="CZ2024" s="5"/>
      <c r="DA2024" s="5"/>
      <c r="DB2024" s="5"/>
    </row>
    <row r="2025" spans="1:106" x14ac:dyDescent="0.25">
      <c r="A2025" s="25"/>
      <c r="B2025" s="3"/>
      <c r="AL2025" s="2" t="str">
        <f>IFERROR(IF(INDEX(AL$1:AL2024,MATCH(I2025,I$1:I2024,0),1)=0,"",INDEX(AL$1:AL2024,MATCH(I2025,I$1:I2024,0),1)),"")</f>
        <v/>
      </c>
      <c r="AM2025" s="2" t="str">
        <f>IFERROR(IF(INDEX(AM$1:AM2024,MATCH(I2025,I$1:I2024,0),1)=0,"",INDEX(AM$1:AM2024,MATCH(I2025,I$1:I2024,0),1)),"")</f>
        <v/>
      </c>
      <c r="AN2025" s="2" t="str">
        <f>IFERROR(IF(INDEX(AN$1:AN2024,MATCH(I2025,I$1:I2024,0),1)=0,"",INDEX(AN$1:AN2024,MATCH(I2025,I$1:I2024,0),1)),"")</f>
        <v/>
      </c>
      <c r="BG2025" s="5"/>
      <c r="BI2025" s="4"/>
      <c r="BK2025" s="5"/>
      <c r="BL2025" s="5"/>
      <c r="BM2025" s="5" t="str">
        <f>IF(B2025="","",IF(BH2025="",1+(MAX(BM$2:BM2024)),""))</f>
        <v/>
      </c>
      <c r="BN2025" s="5" t="str">
        <f t="shared" si="221"/>
        <v/>
      </c>
      <c r="BP2025" s="15" t="str">
        <f t="shared" si="222"/>
        <v/>
      </c>
      <c r="BQ2025" s="29"/>
      <c r="CU2025" s="5" t="e">
        <f>IF(REPORTE!AH$2="si",IF(F2025=VALUE(REPORTE!C$11),IF(SUM(CU$1993:CU2026),CONCATENATE(INT(B2025),", "),INT(B2025)),""),IF(F2025=VALUE(REPORTE!C$10),IF(SUM(CU$1993:CU2026),CONCATENATE(INT(B2025),", "),INT(B2025)),""))</f>
        <v>#VALUE!</v>
      </c>
      <c r="CY2025" s="5"/>
      <c r="CZ2025" s="5"/>
      <c r="DA2025" s="5"/>
      <c r="DB2025" s="5"/>
    </row>
    <row r="2026" spans="1:106" x14ac:dyDescent="0.25">
      <c r="A2026" s="25"/>
      <c r="B2026" s="3"/>
      <c r="AL2026" s="2" t="str">
        <f>IFERROR(IF(INDEX(AL$1:AL2025,MATCH(I2026,I$1:I2025,0),1)=0,"",INDEX(AL$1:AL2025,MATCH(I2026,I$1:I2025,0),1)),"")</f>
        <v/>
      </c>
      <c r="AM2026" s="2" t="str">
        <f>IFERROR(IF(INDEX(AM$1:AM2025,MATCH(I2026,I$1:I2025,0),1)=0,"",INDEX(AM$1:AM2025,MATCH(I2026,I$1:I2025,0),1)),"")</f>
        <v/>
      </c>
      <c r="AN2026" s="2" t="str">
        <f>IFERROR(IF(INDEX(AN$1:AN2025,MATCH(I2026,I$1:I2025,0),1)=0,"",INDEX(AN$1:AN2025,MATCH(I2026,I$1:I2025,0),1)),"")</f>
        <v/>
      </c>
      <c r="BG2026" s="5"/>
      <c r="BI2026" s="4"/>
      <c r="BK2026" s="5"/>
      <c r="BL2026" s="5"/>
      <c r="BM2026" s="5" t="str">
        <f>IF(B2026="","",IF(BH2026="",1+(MAX(BM$2:BM2025)),""))</f>
        <v/>
      </c>
      <c r="BN2026" s="5" t="str">
        <f t="shared" si="221"/>
        <v/>
      </c>
      <c r="BP2026" s="15" t="str">
        <f t="shared" si="222"/>
        <v/>
      </c>
      <c r="BQ2026" s="29"/>
      <c r="CU2026" s="5" t="e">
        <f>IF(REPORTE!AH$2="si",IF(F2026=VALUE(REPORTE!C$11),IF(SUM(CU$1993:CU2027),CONCATENATE(INT(B2026),", "),INT(B2026)),""),IF(F2026=VALUE(REPORTE!C$10),IF(SUM(CU$1993:CU2027),CONCATENATE(INT(B2026),", "),INT(B2026)),""))</f>
        <v>#VALUE!</v>
      </c>
      <c r="CY2026" s="5"/>
      <c r="CZ2026" s="5"/>
      <c r="DA2026" s="5"/>
      <c r="DB2026" s="5"/>
    </row>
    <row r="2027" spans="1:106" x14ac:dyDescent="0.25">
      <c r="A2027" s="25"/>
      <c r="B2027" s="3"/>
      <c r="AL2027" s="2" t="str">
        <f>IFERROR(IF(INDEX(AL$1:AL2026,MATCH(I2027,I$1:I2026,0),1)=0,"",INDEX(AL$1:AL2026,MATCH(I2027,I$1:I2026,0),1)),"")</f>
        <v/>
      </c>
      <c r="AM2027" s="2" t="str">
        <f>IFERROR(IF(INDEX(AM$1:AM2026,MATCH(I2027,I$1:I2026,0),1)=0,"",INDEX(AM$1:AM2026,MATCH(I2027,I$1:I2026,0),1)),"")</f>
        <v/>
      </c>
      <c r="AN2027" s="2" t="str">
        <f>IFERROR(IF(INDEX(AN$1:AN2026,MATCH(I2027,I$1:I2026,0),1)=0,"",INDEX(AN$1:AN2026,MATCH(I2027,I$1:I2026,0),1)),"")</f>
        <v/>
      </c>
      <c r="BG2027" s="5"/>
      <c r="BI2027" s="4"/>
      <c r="BK2027" s="5"/>
      <c r="BL2027" s="5"/>
      <c r="BM2027" s="5" t="str">
        <f>IF(B2027="","",IF(BH2027="",1+(MAX(BM$2:BM2026)),""))</f>
        <v/>
      </c>
      <c r="BN2027" s="5" t="str">
        <f t="shared" si="221"/>
        <v/>
      </c>
      <c r="BP2027" s="15" t="str">
        <f t="shared" si="222"/>
        <v/>
      </c>
      <c r="BQ2027" s="29"/>
      <c r="CU2027" s="5" t="e">
        <f>IF(REPORTE!AH$2="si",IF(F2027=VALUE(REPORTE!C$11),IF(SUM(CU$1993:CU2028),CONCATENATE(INT(B2027),", "),INT(B2027)),""),IF(F2027=VALUE(REPORTE!C$10),IF(SUM(CU$1993:CU2028),CONCATENATE(INT(B2027),", "),INT(B2027)),""))</f>
        <v>#VALUE!</v>
      </c>
      <c r="CY2027" s="5"/>
      <c r="CZ2027" s="5"/>
      <c r="DA2027" s="5"/>
      <c r="DB2027" s="5"/>
    </row>
    <row r="2028" spans="1:106" x14ac:dyDescent="0.25">
      <c r="A2028" s="25"/>
      <c r="B2028" s="3"/>
      <c r="AL2028" s="2" t="str">
        <f>IFERROR(IF(INDEX(AL$1:AL2027,MATCH(I2028,I$1:I2027,0),1)=0,"",INDEX(AL$1:AL2027,MATCH(I2028,I$1:I2027,0),1)),"")</f>
        <v/>
      </c>
      <c r="AM2028" s="2" t="str">
        <f>IFERROR(IF(INDEX(AM$1:AM2027,MATCH(I2028,I$1:I2027,0),1)=0,"",INDEX(AM$1:AM2027,MATCH(I2028,I$1:I2027,0),1)),"")</f>
        <v/>
      </c>
      <c r="AN2028" s="2" t="str">
        <f>IFERROR(IF(INDEX(AN$1:AN2027,MATCH(I2028,I$1:I2027,0),1)=0,"",INDEX(AN$1:AN2027,MATCH(I2028,I$1:I2027,0),1)),"")</f>
        <v/>
      </c>
      <c r="BG2028" s="5"/>
      <c r="BI2028" s="4"/>
      <c r="BK2028" s="5"/>
      <c r="BL2028" s="5"/>
      <c r="BM2028" s="5" t="str">
        <f>IF(B2028="","",IF(BH2028="",1+(MAX(BM$2:BM2027)),""))</f>
        <v/>
      </c>
      <c r="BN2028" s="5" t="str">
        <f t="shared" si="221"/>
        <v/>
      </c>
      <c r="BP2028" s="15" t="str">
        <f t="shared" si="222"/>
        <v/>
      </c>
      <c r="BQ2028" s="29"/>
      <c r="CU2028" s="5" t="e">
        <f>IF(REPORTE!AH$2="si",IF(F2028=VALUE(REPORTE!C$11),IF(SUM(CU$1993:CU2029),CONCATENATE(INT(B2028),", "),INT(B2028)),""),IF(F2028=VALUE(REPORTE!C$10),IF(SUM(CU$1993:CU2029),CONCATENATE(INT(B2028),", "),INT(B2028)),""))</f>
        <v>#VALUE!</v>
      </c>
      <c r="CY2028" s="5"/>
      <c r="CZ2028" s="5"/>
      <c r="DA2028" s="5"/>
      <c r="DB2028" s="5"/>
    </row>
    <row r="2029" spans="1:106" x14ac:dyDescent="0.25">
      <c r="A2029" s="25"/>
      <c r="B2029" s="3"/>
      <c r="AL2029" s="2" t="str">
        <f>IFERROR(IF(INDEX(AL$1:AL2028,MATCH(I2029,I$1:I2028,0),1)=0,"",INDEX(AL$1:AL2028,MATCH(I2029,I$1:I2028,0),1)),"")</f>
        <v/>
      </c>
      <c r="AM2029" s="2" t="str">
        <f>IFERROR(IF(INDEX(AM$1:AM2028,MATCH(I2029,I$1:I2028,0),1)=0,"",INDEX(AM$1:AM2028,MATCH(I2029,I$1:I2028,0),1)),"")</f>
        <v/>
      </c>
      <c r="AN2029" s="2" t="str">
        <f>IFERROR(IF(INDEX(AN$1:AN2028,MATCH(I2029,I$1:I2028,0),1)=0,"",INDEX(AN$1:AN2028,MATCH(I2029,I$1:I2028,0),1)),"")</f>
        <v/>
      </c>
      <c r="BG2029" s="5"/>
      <c r="BI2029" s="4"/>
      <c r="BK2029" s="5"/>
      <c r="BL2029" s="5"/>
      <c r="BM2029" s="5" t="str">
        <f>IF(B2029="","",IF(BH2029="",1+(MAX(BM$2:BM2028)),""))</f>
        <v/>
      </c>
      <c r="BN2029" s="5" t="str">
        <f t="shared" si="221"/>
        <v/>
      </c>
      <c r="BP2029" s="15" t="str">
        <f t="shared" si="222"/>
        <v/>
      </c>
      <c r="BQ2029" s="29"/>
      <c r="CU2029" s="5" t="e">
        <f>IF(REPORTE!AH$2="si",IF(F2029=VALUE(REPORTE!C$11),IF(SUM(CU$1993:CU2030),CONCATENATE(INT(B2029),", "),INT(B2029)),""),IF(F2029=VALUE(REPORTE!C$10),IF(SUM(CU$1993:CU2030),CONCATENATE(INT(B2029),", "),INT(B2029)),""))</f>
        <v>#VALUE!</v>
      </c>
      <c r="CY2029" s="5"/>
      <c r="CZ2029" s="5"/>
      <c r="DA2029" s="5"/>
      <c r="DB2029" s="5"/>
    </row>
    <row r="2030" spans="1:106" x14ac:dyDescent="0.25">
      <c r="A2030" s="25"/>
      <c r="B2030" s="3"/>
      <c r="AL2030" s="2" t="str">
        <f>IFERROR(IF(INDEX(AL$1:AL2029,MATCH(I2030,I$1:I2029,0),1)=0,"",INDEX(AL$1:AL2029,MATCH(I2030,I$1:I2029,0),1)),"")</f>
        <v/>
      </c>
      <c r="AM2030" s="2" t="str">
        <f>IFERROR(IF(INDEX(AM$1:AM2029,MATCH(I2030,I$1:I2029,0),1)=0,"",INDEX(AM$1:AM2029,MATCH(I2030,I$1:I2029,0),1)),"")</f>
        <v/>
      </c>
      <c r="AN2030" s="2" t="str">
        <f>IFERROR(IF(INDEX(AN$1:AN2029,MATCH(I2030,I$1:I2029,0),1)=0,"",INDEX(AN$1:AN2029,MATCH(I2030,I$1:I2029,0),1)),"")</f>
        <v/>
      </c>
      <c r="BG2030" s="5"/>
      <c r="BI2030" s="4"/>
      <c r="BK2030" s="5"/>
      <c r="BL2030" s="5"/>
      <c r="BM2030" s="5" t="str">
        <f>IF(B2030="","",IF(BH2030="",1+(MAX(BM$2:BM2029)),""))</f>
        <v/>
      </c>
      <c r="BN2030" s="5" t="str">
        <f t="shared" si="221"/>
        <v/>
      </c>
      <c r="BP2030" s="15" t="str">
        <f t="shared" si="222"/>
        <v/>
      </c>
      <c r="BQ2030" s="29"/>
      <c r="CU2030" s="5" t="e">
        <f>IF(REPORTE!AH$2="si",IF(F2030=VALUE(REPORTE!C$11),IF(SUM(CU$1993:CU2031),CONCATENATE(INT(B2030),", "),INT(B2030)),""),IF(F2030=VALUE(REPORTE!C$10),IF(SUM(CU$1993:CU2031),CONCATENATE(INT(B2030),", "),INT(B2030)),""))</f>
        <v>#VALUE!</v>
      </c>
      <c r="CY2030" s="5"/>
      <c r="CZ2030" s="5"/>
      <c r="DA2030" s="5"/>
      <c r="DB2030" s="5"/>
    </row>
    <row r="2031" spans="1:106" x14ac:dyDescent="0.25">
      <c r="A2031" s="25"/>
      <c r="B2031" s="3"/>
      <c r="AL2031" s="2" t="str">
        <f>IFERROR(IF(INDEX(AL$1:AL2030,MATCH(I2031,I$1:I2030,0),1)=0,"",INDEX(AL$1:AL2030,MATCH(I2031,I$1:I2030,0),1)),"")</f>
        <v/>
      </c>
      <c r="AM2031" s="2" t="str">
        <f>IFERROR(IF(INDEX(AM$1:AM2030,MATCH(I2031,I$1:I2030,0),1)=0,"",INDEX(AM$1:AM2030,MATCH(I2031,I$1:I2030,0),1)),"")</f>
        <v/>
      </c>
      <c r="AN2031" s="2" t="str">
        <f>IFERROR(IF(INDEX(AN$1:AN2030,MATCH(I2031,I$1:I2030,0),1)=0,"",INDEX(AN$1:AN2030,MATCH(I2031,I$1:I2030,0),1)),"")</f>
        <v/>
      </c>
      <c r="BG2031" s="5"/>
      <c r="BI2031" s="4"/>
      <c r="BK2031" s="5"/>
      <c r="BL2031" s="5"/>
      <c r="BM2031" s="5" t="str">
        <f>IF(B2031="","",IF(BH2031="",1+(MAX(BM$2:BM2030)),""))</f>
        <v/>
      </c>
      <c r="BN2031" s="5" t="str">
        <f t="shared" si="221"/>
        <v/>
      </c>
      <c r="BP2031" s="15" t="str">
        <f t="shared" si="222"/>
        <v/>
      </c>
      <c r="BQ2031" s="29"/>
      <c r="CU2031" s="5" t="e">
        <f>IF(REPORTE!AH$2="si",IF(F2031=VALUE(REPORTE!C$11),IF(SUM(CU$1993:CU2032),CONCATENATE(INT(B2031),", "),INT(B2031)),""),IF(F2031=VALUE(REPORTE!C$10),IF(SUM(CU$1993:CU2032),CONCATENATE(INT(B2031),", "),INT(B2031)),""))</f>
        <v>#VALUE!</v>
      </c>
      <c r="CY2031" s="5"/>
      <c r="CZ2031" s="5"/>
      <c r="DA2031" s="5"/>
      <c r="DB2031" s="5"/>
    </row>
    <row r="2032" spans="1:106" x14ac:dyDescent="0.25">
      <c r="A2032" s="25"/>
      <c r="B2032" s="3"/>
      <c r="AL2032" s="2" t="str">
        <f>IFERROR(IF(INDEX(AL$1:AL2031,MATCH(I2032,I$1:I2031,0),1)=0,"",INDEX(AL$1:AL2031,MATCH(I2032,I$1:I2031,0),1)),"")</f>
        <v/>
      </c>
      <c r="AM2032" s="2" t="str">
        <f>IFERROR(IF(INDEX(AM$1:AM2031,MATCH(I2032,I$1:I2031,0),1)=0,"",INDEX(AM$1:AM2031,MATCH(I2032,I$1:I2031,0),1)),"")</f>
        <v/>
      </c>
      <c r="AN2032" s="2" t="str">
        <f>IFERROR(IF(INDEX(AN$1:AN2031,MATCH(I2032,I$1:I2031,0),1)=0,"",INDEX(AN$1:AN2031,MATCH(I2032,I$1:I2031,0),1)),"")</f>
        <v/>
      </c>
      <c r="BG2032" s="5"/>
      <c r="BI2032" s="4"/>
      <c r="BK2032" s="5"/>
      <c r="BL2032" s="5"/>
      <c r="BM2032" s="5" t="str">
        <f>IF(B2032="","",IF(BH2032="",1+(MAX(BM$2:BM2031)),""))</f>
        <v/>
      </c>
      <c r="BN2032" s="5" t="str">
        <f t="shared" si="221"/>
        <v/>
      </c>
      <c r="BP2032" s="15" t="str">
        <f t="shared" si="222"/>
        <v/>
      </c>
      <c r="BQ2032" s="29"/>
      <c r="CU2032" s="5" t="e">
        <f>IF(REPORTE!AH$2="si",IF(F2032=VALUE(REPORTE!C$11),IF(SUM(CU$1993:CU2033),CONCATENATE(INT(B2032),", "),INT(B2032)),""),IF(F2032=VALUE(REPORTE!C$10),IF(SUM(CU$1993:CU2033),CONCATENATE(INT(B2032),", "),INT(B2032)),""))</f>
        <v>#VALUE!</v>
      </c>
      <c r="CY2032" s="5"/>
      <c r="CZ2032" s="5"/>
      <c r="DA2032" s="5"/>
      <c r="DB2032" s="5"/>
    </row>
    <row r="2033" spans="1:106" x14ac:dyDescent="0.25">
      <c r="A2033" s="25"/>
      <c r="B2033" s="3"/>
      <c r="AL2033" s="2" t="str">
        <f>IFERROR(IF(INDEX(AL$1:AL2032,MATCH(I2033,I$1:I2032,0),1)=0,"",INDEX(AL$1:AL2032,MATCH(I2033,I$1:I2032,0),1)),"")</f>
        <v/>
      </c>
      <c r="AM2033" s="2" t="str">
        <f>IFERROR(IF(INDEX(AM$1:AM2032,MATCH(I2033,I$1:I2032,0),1)=0,"",INDEX(AM$1:AM2032,MATCH(I2033,I$1:I2032,0),1)),"")</f>
        <v/>
      </c>
      <c r="AN2033" s="2" t="str">
        <f>IFERROR(IF(INDEX(AN$1:AN2032,MATCH(I2033,I$1:I2032,0),1)=0,"",INDEX(AN$1:AN2032,MATCH(I2033,I$1:I2032,0),1)),"")</f>
        <v/>
      </c>
      <c r="BG2033" s="5"/>
      <c r="BI2033" s="4"/>
      <c r="BK2033" s="5"/>
      <c r="BL2033" s="5"/>
      <c r="BM2033" s="5" t="str">
        <f>IF(B2033="","",IF(BH2033="",1+(MAX(BM$2:BM2032)),""))</f>
        <v/>
      </c>
      <c r="BN2033" s="5" t="str">
        <f t="shared" si="221"/>
        <v/>
      </c>
      <c r="BP2033" s="15" t="str">
        <f t="shared" si="222"/>
        <v/>
      </c>
      <c r="BQ2033" s="29"/>
      <c r="CU2033" s="5" t="e">
        <f>IF(REPORTE!AH$2="si",IF(F2033=VALUE(REPORTE!C$11),IF(SUM(CU$1993:CU2034),CONCATENATE(INT(B2033),", "),INT(B2033)),""),IF(F2033=VALUE(REPORTE!C$10),IF(SUM(CU$1993:CU2034),CONCATENATE(INT(B2033),", "),INT(B2033)),""))</f>
        <v>#VALUE!</v>
      </c>
      <c r="CY2033" s="5"/>
      <c r="CZ2033" s="5"/>
      <c r="DA2033" s="5"/>
      <c r="DB2033" s="5"/>
    </row>
    <row r="2034" spans="1:106" x14ac:dyDescent="0.25">
      <c r="A2034" s="25"/>
      <c r="B2034" s="3"/>
      <c r="AL2034" s="2" t="str">
        <f>IFERROR(IF(INDEX(AL$1:AL2033,MATCH(I2034,I$1:I2033,0),1)=0,"",INDEX(AL$1:AL2033,MATCH(I2034,I$1:I2033,0),1)),"")</f>
        <v/>
      </c>
      <c r="AM2034" s="2" t="str">
        <f>IFERROR(IF(INDEX(AM$1:AM2033,MATCH(I2034,I$1:I2033,0),1)=0,"",INDEX(AM$1:AM2033,MATCH(I2034,I$1:I2033,0),1)),"")</f>
        <v/>
      </c>
      <c r="AN2034" s="2" t="str">
        <f>IFERROR(IF(INDEX(AN$1:AN2033,MATCH(I2034,I$1:I2033,0),1)=0,"",INDEX(AN$1:AN2033,MATCH(I2034,I$1:I2033,0),1)),"")</f>
        <v/>
      </c>
      <c r="BG2034" s="5"/>
      <c r="BI2034" s="4"/>
      <c r="BK2034" s="5"/>
      <c r="BL2034" s="5"/>
      <c r="BM2034" s="5" t="str">
        <f>IF(B2034="","",IF(BH2034="",1+(MAX(BM$2:BM2033)),""))</f>
        <v/>
      </c>
      <c r="BN2034" s="5" t="str">
        <f t="shared" si="221"/>
        <v/>
      </c>
      <c r="BP2034" s="15" t="str">
        <f t="shared" si="222"/>
        <v/>
      </c>
      <c r="BQ2034" s="29"/>
      <c r="CU2034" s="5" t="e">
        <f>IF(REPORTE!AH$2="si",IF(F2034=VALUE(REPORTE!C$11),IF(SUM(CU$1993:CU2035),CONCATENATE(INT(B2034),", "),INT(B2034)),""),IF(F2034=VALUE(REPORTE!C$10),IF(SUM(CU$1993:CU2035),CONCATENATE(INT(B2034),", "),INT(B2034)),""))</f>
        <v>#VALUE!</v>
      </c>
      <c r="CY2034" s="5"/>
      <c r="CZ2034" s="5"/>
      <c r="DA2034" s="5"/>
      <c r="DB2034" s="5"/>
    </row>
    <row r="2035" spans="1:106" x14ac:dyDescent="0.25">
      <c r="A2035" s="25"/>
      <c r="B2035" s="3"/>
      <c r="AL2035" s="2" t="str">
        <f>IFERROR(IF(INDEX(AL$1:AL2034,MATCH(I2035,I$1:I2034,0),1)=0,"",INDEX(AL$1:AL2034,MATCH(I2035,I$1:I2034,0),1)),"")</f>
        <v/>
      </c>
      <c r="AM2035" s="2" t="str">
        <f>IFERROR(IF(INDEX(AM$1:AM2034,MATCH(I2035,I$1:I2034,0),1)=0,"",INDEX(AM$1:AM2034,MATCH(I2035,I$1:I2034,0),1)),"")</f>
        <v/>
      </c>
      <c r="AN2035" s="2" t="str">
        <f>IFERROR(IF(INDEX(AN$1:AN2034,MATCH(I2035,I$1:I2034,0),1)=0,"",INDEX(AN$1:AN2034,MATCH(I2035,I$1:I2034,0),1)),"")</f>
        <v/>
      </c>
      <c r="BG2035" s="5"/>
      <c r="BI2035" s="4"/>
      <c r="BK2035" s="5"/>
      <c r="BL2035" s="5"/>
      <c r="BM2035" s="5" t="str">
        <f>IF(B2035="","",IF(BH2035="",1+(MAX(BM$2:BM2034)),""))</f>
        <v/>
      </c>
      <c r="BN2035" s="5" t="str">
        <f t="shared" si="221"/>
        <v/>
      </c>
      <c r="BP2035" s="15" t="str">
        <f t="shared" si="222"/>
        <v/>
      </c>
      <c r="BQ2035" s="29"/>
      <c r="CU2035" s="5" t="e">
        <f>IF(REPORTE!AH$2="si",IF(F2035=VALUE(REPORTE!C$11),IF(SUM(CU$1993:CU2036),CONCATENATE(INT(B2035),", "),INT(B2035)),""),IF(F2035=VALUE(REPORTE!C$10),IF(SUM(CU$1993:CU2036),CONCATENATE(INT(B2035),", "),INT(B2035)),""))</f>
        <v>#VALUE!</v>
      </c>
      <c r="CY2035" s="5"/>
      <c r="CZ2035" s="5"/>
      <c r="DA2035" s="5"/>
      <c r="DB2035" s="5"/>
    </row>
    <row r="2036" spans="1:106" x14ac:dyDescent="0.25">
      <c r="A2036" s="25"/>
      <c r="B2036" s="3"/>
      <c r="AL2036" s="2" t="str">
        <f>IFERROR(IF(INDEX(AL$1:AL2035,MATCH(I2036,I$1:I2035,0),1)=0,"",INDEX(AL$1:AL2035,MATCH(I2036,I$1:I2035,0),1)),"")</f>
        <v/>
      </c>
      <c r="AM2036" s="2" t="str">
        <f>IFERROR(IF(INDEX(AM$1:AM2035,MATCH(I2036,I$1:I2035,0),1)=0,"",INDEX(AM$1:AM2035,MATCH(I2036,I$1:I2035,0),1)),"")</f>
        <v/>
      </c>
      <c r="AN2036" s="2" t="str">
        <f>IFERROR(IF(INDEX(AN$1:AN2035,MATCH(I2036,I$1:I2035,0),1)=0,"",INDEX(AN$1:AN2035,MATCH(I2036,I$1:I2035,0),1)),"")</f>
        <v/>
      </c>
      <c r="BG2036" s="5"/>
      <c r="BI2036" s="4"/>
      <c r="BK2036" s="5"/>
      <c r="BL2036" s="5"/>
      <c r="BM2036" s="5" t="str">
        <f>IF(B2036="","",IF(BH2036="",1+(MAX(BM$2:BM2035)),""))</f>
        <v/>
      </c>
      <c r="BN2036" s="5" t="str">
        <f t="shared" si="221"/>
        <v/>
      </c>
      <c r="BP2036" s="15" t="str">
        <f t="shared" si="222"/>
        <v/>
      </c>
      <c r="BQ2036" s="29"/>
      <c r="CU2036" s="5" t="e">
        <f>IF(REPORTE!AH$2="si",IF(F2036=VALUE(REPORTE!C$11),IF(SUM(CU$1993:CU2037),CONCATENATE(INT(B2036),", "),INT(B2036)),""),IF(F2036=VALUE(REPORTE!C$10),IF(SUM(CU$1993:CU2037),CONCATENATE(INT(B2036),", "),INT(B2036)),""))</f>
        <v>#VALUE!</v>
      </c>
      <c r="CY2036" s="5"/>
      <c r="CZ2036" s="5"/>
      <c r="DA2036" s="5"/>
      <c r="DB2036" s="5"/>
    </row>
    <row r="2037" spans="1:106" x14ac:dyDescent="0.25">
      <c r="A2037" s="25"/>
      <c r="B2037" s="3"/>
      <c r="AL2037" s="2" t="str">
        <f>IFERROR(IF(INDEX(AL$1:AL2036,MATCH(I2037,I$1:I2036,0),1)=0,"",INDEX(AL$1:AL2036,MATCH(I2037,I$1:I2036,0),1)),"")</f>
        <v/>
      </c>
      <c r="AM2037" s="2" t="str">
        <f>IFERROR(IF(INDEX(AM$1:AM2036,MATCH(I2037,I$1:I2036,0),1)=0,"",INDEX(AM$1:AM2036,MATCH(I2037,I$1:I2036,0),1)),"")</f>
        <v/>
      </c>
      <c r="AN2037" s="2" t="str">
        <f>IFERROR(IF(INDEX(AN$1:AN2036,MATCH(I2037,I$1:I2036,0),1)=0,"",INDEX(AN$1:AN2036,MATCH(I2037,I$1:I2036,0),1)),"")</f>
        <v/>
      </c>
      <c r="BG2037" s="5"/>
      <c r="BI2037" s="4"/>
      <c r="BK2037" s="5"/>
      <c r="BL2037" s="5"/>
      <c r="BM2037" s="5" t="str">
        <f>IF(B2037="","",IF(BH2037="",1+(MAX(BM$2:BM2036)),""))</f>
        <v/>
      </c>
      <c r="BN2037" s="5" t="str">
        <f t="shared" si="221"/>
        <v/>
      </c>
      <c r="BP2037" s="15" t="str">
        <f t="shared" si="222"/>
        <v/>
      </c>
      <c r="BQ2037" s="29"/>
      <c r="CU2037" s="5" t="e">
        <f>IF(REPORTE!AH$2="si",IF(F2037=VALUE(REPORTE!C$11),IF(SUM(CU$1993:CU2038),CONCATENATE(INT(B2037),", "),INT(B2037)),""),IF(F2037=VALUE(REPORTE!C$10),IF(SUM(CU$1993:CU2038),CONCATENATE(INT(B2037),", "),INT(B2037)),""))</f>
        <v>#VALUE!</v>
      </c>
      <c r="CY2037" s="5"/>
      <c r="CZ2037" s="5"/>
      <c r="DA2037" s="5"/>
      <c r="DB2037" s="5"/>
    </row>
    <row r="2038" spans="1:106" x14ac:dyDescent="0.25">
      <c r="A2038" s="25"/>
      <c r="B2038" s="3"/>
      <c r="AL2038" s="2" t="str">
        <f>IFERROR(IF(INDEX(AL$1:AL2037,MATCH(I2038,I$1:I2037,0),1)=0,"",INDEX(AL$1:AL2037,MATCH(I2038,I$1:I2037,0),1)),"")</f>
        <v/>
      </c>
      <c r="AM2038" s="2" t="str">
        <f>IFERROR(IF(INDEX(AM$1:AM2037,MATCH(I2038,I$1:I2037,0),1)=0,"",INDEX(AM$1:AM2037,MATCH(I2038,I$1:I2037,0),1)),"")</f>
        <v/>
      </c>
      <c r="AN2038" s="2" t="str">
        <f>IFERROR(IF(INDEX(AN$1:AN2037,MATCH(I2038,I$1:I2037,0),1)=0,"",INDEX(AN$1:AN2037,MATCH(I2038,I$1:I2037,0),1)),"")</f>
        <v/>
      </c>
      <c r="BG2038" s="5"/>
      <c r="BI2038" s="4"/>
      <c r="BK2038" s="5"/>
      <c r="BL2038" s="5"/>
      <c r="BM2038" s="5" t="str">
        <f>IF(B2038="","",IF(BH2038="",1+(MAX(BM$2:BM2037)),""))</f>
        <v/>
      </c>
      <c r="BN2038" s="5" t="str">
        <f t="shared" si="221"/>
        <v/>
      </c>
      <c r="BP2038" s="15" t="str">
        <f t="shared" si="222"/>
        <v/>
      </c>
      <c r="BQ2038" s="29"/>
      <c r="CU2038" s="5" t="e">
        <f>IF(REPORTE!AH$2="si",IF(F2038=VALUE(REPORTE!C$11),IF(SUM(CU$1993:CU2039),CONCATENATE(INT(B2038),", "),INT(B2038)),""),IF(F2038=VALUE(REPORTE!C$10),IF(SUM(CU$1993:CU2039),CONCATENATE(INT(B2038),", "),INT(B2038)),""))</f>
        <v>#VALUE!</v>
      </c>
      <c r="CY2038" s="5"/>
      <c r="CZ2038" s="5"/>
      <c r="DA2038" s="5"/>
      <c r="DB2038" s="5"/>
    </row>
    <row r="2039" spans="1:106" x14ac:dyDescent="0.25">
      <c r="A2039" s="25"/>
      <c r="B2039" s="3"/>
      <c r="AL2039" s="2" t="str">
        <f>IFERROR(IF(INDEX(AL$1:AL2038,MATCH(I2039,I$1:I2038,0),1)=0,"",INDEX(AL$1:AL2038,MATCH(I2039,I$1:I2038,0),1)),"")</f>
        <v/>
      </c>
      <c r="AM2039" s="2" t="str">
        <f>IFERROR(IF(INDEX(AM$1:AM2038,MATCH(I2039,I$1:I2038,0),1)=0,"",INDEX(AM$1:AM2038,MATCH(I2039,I$1:I2038,0),1)),"")</f>
        <v/>
      </c>
      <c r="AN2039" s="2" t="str">
        <f>IFERROR(IF(INDEX(AN$1:AN2038,MATCH(I2039,I$1:I2038,0),1)=0,"",INDEX(AN$1:AN2038,MATCH(I2039,I$1:I2038,0),1)),"")</f>
        <v/>
      </c>
      <c r="BG2039" s="5"/>
      <c r="BI2039" s="4"/>
      <c r="BK2039" s="5"/>
      <c r="BL2039" s="5"/>
      <c r="BM2039" s="5" t="str">
        <f>IF(B2039="","",IF(BH2039="",1+(MAX(BM$2:BM2038)),""))</f>
        <v/>
      </c>
      <c r="BN2039" s="5" t="str">
        <f t="shared" si="221"/>
        <v/>
      </c>
      <c r="BP2039" s="15" t="str">
        <f t="shared" si="222"/>
        <v/>
      </c>
      <c r="BQ2039" s="29"/>
      <c r="CU2039" s="5" t="e">
        <f>IF(REPORTE!AH$2="si",IF(F2039=VALUE(REPORTE!C$11),IF(SUM(CU$1993:CU2040),CONCATENATE(INT(B2039),", "),INT(B2039)),""),IF(F2039=VALUE(REPORTE!C$10),IF(SUM(CU$1993:CU2040),CONCATENATE(INT(B2039),", "),INT(B2039)),""))</f>
        <v>#VALUE!</v>
      </c>
      <c r="CY2039" s="5"/>
      <c r="CZ2039" s="5"/>
      <c r="DA2039" s="5"/>
      <c r="DB2039" s="5"/>
    </row>
    <row r="2040" spans="1:106" x14ac:dyDescent="0.25">
      <c r="A2040" s="25"/>
      <c r="B2040" s="3"/>
      <c r="AL2040" s="2" t="str">
        <f>IFERROR(IF(INDEX(AL$1:AL2039,MATCH(I2040,I$1:I2039,0),1)=0,"",INDEX(AL$1:AL2039,MATCH(I2040,I$1:I2039,0),1)),"")</f>
        <v/>
      </c>
      <c r="AM2040" s="2" t="str">
        <f>IFERROR(IF(INDEX(AM$1:AM2039,MATCH(I2040,I$1:I2039,0),1)=0,"",INDEX(AM$1:AM2039,MATCH(I2040,I$1:I2039,0),1)),"")</f>
        <v/>
      </c>
      <c r="AN2040" s="2" t="str">
        <f>IFERROR(IF(INDEX(AN$1:AN2039,MATCH(I2040,I$1:I2039,0),1)=0,"",INDEX(AN$1:AN2039,MATCH(I2040,I$1:I2039,0),1)),"")</f>
        <v/>
      </c>
      <c r="BG2040" s="5"/>
      <c r="BI2040" s="4"/>
      <c r="BK2040" s="5"/>
      <c r="BL2040" s="5"/>
      <c r="BM2040" s="5" t="str">
        <f>IF(B2040="","",IF(BH2040="",1+(MAX(BM$2:BM2039)),""))</f>
        <v/>
      </c>
      <c r="BN2040" s="5" t="str">
        <f t="shared" si="221"/>
        <v/>
      </c>
      <c r="BP2040" s="15" t="str">
        <f t="shared" si="222"/>
        <v/>
      </c>
      <c r="BQ2040" s="29"/>
      <c r="CU2040" s="5" t="e">
        <f>IF(REPORTE!AH$2="si",IF(F2040=VALUE(REPORTE!C$11),IF(SUM(CU$1993:CU2041),CONCATENATE(INT(B2040),", "),INT(B2040)),""),IF(F2040=VALUE(REPORTE!C$10),IF(SUM(CU$1993:CU2041),CONCATENATE(INT(B2040),", "),INT(B2040)),""))</f>
        <v>#VALUE!</v>
      </c>
      <c r="CY2040" s="5"/>
      <c r="CZ2040" s="5"/>
      <c r="DA2040" s="5"/>
      <c r="DB2040" s="5"/>
    </row>
    <row r="2041" spans="1:106" x14ac:dyDescent="0.25">
      <c r="A2041" s="25"/>
      <c r="B2041" s="3"/>
      <c r="AL2041" s="2" t="str">
        <f>IFERROR(IF(INDEX(AL$1:AL2040,MATCH(I2041,I$1:I2040,0),1)=0,"",INDEX(AL$1:AL2040,MATCH(I2041,I$1:I2040,0),1)),"")</f>
        <v/>
      </c>
      <c r="AM2041" s="2" t="str">
        <f>IFERROR(IF(INDEX(AM$1:AM2040,MATCH(I2041,I$1:I2040,0),1)=0,"",INDEX(AM$1:AM2040,MATCH(I2041,I$1:I2040,0),1)),"")</f>
        <v/>
      </c>
      <c r="AN2041" s="2" t="str">
        <f>IFERROR(IF(INDEX(AN$1:AN2040,MATCH(I2041,I$1:I2040,0),1)=0,"",INDEX(AN$1:AN2040,MATCH(I2041,I$1:I2040,0),1)),"")</f>
        <v/>
      </c>
      <c r="BG2041" s="5"/>
      <c r="BI2041" s="4"/>
      <c r="BK2041" s="5"/>
      <c r="BL2041" s="5"/>
      <c r="BM2041" s="5" t="str">
        <f>IF(B2041="","",IF(BH2041="",1+(MAX(BM$2:BM2040)),""))</f>
        <v/>
      </c>
      <c r="BN2041" s="5" t="str">
        <f t="shared" si="221"/>
        <v/>
      </c>
      <c r="BP2041" s="15" t="str">
        <f t="shared" si="222"/>
        <v/>
      </c>
      <c r="BQ2041" s="29"/>
      <c r="CU2041" s="5" t="e">
        <f>IF(REPORTE!AH$2="si",IF(F2041=VALUE(REPORTE!C$11),IF(SUM(CU$1993:CU2042),CONCATENATE(INT(B2041),", "),INT(B2041)),""),IF(F2041=VALUE(REPORTE!C$10),IF(SUM(CU$1993:CU2042),CONCATENATE(INT(B2041),", "),INT(B2041)),""))</f>
        <v>#VALUE!</v>
      </c>
      <c r="CY2041" s="5"/>
      <c r="CZ2041" s="5"/>
      <c r="DA2041" s="5"/>
      <c r="DB2041" s="5"/>
    </row>
    <row r="2042" spans="1:106" x14ac:dyDescent="0.25">
      <c r="A2042" s="25"/>
      <c r="B2042" s="3"/>
      <c r="AL2042" s="2" t="str">
        <f>IFERROR(IF(INDEX(AL$1:AL2041,MATCH(I2042,I$1:I2041,0),1)=0,"",INDEX(AL$1:AL2041,MATCH(I2042,I$1:I2041,0),1)),"")</f>
        <v/>
      </c>
      <c r="AM2042" s="2" t="str">
        <f>IFERROR(IF(INDEX(AM$1:AM2041,MATCH(I2042,I$1:I2041,0),1)=0,"",INDEX(AM$1:AM2041,MATCH(I2042,I$1:I2041,0),1)),"")</f>
        <v/>
      </c>
      <c r="AN2042" s="2" t="str">
        <f>IFERROR(IF(INDEX(AN$1:AN2041,MATCH(I2042,I$1:I2041,0),1)=0,"",INDEX(AN$1:AN2041,MATCH(I2042,I$1:I2041,0),1)),"")</f>
        <v/>
      </c>
      <c r="BG2042" s="5"/>
      <c r="BI2042" s="4"/>
      <c r="BK2042" s="5"/>
      <c r="BL2042" s="5"/>
      <c r="BM2042" s="5" t="str">
        <f>IF(B2042="","",IF(BH2042="",1+(MAX(BM$2:BM2041)),""))</f>
        <v/>
      </c>
      <c r="BN2042" s="5" t="str">
        <f t="shared" si="221"/>
        <v/>
      </c>
      <c r="BP2042" s="15" t="str">
        <f t="shared" si="222"/>
        <v/>
      </c>
      <c r="BQ2042" s="29"/>
      <c r="CU2042" s="5" t="e">
        <f>IF(REPORTE!AH$2="si",IF(F2042=VALUE(REPORTE!C$11),IF(SUM(CU$1993:CU2043),CONCATENATE(INT(B2042),", "),INT(B2042)),""),IF(F2042=VALUE(REPORTE!C$10),IF(SUM(CU$1993:CU2043),CONCATENATE(INT(B2042),", "),INT(B2042)),""))</f>
        <v>#VALUE!</v>
      </c>
      <c r="CY2042" s="5"/>
      <c r="CZ2042" s="5"/>
      <c r="DA2042" s="5"/>
      <c r="DB2042" s="5"/>
    </row>
    <row r="2043" spans="1:106" x14ac:dyDescent="0.25">
      <c r="A2043" s="25"/>
      <c r="B2043" s="3"/>
      <c r="AL2043" s="2" t="str">
        <f>IFERROR(IF(INDEX(AL$1:AL2042,MATCH(I2043,I$1:I2042,0),1)=0,"",INDEX(AL$1:AL2042,MATCH(I2043,I$1:I2042,0),1)),"")</f>
        <v/>
      </c>
      <c r="AM2043" s="2" t="str">
        <f>IFERROR(IF(INDEX(AM$1:AM2042,MATCH(I2043,I$1:I2042,0),1)=0,"",INDEX(AM$1:AM2042,MATCH(I2043,I$1:I2042,0),1)),"")</f>
        <v/>
      </c>
      <c r="AN2043" s="2" t="str">
        <f>IFERROR(IF(INDEX(AN$1:AN2042,MATCH(I2043,I$1:I2042,0),1)=0,"",INDEX(AN$1:AN2042,MATCH(I2043,I$1:I2042,0),1)),"")</f>
        <v/>
      </c>
      <c r="BG2043" s="5"/>
      <c r="BI2043" s="4"/>
      <c r="BK2043" s="5"/>
      <c r="BL2043" s="5"/>
      <c r="BM2043" s="5" t="str">
        <f>IF(B2043="","",IF(BH2043="",1+(MAX(BM$2:BM2042)),""))</f>
        <v/>
      </c>
      <c r="BN2043" s="5" t="str">
        <f t="shared" si="221"/>
        <v/>
      </c>
      <c r="BP2043" s="15" t="str">
        <f t="shared" si="222"/>
        <v/>
      </c>
      <c r="BQ2043" s="29"/>
      <c r="CU2043" s="5" t="e">
        <f>IF(REPORTE!AH$2="si",IF(F2043=VALUE(REPORTE!C$11),IF(SUM(CU$1993:CU2044),CONCATENATE(INT(B2043),", "),INT(B2043)),""),IF(F2043=VALUE(REPORTE!C$10),IF(SUM(CU$1993:CU2044),CONCATENATE(INT(B2043),", "),INT(B2043)),""))</f>
        <v>#VALUE!</v>
      </c>
      <c r="CY2043" s="5"/>
      <c r="CZ2043" s="5"/>
      <c r="DA2043" s="5"/>
      <c r="DB2043" s="5"/>
    </row>
    <row r="2044" spans="1:106" x14ac:dyDescent="0.25">
      <c r="A2044" s="25"/>
      <c r="B2044" s="3"/>
      <c r="AL2044" s="2" t="str">
        <f>IFERROR(IF(INDEX(AL$1:AL2043,MATCH(I2044,I$1:I2043,0),1)=0,"",INDEX(AL$1:AL2043,MATCH(I2044,I$1:I2043,0),1)),"")</f>
        <v/>
      </c>
      <c r="AM2044" s="2" t="str">
        <f>IFERROR(IF(INDEX(AM$1:AM2043,MATCH(I2044,I$1:I2043,0),1)=0,"",INDEX(AM$1:AM2043,MATCH(I2044,I$1:I2043,0),1)),"")</f>
        <v/>
      </c>
      <c r="AN2044" s="2" t="str">
        <f>IFERROR(IF(INDEX(AN$1:AN2043,MATCH(I2044,I$1:I2043,0),1)=0,"",INDEX(AN$1:AN2043,MATCH(I2044,I$1:I2043,0),1)),"")</f>
        <v/>
      </c>
      <c r="BG2044" s="5"/>
      <c r="BI2044" s="4"/>
      <c r="BK2044" s="5"/>
      <c r="BL2044" s="5"/>
      <c r="BM2044" s="5" t="str">
        <f>IF(B2044="","",IF(BH2044="",1+(MAX(BM$2:BM2043)),""))</f>
        <v/>
      </c>
      <c r="BN2044" s="5" t="str">
        <f t="shared" si="221"/>
        <v/>
      </c>
      <c r="BP2044" s="15" t="str">
        <f t="shared" si="222"/>
        <v/>
      </c>
      <c r="BQ2044" s="29"/>
      <c r="CU2044" s="5" t="e">
        <f>IF(REPORTE!AH$2="si",IF(F2044=VALUE(REPORTE!C$11),IF(SUM(CU$1993:CU2045),CONCATENATE(INT(B2044),", "),INT(B2044)),""),IF(F2044=VALUE(REPORTE!C$10),IF(SUM(CU$1993:CU2045),CONCATENATE(INT(B2044),", "),INT(B2044)),""))</f>
        <v>#VALUE!</v>
      </c>
      <c r="CY2044" s="5"/>
      <c r="CZ2044" s="5"/>
      <c r="DA2044" s="5"/>
      <c r="DB2044" s="5"/>
    </row>
    <row r="2045" spans="1:106" x14ac:dyDescent="0.25">
      <c r="A2045" s="25"/>
      <c r="B2045" s="3"/>
      <c r="AL2045" s="2" t="str">
        <f>IFERROR(IF(INDEX(AL$1:AL2044,MATCH(I2045,I$1:I2044,0),1)=0,"",INDEX(AL$1:AL2044,MATCH(I2045,I$1:I2044,0),1)),"")</f>
        <v/>
      </c>
      <c r="AM2045" s="2" t="str">
        <f>IFERROR(IF(INDEX(AM$1:AM2044,MATCH(I2045,I$1:I2044,0),1)=0,"",INDEX(AM$1:AM2044,MATCH(I2045,I$1:I2044,0),1)),"")</f>
        <v/>
      </c>
      <c r="AN2045" s="2" t="str">
        <f>IFERROR(IF(INDEX(AN$1:AN2044,MATCH(I2045,I$1:I2044,0),1)=0,"",INDEX(AN$1:AN2044,MATCH(I2045,I$1:I2044,0),1)),"")</f>
        <v/>
      </c>
      <c r="BG2045" s="5"/>
      <c r="BI2045" s="4"/>
      <c r="BK2045" s="5"/>
      <c r="BL2045" s="5"/>
      <c r="BM2045" s="5" t="str">
        <f>IF(B2045="","",IF(BH2045="",1+(MAX(BM$2:BM2044)),""))</f>
        <v/>
      </c>
      <c r="BN2045" s="5" t="str">
        <f t="shared" si="221"/>
        <v/>
      </c>
      <c r="BP2045" s="15" t="str">
        <f t="shared" si="222"/>
        <v/>
      </c>
      <c r="BQ2045" s="29"/>
      <c r="CU2045" s="5" t="e">
        <f>IF(REPORTE!AH$2="si",IF(F2045=VALUE(REPORTE!C$11),IF(SUM(CU$1993:CU2046),CONCATENATE(INT(B2045),", "),INT(B2045)),""),IF(F2045=VALUE(REPORTE!C$10),IF(SUM(CU$1993:CU2046),CONCATENATE(INT(B2045),", "),INT(B2045)),""))</f>
        <v>#VALUE!</v>
      </c>
      <c r="CY2045" s="5"/>
      <c r="CZ2045" s="5"/>
      <c r="DA2045" s="5"/>
      <c r="DB2045" s="5"/>
    </row>
    <row r="2046" spans="1:106" x14ac:dyDescent="0.25">
      <c r="A2046" s="25"/>
      <c r="B2046" s="3"/>
      <c r="AL2046" s="2" t="str">
        <f>IFERROR(IF(INDEX(AL$1:AL2045,MATCH(I2046,I$1:I2045,0),1)=0,"",INDEX(AL$1:AL2045,MATCH(I2046,I$1:I2045,0),1)),"")</f>
        <v/>
      </c>
      <c r="AM2046" s="2" t="str">
        <f>IFERROR(IF(INDEX(AM$1:AM2045,MATCH(I2046,I$1:I2045,0),1)=0,"",INDEX(AM$1:AM2045,MATCH(I2046,I$1:I2045,0),1)),"")</f>
        <v/>
      </c>
      <c r="AN2046" s="2" t="str">
        <f>IFERROR(IF(INDEX(AN$1:AN2045,MATCH(I2046,I$1:I2045,0),1)=0,"",INDEX(AN$1:AN2045,MATCH(I2046,I$1:I2045,0),1)),"")</f>
        <v/>
      </c>
      <c r="BG2046" s="5"/>
      <c r="BI2046" s="4"/>
      <c r="BK2046" s="5"/>
      <c r="BL2046" s="5"/>
      <c r="BM2046" s="5" t="str">
        <f>IF(B2046="","",IF(BH2046="",1+(MAX(BM$2:BM2045)),""))</f>
        <v/>
      </c>
      <c r="BN2046" s="5" t="str">
        <f t="shared" si="221"/>
        <v/>
      </c>
      <c r="BP2046" s="15" t="str">
        <f t="shared" si="222"/>
        <v/>
      </c>
      <c r="BQ2046" s="29"/>
      <c r="CU2046" s="5" t="e">
        <f>IF(REPORTE!AH$2="si",IF(F2046=VALUE(REPORTE!C$11),IF(SUM(CU$1993:CU2047),CONCATENATE(INT(B2046),", "),INT(B2046)),""),IF(F2046=VALUE(REPORTE!C$10),IF(SUM(CU$1993:CU2047),CONCATENATE(INT(B2046),", "),INT(B2046)),""))</f>
        <v>#VALUE!</v>
      </c>
      <c r="CY2046" s="5"/>
      <c r="CZ2046" s="5"/>
      <c r="DA2046" s="5"/>
      <c r="DB2046" s="5"/>
    </row>
    <row r="2047" spans="1:106" x14ac:dyDescent="0.25">
      <c r="A2047" s="25"/>
      <c r="B2047" s="3"/>
      <c r="AL2047" s="2" t="str">
        <f>IFERROR(IF(INDEX(AL$1:AL2046,MATCH(I2047,I$1:I2046,0),1)=0,"",INDEX(AL$1:AL2046,MATCH(I2047,I$1:I2046,0),1)),"")</f>
        <v/>
      </c>
      <c r="AM2047" s="2" t="str">
        <f>IFERROR(IF(INDEX(AM$1:AM2046,MATCH(I2047,I$1:I2046,0),1)=0,"",INDEX(AM$1:AM2046,MATCH(I2047,I$1:I2046,0),1)),"")</f>
        <v/>
      </c>
      <c r="AN2047" s="2" t="str">
        <f>IFERROR(IF(INDEX(AN$1:AN2046,MATCH(I2047,I$1:I2046,0),1)=0,"",INDEX(AN$1:AN2046,MATCH(I2047,I$1:I2046,0),1)),"")</f>
        <v/>
      </c>
      <c r="BG2047" s="5"/>
      <c r="BI2047" s="4"/>
      <c r="BK2047" s="5"/>
      <c r="BL2047" s="5"/>
      <c r="BM2047" s="5" t="str">
        <f>IF(B2047="","",IF(BH2047="",1+(MAX(BM$2:BM2046)),""))</f>
        <v/>
      </c>
      <c r="BN2047" s="5" t="str">
        <f t="shared" si="221"/>
        <v/>
      </c>
      <c r="BP2047" s="15" t="str">
        <f t="shared" si="222"/>
        <v/>
      </c>
      <c r="BQ2047" s="29"/>
      <c r="CU2047" s="5" t="e">
        <f>IF(REPORTE!AH$2="si",IF(F2047=VALUE(REPORTE!C$11),IF(SUM(CU$1993:CU2048),CONCATENATE(INT(B2047),", "),INT(B2047)),""),IF(F2047=VALUE(REPORTE!C$10),IF(SUM(CU$1993:CU2048),CONCATENATE(INT(B2047),", "),INT(B2047)),""))</f>
        <v>#VALUE!</v>
      </c>
      <c r="CY2047" s="5"/>
      <c r="CZ2047" s="5"/>
      <c r="DA2047" s="5"/>
      <c r="DB2047" s="5"/>
    </row>
    <row r="2048" spans="1:106" x14ac:dyDescent="0.25">
      <c r="A2048" s="25"/>
      <c r="B2048" s="3"/>
      <c r="AL2048" s="2" t="str">
        <f>IFERROR(IF(INDEX(AL$1:AL2047,MATCH(I2048,I$1:I2047,0),1)=0,"",INDEX(AL$1:AL2047,MATCH(I2048,I$1:I2047,0),1)),"")</f>
        <v/>
      </c>
      <c r="AM2048" s="2" t="str">
        <f>IFERROR(IF(INDEX(AM$1:AM2047,MATCH(I2048,I$1:I2047,0),1)=0,"",INDEX(AM$1:AM2047,MATCH(I2048,I$1:I2047,0),1)),"")</f>
        <v/>
      </c>
      <c r="AN2048" s="2" t="str">
        <f>IFERROR(IF(INDEX(AN$1:AN2047,MATCH(I2048,I$1:I2047,0),1)=0,"",INDEX(AN$1:AN2047,MATCH(I2048,I$1:I2047,0),1)),"")</f>
        <v/>
      </c>
      <c r="BG2048" s="5"/>
      <c r="BI2048" s="4"/>
      <c r="BK2048" s="5"/>
      <c r="BL2048" s="5"/>
      <c r="BM2048" s="5" t="str">
        <f>IF(B2048="","",IF(BH2048="",1+(MAX(BM$2:BM2047)),""))</f>
        <v/>
      </c>
      <c r="BN2048" s="5" t="str">
        <f t="shared" si="221"/>
        <v/>
      </c>
      <c r="BP2048" s="15" t="str">
        <f t="shared" si="222"/>
        <v/>
      </c>
      <c r="BQ2048" s="29"/>
      <c r="CU2048" s="5" t="e">
        <f>IF(REPORTE!AH$2="si",IF(F2048=VALUE(REPORTE!C$11),IF(SUM(CU$1993:CU2049),CONCATENATE(INT(B2048),", "),INT(B2048)),""),IF(F2048=VALUE(REPORTE!C$10),IF(SUM(CU$1993:CU2049),CONCATENATE(INT(B2048),", "),INT(B2048)),""))</f>
        <v>#VALUE!</v>
      </c>
      <c r="CY2048" s="5"/>
      <c r="CZ2048" s="5"/>
      <c r="DA2048" s="5"/>
      <c r="DB2048" s="5"/>
    </row>
    <row r="2049" spans="1:106" x14ac:dyDescent="0.25">
      <c r="A2049" s="25"/>
      <c r="B2049" s="3"/>
      <c r="AL2049" s="2" t="str">
        <f>IFERROR(IF(INDEX(AL$1:AL2048,MATCH(I2049,I$1:I2048,0),1)=0,"",INDEX(AL$1:AL2048,MATCH(I2049,I$1:I2048,0),1)),"")</f>
        <v/>
      </c>
      <c r="AM2049" s="2" t="str">
        <f>IFERROR(IF(INDEX(AM$1:AM2048,MATCH(I2049,I$1:I2048,0),1)=0,"",INDEX(AM$1:AM2048,MATCH(I2049,I$1:I2048,0),1)),"")</f>
        <v/>
      </c>
      <c r="AN2049" s="2" t="str">
        <f>IFERROR(IF(INDEX(AN$1:AN2048,MATCH(I2049,I$1:I2048,0),1)=0,"",INDEX(AN$1:AN2048,MATCH(I2049,I$1:I2048,0),1)),"")</f>
        <v/>
      </c>
      <c r="BG2049" s="5"/>
      <c r="BI2049" s="4"/>
      <c r="BK2049" s="5"/>
      <c r="BL2049" s="5"/>
      <c r="BM2049" s="5" t="str">
        <f>IF(B2049="","",IF(BH2049="",1+(MAX(BM$2:BM2048)),""))</f>
        <v/>
      </c>
      <c r="BN2049" s="5" t="str">
        <f t="shared" si="221"/>
        <v/>
      </c>
      <c r="BP2049" s="15" t="str">
        <f t="shared" si="222"/>
        <v/>
      </c>
      <c r="BQ2049" s="29"/>
      <c r="CU2049" s="5" t="e">
        <f>IF(REPORTE!AH$2="si",IF(F2049=VALUE(REPORTE!C$11),IF(SUM(CU$1993:CU2050),CONCATENATE(INT(B2049),", "),INT(B2049)),""),IF(F2049=VALUE(REPORTE!C$10),IF(SUM(CU$1993:CU2050),CONCATENATE(INT(B2049),", "),INT(B2049)),""))</f>
        <v>#VALUE!</v>
      </c>
      <c r="CY2049" s="5"/>
      <c r="CZ2049" s="5"/>
      <c r="DA2049" s="5"/>
      <c r="DB2049" s="5"/>
    </row>
    <row r="2050" spans="1:106" x14ac:dyDescent="0.25">
      <c r="A2050" s="25"/>
      <c r="B2050" s="3"/>
      <c r="AL2050" s="2" t="str">
        <f>IFERROR(IF(INDEX(AL$1:AL2049,MATCH(I2050,I$1:I2049,0),1)=0,"",INDEX(AL$1:AL2049,MATCH(I2050,I$1:I2049,0),1)),"")</f>
        <v/>
      </c>
      <c r="AM2050" s="2" t="str">
        <f>IFERROR(IF(INDEX(AM$1:AM2049,MATCH(I2050,I$1:I2049,0),1)=0,"",INDEX(AM$1:AM2049,MATCH(I2050,I$1:I2049,0),1)),"")</f>
        <v/>
      </c>
      <c r="AN2050" s="2" t="str">
        <f>IFERROR(IF(INDEX(AN$1:AN2049,MATCH(I2050,I$1:I2049,0),1)=0,"",INDEX(AN$1:AN2049,MATCH(I2050,I$1:I2049,0),1)),"")</f>
        <v/>
      </c>
      <c r="BG2050" s="5"/>
      <c r="BI2050" s="4"/>
      <c r="BK2050" s="5"/>
      <c r="BL2050" s="5"/>
      <c r="BM2050" s="5" t="str">
        <f>IF(B2050="","",IF(BH2050="",1+(MAX(BM$2:BM2049)),""))</f>
        <v/>
      </c>
      <c r="BN2050" s="5" t="str">
        <f t="shared" ref="BN2050:BN2053" si="223">IF(BM2050="","",AI2050)</f>
        <v/>
      </c>
      <c r="BP2050" s="15" t="str">
        <f t="shared" ref="BP2050:BP2117" si="224">IF(BM2050="","",F2050)</f>
        <v/>
      </c>
      <c r="BQ2050" s="29"/>
      <c r="CU2050" s="5" t="e">
        <f>IF(REPORTE!AH$2="si",IF(F2050=VALUE(REPORTE!C$11),IF(SUM(CU$1993:CU2051),CONCATENATE(INT(B2050),", "),INT(B2050)),""),IF(F2050=VALUE(REPORTE!C$10),IF(SUM(CU$1993:CU2051),CONCATENATE(INT(B2050),", "),INT(B2050)),""))</f>
        <v>#VALUE!</v>
      </c>
      <c r="CY2050" s="5"/>
      <c r="CZ2050" s="5"/>
      <c r="DA2050" s="5"/>
      <c r="DB2050" s="5"/>
    </row>
    <row r="2051" spans="1:106" x14ac:dyDescent="0.25">
      <c r="A2051" s="25"/>
      <c r="B2051" s="3"/>
      <c r="AL2051" s="2" t="str">
        <f>IFERROR(IF(INDEX(AL$1:AL2050,MATCH(I2051,I$1:I2050,0),1)=0,"",INDEX(AL$1:AL2050,MATCH(I2051,I$1:I2050,0),1)),"")</f>
        <v/>
      </c>
      <c r="AM2051" s="2" t="str">
        <f>IFERROR(IF(INDEX(AM$1:AM2050,MATCH(I2051,I$1:I2050,0),1)=0,"",INDEX(AM$1:AM2050,MATCH(I2051,I$1:I2050,0),1)),"")</f>
        <v/>
      </c>
      <c r="AN2051" s="2" t="str">
        <f>IFERROR(IF(INDEX(AN$1:AN2050,MATCH(I2051,I$1:I2050,0),1)=0,"",INDEX(AN$1:AN2050,MATCH(I2051,I$1:I2050,0),1)),"")</f>
        <v/>
      </c>
      <c r="BG2051" s="5"/>
      <c r="BI2051" s="4"/>
      <c r="BK2051" s="5"/>
      <c r="BL2051" s="5"/>
      <c r="BM2051" s="5" t="str">
        <f>IF(B2051="","",IF(BH2051="",1+(MAX(BM$2:BM2050)),""))</f>
        <v/>
      </c>
      <c r="BN2051" s="5" t="str">
        <f t="shared" si="223"/>
        <v/>
      </c>
      <c r="BP2051" s="15" t="str">
        <f t="shared" si="224"/>
        <v/>
      </c>
      <c r="BQ2051" s="29"/>
      <c r="CU2051" s="5" t="e">
        <f>IF(REPORTE!AH$2="si",IF(F2051=VALUE(REPORTE!C$11),IF(SUM(CU$1993:CU2052),CONCATENATE(INT(B2051),", "),INT(B2051)),""),IF(F2051=VALUE(REPORTE!C$10),IF(SUM(CU$1993:CU2052),CONCATENATE(INT(B2051),", "),INT(B2051)),""))</f>
        <v>#VALUE!</v>
      </c>
      <c r="CY2051" s="5"/>
      <c r="CZ2051" s="5"/>
      <c r="DA2051" s="5"/>
      <c r="DB2051" s="5"/>
    </row>
    <row r="2052" spans="1:106" x14ac:dyDescent="0.25">
      <c r="A2052" s="25"/>
      <c r="B2052" s="3"/>
      <c r="AL2052" s="2" t="str">
        <f>IFERROR(IF(INDEX(AL$1:AL2051,MATCH(I2052,I$1:I2051,0),1)=0,"",INDEX(AL$1:AL2051,MATCH(I2052,I$1:I2051,0),1)),"")</f>
        <v/>
      </c>
      <c r="AM2052" s="2" t="str">
        <f>IFERROR(IF(INDEX(AM$1:AM2051,MATCH(I2052,I$1:I2051,0),1)=0,"",INDEX(AM$1:AM2051,MATCH(I2052,I$1:I2051,0),1)),"")</f>
        <v/>
      </c>
      <c r="AN2052" s="2" t="str">
        <f>IFERROR(IF(INDEX(AN$1:AN2051,MATCH(I2052,I$1:I2051,0),1)=0,"",INDEX(AN$1:AN2051,MATCH(I2052,I$1:I2051,0),1)),"")</f>
        <v/>
      </c>
      <c r="BG2052" s="5"/>
      <c r="BI2052" s="4"/>
      <c r="BK2052" s="5"/>
      <c r="BL2052" s="5"/>
      <c r="BM2052" s="5" t="str">
        <f>IF(B2052="","",IF(BH2052="",1+(MAX(BM$2:BM2051)),""))</f>
        <v/>
      </c>
      <c r="BN2052" s="5" t="str">
        <f t="shared" si="223"/>
        <v/>
      </c>
      <c r="BP2052" s="15" t="str">
        <f t="shared" si="224"/>
        <v/>
      </c>
      <c r="BQ2052" s="29"/>
      <c r="CU2052" s="5" t="e">
        <f>IF(REPORTE!AH$2="si",IF(F2052=VALUE(REPORTE!C$11),IF(SUM(CU$1993:CU2053),CONCATENATE(INT(B2052),", "),INT(B2052)),""),IF(F2052=VALUE(REPORTE!C$10),IF(SUM(CU$1993:CU2053),CONCATENATE(INT(B2052),", "),INT(B2052)),""))</f>
        <v>#VALUE!</v>
      </c>
      <c r="CY2052" s="5"/>
      <c r="CZ2052" s="5"/>
      <c r="DA2052" s="5"/>
      <c r="DB2052" s="5"/>
    </row>
    <row r="2053" spans="1:106" x14ac:dyDescent="0.25">
      <c r="A2053" s="25"/>
      <c r="B2053" s="3"/>
      <c r="AL2053" s="2" t="str">
        <f>IFERROR(IF(INDEX(AL$1:AL2052,MATCH(I2053,I$1:I2052,0),1)=0,"",INDEX(AL$1:AL2052,MATCH(I2053,I$1:I2052,0),1)),"")</f>
        <v/>
      </c>
      <c r="AM2053" s="2" t="str">
        <f>IFERROR(IF(INDEX(AM$1:AM2052,MATCH(I2053,I$1:I2052,0),1)=0,"",INDEX(AM$1:AM2052,MATCH(I2053,I$1:I2052,0),1)),"")</f>
        <v/>
      </c>
      <c r="AN2053" s="2" t="str">
        <f>IFERROR(IF(INDEX(AN$1:AN2052,MATCH(I2053,I$1:I2052,0),1)=0,"",INDEX(AN$1:AN2052,MATCH(I2053,I$1:I2052,0),1)),"")</f>
        <v/>
      </c>
      <c r="BG2053" s="5"/>
      <c r="BI2053" s="4"/>
      <c r="BK2053" s="5"/>
      <c r="BL2053" s="5"/>
      <c r="BM2053" s="5" t="str">
        <f>IF(B2053="","",IF(BH2053="",1+(MAX(BM$2:BM2052)),""))</f>
        <v/>
      </c>
      <c r="BN2053" s="5" t="str">
        <f t="shared" si="223"/>
        <v/>
      </c>
      <c r="BP2053" s="15" t="str">
        <f t="shared" si="224"/>
        <v/>
      </c>
      <c r="BQ2053" s="29"/>
      <c r="CU2053" s="5" t="e">
        <f>IF(REPORTE!AH$2="si",IF(F2053=VALUE(REPORTE!C$11),IF(SUM(CU$1993:CU2054),CONCATENATE(INT(B2053),", "),INT(B2053)),""),IF(F2053=VALUE(REPORTE!C$10),IF(SUM(CU$1993:CU2054),CONCATENATE(INT(B2053),", "),INT(B2053)),""))</f>
        <v>#VALUE!</v>
      </c>
      <c r="CY2053" s="5"/>
      <c r="CZ2053" s="5"/>
      <c r="DA2053" s="5"/>
      <c r="DB2053" s="5"/>
    </row>
    <row r="2054" spans="1:106" x14ac:dyDescent="0.25">
      <c r="A2054" s="25"/>
      <c r="B2054" s="3"/>
      <c r="AL2054" s="2" t="str">
        <f>IFERROR(IF(INDEX(AL$1:AL2053,MATCH(I2054,I$1:I2053,0),1)=0,"",INDEX(AL$1:AL2053,MATCH(I2054,I$1:I2053,0),1)),"")</f>
        <v/>
      </c>
      <c r="AM2054" s="2" t="str">
        <f>IFERROR(IF(INDEX(AM$1:AM2053,MATCH(I2054,I$1:I2053,0),1)=0,"",INDEX(AM$1:AM2053,MATCH(I2054,I$1:I2053,0),1)),"")</f>
        <v/>
      </c>
      <c r="AN2054" s="2" t="str">
        <f>IFERROR(IF(INDEX(AN$1:AN2053,MATCH(I2054,I$1:I2053,0),1)=0,"",INDEX(AN$1:AN2053,MATCH(I2054,I$1:I2053,0),1)),"")</f>
        <v/>
      </c>
      <c r="BG2054" s="5"/>
      <c r="BI2054" s="4"/>
      <c r="BK2054" s="5"/>
      <c r="BL2054" s="5"/>
      <c r="BM2054" s="5" t="str">
        <f>IF(B2054="","",IF(BH2054="",1+(MAX(BM$2:BM2053)),""))</f>
        <v/>
      </c>
      <c r="BP2054" s="15" t="str">
        <f t="shared" si="224"/>
        <v/>
      </c>
      <c r="BQ2054" s="29"/>
      <c r="CU2054" s="5" t="e">
        <f>IF(REPORTE!AH$2="si",IF(F2054=VALUE(REPORTE!C$11),IF(SUM(CU$1993:CU2055),CONCATENATE(INT(B2054),", "),INT(B2054)),""),IF(F2054=VALUE(REPORTE!C$10),IF(SUM(CU$1993:CU2055),CONCATENATE(INT(B2054),", "),INT(B2054)),""))</f>
        <v>#VALUE!</v>
      </c>
      <c r="CY2054" s="5"/>
      <c r="CZ2054" s="5"/>
      <c r="DA2054" s="5"/>
      <c r="DB2054" s="5"/>
    </row>
    <row r="2055" spans="1:106" x14ac:dyDescent="0.25">
      <c r="A2055" s="25"/>
      <c r="B2055" s="3"/>
      <c r="AL2055" s="2" t="str">
        <f>IFERROR(IF(INDEX(AL$1:AL2054,MATCH(I2055,I$1:I2054,0),1)=0,"",INDEX(AL$1:AL2054,MATCH(I2055,I$1:I2054,0),1)),"")</f>
        <v/>
      </c>
      <c r="AM2055" s="2" t="str">
        <f>IFERROR(IF(INDEX(AM$1:AM2054,MATCH(I2055,I$1:I2054,0),1)=0,"",INDEX(AM$1:AM2054,MATCH(I2055,I$1:I2054,0),1)),"")</f>
        <v/>
      </c>
      <c r="AN2055" s="2" t="str">
        <f>IFERROR(IF(INDEX(AN$1:AN2054,MATCH(I2055,I$1:I2054,0),1)=0,"",INDEX(AN$1:AN2054,MATCH(I2055,I$1:I2054,0),1)),"")</f>
        <v/>
      </c>
      <c r="BG2055" s="5"/>
      <c r="BI2055" s="4"/>
      <c r="BK2055" s="5"/>
      <c r="BL2055" s="5"/>
      <c r="BM2055" s="5" t="str">
        <f>IF(B2055="","",IF(BH2055="",1+(MAX(BM$2:BM2054)),""))</f>
        <v/>
      </c>
      <c r="BP2055" s="15" t="str">
        <f t="shared" si="224"/>
        <v/>
      </c>
      <c r="BQ2055" s="29"/>
      <c r="CU2055" s="5" t="e">
        <f>IF(REPORTE!AH$2="si",IF(F2055=VALUE(REPORTE!C$11),IF(SUM(CU$1993:CU2056),CONCATENATE(INT(B2055),", "),INT(B2055)),""),IF(F2055=VALUE(REPORTE!C$10),IF(SUM(CU$1993:CU2056),CONCATENATE(INT(B2055),", "),INT(B2055)),""))</f>
        <v>#VALUE!</v>
      </c>
      <c r="CY2055" s="5"/>
      <c r="CZ2055" s="5"/>
      <c r="DA2055" s="5"/>
      <c r="DB2055" s="5"/>
    </row>
    <row r="2056" spans="1:106" x14ac:dyDescent="0.25">
      <c r="A2056" s="25"/>
      <c r="B2056" s="3"/>
      <c r="AL2056" s="2" t="str">
        <f>IFERROR(IF(INDEX(AL$1:AL2055,MATCH(I2056,I$1:I2055,0),1)=0,"",INDEX(AL$1:AL2055,MATCH(I2056,I$1:I2055,0),1)),"")</f>
        <v/>
      </c>
      <c r="AM2056" s="2" t="str">
        <f>IFERROR(IF(INDEX(AM$1:AM2055,MATCH(I2056,I$1:I2055,0),1)=0,"",INDEX(AM$1:AM2055,MATCH(I2056,I$1:I2055,0),1)),"")</f>
        <v/>
      </c>
      <c r="AN2056" s="2" t="str">
        <f>IFERROR(IF(INDEX(AN$1:AN2055,MATCH(I2056,I$1:I2055,0),1)=0,"",INDEX(AN$1:AN2055,MATCH(I2056,I$1:I2055,0),1)),"")</f>
        <v/>
      </c>
      <c r="BG2056" s="5"/>
      <c r="BI2056" s="4"/>
      <c r="BK2056" s="5"/>
      <c r="BL2056" s="5"/>
      <c r="BM2056" s="5" t="str">
        <f>IF(B2056="","",IF(BH2056="",1+(MAX(BM$2:BM2055)),""))</f>
        <v/>
      </c>
      <c r="BP2056" s="15" t="str">
        <f t="shared" si="224"/>
        <v/>
      </c>
      <c r="BQ2056" s="29"/>
      <c r="CU2056" s="5" t="e">
        <f>IF(REPORTE!AH$2="si",IF(F2056=VALUE(REPORTE!C$11),IF(SUM(CU$1993:CU2057),CONCATENATE(INT(B2056),", "),INT(B2056)),""),IF(F2056=VALUE(REPORTE!C$10),IF(SUM(CU$1993:CU2057),CONCATENATE(INT(B2056),", "),INT(B2056)),""))</f>
        <v>#VALUE!</v>
      </c>
      <c r="CY2056" s="5"/>
      <c r="CZ2056" s="5"/>
      <c r="DA2056" s="5"/>
      <c r="DB2056" s="5"/>
    </row>
    <row r="2057" spans="1:106" x14ac:dyDescent="0.25">
      <c r="A2057" s="25"/>
      <c r="B2057" s="3"/>
      <c r="AL2057" s="2" t="str">
        <f>IFERROR(IF(INDEX(AL$1:AL2056,MATCH(I2057,I$1:I2056,0),1)=0,"",INDEX(AL$1:AL2056,MATCH(I2057,I$1:I2056,0),1)),"")</f>
        <v/>
      </c>
      <c r="AM2057" s="2" t="str">
        <f>IFERROR(IF(INDEX(AM$1:AM2056,MATCH(I2057,I$1:I2056,0),1)=0,"",INDEX(AM$1:AM2056,MATCH(I2057,I$1:I2056,0),1)),"")</f>
        <v/>
      </c>
      <c r="AN2057" s="2" t="str">
        <f>IFERROR(IF(INDEX(AN$1:AN2056,MATCH(I2057,I$1:I2056,0),1)=0,"",INDEX(AN$1:AN2056,MATCH(I2057,I$1:I2056,0),1)),"")</f>
        <v/>
      </c>
      <c r="BG2057" s="5"/>
      <c r="BI2057" s="4"/>
      <c r="BK2057" s="5"/>
      <c r="BL2057" s="5"/>
      <c r="BM2057" s="5" t="str">
        <f>IF(B2057="","",IF(BH2057="",1+(MAX(BM$2:BM2056)),""))</f>
        <v/>
      </c>
      <c r="BP2057" s="15" t="str">
        <f t="shared" si="224"/>
        <v/>
      </c>
      <c r="BQ2057" s="29"/>
      <c r="CU2057" s="5" t="e">
        <f>IF(REPORTE!AH$2="si",IF(F2057=VALUE(REPORTE!C$11),IF(SUM(CU$1993:CU2058),CONCATENATE(INT(B2057),", "),INT(B2057)),""),IF(F2057=VALUE(REPORTE!C$10),IF(SUM(CU$1993:CU2058),CONCATENATE(INT(B2057),", "),INT(B2057)),""))</f>
        <v>#VALUE!</v>
      </c>
      <c r="CY2057" s="5"/>
      <c r="CZ2057" s="5"/>
      <c r="DA2057" s="5"/>
      <c r="DB2057" s="5"/>
    </row>
    <row r="2058" spans="1:106" x14ac:dyDescent="0.25">
      <c r="A2058" s="25"/>
      <c r="B2058" s="3"/>
      <c r="AL2058" s="2" t="str">
        <f>IFERROR(IF(INDEX(AL$1:AL2057,MATCH(I2058,I$1:I2057,0),1)=0,"",INDEX(AL$1:AL2057,MATCH(I2058,I$1:I2057,0),1)),"")</f>
        <v/>
      </c>
      <c r="AM2058" s="2" t="str">
        <f>IFERROR(IF(INDEX(AM$1:AM2057,MATCH(I2058,I$1:I2057,0),1)=0,"",INDEX(AM$1:AM2057,MATCH(I2058,I$1:I2057,0),1)),"")</f>
        <v/>
      </c>
      <c r="AN2058" s="2" t="str">
        <f>IFERROR(IF(INDEX(AN$1:AN2057,MATCH(I2058,I$1:I2057,0),1)=0,"",INDEX(AN$1:AN2057,MATCH(I2058,I$1:I2057,0),1)),"")</f>
        <v/>
      </c>
      <c r="BG2058" s="5"/>
      <c r="BI2058" s="4"/>
      <c r="BK2058" s="5"/>
      <c r="BL2058" s="5"/>
      <c r="BM2058" s="5" t="str">
        <f>IF(B2058="","",IF(BH2058="",1+(MAX(BM$2:BM2057)),""))</f>
        <v/>
      </c>
      <c r="BP2058" s="15" t="str">
        <f t="shared" si="224"/>
        <v/>
      </c>
      <c r="BQ2058" s="29"/>
      <c r="CU2058" s="5" t="e">
        <f>IF(REPORTE!AH$2="si",IF(F2058=VALUE(REPORTE!C$11),IF(SUM(CU$1993:CU2059),CONCATENATE(INT(B2058),", "),INT(B2058)),""),IF(F2058=VALUE(REPORTE!C$10),IF(SUM(CU$1993:CU2059),CONCATENATE(INT(B2058),", "),INT(B2058)),""))</f>
        <v>#VALUE!</v>
      </c>
      <c r="CY2058" s="5"/>
      <c r="CZ2058" s="5"/>
      <c r="DA2058" s="5"/>
      <c r="DB2058" s="5"/>
    </row>
    <row r="2059" spans="1:106" x14ac:dyDescent="0.25">
      <c r="A2059" s="25"/>
      <c r="B2059" s="3"/>
      <c r="AL2059" s="2" t="str">
        <f>IFERROR(IF(INDEX(AL$1:AL2058,MATCH(I2059,I$1:I2058,0),1)=0,"",INDEX(AL$1:AL2058,MATCH(I2059,I$1:I2058,0),1)),"")</f>
        <v/>
      </c>
      <c r="AM2059" s="2" t="str">
        <f>IFERROR(IF(INDEX(AM$1:AM2058,MATCH(I2059,I$1:I2058,0),1)=0,"",INDEX(AM$1:AM2058,MATCH(I2059,I$1:I2058,0),1)),"")</f>
        <v/>
      </c>
      <c r="AN2059" s="2" t="str">
        <f>IFERROR(IF(INDEX(AN$1:AN2058,MATCH(I2059,I$1:I2058,0),1)=0,"",INDEX(AN$1:AN2058,MATCH(I2059,I$1:I2058,0),1)),"")</f>
        <v/>
      </c>
      <c r="BG2059" s="5"/>
      <c r="BI2059" s="4"/>
      <c r="BK2059" s="5"/>
      <c r="BL2059" s="5"/>
      <c r="BM2059" s="5" t="str">
        <f>IF(B2059="","",IF(BH2059="",1+(MAX(BM$2:BM2058)),""))</f>
        <v/>
      </c>
      <c r="BP2059" s="15" t="str">
        <f t="shared" si="224"/>
        <v/>
      </c>
      <c r="BQ2059" s="29"/>
      <c r="CU2059" s="5" t="e">
        <f>IF(REPORTE!AH$2="si",IF(F2059=VALUE(REPORTE!C$11),IF(SUM(CU$1993:CU2060),CONCATENATE(INT(B2059),", "),INT(B2059)),""),IF(F2059=VALUE(REPORTE!C$10),IF(SUM(CU$1993:CU2060),CONCATENATE(INT(B2059),", "),INT(B2059)),""))</f>
        <v>#VALUE!</v>
      </c>
      <c r="CY2059" s="5"/>
      <c r="CZ2059" s="5"/>
      <c r="DA2059" s="5"/>
      <c r="DB2059" s="5"/>
    </row>
    <row r="2060" spans="1:106" x14ac:dyDescent="0.25">
      <c r="A2060" s="25"/>
      <c r="B2060" s="3"/>
      <c r="AL2060" s="2" t="str">
        <f>IFERROR(IF(INDEX(AL$1:AL2059,MATCH(I2060,I$1:I2059,0),1)=0,"",INDEX(AL$1:AL2059,MATCH(I2060,I$1:I2059,0),1)),"")</f>
        <v/>
      </c>
      <c r="AM2060" s="2" t="str">
        <f>IFERROR(IF(INDEX(AM$1:AM2059,MATCH(I2060,I$1:I2059,0),1)=0,"",INDEX(AM$1:AM2059,MATCH(I2060,I$1:I2059,0),1)),"")</f>
        <v/>
      </c>
      <c r="AN2060" s="2" t="str">
        <f>IFERROR(IF(INDEX(AN$1:AN2059,MATCH(I2060,I$1:I2059,0),1)=0,"",INDEX(AN$1:AN2059,MATCH(I2060,I$1:I2059,0),1)),"")</f>
        <v/>
      </c>
      <c r="BG2060" s="5"/>
      <c r="BI2060" s="4"/>
      <c r="BK2060" s="5"/>
      <c r="BL2060" s="5"/>
      <c r="BM2060" s="5" t="str">
        <f>IF(B2060="","",IF(BH2060="",1+(MAX(BM$2:BM2059)),""))</f>
        <v/>
      </c>
      <c r="BP2060" s="15" t="str">
        <f t="shared" si="224"/>
        <v/>
      </c>
      <c r="BQ2060" s="29"/>
      <c r="CU2060" s="5" t="e">
        <f>IF(REPORTE!AH$2="si",IF(F2060=VALUE(REPORTE!C$11),IF(SUM(CU$1993:CU2061),CONCATENATE(INT(B2060),", "),INT(B2060)),""),IF(F2060=VALUE(REPORTE!C$10),IF(SUM(CU$1993:CU2061),CONCATENATE(INT(B2060),", "),INT(B2060)),""))</f>
        <v>#VALUE!</v>
      </c>
      <c r="CY2060" s="5"/>
      <c r="CZ2060" s="5"/>
      <c r="DA2060" s="5"/>
      <c r="DB2060" s="5"/>
    </row>
    <row r="2061" spans="1:106" x14ac:dyDescent="0.25">
      <c r="A2061" s="25"/>
      <c r="B2061" s="3"/>
      <c r="AL2061" s="2" t="str">
        <f>IFERROR(IF(INDEX(AL$1:AL2060,MATCH(I2061,I$1:I2060,0),1)=0,"",INDEX(AL$1:AL2060,MATCH(I2061,I$1:I2060,0),1)),"")</f>
        <v/>
      </c>
      <c r="AM2061" s="2" t="str">
        <f>IFERROR(IF(INDEX(AM$1:AM2060,MATCH(I2061,I$1:I2060,0),1)=0,"",INDEX(AM$1:AM2060,MATCH(I2061,I$1:I2060,0),1)),"")</f>
        <v/>
      </c>
      <c r="AN2061" s="2" t="str">
        <f>IFERROR(IF(INDEX(AN$1:AN2060,MATCH(I2061,I$1:I2060,0),1)=0,"",INDEX(AN$1:AN2060,MATCH(I2061,I$1:I2060,0),1)),"")</f>
        <v/>
      </c>
      <c r="BG2061" s="5"/>
      <c r="BI2061" s="4"/>
      <c r="BK2061" s="5"/>
      <c r="BL2061" s="5"/>
      <c r="BM2061" s="5" t="str">
        <f>IF(B2061="","",IF(BH2061="",1+(MAX(BM$2:BM2060)),""))</f>
        <v/>
      </c>
      <c r="BP2061" s="15" t="str">
        <f t="shared" si="224"/>
        <v/>
      </c>
      <c r="BQ2061" s="29"/>
      <c r="CU2061" s="5" t="e">
        <f>IF(REPORTE!AH$2="si",IF(F2061=VALUE(REPORTE!C$11),IF(SUM(CU$1993:CU2062),CONCATENATE(INT(B2061),", "),INT(B2061)),""),IF(F2061=VALUE(REPORTE!C$10),IF(SUM(CU$1993:CU2062),CONCATENATE(INT(B2061),", "),INT(B2061)),""))</f>
        <v>#VALUE!</v>
      </c>
      <c r="CY2061" s="5"/>
      <c r="CZ2061" s="5"/>
      <c r="DA2061" s="5"/>
      <c r="DB2061" s="5"/>
    </row>
    <row r="2062" spans="1:106" x14ac:dyDescent="0.25">
      <c r="A2062" s="25"/>
      <c r="B2062" s="3"/>
      <c r="AL2062" s="2" t="str">
        <f>IFERROR(IF(INDEX(AL$1:AL2061,MATCH(I2062,I$1:I2061,0),1)=0,"",INDEX(AL$1:AL2061,MATCH(I2062,I$1:I2061,0),1)),"")</f>
        <v/>
      </c>
      <c r="AM2062" s="2" t="str">
        <f>IFERROR(IF(INDEX(AM$1:AM2061,MATCH(I2062,I$1:I2061,0),1)=0,"",INDEX(AM$1:AM2061,MATCH(I2062,I$1:I2061,0),1)),"")</f>
        <v/>
      </c>
      <c r="AN2062" s="2" t="str">
        <f>IFERROR(IF(INDEX(AN$1:AN2061,MATCH(I2062,I$1:I2061,0),1)=0,"",INDEX(AN$1:AN2061,MATCH(I2062,I$1:I2061,0),1)),"")</f>
        <v/>
      </c>
      <c r="BG2062" s="5"/>
      <c r="BI2062" s="4"/>
      <c r="BK2062" s="5"/>
      <c r="BL2062" s="5"/>
      <c r="BM2062" s="5" t="str">
        <f>IF(B2062="","",IF(BH2062="",1+(MAX(BM$2:BM2061)),""))</f>
        <v/>
      </c>
      <c r="BP2062" s="15" t="str">
        <f t="shared" si="224"/>
        <v/>
      </c>
      <c r="BQ2062" s="29"/>
      <c r="CU2062" s="5" t="e">
        <f>IF(REPORTE!AH$2="si",IF(F2062=VALUE(REPORTE!C$11),IF(SUM(CU$1993:CU2063),CONCATENATE(INT(B2062),", "),INT(B2062)),""),IF(F2062=VALUE(REPORTE!C$10),IF(SUM(CU$1993:CU2063),CONCATENATE(INT(B2062),", "),INT(B2062)),""))</f>
        <v>#VALUE!</v>
      </c>
      <c r="CY2062" s="5"/>
      <c r="CZ2062" s="5"/>
      <c r="DA2062" s="5"/>
      <c r="DB2062" s="5"/>
    </row>
    <row r="2063" spans="1:106" x14ac:dyDescent="0.25">
      <c r="A2063" s="25"/>
      <c r="B2063" s="3"/>
      <c r="AL2063" s="2" t="str">
        <f>IFERROR(IF(INDEX(AL$1:AL2062,MATCH(I2063,I$1:I2062,0),1)=0,"",INDEX(AL$1:AL2062,MATCH(I2063,I$1:I2062,0),1)),"")</f>
        <v/>
      </c>
      <c r="AM2063" s="2" t="str">
        <f>IFERROR(IF(INDEX(AM$1:AM2062,MATCH(I2063,I$1:I2062,0),1)=0,"",INDEX(AM$1:AM2062,MATCH(I2063,I$1:I2062,0),1)),"")</f>
        <v/>
      </c>
      <c r="AN2063" s="2" t="str">
        <f>IFERROR(IF(INDEX(AN$1:AN2062,MATCH(I2063,I$1:I2062,0),1)=0,"",INDEX(AN$1:AN2062,MATCH(I2063,I$1:I2062,0),1)),"")</f>
        <v/>
      </c>
      <c r="BG2063" s="5"/>
      <c r="BI2063" s="4"/>
      <c r="BK2063" s="5"/>
      <c r="BL2063" s="5"/>
      <c r="BM2063" s="5" t="str">
        <f>IF(B2063="","",IF(BH2063="",1+(MAX(BM$2:BM2062)),""))</f>
        <v/>
      </c>
      <c r="BP2063" s="15" t="str">
        <f t="shared" si="224"/>
        <v/>
      </c>
      <c r="BQ2063" s="29"/>
      <c r="CU2063" s="5" t="e">
        <f>IF(REPORTE!AH$2="si",IF(F2063=VALUE(REPORTE!C$11),IF(SUM(CU$1993:CU2064),CONCATENATE(INT(B2063),", "),INT(B2063)),""),IF(F2063=VALUE(REPORTE!C$10),IF(SUM(CU$1993:CU2064),CONCATENATE(INT(B2063),", "),INT(B2063)),""))</f>
        <v>#VALUE!</v>
      </c>
      <c r="CY2063" s="5"/>
      <c r="CZ2063" s="5"/>
      <c r="DA2063" s="5"/>
      <c r="DB2063" s="5"/>
    </row>
    <row r="2064" spans="1:106" x14ac:dyDescent="0.25">
      <c r="A2064" s="25"/>
      <c r="B2064" s="3"/>
      <c r="AL2064" s="2" t="str">
        <f>IFERROR(IF(INDEX(AL$1:AL2063,MATCH(I2064,I$1:I2063,0),1)=0,"",INDEX(AL$1:AL2063,MATCH(I2064,I$1:I2063,0),1)),"")</f>
        <v/>
      </c>
      <c r="AM2064" s="2" t="str">
        <f>IFERROR(IF(INDEX(AM$1:AM2063,MATCH(I2064,I$1:I2063,0),1)=0,"",INDEX(AM$1:AM2063,MATCH(I2064,I$1:I2063,0),1)),"")</f>
        <v/>
      </c>
      <c r="AN2064" s="2" t="str">
        <f>IFERROR(IF(INDEX(AN$1:AN2063,MATCH(I2064,I$1:I2063,0),1)=0,"",INDEX(AN$1:AN2063,MATCH(I2064,I$1:I2063,0),1)),"")</f>
        <v/>
      </c>
      <c r="BG2064" s="5"/>
      <c r="BI2064" s="4"/>
      <c r="BK2064" s="5"/>
      <c r="BL2064" s="5"/>
      <c r="BM2064" s="5" t="str">
        <f>IF(B2064="","",IF(BH2064="",1+(MAX(BM$2:BM2063)),""))</f>
        <v/>
      </c>
      <c r="BP2064" s="15" t="str">
        <f t="shared" si="224"/>
        <v/>
      </c>
      <c r="BQ2064" s="29"/>
      <c r="CU2064" s="5" t="e">
        <f>IF(REPORTE!AH$2="si",IF(F2064=VALUE(REPORTE!C$11),IF(SUM(CU$1993:CU2065),CONCATENATE(INT(B2064),", "),INT(B2064)),""),IF(F2064=VALUE(REPORTE!C$10),IF(SUM(CU$1993:CU2065),CONCATENATE(INT(B2064),", "),INT(B2064)),""))</f>
        <v>#VALUE!</v>
      </c>
      <c r="CY2064" s="5"/>
      <c r="CZ2064" s="5"/>
      <c r="DA2064" s="5"/>
      <c r="DB2064" s="5"/>
    </row>
    <row r="2065" spans="1:106" x14ac:dyDescent="0.25">
      <c r="A2065" s="25"/>
      <c r="B2065" s="3"/>
      <c r="AL2065" s="2" t="str">
        <f>IFERROR(IF(INDEX(AL$1:AL2064,MATCH(I2065,I$1:I2064,0),1)=0,"",INDEX(AL$1:AL2064,MATCH(I2065,I$1:I2064,0),1)),"")</f>
        <v/>
      </c>
      <c r="AM2065" s="2" t="str">
        <f>IFERROR(IF(INDEX(AM$1:AM2064,MATCH(I2065,I$1:I2064,0),1)=0,"",INDEX(AM$1:AM2064,MATCH(I2065,I$1:I2064,0),1)),"")</f>
        <v/>
      </c>
      <c r="AN2065" s="2" t="str">
        <f>IFERROR(IF(INDEX(AN$1:AN2064,MATCH(I2065,I$1:I2064,0),1)=0,"",INDEX(AN$1:AN2064,MATCH(I2065,I$1:I2064,0),1)),"")</f>
        <v/>
      </c>
      <c r="BG2065" s="5"/>
      <c r="BI2065" s="4"/>
      <c r="BK2065" s="5"/>
      <c r="BL2065" s="5"/>
      <c r="BM2065" s="5" t="str">
        <f>IF(B2065="","",IF(BH2065="",1+(MAX(BM$2:BM2064)),""))</f>
        <v/>
      </c>
      <c r="BP2065" s="15" t="str">
        <f t="shared" si="224"/>
        <v/>
      </c>
      <c r="BQ2065" s="29"/>
      <c r="CU2065" s="5" t="e">
        <f>IF(REPORTE!AH$2="si",IF(F2065=VALUE(REPORTE!C$11),IF(SUM(CU$1993:CU2066),CONCATENATE(INT(B2065),", "),INT(B2065)),""),IF(F2065=VALUE(REPORTE!C$10),IF(SUM(CU$1993:CU2066),CONCATENATE(INT(B2065),", "),INT(B2065)),""))</f>
        <v>#VALUE!</v>
      </c>
      <c r="CY2065" s="5"/>
      <c r="CZ2065" s="5"/>
      <c r="DA2065" s="5"/>
      <c r="DB2065" s="5"/>
    </row>
    <row r="2066" spans="1:106" x14ac:dyDescent="0.25">
      <c r="A2066" s="25"/>
      <c r="B2066" s="3"/>
      <c r="AL2066" s="2" t="str">
        <f>IFERROR(IF(INDEX(AL$1:AL2065,MATCH(I2066,I$1:I2065,0),1)=0,"",INDEX(AL$1:AL2065,MATCH(I2066,I$1:I2065,0),1)),"")</f>
        <v/>
      </c>
      <c r="AM2066" s="2" t="str">
        <f>IFERROR(IF(INDEX(AM$1:AM2065,MATCH(I2066,I$1:I2065,0),1)=0,"",INDEX(AM$1:AM2065,MATCH(I2066,I$1:I2065,0),1)),"")</f>
        <v/>
      </c>
      <c r="AN2066" s="2" t="str">
        <f>IFERROR(IF(INDEX(AN$1:AN2065,MATCH(I2066,I$1:I2065,0),1)=0,"",INDEX(AN$1:AN2065,MATCH(I2066,I$1:I2065,0),1)),"")</f>
        <v/>
      </c>
      <c r="BG2066" s="5"/>
      <c r="BI2066" s="4"/>
      <c r="BK2066" s="5"/>
      <c r="BL2066" s="5"/>
      <c r="BM2066" s="5" t="str">
        <f>IF(B2066="","",IF(BH2066="",1+(MAX(BM$2:BM2065)),""))</f>
        <v/>
      </c>
      <c r="BP2066" s="15" t="str">
        <f t="shared" si="224"/>
        <v/>
      </c>
      <c r="BQ2066" s="29"/>
      <c r="CU2066" s="5" t="e">
        <f>IF(REPORTE!AH$2="si",IF(F2066=VALUE(REPORTE!C$11),IF(SUM(CU$1993:CU2067),CONCATENATE(INT(B2066),", "),INT(B2066)),""),IF(F2066=VALUE(REPORTE!C$10),IF(SUM(CU$1993:CU2067),CONCATENATE(INT(B2066),", "),INT(B2066)),""))</f>
        <v>#VALUE!</v>
      </c>
      <c r="CY2066" s="5"/>
      <c r="CZ2066" s="5"/>
      <c r="DA2066" s="5"/>
      <c r="DB2066" s="5"/>
    </row>
    <row r="2067" spans="1:106" x14ac:dyDescent="0.25">
      <c r="A2067" s="25"/>
      <c r="B2067" s="3"/>
      <c r="AL2067" s="2" t="str">
        <f>IFERROR(IF(INDEX(AL$1:AL2066,MATCH(I2067,I$1:I2066,0),1)=0,"",INDEX(AL$1:AL2066,MATCH(I2067,I$1:I2066,0),1)),"")</f>
        <v/>
      </c>
      <c r="AM2067" s="2" t="str">
        <f>IFERROR(IF(INDEX(AM$1:AM2066,MATCH(I2067,I$1:I2066,0),1)=0,"",INDEX(AM$1:AM2066,MATCH(I2067,I$1:I2066,0),1)),"")</f>
        <v/>
      </c>
      <c r="AN2067" s="2" t="str">
        <f>IFERROR(IF(INDEX(AN$1:AN2066,MATCH(I2067,I$1:I2066,0),1)=0,"",INDEX(AN$1:AN2066,MATCH(I2067,I$1:I2066,0),1)),"")</f>
        <v/>
      </c>
      <c r="BG2067" s="5"/>
      <c r="BI2067" s="4"/>
      <c r="BK2067" s="5"/>
      <c r="BL2067" s="5"/>
      <c r="BM2067" s="5" t="str">
        <f>IF(B2067="","",IF(BH2067="",1+(MAX(BM$2:BM2066)),""))</f>
        <v/>
      </c>
      <c r="BP2067" s="15" t="str">
        <f t="shared" si="224"/>
        <v/>
      </c>
      <c r="BQ2067" s="29"/>
      <c r="CU2067" s="5" t="e">
        <f>IF(REPORTE!AH$2="si",IF(F2067=VALUE(REPORTE!C$11),IF(SUM(CU$1993:CU2068),CONCATENATE(INT(B2067),", "),INT(B2067)),""),IF(F2067=VALUE(REPORTE!C$10),IF(SUM(CU$1993:CU2068),CONCATENATE(INT(B2067),", "),INT(B2067)),""))</f>
        <v>#VALUE!</v>
      </c>
      <c r="CY2067" s="5"/>
      <c r="CZ2067" s="5"/>
      <c r="DA2067" s="5"/>
      <c r="DB2067" s="5"/>
    </row>
    <row r="2068" spans="1:106" x14ac:dyDescent="0.25">
      <c r="A2068" s="25"/>
      <c r="B2068" s="3"/>
      <c r="AL2068" s="2" t="str">
        <f>IFERROR(IF(INDEX(AL$1:AL2067,MATCH(I2068,I$1:I2067,0),1)=0,"",INDEX(AL$1:AL2067,MATCH(I2068,I$1:I2067,0),1)),"")</f>
        <v/>
      </c>
      <c r="AM2068" s="2" t="str">
        <f>IFERROR(IF(INDEX(AM$1:AM2067,MATCH(I2068,I$1:I2067,0),1)=0,"",INDEX(AM$1:AM2067,MATCH(I2068,I$1:I2067,0),1)),"")</f>
        <v/>
      </c>
      <c r="AN2068" s="2" t="str">
        <f>IFERROR(IF(INDEX(AN$1:AN2067,MATCH(I2068,I$1:I2067,0),1)=0,"",INDEX(AN$1:AN2067,MATCH(I2068,I$1:I2067,0),1)),"")</f>
        <v/>
      </c>
      <c r="BG2068" s="5"/>
      <c r="BI2068" s="4"/>
      <c r="BK2068" s="5"/>
      <c r="BL2068" s="5"/>
      <c r="BM2068" s="5" t="str">
        <f>IF(B2068="","",IF(BH2068="",1+(MAX(BM$2:BM2067)),""))</f>
        <v/>
      </c>
      <c r="BP2068" s="15" t="str">
        <f t="shared" si="224"/>
        <v/>
      </c>
      <c r="BQ2068" s="29"/>
      <c r="CU2068" s="5" t="e">
        <f>IF(REPORTE!AH$2="si",IF(F2068=VALUE(REPORTE!C$11),IF(SUM(CU$1993:CU2069),CONCATENATE(INT(B2068),", "),INT(B2068)),""),IF(F2068=VALUE(REPORTE!C$10),IF(SUM(CU$1993:CU2069),CONCATENATE(INT(B2068),", "),INT(B2068)),""))</f>
        <v>#VALUE!</v>
      </c>
      <c r="CY2068" s="5"/>
      <c r="CZ2068" s="5"/>
      <c r="DA2068" s="5"/>
      <c r="DB2068" s="5"/>
    </row>
    <row r="2069" spans="1:106" x14ac:dyDescent="0.25">
      <c r="A2069" s="25"/>
      <c r="B2069" s="3"/>
      <c r="AL2069" s="2" t="str">
        <f>IFERROR(IF(INDEX(AL$1:AL2068,MATCH(I2069,I$1:I2068,0),1)=0,"",INDEX(AL$1:AL2068,MATCH(I2069,I$1:I2068,0),1)),"")</f>
        <v/>
      </c>
      <c r="AM2069" s="2" t="str">
        <f>IFERROR(IF(INDEX(AM$1:AM2068,MATCH(I2069,I$1:I2068,0),1)=0,"",INDEX(AM$1:AM2068,MATCH(I2069,I$1:I2068,0),1)),"")</f>
        <v/>
      </c>
      <c r="AN2069" s="2" t="str">
        <f>IFERROR(IF(INDEX(AN$1:AN2068,MATCH(I2069,I$1:I2068,0),1)=0,"",INDEX(AN$1:AN2068,MATCH(I2069,I$1:I2068,0),1)),"")</f>
        <v/>
      </c>
      <c r="BG2069" s="5"/>
      <c r="BI2069" s="4"/>
      <c r="BK2069" s="5"/>
      <c r="BL2069" s="5"/>
      <c r="BM2069" s="5" t="str">
        <f>IF(B2069="","",IF(BH2069="",1+(MAX(BM$2:BM2068)),""))</f>
        <v/>
      </c>
      <c r="BP2069" s="15" t="str">
        <f t="shared" si="224"/>
        <v/>
      </c>
      <c r="BQ2069" s="29"/>
      <c r="CU2069" s="5" t="e">
        <f>IF(REPORTE!AH$2="si",IF(F2069=VALUE(REPORTE!C$11),IF(SUM(CU$1993:CU2070),CONCATENATE(INT(B2069),", "),INT(B2069)),""),IF(F2069=VALUE(REPORTE!C$10),IF(SUM(CU$1993:CU2070),CONCATENATE(INT(B2069),", "),INT(B2069)),""))</f>
        <v>#VALUE!</v>
      </c>
      <c r="CY2069" s="5"/>
      <c r="CZ2069" s="5"/>
      <c r="DA2069" s="5"/>
      <c r="DB2069" s="5"/>
    </row>
    <row r="2070" spans="1:106" x14ac:dyDescent="0.25">
      <c r="A2070" s="25"/>
      <c r="B2070" s="3"/>
      <c r="AL2070" s="2" t="str">
        <f>IFERROR(IF(INDEX(AL$1:AL2069,MATCH(I2070,I$1:I2069,0),1)=0,"",INDEX(AL$1:AL2069,MATCH(I2070,I$1:I2069,0),1)),"")</f>
        <v/>
      </c>
      <c r="AM2070" s="2" t="str">
        <f>IFERROR(IF(INDEX(AM$1:AM2069,MATCH(I2070,I$1:I2069,0),1)=0,"",INDEX(AM$1:AM2069,MATCH(I2070,I$1:I2069,0),1)),"")</f>
        <v/>
      </c>
      <c r="AN2070" s="2" t="str">
        <f>IFERROR(IF(INDEX(AN$1:AN2069,MATCH(I2070,I$1:I2069,0),1)=0,"",INDEX(AN$1:AN2069,MATCH(I2070,I$1:I2069,0),1)),"")</f>
        <v/>
      </c>
      <c r="BG2070" s="5"/>
      <c r="BI2070" s="4"/>
      <c r="BK2070" s="5"/>
      <c r="BL2070" s="5"/>
      <c r="BM2070" s="5" t="str">
        <f>IF(B2070="","",IF(BH2070="",1+(MAX(BM$2:BM2069)),""))</f>
        <v/>
      </c>
      <c r="BP2070" s="15" t="str">
        <f t="shared" si="224"/>
        <v/>
      </c>
      <c r="BQ2070" s="29"/>
      <c r="CU2070" s="5" t="e">
        <f>IF(REPORTE!AH$2="si",IF(F2070=VALUE(REPORTE!C$11),IF(SUM(CU$1993:CU2071),CONCATENATE(INT(B2070),", "),INT(B2070)),""),IF(F2070=VALUE(REPORTE!C$10),IF(SUM(CU$1993:CU2071),CONCATENATE(INT(B2070),", "),INT(B2070)),""))</f>
        <v>#VALUE!</v>
      </c>
      <c r="CY2070" s="5"/>
      <c r="CZ2070" s="5"/>
      <c r="DA2070" s="5"/>
      <c r="DB2070" s="5"/>
    </row>
    <row r="2071" spans="1:106" x14ac:dyDescent="0.25">
      <c r="A2071" s="25"/>
      <c r="B2071" s="3"/>
      <c r="AL2071" s="2" t="str">
        <f>IFERROR(IF(INDEX(AL$1:AL2070,MATCH(I2071,I$1:I2070,0),1)=0,"",INDEX(AL$1:AL2070,MATCH(I2071,I$1:I2070,0),1)),"")</f>
        <v/>
      </c>
      <c r="AM2071" s="2" t="str">
        <f>IFERROR(IF(INDEX(AM$1:AM2070,MATCH(I2071,I$1:I2070,0),1)=0,"",INDEX(AM$1:AM2070,MATCH(I2071,I$1:I2070,0),1)),"")</f>
        <v/>
      </c>
      <c r="AN2071" s="2" t="str">
        <f>IFERROR(IF(INDEX(AN$1:AN2070,MATCH(I2071,I$1:I2070,0),1)=0,"",INDEX(AN$1:AN2070,MATCH(I2071,I$1:I2070,0),1)),"")</f>
        <v/>
      </c>
      <c r="BG2071" s="5"/>
      <c r="BI2071" s="4"/>
      <c r="BK2071" s="5"/>
      <c r="BL2071" s="5"/>
      <c r="BM2071" s="5" t="str">
        <f>IF(B2071="","",IF(BH2071="",1+(MAX(BM$2:BM2070)),""))</f>
        <v/>
      </c>
      <c r="BP2071" s="15" t="str">
        <f t="shared" si="224"/>
        <v/>
      </c>
      <c r="BQ2071" s="29"/>
      <c r="CU2071" s="5" t="e">
        <f>IF(REPORTE!AH$2="si",IF(F2071=VALUE(REPORTE!C$11),IF(SUM(CU$1993:CU2072),CONCATENATE(INT(B2071),", "),INT(B2071)),""),IF(F2071=VALUE(REPORTE!C$10),IF(SUM(CU$1993:CU2072),CONCATENATE(INT(B2071),", "),INT(B2071)),""))</f>
        <v>#VALUE!</v>
      </c>
      <c r="CY2071" s="5"/>
      <c r="CZ2071" s="5"/>
      <c r="DA2071" s="5"/>
      <c r="DB2071" s="5"/>
    </row>
    <row r="2072" spans="1:106" x14ac:dyDescent="0.25">
      <c r="A2072" s="25"/>
      <c r="B2072" s="3"/>
      <c r="AL2072" s="2" t="str">
        <f>IFERROR(IF(INDEX(AL$1:AL2071,MATCH(I2072,I$1:I2071,0),1)=0,"",INDEX(AL$1:AL2071,MATCH(I2072,I$1:I2071,0),1)),"")</f>
        <v/>
      </c>
      <c r="AM2072" s="2" t="str">
        <f>IFERROR(IF(INDEX(AM$1:AM2071,MATCH(I2072,I$1:I2071,0),1)=0,"",INDEX(AM$1:AM2071,MATCH(I2072,I$1:I2071,0),1)),"")</f>
        <v/>
      </c>
      <c r="AN2072" s="2" t="str">
        <f>IFERROR(IF(INDEX(AN$1:AN2071,MATCH(I2072,I$1:I2071,0),1)=0,"",INDEX(AN$1:AN2071,MATCH(I2072,I$1:I2071,0),1)),"")</f>
        <v/>
      </c>
      <c r="BG2072" s="5"/>
      <c r="BI2072" s="4"/>
      <c r="BK2072" s="5"/>
      <c r="BL2072" s="5"/>
      <c r="BM2072" s="5" t="str">
        <f>IF(B2072="","",IF(BH2072="",1+(MAX(BM$2:BM2071)),""))</f>
        <v/>
      </c>
      <c r="BP2072" s="15" t="str">
        <f t="shared" si="224"/>
        <v/>
      </c>
      <c r="BQ2072" s="29"/>
      <c r="CU2072" s="5" t="e">
        <f>IF(REPORTE!AH$2="si",IF(F2072=VALUE(REPORTE!C$11),IF(SUM(CU$1993:CU2073),CONCATENATE(INT(B2072),", "),INT(B2072)),""),IF(F2072=VALUE(REPORTE!C$10),IF(SUM(CU$1993:CU2073),CONCATENATE(INT(B2072),", "),INT(B2072)),""))</f>
        <v>#VALUE!</v>
      </c>
      <c r="CY2072" s="5"/>
      <c r="CZ2072" s="5"/>
      <c r="DA2072" s="5"/>
      <c r="DB2072" s="5"/>
    </row>
    <row r="2073" spans="1:106" x14ac:dyDescent="0.25">
      <c r="A2073" s="25"/>
      <c r="B2073" s="3"/>
      <c r="AL2073" s="2" t="str">
        <f>IFERROR(IF(INDEX(AL$1:AL2072,MATCH(I2073,I$1:I2072,0),1)=0,"",INDEX(AL$1:AL2072,MATCH(I2073,I$1:I2072,0),1)),"")</f>
        <v/>
      </c>
      <c r="AM2073" s="2" t="str">
        <f>IFERROR(IF(INDEX(AM$1:AM2072,MATCH(I2073,I$1:I2072,0),1)=0,"",INDEX(AM$1:AM2072,MATCH(I2073,I$1:I2072,0),1)),"")</f>
        <v/>
      </c>
      <c r="AN2073" s="2" t="str">
        <f>IFERROR(IF(INDEX(AN$1:AN2072,MATCH(I2073,I$1:I2072,0),1)=0,"",INDEX(AN$1:AN2072,MATCH(I2073,I$1:I2072,0),1)),"")</f>
        <v/>
      </c>
      <c r="BG2073" s="5"/>
      <c r="BI2073" s="4"/>
      <c r="BK2073" s="5"/>
      <c r="BL2073" s="5"/>
      <c r="BM2073" s="5" t="str">
        <f>IF(B2073="","",IF(BH2073="",1+(MAX(BM$2:BM2072)),""))</f>
        <v/>
      </c>
      <c r="BP2073" s="15" t="str">
        <f t="shared" si="224"/>
        <v/>
      </c>
      <c r="BQ2073" s="29"/>
      <c r="CU2073" s="5" t="e">
        <f>IF(REPORTE!AH$2="si",IF(F2073=VALUE(REPORTE!C$11),IF(SUM(CU$1993:CU2074),CONCATENATE(INT(B2073),", "),INT(B2073)),""),IF(F2073=VALUE(REPORTE!C$10),IF(SUM(CU$1993:CU2074),CONCATENATE(INT(B2073),", "),INT(B2073)),""))</f>
        <v>#VALUE!</v>
      </c>
      <c r="CY2073" s="5"/>
      <c r="CZ2073" s="5"/>
      <c r="DA2073" s="5"/>
      <c r="DB2073" s="5"/>
    </row>
    <row r="2074" spans="1:106" x14ac:dyDescent="0.25">
      <c r="A2074" s="25"/>
      <c r="B2074" s="3"/>
      <c r="AL2074" s="2" t="str">
        <f>IFERROR(IF(INDEX(AL$1:AL2073,MATCH(I2074,I$1:I2073,0),1)=0,"",INDEX(AL$1:AL2073,MATCH(I2074,I$1:I2073,0),1)),"")</f>
        <v/>
      </c>
      <c r="AM2074" s="2" t="str">
        <f>IFERROR(IF(INDEX(AM$1:AM2073,MATCH(I2074,I$1:I2073,0),1)=0,"",INDEX(AM$1:AM2073,MATCH(I2074,I$1:I2073,0),1)),"")</f>
        <v/>
      </c>
      <c r="AN2074" s="2" t="str">
        <f>IFERROR(IF(INDEX(AN$1:AN2073,MATCH(I2074,I$1:I2073,0),1)=0,"",INDEX(AN$1:AN2073,MATCH(I2074,I$1:I2073,0),1)),"")</f>
        <v/>
      </c>
      <c r="BG2074" s="5"/>
      <c r="BI2074" s="4"/>
      <c r="BK2074" s="5"/>
      <c r="BL2074" s="5"/>
      <c r="BM2074" s="5" t="str">
        <f>IF(B2074="","",IF(BH2074="",1+(MAX(BM$2:BM2073)),""))</f>
        <v/>
      </c>
      <c r="BP2074" s="15" t="str">
        <f t="shared" si="224"/>
        <v/>
      </c>
      <c r="BQ2074" s="29"/>
      <c r="CU2074" s="5" t="e">
        <f>IF(REPORTE!AH$2="si",IF(F2074=VALUE(REPORTE!C$11),IF(SUM(CU$1993:CU2075),CONCATENATE(INT(B2074),", "),INT(B2074)),""),IF(F2074=VALUE(REPORTE!C$10),IF(SUM(CU$1993:CU2075),CONCATENATE(INT(B2074),", "),INT(B2074)),""))</f>
        <v>#VALUE!</v>
      </c>
      <c r="CY2074" s="5"/>
      <c r="CZ2074" s="5"/>
      <c r="DA2074" s="5"/>
      <c r="DB2074" s="5"/>
    </row>
    <row r="2075" spans="1:106" x14ac:dyDescent="0.25">
      <c r="A2075" s="25"/>
      <c r="B2075" s="3"/>
      <c r="AL2075" s="2" t="str">
        <f>IFERROR(IF(INDEX(AL$1:AL2074,MATCH(I2075,I$1:I2074,0),1)=0,"",INDEX(AL$1:AL2074,MATCH(I2075,I$1:I2074,0),1)),"")</f>
        <v/>
      </c>
      <c r="AM2075" s="2" t="str">
        <f>IFERROR(IF(INDEX(AM$1:AM2074,MATCH(I2075,I$1:I2074,0),1)=0,"",INDEX(AM$1:AM2074,MATCH(I2075,I$1:I2074,0),1)),"")</f>
        <v/>
      </c>
      <c r="AN2075" s="2" t="str">
        <f>IFERROR(IF(INDEX(AN$1:AN2074,MATCH(I2075,I$1:I2074,0),1)=0,"",INDEX(AN$1:AN2074,MATCH(I2075,I$1:I2074,0),1)),"")</f>
        <v/>
      </c>
      <c r="BG2075" s="5"/>
      <c r="BI2075" s="4"/>
      <c r="BK2075" s="5"/>
      <c r="BL2075" s="5"/>
      <c r="BM2075" s="5" t="str">
        <f>IF(B2075="","",IF(BH2075="",1+(MAX(BM$2:BM2074)),""))</f>
        <v/>
      </c>
      <c r="BP2075" s="15" t="str">
        <f t="shared" si="224"/>
        <v/>
      </c>
      <c r="BQ2075" s="29"/>
      <c r="CU2075" s="5" t="e">
        <f>IF(REPORTE!AH$2="si",IF(F2075=VALUE(REPORTE!C$11),IF(SUM(CU$1993:CU2076),CONCATENATE(INT(B2075),", "),INT(B2075)),""),IF(F2075=VALUE(REPORTE!C$10),IF(SUM(CU$1993:CU2076),CONCATENATE(INT(B2075),", "),INT(B2075)),""))</f>
        <v>#VALUE!</v>
      </c>
      <c r="CY2075" s="5"/>
      <c r="CZ2075" s="5"/>
      <c r="DA2075" s="5"/>
      <c r="DB2075" s="5"/>
    </row>
    <row r="2076" spans="1:106" x14ac:dyDescent="0.25">
      <c r="A2076" s="25"/>
      <c r="B2076" s="3"/>
      <c r="AL2076" s="2" t="str">
        <f>IFERROR(IF(INDEX(AL$1:AL2075,MATCH(I2076,I$1:I2075,0),1)=0,"",INDEX(AL$1:AL2075,MATCH(I2076,I$1:I2075,0),1)),"")</f>
        <v/>
      </c>
      <c r="AM2076" s="2" t="str">
        <f>IFERROR(IF(INDEX(AM$1:AM2075,MATCH(I2076,I$1:I2075,0),1)=0,"",INDEX(AM$1:AM2075,MATCH(I2076,I$1:I2075,0),1)),"")</f>
        <v/>
      </c>
      <c r="AN2076" s="2" t="str">
        <f>IFERROR(IF(INDEX(AN$1:AN2075,MATCH(I2076,I$1:I2075,0),1)=0,"",INDEX(AN$1:AN2075,MATCH(I2076,I$1:I2075,0),1)),"")</f>
        <v/>
      </c>
      <c r="BG2076" s="5"/>
      <c r="BI2076" s="4"/>
      <c r="BK2076" s="5"/>
      <c r="BL2076" s="5"/>
      <c r="BM2076" s="5" t="str">
        <f>IF(B2076="","",IF(BH2076="",1+(MAX(BM$2:BM2075)),""))</f>
        <v/>
      </c>
      <c r="BP2076" s="15" t="str">
        <f t="shared" si="224"/>
        <v/>
      </c>
      <c r="BQ2076" s="29"/>
      <c r="CU2076" s="5" t="e">
        <f>IF(REPORTE!AH$2="si",IF(F2076=VALUE(REPORTE!C$11),IF(SUM(CU$1993:CU2077),CONCATENATE(INT(B2076),", "),INT(B2076)),""),IF(F2076=VALUE(REPORTE!C$10),IF(SUM(CU$1993:CU2077),CONCATENATE(INT(B2076),", "),INT(B2076)),""))</f>
        <v>#VALUE!</v>
      </c>
      <c r="CY2076" s="5"/>
      <c r="CZ2076" s="5"/>
      <c r="DA2076" s="5"/>
      <c r="DB2076" s="5"/>
    </row>
    <row r="2077" spans="1:106" x14ac:dyDescent="0.25">
      <c r="A2077" s="25"/>
      <c r="B2077" s="3"/>
      <c r="AL2077" s="2" t="str">
        <f>IFERROR(IF(INDEX(AL$1:AL2076,MATCH(I2077,I$1:I2076,0),1)=0,"",INDEX(AL$1:AL2076,MATCH(I2077,I$1:I2076,0),1)),"")</f>
        <v/>
      </c>
      <c r="AM2077" s="2" t="str">
        <f>IFERROR(IF(INDEX(AM$1:AM2076,MATCH(I2077,I$1:I2076,0),1)=0,"",INDEX(AM$1:AM2076,MATCH(I2077,I$1:I2076,0),1)),"")</f>
        <v/>
      </c>
      <c r="AN2077" s="2" t="str">
        <f>IFERROR(IF(INDEX(AN$1:AN2076,MATCH(I2077,I$1:I2076,0),1)=0,"",INDEX(AN$1:AN2076,MATCH(I2077,I$1:I2076,0),1)),"")</f>
        <v/>
      </c>
      <c r="BG2077" s="5"/>
      <c r="BI2077" s="4"/>
      <c r="BK2077" s="5"/>
      <c r="BL2077" s="5"/>
      <c r="BM2077" s="5" t="str">
        <f>IF(B2077="","",IF(BH2077="",1+(MAX(BM$2:BM2076)),""))</f>
        <v/>
      </c>
      <c r="BP2077" s="15" t="str">
        <f t="shared" si="224"/>
        <v/>
      </c>
      <c r="BQ2077" s="29"/>
      <c r="CU2077" s="5" t="e">
        <f>IF(REPORTE!AH$2="si",IF(F2077=VALUE(REPORTE!C$11),IF(SUM(CU$1993:CU2078),CONCATENATE(INT(B2077),", "),INT(B2077)),""),IF(F2077=VALUE(REPORTE!C$10),IF(SUM(CU$1993:CU2078),CONCATENATE(INT(B2077),", "),INT(B2077)),""))</f>
        <v>#VALUE!</v>
      </c>
      <c r="CY2077" s="5"/>
      <c r="CZ2077" s="5"/>
      <c r="DA2077" s="5"/>
      <c r="DB2077" s="5"/>
    </row>
    <row r="2078" spans="1:106" x14ac:dyDescent="0.25">
      <c r="A2078" s="25"/>
      <c r="B2078" s="3"/>
      <c r="AL2078" s="2" t="str">
        <f>IFERROR(IF(INDEX(AL$1:AL2077,MATCH(I2078,I$1:I2077,0),1)=0,"",INDEX(AL$1:AL2077,MATCH(I2078,I$1:I2077,0),1)),"")</f>
        <v/>
      </c>
      <c r="AM2078" s="2" t="str">
        <f>IFERROR(IF(INDEX(AM$1:AM2077,MATCH(I2078,I$1:I2077,0),1)=0,"",INDEX(AM$1:AM2077,MATCH(I2078,I$1:I2077,0),1)),"")</f>
        <v/>
      </c>
      <c r="AN2078" s="2" t="str">
        <f>IFERROR(IF(INDEX(AN$1:AN2077,MATCH(I2078,I$1:I2077,0),1)=0,"",INDEX(AN$1:AN2077,MATCH(I2078,I$1:I2077,0),1)),"")</f>
        <v/>
      </c>
      <c r="BG2078" s="5"/>
      <c r="BI2078" s="4"/>
      <c r="BK2078" s="5"/>
      <c r="BL2078" s="5"/>
      <c r="BM2078" s="5" t="str">
        <f>IF(B2078="","",IF(BH2078="",1+(MAX(BM$2:BM2077)),""))</f>
        <v/>
      </c>
      <c r="BP2078" s="15" t="str">
        <f t="shared" si="224"/>
        <v/>
      </c>
      <c r="BQ2078" s="29"/>
      <c r="CU2078" s="5" t="e">
        <f>IF(REPORTE!AH$2="si",IF(F2078=VALUE(REPORTE!C$11),IF(SUM(CU$1993:CU2079),CONCATENATE(INT(B2078),", "),INT(B2078)),""),IF(F2078=VALUE(REPORTE!C$10),IF(SUM(CU$1993:CU2079),CONCATENATE(INT(B2078),", "),INT(B2078)),""))</f>
        <v>#VALUE!</v>
      </c>
      <c r="CY2078" s="5"/>
      <c r="CZ2078" s="5"/>
      <c r="DA2078" s="5"/>
      <c r="DB2078" s="5"/>
    </row>
    <row r="2079" spans="1:106" x14ac:dyDescent="0.25">
      <c r="A2079" s="25"/>
      <c r="B2079" s="3"/>
      <c r="AL2079" s="2" t="str">
        <f>IFERROR(IF(INDEX(AL$1:AL2078,MATCH(I2079,I$1:I2078,0),1)=0,"",INDEX(AL$1:AL2078,MATCH(I2079,I$1:I2078,0),1)),"")</f>
        <v/>
      </c>
      <c r="AM2079" s="2" t="str">
        <f>IFERROR(IF(INDEX(AM$1:AM2078,MATCH(I2079,I$1:I2078,0),1)=0,"",INDEX(AM$1:AM2078,MATCH(I2079,I$1:I2078,0),1)),"")</f>
        <v/>
      </c>
      <c r="AN2079" s="2" t="str">
        <f>IFERROR(IF(INDEX(AN$1:AN2078,MATCH(I2079,I$1:I2078,0),1)=0,"",INDEX(AN$1:AN2078,MATCH(I2079,I$1:I2078,0),1)),"")</f>
        <v/>
      </c>
      <c r="BG2079" s="5"/>
      <c r="BI2079" s="4"/>
      <c r="BK2079" s="5"/>
      <c r="BL2079" s="5"/>
      <c r="BM2079" s="5" t="str">
        <f>IF(B2079="","",IF(BH2079="",1+(MAX(BM$2:BM2078)),""))</f>
        <v/>
      </c>
      <c r="BP2079" s="15" t="str">
        <f t="shared" si="224"/>
        <v/>
      </c>
      <c r="BQ2079" s="29"/>
      <c r="CU2079" s="5" t="e">
        <f>IF(REPORTE!AH$2="si",IF(F2079=VALUE(REPORTE!C$11),IF(SUM(CU$1993:CU2080),CONCATENATE(INT(B2079),", "),INT(B2079)),""),IF(F2079=VALUE(REPORTE!C$10),IF(SUM(CU$1993:CU2080),CONCATENATE(INT(B2079),", "),INT(B2079)),""))</f>
        <v>#VALUE!</v>
      </c>
      <c r="CY2079" s="5"/>
      <c r="CZ2079" s="5"/>
      <c r="DA2079" s="5"/>
      <c r="DB2079" s="5"/>
    </row>
    <row r="2080" spans="1:106" x14ac:dyDescent="0.25">
      <c r="A2080" s="25"/>
      <c r="B2080" s="3"/>
      <c r="AL2080" s="2" t="str">
        <f>IFERROR(IF(INDEX(AL$1:AL2079,MATCH(I2080,I$1:I2079,0),1)=0,"",INDEX(AL$1:AL2079,MATCH(I2080,I$1:I2079,0),1)),"")</f>
        <v/>
      </c>
      <c r="AM2080" s="2" t="str">
        <f>IFERROR(IF(INDEX(AM$1:AM2079,MATCH(I2080,I$1:I2079,0),1)=0,"",INDEX(AM$1:AM2079,MATCH(I2080,I$1:I2079,0),1)),"")</f>
        <v/>
      </c>
      <c r="AN2080" s="2" t="str">
        <f>IFERROR(IF(INDEX(AN$1:AN2079,MATCH(I2080,I$1:I2079,0),1)=0,"",INDEX(AN$1:AN2079,MATCH(I2080,I$1:I2079,0),1)),"")</f>
        <v/>
      </c>
      <c r="BG2080" s="5"/>
      <c r="BI2080" s="4"/>
      <c r="BK2080" s="5"/>
      <c r="BL2080" s="5"/>
      <c r="BM2080" s="5" t="str">
        <f>IF(B2080="","",IF(BH2080="",1+(MAX(BM$2:BM2079)),""))</f>
        <v/>
      </c>
      <c r="BP2080" s="15" t="str">
        <f t="shared" si="224"/>
        <v/>
      </c>
      <c r="BQ2080" s="29"/>
      <c r="CU2080" s="5" t="e">
        <f>IF(REPORTE!AH$2="si",IF(F2080=VALUE(REPORTE!C$11),IF(SUM(CU$1993:CU2081),CONCATENATE(INT(B2080),", "),INT(B2080)),""),IF(F2080=VALUE(REPORTE!C$10),IF(SUM(CU$1993:CU2081),CONCATENATE(INT(B2080),", "),INT(B2080)),""))</f>
        <v>#VALUE!</v>
      </c>
      <c r="CY2080" s="5"/>
      <c r="CZ2080" s="5"/>
      <c r="DA2080" s="5"/>
      <c r="DB2080" s="5"/>
    </row>
    <row r="2081" spans="1:106" x14ac:dyDescent="0.25">
      <c r="A2081" s="25"/>
      <c r="B2081" s="3"/>
      <c r="AL2081" s="2" t="str">
        <f>IFERROR(IF(INDEX(AL$1:AL2080,MATCH(I2081,I$1:I2080,0),1)=0,"",INDEX(AL$1:AL2080,MATCH(I2081,I$1:I2080,0),1)),"")</f>
        <v/>
      </c>
      <c r="AM2081" s="2" t="str">
        <f>IFERROR(IF(INDEX(AM$1:AM2080,MATCH(I2081,I$1:I2080,0),1)=0,"",INDEX(AM$1:AM2080,MATCH(I2081,I$1:I2080,0),1)),"")</f>
        <v/>
      </c>
      <c r="AN2081" s="2" t="str">
        <f>IFERROR(IF(INDEX(AN$1:AN2080,MATCH(I2081,I$1:I2080,0),1)=0,"",INDEX(AN$1:AN2080,MATCH(I2081,I$1:I2080,0),1)),"")</f>
        <v/>
      </c>
      <c r="BG2081" s="5"/>
      <c r="BI2081" s="4"/>
      <c r="BK2081" s="5"/>
      <c r="BL2081" s="5"/>
      <c r="BM2081" s="5" t="str">
        <f>IF(B2081="","",IF(BH2081="",1+(MAX(BM$2:BM2080)),""))</f>
        <v/>
      </c>
      <c r="BP2081" s="15" t="str">
        <f t="shared" si="224"/>
        <v/>
      </c>
      <c r="BQ2081" s="29"/>
      <c r="CU2081" s="5" t="e">
        <f>IF(REPORTE!AH$2="si",IF(F2081=VALUE(REPORTE!C$11),IF(SUM(CU$1993:CU2082),CONCATENATE(INT(B2081),", "),INT(B2081)),""),IF(F2081=VALUE(REPORTE!C$10),IF(SUM(CU$1993:CU2082),CONCATENATE(INT(B2081),", "),INT(B2081)),""))</f>
        <v>#VALUE!</v>
      </c>
      <c r="CY2081" s="5"/>
      <c r="CZ2081" s="5"/>
      <c r="DA2081" s="5"/>
      <c r="DB2081" s="5"/>
    </row>
    <row r="2082" spans="1:106" x14ac:dyDescent="0.25">
      <c r="A2082" s="25"/>
      <c r="B2082" s="3"/>
      <c r="AL2082" s="2" t="str">
        <f>IFERROR(IF(INDEX(AL$1:AL2081,MATCH(I2082,I$1:I2081,0),1)=0,"",INDEX(AL$1:AL2081,MATCH(I2082,I$1:I2081,0),1)),"")</f>
        <v/>
      </c>
      <c r="AM2082" s="2" t="str">
        <f>IFERROR(IF(INDEX(AM$1:AM2081,MATCH(I2082,I$1:I2081,0),1)=0,"",INDEX(AM$1:AM2081,MATCH(I2082,I$1:I2081,0),1)),"")</f>
        <v/>
      </c>
      <c r="AN2082" s="2" t="str">
        <f>IFERROR(IF(INDEX(AN$1:AN2081,MATCH(I2082,I$1:I2081,0),1)=0,"",INDEX(AN$1:AN2081,MATCH(I2082,I$1:I2081,0),1)),"")</f>
        <v/>
      </c>
      <c r="BG2082" s="5"/>
      <c r="BI2082" s="4"/>
      <c r="BK2082" s="5"/>
      <c r="BL2082" s="5"/>
      <c r="BM2082" s="5" t="str">
        <f>IF(B2082="","",IF(BH2082="",1+(MAX(BM$2:BM2081)),""))</f>
        <v/>
      </c>
      <c r="BP2082" s="15" t="str">
        <f t="shared" si="224"/>
        <v/>
      </c>
      <c r="BQ2082" s="29"/>
      <c r="CU2082" s="5" t="e">
        <f>IF(REPORTE!AH$2="si",IF(F2082=VALUE(REPORTE!C$11),IF(SUM(CU$1993:CU2083),CONCATENATE(INT(B2082),", "),INT(B2082)),""),IF(F2082=VALUE(REPORTE!C$10),IF(SUM(CU$1993:CU2083),CONCATENATE(INT(B2082),", "),INT(B2082)),""))</f>
        <v>#VALUE!</v>
      </c>
      <c r="CY2082" s="5"/>
      <c r="CZ2082" s="5"/>
      <c r="DA2082" s="5"/>
      <c r="DB2082" s="5"/>
    </row>
    <row r="2083" spans="1:106" x14ac:dyDescent="0.25">
      <c r="A2083" s="25"/>
      <c r="B2083" s="3"/>
      <c r="AL2083" s="2" t="str">
        <f>IFERROR(IF(INDEX(AL$1:AL2082,MATCH(I2083,I$1:I2082,0),1)=0,"",INDEX(AL$1:AL2082,MATCH(I2083,I$1:I2082,0),1)),"")</f>
        <v/>
      </c>
      <c r="AM2083" s="2" t="str">
        <f>IFERROR(IF(INDEX(AM$1:AM2082,MATCH(I2083,I$1:I2082,0),1)=0,"",INDEX(AM$1:AM2082,MATCH(I2083,I$1:I2082,0),1)),"")</f>
        <v/>
      </c>
      <c r="AN2083" s="2" t="str">
        <f>IFERROR(IF(INDEX(AN$1:AN2082,MATCH(I2083,I$1:I2082,0),1)=0,"",INDEX(AN$1:AN2082,MATCH(I2083,I$1:I2082,0),1)),"")</f>
        <v/>
      </c>
      <c r="BG2083" s="5"/>
      <c r="BI2083" s="4"/>
      <c r="BK2083" s="5"/>
      <c r="BL2083" s="5"/>
      <c r="BM2083" s="5" t="str">
        <f>IF(B2083="","",IF(BH2083="",1+(MAX(BM$2:BM2082)),""))</f>
        <v/>
      </c>
      <c r="BP2083" s="15" t="str">
        <f t="shared" si="224"/>
        <v/>
      </c>
      <c r="BQ2083" s="29"/>
      <c r="CU2083" s="5" t="e">
        <f>IF(REPORTE!AH$2="si",IF(F2083=VALUE(REPORTE!C$11),IF(SUM(CU$1993:CU2084),CONCATENATE(INT(B2083),", "),INT(B2083)),""),IF(F2083=VALUE(REPORTE!C$10),IF(SUM(CU$1993:CU2084),CONCATENATE(INT(B2083),", "),INT(B2083)),""))</f>
        <v>#VALUE!</v>
      </c>
      <c r="CY2083" s="5"/>
      <c r="CZ2083" s="5"/>
      <c r="DA2083" s="5"/>
      <c r="DB2083" s="5"/>
    </row>
    <row r="2084" spans="1:106" x14ac:dyDescent="0.25">
      <c r="A2084" s="25"/>
      <c r="B2084" s="3"/>
      <c r="AL2084" s="2" t="str">
        <f>IFERROR(IF(INDEX(AL$1:AL2083,MATCH(I2084,I$1:I2083,0),1)=0,"",INDEX(AL$1:AL2083,MATCH(I2084,I$1:I2083,0),1)),"")</f>
        <v/>
      </c>
      <c r="AM2084" s="2" t="str">
        <f>IFERROR(IF(INDEX(AM$1:AM2083,MATCH(I2084,I$1:I2083,0),1)=0,"",INDEX(AM$1:AM2083,MATCH(I2084,I$1:I2083,0),1)),"")</f>
        <v/>
      </c>
      <c r="AN2084" s="2" t="str">
        <f>IFERROR(IF(INDEX(AN$1:AN2083,MATCH(I2084,I$1:I2083,0),1)=0,"",INDEX(AN$1:AN2083,MATCH(I2084,I$1:I2083,0),1)),"")</f>
        <v/>
      </c>
      <c r="BG2084" s="5"/>
      <c r="BI2084" s="4"/>
      <c r="BK2084" s="5"/>
      <c r="BL2084" s="5"/>
      <c r="BM2084" s="5" t="str">
        <f>IF(B2084="","",IF(BH2084="",1+(MAX(BM$2:BM2083)),""))</f>
        <v/>
      </c>
      <c r="BP2084" s="15" t="str">
        <f t="shared" si="224"/>
        <v/>
      </c>
      <c r="BQ2084" s="29"/>
      <c r="CU2084" s="5" t="e">
        <f>IF(REPORTE!AH$2="si",IF(F2084=VALUE(REPORTE!C$11),IF(SUM(CU$1993:CU2085),CONCATENATE(INT(B2084),", "),INT(B2084)),""),IF(F2084=VALUE(REPORTE!C$10),IF(SUM(CU$1993:CU2085),CONCATENATE(INT(B2084),", "),INT(B2084)),""))</f>
        <v>#VALUE!</v>
      </c>
      <c r="CY2084" s="5"/>
      <c r="CZ2084" s="5"/>
      <c r="DA2084" s="5"/>
      <c r="DB2084" s="5"/>
    </row>
    <row r="2085" spans="1:106" x14ac:dyDescent="0.25">
      <c r="A2085" s="25"/>
      <c r="B2085" s="3"/>
      <c r="AL2085" s="2" t="str">
        <f>IFERROR(IF(INDEX(AL$1:AL2084,MATCH(I2085,I$1:I2084,0),1)=0,"",INDEX(AL$1:AL2084,MATCH(I2085,I$1:I2084,0),1)),"")</f>
        <v/>
      </c>
      <c r="AM2085" s="2" t="str">
        <f>IFERROR(IF(INDEX(AM$1:AM2084,MATCH(I2085,I$1:I2084,0),1)=0,"",INDEX(AM$1:AM2084,MATCH(I2085,I$1:I2084,0),1)),"")</f>
        <v/>
      </c>
      <c r="AN2085" s="2" t="str">
        <f>IFERROR(IF(INDEX(AN$1:AN2084,MATCH(I2085,I$1:I2084,0),1)=0,"",INDEX(AN$1:AN2084,MATCH(I2085,I$1:I2084,0),1)),"")</f>
        <v/>
      </c>
      <c r="BG2085" s="5"/>
      <c r="BI2085" s="4"/>
      <c r="BK2085" s="5"/>
      <c r="BL2085" s="5"/>
      <c r="BM2085" s="5" t="str">
        <f>IF(B2085="","",IF(BH2085="",1+(MAX(BM$2:BM2084)),""))</f>
        <v/>
      </c>
      <c r="BP2085" s="15" t="str">
        <f t="shared" si="224"/>
        <v/>
      </c>
      <c r="BQ2085" s="29"/>
      <c r="CU2085" s="5" t="e">
        <f>IF(REPORTE!AH$2="si",IF(F2085=VALUE(REPORTE!C$11),IF(SUM(CU$1993:CU2086),CONCATENATE(INT(B2085),", "),INT(B2085)),""),IF(F2085=VALUE(REPORTE!C$10),IF(SUM(CU$1993:CU2086),CONCATENATE(INT(B2085),", "),INT(B2085)),""))</f>
        <v>#VALUE!</v>
      </c>
      <c r="CY2085" s="5"/>
      <c r="CZ2085" s="5"/>
      <c r="DA2085" s="5"/>
      <c r="DB2085" s="5"/>
    </row>
    <row r="2086" spans="1:106" x14ac:dyDescent="0.25">
      <c r="A2086" s="25"/>
      <c r="B2086" s="3"/>
      <c r="AL2086" s="2" t="str">
        <f>IFERROR(IF(INDEX(AL$1:AL2085,MATCH(I2086,I$1:I2085,0),1)=0,"",INDEX(AL$1:AL2085,MATCH(I2086,I$1:I2085,0),1)),"")</f>
        <v/>
      </c>
      <c r="AM2086" s="2" t="str">
        <f>IFERROR(IF(INDEX(AM$1:AM2085,MATCH(I2086,I$1:I2085,0),1)=0,"",INDEX(AM$1:AM2085,MATCH(I2086,I$1:I2085,0),1)),"")</f>
        <v/>
      </c>
      <c r="AN2086" s="2" t="str">
        <f>IFERROR(IF(INDEX(AN$1:AN2085,MATCH(I2086,I$1:I2085,0),1)=0,"",INDEX(AN$1:AN2085,MATCH(I2086,I$1:I2085,0),1)),"")</f>
        <v/>
      </c>
      <c r="BG2086" s="5"/>
      <c r="BI2086" s="4"/>
      <c r="BK2086" s="5"/>
      <c r="BL2086" s="5"/>
      <c r="BM2086" s="5" t="str">
        <f>IF(B2086="","",IF(BH2086="",1+(MAX(BM$2:BM2085)),""))</f>
        <v/>
      </c>
      <c r="BP2086" s="15" t="str">
        <f t="shared" si="224"/>
        <v/>
      </c>
      <c r="BQ2086" s="29"/>
      <c r="CU2086" s="5" t="e">
        <f>IF(REPORTE!AH$2="si",IF(F2086=VALUE(REPORTE!C$11),IF(SUM(CU$1993:CU2087),CONCATENATE(INT(B2086),", "),INT(B2086)),""),IF(F2086=VALUE(REPORTE!C$10),IF(SUM(CU$1993:CU2087),CONCATENATE(INT(B2086),", "),INT(B2086)),""))</f>
        <v>#VALUE!</v>
      </c>
      <c r="CY2086" s="5"/>
      <c r="CZ2086" s="5"/>
      <c r="DA2086" s="5"/>
      <c r="DB2086" s="5"/>
    </row>
    <row r="2087" spans="1:106" x14ac:dyDescent="0.25">
      <c r="A2087" s="25"/>
      <c r="B2087" s="3"/>
      <c r="AL2087" s="2" t="str">
        <f>IFERROR(IF(INDEX(AL$1:AL2086,MATCH(I2087,I$1:I2086,0),1)=0,"",INDEX(AL$1:AL2086,MATCH(I2087,I$1:I2086,0),1)),"")</f>
        <v/>
      </c>
      <c r="AM2087" s="2" t="str">
        <f>IFERROR(IF(INDEX(AM$1:AM2086,MATCH(I2087,I$1:I2086,0),1)=0,"",INDEX(AM$1:AM2086,MATCH(I2087,I$1:I2086,0),1)),"")</f>
        <v/>
      </c>
      <c r="AN2087" s="2" t="str">
        <f>IFERROR(IF(INDEX(AN$1:AN2086,MATCH(I2087,I$1:I2086,0),1)=0,"",INDEX(AN$1:AN2086,MATCH(I2087,I$1:I2086,0),1)),"")</f>
        <v/>
      </c>
      <c r="BG2087" s="5"/>
      <c r="BI2087" s="4"/>
      <c r="BK2087" s="5"/>
      <c r="BL2087" s="5"/>
      <c r="BM2087" s="5" t="str">
        <f>IF(B2087="","",IF(BH2087="",1+(MAX(BM$2:BM2086)),""))</f>
        <v/>
      </c>
      <c r="BP2087" s="15" t="str">
        <f t="shared" si="224"/>
        <v/>
      </c>
      <c r="BQ2087" s="29"/>
      <c r="CU2087" s="5" t="e">
        <f>IF(REPORTE!AH$2="si",IF(F2087=VALUE(REPORTE!C$11),IF(SUM(CU$1993:CU2088),CONCATENATE(INT(B2087),", "),INT(B2087)),""),IF(F2087=VALUE(REPORTE!C$10),IF(SUM(CU$1993:CU2088),CONCATENATE(INT(B2087),", "),INT(B2087)),""))</f>
        <v>#VALUE!</v>
      </c>
      <c r="CY2087" s="5"/>
      <c r="CZ2087" s="5"/>
      <c r="DA2087" s="5"/>
      <c r="DB2087" s="5"/>
    </row>
    <row r="2088" spans="1:106" x14ac:dyDescent="0.25">
      <c r="A2088" s="25"/>
      <c r="B2088" s="3"/>
      <c r="AL2088" s="2" t="str">
        <f>IFERROR(IF(INDEX(AL$1:AL2087,MATCH(I2088,I$1:I2087,0),1)=0,"",INDEX(AL$1:AL2087,MATCH(I2088,I$1:I2087,0),1)),"")</f>
        <v/>
      </c>
      <c r="AM2088" s="2" t="str">
        <f>IFERROR(IF(INDEX(AM$1:AM2087,MATCH(I2088,I$1:I2087,0),1)=0,"",INDEX(AM$1:AM2087,MATCH(I2088,I$1:I2087,0),1)),"")</f>
        <v/>
      </c>
      <c r="AN2088" s="2" t="str">
        <f>IFERROR(IF(INDEX(AN$1:AN2087,MATCH(I2088,I$1:I2087,0),1)=0,"",INDEX(AN$1:AN2087,MATCH(I2088,I$1:I2087,0),1)),"")</f>
        <v/>
      </c>
      <c r="BG2088" s="5"/>
      <c r="BI2088" s="4"/>
      <c r="BK2088" s="5"/>
      <c r="BL2088" s="5"/>
      <c r="BM2088" s="5" t="str">
        <f>IF(B2088="","",IF(BH2088="",1+(MAX(BM$2:BM2087)),""))</f>
        <v/>
      </c>
      <c r="BP2088" s="15" t="str">
        <f t="shared" si="224"/>
        <v/>
      </c>
      <c r="BQ2088" s="29"/>
      <c r="CU2088" s="5" t="e">
        <f>IF(REPORTE!AH$2="si",IF(F2088=VALUE(REPORTE!C$11),IF(SUM(CU$1993:CU2089),CONCATENATE(INT(B2088),", "),INT(B2088)),""),IF(F2088=VALUE(REPORTE!C$10),IF(SUM(CU$1993:CU2089),CONCATENATE(INT(B2088),", "),INT(B2088)),""))</f>
        <v>#VALUE!</v>
      </c>
      <c r="CY2088" s="5"/>
      <c r="CZ2088" s="5"/>
      <c r="DA2088" s="5"/>
      <c r="DB2088" s="5"/>
    </row>
    <row r="2089" spans="1:106" x14ac:dyDescent="0.25">
      <c r="A2089" s="25"/>
      <c r="B2089" s="3"/>
      <c r="AL2089" s="2" t="str">
        <f>IFERROR(IF(INDEX(AL$1:AL2088,MATCH(I2089,I$1:I2088,0),1)=0,"",INDEX(AL$1:AL2088,MATCH(I2089,I$1:I2088,0),1)),"")</f>
        <v/>
      </c>
      <c r="AM2089" s="2" t="str">
        <f>IFERROR(IF(INDEX(AM$1:AM2088,MATCH(I2089,I$1:I2088,0),1)=0,"",INDEX(AM$1:AM2088,MATCH(I2089,I$1:I2088,0),1)),"")</f>
        <v/>
      </c>
      <c r="AN2089" s="2" t="str">
        <f>IFERROR(IF(INDEX(AN$1:AN2088,MATCH(I2089,I$1:I2088,0),1)=0,"",INDEX(AN$1:AN2088,MATCH(I2089,I$1:I2088,0),1)),"")</f>
        <v/>
      </c>
      <c r="BG2089" s="5"/>
      <c r="BI2089" s="4"/>
      <c r="BK2089" s="5"/>
      <c r="BL2089" s="5"/>
      <c r="BM2089" s="5" t="str">
        <f>IF(B2089="","",IF(BH2089="",1+(MAX(BM$2:BM2088)),""))</f>
        <v/>
      </c>
      <c r="BP2089" s="15" t="str">
        <f t="shared" si="224"/>
        <v/>
      </c>
      <c r="BQ2089" s="29"/>
      <c r="CU2089" s="5" t="e">
        <f>IF(REPORTE!AH$2="si",IF(F2089=VALUE(REPORTE!C$11),IF(SUM(CU$1993:CU2090),CONCATENATE(INT(B2089),", "),INT(B2089)),""),IF(F2089=VALUE(REPORTE!C$10),IF(SUM(CU$1993:CU2090),CONCATENATE(INT(B2089),", "),INT(B2089)),""))</f>
        <v>#VALUE!</v>
      </c>
      <c r="CY2089" s="5"/>
      <c r="CZ2089" s="5"/>
      <c r="DA2089" s="5"/>
      <c r="DB2089" s="5"/>
    </row>
    <row r="2090" spans="1:106" x14ac:dyDescent="0.25">
      <c r="A2090" s="25"/>
      <c r="B2090" s="3"/>
      <c r="AL2090" s="2" t="str">
        <f>IFERROR(IF(INDEX(AL$1:AL2089,MATCH(I2090,I$1:I2089,0),1)=0,"",INDEX(AL$1:AL2089,MATCH(I2090,I$1:I2089,0),1)),"")</f>
        <v/>
      </c>
      <c r="AM2090" s="2" t="str">
        <f>IFERROR(IF(INDEX(AM$1:AM2089,MATCH(I2090,I$1:I2089,0),1)=0,"",INDEX(AM$1:AM2089,MATCH(I2090,I$1:I2089,0),1)),"")</f>
        <v/>
      </c>
      <c r="AN2090" s="2" t="str">
        <f>IFERROR(IF(INDEX(AN$1:AN2089,MATCH(I2090,I$1:I2089,0),1)=0,"",INDEX(AN$1:AN2089,MATCH(I2090,I$1:I2089,0),1)),"")</f>
        <v/>
      </c>
      <c r="BG2090" s="5"/>
      <c r="BI2090" s="4"/>
      <c r="BK2090" s="5"/>
      <c r="BL2090" s="5"/>
      <c r="BM2090" s="5" t="str">
        <f>IF(B2090="","",IF(BH2090="",1+(MAX(BM$2:BM2089)),""))</f>
        <v/>
      </c>
      <c r="BP2090" s="15" t="str">
        <f t="shared" si="224"/>
        <v/>
      </c>
      <c r="BQ2090" s="29"/>
      <c r="CU2090" s="5" t="e">
        <f>IF(REPORTE!AH$2="si",IF(F2090=VALUE(REPORTE!C$11),IF(SUM(CU$1993:CU2091),CONCATENATE(INT(B2090),", "),INT(B2090)),""),IF(F2090=VALUE(REPORTE!C$10),IF(SUM(CU$1993:CU2091),CONCATENATE(INT(B2090),", "),INT(B2090)),""))</f>
        <v>#VALUE!</v>
      </c>
      <c r="CY2090" s="5"/>
      <c r="CZ2090" s="5"/>
      <c r="DA2090" s="5"/>
      <c r="DB2090" s="5"/>
    </row>
    <row r="2091" spans="1:106" x14ac:dyDescent="0.25">
      <c r="A2091" s="25"/>
      <c r="B2091" s="3"/>
      <c r="AL2091" s="2" t="str">
        <f>IFERROR(IF(INDEX(AL$1:AL2090,MATCH(I2091,I$1:I2090,0),1)=0,"",INDEX(AL$1:AL2090,MATCH(I2091,I$1:I2090,0),1)),"")</f>
        <v/>
      </c>
      <c r="AM2091" s="2" t="str">
        <f>IFERROR(IF(INDEX(AM$1:AM2090,MATCH(I2091,I$1:I2090,0),1)=0,"",INDEX(AM$1:AM2090,MATCH(I2091,I$1:I2090,0),1)),"")</f>
        <v/>
      </c>
      <c r="AN2091" s="2" t="str">
        <f>IFERROR(IF(INDEX(AN$1:AN2090,MATCH(I2091,I$1:I2090,0),1)=0,"",INDEX(AN$1:AN2090,MATCH(I2091,I$1:I2090,0),1)),"")</f>
        <v/>
      </c>
      <c r="BG2091" s="5"/>
      <c r="BI2091" s="4"/>
      <c r="BK2091" s="5"/>
      <c r="BL2091" s="5"/>
      <c r="BM2091" s="5" t="str">
        <f>IF(B2091="","",IF(BH2091="",1+(MAX(BM$2:BM2090)),""))</f>
        <v/>
      </c>
      <c r="BP2091" s="15" t="str">
        <f t="shared" si="224"/>
        <v/>
      </c>
      <c r="BQ2091" s="29"/>
      <c r="CU2091" s="5" t="e">
        <f>IF(REPORTE!AH$2="si",IF(F2091=VALUE(REPORTE!C$11),IF(SUM(CU$1993:CU2092),CONCATENATE(INT(B2091),", "),INT(B2091)),""),IF(F2091=VALUE(REPORTE!C$10),IF(SUM(CU$1993:CU2092),CONCATENATE(INT(B2091),", "),INT(B2091)),""))</f>
        <v>#VALUE!</v>
      </c>
      <c r="CY2091" s="5"/>
      <c r="CZ2091" s="5"/>
      <c r="DA2091" s="5"/>
      <c r="DB2091" s="5"/>
    </row>
    <row r="2092" spans="1:106" x14ac:dyDescent="0.25">
      <c r="A2092" s="25"/>
      <c r="B2092" s="3"/>
      <c r="AL2092" s="2" t="str">
        <f>IFERROR(IF(INDEX(AL$1:AL2091,MATCH(I2092,I$1:I2091,0),1)=0,"",INDEX(AL$1:AL2091,MATCH(I2092,I$1:I2091,0),1)),"")</f>
        <v/>
      </c>
      <c r="AM2092" s="2" t="str">
        <f>IFERROR(IF(INDEX(AM$1:AM2091,MATCH(I2092,I$1:I2091,0),1)=0,"",INDEX(AM$1:AM2091,MATCH(I2092,I$1:I2091,0),1)),"")</f>
        <v/>
      </c>
      <c r="AN2092" s="2" t="str">
        <f>IFERROR(IF(INDEX(AN$1:AN2091,MATCH(I2092,I$1:I2091,0),1)=0,"",INDEX(AN$1:AN2091,MATCH(I2092,I$1:I2091,0),1)),"")</f>
        <v/>
      </c>
      <c r="BG2092" s="5"/>
      <c r="BI2092" s="4"/>
      <c r="BK2092" s="5"/>
      <c r="BL2092" s="5"/>
      <c r="BM2092" s="5" t="str">
        <f>IF(B2092="","",IF(BH2092="",1+(MAX(BM$2:BM2091)),""))</f>
        <v/>
      </c>
      <c r="BP2092" s="15" t="str">
        <f t="shared" si="224"/>
        <v/>
      </c>
      <c r="BQ2092" s="29"/>
      <c r="CU2092" s="5" t="e">
        <f>IF(REPORTE!AH$2="si",IF(F2092=VALUE(REPORTE!C$11),IF(SUM(CU$1993:CU2093),CONCATENATE(INT(B2092),", "),INT(B2092)),""),IF(F2092=VALUE(REPORTE!C$10),IF(SUM(CU$1993:CU2093),CONCATENATE(INT(B2092),", "),INT(B2092)),""))</f>
        <v>#VALUE!</v>
      </c>
      <c r="CY2092" s="5"/>
      <c r="CZ2092" s="5"/>
      <c r="DA2092" s="5"/>
      <c r="DB2092" s="5"/>
    </row>
    <row r="2093" spans="1:106" x14ac:dyDescent="0.25">
      <c r="A2093" s="25"/>
      <c r="B2093" s="3"/>
      <c r="AL2093" s="2" t="str">
        <f>IFERROR(IF(INDEX(AL$1:AL2092,MATCH(I2093,I$1:I2092,0),1)=0,"",INDEX(AL$1:AL2092,MATCH(I2093,I$1:I2092,0),1)),"")</f>
        <v/>
      </c>
      <c r="AM2093" s="2" t="str">
        <f>IFERROR(IF(INDEX(AM$1:AM2092,MATCH(I2093,I$1:I2092,0),1)=0,"",INDEX(AM$1:AM2092,MATCH(I2093,I$1:I2092,0),1)),"")</f>
        <v/>
      </c>
      <c r="AN2093" s="2" t="str">
        <f>IFERROR(IF(INDEX(AN$1:AN2092,MATCH(I2093,I$1:I2092,0),1)=0,"",INDEX(AN$1:AN2092,MATCH(I2093,I$1:I2092,0),1)),"")</f>
        <v/>
      </c>
      <c r="BG2093" s="5"/>
      <c r="BI2093" s="4"/>
      <c r="BK2093" s="5"/>
      <c r="BL2093" s="5"/>
      <c r="BM2093" s="5" t="str">
        <f>IF(B2093="","",IF(BH2093="",1+(MAX(BM$2:BM2092)),""))</f>
        <v/>
      </c>
      <c r="BP2093" s="15" t="str">
        <f t="shared" si="224"/>
        <v/>
      </c>
      <c r="BQ2093" s="29"/>
      <c r="CU2093" s="5" t="e">
        <f>IF(REPORTE!AH$2="si",IF(F2093=VALUE(REPORTE!C$11),IF(SUM(CU$1993:CU2094),CONCATENATE(INT(B2093),", "),INT(B2093)),""),IF(F2093=VALUE(REPORTE!C$10),IF(SUM(CU$1993:CU2094),CONCATENATE(INT(B2093),", "),INT(B2093)),""))</f>
        <v>#VALUE!</v>
      </c>
      <c r="CY2093" s="5"/>
      <c r="CZ2093" s="5"/>
      <c r="DA2093" s="5"/>
      <c r="DB2093" s="5"/>
    </row>
    <row r="2094" spans="1:106" x14ac:dyDescent="0.25">
      <c r="A2094" s="25"/>
      <c r="B2094" s="3"/>
      <c r="AL2094" s="2" t="str">
        <f>IFERROR(IF(INDEX(AL$1:AL2093,MATCH(I2094,I$1:I2093,0),1)=0,"",INDEX(AL$1:AL2093,MATCH(I2094,I$1:I2093,0),1)),"")</f>
        <v/>
      </c>
      <c r="AM2094" s="2" t="str">
        <f>IFERROR(IF(INDEX(AM$1:AM2093,MATCH(I2094,I$1:I2093,0),1)=0,"",INDEX(AM$1:AM2093,MATCH(I2094,I$1:I2093,0),1)),"")</f>
        <v/>
      </c>
      <c r="AN2094" s="2" t="str">
        <f>IFERROR(IF(INDEX(AN$1:AN2093,MATCH(I2094,I$1:I2093,0),1)=0,"",INDEX(AN$1:AN2093,MATCH(I2094,I$1:I2093,0),1)),"")</f>
        <v/>
      </c>
      <c r="BG2094" s="5"/>
      <c r="BI2094" s="4"/>
      <c r="BK2094" s="5"/>
      <c r="BL2094" s="5"/>
      <c r="BM2094" s="5" t="str">
        <f>IF(B2094="","",IF(BH2094="",1+(MAX(BM$2:BM2093)),""))</f>
        <v/>
      </c>
      <c r="BP2094" s="15" t="str">
        <f t="shared" si="224"/>
        <v/>
      </c>
      <c r="BQ2094" s="29"/>
      <c r="CU2094" s="5" t="e">
        <f>IF(REPORTE!AH$2="si",IF(F2094=VALUE(REPORTE!C$11),IF(SUM(CU$1993:CU2095),CONCATENATE(INT(B2094),", "),INT(B2094)),""),IF(F2094=VALUE(REPORTE!C$10),IF(SUM(CU$1993:CU2095),CONCATENATE(INT(B2094),", "),INT(B2094)),""))</f>
        <v>#VALUE!</v>
      </c>
      <c r="CY2094" s="5"/>
      <c r="CZ2094" s="5"/>
      <c r="DA2094" s="5"/>
      <c r="DB2094" s="5"/>
    </row>
    <row r="2095" spans="1:106" x14ac:dyDescent="0.25">
      <c r="A2095" s="25"/>
      <c r="B2095" s="3"/>
      <c r="AL2095" s="2" t="str">
        <f>IFERROR(IF(INDEX(AL$1:AL2094,MATCH(I2095,I$1:I2094,0),1)=0,"",INDEX(AL$1:AL2094,MATCH(I2095,I$1:I2094,0),1)),"")</f>
        <v/>
      </c>
      <c r="AM2095" s="2" t="str">
        <f>IFERROR(IF(INDEX(AM$1:AM2094,MATCH(I2095,I$1:I2094,0),1)=0,"",INDEX(AM$1:AM2094,MATCH(I2095,I$1:I2094,0),1)),"")</f>
        <v/>
      </c>
      <c r="AN2095" s="2" t="str">
        <f>IFERROR(IF(INDEX(AN$1:AN2094,MATCH(I2095,I$1:I2094,0),1)=0,"",INDEX(AN$1:AN2094,MATCH(I2095,I$1:I2094,0),1)),"")</f>
        <v/>
      </c>
      <c r="BG2095" s="5"/>
      <c r="BI2095" s="4"/>
      <c r="BK2095" s="5"/>
      <c r="BL2095" s="5"/>
      <c r="BM2095" s="5" t="str">
        <f>IF(B2095="","",IF(BH2095="",1+(MAX(BM$2:BM2094)),""))</f>
        <v/>
      </c>
      <c r="BP2095" s="15" t="str">
        <f t="shared" si="224"/>
        <v/>
      </c>
      <c r="BQ2095" s="29"/>
      <c r="CU2095" s="5" t="e">
        <f>IF(REPORTE!AH$2="si",IF(F2095=VALUE(REPORTE!C$11),IF(SUM(CU$1993:CU2096),CONCATENATE(INT(B2095),", "),INT(B2095)),""),IF(F2095=VALUE(REPORTE!C$10),IF(SUM(CU$1993:CU2096),CONCATENATE(INT(B2095),", "),INT(B2095)),""))</f>
        <v>#VALUE!</v>
      </c>
      <c r="CY2095" s="5"/>
      <c r="CZ2095" s="5"/>
      <c r="DA2095" s="5"/>
      <c r="DB2095" s="5"/>
    </row>
    <row r="2096" spans="1:106" x14ac:dyDescent="0.25">
      <c r="A2096" s="25"/>
      <c r="B2096" s="3"/>
      <c r="AL2096" s="2" t="str">
        <f>IFERROR(IF(INDEX(AL$1:AL2095,MATCH(I2096,I$1:I2095,0),1)=0,"",INDEX(AL$1:AL2095,MATCH(I2096,I$1:I2095,0),1)),"")</f>
        <v/>
      </c>
      <c r="AM2096" s="2" t="str">
        <f>IFERROR(IF(INDEX(AM$1:AM2095,MATCH(I2096,I$1:I2095,0),1)=0,"",INDEX(AM$1:AM2095,MATCH(I2096,I$1:I2095,0),1)),"")</f>
        <v/>
      </c>
      <c r="AN2096" s="2" t="str">
        <f>IFERROR(IF(INDEX(AN$1:AN2095,MATCH(I2096,I$1:I2095,0),1)=0,"",INDEX(AN$1:AN2095,MATCH(I2096,I$1:I2095,0),1)),"")</f>
        <v/>
      </c>
      <c r="BG2096" s="5"/>
      <c r="BI2096" s="4"/>
      <c r="BK2096" s="5"/>
      <c r="BL2096" s="5"/>
      <c r="BM2096" s="5" t="str">
        <f>IF(B2096="","",IF(BH2096="",1+(MAX(BM$2:BM2095)),""))</f>
        <v/>
      </c>
      <c r="BP2096" s="15" t="str">
        <f t="shared" si="224"/>
        <v/>
      </c>
      <c r="BQ2096" s="29"/>
      <c r="CU2096" s="5" t="e">
        <f>IF(REPORTE!AH$2="si",IF(F2096=VALUE(REPORTE!C$11),IF(SUM(CU$1993:CU2097),CONCATENATE(INT(B2096),", "),INT(B2096)),""),IF(F2096=VALUE(REPORTE!C$10),IF(SUM(CU$1993:CU2097),CONCATENATE(INT(B2096),", "),INT(B2096)),""))</f>
        <v>#VALUE!</v>
      </c>
      <c r="CY2096" s="5"/>
      <c r="CZ2096" s="5"/>
      <c r="DA2096" s="5"/>
      <c r="DB2096" s="5"/>
    </row>
    <row r="2097" spans="1:106" x14ac:dyDescent="0.25">
      <c r="A2097" s="25"/>
      <c r="B2097" s="3"/>
      <c r="AL2097" s="2" t="str">
        <f>IFERROR(IF(INDEX(AL$1:AL2096,MATCH(I2097,I$1:I2096,0),1)=0,"",INDEX(AL$1:AL2096,MATCH(I2097,I$1:I2096,0),1)),"")</f>
        <v/>
      </c>
      <c r="AM2097" s="2" t="str">
        <f>IFERROR(IF(INDEX(AM$1:AM2096,MATCH(I2097,I$1:I2096,0),1)=0,"",INDEX(AM$1:AM2096,MATCH(I2097,I$1:I2096,0),1)),"")</f>
        <v/>
      </c>
      <c r="AN2097" s="2" t="str">
        <f>IFERROR(IF(INDEX(AN$1:AN2096,MATCH(I2097,I$1:I2096,0),1)=0,"",INDEX(AN$1:AN2096,MATCH(I2097,I$1:I2096,0),1)),"")</f>
        <v/>
      </c>
      <c r="BG2097" s="5"/>
      <c r="BI2097" s="4"/>
      <c r="BK2097" s="5"/>
      <c r="BL2097" s="5"/>
      <c r="BM2097" s="5" t="str">
        <f>IF(B2097="","",IF(BH2097="",1+(MAX(BM$2:BM2096)),""))</f>
        <v/>
      </c>
      <c r="BP2097" s="15" t="str">
        <f t="shared" si="224"/>
        <v/>
      </c>
      <c r="BQ2097" s="29"/>
      <c r="CU2097" s="5" t="e">
        <f>IF(REPORTE!AH$2="si",IF(F2097=VALUE(REPORTE!C$11),IF(SUM(CU$1993:CU2098),CONCATENATE(INT(B2097),", "),INT(B2097)),""),IF(F2097=VALUE(REPORTE!C$10),IF(SUM(CU$1993:CU2098),CONCATENATE(INT(B2097),", "),INT(B2097)),""))</f>
        <v>#VALUE!</v>
      </c>
      <c r="CY2097" s="5"/>
      <c r="CZ2097" s="5"/>
      <c r="DA2097" s="5"/>
      <c r="DB2097" s="5"/>
    </row>
    <row r="2098" spans="1:106" x14ac:dyDescent="0.25">
      <c r="A2098" s="25"/>
      <c r="B2098" s="3"/>
      <c r="AL2098" s="2" t="str">
        <f>IFERROR(IF(INDEX(AL$1:AL2097,MATCH(I2098,I$1:I2097,0),1)=0,"",INDEX(AL$1:AL2097,MATCH(I2098,I$1:I2097,0),1)),"")</f>
        <v/>
      </c>
      <c r="AM2098" s="2" t="str">
        <f>IFERROR(IF(INDEX(AM$1:AM2097,MATCH(I2098,I$1:I2097,0),1)=0,"",INDEX(AM$1:AM2097,MATCH(I2098,I$1:I2097,0),1)),"")</f>
        <v/>
      </c>
      <c r="AN2098" s="2" t="str">
        <f>IFERROR(IF(INDEX(AN$1:AN2097,MATCH(I2098,I$1:I2097,0),1)=0,"",INDEX(AN$1:AN2097,MATCH(I2098,I$1:I2097,0),1)),"")</f>
        <v/>
      </c>
      <c r="BG2098" s="5"/>
      <c r="BI2098" s="4"/>
      <c r="BK2098" s="5"/>
      <c r="BL2098" s="5"/>
      <c r="BM2098" s="5" t="str">
        <f>IF(B2098="","",IF(BH2098="",1+(MAX(BM$2:BM2097)),""))</f>
        <v/>
      </c>
      <c r="BP2098" s="15" t="str">
        <f t="shared" si="224"/>
        <v/>
      </c>
      <c r="BQ2098" s="29"/>
      <c r="CU2098" s="5" t="e">
        <f>IF(REPORTE!AH$2="si",IF(F2098=VALUE(REPORTE!C$11),IF(SUM(CU$1993:CU2099),CONCATENATE(INT(B2098),", "),INT(B2098)),""),IF(F2098=VALUE(REPORTE!C$10),IF(SUM(CU$1993:CU2099),CONCATENATE(INT(B2098),", "),INT(B2098)),""))</f>
        <v>#VALUE!</v>
      </c>
      <c r="CY2098" s="5"/>
      <c r="CZ2098" s="5"/>
      <c r="DA2098" s="5"/>
      <c r="DB2098" s="5"/>
    </row>
    <row r="2099" spans="1:106" x14ac:dyDescent="0.25">
      <c r="A2099" s="25"/>
      <c r="B2099" s="3"/>
      <c r="AL2099" s="2" t="str">
        <f>IFERROR(IF(INDEX(AL$1:AL2098,MATCH(I2099,I$1:I2098,0),1)=0,"",INDEX(AL$1:AL2098,MATCH(I2099,I$1:I2098,0),1)),"")</f>
        <v/>
      </c>
      <c r="AM2099" s="2" t="str">
        <f>IFERROR(IF(INDEX(AM$1:AM2098,MATCH(I2099,I$1:I2098,0),1)=0,"",INDEX(AM$1:AM2098,MATCH(I2099,I$1:I2098,0),1)),"")</f>
        <v/>
      </c>
      <c r="AN2099" s="2" t="str">
        <f>IFERROR(IF(INDEX(AN$1:AN2098,MATCH(I2099,I$1:I2098,0),1)=0,"",INDEX(AN$1:AN2098,MATCH(I2099,I$1:I2098,0),1)),"")</f>
        <v/>
      </c>
      <c r="BG2099" s="5"/>
      <c r="BI2099" s="4"/>
      <c r="BK2099" s="5"/>
      <c r="BL2099" s="5"/>
      <c r="BM2099" s="5" t="str">
        <f>IF(B2099="","",IF(BH2099="",1+(MAX(BM$2:BM2098)),""))</f>
        <v/>
      </c>
      <c r="BP2099" s="15" t="str">
        <f t="shared" si="224"/>
        <v/>
      </c>
      <c r="BQ2099" s="29"/>
      <c r="CU2099" s="5" t="e">
        <f>IF(REPORTE!AH$2="si",IF(F2099=VALUE(REPORTE!C$11),IF(SUM(CU$1993:CU2100),CONCATENATE(INT(B2099),", "),INT(B2099)),""),IF(F2099=VALUE(REPORTE!C$10),IF(SUM(CU$1993:CU2100),CONCATENATE(INT(B2099),", "),INT(B2099)),""))</f>
        <v>#VALUE!</v>
      </c>
      <c r="CY2099" s="5"/>
      <c r="CZ2099" s="5"/>
      <c r="DA2099" s="5"/>
      <c r="DB2099" s="5"/>
    </row>
    <row r="2100" spans="1:106" x14ac:dyDescent="0.25">
      <c r="A2100" s="25"/>
      <c r="B2100" s="3"/>
      <c r="AL2100" s="2" t="str">
        <f>IFERROR(IF(INDEX(AL$1:AL2099,MATCH(I2100,I$1:I2099,0),1)=0,"",INDEX(AL$1:AL2099,MATCH(I2100,I$1:I2099,0),1)),"")</f>
        <v/>
      </c>
      <c r="AM2100" s="2" t="str">
        <f>IFERROR(IF(INDEX(AM$1:AM2099,MATCH(I2100,I$1:I2099,0),1)=0,"",INDEX(AM$1:AM2099,MATCH(I2100,I$1:I2099,0),1)),"")</f>
        <v/>
      </c>
      <c r="AN2100" s="2" t="str">
        <f>IFERROR(IF(INDEX(AN$1:AN2099,MATCH(I2100,I$1:I2099,0),1)=0,"",INDEX(AN$1:AN2099,MATCH(I2100,I$1:I2099,0),1)),"")</f>
        <v/>
      </c>
      <c r="BG2100" s="5"/>
      <c r="BI2100" s="4"/>
      <c r="BK2100" s="5"/>
      <c r="BL2100" s="5"/>
      <c r="BM2100" s="5" t="str">
        <f>IF(B2100="","",IF(BH2100="",1+(MAX(BM$2:BM2099)),""))</f>
        <v/>
      </c>
      <c r="BP2100" s="15" t="str">
        <f t="shared" si="224"/>
        <v/>
      </c>
      <c r="BQ2100" s="29"/>
      <c r="CU2100" s="5" t="e">
        <f>IF(REPORTE!AH$2="si",IF(F2100=VALUE(REPORTE!C$11),IF(SUM(CU$1993:CU2101),CONCATENATE(INT(B2100),", "),INT(B2100)),""),IF(F2100=VALUE(REPORTE!C$10),IF(SUM(CU$1993:CU2101),CONCATENATE(INT(B2100),", "),INT(B2100)),""))</f>
        <v>#VALUE!</v>
      </c>
      <c r="CY2100" s="5"/>
      <c r="CZ2100" s="5"/>
      <c r="DA2100" s="5"/>
      <c r="DB2100" s="5"/>
    </row>
    <row r="2101" spans="1:106" x14ac:dyDescent="0.25">
      <c r="A2101" s="25"/>
      <c r="B2101" s="3"/>
      <c r="AL2101" s="2" t="str">
        <f>IFERROR(IF(INDEX(AL$1:AL2100,MATCH(I2101,I$1:I2100,0),1)=0,"",INDEX(AL$1:AL2100,MATCH(I2101,I$1:I2100,0),1)),"")</f>
        <v/>
      </c>
      <c r="AM2101" s="2" t="str">
        <f>IFERROR(IF(INDEX(AM$1:AM2100,MATCH(I2101,I$1:I2100,0),1)=0,"",INDEX(AM$1:AM2100,MATCH(I2101,I$1:I2100,0),1)),"")</f>
        <v/>
      </c>
      <c r="AN2101" s="2" t="str">
        <f>IFERROR(IF(INDEX(AN$1:AN2100,MATCH(I2101,I$1:I2100,0),1)=0,"",INDEX(AN$1:AN2100,MATCH(I2101,I$1:I2100,0),1)),"")</f>
        <v/>
      </c>
      <c r="BG2101" s="5"/>
      <c r="BI2101" s="4"/>
      <c r="BK2101" s="5"/>
      <c r="BL2101" s="5"/>
      <c r="BM2101" s="5" t="str">
        <f>IF(B2101="","",IF(BH2101="",1+(MAX(BM$2:BM2100)),""))</f>
        <v/>
      </c>
      <c r="BP2101" s="15" t="str">
        <f t="shared" si="224"/>
        <v/>
      </c>
      <c r="BQ2101" s="29"/>
      <c r="CU2101" s="5" t="e">
        <f>IF(REPORTE!AH$2="si",IF(F2101=VALUE(REPORTE!C$11),IF(SUM(CU$1993:CU2102),CONCATENATE(INT(B2101),", "),INT(B2101)),""),IF(F2101=VALUE(REPORTE!C$10),IF(SUM(CU$1993:CU2102),CONCATENATE(INT(B2101),", "),INT(B2101)),""))</f>
        <v>#VALUE!</v>
      </c>
      <c r="CY2101" s="5"/>
      <c r="CZ2101" s="5"/>
      <c r="DA2101" s="5"/>
      <c r="DB2101" s="5"/>
    </row>
    <row r="2102" spans="1:106" x14ac:dyDescent="0.25">
      <c r="A2102" s="25"/>
      <c r="B2102" s="3"/>
      <c r="AL2102" s="2" t="str">
        <f>IFERROR(IF(INDEX(AL$1:AL2101,MATCH(I2102,I$1:I2101,0),1)=0,"",INDEX(AL$1:AL2101,MATCH(I2102,I$1:I2101,0),1)),"")</f>
        <v/>
      </c>
      <c r="AM2102" s="2" t="str">
        <f>IFERROR(IF(INDEX(AM$1:AM2101,MATCH(I2102,I$1:I2101,0),1)=0,"",INDEX(AM$1:AM2101,MATCH(I2102,I$1:I2101,0),1)),"")</f>
        <v/>
      </c>
      <c r="AN2102" s="2" t="str">
        <f>IFERROR(IF(INDEX(AN$1:AN2101,MATCH(I2102,I$1:I2101,0),1)=0,"",INDEX(AN$1:AN2101,MATCH(I2102,I$1:I2101,0),1)),"")</f>
        <v/>
      </c>
      <c r="BG2102" s="5"/>
      <c r="BI2102" s="4"/>
      <c r="BK2102" s="5"/>
      <c r="BL2102" s="5"/>
      <c r="BM2102" s="5" t="str">
        <f>IF(B2102="","",IF(BH2102="",1+(MAX(BM$2:BM2101)),""))</f>
        <v/>
      </c>
      <c r="BP2102" s="15" t="str">
        <f t="shared" si="224"/>
        <v/>
      </c>
      <c r="BQ2102" s="29"/>
      <c r="CU2102" s="5" t="e">
        <f>IF(REPORTE!AH$2="si",IF(F2102=VALUE(REPORTE!C$11),IF(SUM(CU$1993:CU2103),CONCATENATE(INT(B2102),", "),INT(B2102)),""),IF(F2102=VALUE(REPORTE!C$10),IF(SUM(CU$1993:CU2103),CONCATENATE(INT(B2102),", "),INT(B2102)),""))</f>
        <v>#VALUE!</v>
      </c>
      <c r="CY2102" s="5"/>
      <c r="CZ2102" s="5"/>
      <c r="DA2102" s="5"/>
      <c r="DB2102" s="5"/>
    </row>
    <row r="2103" spans="1:106" x14ac:dyDescent="0.25">
      <c r="A2103" s="25"/>
      <c r="B2103" s="3"/>
      <c r="AL2103" s="2" t="str">
        <f>IFERROR(IF(INDEX(AL$1:AL2102,MATCH(I2103,I$1:I2102,0),1)=0,"",INDEX(AL$1:AL2102,MATCH(I2103,I$1:I2102,0),1)),"")</f>
        <v/>
      </c>
      <c r="AM2103" s="2" t="str">
        <f>IFERROR(IF(INDEX(AM$1:AM2102,MATCH(I2103,I$1:I2102,0),1)=0,"",INDEX(AM$1:AM2102,MATCH(I2103,I$1:I2102,0),1)),"")</f>
        <v/>
      </c>
      <c r="AN2103" s="2" t="str">
        <f>IFERROR(IF(INDEX(AN$1:AN2102,MATCH(I2103,I$1:I2102,0),1)=0,"",INDEX(AN$1:AN2102,MATCH(I2103,I$1:I2102,0),1)),"")</f>
        <v/>
      </c>
      <c r="BG2103" s="5"/>
      <c r="BI2103" s="4"/>
      <c r="BK2103" s="5"/>
      <c r="BL2103" s="5"/>
      <c r="BM2103" s="5" t="str">
        <f>IF(B2103="","",IF(BH2103="",1+(MAX(BM$2:BM2102)),""))</f>
        <v/>
      </c>
      <c r="BP2103" s="15" t="str">
        <f t="shared" si="224"/>
        <v/>
      </c>
      <c r="BQ2103" s="29"/>
      <c r="CU2103" s="5" t="e">
        <f>IF(REPORTE!AH$2="si",IF(F2103=VALUE(REPORTE!C$11),IF(SUM(CU$1993:CU2104),CONCATENATE(INT(B2103),", "),INT(B2103)),""),IF(F2103=VALUE(REPORTE!C$10),IF(SUM(CU$1993:CU2104),CONCATENATE(INT(B2103),", "),INT(B2103)),""))</f>
        <v>#VALUE!</v>
      </c>
      <c r="CY2103" s="5"/>
      <c r="CZ2103" s="5"/>
      <c r="DA2103" s="5"/>
      <c r="DB2103" s="5"/>
    </row>
    <row r="2104" spans="1:106" x14ac:dyDescent="0.25">
      <c r="A2104" s="25"/>
      <c r="B2104" s="3"/>
      <c r="AL2104" s="2" t="str">
        <f>IFERROR(IF(INDEX(AL$1:AL2103,MATCH(I2104,I$1:I2103,0),1)=0,"",INDEX(AL$1:AL2103,MATCH(I2104,I$1:I2103,0),1)),"")</f>
        <v/>
      </c>
      <c r="AM2104" s="2" t="str">
        <f>IFERROR(IF(INDEX(AM$1:AM2103,MATCH(I2104,I$1:I2103,0),1)=0,"",INDEX(AM$1:AM2103,MATCH(I2104,I$1:I2103,0),1)),"")</f>
        <v/>
      </c>
      <c r="AN2104" s="2" t="str">
        <f>IFERROR(IF(INDEX(AN$1:AN2103,MATCH(I2104,I$1:I2103,0),1)=0,"",INDEX(AN$1:AN2103,MATCH(I2104,I$1:I2103,0),1)),"")</f>
        <v/>
      </c>
      <c r="BG2104" s="5"/>
      <c r="BI2104" s="4"/>
      <c r="BK2104" s="5"/>
      <c r="BL2104" s="5"/>
      <c r="BM2104" s="5" t="str">
        <f>IF(B2104="","",IF(BH2104="",1+(MAX(BM$2:BM2103)),""))</f>
        <v/>
      </c>
      <c r="BP2104" s="15" t="str">
        <f t="shared" si="224"/>
        <v/>
      </c>
      <c r="BQ2104" s="29"/>
      <c r="CU2104" s="5" t="e">
        <f>IF(REPORTE!AH$2="si",IF(F2104=VALUE(REPORTE!C$11),IF(SUM(CU$1993:CU2105),CONCATENATE(INT(B2104),", "),INT(B2104)),""),IF(F2104=VALUE(REPORTE!C$10),IF(SUM(CU$1993:CU2105),CONCATENATE(INT(B2104),", "),INT(B2104)),""))</f>
        <v>#VALUE!</v>
      </c>
      <c r="CY2104" s="5"/>
      <c r="CZ2104" s="5"/>
      <c r="DA2104" s="5"/>
      <c r="DB2104" s="5"/>
    </row>
    <row r="2105" spans="1:106" x14ac:dyDescent="0.25">
      <c r="A2105" s="25"/>
      <c r="B2105" s="3"/>
      <c r="AL2105" s="2" t="str">
        <f>IFERROR(IF(INDEX(AL$1:AL2104,MATCH(I2105,I$1:I2104,0),1)=0,"",INDEX(AL$1:AL2104,MATCH(I2105,I$1:I2104,0),1)),"")</f>
        <v/>
      </c>
      <c r="AM2105" s="2" t="str">
        <f>IFERROR(IF(INDEX(AM$1:AM2104,MATCH(I2105,I$1:I2104,0),1)=0,"",INDEX(AM$1:AM2104,MATCH(I2105,I$1:I2104,0),1)),"")</f>
        <v/>
      </c>
      <c r="AN2105" s="2" t="str">
        <f>IFERROR(IF(INDEX(AN$1:AN2104,MATCH(I2105,I$1:I2104,0),1)=0,"",INDEX(AN$1:AN2104,MATCH(I2105,I$1:I2104,0),1)),"")</f>
        <v/>
      </c>
      <c r="BG2105" s="5"/>
      <c r="BI2105" s="4"/>
      <c r="BK2105" s="5"/>
      <c r="BL2105" s="5"/>
      <c r="BM2105" s="5" t="str">
        <f>IF(B2105="","",IF(BH2105="",1+(MAX(BM$2:BM2104)),""))</f>
        <v/>
      </c>
      <c r="BP2105" s="15" t="str">
        <f t="shared" si="224"/>
        <v/>
      </c>
      <c r="BQ2105" s="29"/>
      <c r="CU2105" s="5" t="e">
        <f>IF(REPORTE!AH$2="si",IF(F2105=VALUE(REPORTE!C$11),IF(SUM(CU$1993:CU2106),CONCATENATE(INT(B2105),", "),INT(B2105)),""),IF(F2105=VALUE(REPORTE!C$10),IF(SUM(CU$1993:CU2106),CONCATENATE(INT(B2105),", "),INT(B2105)),""))</f>
        <v>#VALUE!</v>
      </c>
      <c r="CY2105" s="5"/>
      <c r="CZ2105" s="5"/>
      <c r="DA2105" s="5"/>
      <c r="DB2105" s="5"/>
    </row>
    <row r="2106" spans="1:106" x14ac:dyDescent="0.25">
      <c r="A2106" s="25"/>
      <c r="B2106" s="3"/>
      <c r="AL2106" s="2" t="str">
        <f>IFERROR(IF(INDEX(AL$1:AL2105,MATCH(I2106,I$1:I2105,0),1)=0,"",INDEX(AL$1:AL2105,MATCH(I2106,I$1:I2105,0),1)),"")</f>
        <v/>
      </c>
      <c r="AM2106" s="2" t="str">
        <f>IFERROR(IF(INDEX(AM$1:AM2105,MATCH(I2106,I$1:I2105,0),1)=0,"",INDEX(AM$1:AM2105,MATCH(I2106,I$1:I2105,0),1)),"")</f>
        <v/>
      </c>
      <c r="AN2106" s="2" t="str">
        <f>IFERROR(IF(INDEX(AN$1:AN2105,MATCH(I2106,I$1:I2105,0),1)=0,"",INDEX(AN$1:AN2105,MATCH(I2106,I$1:I2105,0),1)),"")</f>
        <v/>
      </c>
      <c r="BG2106" s="5"/>
      <c r="BI2106" s="4"/>
      <c r="BK2106" s="5"/>
      <c r="BL2106" s="5"/>
      <c r="BM2106" s="5" t="str">
        <f>IF(B2106="","",IF(BH2106="",1+(MAX(BM$2:BM2105)),""))</f>
        <v/>
      </c>
      <c r="BP2106" s="15" t="str">
        <f t="shared" si="224"/>
        <v/>
      </c>
      <c r="BQ2106" s="29"/>
      <c r="CU2106" s="5" t="e">
        <f>IF(REPORTE!AH$2="si",IF(F2106=VALUE(REPORTE!C$11),IF(SUM(CU$1993:CU2107),CONCATENATE(INT(B2106),", "),INT(B2106)),""),IF(F2106=VALUE(REPORTE!C$10),IF(SUM(CU$1993:CU2107),CONCATENATE(INT(B2106),", "),INT(B2106)),""))</f>
        <v>#VALUE!</v>
      </c>
      <c r="CY2106" s="5"/>
      <c r="CZ2106" s="5"/>
      <c r="DA2106" s="5"/>
      <c r="DB2106" s="5"/>
    </row>
    <row r="2107" spans="1:106" x14ac:dyDescent="0.25">
      <c r="A2107" s="25"/>
      <c r="B2107" s="3"/>
      <c r="AL2107" s="2" t="str">
        <f>IFERROR(IF(INDEX(AL$1:AL2106,MATCH(I2107,I$1:I2106,0),1)=0,"",INDEX(AL$1:AL2106,MATCH(I2107,I$1:I2106,0),1)),"")</f>
        <v/>
      </c>
      <c r="AM2107" s="2" t="str">
        <f>IFERROR(IF(INDEX(AM$1:AM2106,MATCH(I2107,I$1:I2106,0),1)=0,"",INDEX(AM$1:AM2106,MATCH(I2107,I$1:I2106,0),1)),"")</f>
        <v/>
      </c>
      <c r="AN2107" s="2" t="str">
        <f>IFERROR(IF(INDEX(AN$1:AN2106,MATCH(I2107,I$1:I2106,0),1)=0,"",INDEX(AN$1:AN2106,MATCH(I2107,I$1:I2106,0),1)),"")</f>
        <v/>
      </c>
      <c r="BG2107" s="5"/>
      <c r="BI2107" s="4"/>
      <c r="BK2107" s="5"/>
      <c r="BL2107" s="5"/>
      <c r="BM2107" s="5" t="str">
        <f>IF(B2107="","",IF(BH2107="",1+(MAX(BM$2:BM2106)),""))</f>
        <v/>
      </c>
      <c r="BP2107" s="15" t="str">
        <f t="shared" si="224"/>
        <v/>
      </c>
      <c r="BQ2107" s="29"/>
      <c r="CU2107" s="5" t="e">
        <f>IF(REPORTE!AH$2="si",IF(F2107=VALUE(REPORTE!C$11),IF(SUM(CU$1993:CU2108),CONCATENATE(INT(B2107),", "),INT(B2107)),""),IF(F2107=VALUE(REPORTE!C$10),IF(SUM(CU$1993:CU2108),CONCATENATE(INT(B2107),", "),INT(B2107)),""))</f>
        <v>#VALUE!</v>
      </c>
      <c r="CY2107" s="5"/>
      <c r="CZ2107" s="5"/>
      <c r="DA2107" s="5"/>
      <c r="DB2107" s="5"/>
    </row>
    <row r="2108" spans="1:106" x14ac:dyDescent="0.25">
      <c r="A2108" s="25"/>
      <c r="B2108" s="3"/>
      <c r="AL2108" s="2" t="str">
        <f>IFERROR(IF(INDEX(AL$1:AL2107,MATCH(I2108,I$1:I2107,0),1)=0,"",INDEX(AL$1:AL2107,MATCH(I2108,I$1:I2107,0),1)),"")</f>
        <v/>
      </c>
      <c r="AM2108" s="2" t="str">
        <f>IFERROR(IF(INDEX(AM$1:AM2107,MATCH(I2108,I$1:I2107,0),1)=0,"",INDEX(AM$1:AM2107,MATCH(I2108,I$1:I2107,0),1)),"")</f>
        <v/>
      </c>
      <c r="AN2108" s="2" t="str">
        <f>IFERROR(IF(INDEX(AN$1:AN2107,MATCH(I2108,I$1:I2107,0),1)=0,"",INDEX(AN$1:AN2107,MATCH(I2108,I$1:I2107,0),1)),"")</f>
        <v/>
      </c>
      <c r="BG2108" s="5"/>
      <c r="BI2108" s="4"/>
      <c r="BK2108" s="5"/>
      <c r="BL2108" s="5"/>
      <c r="BM2108" s="5" t="str">
        <f>IF(B2108="","",IF(BH2108="",1+(MAX(BM$2:BM2107)),""))</f>
        <v/>
      </c>
      <c r="BP2108" s="15" t="str">
        <f t="shared" si="224"/>
        <v/>
      </c>
      <c r="BQ2108" s="29"/>
      <c r="CU2108" s="5" t="e">
        <f>IF(REPORTE!AH$2="si",IF(F2108=VALUE(REPORTE!C$11),IF(SUM(CU$1993:CU2109),CONCATENATE(INT(B2108),", "),INT(B2108)),""),IF(F2108=VALUE(REPORTE!C$10),IF(SUM(CU$1993:CU2109),CONCATENATE(INT(B2108),", "),INT(B2108)),""))</f>
        <v>#VALUE!</v>
      </c>
      <c r="CY2108" s="5"/>
      <c r="CZ2108" s="5"/>
      <c r="DA2108" s="5"/>
      <c r="DB2108" s="5"/>
    </row>
    <row r="2109" spans="1:106" x14ac:dyDescent="0.25">
      <c r="A2109" s="25"/>
      <c r="B2109" s="3"/>
      <c r="AL2109" s="2" t="str">
        <f>IFERROR(IF(INDEX(AL$1:AL2108,MATCH(I2109,I$1:I2108,0),1)=0,"",INDEX(AL$1:AL2108,MATCH(I2109,I$1:I2108,0),1)),"")</f>
        <v/>
      </c>
      <c r="AM2109" s="2" t="str">
        <f>IFERROR(IF(INDEX(AM$1:AM2108,MATCH(I2109,I$1:I2108,0),1)=0,"",INDEX(AM$1:AM2108,MATCH(I2109,I$1:I2108,0),1)),"")</f>
        <v/>
      </c>
      <c r="AN2109" s="2" t="str">
        <f>IFERROR(IF(INDEX(AN$1:AN2108,MATCH(I2109,I$1:I2108,0),1)=0,"",INDEX(AN$1:AN2108,MATCH(I2109,I$1:I2108,0),1)),"")</f>
        <v/>
      </c>
      <c r="BG2109" s="5"/>
      <c r="BI2109" s="4"/>
      <c r="BK2109" s="5"/>
      <c r="BL2109" s="5"/>
      <c r="BM2109" s="5" t="str">
        <f>IF(B2109="","",IF(BH2109="",1+(MAX(BM$2:BM2108)),""))</f>
        <v/>
      </c>
      <c r="BP2109" s="15" t="str">
        <f t="shared" si="224"/>
        <v/>
      </c>
      <c r="BQ2109" s="29"/>
      <c r="CU2109" s="5" t="e">
        <f>IF(REPORTE!AH$2="si",IF(F2109=VALUE(REPORTE!C$11),IF(SUM(CU$1993:CU2110),CONCATENATE(INT(B2109),", "),INT(B2109)),""),IF(F2109=VALUE(REPORTE!C$10),IF(SUM(CU$1993:CU2110),CONCATENATE(INT(B2109),", "),INT(B2109)),""))</f>
        <v>#VALUE!</v>
      </c>
      <c r="CY2109" s="5"/>
      <c r="CZ2109" s="5"/>
      <c r="DA2109" s="5"/>
      <c r="DB2109" s="5"/>
    </row>
    <row r="2110" spans="1:106" x14ac:dyDescent="0.25">
      <c r="A2110" s="25"/>
      <c r="B2110" s="3"/>
      <c r="AL2110" s="2" t="str">
        <f>IFERROR(IF(INDEX(AL$1:AL2109,MATCH(I2110,I$1:I2109,0),1)=0,"",INDEX(AL$1:AL2109,MATCH(I2110,I$1:I2109,0),1)),"")</f>
        <v/>
      </c>
      <c r="AM2110" s="2" t="str">
        <f>IFERROR(IF(INDEX(AM$1:AM2109,MATCH(I2110,I$1:I2109,0),1)=0,"",INDEX(AM$1:AM2109,MATCH(I2110,I$1:I2109,0),1)),"")</f>
        <v/>
      </c>
      <c r="AN2110" s="2" t="str">
        <f>IFERROR(IF(INDEX(AN$1:AN2109,MATCH(I2110,I$1:I2109,0),1)=0,"",INDEX(AN$1:AN2109,MATCH(I2110,I$1:I2109,0),1)),"")</f>
        <v/>
      </c>
      <c r="BG2110" s="5"/>
      <c r="BI2110" s="4"/>
      <c r="BK2110" s="5"/>
      <c r="BL2110" s="5"/>
      <c r="BM2110" s="5" t="str">
        <f>IF(B2110="","",IF(BH2110="",1+(MAX(BM$2:BM2109)),""))</f>
        <v/>
      </c>
      <c r="BP2110" s="15" t="str">
        <f t="shared" si="224"/>
        <v/>
      </c>
      <c r="BQ2110" s="29"/>
      <c r="CU2110" s="5" t="e">
        <f>IF(REPORTE!AH$2="si",IF(F2110=VALUE(REPORTE!C$11),IF(SUM(CU$1993:CU2111),CONCATENATE(INT(B2110),", "),INT(B2110)),""),IF(F2110=VALUE(REPORTE!C$10),IF(SUM(CU$1993:CU2111),CONCATENATE(INT(B2110),", "),INT(B2110)),""))</f>
        <v>#VALUE!</v>
      </c>
      <c r="CY2110" s="5"/>
      <c r="CZ2110" s="5"/>
      <c r="DA2110" s="5"/>
      <c r="DB2110" s="5"/>
    </row>
    <row r="2111" spans="1:106" x14ac:dyDescent="0.25">
      <c r="A2111" s="25"/>
      <c r="B2111" s="3"/>
      <c r="AL2111" s="2" t="str">
        <f>IFERROR(IF(INDEX(AL$1:AL2110,MATCH(I2111,I$1:I2110,0),1)=0,"",INDEX(AL$1:AL2110,MATCH(I2111,I$1:I2110,0),1)),"")</f>
        <v/>
      </c>
      <c r="AM2111" s="2" t="str">
        <f>IFERROR(IF(INDEX(AM$1:AM2110,MATCH(I2111,I$1:I2110,0),1)=0,"",INDEX(AM$1:AM2110,MATCH(I2111,I$1:I2110,0),1)),"")</f>
        <v/>
      </c>
      <c r="AN2111" s="2" t="str">
        <f>IFERROR(IF(INDEX(AN$1:AN2110,MATCH(I2111,I$1:I2110,0),1)=0,"",INDEX(AN$1:AN2110,MATCH(I2111,I$1:I2110,0),1)),"")</f>
        <v/>
      </c>
      <c r="BG2111" s="5"/>
      <c r="BI2111" s="4"/>
      <c r="BK2111" s="5"/>
      <c r="BL2111" s="5"/>
      <c r="BM2111" s="5" t="str">
        <f>IF(B2111="","",IF(BH2111="",1+(MAX(BM$2:BM2110)),""))</f>
        <v/>
      </c>
      <c r="BP2111" s="15" t="str">
        <f t="shared" si="224"/>
        <v/>
      </c>
      <c r="BQ2111" s="29"/>
      <c r="CU2111" s="5" t="e">
        <f>IF(REPORTE!AH$2="si",IF(F2111=VALUE(REPORTE!C$11),IF(SUM(CU$1993:CU2112),CONCATENATE(INT(B2111),", "),INT(B2111)),""),IF(F2111=VALUE(REPORTE!C$10),IF(SUM(CU$1993:CU2112),CONCATENATE(INT(B2111),", "),INT(B2111)),""))</f>
        <v>#VALUE!</v>
      </c>
      <c r="CY2111" s="5"/>
      <c r="CZ2111" s="5"/>
      <c r="DA2111" s="5"/>
      <c r="DB2111" s="5"/>
    </row>
    <row r="2112" spans="1:106" x14ac:dyDescent="0.25">
      <c r="A2112" s="25"/>
      <c r="B2112" s="3"/>
      <c r="AL2112" s="2" t="str">
        <f>IFERROR(IF(INDEX(AL$1:AL2111,MATCH(I2112,I$1:I2111,0),1)=0,"",INDEX(AL$1:AL2111,MATCH(I2112,I$1:I2111,0),1)),"")</f>
        <v/>
      </c>
      <c r="AM2112" s="2" t="str">
        <f>IFERROR(IF(INDEX(AM$1:AM2111,MATCH(I2112,I$1:I2111,0),1)=0,"",INDEX(AM$1:AM2111,MATCH(I2112,I$1:I2111,0),1)),"")</f>
        <v/>
      </c>
      <c r="AN2112" s="2" t="str">
        <f>IFERROR(IF(INDEX(AN$1:AN2111,MATCH(I2112,I$1:I2111,0),1)=0,"",INDEX(AN$1:AN2111,MATCH(I2112,I$1:I2111,0),1)),"")</f>
        <v/>
      </c>
      <c r="BG2112" s="5"/>
      <c r="BI2112" s="4"/>
      <c r="BK2112" s="5"/>
      <c r="BL2112" s="5"/>
      <c r="BM2112" s="5" t="str">
        <f>IF(B2112="","",IF(BH2112="",1+(MAX(BM$2:BM2111)),""))</f>
        <v/>
      </c>
      <c r="BP2112" s="15" t="str">
        <f t="shared" si="224"/>
        <v/>
      </c>
      <c r="BQ2112" s="29"/>
      <c r="CU2112" s="5" t="e">
        <f>IF(REPORTE!AH$2="si",IF(F2112=VALUE(REPORTE!C$11),IF(SUM(CU$1993:CU2113),CONCATENATE(INT(B2112),", "),INT(B2112)),""),IF(F2112=VALUE(REPORTE!C$10),IF(SUM(CU$1993:CU2113),CONCATENATE(INT(B2112),", "),INT(B2112)),""))</f>
        <v>#VALUE!</v>
      </c>
      <c r="CY2112" s="5"/>
      <c r="CZ2112" s="5"/>
      <c r="DA2112" s="5"/>
      <c r="DB2112" s="5"/>
    </row>
    <row r="2113" spans="1:106" x14ac:dyDescent="0.25">
      <c r="A2113" s="25"/>
      <c r="B2113" s="3"/>
      <c r="AL2113" s="2" t="str">
        <f>IFERROR(IF(INDEX(AL$1:AL2112,MATCH(I2113,I$1:I2112,0),1)=0,"",INDEX(AL$1:AL2112,MATCH(I2113,I$1:I2112,0),1)),"")</f>
        <v/>
      </c>
      <c r="AM2113" s="2" t="str">
        <f>IFERROR(IF(INDEX(AM$1:AM2112,MATCH(I2113,I$1:I2112,0),1)=0,"",INDEX(AM$1:AM2112,MATCH(I2113,I$1:I2112,0),1)),"")</f>
        <v/>
      </c>
      <c r="AN2113" s="2" t="str">
        <f>IFERROR(IF(INDEX(AN$1:AN2112,MATCH(I2113,I$1:I2112,0),1)=0,"",INDEX(AN$1:AN2112,MATCH(I2113,I$1:I2112,0),1)),"")</f>
        <v/>
      </c>
      <c r="BG2113" s="5"/>
      <c r="BI2113" s="4"/>
      <c r="BK2113" s="5"/>
      <c r="BL2113" s="5"/>
      <c r="BM2113" s="5" t="str">
        <f>IF(B2113="","",IF(BH2113="",1+(MAX(BM$2:BM2112)),""))</f>
        <v/>
      </c>
      <c r="BP2113" s="15" t="str">
        <f t="shared" si="224"/>
        <v/>
      </c>
      <c r="BQ2113" s="29"/>
      <c r="CU2113" s="5" t="e">
        <f>IF(REPORTE!AH$2="si",IF(F2113=VALUE(REPORTE!C$11),IF(SUM(CU$1993:CU2114),CONCATENATE(INT(B2113),", "),INT(B2113)),""),IF(F2113=VALUE(REPORTE!C$10),IF(SUM(CU$1993:CU2114),CONCATENATE(INT(B2113),", "),INT(B2113)),""))</f>
        <v>#VALUE!</v>
      </c>
      <c r="CY2113" s="5"/>
      <c r="CZ2113" s="5"/>
      <c r="DA2113" s="5"/>
      <c r="DB2113" s="5"/>
    </row>
    <row r="2114" spans="1:106" x14ac:dyDescent="0.25">
      <c r="A2114" s="25"/>
      <c r="B2114" s="3"/>
      <c r="AL2114" s="2" t="str">
        <f>IFERROR(IF(INDEX(AL$1:AL2113,MATCH(I2114,I$1:I2113,0),1)=0,"",INDEX(AL$1:AL2113,MATCH(I2114,I$1:I2113,0),1)),"")</f>
        <v/>
      </c>
      <c r="AM2114" s="2" t="str">
        <f>IFERROR(IF(INDEX(AM$1:AM2113,MATCH(I2114,I$1:I2113,0),1)=0,"",INDEX(AM$1:AM2113,MATCH(I2114,I$1:I2113,0),1)),"")</f>
        <v/>
      </c>
      <c r="AN2114" s="2" t="str">
        <f>IFERROR(IF(INDEX(AN$1:AN2113,MATCH(I2114,I$1:I2113,0),1)=0,"",INDEX(AN$1:AN2113,MATCH(I2114,I$1:I2113,0),1)),"")</f>
        <v/>
      </c>
      <c r="BG2114" s="5"/>
      <c r="BI2114" s="4"/>
      <c r="BK2114" s="5"/>
      <c r="BL2114" s="5"/>
      <c r="BM2114" s="5" t="str">
        <f>IF(B2114="","",IF(BH2114="",1+(MAX(BM$2:BM2113)),""))</f>
        <v/>
      </c>
      <c r="BP2114" s="15" t="str">
        <f t="shared" si="224"/>
        <v/>
      </c>
      <c r="BQ2114" s="29"/>
      <c r="CU2114" s="5" t="e">
        <f>IF(REPORTE!AH$2="si",IF(F2114=VALUE(REPORTE!C$11),IF(SUM(CU$1993:CU2115),CONCATENATE(INT(B2114),", "),INT(B2114)),""),IF(F2114=VALUE(REPORTE!C$10),IF(SUM(CU$1993:CU2115),CONCATENATE(INT(B2114),", "),INT(B2114)),""))</f>
        <v>#VALUE!</v>
      </c>
      <c r="CY2114" s="5"/>
      <c r="CZ2114" s="5"/>
      <c r="DA2114" s="5"/>
      <c r="DB2114" s="5"/>
    </row>
    <row r="2115" spans="1:106" x14ac:dyDescent="0.25">
      <c r="A2115" s="25"/>
      <c r="B2115" s="3"/>
      <c r="AL2115" s="2" t="str">
        <f>IFERROR(IF(INDEX(AL$1:AL2114,MATCH(I2115,I$1:I2114,0),1)=0,"",INDEX(AL$1:AL2114,MATCH(I2115,I$1:I2114,0),1)),"")</f>
        <v/>
      </c>
      <c r="AM2115" s="2" t="str">
        <f>IFERROR(IF(INDEX(AM$1:AM2114,MATCH(I2115,I$1:I2114,0),1)=0,"",INDEX(AM$1:AM2114,MATCH(I2115,I$1:I2114,0),1)),"")</f>
        <v/>
      </c>
      <c r="AN2115" s="2" t="str">
        <f>IFERROR(IF(INDEX(AN$1:AN2114,MATCH(I2115,I$1:I2114,0),1)=0,"",INDEX(AN$1:AN2114,MATCH(I2115,I$1:I2114,0),1)),"")</f>
        <v/>
      </c>
      <c r="BG2115" s="5"/>
      <c r="BI2115" s="4"/>
      <c r="BK2115" s="5"/>
      <c r="BL2115" s="5"/>
      <c r="BM2115" s="5" t="str">
        <f>IF(B2115="","",IF(BH2115="",1+(MAX(BM$2:BM2114)),""))</f>
        <v/>
      </c>
      <c r="BP2115" s="15" t="str">
        <f t="shared" si="224"/>
        <v/>
      </c>
      <c r="BQ2115" s="29"/>
      <c r="CY2115" s="5"/>
      <c r="CZ2115" s="5"/>
      <c r="DA2115" s="5"/>
      <c r="DB2115" s="5"/>
    </row>
    <row r="2116" spans="1:106" x14ac:dyDescent="0.25">
      <c r="A2116" s="25"/>
      <c r="AL2116" s="2" t="str">
        <f>IFERROR(IF(INDEX(AL$1:AL2115,MATCH(I2116,I$1:I2115,0),1)=0,"",INDEX(AL$1:AL2115,MATCH(I2116,I$1:I2115,0),1)),"")</f>
        <v/>
      </c>
      <c r="AM2116" s="2" t="str">
        <f>IFERROR(IF(INDEX(AM$1:AM2115,MATCH(I2116,I$1:I2115,0),1)=0,"",INDEX(AM$1:AM2115,MATCH(I2116,I$1:I2115,0),1)),"")</f>
        <v/>
      </c>
      <c r="AN2116" s="2" t="str">
        <f>IFERROR(IF(INDEX(AN$1:AN2115,MATCH(I2116,I$1:I2115,0),1)=0,"",INDEX(AN$1:AN2115,MATCH(I2116,I$1:I2115,0),1)),"")</f>
        <v/>
      </c>
      <c r="BG2116" s="5"/>
      <c r="BI2116" s="4"/>
      <c r="BK2116" s="5"/>
      <c r="BL2116" s="5"/>
      <c r="BM2116" s="5" t="str">
        <f>IF(B2116="","",IF(BH2116="",1+(MAX(BM$2:BM2115)),""))</f>
        <v/>
      </c>
      <c r="BP2116" s="15" t="str">
        <f t="shared" si="224"/>
        <v/>
      </c>
      <c r="BQ2116" s="29"/>
      <c r="CY2116" s="5"/>
      <c r="CZ2116" s="5"/>
      <c r="DA2116" s="5"/>
      <c r="DB2116" s="5"/>
    </row>
    <row r="2117" spans="1:106" x14ac:dyDescent="0.25">
      <c r="A2117" s="25"/>
      <c r="AL2117" s="2" t="str">
        <f>IFERROR(IF(INDEX(AL$1:AL2116,MATCH(I2117,I$1:I2116,0),1)=0,"",INDEX(AL$1:AL2116,MATCH(I2117,I$1:I2116,0),1)),"")</f>
        <v/>
      </c>
      <c r="AM2117" s="2" t="str">
        <f>IFERROR(IF(INDEX(AM$1:AM2116,MATCH(I2117,I$1:I2116,0),1)=0,"",INDEX(AM$1:AM2116,MATCH(I2117,I$1:I2116,0),1)),"")</f>
        <v/>
      </c>
      <c r="AN2117" s="2" t="str">
        <f>IFERROR(IF(INDEX(AN$1:AN2116,MATCH(I2117,I$1:I2116,0),1)=0,"",INDEX(AN$1:AN2116,MATCH(I2117,I$1:I2116,0),1)),"")</f>
        <v/>
      </c>
      <c r="BG2117" s="5"/>
      <c r="BI2117" s="4"/>
      <c r="BK2117" s="5"/>
      <c r="BL2117" s="5"/>
      <c r="BM2117" s="5" t="str">
        <f>IF(B2117="","",IF(BH2117="",1+(MAX(BM$2:BM2116)),""))</f>
        <v/>
      </c>
      <c r="BP2117" s="15" t="str">
        <f t="shared" si="224"/>
        <v/>
      </c>
      <c r="BQ2117" s="29"/>
      <c r="CY2117" s="5"/>
      <c r="CZ2117" s="5"/>
      <c r="DA2117" s="5"/>
      <c r="DB2117" s="5"/>
    </row>
    <row r="2118" spans="1:106" x14ac:dyDescent="0.25">
      <c r="A2118" s="25"/>
      <c r="AL2118" s="2" t="str">
        <f>IFERROR(IF(INDEX(AL$1:AL2117,MATCH(I2118,I$1:I2117,0),1)=0,"",INDEX(AL$1:AL2117,MATCH(I2118,I$1:I2117,0),1)),"")</f>
        <v/>
      </c>
      <c r="AN2118" s="2" t="str">
        <f>IFERROR(IF(INDEX(AN$1:AN2117,MATCH(I2118,I$1:I2117,0),1)=0,"",INDEX(AN$1:AN2117,MATCH(I2118,I$1:I2117,0),1)),"")</f>
        <v/>
      </c>
      <c r="BI2118" s="4"/>
      <c r="BK2118" s="5"/>
      <c r="BL2118" s="5"/>
      <c r="BM2118" s="5" t="str">
        <f>IF(B2118="","",IF(BH2118="",1+(MAX(BM$2:BM2117)),""))</f>
        <v/>
      </c>
      <c r="CY2118" s="5"/>
      <c r="CZ2118" s="5"/>
      <c r="DA2118" s="5"/>
      <c r="DB2118" s="5"/>
    </row>
    <row r="2119" spans="1:106" x14ac:dyDescent="0.25">
      <c r="A2119" s="25"/>
      <c r="AL2119" s="2" t="str">
        <f>IFERROR(IF(INDEX(AL$1:AL2118,MATCH(I2119,I$1:I2118,0),1)=0,"",INDEX(AL$1:AL2118,MATCH(I2119,I$1:I2118,0),1)),"")</f>
        <v/>
      </c>
      <c r="AN2119" s="2" t="str">
        <f>IFERROR(IF(INDEX(AN$1:AN2118,MATCH(I2119,I$1:I2118,0),1)=0,"",INDEX(AN$1:AN2118,MATCH(I2119,I$1:I2118,0),1)),"")</f>
        <v/>
      </c>
      <c r="BI2119" s="4"/>
      <c r="BK2119" s="5"/>
      <c r="BL2119" s="5"/>
      <c r="BM2119" s="5" t="str">
        <f>IF(B2119="","",IF(BH2119="",1+(MAX(BM$2:BM2118)),""))</f>
        <v/>
      </c>
      <c r="CY2119" s="5"/>
      <c r="CZ2119" s="5"/>
      <c r="DA2119" s="5"/>
      <c r="DB2119" s="5"/>
    </row>
    <row r="2120" spans="1:106" x14ac:dyDescent="0.25">
      <c r="A2120" s="25"/>
      <c r="AL2120" s="2" t="str">
        <f>IFERROR(IF(INDEX(AL$1:AL2119,MATCH(I2120,I$1:I2119,0),1)=0,"",INDEX(AL$1:AL2119,MATCH(I2120,I$1:I2119,0),1)),"")</f>
        <v/>
      </c>
      <c r="AN2120" s="2" t="str">
        <f>IFERROR(IF(INDEX(AN$1:AN2119,MATCH(I2120,I$1:I2119,0),1)=0,"",INDEX(AN$1:AN2119,MATCH(I2120,I$1:I2119,0),1)),"")</f>
        <v/>
      </c>
      <c r="BI2120" s="4"/>
      <c r="BK2120" s="5"/>
      <c r="BL2120" s="5"/>
      <c r="BM2120" s="5" t="str">
        <f>IF(B2120="","",IF(BH2120="",1+(MAX(BM$2:BM2119)),""))</f>
        <v/>
      </c>
    </row>
    <row r="2121" spans="1:106" x14ac:dyDescent="0.25">
      <c r="AL2121" s="2" t="str">
        <f>IFERROR(IF(INDEX(AL$1:AL2120,MATCH(I2121,I$1:I2120,0),1)=0,"",INDEX(AL$1:AL2120,MATCH(I2121,I$1:I2120,0),1)),"")</f>
        <v/>
      </c>
      <c r="AN2121" s="2" t="str">
        <f>IFERROR(IF(INDEX(AN$1:AN2120,MATCH(I2121,I$1:I2120,0),1)=0,"",INDEX(AN$1:AN2120,MATCH(I2121,I$1:I2120,0),1)),"")</f>
        <v/>
      </c>
      <c r="BI2121" s="4"/>
      <c r="BK2121" s="5"/>
      <c r="BL2121" s="5"/>
      <c r="BM2121" s="5" t="str">
        <f>IF(B2121="","",IF(BH2121="",1+(MAX(BM$2:BM2120)),""))</f>
        <v/>
      </c>
    </row>
    <row r="2122" spans="1:106" x14ac:dyDescent="0.25">
      <c r="AN2122" s="2" t="str">
        <f>IFERROR(IF(INDEX(AN$1:AN2121,MATCH(I2122,I$1:I2121,0),1)=0,"",INDEX(AN$1:AN2121,MATCH(I2122,I$1:I2121,0),1)),"")</f>
        <v/>
      </c>
      <c r="BI2122" s="4"/>
      <c r="BK2122" s="5"/>
      <c r="BL2122" s="5"/>
    </row>
    <row r="2123" spans="1:106" x14ac:dyDescent="0.25">
      <c r="BI2123" s="4"/>
    </row>
  </sheetData>
  <autoFilter ref="B1:CA1412" xr:uid="{00000000-0009-0000-0000-000000000000}"/>
  <sortState xmlns:xlrd2="http://schemas.microsoft.com/office/spreadsheetml/2017/richdata2" ref="BC9:BC758">
    <sortCondition ref="BC9"/>
  </sortState>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29</xdr:col>
                    <xdr:colOff>9525</xdr:colOff>
                    <xdr:row>0</xdr:row>
                    <xdr:rowOff>9525</xdr:rowOff>
                  </from>
                  <to>
                    <xdr:col>30</xdr:col>
                    <xdr:colOff>952500</xdr:colOff>
                    <xdr:row>0</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AZ3379"/>
  <sheetViews>
    <sheetView showGridLines="0" showRowColHeaders="0" zoomScaleNormal="100" workbookViewId="0">
      <selection activeCell="BA14" sqref="BA14"/>
    </sheetView>
  </sheetViews>
  <sheetFormatPr baseColWidth="10" defaultRowHeight="15" x14ac:dyDescent="0.2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50" width="11.42578125" hidden="1" customWidth="1"/>
    <col min="51" max="51" width="24.5703125" hidden="1" customWidth="1"/>
    <col min="52" max="52" width="12.28515625" hidden="1" customWidth="1"/>
    <col min="53" max="54" width="11.42578125" customWidth="1"/>
  </cols>
  <sheetData>
    <row r="1" spans="1:43" ht="18.75" customHeight="1" x14ac:dyDescent="0.3">
      <c r="A1" s="30"/>
      <c r="B1" s="30"/>
      <c r="C1" s="30"/>
      <c r="D1" s="30"/>
      <c r="F1" s="36"/>
      <c r="G1" s="36"/>
      <c r="H1" s="36"/>
      <c r="I1" s="36"/>
      <c r="J1" s="36"/>
      <c r="K1" s="36"/>
      <c r="L1" s="36"/>
      <c r="M1" s="36"/>
      <c r="N1" s="36"/>
      <c r="O1" s="36"/>
      <c r="AG1" t="e">
        <f>IF(Q5="M",IF(CONCATENATE(B17,B23,G23,G20,J20,J23,B20,J17,B26,G26,G17)="(  ●  )(  ●  )(  ●  )(  ●  )(  ●  )(  ●  )(  ●  )(  ●  )(  ●  )(  ●  )(  ●  )",1,2),IF(CONCATENATE(B17,B23,G23,G20,J20,J23,B20,J17,G17)="(  ●  )(  ●  )(  ●  )(  ●  )(  ●  )(  ●  )(  ●  )(  ●  )(  ●  )",1,2))</f>
        <v>#N/A</v>
      </c>
      <c r="AI1">
        <f>AK1</f>
        <v>0</v>
      </c>
      <c r="AM1" s="63" t="s">
        <v>205</v>
      </c>
      <c r="AN1" s="64" t="e">
        <f>DIRECC&amp;AN13</f>
        <v>#VALUE!</v>
      </c>
    </row>
    <row r="2" spans="1:43" ht="14.25" customHeight="1" x14ac:dyDescent="0.3">
      <c r="A2" s="30"/>
      <c r="B2" s="30"/>
      <c r="C2" s="30"/>
      <c r="H2" s="143" t="s">
        <v>10446</v>
      </c>
      <c r="I2" s="143"/>
      <c r="J2" s="143"/>
      <c r="K2" s="143"/>
      <c r="L2" s="143"/>
      <c r="M2" s="37"/>
      <c r="N2" s="37" t="s">
        <v>161</v>
      </c>
      <c r="O2" s="37"/>
      <c r="AH2" t="str">
        <f>IFERROR(IF(VLOOKUP(VALUE(C11),T:T,1,0)=0,"si","si"),"no")</f>
        <v>no</v>
      </c>
      <c r="AM2" s="64"/>
      <c r="AN2" s="64"/>
    </row>
    <row r="3" spans="1:43" ht="18" customHeight="1" x14ac:dyDescent="0.3">
      <c r="A3" s="22"/>
      <c r="B3" s="22"/>
      <c r="C3" s="22"/>
      <c r="D3" s="22"/>
      <c r="E3" s="22"/>
      <c r="F3" s="149" t="s">
        <v>176</v>
      </c>
      <c r="G3" s="149"/>
      <c r="H3" s="149"/>
      <c r="I3" s="149"/>
      <c r="J3" s="149"/>
      <c r="K3" s="149"/>
      <c r="L3" s="149"/>
      <c r="M3" s="30"/>
      <c r="AM3" s="64" t="s">
        <v>10443</v>
      </c>
      <c r="AN3" s="64" t="str">
        <f>DIRECC&amp;"error.pdf"</f>
        <v>C:\Users\USER\Documents\Programas\python\energia\Validacion\Archivo\error.pdf</v>
      </c>
    </row>
    <row r="4" spans="1:43" ht="16.5" x14ac:dyDescent="0.3">
      <c r="D4" s="149" t="s">
        <v>10527</v>
      </c>
      <c r="E4" s="149"/>
      <c r="F4" s="149"/>
      <c r="G4" s="149"/>
      <c r="H4" s="149"/>
      <c r="I4" s="149"/>
      <c r="J4" s="149"/>
      <c r="K4" s="149"/>
      <c r="L4" s="149"/>
      <c r="M4" s="31"/>
      <c r="O4" t="str">
        <f>IFERROR(IF(VLOOKUP(C10,CHECKLIST!E14:U2000,17,0)=C9,"si","no"),"")</f>
        <v>no</v>
      </c>
      <c r="AM4" s="65" t="s">
        <v>10437</v>
      </c>
      <c r="AN4" s="66" t="str">
        <f>LEFT(PATH,LEN(PATH)-21)&amp;"Validacion\Archivo\"</f>
        <v>C:\Users\USER\Documents\Programas\python\energia\Validacion\Archivo\</v>
      </c>
    </row>
    <row r="5" spans="1:43" ht="16.5" x14ac:dyDescent="0.3">
      <c r="M5" s="31"/>
      <c r="Q5" t="e">
        <f>IF(N8=1,INDEX(DATOS!N:N,MATCH(REPORTE!C10,DATOS!F:F,0),1),INDEX(DATOS!N:N,MATCH(VALUE(REPORTE!C11),DATOS!F:F,0),1))</f>
        <v>#N/A</v>
      </c>
      <c r="AM5" s="65" t="s">
        <v>10438</v>
      </c>
      <c r="AN5" s="68" t="e">
        <v>#VALUE!</v>
      </c>
    </row>
    <row r="6" spans="1:43" ht="16.5" x14ac:dyDescent="0.3">
      <c r="B6" s="105" t="str">
        <f>IFERROR(IF(INDEX(DATOS!AZ:AZ,(MATCH(VALUE(CARPETA),DATOS!B:B,0)))=0,"","*SERVICIO VERIFICADO"),"")</f>
        <v/>
      </c>
      <c r="AM6" s="64" t="s">
        <v>10500</v>
      </c>
      <c r="AN6" s="64" t="str">
        <f>LEFT(PATH,LEN(PATH)-21)&amp;"validar.pyw"</f>
        <v>C:\Users\USER\Documents\Programas\python\energia\validar.pyw</v>
      </c>
    </row>
    <row r="7" spans="1:43" ht="16.5" x14ac:dyDescent="0.3">
      <c r="B7" s="107"/>
      <c r="C7" s="105"/>
      <c r="E7" s="17"/>
      <c r="F7" s="17"/>
      <c r="AM7" s="65" t="s">
        <v>10439</v>
      </c>
      <c r="AN7" s="67" t="e">
        <f>"Expedientes\"&amp;AQ7&amp;".pdf"</f>
        <v>#VALUE!</v>
      </c>
      <c r="AQ7" t="e">
        <f>INDEX(DATOS!A:A,MATCH(VALUE(CARPETA),DATOS!B:B,0),1)</f>
        <v>#VALUE!</v>
      </c>
    </row>
    <row r="8" spans="1:43" ht="16.5" x14ac:dyDescent="0.3">
      <c r="D8"/>
      <c r="N8">
        <f>IFERROR(IF(C10="",0,1),"")</f>
        <v>0</v>
      </c>
      <c r="O8" t="str">
        <f>IFERROR(IF(VLOOKUP(VALUE(C11),CHECKLIST!E14:U1811,17,0)=REPORTE!C9,"si","no"),"no")</f>
        <v>no</v>
      </c>
      <c r="AM8" s="65" t="s">
        <v>10501</v>
      </c>
      <c r="AN8" t="str">
        <f>LEFT(PATH,LEN(PATH)-21)&amp;"integrar.pyw"</f>
        <v>C:\Users\USER\Documents\Programas\python\energia\integrar.pyw</v>
      </c>
    </row>
    <row r="9" spans="1:43" ht="16.5" x14ac:dyDescent="0.3">
      <c r="B9" s="43" t="s">
        <v>177</v>
      </c>
      <c r="C9" s="144" t="s">
        <v>10528</v>
      </c>
      <c r="D9" s="144"/>
      <c r="E9" s="144"/>
      <c r="F9" s="144"/>
      <c r="I9" s="24" t="str">
        <f>IF(B12="","","LOCALIDAD:")</f>
        <v/>
      </c>
      <c r="J9" s="145" t="str">
        <f>IFERROR(HYPERLINK("#"&amp;"DATOS!b"&amp;MATCH(VALUE(CARPETA),DATOS!B:B,0),IF(I9="","",IFERROR(INDEX(DATOS!S:S,MATCH(IF(O4="SI",VALUE(C10),VALUE(REPORTE!C11)),DATOS!BP:BP,0),1),""))),"")</f>
        <v/>
      </c>
      <c r="K9" s="146"/>
      <c r="L9" s="146"/>
      <c r="M9" s="17"/>
      <c r="AM9" s="65" t="s">
        <v>10498</v>
      </c>
      <c r="AN9" t="s">
        <v>10529</v>
      </c>
    </row>
    <row r="10" spans="1:43" ht="16.5" x14ac:dyDescent="0.3">
      <c r="B10" s="40" t="str">
        <f>IFERROR(IF(N8=0,"","RPU:"),"")</f>
        <v/>
      </c>
      <c r="C10" s="148" t="str">
        <f>IFERROR(IF(IF(P41="","",IF(P42="",1,""))=1,INDEX(DATOS!F:F,MATCH(REPORTE!C9,DATOS!I:I,0),1),""),"")</f>
        <v/>
      </c>
      <c r="D10" s="148"/>
      <c r="E10" s="148"/>
      <c r="F10" s="148"/>
      <c r="I10" s="24" t="str">
        <f>IF(B12="","","MUNICIPIO:")</f>
        <v/>
      </c>
      <c r="J10" s="147" t="str">
        <f>IF(I10="","",IFERROR(INDEX(DATOS!R:R,MATCH(IF(O4="SI",VALUE(C10),VALUE(REPORTE!C11)),DATOS!BP:BP,0),1),""))</f>
        <v/>
      </c>
      <c r="K10" s="147"/>
      <c r="L10" s="147"/>
      <c r="M10" s="17"/>
      <c r="AM10" s="65" t="s">
        <v>10502</v>
      </c>
      <c r="AN10" t="str">
        <f>LEFT(PATH,LEN(PATH)-21)&amp;"editar.pyw"</f>
        <v>C:\Users\USER\Documents\Programas\python\energia\editar.pyw</v>
      </c>
    </row>
    <row r="11" spans="1:43" ht="16.5" x14ac:dyDescent="0.3">
      <c r="B11" s="44" t="str">
        <f>IF(C9="","",IF(N8=0,"RPU:",""))</f>
        <v>RPU:</v>
      </c>
      <c r="C11" s="152">
        <v>396211000156</v>
      </c>
      <c r="D11" s="152"/>
      <c r="E11" s="152"/>
      <c r="F11" s="152"/>
      <c r="G11" s="38"/>
      <c r="I11" s="24" t="str">
        <f>IF(B12="","","EQUIPO:")</f>
        <v/>
      </c>
      <c r="J11" s="147" t="str">
        <f>IF(I11="","",IFERROR(CONCATENATE(INDEX(DATOS!AH:AH,MATCH(IF(O4="SI",VALUE(C10),VALUE(REPORTE!C11)),DATOS!BP:BP,0),1),"  HP"),""))</f>
        <v/>
      </c>
      <c r="K11" s="147"/>
      <c r="L11" s="147"/>
      <c r="M11" s="17"/>
      <c r="AM11" s="65" t="s">
        <v>10503</v>
      </c>
      <c r="AN11" s="64" t="str">
        <f>LEFT(PATH,LEN(PATH)-21)&amp;"sincronizar.pyw"</f>
        <v>C:\Users\USER\Documents\Programas\python\energia\sincronizar.pyw</v>
      </c>
    </row>
    <row r="12" spans="1:43" ht="16.5" x14ac:dyDescent="0.3">
      <c r="B12" s="41" t="str">
        <f>IF(C12="","","CARPETA:")</f>
        <v/>
      </c>
      <c r="C12" s="151" t="str">
        <f>IFERROR(IF(N8=0,IF(AH2="si",DATOS!CW2,""),DATOS!CW2),"")</f>
        <v/>
      </c>
      <c r="D12" s="151"/>
      <c r="E12" s="151"/>
      <c r="F12" s="151"/>
      <c r="G12" s="121"/>
      <c r="I12" s="24" t="str">
        <f>IF(B12="","","CUOTA ENERGETICA:")</f>
        <v/>
      </c>
      <c r="J12" s="147" t="str">
        <f>IF(I12="","",IFERROR(CONCATENATE(INDEX(DATOS!BN:BN,MATCH(IF(O4="SI",VALUE(C10),VALUE(REPORTE!C11)),DATOS!BP:BP,0),1),"  KW/H"),""))</f>
        <v/>
      </c>
      <c r="K12" s="147"/>
      <c r="L12" s="147"/>
      <c r="M12" s="17"/>
      <c r="AM12" s="65" t="s">
        <v>10524</v>
      </c>
      <c r="AN12" t="str">
        <f>LEFT(PATH,LEN(PATH)-21)&amp;"mapa.pyw"</f>
        <v>C:\Users\USER\Documents\Programas\python\energia\mapa.pyw</v>
      </c>
    </row>
    <row r="13" spans="1:43" ht="15" customHeight="1" x14ac:dyDescent="0.25">
      <c r="B13" s="41" t="str">
        <f>IF(B12="","","NO. REGISTRO:")</f>
        <v/>
      </c>
      <c r="C13" s="24"/>
      <c r="D13" s="24"/>
      <c r="E13" s="2" t="str">
        <f>IF(B13="","",IFERROR(INDEX(DATOS!BO:BO,MATCH(IF(O4="SI",VALUE(C10),VALUE(C11)),DATOS!BP:BP,0),1),""))</f>
        <v/>
      </c>
      <c r="F13" s="24"/>
      <c r="I13" s="24" t="str">
        <f>IF(B12="","","DOCUMENTO CNA:")</f>
        <v/>
      </c>
      <c r="J13" s="24"/>
      <c r="K13" s="24"/>
      <c r="L13" s="24" t="str">
        <f>IF(I11="","",IFERROR(CONCATENATE(INDEX(DATOS!Y:Y,MATCH(IF(O4="SI",VALUE(C10),VALUE(REPORTE!C11)),DATOS!BP:BP,0),1),""),""))</f>
        <v/>
      </c>
      <c r="M13" s="17"/>
      <c r="AM13" t="s">
        <v>10440</v>
      </c>
      <c r="AN13" t="e">
        <f>IFERROR(IF(FIND("Exp",INDEX,1)=1,EXPEDIENTE,EXPEDIENTE),IF(LEN(CARPETA)=1,"000"&amp;CARPETA,IF(LEN(CARPETA)=2,"00"&amp;CARPETA,IF(LEN(CARPETA)=3,"0"&amp;CARPETA,CARPETA)))&amp;INDEX)</f>
        <v>#VALUE!</v>
      </c>
    </row>
    <row r="14" spans="1:43" x14ac:dyDescent="0.25">
      <c r="B14" s="155"/>
      <c r="C14" s="155"/>
      <c r="L14" s="17"/>
      <c r="M14" s="17"/>
    </row>
    <row r="15" spans="1:43" ht="15" customHeight="1" x14ac:dyDescent="0.25">
      <c r="B15" s="155"/>
      <c r="C15" s="155"/>
      <c r="L15" s="17"/>
      <c r="M15" s="17"/>
    </row>
    <row r="16" spans="1:43" x14ac:dyDescent="0.25">
      <c r="H16" s="24"/>
      <c r="I16" s="121"/>
      <c r="L16" s="17"/>
      <c r="M16" s="17"/>
      <c r="O16" t="str">
        <f>IF(J28="","",IF(N8=0,12,23))</f>
        <v/>
      </c>
    </row>
    <row r="17" spans="2:42" ht="15.75" x14ac:dyDescent="0.25">
      <c r="B17" s="45"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5"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5"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7"/>
    </row>
    <row r="18" spans="2:42" x14ac:dyDescent="0.25">
      <c r="B18" s="46"/>
      <c r="J18" s="42"/>
      <c r="L18" s="17"/>
      <c r="M18" s="17"/>
    </row>
    <row r="19" spans="2:42" ht="15" customHeight="1" x14ac:dyDescent="0.25">
      <c r="B19" s="46"/>
      <c r="G19" s="42"/>
      <c r="H19" s="24"/>
      <c r="I19" s="121"/>
      <c r="J19" s="42"/>
      <c r="L19" s="17"/>
      <c r="M19" s="17"/>
    </row>
    <row r="20" spans="2:42" ht="15" customHeight="1" x14ac:dyDescent="0.25">
      <c r="B20" s="45"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5"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21"/>
      <c r="J20" s="45"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7"/>
      <c r="AM20" t="s">
        <v>10441</v>
      </c>
      <c r="AN20" s="38">
        <v>396211000156</v>
      </c>
      <c r="AO20" s="38" t="e">
        <f>INDEX(DATOS!I:I,MATCH(REPORTE!AN20,DATOS!F:F,0),1)</f>
        <v>#N/A</v>
      </c>
      <c r="AP20" s="38"/>
    </row>
    <row r="21" spans="2:42" ht="15.75" x14ac:dyDescent="0.25">
      <c r="B21" s="46"/>
      <c r="G21" s="26"/>
      <c r="H21" s="24"/>
      <c r="L21" s="17"/>
      <c r="M21" s="17"/>
    </row>
    <row r="22" spans="2:42" x14ac:dyDescent="0.25">
      <c r="B22" s="46"/>
      <c r="I22" s="122"/>
      <c r="L22" s="17"/>
      <c r="M22" s="17"/>
    </row>
    <row r="23" spans="2:42" ht="15.75" x14ac:dyDescent="0.25">
      <c r="B23" s="45"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6"/>
      <c r="G23" s="45"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21"/>
      <c r="J23" s="45"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7"/>
      <c r="M23" s="17"/>
    </row>
    <row r="24" spans="2:42" ht="15" customHeight="1" x14ac:dyDescent="0.25">
      <c r="B24" s="46"/>
      <c r="L24" s="17"/>
      <c r="M24" s="17"/>
    </row>
    <row r="25" spans="2:42" ht="15" customHeight="1" x14ac:dyDescent="0.25">
      <c r="B25" s="46"/>
      <c r="L25" s="17"/>
      <c r="M25" s="17"/>
    </row>
    <row r="26" spans="2:42" ht="15.75" x14ac:dyDescent="0.25">
      <c r="B26" s="45"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5"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106" t="str">
        <f>IFERROR(IF(INDEX(DATOS!N:N,(MATCH(VALUE(CARPETA),DATOS!B:B,0)))="M",IF(FIND(";",INDEX(DATOS!P:P,(MATCH(VALUE(CARPETA),DATOS!B:B,0))),1)&gt;0,"        *TRAE CARTA PODER"),IF(INDEX(DATOS!P:P,(MATCH(VALUE(CARPETA),DATOS!B:B,0)))="NO APLICA","",IF(INDEX(DATOS!P:P,(MATCH(VALUE(CARPETA),DATOS!B:B,0)))="","","        *TRAE CARTA PODER"))),"")</f>
        <v/>
      </c>
      <c r="K26" s="108"/>
      <c r="L26" s="105"/>
      <c r="M26" s="39"/>
      <c r="N26" s="39"/>
      <c r="O26" s="39"/>
    </row>
    <row r="27" spans="2:42" ht="15.75" x14ac:dyDescent="0.25">
      <c r="B27" s="45"/>
      <c r="G27" s="45"/>
      <c r="H27" s="45"/>
      <c r="J27" s="104"/>
      <c r="K27" s="104"/>
      <c r="L27" s="104"/>
      <c r="M27" s="39"/>
      <c r="N27" s="39"/>
      <c r="O27" s="39"/>
    </row>
    <row r="28" spans="2:42" ht="15.75" x14ac:dyDescent="0.25">
      <c r="B28" s="155"/>
      <c r="C28" s="155"/>
      <c r="G28" s="45"/>
      <c r="I28" s="122"/>
      <c r="J28" s="150" t="str">
        <f>IFERROR(IF(CONCATENATE(N8,O8,AH2)="0nosi"," ",IF(CONCATENATE(N8,O4)="1no"," ","")),"")</f>
        <v/>
      </c>
      <c r="K28" s="150"/>
      <c r="L28" s="150"/>
      <c r="M28" s="39"/>
      <c r="N28" s="39"/>
      <c r="O28" s="39"/>
    </row>
    <row r="29" spans="2:42" ht="15.75" hidden="1" x14ac:dyDescent="0.25">
      <c r="B29" s="45"/>
      <c r="G29" s="45"/>
      <c r="M29" s="39"/>
      <c r="N29" s="39"/>
      <c r="O29" s="39"/>
    </row>
    <row r="30" spans="2:42" hidden="1" x14ac:dyDescent="0.25">
      <c r="AM30" t="s">
        <v>10443</v>
      </c>
      <c r="AN30" t="s">
        <v>10444</v>
      </c>
      <c r="AO30" s="70">
        <f>IFERROR(IF(IFERROR(FIND("x",ERROR,1),FIND("X",ERROR,1))=1,1,1),"")</f>
        <v>1</v>
      </c>
    </row>
    <row r="31" spans="2:42" hidden="1" x14ac:dyDescent="0.25">
      <c r="M31" s="17"/>
    </row>
    <row r="32" spans="2:42" x14ac:dyDescent="0.25">
      <c r="B32" s="156" t="str">
        <f>IF(IF(I10="","",IFERROR(INDEX(DATOS!BA:BA,MATCH(IF(O4="SI",VALUE(C10),VALUE(REPORTE!C11)),DATOS!BP:BP,0),1),""))=0,"",IF(I10="","",IFERROR(INDEX(DATOS!BA:BA,MATCH(IF(O4="SI",VALUE(C10),VALUE(REPORTE!C11)),DATOS!BP:BP,0),1),"")))</f>
        <v/>
      </c>
      <c r="C32" s="156"/>
      <c r="D32" s="156"/>
      <c r="E32" s="156"/>
      <c r="F32" s="156"/>
      <c r="G32" s="156"/>
      <c r="H32" s="156"/>
      <c r="I32" s="156"/>
      <c r="J32" s="156"/>
      <c r="K32" s="156"/>
      <c r="L32" s="156"/>
      <c r="M32" s="17"/>
    </row>
    <row r="33" spans="2:20" ht="15" customHeight="1" x14ac:dyDescent="0.25">
      <c r="B33" s="154" t="s">
        <v>10525</v>
      </c>
      <c r="C33" s="154"/>
      <c r="D33" s="154"/>
      <c r="E33" s="154"/>
      <c r="F33" s="154"/>
      <c r="G33" s="154"/>
      <c r="H33" s="154"/>
      <c r="I33" s="154"/>
      <c r="J33" s="154"/>
      <c r="K33" s="154"/>
      <c r="L33" s="154"/>
      <c r="M33" s="17"/>
    </row>
    <row r="34" spans="2:20" ht="15" customHeight="1" x14ac:dyDescent="0.25">
      <c r="B34" s="154"/>
      <c r="C34" s="154"/>
      <c r="D34" s="154"/>
      <c r="E34" s="154"/>
      <c r="F34" s="154"/>
      <c r="G34" s="154"/>
      <c r="H34" s="154"/>
      <c r="I34" s="154"/>
      <c r="J34" s="154"/>
      <c r="K34" s="154"/>
      <c r="L34" s="154"/>
      <c r="M34" s="17"/>
    </row>
    <row r="35" spans="2:20" ht="15" customHeight="1" x14ac:dyDescent="0.25">
      <c r="B35" s="154"/>
      <c r="C35" s="154"/>
      <c r="D35" s="154"/>
      <c r="E35" s="154"/>
      <c r="F35" s="154"/>
      <c r="G35" s="154"/>
      <c r="H35" s="154"/>
      <c r="I35" s="154"/>
      <c r="J35" s="154"/>
      <c r="K35" s="154"/>
      <c r="L35" s="154"/>
      <c r="M35" s="17"/>
      <c r="R35">
        <v>0</v>
      </c>
      <c r="T35" t="s">
        <v>110</v>
      </c>
    </row>
    <row r="36" spans="2:20" x14ac:dyDescent="0.25">
      <c r="B36" s="154"/>
      <c r="C36" s="154"/>
      <c r="D36" s="154"/>
      <c r="E36" s="154"/>
      <c r="F36" s="154"/>
      <c r="G36" s="154"/>
      <c r="H36" s="154"/>
      <c r="I36" s="154"/>
      <c r="J36" s="154"/>
      <c r="K36" s="154"/>
      <c r="L36" s="154"/>
      <c r="M36" s="17"/>
    </row>
    <row r="37" spans="2:20" x14ac:dyDescent="0.25">
      <c r="L37" s="17"/>
      <c r="M37" s="17"/>
    </row>
    <row r="38" spans="2:20" hidden="1" x14ac:dyDescent="0.25">
      <c r="L38" s="17"/>
      <c r="M38" s="17"/>
      <c r="R38">
        <f>R35+S38</f>
        <v>0</v>
      </c>
      <c r="S38">
        <f>IF(T38="",0,1)</f>
        <v>0</v>
      </c>
      <c r="T38" s="17" t="str">
        <f>IF(DATOS!I2=P$39,DATOS!F2,"")</f>
        <v/>
      </c>
    </row>
    <row r="39" spans="2:20" hidden="1" x14ac:dyDescent="0.25">
      <c r="H39" s="24"/>
      <c r="L39" s="17"/>
      <c r="M39" s="17"/>
      <c r="P39" t="str">
        <f>C9</f>
        <v>0</v>
      </c>
      <c r="R39">
        <f t="shared" ref="R39:R102" si="0">R38+S39</f>
        <v>0</v>
      </c>
      <c r="S39">
        <f>IF(T39="",0,IFERROR(IF(VLOOKUP(T39,T$38:T38,1,0)&gt;0,0,0),1))</f>
        <v>0</v>
      </c>
      <c r="T39" s="17" t="str">
        <f>IF(DATOS!I3=P$39,DATOS!F3,"")</f>
        <v/>
      </c>
    </row>
    <row r="40" spans="2:20" x14ac:dyDescent="0.25">
      <c r="H40" s="24"/>
      <c r="L40" s="17"/>
      <c r="M40" s="17"/>
      <c r="T40" s="17"/>
    </row>
    <row r="41" spans="2:20" ht="15" customHeight="1" x14ac:dyDescent="0.25">
      <c r="H41" s="24"/>
      <c r="L41" s="17"/>
      <c r="M41" s="17"/>
      <c r="O41">
        <v>1</v>
      </c>
      <c r="P41" s="17" t="str">
        <f t="shared" ref="P41:P72" si="1">IFERROR(VLOOKUP(O41,R$38:T$3371,3,0),"")</f>
        <v/>
      </c>
      <c r="R41">
        <f>R39+S41</f>
        <v>0</v>
      </c>
      <c r="S41">
        <f>IF(T41="",0,IFERROR(IF(VLOOKUP(T41,T$38:T39,1,0)&gt;0,0,0),1))</f>
        <v>0</v>
      </c>
      <c r="T41" s="17" t="str">
        <f>IF(DATOS!I4=P$39,DATOS!F4,"")</f>
        <v/>
      </c>
    </row>
    <row r="42" spans="2:20" ht="15" customHeight="1" x14ac:dyDescent="0.25">
      <c r="F42" s="153"/>
      <c r="G42" s="153"/>
      <c r="H42" s="153"/>
      <c r="L42" s="17"/>
      <c r="M42" s="17"/>
      <c r="O42">
        <v>2</v>
      </c>
      <c r="P42" s="17" t="str">
        <f t="shared" si="1"/>
        <v/>
      </c>
      <c r="R42">
        <f t="shared" si="0"/>
        <v>0</v>
      </c>
      <c r="S42">
        <f>IF(T42="",0,IFERROR(IF(VLOOKUP(T42,T$38:T41,1,0)&gt;0,0,0),1))</f>
        <v>0</v>
      </c>
      <c r="T42" s="17" t="str">
        <f>IF(DATOS!I5=P$39,DATOS!F5,"")</f>
        <v/>
      </c>
    </row>
    <row r="43" spans="2:20" x14ac:dyDescent="0.25">
      <c r="B43" s="151" t="s">
        <v>10447</v>
      </c>
      <c r="C43" s="151"/>
      <c r="D43" s="151"/>
      <c r="E43" s="151"/>
      <c r="F43" s="151"/>
      <c r="G43" s="151"/>
      <c r="H43" s="151"/>
      <c r="I43" s="151"/>
      <c r="J43" s="151"/>
      <c r="K43" s="151"/>
      <c r="L43" s="151"/>
      <c r="M43" s="17"/>
      <c r="O43">
        <v>3</v>
      </c>
      <c r="P43" s="17" t="str">
        <f t="shared" si="1"/>
        <v/>
      </c>
      <c r="R43">
        <f t="shared" si="0"/>
        <v>0</v>
      </c>
      <c r="S43">
        <f>IF(T43="",0,IFERROR(IF(VLOOKUP(T43,T$38:T42,1,0)&gt;0,0,0),1))</f>
        <v>0</v>
      </c>
      <c r="T43" s="17" t="str">
        <f>IF(DATOS!I6=P$39,DATOS!F6,"")</f>
        <v/>
      </c>
    </row>
    <row r="44" spans="2:20" x14ac:dyDescent="0.25">
      <c r="B44" s="151" t="str">
        <f>IF(G26="",C9,"REPRESENTANTE LEGAL DE "&amp;C9)</f>
        <v>0</v>
      </c>
      <c r="C44" s="151"/>
      <c r="D44" s="151"/>
      <c r="E44" s="151"/>
      <c r="F44" s="151"/>
      <c r="G44" s="151"/>
      <c r="H44" s="151"/>
      <c r="I44" s="151"/>
      <c r="J44" s="151"/>
      <c r="K44" s="151"/>
      <c r="L44" s="151"/>
      <c r="M44" s="17"/>
      <c r="O44">
        <v>4</v>
      </c>
      <c r="P44" s="17" t="str">
        <f t="shared" si="1"/>
        <v/>
      </c>
      <c r="R44">
        <f t="shared" si="0"/>
        <v>0</v>
      </c>
      <c r="S44">
        <f>IF(T44="",0,IFERROR(IF(VLOOKUP(T44,T$38:T43,1,0)&gt;0,0,0),1))</f>
        <v>0</v>
      </c>
      <c r="T44" s="17" t="str">
        <f>IF(DATOS!I7=P$39,DATOS!F7,"")</f>
        <v/>
      </c>
    </row>
    <row r="45" spans="2:20" x14ac:dyDescent="0.25">
      <c r="L45" s="17"/>
      <c r="M45" s="17"/>
      <c r="O45">
        <v>5</v>
      </c>
      <c r="P45" s="17" t="str">
        <f t="shared" si="1"/>
        <v/>
      </c>
      <c r="R45">
        <f t="shared" si="0"/>
        <v>0</v>
      </c>
      <c r="S45">
        <f>IF(T45="",0,IFERROR(IF(VLOOKUP(T45,T$38:T44,1,0)&gt;0,0,0),1))</f>
        <v>0</v>
      </c>
      <c r="T45" s="17" t="str">
        <f>IF(DATOS!I8=P$39,DATOS!F8,"")</f>
        <v/>
      </c>
    </row>
    <row r="46" spans="2:20" x14ac:dyDescent="0.25">
      <c r="L46" s="17"/>
      <c r="M46" s="17"/>
      <c r="O46">
        <v>6</v>
      </c>
      <c r="P46" s="17" t="str">
        <f t="shared" si="1"/>
        <v/>
      </c>
      <c r="R46">
        <f t="shared" si="0"/>
        <v>0</v>
      </c>
      <c r="S46">
        <f>IF(T46="",0,IFERROR(IF(VLOOKUP(T46,T$38:T45,1,0)&gt;0,0,0),1))</f>
        <v>0</v>
      </c>
      <c r="T46" s="17" t="str">
        <f>IF(DATOS!I9=P$39,DATOS!F9,"")</f>
        <v/>
      </c>
    </row>
    <row r="47" spans="2:20" ht="15" customHeight="1" x14ac:dyDescent="0.25">
      <c r="L47" s="17"/>
      <c r="M47" s="17"/>
      <c r="O47">
        <v>7</v>
      </c>
      <c r="P47" s="17" t="str">
        <f t="shared" si="1"/>
        <v/>
      </c>
      <c r="R47">
        <f t="shared" si="0"/>
        <v>0</v>
      </c>
      <c r="S47">
        <f>IF(T47="",0,IFERROR(IF(VLOOKUP(T47,T$38:T46,1,0)&gt;0,0,0),1))</f>
        <v>0</v>
      </c>
      <c r="T47" s="17" t="str">
        <f>IF(DATOS!I10=P$39,DATOS!F10,"")</f>
        <v/>
      </c>
    </row>
    <row r="48" spans="2:20" x14ac:dyDescent="0.25">
      <c r="M48" s="17"/>
      <c r="O48">
        <v>8</v>
      </c>
      <c r="P48" s="17" t="str">
        <f t="shared" si="1"/>
        <v/>
      </c>
      <c r="R48">
        <f t="shared" si="0"/>
        <v>0</v>
      </c>
      <c r="S48">
        <f>IF(T48="",0,IFERROR(IF(VLOOKUP(T48,T$38:T47,1,0)&gt;0,0,0),1))</f>
        <v>0</v>
      </c>
      <c r="T48" s="17" t="str">
        <f>IF(DATOS!I11=P$39,DATOS!F11,"")</f>
        <v/>
      </c>
    </row>
    <row r="49" spans="12:22" x14ac:dyDescent="0.25">
      <c r="L49" s="17"/>
      <c r="M49" s="17"/>
      <c r="O49">
        <v>9</v>
      </c>
      <c r="P49" s="17" t="str">
        <f t="shared" si="1"/>
        <v/>
      </c>
      <c r="R49">
        <f t="shared" si="0"/>
        <v>0</v>
      </c>
      <c r="S49">
        <f>IF(T49="",0,IFERROR(IF(VLOOKUP(T49,T$38:T48,1,0)&gt;0,0,0),1))</f>
        <v>0</v>
      </c>
      <c r="T49" s="17" t="str">
        <f>IF(DATOS!I12=P$39,DATOS!F12,"")</f>
        <v/>
      </c>
    </row>
    <row r="50" spans="12:22" ht="37.5" hidden="1" customHeight="1" x14ac:dyDescent="0.25">
      <c r="L50" s="148"/>
      <c r="M50" s="148"/>
      <c r="O50">
        <v>10</v>
      </c>
      <c r="P50" s="17" t="str">
        <f t="shared" si="1"/>
        <v/>
      </c>
      <c r="R50">
        <f t="shared" si="0"/>
        <v>0</v>
      </c>
      <c r="S50">
        <f>IF(T50="",0,IFERROR(IF(VLOOKUP(T50,T$38:T49,1,0)&gt;0,0,0),1))</f>
        <v>0</v>
      </c>
      <c r="T50" s="17" t="str">
        <f>IF(DATOS!I13=P$39,DATOS!F13,"")</f>
        <v/>
      </c>
    </row>
    <row r="51" spans="12:22" ht="17.25" customHeight="1" x14ac:dyDescent="0.25">
      <c r="O51">
        <v>11</v>
      </c>
      <c r="P51" s="17" t="str">
        <f t="shared" si="1"/>
        <v/>
      </c>
      <c r="R51">
        <f t="shared" si="0"/>
        <v>0</v>
      </c>
      <c r="S51">
        <f>IF(T51="",0,IFERROR(IF(VLOOKUP(T51,T$38:T50,1,0)&gt;0,0,0),1))</f>
        <v>0</v>
      </c>
      <c r="T51" s="17" t="str">
        <f>IF(DATOS!I14=P$39,DATOS!F14,"")</f>
        <v/>
      </c>
    </row>
    <row r="52" spans="12:22" x14ac:dyDescent="0.25">
      <c r="O52">
        <v>12</v>
      </c>
      <c r="P52" s="17" t="str">
        <f t="shared" si="1"/>
        <v/>
      </c>
      <c r="R52">
        <f t="shared" si="0"/>
        <v>0</v>
      </c>
      <c r="S52">
        <f>IF(T52="",0,IFERROR(IF(VLOOKUP(T52,T$38:T51,1,0)&gt;0,0,0),1))</f>
        <v>0</v>
      </c>
      <c r="T52" s="17" t="str">
        <f>IF(DATOS!I15=P$39,DATOS!F15,"")</f>
        <v/>
      </c>
    </row>
    <row r="53" spans="12:22" x14ac:dyDescent="0.25">
      <c r="O53">
        <v>13</v>
      </c>
      <c r="P53" s="17" t="str">
        <f t="shared" si="1"/>
        <v/>
      </c>
      <c r="R53">
        <f t="shared" si="0"/>
        <v>0</v>
      </c>
      <c r="S53">
        <f>IF(T53="",0,IFERROR(IF(VLOOKUP(T53,T$38:T52,1,0)&gt;0,0,0),1))</f>
        <v>0</v>
      </c>
      <c r="T53" s="17" t="str">
        <f>IF(DATOS!I16=P$39,DATOS!F16,"")</f>
        <v/>
      </c>
    </row>
    <row r="54" spans="12:22" x14ac:dyDescent="0.25">
      <c r="O54">
        <v>14</v>
      </c>
      <c r="P54" s="17" t="str">
        <f t="shared" si="1"/>
        <v/>
      </c>
      <c r="R54">
        <f t="shared" si="0"/>
        <v>0</v>
      </c>
      <c r="S54">
        <f>IF(T54="",0,IFERROR(IF(VLOOKUP(T54,T$38:T53,1,0)&gt;0,0,0),1))</f>
        <v>0</v>
      </c>
      <c r="T54" s="17" t="str">
        <f>IF(DATOS!I17=P$39,DATOS!F17,"")</f>
        <v/>
      </c>
    </row>
    <row r="55" spans="12:22" x14ac:dyDescent="0.25">
      <c r="O55">
        <v>15</v>
      </c>
      <c r="P55" s="17" t="str">
        <f t="shared" si="1"/>
        <v/>
      </c>
      <c r="R55">
        <f t="shared" si="0"/>
        <v>0</v>
      </c>
      <c r="S55">
        <f>IF(T55="",0,IFERROR(IF(VLOOKUP(T55,T$38:T54,1,0)&gt;0,0,0),1))</f>
        <v>0</v>
      </c>
      <c r="T55" s="17" t="str">
        <f>IF(DATOS!I18=P$39,DATOS!F18,"")</f>
        <v/>
      </c>
    </row>
    <row r="56" spans="12:22" x14ac:dyDescent="0.25">
      <c r="O56">
        <v>16</v>
      </c>
      <c r="P56" s="17" t="str">
        <f t="shared" si="1"/>
        <v/>
      </c>
      <c r="R56">
        <f t="shared" si="0"/>
        <v>0</v>
      </c>
      <c r="S56">
        <f>IF(T56="",0,IFERROR(IF(VLOOKUP(T56,T$38:T55,1,0)&gt;0,0,0),1))</f>
        <v>0</v>
      </c>
      <c r="T56" s="17" t="str">
        <f>IF(DATOS!I19=P$39,DATOS!F19,"")</f>
        <v/>
      </c>
    </row>
    <row r="57" spans="12:22" x14ac:dyDescent="0.25">
      <c r="O57">
        <v>17</v>
      </c>
      <c r="P57" s="17" t="str">
        <f t="shared" si="1"/>
        <v/>
      </c>
      <c r="R57">
        <f t="shared" si="0"/>
        <v>0</v>
      </c>
      <c r="S57">
        <f>IF(T57="",0,IFERROR(IF(VLOOKUP(T57,T$38:T56,1,0)&gt;0,0,0),1))</f>
        <v>0</v>
      </c>
      <c r="T57" s="17" t="str">
        <f>IF(DATOS!I20=P$39,DATOS!F20,"")</f>
        <v/>
      </c>
      <c r="V57">
        <f>IFERROR(IF(VLOOKUP(T59,T$38:T58,1,0)&gt;0,0,0),1)</f>
        <v>0</v>
      </c>
    </row>
    <row r="58" spans="12:22" x14ac:dyDescent="0.25">
      <c r="O58">
        <v>18</v>
      </c>
      <c r="P58" s="17" t="str">
        <f t="shared" si="1"/>
        <v/>
      </c>
      <c r="R58">
        <f t="shared" si="0"/>
        <v>0</v>
      </c>
      <c r="S58">
        <f>IF(T58="",0,IFERROR(IF(VLOOKUP(T58,T$38:T57,1,0)&gt;0,0,0),1))</f>
        <v>0</v>
      </c>
      <c r="T58" s="17" t="str">
        <f>IF(DATOS!I21=P$39,DATOS!F21,"")</f>
        <v/>
      </c>
      <c r="V58">
        <f>IFERROR(IF(VLOOKUP(T60,T$38:T59,1,0)&gt;0,0,0),1)</f>
        <v>0</v>
      </c>
    </row>
    <row r="59" spans="12:22" x14ac:dyDescent="0.25">
      <c r="O59">
        <v>19</v>
      </c>
      <c r="P59" s="17" t="str">
        <f t="shared" si="1"/>
        <v/>
      </c>
      <c r="R59">
        <f t="shared" si="0"/>
        <v>0</v>
      </c>
      <c r="S59">
        <f>IF(T59="",0,IFERROR(IF(VLOOKUP(T59,T$38:T58,1,0)&gt;0,0,0),1))</f>
        <v>0</v>
      </c>
      <c r="T59" s="17" t="str">
        <f>IF(DATOS!I22=P$39,DATOS!F22,"")</f>
        <v/>
      </c>
      <c r="V59">
        <f>IFERROR(IF(VLOOKUP(T61,T$38:T60,1,0)&gt;0,0,0),1)</f>
        <v>0</v>
      </c>
    </row>
    <row r="60" spans="12:22" x14ac:dyDescent="0.25">
      <c r="O60">
        <v>20</v>
      </c>
      <c r="P60" s="17" t="str">
        <f t="shared" si="1"/>
        <v/>
      </c>
      <c r="R60">
        <f t="shared" si="0"/>
        <v>0</v>
      </c>
      <c r="S60">
        <f>IF(T60="",0,IFERROR(IF(VLOOKUP(T60,T$38:T59,1,0)&gt;0,0,0),1))</f>
        <v>0</v>
      </c>
      <c r="T60" s="17" t="str">
        <f>IF(DATOS!I23=P$39,DATOS!F23,"")</f>
        <v/>
      </c>
      <c r="V60">
        <f>IFERROR(IF(VLOOKUP(T62,T$38:T61,1,0)&gt;0,0,0),1)</f>
        <v>0</v>
      </c>
    </row>
    <row r="61" spans="12:22" x14ac:dyDescent="0.25">
      <c r="O61">
        <v>21</v>
      </c>
      <c r="P61" s="17" t="str">
        <f t="shared" si="1"/>
        <v/>
      </c>
      <c r="R61">
        <f t="shared" si="0"/>
        <v>0</v>
      </c>
      <c r="S61">
        <f>IF(T61="",0,IFERROR(IF(VLOOKUP(T61,T$38:T60,1,0)&gt;0,0,0),1))</f>
        <v>0</v>
      </c>
      <c r="T61" s="17" t="str">
        <f>IF(DATOS!I24=P$39,DATOS!F24,"")</f>
        <v/>
      </c>
      <c r="V61">
        <f>IFERROR(IF(VLOOKUP(T63,T$38:T62,1,0)&gt;0,0,0),1)</f>
        <v>0</v>
      </c>
    </row>
    <row r="62" spans="12:22" x14ac:dyDescent="0.25">
      <c r="O62">
        <v>22</v>
      </c>
      <c r="P62" s="17" t="str">
        <f t="shared" si="1"/>
        <v/>
      </c>
      <c r="R62">
        <f t="shared" si="0"/>
        <v>0</v>
      </c>
      <c r="S62">
        <f>IF(T62="",0,IFERROR(IF(VLOOKUP(T62,T$38:T61,1,0)&gt;0,0,0),1))</f>
        <v>0</v>
      </c>
      <c r="T62" s="17" t="str">
        <f>IF(DATOS!I25=P$39,DATOS!F25,"")</f>
        <v/>
      </c>
      <c r="V62">
        <f>IFERROR(IF(VLOOKUP(T64,T$38:T63,1,0)&gt;0,0,0),1)</f>
        <v>0</v>
      </c>
    </row>
    <row r="63" spans="12:22" x14ac:dyDescent="0.25">
      <c r="O63">
        <v>23</v>
      </c>
      <c r="P63" s="17" t="str">
        <f t="shared" si="1"/>
        <v/>
      </c>
      <c r="R63">
        <f t="shared" si="0"/>
        <v>0</v>
      </c>
      <c r="S63">
        <f>IF(T63="",0,IFERROR(IF(VLOOKUP(T63,T$38:T62,1,0)&gt;0,0,0),1))</f>
        <v>0</v>
      </c>
      <c r="T63" s="17" t="str">
        <f>IF(DATOS!I26=P$39,DATOS!F26,"")</f>
        <v/>
      </c>
      <c r="V63">
        <f>IFERROR(IF(VLOOKUP(T65,T$38:T64,1,0)&gt;0,0,0),1)</f>
        <v>0</v>
      </c>
    </row>
    <row r="64" spans="12:22" x14ac:dyDescent="0.25">
      <c r="O64">
        <v>24</v>
      </c>
      <c r="P64" s="17" t="str">
        <f t="shared" si="1"/>
        <v/>
      </c>
      <c r="R64">
        <f t="shared" si="0"/>
        <v>0</v>
      </c>
      <c r="S64">
        <f>IF(T64="",0,IFERROR(IF(VLOOKUP(T64,T$38:T63,1,0)&gt;0,0,0),1))</f>
        <v>0</v>
      </c>
      <c r="T64" s="17" t="str">
        <f>IF(DATOS!I27=P$39,DATOS!F27,"")</f>
        <v/>
      </c>
      <c r="V64">
        <f>IFERROR(IF(VLOOKUP(T66,T$38:T65,1,0)&gt;0,0,0),1)</f>
        <v>0</v>
      </c>
    </row>
    <row r="65" spans="15:22" x14ac:dyDescent="0.25">
      <c r="O65">
        <v>25</v>
      </c>
      <c r="P65" s="17" t="str">
        <f t="shared" si="1"/>
        <v/>
      </c>
      <c r="R65">
        <f t="shared" si="0"/>
        <v>0</v>
      </c>
      <c r="S65">
        <f>IF(T65="",0,IFERROR(IF(VLOOKUP(T65,T$38:T64,1,0)&gt;0,0,0),1))</f>
        <v>0</v>
      </c>
      <c r="T65" s="17" t="str">
        <f>IF(DATOS!I28=P$39,DATOS!F28,"")</f>
        <v/>
      </c>
      <c r="V65">
        <f>IFERROR(IF(VLOOKUP(T67,T$38:T66,1,0)&gt;0,0,0),1)</f>
        <v>0</v>
      </c>
    </row>
    <row r="66" spans="15:22" x14ac:dyDescent="0.25">
      <c r="O66">
        <v>26</v>
      </c>
      <c r="P66" s="17" t="str">
        <f t="shared" si="1"/>
        <v/>
      </c>
      <c r="R66">
        <f t="shared" si="0"/>
        <v>0</v>
      </c>
      <c r="S66">
        <f>IF(T66="",0,IFERROR(IF(VLOOKUP(T66,T$38:T65,1,0)&gt;0,0,0),1))</f>
        <v>0</v>
      </c>
      <c r="T66" s="17" t="str">
        <f>IF(DATOS!I29=P$39,DATOS!F29,"")</f>
        <v/>
      </c>
      <c r="V66">
        <f>IFERROR(IF(VLOOKUP(T68,T$38:T67,1,0)&gt;0,0,0),1)</f>
        <v>0</v>
      </c>
    </row>
    <row r="67" spans="15:22" x14ac:dyDescent="0.25">
      <c r="O67">
        <v>27</v>
      </c>
      <c r="P67" s="17" t="str">
        <f t="shared" si="1"/>
        <v/>
      </c>
      <c r="R67">
        <f t="shared" si="0"/>
        <v>0</v>
      </c>
      <c r="S67">
        <f>IF(T67="",0,IFERROR(IF(VLOOKUP(T67,T$38:T66,1,0)&gt;0,0,0),1))</f>
        <v>0</v>
      </c>
      <c r="T67" s="17" t="str">
        <f>IF(DATOS!I30=P$39,DATOS!F30,"")</f>
        <v/>
      </c>
      <c r="V67">
        <f>IFERROR(IF(VLOOKUP(T69,T$38:T68,1,0)&gt;0,0,0),1)</f>
        <v>0</v>
      </c>
    </row>
    <row r="68" spans="15:22" x14ac:dyDescent="0.25">
      <c r="O68">
        <v>28</v>
      </c>
      <c r="P68" s="17" t="str">
        <f t="shared" si="1"/>
        <v/>
      </c>
      <c r="R68">
        <f t="shared" si="0"/>
        <v>0</v>
      </c>
      <c r="S68">
        <f>IF(T68="",0,IFERROR(IF(VLOOKUP(T68,T$38:T67,1,0)&gt;0,0,0),1))</f>
        <v>0</v>
      </c>
      <c r="T68" s="17" t="str">
        <f>IF(DATOS!I31=P$39,DATOS!F31,"")</f>
        <v/>
      </c>
      <c r="V68">
        <f>IFERROR(IF(VLOOKUP(T70,T$38:T69,1,0)&gt;0,0,0),1)</f>
        <v>0</v>
      </c>
    </row>
    <row r="69" spans="15:22" x14ac:dyDescent="0.25">
      <c r="O69">
        <v>29</v>
      </c>
      <c r="P69" s="17" t="str">
        <f t="shared" si="1"/>
        <v/>
      </c>
      <c r="R69">
        <f t="shared" si="0"/>
        <v>0</v>
      </c>
      <c r="S69">
        <f>IF(T69="",0,IFERROR(IF(VLOOKUP(T69,T$38:T68,1,0)&gt;0,0,0),1))</f>
        <v>0</v>
      </c>
      <c r="T69" s="17" t="str">
        <f>IF(DATOS!I32=P$39,DATOS!F32,"")</f>
        <v/>
      </c>
      <c r="V69">
        <f>IFERROR(IF(VLOOKUP(T71,T$38:T70,1,0)&gt;0,0,0),1)</f>
        <v>0</v>
      </c>
    </row>
    <row r="70" spans="15:22" x14ac:dyDescent="0.25">
      <c r="O70">
        <v>30</v>
      </c>
      <c r="P70" s="17" t="str">
        <f t="shared" si="1"/>
        <v/>
      </c>
      <c r="R70">
        <f t="shared" si="0"/>
        <v>0</v>
      </c>
      <c r="S70">
        <f>IF(T70="",0,IFERROR(IF(VLOOKUP(T70,T$38:T69,1,0)&gt;0,0,0),1))</f>
        <v>0</v>
      </c>
      <c r="T70" s="17" t="str">
        <f>IF(DATOS!I33=P$39,DATOS!F33,"")</f>
        <v/>
      </c>
      <c r="V70">
        <f>IFERROR(IF(VLOOKUP(T72,T$38:T71,1,0)&gt;0,0,0),1)</f>
        <v>0</v>
      </c>
    </row>
    <row r="71" spans="15:22" x14ac:dyDescent="0.25">
      <c r="O71">
        <v>31</v>
      </c>
      <c r="P71" s="17" t="str">
        <f t="shared" si="1"/>
        <v/>
      </c>
      <c r="R71">
        <f t="shared" si="0"/>
        <v>0</v>
      </c>
      <c r="S71">
        <f>IF(T71="",0,IFERROR(IF(VLOOKUP(T71,T$38:T70,1,0)&gt;0,0,0),1))</f>
        <v>0</v>
      </c>
      <c r="T71" s="17" t="str">
        <f>IF(DATOS!I34=P$39,DATOS!F34,"")</f>
        <v/>
      </c>
      <c r="V71">
        <f>IFERROR(IF(VLOOKUP(T73,T$38:T$3371,1,0)&gt;0,0,0),1)</f>
        <v>0</v>
      </c>
    </row>
    <row r="72" spans="15:22" x14ac:dyDescent="0.25">
      <c r="O72">
        <v>32</v>
      </c>
      <c r="P72" s="17" t="str">
        <f t="shared" si="1"/>
        <v/>
      </c>
      <c r="R72">
        <f t="shared" si="0"/>
        <v>0</v>
      </c>
      <c r="S72">
        <f>IF(T72="",0,IFERROR(IF(VLOOKUP(T72,T$38:T71,1,0)&gt;0,0,0),1))</f>
        <v>0</v>
      </c>
      <c r="T72" s="17" t="str">
        <f>IF(DATOS!I35=P$39,DATOS!F35,"")</f>
        <v/>
      </c>
      <c r="V72">
        <f>IFERROR(IF(VLOOKUP(T74,T$38:T$3371,1,0)&gt;0,0,0),1)</f>
        <v>0</v>
      </c>
    </row>
    <row r="73" spans="15:22" x14ac:dyDescent="0.25">
      <c r="O73">
        <v>33</v>
      </c>
      <c r="P73" s="17" t="str">
        <f t="shared" ref="P73:P104" si="2">IFERROR(VLOOKUP(O73,R$38:T$3371,3,0),"")</f>
        <v/>
      </c>
      <c r="R73">
        <f t="shared" si="0"/>
        <v>0</v>
      </c>
      <c r="S73">
        <f>IF(T73="",0,IFERROR(IF(VLOOKUP(T73,T$38:T72,1,0)&gt;0,0,0),1))</f>
        <v>0</v>
      </c>
      <c r="T73" s="17" t="str">
        <f>IF(DATOS!I36=P$39,DATOS!F36,"")</f>
        <v/>
      </c>
      <c r="V73">
        <f>IFERROR(IF(VLOOKUP(T75,T$38:T$3371,1,0)&gt;0,0,0),1)</f>
        <v>0</v>
      </c>
    </row>
    <row r="74" spans="15:22" x14ac:dyDescent="0.25">
      <c r="O74">
        <v>34</v>
      </c>
      <c r="P74" s="17" t="str">
        <f t="shared" si="2"/>
        <v/>
      </c>
      <c r="R74">
        <f t="shared" si="0"/>
        <v>0</v>
      </c>
      <c r="S74">
        <f>IF(T74="",0,IFERROR(IF(VLOOKUP(T74,T$38:T73,1,0)&gt;0,0,0),1))</f>
        <v>0</v>
      </c>
      <c r="T74" s="17" t="str">
        <f>IF(DATOS!I37=P$39,DATOS!F37,"")</f>
        <v/>
      </c>
      <c r="V74">
        <f>IFERROR(IF(VLOOKUP(T76,T$38:T$3371,1,0)&gt;0,0,0),1)</f>
        <v>0</v>
      </c>
    </row>
    <row r="75" spans="15:22" x14ac:dyDescent="0.25">
      <c r="O75">
        <v>35</v>
      </c>
      <c r="P75" s="17" t="str">
        <f t="shared" si="2"/>
        <v/>
      </c>
      <c r="R75">
        <f t="shared" si="0"/>
        <v>0</v>
      </c>
      <c r="S75">
        <f>IF(T75="",0,IFERROR(IF(VLOOKUP(T75,T$38:T74,1,0)&gt;0,0,0),1))</f>
        <v>0</v>
      </c>
      <c r="T75" s="17" t="str">
        <f>IF(DATOS!I38=P$39,DATOS!F38,"")</f>
        <v/>
      </c>
    </row>
    <row r="76" spans="15:22" x14ac:dyDescent="0.25">
      <c r="O76">
        <v>36</v>
      </c>
      <c r="P76" s="17" t="str">
        <f t="shared" si="2"/>
        <v/>
      </c>
      <c r="R76">
        <f t="shared" si="0"/>
        <v>0</v>
      </c>
      <c r="S76">
        <f>IF(T76="",0,IFERROR(IF(VLOOKUP(T76,T$38:T75,1,0)&gt;0,0,0),1))</f>
        <v>0</v>
      </c>
      <c r="T76" s="17" t="str">
        <f>IF(DATOS!I39=P$39,DATOS!F39,"")</f>
        <v/>
      </c>
    </row>
    <row r="77" spans="15:22" x14ac:dyDescent="0.25">
      <c r="O77">
        <v>37</v>
      </c>
      <c r="P77" s="17" t="str">
        <f t="shared" si="2"/>
        <v/>
      </c>
      <c r="R77">
        <f t="shared" si="0"/>
        <v>0</v>
      </c>
      <c r="S77">
        <f>IF(T77="",0,IFERROR(IF(VLOOKUP(T77,T$38:T76,1,0)&gt;0,0,0),1))</f>
        <v>0</v>
      </c>
      <c r="T77" s="17" t="str">
        <f>IF(DATOS!I40=P$39,DATOS!F40,"")</f>
        <v/>
      </c>
    </row>
    <row r="78" spans="15:22" x14ac:dyDescent="0.25">
      <c r="O78">
        <v>38</v>
      </c>
      <c r="P78" s="17" t="str">
        <f t="shared" si="2"/>
        <v/>
      </c>
      <c r="R78">
        <f t="shared" si="0"/>
        <v>0</v>
      </c>
      <c r="S78">
        <f>IF(T78="",0,IFERROR(IF(VLOOKUP(T78,T$38:T77,1,0)&gt;0,0,0),1))</f>
        <v>0</v>
      </c>
      <c r="T78" s="17" t="str">
        <f>IF(DATOS!I41=P$39,DATOS!F41,"")</f>
        <v/>
      </c>
    </row>
    <row r="79" spans="15:22" x14ac:dyDescent="0.25">
      <c r="O79">
        <v>39</v>
      </c>
      <c r="P79" s="17" t="str">
        <f t="shared" si="2"/>
        <v/>
      </c>
      <c r="R79">
        <f t="shared" si="0"/>
        <v>0</v>
      </c>
      <c r="S79">
        <f>IF(T79="",0,IFERROR(IF(VLOOKUP(T79,T$38:T78,1,0)&gt;0,0,0),1))</f>
        <v>0</v>
      </c>
      <c r="T79" s="17" t="str">
        <f>IF(DATOS!I42=P$39,DATOS!F42,"")</f>
        <v/>
      </c>
    </row>
    <row r="80" spans="15:22" x14ac:dyDescent="0.25">
      <c r="O80">
        <v>40</v>
      </c>
      <c r="P80" s="17" t="str">
        <f t="shared" si="2"/>
        <v/>
      </c>
      <c r="R80">
        <f t="shared" si="0"/>
        <v>0</v>
      </c>
      <c r="S80">
        <f>IF(T80="",0,IFERROR(IF(VLOOKUP(T80,T$38:T79,1,0)&gt;0,0,0),1))</f>
        <v>0</v>
      </c>
      <c r="T80" s="17" t="str">
        <f>IF(DATOS!I43=P$39,DATOS!F43,"")</f>
        <v/>
      </c>
    </row>
    <row r="81" spans="15:20" x14ac:dyDescent="0.25">
      <c r="O81">
        <v>41</v>
      </c>
      <c r="P81" s="17" t="str">
        <f t="shared" si="2"/>
        <v/>
      </c>
      <c r="R81">
        <f t="shared" si="0"/>
        <v>0</v>
      </c>
      <c r="S81">
        <f>IF(T81="",0,IFERROR(IF(VLOOKUP(T81,T$38:T80,1,0)&gt;0,0,0),1))</f>
        <v>0</v>
      </c>
      <c r="T81" s="17" t="str">
        <f>IF(DATOS!I44=P$39,DATOS!F44,"")</f>
        <v/>
      </c>
    </row>
    <row r="82" spans="15:20" x14ac:dyDescent="0.25">
      <c r="O82">
        <v>42</v>
      </c>
      <c r="P82" s="17" t="str">
        <f t="shared" si="2"/>
        <v/>
      </c>
      <c r="R82">
        <f t="shared" si="0"/>
        <v>0</v>
      </c>
      <c r="S82">
        <f>IF(T82="",0,IFERROR(IF(VLOOKUP(T82,T$38:T81,1,0)&gt;0,0,0),1))</f>
        <v>0</v>
      </c>
      <c r="T82" s="17" t="str">
        <f>IF(DATOS!I45=P$39,DATOS!F45,"")</f>
        <v/>
      </c>
    </row>
    <row r="83" spans="15:20" x14ac:dyDescent="0.25">
      <c r="O83">
        <v>43</v>
      </c>
      <c r="P83" s="17" t="str">
        <f t="shared" si="2"/>
        <v/>
      </c>
      <c r="R83">
        <f t="shared" si="0"/>
        <v>0</v>
      </c>
      <c r="S83">
        <f>IF(T83="",0,IFERROR(IF(VLOOKUP(T83,T$38:T82,1,0)&gt;0,0,0),1))</f>
        <v>0</v>
      </c>
      <c r="T83" s="17" t="str">
        <f>IF(DATOS!I46=P$39,DATOS!F46,"")</f>
        <v/>
      </c>
    </row>
    <row r="84" spans="15:20" x14ac:dyDescent="0.25">
      <c r="O84">
        <v>44</v>
      </c>
      <c r="P84" s="17" t="str">
        <f t="shared" si="2"/>
        <v/>
      </c>
      <c r="R84">
        <f t="shared" si="0"/>
        <v>0</v>
      </c>
      <c r="S84">
        <f>IF(T84="",0,IFERROR(IF(VLOOKUP(T84,T$38:T83,1,0)&gt;0,0,0),1))</f>
        <v>0</v>
      </c>
      <c r="T84" s="17" t="str">
        <f>IF(DATOS!I47=P$39,DATOS!F47,"")</f>
        <v/>
      </c>
    </row>
    <row r="85" spans="15:20" x14ac:dyDescent="0.25">
      <c r="O85">
        <v>45</v>
      </c>
      <c r="P85" s="17" t="str">
        <f t="shared" si="2"/>
        <v/>
      </c>
      <c r="R85">
        <f t="shared" si="0"/>
        <v>0</v>
      </c>
      <c r="S85">
        <f>IF(T85="",0,IFERROR(IF(VLOOKUP(T85,T$38:T84,1,0)&gt;0,0,0),1))</f>
        <v>0</v>
      </c>
      <c r="T85" s="17" t="str">
        <f>IF(DATOS!I48=P$39,DATOS!F48,"")</f>
        <v/>
      </c>
    </row>
    <row r="86" spans="15:20" x14ac:dyDescent="0.25">
      <c r="O86">
        <v>46</v>
      </c>
      <c r="P86" s="17" t="str">
        <f t="shared" si="2"/>
        <v/>
      </c>
      <c r="R86">
        <f t="shared" si="0"/>
        <v>0</v>
      </c>
      <c r="S86">
        <f>IF(T86="",0,IFERROR(IF(VLOOKUP(T86,T$38:T85,1,0)&gt;0,0,0),1))</f>
        <v>0</v>
      </c>
      <c r="T86" s="17" t="str">
        <f>IF(DATOS!I49=P$39,DATOS!F49,"")</f>
        <v/>
      </c>
    </row>
    <row r="87" spans="15:20" x14ac:dyDescent="0.25">
      <c r="O87">
        <v>47</v>
      </c>
      <c r="P87" s="17" t="str">
        <f t="shared" si="2"/>
        <v/>
      </c>
      <c r="R87">
        <f t="shared" si="0"/>
        <v>0</v>
      </c>
      <c r="S87">
        <f>IF(T87="",0,IFERROR(IF(VLOOKUP(T87,T$38:T86,1,0)&gt;0,0,0),1))</f>
        <v>0</v>
      </c>
      <c r="T87" s="17" t="str">
        <f>IF(DATOS!I50=P$39,DATOS!F50,"")</f>
        <v/>
      </c>
    </row>
    <row r="88" spans="15:20" x14ac:dyDescent="0.25">
      <c r="O88">
        <v>48</v>
      </c>
      <c r="P88" s="17" t="str">
        <f t="shared" si="2"/>
        <v/>
      </c>
      <c r="R88">
        <f t="shared" si="0"/>
        <v>0</v>
      </c>
      <c r="S88">
        <f>IF(T88="",0,IFERROR(IF(VLOOKUP(T88,T$38:T87,1,0)&gt;0,0,0),1))</f>
        <v>0</v>
      </c>
      <c r="T88" s="17" t="str">
        <f>IF(DATOS!I51=P$39,DATOS!F51,"")</f>
        <v/>
      </c>
    </row>
    <row r="89" spans="15:20" x14ac:dyDescent="0.25">
      <c r="O89">
        <v>49</v>
      </c>
      <c r="P89" s="17" t="str">
        <f t="shared" si="2"/>
        <v/>
      </c>
      <c r="R89">
        <f t="shared" si="0"/>
        <v>0</v>
      </c>
      <c r="S89">
        <f>IF(T89="",0,IFERROR(IF(VLOOKUP(T89,T$38:T88,1,0)&gt;0,0,0),1))</f>
        <v>0</v>
      </c>
      <c r="T89" s="17" t="str">
        <f>IF(DATOS!I52=P$39,DATOS!F52,"")</f>
        <v/>
      </c>
    </row>
    <row r="90" spans="15:20" x14ac:dyDescent="0.25">
      <c r="O90">
        <v>50</v>
      </c>
      <c r="P90" s="17" t="str">
        <f t="shared" si="2"/>
        <v/>
      </c>
      <c r="R90">
        <f t="shared" si="0"/>
        <v>0</v>
      </c>
      <c r="S90">
        <f>IF(T90="",0,IFERROR(IF(VLOOKUP(T90,T$38:T89,1,0)&gt;0,0,0),1))</f>
        <v>0</v>
      </c>
      <c r="T90" s="17" t="str">
        <f>IF(DATOS!I53=P$39,DATOS!F53,"")</f>
        <v/>
      </c>
    </row>
    <row r="91" spans="15:20" x14ac:dyDescent="0.25">
      <c r="O91">
        <v>51</v>
      </c>
      <c r="P91" s="17" t="str">
        <f t="shared" si="2"/>
        <v/>
      </c>
      <c r="R91">
        <f t="shared" si="0"/>
        <v>0</v>
      </c>
      <c r="S91">
        <f>IF(T91="",0,IFERROR(IF(VLOOKUP(T91,T$38:T90,1,0)&gt;0,0,0),1))</f>
        <v>0</v>
      </c>
      <c r="T91" s="17" t="str">
        <f>IF(DATOS!I54=P$39,DATOS!F54,"")</f>
        <v/>
      </c>
    </row>
    <row r="92" spans="15:20" x14ac:dyDescent="0.25">
      <c r="O92">
        <v>52</v>
      </c>
      <c r="P92" s="17" t="str">
        <f t="shared" si="2"/>
        <v/>
      </c>
      <c r="R92">
        <f t="shared" si="0"/>
        <v>0</v>
      </c>
      <c r="S92">
        <f>IF(T92="",0,IFERROR(IF(VLOOKUP(T92,T$38:T91,1,0)&gt;0,0,0),1))</f>
        <v>0</v>
      </c>
      <c r="T92" s="17" t="str">
        <f>IF(DATOS!I55=P$39,DATOS!F55,"")</f>
        <v/>
      </c>
    </row>
    <row r="93" spans="15:20" x14ac:dyDescent="0.25">
      <c r="O93">
        <v>53</v>
      </c>
      <c r="P93" s="17" t="str">
        <f t="shared" si="2"/>
        <v/>
      </c>
      <c r="R93">
        <f t="shared" si="0"/>
        <v>0</v>
      </c>
      <c r="S93">
        <f>IF(T93="",0,IFERROR(IF(VLOOKUP(T93,T$38:T92,1,0)&gt;0,0,0),1))</f>
        <v>0</v>
      </c>
      <c r="T93" s="17" t="str">
        <f>IF(DATOS!I56=P$39,DATOS!F56,"")</f>
        <v/>
      </c>
    </row>
    <row r="94" spans="15:20" x14ac:dyDescent="0.25">
      <c r="O94">
        <v>54</v>
      </c>
      <c r="P94" s="17" t="str">
        <f t="shared" si="2"/>
        <v/>
      </c>
      <c r="R94">
        <f t="shared" si="0"/>
        <v>0</v>
      </c>
      <c r="S94">
        <f>IF(T94="",0,IFERROR(IF(VLOOKUP(T94,T$38:T93,1,0)&gt;0,0,0),1))</f>
        <v>0</v>
      </c>
      <c r="T94" s="17" t="str">
        <f>IF(DATOS!I57=P$39,DATOS!F57,"")</f>
        <v/>
      </c>
    </row>
    <row r="95" spans="15:20" x14ac:dyDescent="0.25">
      <c r="O95">
        <v>55</v>
      </c>
      <c r="P95" s="17" t="str">
        <f t="shared" si="2"/>
        <v/>
      </c>
      <c r="R95">
        <f t="shared" si="0"/>
        <v>0</v>
      </c>
      <c r="S95">
        <f>IF(T95="",0,IFERROR(IF(VLOOKUP(T95,T$38:T94,1,0)&gt;0,0,0),1))</f>
        <v>0</v>
      </c>
      <c r="T95" s="17" t="str">
        <f>IF(DATOS!I58=P$39,DATOS!F58,"")</f>
        <v/>
      </c>
    </row>
    <row r="96" spans="15:20" x14ac:dyDescent="0.25">
      <c r="O96">
        <v>56</v>
      </c>
      <c r="P96" s="17" t="str">
        <f t="shared" si="2"/>
        <v/>
      </c>
      <c r="R96">
        <f t="shared" si="0"/>
        <v>0</v>
      </c>
      <c r="S96">
        <f>IF(T96="",0,IFERROR(IF(VLOOKUP(T96,T$38:T95,1,0)&gt;0,0,0),1))</f>
        <v>0</v>
      </c>
      <c r="T96" s="17" t="str">
        <f>IF(DATOS!I59=P$39,DATOS!F59,"")</f>
        <v/>
      </c>
    </row>
    <row r="97" spans="15:20" x14ac:dyDescent="0.25">
      <c r="O97">
        <v>57</v>
      </c>
      <c r="P97" s="17" t="str">
        <f t="shared" si="2"/>
        <v/>
      </c>
      <c r="R97">
        <f t="shared" si="0"/>
        <v>0</v>
      </c>
      <c r="S97">
        <f>IF(T97="",0,IFERROR(IF(VLOOKUP(T97,T$38:T96,1,0)&gt;0,0,0),1))</f>
        <v>0</v>
      </c>
      <c r="T97" s="17" t="str">
        <f>IF(DATOS!I60=P$39,DATOS!F60,"")</f>
        <v/>
      </c>
    </row>
    <row r="98" spans="15:20" x14ac:dyDescent="0.25">
      <c r="O98">
        <v>58</v>
      </c>
      <c r="P98" s="17" t="str">
        <f t="shared" si="2"/>
        <v/>
      </c>
      <c r="R98">
        <f t="shared" si="0"/>
        <v>0</v>
      </c>
      <c r="S98">
        <f>IF(T98="",0,IFERROR(IF(VLOOKUP(T98,T$38:T97,1,0)&gt;0,0,0),1))</f>
        <v>0</v>
      </c>
      <c r="T98" s="17" t="str">
        <f>IF(DATOS!I61=P$39,DATOS!F61,"")</f>
        <v/>
      </c>
    </row>
    <row r="99" spans="15:20" x14ac:dyDescent="0.25">
      <c r="O99">
        <v>59</v>
      </c>
      <c r="P99" s="17" t="str">
        <f t="shared" si="2"/>
        <v/>
      </c>
      <c r="R99">
        <f t="shared" si="0"/>
        <v>0</v>
      </c>
      <c r="S99">
        <f>IF(T99="",0,IFERROR(IF(VLOOKUP(T99,T$38:T98,1,0)&gt;0,0,0),1))</f>
        <v>0</v>
      </c>
      <c r="T99" s="17" t="str">
        <f>IF(DATOS!I62=P$39,DATOS!F62,"")</f>
        <v/>
      </c>
    </row>
    <row r="100" spans="15:20" x14ac:dyDescent="0.25">
      <c r="O100">
        <v>60</v>
      </c>
      <c r="P100" s="17" t="str">
        <f t="shared" si="2"/>
        <v/>
      </c>
      <c r="R100">
        <f t="shared" si="0"/>
        <v>0</v>
      </c>
      <c r="S100">
        <f>IF(T100="",0,IFERROR(IF(VLOOKUP(T100,T$38:T99,1,0)&gt;0,0,0),1))</f>
        <v>0</v>
      </c>
      <c r="T100" s="17" t="str">
        <f>IF(DATOS!I63=P$39,DATOS!F63,"")</f>
        <v/>
      </c>
    </row>
    <row r="101" spans="15:20" x14ac:dyDescent="0.25">
      <c r="O101">
        <v>61</v>
      </c>
      <c r="P101" s="17" t="str">
        <f t="shared" si="2"/>
        <v/>
      </c>
      <c r="R101">
        <f t="shared" si="0"/>
        <v>0</v>
      </c>
      <c r="S101">
        <f>IF(T101="",0,IFERROR(IF(VLOOKUP(T101,T$38:T100,1,0)&gt;0,0,0),1))</f>
        <v>0</v>
      </c>
      <c r="T101" s="17" t="str">
        <f>IF(DATOS!I64=P$39,DATOS!F64,"")</f>
        <v/>
      </c>
    </row>
    <row r="102" spans="15:20" x14ac:dyDescent="0.25">
      <c r="O102">
        <v>62</v>
      </c>
      <c r="P102" s="17" t="str">
        <f t="shared" si="2"/>
        <v/>
      </c>
      <c r="R102">
        <f t="shared" si="0"/>
        <v>0</v>
      </c>
      <c r="S102">
        <f>IF(T102="",0,IFERROR(IF(VLOOKUP(T102,T$38:T101,1,0)&gt;0,0,0),1))</f>
        <v>0</v>
      </c>
      <c r="T102" s="17" t="str">
        <f>IF(DATOS!I65=P$39,DATOS!F65,"")</f>
        <v/>
      </c>
    </row>
    <row r="103" spans="15:20" x14ac:dyDescent="0.25">
      <c r="O103">
        <v>63</v>
      </c>
      <c r="P103" s="17" t="str">
        <f t="shared" si="2"/>
        <v/>
      </c>
      <c r="R103">
        <f t="shared" ref="R103:R166" si="3">R102+S103</f>
        <v>0</v>
      </c>
      <c r="S103">
        <f>IF(T103="",0,IFERROR(IF(VLOOKUP(T103,T$38:T102,1,0)&gt;0,0,0),1))</f>
        <v>0</v>
      </c>
      <c r="T103" s="17" t="str">
        <f>IF(DATOS!I66=P$39,DATOS!F66,"")</f>
        <v/>
      </c>
    </row>
    <row r="104" spans="15:20" x14ac:dyDescent="0.25">
      <c r="O104">
        <v>64</v>
      </c>
      <c r="P104" s="17" t="str">
        <f t="shared" si="2"/>
        <v/>
      </c>
      <c r="R104">
        <f t="shared" si="3"/>
        <v>0</v>
      </c>
      <c r="S104">
        <f>IF(T104="",0,IFERROR(IF(VLOOKUP(T104,T$38:T103,1,0)&gt;0,0,0),1))</f>
        <v>0</v>
      </c>
      <c r="T104" s="17" t="str">
        <f>IF(DATOS!I67=P$39,DATOS!F67,"")</f>
        <v/>
      </c>
    </row>
    <row r="105" spans="15:20" x14ac:dyDescent="0.25">
      <c r="O105">
        <v>65</v>
      </c>
      <c r="P105" s="17" t="str">
        <f t="shared" ref="P105:P125" si="4">IFERROR(VLOOKUP(O105,R$38:T$3371,3,0),"")</f>
        <v/>
      </c>
      <c r="R105">
        <f t="shared" si="3"/>
        <v>0</v>
      </c>
      <c r="S105">
        <f>IF(T105="",0,IFERROR(IF(VLOOKUP(T105,T$38:T104,1,0)&gt;0,0,0),1))</f>
        <v>0</v>
      </c>
      <c r="T105" s="17" t="str">
        <f>IF(DATOS!I68=P$39,DATOS!F68,"")</f>
        <v/>
      </c>
    </row>
    <row r="106" spans="15:20" x14ac:dyDescent="0.25">
      <c r="O106">
        <v>66</v>
      </c>
      <c r="P106" s="17" t="str">
        <f t="shared" si="4"/>
        <v/>
      </c>
      <c r="R106">
        <f t="shared" si="3"/>
        <v>0</v>
      </c>
      <c r="S106">
        <f>IF(T106="",0,IFERROR(IF(VLOOKUP(T106,T$38:T105,1,0)&gt;0,0,0),1))</f>
        <v>0</v>
      </c>
      <c r="T106" s="17" t="str">
        <f>IF(DATOS!I69=P$39,DATOS!F69,"")</f>
        <v/>
      </c>
    </row>
    <row r="107" spans="15:20" x14ac:dyDescent="0.25">
      <c r="O107">
        <v>67</v>
      </c>
      <c r="P107" s="17" t="str">
        <f t="shared" si="4"/>
        <v/>
      </c>
      <c r="R107">
        <f t="shared" si="3"/>
        <v>0</v>
      </c>
      <c r="S107">
        <f>IF(T107="",0,IFERROR(IF(VLOOKUP(T107,T$38:T106,1,0)&gt;0,0,0),1))</f>
        <v>0</v>
      </c>
      <c r="T107" s="17" t="str">
        <f>IF(DATOS!I70=P$39,DATOS!F70,"")</f>
        <v/>
      </c>
    </row>
    <row r="108" spans="15:20" x14ac:dyDescent="0.25">
      <c r="O108">
        <v>68</v>
      </c>
      <c r="P108" s="17" t="str">
        <f t="shared" si="4"/>
        <v/>
      </c>
      <c r="R108">
        <f t="shared" si="3"/>
        <v>0</v>
      </c>
      <c r="S108">
        <f>IF(T108="",0,IFERROR(IF(VLOOKUP(T108,T$38:T107,1,0)&gt;0,0,0),1))</f>
        <v>0</v>
      </c>
      <c r="T108" s="17" t="str">
        <f>IF(DATOS!I71=P$39,DATOS!F71,"")</f>
        <v/>
      </c>
    </row>
    <row r="109" spans="15:20" x14ac:dyDescent="0.25">
      <c r="O109">
        <v>69</v>
      </c>
      <c r="P109" s="17" t="str">
        <f t="shared" si="4"/>
        <v/>
      </c>
      <c r="R109">
        <f t="shared" si="3"/>
        <v>0</v>
      </c>
      <c r="S109">
        <f>IF(T109="",0,IFERROR(IF(VLOOKUP(T109,T$38:T108,1,0)&gt;0,0,0),1))</f>
        <v>0</v>
      </c>
      <c r="T109" s="17" t="str">
        <f>IF(DATOS!I72=P$39,DATOS!F72,"")</f>
        <v/>
      </c>
    </row>
    <row r="110" spans="15:20" x14ac:dyDescent="0.25">
      <c r="O110">
        <v>70</v>
      </c>
      <c r="P110" s="17" t="str">
        <f t="shared" si="4"/>
        <v/>
      </c>
      <c r="R110">
        <f t="shared" si="3"/>
        <v>0</v>
      </c>
      <c r="S110">
        <f>IF(T110="",0,IFERROR(IF(VLOOKUP(T110,T$38:T109,1,0)&gt;0,0,0),1))</f>
        <v>0</v>
      </c>
      <c r="T110" s="17" t="str">
        <f>IF(DATOS!I73=P$39,DATOS!F73,"")</f>
        <v/>
      </c>
    </row>
    <row r="111" spans="15:20" x14ac:dyDescent="0.25">
      <c r="O111">
        <v>71</v>
      </c>
      <c r="P111" s="17" t="str">
        <f t="shared" si="4"/>
        <v/>
      </c>
      <c r="R111">
        <f t="shared" si="3"/>
        <v>0</v>
      </c>
      <c r="S111">
        <f>IF(T111="",0,IFERROR(IF(VLOOKUP(T111,T$38:T110,1,0)&gt;0,0,0),1))</f>
        <v>0</v>
      </c>
      <c r="T111" s="17" t="str">
        <f>IF(DATOS!I74=P$39,DATOS!F74,"")</f>
        <v/>
      </c>
    </row>
    <row r="112" spans="15:20" x14ac:dyDescent="0.25">
      <c r="O112">
        <v>72</v>
      </c>
      <c r="P112" s="17" t="str">
        <f t="shared" si="4"/>
        <v/>
      </c>
      <c r="R112">
        <f t="shared" si="3"/>
        <v>0</v>
      </c>
      <c r="S112">
        <f>IF(T112="",0,IFERROR(IF(VLOOKUP(T112,T$38:T111,1,0)&gt;0,0,0),1))</f>
        <v>0</v>
      </c>
      <c r="T112" s="17" t="str">
        <f>IF(DATOS!I75=P$39,DATOS!F75,"")</f>
        <v/>
      </c>
    </row>
    <row r="113" spans="15:20" x14ac:dyDescent="0.25">
      <c r="O113">
        <v>73</v>
      </c>
      <c r="P113" s="17" t="str">
        <f t="shared" si="4"/>
        <v/>
      </c>
      <c r="R113">
        <f t="shared" si="3"/>
        <v>0</v>
      </c>
      <c r="S113">
        <f>IF(T113="",0,IFERROR(IF(VLOOKUP(T113,T$38:T112,1,0)&gt;0,0,0),1))</f>
        <v>0</v>
      </c>
      <c r="T113" s="17" t="str">
        <f>IF(DATOS!I76=P$39,DATOS!F76,"")</f>
        <v/>
      </c>
    </row>
    <row r="114" spans="15:20" x14ac:dyDescent="0.25">
      <c r="O114">
        <v>74</v>
      </c>
      <c r="P114" s="17" t="str">
        <f t="shared" si="4"/>
        <v/>
      </c>
      <c r="R114">
        <f t="shared" si="3"/>
        <v>0</v>
      </c>
      <c r="S114">
        <f>IF(T114="",0,IFERROR(IF(VLOOKUP(T114,T$38:T113,1,0)&gt;0,0,0),1))</f>
        <v>0</v>
      </c>
      <c r="T114" s="17" t="str">
        <f>IF(DATOS!I77=P$39,DATOS!F77,"")</f>
        <v/>
      </c>
    </row>
    <row r="115" spans="15:20" x14ac:dyDescent="0.25">
      <c r="O115">
        <v>75</v>
      </c>
      <c r="P115" s="17" t="str">
        <f t="shared" si="4"/>
        <v/>
      </c>
      <c r="R115">
        <f t="shared" si="3"/>
        <v>0</v>
      </c>
      <c r="S115">
        <f>IF(T115="",0,IFERROR(IF(VLOOKUP(T115,T$38:T114,1,0)&gt;0,0,0),1))</f>
        <v>0</v>
      </c>
      <c r="T115" s="17" t="str">
        <f>IF(DATOS!I78=P$39,DATOS!F78,"")</f>
        <v/>
      </c>
    </row>
    <row r="116" spans="15:20" x14ac:dyDescent="0.25">
      <c r="O116">
        <v>76</v>
      </c>
      <c r="P116" s="17" t="str">
        <f t="shared" si="4"/>
        <v/>
      </c>
      <c r="R116">
        <f t="shared" si="3"/>
        <v>0</v>
      </c>
      <c r="S116">
        <f>IF(T116="",0,IFERROR(IF(VLOOKUP(T116,T$38:T115,1,0)&gt;0,0,0),1))</f>
        <v>0</v>
      </c>
      <c r="T116" s="17" t="str">
        <f>IF(DATOS!I79=P$39,DATOS!F79,"")</f>
        <v/>
      </c>
    </row>
    <row r="117" spans="15:20" x14ac:dyDescent="0.25">
      <c r="O117">
        <v>77</v>
      </c>
      <c r="P117" s="17" t="str">
        <f t="shared" si="4"/>
        <v/>
      </c>
      <c r="R117">
        <f t="shared" si="3"/>
        <v>0</v>
      </c>
      <c r="S117">
        <f>IF(T117="",0,IFERROR(IF(VLOOKUP(T117,T$38:T116,1,0)&gt;0,0,0),1))</f>
        <v>0</v>
      </c>
      <c r="T117" s="17" t="str">
        <f>IF(DATOS!I80=P$39,DATOS!F80,"")</f>
        <v/>
      </c>
    </row>
    <row r="118" spans="15:20" x14ac:dyDescent="0.25">
      <c r="O118">
        <v>78</v>
      </c>
      <c r="P118" s="17" t="str">
        <f t="shared" si="4"/>
        <v/>
      </c>
      <c r="R118">
        <f t="shared" si="3"/>
        <v>0</v>
      </c>
      <c r="S118">
        <f>IF(T118="",0,IFERROR(IF(VLOOKUP(T118,T$38:T117,1,0)&gt;0,0,0),1))</f>
        <v>0</v>
      </c>
      <c r="T118" s="17" t="str">
        <f>IF(DATOS!I81=P$39,DATOS!F81,"")</f>
        <v/>
      </c>
    </row>
    <row r="119" spans="15:20" x14ac:dyDescent="0.25">
      <c r="O119">
        <v>79</v>
      </c>
      <c r="P119" s="17" t="str">
        <f t="shared" si="4"/>
        <v/>
      </c>
      <c r="R119">
        <f t="shared" si="3"/>
        <v>0</v>
      </c>
      <c r="S119">
        <f>IF(T119="",0,IFERROR(IF(VLOOKUP(T119,T$38:T118,1,0)&gt;0,0,0),1))</f>
        <v>0</v>
      </c>
      <c r="T119" s="17" t="str">
        <f>IF(DATOS!I82=P$39,DATOS!F82,"")</f>
        <v/>
      </c>
    </row>
    <row r="120" spans="15:20" x14ac:dyDescent="0.25">
      <c r="O120">
        <v>80</v>
      </c>
      <c r="P120" s="17" t="str">
        <f t="shared" si="4"/>
        <v/>
      </c>
      <c r="R120">
        <f t="shared" si="3"/>
        <v>0</v>
      </c>
      <c r="S120">
        <f>IF(T120="",0,IFERROR(IF(VLOOKUP(T120,T$38:T119,1,0)&gt;0,0,0),1))</f>
        <v>0</v>
      </c>
      <c r="T120" s="17" t="str">
        <f>IF(DATOS!I83=P$39,DATOS!F83,"")</f>
        <v/>
      </c>
    </row>
    <row r="121" spans="15:20" x14ac:dyDescent="0.25">
      <c r="O121">
        <v>81</v>
      </c>
      <c r="P121" s="17" t="str">
        <f t="shared" si="4"/>
        <v/>
      </c>
      <c r="R121">
        <f t="shared" si="3"/>
        <v>0</v>
      </c>
      <c r="S121">
        <f>IF(T121="",0,IFERROR(IF(VLOOKUP(T121,T$38:T120,1,0)&gt;0,0,0),1))</f>
        <v>0</v>
      </c>
      <c r="T121" s="17" t="str">
        <f>IF(DATOS!I84=P$39,DATOS!F84,"")</f>
        <v/>
      </c>
    </row>
    <row r="122" spans="15:20" x14ac:dyDescent="0.25">
      <c r="O122">
        <v>82</v>
      </c>
      <c r="P122" s="17" t="str">
        <f t="shared" si="4"/>
        <v/>
      </c>
      <c r="R122">
        <f t="shared" si="3"/>
        <v>0</v>
      </c>
      <c r="S122">
        <f>IF(T122="",0,IFERROR(IF(VLOOKUP(T122,T$38:T121,1,0)&gt;0,0,0),1))</f>
        <v>0</v>
      </c>
      <c r="T122" s="17" t="str">
        <f>IF(DATOS!I85=P$39,DATOS!F85,"")</f>
        <v/>
      </c>
    </row>
    <row r="123" spans="15:20" x14ac:dyDescent="0.25">
      <c r="O123">
        <v>83</v>
      </c>
      <c r="P123" s="17" t="str">
        <f t="shared" si="4"/>
        <v/>
      </c>
      <c r="R123">
        <f t="shared" si="3"/>
        <v>0</v>
      </c>
      <c r="S123">
        <f>IF(T123="",0,IFERROR(IF(VLOOKUP(T123,T$38:T122,1,0)&gt;0,0,0),1))</f>
        <v>0</v>
      </c>
      <c r="T123" s="17" t="str">
        <f>IF(DATOS!I86=P$39,DATOS!F86,"")</f>
        <v/>
      </c>
    </row>
    <row r="124" spans="15:20" x14ac:dyDescent="0.25">
      <c r="O124">
        <v>84</v>
      </c>
      <c r="P124" s="17" t="str">
        <f t="shared" si="4"/>
        <v/>
      </c>
      <c r="R124">
        <f t="shared" si="3"/>
        <v>0</v>
      </c>
      <c r="S124">
        <f>IF(T124="",0,IFERROR(IF(VLOOKUP(T124,T$38:T123,1,0)&gt;0,0,0),1))</f>
        <v>0</v>
      </c>
      <c r="T124" s="17" t="str">
        <f>IF(DATOS!I87=P$39,DATOS!F87,"")</f>
        <v/>
      </c>
    </row>
    <row r="125" spans="15:20" x14ac:dyDescent="0.25">
      <c r="O125">
        <v>85</v>
      </c>
      <c r="P125" s="17" t="str">
        <f t="shared" si="4"/>
        <v/>
      </c>
      <c r="R125">
        <f t="shared" si="3"/>
        <v>0</v>
      </c>
      <c r="S125">
        <f>IF(T125="",0,IFERROR(IF(VLOOKUP(T125,T$38:T124,1,0)&gt;0,0,0),1))</f>
        <v>0</v>
      </c>
      <c r="T125" s="17" t="str">
        <f>IF(DATOS!I88=P$39,DATOS!F88,"")</f>
        <v/>
      </c>
    </row>
    <row r="126" spans="15:20" x14ac:dyDescent="0.25">
      <c r="R126">
        <f t="shared" si="3"/>
        <v>0</v>
      </c>
      <c r="S126">
        <f>IF(T126="",0,IFERROR(IF(VLOOKUP(T126,T$38:T125,1,0)&gt;0,0,0),1))</f>
        <v>0</v>
      </c>
      <c r="T126" s="17" t="str">
        <f>IF(DATOS!I89=P$39,DATOS!F89,"")</f>
        <v/>
      </c>
    </row>
    <row r="127" spans="15:20" x14ac:dyDescent="0.25">
      <c r="R127">
        <f t="shared" si="3"/>
        <v>0</v>
      </c>
      <c r="S127">
        <f>IF(T127="",0,IFERROR(IF(VLOOKUP(T127,T$38:T126,1,0)&gt;0,0,0),1))</f>
        <v>0</v>
      </c>
      <c r="T127" s="17" t="str">
        <f>IF(DATOS!I90=P$39,DATOS!F90,"")</f>
        <v/>
      </c>
    </row>
    <row r="128" spans="15:20" x14ac:dyDescent="0.25">
      <c r="R128">
        <f t="shared" si="3"/>
        <v>0</v>
      </c>
      <c r="S128">
        <f>IF(T128="",0,IFERROR(IF(VLOOKUP(T128,T$38:T127,1,0)&gt;0,0,0),1))</f>
        <v>0</v>
      </c>
      <c r="T128" s="17" t="str">
        <f>IF(DATOS!I91=P$39,DATOS!F91,"")</f>
        <v/>
      </c>
    </row>
    <row r="129" spans="18:20" x14ac:dyDescent="0.25">
      <c r="R129">
        <f t="shared" si="3"/>
        <v>0</v>
      </c>
      <c r="S129">
        <f>IF(T129="",0,IFERROR(IF(VLOOKUP(T129,T$38:T128,1,0)&gt;0,0,0),1))</f>
        <v>0</v>
      </c>
      <c r="T129" s="17" t="str">
        <f>IF(DATOS!I92=P$39,DATOS!F92,"")</f>
        <v/>
      </c>
    </row>
    <row r="130" spans="18:20" x14ac:dyDescent="0.25">
      <c r="R130">
        <f t="shared" si="3"/>
        <v>0</v>
      </c>
      <c r="S130">
        <f>IF(T130="",0,IFERROR(IF(VLOOKUP(T130,T$38:T129,1,0)&gt;0,0,0),1))</f>
        <v>0</v>
      </c>
      <c r="T130" s="17" t="str">
        <f>IF(DATOS!I93=P$39,DATOS!F93,"")</f>
        <v/>
      </c>
    </row>
    <row r="131" spans="18:20" x14ac:dyDescent="0.25">
      <c r="R131">
        <f t="shared" si="3"/>
        <v>0</v>
      </c>
      <c r="S131">
        <f>IF(T131="",0,IFERROR(IF(VLOOKUP(T131,T$38:T130,1,0)&gt;0,0,0),1))</f>
        <v>0</v>
      </c>
      <c r="T131" s="17" t="str">
        <f>IF(DATOS!I94=P$39,DATOS!F94,"")</f>
        <v/>
      </c>
    </row>
    <row r="132" spans="18:20" x14ac:dyDescent="0.25">
      <c r="R132">
        <f t="shared" si="3"/>
        <v>0</v>
      </c>
      <c r="S132">
        <f>IF(T132="",0,IFERROR(IF(VLOOKUP(T132,T$38:T131,1,0)&gt;0,0,0),1))</f>
        <v>0</v>
      </c>
      <c r="T132" s="17" t="str">
        <f>IF(DATOS!I95=P$39,DATOS!F95,"")</f>
        <v/>
      </c>
    </row>
    <row r="133" spans="18:20" x14ac:dyDescent="0.25">
      <c r="R133">
        <f t="shared" si="3"/>
        <v>0</v>
      </c>
      <c r="S133">
        <f>IF(T133="",0,IFERROR(IF(VLOOKUP(T133,T$38:T132,1,0)&gt;0,0,0),1))</f>
        <v>0</v>
      </c>
      <c r="T133" s="17" t="str">
        <f>IF(DATOS!I96=P$39,DATOS!F96,"")</f>
        <v/>
      </c>
    </row>
    <row r="134" spans="18:20" x14ac:dyDescent="0.25">
      <c r="R134">
        <f t="shared" si="3"/>
        <v>0</v>
      </c>
      <c r="S134">
        <f>IF(T134="",0,IFERROR(IF(VLOOKUP(T134,T$38:T133,1,0)&gt;0,0,0),1))</f>
        <v>0</v>
      </c>
      <c r="T134" s="17" t="str">
        <f>IF(DATOS!I97=P$39,DATOS!F97,"")</f>
        <v/>
      </c>
    </row>
    <row r="135" spans="18:20" x14ac:dyDescent="0.25">
      <c r="R135">
        <f t="shared" si="3"/>
        <v>0</v>
      </c>
      <c r="S135">
        <f>IF(T135="",0,IFERROR(IF(VLOOKUP(T135,T$38:T134,1,0)&gt;0,0,0),1))</f>
        <v>0</v>
      </c>
      <c r="T135" s="17" t="str">
        <f>IF(DATOS!I98=P$39,DATOS!F98,"")</f>
        <v/>
      </c>
    </row>
    <row r="136" spans="18:20" x14ac:dyDescent="0.25">
      <c r="R136">
        <f t="shared" si="3"/>
        <v>0</v>
      </c>
      <c r="S136">
        <f>IF(T136="",0,IFERROR(IF(VLOOKUP(T136,T$38:T135,1,0)&gt;0,0,0),1))</f>
        <v>0</v>
      </c>
      <c r="T136" s="17" t="str">
        <f>IF(DATOS!I99=P$39,DATOS!F99,"")</f>
        <v/>
      </c>
    </row>
    <row r="137" spans="18:20" x14ac:dyDescent="0.25">
      <c r="R137">
        <f t="shared" si="3"/>
        <v>0</v>
      </c>
      <c r="S137">
        <f>IF(T137="",0,IFERROR(IF(VLOOKUP(T137,T$38:T136,1,0)&gt;0,0,0),1))</f>
        <v>0</v>
      </c>
      <c r="T137" s="17" t="str">
        <f>IF(DATOS!I100=P$39,DATOS!F100,"")</f>
        <v/>
      </c>
    </row>
    <row r="138" spans="18:20" x14ac:dyDescent="0.25">
      <c r="R138">
        <f t="shared" si="3"/>
        <v>0</v>
      </c>
      <c r="S138">
        <f>IF(T138="",0,IFERROR(IF(VLOOKUP(T138,T$38:T137,1,0)&gt;0,0,0),1))</f>
        <v>0</v>
      </c>
      <c r="T138" s="17" t="str">
        <f>IF(DATOS!I101=P$39,DATOS!F101,"")</f>
        <v/>
      </c>
    </row>
    <row r="139" spans="18:20" x14ac:dyDescent="0.25">
      <c r="R139">
        <f t="shared" si="3"/>
        <v>0</v>
      </c>
      <c r="S139">
        <f>IF(T139="",0,IFERROR(IF(VLOOKUP(T139,T$38:T138,1,0)&gt;0,0,0),1))</f>
        <v>0</v>
      </c>
      <c r="T139" s="17" t="str">
        <f>IF(DATOS!I102=P$39,DATOS!F102,"")</f>
        <v/>
      </c>
    </row>
    <row r="140" spans="18:20" x14ac:dyDescent="0.25">
      <c r="R140">
        <f t="shared" si="3"/>
        <v>0</v>
      </c>
      <c r="S140">
        <f>IF(T140="",0,IFERROR(IF(VLOOKUP(T140,T$38:T139,1,0)&gt;0,0,0),1))</f>
        <v>0</v>
      </c>
      <c r="T140" s="17" t="str">
        <f>IF(DATOS!I103=P$39,DATOS!F103,"")</f>
        <v/>
      </c>
    </row>
    <row r="141" spans="18:20" x14ac:dyDescent="0.25">
      <c r="R141">
        <f t="shared" si="3"/>
        <v>0</v>
      </c>
      <c r="S141">
        <f>IF(T141="",0,IFERROR(IF(VLOOKUP(T141,T$38:T140,1,0)&gt;0,0,0),1))</f>
        <v>0</v>
      </c>
      <c r="T141" s="17" t="str">
        <f>IF(DATOS!I104=P$39,DATOS!F104,"")</f>
        <v/>
      </c>
    </row>
    <row r="142" spans="18:20" x14ac:dyDescent="0.25">
      <c r="R142">
        <f t="shared" si="3"/>
        <v>0</v>
      </c>
      <c r="S142">
        <f>IF(T142="",0,IFERROR(IF(VLOOKUP(T142,T$38:T141,1,0)&gt;0,0,0),1))</f>
        <v>0</v>
      </c>
      <c r="T142" s="17" t="str">
        <f>IF(DATOS!I105=P$39,DATOS!F105,"")</f>
        <v/>
      </c>
    </row>
    <row r="143" spans="18:20" x14ac:dyDescent="0.25">
      <c r="R143">
        <f t="shared" si="3"/>
        <v>0</v>
      </c>
      <c r="S143">
        <f>IF(T143="",0,IFERROR(IF(VLOOKUP(T143,T$38:T142,1,0)&gt;0,0,0),1))</f>
        <v>0</v>
      </c>
      <c r="T143" s="17" t="str">
        <f>IF(DATOS!I106=P$39,DATOS!F106,"")</f>
        <v/>
      </c>
    </row>
    <row r="144" spans="18:20" x14ac:dyDescent="0.25">
      <c r="R144">
        <f t="shared" si="3"/>
        <v>0</v>
      </c>
      <c r="S144">
        <f>IF(T144="",0,IFERROR(IF(VLOOKUP(T144,T$38:T143,1,0)&gt;0,0,0),1))</f>
        <v>0</v>
      </c>
      <c r="T144" s="17" t="str">
        <f>IF(DATOS!I107=P$39,DATOS!F107,"")</f>
        <v/>
      </c>
    </row>
    <row r="145" spans="18:20" x14ac:dyDescent="0.25">
      <c r="R145">
        <f t="shared" si="3"/>
        <v>0</v>
      </c>
      <c r="S145">
        <f>IF(T145="",0,IFERROR(IF(VLOOKUP(T145,T$38:T144,1,0)&gt;0,0,0),1))</f>
        <v>0</v>
      </c>
      <c r="T145" s="17" t="str">
        <f>IF(DATOS!I108=P$39,DATOS!F108,"")</f>
        <v/>
      </c>
    </row>
    <row r="146" spans="18:20" x14ac:dyDescent="0.25">
      <c r="R146">
        <f t="shared" si="3"/>
        <v>0</v>
      </c>
      <c r="S146">
        <f>IF(T146="",0,IFERROR(IF(VLOOKUP(T146,T$38:T145,1,0)&gt;0,0,0),1))</f>
        <v>0</v>
      </c>
      <c r="T146" s="17" t="str">
        <f>IF(DATOS!I109=P$39,DATOS!F109,"")</f>
        <v/>
      </c>
    </row>
    <row r="147" spans="18:20" x14ac:dyDescent="0.25">
      <c r="R147">
        <f t="shared" si="3"/>
        <v>0</v>
      </c>
      <c r="S147">
        <f>IF(T147="",0,IFERROR(IF(VLOOKUP(T147,T$38:T146,1,0)&gt;0,0,0),1))</f>
        <v>0</v>
      </c>
      <c r="T147" s="17" t="str">
        <f>IF(DATOS!I110=P$39,DATOS!F110,"")</f>
        <v/>
      </c>
    </row>
    <row r="148" spans="18:20" x14ac:dyDescent="0.25">
      <c r="R148">
        <f t="shared" si="3"/>
        <v>0</v>
      </c>
      <c r="S148">
        <f>IF(T148="",0,IFERROR(IF(VLOOKUP(T148,T$38:T147,1,0)&gt;0,0,0),1))</f>
        <v>0</v>
      </c>
      <c r="T148" s="17" t="str">
        <f>IF(DATOS!I111=P$39,DATOS!F111,"")</f>
        <v/>
      </c>
    </row>
    <row r="149" spans="18:20" x14ac:dyDescent="0.25">
      <c r="R149">
        <f t="shared" si="3"/>
        <v>0</v>
      </c>
      <c r="S149">
        <f>IF(T149="",0,IFERROR(IF(VLOOKUP(T149,T$38:T148,1,0)&gt;0,0,0),1))</f>
        <v>0</v>
      </c>
      <c r="T149" s="17" t="str">
        <f>IF(DATOS!I112=P$39,DATOS!F112,"")</f>
        <v/>
      </c>
    </row>
    <row r="150" spans="18:20" x14ac:dyDescent="0.25">
      <c r="R150">
        <f t="shared" si="3"/>
        <v>0</v>
      </c>
      <c r="S150">
        <f>IF(T150="",0,IFERROR(IF(VLOOKUP(T150,T$38:T149,1,0)&gt;0,0,0),1))</f>
        <v>0</v>
      </c>
      <c r="T150" s="17" t="str">
        <f>IF(DATOS!I113=P$39,DATOS!F113,"")</f>
        <v/>
      </c>
    </row>
    <row r="151" spans="18:20" x14ac:dyDescent="0.25">
      <c r="R151">
        <f t="shared" si="3"/>
        <v>0</v>
      </c>
      <c r="S151">
        <f>IF(T151="",0,IFERROR(IF(VLOOKUP(T151,T$38:T150,1,0)&gt;0,0,0),1))</f>
        <v>0</v>
      </c>
      <c r="T151" s="17" t="str">
        <f>IF(DATOS!I114=P$39,DATOS!F114,"")</f>
        <v/>
      </c>
    </row>
    <row r="152" spans="18:20" x14ac:dyDescent="0.25">
      <c r="R152">
        <f t="shared" si="3"/>
        <v>0</v>
      </c>
      <c r="S152">
        <f>IF(T152="",0,IFERROR(IF(VLOOKUP(T152,T$38:T151,1,0)&gt;0,0,0),1))</f>
        <v>0</v>
      </c>
      <c r="T152" s="17" t="str">
        <f>IF(DATOS!I115=P$39,DATOS!F115,"")</f>
        <v/>
      </c>
    </row>
    <row r="153" spans="18:20" x14ac:dyDescent="0.25">
      <c r="R153">
        <f t="shared" si="3"/>
        <v>0</v>
      </c>
      <c r="S153">
        <f>IF(T153="",0,IFERROR(IF(VLOOKUP(T153,T$38:T152,1,0)&gt;0,0,0),1))</f>
        <v>0</v>
      </c>
      <c r="T153" s="17" t="str">
        <f>IF(DATOS!I116=P$39,DATOS!F116,"")</f>
        <v/>
      </c>
    </row>
    <row r="154" spans="18:20" x14ac:dyDescent="0.25">
      <c r="R154">
        <f t="shared" si="3"/>
        <v>0</v>
      </c>
      <c r="S154">
        <f>IF(T154="",0,IFERROR(IF(VLOOKUP(T154,T$38:T153,1,0)&gt;0,0,0),1))</f>
        <v>0</v>
      </c>
      <c r="T154" s="17" t="str">
        <f>IF(DATOS!I117=P$39,DATOS!F117,"")</f>
        <v/>
      </c>
    </row>
    <row r="155" spans="18:20" x14ac:dyDescent="0.25">
      <c r="R155">
        <f t="shared" si="3"/>
        <v>0</v>
      </c>
      <c r="S155">
        <f>IF(T155="",0,IFERROR(IF(VLOOKUP(T155,T$38:T154,1,0)&gt;0,0,0),1))</f>
        <v>0</v>
      </c>
      <c r="T155" s="17" t="str">
        <f>IF(DATOS!I118=P$39,DATOS!F118,"")</f>
        <v/>
      </c>
    </row>
    <row r="156" spans="18:20" x14ac:dyDescent="0.25">
      <c r="R156">
        <f t="shared" si="3"/>
        <v>0</v>
      </c>
      <c r="S156">
        <f>IF(T156="",0,IFERROR(IF(VLOOKUP(T156,T$38:T155,1,0)&gt;0,0,0),1))</f>
        <v>0</v>
      </c>
      <c r="T156" s="17" t="str">
        <f>IF(DATOS!I119=P$39,DATOS!F119,"")</f>
        <v/>
      </c>
    </row>
    <row r="157" spans="18:20" x14ac:dyDescent="0.25">
      <c r="R157">
        <f t="shared" si="3"/>
        <v>0</v>
      </c>
      <c r="S157">
        <f>IF(T157="",0,IFERROR(IF(VLOOKUP(T157,T$38:T156,1,0)&gt;0,0,0),1))</f>
        <v>0</v>
      </c>
      <c r="T157" s="17" t="str">
        <f>IF(DATOS!I120=P$39,DATOS!F120,"")</f>
        <v/>
      </c>
    </row>
    <row r="158" spans="18:20" x14ac:dyDescent="0.25">
      <c r="R158">
        <f t="shared" si="3"/>
        <v>0</v>
      </c>
      <c r="S158">
        <f>IF(T158="",0,IFERROR(IF(VLOOKUP(T158,T$38:T157,1,0)&gt;0,0,0),1))</f>
        <v>0</v>
      </c>
      <c r="T158" s="17" t="str">
        <f>IF(DATOS!I121=P$39,DATOS!F121,"")</f>
        <v/>
      </c>
    </row>
    <row r="159" spans="18:20" x14ac:dyDescent="0.25">
      <c r="R159">
        <f t="shared" si="3"/>
        <v>0</v>
      </c>
      <c r="S159">
        <f>IF(T159="",0,IFERROR(IF(VLOOKUP(T159,T$38:T158,1,0)&gt;0,0,0),1))</f>
        <v>0</v>
      </c>
      <c r="T159" s="17" t="str">
        <f>IF(DATOS!I122=P$39,DATOS!F122,"")</f>
        <v/>
      </c>
    </row>
    <row r="160" spans="18:20" x14ac:dyDescent="0.25">
      <c r="R160">
        <f t="shared" si="3"/>
        <v>0</v>
      </c>
      <c r="S160">
        <f>IF(T160="",0,IFERROR(IF(VLOOKUP(T160,T$38:T159,1,0)&gt;0,0,0),1))</f>
        <v>0</v>
      </c>
      <c r="T160" s="17" t="str">
        <f>IF(DATOS!I123=P$39,DATOS!F123,"")</f>
        <v/>
      </c>
    </row>
    <row r="161" spans="18:20" x14ac:dyDescent="0.25">
      <c r="R161">
        <f t="shared" si="3"/>
        <v>0</v>
      </c>
      <c r="S161">
        <f>IF(T161="",0,IFERROR(IF(VLOOKUP(T161,T$38:T160,1,0)&gt;0,0,0),1))</f>
        <v>0</v>
      </c>
      <c r="T161" s="17" t="str">
        <f>IF(DATOS!I124=P$39,DATOS!F124,"")</f>
        <v/>
      </c>
    </row>
    <row r="162" spans="18:20" x14ac:dyDescent="0.25">
      <c r="R162">
        <f t="shared" si="3"/>
        <v>0</v>
      </c>
      <c r="S162">
        <f>IF(T162="",0,IFERROR(IF(VLOOKUP(T162,T$38:T161,1,0)&gt;0,0,0),1))</f>
        <v>0</v>
      </c>
      <c r="T162" s="17" t="str">
        <f>IF(DATOS!I125=P$39,DATOS!F125,"")</f>
        <v/>
      </c>
    </row>
    <row r="163" spans="18:20" x14ac:dyDescent="0.25">
      <c r="R163">
        <f t="shared" si="3"/>
        <v>0</v>
      </c>
      <c r="S163">
        <f>IF(T163="",0,IFERROR(IF(VLOOKUP(T163,T$38:T162,1,0)&gt;0,0,0),1))</f>
        <v>0</v>
      </c>
      <c r="T163" s="17" t="str">
        <f>IF(DATOS!I126=P$39,DATOS!F126,"")</f>
        <v/>
      </c>
    </row>
    <row r="164" spans="18:20" x14ac:dyDescent="0.25">
      <c r="R164">
        <f t="shared" si="3"/>
        <v>0</v>
      </c>
      <c r="S164">
        <f>IF(T164="",0,IFERROR(IF(VLOOKUP(T164,T$38:T163,1,0)&gt;0,0,0),1))</f>
        <v>0</v>
      </c>
      <c r="T164" s="17" t="str">
        <f>IF(DATOS!I127=P$39,DATOS!F127,"")</f>
        <v/>
      </c>
    </row>
    <row r="165" spans="18:20" x14ac:dyDescent="0.25">
      <c r="R165">
        <f t="shared" si="3"/>
        <v>0</v>
      </c>
      <c r="S165">
        <f>IF(T165="",0,IFERROR(IF(VLOOKUP(T165,T$38:T164,1,0)&gt;0,0,0),1))</f>
        <v>0</v>
      </c>
      <c r="T165" s="17" t="str">
        <f>IF(DATOS!I128=P$39,DATOS!F128,"")</f>
        <v/>
      </c>
    </row>
    <row r="166" spans="18:20" x14ac:dyDescent="0.25">
      <c r="R166">
        <f t="shared" si="3"/>
        <v>0</v>
      </c>
      <c r="S166">
        <f>IF(T166="",0,IFERROR(IF(VLOOKUP(T166,T$38:T165,1,0)&gt;0,0,0),1))</f>
        <v>0</v>
      </c>
      <c r="T166" s="17" t="str">
        <f>IF(DATOS!I129=P$39,DATOS!F129,"")</f>
        <v/>
      </c>
    </row>
    <row r="167" spans="18:20" x14ac:dyDescent="0.25">
      <c r="R167">
        <f t="shared" ref="R167:R230" si="5">R166+S167</f>
        <v>0</v>
      </c>
      <c r="S167">
        <f>IF(T167="",0,IFERROR(IF(VLOOKUP(T167,T$38:T166,1,0)&gt;0,0,0),1))</f>
        <v>0</v>
      </c>
      <c r="T167" s="17" t="str">
        <f>IF(DATOS!I130=P$39,DATOS!F130,"")</f>
        <v/>
      </c>
    </row>
    <row r="168" spans="18:20" x14ac:dyDescent="0.25">
      <c r="R168">
        <f t="shared" si="5"/>
        <v>0</v>
      </c>
      <c r="S168">
        <f>IF(T168="",0,IFERROR(IF(VLOOKUP(T168,T$38:T167,1,0)&gt;0,0,0),1))</f>
        <v>0</v>
      </c>
      <c r="T168" s="17" t="str">
        <f>IF(DATOS!I131=P$39,DATOS!F131,"")</f>
        <v/>
      </c>
    </row>
    <row r="169" spans="18:20" x14ac:dyDescent="0.25">
      <c r="R169">
        <f t="shared" si="5"/>
        <v>0</v>
      </c>
      <c r="S169">
        <f>IF(T169="",0,IFERROR(IF(VLOOKUP(T169,T$38:T168,1,0)&gt;0,0,0),1))</f>
        <v>0</v>
      </c>
      <c r="T169" s="17" t="str">
        <f>IF(DATOS!I132=P$39,DATOS!F132,"")</f>
        <v/>
      </c>
    </row>
    <row r="170" spans="18:20" x14ac:dyDescent="0.25">
      <c r="R170">
        <f t="shared" si="5"/>
        <v>0</v>
      </c>
      <c r="S170">
        <f>IF(T170="",0,IFERROR(IF(VLOOKUP(T170,T$38:T169,1,0)&gt;0,0,0),1))</f>
        <v>0</v>
      </c>
      <c r="T170" s="17" t="str">
        <f>IF(DATOS!I133=P$39,DATOS!F133,"")</f>
        <v/>
      </c>
    </row>
    <row r="171" spans="18:20" x14ac:dyDescent="0.25">
      <c r="R171">
        <f t="shared" si="5"/>
        <v>0</v>
      </c>
      <c r="S171">
        <f>IF(T171="",0,IFERROR(IF(VLOOKUP(T171,T$38:T170,1,0)&gt;0,0,0),1))</f>
        <v>0</v>
      </c>
      <c r="T171" s="17" t="str">
        <f>IF(DATOS!I134=P$39,DATOS!F134,"")</f>
        <v/>
      </c>
    </row>
    <row r="172" spans="18:20" x14ac:dyDescent="0.25">
      <c r="R172">
        <f t="shared" si="5"/>
        <v>0</v>
      </c>
      <c r="S172">
        <f>IF(T172="",0,IFERROR(IF(VLOOKUP(T172,T$38:T171,1,0)&gt;0,0,0),1))</f>
        <v>0</v>
      </c>
      <c r="T172" s="17" t="str">
        <f>IF(DATOS!I135=P$39,DATOS!F135,"")</f>
        <v/>
      </c>
    </row>
    <row r="173" spans="18:20" x14ac:dyDescent="0.25">
      <c r="R173">
        <f t="shared" si="5"/>
        <v>0</v>
      </c>
      <c r="S173">
        <f>IF(T173="",0,IFERROR(IF(VLOOKUP(T173,T$38:T172,1,0)&gt;0,0,0),1))</f>
        <v>0</v>
      </c>
      <c r="T173" s="17" t="str">
        <f>IF(DATOS!I136=P$39,DATOS!F136,"")</f>
        <v/>
      </c>
    </row>
    <row r="174" spans="18:20" x14ac:dyDescent="0.25">
      <c r="R174">
        <f t="shared" si="5"/>
        <v>0</v>
      </c>
      <c r="S174">
        <f>IF(T174="",0,IFERROR(IF(VLOOKUP(T174,T$38:T173,1,0)&gt;0,0,0),1))</f>
        <v>0</v>
      </c>
      <c r="T174" s="17" t="str">
        <f>IF(DATOS!I137=P$39,DATOS!F137,"")</f>
        <v/>
      </c>
    </row>
    <row r="175" spans="18:20" x14ac:dyDescent="0.25">
      <c r="R175">
        <f t="shared" si="5"/>
        <v>0</v>
      </c>
      <c r="S175">
        <f>IF(T175="",0,IFERROR(IF(VLOOKUP(T175,T$38:T174,1,0)&gt;0,0,0),1))</f>
        <v>0</v>
      </c>
      <c r="T175" s="17" t="str">
        <f>IF(DATOS!I138=P$39,DATOS!F138,"")</f>
        <v/>
      </c>
    </row>
    <row r="176" spans="18:20" x14ac:dyDescent="0.25">
      <c r="R176">
        <f t="shared" si="5"/>
        <v>0</v>
      </c>
      <c r="S176">
        <f>IF(T176="",0,IFERROR(IF(VLOOKUP(T176,T$38:T175,1,0)&gt;0,0,0),1))</f>
        <v>0</v>
      </c>
      <c r="T176" s="17" t="str">
        <f>IF(DATOS!I139=P$39,DATOS!F139,"")</f>
        <v/>
      </c>
    </row>
    <row r="177" spans="18:20" x14ac:dyDescent="0.25">
      <c r="R177">
        <f t="shared" si="5"/>
        <v>0</v>
      </c>
      <c r="S177">
        <f>IF(T177="",0,IFERROR(IF(VLOOKUP(T177,T$38:T176,1,0)&gt;0,0,0),1))</f>
        <v>0</v>
      </c>
      <c r="T177" s="17" t="str">
        <f>IF(DATOS!I140=P$39,DATOS!F140,"")</f>
        <v/>
      </c>
    </row>
    <row r="178" spans="18:20" x14ac:dyDescent="0.25">
      <c r="R178">
        <f t="shared" si="5"/>
        <v>0</v>
      </c>
      <c r="S178">
        <f>IF(T178="",0,IFERROR(IF(VLOOKUP(T178,T$38:T177,1,0)&gt;0,0,0),1))</f>
        <v>0</v>
      </c>
      <c r="T178" s="17" t="str">
        <f>IF(DATOS!I141=P$39,DATOS!F141,"")</f>
        <v/>
      </c>
    </row>
    <row r="179" spans="18:20" x14ac:dyDescent="0.25">
      <c r="R179">
        <f t="shared" si="5"/>
        <v>0</v>
      </c>
      <c r="S179">
        <f>IF(T179="",0,IFERROR(IF(VLOOKUP(T179,T$38:T178,1,0)&gt;0,0,0),1))</f>
        <v>0</v>
      </c>
      <c r="T179" s="17" t="str">
        <f>IF(DATOS!I142=P$39,DATOS!F142,"")</f>
        <v/>
      </c>
    </row>
    <row r="180" spans="18:20" x14ac:dyDescent="0.25">
      <c r="R180">
        <f t="shared" si="5"/>
        <v>0</v>
      </c>
      <c r="S180">
        <f>IF(T180="",0,IFERROR(IF(VLOOKUP(T180,T$38:T179,1,0)&gt;0,0,0),1))</f>
        <v>0</v>
      </c>
      <c r="T180" s="17" t="str">
        <f>IF(DATOS!I143=P$39,DATOS!F143,"")</f>
        <v/>
      </c>
    </row>
    <row r="181" spans="18:20" x14ac:dyDescent="0.25">
      <c r="R181">
        <f t="shared" si="5"/>
        <v>0</v>
      </c>
      <c r="S181">
        <f>IF(T181="",0,IFERROR(IF(VLOOKUP(T181,T$38:T180,1,0)&gt;0,0,0),1))</f>
        <v>0</v>
      </c>
      <c r="T181" s="17" t="str">
        <f>IF(DATOS!I144=P$39,DATOS!F144,"")</f>
        <v/>
      </c>
    </row>
    <row r="182" spans="18:20" x14ac:dyDescent="0.25">
      <c r="R182">
        <f t="shared" si="5"/>
        <v>0</v>
      </c>
      <c r="S182">
        <f>IF(T182="",0,IFERROR(IF(VLOOKUP(T182,T$38:T181,1,0)&gt;0,0,0),1))</f>
        <v>0</v>
      </c>
      <c r="T182" s="17" t="str">
        <f>IF(DATOS!I145=P$39,DATOS!F145,"")</f>
        <v/>
      </c>
    </row>
    <row r="183" spans="18:20" x14ac:dyDescent="0.25">
      <c r="R183">
        <f t="shared" si="5"/>
        <v>0</v>
      </c>
      <c r="S183">
        <f>IF(T183="",0,IFERROR(IF(VLOOKUP(T183,T$38:T182,1,0)&gt;0,0,0),1))</f>
        <v>0</v>
      </c>
      <c r="T183" s="17" t="str">
        <f>IF(DATOS!I146=P$39,DATOS!F146,"")</f>
        <v/>
      </c>
    </row>
    <row r="184" spans="18:20" x14ac:dyDescent="0.25">
      <c r="R184">
        <f t="shared" si="5"/>
        <v>0</v>
      </c>
      <c r="S184">
        <f>IF(T184="",0,IFERROR(IF(VLOOKUP(T184,T$38:T183,1,0)&gt;0,0,0),1))</f>
        <v>0</v>
      </c>
      <c r="T184" s="17" t="str">
        <f>IF(DATOS!I147=P$39,DATOS!F147,"")</f>
        <v/>
      </c>
    </row>
    <row r="185" spans="18:20" x14ac:dyDescent="0.25">
      <c r="R185">
        <f t="shared" si="5"/>
        <v>0</v>
      </c>
      <c r="S185">
        <f>IF(T185="",0,IFERROR(IF(VLOOKUP(T185,T$38:T184,1,0)&gt;0,0,0),1))</f>
        <v>0</v>
      </c>
      <c r="T185" s="17" t="str">
        <f>IF(DATOS!I148=P$39,DATOS!F148,"")</f>
        <v/>
      </c>
    </row>
    <row r="186" spans="18:20" x14ac:dyDescent="0.25">
      <c r="R186">
        <f t="shared" si="5"/>
        <v>0</v>
      </c>
      <c r="S186">
        <f>IF(T186="",0,IFERROR(IF(VLOOKUP(T186,T$38:T185,1,0)&gt;0,0,0),1))</f>
        <v>0</v>
      </c>
      <c r="T186" s="17" t="str">
        <f>IF(DATOS!I149=P$39,DATOS!F149,"")</f>
        <v/>
      </c>
    </row>
    <row r="187" spans="18:20" x14ac:dyDescent="0.25">
      <c r="R187">
        <f t="shared" si="5"/>
        <v>0</v>
      </c>
      <c r="S187">
        <f>IF(T187="",0,IFERROR(IF(VLOOKUP(T187,T$38:T186,1,0)&gt;0,0,0),1))</f>
        <v>0</v>
      </c>
      <c r="T187" s="17" t="str">
        <f>IF(DATOS!I150=P$39,DATOS!F150,"")</f>
        <v/>
      </c>
    </row>
    <row r="188" spans="18:20" x14ac:dyDescent="0.25">
      <c r="R188">
        <f t="shared" si="5"/>
        <v>0</v>
      </c>
      <c r="S188">
        <f>IF(T188="",0,IFERROR(IF(VLOOKUP(T188,T$38:T187,1,0)&gt;0,0,0),1))</f>
        <v>0</v>
      </c>
      <c r="T188" s="17" t="str">
        <f>IF(DATOS!I151=P$39,DATOS!F151,"")</f>
        <v/>
      </c>
    </row>
    <row r="189" spans="18:20" x14ac:dyDescent="0.25">
      <c r="R189">
        <f t="shared" si="5"/>
        <v>0</v>
      </c>
      <c r="S189">
        <f>IF(T189="",0,IFERROR(IF(VLOOKUP(T189,T$38:T188,1,0)&gt;0,0,0),1))</f>
        <v>0</v>
      </c>
      <c r="T189" s="17" t="str">
        <f>IF(DATOS!I152=P$39,DATOS!F152,"")</f>
        <v/>
      </c>
    </row>
    <row r="190" spans="18:20" x14ac:dyDescent="0.25">
      <c r="R190">
        <f t="shared" si="5"/>
        <v>0</v>
      </c>
      <c r="S190">
        <f>IF(T190="",0,IFERROR(IF(VLOOKUP(T190,T$38:T189,1,0)&gt;0,0,0),1))</f>
        <v>0</v>
      </c>
      <c r="T190" s="17" t="str">
        <f>IF(DATOS!I153=P$39,DATOS!F153,"")</f>
        <v/>
      </c>
    </row>
    <row r="191" spans="18:20" x14ac:dyDescent="0.25">
      <c r="R191">
        <f t="shared" si="5"/>
        <v>0</v>
      </c>
      <c r="S191">
        <f>IF(T191="",0,IFERROR(IF(VLOOKUP(T191,T$38:T190,1,0)&gt;0,0,0),1))</f>
        <v>0</v>
      </c>
      <c r="T191" s="17" t="str">
        <f>IF(DATOS!I154=P$39,DATOS!F154,"")</f>
        <v/>
      </c>
    </row>
    <row r="192" spans="18:20" x14ac:dyDescent="0.25">
      <c r="R192">
        <f t="shared" si="5"/>
        <v>0</v>
      </c>
      <c r="S192">
        <f>IF(T192="",0,IFERROR(IF(VLOOKUP(T192,T$38:T191,1,0)&gt;0,0,0),1))</f>
        <v>0</v>
      </c>
      <c r="T192" s="17" t="str">
        <f>IF(DATOS!I155=P$39,DATOS!F155,"")</f>
        <v/>
      </c>
    </row>
    <row r="193" spans="18:20" x14ac:dyDescent="0.25">
      <c r="R193">
        <f t="shared" si="5"/>
        <v>0</v>
      </c>
      <c r="S193">
        <f>IF(T193="",0,IFERROR(IF(VLOOKUP(T193,T$38:T192,1,0)&gt;0,0,0),1))</f>
        <v>0</v>
      </c>
      <c r="T193" s="17" t="str">
        <f>IF(DATOS!I156=P$39,DATOS!F156,"")</f>
        <v/>
      </c>
    </row>
    <row r="194" spans="18:20" x14ac:dyDescent="0.25">
      <c r="R194">
        <f t="shared" si="5"/>
        <v>0</v>
      </c>
      <c r="S194">
        <f>IF(T194="",0,IFERROR(IF(VLOOKUP(T194,T$38:T193,1,0)&gt;0,0,0),1))</f>
        <v>0</v>
      </c>
      <c r="T194" s="17" t="str">
        <f>IF(DATOS!I157=P$39,DATOS!F157,"")</f>
        <v/>
      </c>
    </row>
    <row r="195" spans="18:20" x14ac:dyDescent="0.25">
      <c r="R195">
        <f t="shared" si="5"/>
        <v>0</v>
      </c>
      <c r="S195">
        <f>IF(T195="",0,IFERROR(IF(VLOOKUP(T195,T$38:T194,1,0)&gt;0,0,0),1))</f>
        <v>0</v>
      </c>
      <c r="T195" s="17" t="str">
        <f>IF(DATOS!I158=P$39,DATOS!F158,"")</f>
        <v/>
      </c>
    </row>
    <row r="196" spans="18:20" x14ac:dyDescent="0.25">
      <c r="R196">
        <f t="shared" si="5"/>
        <v>0</v>
      </c>
      <c r="S196">
        <f>IF(T196="",0,IFERROR(IF(VLOOKUP(T196,T$38:T195,1,0)&gt;0,0,0),1))</f>
        <v>0</v>
      </c>
      <c r="T196" s="17" t="str">
        <f>IF(DATOS!I159=P$39,DATOS!F159,"")</f>
        <v/>
      </c>
    </row>
    <row r="197" spans="18:20" x14ac:dyDescent="0.25">
      <c r="R197">
        <f t="shared" si="5"/>
        <v>0</v>
      </c>
      <c r="S197">
        <f>IF(T197="",0,IFERROR(IF(VLOOKUP(T197,T$38:T196,1,0)&gt;0,0,0),1))</f>
        <v>0</v>
      </c>
      <c r="T197" s="17" t="str">
        <f>IF(DATOS!I160=P$39,DATOS!F160,"")</f>
        <v/>
      </c>
    </row>
    <row r="198" spans="18:20" x14ac:dyDescent="0.25">
      <c r="R198">
        <f t="shared" si="5"/>
        <v>0</v>
      </c>
      <c r="S198">
        <f>IF(T198="",0,IFERROR(IF(VLOOKUP(T198,T$38:T197,1,0)&gt;0,0,0),1))</f>
        <v>0</v>
      </c>
      <c r="T198" s="17" t="str">
        <f>IF(DATOS!I161=P$39,DATOS!F161,"")</f>
        <v/>
      </c>
    </row>
    <row r="199" spans="18:20" x14ac:dyDescent="0.25">
      <c r="R199">
        <f t="shared" si="5"/>
        <v>0</v>
      </c>
      <c r="S199">
        <f>IF(T199="",0,IFERROR(IF(VLOOKUP(T199,T$38:T198,1,0)&gt;0,0,0),1))</f>
        <v>0</v>
      </c>
      <c r="T199" s="17" t="str">
        <f>IF(DATOS!I162=P$39,DATOS!F162,"")</f>
        <v/>
      </c>
    </row>
    <row r="200" spans="18:20" x14ac:dyDescent="0.25">
      <c r="R200">
        <f t="shared" si="5"/>
        <v>0</v>
      </c>
      <c r="S200">
        <f>IF(T200="",0,IFERROR(IF(VLOOKUP(T200,T$38:T199,1,0)&gt;0,0,0),1))</f>
        <v>0</v>
      </c>
      <c r="T200" s="17" t="str">
        <f>IF(DATOS!I163=P$39,DATOS!F163,"")</f>
        <v/>
      </c>
    </row>
    <row r="201" spans="18:20" x14ac:dyDescent="0.25">
      <c r="R201">
        <f t="shared" si="5"/>
        <v>0</v>
      </c>
      <c r="S201">
        <f>IF(T201="",0,IFERROR(IF(VLOOKUP(T201,T$38:T200,1,0)&gt;0,0,0),1))</f>
        <v>0</v>
      </c>
      <c r="T201" s="17" t="str">
        <f>IF(DATOS!I164=P$39,DATOS!F164,"")</f>
        <v/>
      </c>
    </row>
    <row r="202" spans="18:20" x14ac:dyDescent="0.25">
      <c r="R202">
        <f t="shared" si="5"/>
        <v>0</v>
      </c>
      <c r="S202">
        <f>IF(T202="",0,IFERROR(IF(VLOOKUP(T202,T$38:T201,1,0)&gt;0,0,0),1))</f>
        <v>0</v>
      </c>
      <c r="T202" s="17" t="str">
        <f>IF(DATOS!I165=P$39,DATOS!F165,"")</f>
        <v/>
      </c>
    </row>
    <row r="203" spans="18:20" x14ac:dyDescent="0.25">
      <c r="R203">
        <f t="shared" si="5"/>
        <v>0</v>
      </c>
      <c r="S203">
        <f>IF(T203="",0,IFERROR(IF(VLOOKUP(T203,T$38:T202,1,0)&gt;0,0,0),1))</f>
        <v>0</v>
      </c>
      <c r="T203" s="17" t="str">
        <f>IF(DATOS!I166=P$39,DATOS!F166,"")</f>
        <v/>
      </c>
    </row>
    <row r="204" spans="18:20" x14ac:dyDescent="0.25">
      <c r="R204">
        <f t="shared" si="5"/>
        <v>0</v>
      </c>
      <c r="S204">
        <f>IF(T204="",0,IFERROR(IF(VLOOKUP(T204,T$38:T203,1,0)&gt;0,0,0),1))</f>
        <v>0</v>
      </c>
      <c r="T204" s="17" t="str">
        <f>IF(DATOS!I167=P$39,DATOS!F167,"")</f>
        <v/>
      </c>
    </row>
    <row r="205" spans="18:20" x14ac:dyDescent="0.25">
      <c r="R205">
        <f t="shared" si="5"/>
        <v>0</v>
      </c>
      <c r="S205">
        <f>IF(T205="",0,IFERROR(IF(VLOOKUP(T205,T$38:T204,1,0)&gt;0,0,0),1))</f>
        <v>0</v>
      </c>
      <c r="T205" s="17" t="str">
        <f>IF(DATOS!I168=P$39,DATOS!F168,"")</f>
        <v/>
      </c>
    </row>
    <row r="206" spans="18:20" x14ac:dyDescent="0.25">
      <c r="R206">
        <f t="shared" si="5"/>
        <v>0</v>
      </c>
      <c r="S206">
        <f>IF(T206="",0,IFERROR(IF(VLOOKUP(T206,T$38:T205,1,0)&gt;0,0,0),1))</f>
        <v>0</v>
      </c>
      <c r="T206" s="17" t="str">
        <f>IF(DATOS!I169=P$39,DATOS!F169,"")</f>
        <v/>
      </c>
    </row>
    <row r="207" spans="18:20" x14ac:dyDescent="0.25">
      <c r="R207">
        <f t="shared" si="5"/>
        <v>0</v>
      </c>
      <c r="S207">
        <f>IF(T207="",0,IFERROR(IF(VLOOKUP(T207,T$38:T206,1,0)&gt;0,0,0),1))</f>
        <v>0</v>
      </c>
      <c r="T207" s="17" t="str">
        <f>IF(DATOS!I170=P$39,DATOS!F170,"")</f>
        <v/>
      </c>
    </row>
    <row r="208" spans="18:20" x14ac:dyDescent="0.25">
      <c r="R208">
        <f t="shared" si="5"/>
        <v>0</v>
      </c>
      <c r="S208">
        <f>IF(T208="",0,IFERROR(IF(VLOOKUP(T208,T$38:T207,1,0)&gt;0,0,0),1))</f>
        <v>0</v>
      </c>
      <c r="T208" s="17" t="str">
        <f>IF(DATOS!I171=P$39,DATOS!F171,"")</f>
        <v/>
      </c>
    </row>
    <row r="209" spans="18:20" x14ac:dyDescent="0.25">
      <c r="R209">
        <f t="shared" si="5"/>
        <v>0</v>
      </c>
      <c r="S209">
        <f>IF(T209="",0,IFERROR(IF(VLOOKUP(T209,T$38:T208,1,0)&gt;0,0,0),1))</f>
        <v>0</v>
      </c>
      <c r="T209" s="17" t="str">
        <f>IF(DATOS!I172=P$39,DATOS!F172,"")</f>
        <v/>
      </c>
    </row>
    <row r="210" spans="18:20" x14ac:dyDescent="0.25">
      <c r="R210">
        <f t="shared" si="5"/>
        <v>0</v>
      </c>
      <c r="S210">
        <f>IF(T210="",0,IFERROR(IF(VLOOKUP(T210,T$38:T209,1,0)&gt;0,0,0),1))</f>
        <v>0</v>
      </c>
      <c r="T210" s="17" t="str">
        <f>IF(DATOS!I173=P$39,DATOS!F173,"")</f>
        <v/>
      </c>
    </row>
    <row r="211" spans="18:20" x14ac:dyDescent="0.25">
      <c r="R211">
        <f t="shared" si="5"/>
        <v>0</v>
      </c>
      <c r="S211">
        <f>IF(T211="",0,IFERROR(IF(VLOOKUP(T211,T$38:T210,1,0)&gt;0,0,0),1))</f>
        <v>0</v>
      </c>
      <c r="T211" s="17" t="str">
        <f>IF(DATOS!I174=P$39,DATOS!F174,"")</f>
        <v/>
      </c>
    </row>
    <row r="212" spans="18:20" x14ac:dyDescent="0.25">
      <c r="R212">
        <f t="shared" si="5"/>
        <v>0</v>
      </c>
      <c r="S212">
        <f>IF(T212="",0,IFERROR(IF(VLOOKUP(T212,T$38:T211,1,0)&gt;0,0,0),1))</f>
        <v>0</v>
      </c>
      <c r="T212" s="17" t="str">
        <f>IF(DATOS!I175=P$39,DATOS!F175,"")</f>
        <v/>
      </c>
    </row>
    <row r="213" spans="18:20" x14ac:dyDescent="0.25">
      <c r="R213">
        <f t="shared" si="5"/>
        <v>0</v>
      </c>
      <c r="S213">
        <f>IF(T213="",0,IFERROR(IF(VLOOKUP(T213,T$38:T212,1,0)&gt;0,0,0),1))</f>
        <v>0</v>
      </c>
      <c r="T213" s="17" t="str">
        <f>IF(DATOS!I176=P$39,DATOS!F176,"")</f>
        <v/>
      </c>
    </row>
    <row r="214" spans="18:20" x14ac:dyDescent="0.25">
      <c r="R214">
        <f t="shared" si="5"/>
        <v>0</v>
      </c>
      <c r="S214">
        <f>IF(T214="",0,IFERROR(IF(VLOOKUP(T214,T$38:T213,1,0)&gt;0,0,0),1))</f>
        <v>0</v>
      </c>
      <c r="T214" s="17" t="str">
        <f>IF(DATOS!I177=P$39,DATOS!F177,"")</f>
        <v/>
      </c>
    </row>
    <row r="215" spans="18:20" x14ac:dyDescent="0.25">
      <c r="R215">
        <f t="shared" si="5"/>
        <v>0</v>
      </c>
      <c r="S215">
        <f>IF(T215="",0,IFERROR(IF(VLOOKUP(T215,T$38:T214,1,0)&gt;0,0,0),1))</f>
        <v>0</v>
      </c>
      <c r="T215" s="17" t="str">
        <f>IF(DATOS!I178=P$39,DATOS!F178,"")</f>
        <v/>
      </c>
    </row>
    <row r="216" spans="18:20" x14ac:dyDescent="0.25">
      <c r="R216">
        <f t="shared" si="5"/>
        <v>0</v>
      </c>
      <c r="S216">
        <f>IF(T216="",0,IFERROR(IF(VLOOKUP(T216,T$38:T215,1,0)&gt;0,0,0),1))</f>
        <v>0</v>
      </c>
      <c r="T216" s="17" t="str">
        <f>IF(DATOS!I179=P$39,DATOS!F179,"")</f>
        <v/>
      </c>
    </row>
    <row r="217" spans="18:20" x14ac:dyDescent="0.25">
      <c r="R217">
        <f t="shared" si="5"/>
        <v>0</v>
      </c>
      <c r="S217">
        <f>IF(T217="",0,IFERROR(IF(VLOOKUP(T217,T$38:T216,1,0)&gt;0,0,0),1))</f>
        <v>0</v>
      </c>
      <c r="T217" s="17" t="str">
        <f>IF(DATOS!I180=P$39,DATOS!F180,"")</f>
        <v/>
      </c>
    </row>
    <row r="218" spans="18:20" x14ac:dyDescent="0.25">
      <c r="R218">
        <f t="shared" si="5"/>
        <v>0</v>
      </c>
      <c r="S218">
        <f>IF(T218="",0,IFERROR(IF(VLOOKUP(T218,T$38:T217,1,0)&gt;0,0,0),1))</f>
        <v>0</v>
      </c>
      <c r="T218" s="17" t="str">
        <f>IF(DATOS!I181=P$39,DATOS!F181,"")</f>
        <v/>
      </c>
    </row>
    <row r="219" spans="18:20" x14ac:dyDescent="0.25">
      <c r="R219">
        <f t="shared" si="5"/>
        <v>0</v>
      </c>
      <c r="S219">
        <f>IF(T219="",0,IFERROR(IF(VLOOKUP(T219,T$38:T218,1,0)&gt;0,0,0),1))</f>
        <v>0</v>
      </c>
      <c r="T219" s="17" t="str">
        <f>IF(DATOS!I182=P$39,DATOS!F182,"")</f>
        <v/>
      </c>
    </row>
    <row r="220" spans="18:20" x14ac:dyDescent="0.25">
      <c r="R220">
        <f t="shared" si="5"/>
        <v>0</v>
      </c>
      <c r="S220">
        <f>IF(T220="",0,IFERROR(IF(VLOOKUP(T220,T$38:T219,1,0)&gt;0,0,0),1))</f>
        <v>0</v>
      </c>
      <c r="T220" s="17" t="str">
        <f>IF(DATOS!I183=P$39,DATOS!F183,"")</f>
        <v/>
      </c>
    </row>
    <row r="221" spans="18:20" x14ac:dyDescent="0.25">
      <c r="R221">
        <f t="shared" si="5"/>
        <v>0</v>
      </c>
      <c r="S221">
        <f>IF(T221="",0,IFERROR(IF(VLOOKUP(T221,T$38:T220,1,0)&gt;0,0,0),1))</f>
        <v>0</v>
      </c>
      <c r="T221" s="17" t="str">
        <f>IF(DATOS!I184=P$39,DATOS!F184,"")</f>
        <v/>
      </c>
    </row>
    <row r="222" spans="18:20" x14ac:dyDescent="0.25">
      <c r="R222">
        <f t="shared" si="5"/>
        <v>0</v>
      </c>
      <c r="S222">
        <f>IF(T222="",0,IFERROR(IF(VLOOKUP(T222,T$38:T221,1,0)&gt;0,0,0),1))</f>
        <v>0</v>
      </c>
      <c r="T222" s="17" t="str">
        <f>IF(DATOS!I185=P$39,DATOS!F185,"")</f>
        <v/>
      </c>
    </row>
    <row r="223" spans="18:20" x14ac:dyDescent="0.25">
      <c r="R223">
        <f t="shared" si="5"/>
        <v>0</v>
      </c>
      <c r="S223">
        <f>IF(T223="",0,IFERROR(IF(VLOOKUP(T223,T$38:T222,1,0)&gt;0,0,0),1))</f>
        <v>0</v>
      </c>
      <c r="T223" s="17" t="str">
        <f>IF(DATOS!I186=P$39,DATOS!F186,"")</f>
        <v/>
      </c>
    </row>
    <row r="224" spans="18:20" x14ac:dyDescent="0.25">
      <c r="R224">
        <f t="shared" si="5"/>
        <v>0</v>
      </c>
      <c r="S224">
        <f>IF(T224="",0,IFERROR(IF(VLOOKUP(T224,T$38:T223,1,0)&gt;0,0,0),1))</f>
        <v>0</v>
      </c>
      <c r="T224" s="17" t="str">
        <f>IF(DATOS!I187=P$39,DATOS!F187,"")</f>
        <v/>
      </c>
    </row>
    <row r="225" spans="18:20" x14ac:dyDescent="0.25">
      <c r="R225">
        <f t="shared" si="5"/>
        <v>0</v>
      </c>
      <c r="S225">
        <f>IF(T225="",0,IFERROR(IF(VLOOKUP(T225,T$38:T224,1,0)&gt;0,0,0),1))</f>
        <v>0</v>
      </c>
      <c r="T225" s="17" t="str">
        <f>IF(DATOS!I188=P$39,DATOS!F188,"")</f>
        <v/>
      </c>
    </row>
    <row r="226" spans="18:20" x14ac:dyDescent="0.25">
      <c r="R226">
        <f t="shared" si="5"/>
        <v>0</v>
      </c>
      <c r="S226">
        <f>IF(T226="",0,IFERROR(IF(VLOOKUP(T226,T$38:T225,1,0)&gt;0,0,0),1))</f>
        <v>0</v>
      </c>
      <c r="T226" s="17" t="str">
        <f>IF(DATOS!I189=P$39,DATOS!F189,"")</f>
        <v/>
      </c>
    </row>
    <row r="227" spans="18:20" x14ac:dyDescent="0.25">
      <c r="R227">
        <f t="shared" si="5"/>
        <v>0</v>
      </c>
      <c r="S227">
        <f>IF(T227="",0,IFERROR(IF(VLOOKUP(T227,T$38:T226,1,0)&gt;0,0,0),1))</f>
        <v>0</v>
      </c>
      <c r="T227" s="17" t="str">
        <f>IF(DATOS!I190=P$39,DATOS!F190,"")</f>
        <v/>
      </c>
    </row>
    <row r="228" spans="18:20" x14ac:dyDescent="0.25">
      <c r="R228">
        <f t="shared" si="5"/>
        <v>0</v>
      </c>
      <c r="S228">
        <f>IF(T228="",0,IFERROR(IF(VLOOKUP(T228,T$38:T227,1,0)&gt;0,0,0),1))</f>
        <v>0</v>
      </c>
      <c r="T228" s="17" t="str">
        <f>IF(DATOS!I191=P$39,DATOS!F191,"")</f>
        <v/>
      </c>
    </row>
    <row r="229" spans="18:20" x14ac:dyDescent="0.25">
      <c r="R229">
        <f t="shared" si="5"/>
        <v>0</v>
      </c>
      <c r="S229">
        <f>IF(T229="",0,IFERROR(IF(VLOOKUP(T229,T$38:T228,1,0)&gt;0,0,0),1))</f>
        <v>0</v>
      </c>
      <c r="T229" s="17" t="str">
        <f>IF(DATOS!I192=P$39,DATOS!F192,"")</f>
        <v/>
      </c>
    </row>
    <row r="230" spans="18:20" x14ac:dyDescent="0.25">
      <c r="R230">
        <f t="shared" si="5"/>
        <v>0</v>
      </c>
      <c r="S230">
        <f>IF(T230="",0,IFERROR(IF(VLOOKUP(T230,T$38:T229,1,0)&gt;0,0,0),1))</f>
        <v>0</v>
      </c>
      <c r="T230" s="17" t="str">
        <f>IF(DATOS!I193=P$39,DATOS!F193,"")</f>
        <v/>
      </c>
    </row>
    <row r="231" spans="18:20" x14ac:dyDescent="0.25">
      <c r="R231">
        <f t="shared" ref="R231:R294" si="6">R230+S231</f>
        <v>0</v>
      </c>
      <c r="S231">
        <f>IF(T231="",0,IFERROR(IF(VLOOKUP(T231,T$38:T230,1,0)&gt;0,0,0),1))</f>
        <v>0</v>
      </c>
      <c r="T231" s="17" t="str">
        <f>IF(DATOS!I194=P$39,DATOS!F194,"")</f>
        <v/>
      </c>
    </row>
    <row r="232" spans="18:20" x14ac:dyDescent="0.25">
      <c r="R232">
        <f t="shared" si="6"/>
        <v>0</v>
      </c>
      <c r="S232">
        <f>IF(T232="",0,IFERROR(IF(VLOOKUP(T232,T$38:T231,1,0)&gt;0,0,0),1))</f>
        <v>0</v>
      </c>
      <c r="T232" s="17" t="str">
        <f>IF(DATOS!I195=P$39,DATOS!F195,"")</f>
        <v/>
      </c>
    </row>
    <row r="233" spans="18:20" x14ac:dyDescent="0.25">
      <c r="R233">
        <f t="shared" si="6"/>
        <v>0</v>
      </c>
      <c r="S233">
        <f>IF(T233="",0,IFERROR(IF(VLOOKUP(T233,T$38:T232,1,0)&gt;0,0,0),1))</f>
        <v>0</v>
      </c>
      <c r="T233" s="17" t="str">
        <f>IF(DATOS!I196=P$39,DATOS!F196,"")</f>
        <v/>
      </c>
    </row>
    <row r="234" spans="18:20" x14ac:dyDescent="0.25">
      <c r="R234">
        <f t="shared" si="6"/>
        <v>0</v>
      </c>
      <c r="S234">
        <f>IF(T234="",0,IFERROR(IF(VLOOKUP(T234,T$38:T233,1,0)&gt;0,0,0),1))</f>
        <v>0</v>
      </c>
      <c r="T234" s="17" t="str">
        <f>IF(DATOS!I197=P$39,DATOS!F197,"")</f>
        <v/>
      </c>
    </row>
    <row r="235" spans="18:20" x14ac:dyDescent="0.25">
      <c r="R235">
        <f t="shared" si="6"/>
        <v>0</v>
      </c>
      <c r="S235">
        <f>IF(T235="",0,IFERROR(IF(VLOOKUP(T235,T$38:T234,1,0)&gt;0,0,0),1))</f>
        <v>0</v>
      </c>
      <c r="T235" s="17" t="str">
        <f>IF(DATOS!I198=P$39,DATOS!F198,"")</f>
        <v/>
      </c>
    </row>
    <row r="236" spans="18:20" x14ac:dyDescent="0.25">
      <c r="R236">
        <f t="shared" si="6"/>
        <v>0</v>
      </c>
      <c r="S236">
        <f>IF(T236="",0,IFERROR(IF(VLOOKUP(T236,T$38:T235,1,0)&gt;0,0,0),1))</f>
        <v>0</v>
      </c>
      <c r="T236" s="17" t="str">
        <f>IF(DATOS!I199=P$39,DATOS!F199,"")</f>
        <v/>
      </c>
    </row>
    <row r="237" spans="18:20" x14ac:dyDescent="0.25">
      <c r="R237">
        <f t="shared" si="6"/>
        <v>0</v>
      </c>
      <c r="S237">
        <f>IF(T237="",0,IFERROR(IF(VLOOKUP(T237,T$38:T236,1,0)&gt;0,0,0),1))</f>
        <v>0</v>
      </c>
      <c r="T237" s="17" t="str">
        <f>IF(DATOS!I200=P$39,DATOS!F200,"")</f>
        <v/>
      </c>
    </row>
    <row r="238" spans="18:20" x14ac:dyDescent="0.25">
      <c r="R238">
        <f t="shared" si="6"/>
        <v>0</v>
      </c>
      <c r="S238">
        <f>IF(T238="",0,IFERROR(IF(VLOOKUP(T238,T$38:T237,1,0)&gt;0,0,0),1))</f>
        <v>0</v>
      </c>
      <c r="T238" s="17" t="str">
        <f>IF(DATOS!I201=P$39,DATOS!F201,"")</f>
        <v/>
      </c>
    </row>
    <row r="239" spans="18:20" x14ac:dyDescent="0.25">
      <c r="R239">
        <f t="shared" si="6"/>
        <v>0</v>
      </c>
      <c r="S239">
        <f>IF(T239="",0,IFERROR(IF(VLOOKUP(T239,T$38:T238,1,0)&gt;0,0,0),1))</f>
        <v>0</v>
      </c>
      <c r="T239" s="17" t="str">
        <f>IF(DATOS!I202=P$39,DATOS!F202,"")</f>
        <v/>
      </c>
    </row>
    <row r="240" spans="18:20" x14ac:dyDescent="0.25">
      <c r="R240">
        <f t="shared" si="6"/>
        <v>0</v>
      </c>
      <c r="S240">
        <f>IF(T240="",0,IFERROR(IF(VLOOKUP(T240,T$38:T239,1,0)&gt;0,0,0),1))</f>
        <v>0</v>
      </c>
      <c r="T240" s="17" t="str">
        <f>IF(DATOS!I203=P$39,DATOS!F203,"")</f>
        <v/>
      </c>
    </row>
    <row r="241" spans="18:20" x14ac:dyDescent="0.25">
      <c r="R241">
        <f t="shared" si="6"/>
        <v>0</v>
      </c>
      <c r="S241">
        <f>IF(T241="",0,IFERROR(IF(VLOOKUP(T241,T$38:T240,1,0)&gt;0,0,0),1))</f>
        <v>0</v>
      </c>
      <c r="T241" s="17" t="str">
        <f>IF(DATOS!I204=P$39,DATOS!F204,"")</f>
        <v/>
      </c>
    </row>
    <row r="242" spans="18:20" x14ac:dyDescent="0.25">
      <c r="R242">
        <f t="shared" si="6"/>
        <v>0</v>
      </c>
      <c r="S242">
        <f>IF(T242="",0,IFERROR(IF(VLOOKUP(T242,T$38:T241,1,0)&gt;0,0,0),1))</f>
        <v>0</v>
      </c>
      <c r="T242" s="17" t="str">
        <f>IF(DATOS!I205=P$39,DATOS!F205,"")</f>
        <v/>
      </c>
    </row>
    <row r="243" spans="18:20" x14ac:dyDescent="0.25">
      <c r="R243">
        <f t="shared" si="6"/>
        <v>0</v>
      </c>
      <c r="S243">
        <f>IF(T243="",0,IFERROR(IF(VLOOKUP(T243,T$38:T242,1,0)&gt;0,0,0),1))</f>
        <v>0</v>
      </c>
      <c r="T243" s="17" t="str">
        <f>IF(DATOS!I206=P$39,DATOS!F206,"")</f>
        <v/>
      </c>
    </row>
    <row r="244" spans="18:20" x14ac:dyDescent="0.25">
      <c r="R244">
        <f t="shared" si="6"/>
        <v>0</v>
      </c>
      <c r="S244">
        <f>IF(T244="",0,IFERROR(IF(VLOOKUP(T244,T$38:T243,1,0)&gt;0,0,0),1))</f>
        <v>0</v>
      </c>
      <c r="T244" s="17" t="str">
        <f>IF(DATOS!I207=P$39,DATOS!F207,"")</f>
        <v/>
      </c>
    </row>
    <row r="245" spans="18:20" x14ac:dyDescent="0.25">
      <c r="R245">
        <f t="shared" si="6"/>
        <v>0</v>
      </c>
      <c r="S245">
        <f>IF(T245="",0,IFERROR(IF(VLOOKUP(T245,T$38:T244,1,0)&gt;0,0,0),1))</f>
        <v>0</v>
      </c>
      <c r="T245" s="17" t="str">
        <f>IF(DATOS!I208=P$39,DATOS!F208,"")</f>
        <v/>
      </c>
    </row>
    <row r="246" spans="18:20" x14ac:dyDescent="0.25">
      <c r="R246">
        <f t="shared" si="6"/>
        <v>0</v>
      </c>
      <c r="S246">
        <f>IF(T246="",0,IFERROR(IF(VLOOKUP(T246,T$38:T245,1,0)&gt;0,0,0),1))</f>
        <v>0</v>
      </c>
      <c r="T246" s="17" t="str">
        <f>IF(DATOS!I209=P$39,DATOS!F209,"")</f>
        <v/>
      </c>
    </row>
    <row r="247" spans="18:20" x14ac:dyDescent="0.25">
      <c r="R247">
        <f t="shared" si="6"/>
        <v>0</v>
      </c>
      <c r="S247">
        <f>IF(T247="",0,IFERROR(IF(VLOOKUP(T247,T$38:T246,1,0)&gt;0,0,0),1))</f>
        <v>0</v>
      </c>
      <c r="T247" s="17" t="str">
        <f>IF(DATOS!I210=P$39,DATOS!F210,"")</f>
        <v/>
      </c>
    </row>
    <row r="248" spans="18:20" x14ac:dyDescent="0.25">
      <c r="R248">
        <f t="shared" si="6"/>
        <v>0</v>
      </c>
      <c r="S248">
        <f>IF(T248="",0,IFERROR(IF(VLOOKUP(T248,T$38:T247,1,0)&gt;0,0,0),1))</f>
        <v>0</v>
      </c>
      <c r="T248" s="17" t="str">
        <f>IF(DATOS!I211=P$39,DATOS!F211,"")</f>
        <v/>
      </c>
    </row>
    <row r="249" spans="18:20" x14ac:dyDescent="0.25">
      <c r="R249">
        <f t="shared" si="6"/>
        <v>0</v>
      </c>
      <c r="S249">
        <f>IF(T249="",0,IFERROR(IF(VLOOKUP(T249,T$38:T248,1,0)&gt;0,0,0),1))</f>
        <v>0</v>
      </c>
      <c r="T249" s="17" t="str">
        <f>IF(DATOS!I212=P$39,DATOS!F212,"")</f>
        <v/>
      </c>
    </row>
    <row r="250" spans="18:20" x14ac:dyDescent="0.25">
      <c r="R250">
        <f t="shared" si="6"/>
        <v>0</v>
      </c>
      <c r="S250">
        <f>IF(T250="",0,IFERROR(IF(VLOOKUP(T250,T$38:T249,1,0)&gt;0,0,0),1))</f>
        <v>0</v>
      </c>
      <c r="T250" s="17" t="str">
        <f>IF(DATOS!I213=P$39,DATOS!F213,"")</f>
        <v/>
      </c>
    </row>
    <row r="251" spans="18:20" x14ac:dyDescent="0.25">
      <c r="R251">
        <f t="shared" si="6"/>
        <v>0</v>
      </c>
      <c r="S251">
        <f>IF(T251="",0,IFERROR(IF(VLOOKUP(T251,T$38:T250,1,0)&gt;0,0,0),1))</f>
        <v>0</v>
      </c>
      <c r="T251" s="17" t="str">
        <f>IF(DATOS!I214=P$39,DATOS!F214,"")</f>
        <v/>
      </c>
    </row>
    <row r="252" spans="18:20" x14ac:dyDescent="0.25">
      <c r="R252">
        <f t="shared" si="6"/>
        <v>0</v>
      </c>
      <c r="S252">
        <f>IF(T252="",0,IFERROR(IF(VLOOKUP(T252,T$38:T251,1,0)&gt;0,0,0),1))</f>
        <v>0</v>
      </c>
      <c r="T252" s="17" t="str">
        <f>IF(DATOS!I215=P$39,DATOS!F215,"")</f>
        <v/>
      </c>
    </row>
    <row r="253" spans="18:20" x14ac:dyDescent="0.25">
      <c r="R253">
        <f t="shared" si="6"/>
        <v>0</v>
      </c>
      <c r="S253">
        <f>IF(T253="",0,IFERROR(IF(VLOOKUP(T253,T$38:T252,1,0)&gt;0,0,0),1))</f>
        <v>0</v>
      </c>
      <c r="T253" s="17" t="str">
        <f>IF(DATOS!I216=P$39,DATOS!F216,"")</f>
        <v/>
      </c>
    </row>
    <row r="254" spans="18:20" x14ac:dyDescent="0.25">
      <c r="R254">
        <f t="shared" si="6"/>
        <v>0</v>
      </c>
      <c r="S254">
        <f>IF(T254="",0,IFERROR(IF(VLOOKUP(T254,T$38:T253,1,0)&gt;0,0,0),1))</f>
        <v>0</v>
      </c>
      <c r="T254" s="17" t="str">
        <f>IF(DATOS!I217=P$39,DATOS!F217,"")</f>
        <v/>
      </c>
    </row>
    <row r="255" spans="18:20" x14ac:dyDescent="0.25">
      <c r="R255">
        <f t="shared" si="6"/>
        <v>0</v>
      </c>
      <c r="S255">
        <f>IF(T255="",0,IFERROR(IF(VLOOKUP(T255,T$38:T254,1,0)&gt;0,0,0),1))</f>
        <v>0</v>
      </c>
      <c r="T255" s="17" t="str">
        <f>IF(DATOS!I218=P$39,DATOS!F218,"")</f>
        <v/>
      </c>
    </row>
    <row r="256" spans="18:20" x14ac:dyDescent="0.25">
      <c r="R256">
        <f t="shared" si="6"/>
        <v>0</v>
      </c>
      <c r="S256">
        <f>IF(T256="",0,IFERROR(IF(VLOOKUP(T256,T$38:T255,1,0)&gt;0,0,0),1))</f>
        <v>0</v>
      </c>
      <c r="T256" s="17" t="str">
        <f>IF(DATOS!I219=P$39,DATOS!F219,"")</f>
        <v/>
      </c>
    </row>
    <row r="257" spans="18:20" x14ac:dyDescent="0.25">
      <c r="R257">
        <f t="shared" si="6"/>
        <v>0</v>
      </c>
      <c r="S257">
        <f>IF(T257="",0,IFERROR(IF(VLOOKUP(T257,T$38:T256,1,0)&gt;0,0,0),1))</f>
        <v>0</v>
      </c>
      <c r="T257" s="17" t="str">
        <f>IF(DATOS!I220=P$39,DATOS!F220,"")</f>
        <v/>
      </c>
    </row>
    <row r="258" spans="18:20" x14ac:dyDescent="0.25">
      <c r="R258">
        <f t="shared" si="6"/>
        <v>0</v>
      </c>
      <c r="S258">
        <f>IF(T258="",0,IFERROR(IF(VLOOKUP(T258,T$38:T257,1,0)&gt;0,0,0),1))</f>
        <v>0</v>
      </c>
      <c r="T258" s="17" t="str">
        <f>IF(DATOS!I221=P$39,DATOS!F221,"")</f>
        <v/>
      </c>
    </row>
    <row r="259" spans="18:20" x14ac:dyDescent="0.25">
      <c r="R259">
        <f t="shared" si="6"/>
        <v>0</v>
      </c>
      <c r="S259">
        <f>IF(T259="",0,IFERROR(IF(VLOOKUP(T259,T$38:T258,1,0)&gt;0,0,0),1))</f>
        <v>0</v>
      </c>
      <c r="T259" s="17" t="str">
        <f>IF(DATOS!I222=P$39,DATOS!F222,"")</f>
        <v/>
      </c>
    </row>
    <row r="260" spans="18:20" x14ac:dyDescent="0.25">
      <c r="R260">
        <f t="shared" si="6"/>
        <v>0</v>
      </c>
      <c r="S260">
        <f>IF(T260="",0,IFERROR(IF(VLOOKUP(T260,T$38:T259,1,0)&gt;0,0,0),1))</f>
        <v>0</v>
      </c>
      <c r="T260" s="17" t="str">
        <f>IF(DATOS!I223=P$39,DATOS!F223,"")</f>
        <v/>
      </c>
    </row>
    <row r="261" spans="18:20" x14ac:dyDescent="0.25">
      <c r="R261">
        <f t="shared" si="6"/>
        <v>0</v>
      </c>
      <c r="S261">
        <f>IF(T261="",0,IFERROR(IF(VLOOKUP(T261,T$38:T260,1,0)&gt;0,0,0),1))</f>
        <v>0</v>
      </c>
      <c r="T261" s="17" t="str">
        <f>IF(DATOS!I224=P$39,DATOS!F224,"")</f>
        <v/>
      </c>
    </row>
    <row r="262" spans="18:20" x14ac:dyDescent="0.25">
      <c r="R262">
        <f t="shared" si="6"/>
        <v>0</v>
      </c>
      <c r="S262">
        <f>IF(T262="",0,IFERROR(IF(VLOOKUP(T262,T$38:T261,1,0)&gt;0,0,0),1))</f>
        <v>0</v>
      </c>
      <c r="T262" s="17" t="str">
        <f>IF(DATOS!I225=P$39,DATOS!F225,"")</f>
        <v/>
      </c>
    </row>
    <row r="263" spans="18:20" x14ac:dyDescent="0.25">
      <c r="R263">
        <f t="shared" si="6"/>
        <v>0</v>
      </c>
      <c r="S263">
        <f>IF(T263="",0,IFERROR(IF(VLOOKUP(T263,T$38:T262,1,0)&gt;0,0,0),1))</f>
        <v>0</v>
      </c>
      <c r="T263" s="17" t="str">
        <f>IF(DATOS!I226=P$39,DATOS!F226,"")</f>
        <v/>
      </c>
    </row>
    <row r="264" spans="18:20" x14ac:dyDescent="0.25">
      <c r="R264">
        <f t="shared" si="6"/>
        <v>0</v>
      </c>
      <c r="S264">
        <f>IF(T264="",0,IFERROR(IF(VLOOKUP(T264,T$38:T263,1,0)&gt;0,0,0),1))</f>
        <v>0</v>
      </c>
      <c r="T264" s="17" t="str">
        <f>IF(DATOS!I227=P$39,DATOS!F227,"")</f>
        <v/>
      </c>
    </row>
    <row r="265" spans="18:20" x14ac:dyDescent="0.25">
      <c r="R265">
        <f t="shared" si="6"/>
        <v>0</v>
      </c>
      <c r="S265">
        <f>IF(T265="",0,IFERROR(IF(VLOOKUP(T265,T$38:T264,1,0)&gt;0,0,0),1))</f>
        <v>0</v>
      </c>
      <c r="T265" s="17" t="str">
        <f>IF(DATOS!I228=P$39,DATOS!F228,"")</f>
        <v/>
      </c>
    </row>
    <row r="266" spans="18:20" x14ac:dyDescent="0.25">
      <c r="R266">
        <f t="shared" si="6"/>
        <v>0</v>
      </c>
      <c r="S266">
        <f>IF(T266="",0,IFERROR(IF(VLOOKUP(T266,T$38:T265,1,0)&gt;0,0,0),1))</f>
        <v>0</v>
      </c>
      <c r="T266" s="17" t="str">
        <f>IF(DATOS!I229=P$39,DATOS!F229,"")</f>
        <v/>
      </c>
    </row>
    <row r="267" spans="18:20" x14ac:dyDescent="0.25">
      <c r="R267">
        <f t="shared" si="6"/>
        <v>0</v>
      </c>
      <c r="S267">
        <f>IF(T267="",0,IFERROR(IF(VLOOKUP(T267,T$38:T266,1,0)&gt;0,0,0),1))</f>
        <v>0</v>
      </c>
      <c r="T267" s="17" t="str">
        <f>IF(DATOS!I230=P$39,DATOS!F230,"")</f>
        <v/>
      </c>
    </row>
    <row r="268" spans="18:20" x14ac:dyDescent="0.25">
      <c r="R268">
        <f t="shared" si="6"/>
        <v>0</v>
      </c>
      <c r="S268">
        <f>IF(T268="",0,IFERROR(IF(VLOOKUP(T268,T$38:T267,1,0)&gt;0,0,0),1))</f>
        <v>0</v>
      </c>
      <c r="T268" s="17" t="str">
        <f>IF(DATOS!I231=P$39,DATOS!F231,"")</f>
        <v/>
      </c>
    </row>
    <row r="269" spans="18:20" x14ac:dyDescent="0.25">
      <c r="R269">
        <f t="shared" si="6"/>
        <v>0</v>
      </c>
      <c r="S269">
        <f>IF(T269="",0,IFERROR(IF(VLOOKUP(T269,T$38:T268,1,0)&gt;0,0,0),1))</f>
        <v>0</v>
      </c>
      <c r="T269" s="17" t="str">
        <f>IF(DATOS!I232=P$39,DATOS!F232,"")</f>
        <v/>
      </c>
    </row>
    <row r="270" spans="18:20" x14ac:dyDescent="0.25">
      <c r="R270">
        <f t="shared" si="6"/>
        <v>0</v>
      </c>
      <c r="S270">
        <f>IF(T270="",0,IFERROR(IF(VLOOKUP(T270,T$38:T269,1,0)&gt;0,0,0),1))</f>
        <v>0</v>
      </c>
      <c r="T270" s="17" t="str">
        <f>IF(DATOS!I233=P$39,DATOS!F233,"")</f>
        <v/>
      </c>
    </row>
    <row r="271" spans="18:20" x14ac:dyDescent="0.25">
      <c r="R271">
        <f t="shared" si="6"/>
        <v>0</v>
      </c>
      <c r="S271">
        <f>IF(T271="",0,IFERROR(IF(VLOOKUP(T271,T$38:T270,1,0)&gt;0,0,0),1))</f>
        <v>0</v>
      </c>
      <c r="T271" s="17" t="str">
        <f>IF(DATOS!I234=P$39,DATOS!F234,"")</f>
        <v/>
      </c>
    </row>
    <row r="272" spans="18:20" x14ac:dyDescent="0.25">
      <c r="R272">
        <f t="shared" si="6"/>
        <v>0</v>
      </c>
      <c r="S272">
        <f>IF(T272="",0,IFERROR(IF(VLOOKUP(T272,T$38:T271,1,0)&gt;0,0,0),1))</f>
        <v>0</v>
      </c>
      <c r="T272" s="17" t="str">
        <f>IF(DATOS!I235=P$39,DATOS!F235,"")</f>
        <v/>
      </c>
    </row>
    <row r="273" spans="18:20" x14ac:dyDescent="0.25">
      <c r="R273">
        <f t="shared" si="6"/>
        <v>0</v>
      </c>
      <c r="S273">
        <f>IF(T273="",0,IFERROR(IF(VLOOKUP(T273,T$38:T272,1,0)&gt;0,0,0),1))</f>
        <v>0</v>
      </c>
      <c r="T273" s="17" t="str">
        <f>IF(DATOS!I236=P$39,DATOS!F236,"")</f>
        <v/>
      </c>
    </row>
    <row r="274" spans="18:20" x14ac:dyDescent="0.25">
      <c r="R274">
        <f t="shared" si="6"/>
        <v>0</v>
      </c>
      <c r="S274">
        <f>IF(T274="",0,IFERROR(IF(VLOOKUP(T274,T$38:T273,1,0)&gt;0,0,0),1))</f>
        <v>0</v>
      </c>
      <c r="T274" s="17" t="str">
        <f>IF(DATOS!I237=P$39,DATOS!F237,"")</f>
        <v/>
      </c>
    </row>
    <row r="275" spans="18:20" x14ac:dyDescent="0.25">
      <c r="R275">
        <f t="shared" si="6"/>
        <v>0</v>
      </c>
      <c r="S275">
        <f>IF(T275="",0,IFERROR(IF(VLOOKUP(T275,T$38:T274,1,0)&gt;0,0,0),1))</f>
        <v>0</v>
      </c>
      <c r="T275" s="17" t="str">
        <f>IF(DATOS!I238=P$39,DATOS!F238,"")</f>
        <v/>
      </c>
    </row>
    <row r="276" spans="18:20" x14ac:dyDescent="0.25">
      <c r="R276">
        <f t="shared" si="6"/>
        <v>0</v>
      </c>
      <c r="S276">
        <f>IF(T276="",0,IFERROR(IF(VLOOKUP(T276,T$38:T275,1,0)&gt;0,0,0),1))</f>
        <v>0</v>
      </c>
      <c r="T276" s="17" t="str">
        <f>IF(DATOS!I239=P$39,DATOS!F239,"")</f>
        <v/>
      </c>
    </row>
    <row r="277" spans="18:20" x14ac:dyDescent="0.25">
      <c r="R277">
        <f t="shared" si="6"/>
        <v>0</v>
      </c>
      <c r="S277">
        <f>IF(T277="",0,IFERROR(IF(VLOOKUP(T277,T$38:T276,1,0)&gt;0,0,0),1))</f>
        <v>0</v>
      </c>
      <c r="T277" s="17" t="str">
        <f>IF(DATOS!I240=P$39,DATOS!F240,"")</f>
        <v/>
      </c>
    </row>
    <row r="278" spans="18:20" x14ac:dyDescent="0.25">
      <c r="R278">
        <f t="shared" si="6"/>
        <v>0</v>
      </c>
      <c r="S278">
        <f>IF(T278="",0,IFERROR(IF(VLOOKUP(T278,T$38:T277,1,0)&gt;0,0,0),1))</f>
        <v>0</v>
      </c>
      <c r="T278" s="17" t="str">
        <f>IF(DATOS!I241=P$39,DATOS!F241,"")</f>
        <v/>
      </c>
    </row>
    <row r="279" spans="18:20" x14ac:dyDescent="0.25">
      <c r="R279">
        <f t="shared" si="6"/>
        <v>0</v>
      </c>
      <c r="S279">
        <f>IF(T279="",0,IFERROR(IF(VLOOKUP(T279,T$38:T278,1,0)&gt;0,0,0),1))</f>
        <v>0</v>
      </c>
      <c r="T279" s="17" t="str">
        <f>IF(DATOS!I242=P$39,DATOS!F242,"")</f>
        <v/>
      </c>
    </row>
    <row r="280" spans="18:20" x14ac:dyDescent="0.25">
      <c r="R280">
        <f t="shared" si="6"/>
        <v>0</v>
      </c>
      <c r="S280">
        <f>IF(T280="",0,IFERROR(IF(VLOOKUP(T280,T$38:T279,1,0)&gt;0,0,0),1))</f>
        <v>0</v>
      </c>
      <c r="T280" s="17" t="str">
        <f>IF(DATOS!I243=P$39,DATOS!F243,"")</f>
        <v/>
      </c>
    </row>
    <row r="281" spans="18:20" x14ac:dyDescent="0.25">
      <c r="R281">
        <f t="shared" si="6"/>
        <v>0</v>
      </c>
      <c r="S281">
        <f>IF(T281="",0,IFERROR(IF(VLOOKUP(T281,T$38:T280,1,0)&gt;0,0,0),1))</f>
        <v>0</v>
      </c>
      <c r="T281" s="17" t="str">
        <f>IF(DATOS!I244=P$39,DATOS!F244,"")</f>
        <v/>
      </c>
    </row>
    <row r="282" spans="18:20" x14ac:dyDescent="0.25">
      <c r="R282">
        <f t="shared" si="6"/>
        <v>0</v>
      </c>
      <c r="S282">
        <f>IF(T282="",0,IFERROR(IF(VLOOKUP(T282,T$38:T281,1,0)&gt;0,0,0),1))</f>
        <v>0</v>
      </c>
      <c r="T282" s="17" t="str">
        <f>IF(DATOS!I245=P$39,DATOS!F245,"")</f>
        <v/>
      </c>
    </row>
    <row r="283" spans="18:20" x14ac:dyDescent="0.25">
      <c r="R283">
        <f t="shared" si="6"/>
        <v>0</v>
      </c>
      <c r="S283">
        <f>IF(T283="",0,IFERROR(IF(VLOOKUP(T283,T$38:T282,1,0)&gt;0,0,0),1))</f>
        <v>0</v>
      </c>
      <c r="T283" s="17" t="str">
        <f>IF(DATOS!I246=P$39,DATOS!F246,"")</f>
        <v/>
      </c>
    </row>
    <row r="284" spans="18:20" x14ac:dyDescent="0.25">
      <c r="R284">
        <f t="shared" si="6"/>
        <v>0</v>
      </c>
      <c r="S284">
        <f>IF(T284="",0,IFERROR(IF(VLOOKUP(T284,T$38:T283,1,0)&gt;0,0,0),1))</f>
        <v>0</v>
      </c>
      <c r="T284" s="17" t="str">
        <f>IF(DATOS!I247=P$39,DATOS!F247,"")</f>
        <v/>
      </c>
    </row>
    <row r="285" spans="18:20" x14ac:dyDescent="0.25">
      <c r="R285">
        <f t="shared" si="6"/>
        <v>0</v>
      </c>
      <c r="S285">
        <f>IF(T285="",0,IFERROR(IF(VLOOKUP(T285,T$38:T284,1,0)&gt;0,0,0),1))</f>
        <v>0</v>
      </c>
      <c r="T285" s="17" t="str">
        <f>IF(DATOS!I248=P$39,DATOS!F248,"")</f>
        <v/>
      </c>
    </row>
    <row r="286" spans="18:20" x14ac:dyDescent="0.25">
      <c r="R286">
        <f t="shared" si="6"/>
        <v>0</v>
      </c>
      <c r="S286">
        <f>IF(T286="",0,IFERROR(IF(VLOOKUP(T286,T$38:T285,1,0)&gt;0,0,0),1))</f>
        <v>0</v>
      </c>
      <c r="T286" s="17" t="str">
        <f>IF(DATOS!I249=P$39,DATOS!F249,"")</f>
        <v/>
      </c>
    </row>
    <row r="287" spans="18:20" x14ac:dyDescent="0.25">
      <c r="R287">
        <f t="shared" si="6"/>
        <v>0</v>
      </c>
      <c r="S287">
        <f>IF(T287="",0,IFERROR(IF(VLOOKUP(T287,T$38:T286,1,0)&gt;0,0,0),1))</f>
        <v>0</v>
      </c>
      <c r="T287" s="17" t="str">
        <f>IF(DATOS!I250=P$39,DATOS!F250,"")</f>
        <v/>
      </c>
    </row>
    <row r="288" spans="18:20" x14ac:dyDescent="0.25">
      <c r="R288">
        <f t="shared" si="6"/>
        <v>0</v>
      </c>
      <c r="S288">
        <f>IF(T288="",0,IFERROR(IF(VLOOKUP(T288,T$38:T287,1,0)&gt;0,0,0),1))</f>
        <v>0</v>
      </c>
      <c r="T288" s="17" t="str">
        <f>IF(DATOS!I251=P$39,DATOS!F251,"")</f>
        <v/>
      </c>
    </row>
    <row r="289" spans="18:20" x14ac:dyDescent="0.25">
      <c r="R289">
        <f t="shared" si="6"/>
        <v>0</v>
      </c>
      <c r="S289">
        <f>IF(T289="",0,IFERROR(IF(VLOOKUP(T289,T$38:T288,1,0)&gt;0,0,0),1))</f>
        <v>0</v>
      </c>
      <c r="T289" s="17" t="str">
        <f>IF(DATOS!I252=P$39,DATOS!F252,"")</f>
        <v/>
      </c>
    </row>
    <row r="290" spans="18:20" x14ac:dyDescent="0.25">
      <c r="R290">
        <f t="shared" si="6"/>
        <v>0</v>
      </c>
      <c r="S290">
        <f>IF(T290="",0,IFERROR(IF(VLOOKUP(T290,T$38:T289,1,0)&gt;0,0,0),1))</f>
        <v>0</v>
      </c>
      <c r="T290" s="17" t="str">
        <f>IF(DATOS!I253=P$39,DATOS!F253,"")</f>
        <v/>
      </c>
    </row>
    <row r="291" spans="18:20" x14ac:dyDescent="0.25">
      <c r="R291">
        <f t="shared" si="6"/>
        <v>0</v>
      </c>
      <c r="S291">
        <f>IF(T291="",0,IFERROR(IF(VLOOKUP(T291,T$38:T290,1,0)&gt;0,0,0),1))</f>
        <v>0</v>
      </c>
      <c r="T291" s="17" t="str">
        <f>IF(DATOS!I254=P$39,DATOS!F254,"")</f>
        <v/>
      </c>
    </row>
    <row r="292" spans="18:20" x14ac:dyDescent="0.25">
      <c r="R292">
        <f t="shared" si="6"/>
        <v>0</v>
      </c>
      <c r="S292">
        <f>IF(T292="",0,IFERROR(IF(VLOOKUP(T292,T$38:T291,1,0)&gt;0,0,0),1))</f>
        <v>0</v>
      </c>
      <c r="T292" s="17" t="str">
        <f>IF(DATOS!I255=P$39,DATOS!F255,"")</f>
        <v/>
      </c>
    </row>
    <row r="293" spans="18:20" x14ac:dyDescent="0.25">
      <c r="R293">
        <f t="shared" si="6"/>
        <v>0</v>
      </c>
      <c r="S293">
        <f>IF(T293="",0,IFERROR(IF(VLOOKUP(T293,T$38:T292,1,0)&gt;0,0,0),1))</f>
        <v>0</v>
      </c>
      <c r="T293" s="17" t="str">
        <f>IF(DATOS!I256=P$39,DATOS!F256,"")</f>
        <v/>
      </c>
    </row>
    <row r="294" spans="18:20" x14ac:dyDescent="0.25">
      <c r="R294">
        <f t="shared" si="6"/>
        <v>0</v>
      </c>
      <c r="S294">
        <f>IF(T294="",0,IFERROR(IF(VLOOKUP(T294,T$38:T293,1,0)&gt;0,0,0),1))</f>
        <v>0</v>
      </c>
      <c r="T294" s="17" t="str">
        <f>IF(DATOS!I257=P$39,DATOS!F257,"")</f>
        <v/>
      </c>
    </row>
    <row r="295" spans="18:20" x14ac:dyDescent="0.25">
      <c r="R295">
        <f t="shared" ref="R295:R358" si="7">R294+S295</f>
        <v>0</v>
      </c>
      <c r="S295">
        <f>IF(T295="",0,IFERROR(IF(VLOOKUP(T295,T$38:T294,1,0)&gt;0,0,0),1))</f>
        <v>0</v>
      </c>
      <c r="T295" s="17" t="str">
        <f>IF(DATOS!I258=P$39,DATOS!F258,"")</f>
        <v/>
      </c>
    </row>
    <row r="296" spans="18:20" x14ac:dyDescent="0.25">
      <c r="R296">
        <f t="shared" si="7"/>
        <v>0</v>
      </c>
      <c r="S296">
        <f>IF(T296="",0,IFERROR(IF(VLOOKUP(T296,T$38:T295,1,0)&gt;0,0,0),1))</f>
        <v>0</v>
      </c>
      <c r="T296" s="17" t="str">
        <f>IF(DATOS!I259=P$39,DATOS!F259,"")</f>
        <v/>
      </c>
    </row>
    <row r="297" spans="18:20" x14ac:dyDescent="0.25">
      <c r="R297">
        <f t="shared" si="7"/>
        <v>0</v>
      </c>
      <c r="S297">
        <f>IF(T297="",0,IFERROR(IF(VLOOKUP(T297,T$38:T296,1,0)&gt;0,0,0),1))</f>
        <v>0</v>
      </c>
      <c r="T297" s="17" t="str">
        <f>IF(DATOS!I260=P$39,DATOS!F260,"")</f>
        <v/>
      </c>
    </row>
    <row r="298" spans="18:20" x14ac:dyDescent="0.25">
      <c r="R298">
        <f t="shared" si="7"/>
        <v>0</v>
      </c>
      <c r="S298">
        <f>IF(T298="",0,IFERROR(IF(VLOOKUP(T298,T$38:T297,1,0)&gt;0,0,0),1))</f>
        <v>0</v>
      </c>
      <c r="T298" s="17" t="str">
        <f>IF(DATOS!I261=P$39,DATOS!F261,"")</f>
        <v/>
      </c>
    </row>
    <row r="299" spans="18:20" x14ac:dyDescent="0.25">
      <c r="R299">
        <f t="shared" si="7"/>
        <v>0</v>
      </c>
      <c r="S299">
        <f>IF(T299="",0,IFERROR(IF(VLOOKUP(T299,T$38:T298,1,0)&gt;0,0,0),1))</f>
        <v>0</v>
      </c>
      <c r="T299" s="17" t="str">
        <f>IF(DATOS!I262=P$39,DATOS!F262,"")</f>
        <v/>
      </c>
    </row>
    <row r="300" spans="18:20" x14ac:dyDescent="0.25">
      <c r="R300">
        <f t="shared" si="7"/>
        <v>0</v>
      </c>
      <c r="S300">
        <f>IF(T300="",0,IFERROR(IF(VLOOKUP(T300,T$38:T299,1,0)&gt;0,0,0),1))</f>
        <v>0</v>
      </c>
      <c r="T300" s="17" t="str">
        <f>IF(DATOS!I263=P$39,DATOS!F263,"")</f>
        <v/>
      </c>
    </row>
    <row r="301" spans="18:20" x14ac:dyDescent="0.25">
      <c r="R301">
        <f t="shared" si="7"/>
        <v>0</v>
      </c>
      <c r="S301">
        <f>IF(T301="",0,IFERROR(IF(VLOOKUP(T301,T$38:T300,1,0)&gt;0,0,0),1))</f>
        <v>0</v>
      </c>
      <c r="T301" s="17" t="str">
        <f>IF(DATOS!I264=P$39,DATOS!F264,"")</f>
        <v/>
      </c>
    </row>
    <row r="302" spans="18:20" x14ac:dyDescent="0.25">
      <c r="R302">
        <f t="shared" si="7"/>
        <v>0</v>
      </c>
      <c r="S302">
        <f>IF(T302="",0,IFERROR(IF(VLOOKUP(T302,T$38:T301,1,0)&gt;0,0,0),1))</f>
        <v>0</v>
      </c>
      <c r="T302" s="17" t="str">
        <f>IF(DATOS!I265=P$39,DATOS!F265,"")</f>
        <v/>
      </c>
    </row>
    <row r="303" spans="18:20" x14ac:dyDescent="0.25">
      <c r="R303">
        <f t="shared" si="7"/>
        <v>0</v>
      </c>
      <c r="S303">
        <f>IF(T303="",0,IFERROR(IF(VLOOKUP(T303,T$38:T302,1,0)&gt;0,0,0),1))</f>
        <v>0</v>
      </c>
      <c r="T303" s="17" t="str">
        <f>IF(DATOS!I266=P$39,DATOS!F266,"")</f>
        <v/>
      </c>
    </row>
    <row r="304" spans="18:20" x14ac:dyDescent="0.25">
      <c r="R304">
        <f t="shared" si="7"/>
        <v>0</v>
      </c>
      <c r="S304">
        <f>IF(T304="",0,IFERROR(IF(VLOOKUP(T304,T$38:T303,1,0)&gt;0,0,0),1))</f>
        <v>0</v>
      </c>
      <c r="T304" s="17" t="str">
        <f>IF(DATOS!I267=P$39,DATOS!F267,"")</f>
        <v/>
      </c>
    </row>
    <row r="305" spans="18:20" x14ac:dyDescent="0.25">
      <c r="R305">
        <f t="shared" si="7"/>
        <v>0</v>
      </c>
      <c r="S305">
        <f>IF(T305="",0,IFERROR(IF(VLOOKUP(T305,T$38:T304,1,0)&gt;0,0,0),1))</f>
        <v>0</v>
      </c>
      <c r="T305" s="17" t="str">
        <f>IF(DATOS!I268=P$39,DATOS!F268,"")</f>
        <v/>
      </c>
    </row>
    <row r="306" spans="18:20" x14ac:dyDescent="0.25">
      <c r="R306">
        <f t="shared" si="7"/>
        <v>0</v>
      </c>
      <c r="S306">
        <f>IF(T306="",0,IFERROR(IF(VLOOKUP(T306,T$38:T305,1,0)&gt;0,0,0),1))</f>
        <v>0</v>
      </c>
      <c r="T306" s="17" t="str">
        <f>IF(DATOS!I269=P$39,DATOS!F269,"")</f>
        <v/>
      </c>
    </row>
    <row r="307" spans="18:20" x14ac:dyDescent="0.25">
      <c r="R307">
        <f t="shared" si="7"/>
        <v>0</v>
      </c>
      <c r="S307">
        <f>IF(T307="",0,IFERROR(IF(VLOOKUP(T307,T$38:T306,1,0)&gt;0,0,0),1))</f>
        <v>0</v>
      </c>
      <c r="T307" s="17" t="str">
        <f>IF(DATOS!I270=P$39,DATOS!F270,"")</f>
        <v/>
      </c>
    </row>
    <row r="308" spans="18:20" x14ac:dyDescent="0.25">
      <c r="R308">
        <f t="shared" si="7"/>
        <v>0</v>
      </c>
      <c r="S308">
        <f>IF(T308="",0,IFERROR(IF(VLOOKUP(T308,T$38:T307,1,0)&gt;0,0,0),1))</f>
        <v>0</v>
      </c>
      <c r="T308" s="17" t="str">
        <f>IF(DATOS!I271=P$39,DATOS!F271,"")</f>
        <v/>
      </c>
    </row>
    <row r="309" spans="18:20" x14ac:dyDescent="0.25">
      <c r="R309">
        <f t="shared" si="7"/>
        <v>0</v>
      </c>
      <c r="S309">
        <f>IF(T309="",0,IFERROR(IF(VLOOKUP(T309,T$38:T308,1,0)&gt;0,0,0),1))</f>
        <v>0</v>
      </c>
      <c r="T309" s="17" t="str">
        <f>IF(DATOS!I272=P$39,DATOS!F272,"")</f>
        <v/>
      </c>
    </row>
    <row r="310" spans="18:20" x14ac:dyDescent="0.25">
      <c r="R310">
        <f t="shared" si="7"/>
        <v>0</v>
      </c>
      <c r="S310">
        <f>IF(T310="",0,IFERROR(IF(VLOOKUP(T310,T$38:T309,1,0)&gt;0,0,0),1))</f>
        <v>0</v>
      </c>
      <c r="T310" s="17" t="str">
        <f>IF(DATOS!I273=P$39,DATOS!F273,"")</f>
        <v/>
      </c>
    </row>
    <row r="311" spans="18:20" x14ac:dyDescent="0.25">
      <c r="R311">
        <f t="shared" si="7"/>
        <v>0</v>
      </c>
      <c r="S311">
        <f>IF(T311="",0,IFERROR(IF(VLOOKUP(T311,T$38:T310,1,0)&gt;0,0,0),1))</f>
        <v>0</v>
      </c>
      <c r="T311" s="17" t="str">
        <f>IF(DATOS!I274=P$39,DATOS!F274,"")</f>
        <v/>
      </c>
    </row>
    <row r="312" spans="18:20" x14ac:dyDescent="0.25">
      <c r="R312">
        <f t="shared" si="7"/>
        <v>0</v>
      </c>
      <c r="S312">
        <f>IF(T312="",0,IFERROR(IF(VLOOKUP(T312,T$38:T311,1,0)&gt;0,0,0),1))</f>
        <v>0</v>
      </c>
      <c r="T312" s="17" t="str">
        <f>IF(DATOS!I275=P$39,DATOS!F275,"")</f>
        <v/>
      </c>
    </row>
    <row r="313" spans="18:20" x14ac:dyDescent="0.25">
      <c r="R313">
        <f t="shared" si="7"/>
        <v>0</v>
      </c>
      <c r="S313">
        <f>IF(T313="",0,IFERROR(IF(VLOOKUP(T313,T$38:T312,1,0)&gt;0,0,0),1))</f>
        <v>0</v>
      </c>
      <c r="T313" s="17" t="str">
        <f>IF(DATOS!I276=P$39,DATOS!F276,"")</f>
        <v/>
      </c>
    </row>
    <row r="314" spans="18:20" x14ac:dyDescent="0.25">
      <c r="R314">
        <f t="shared" si="7"/>
        <v>0</v>
      </c>
      <c r="S314">
        <f>IF(T314="",0,IFERROR(IF(VLOOKUP(T314,T$38:T313,1,0)&gt;0,0,0),1))</f>
        <v>0</v>
      </c>
      <c r="T314" s="17" t="str">
        <f>IF(DATOS!I277=P$39,DATOS!F277,"")</f>
        <v/>
      </c>
    </row>
    <row r="315" spans="18:20" x14ac:dyDescent="0.25">
      <c r="R315">
        <f t="shared" si="7"/>
        <v>0</v>
      </c>
      <c r="S315">
        <f>IF(T315="",0,IFERROR(IF(VLOOKUP(T315,T$38:T314,1,0)&gt;0,0,0),1))</f>
        <v>0</v>
      </c>
      <c r="T315" s="17" t="str">
        <f>IF(DATOS!I278=P$39,DATOS!F278,"")</f>
        <v/>
      </c>
    </row>
    <row r="316" spans="18:20" x14ac:dyDescent="0.25">
      <c r="R316">
        <f t="shared" si="7"/>
        <v>0</v>
      </c>
      <c r="S316">
        <f>IF(T316="",0,IFERROR(IF(VLOOKUP(T316,T$38:T315,1,0)&gt;0,0,0),1))</f>
        <v>0</v>
      </c>
      <c r="T316" s="17" t="str">
        <f>IF(DATOS!I279=P$39,DATOS!F279,"")</f>
        <v/>
      </c>
    </row>
    <row r="317" spans="18:20" x14ac:dyDescent="0.25">
      <c r="R317">
        <f t="shared" si="7"/>
        <v>0</v>
      </c>
      <c r="S317">
        <f>IF(T317="",0,IFERROR(IF(VLOOKUP(T317,T$38:T316,1,0)&gt;0,0,0),1))</f>
        <v>0</v>
      </c>
      <c r="T317" s="17" t="str">
        <f>IF(DATOS!I280=P$39,DATOS!F280,"")</f>
        <v/>
      </c>
    </row>
    <row r="318" spans="18:20" x14ac:dyDescent="0.25">
      <c r="R318">
        <f t="shared" si="7"/>
        <v>0</v>
      </c>
      <c r="S318">
        <f>IF(T318="",0,IFERROR(IF(VLOOKUP(T318,T$38:T317,1,0)&gt;0,0,0),1))</f>
        <v>0</v>
      </c>
      <c r="T318" s="17" t="str">
        <f>IF(DATOS!I281=P$39,DATOS!F281,"")</f>
        <v/>
      </c>
    </row>
    <row r="319" spans="18:20" x14ac:dyDescent="0.25">
      <c r="R319">
        <f t="shared" si="7"/>
        <v>0</v>
      </c>
      <c r="S319">
        <f>IF(T319="",0,IFERROR(IF(VLOOKUP(T319,T$38:T318,1,0)&gt;0,0,0),1))</f>
        <v>0</v>
      </c>
      <c r="T319" s="17" t="str">
        <f>IF(DATOS!I282=P$39,DATOS!F282,"")</f>
        <v/>
      </c>
    </row>
    <row r="320" spans="18:20" x14ac:dyDescent="0.25">
      <c r="R320">
        <f t="shared" si="7"/>
        <v>0</v>
      </c>
      <c r="S320">
        <f>IF(T320="",0,IFERROR(IF(VLOOKUP(T320,T$38:T319,1,0)&gt;0,0,0),1))</f>
        <v>0</v>
      </c>
      <c r="T320" s="17" t="str">
        <f>IF(DATOS!I283=P$39,DATOS!F283,"")</f>
        <v/>
      </c>
    </row>
    <row r="321" spans="18:20" x14ac:dyDescent="0.25">
      <c r="R321">
        <f t="shared" si="7"/>
        <v>0</v>
      </c>
      <c r="S321">
        <f>IF(T321="",0,IFERROR(IF(VLOOKUP(T321,T$38:T320,1,0)&gt;0,0,0),1))</f>
        <v>0</v>
      </c>
      <c r="T321" s="17" t="str">
        <f>IF(DATOS!I284=P$39,DATOS!F284,"")</f>
        <v/>
      </c>
    </row>
    <row r="322" spans="18:20" x14ac:dyDescent="0.25">
      <c r="R322">
        <f t="shared" si="7"/>
        <v>0</v>
      </c>
      <c r="S322">
        <f>IF(T322="",0,IFERROR(IF(VLOOKUP(T322,T$38:T321,1,0)&gt;0,0,0),1))</f>
        <v>0</v>
      </c>
      <c r="T322" s="17" t="str">
        <f>IF(DATOS!I285=P$39,DATOS!F285,"")</f>
        <v/>
      </c>
    </row>
    <row r="323" spans="18:20" x14ac:dyDescent="0.25">
      <c r="R323">
        <f t="shared" si="7"/>
        <v>0</v>
      </c>
      <c r="S323">
        <f>IF(T323="",0,IFERROR(IF(VLOOKUP(T323,T$38:T322,1,0)&gt;0,0,0),1))</f>
        <v>0</v>
      </c>
      <c r="T323" s="17" t="str">
        <f>IF(DATOS!I286=P$39,DATOS!F286,"")</f>
        <v/>
      </c>
    </row>
    <row r="324" spans="18:20" x14ac:dyDescent="0.25">
      <c r="R324">
        <f t="shared" si="7"/>
        <v>0</v>
      </c>
      <c r="S324">
        <f>IF(T324="",0,IFERROR(IF(VLOOKUP(T324,T$38:T323,1,0)&gt;0,0,0),1))</f>
        <v>0</v>
      </c>
      <c r="T324" s="17" t="str">
        <f>IF(DATOS!I287=P$39,DATOS!F287,"")</f>
        <v/>
      </c>
    </row>
    <row r="325" spans="18:20" x14ac:dyDescent="0.25">
      <c r="R325">
        <f t="shared" si="7"/>
        <v>0</v>
      </c>
      <c r="S325">
        <f>IF(T325="",0,IFERROR(IF(VLOOKUP(T325,T$38:T324,1,0)&gt;0,0,0),1))</f>
        <v>0</v>
      </c>
      <c r="T325" s="17" t="str">
        <f>IF(DATOS!I288=P$39,DATOS!F288,"")</f>
        <v/>
      </c>
    </row>
    <row r="326" spans="18:20" x14ac:dyDescent="0.25">
      <c r="R326">
        <f t="shared" si="7"/>
        <v>0</v>
      </c>
      <c r="S326">
        <f>IF(T326="",0,IFERROR(IF(VLOOKUP(T326,T$38:T325,1,0)&gt;0,0,0),1))</f>
        <v>0</v>
      </c>
      <c r="T326" s="17" t="str">
        <f>IF(DATOS!I289=P$39,DATOS!F289,"")</f>
        <v/>
      </c>
    </row>
    <row r="327" spans="18:20" x14ac:dyDescent="0.25">
      <c r="R327">
        <f t="shared" si="7"/>
        <v>0</v>
      </c>
      <c r="S327">
        <f>IF(T327="",0,IFERROR(IF(VLOOKUP(T327,T$38:T326,1,0)&gt;0,0,0),1))</f>
        <v>0</v>
      </c>
      <c r="T327" s="17" t="str">
        <f>IF(DATOS!I290=P$39,DATOS!F290,"")</f>
        <v/>
      </c>
    </row>
    <row r="328" spans="18:20" x14ac:dyDescent="0.25">
      <c r="R328">
        <f t="shared" si="7"/>
        <v>0</v>
      </c>
      <c r="S328">
        <f>IF(T328="",0,IFERROR(IF(VLOOKUP(T328,T$38:T327,1,0)&gt;0,0,0),1))</f>
        <v>0</v>
      </c>
      <c r="T328" s="17" t="str">
        <f>IF(DATOS!I291=P$39,DATOS!F291,"")</f>
        <v/>
      </c>
    </row>
    <row r="329" spans="18:20" x14ac:dyDescent="0.25">
      <c r="R329">
        <f t="shared" si="7"/>
        <v>0</v>
      </c>
      <c r="S329">
        <f>IF(T329="",0,IFERROR(IF(VLOOKUP(T329,T$38:T328,1,0)&gt;0,0,0),1))</f>
        <v>0</v>
      </c>
      <c r="T329" s="17" t="str">
        <f>IF(DATOS!I292=P$39,DATOS!F292,"")</f>
        <v/>
      </c>
    </row>
    <row r="330" spans="18:20" x14ac:dyDescent="0.25">
      <c r="R330">
        <f t="shared" si="7"/>
        <v>0</v>
      </c>
      <c r="S330">
        <f>IF(T330="",0,IFERROR(IF(VLOOKUP(T330,T$38:T329,1,0)&gt;0,0,0),1))</f>
        <v>0</v>
      </c>
      <c r="T330" s="17" t="str">
        <f>IF(DATOS!I293=P$39,DATOS!F293,"")</f>
        <v/>
      </c>
    </row>
    <row r="331" spans="18:20" x14ac:dyDescent="0.25">
      <c r="R331">
        <f t="shared" si="7"/>
        <v>0</v>
      </c>
      <c r="S331">
        <f>IF(T331="",0,IFERROR(IF(VLOOKUP(T331,T$38:T330,1,0)&gt;0,0,0),1))</f>
        <v>0</v>
      </c>
      <c r="T331" s="17" t="str">
        <f>IF(DATOS!I294=P$39,DATOS!F294,"")</f>
        <v/>
      </c>
    </row>
    <row r="332" spans="18:20" x14ac:dyDescent="0.25">
      <c r="R332">
        <f t="shared" si="7"/>
        <v>0</v>
      </c>
      <c r="S332">
        <f>IF(T332="",0,IFERROR(IF(VLOOKUP(T332,T$38:T331,1,0)&gt;0,0,0),1))</f>
        <v>0</v>
      </c>
      <c r="T332" s="17" t="str">
        <f>IF(DATOS!I295=P$39,DATOS!F295,"")</f>
        <v/>
      </c>
    </row>
    <row r="333" spans="18:20" x14ac:dyDescent="0.25">
      <c r="R333">
        <f t="shared" si="7"/>
        <v>0</v>
      </c>
      <c r="S333">
        <f>IF(T333="",0,IFERROR(IF(VLOOKUP(T333,T$38:T332,1,0)&gt;0,0,0),1))</f>
        <v>0</v>
      </c>
      <c r="T333" s="17" t="str">
        <f>IF(DATOS!I296=P$39,DATOS!F296,"")</f>
        <v/>
      </c>
    </row>
    <row r="334" spans="18:20" x14ac:dyDescent="0.25">
      <c r="R334">
        <f t="shared" si="7"/>
        <v>0</v>
      </c>
      <c r="S334">
        <f>IF(T334="",0,IFERROR(IF(VLOOKUP(T334,T$38:T333,1,0)&gt;0,0,0),1))</f>
        <v>0</v>
      </c>
      <c r="T334" s="17" t="str">
        <f>IF(DATOS!I297=P$39,DATOS!F297,"")</f>
        <v/>
      </c>
    </row>
    <row r="335" spans="18:20" x14ac:dyDescent="0.25">
      <c r="R335">
        <f t="shared" si="7"/>
        <v>0</v>
      </c>
      <c r="S335">
        <f>IF(T335="",0,IFERROR(IF(VLOOKUP(T335,T$38:T334,1,0)&gt;0,0,0),1))</f>
        <v>0</v>
      </c>
      <c r="T335" s="17" t="str">
        <f>IF(DATOS!I298=P$39,DATOS!F298,"")</f>
        <v/>
      </c>
    </row>
    <row r="336" spans="18:20" x14ac:dyDescent="0.25">
      <c r="R336">
        <f t="shared" si="7"/>
        <v>0</v>
      </c>
      <c r="S336">
        <f>IF(T336="",0,IFERROR(IF(VLOOKUP(T336,T$38:T335,1,0)&gt;0,0,0),1))</f>
        <v>0</v>
      </c>
      <c r="T336" s="17" t="str">
        <f>IF(DATOS!I299=P$39,DATOS!F299,"")</f>
        <v/>
      </c>
    </row>
    <row r="337" spans="18:20" x14ac:dyDescent="0.25">
      <c r="R337">
        <f t="shared" si="7"/>
        <v>0</v>
      </c>
      <c r="S337">
        <f>IF(T337="",0,IFERROR(IF(VLOOKUP(T337,T$38:T336,1,0)&gt;0,0,0),1))</f>
        <v>0</v>
      </c>
      <c r="T337" s="17" t="str">
        <f>IF(DATOS!I300=P$39,DATOS!F300,"")</f>
        <v/>
      </c>
    </row>
    <row r="338" spans="18:20" x14ac:dyDescent="0.25">
      <c r="R338">
        <f t="shared" si="7"/>
        <v>0</v>
      </c>
      <c r="S338">
        <f>IF(T338="",0,IFERROR(IF(VLOOKUP(T338,T$38:T337,1,0)&gt;0,0,0),1))</f>
        <v>0</v>
      </c>
      <c r="T338" s="17" t="str">
        <f>IF(DATOS!I301=P$39,DATOS!F301,"")</f>
        <v/>
      </c>
    </row>
    <row r="339" spans="18:20" x14ac:dyDescent="0.25">
      <c r="R339">
        <f t="shared" si="7"/>
        <v>0</v>
      </c>
      <c r="S339">
        <f>IF(T339="",0,IFERROR(IF(VLOOKUP(T339,T$38:T338,1,0)&gt;0,0,0),1))</f>
        <v>0</v>
      </c>
      <c r="T339" s="17" t="str">
        <f>IF(DATOS!I302=P$39,DATOS!F302,"")</f>
        <v/>
      </c>
    </row>
    <row r="340" spans="18:20" x14ac:dyDescent="0.25">
      <c r="R340">
        <f t="shared" si="7"/>
        <v>0</v>
      </c>
      <c r="S340">
        <f>IF(T340="",0,IFERROR(IF(VLOOKUP(T340,T$38:T339,1,0)&gt;0,0,0),1))</f>
        <v>0</v>
      </c>
      <c r="T340" s="17" t="str">
        <f>IF(DATOS!I303=P$39,DATOS!F303,"")</f>
        <v/>
      </c>
    </row>
    <row r="341" spans="18:20" x14ac:dyDescent="0.25">
      <c r="R341">
        <f t="shared" si="7"/>
        <v>0</v>
      </c>
      <c r="S341">
        <f>IF(T341="",0,IFERROR(IF(VLOOKUP(T341,T$38:T340,1,0)&gt;0,0,0),1))</f>
        <v>0</v>
      </c>
      <c r="T341" s="17" t="str">
        <f>IF(DATOS!I304=P$39,DATOS!F304,"")</f>
        <v/>
      </c>
    </row>
    <row r="342" spans="18:20" x14ac:dyDescent="0.25">
      <c r="R342">
        <f t="shared" si="7"/>
        <v>0</v>
      </c>
      <c r="S342">
        <f>IF(T342="",0,IFERROR(IF(VLOOKUP(T342,T$38:T341,1,0)&gt;0,0,0),1))</f>
        <v>0</v>
      </c>
      <c r="T342" s="17" t="str">
        <f>IF(DATOS!I305=P$39,DATOS!F305,"")</f>
        <v/>
      </c>
    </row>
    <row r="343" spans="18:20" x14ac:dyDescent="0.25">
      <c r="R343">
        <f t="shared" si="7"/>
        <v>0</v>
      </c>
      <c r="S343">
        <f>IF(T343="",0,IFERROR(IF(VLOOKUP(T343,T$38:T342,1,0)&gt;0,0,0),1))</f>
        <v>0</v>
      </c>
      <c r="T343" s="17" t="str">
        <f>IF(DATOS!I306=P$39,DATOS!F306,"")</f>
        <v/>
      </c>
    </row>
    <row r="344" spans="18:20" x14ac:dyDescent="0.25">
      <c r="R344">
        <f t="shared" si="7"/>
        <v>0</v>
      </c>
      <c r="S344">
        <f>IF(T344="",0,IFERROR(IF(VLOOKUP(T344,T$38:T343,1,0)&gt;0,0,0),1))</f>
        <v>0</v>
      </c>
      <c r="T344" s="17" t="str">
        <f>IF(DATOS!I307=P$39,DATOS!F307,"")</f>
        <v/>
      </c>
    </row>
    <row r="345" spans="18:20" x14ac:dyDescent="0.25">
      <c r="R345">
        <f t="shared" si="7"/>
        <v>0</v>
      </c>
      <c r="S345">
        <f>IF(T345="",0,IFERROR(IF(VLOOKUP(T345,T$38:T344,1,0)&gt;0,0,0),1))</f>
        <v>0</v>
      </c>
      <c r="T345" s="17" t="str">
        <f>IF(DATOS!I308=P$39,DATOS!F308,"")</f>
        <v/>
      </c>
    </row>
    <row r="346" spans="18:20" x14ac:dyDescent="0.25">
      <c r="R346">
        <f t="shared" si="7"/>
        <v>0</v>
      </c>
      <c r="S346">
        <f>IF(T346="",0,IFERROR(IF(VLOOKUP(T346,T$38:T345,1,0)&gt;0,0,0),1))</f>
        <v>0</v>
      </c>
      <c r="T346" s="17" t="str">
        <f>IF(DATOS!I309=P$39,DATOS!F309,"")</f>
        <v/>
      </c>
    </row>
    <row r="347" spans="18:20" x14ac:dyDescent="0.25">
      <c r="R347">
        <f t="shared" si="7"/>
        <v>0</v>
      </c>
      <c r="S347">
        <f>IF(T347="",0,IFERROR(IF(VLOOKUP(T347,T$38:T346,1,0)&gt;0,0,0),1))</f>
        <v>0</v>
      </c>
      <c r="T347" s="17" t="str">
        <f>IF(DATOS!I310=P$39,DATOS!F310,"")</f>
        <v/>
      </c>
    </row>
    <row r="348" spans="18:20" x14ac:dyDescent="0.25">
      <c r="R348">
        <f t="shared" si="7"/>
        <v>0</v>
      </c>
      <c r="S348">
        <f>IF(T348="",0,IFERROR(IF(VLOOKUP(T348,T$38:T347,1,0)&gt;0,0,0),1))</f>
        <v>0</v>
      </c>
      <c r="T348" s="17" t="str">
        <f>IF(DATOS!I311=P$39,DATOS!F311,"")</f>
        <v/>
      </c>
    </row>
    <row r="349" spans="18:20" x14ac:dyDescent="0.25">
      <c r="R349">
        <f t="shared" si="7"/>
        <v>0</v>
      </c>
      <c r="S349">
        <f>IF(T349="",0,IFERROR(IF(VLOOKUP(T349,T$38:T348,1,0)&gt;0,0,0),1))</f>
        <v>0</v>
      </c>
      <c r="T349" s="17" t="str">
        <f>IF(DATOS!I312=P$39,DATOS!F312,"")</f>
        <v/>
      </c>
    </row>
    <row r="350" spans="18:20" x14ac:dyDescent="0.25">
      <c r="R350">
        <f t="shared" si="7"/>
        <v>0</v>
      </c>
      <c r="S350">
        <f>IF(T350="",0,IFERROR(IF(VLOOKUP(T350,T$38:T349,1,0)&gt;0,0,0),1))</f>
        <v>0</v>
      </c>
      <c r="T350" s="17" t="str">
        <f>IF(DATOS!I313=P$39,DATOS!F313,"")</f>
        <v/>
      </c>
    </row>
    <row r="351" spans="18:20" x14ac:dyDescent="0.25">
      <c r="R351">
        <f t="shared" si="7"/>
        <v>0</v>
      </c>
      <c r="S351">
        <f>IF(T351="",0,IFERROR(IF(VLOOKUP(T351,T$38:T350,1,0)&gt;0,0,0),1))</f>
        <v>0</v>
      </c>
      <c r="T351" s="17" t="str">
        <f>IF(DATOS!I314=P$39,DATOS!F314,"")</f>
        <v/>
      </c>
    </row>
    <row r="352" spans="18:20" x14ac:dyDescent="0.25">
      <c r="R352">
        <f t="shared" si="7"/>
        <v>0</v>
      </c>
      <c r="S352">
        <f>IF(T352="",0,IFERROR(IF(VLOOKUP(T352,T$38:T351,1,0)&gt;0,0,0),1))</f>
        <v>0</v>
      </c>
      <c r="T352" s="17" t="str">
        <f>IF(DATOS!I315=P$39,DATOS!F315,"")</f>
        <v/>
      </c>
    </row>
    <row r="353" spans="18:20" x14ac:dyDescent="0.25">
      <c r="R353">
        <f t="shared" si="7"/>
        <v>0</v>
      </c>
      <c r="S353">
        <f>IF(T353="",0,IFERROR(IF(VLOOKUP(T353,T$38:T352,1,0)&gt;0,0,0),1))</f>
        <v>0</v>
      </c>
      <c r="T353" s="17" t="str">
        <f>IF(DATOS!I316=P$39,DATOS!F316,"")</f>
        <v/>
      </c>
    </row>
    <row r="354" spans="18:20" x14ac:dyDescent="0.25">
      <c r="R354">
        <f t="shared" si="7"/>
        <v>0</v>
      </c>
      <c r="S354">
        <f>IF(T354="",0,IFERROR(IF(VLOOKUP(T354,T$38:T353,1,0)&gt;0,0,0),1))</f>
        <v>0</v>
      </c>
      <c r="T354" s="17" t="str">
        <f>IF(DATOS!I317=P$39,DATOS!F317,"")</f>
        <v/>
      </c>
    </row>
    <row r="355" spans="18:20" x14ac:dyDescent="0.25">
      <c r="R355">
        <f t="shared" si="7"/>
        <v>0</v>
      </c>
      <c r="S355">
        <f>IF(T355="",0,IFERROR(IF(VLOOKUP(T355,T$38:T354,1,0)&gt;0,0,0),1))</f>
        <v>0</v>
      </c>
      <c r="T355" s="17" t="str">
        <f>IF(DATOS!I318=P$39,DATOS!F318,"")</f>
        <v/>
      </c>
    </row>
    <row r="356" spans="18:20" x14ac:dyDescent="0.25">
      <c r="R356">
        <f t="shared" si="7"/>
        <v>0</v>
      </c>
      <c r="S356">
        <f>IF(T356="",0,IFERROR(IF(VLOOKUP(T356,T$38:T355,1,0)&gt;0,0,0),1))</f>
        <v>0</v>
      </c>
      <c r="T356" s="17" t="str">
        <f>IF(DATOS!I319=P$39,DATOS!F319,"")</f>
        <v/>
      </c>
    </row>
    <row r="357" spans="18:20" x14ac:dyDescent="0.25">
      <c r="R357">
        <f t="shared" si="7"/>
        <v>0</v>
      </c>
      <c r="S357">
        <f>IF(T357="",0,IFERROR(IF(VLOOKUP(T357,T$38:T356,1,0)&gt;0,0,0),1))</f>
        <v>0</v>
      </c>
      <c r="T357" s="17" t="str">
        <f>IF(DATOS!I320=P$39,DATOS!F320,"")</f>
        <v/>
      </c>
    </row>
    <row r="358" spans="18:20" x14ac:dyDescent="0.25">
      <c r="R358">
        <f t="shared" si="7"/>
        <v>0</v>
      </c>
      <c r="S358">
        <f>IF(T358="",0,IFERROR(IF(VLOOKUP(T358,T$38:T357,1,0)&gt;0,0,0),1))</f>
        <v>0</v>
      </c>
      <c r="T358" s="17" t="str">
        <f>IF(DATOS!I321=P$39,DATOS!F321,"")</f>
        <v/>
      </c>
    </row>
    <row r="359" spans="18:20" x14ac:dyDescent="0.25">
      <c r="R359">
        <f t="shared" ref="R359:R422" si="8">R358+S359</f>
        <v>0</v>
      </c>
      <c r="S359">
        <f>IF(T359="",0,IFERROR(IF(VLOOKUP(T359,T$38:T358,1,0)&gt;0,0,0),1))</f>
        <v>0</v>
      </c>
      <c r="T359" s="17" t="str">
        <f>IF(DATOS!I322=P$39,DATOS!F322,"")</f>
        <v/>
      </c>
    </row>
    <row r="360" spans="18:20" x14ac:dyDescent="0.25">
      <c r="R360">
        <f t="shared" si="8"/>
        <v>0</v>
      </c>
      <c r="S360">
        <f>IF(T360="",0,IFERROR(IF(VLOOKUP(T360,T$38:T359,1,0)&gt;0,0,0),1))</f>
        <v>0</v>
      </c>
      <c r="T360" s="17" t="str">
        <f>IF(DATOS!I323=P$39,DATOS!F323,"")</f>
        <v/>
      </c>
    </row>
    <row r="361" spans="18:20" x14ac:dyDescent="0.25">
      <c r="R361">
        <f t="shared" si="8"/>
        <v>0</v>
      </c>
      <c r="S361">
        <f>IF(T361="",0,IFERROR(IF(VLOOKUP(T361,T$38:T360,1,0)&gt;0,0,0),1))</f>
        <v>0</v>
      </c>
      <c r="T361" s="17" t="str">
        <f>IF(DATOS!I324=P$39,DATOS!F324,"")</f>
        <v/>
      </c>
    </row>
    <row r="362" spans="18:20" x14ac:dyDescent="0.25">
      <c r="R362">
        <f t="shared" si="8"/>
        <v>0</v>
      </c>
      <c r="S362">
        <f>IF(T362="",0,IFERROR(IF(VLOOKUP(T362,T$38:T361,1,0)&gt;0,0,0),1))</f>
        <v>0</v>
      </c>
      <c r="T362" s="17" t="str">
        <f>IF(DATOS!I325=P$39,DATOS!F325,"")</f>
        <v/>
      </c>
    </row>
    <row r="363" spans="18:20" x14ac:dyDescent="0.25">
      <c r="R363">
        <f t="shared" si="8"/>
        <v>0</v>
      </c>
      <c r="S363">
        <f>IF(T363="",0,IFERROR(IF(VLOOKUP(T363,T$38:T362,1,0)&gt;0,0,0),1))</f>
        <v>0</v>
      </c>
      <c r="T363" s="17" t="str">
        <f>IF(DATOS!I326=P$39,DATOS!F326,"")</f>
        <v/>
      </c>
    </row>
    <row r="364" spans="18:20" x14ac:dyDescent="0.25">
      <c r="R364">
        <f t="shared" si="8"/>
        <v>0</v>
      </c>
      <c r="S364">
        <f>IF(T364="",0,IFERROR(IF(VLOOKUP(T364,T$38:T363,1,0)&gt;0,0,0),1))</f>
        <v>0</v>
      </c>
      <c r="T364" s="17" t="str">
        <f>IF(DATOS!I327=P$39,DATOS!F327,"")</f>
        <v/>
      </c>
    </row>
    <row r="365" spans="18:20" x14ac:dyDescent="0.25">
      <c r="R365">
        <f t="shared" si="8"/>
        <v>0</v>
      </c>
      <c r="S365">
        <f>IF(T365="",0,IFERROR(IF(VLOOKUP(T365,T$38:T364,1,0)&gt;0,0,0),1))</f>
        <v>0</v>
      </c>
      <c r="T365" s="17" t="str">
        <f>IF(DATOS!I328=P$39,DATOS!F328,"")</f>
        <v/>
      </c>
    </row>
    <row r="366" spans="18:20" x14ac:dyDescent="0.25">
      <c r="R366">
        <f t="shared" si="8"/>
        <v>0</v>
      </c>
      <c r="S366">
        <f>IF(T366="",0,IFERROR(IF(VLOOKUP(T366,T$38:T365,1,0)&gt;0,0,0),1))</f>
        <v>0</v>
      </c>
      <c r="T366" s="17" t="str">
        <f>IF(DATOS!I329=P$39,DATOS!F329,"")</f>
        <v/>
      </c>
    </row>
    <row r="367" spans="18:20" x14ac:dyDescent="0.25">
      <c r="R367">
        <f t="shared" si="8"/>
        <v>0</v>
      </c>
      <c r="S367">
        <f>IF(T367="",0,IFERROR(IF(VLOOKUP(T367,T$38:T366,1,0)&gt;0,0,0),1))</f>
        <v>0</v>
      </c>
      <c r="T367" s="17" t="str">
        <f>IF(DATOS!I330=P$39,DATOS!F330,"")</f>
        <v/>
      </c>
    </row>
    <row r="368" spans="18:20" x14ac:dyDescent="0.25">
      <c r="R368">
        <f t="shared" si="8"/>
        <v>0</v>
      </c>
      <c r="S368">
        <f>IF(T368="",0,IFERROR(IF(VLOOKUP(T368,T$38:T367,1,0)&gt;0,0,0),1))</f>
        <v>0</v>
      </c>
      <c r="T368" s="17" t="str">
        <f>IF(DATOS!I331=P$39,DATOS!F331,"")</f>
        <v/>
      </c>
    </row>
    <row r="369" spans="18:20" x14ac:dyDescent="0.25">
      <c r="R369">
        <f t="shared" si="8"/>
        <v>0</v>
      </c>
      <c r="S369">
        <f>IF(T369="",0,IFERROR(IF(VLOOKUP(T369,T$38:T368,1,0)&gt;0,0,0),1))</f>
        <v>0</v>
      </c>
      <c r="T369" s="17" t="str">
        <f>IF(DATOS!I332=P$39,DATOS!F332,"")</f>
        <v/>
      </c>
    </row>
    <row r="370" spans="18:20" x14ac:dyDescent="0.25">
      <c r="R370">
        <f t="shared" si="8"/>
        <v>0</v>
      </c>
      <c r="S370">
        <f>IF(T370="",0,IFERROR(IF(VLOOKUP(T370,T$38:T369,1,0)&gt;0,0,0),1))</f>
        <v>0</v>
      </c>
      <c r="T370" s="17" t="str">
        <f>IF(DATOS!I333=P$39,DATOS!F333,"")</f>
        <v/>
      </c>
    </row>
    <row r="371" spans="18:20" x14ac:dyDescent="0.25">
      <c r="R371">
        <f t="shared" si="8"/>
        <v>0</v>
      </c>
      <c r="S371">
        <f>IF(T371="",0,IFERROR(IF(VLOOKUP(T371,T$38:T370,1,0)&gt;0,0,0),1))</f>
        <v>0</v>
      </c>
      <c r="T371" s="17" t="str">
        <f>IF(DATOS!I334=P$39,DATOS!F334,"")</f>
        <v/>
      </c>
    </row>
    <row r="372" spans="18:20" x14ac:dyDescent="0.25">
      <c r="R372">
        <f t="shared" si="8"/>
        <v>0</v>
      </c>
      <c r="S372">
        <f>IF(T372="",0,IFERROR(IF(VLOOKUP(T372,T$38:T371,1,0)&gt;0,0,0),1))</f>
        <v>0</v>
      </c>
      <c r="T372" s="17" t="str">
        <f>IF(DATOS!I335=P$39,DATOS!F335,"")</f>
        <v/>
      </c>
    </row>
    <row r="373" spans="18:20" x14ac:dyDescent="0.25">
      <c r="R373">
        <f t="shared" si="8"/>
        <v>0</v>
      </c>
      <c r="S373">
        <f>IF(T373="",0,IFERROR(IF(VLOOKUP(T373,T$38:T372,1,0)&gt;0,0,0),1))</f>
        <v>0</v>
      </c>
      <c r="T373" s="17" t="str">
        <f>IF(DATOS!I336=P$39,DATOS!F336,"")</f>
        <v/>
      </c>
    </row>
    <row r="374" spans="18:20" x14ac:dyDescent="0.25">
      <c r="R374">
        <f t="shared" si="8"/>
        <v>0</v>
      </c>
      <c r="S374">
        <f>IF(T374="",0,IFERROR(IF(VLOOKUP(T374,T$38:T373,1,0)&gt;0,0,0),1))</f>
        <v>0</v>
      </c>
      <c r="T374" s="17" t="str">
        <f>IF(DATOS!I337=P$39,DATOS!F337,"")</f>
        <v/>
      </c>
    </row>
    <row r="375" spans="18:20" x14ac:dyDescent="0.25">
      <c r="R375">
        <f t="shared" si="8"/>
        <v>0</v>
      </c>
      <c r="S375">
        <f>IF(T375="",0,IFERROR(IF(VLOOKUP(T375,T$38:T374,1,0)&gt;0,0,0),1))</f>
        <v>0</v>
      </c>
      <c r="T375" s="17" t="str">
        <f>IF(DATOS!I338=P$39,DATOS!F338,"")</f>
        <v/>
      </c>
    </row>
    <row r="376" spans="18:20" x14ac:dyDescent="0.25">
      <c r="R376">
        <f t="shared" si="8"/>
        <v>0</v>
      </c>
      <c r="S376">
        <f>IF(T376="",0,IFERROR(IF(VLOOKUP(T376,T$38:T375,1,0)&gt;0,0,0),1))</f>
        <v>0</v>
      </c>
      <c r="T376" s="17" t="str">
        <f>IF(DATOS!I339=P$39,DATOS!F339,"")</f>
        <v/>
      </c>
    </row>
    <row r="377" spans="18:20" x14ac:dyDescent="0.25">
      <c r="R377">
        <f t="shared" si="8"/>
        <v>0</v>
      </c>
      <c r="S377">
        <f>IF(T377="",0,IFERROR(IF(VLOOKUP(T377,T$38:T376,1,0)&gt;0,0,0),1))</f>
        <v>0</v>
      </c>
      <c r="T377" s="17" t="str">
        <f>IF(DATOS!I340=P$39,DATOS!F340,"")</f>
        <v/>
      </c>
    </row>
    <row r="378" spans="18:20" x14ac:dyDescent="0.25">
      <c r="R378">
        <f t="shared" si="8"/>
        <v>0</v>
      </c>
      <c r="S378">
        <f>IF(T378="",0,IFERROR(IF(VLOOKUP(T378,T$38:T377,1,0)&gt;0,0,0),1))</f>
        <v>0</v>
      </c>
      <c r="T378" s="17" t="str">
        <f>IF(DATOS!I341=P$39,DATOS!F341,"")</f>
        <v/>
      </c>
    </row>
    <row r="379" spans="18:20" x14ac:dyDescent="0.25">
      <c r="R379">
        <f t="shared" si="8"/>
        <v>0</v>
      </c>
      <c r="S379">
        <f>IF(T379="",0,IFERROR(IF(VLOOKUP(T379,T$38:T378,1,0)&gt;0,0,0),1))</f>
        <v>0</v>
      </c>
      <c r="T379" s="17" t="str">
        <f>IF(DATOS!I342=P$39,DATOS!F342,"")</f>
        <v/>
      </c>
    </row>
    <row r="380" spans="18:20" x14ac:dyDescent="0.25">
      <c r="R380">
        <f t="shared" si="8"/>
        <v>0</v>
      </c>
      <c r="S380">
        <f>IF(T380="",0,IFERROR(IF(VLOOKUP(T380,T$38:T379,1,0)&gt;0,0,0),1))</f>
        <v>0</v>
      </c>
      <c r="T380" s="17" t="str">
        <f>IF(DATOS!I343=P$39,DATOS!F343,"")</f>
        <v/>
      </c>
    </row>
    <row r="381" spans="18:20" x14ac:dyDescent="0.25">
      <c r="R381">
        <f t="shared" si="8"/>
        <v>0</v>
      </c>
      <c r="S381">
        <f>IF(T381="",0,IFERROR(IF(VLOOKUP(T381,T$38:T380,1,0)&gt;0,0,0),1))</f>
        <v>0</v>
      </c>
      <c r="T381" s="17" t="str">
        <f>IF(DATOS!I344=P$39,DATOS!F344,"")</f>
        <v/>
      </c>
    </row>
    <row r="382" spans="18:20" x14ac:dyDescent="0.25">
      <c r="R382">
        <f t="shared" si="8"/>
        <v>0</v>
      </c>
      <c r="S382">
        <f>IF(T382="",0,IFERROR(IF(VLOOKUP(T382,T$38:T381,1,0)&gt;0,0,0),1))</f>
        <v>0</v>
      </c>
      <c r="T382" s="17" t="str">
        <f>IF(DATOS!I345=P$39,DATOS!F345,"")</f>
        <v/>
      </c>
    </row>
    <row r="383" spans="18:20" x14ac:dyDescent="0.25">
      <c r="R383">
        <f t="shared" si="8"/>
        <v>0</v>
      </c>
      <c r="S383">
        <f>IF(T383="",0,IFERROR(IF(VLOOKUP(T383,T$38:T382,1,0)&gt;0,0,0),1))</f>
        <v>0</v>
      </c>
      <c r="T383" s="17" t="str">
        <f>IF(DATOS!I346=P$39,DATOS!F346,"")</f>
        <v/>
      </c>
    </row>
    <row r="384" spans="18:20" x14ac:dyDescent="0.25">
      <c r="R384">
        <f t="shared" si="8"/>
        <v>0</v>
      </c>
      <c r="S384">
        <f>IF(T384="",0,IFERROR(IF(VLOOKUP(T384,T$38:T383,1,0)&gt;0,0,0),1))</f>
        <v>0</v>
      </c>
      <c r="T384" s="17" t="str">
        <f>IF(DATOS!I347=P$39,DATOS!F347,"")</f>
        <v/>
      </c>
    </row>
    <row r="385" spans="18:20" x14ac:dyDescent="0.25">
      <c r="R385">
        <f t="shared" si="8"/>
        <v>0</v>
      </c>
      <c r="S385">
        <f>IF(T385="",0,IFERROR(IF(VLOOKUP(T385,T$38:T384,1,0)&gt;0,0,0),1))</f>
        <v>0</v>
      </c>
      <c r="T385" s="17" t="str">
        <f>IF(DATOS!I348=P$39,DATOS!F348,"")</f>
        <v/>
      </c>
    </row>
    <row r="386" spans="18:20" x14ac:dyDescent="0.25">
      <c r="R386">
        <f t="shared" si="8"/>
        <v>0</v>
      </c>
      <c r="S386">
        <f>IF(T386="",0,IFERROR(IF(VLOOKUP(T386,T$38:T385,1,0)&gt;0,0,0),1))</f>
        <v>0</v>
      </c>
      <c r="T386" s="17" t="str">
        <f>IF(DATOS!I349=P$39,DATOS!F349,"")</f>
        <v/>
      </c>
    </row>
    <row r="387" spans="18:20" x14ac:dyDescent="0.25">
      <c r="R387">
        <f t="shared" si="8"/>
        <v>0</v>
      </c>
      <c r="S387">
        <f>IF(T387="",0,IFERROR(IF(VLOOKUP(T387,T$38:T386,1,0)&gt;0,0,0),1))</f>
        <v>0</v>
      </c>
      <c r="T387" s="17" t="str">
        <f>IF(DATOS!I350=P$39,DATOS!F350,"")</f>
        <v/>
      </c>
    </row>
    <row r="388" spans="18:20" x14ac:dyDescent="0.25">
      <c r="R388">
        <f t="shared" si="8"/>
        <v>0</v>
      </c>
      <c r="S388">
        <f>IF(T388="",0,IFERROR(IF(VLOOKUP(T388,T$38:T387,1,0)&gt;0,0,0),1))</f>
        <v>0</v>
      </c>
      <c r="T388" s="17" t="str">
        <f>IF(DATOS!I351=P$39,DATOS!F351,"")</f>
        <v/>
      </c>
    </row>
    <row r="389" spans="18:20" x14ac:dyDescent="0.25">
      <c r="R389">
        <f t="shared" si="8"/>
        <v>0</v>
      </c>
      <c r="S389">
        <f>IF(T389="",0,IFERROR(IF(VLOOKUP(T389,T$38:T388,1,0)&gt;0,0,0),1))</f>
        <v>0</v>
      </c>
      <c r="T389" s="17" t="str">
        <f>IF(DATOS!I352=P$39,DATOS!F352,"")</f>
        <v/>
      </c>
    </row>
    <row r="390" spans="18:20" x14ac:dyDescent="0.25">
      <c r="R390">
        <f t="shared" si="8"/>
        <v>0</v>
      </c>
      <c r="S390">
        <f>IF(T390="",0,IFERROR(IF(VLOOKUP(T390,T$38:T389,1,0)&gt;0,0,0),1))</f>
        <v>0</v>
      </c>
      <c r="T390" s="17" t="str">
        <f>IF(DATOS!I353=P$39,DATOS!F353,"")</f>
        <v/>
      </c>
    </row>
    <row r="391" spans="18:20" x14ac:dyDescent="0.25">
      <c r="R391">
        <f t="shared" si="8"/>
        <v>0</v>
      </c>
      <c r="S391">
        <f>IF(T391="",0,IFERROR(IF(VLOOKUP(T391,T$38:T390,1,0)&gt;0,0,0),1))</f>
        <v>0</v>
      </c>
      <c r="T391" s="17" t="str">
        <f>IF(DATOS!I354=P$39,DATOS!F354,"")</f>
        <v/>
      </c>
    </row>
    <row r="392" spans="18:20" x14ac:dyDescent="0.25">
      <c r="R392">
        <f t="shared" si="8"/>
        <v>0</v>
      </c>
      <c r="S392">
        <f>IF(T392="",0,IFERROR(IF(VLOOKUP(T392,T$38:T391,1,0)&gt;0,0,0),1))</f>
        <v>0</v>
      </c>
      <c r="T392" s="17" t="str">
        <f>IF(DATOS!I355=P$39,DATOS!F355,"")</f>
        <v/>
      </c>
    </row>
    <row r="393" spans="18:20" x14ac:dyDescent="0.25">
      <c r="R393">
        <f t="shared" si="8"/>
        <v>0</v>
      </c>
      <c r="S393">
        <f>IF(T393="",0,IFERROR(IF(VLOOKUP(T393,T$38:T392,1,0)&gt;0,0,0),1))</f>
        <v>0</v>
      </c>
      <c r="T393" s="17" t="str">
        <f>IF(DATOS!I356=P$39,DATOS!F356,"")</f>
        <v/>
      </c>
    </row>
    <row r="394" spans="18:20" x14ac:dyDescent="0.25">
      <c r="R394">
        <f t="shared" si="8"/>
        <v>0</v>
      </c>
      <c r="S394">
        <f>IF(T394="",0,IFERROR(IF(VLOOKUP(T394,T$38:T393,1,0)&gt;0,0,0),1))</f>
        <v>0</v>
      </c>
      <c r="T394" s="17" t="str">
        <f>IF(DATOS!I357=P$39,DATOS!F357,"")</f>
        <v/>
      </c>
    </row>
    <row r="395" spans="18:20" x14ac:dyDescent="0.25">
      <c r="R395">
        <f t="shared" si="8"/>
        <v>0</v>
      </c>
      <c r="S395">
        <f>IF(T395="",0,IFERROR(IF(VLOOKUP(T395,T$38:T394,1,0)&gt;0,0,0),1))</f>
        <v>0</v>
      </c>
      <c r="T395" s="17" t="str">
        <f>IF(DATOS!I358=P$39,DATOS!F358,"")</f>
        <v/>
      </c>
    </row>
    <row r="396" spans="18:20" x14ac:dyDescent="0.25">
      <c r="R396">
        <f t="shared" si="8"/>
        <v>0</v>
      </c>
      <c r="S396">
        <f>IF(T396="",0,IFERROR(IF(VLOOKUP(T396,T$38:T395,1,0)&gt;0,0,0),1))</f>
        <v>0</v>
      </c>
      <c r="T396" s="17" t="str">
        <f>IF(DATOS!I359=P$39,DATOS!F359,"")</f>
        <v/>
      </c>
    </row>
    <row r="397" spans="18:20" x14ac:dyDescent="0.25">
      <c r="R397">
        <f t="shared" si="8"/>
        <v>0</v>
      </c>
      <c r="S397">
        <f>IF(T397="",0,IFERROR(IF(VLOOKUP(T397,T$38:T396,1,0)&gt;0,0,0),1))</f>
        <v>0</v>
      </c>
      <c r="T397" s="17" t="str">
        <f>IF(DATOS!I360=P$39,DATOS!F360,"")</f>
        <v/>
      </c>
    </row>
    <row r="398" spans="18:20" x14ac:dyDescent="0.25">
      <c r="R398">
        <f t="shared" si="8"/>
        <v>0</v>
      </c>
      <c r="S398">
        <f>IF(T398="",0,IFERROR(IF(VLOOKUP(T398,T$38:T397,1,0)&gt;0,0,0),1))</f>
        <v>0</v>
      </c>
      <c r="T398" s="17" t="str">
        <f>IF(DATOS!I361=P$39,DATOS!F361,"")</f>
        <v/>
      </c>
    </row>
    <row r="399" spans="18:20" x14ac:dyDescent="0.25">
      <c r="R399">
        <f t="shared" si="8"/>
        <v>0</v>
      </c>
      <c r="S399">
        <f>IF(T399="",0,IFERROR(IF(VLOOKUP(T399,T$38:T398,1,0)&gt;0,0,0),1))</f>
        <v>0</v>
      </c>
      <c r="T399" s="17" t="str">
        <f>IF(DATOS!I362=P$39,DATOS!F362,"")</f>
        <v/>
      </c>
    </row>
    <row r="400" spans="18:20" x14ac:dyDescent="0.25">
      <c r="R400">
        <f t="shared" si="8"/>
        <v>0</v>
      </c>
      <c r="S400">
        <f>IF(T400="",0,IFERROR(IF(VLOOKUP(T400,T$38:T399,1,0)&gt;0,0,0),1))</f>
        <v>0</v>
      </c>
      <c r="T400" s="17" t="str">
        <f>IF(DATOS!I363=P$39,DATOS!F363,"")</f>
        <v/>
      </c>
    </row>
    <row r="401" spans="18:20" x14ac:dyDescent="0.25">
      <c r="R401">
        <f t="shared" si="8"/>
        <v>0</v>
      </c>
      <c r="S401">
        <f>IF(T401="",0,IFERROR(IF(VLOOKUP(T401,T$38:T400,1,0)&gt;0,0,0),1))</f>
        <v>0</v>
      </c>
      <c r="T401" s="17" t="str">
        <f>IF(DATOS!I364=P$39,DATOS!F364,"")</f>
        <v/>
      </c>
    </row>
    <row r="402" spans="18:20" x14ac:dyDescent="0.25">
      <c r="R402">
        <f t="shared" si="8"/>
        <v>0</v>
      </c>
      <c r="S402">
        <f>IF(T402="",0,IFERROR(IF(VLOOKUP(T402,T$38:T401,1,0)&gt;0,0,0),1))</f>
        <v>0</v>
      </c>
      <c r="T402" s="17" t="str">
        <f>IF(DATOS!I365=P$39,DATOS!F365,"")</f>
        <v/>
      </c>
    </row>
    <row r="403" spans="18:20" x14ac:dyDescent="0.25">
      <c r="R403">
        <f t="shared" si="8"/>
        <v>0</v>
      </c>
      <c r="S403">
        <f>IF(T403="",0,IFERROR(IF(VLOOKUP(T403,T$38:T402,1,0)&gt;0,0,0),1))</f>
        <v>0</v>
      </c>
      <c r="T403" s="17" t="str">
        <f>IF(DATOS!I366=P$39,DATOS!F366,"")</f>
        <v/>
      </c>
    </row>
    <row r="404" spans="18:20" x14ac:dyDescent="0.25">
      <c r="R404">
        <f t="shared" si="8"/>
        <v>0</v>
      </c>
      <c r="S404">
        <f>IF(T404="",0,IFERROR(IF(VLOOKUP(T404,T$38:T403,1,0)&gt;0,0,0),1))</f>
        <v>0</v>
      </c>
      <c r="T404" s="17" t="str">
        <f>IF(DATOS!I367=P$39,DATOS!F367,"")</f>
        <v/>
      </c>
    </row>
    <row r="405" spans="18:20" x14ac:dyDescent="0.25">
      <c r="R405">
        <f t="shared" si="8"/>
        <v>0</v>
      </c>
      <c r="S405">
        <f>IF(T405="",0,IFERROR(IF(VLOOKUP(T405,T$38:T404,1,0)&gt;0,0,0),1))</f>
        <v>0</v>
      </c>
      <c r="T405" s="17" t="str">
        <f>IF(DATOS!I368=P$39,DATOS!F368,"")</f>
        <v/>
      </c>
    </row>
    <row r="406" spans="18:20" x14ac:dyDescent="0.25">
      <c r="R406">
        <f t="shared" si="8"/>
        <v>0</v>
      </c>
      <c r="S406">
        <f>IF(T406="",0,IFERROR(IF(VLOOKUP(T406,T$38:T405,1,0)&gt;0,0,0),1))</f>
        <v>0</v>
      </c>
      <c r="T406" s="17" t="str">
        <f>IF(DATOS!I369=P$39,DATOS!F369,"")</f>
        <v/>
      </c>
    </row>
    <row r="407" spans="18:20" x14ac:dyDescent="0.25">
      <c r="R407">
        <f t="shared" si="8"/>
        <v>0</v>
      </c>
      <c r="S407">
        <f>IF(T407="",0,IFERROR(IF(VLOOKUP(T407,T$38:T406,1,0)&gt;0,0,0),1))</f>
        <v>0</v>
      </c>
      <c r="T407" s="17" t="str">
        <f>IF(DATOS!I370=P$39,DATOS!F370,"")</f>
        <v/>
      </c>
    </row>
    <row r="408" spans="18:20" x14ac:dyDescent="0.25">
      <c r="R408">
        <f t="shared" si="8"/>
        <v>0</v>
      </c>
      <c r="S408">
        <f>IF(T408="",0,IFERROR(IF(VLOOKUP(T408,T$38:T407,1,0)&gt;0,0,0),1))</f>
        <v>0</v>
      </c>
      <c r="T408" s="17" t="str">
        <f>IF(DATOS!I371=P$39,DATOS!F371,"")</f>
        <v/>
      </c>
    </row>
    <row r="409" spans="18:20" x14ac:dyDescent="0.25">
      <c r="R409">
        <f t="shared" si="8"/>
        <v>0</v>
      </c>
      <c r="S409">
        <f>IF(T409="",0,IFERROR(IF(VLOOKUP(T409,T$38:T408,1,0)&gt;0,0,0),1))</f>
        <v>0</v>
      </c>
      <c r="T409" s="17" t="str">
        <f>IF(DATOS!I372=P$39,DATOS!F372,"")</f>
        <v/>
      </c>
    </row>
    <row r="410" spans="18:20" x14ac:dyDescent="0.25">
      <c r="R410">
        <f t="shared" si="8"/>
        <v>0</v>
      </c>
      <c r="S410">
        <f>IF(T410="",0,IFERROR(IF(VLOOKUP(T410,T$38:T409,1,0)&gt;0,0,0),1))</f>
        <v>0</v>
      </c>
      <c r="T410" s="17" t="str">
        <f>IF(DATOS!I373=P$39,DATOS!F373,"")</f>
        <v/>
      </c>
    </row>
    <row r="411" spans="18:20" x14ac:dyDescent="0.25">
      <c r="R411">
        <f t="shared" si="8"/>
        <v>0</v>
      </c>
      <c r="S411">
        <f>IF(T411="",0,IFERROR(IF(VLOOKUP(T411,T$38:T410,1,0)&gt;0,0,0),1))</f>
        <v>0</v>
      </c>
      <c r="T411" s="17" t="str">
        <f>IF(DATOS!I374=P$39,DATOS!F374,"")</f>
        <v/>
      </c>
    </row>
    <row r="412" spans="18:20" x14ac:dyDescent="0.25">
      <c r="R412">
        <f t="shared" si="8"/>
        <v>0</v>
      </c>
      <c r="S412">
        <f>IF(T412="",0,IFERROR(IF(VLOOKUP(T412,T$38:T411,1,0)&gt;0,0,0),1))</f>
        <v>0</v>
      </c>
      <c r="T412" s="17" t="str">
        <f>IF(DATOS!I375=P$39,DATOS!F375,"")</f>
        <v/>
      </c>
    </row>
    <row r="413" spans="18:20" x14ac:dyDescent="0.25">
      <c r="R413">
        <f t="shared" si="8"/>
        <v>0</v>
      </c>
      <c r="S413">
        <f>IF(T413="",0,IFERROR(IF(VLOOKUP(T413,T$38:T412,1,0)&gt;0,0,0),1))</f>
        <v>0</v>
      </c>
      <c r="T413" s="17" t="str">
        <f>IF(DATOS!I376=P$39,DATOS!F376,"")</f>
        <v/>
      </c>
    </row>
    <row r="414" spans="18:20" x14ac:dyDescent="0.25">
      <c r="R414">
        <f t="shared" si="8"/>
        <v>0</v>
      </c>
      <c r="S414">
        <f>IF(T414="",0,IFERROR(IF(VLOOKUP(T414,T$38:T413,1,0)&gt;0,0,0),1))</f>
        <v>0</v>
      </c>
      <c r="T414" s="17" t="str">
        <f>IF(DATOS!I377=P$39,DATOS!F377,"")</f>
        <v/>
      </c>
    </row>
    <row r="415" spans="18:20" x14ac:dyDescent="0.25">
      <c r="R415">
        <f t="shared" si="8"/>
        <v>0</v>
      </c>
      <c r="S415">
        <f>IF(T415="",0,IFERROR(IF(VLOOKUP(T415,T$38:T414,1,0)&gt;0,0,0),1))</f>
        <v>0</v>
      </c>
      <c r="T415" s="17" t="str">
        <f>IF(DATOS!I378=P$39,DATOS!F378,"")</f>
        <v/>
      </c>
    </row>
    <row r="416" spans="18:20" x14ac:dyDescent="0.25">
      <c r="R416">
        <f t="shared" si="8"/>
        <v>0</v>
      </c>
      <c r="S416">
        <f>IF(T416="",0,IFERROR(IF(VLOOKUP(T416,T$38:T415,1,0)&gt;0,0,0),1))</f>
        <v>0</v>
      </c>
      <c r="T416" s="17" t="str">
        <f>IF(DATOS!I379=P$39,DATOS!F379,"")</f>
        <v/>
      </c>
    </row>
    <row r="417" spans="18:20" x14ac:dyDescent="0.25">
      <c r="R417">
        <f t="shared" si="8"/>
        <v>0</v>
      </c>
      <c r="S417">
        <f>IF(T417="",0,IFERROR(IF(VLOOKUP(T417,T$38:T416,1,0)&gt;0,0,0),1))</f>
        <v>0</v>
      </c>
      <c r="T417" s="17" t="str">
        <f>IF(DATOS!I380=P$39,DATOS!F380,"")</f>
        <v/>
      </c>
    </row>
    <row r="418" spans="18:20" x14ac:dyDescent="0.25">
      <c r="R418">
        <f t="shared" si="8"/>
        <v>0</v>
      </c>
      <c r="S418">
        <f>IF(T418="",0,IFERROR(IF(VLOOKUP(T418,T$38:T417,1,0)&gt;0,0,0),1))</f>
        <v>0</v>
      </c>
      <c r="T418" s="17" t="str">
        <f>IF(DATOS!I381=P$39,DATOS!F381,"")</f>
        <v/>
      </c>
    </row>
    <row r="419" spans="18:20" x14ac:dyDescent="0.25">
      <c r="R419">
        <f t="shared" si="8"/>
        <v>0</v>
      </c>
      <c r="S419">
        <f>IF(T419="",0,IFERROR(IF(VLOOKUP(T419,T$38:T418,1,0)&gt;0,0,0),1))</f>
        <v>0</v>
      </c>
      <c r="T419" s="17" t="str">
        <f>IF(DATOS!I382=P$39,DATOS!F382,"")</f>
        <v/>
      </c>
    </row>
    <row r="420" spans="18:20" x14ac:dyDescent="0.25">
      <c r="R420">
        <f t="shared" si="8"/>
        <v>0</v>
      </c>
      <c r="S420">
        <f>IF(T420="",0,IFERROR(IF(VLOOKUP(T420,T$38:T419,1,0)&gt;0,0,0),1))</f>
        <v>0</v>
      </c>
      <c r="T420" s="17" t="str">
        <f>IF(DATOS!I383=P$39,DATOS!F383,"")</f>
        <v/>
      </c>
    </row>
    <row r="421" spans="18:20" x14ac:dyDescent="0.25">
      <c r="R421">
        <f t="shared" si="8"/>
        <v>0</v>
      </c>
      <c r="S421">
        <f>IF(T421="",0,IFERROR(IF(VLOOKUP(T421,T$38:T420,1,0)&gt;0,0,0),1))</f>
        <v>0</v>
      </c>
      <c r="T421" s="17" t="str">
        <f>IF(DATOS!I384=P$39,DATOS!F384,"")</f>
        <v/>
      </c>
    </row>
    <row r="422" spans="18:20" x14ac:dyDescent="0.25">
      <c r="R422">
        <f t="shared" si="8"/>
        <v>0</v>
      </c>
      <c r="S422">
        <f>IF(T422="",0,IFERROR(IF(VLOOKUP(T422,T$38:T421,1,0)&gt;0,0,0),1))</f>
        <v>0</v>
      </c>
      <c r="T422" s="17" t="str">
        <f>IF(DATOS!I385=P$39,DATOS!F385,"")</f>
        <v/>
      </c>
    </row>
    <row r="423" spans="18:20" x14ac:dyDescent="0.25">
      <c r="R423">
        <f t="shared" ref="R423:R486" si="9">R422+S423</f>
        <v>0</v>
      </c>
      <c r="S423">
        <f>IF(T423="",0,IFERROR(IF(VLOOKUP(T423,T$38:T422,1,0)&gt;0,0,0),1))</f>
        <v>0</v>
      </c>
      <c r="T423" s="17" t="str">
        <f>IF(DATOS!I386=P$39,DATOS!F386,"")</f>
        <v/>
      </c>
    </row>
    <row r="424" spans="18:20" x14ac:dyDescent="0.25">
      <c r="R424">
        <f t="shared" si="9"/>
        <v>0</v>
      </c>
      <c r="S424">
        <f>IF(T424="",0,IFERROR(IF(VLOOKUP(T424,T$38:T423,1,0)&gt;0,0,0),1))</f>
        <v>0</v>
      </c>
      <c r="T424" s="17" t="str">
        <f>IF(DATOS!I387=P$39,DATOS!F387,"")</f>
        <v/>
      </c>
    </row>
    <row r="425" spans="18:20" x14ac:dyDescent="0.25">
      <c r="R425">
        <f t="shared" si="9"/>
        <v>0</v>
      </c>
      <c r="S425">
        <f>IF(T425="",0,IFERROR(IF(VLOOKUP(T425,T$38:T424,1,0)&gt;0,0,0),1))</f>
        <v>0</v>
      </c>
      <c r="T425" s="17" t="str">
        <f>IF(DATOS!I388=P$39,DATOS!F388,"")</f>
        <v/>
      </c>
    </row>
    <row r="426" spans="18:20" x14ac:dyDescent="0.25">
      <c r="R426">
        <f t="shared" si="9"/>
        <v>0</v>
      </c>
      <c r="S426">
        <f>IF(T426="",0,IFERROR(IF(VLOOKUP(T426,T$38:T425,1,0)&gt;0,0,0),1))</f>
        <v>0</v>
      </c>
      <c r="T426" s="17" t="str">
        <f>IF(DATOS!I389=P$39,DATOS!F389,"")</f>
        <v/>
      </c>
    </row>
    <row r="427" spans="18:20" x14ac:dyDescent="0.25">
      <c r="R427">
        <f t="shared" si="9"/>
        <v>0</v>
      </c>
      <c r="S427">
        <f>IF(T427="",0,IFERROR(IF(VLOOKUP(T427,T$38:T426,1,0)&gt;0,0,0),1))</f>
        <v>0</v>
      </c>
      <c r="T427" s="17" t="str">
        <f>IF(DATOS!I390=P$39,DATOS!F390,"")</f>
        <v/>
      </c>
    </row>
    <row r="428" spans="18:20" x14ac:dyDescent="0.25">
      <c r="R428">
        <f t="shared" si="9"/>
        <v>0</v>
      </c>
      <c r="S428">
        <f>IF(T428="",0,IFERROR(IF(VLOOKUP(T428,T$38:T427,1,0)&gt;0,0,0),1))</f>
        <v>0</v>
      </c>
      <c r="T428" s="17" t="str">
        <f>IF(DATOS!I391=P$39,DATOS!F391,"")</f>
        <v/>
      </c>
    </row>
    <row r="429" spans="18:20" x14ac:dyDescent="0.25">
      <c r="R429">
        <f t="shared" si="9"/>
        <v>0</v>
      </c>
      <c r="S429">
        <f>IF(T429="",0,IFERROR(IF(VLOOKUP(T429,T$38:T428,1,0)&gt;0,0,0),1))</f>
        <v>0</v>
      </c>
      <c r="T429" s="17" t="str">
        <f>IF(DATOS!I392=P$39,DATOS!F392,"")</f>
        <v/>
      </c>
    </row>
    <row r="430" spans="18:20" x14ac:dyDescent="0.25">
      <c r="R430">
        <f t="shared" si="9"/>
        <v>0</v>
      </c>
      <c r="S430">
        <f>IF(T430="",0,IFERROR(IF(VLOOKUP(T430,T$38:T429,1,0)&gt;0,0,0),1))</f>
        <v>0</v>
      </c>
      <c r="T430" s="17" t="str">
        <f>IF(DATOS!I393=P$39,DATOS!F393,"")</f>
        <v/>
      </c>
    </row>
    <row r="431" spans="18:20" x14ac:dyDescent="0.25">
      <c r="R431">
        <f t="shared" si="9"/>
        <v>0</v>
      </c>
      <c r="S431">
        <f>IF(T431="",0,IFERROR(IF(VLOOKUP(T431,T$38:T430,1,0)&gt;0,0,0),1))</f>
        <v>0</v>
      </c>
      <c r="T431" s="17" t="str">
        <f>IF(DATOS!I394=P$39,DATOS!F394,"")</f>
        <v/>
      </c>
    </row>
    <row r="432" spans="18:20" x14ac:dyDescent="0.25">
      <c r="R432">
        <f t="shared" si="9"/>
        <v>0</v>
      </c>
      <c r="S432">
        <f>IF(T432="",0,IFERROR(IF(VLOOKUP(T432,T$38:T431,1,0)&gt;0,0,0),1))</f>
        <v>0</v>
      </c>
      <c r="T432" s="17" t="str">
        <f>IF(DATOS!I395=P$39,DATOS!F395,"")</f>
        <v/>
      </c>
    </row>
    <row r="433" spans="18:20" x14ac:dyDescent="0.25">
      <c r="R433">
        <f t="shared" si="9"/>
        <v>0</v>
      </c>
      <c r="S433">
        <f>IF(T433="",0,IFERROR(IF(VLOOKUP(T433,T$38:T432,1,0)&gt;0,0,0),1))</f>
        <v>0</v>
      </c>
      <c r="T433" s="17" t="str">
        <f>IF(DATOS!I396=P$39,DATOS!F396,"")</f>
        <v/>
      </c>
    </row>
    <row r="434" spans="18:20" x14ac:dyDescent="0.25">
      <c r="R434">
        <f t="shared" si="9"/>
        <v>0</v>
      </c>
      <c r="S434">
        <f>IF(T434="",0,IFERROR(IF(VLOOKUP(T434,T$38:T433,1,0)&gt;0,0,0),1))</f>
        <v>0</v>
      </c>
      <c r="T434" s="17" t="str">
        <f>IF(DATOS!I397=P$39,DATOS!F397,"")</f>
        <v/>
      </c>
    </row>
    <row r="435" spans="18:20" x14ac:dyDescent="0.25">
      <c r="R435">
        <f t="shared" si="9"/>
        <v>0</v>
      </c>
      <c r="S435">
        <f>IF(T435="",0,IFERROR(IF(VLOOKUP(T435,T$38:T434,1,0)&gt;0,0,0),1))</f>
        <v>0</v>
      </c>
      <c r="T435" s="17" t="str">
        <f>IF(DATOS!I398=P$39,DATOS!F398,"")</f>
        <v/>
      </c>
    </row>
    <row r="436" spans="18:20" x14ac:dyDescent="0.25">
      <c r="R436">
        <f t="shared" si="9"/>
        <v>0</v>
      </c>
      <c r="S436">
        <f>IF(T436="",0,IFERROR(IF(VLOOKUP(T436,T$38:T435,1,0)&gt;0,0,0),1))</f>
        <v>0</v>
      </c>
      <c r="T436" s="17" t="str">
        <f>IF(DATOS!I399=P$39,DATOS!F399,"")</f>
        <v/>
      </c>
    </row>
    <row r="437" spans="18:20" x14ac:dyDescent="0.25">
      <c r="R437">
        <f t="shared" si="9"/>
        <v>0</v>
      </c>
      <c r="S437">
        <f>IF(T437="",0,IFERROR(IF(VLOOKUP(T437,T$38:T436,1,0)&gt;0,0,0),1))</f>
        <v>0</v>
      </c>
      <c r="T437" s="17" t="str">
        <f>IF(DATOS!I400=P$39,DATOS!F400,"")</f>
        <v/>
      </c>
    </row>
    <row r="438" spans="18:20" x14ac:dyDescent="0.25">
      <c r="R438">
        <f t="shared" si="9"/>
        <v>0</v>
      </c>
      <c r="S438">
        <f>IF(T438="",0,IFERROR(IF(VLOOKUP(T438,T$38:T437,1,0)&gt;0,0,0),1))</f>
        <v>0</v>
      </c>
      <c r="T438" s="17" t="str">
        <f>IF(DATOS!I401=P$39,DATOS!F401,"")</f>
        <v/>
      </c>
    </row>
    <row r="439" spans="18:20" x14ac:dyDescent="0.25">
      <c r="R439">
        <f t="shared" si="9"/>
        <v>0</v>
      </c>
      <c r="S439">
        <f>IF(T439="",0,IFERROR(IF(VLOOKUP(T439,T$38:T438,1,0)&gt;0,0,0),1))</f>
        <v>0</v>
      </c>
      <c r="T439" s="17" t="str">
        <f>IF(DATOS!I402=P$39,DATOS!F402,"")</f>
        <v/>
      </c>
    </row>
    <row r="440" spans="18:20" x14ac:dyDescent="0.25">
      <c r="R440">
        <f t="shared" si="9"/>
        <v>0</v>
      </c>
      <c r="S440">
        <f>IF(T440="",0,IFERROR(IF(VLOOKUP(T440,T$38:T439,1,0)&gt;0,0,0),1))</f>
        <v>0</v>
      </c>
      <c r="T440" s="17" t="str">
        <f>IF(DATOS!I403=P$39,DATOS!F403,"")</f>
        <v/>
      </c>
    </row>
    <row r="441" spans="18:20" x14ac:dyDescent="0.25">
      <c r="R441">
        <f t="shared" si="9"/>
        <v>0</v>
      </c>
      <c r="S441">
        <f>IF(T441="",0,IFERROR(IF(VLOOKUP(T441,T$38:T440,1,0)&gt;0,0,0),1))</f>
        <v>0</v>
      </c>
      <c r="T441" s="17" t="str">
        <f>IF(DATOS!I404=P$39,DATOS!F404,"")</f>
        <v/>
      </c>
    </row>
    <row r="442" spans="18:20" x14ac:dyDescent="0.25">
      <c r="R442">
        <f t="shared" si="9"/>
        <v>0</v>
      </c>
      <c r="S442">
        <f>IF(T442="",0,IFERROR(IF(VLOOKUP(T442,T$38:T441,1,0)&gt;0,0,0),1))</f>
        <v>0</v>
      </c>
      <c r="T442" s="17" t="str">
        <f>IF(DATOS!I405=P$39,DATOS!F405,"")</f>
        <v/>
      </c>
    </row>
    <row r="443" spans="18:20" x14ac:dyDescent="0.25">
      <c r="R443">
        <f t="shared" si="9"/>
        <v>0</v>
      </c>
      <c r="S443">
        <f>IF(T443="",0,IFERROR(IF(VLOOKUP(T443,T$38:T442,1,0)&gt;0,0,0),1))</f>
        <v>0</v>
      </c>
      <c r="T443" s="17" t="str">
        <f>IF(DATOS!I406=P$39,DATOS!F406,"")</f>
        <v/>
      </c>
    </row>
    <row r="444" spans="18:20" x14ac:dyDescent="0.25">
      <c r="R444">
        <f t="shared" si="9"/>
        <v>0</v>
      </c>
      <c r="S444">
        <f>IF(T444="",0,IFERROR(IF(VLOOKUP(T444,T$38:T443,1,0)&gt;0,0,0),1))</f>
        <v>0</v>
      </c>
      <c r="T444" s="17" t="str">
        <f>IF(DATOS!I407=P$39,DATOS!F407,"")</f>
        <v/>
      </c>
    </row>
    <row r="445" spans="18:20" x14ac:dyDescent="0.25">
      <c r="R445">
        <f t="shared" si="9"/>
        <v>0</v>
      </c>
      <c r="S445">
        <f>IF(T445="",0,IFERROR(IF(VLOOKUP(T445,T$38:T444,1,0)&gt;0,0,0),1))</f>
        <v>0</v>
      </c>
      <c r="T445" s="17" t="str">
        <f>IF(DATOS!I408=P$39,DATOS!F408,"")</f>
        <v/>
      </c>
    </row>
    <row r="446" spans="18:20" x14ac:dyDescent="0.25">
      <c r="R446">
        <f t="shared" si="9"/>
        <v>0</v>
      </c>
      <c r="S446">
        <f>IF(T446="",0,IFERROR(IF(VLOOKUP(T446,T$38:T445,1,0)&gt;0,0,0),1))</f>
        <v>0</v>
      </c>
      <c r="T446" s="17" t="str">
        <f>IF(DATOS!I409=P$39,DATOS!F409,"")</f>
        <v/>
      </c>
    </row>
    <row r="447" spans="18:20" x14ac:dyDescent="0.25">
      <c r="R447">
        <f t="shared" si="9"/>
        <v>0</v>
      </c>
      <c r="S447">
        <f>IF(T447="",0,IFERROR(IF(VLOOKUP(T447,T$38:T446,1,0)&gt;0,0,0),1))</f>
        <v>0</v>
      </c>
      <c r="T447" s="17" t="str">
        <f>IF(DATOS!I410=P$39,DATOS!F410,"")</f>
        <v/>
      </c>
    </row>
    <row r="448" spans="18:20" x14ac:dyDescent="0.25">
      <c r="R448">
        <f t="shared" si="9"/>
        <v>0</v>
      </c>
      <c r="S448">
        <f>IF(T448="",0,IFERROR(IF(VLOOKUP(T448,T$38:T447,1,0)&gt;0,0,0),1))</f>
        <v>0</v>
      </c>
      <c r="T448" s="17" t="str">
        <f>IF(DATOS!I411=P$39,DATOS!F411,"")</f>
        <v/>
      </c>
    </row>
    <row r="449" spans="18:20" x14ac:dyDescent="0.25">
      <c r="R449">
        <f t="shared" si="9"/>
        <v>0</v>
      </c>
      <c r="S449">
        <f>IF(T449="",0,IFERROR(IF(VLOOKUP(T449,T$38:T448,1,0)&gt;0,0,0),1))</f>
        <v>0</v>
      </c>
      <c r="T449" s="17" t="str">
        <f>IF(DATOS!I412=P$39,DATOS!F412,"")</f>
        <v/>
      </c>
    </row>
    <row r="450" spans="18:20" x14ac:dyDescent="0.25">
      <c r="R450">
        <f t="shared" si="9"/>
        <v>0</v>
      </c>
      <c r="S450">
        <f>IF(T450="",0,IFERROR(IF(VLOOKUP(T450,T$38:T449,1,0)&gt;0,0,0),1))</f>
        <v>0</v>
      </c>
      <c r="T450" s="17" t="str">
        <f>IF(DATOS!I413=P$39,DATOS!F413,"")</f>
        <v/>
      </c>
    </row>
    <row r="451" spans="18:20" x14ac:dyDescent="0.25">
      <c r="R451">
        <f t="shared" si="9"/>
        <v>0</v>
      </c>
      <c r="S451">
        <f>IF(T451="",0,IFERROR(IF(VLOOKUP(T451,T$38:T450,1,0)&gt;0,0,0),1))</f>
        <v>0</v>
      </c>
      <c r="T451" s="17" t="str">
        <f>IF(DATOS!I414=P$39,DATOS!F414,"")</f>
        <v/>
      </c>
    </row>
    <row r="452" spans="18:20" x14ac:dyDescent="0.25">
      <c r="R452">
        <f t="shared" si="9"/>
        <v>0</v>
      </c>
      <c r="S452">
        <f>IF(T452="",0,IFERROR(IF(VLOOKUP(T452,T$38:T451,1,0)&gt;0,0,0),1))</f>
        <v>0</v>
      </c>
      <c r="T452" s="17" t="str">
        <f>IF(DATOS!I415=P$39,DATOS!F415,"")</f>
        <v/>
      </c>
    </row>
    <row r="453" spans="18:20" x14ac:dyDescent="0.25">
      <c r="R453">
        <f t="shared" si="9"/>
        <v>0</v>
      </c>
      <c r="S453">
        <f>IF(T453="",0,IFERROR(IF(VLOOKUP(T453,T$38:T452,1,0)&gt;0,0,0),1))</f>
        <v>0</v>
      </c>
      <c r="T453" s="17" t="str">
        <f>IF(DATOS!I416=P$39,DATOS!F416,"")</f>
        <v/>
      </c>
    </row>
    <row r="454" spans="18:20" x14ac:dyDescent="0.25">
      <c r="R454">
        <f t="shared" si="9"/>
        <v>0</v>
      </c>
      <c r="S454">
        <f>IF(T454="",0,IFERROR(IF(VLOOKUP(T454,T$38:T453,1,0)&gt;0,0,0),1))</f>
        <v>0</v>
      </c>
      <c r="T454" s="17" t="str">
        <f>IF(DATOS!I417=P$39,DATOS!F417,"")</f>
        <v/>
      </c>
    </row>
    <row r="455" spans="18:20" x14ac:dyDescent="0.25">
      <c r="R455">
        <f t="shared" si="9"/>
        <v>0</v>
      </c>
      <c r="S455">
        <f>IF(T455="",0,IFERROR(IF(VLOOKUP(T455,T$38:T454,1,0)&gt;0,0,0),1))</f>
        <v>0</v>
      </c>
      <c r="T455" s="17" t="str">
        <f>IF(DATOS!I418=P$39,DATOS!F418,"")</f>
        <v/>
      </c>
    </row>
    <row r="456" spans="18:20" x14ac:dyDescent="0.25">
      <c r="R456">
        <f t="shared" si="9"/>
        <v>0</v>
      </c>
      <c r="S456">
        <f>IF(T456="",0,IFERROR(IF(VLOOKUP(T456,T$38:T455,1,0)&gt;0,0,0),1))</f>
        <v>0</v>
      </c>
      <c r="T456" s="17" t="str">
        <f>IF(DATOS!I419=P$39,DATOS!F419,"")</f>
        <v/>
      </c>
    </row>
    <row r="457" spans="18:20" x14ac:dyDescent="0.25">
      <c r="R457">
        <f t="shared" si="9"/>
        <v>0</v>
      </c>
      <c r="S457">
        <f>IF(T457="",0,IFERROR(IF(VLOOKUP(T457,T$38:T456,1,0)&gt;0,0,0),1))</f>
        <v>0</v>
      </c>
      <c r="T457" s="17" t="str">
        <f>IF(DATOS!I420=P$39,DATOS!F420,"")</f>
        <v/>
      </c>
    </row>
    <row r="458" spans="18:20" x14ac:dyDescent="0.25">
      <c r="R458">
        <f t="shared" si="9"/>
        <v>0</v>
      </c>
      <c r="S458">
        <f>IF(T458="",0,IFERROR(IF(VLOOKUP(T458,T$38:T457,1,0)&gt;0,0,0),1))</f>
        <v>0</v>
      </c>
      <c r="T458" s="17" t="str">
        <f>IF(DATOS!I421=P$39,DATOS!F421,"")</f>
        <v/>
      </c>
    </row>
    <row r="459" spans="18:20" x14ac:dyDescent="0.25">
      <c r="R459">
        <f t="shared" si="9"/>
        <v>0</v>
      </c>
      <c r="S459">
        <f>IF(T459="",0,IFERROR(IF(VLOOKUP(T459,T$38:T458,1,0)&gt;0,0,0),1))</f>
        <v>0</v>
      </c>
      <c r="T459" s="17" t="str">
        <f>IF(DATOS!I422=P$39,DATOS!F422,"")</f>
        <v/>
      </c>
    </row>
    <row r="460" spans="18:20" x14ac:dyDescent="0.25">
      <c r="R460">
        <f t="shared" si="9"/>
        <v>0</v>
      </c>
      <c r="S460">
        <f>IF(T460="",0,IFERROR(IF(VLOOKUP(T460,T$38:T459,1,0)&gt;0,0,0),1))</f>
        <v>0</v>
      </c>
      <c r="T460" s="17" t="str">
        <f>IF(DATOS!I423=P$39,DATOS!F423,"")</f>
        <v/>
      </c>
    </row>
    <row r="461" spans="18:20" x14ac:dyDescent="0.25">
      <c r="R461">
        <f t="shared" si="9"/>
        <v>0</v>
      </c>
      <c r="S461">
        <f>IF(T461="",0,IFERROR(IF(VLOOKUP(T461,T$38:T460,1,0)&gt;0,0,0),1))</f>
        <v>0</v>
      </c>
      <c r="T461" s="17" t="str">
        <f>IF(DATOS!I424=P$39,DATOS!F424,"")</f>
        <v/>
      </c>
    </row>
    <row r="462" spans="18:20" x14ac:dyDescent="0.25">
      <c r="R462">
        <f t="shared" si="9"/>
        <v>0</v>
      </c>
      <c r="S462">
        <f>IF(T462="",0,IFERROR(IF(VLOOKUP(T462,T$38:T461,1,0)&gt;0,0,0),1))</f>
        <v>0</v>
      </c>
      <c r="T462" s="17" t="str">
        <f>IF(DATOS!I425=P$39,DATOS!F425,"")</f>
        <v/>
      </c>
    </row>
    <row r="463" spans="18:20" x14ac:dyDescent="0.25">
      <c r="R463">
        <f t="shared" si="9"/>
        <v>0</v>
      </c>
      <c r="S463">
        <f>IF(T463="",0,IFERROR(IF(VLOOKUP(T463,T$38:T462,1,0)&gt;0,0,0),1))</f>
        <v>0</v>
      </c>
      <c r="T463" s="17" t="str">
        <f>IF(DATOS!I426=P$39,DATOS!F426,"")</f>
        <v/>
      </c>
    </row>
    <row r="464" spans="18:20" x14ac:dyDescent="0.25">
      <c r="R464">
        <f t="shared" si="9"/>
        <v>0</v>
      </c>
      <c r="S464">
        <f>IF(T464="",0,IFERROR(IF(VLOOKUP(T464,T$38:T463,1,0)&gt;0,0,0),1))</f>
        <v>0</v>
      </c>
      <c r="T464" s="17" t="str">
        <f>IF(DATOS!I427=P$39,DATOS!F427,"")</f>
        <v/>
      </c>
    </row>
    <row r="465" spans="18:20" x14ac:dyDescent="0.25">
      <c r="R465">
        <f t="shared" si="9"/>
        <v>0</v>
      </c>
      <c r="S465">
        <f>IF(T465="",0,IFERROR(IF(VLOOKUP(T465,T$38:T464,1,0)&gt;0,0,0),1))</f>
        <v>0</v>
      </c>
      <c r="T465" s="17" t="str">
        <f>IF(DATOS!I428=P$39,DATOS!F428,"")</f>
        <v/>
      </c>
    </row>
    <row r="466" spans="18:20" x14ac:dyDescent="0.25">
      <c r="R466">
        <f t="shared" si="9"/>
        <v>0</v>
      </c>
      <c r="S466">
        <f>IF(T466="",0,IFERROR(IF(VLOOKUP(T466,T$38:T465,1,0)&gt;0,0,0),1))</f>
        <v>0</v>
      </c>
      <c r="T466" s="17" t="str">
        <f>IF(DATOS!I429=P$39,DATOS!F429,"")</f>
        <v/>
      </c>
    </row>
    <row r="467" spans="18:20" x14ac:dyDescent="0.25">
      <c r="R467">
        <f t="shared" si="9"/>
        <v>0</v>
      </c>
      <c r="S467">
        <f>IF(T467="",0,IFERROR(IF(VLOOKUP(T467,T$38:T466,1,0)&gt;0,0,0),1))</f>
        <v>0</v>
      </c>
      <c r="T467" s="17" t="str">
        <f>IF(DATOS!I430=P$39,DATOS!F430,"")</f>
        <v/>
      </c>
    </row>
    <row r="468" spans="18:20" x14ac:dyDescent="0.25">
      <c r="R468">
        <f t="shared" si="9"/>
        <v>0</v>
      </c>
      <c r="S468">
        <f>IF(T468="",0,IFERROR(IF(VLOOKUP(T468,T$38:T467,1,0)&gt;0,0,0),1))</f>
        <v>0</v>
      </c>
      <c r="T468" s="17" t="str">
        <f>IF(DATOS!I431=P$39,DATOS!F431,"")</f>
        <v/>
      </c>
    </row>
    <row r="469" spans="18:20" x14ac:dyDescent="0.25">
      <c r="R469">
        <f t="shared" si="9"/>
        <v>0</v>
      </c>
      <c r="S469">
        <f>IF(T469="",0,IFERROR(IF(VLOOKUP(T469,T$38:T468,1,0)&gt;0,0,0),1))</f>
        <v>0</v>
      </c>
      <c r="T469" s="17" t="str">
        <f>IF(DATOS!I432=P$39,DATOS!F432,"")</f>
        <v/>
      </c>
    </row>
    <row r="470" spans="18:20" x14ac:dyDescent="0.25">
      <c r="R470">
        <f t="shared" si="9"/>
        <v>0</v>
      </c>
      <c r="S470">
        <f>IF(T470="",0,IFERROR(IF(VLOOKUP(T470,T$38:T469,1,0)&gt;0,0,0),1))</f>
        <v>0</v>
      </c>
      <c r="T470" s="17" t="str">
        <f>IF(DATOS!I433=P$39,DATOS!F433,"")</f>
        <v/>
      </c>
    </row>
    <row r="471" spans="18:20" x14ac:dyDescent="0.25">
      <c r="R471">
        <f t="shared" si="9"/>
        <v>0</v>
      </c>
      <c r="S471">
        <f>IF(T471="",0,IFERROR(IF(VLOOKUP(T471,T$38:T470,1,0)&gt;0,0,0),1))</f>
        <v>0</v>
      </c>
      <c r="T471" s="17" t="str">
        <f>IF(DATOS!I434=P$39,DATOS!F434,"")</f>
        <v/>
      </c>
    </row>
    <row r="472" spans="18:20" x14ac:dyDescent="0.25">
      <c r="R472">
        <f t="shared" si="9"/>
        <v>0</v>
      </c>
      <c r="S472">
        <f>IF(T472="",0,IFERROR(IF(VLOOKUP(T472,T$38:T471,1,0)&gt;0,0,0),1))</f>
        <v>0</v>
      </c>
      <c r="T472" s="17" t="str">
        <f>IF(DATOS!I435=P$39,DATOS!F435,"")</f>
        <v/>
      </c>
    </row>
    <row r="473" spans="18:20" x14ac:dyDescent="0.25">
      <c r="R473">
        <f t="shared" si="9"/>
        <v>0</v>
      </c>
      <c r="S473">
        <f>IF(T473="",0,IFERROR(IF(VLOOKUP(T473,T$38:T472,1,0)&gt;0,0,0),1))</f>
        <v>0</v>
      </c>
      <c r="T473" s="17" t="str">
        <f>IF(DATOS!I436=P$39,DATOS!F436,"")</f>
        <v/>
      </c>
    </row>
    <row r="474" spans="18:20" x14ac:dyDescent="0.25">
      <c r="R474">
        <f t="shared" si="9"/>
        <v>0</v>
      </c>
      <c r="S474">
        <f>IF(T474="",0,IFERROR(IF(VLOOKUP(T474,T$38:T473,1,0)&gt;0,0,0),1))</f>
        <v>0</v>
      </c>
      <c r="T474" s="17" t="str">
        <f>IF(DATOS!I437=P$39,DATOS!F437,"")</f>
        <v/>
      </c>
    </row>
    <row r="475" spans="18:20" x14ac:dyDescent="0.25">
      <c r="R475">
        <f t="shared" si="9"/>
        <v>0</v>
      </c>
      <c r="S475">
        <f>IF(T475="",0,IFERROR(IF(VLOOKUP(T475,T$38:T474,1,0)&gt;0,0,0),1))</f>
        <v>0</v>
      </c>
      <c r="T475" s="17" t="str">
        <f>IF(DATOS!I438=P$39,DATOS!F438,"")</f>
        <v/>
      </c>
    </row>
    <row r="476" spans="18:20" x14ac:dyDescent="0.25">
      <c r="R476">
        <f t="shared" si="9"/>
        <v>0</v>
      </c>
      <c r="S476">
        <f>IF(T476="",0,IFERROR(IF(VLOOKUP(T476,T$38:T475,1,0)&gt;0,0,0),1))</f>
        <v>0</v>
      </c>
      <c r="T476" s="17" t="str">
        <f>IF(DATOS!I439=P$39,DATOS!F439,"")</f>
        <v/>
      </c>
    </row>
    <row r="477" spans="18:20" x14ac:dyDescent="0.25">
      <c r="R477">
        <f t="shared" si="9"/>
        <v>0</v>
      </c>
      <c r="S477">
        <f>IF(T477="",0,IFERROR(IF(VLOOKUP(T477,T$38:T476,1,0)&gt;0,0,0),1))</f>
        <v>0</v>
      </c>
      <c r="T477" s="17" t="str">
        <f>IF(DATOS!I440=P$39,DATOS!F440,"")</f>
        <v/>
      </c>
    </row>
    <row r="478" spans="18:20" x14ac:dyDescent="0.25">
      <c r="R478">
        <f t="shared" si="9"/>
        <v>0</v>
      </c>
      <c r="S478">
        <f>IF(T478="",0,IFERROR(IF(VLOOKUP(T478,T$38:T477,1,0)&gt;0,0,0),1))</f>
        <v>0</v>
      </c>
      <c r="T478" s="17" t="str">
        <f>IF(DATOS!I441=P$39,DATOS!F441,"")</f>
        <v/>
      </c>
    </row>
    <row r="479" spans="18:20" x14ac:dyDescent="0.25">
      <c r="R479">
        <f t="shared" si="9"/>
        <v>0</v>
      </c>
      <c r="S479">
        <f>IF(T479="",0,IFERROR(IF(VLOOKUP(T479,T$38:T478,1,0)&gt;0,0,0),1))</f>
        <v>0</v>
      </c>
      <c r="T479" s="17" t="str">
        <f>IF(DATOS!I442=P$39,DATOS!F442,"")</f>
        <v/>
      </c>
    </row>
    <row r="480" spans="18:20" x14ac:dyDescent="0.25">
      <c r="R480">
        <f t="shared" si="9"/>
        <v>0</v>
      </c>
      <c r="S480">
        <f>IF(T480="",0,IFERROR(IF(VLOOKUP(T480,T$38:T479,1,0)&gt;0,0,0),1))</f>
        <v>0</v>
      </c>
      <c r="T480" s="17" t="str">
        <f>IF(DATOS!I443=P$39,DATOS!F443,"")</f>
        <v/>
      </c>
    </row>
    <row r="481" spans="18:20" x14ac:dyDescent="0.25">
      <c r="R481">
        <f t="shared" si="9"/>
        <v>0</v>
      </c>
      <c r="S481">
        <f>IF(T481="",0,IFERROR(IF(VLOOKUP(T481,T$38:T480,1,0)&gt;0,0,0),1))</f>
        <v>0</v>
      </c>
      <c r="T481" s="17" t="str">
        <f>IF(DATOS!I444=P$39,DATOS!F444,"")</f>
        <v/>
      </c>
    </row>
    <row r="482" spans="18:20" x14ac:dyDescent="0.25">
      <c r="R482">
        <f t="shared" si="9"/>
        <v>0</v>
      </c>
      <c r="S482">
        <f>IF(T482="",0,IFERROR(IF(VLOOKUP(T482,T$38:T481,1,0)&gt;0,0,0),1))</f>
        <v>0</v>
      </c>
      <c r="T482" s="17" t="str">
        <f>IF(DATOS!I445=P$39,DATOS!F445,"")</f>
        <v/>
      </c>
    </row>
    <row r="483" spans="18:20" x14ac:dyDescent="0.25">
      <c r="R483">
        <f t="shared" si="9"/>
        <v>0</v>
      </c>
      <c r="S483">
        <f>IF(T483="",0,IFERROR(IF(VLOOKUP(T483,T$38:T482,1,0)&gt;0,0,0),1))</f>
        <v>0</v>
      </c>
      <c r="T483" s="17" t="str">
        <f>IF(DATOS!I446=P$39,DATOS!F446,"")</f>
        <v/>
      </c>
    </row>
    <row r="484" spans="18:20" x14ac:dyDescent="0.25">
      <c r="R484">
        <f t="shared" si="9"/>
        <v>0</v>
      </c>
      <c r="S484">
        <f>IF(T484="",0,IFERROR(IF(VLOOKUP(T484,T$38:T483,1,0)&gt;0,0,0),1))</f>
        <v>0</v>
      </c>
      <c r="T484" s="17" t="str">
        <f>IF(DATOS!I447=P$39,DATOS!F447,"")</f>
        <v/>
      </c>
    </row>
    <row r="485" spans="18:20" x14ac:dyDescent="0.25">
      <c r="R485">
        <f t="shared" si="9"/>
        <v>0</v>
      </c>
      <c r="S485">
        <f>IF(T485="",0,IFERROR(IF(VLOOKUP(T485,T$38:T484,1,0)&gt;0,0,0),1))</f>
        <v>0</v>
      </c>
      <c r="T485" s="17" t="str">
        <f>IF(DATOS!I448=P$39,DATOS!F448,"")</f>
        <v/>
      </c>
    </row>
    <row r="486" spans="18:20" x14ac:dyDescent="0.25">
      <c r="R486">
        <f t="shared" si="9"/>
        <v>0</v>
      </c>
      <c r="S486">
        <f>IF(T486="",0,IFERROR(IF(VLOOKUP(T486,T$38:T485,1,0)&gt;0,0,0),1))</f>
        <v>0</v>
      </c>
      <c r="T486" s="17" t="str">
        <f>IF(DATOS!I449=P$39,DATOS!F449,"")</f>
        <v/>
      </c>
    </row>
    <row r="487" spans="18:20" x14ac:dyDescent="0.25">
      <c r="R487">
        <f t="shared" ref="R487:R550" si="10">R486+S487</f>
        <v>0</v>
      </c>
      <c r="S487">
        <f>IF(T487="",0,IFERROR(IF(VLOOKUP(T487,T$38:T486,1,0)&gt;0,0,0),1))</f>
        <v>0</v>
      </c>
      <c r="T487" s="17" t="str">
        <f>IF(DATOS!I450=P$39,DATOS!F450,"")</f>
        <v/>
      </c>
    </row>
    <row r="488" spans="18:20" x14ac:dyDescent="0.25">
      <c r="R488">
        <f t="shared" si="10"/>
        <v>0</v>
      </c>
      <c r="S488">
        <f>IF(T488="",0,IFERROR(IF(VLOOKUP(T488,T$38:T487,1,0)&gt;0,0,0),1))</f>
        <v>0</v>
      </c>
      <c r="T488" s="17" t="str">
        <f>IF(DATOS!I451=P$39,DATOS!F451,"")</f>
        <v/>
      </c>
    </row>
    <row r="489" spans="18:20" x14ac:dyDescent="0.25">
      <c r="R489">
        <f t="shared" si="10"/>
        <v>0</v>
      </c>
      <c r="S489">
        <f>IF(T489="",0,IFERROR(IF(VLOOKUP(T489,T$38:T488,1,0)&gt;0,0,0),1))</f>
        <v>0</v>
      </c>
      <c r="T489" s="17" t="str">
        <f>IF(DATOS!I452=P$39,DATOS!F452,"")</f>
        <v/>
      </c>
    </row>
    <row r="490" spans="18:20" x14ac:dyDescent="0.25">
      <c r="R490">
        <f t="shared" si="10"/>
        <v>0</v>
      </c>
      <c r="S490">
        <f>IF(T490="",0,IFERROR(IF(VLOOKUP(T490,T$38:T489,1,0)&gt;0,0,0),1))</f>
        <v>0</v>
      </c>
      <c r="T490" s="17" t="str">
        <f>IF(DATOS!I453=P$39,DATOS!F453,"")</f>
        <v/>
      </c>
    </row>
    <row r="491" spans="18:20" x14ac:dyDescent="0.25">
      <c r="R491">
        <f t="shared" si="10"/>
        <v>0</v>
      </c>
      <c r="S491">
        <f>IF(T491="",0,IFERROR(IF(VLOOKUP(T491,T$38:T490,1,0)&gt;0,0,0),1))</f>
        <v>0</v>
      </c>
      <c r="T491" s="17" t="str">
        <f>IF(DATOS!I454=P$39,DATOS!F454,"")</f>
        <v/>
      </c>
    </row>
    <row r="492" spans="18:20" x14ac:dyDescent="0.25">
      <c r="R492">
        <f t="shared" si="10"/>
        <v>0</v>
      </c>
      <c r="S492">
        <f>IF(T492="",0,IFERROR(IF(VLOOKUP(T492,T$38:T491,1,0)&gt;0,0,0),1))</f>
        <v>0</v>
      </c>
      <c r="T492" s="17" t="str">
        <f>IF(DATOS!I455=P$39,DATOS!F455,"")</f>
        <v/>
      </c>
    </row>
    <row r="493" spans="18:20" x14ac:dyDescent="0.25">
      <c r="R493">
        <f t="shared" si="10"/>
        <v>0</v>
      </c>
      <c r="S493">
        <f>IF(T493="",0,IFERROR(IF(VLOOKUP(T493,T$38:T492,1,0)&gt;0,0,0),1))</f>
        <v>0</v>
      </c>
      <c r="T493" s="17" t="str">
        <f>IF(DATOS!I456=P$39,DATOS!F456,"")</f>
        <v/>
      </c>
    </row>
    <row r="494" spans="18:20" x14ac:dyDescent="0.25">
      <c r="R494">
        <f t="shared" si="10"/>
        <v>0</v>
      </c>
      <c r="S494">
        <f>IF(T494="",0,IFERROR(IF(VLOOKUP(T494,T$38:T493,1,0)&gt;0,0,0),1))</f>
        <v>0</v>
      </c>
      <c r="T494" s="17" t="str">
        <f>IF(DATOS!I457=P$39,DATOS!F457,"")</f>
        <v/>
      </c>
    </row>
    <row r="495" spans="18:20" x14ac:dyDescent="0.25">
      <c r="R495">
        <f t="shared" si="10"/>
        <v>0</v>
      </c>
      <c r="S495">
        <f>IF(T495="",0,IFERROR(IF(VLOOKUP(T495,T$38:T494,1,0)&gt;0,0,0),1))</f>
        <v>0</v>
      </c>
      <c r="T495" s="17" t="str">
        <f>IF(DATOS!I458=P$39,DATOS!F458,"")</f>
        <v/>
      </c>
    </row>
    <row r="496" spans="18:20" x14ac:dyDescent="0.25">
      <c r="R496">
        <f t="shared" si="10"/>
        <v>0</v>
      </c>
      <c r="S496">
        <f>IF(T496="",0,IFERROR(IF(VLOOKUP(T496,T$38:T495,1,0)&gt;0,0,0),1))</f>
        <v>0</v>
      </c>
      <c r="T496" s="17" t="str">
        <f>IF(DATOS!I459=P$39,DATOS!F459,"")</f>
        <v/>
      </c>
    </row>
    <row r="497" spans="18:20" x14ac:dyDescent="0.25">
      <c r="R497">
        <f t="shared" si="10"/>
        <v>0</v>
      </c>
      <c r="S497">
        <f>IF(T497="",0,IFERROR(IF(VLOOKUP(T497,T$38:T496,1,0)&gt;0,0,0),1))</f>
        <v>0</v>
      </c>
      <c r="T497" s="17" t="str">
        <f>IF(DATOS!I460=P$39,DATOS!F460,"")</f>
        <v/>
      </c>
    </row>
    <row r="498" spans="18:20" x14ac:dyDescent="0.25">
      <c r="R498">
        <f t="shared" si="10"/>
        <v>0</v>
      </c>
      <c r="S498">
        <f>IF(T498="",0,IFERROR(IF(VLOOKUP(T498,T$38:T497,1,0)&gt;0,0,0),1))</f>
        <v>0</v>
      </c>
      <c r="T498" s="17" t="str">
        <f>IF(DATOS!I461=P$39,DATOS!F461,"")</f>
        <v/>
      </c>
    </row>
    <row r="499" spans="18:20" x14ac:dyDescent="0.25">
      <c r="R499">
        <f t="shared" si="10"/>
        <v>0</v>
      </c>
      <c r="S499">
        <f>IF(T499="",0,IFERROR(IF(VLOOKUP(T499,T$38:T498,1,0)&gt;0,0,0),1))</f>
        <v>0</v>
      </c>
      <c r="T499" s="17" t="str">
        <f>IF(DATOS!I462=P$39,DATOS!F462,"")</f>
        <v/>
      </c>
    </row>
    <row r="500" spans="18:20" x14ac:dyDescent="0.25">
      <c r="R500">
        <f t="shared" si="10"/>
        <v>0</v>
      </c>
      <c r="S500">
        <f>IF(T500="",0,IFERROR(IF(VLOOKUP(T500,T$38:T499,1,0)&gt;0,0,0),1))</f>
        <v>0</v>
      </c>
      <c r="T500" s="17" t="str">
        <f>IF(DATOS!I463=P$39,DATOS!F463,"")</f>
        <v/>
      </c>
    </row>
    <row r="501" spans="18:20" x14ac:dyDescent="0.25">
      <c r="R501">
        <f t="shared" si="10"/>
        <v>0</v>
      </c>
      <c r="S501">
        <f>IF(T501="",0,IFERROR(IF(VLOOKUP(T501,T$38:T500,1,0)&gt;0,0,0),1))</f>
        <v>0</v>
      </c>
      <c r="T501" s="17" t="str">
        <f>IF(DATOS!I464=P$39,DATOS!F464,"")</f>
        <v/>
      </c>
    </row>
    <row r="502" spans="18:20" x14ac:dyDescent="0.25">
      <c r="R502">
        <f t="shared" si="10"/>
        <v>0</v>
      </c>
      <c r="S502">
        <f>IF(T502="",0,IFERROR(IF(VLOOKUP(T502,T$38:T501,1,0)&gt;0,0,0),1))</f>
        <v>0</v>
      </c>
      <c r="T502" s="17" t="str">
        <f>IF(DATOS!I465=P$39,DATOS!F465,"")</f>
        <v/>
      </c>
    </row>
    <row r="503" spans="18:20" x14ac:dyDescent="0.25">
      <c r="R503">
        <f t="shared" si="10"/>
        <v>0</v>
      </c>
      <c r="S503">
        <f>IF(T503="",0,IFERROR(IF(VLOOKUP(T503,T$38:T502,1,0)&gt;0,0,0),1))</f>
        <v>0</v>
      </c>
      <c r="T503" s="17" t="str">
        <f>IF(DATOS!I466=P$39,DATOS!F466,"")</f>
        <v/>
      </c>
    </row>
    <row r="504" spans="18:20" x14ac:dyDescent="0.25">
      <c r="R504">
        <f t="shared" si="10"/>
        <v>0</v>
      </c>
      <c r="S504">
        <f>IF(T504="",0,IFERROR(IF(VLOOKUP(T504,T$38:T503,1,0)&gt;0,0,0),1))</f>
        <v>0</v>
      </c>
      <c r="T504" s="17" t="str">
        <f>IF(DATOS!I467=P$39,DATOS!F467,"")</f>
        <v/>
      </c>
    </row>
    <row r="505" spans="18:20" x14ac:dyDescent="0.25">
      <c r="R505">
        <f t="shared" si="10"/>
        <v>0</v>
      </c>
      <c r="S505">
        <f>IF(T505="",0,IFERROR(IF(VLOOKUP(T505,T$38:T504,1,0)&gt;0,0,0),1))</f>
        <v>0</v>
      </c>
      <c r="T505" s="17" t="str">
        <f>IF(DATOS!I468=P$39,DATOS!F468,"")</f>
        <v/>
      </c>
    </row>
    <row r="506" spans="18:20" x14ac:dyDescent="0.25">
      <c r="R506">
        <f t="shared" si="10"/>
        <v>0</v>
      </c>
      <c r="S506">
        <f>IF(T506="",0,IFERROR(IF(VLOOKUP(T506,T$38:T505,1,0)&gt;0,0,0),1))</f>
        <v>0</v>
      </c>
      <c r="T506" s="17" t="str">
        <f>IF(DATOS!I469=P$39,DATOS!F469,"")</f>
        <v/>
      </c>
    </row>
    <row r="507" spans="18:20" x14ac:dyDescent="0.25">
      <c r="R507">
        <f t="shared" si="10"/>
        <v>0</v>
      </c>
      <c r="S507">
        <f>IF(T507="",0,IFERROR(IF(VLOOKUP(T507,T$38:T506,1,0)&gt;0,0,0),1))</f>
        <v>0</v>
      </c>
      <c r="T507" s="17" t="str">
        <f>IF(DATOS!I470=P$39,DATOS!F470,"")</f>
        <v/>
      </c>
    </row>
    <row r="508" spans="18:20" x14ac:dyDescent="0.25">
      <c r="R508">
        <f t="shared" si="10"/>
        <v>0</v>
      </c>
      <c r="S508">
        <f>IF(T508="",0,IFERROR(IF(VLOOKUP(T508,T$38:T507,1,0)&gt;0,0,0),1))</f>
        <v>0</v>
      </c>
      <c r="T508" s="17" t="str">
        <f>IF(DATOS!I471=P$39,DATOS!F471,"")</f>
        <v/>
      </c>
    </row>
    <row r="509" spans="18:20" x14ac:dyDescent="0.25">
      <c r="R509">
        <f t="shared" si="10"/>
        <v>0</v>
      </c>
      <c r="S509">
        <f>IF(T509="",0,IFERROR(IF(VLOOKUP(T509,T$38:T508,1,0)&gt;0,0,0),1))</f>
        <v>0</v>
      </c>
      <c r="T509" s="17" t="str">
        <f>IF(DATOS!I472=P$39,DATOS!F472,"")</f>
        <v/>
      </c>
    </row>
    <row r="510" spans="18:20" x14ac:dyDescent="0.25">
      <c r="R510">
        <f t="shared" si="10"/>
        <v>0</v>
      </c>
      <c r="S510">
        <f>IF(T510="",0,IFERROR(IF(VLOOKUP(T510,T$38:T509,1,0)&gt;0,0,0),1))</f>
        <v>0</v>
      </c>
      <c r="T510" s="17" t="str">
        <f>IF(DATOS!I473=P$39,DATOS!F473,"")</f>
        <v/>
      </c>
    </row>
    <row r="511" spans="18:20" x14ac:dyDescent="0.25">
      <c r="R511">
        <f t="shared" si="10"/>
        <v>0</v>
      </c>
      <c r="S511">
        <f>IF(T511="",0,IFERROR(IF(VLOOKUP(T511,T$38:T510,1,0)&gt;0,0,0),1))</f>
        <v>0</v>
      </c>
      <c r="T511" s="17" t="str">
        <f>IF(DATOS!I474=P$39,DATOS!F474,"")</f>
        <v/>
      </c>
    </row>
    <row r="512" spans="18:20" x14ac:dyDescent="0.25">
      <c r="R512">
        <f t="shared" si="10"/>
        <v>0</v>
      </c>
      <c r="S512">
        <f>IF(T512="",0,IFERROR(IF(VLOOKUP(T512,T$38:T511,1,0)&gt;0,0,0),1))</f>
        <v>0</v>
      </c>
      <c r="T512" s="17" t="str">
        <f>IF(DATOS!I475=P$39,DATOS!F475,"")</f>
        <v/>
      </c>
    </row>
    <row r="513" spans="18:20" x14ac:dyDescent="0.25">
      <c r="R513">
        <f t="shared" si="10"/>
        <v>0</v>
      </c>
      <c r="S513">
        <f>IF(T513="",0,IFERROR(IF(VLOOKUP(T513,T$38:T512,1,0)&gt;0,0,0),1))</f>
        <v>0</v>
      </c>
      <c r="T513" s="17" t="str">
        <f>IF(DATOS!I476=P$39,DATOS!F476,"")</f>
        <v/>
      </c>
    </row>
    <row r="514" spans="18:20" x14ac:dyDescent="0.25">
      <c r="R514">
        <f t="shared" si="10"/>
        <v>0</v>
      </c>
      <c r="S514">
        <f>IF(T514="",0,IFERROR(IF(VLOOKUP(T514,T$38:T513,1,0)&gt;0,0,0),1))</f>
        <v>0</v>
      </c>
      <c r="T514" s="17" t="str">
        <f>IF(DATOS!I477=P$39,DATOS!F477,"")</f>
        <v/>
      </c>
    </row>
    <row r="515" spans="18:20" x14ac:dyDescent="0.25">
      <c r="R515">
        <f t="shared" si="10"/>
        <v>0</v>
      </c>
      <c r="S515">
        <f>IF(T515="",0,IFERROR(IF(VLOOKUP(T515,T$38:T514,1,0)&gt;0,0,0),1))</f>
        <v>0</v>
      </c>
      <c r="T515" s="17" t="str">
        <f>IF(DATOS!I478=P$39,DATOS!F478,"")</f>
        <v/>
      </c>
    </row>
    <row r="516" spans="18:20" x14ac:dyDescent="0.25">
      <c r="R516">
        <f t="shared" si="10"/>
        <v>0</v>
      </c>
      <c r="S516">
        <f>IF(T516="",0,IFERROR(IF(VLOOKUP(T516,T$38:T515,1,0)&gt;0,0,0),1))</f>
        <v>0</v>
      </c>
      <c r="T516" s="17" t="str">
        <f>IF(DATOS!I479=P$39,DATOS!F479,"")</f>
        <v/>
      </c>
    </row>
    <row r="517" spans="18:20" x14ac:dyDescent="0.25">
      <c r="R517">
        <f t="shared" si="10"/>
        <v>0</v>
      </c>
      <c r="S517">
        <f>IF(T517="",0,IFERROR(IF(VLOOKUP(T517,T$38:T516,1,0)&gt;0,0,0),1))</f>
        <v>0</v>
      </c>
      <c r="T517" s="17" t="str">
        <f>IF(DATOS!I480=P$39,DATOS!F480,"")</f>
        <v/>
      </c>
    </row>
    <row r="518" spans="18:20" x14ac:dyDescent="0.25">
      <c r="R518">
        <f t="shared" si="10"/>
        <v>0</v>
      </c>
      <c r="S518">
        <f>IF(T518="",0,IFERROR(IF(VLOOKUP(T518,T$38:T517,1,0)&gt;0,0,0),1))</f>
        <v>0</v>
      </c>
      <c r="T518" s="17" t="str">
        <f>IF(DATOS!I481=P$39,DATOS!F481,"")</f>
        <v/>
      </c>
    </row>
    <row r="519" spans="18:20" x14ac:dyDescent="0.25">
      <c r="R519">
        <f t="shared" si="10"/>
        <v>0</v>
      </c>
      <c r="S519">
        <f>IF(T519="",0,IFERROR(IF(VLOOKUP(T519,T$38:T518,1,0)&gt;0,0,0),1))</f>
        <v>0</v>
      </c>
      <c r="T519" s="17" t="str">
        <f>IF(DATOS!I482=P$39,DATOS!F482,"")</f>
        <v/>
      </c>
    </row>
    <row r="520" spans="18:20" x14ac:dyDescent="0.25">
      <c r="R520">
        <f t="shared" si="10"/>
        <v>0</v>
      </c>
      <c r="S520">
        <f>IF(T520="",0,IFERROR(IF(VLOOKUP(T520,T$38:T519,1,0)&gt;0,0,0),1))</f>
        <v>0</v>
      </c>
      <c r="T520" s="17" t="str">
        <f>IF(DATOS!I483=P$39,DATOS!F483,"")</f>
        <v/>
      </c>
    </row>
    <row r="521" spans="18:20" x14ac:dyDescent="0.25">
      <c r="R521">
        <f t="shared" si="10"/>
        <v>0</v>
      </c>
      <c r="S521">
        <f>IF(T521="",0,IFERROR(IF(VLOOKUP(T521,T$38:T520,1,0)&gt;0,0,0),1))</f>
        <v>0</v>
      </c>
      <c r="T521" s="17" t="str">
        <f>IF(DATOS!I484=P$39,DATOS!F484,"")</f>
        <v/>
      </c>
    </row>
    <row r="522" spans="18:20" x14ac:dyDescent="0.25">
      <c r="R522">
        <f t="shared" si="10"/>
        <v>0</v>
      </c>
      <c r="S522">
        <f>IF(T522="",0,IFERROR(IF(VLOOKUP(T522,T$38:T521,1,0)&gt;0,0,0),1))</f>
        <v>0</v>
      </c>
      <c r="T522" s="17" t="str">
        <f>IF(DATOS!I485=P$39,DATOS!F485,"")</f>
        <v/>
      </c>
    </row>
    <row r="523" spans="18:20" x14ac:dyDescent="0.25">
      <c r="R523">
        <f t="shared" si="10"/>
        <v>0</v>
      </c>
      <c r="S523">
        <f>IF(T523="",0,IFERROR(IF(VLOOKUP(T523,T$38:T522,1,0)&gt;0,0,0),1))</f>
        <v>0</v>
      </c>
      <c r="T523" s="17" t="str">
        <f>IF(DATOS!I486=P$39,DATOS!F486,"")</f>
        <v/>
      </c>
    </row>
    <row r="524" spans="18:20" x14ac:dyDescent="0.25">
      <c r="R524">
        <f t="shared" si="10"/>
        <v>0</v>
      </c>
      <c r="S524">
        <f>IF(T524="",0,IFERROR(IF(VLOOKUP(T524,T$38:T523,1,0)&gt;0,0,0),1))</f>
        <v>0</v>
      </c>
      <c r="T524" s="17" t="str">
        <f>IF(DATOS!I487=P$39,DATOS!F487,"")</f>
        <v/>
      </c>
    </row>
    <row r="525" spans="18:20" x14ac:dyDescent="0.25">
      <c r="R525">
        <f t="shared" si="10"/>
        <v>0</v>
      </c>
      <c r="S525">
        <f>IF(T525="",0,IFERROR(IF(VLOOKUP(T525,T$38:T524,1,0)&gt;0,0,0),1))</f>
        <v>0</v>
      </c>
      <c r="T525" s="17" t="str">
        <f>IF(DATOS!I488=P$39,DATOS!F488,"")</f>
        <v/>
      </c>
    </row>
    <row r="526" spans="18:20" x14ac:dyDescent="0.25">
      <c r="R526">
        <f t="shared" si="10"/>
        <v>0</v>
      </c>
      <c r="S526">
        <f>IF(T526="",0,IFERROR(IF(VLOOKUP(T526,T$38:T525,1,0)&gt;0,0,0),1))</f>
        <v>0</v>
      </c>
      <c r="T526" s="17" t="str">
        <f>IF(DATOS!I489=P$39,DATOS!F489,"")</f>
        <v/>
      </c>
    </row>
    <row r="527" spans="18:20" x14ac:dyDescent="0.25">
      <c r="R527">
        <f t="shared" si="10"/>
        <v>0</v>
      </c>
      <c r="S527">
        <f>IF(T527="",0,IFERROR(IF(VLOOKUP(T527,T$38:T526,1,0)&gt;0,0,0),1))</f>
        <v>0</v>
      </c>
      <c r="T527" s="17" t="str">
        <f>IF(DATOS!I490=P$39,DATOS!F490,"")</f>
        <v/>
      </c>
    </row>
    <row r="528" spans="18:20" x14ac:dyDescent="0.25">
      <c r="R528">
        <f t="shared" si="10"/>
        <v>0</v>
      </c>
      <c r="S528">
        <f>IF(T528="",0,IFERROR(IF(VLOOKUP(T528,T$38:T527,1,0)&gt;0,0,0),1))</f>
        <v>0</v>
      </c>
      <c r="T528" s="17" t="str">
        <f>IF(DATOS!I491=P$39,DATOS!F491,"")</f>
        <v/>
      </c>
    </row>
    <row r="529" spans="18:20" x14ac:dyDescent="0.25">
      <c r="R529">
        <f t="shared" si="10"/>
        <v>0</v>
      </c>
      <c r="S529">
        <f>IF(T529="",0,IFERROR(IF(VLOOKUP(T529,T$38:T528,1,0)&gt;0,0,0),1))</f>
        <v>0</v>
      </c>
      <c r="T529" s="17" t="str">
        <f>IF(DATOS!I492=P$39,DATOS!F492,"")</f>
        <v/>
      </c>
    </row>
    <row r="530" spans="18:20" x14ac:dyDescent="0.25">
      <c r="R530">
        <f t="shared" si="10"/>
        <v>0</v>
      </c>
      <c r="S530">
        <f>IF(T530="",0,IFERROR(IF(VLOOKUP(T530,T$38:T529,1,0)&gt;0,0,0),1))</f>
        <v>0</v>
      </c>
      <c r="T530" s="17" t="str">
        <f>IF(DATOS!I493=P$39,DATOS!F493,"")</f>
        <v/>
      </c>
    </row>
    <row r="531" spans="18:20" x14ac:dyDescent="0.25">
      <c r="R531">
        <f t="shared" si="10"/>
        <v>0</v>
      </c>
      <c r="S531">
        <f>IF(T531="",0,IFERROR(IF(VLOOKUP(T531,T$38:T530,1,0)&gt;0,0,0),1))</f>
        <v>0</v>
      </c>
      <c r="T531" s="17" t="str">
        <f>IF(DATOS!I494=P$39,DATOS!F494,"")</f>
        <v/>
      </c>
    </row>
    <row r="532" spans="18:20" x14ac:dyDescent="0.25">
      <c r="R532">
        <f t="shared" si="10"/>
        <v>0</v>
      </c>
      <c r="S532">
        <f>IF(T532="",0,IFERROR(IF(VLOOKUP(T532,T$38:T531,1,0)&gt;0,0,0),1))</f>
        <v>0</v>
      </c>
      <c r="T532" s="17" t="str">
        <f>IF(DATOS!I495=P$39,DATOS!F495,"")</f>
        <v/>
      </c>
    </row>
    <row r="533" spans="18:20" x14ac:dyDescent="0.25">
      <c r="R533">
        <f t="shared" si="10"/>
        <v>0</v>
      </c>
      <c r="S533">
        <f>IF(T533="",0,IFERROR(IF(VLOOKUP(T533,T$38:T532,1,0)&gt;0,0,0),1))</f>
        <v>0</v>
      </c>
      <c r="T533" s="17" t="str">
        <f>IF(DATOS!I496=P$39,DATOS!F496,"")</f>
        <v/>
      </c>
    </row>
    <row r="534" spans="18:20" x14ac:dyDescent="0.25">
      <c r="R534">
        <f t="shared" si="10"/>
        <v>0</v>
      </c>
      <c r="S534">
        <f>IF(T534="",0,IFERROR(IF(VLOOKUP(T534,T$38:T533,1,0)&gt;0,0,0),1))</f>
        <v>0</v>
      </c>
      <c r="T534" s="17" t="str">
        <f>IF(DATOS!I497=P$39,DATOS!F497,"")</f>
        <v/>
      </c>
    </row>
    <row r="535" spans="18:20" x14ac:dyDescent="0.25">
      <c r="R535">
        <f t="shared" si="10"/>
        <v>0</v>
      </c>
      <c r="S535">
        <f>IF(T535="",0,IFERROR(IF(VLOOKUP(T535,T$38:T534,1,0)&gt;0,0,0),1))</f>
        <v>0</v>
      </c>
      <c r="T535" s="17" t="str">
        <f>IF(DATOS!I498=P$39,DATOS!F498,"")</f>
        <v/>
      </c>
    </row>
    <row r="536" spans="18:20" x14ac:dyDescent="0.25">
      <c r="R536">
        <f t="shared" si="10"/>
        <v>0</v>
      </c>
      <c r="S536">
        <f>IF(T536="",0,IFERROR(IF(VLOOKUP(T536,T$38:T535,1,0)&gt;0,0,0),1))</f>
        <v>0</v>
      </c>
      <c r="T536" s="17" t="str">
        <f>IF(DATOS!I499=P$39,DATOS!F499,"")</f>
        <v/>
      </c>
    </row>
    <row r="537" spans="18:20" x14ac:dyDescent="0.25">
      <c r="R537">
        <f t="shared" si="10"/>
        <v>0</v>
      </c>
      <c r="S537">
        <f>IF(T537="",0,IFERROR(IF(VLOOKUP(T537,T$38:T536,1,0)&gt;0,0,0),1))</f>
        <v>0</v>
      </c>
      <c r="T537" s="17" t="str">
        <f>IF(DATOS!I500=P$39,DATOS!F500,"")</f>
        <v/>
      </c>
    </row>
    <row r="538" spans="18:20" x14ac:dyDescent="0.25">
      <c r="R538">
        <f t="shared" si="10"/>
        <v>0</v>
      </c>
      <c r="S538">
        <f>IF(T538="",0,IFERROR(IF(VLOOKUP(T538,T$38:T537,1,0)&gt;0,0,0),1))</f>
        <v>0</v>
      </c>
      <c r="T538" s="17" t="str">
        <f>IF(DATOS!I501=P$39,DATOS!F501,"")</f>
        <v/>
      </c>
    </row>
    <row r="539" spans="18:20" x14ac:dyDescent="0.25">
      <c r="R539">
        <f t="shared" si="10"/>
        <v>0</v>
      </c>
      <c r="S539">
        <f>IF(T539="",0,IFERROR(IF(VLOOKUP(T539,T$38:T538,1,0)&gt;0,0,0),1))</f>
        <v>0</v>
      </c>
      <c r="T539" s="17" t="str">
        <f>IF(DATOS!I502=P$39,DATOS!F502,"")</f>
        <v/>
      </c>
    </row>
    <row r="540" spans="18:20" x14ac:dyDescent="0.25">
      <c r="R540">
        <f t="shared" si="10"/>
        <v>0</v>
      </c>
      <c r="S540">
        <f>IF(T540="",0,IFERROR(IF(VLOOKUP(T540,T$38:T539,1,0)&gt;0,0,0),1))</f>
        <v>0</v>
      </c>
      <c r="T540" s="17" t="str">
        <f>IF(DATOS!I503=P$39,DATOS!F503,"")</f>
        <v/>
      </c>
    </row>
    <row r="541" spans="18:20" x14ac:dyDescent="0.25">
      <c r="R541">
        <f t="shared" si="10"/>
        <v>0</v>
      </c>
      <c r="S541">
        <f>IF(T541="",0,IFERROR(IF(VLOOKUP(T541,T$38:T540,1,0)&gt;0,0,0),1))</f>
        <v>0</v>
      </c>
      <c r="T541" s="17" t="str">
        <f>IF(DATOS!I504=P$39,DATOS!F504,"")</f>
        <v/>
      </c>
    </row>
    <row r="542" spans="18:20" x14ac:dyDescent="0.25">
      <c r="R542">
        <f t="shared" si="10"/>
        <v>0</v>
      </c>
      <c r="S542">
        <f>IF(T542="",0,IFERROR(IF(VLOOKUP(T542,T$38:T541,1,0)&gt;0,0,0),1))</f>
        <v>0</v>
      </c>
      <c r="T542" s="17" t="str">
        <f>IF(DATOS!I505=P$39,DATOS!F505,"")</f>
        <v/>
      </c>
    </row>
    <row r="543" spans="18:20" x14ac:dyDescent="0.25">
      <c r="R543">
        <f t="shared" si="10"/>
        <v>0</v>
      </c>
      <c r="S543">
        <f>IF(T543="",0,IFERROR(IF(VLOOKUP(T543,T$38:T542,1,0)&gt;0,0,0),1))</f>
        <v>0</v>
      </c>
      <c r="T543" s="17" t="str">
        <f>IF(DATOS!I506=P$39,DATOS!F506,"")</f>
        <v/>
      </c>
    </row>
    <row r="544" spans="18:20" x14ac:dyDescent="0.25">
      <c r="R544">
        <f t="shared" si="10"/>
        <v>0</v>
      </c>
      <c r="S544">
        <f>IF(T544="",0,IFERROR(IF(VLOOKUP(T544,T$38:T543,1,0)&gt;0,0,0),1))</f>
        <v>0</v>
      </c>
      <c r="T544" s="17" t="str">
        <f>IF(DATOS!I507=P$39,DATOS!F507,"")</f>
        <v/>
      </c>
    </row>
    <row r="545" spans="18:20" x14ac:dyDescent="0.25">
      <c r="R545">
        <f t="shared" si="10"/>
        <v>0</v>
      </c>
      <c r="S545">
        <f>IF(T545="",0,IFERROR(IF(VLOOKUP(T545,T$38:T544,1,0)&gt;0,0,0),1))</f>
        <v>0</v>
      </c>
      <c r="T545" s="17" t="str">
        <f>IF(DATOS!I508=P$39,DATOS!F508,"")</f>
        <v/>
      </c>
    </row>
    <row r="546" spans="18:20" x14ac:dyDescent="0.25">
      <c r="R546">
        <f t="shared" si="10"/>
        <v>0</v>
      </c>
      <c r="S546">
        <f>IF(T546="",0,IFERROR(IF(VLOOKUP(T546,T$38:T545,1,0)&gt;0,0,0),1))</f>
        <v>0</v>
      </c>
      <c r="T546" s="17" t="str">
        <f>IF(DATOS!I509=P$39,DATOS!F509,"")</f>
        <v/>
      </c>
    </row>
    <row r="547" spans="18:20" x14ac:dyDescent="0.25">
      <c r="R547">
        <f t="shared" si="10"/>
        <v>0</v>
      </c>
      <c r="S547">
        <f>IF(T547="",0,IFERROR(IF(VLOOKUP(T547,T$38:T546,1,0)&gt;0,0,0),1))</f>
        <v>0</v>
      </c>
      <c r="T547" s="17" t="str">
        <f>IF(DATOS!I510=P$39,DATOS!F510,"")</f>
        <v/>
      </c>
    </row>
    <row r="548" spans="18:20" x14ac:dyDescent="0.25">
      <c r="R548">
        <f t="shared" si="10"/>
        <v>0</v>
      </c>
      <c r="S548">
        <f>IF(T548="",0,IFERROR(IF(VLOOKUP(T548,T$38:T547,1,0)&gt;0,0,0),1))</f>
        <v>0</v>
      </c>
      <c r="T548" s="17" t="str">
        <f>IF(DATOS!I511=P$39,DATOS!F511,"")</f>
        <v/>
      </c>
    </row>
    <row r="549" spans="18:20" x14ac:dyDescent="0.25">
      <c r="R549">
        <f t="shared" si="10"/>
        <v>0</v>
      </c>
      <c r="S549">
        <f>IF(T549="",0,IFERROR(IF(VLOOKUP(T549,T$38:T548,1,0)&gt;0,0,0),1))</f>
        <v>0</v>
      </c>
      <c r="T549" s="17" t="str">
        <f>IF(DATOS!I512=P$39,DATOS!F512,"")</f>
        <v/>
      </c>
    </row>
    <row r="550" spans="18:20" x14ac:dyDescent="0.25">
      <c r="R550">
        <f t="shared" si="10"/>
        <v>0</v>
      </c>
      <c r="S550">
        <f>IF(T550="",0,IFERROR(IF(VLOOKUP(T550,T$38:T549,1,0)&gt;0,0,0),1))</f>
        <v>0</v>
      </c>
      <c r="T550" s="17" t="str">
        <f>IF(DATOS!I513=P$39,DATOS!F513,"")</f>
        <v/>
      </c>
    </row>
    <row r="551" spans="18:20" x14ac:dyDescent="0.25">
      <c r="R551">
        <f t="shared" ref="R551:R614" si="11">R550+S551</f>
        <v>0</v>
      </c>
      <c r="S551">
        <f>IF(T551="",0,IFERROR(IF(VLOOKUP(T551,T$38:T550,1,0)&gt;0,0,0),1))</f>
        <v>0</v>
      </c>
      <c r="T551" s="17" t="str">
        <f>IF(DATOS!I514=P$39,DATOS!F514,"")</f>
        <v/>
      </c>
    </row>
    <row r="552" spans="18:20" x14ac:dyDescent="0.25">
      <c r="R552">
        <f t="shared" si="11"/>
        <v>0</v>
      </c>
      <c r="S552">
        <f>IF(T552="",0,IFERROR(IF(VLOOKUP(T552,T$38:T551,1,0)&gt;0,0,0),1))</f>
        <v>0</v>
      </c>
      <c r="T552" s="17" t="str">
        <f>IF(DATOS!I515=P$39,DATOS!F515,"")</f>
        <v/>
      </c>
    </row>
    <row r="553" spans="18:20" x14ac:dyDescent="0.25">
      <c r="R553">
        <f t="shared" si="11"/>
        <v>0</v>
      </c>
      <c r="S553">
        <f>IF(T553="",0,IFERROR(IF(VLOOKUP(T553,T$38:T552,1,0)&gt;0,0,0),1))</f>
        <v>0</v>
      </c>
      <c r="T553" s="17" t="str">
        <f>IF(DATOS!I516=P$39,DATOS!F516,"")</f>
        <v/>
      </c>
    </row>
    <row r="554" spans="18:20" x14ac:dyDescent="0.25">
      <c r="R554">
        <f t="shared" si="11"/>
        <v>0</v>
      </c>
      <c r="S554">
        <f>IF(T554="",0,IFERROR(IF(VLOOKUP(T554,T$38:T553,1,0)&gt;0,0,0),1))</f>
        <v>0</v>
      </c>
      <c r="T554" s="17" t="str">
        <f>IF(DATOS!I517=P$39,DATOS!F517,"")</f>
        <v/>
      </c>
    </row>
    <row r="555" spans="18:20" x14ac:dyDescent="0.25">
      <c r="R555">
        <f t="shared" si="11"/>
        <v>0</v>
      </c>
      <c r="S555">
        <f>IF(T555="",0,IFERROR(IF(VLOOKUP(T555,T$38:T554,1,0)&gt;0,0,0),1))</f>
        <v>0</v>
      </c>
      <c r="T555" s="17" t="str">
        <f>IF(DATOS!I518=P$39,DATOS!F518,"")</f>
        <v/>
      </c>
    </row>
    <row r="556" spans="18:20" x14ac:dyDescent="0.25">
      <c r="R556">
        <f t="shared" si="11"/>
        <v>0</v>
      </c>
      <c r="S556">
        <f>IF(T556="",0,IFERROR(IF(VLOOKUP(T556,T$38:T555,1,0)&gt;0,0,0),1))</f>
        <v>0</v>
      </c>
      <c r="T556" s="17" t="str">
        <f>IF(DATOS!I519=P$39,DATOS!F519,"")</f>
        <v/>
      </c>
    </row>
    <row r="557" spans="18:20" x14ac:dyDescent="0.25">
      <c r="R557">
        <f t="shared" si="11"/>
        <v>0</v>
      </c>
      <c r="S557">
        <f>IF(T557="",0,IFERROR(IF(VLOOKUP(T557,T$38:T556,1,0)&gt;0,0,0),1))</f>
        <v>0</v>
      </c>
      <c r="T557" s="17" t="str">
        <f>IF(DATOS!I520=P$39,DATOS!F520,"")</f>
        <v/>
      </c>
    </row>
    <row r="558" spans="18:20" x14ac:dyDescent="0.25">
      <c r="R558">
        <f t="shared" si="11"/>
        <v>0</v>
      </c>
      <c r="S558">
        <f>IF(T558="",0,IFERROR(IF(VLOOKUP(T558,T$38:T557,1,0)&gt;0,0,0),1))</f>
        <v>0</v>
      </c>
      <c r="T558" s="17" t="str">
        <f>IF(DATOS!I521=P$39,DATOS!F521,"")</f>
        <v/>
      </c>
    </row>
    <row r="559" spans="18:20" x14ac:dyDescent="0.25">
      <c r="R559">
        <f t="shared" si="11"/>
        <v>0</v>
      </c>
      <c r="S559">
        <f>IF(T559="",0,IFERROR(IF(VLOOKUP(T559,T$38:T558,1,0)&gt;0,0,0),1))</f>
        <v>0</v>
      </c>
      <c r="T559" s="17" t="str">
        <f>IF(DATOS!I522=P$39,DATOS!F522,"")</f>
        <v/>
      </c>
    </row>
    <row r="560" spans="18:20" x14ac:dyDescent="0.25">
      <c r="R560">
        <f t="shared" si="11"/>
        <v>0</v>
      </c>
      <c r="S560">
        <f>IF(T560="",0,IFERROR(IF(VLOOKUP(T560,T$38:T559,1,0)&gt;0,0,0),1))</f>
        <v>0</v>
      </c>
      <c r="T560" s="17" t="str">
        <f>IF(DATOS!I523=P$39,DATOS!F523,"")</f>
        <v/>
      </c>
    </row>
    <row r="561" spans="18:20" x14ac:dyDescent="0.25">
      <c r="R561">
        <f t="shared" si="11"/>
        <v>0</v>
      </c>
      <c r="S561">
        <f>IF(T561="",0,IFERROR(IF(VLOOKUP(T561,T$38:T560,1,0)&gt;0,0,0),1))</f>
        <v>0</v>
      </c>
      <c r="T561" s="17" t="str">
        <f>IF(DATOS!I524=P$39,DATOS!F524,"")</f>
        <v/>
      </c>
    </row>
    <row r="562" spans="18:20" x14ac:dyDescent="0.25">
      <c r="R562">
        <f t="shared" si="11"/>
        <v>0</v>
      </c>
      <c r="S562">
        <f>IF(T562="",0,IFERROR(IF(VLOOKUP(T562,T$38:T561,1,0)&gt;0,0,0),1))</f>
        <v>0</v>
      </c>
      <c r="T562" s="17" t="str">
        <f>IF(DATOS!I525=P$39,DATOS!F525,"")</f>
        <v/>
      </c>
    </row>
    <row r="563" spans="18:20" x14ac:dyDescent="0.25">
      <c r="R563">
        <f t="shared" si="11"/>
        <v>0</v>
      </c>
      <c r="S563">
        <f>IF(T563="",0,IFERROR(IF(VLOOKUP(T563,T$38:T562,1,0)&gt;0,0,0),1))</f>
        <v>0</v>
      </c>
      <c r="T563" s="17" t="str">
        <f>IF(DATOS!I526=P$39,DATOS!F526,"")</f>
        <v/>
      </c>
    </row>
    <row r="564" spans="18:20" x14ac:dyDescent="0.25">
      <c r="R564">
        <f t="shared" si="11"/>
        <v>0</v>
      </c>
      <c r="S564">
        <f>IF(T564="",0,IFERROR(IF(VLOOKUP(T564,T$38:T563,1,0)&gt;0,0,0),1))</f>
        <v>0</v>
      </c>
      <c r="T564" s="17" t="str">
        <f>IF(DATOS!I527=P$39,DATOS!F527,"")</f>
        <v/>
      </c>
    </row>
    <row r="565" spans="18:20" x14ac:dyDescent="0.25">
      <c r="R565">
        <f t="shared" si="11"/>
        <v>0</v>
      </c>
      <c r="S565">
        <f>IF(T565="",0,IFERROR(IF(VLOOKUP(T565,T$38:T564,1,0)&gt;0,0,0),1))</f>
        <v>0</v>
      </c>
      <c r="T565" s="17" t="str">
        <f>IF(DATOS!I528=P$39,DATOS!F528,"")</f>
        <v/>
      </c>
    </row>
    <row r="566" spans="18:20" x14ac:dyDescent="0.25">
      <c r="R566">
        <f t="shared" si="11"/>
        <v>0</v>
      </c>
      <c r="S566">
        <f>IF(T566="",0,IFERROR(IF(VLOOKUP(T566,T$38:T565,1,0)&gt;0,0,0),1))</f>
        <v>0</v>
      </c>
      <c r="T566" s="17" t="str">
        <f>IF(DATOS!I529=P$39,DATOS!F529,"")</f>
        <v/>
      </c>
    </row>
    <row r="567" spans="18:20" x14ac:dyDescent="0.25">
      <c r="R567">
        <f t="shared" si="11"/>
        <v>0</v>
      </c>
      <c r="S567">
        <f>IF(T567="",0,IFERROR(IF(VLOOKUP(T567,T$38:T566,1,0)&gt;0,0,0),1))</f>
        <v>0</v>
      </c>
      <c r="T567" s="17" t="str">
        <f>IF(DATOS!I530=P$39,DATOS!F530,"")</f>
        <v/>
      </c>
    </row>
    <row r="568" spans="18:20" x14ac:dyDescent="0.25">
      <c r="R568">
        <f t="shared" si="11"/>
        <v>0</v>
      </c>
      <c r="S568">
        <f>IF(T568="",0,IFERROR(IF(VLOOKUP(T568,T$38:T567,1,0)&gt;0,0,0),1))</f>
        <v>0</v>
      </c>
      <c r="T568" s="17" t="str">
        <f>IF(DATOS!I531=P$39,DATOS!F531,"")</f>
        <v/>
      </c>
    </row>
    <row r="569" spans="18:20" x14ac:dyDescent="0.25">
      <c r="R569">
        <f t="shared" si="11"/>
        <v>0</v>
      </c>
      <c r="S569">
        <f>IF(T569="",0,IFERROR(IF(VLOOKUP(T569,T$38:T568,1,0)&gt;0,0,0),1))</f>
        <v>0</v>
      </c>
      <c r="T569" s="17" t="str">
        <f>IF(DATOS!I532=P$39,DATOS!F532,"")</f>
        <v/>
      </c>
    </row>
    <row r="570" spans="18:20" x14ac:dyDescent="0.25">
      <c r="R570">
        <f t="shared" si="11"/>
        <v>0</v>
      </c>
      <c r="S570">
        <f>IF(T570="",0,IFERROR(IF(VLOOKUP(T570,T$38:T569,1,0)&gt;0,0,0),1))</f>
        <v>0</v>
      </c>
      <c r="T570" s="17" t="str">
        <f>IF(DATOS!I533=P$39,DATOS!F533,"")</f>
        <v/>
      </c>
    </row>
    <row r="571" spans="18:20" x14ac:dyDescent="0.25">
      <c r="R571">
        <f t="shared" si="11"/>
        <v>0</v>
      </c>
      <c r="S571">
        <f>IF(T571="",0,IFERROR(IF(VLOOKUP(T571,T$38:T570,1,0)&gt;0,0,0),1))</f>
        <v>0</v>
      </c>
      <c r="T571" s="17" t="str">
        <f>IF(DATOS!I534=P$39,DATOS!F534,"")</f>
        <v/>
      </c>
    </row>
    <row r="572" spans="18:20" x14ac:dyDescent="0.25">
      <c r="R572">
        <f t="shared" si="11"/>
        <v>0</v>
      </c>
      <c r="S572">
        <f>IF(T572="",0,IFERROR(IF(VLOOKUP(T572,T$38:T571,1,0)&gt;0,0,0),1))</f>
        <v>0</v>
      </c>
      <c r="T572" s="17" t="str">
        <f>IF(DATOS!I535=P$39,DATOS!F535,"")</f>
        <v/>
      </c>
    </row>
    <row r="573" spans="18:20" x14ac:dyDescent="0.25">
      <c r="R573">
        <f t="shared" si="11"/>
        <v>0</v>
      </c>
      <c r="S573">
        <f>IF(T573="",0,IFERROR(IF(VLOOKUP(T573,T$38:T572,1,0)&gt;0,0,0),1))</f>
        <v>0</v>
      </c>
      <c r="T573" s="17" t="str">
        <f>IF(DATOS!I536=P$39,DATOS!F536,"")</f>
        <v/>
      </c>
    </row>
    <row r="574" spans="18:20" x14ac:dyDescent="0.25">
      <c r="R574">
        <f t="shared" si="11"/>
        <v>0</v>
      </c>
      <c r="S574">
        <f>IF(T574="",0,IFERROR(IF(VLOOKUP(T574,T$38:T573,1,0)&gt;0,0,0),1))</f>
        <v>0</v>
      </c>
      <c r="T574" s="17" t="str">
        <f>IF(DATOS!I537=P$39,DATOS!F537,"")</f>
        <v/>
      </c>
    </row>
    <row r="575" spans="18:20" x14ac:dyDescent="0.25">
      <c r="R575">
        <f t="shared" si="11"/>
        <v>0</v>
      </c>
      <c r="S575">
        <f>IF(T575="",0,IFERROR(IF(VLOOKUP(T575,T$38:T574,1,0)&gt;0,0,0),1))</f>
        <v>0</v>
      </c>
      <c r="T575" s="17" t="str">
        <f>IF(DATOS!I538=P$39,DATOS!F538,"")</f>
        <v/>
      </c>
    </row>
    <row r="576" spans="18:20" x14ac:dyDescent="0.25">
      <c r="R576">
        <f t="shared" si="11"/>
        <v>0</v>
      </c>
      <c r="S576">
        <f>IF(T576="",0,IFERROR(IF(VLOOKUP(T576,T$38:T575,1,0)&gt;0,0,0),1))</f>
        <v>0</v>
      </c>
      <c r="T576" s="17" t="str">
        <f>IF(DATOS!I539=P$39,DATOS!F539,"")</f>
        <v/>
      </c>
    </row>
    <row r="577" spans="18:20" x14ac:dyDescent="0.25">
      <c r="R577">
        <f t="shared" si="11"/>
        <v>0</v>
      </c>
      <c r="S577">
        <f>IF(T577="",0,IFERROR(IF(VLOOKUP(T577,T$38:T576,1,0)&gt;0,0,0),1))</f>
        <v>0</v>
      </c>
      <c r="T577" s="17" t="str">
        <f>IF(DATOS!I540=P$39,DATOS!F540,"")</f>
        <v/>
      </c>
    </row>
    <row r="578" spans="18:20" x14ac:dyDescent="0.25">
      <c r="R578">
        <f t="shared" si="11"/>
        <v>0</v>
      </c>
      <c r="S578">
        <f>IF(T578="",0,IFERROR(IF(VLOOKUP(T578,T$38:T577,1,0)&gt;0,0,0),1))</f>
        <v>0</v>
      </c>
      <c r="T578" s="17" t="str">
        <f>IF(DATOS!I541=P$39,DATOS!F541,"")</f>
        <v/>
      </c>
    </row>
    <row r="579" spans="18:20" x14ac:dyDescent="0.25">
      <c r="R579">
        <f t="shared" si="11"/>
        <v>0</v>
      </c>
      <c r="S579">
        <f>IF(T579="",0,IFERROR(IF(VLOOKUP(T579,T$38:T578,1,0)&gt;0,0,0),1))</f>
        <v>0</v>
      </c>
      <c r="T579" s="17" t="str">
        <f>IF(DATOS!I542=P$39,DATOS!F542,"")</f>
        <v/>
      </c>
    </row>
    <row r="580" spans="18:20" x14ac:dyDescent="0.25">
      <c r="R580">
        <f t="shared" si="11"/>
        <v>0</v>
      </c>
      <c r="S580">
        <f>IF(T580="",0,IFERROR(IF(VLOOKUP(T580,T$38:T579,1,0)&gt;0,0,0),1))</f>
        <v>0</v>
      </c>
      <c r="T580" s="17" t="str">
        <f>IF(DATOS!I543=P$39,DATOS!F543,"")</f>
        <v/>
      </c>
    </row>
    <row r="581" spans="18:20" x14ac:dyDescent="0.25">
      <c r="R581">
        <f t="shared" si="11"/>
        <v>0</v>
      </c>
      <c r="S581">
        <f>IF(T581="",0,IFERROR(IF(VLOOKUP(T581,T$38:T580,1,0)&gt;0,0,0),1))</f>
        <v>0</v>
      </c>
      <c r="T581" s="17" t="str">
        <f>IF(DATOS!I544=P$39,DATOS!F544,"")</f>
        <v/>
      </c>
    </row>
    <row r="582" spans="18:20" x14ac:dyDescent="0.25">
      <c r="R582">
        <f t="shared" si="11"/>
        <v>0</v>
      </c>
      <c r="S582">
        <f>IF(T582="",0,IFERROR(IF(VLOOKUP(T582,T$38:T581,1,0)&gt;0,0,0),1))</f>
        <v>0</v>
      </c>
      <c r="T582" s="17" t="str">
        <f>IF(DATOS!I545=P$39,DATOS!F545,"")</f>
        <v/>
      </c>
    </row>
    <row r="583" spans="18:20" x14ac:dyDescent="0.25">
      <c r="R583">
        <f t="shared" si="11"/>
        <v>0</v>
      </c>
      <c r="S583">
        <f>IF(T583="",0,IFERROR(IF(VLOOKUP(T583,T$38:T582,1,0)&gt;0,0,0),1))</f>
        <v>0</v>
      </c>
      <c r="T583" s="17" t="str">
        <f>IF(DATOS!I546=P$39,DATOS!F546,"")</f>
        <v/>
      </c>
    </row>
    <row r="584" spans="18:20" x14ac:dyDescent="0.25">
      <c r="R584">
        <f t="shared" si="11"/>
        <v>0</v>
      </c>
      <c r="S584">
        <f>IF(T584="",0,IFERROR(IF(VLOOKUP(T584,T$38:T583,1,0)&gt;0,0,0),1))</f>
        <v>0</v>
      </c>
      <c r="T584" s="17" t="str">
        <f>IF(DATOS!I547=P$39,DATOS!F547,"")</f>
        <v/>
      </c>
    </row>
    <row r="585" spans="18:20" x14ac:dyDescent="0.25">
      <c r="R585">
        <f t="shared" si="11"/>
        <v>0</v>
      </c>
      <c r="S585">
        <f>IF(T585="",0,IFERROR(IF(VLOOKUP(T585,T$38:T584,1,0)&gt;0,0,0),1))</f>
        <v>0</v>
      </c>
      <c r="T585" s="17" t="str">
        <f>IF(DATOS!I548=P$39,DATOS!F548,"")</f>
        <v/>
      </c>
    </row>
    <row r="586" spans="18:20" x14ac:dyDescent="0.25">
      <c r="R586">
        <f t="shared" si="11"/>
        <v>0</v>
      </c>
      <c r="S586">
        <f>IF(T586="",0,IFERROR(IF(VLOOKUP(T586,T$38:T585,1,0)&gt;0,0,0),1))</f>
        <v>0</v>
      </c>
      <c r="T586" s="17" t="str">
        <f>IF(DATOS!I549=P$39,DATOS!F549,"")</f>
        <v/>
      </c>
    </row>
    <row r="587" spans="18:20" x14ac:dyDescent="0.25">
      <c r="R587">
        <f t="shared" si="11"/>
        <v>0</v>
      </c>
      <c r="S587">
        <f>IF(T587="",0,IFERROR(IF(VLOOKUP(T587,T$38:T586,1,0)&gt;0,0,0),1))</f>
        <v>0</v>
      </c>
      <c r="T587" s="17" t="str">
        <f>IF(DATOS!I550=P$39,DATOS!F550,"")</f>
        <v/>
      </c>
    </row>
    <row r="588" spans="18:20" x14ac:dyDescent="0.25">
      <c r="R588">
        <f t="shared" si="11"/>
        <v>0</v>
      </c>
      <c r="S588">
        <f>IF(T588="",0,IFERROR(IF(VLOOKUP(T588,T$38:T587,1,0)&gt;0,0,0),1))</f>
        <v>0</v>
      </c>
      <c r="T588" s="17" t="str">
        <f>IF(DATOS!I551=P$39,DATOS!F551,"")</f>
        <v/>
      </c>
    </row>
    <row r="589" spans="18:20" x14ac:dyDescent="0.25">
      <c r="R589">
        <f t="shared" si="11"/>
        <v>0</v>
      </c>
      <c r="S589">
        <f>IF(T589="",0,IFERROR(IF(VLOOKUP(T589,T$38:T588,1,0)&gt;0,0,0),1))</f>
        <v>0</v>
      </c>
      <c r="T589" s="17" t="str">
        <f>IF(DATOS!I552=P$39,DATOS!F552,"")</f>
        <v/>
      </c>
    </row>
    <row r="590" spans="18:20" x14ac:dyDescent="0.25">
      <c r="R590">
        <f t="shared" si="11"/>
        <v>0</v>
      </c>
      <c r="S590">
        <f>IF(T590="",0,IFERROR(IF(VLOOKUP(T590,T$38:T589,1,0)&gt;0,0,0),1))</f>
        <v>0</v>
      </c>
      <c r="T590" s="17" t="str">
        <f>IF(DATOS!I553=P$39,DATOS!F553,"")</f>
        <v/>
      </c>
    </row>
    <row r="591" spans="18:20" x14ac:dyDescent="0.25">
      <c r="R591">
        <f t="shared" si="11"/>
        <v>0</v>
      </c>
      <c r="S591">
        <f>IF(T591="",0,IFERROR(IF(VLOOKUP(T591,T$38:T590,1,0)&gt;0,0,0),1))</f>
        <v>0</v>
      </c>
      <c r="T591" s="17" t="str">
        <f>IF(DATOS!I554=P$39,DATOS!F554,"")</f>
        <v/>
      </c>
    </row>
    <row r="592" spans="18:20" x14ac:dyDescent="0.25">
      <c r="R592">
        <f t="shared" si="11"/>
        <v>0</v>
      </c>
      <c r="S592">
        <f>IF(T592="",0,IFERROR(IF(VLOOKUP(T592,T$38:T591,1,0)&gt;0,0,0),1))</f>
        <v>0</v>
      </c>
      <c r="T592" s="17" t="str">
        <f>IF(DATOS!I555=P$39,DATOS!F555,"")</f>
        <v/>
      </c>
    </row>
    <row r="593" spans="18:20" x14ac:dyDescent="0.25">
      <c r="R593">
        <f t="shared" si="11"/>
        <v>0</v>
      </c>
      <c r="S593">
        <f>IF(T593="",0,IFERROR(IF(VLOOKUP(T593,T$38:T592,1,0)&gt;0,0,0),1))</f>
        <v>0</v>
      </c>
      <c r="T593" s="17" t="str">
        <f>IF(DATOS!I556=P$39,DATOS!F556,"")</f>
        <v/>
      </c>
    </row>
    <row r="594" spans="18:20" x14ac:dyDescent="0.25">
      <c r="R594">
        <f t="shared" si="11"/>
        <v>0</v>
      </c>
      <c r="S594">
        <f>IF(T594="",0,IFERROR(IF(VLOOKUP(T594,T$38:T593,1,0)&gt;0,0,0),1))</f>
        <v>0</v>
      </c>
      <c r="T594" s="17" t="str">
        <f>IF(DATOS!I557=P$39,DATOS!F557,"")</f>
        <v/>
      </c>
    </row>
    <row r="595" spans="18:20" x14ac:dyDescent="0.25">
      <c r="R595">
        <f t="shared" si="11"/>
        <v>0</v>
      </c>
      <c r="S595">
        <f>IF(T595="",0,IFERROR(IF(VLOOKUP(T595,T$38:T594,1,0)&gt;0,0,0),1))</f>
        <v>0</v>
      </c>
      <c r="T595" s="17" t="str">
        <f>IF(DATOS!I558=P$39,DATOS!F558,"")</f>
        <v/>
      </c>
    </row>
    <row r="596" spans="18:20" x14ac:dyDescent="0.25">
      <c r="R596">
        <f t="shared" si="11"/>
        <v>0</v>
      </c>
      <c r="S596">
        <f>IF(T596="",0,IFERROR(IF(VLOOKUP(T596,T$38:T595,1,0)&gt;0,0,0),1))</f>
        <v>0</v>
      </c>
      <c r="T596" s="17" t="str">
        <f>IF(DATOS!I559=P$39,DATOS!F559,"")</f>
        <v/>
      </c>
    </row>
    <row r="597" spans="18:20" x14ac:dyDescent="0.25">
      <c r="R597">
        <f t="shared" si="11"/>
        <v>0</v>
      </c>
      <c r="S597">
        <f>IF(T597="",0,IFERROR(IF(VLOOKUP(T597,T$38:T596,1,0)&gt;0,0,0),1))</f>
        <v>0</v>
      </c>
      <c r="T597" s="17" t="str">
        <f>IF(DATOS!I560=P$39,DATOS!F560,"")</f>
        <v/>
      </c>
    </row>
    <row r="598" spans="18:20" x14ac:dyDescent="0.25">
      <c r="R598">
        <f t="shared" si="11"/>
        <v>0</v>
      </c>
      <c r="S598">
        <f>IF(T598="",0,IFERROR(IF(VLOOKUP(T598,T$38:T597,1,0)&gt;0,0,0),1))</f>
        <v>0</v>
      </c>
      <c r="T598" s="17" t="str">
        <f>IF(DATOS!I561=P$39,DATOS!F561,"")</f>
        <v/>
      </c>
    </row>
    <row r="599" spans="18:20" x14ac:dyDescent="0.25">
      <c r="R599">
        <f t="shared" si="11"/>
        <v>0</v>
      </c>
      <c r="S599">
        <f>IF(T599="",0,IFERROR(IF(VLOOKUP(T599,T$38:T598,1,0)&gt;0,0,0),1))</f>
        <v>0</v>
      </c>
      <c r="T599" s="17" t="str">
        <f>IF(DATOS!I562=P$39,DATOS!F562,"")</f>
        <v/>
      </c>
    </row>
    <row r="600" spans="18:20" x14ac:dyDescent="0.25">
      <c r="R600">
        <f t="shared" si="11"/>
        <v>0</v>
      </c>
      <c r="S600">
        <f>IF(T600="",0,IFERROR(IF(VLOOKUP(T600,T$38:T599,1,0)&gt;0,0,0),1))</f>
        <v>0</v>
      </c>
      <c r="T600" s="17" t="str">
        <f>IF(DATOS!I563=P$39,DATOS!F563,"")</f>
        <v/>
      </c>
    </row>
    <row r="601" spans="18:20" x14ac:dyDescent="0.25">
      <c r="R601">
        <f t="shared" si="11"/>
        <v>0</v>
      </c>
      <c r="S601">
        <f>IF(T601="",0,IFERROR(IF(VLOOKUP(T601,T$38:T600,1,0)&gt;0,0,0),1))</f>
        <v>0</v>
      </c>
      <c r="T601" s="17" t="str">
        <f>IF(DATOS!I564=P$39,DATOS!F564,"")</f>
        <v/>
      </c>
    </row>
    <row r="602" spans="18:20" x14ac:dyDescent="0.25">
      <c r="R602">
        <f t="shared" si="11"/>
        <v>0</v>
      </c>
      <c r="S602">
        <f>IF(T602="",0,IFERROR(IF(VLOOKUP(T602,T$38:T601,1,0)&gt;0,0,0),1))</f>
        <v>0</v>
      </c>
      <c r="T602" s="17" t="str">
        <f>IF(DATOS!I565=P$39,DATOS!F565,"")</f>
        <v/>
      </c>
    </row>
    <row r="603" spans="18:20" x14ac:dyDescent="0.25">
      <c r="R603">
        <f t="shared" si="11"/>
        <v>0</v>
      </c>
      <c r="S603">
        <f>IF(T603="",0,IFERROR(IF(VLOOKUP(T603,T$38:T602,1,0)&gt;0,0,0),1))</f>
        <v>0</v>
      </c>
      <c r="T603" s="17" t="str">
        <f>IF(DATOS!I566=P$39,DATOS!F566,"")</f>
        <v/>
      </c>
    </row>
    <row r="604" spans="18:20" x14ac:dyDescent="0.25">
      <c r="R604">
        <f t="shared" si="11"/>
        <v>0</v>
      </c>
      <c r="S604">
        <f>IF(T604="",0,IFERROR(IF(VLOOKUP(T604,T$38:T603,1,0)&gt;0,0,0),1))</f>
        <v>0</v>
      </c>
      <c r="T604" s="17" t="str">
        <f>IF(DATOS!I567=P$39,DATOS!F567,"")</f>
        <v/>
      </c>
    </row>
    <row r="605" spans="18:20" x14ac:dyDescent="0.25">
      <c r="R605">
        <f t="shared" si="11"/>
        <v>0</v>
      </c>
      <c r="S605">
        <f>IF(T605="",0,IFERROR(IF(VLOOKUP(T605,T$38:T604,1,0)&gt;0,0,0),1))</f>
        <v>0</v>
      </c>
      <c r="T605" s="17" t="str">
        <f>IF(DATOS!I568=P$39,DATOS!F568,"")</f>
        <v/>
      </c>
    </row>
    <row r="606" spans="18:20" x14ac:dyDescent="0.25">
      <c r="R606">
        <f t="shared" si="11"/>
        <v>0</v>
      </c>
      <c r="S606">
        <f>IF(T606="",0,IFERROR(IF(VLOOKUP(T606,T$38:T605,1,0)&gt;0,0,0),1))</f>
        <v>0</v>
      </c>
      <c r="T606" s="17" t="str">
        <f>IF(DATOS!I569=P$39,DATOS!F569,"")</f>
        <v/>
      </c>
    </row>
    <row r="607" spans="18:20" x14ac:dyDescent="0.25">
      <c r="R607">
        <f t="shared" si="11"/>
        <v>0</v>
      </c>
      <c r="S607">
        <f>IF(T607="",0,IFERROR(IF(VLOOKUP(T607,T$38:T606,1,0)&gt;0,0,0),1))</f>
        <v>0</v>
      </c>
      <c r="T607" s="17" t="str">
        <f>IF(DATOS!I570=P$39,DATOS!F570,"")</f>
        <v/>
      </c>
    </row>
    <row r="608" spans="18:20" x14ac:dyDescent="0.25">
      <c r="R608">
        <f t="shared" si="11"/>
        <v>0</v>
      </c>
      <c r="S608">
        <f>IF(T608="",0,IFERROR(IF(VLOOKUP(T608,T$38:T607,1,0)&gt;0,0,0),1))</f>
        <v>0</v>
      </c>
      <c r="T608" s="17" t="str">
        <f>IF(DATOS!I571=P$39,DATOS!F571,"")</f>
        <v/>
      </c>
    </row>
    <row r="609" spans="18:20" x14ac:dyDescent="0.25">
      <c r="R609">
        <f t="shared" si="11"/>
        <v>0</v>
      </c>
      <c r="S609">
        <f>IF(T609="",0,IFERROR(IF(VLOOKUP(T609,T$38:T608,1,0)&gt;0,0,0),1))</f>
        <v>0</v>
      </c>
      <c r="T609" s="17" t="str">
        <f>IF(DATOS!I572=P$39,DATOS!F572,"")</f>
        <v/>
      </c>
    </row>
    <row r="610" spans="18:20" x14ac:dyDescent="0.25">
      <c r="R610">
        <f t="shared" si="11"/>
        <v>0</v>
      </c>
      <c r="S610">
        <f>IF(T610="",0,IFERROR(IF(VLOOKUP(T610,T$38:T609,1,0)&gt;0,0,0),1))</f>
        <v>0</v>
      </c>
      <c r="T610" s="17" t="str">
        <f>IF(DATOS!I573=P$39,DATOS!F573,"")</f>
        <v/>
      </c>
    </row>
    <row r="611" spans="18:20" x14ac:dyDescent="0.25">
      <c r="R611">
        <f t="shared" si="11"/>
        <v>0</v>
      </c>
      <c r="S611">
        <f>IF(T611="",0,IFERROR(IF(VLOOKUP(T611,T$38:T610,1,0)&gt;0,0,0),1))</f>
        <v>0</v>
      </c>
      <c r="T611" s="17" t="str">
        <f>IF(DATOS!I574=P$39,DATOS!F574,"")</f>
        <v/>
      </c>
    </row>
    <row r="612" spans="18:20" x14ac:dyDescent="0.25">
      <c r="R612">
        <f t="shared" si="11"/>
        <v>0</v>
      </c>
      <c r="S612">
        <f>IF(T612="",0,IFERROR(IF(VLOOKUP(T612,T$38:T611,1,0)&gt;0,0,0),1))</f>
        <v>0</v>
      </c>
      <c r="T612" s="17" t="str">
        <f>IF(DATOS!I575=P$39,DATOS!F575,"")</f>
        <v/>
      </c>
    </row>
    <row r="613" spans="18:20" x14ac:dyDescent="0.25">
      <c r="R613">
        <f t="shared" si="11"/>
        <v>0</v>
      </c>
      <c r="S613">
        <f>IF(T613="",0,IFERROR(IF(VLOOKUP(T613,T$38:T612,1,0)&gt;0,0,0),1))</f>
        <v>0</v>
      </c>
      <c r="T613" s="17" t="str">
        <f>IF(DATOS!I576=P$39,DATOS!F576,"")</f>
        <v/>
      </c>
    </row>
    <row r="614" spans="18:20" x14ac:dyDescent="0.25">
      <c r="R614">
        <f t="shared" si="11"/>
        <v>0</v>
      </c>
      <c r="S614">
        <f>IF(T614="",0,IFERROR(IF(VLOOKUP(T614,T$38:T613,1,0)&gt;0,0,0),1))</f>
        <v>0</v>
      </c>
      <c r="T614" s="17" t="str">
        <f>IF(DATOS!I577=P$39,DATOS!F577,"")</f>
        <v/>
      </c>
    </row>
    <row r="615" spans="18:20" x14ac:dyDescent="0.25">
      <c r="R615">
        <f t="shared" ref="R615:R678" si="12">R614+S615</f>
        <v>0</v>
      </c>
      <c r="S615">
        <f>IF(T615="",0,IFERROR(IF(VLOOKUP(T615,T$38:T614,1,0)&gt;0,0,0),1))</f>
        <v>0</v>
      </c>
      <c r="T615" s="17" t="str">
        <f>IF(DATOS!I578=P$39,DATOS!F578,"")</f>
        <v/>
      </c>
    </row>
    <row r="616" spans="18:20" x14ac:dyDescent="0.25">
      <c r="R616">
        <f t="shared" si="12"/>
        <v>0</v>
      </c>
      <c r="S616">
        <f>IF(T616="",0,IFERROR(IF(VLOOKUP(T616,T$38:T615,1,0)&gt;0,0,0),1))</f>
        <v>0</v>
      </c>
      <c r="T616" s="17" t="str">
        <f>IF(DATOS!I579=P$39,DATOS!F579,"")</f>
        <v/>
      </c>
    </row>
    <row r="617" spans="18:20" x14ac:dyDescent="0.25">
      <c r="R617">
        <f t="shared" si="12"/>
        <v>0</v>
      </c>
      <c r="S617">
        <f>IF(T617="",0,IFERROR(IF(VLOOKUP(T617,T$38:T616,1,0)&gt;0,0,0),1))</f>
        <v>0</v>
      </c>
      <c r="T617" s="17" t="str">
        <f>IF(DATOS!I580=P$39,DATOS!F580,"")</f>
        <v/>
      </c>
    </row>
    <row r="618" spans="18:20" x14ac:dyDescent="0.25">
      <c r="R618">
        <f t="shared" si="12"/>
        <v>0</v>
      </c>
      <c r="S618">
        <f>IF(T618="",0,IFERROR(IF(VLOOKUP(T618,T$38:T617,1,0)&gt;0,0,0),1))</f>
        <v>0</v>
      </c>
      <c r="T618" s="17" t="str">
        <f>IF(DATOS!I581=P$39,DATOS!F581,"")</f>
        <v/>
      </c>
    </row>
    <row r="619" spans="18:20" x14ac:dyDescent="0.25">
      <c r="R619">
        <f t="shared" si="12"/>
        <v>0</v>
      </c>
      <c r="S619">
        <f>IF(T619="",0,IFERROR(IF(VLOOKUP(T619,T$38:T618,1,0)&gt;0,0,0),1))</f>
        <v>0</v>
      </c>
      <c r="T619" s="17" t="str">
        <f>IF(DATOS!I582=P$39,DATOS!F582,"")</f>
        <v/>
      </c>
    </row>
    <row r="620" spans="18:20" x14ac:dyDescent="0.25">
      <c r="R620">
        <f t="shared" si="12"/>
        <v>0</v>
      </c>
      <c r="S620">
        <f>IF(T620="",0,IFERROR(IF(VLOOKUP(T620,T$38:T619,1,0)&gt;0,0,0),1))</f>
        <v>0</v>
      </c>
      <c r="T620" s="17" t="str">
        <f>IF(DATOS!I583=P$39,DATOS!F583,"")</f>
        <v/>
      </c>
    </row>
    <row r="621" spans="18:20" x14ac:dyDescent="0.25">
      <c r="R621">
        <f t="shared" si="12"/>
        <v>0</v>
      </c>
      <c r="S621">
        <f>IF(T621="",0,IFERROR(IF(VLOOKUP(T621,T$38:T620,1,0)&gt;0,0,0),1))</f>
        <v>0</v>
      </c>
      <c r="T621" s="17" t="str">
        <f>IF(DATOS!I584=P$39,DATOS!F584,"")</f>
        <v/>
      </c>
    </row>
    <row r="622" spans="18:20" x14ac:dyDescent="0.25">
      <c r="R622">
        <f t="shared" si="12"/>
        <v>0</v>
      </c>
      <c r="S622">
        <f>IF(T622="",0,IFERROR(IF(VLOOKUP(T622,T$38:T621,1,0)&gt;0,0,0),1))</f>
        <v>0</v>
      </c>
      <c r="T622" s="17" t="str">
        <f>IF(DATOS!I585=P$39,DATOS!F585,"")</f>
        <v/>
      </c>
    </row>
    <row r="623" spans="18:20" x14ac:dyDescent="0.25">
      <c r="R623">
        <f t="shared" si="12"/>
        <v>0</v>
      </c>
      <c r="S623">
        <f>IF(T623="",0,IFERROR(IF(VLOOKUP(T623,T$38:T622,1,0)&gt;0,0,0),1))</f>
        <v>0</v>
      </c>
      <c r="T623" s="17" t="str">
        <f>IF(DATOS!I586=P$39,DATOS!F586,"")</f>
        <v/>
      </c>
    </row>
    <row r="624" spans="18:20" x14ac:dyDescent="0.25">
      <c r="R624">
        <f t="shared" si="12"/>
        <v>0</v>
      </c>
      <c r="S624">
        <f>IF(T624="",0,IFERROR(IF(VLOOKUP(T624,T$38:T623,1,0)&gt;0,0,0),1))</f>
        <v>0</v>
      </c>
      <c r="T624" s="17" t="str">
        <f>IF(DATOS!I587=P$39,DATOS!F587,"")</f>
        <v/>
      </c>
    </row>
    <row r="625" spans="18:20" x14ac:dyDescent="0.25">
      <c r="R625">
        <f t="shared" si="12"/>
        <v>0</v>
      </c>
      <c r="S625">
        <f>IF(T625="",0,IFERROR(IF(VLOOKUP(T625,T$38:T624,1,0)&gt;0,0,0),1))</f>
        <v>0</v>
      </c>
      <c r="T625" s="17" t="str">
        <f>IF(DATOS!I588=P$39,DATOS!F588,"")</f>
        <v/>
      </c>
    </row>
    <row r="626" spans="18:20" x14ac:dyDescent="0.25">
      <c r="R626">
        <f t="shared" si="12"/>
        <v>0</v>
      </c>
      <c r="S626">
        <f>IF(T626="",0,IFERROR(IF(VLOOKUP(T626,T$38:T625,1,0)&gt;0,0,0),1))</f>
        <v>0</v>
      </c>
      <c r="T626" s="17" t="str">
        <f>IF(DATOS!I589=P$39,DATOS!F589,"")</f>
        <v/>
      </c>
    </row>
    <row r="627" spans="18:20" x14ac:dyDescent="0.25">
      <c r="R627">
        <f t="shared" si="12"/>
        <v>0</v>
      </c>
      <c r="S627">
        <f>IF(T627="",0,IFERROR(IF(VLOOKUP(T627,T$38:T626,1,0)&gt;0,0,0),1))</f>
        <v>0</v>
      </c>
      <c r="T627" s="17" t="str">
        <f>IF(DATOS!I590=P$39,DATOS!F590,"")</f>
        <v/>
      </c>
    </row>
    <row r="628" spans="18:20" x14ac:dyDescent="0.25">
      <c r="R628">
        <f t="shared" si="12"/>
        <v>0</v>
      </c>
      <c r="S628">
        <f>IF(T628="",0,IFERROR(IF(VLOOKUP(T628,T$38:T627,1,0)&gt;0,0,0),1))</f>
        <v>0</v>
      </c>
      <c r="T628" s="17" t="str">
        <f>IF(DATOS!I591=P$39,DATOS!F591,"")</f>
        <v/>
      </c>
    </row>
    <row r="629" spans="18:20" x14ac:dyDescent="0.25">
      <c r="R629">
        <f t="shared" si="12"/>
        <v>0</v>
      </c>
      <c r="S629">
        <f>IF(T629="",0,IFERROR(IF(VLOOKUP(T629,T$38:T628,1,0)&gt;0,0,0),1))</f>
        <v>0</v>
      </c>
      <c r="T629" s="17" t="str">
        <f>IF(DATOS!I592=P$39,DATOS!F592,"")</f>
        <v/>
      </c>
    </row>
    <row r="630" spans="18:20" x14ac:dyDescent="0.25">
      <c r="R630">
        <f t="shared" si="12"/>
        <v>0</v>
      </c>
      <c r="S630">
        <f>IF(T630="",0,IFERROR(IF(VLOOKUP(T630,T$38:T629,1,0)&gt;0,0,0),1))</f>
        <v>0</v>
      </c>
      <c r="T630" s="17" t="str">
        <f>IF(DATOS!I593=P$39,DATOS!F593,"")</f>
        <v/>
      </c>
    </row>
    <row r="631" spans="18:20" x14ac:dyDescent="0.25">
      <c r="R631">
        <f t="shared" si="12"/>
        <v>0</v>
      </c>
      <c r="S631">
        <f>IF(T631="",0,IFERROR(IF(VLOOKUP(T631,T$38:T630,1,0)&gt;0,0,0),1))</f>
        <v>0</v>
      </c>
      <c r="T631" s="17" t="str">
        <f>IF(DATOS!I594=P$39,DATOS!F594,"")</f>
        <v/>
      </c>
    </row>
    <row r="632" spans="18:20" x14ac:dyDescent="0.25">
      <c r="R632">
        <f t="shared" si="12"/>
        <v>0</v>
      </c>
      <c r="S632">
        <f>IF(T632="",0,IFERROR(IF(VLOOKUP(T632,T$38:T631,1,0)&gt;0,0,0),1))</f>
        <v>0</v>
      </c>
      <c r="T632" s="17" t="str">
        <f>IF(DATOS!I595=P$39,DATOS!F595,"")</f>
        <v/>
      </c>
    </row>
    <row r="633" spans="18:20" x14ac:dyDescent="0.25">
      <c r="R633">
        <f t="shared" si="12"/>
        <v>0</v>
      </c>
      <c r="S633">
        <f>IF(T633="",0,IFERROR(IF(VLOOKUP(T633,T$38:T632,1,0)&gt;0,0,0),1))</f>
        <v>0</v>
      </c>
      <c r="T633" s="17" t="str">
        <f>IF(DATOS!I596=P$39,DATOS!F596,"")</f>
        <v/>
      </c>
    </row>
    <row r="634" spans="18:20" x14ac:dyDescent="0.25">
      <c r="R634">
        <f t="shared" si="12"/>
        <v>0</v>
      </c>
      <c r="S634">
        <f>IF(T634="",0,IFERROR(IF(VLOOKUP(T634,T$38:T633,1,0)&gt;0,0,0),1))</f>
        <v>0</v>
      </c>
      <c r="T634" s="17" t="str">
        <f>IF(DATOS!I597=P$39,DATOS!F597,"")</f>
        <v/>
      </c>
    </row>
    <row r="635" spans="18:20" x14ac:dyDescent="0.25">
      <c r="R635">
        <f t="shared" si="12"/>
        <v>0</v>
      </c>
      <c r="S635">
        <f>IF(T635="",0,IFERROR(IF(VLOOKUP(T635,T$38:T634,1,0)&gt;0,0,0),1))</f>
        <v>0</v>
      </c>
      <c r="T635" s="17" t="str">
        <f>IF(DATOS!I598=P$39,DATOS!F598,"")</f>
        <v/>
      </c>
    </row>
    <row r="636" spans="18:20" x14ac:dyDescent="0.25">
      <c r="R636">
        <f t="shared" si="12"/>
        <v>0</v>
      </c>
      <c r="S636">
        <f>IF(T636="",0,IFERROR(IF(VLOOKUP(T636,T$38:T635,1,0)&gt;0,0,0),1))</f>
        <v>0</v>
      </c>
      <c r="T636" s="17" t="str">
        <f>IF(DATOS!I599=P$39,DATOS!F599,"")</f>
        <v/>
      </c>
    </row>
    <row r="637" spans="18:20" x14ac:dyDescent="0.25">
      <c r="R637">
        <f t="shared" si="12"/>
        <v>0</v>
      </c>
      <c r="S637">
        <f>IF(T637="",0,IFERROR(IF(VLOOKUP(T637,T$38:T636,1,0)&gt;0,0,0),1))</f>
        <v>0</v>
      </c>
      <c r="T637" s="17" t="str">
        <f>IF(DATOS!I600=P$39,DATOS!F600,"")</f>
        <v/>
      </c>
    </row>
    <row r="638" spans="18:20" x14ac:dyDescent="0.25">
      <c r="R638">
        <f t="shared" si="12"/>
        <v>0</v>
      </c>
      <c r="S638">
        <f>IF(T638="",0,IFERROR(IF(VLOOKUP(T638,T$38:T637,1,0)&gt;0,0,0),1))</f>
        <v>0</v>
      </c>
      <c r="T638" s="17" t="str">
        <f>IF(DATOS!I601=P$39,DATOS!F601,"")</f>
        <v/>
      </c>
    </row>
    <row r="639" spans="18:20" x14ac:dyDescent="0.25">
      <c r="R639">
        <f t="shared" si="12"/>
        <v>0</v>
      </c>
      <c r="S639">
        <f>IF(T639="",0,IFERROR(IF(VLOOKUP(T639,T$38:T638,1,0)&gt;0,0,0),1))</f>
        <v>0</v>
      </c>
      <c r="T639" s="17" t="str">
        <f>IF(DATOS!I602=P$39,DATOS!F602,"")</f>
        <v/>
      </c>
    </row>
    <row r="640" spans="18:20" x14ac:dyDescent="0.25">
      <c r="R640">
        <f t="shared" si="12"/>
        <v>0</v>
      </c>
      <c r="S640">
        <f>IF(T640="",0,IFERROR(IF(VLOOKUP(T640,T$38:T639,1,0)&gt;0,0,0),1))</f>
        <v>0</v>
      </c>
      <c r="T640" s="17" t="str">
        <f>IF(DATOS!I603=P$39,DATOS!F603,"")</f>
        <v/>
      </c>
    </row>
    <row r="641" spans="18:20" x14ac:dyDescent="0.25">
      <c r="R641">
        <f t="shared" si="12"/>
        <v>0</v>
      </c>
      <c r="S641">
        <f>IF(T641="",0,IFERROR(IF(VLOOKUP(T641,T$38:T640,1,0)&gt;0,0,0),1))</f>
        <v>0</v>
      </c>
      <c r="T641" s="17" t="str">
        <f>IF(DATOS!I604=P$39,DATOS!F604,"")</f>
        <v/>
      </c>
    </row>
    <row r="642" spans="18:20" x14ac:dyDescent="0.25">
      <c r="R642">
        <f t="shared" si="12"/>
        <v>0</v>
      </c>
      <c r="S642">
        <f>IF(T642="",0,IFERROR(IF(VLOOKUP(T642,T$38:T641,1,0)&gt;0,0,0),1))</f>
        <v>0</v>
      </c>
      <c r="T642" s="17" t="str">
        <f>IF(DATOS!I605=P$39,DATOS!F605,"")</f>
        <v/>
      </c>
    </row>
    <row r="643" spans="18:20" x14ac:dyDescent="0.25">
      <c r="R643">
        <f t="shared" si="12"/>
        <v>0</v>
      </c>
      <c r="S643">
        <f>IF(T643="",0,IFERROR(IF(VLOOKUP(T643,T$38:T642,1,0)&gt;0,0,0),1))</f>
        <v>0</v>
      </c>
      <c r="T643" s="17" t="str">
        <f>IF(DATOS!I606=P$39,DATOS!F606,"")</f>
        <v/>
      </c>
    </row>
    <row r="644" spans="18:20" x14ac:dyDescent="0.25">
      <c r="R644">
        <f t="shared" si="12"/>
        <v>0</v>
      </c>
      <c r="S644">
        <f>IF(T644="",0,IFERROR(IF(VLOOKUP(T644,T$38:T643,1,0)&gt;0,0,0),1))</f>
        <v>0</v>
      </c>
      <c r="T644" s="17" t="str">
        <f>IF(DATOS!I607=P$39,DATOS!F607,"")</f>
        <v/>
      </c>
    </row>
    <row r="645" spans="18:20" x14ac:dyDescent="0.25">
      <c r="R645">
        <f t="shared" si="12"/>
        <v>0</v>
      </c>
      <c r="S645">
        <f>IF(T645="",0,IFERROR(IF(VLOOKUP(T645,T$38:T644,1,0)&gt;0,0,0),1))</f>
        <v>0</v>
      </c>
      <c r="T645" s="17" t="str">
        <f>IF(DATOS!I608=P$39,DATOS!F608,"")</f>
        <v/>
      </c>
    </row>
    <row r="646" spans="18:20" x14ac:dyDescent="0.25">
      <c r="R646">
        <f t="shared" si="12"/>
        <v>0</v>
      </c>
      <c r="S646">
        <f>IF(T646="",0,IFERROR(IF(VLOOKUP(T646,T$38:T645,1,0)&gt;0,0,0),1))</f>
        <v>0</v>
      </c>
      <c r="T646" s="17" t="str">
        <f>IF(DATOS!I609=P$39,DATOS!F609,"")</f>
        <v/>
      </c>
    </row>
    <row r="647" spans="18:20" x14ac:dyDescent="0.25">
      <c r="R647">
        <f t="shared" si="12"/>
        <v>0</v>
      </c>
      <c r="S647">
        <f>IF(T647="",0,IFERROR(IF(VLOOKUP(T647,T$38:T646,1,0)&gt;0,0,0),1))</f>
        <v>0</v>
      </c>
      <c r="T647" s="17" t="str">
        <f>IF(DATOS!I610=P$39,DATOS!F610,"")</f>
        <v/>
      </c>
    </row>
    <row r="648" spans="18:20" x14ac:dyDescent="0.25">
      <c r="R648">
        <f t="shared" si="12"/>
        <v>0</v>
      </c>
      <c r="S648">
        <f>IF(T648="",0,IFERROR(IF(VLOOKUP(T648,T$38:T647,1,0)&gt;0,0,0),1))</f>
        <v>0</v>
      </c>
      <c r="T648" s="17" t="str">
        <f>IF(DATOS!I611=P$39,DATOS!F611,"")</f>
        <v/>
      </c>
    </row>
    <row r="649" spans="18:20" x14ac:dyDescent="0.25">
      <c r="R649">
        <f t="shared" si="12"/>
        <v>0</v>
      </c>
      <c r="S649">
        <f>IF(T649="",0,IFERROR(IF(VLOOKUP(T649,T$38:T648,1,0)&gt;0,0,0),1))</f>
        <v>0</v>
      </c>
      <c r="T649" s="17" t="str">
        <f>IF(DATOS!I612=P$39,DATOS!F612,"")</f>
        <v/>
      </c>
    </row>
    <row r="650" spans="18:20" x14ac:dyDescent="0.25">
      <c r="R650">
        <f t="shared" si="12"/>
        <v>0</v>
      </c>
      <c r="S650">
        <f>IF(T650="",0,IFERROR(IF(VLOOKUP(T650,T$38:T649,1,0)&gt;0,0,0),1))</f>
        <v>0</v>
      </c>
      <c r="T650" s="17" t="str">
        <f>IF(DATOS!I613=P$39,DATOS!F613,"")</f>
        <v/>
      </c>
    </row>
    <row r="651" spans="18:20" x14ac:dyDescent="0.25">
      <c r="R651">
        <f t="shared" si="12"/>
        <v>0</v>
      </c>
      <c r="S651">
        <f>IF(T651="",0,IFERROR(IF(VLOOKUP(T651,T$38:T650,1,0)&gt;0,0,0),1))</f>
        <v>0</v>
      </c>
      <c r="T651" s="17" t="str">
        <f>IF(DATOS!I614=P$39,DATOS!F614,"")</f>
        <v/>
      </c>
    </row>
    <row r="652" spans="18:20" x14ac:dyDescent="0.25">
      <c r="R652">
        <f t="shared" si="12"/>
        <v>0</v>
      </c>
      <c r="S652">
        <f>IF(T652="",0,IFERROR(IF(VLOOKUP(T652,T$38:T651,1,0)&gt;0,0,0),1))</f>
        <v>0</v>
      </c>
      <c r="T652" s="17" t="str">
        <f>IF(DATOS!I615=P$39,DATOS!F615,"")</f>
        <v/>
      </c>
    </row>
    <row r="653" spans="18:20" x14ac:dyDescent="0.25">
      <c r="R653">
        <f t="shared" si="12"/>
        <v>0</v>
      </c>
      <c r="S653">
        <f>IF(T653="",0,IFERROR(IF(VLOOKUP(T653,T$38:T652,1,0)&gt;0,0,0),1))</f>
        <v>0</v>
      </c>
      <c r="T653" s="17" t="str">
        <f>IF(DATOS!I616=P$39,DATOS!F616,"")</f>
        <v/>
      </c>
    </row>
    <row r="654" spans="18:20" x14ac:dyDescent="0.25">
      <c r="R654">
        <f t="shared" si="12"/>
        <v>0</v>
      </c>
      <c r="S654">
        <f>IF(T654="",0,IFERROR(IF(VLOOKUP(T654,T$38:T653,1,0)&gt;0,0,0),1))</f>
        <v>0</v>
      </c>
      <c r="T654" s="17" t="str">
        <f>IF(DATOS!I617=P$39,DATOS!F617,"")</f>
        <v/>
      </c>
    </row>
    <row r="655" spans="18:20" x14ac:dyDescent="0.25">
      <c r="R655">
        <f t="shared" si="12"/>
        <v>0</v>
      </c>
      <c r="S655">
        <f>IF(T655="",0,IFERROR(IF(VLOOKUP(T655,T$38:T654,1,0)&gt;0,0,0),1))</f>
        <v>0</v>
      </c>
      <c r="T655" s="17" t="str">
        <f>IF(DATOS!I618=P$39,DATOS!F618,"")</f>
        <v/>
      </c>
    </row>
    <row r="656" spans="18:20" x14ac:dyDescent="0.25">
      <c r="R656">
        <f t="shared" si="12"/>
        <v>0</v>
      </c>
      <c r="S656">
        <f>IF(T656="",0,IFERROR(IF(VLOOKUP(T656,T$38:T655,1,0)&gt;0,0,0),1))</f>
        <v>0</v>
      </c>
      <c r="T656" s="17" t="str">
        <f>IF(DATOS!I619=P$39,DATOS!F619,"")</f>
        <v/>
      </c>
    </row>
    <row r="657" spans="18:20" x14ac:dyDescent="0.25">
      <c r="R657">
        <f t="shared" si="12"/>
        <v>0</v>
      </c>
      <c r="S657">
        <f>IF(T657="",0,IFERROR(IF(VLOOKUP(T657,T$38:T656,1,0)&gt;0,0,0),1))</f>
        <v>0</v>
      </c>
      <c r="T657" s="17" t="str">
        <f>IF(DATOS!I620=P$39,DATOS!F620,"")</f>
        <v/>
      </c>
    </row>
    <row r="658" spans="18:20" x14ac:dyDescent="0.25">
      <c r="R658">
        <f t="shared" si="12"/>
        <v>0</v>
      </c>
      <c r="S658">
        <f>IF(T658="",0,IFERROR(IF(VLOOKUP(T658,T$38:T657,1,0)&gt;0,0,0),1))</f>
        <v>0</v>
      </c>
      <c r="T658" s="17" t="str">
        <f>IF(DATOS!I621=P$39,DATOS!F621,"")</f>
        <v/>
      </c>
    </row>
    <row r="659" spans="18:20" x14ac:dyDescent="0.25">
      <c r="R659">
        <f t="shared" si="12"/>
        <v>0</v>
      </c>
      <c r="S659">
        <f>IF(T659="",0,IFERROR(IF(VLOOKUP(T659,T$38:T658,1,0)&gt;0,0,0),1))</f>
        <v>0</v>
      </c>
      <c r="T659" s="17" t="str">
        <f>IF(DATOS!I622=P$39,DATOS!F622,"")</f>
        <v/>
      </c>
    </row>
    <row r="660" spans="18:20" x14ac:dyDescent="0.25">
      <c r="R660">
        <f t="shared" si="12"/>
        <v>0</v>
      </c>
      <c r="S660">
        <f>IF(T660="",0,IFERROR(IF(VLOOKUP(T660,T$38:T659,1,0)&gt;0,0,0),1))</f>
        <v>0</v>
      </c>
      <c r="T660" s="17" t="str">
        <f>IF(DATOS!I623=P$39,DATOS!F623,"")</f>
        <v/>
      </c>
    </row>
    <row r="661" spans="18:20" x14ac:dyDescent="0.25">
      <c r="R661">
        <f t="shared" si="12"/>
        <v>0</v>
      </c>
      <c r="S661">
        <f>IF(T661="",0,IFERROR(IF(VLOOKUP(T661,T$38:T660,1,0)&gt;0,0,0),1))</f>
        <v>0</v>
      </c>
      <c r="T661" s="17" t="str">
        <f>IF(DATOS!I624=P$39,DATOS!F624,"")</f>
        <v/>
      </c>
    </row>
    <row r="662" spans="18:20" x14ac:dyDescent="0.25">
      <c r="R662">
        <f t="shared" si="12"/>
        <v>0</v>
      </c>
      <c r="S662">
        <f>IF(T662="",0,IFERROR(IF(VLOOKUP(T662,T$38:T661,1,0)&gt;0,0,0),1))</f>
        <v>0</v>
      </c>
      <c r="T662" s="17" t="str">
        <f>IF(DATOS!I625=P$39,DATOS!F625,"")</f>
        <v/>
      </c>
    </row>
    <row r="663" spans="18:20" x14ac:dyDescent="0.25">
      <c r="R663">
        <f t="shared" si="12"/>
        <v>0</v>
      </c>
      <c r="S663">
        <f>IF(T663="",0,IFERROR(IF(VLOOKUP(T663,T$38:T662,1,0)&gt;0,0,0),1))</f>
        <v>0</v>
      </c>
      <c r="T663" s="17" t="str">
        <f>IF(DATOS!I626=P$39,DATOS!F626,"")</f>
        <v/>
      </c>
    </row>
    <row r="664" spans="18:20" x14ac:dyDescent="0.25">
      <c r="R664">
        <f t="shared" si="12"/>
        <v>0</v>
      </c>
      <c r="S664">
        <f>IF(T664="",0,IFERROR(IF(VLOOKUP(T664,T$38:T663,1,0)&gt;0,0,0),1))</f>
        <v>0</v>
      </c>
      <c r="T664" s="17" t="str">
        <f>IF(DATOS!I627=P$39,DATOS!F627,"")</f>
        <v/>
      </c>
    </row>
    <row r="665" spans="18:20" x14ac:dyDescent="0.25">
      <c r="R665">
        <f t="shared" si="12"/>
        <v>0</v>
      </c>
      <c r="S665">
        <f>IF(T665="",0,IFERROR(IF(VLOOKUP(T665,T$38:T664,1,0)&gt;0,0,0),1))</f>
        <v>0</v>
      </c>
      <c r="T665" s="17" t="str">
        <f>IF(DATOS!I628=P$39,DATOS!F628,"")</f>
        <v/>
      </c>
    </row>
    <row r="666" spans="18:20" x14ac:dyDescent="0.25">
      <c r="R666">
        <f t="shared" si="12"/>
        <v>0</v>
      </c>
      <c r="S666">
        <f>IF(T666="",0,IFERROR(IF(VLOOKUP(T666,T$38:T665,1,0)&gt;0,0,0),1))</f>
        <v>0</v>
      </c>
      <c r="T666" s="17" t="str">
        <f>IF(DATOS!I629=P$39,DATOS!F629,"")</f>
        <v/>
      </c>
    </row>
    <row r="667" spans="18:20" x14ac:dyDescent="0.25">
      <c r="R667">
        <f t="shared" si="12"/>
        <v>0</v>
      </c>
      <c r="S667">
        <f>IF(T667="",0,IFERROR(IF(VLOOKUP(T667,T$38:T666,1,0)&gt;0,0,0),1))</f>
        <v>0</v>
      </c>
      <c r="T667" s="17" t="str">
        <f>IF(DATOS!I630=P$39,DATOS!F630,"")</f>
        <v/>
      </c>
    </row>
    <row r="668" spans="18:20" x14ac:dyDescent="0.25">
      <c r="R668">
        <f t="shared" si="12"/>
        <v>0</v>
      </c>
      <c r="S668">
        <f>IF(T668="",0,IFERROR(IF(VLOOKUP(T668,T$38:T667,1,0)&gt;0,0,0),1))</f>
        <v>0</v>
      </c>
      <c r="T668" s="17" t="str">
        <f>IF(DATOS!I631=P$39,DATOS!F631,"")</f>
        <v/>
      </c>
    </row>
    <row r="669" spans="18:20" x14ac:dyDescent="0.25">
      <c r="R669">
        <f t="shared" si="12"/>
        <v>0</v>
      </c>
      <c r="S669">
        <f>IF(T669="",0,IFERROR(IF(VLOOKUP(T669,T$38:T668,1,0)&gt;0,0,0),1))</f>
        <v>0</v>
      </c>
      <c r="T669" s="17" t="str">
        <f>IF(DATOS!I632=P$39,DATOS!F632,"")</f>
        <v/>
      </c>
    </row>
    <row r="670" spans="18:20" x14ac:dyDescent="0.25">
      <c r="R670">
        <f t="shared" si="12"/>
        <v>0</v>
      </c>
      <c r="S670">
        <f>IF(T670="",0,IFERROR(IF(VLOOKUP(T670,T$38:T669,1,0)&gt;0,0,0),1))</f>
        <v>0</v>
      </c>
      <c r="T670" s="17" t="str">
        <f>IF(DATOS!I633=P$39,DATOS!F633,"")</f>
        <v/>
      </c>
    </row>
    <row r="671" spans="18:20" x14ac:dyDescent="0.25">
      <c r="R671">
        <f t="shared" si="12"/>
        <v>0</v>
      </c>
      <c r="S671">
        <f>IF(T671="",0,IFERROR(IF(VLOOKUP(T671,T$38:T670,1,0)&gt;0,0,0),1))</f>
        <v>0</v>
      </c>
      <c r="T671" s="17" t="str">
        <f>IF(DATOS!I634=P$39,DATOS!F634,"")</f>
        <v/>
      </c>
    </row>
    <row r="672" spans="18:20" x14ac:dyDescent="0.25">
      <c r="R672">
        <f t="shared" si="12"/>
        <v>0</v>
      </c>
      <c r="S672">
        <f>IF(T672="",0,IFERROR(IF(VLOOKUP(T672,T$38:T671,1,0)&gt;0,0,0),1))</f>
        <v>0</v>
      </c>
      <c r="T672" s="17" t="str">
        <f>IF(DATOS!I635=P$39,DATOS!F635,"")</f>
        <v/>
      </c>
    </row>
    <row r="673" spans="18:20" x14ac:dyDescent="0.25">
      <c r="R673">
        <f t="shared" si="12"/>
        <v>0</v>
      </c>
      <c r="S673">
        <f>IF(T673="",0,IFERROR(IF(VLOOKUP(T673,T$38:T672,1,0)&gt;0,0,0),1))</f>
        <v>0</v>
      </c>
      <c r="T673" s="17" t="str">
        <f>IF(DATOS!I636=P$39,DATOS!F636,"")</f>
        <v/>
      </c>
    </row>
    <row r="674" spans="18:20" x14ac:dyDescent="0.25">
      <c r="R674">
        <f t="shared" si="12"/>
        <v>0</v>
      </c>
      <c r="S674">
        <f>IF(T674="",0,IFERROR(IF(VLOOKUP(T674,T$38:T673,1,0)&gt;0,0,0),1))</f>
        <v>0</v>
      </c>
      <c r="T674" s="17" t="str">
        <f>IF(DATOS!I637=P$39,DATOS!F637,"")</f>
        <v/>
      </c>
    </row>
    <row r="675" spans="18:20" x14ac:dyDescent="0.25">
      <c r="R675">
        <f t="shared" si="12"/>
        <v>0</v>
      </c>
      <c r="S675">
        <f>IF(T675="",0,IFERROR(IF(VLOOKUP(T675,T$38:T674,1,0)&gt;0,0,0),1))</f>
        <v>0</v>
      </c>
      <c r="T675" s="17" t="str">
        <f>IF(DATOS!I638=P$39,DATOS!F638,"")</f>
        <v/>
      </c>
    </row>
    <row r="676" spans="18:20" x14ac:dyDescent="0.25">
      <c r="R676">
        <f t="shared" si="12"/>
        <v>0</v>
      </c>
      <c r="S676">
        <f>IF(T676="",0,IFERROR(IF(VLOOKUP(T676,T$38:T675,1,0)&gt;0,0,0),1))</f>
        <v>0</v>
      </c>
      <c r="T676" s="17" t="str">
        <f>IF(DATOS!I639=P$39,DATOS!F639,"")</f>
        <v/>
      </c>
    </row>
    <row r="677" spans="18:20" x14ac:dyDescent="0.25">
      <c r="R677">
        <f t="shared" si="12"/>
        <v>0</v>
      </c>
      <c r="S677">
        <f>IF(T677="",0,IFERROR(IF(VLOOKUP(T677,T$38:T676,1,0)&gt;0,0,0),1))</f>
        <v>0</v>
      </c>
      <c r="T677" s="17" t="str">
        <f>IF(DATOS!I640=P$39,DATOS!F640,"")</f>
        <v/>
      </c>
    </row>
    <row r="678" spans="18:20" x14ac:dyDescent="0.25">
      <c r="R678">
        <f t="shared" si="12"/>
        <v>0</v>
      </c>
      <c r="S678">
        <f>IF(T678="",0,IFERROR(IF(VLOOKUP(T678,T$38:T677,1,0)&gt;0,0,0),1))</f>
        <v>0</v>
      </c>
      <c r="T678" s="17" t="str">
        <f>IF(DATOS!I641=P$39,DATOS!F641,"")</f>
        <v/>
      </c>
    </row>
    <row r="679" spans="18:20" x14ac:dyDescent="0.25">
      <c r="R679">
        <f t="shared" ref="R679:R742" si="13">R678+S679</f>
        <v>0</v>
      </c>
      <c r="S679">
        <f>IF(T679="",0,IFERROR(IF(VLOOKUP(T679,T$38:T678,1,0)&gt;0,0,0),1))</f>
        <v>0</v>
      </c>
      <c r="T679" s="17" t="str">
        <f>IF(DATOS!I642=P$39,DATOS!F642,"")</f>
        <v/>
      </c>
    </row>
    <row r="680" spans="18:20" x14ac:dyDescent="0.25">
      <c r="R680">
        <f t="shared" si="13"/>
        <v>0</v>
      </c>
      <c r="S680">
        <f>IF(T680="",0,IFERROR(IF(VLOOKUP(T680,T$38:T679,1,0)&gt;0,0,0),1))</f>
        <v>0</v>
      </c>
      <c r="T680" s="17" t="str">
        <f>IF(DATOS!I643=P$39,DATOS!F643,"")</f>
        <v/>
      </c>
    </row>
    <row r="681" spans="18:20" x14ac:dyDescent="0.25">
      <c r="R681">
        <f t="shared" si="13"/>
        <v>0</v>
      </c>
      <c r="S681">
        <f>IF(T681="",0,IFERROR(IF(VLOOKUP(T681,T$38:T680,1,0)&gt;0,0,0),1))</f>
        <v>0</v>
      </c>
      <c r="T681" s="17" t="str">
        <f>IF(DATOS!I644=P$39,DATOS!F644,"")</f>
        <v/>
      </c>
    </row>
    <row r="682" spans="18:20" x14ac:dyDescent="0.25">
      <c r="R682">
        <f t="shared" si="13"/>
        <v>0</v>
      </c>
      <c r="S682">
        <f>IF(T682="",0,IFERROR(IF(VLOOKUP(T682,T$38:T681,1,0)&gt;0,0,0),1))</f>
        <v>0</v>
      </c>
      <c r="T682" s="17" t="str">
        <f>IF(DATOS!I645=P$39,DATOS!F645,"")</f>
        <v/>
      </c>
    </row>
    <row r="683" spans="18:20" x14ac:dyDescent="0.25">
      <c r="R683">
        <f t="shared" si="13"/>
        <v>0</v>
      </c>
      <c r="S683">
        <f>IF(T683="",0,IFERROR(IF(VLOOKUP(T683,T$38:T682,1,0)&gt;0,0,0),1))</f>
        <v>0</v>
      </c>
      <c r="T683" s="17" t="str">
        <f>IF(DATOS!I646=P$39,DATOS!F646,"")</f>
        <v/>
      </c>
    </row>
    <row r="684" spans="18:20" x14ac:dyDescent="0.25">
      <c r="R684">
        <f t="shared" si="13"/>
        <v>0</v>
      </c>
      <c r="S684">
        <f>IF(T684="",0,IFERROR(IF(VLOOKUP(T684,T$38:T683,1,0)&gt;0,0,0),1))</f>
        <v>0</v>
      </c>
      <c r="T684" s="17" t="str">
        <f>IF(DATOS!I647=P$39,DATOS!F647,"")</f>
        <v/>
      </c>
    </row>
    <row r="685" spans="18:20" x14ac:dyDescent="0.25">
      <c r="R685">
        <f t="shared" si="13"/>
        <v>0</v>
      </c>
      <c r="S685">
        <f>IF(T685="",0,IFERROR(IF(VLOOKUP(T685,T$38:T684,1,0)&gt;0,0,0),1))</f>
        <v>0</v>
      </c>
      <c r="T685" s="17" t="str">
        <f>IF(DATOS!I648=P$39,DATOS!F648,"")</f>
        <v/>
      </c>
    </row>
    <row r="686" spans="18:20" x14ac:dyDescent="0.25">
      <c r="R686">
        <f t="shared" si="13"/>
        <v>0</v>
      </c>
      <c r="S686">
        <f>IF(T686="",0,IFERROR(IF(VLOOKUP(T686,T$38:T685,1,0)&gt;0,0,0),1))</f>
        <v>0</v>
      </c>
      <c r="T686" s="17" t="str">
        <f>IF(DATOS!I649=P$39,DATOS!F649,"")</f>
        <v/>
      </c>
    </row>
    <row r="687" spans="18:20" x14ac:dyDescent="0.25">
      <c r="R687">
        <f t="shared" si="13"/>
        <v>0</v>
      </c>
      <c r="S687">
        <f>IF(T687="",0,IFERROR(IF(VLOOKUP(T687,T$38:T686,1,0)&gt;0,0,0),1))</f>
        <v>0</v>
      </c>
      <c r="T687" s="17" t="str">
        <f>IF(DATOS!I650=P$39,DATOS!F650,"")</f>
        <v/>
      </c>
    </row>
    <row r="688" spans="18:20" x14ac:dyDescent="0.25">
      <c r="R688">
        <f t="shared" si="13"/>
        <v>0</v>
      </c>
      <c r="S688">
        <f>IF(T688="",0,IFERROR(IF(VLOOKUP(T688,T$38:T687,1,0)&gt;0,0,0),1))</f>
        <v>0</v>
      </c>
      <c r="T688" s="17" t="str">
        <f>IF(DATOS!I651=P$39,DATOS!F651,"")</f>
        <v/>
      </c>
    </row>
    <row r="689" spans="18:20" x14ac:dyDescent="0.25">
      <c r="R689">
        <f t="shared" si="13"/>
        <v>0</v>
      </c>
      <c r="S689">
        <f>IF(T689="",0,IFERROR(IF(VLOOKUP(T689,T$38:T688,1,0)&gt;0,0,0),1))</f>
        <v>0</v>
      </c>
      <c r="T689" s="17" t="str">
        <f>IF(DATOS!I652=P$39,DATOS!F652,"")</f>
        <v/>
      </c>
    </row>
    <row r="690" spans="18:20" x14ac:dyDescent="0.25">
      <c r="R690">
        <f t="shared" si="13"/>
        <v>0</v>
      </c>
      <c r="S690">
        <f>IF(T690="",0,IFERROR(IF(VLOOKUP(T690,T$38:T689,1,0)&gt;0,0,0),1))</f>
        <v>0</v>
      </c>
      <c r="T690" s="17" t="str">
        <f>IF(DATOS!I653=P$39,DATOS!F653,"")</f>
        <v/>
      </c>
    </row>
    <row r="691" spans="18:20" x14ac:dyDescent="0.25">
      <c r="R691">
        <f t="shared" si="13"/>
        <v>0</v>
      </c>
      <c r="S691">
        <f>IF(T691="",0,IFERROR(IF(VLOOKUP(T691,T$38:T690,1,0)&gt;0,0,0),1))</f>
        <v>0</v>
      </c>
      <c r="T691" s="17" t="str">
        <f>IF(DATOS!I654=P$39,DATOS!F654,"")</f>
        <v/>
      </c>
    </row>
    <row r="692" spans="18:20" x14ac:dyDescent="0.25">
      <c r="R692">
        <f t="shared" si="13"/>
        <v>0</v>
      </c>
      <c r="S692">
        <f>IF(T692="",0,IFERROR(IF(VLOOKUP(T692,T$38:T691,1,0)&gt;0,0,0),1))</f>
        <v>0</v>
      </c>
      <c r="T692" s="17" t="str">
        <f>IF(DATOS!I655=P$39,DATOS!F655,"")</f>
        <v/>
      </c>
    </row>
    <row r="693" spans="18:20" x14ac:dyDescent="0.25">
      <c r="R693">
        <f t="shared" si="13"/>
        <v>0</v>
      </c>
      <c r="S693">
        <f>IF(T693="",0,IFERROR(IF(VLOOKUP(T693,T$38:T692,1,0)&gt;0,0,0),1))</f>
        <v>0</v>
      </c>
      <c r="T693" s="17" t="str">
        <f>IF(DATOS!I656=P$39,DATOS!F656,"")</f>
        <v/>
      </c>
    </row>
    <row r="694" spans="18:20" x14ac:dyDescent="0.25">
      <c r="R694">
        <f t="shared" si="13"/>
        <v>0</v>
      </c>
      <c r="S694">
        <f>IF(T694="",0,IFERROR(IF(VLOOKUP(T694,T$38:T693,1,0)&gt;0,0,0),1))</f>
        <v>0</v>
      </c>
      <c r="T694" s="17" t="str">
        <f>IF(DATOS!I657=P$39,DATOS!F657,"")</f>
        <v/>
      </c>
    </row>
    <row r="695" spans="18:20" x14ac:dyDescent="0.25">
      <c r="R695">
        <f t="shared" si="13"/>
        <v>0</v>
      </c>
      <c r="S695">
        <f>IF(T695="",0,IFERROR(IF(VLOOKUP(T695,T$38:T694,1,0)&gt;0,0,0),1))</f>
        <v>0</v>
      </c>
      <c r="T695" s="17" t="str">
        <f>IF(DATOS!I658=P$39,DATOS!F658,"")</f>
        <v/>
      </c>
    </row>
    <row r="696" spans="18:20" x14ac:dyDescent="0.25">
      <c r="R696">
        <f t="shared" si="13"/>
        <v>0</v>
      </c>
      <c r="S696">
        <f>IF(T696="",0,IFERROR(IF(VLOOKUP(T696,T$38:T695,1,0)&gt;0,0,0),1))</f>
        <v>0</v>
      </c>
      <c r="T696" s="17" t="str">
        <f>IF(DATOS!I659=P$39,DATOS!F659,"")</f>
        <v/>
      </c>
    </row>
    <row r="697" spans="18:20" x14ac:dyDescent="0.25">
      <c r="R697">
        <f t="shared" si="13"/>
        <v>0</v>
      </c>
      <c r="S697">
        <f>IF(T697="",0,IFERROR(IF(VLOOKUP(T697,T$38:T696,1,0)&gt;0,0,0),1))</f>
        <v>0</v>
      </c>
      <c r="T697" s="17" t="str">
        <f>IF(DATOS!I660=P$39,DATOS!F660,"")</f>
        <v/>
      </c>
    </row>
    <row r="698" spans="18:20" x14ac:dyDescent="0.25">
      <c r="R698">
        <f t="shared" si="13"/>
        <v>0</v>
      </c>
      <c r="S698">
        <f>IF(T698="",0,IFERROR(IF(VLOOKUP(T698,T$38:T697,1,0)&gt;0,0,0),1))</f>
        <v>0</v>
      </c>
      <c r="T698" s="17" t="str">
        <f>IF(DATOS!I661=P$39,DATOS!F661,"")</f>
        <v/>
      </c>
    </row>
    <row r="699" spans="18:20" x14ac:dyDescent="0.25">
      <c r="R699">
        <f t="shared" si="13"/>
        <v>0</v>
      </c>
      <c r="S699">
        <f>IF(T699="",0,IFERROR(IF(VLOOKUP(T699,T$38:T698,1,0)&gt;0,0,0),1))</f>
        <v>0</v>
      </c>
      <c r="T699" s="17" t="str">
        <f>IF(DATOS!I662=P$39,DATOS!F662,"")</f>
        <v/>
      </c>
    </row>
    <row r="700" spans="18:20" x14ac:dyDescent="0.25">
      <c r="R700">
        <f t="shared" si="13"/>
        <v>0</v>
      </c>
      <c r="S700">
        <f>IF(T700="",0,IFERROR(IF(VLOOKUP(T700,T$38:T699,1,0)&gt;0,0,0),1))</f>
        <v>0</v>
      </c>
      <c r="T700" s="17" t="str">
        <f>IF(DATOS!I663=P$39,DATOS!F663,"")</f>
        <v/>
      </c>
    </row>
    <row r="701" spans="18:20" x14ac:dyDescent="0.25">
      <c r="R701">
        <f t="shared" si="13"/>
        <v>0</v>
      </c>
      <c r="S701">
        <f>IF(T701="",0,IFERROR(IF(VLOOKUP(T701,T$38:T700,1,0)&gt;0,0,0),1))</f>
        <v>0</v>
      </c>
      <c r="T701" s="17" t="str">
        <f>IF(DATOS!I664=P$39,DATOS!F664,"")</f>
        <v/>
      </c>
    </row>
    <row r="702" spans="18:20" x14ac:dyDescent="0.25">
      <c r="R702">
        <f t="shared" si="13"/>
        <v>0</v>
      </c>
      <c r="S702">
        <f>IF(T702="",0,IFERROR(IF(VLOOKUP(T702,T$38:T701,1,0)&gt;0,0,0),1))</f>
        <v>0</v>
      </c>
      <c r="T702" s="17" t="str">
        <f>IF(DATOS!I665=P$39,DATOS!F665,"")</f>
        <v/>
      </c>
    </row>
    <row r="703" spans="18:20" x14ac:dyDescent="0.25">
      <c r="R703">
        <f t="shared" si="13"/>
        <v>0</v>
      </c>
      <c r="S703">
        <f>IF(T703="",0,IFERROR(IF(VLOOKUP(T703,T$38:T702,1,0)&gt;0,0,0),1))</f>
        <v>0</v>
      </c>
      <c r="T703" s="17" t="str">
        <f>IF(DATOS!I666=P$39,DATOS!F666,"")</f>
        <v/>
      </c>
    </row>
    <row r="704" spans="18:20" x14ac:dyDescent="0.25">
      <c r="R704">
        <f t="shared" si="13"/>
        <v>0</v>
      </c>
      <c r="S704">
        <f>IF(T704="",0,IFERROR(IF(VLOOKUP(T704,T$38:T703,1,0)&gt;0,0,0),1))</f>
        <v>0</v>
      </c>
      <c r="T704" s="17" t="str">
        <f>IF(DATOS!I667=P$39,DATOS!F667,"")</f>
        <v/>
      </c>
    </row>
    <row r="705" spans="18:20" x14ac:dyDescent="0.25">
      <c r="R705">
        <f t="shared" si="13"/>
        <v>0</v>
      </c>
      <c r="S705">
        <f>IF(T705="",0,IFERROR(IF(VLOOKUP(T705,T$38:T704,1,0)&gt;0,0,0),1))</f>
        <v>0</v>
      </c>
      <c r="T705" s="17" t="str">
        <f>IF(DATOS!I668=P$39,DATOS!F668,"")</f>
        <v/>
      </c>
    </row>
    <row r="706" spans="18:20" x14ac:dyDescent="0.25">
      <c r="R706">
        <f t="shared" si="13"/>
        <v>0</v>
      </c>
      <c r="S706">
        <f>IF(T706="",0,IFERROR(IF(VLOOKUP(T706,T$38:T705,1,0)&gt;0,0,0),1))</f>
        <v>0</v>
      </c>
      <c r="T706" s="17" t="str">
        <f>IF(DATOS!I669=P$39,DATOS!F669,"")</f>
        <v/>
      </c>
    </row>
    <row r="707" spans="18:20" x14ac:dyDescent="0.25">
      <c r="R707">
        <f t="shared" si="13"/>
        <v>0</v>
      </c>
      <c r="S707">
        <f>IF(T707="",0,IFERROR(IF(VLOOKUP(T707,T$38:T706,1,0)&gt;0,0,0),1))</f>
        <v>0</v>
      </c>
      <c r="T707" s="17" t="str">
        <f>IF(DATOS!I670=P$39,DATOS!F670,"")</f>
        <v/>
      </c>
    </row>
    <row r="708" spans="18:20" x14ac:dyDescent="0.25">
      <c r="R708">
        <f t="shared" si="13"/>
        <v>0</v>
      </c>
      <c r="S708">
        <f>IF(T708="",0,IFERROR(IF(VLOOKUP(T708,T$38:T707,1,0)&gt;0,0,0),1))</f>
        <v>0</v>
      </c>
      <c r="T708" s="17" t="str">
        <f>IF(DATOS!I671=P$39,DATOS!F671,"")</f>
        <v/>
      </c>
    </row>
    <row r="709" spans="18:20" x14ac:dyDescent="0.25">
      <c r="R709">
        <f t="shared" si="13"/>
        <v>0</v>
      </c>
      <c r="S709">
        <f>IF(T709="",0,IFERROR(IF(VLOOKUP(T709,T$38:T708,1,0)&gt;0,0,0),1))</f>
        <v>0</v>
      </c>
      <c r="T709" s="17" t="str">
        <f>IF(DATOS!I672=P$39,DATOS!F672,"")</f>
        <v/>
      </c>
    </row>
    <row r="710" spans="18:20" x14ac:dyDescent="0.25">
      <c r="R710">
        <f t="shared" si="13"/>
        <v>0</v>
      </c>
      <c r="S710">
        <f>IF(T710="",0,IFERROR(IF(VLOOKUP(T710,T$38:T709,1,0)&gt;0,0,0),1))</f>
        <v>0</v>
      </c>
      <c r="T710" s="17" t="str">
        <f>IF(DATOS!I673=P$39,DATOS!F673,"")</f>
        <v/>
      </c>
    </row>
    <row r="711" spans="18:20" x14ac:dyDescent="0.25">
      <c r="R711">
        <f t="shared" si="13"/>
        <v>0</v>
      </c>
      <c r="S711">
        <f>IF(T711="",0,IFERROR(IF(VLOOKUP(T711,T$38:T710,1,0)&gt;0,0,0),1))</f>
        <v>0</v>
      </c>
      <c r="T711" s="17" t="str">
        <f>IF(DATOS!I674=P$39,DATOS!F674,"")</f>
        <v/>
      </c>
    </row>
    <row r="712" spans="18:20" x14ac:dyDescent="0.25">
      <c r="R712">
        <f t="shared" si="13"/>
        <v>0</v>
      </c>
      <c r="S712">
        <f>IF(T712="",0,IFERROR(IF(VLOOKUP(T712,T$38:T711,1,0)&gt;0,0,0),1))</f>
        <v>0</v>
      </c>
      <c r="T712" s="17" t="str">
        <f>IF(DATOS!I675=P$39,DATOS!F675,"")</f>
        <v/>
      </c>
    </row>
    <row r="713" spans="18:20" x14ac:dyDescent="0.25">
      <c r="R713">
        <f t="shared" si="13"/>
        <v>0</v>
      </c>
      <c r="S713">
        <f>IF(T713="",0,IFERROR(IF(VLOOKUP(T713,T$38:T712,1,0)&gt;0,0,0),1))</f>
        <v>0</v>
      </c>
      <c r="T713" s="17" t="str">
        <f>IF(DATOS!I676=P$39,DATOS!F676,"")</f>
        <v/>
      </c>
    </row>
    <row r="714" spans="18:20" x14ac:dyDescent="0.25">
      <c r="R714">
        <f t="shared" si="13"/>
        <v>0</v>
      </c>
      <c r="S714">
        <f>IF(T714="",0,IFERROR(IF(VLOOKUP(T714,T$38:T713,1,0)&gt;0,0,0),1))</f>
        <v>0</v>
      </c>
      <c r="T714" s="17" t="str">
        <f>IF(DATOS!I677=P$39,DATOS!F677,"")</f>
        <v/>
      </c>
    </row>
    <row r="715" spans="18:20" x14ac:dyDescent="0.25">
      <c r="R715">
        <f t="shared" si="13"/>
        <v>0</v>
      </c>
      <c r="S715">
        <f>IF(T715="",0,IFERROR(IF(VLOOKUP(T715,T$38:T714,1,0)&gt;0,0,0),1))</f>
        <v>0</v>
      </c>
      <c r="T715" s="17" t="str">
        <f>IF(DATOS!I678=P$39,DATOS!F678,"")</f>
        <v/>
      </c>
    </row>
    <row r="716" spans="18:20" x14ac:dyDescent="0.25">
      <c r="R716">
        <f t="shared" si="13"/>
        <v>0</v>
      </c>
      <c r="S716">
        <f>IF(T716="",0,IFERROR(IF(VLOOKUP(T716,T$38:T715,1,0)&gt;0,0,0),1))</f>
        <v>0</v>
      </c>
      <c r="T716" s="17" t="str">
        <f>IF(DATOS!I679=P$39,DATOS!F679,"")</f>
        <v/>
      </c>
    </row>
    <row r="717" spans="18:20" x14ac:dyDescent="0.25">
      <c r="R717">
        <f t="shared" si="13"/>
        <v>0</v>
      </c>
      <c r="S717">
        <f>IF(T717="",0,IFERROR(IF(VLOOKUP(T717,T$38:T716,1,0)&gt;0,0,0),1))</f>
        <v>0</v>
      </c>
      <c r="T717" s="17" t="str">
        <f>IF(DATOS!I680=P$39,DATOS!F680,"")</f>
        <v/>
      </c>
    </row>
    <row r="718" spans="18:20" x14ac:dyDescent="0.25">
      <c r="R718">
        <f t="shared" si="13"/>
        <v>0</v>
      </c>
      <c r="S718">
        <f>IF(T718="",0,IFERROR(IF(VLOOKUP(T718,T$38:T717,1,0)&gt;0,0,0),1))</f>
        <v>0</v>
      </c>
      <c r="T718" s="17" t="str">
        <f>IF(DATOS!I681=P$39,DATOS!F681,"")</f>
        <v/>
      </c>
    </row>
    <row r="719" spans="18:20" x14ac:dyDescent="0.25">
      <c r="R719">
        <f t="shared" si="13"/>
        <v>0</v>
      </c>
      <c r="S719">
        <f>IF(T719="",0,IFERROR(IF(VLOOKUP(T719,T$38:T718,1,0)&gt;0,0,0),1))</f>
        <v>0</v>
      </c>
      <c r="T719" s="17" t="str">
        <f>IF(DATOS!I682=P$39,DATOS!F682,"")</f>
        <v/>
      </c>
    </row>
    <row r="720" spans="18:20" x14ac:dyDescent="0.25">
      <c r="R720">
        <f t="shared" si="13"/>
        <v>0</v>
      </c>
      <c r="S720">
        <f>IF(T720="",0,IFERROR(IF(VLOOKUP(T720,T$38:T719,1,0)&gt;0,0,0),1))</f>
        <v>0</v>
      </c>
      <c r="T720" s="17" t="str">
        <f>IF(DATOS!I683=P$39,DATOS!F683,"")</f>
        <v/>
      </c>
    </row>
    <row r="721" spans="18:20" x14ac:dyDescent="0.25">
      <c r="R721">
        <f t="shared" si="13"/>
        <v>0</v>
      </c>
      <c r="S721">
        <f>IF(T721="",0,IFERROR(IF(VLOOKUP(T721,T$38:T720,1,0)&gt;0,0,0),1))</f>
        <v>0</v>
      </c>
      <c r="T721" s="17" t="str">
        <f>IF(DATOS!I684=P$39,DATOS!F684,"")</f>
        <v/>
      </c>
    </row>
    <row r="722" spans="18:20" x14ac:dyDescent="0.25">
      <c r="R722">
        <f t="shared" si="13"/>
        <v>0</v>
      </c>
      <c r="S722">
        <f>IF(T722="",0,IFERROR(IF(VLOOKUP(T722,T$38:T721,1,0)&gt;0,0,0),1))</f>
        <v>0</v>
      </c>
      <c r="T722" s="17" t="str">
        <f>IF(DATOS!I685=P$39,DATOS!F685,"")</f>
        <v/>
      </c>
    </row>
    <row r="723" spans="18:20" x14ac:dyDescent="0.25">
      <c r="R723">
        <f t="shared" si="13"/>
        <v>0</v>
      </c>
      <c r="S723">
        <f>IF(T723="",0,IFERROR(IF(VLOOKUP(T723,T$38:T722,1,0)&gt;0,0,0),1))</f>
        <v>0</v>
      </c>
      <c r="T723" s="17" t="str">
        <f>IF(DATOS!I686=P$39,DATOS!F686,"")</f>
        <v/>
      </c>
    </row>
    <row r="724" spans="18:20" x14ac:dyDescent="0.25">
      <c r="R724">
        <f t="shared" si="13"/>
        <v>0</v>
      </c>
      <c r="S724">
        <f>IF(T724="",0,IFERROR(IF(VLOOKUP(T724,T$38:T723,1,0)&gt;0,0,0),1))</f>
        <v>0</v>
      </c>
      <c r="T724" s="17" t="str">
        <f>IF(DATOS!I687=P$39,DATOS!F687,"")</f>
        <v/>
      </c>
    </row>
    <row r="725" spans="18:20" x14ac:dyDescent="0.25">
      <c r="R725">
        <f t="shared" si="13"/>
        <v>0</v>
      </c>
      <c r="S725">
        <f>IF(T725="",0,IFERROR(IF(VLOOKUP(T725,T$38:T724,1,0)&gt;0,0,0),1))</f>
        <v>0</v>
      </c>
      <c r="T725" s="17" t="str">
        <f>IF(DATOS!I688=P$39,DATOS!F688,"")</f>
        <v/>
      </c>
    </row>
    <row r="726" spans="18:20" x14ac:dyDescent="0.25">
      <c r="R726">
        <f t="shared" si="13"/>
        <v>0</v>
      </c>
      <c r="S726">
        <f>IF(T726="",0,IFERROR(IF(VLOOKUP(T726,T$38:T725,1,0)&gt;0,0,0),1))</f>
        <v>0</v>
      </c>
      <c r="T726" s="17" t="str">
        <f>IF(DATOS!I689=P$39,DATOS!F689,"")</f>
        <v/>
      </c>
    </row>
    <row r="727" spans="18:20" x14ac:dyDescent="0.25">
      <c r="R727">
        <f t="shared" si="13"/>
        <v>0</v>
      </c>
      <c r="S727">
        <f>IF(T727="",0,IFERROR(IF(VLOOKUP(T727,T$38:T726,1,0)&gt;0,0,0),1))</f>
        <v>0</v>
      </c>
      <c r="T727" s="17" t="str">
        <f>IF(DATOS!I690=P$39,DATOS!F690,"")</f>
        <v/>
      </c>
    </row>
    <row r="728" spans="18:20" x14ac:dyDescent="0.25">
      <c r="R728">
        <f t="shared" si="13"/>
        <v>0</v>
      </c>
      <c r="S728">
        <f>IF(T728="",0,IFERROR(IF(VLOOKUP(T728,T$38:T727,1,0)&gt;0,0,0),1))</f>
        <v>0</v>
      </c>
      <c r="T728" s="17" t="str">
        <f>IF(DATOS!I691=P$39,DATOS!F691,"")</f>
        <v/>
      </c>
    </row>
    <row r="729" spans="18:20" x14ac:dyDescent="0.25">
      <c r="R729">
        <f t="shared" si="13"/>
        <v>0</v>
      </c>
      <c r="S729">
        <f>IF(T729="",0,IFERROR(IF(VLOOKUP(T729,T$38:T728,1,0)&gt;0,0,0),1))</f>
        <v>0</v>
      </c>
      <c r="T729" s="17" t="str">
        <f>IF(DATOS!I692=P$39,DATOS!F692,"")</f>
        <v/>
      </c>
    </row>
    <row r="730" spans="18:20" x14ac:dyDescent="0.25">
      <c r="R730">
        <f t="shared" si="13"/>
        <v>0</v>
      </c>
      <c r="S730">
        <f>IF(T730="",0,IFERROR(IF(VLOOKUP(T730,T$38:T729,1,0)&gt;0,0,0),1))</f>
        <v>0</v>
      </c>
      <c r="T730" s="17" t="str">
        <f>IF(DATOS!I693=P$39,DATOS!F693,"")</f>
        <v/>
      </c>
    </row>
    <row r="731" spans="18:20" x14ac:dyDescent="0.25">
      <c r="R731">
        <f t="shared" si="13"/>
        <v>0</v>
      </c>
      <c r="S731">
        <f>IF(T731="",0,IFERROR(IF(VLOOKUP(T731,T$38:T730,1,0)&gt;0,0,0),1))</f>
        <v>0</v>
      </c>
      <c r="T731" s="17" t="str">
        <f>IF(DATOS!I694=P$39,DATOS!F694,"")</f>
        <v/>
      </c>
    </row>
    <row r="732" spans="18:20" x14ac:dyDescent="0.25">
      <c r="R732">
        <f t="shared" si="13"/>
        <v>0</v>
      </c>
      <c r="S732">
        <f>IF(T732="",0,IFERROR(IF(VLOOKUP(T732,T$38:T731,1,0)&gt;0,0,0),1))</f>
        <v>0</v>
      </c>
      <c r="T732" s="17" t="str">
        <f>IF(DATOS!I695=P$39,DATOS!F695,"")</f>
        <v/>
      </c>
    </row>
    <row r="733" spans="18:20" x14ac:dyDescent="0.25">
      <c r="R733">
        <f t="shared" si="13"/>
        <v>0</v>
      </c>
      <c r="S733">
        <f>IF(T733="",0,IFERROR(IF(VLOOKUP(T733,T$38:T732,1,0)&gt;0,0,0),1))</f>
        <v>0</v>
      </c>
      <c r="T733" s="17" t="str">
        <f>IF(DATOS!I696=P$39,DATOS!F696,"")</f>
        <v/>
      </c>
    </row>
    <row r="734" spans="18:20" x14ac:dyDescent="0.25">
      <c r="R734">
        <f t="shared" si="13"/>
        <v>0</v>
      </c>
      <c r="S734">
        <f>IF(T734="",0,IFERROR(IF(VLOOKUP(T734,T$38:T733,1,0)&gt;0,0,0),1))</f>
        <v>0</v>
      </c>
      <c r="T734" s="17" t="str">
        <f>IF(DATOS!I697=P$39,DATOS!F697,"")</f>
        <v/>
      </c>
    </row>
    <row r="735" spans="18:20" x14ac:dyDescent="0.25">
      <c r="R735">
        <f t="shared" si="13"/>
        <v>0</v>
      </c>
      <c r="S735">
        <f>IF(T735="",0,IFERROR(IF(VLOOKUP(T735,T$38:T734,1,0)&gt;0,0,0),1))</f>
        <v>0</v>
      </c>
      <c r="T735" s="17" t="str">
        <f>IF(DATOS!I698=P$39,DATOS!F698,"")</f>
        <v/>
      </c>
    </row>
    <row r="736" spans="18:20" x14ac:dyDescent="0.25">
      <c r="R736">
        <f t="shared" si="13"/>
        <v>0</v>
      </c>
      <c r="S736">
        <f>IF(T736="",0,IFERROR(IF(VLOOKUP(T736,T$38:T735,1,0)&gt;0,0,0),1))</f>
        <v>0</v>
      </c>
      <c r="T736" s="17" t="str">
        <f>IF(DATOS!I699=P$39,DATOS!F699,"")</f>
        <v/>
      </c>
    </row>
    <row r="737" spans="18:20" x14ac:dyDescent="0.25">
      <c r="R737">
        <f t="shared" si="13"/>
        <v>0</v>
      </c>
      <c r="S737">
        <f>IF(T737="",0,IFERROR(IF(VLOOKUP(T737,T$38:T736,1,0)&gt;0,0,0),1))</f>
        <v>0</v>
      </c>
      <c r="T737" s="17" t="str">
        <f>IF(DATOS!I700=P$39,DATOS!F700,"")</f>
        <v/>
      </c>
    </row>
    <row r="738" spans="18:20" x14ac:dyDescent="0.25">
      <c r="R738">
        <f t="shared" si="13"/>
        <v>0</v>
      </c>
      <c r="S738">
        <f>IF(T738="",0,IFERROR(IF(VLOOKUP(T738,T$38:T737,1,0)&gt;0,0,0),1))</f>
        <v>0</v>
      </c>
      <c r="T738" s="17" t="str">
        <f>IF(DATOS!I701=P$39,DATOS!F701,"")</f>
        <v/>
      </c>
    </row>
    <row r="739" spans="18:20" x14ac:dyDescent="0.25">
      <c r="R739">
        <f t="shared" si="13"/>
        <v>0</v>
      </c>
      <c r="S739">
        <f>IF(T739="",0,IFERROR(IF(VLOOKUP(T739,T$38:T738,1,0)&gt;0,0,0),1))</f>
        <v>0</v>
      </c>
      <c r="T739" s="17" t="str">
        <f>IF(DATOS!I702=P$39,DATOS!F702,"")</f>
        <v/>
      </c>
    </row>
    <row r="740" spans="18:20" x14ac:dyDescent="0.25">
      <c r="R740">
        <f t="shared" si="13"/>
        <v>0</v>
      </c>
      <c r="S740">
        <f>IF(T740="",0,IFERROR(IF(VLOOKUP(T740,T$38:T739,1,0)&gt;0,0,0),1))</f>
        <v>0</v>
      </c>
      <c r="T740" s="17" t="str">
        <f>IF(DATOS!I703=P$39,DATOS!F703,"")</f>
        <v/>
      </c>
    </row>
    <row r="741" spans="18:20" x14ac:dyDescent="0.25">
      <c r="R741">
        <f t="shared" si="13"/>
        <v>0</v>
      </c>
      <c r="S741">
        <f>IF(T741="",0,IFERROR(IF(VLOOKUP(T741,T$38:T740,1,0)&gt;0,0,0),1))</f>
        <v>0</v>
      </c>
      <c r="T741" s="17" t="str">
        <f>IF(DATOS!I704=P$39,DATOS!F704,"")</f>
        <v/>
      </c>
    </row>
    <row r="742" spans="18:20" x14ac:dyDescent="0.25">
      <c r="R742">
        <f t="shared" si="13"/>
        <v>0</v>
      </c>
      <c r="S742">
        <f>IF(T742="",0,IFERROR(IF(VLOOKUP(T742,T$38:T741,1,0)&gt;0,0,0),1))</f>
        <v>0</v>
      </c>
      <c r="T742" s="17" t="str">
        <f>IF(DATOS!I705=P$39,DATOS!F705,"")</f>
        <v/>
      </c>
    </row>
    <row r="743" spans="18:20" x14ac:dyDescent="0.25">
      <c r="R743">
        <f t="shared" ref="R743:R806" si="14">R742+S743</f>
        <v>0</v>
      </c>
      <c r="S743">
        <f>IF(T743="",0,IFERROR(IF(VLOOKUP(T743,T$38:T742,1,0)&gt;0,0,0),1))</f>
        <v>0</v>
      </c>
      <c r="T743" s="17" t="str">
        <f>IF(DATOS!I706=P$39,DATOS!F706,"")</f>
        <v/>
      </c>
    </row>
    <row r="744" spans="18:20" x14ac:dyDescent="0.25">
      <c r="R744">
        <f t="shared" si="14"/>
        <v>0</v>
      </c>
      <c r="S744">
        <f>IF(T744="",0,IFERROR(IF(VLOOKUP(T744,T$38:T743,1,0)&gt;0,0,0),1))</f>
        <v>0</v>
      </c>
      <c r="T744" s="17" t="str">
        <f>IF(DATOS!I707=P$39,DATOS!F707,"")</f>
        <v/>
      </c>
    </row>
    <row r="745" spans="18:20" x14ac:dyDescent="0.25">
      <c r="R745">
        <f t="shared" si="14"/>
        <v>0</v>
      </c>
      <c r="S745">
        <f>IF(T745="",0,IFERROR(IF(VLOOKUP(T745,T$38:T744,1,0)&gt;0,0,0),1))</f>
        <v>0</v>
      </c>
      <c r="T745" s="17" t="str">
        <f>IF(DATOS!I708=P$39,DATOS!F708,"")</f>
        <v/>
      </c>
    </row>
    <row r="746" spans="18:20" x14ac:dyDescent="0.25">
      <c r="R746">
        <f t="shared" si="14"/>
        <v>0</v>
      </c>
      <c r="S746">
        <f>IF(T746="",0,IFERROR(IF(VLOOKUP(T746,T$38:T745,1,0)&gt;0,0,0),1))</f>
        <v>0</v>
      </c>
      <c r="T746" s="17" t="str">
        <f>IF(DATOS!I709=P$39,DATOS!F709,"")</f>
        <v/>
      </c>
    </row>
    <row r="747" spans="18:20" x14ac:dyDescent="0.25">
      <c r="R747">
        <f t="shared" si="14"/>
        <v>0</v>
      </c>
      <c r="S747">
        <f>IF(T747="",0,IFERROR(IF(VLOOKUP(T747,T$38:T746,1,0)&gt;0,0,0),1))</f>
        <v>0</v>
      </c>
      <c r="T747" s="17" t="str">
        <f>IF(DATOS!I710=P$39,DATOS!F710,"")</f>
        <v/>
      </c>
    </row>
    <row r="748" spans="18:20" x14ac:dyDescent="0.25">
      <c r="R748">
        <f t="shared" si="14"/>
        <v>0</v>
      </c>
      <c r="S748">
        <f>IF(T748="",0,IFERROR(IF(VLOOKUP(T748,T$38:T747,1,0)&gt;0,0,0),1))</f>
        <v>0</v>
      </c>
      <c r="T748" s="17" t="str">
        <f>IF(DATOS!I711=P$39,DATOS!F711,"")</f>
        <v/>
      </c>
    </row>
    <row r="749" spans="18:20" x14ac:dyDescent="0.25">
      <c r="R749">
        <f t="shared" si="14"/>
        <v>0</v>
      </c>
      <c r="S749">
        <f>IF(T749="",0,IFERROR(IF(VLOOKUP(T749,T$38:T748,1,0)&gt;0,0,0),1))</f>
        <v>0</v>
      </c>
      <c r="T749" s="17" t="str">
        <f>IF(DATOS!I712=P$39,DATOS!F712,"")</f>
        <v/>
      </c>
    </row>
    <row r="750" spans="18:20" x14ac:dyDescent="0.25">
      <c r="R750">
        <f t="shared" si="14"/>
        <v>0</v>
      </c>
      <c r="S750">
        <f>IF(T750="",0,IFERROR(IF(VLOOKUP(T750,T$38:T749,1,0)&gt;0,0,0),1))</f>
        <v>0</v>
      </c>
      <c r="T750" s="17" t="str">
        <f>IF(DATOS!I713=P$39,DATOS!F713,"")</f>
        <v/>
      </c>
    </row>
    <row r="751" spans="18:20" x14ac:dyDescent="0.25">
      <c r="R751">
        <f t="shared" si="14"/>
        <v>0</v>
      </c>
      <c r="S751">
        <f>IF(T751="",0,IFERROR(IF(VLOOKUP(T751,T$38:T750,1,0)&gt;0,0,0),1))</f>
        <v>0</v>
      </c>
      <c r="T751" s="17" t="str">
        <f>IF(DATOS!I714=P$39,DATOS!F714,"")</f>
        <v/>
      </c>
    </row>
    <row r="752" spans="18:20" x14ac:dyDescent="0.25">
      <c r="R752">
        <f t="shared" si="14"/>
        <v>0</v>
      </c>
      <c r="S752">
        <f>IF(T752="",0,IFERROR(IF(VLOOKUP(T752,T$38:T751,1,0)&gt;0,0,0),1))</f>
        <v>0</v>
      </c>
      <c r="T752" s="17" t="str">
        <f>IF(DATOS!I715=P$39,DATOS!F715,"")</f>
        <v/>
      </c>
    </row>
    <row r="753" spans="18:20" x14ac:dyDescent="0.25">
      <c r="R753">
        <f t="shared" si="14"/>
        <v>0</v>
      </c>
      <c r="S753">
        <f>IF(T753="",0,IFERROR(IF(VLOOKUP(T753,T$38:T752,1,0)&gt;0,0,0),1))</f>
        <v>0</v>
      </c>
      <c r="T753" s="17" t="str">
        <f>IF(DATOS!I716=P$39,DATOS!F716,"")</f>
        <v/>
      </c>
    </row>
    <row r="754" spans="18:20" x14ac:dyDescent="0.25">
      <c r="R754">
        <f t="shared" si="14"/>
        <v>0</v>
      </c>
      <c r="S754">
        <f>IF(T754="",0,IFERROR(IF(VLOOKUP(T754,T$38:T753,1,0)&gt;0,0,0),1))</f>
        <v>0</v>
      </c>
      <c r="T754" s="17" t="str">
        <f>IF(DATOS!I717=P$39,DATOS!F717,"")</f>
        <v/>
      </c>
    </row>
    <row r="755" spans="18:20" x14ac:dyDescent="0.25">
      <c r="R755">
        <f t="shared" si="14"/>
        <v>0</v>
      </c>
      <c r="S755">
        <f>IF(T755="",0,IFERROR(IF(VLOOKUP(T755,T$38:T754,1,0)&gt;0,0,0),1))</f>
        <v>0</v>
      </c>
      <c r="T755" s="17" t="str">
        <f>IF(DATOS!I718=P$39,DATOS!F718,"")</f>
        <v/>
      </c>
    </row>
    <row r="756" spans="18:20" x14ac:dyDescent="0.25">
      <c r="R756">
        <f t="shared" si="14"/>
        <v>0</v>
      </c>
      <c r="S756">
        <f>IF(T756="",0,IFERROR(IF(VLOOKUP(T756,T$38:T755,1,0)&gt;0,0,0),1))</f>
        <v>0</v>
      </c>
      <c r="T756" s="17" t="str">
        <f>IF(DATOS!I719=P$39,DATOS!F719,"")</f>
        <v/>
      </c>
    </row>
    <row r="757" spans="18:20" x14ac:dyDescent="0.25">
      <c r="R757">
        <f t="shared" si="14"/>
        <v>0</v>
      </c>
      <c r="S757">
        <f>IF(T757="",0,IFERROR(IF(VLOOKUP(T757,T$38:T756,1,0)&gt;0,0,0),1))</f>
        <v>0</v>
      </c>
      <c r="T757" s="17" t="str">
        <f>IF(DATOS!I720=P$39,DATOS!F720,"")</f>
        <v/>
      </c>
    </row>
    <row r="758" spans="18:20" x14ac:dyDescent="0.25">
      <c r="R758">
        <f t="shared" si="14"/>
        <v>0</v>
      </c>
      <c r="S758">
        <f>IF(T758="",0,IFERROR(IF(VLOOKUP(T758,T$38:T757,1,0)&gt;0,0,0),1))</f>
        <v>0</v>
      </c>
      <c r="T758" s="17" t="str">
        <f>IF(DATOS!I721=P$39,DATOS!F721,"")</f>
        <v/>
      </c>
    </row>
    <row r="759" spans="18:20" x14ac:dyDescent="0.25">
      <c r="R759">
        <f t="shared" si="14"/>
        <v>0</v>
      </c>
      <c r="S759">
        <f>IF(T759="",0,IFERROR(IF(VLOOKUP(T759,T$38:T758,1,0)&gt;0,0,0),1))</f>
        <v>0</v>
      </c>
      <c r="T759" s="17" t="str">
        <f>IF(DATOS!I722=P$39,DATOS!F722,"")</f>
        <v/>
      </c>
    </row>
    <row r="760" spans="18:20" x14ac:dyDescent="0.25">
      <c r="R760">
        <f t="shared" si="14"/>
        <v>0</v>
      </c>
      <c r="S760">
        <f>IF(T760="",0,IFERROR(IF(VLOOKUP(T760,T$38:T759,1,0)&gt;0,0,0),1))</f>
        <v>0</v>
      </c>
      <c r="T760" s="17" t="str">
        <f>IF(DATOS!I723=P$39,DATOS!F723,"")</f>
        <v/>
      </c>
    </row>
    <row r="761" spans="18:20" x14ac:dyDescent="0.25">
      <c r="R761">
        <f t="shared" si="14"/>
        <v>0</v>
      </c>
      <c r="S761">
        <f>IF(T761="",0,IFERROR(IF(VLOOKUP(T761,T$38:T760,1,0)&gt;0,0,0),1))</f>
        <v>0</v>
      </c>
      <c r="T761" s="17" t="str">
        <f>IF(DATOS!I724=P$39,DATOS!F724,"")</f>
        <v/>
      </c>
    </row>
    <row r="762" spans="18:20" x14ac:dyDescent="0.25">
      <c r="R762">
        <f t="shared" si="14"/>
        <v>0</v>
      </c>
      <c r="S762">
        <f>IF(T762="",0,IFERROR(IF(VLOOKUP(T762,T$38:T761,1,0)&gt;0,0,0),1))</f>
        <v>0</v>
      </c>
      <c r="T762" s="17" t="str">
        <f>IF(DATOS!I725=P$39,DATOS!F725,"")</f>
        <v/>
      </c>
    </row>
    <row r="763" spans="18:20" x14ac:dyDescent="0.25">
      <c r="R763">
        <f t="shared" si="14"/>
        <v>0</v>
      </c>
      <c r="S763">
        <f>IF(T763="",0,IFERROR(IF(VLOOKUP(T763,T$38:T762,1,0)&gt;0,0,0),1))</f>
        <v>0</v>
      </c>
      <c r="T763" s="17" t="str">
        <f>IF(DATOS!I726=P$39,DATOS!F726,"")</f>
        <v/>
      </c>
    </row>
    <row r="764" spans="18:20" x14ac:dyDescent="0.25">
      <c r="R764">
        <f t="shared" si="14"/>
        <v>0</v>
      </c>
      <c r="S764">
        <f>IF(T764="",0,IFERROR(IF(VLOOKUP(T764,T$38:T763,1,0)&gt;0,0,0),1))</f>
        <v>0</v>
      </c>
      <c r="T764" s="17" t="str">
        <f>IF(DATOS!I727=P$39,DATOS!F727,"")</f>
        <v/>
      </c>
    </row>
    <row r="765" spans="18:20" x14ac:dyDescent="0.25">
      <c r="R765">
        <f t="shared" si="14"/>
        <v>0</v>
      </c>
      <c r="S765">
        <f>IF(T765="",0,IFERROR(IF(VLOOKUP(T765,T$38:T764,1,0)&gt;0,0,0),1))</f>
        <v>0</v>
      </c>
      <c r="T765" s="17" t="str">
        <f>IF(DATOS!I728=P$39,DATOS!F728,"")</f>
        <v/>
      </c>
    </row>
    <row r="766" spans="18:20" x14ac:dyDescent="0.25">
      <c r="R766">
        <f t="shared" si="14"/>
        <v>0</v>
      </c>
      <c r="S766">
        <f>IF(T766="",0,IFERROR(IF(VLOOKUP(T766,T$38:T765,1,0)&gt;0,0,0),1))</f>
        <v>0</v>
      </c>
      <c r="T766" s="17" t="str">
        <f>IF(DATOS!I729=P$39,DATOS!F729,"")</f>
        <v/>
      </c>
    </row>
    <row r="767" spans="18:20" x14ac:dyDescent="0.25">
      <c r="R767">
        <f t="shared" si="14"/>
        <v>0</v>
      </c>
      <c r="S767">
        <f>IF(T767="",0,IFERROR(IF(VLOOKUP(T767,T$38:T766,1,0)&gt;0,0,0),1))</f>
        <v>0</v>
      </c>
      <c r="T767" s="17" t="str">
        <f>IF(DATOS!I730=P$39,DATOS!F730,"")</f>
        <v/>
      </c>
    </row>
    <row r="768" spans="18:20" x14ac:dyDescent="0.25">
      <c r="R768">
        <f t="shared" si="14"/>
        <v>0</v>
      </c>
      <c r="S768">
        <f>IF(T768="",0,IFERROR(IF(VLOOKUP(T768,T$38:T767,1,0)&gt;0,0,0),1))</f>
        <v>0</v>
      </c>
      <c r="T768" s="17" t="str">
        <f>IF(DATOS!I731=P$39,DATOS!F731,"")</f>
        <v/>
      </c>
    </row>
    <row r="769" spans="18:20" x14ac:dyDescent="0.25">
      <c r="R769">
        <f t="shared" si="14"/>
        <v>0</v>
      </c>
      <c r="S769">
        <f>IF(T769="",0,IFERROR(IF(VLOOKUP(T769,T$38:T768,1,0)&gt;0,0,0),1))</f>
        <v>0</v>
      </c>
      <c r="T769" s="17" t="str">
        <f>IF(DATOS!I732=P$39,DATOS!F732,"")</f>
        <v/>
      </c>
    </row>
    <row r="770" spans="18:20" x14ac:dyDescent="0.25">
      <c r="R770">
        <f t="shared" si="14"/>
        <v>0</v>
      </c>
      <c r="S770">
        <f>IF(T770="",0,IFERROR(IF(VLOOKUP(T770,T$38:T769,1,0)&gt;0,0,0),1))</f>
        <v>0</v>
      </c>
      <c r="T770" s="17" t="str">
        <f>IF(DATOS!I733=P$39,DATOS!F733,"")</f>
        <v/>
      </c>
    </row>
    <row r="771" spans="18:20" x14ac:dyDescent="0.25">
      <c r="R771">
        <f t="shared" si="14"/>
        <v>0</v>
      </c>
      <c r="S771">
        <f>IF(T771="",0,IFERROR(IF(VLOOKUP(T771,T$38:T770,1,0)&gt;0,0,0),1))</f>
        <v>0</v>
      </c>
      <c r="T771" s="17" t="str">
        <f>IF(DATOS!I734=P$39,DATOS!F734,"")</f>
        <v/>
      </c>
    </row>
    <row r="772" spans="18:20" x14ac:dyDescent="0.25">
      <c r="R772">
        <f t="shared" si="14"/>
        <v>0</v>
      </c>
      <c r="S772">
        <f>IF(T772="",0,IFERROR(IF(VLOOKUP(T772,T$38:T771,1,0)&gt;0,0,0),1))</f>
        <v>0</v>
      </c>
      <c r="T772" s="17" t="str">
        <f>IF(DATOS!I735=P$39,DATOS!F735,"")</f>
        <v/>
      </c>
    </row>
    <row r="773" spans="18:20" x14ac:dyDescent="0.25">
      <c r="R773">
        <f t="shared" si="14"/>
        <v>0</v>
      </c>
      <c r="S773">
        <f>IF(T773="",0,IFERROR(IF(VLOOKUP(T773,T$38:T772,1,0)&gt;0,0,0),1))</f>
        <v>0</v>
      </c>
      <c r="T773" s="17" t="str">
        <f>IF(DATOS!I736=P$39,DATOS!F736,"")</f>
        <v/>
      </c>
    </row>
    <row r="774" spans="18:20" x14ac:dyDescent="0.25">
      <c r="R774">
        <f t="shared" si="14"/>
        <v>0</v>
      </c>
      <c r="S774">
        <f>IF(T774="",0,IFERROR(IF(VLOOKUP(T774,T$38:T773,1,0)&gt;0,0,0),1))</f>
        <v>0</v>
      </c>
      <c r="T774" s="17" t="str">
        <f>IF(DATOS!I737=P$39,DATOS!F737,"")</f>
        <v/>
      </c>
    </row>
    <row r="775" spans="18:20" x14ac:dyDescent="0.25">
      <c r="R775">
        <f t="shared" si="14"/>
        <v>0</v>
      </c>
      <c r="S775">
        <f>IF(T775="",0,IFERROR(IF(VLOOKUP(T775,T$38:T774,1,0)&gt;0,0,0),1))</f>
        <v>0</v>
      </c>
      <c r="T775" s="17" t="str">
        <f>IF(DATOS!I738=P$39,DATOS!F738,"")</f>
        <v/>
      </c>
    </row>
    <row r="776" spans="18:20" x14ac:dyDescent="0.25">
      <c r="R776">
        <f t="shared" si="14"/>
        <v>0</v>
      </c>
      <c r="S776">
        <f>IF(T776="",0,IFERROR(IF(VLOOKUP(T776,T$38:T775,1,0)&gt;0,0,0),1))</f>
        <v>0</v>
      </c>
      <c r="T776" s="17" t="str">
        <f>IF(DATOS!I739=P$39,DATOS!F739,"")</f>
        <v/>
      </c>
    </row>
    <row r="777" spans="18:20" x14ac:dyDescent="0.25">
      <c r="R777">
        <f t="shared" si="14"/>
        <v>0</v>
      </c>
      <c r="S777">
        <f>IF(T777="",0,IFERROR(IF(VLOOKUP(T777,T$38:T776,1,0)&gt;0,0,0),1))</f>
        <v>0</v>
      </c>
      <c r="T777" s="17" t="str">
        <f>IF(DATOS!I740=P$39,DATOS!F740,"")</f>
        <v/>
      </c>
    </row>
    <row r="778" spans="18:20" x14ac:dyDescent="0.25">
      <c r="R778">
        <f t="shared" si="14"/>
        <v>0</v>
      </c>
      <c r="S778">
        <f>IF(T778="",0,IFERROR(IF(VLOOKUP(T778,T$38:T777,1,0)&gt;0,0,0),1))</f>
        <v>0</v>
      </c>
      <c r="T778" s="17" t="str">
        <f>IF(DATOS!I741=P$39,DATOS!F741,"")</f>
        <v/>
      </c>
    </row>
    <row r="779" spans="18:20" x14ac:dyDescent="0.25">
      <c r="R779">
        <f t="shared" si="14"/>
        <v>0</v>
      </c>
      <c r="S779">
        <f>IF(T779="",0,IFERROR(IF(VLOOKUP(T779,T$38:T778,1,0)&gt;0,0,0),1))</f>
        <v>0</v>
      </c>
      <c r="T779" s="17" t="str">
        <f>IF(DATOS!I742=P$39,DATOS!F742,"")</f>
        <v/>
      </c>
    </row>
    <row r="780" spans="18:20" x14ac:dyDescent="0.25">
      <c r="R780">
        <f t="shared" si="14"/>
        <v>0</v>
      </c>
      <c r="S780">
        <f>IF(T780="",0,IFERROR(IF(VLOOKUP(T780,T$38:T779,1,0)&gt;0,0,0),1))</f>
        <v>0</v>
      </c>
      <c r="T780" s="17" t="str">
        <f>IF(DATOS!I743=P$39,DATOS!F743,"")</f>
        <v/>
      </c>
    </row>
    <row r="781" spans="18:20" x14ac:dyDescent="0.25">
      <c r="R781">
        <f t="shared" si="14"/>
        <v>0</v>
      </c>
      <c r="S781">
        <f>IF(T781="",0,IFERROR(IF(VLOOKUP(T781,T$38:T780,1,0)&gt;0,0,0),1))</f>
        <v>0</v>
      </c>
      <c r="T781" s="17" t="str">
        <f>IF(DATOS!I744=P$39,DATOS!F744,"")</f>
        <v/>
      </c>
    </row>
    <row r="782" spans="18:20" x14ac:dyDescent="0.25">
      <c r="R782">
        <f t="shared" si="14"/>
        <v>0</v>
      </c>
      <c r="S782">
        <f>IF(T782="",0,IFERROR(IF(VLOOKUP(T782,T$38:T781,1,0)&gt;0,0,0),1))</f>
        <v>0</v>
      </c>
      <c r="T782" s="17" t="str">
        <f>IF(DATOS!I745=P$39,DATOS!F745,"")</f>
        <v/>
      </c>
    </row>
    <row r="783" spans="18:20" x14ac:dyDescent="0.25">
      <c r="R783">
        <f t="shared" si="14"/>
        <v>0</v>
      </c>
      <c r="S783">
        <f>IF(T783="",0,IFERROR(IF(VLOOKUP(T783,T$38:T782,1,0)&gt;0,0,0),1))</f>
        <v>0</v>
      </c>
      <c r="T783" s="17" t="str">
        <f>IF(DATOS!I746=P$39,DATOS!F746,"")</f>
        <v/>
      </c>
    </row>
    <row r="784" spans="18:20" x14ac:dyDescent="0.25">
      <c r="R784">
        <f t="shared" si="14"/>
        <v>0</v>
      </c>
      <c r="S784">
        <f>IF(T784="",0,IFERROR(IF(VLOOKUP(T784,T$38:T783,1,0)&gt;0,0,0),1))</f>
        <v>0</v>
      </c>
      <c r="T784" s="17" t="str">
        <f>IF(DATOS!I747=P$39,DATOS!F747,"")</f>
        <v/>
      </c>
    </row>
    <row r="785" spans="18:20" x14ac:dyDescent="0.25">
      <c r="R785">
        <f t="shared" si="14"/>
        <v>0</v>
      </c>
      <c r="S785">
        <f>IF(T785="",0,IFERROR(IF(VLOOKUP(T785,T$38:T784,1,0)&gt;0,0,0),1))</f>
        <v>0</v>
      </c>
      <c r="T785" s="17" t="str">
        <f>IF(DATOS!I748=P$39,DATOS!F748,"")</f>
        <v/>
      </c>
    </row>
    <row r="786" spans="18:20" x14ac:dyDescent="0.25">
      <c r="R786">
        <f t="shared" si="14"/>
        <v>0</v>
      </c>
      <c r="S786">
        <f>IF(T786="",0,IFERROR(IF(VLOOKUP(T786,T$38:T785,1,0)&gt;0,0,0),1))</f>
        <v>0</v>
      </c>
      <c r="T786" s="17" t="str">
        <f>IF(DATOS!I749=P$39,DATOS!F749,"")</f>
        <v/>
      </c>
    </row>
    <row r="787" spans="18:20" x14ac:dyDescent="0.25">
      <c r="R787">
        <f t="shared" si="14"/>
        <v>0</v>
      </c>
      <c r="S787">
        <f>IF(T787="",0,IFERROR(IF(VLOOKUP(T787,T$38:T786,1,0)&gt;0,0,0),1))</f>
        <v>0</v>
      </c>
      <c r="T787" s="17" t="str">
        <f>IF(DATOS!I750=P$39,DATOS!F750,"")</f>
        <v/>
      </c>
    </row>
    <row r="788" spans="18:20" x14ac:dyDescent="0.25">
      <c r="R788">
        <f t="shared" si="14"/>
        <v>0</v>
      </c>
      <c r="S788">
        <f>IF(T788="",0,IFERROR(IF(VLOOKUP(T788,T$38:T787,1,0)&gt;0,0,0),1))</f>
        <v>0</v>
      </c>
      <c r="T788" s="17" t="str">
        <f>IF(DATOS!I751=P$39,DATOS!F751,"")</f>
        <v/>
      </c>
    </row>
    <row r="789" spans="18:20" x14ac:dyDescent="0.25">
      <c r="R789">
        <f t="shared" si="14"/>
        <v>0</v>
      </c>
      <c r="S789">
        <f>IF(T789="",0,IFERROR(IF(VLOOKUP(T789,T$38:T788,1,0)&gt;0,0,0),1))</f>
        <v>0</v>
      </c>
      <c r="T789" s="17" t="str">
        <f>IF(DATOS!I752=P$39,DATOS!F752,"")</f>
        <v/>
      </c>
    </row>
    <row r="790" spans="18:20" x14ac:dyDescent="0.25">
      <c r="R790">
        <f t="shared" si="14"/>
        <v>0</v>
      </c>
      <c r="S790">
        <f>IF(T790="",0,IFERROR(IF(VLOOKUP(T790,T$38:T789,1,0)&gt;0,0,0),1))</f>
        <v>0</v>
      </c>
      <c r="T790" s="17" t="str">
        <f>IF(DATOS!I753=P$39,DATOS!F753,"")</f>
        <v/>
      </c>
    </row>
    <row r="791" spans="18:20" x14ac:dyDescent="0.25">
      <c r="R791">
        <f t="shared" si="14"/>
        <v>0</v>
      </c>
      <c r="S791">
        <f>IF(T791="",0,IFERROR(IF(VLOOKUP(T791,T$38:T790,1,0)&gt;0,0,0),1))</f>
        <v>0</v>
      </c>
      <c r="T791" s="17" t="str">
        <f>IF(DATOS!I754=P$39,DATOS!F754,"")</f>
        <v/>
      </c>
    </row>
    <row r="792" spans="18:20" x14ac:dyDescent="0.25">
      <c r="R792">
        <f t="shared" si="14"/>
        <v>0</v>
      </c>
      <c r="S792">
        <f>IF(T792="",0,IFERROR(IF(VLOOKUP(T792,T$38:T791,1,0)&gt;0,0,0),1))</f>
        <v>0</v>
      </c>
      <c r="T792" s="17" t="str">
        <f>IF(DATOS!I755=P$39,DATOS!F755,"")</f>
        <v/>
      </c>
    </row>
    <row r="793" spans="18:20" x14ac:dyDescent="0.25">
      <c r="R793">
        <f t="shared" si="14"/>
        <v>0</v>
      </c>
      <c r="S793">
        <f>IF(T793="",0,IFERROR(IF(VLOOKUP(T793,T$38:T792,1,0)&gt;0,0,0),1))</f>
        <v>0</v>
      </c>
      <c r="T793" s="17" t="str">
        <f>IF(DATOS!I756=P$39,DATOS!F756,"")</f>
        <v/>
      </c>
    </row>
    <row r="794" spans="18:20" x14ac:dyDescent="0.25">
      <c r="R794">
        <f t="shared" si="14"/>
        <v>0</v>
      </c>
      <c r="S794">
        <f>IF(T794="",0,IFERROR(IF(VLOOKUP(T794,T$38:T793,1,0)&gt;0,0,0),1))</f>
        <v>0</v>
      </c>
      <c r="T794" s="17" t="str">
        <f>IF(DATOS!I757=P$39,DATOS!F757,"")</f>
        <v/>
      </c>
    </row>
    <row r="795" spans="18:20" x14ac:dyDescent="0.25">
      <c r="R795">
        <f t="shared" si="14"/>
        <v>0</v>
      </c>
      <c r="S795">
        <f>IF(T795="",0,IFERROR(IF(VLOOKUP(T795,T$38:T794,1,0)&gt;0,0,0),1))</f>
        <v>0</v>
      </c>
      <c r="T795" s="17" t="str">
        <f>IF(DATOS!I758=P$39,DATOS!F758,"")</f>
        <v/>
      </c>
    </row>
    <row r="796" spans="18:20" x14ac:dyDescent="0.25">
      <c r="R796">
        <f t="shared" si="14"/>
        <v>0</v>
      </c>
      <c r="S796">
        <f>IF(T796="",0,IFERROR(IF(VLOOKUP(T796,T$38:T795,1,0)&gt;0,0,0),1))</f>
        <v>0</v>
      </c>
      <c r="T796" s="17" t="str">
        <f>IF(DATOS!I759=P$39,DATOS!F759,"")</f>
        <v/>
      </c>
    </row>
    <row r="797" spans="18:20" x14ac:dyDescent="0.25">
      <c r="R797">
        <f t="shared" si="14"/>
        <v>0</v>
      </c>
      <c r="S797">
        <f>IF(T797="",0,IFERROR(IF(VLOOKUP(T797,T$38:T796,1,0)&gt;0,0,0),1))</f>
        <v>0</v>
      </c>
      <c r="T797" s="17" t="str">
        <f>IF(DATOS!I760=P$39,DATOS!F760,"")</f>
        <v/>
      </c>
    </row>
    <row r="798" spans="18:20" x14ac:dyDescent="0.25">
      <c r="R798">
        <f t="shared" si="14"/>
        <v>0</v>
      </c>
      <c r="S798">
        <f>IF(T798="",0,IFERROR(IF(VLOOKUP(T798,T$38:T797,1,0)&gt;0,0,0),1))</f>
        <v>0</v>
      </c>
      <c r="T798" s="17" t="str">
        <f>IF(DATOS!I761=P$39,DATOS!F761,"")</f>
        <v/>
      </c>
    </row>
    <row r="799" spans="18:20" x14ac:dyDescent="0.25">
      <c r="R799">
        <f t="shared" si="14"/>
        <v>0</v>
      </c>
      <c r="S799">
        <f>IF(T799="",0,IFERROR(IF(VLOOKUP(T799,T$38:T798,1,0)&gt;0,0,0),1))</f>
        <v>0</v>
      </c>
      <c r="T799" s="17" t="str">
        <f>IF(DATOS!I762=P$39,DATOS!F762,"")</f>
        <v/>
      </c>
    </row>
    <row r="800" spans="18:20" x14ac:dyDescent="0.25">
      <c r="R800">
        <f t="shared" si="14"/>
        <v>0</v>
      </c>
      <c r="S800">
        <f>IF(T800="",0,IFERROR(IF(VLOOKUP(T800,T$38:T799,1,0)&gt;0,0,0),1))</f>
        <v>0</v>
      </c>
      <c r="T800" s="17" t="str">
        <f>IF(DATOS!I763=P$39,DATOS!F763,"")</f>
        <v/>
      </c>
    </row>
    <row r="801" spans="18:20" x14ac:dyDescent="0.25">
      <c r="R801">
        <f t="shared" si="14"/>
        <v>0</v>
      </c>
      <c r="S801">
        <f>IF(T801="",0,IFERROR(IF(VLOOKUP(T801,T$38:T800,1,0)&gt;0,0,0),1))</f>
        <v>0</v>
      </c>
      <c r="T801" s="17" t="str">
        <f>IF(DATOS!I764=P$39,DATOS!F764,"")</f>
        <v/>
      </c>
    </row>
    <row r="802" spans="18:20" x14ac:dyDescent="0.25">
      <c r="R802">
        <f t="shared" si="14"/>
        <v>0</v>
      </c>
      <c r="S802">
        <f>IF(T802="",0,IFERROR(IF(VLOOKUP(T802,T$38:T801,1,0)&gt;0,0,0),1))</f>
        <v>0</v>
      </c>
      <c r="T802" s="17" t="str">
        <f>IF(DATOS!I765=P$39,DATOS!F765,"")</f>
        <v/>
      </c>
    </row>
    <row r="803" spans="18:20" x14ac:dyDescent="0.25">
      <c r="R803">
        <f t="shared" si="14"/>
        <v>0</v>
      </c>
      <c r="S803">
        <f>IF(T803="",0,IFERROR(IF(VLOOKUP(T803,T$38:T802,1,0)&gt;0,0,0),1))</f>
        <v>0</v>
      </c>
      <c r="T803" s="17" t="str">
        <f>IF(DATOS!I766=P$39,DATOS!F766,"")</f>
        <v/>
      </c>
    </row>
    <row r="804" spans="18:20" x14ac:dyDescent="0.25">
      <c r="R804">
        <f t="shared" si="14"/>
        <v>0</v>
      </c>
      <c r="S804">
        <f>IF(T804="",0,IFERROR(IF(VLOOKUP(T804,T$38:T803,1,0)&gt;0,0,0),1))</f>
        <v>0</v>
      </c>
      <c r="T804" s="17" t="str">
        <f>IF(DATOS!I767=P$39,DATOS!F767,"")</f>
        <v/>
      </c>
    </row>
    <row r="805" spans="18:20" x14ac:dyDescent="0.25">
      <c r="R805">
        <f t="shared" si="14"/>
        <v>0</v>
      </c>
      <c r="S805">
        <f>IF(T805="",0,IFERROR(IF(VLOOKUP(T805,T$38:T804,1,0)&gt;0,0,0),1))</f>
        <v>0</v>
      </c>
      <c r="T805" s="17" t="str">
        <f>IF(DATOS!I768=P$39,DATOS!F768,"")</f>
        <v/>
      </c>
    </row>
    <row r="806" spans="18:20" x14ac:dyDescent="0.25">
      <c r="R806">
        <f t="shared" si="14"/>
        <v>0</v>
      </c>
      <c r="S806">
        <f>IF(T806="",0,IFERROR(IF(VLOOKUP(T806,T$38:T805,1,0)&gt;0,0,0),1))</f>
        <v>0</v>
      </c>
      <c r="T806" s="17" t="str">
        <f>IF(DATOS!I769=P$39,DATOS!F769,"")</f>
        <v/>
      </c>
    </row>
    <row r="807" spans="18:20" x14ac:dyDescent="0.25">
      <c r="R807">
        <f t="shared" ref="R807:R870" si="15">R806+S807</f>
        <v>0</v>
      </c>
      <c r="S807">
        <f>IF(T807="",0,IFERROR(IF(VLOOKUP(T807,T$38:T806,1,0)&gt;0,0,0),1))</f>
        <v>0</v>
      </c>
      <c r="T807" s="17" t="str">
        <f>IF(DATOS!I770=P$39,DATOS!F770,"")</f>
        <v/>
      </c>
    </row>
    <row r="808" spans="18:20" x14ac:dyDescent="0.25">
      <c r="R808">
        <f t="shared" si="15"/>
        <v>0</v>
      </c>
      <c r="S808">
        <f>IF(T808="",0,IFERROR(IF(VLOOKUP(T808,T$38:T807,1,0)&gt;0,0,0),1))</f>
        <v>0</v>
      </c>
      <c r="T808" s="17" t="str">
        <f>IF(DATOS!I771=P$39,DATOS!F771,"")</f>
        <v/>
      </c>
    </row>
    <row r="809" spans="18:20" x14ac:dyDescent="0.25">
      <c r="R809">
        <f t="shared" si="15"/>
        <v>0</v>
      </c>
      <c r="S809">
        <f>IF(T809="",0,IFERROR(IF(VLOOKUP(T809,T$38:T808,1,0)&gt;0,0,0),1))</f>
        <v>0</v>
      </c>
      <c r="T809" s="17" t="str">
        <f>IF(DATOS!I772=P$39,DATOS!F772,"")</f>
        <v/>
      </c>
    </row>
    <row r="810" spans="18:20" x14ac:dyDescent="0.25">
      <c r="R810">
        <f t="shared" si="15"/>
        <v>0</v>
      </c>
      <c r="S810">
        <f>IF(T810="",0,IFERROR(IF(VLOOKUP(T810,T$38:T809,1,0)&gt;0,0,0),1))</f>
        <v>0</v>
      </c>
      <c r="T810" s="17" t="str">
        <f>IF(DATOS!I773=P$39,DATOS!F773,"")</f>
        <v/>
      </c>
    </row>
    <row r="811" spans="18:20" x14ac:dyDescent="0.25">
      <c r="R811">
        <f t="shared" si="15"/>
        <v>0</v>
      </c>
      <c r="S811">
        <f>IF(T811="",0,IFERROR(IF(VLOOKUP(T811,T$38:T810,1,0)&gt;0,0,0),1))</f>
        <v>0</v>
      </c>
      <c r="T811" s="17" t="str">
        <f>IF(DATOS!I774=P$39,DATOS!F774,"")</f>
        <v/>
      </c>
    </row>
    <row r="812" spans="18:20" x14ac:dyDescent="0.25">
      <c r="R812">
        <f t="shared" si="15"/>
        <v>0</v>
      </c>
      <c r="S812">
        <f>IF(T812="",0,IFERROR(IF(VLOOKUP(T812,T$38:T811,1,0)&gt;0,0,0),1))</f>
        <v>0</v>
      </c>
      <c r="T812" s="17" t="str">
        <f>IF(DATOS!I775=P$39,DATOS!F775,"")</f>
        <v/>
      </c>
    </row>
    <row r="813" spans="18:20" x14ac:dyDescent="0.25">
      <c r="R813">
        <f t="shared" si="15"/>
        <v>0</v>
      </c>
      <c r="S813">
        <f>IF(T813="",0,IFERROR(IF(VLOOKUP(T813,T$38:T812,1,0)&gt;0,0,0),1))</f>
        <v>0</v>
      </c>
      <c r="T813" s="17" t="str">
        <f>IF(DATOS!I776=P$39,DATOS!F776,"")</f>
        <v/>
      </c>
    </row>
    <row r="814" spans="18:20" x14ac:dyDescent="0.25">
      <c r="R814">
        <f t="shared" si="15"/>
        <v>0</v>
      </c>
      <c r="S814">
        <f>IF(T814="",0,IFERROR(IF(VLOOKUP(T814,T$38:T813,1,0)&gt;0,0,0),1))</f>
        <v>0</v>
      </c>
      <c r="T814" s="17" t="str">
        <f>IF(DATOS!I777=P$39,DATOS!F777,"")</f>
        <v/>
      </c>
    </row>
    <row r="815" spans="18:20" x14ac:dyDescent="0.25">
      <c r="R815">
        <f t="shared" si="15"/>
        <v>0</v>
      </c>
      <c r="S815">
        <f>IF(T815="",0,IFERROR(IF(VLOOKUP(T815,T$38:T814,1,0)&gt;0,0,0),1))</f>
        <v>0</v>
      </c>
      <c r="T815" s="17" t="str">
        <f>IF(DATOS!I778=P$39,DATOS!F778,"")</f>
        <v/>
      </c>
    </row>
    <row r="816" spans="18:20" x14ac:dyDescent="0.25">
      <c r="R816">
        <f t="shared" si="15"/>
        <v>0</v>
      </c>
      <c r="S816">
        <f>IF(T816="",0,IFERROR(IF(VLOOKUP(T816,T$38:T815,1,0)&gt;0,0,0),1))</f>
        <v>0</v>
      </c>
      <c r="T816" s="17" t="str">
        <f>IF(DATOS!I779=P$39,DATOS!F779,"")</f>
        <v/>
      </c>
    </row>
    <row r="817" spans="18:20" x14ac:dyDescent="0.25">
      <c r="R817">
        <f t="shared" si="15"/>
        <v>0</v>
      </c>
      <c r="S817">
        <f>IF(T817="",0,IFERROR(IF(VLOOKUP(T817,T$38:T816,1,0)&gt;0,0,0),1))</f>
        <v>0</v>
      </c>
      <c r="T817" s="17" t="str">
        <f>IF(DATOS!I780=P$39,DATOS!F780,"")</f>
        <v/>
      </c>
    </row>
    <row r="818" spans="18:20" x14ac:dyDescent="0.25">
      <c r="R818">
        <f t="shared" si="15"/>
        <v>0</v>
      </c>
      <c r="S818">
        <f>IF(T818="",0,IFERROR(IF(VLOOKUP(T818,T$38:T817,1,0)&gt;0,0,0),1))</f>
        <v>0</v>
      </c>
      <c r="T818" s="17" t="str">
        <f>IF(DATOS!I781=P$39,DATOS!F781,"")</f>
        <v/>
      </c>
    </row>
    <row r="819" spans="18:20" x14ac:dyDescent="0.25">
      <c r="R819">
        <f t="shared" si="15"/>
        <v>0</v>
      </c>
      <c r="S819">
        <f>IF(T819="",0,IFERROR(IF(VLOOKUP(T819,T$38:T818,1,0)&gt;0,0,0),1))</f>
        <v>0</v>
      </c>
      <c r="T819" s="17" t="str">
        <f>IF(DATOS!I782=P$39,DATOS!F782,"")</f>
        <v/>
      </c>
    </row>
    <row r="820" spans="18:20" x14ac:dyDescent="0.25">
      <c r="R820">
        <f t="shared" si="15"/>
        <v>0</v>
      </c>
      <c r="S820">
        <f>IF(T820="",0,IFERROR(IF(VLOOKUP(T820,T$38:T819,1,0)&gt;0,0,0),1))</f>
        <v>0</v>
      </c>
      <c r="T820" s="17" t="str">
        <f>IF(DATOS!I783=P$39,DATOS!F783,"")</f>
        <v/>
      </c>
    </row>
    <row r="821" spans="18:20" x14ac:dyDescent="0.25">
      <c r="R821">
        <f t="shared" si="15"/>
        <v>0</v>
      </c>
      <c r="S821">
        <f>IF(T821="",0,IFERROR(IF(VLOOKUP(T821,T$38:T820,1,0)&gt;0,0,0),1))</f>
        <v>0</v>
      </c>
      <c r="T821" s="17" t="str">
        <f>IF(DATOS!I784=P$39,DATOS!F784,"")</f>
        <v/>
      </c>
    </row>
    <row r="822" spans="18:20" x14ac:dyDescent="0.25">
      <c r="R822">
        <f t="shared" si="15"/>
        <v>0</v>
      </c>
      <c r="S822">
        <f>IF(T822="",0,IFERROR(IF(VLOOKUP(T822,T$38:T821,1,0)&gt;0,0,0),1))</f>
        <v>0</v>
      </c>
      <c r="T822" s="17" t="str">
        <f>IF(DATOS!I785=P$39,DATOS!F785,"")</f>
        <v/>
      </c>
    </row>
    <row r="823" spans="18:20" x14ac:dyDescent="0.25">
      <c r="R823">
        <f t="shared" si="15"/>
        <v>0</v>
      </c>
      <c r="S823">
        <f>IF(T823="",0,IFERROR(IF(VLOOKUP(T823,T$38:T822,1,0)&gt;0,0,0),1))</f>
        <v>0</v>
      </c>
      <c r="T823" s="17" t="str">
        <f>IF(DATOS!I786=P$39,DATOS!F786,"")</f>
        <v/>
      </c>
    </row>
    <row r="824" spans="18:20" x14ac:dyDescent="0.25">
      <c r="R824">
        <f t="shared" si="15"/>
        <v>0</v>
      </c>
      <c r="S824">
        <f>IF(T824="",0,IFERROR(IF(VLOOKUP(T824,T$38:T823,1,0)&gt;0,0,0),1))</f>
        <v>0</v>
      </c>
      <c r="T824" s="17" t="str">
        <f>IF(DATOS!I787=P$39,DATOS!F787,"")</f>
        <v/>
      </c>
    </row>
    <row r="825" spans="18:20" x14ac:dyDescent="0.25">
      <c r="R825">
        <f t="shared" si="15"/>
        <v>0</v>
      </c>
      <c r="S825">
        <f>IF(T825="",0,IFERROR(IF(VLOOKUP(T825,T$38:T824,1,0)&gt;0,0,0),1))</f>
        <v>0</v>
      </c>
      <c r="T825" s="17" t="str">
        <f>IF(DATOS!I788=P$39,DATOS!F788,"")</f>
        <v/>
      </c>
    </row>
    <row r="826" spans="18:20" x14ac:dyDescent="0.25">
      <c r="R826">
        <f t="shared" si="15"/>
        <v>0</v>
      </c>
      <c r="S826">
        <f>IF(T826="",0,IFERROR(IF(VLOOKUP(T826,T$38:T825,1,0)&gt;0,0,0),1))</f>
        <v>0</v>
      </c>
      <c r="T826" s="17" t="str">
        <f>IF(DATOS!I789=P$39,DATOS!F789,"")</f>
        <v/>
      </c>
    </row>
    <row r="827" spans="18:20" x14ac:dyDescent="0.25">
      <c r="R827">
        <f t="shared" si="15"/>
        <v>0</v>
      </c>
      <c r="S827">
        <f>IF(T827="",0,IFERROR(IF(VLOOKUP(T827,T$38:T826,1,0)&gt;0,0,0),1))</f>
        <v>0</v>
      </c>
      <c r="T827" s="17" t="str">
        <f>IF(DATOS!I790=P$39,DATOS!F790,"")</f>
        <v/>
      </c>
    </row>
    <row r="828" spans="18:20" x14ac:dyDescent="0.25">
      <c r="R828">
        <f t="shared" si="15"/>
        <v>0</v>
      </c>
      <c r="S828">
        <f>IF(T828="",0,IFERROR(IF(VLOOKUP(T828,T$38:T827,1,0)&gt;0,0,0),1))</f>
        <v>0</v>
      </c>
      <c r="T828" s="17" t="str">
        <f>IF(DATOS!I791=P$39,DATOS!F791,"")</f>
        <v/>
      </c>
    </row>
    <row r="829" spans="18:20" x14ac:dyDescent="0.25">
      <c r="R829">
        <f t="shared" si="15"/>
        <v>0</v>
      </c>
      <c r="S829">
        <f>IF(T829="",0,IFERROR(IF(VLOOKUP(T829,T$38:T828,1,0)&gt;0,0,0),1))</f>
        <v>0</v>
      </c>
      <c r="T829" s="17" t="str">
        <f>IF(DATOS!I792=P$39,DATOS!F792,"")</f>
        <v/>
      </c>
    </row>
    <row r="830" spans="18:20" x14ac:dyDescent="0.25">
      <c r="R830">
        <f t="shared" si="15"/>
        <v>0</v>
      </c>
      <c r="S830">
        <f>IF(T830="",0,IFERROR(IF(VLOOKUP(T830,T$38:T829,1,0)&gt;0,0,0),1))</f>
        <v>0</v>
      </c>
      <c r="T830" s="17" t="str">
        <f>IF(DATOS!I793=P$39,DATOS!F793,"")</f>
        <v/>
      </c>
    </row>
    <row r="831" spans="18:20" x14ac:dyDescent="0.25">
      <c r="R831">
        <f t="shared" si="15"/>
        <v>0</v>
      </c>
      <c r="S831">
        <f>IF(T831="",0,IFERROR(IF(VLOOKUP(T831,T$38:T830,1,0)&gt;0,0,0),1))</f>
        <v>0</v>
      </c>
      <c r="T831" s="17" t="str">
        <f>IF(DATOS!I794=P$39,DATOS!F794,"")</f>
        <v/>
      </c>
    </row>
    <row r="832" spans="18:20" x14ac:dyDescent="0.25">
      <c r="R832">
        <f t="shared" si="15"/>
        <v>0</v>
      </c>
      <c r="S832">
        <f>IF(T832="",0,IFERROR(IF(VLOOKUP(T832,T$38:T831,1,0)&gt;0,0,0),1))</f>
        <v>0</v>
      </c>
      <c r="T832" s="17" t="str">
        <f>IF(DATOS!I795=P$39,DATOS!F795,"")</f>
        <v/>
      </c>
    </row>
    <row r="833" spans="18:20" x14ac:dyDescent="0.25">
      <c r="R833">
        <f t="shared" si="15"/>
        <v>0</v>
      </c>
      <c r="S833">
        <f>IF(T833="",0,IFERROR(IF(VLOOKUP(T833,T$38:T832,1,0)&gt;0,0,0),1))</f>
        <v>0</v>
      </c>
      <c r="T833" s="17" t="str">
        <f>IF(DATOS!I796=P$39,DATOS!F796,"")</f>
        <v/>
      </c>
    </row>
    <row r="834" spans="18:20" x14ac:dyDescent="0.25">
      <c r="R834">
        <f t="shared" si="15"/>
        <v>0</v>
      </c>
      <c r="S834">
        <f>IF(T834="",0,IFERROR(IF(VLOOKUP(T834,T$38:T833,1,0)&gt;0,0,0),1))</f>
        <v>0</v>
      </c>
      <c r="T834" s="17" t="str">
        <f>IF(DATOS!I797=P$39,DATOS!F797,"")</f>
        <v/>
      </c>
    </row>
    <row r="835" spans="18:20" x14ac:dyDescent="0.25">
      <c r="R835">
        <f t="shared" si="15"/>
        <v>0</v>
      </c>
      <c r="S835">
        <f>IF(T835="",0,IFERROR(IF(VLOOKUP(T835,T$38:T834,1,0)&gt;0,0,0),1))</f>
        <v>0</v>
      </c>
      <c r="T835" s="17" t="str">
        <f>IF(DATOS!I798=P$39,DATOS!F798,"")</f>
        <v/>
      </c>
    </row>
    <row r="836" spans="18:20" x14ac:dyDescent="0.25">
      <c r="R836">
        <f t="shared" si="15"/>
        <v>0</v>
      </c>
      <c r="S836">
        <f>IF(T836="",0,IFERROR(IF(VLOOKUP(T836,T$38:T835,1,0)&gt;0,0,0),1))</f>
        <v>0</v>
      </c>
      <c r="T836" s="17" t="str">
        <f>IF(DATOS!I799=P$39,DATOS!F799,"")</f>
        <v/>
      </c>
    </row>
    <row r="837" spans="18:20" x14ac:dyDescent="0.25">
      <c r="R837">
        <f t="shared" si="15"/>
        <v>0</v>
      </c>
      <c r="S837">
        <f>IF(T837="",0,IFERROR(IF(VLOOKUP(T837,T$38:T836,1,0)&gt;0,0,0),1))</f>
        <v>0</v>
      </c>
      <c r="T837" s="17" t="str">
        <f>IF(DATOS!I800=P$39,DATOS!F800,"")</f>
        <v/>
      </c>
    </row>
    <row r="838" spans="18:20" x14ac:dyDescent="0.25">
      <c r="R838">
        <f t="shared" si="15"/>
        <v>0</v>
      </c>
      <c r="S838">
        <f>IF(T838="",0,IFERROR(IF(VLOOKUP(T838,T$38:T837,1,0)&gt;0,0,0),1))</f>
        <v>0</v>
      </c>
      <c r="T838" s="17" t="str">
        <f>IF(DATOS!I801=P$39,DATOS!F801,"")</f>
        <v/>
      </c>
    </row>
    <row r="839" spans="18:20" x14ac:dyDescent="0.25">
      <c r="R839">
        <f t="shared" si="15"/>
        <v>0</v>
      </c>
      <c r="S839">
        <f>IF(T839="",0,IFERROR(IF(VLOOKUP(T839,T$38:T838,1,0)&gt;0,0,0),1))</f>
        <v>0</v>
      </c>
      <c r="T839" s="17" t="str">
        <f>IF(DATOS!I802=P$39,DATOS!F802,"")</f>
        <v/>
      </c>
    </row>
    <row r="840" spans="18:20" x14ac:dyDescent="0.25">
      <c r="R840">
        <f t="shared" si="15"/>
        <v>0</v>
      </c>
      <c r="S840">
        <f>IF(T840="",0,IFERROR(IF(VLOOKUP(T840,T$38:T839,1,0)&gt;0,0,0),1))</f>
        <v>0</v>
      </c>
      <c r="T840" s="17" t="str">
        <f>IF(DATOS!I803=P$39,DATOS!F803,"")</f>
        <v/>
      </c>
    </row>
    <row r="841" spans="18:20" x14ac:dyDescent="0.25">
      <c r="R841">
        <f t="shared" si="15"/>
        <v>0</v>
      </c>
      <c r="S841">
        <f>IF(T841="",0,IFERROR(IF(VLOOKUP(T841,T$38:T840,1,0)&gt;0,0,0),1))</f>
        <v>0</v>
      </c>
      <c r="T841" s="17" t="str">
        <f>IF(DATOS!I804=P$39,DATOS!F804,"")</f>
        <v/>
      </c>
    </row>
    <row r="842" spans="18:20" x14ac:dyDescent="0.25">
      <c r="R842">
        <f t="shared" si="15"/>
        <v>0</v>
      </c>
      <c r="S842">
        <f>IF(T842="",0,IFERROR(IF(VLOOKUP(T842,T$38:T841,1,0)&gt;0,0,0),1))</f>
        <v>0</v>
      </c>
      <c r="T842" s="17" t="str">
        <f>IF(DATOS!I805=P$39,DATOS!F805,"")</f>
        <v/>
      </c>
    </row>
    <row r="843" spans="18:20" x14ac:dyDescent="0.25">
      <c r="R843">
        <f t="shared" si="15"/>
        <v>0</v>
      </c>
      <c r="S843">
        <f>IF(T843="",0,IFERROR(IF(VLOOKUP(T843,T$38:T842,1,0)&gt;0,0,0),1))</f>
        <v>0</v>
      </c>
      <c r="T843" s="17" t="str">
        <f>IF(DATOS!I806=P$39,DATOS!F806,"")</f>
        <v/>
      </c>
    </row>
    <row r="844" spans="18:20" x14ac:dyDescent="0.25">
      <c r="R844">
        <f t="shared" si="15"/>
        <v>0</v>
      </c>
      <c r="S844">
        <f>IF(T844="",0,IFERROR(IF(VLOOKUP(T844,T$38:T843,1,0)&gt;0,0,0),1))</f>
        <v>0</v>
      </c>
      <c r="T844" s="17" t="str">
        <f>IF(DATOS!I807=P$39,DATOS!F807,"")</f>
        <v/>
      </c>
    </row>
    <row r="845" spans="18:20" x14ac:dyDescent="0.25">
      <c r="R845">
        <f t="shared" si="15"/>
        <v>0</v>
      </c>
      <c r="S845">
        <f>IF(T845="",0,IFERROR(IF(VLOOKUP(T845,T$38:T844,1,0)&gt;0,0,0),1))</f>
        <v>0</v>
      </c>
      <c r="T845" s="17" t="str">
        <f>IF(DATOS!I808=P$39,DATOS!F808,"")</f>
        <v/>
      </c>
    </row>
    <row r="846" spans="18:20" x14ac:dyDescent="0.25">
      <c r="R846">
        <f t="shared" si="15"/>
        <v>0</v>
      </c>
      <c r="S846">
        <f>IF(T846="",0,IFERROR(IF(VLOOKUP(T846,T$38:T845,1,0)&gt;0,0,0),1))</f>
        <v>0</v>
      </c>
      <c r="T846" s="17" t="str">
        <f>IF(DATOS!I809=P$39,DATOS!F809,"")</f>
        <v/>
      </c>
    </row>
    <row r="847" spans="18:20" x14ac:dyDescent="0.25">
      <c r="R847">
        <f t="shared" si="15"/>
        <v>0</v>
      </c>
      <c r="S847">
        <f>IF(T847="",0,IFERROR(IF(VLOOKUP(T847,T$38:T846,1,0)&gt;0,0,0),1))</f>
        <v>0</v>
      </c>
      <c r="T847" s="17" t="str">
        <f>IF(DATOS!I810=P$39,DATOS!F810,"")</f>
        <v/>
      </c>
    </row>
    <row r="848" spans="18:20" x14ac:dyDescent="0.25">
      <c r="R848">
        <f t="shared" si="15"/>
        <v>0</v>
      </c>
      <c r="S848">
        <f>IF(T848="",0,IFERROR(IF(VLOOKUP(T848,T$38:T847,1,0)&gt;0,0,0),1))</f>
        <v>0</v>
      </c>
      <c r="T848" s="17" t="str">
        <f>IF(DATOS!I811=P$39,DATOS!F811,"")</f>
        <v/>
      </c>
    </row>
    <row r="849" spans="18:20" x14ac:dyDescent="0.25">
      <c r="R849">
        <f t="shared" si="15"/>
        <v>0</v>
      </c>
      <c r="S849">
        <f>IF(T849="",0,IFERROR(IF(VLOOKUP(T849,T$38:T848,1,0)&gt;0,0,0),1))</f>
        <v>0</v>
      </c>
      <c r="T849" s="17" t="str">
        <f>IF(DATOS!I812=P$39,DATOS!F812,"")</f>
        <v/>
      </c>
    </row>
    <row r="850" spans="18:20" x14ac:dyDescent="0.25">
      <c r="R850">
        <f t="shared" si="15"/>
        <v>0</v>
      </c>
      <c r="S850">
        <f>IF(T850="",0,IFERROR(IF(VLOOKUP(T850,T$38:T849,1,0)&gt;0,0,0),1))</f>
        <v>0</v>
      </c>
      <c r="T850" s="17" t="str">
        <f>IF(DATOS!I813=P$39,DATOS!F813,"")</f>
        <v/>
      </c>
    </row>
    <row r="851" spans="18:20" x14ac:dyDescent="0.25">
      <c r="R851">
        <f t="shared" si="15"/>
        <v>0</v>
      </c>
      <c r="S851">
        <f>IF(T851="",0,IFERROR(IF(VLOOKUP(T851,T$38:T850,1,0)&gt;0,0,0),1))</f>
        <v>0</v>
      </c>
      <c r="T851" s="17" t="str">
        <f>IF(DATOS!I814=P$39,DATOS!F814,"")</f>
        <v/>
      </c>
    </row>
    <row r="852" spans="18:20" x14ac:dyDescent="0.25">
      <c r="R852">
        <f t="shared" si="15"/>
        <v>0</v>
      </c>
      <c r="S852">
        <f>IF(T852="",0,IFERROR(IF(VLOOKUP(T852,T$38:T851,1,0)&gt;0,0,0),1))</f>
        <v>0</v>
      </c>
      <c r="T852" s="17" t="str">
        <f>IF(DATOS!I815=P$39,DATOS!F815,"")</f>
        <v/>
      </c>
    </row>
    <row r="853" spans="18:20" x14ac:dyDescent="0.25">
      <c r="R853">
        <f t="shared" si="15"/>
        <v>0</v>
      </c>
      <c r="S853">
        <f>IF(T853="",0,IFERROR(IF(VLOOKUP(T853,T$38:T852,1,0)&gt;0,0,0),1))</f>
        <v>0</v>
      </c>
      <c r="T853" s="17" t="str">
        <f>IF(DATOS!I816=P$39,DATOS!F816,"")</f>
        <v/>
      </c>
    </row>
    <row r="854" spans="18:20" x14ac:dyDescent="0.25">
      <c r="R854">
        <f t="shared" si="15"/>
        <v>0</v>
      </c>
      <c r="S854">
        <f>IF(T854="",0,IFERROR(IF(VLOOKUP(T854,T$38:T853,1,0)&gt;0,0,0),1))</f>
        <v>0</v>
      </c>
      <c r="T854" s="17" t="str">
        <f>IF(DATOS!I817=P$39,DATOS!F817,"")</f>
        <v/>
      </c>
    </row>
    <row r="855" spans="18:20" x14ac:dyDescent="0.25">
      <c r="R855">
        <f t="shared" si="15"/>
        <v>0</v>
      </c>
      <c r="S855">
        <f>IF(T855="",0,IFERROR(IF(VLOOKUP(T855,T$38:T854,1,0)&gt;0,0,0),1))</f>
        <v>0</v>
      </c>
      <c r="T855" s="17" t="str">
        <f>IF(DATOS!I818=P$39,DATOS!F818,"")</f>
        <v/>
      </c>
    </row>
    <row r="856" spans="18:20" x14ac:dyDescent="0.25">
      <c r="R856">
        <f t="shared" si="15"/>
        <v>0</v>
      </c>
      <c r="S856">
        <f>IF(T856="",0,IFERROR(IF(VLOOKUP(T856,T$38:T855,1,0)&gt;0,0,0),1))</f>
        <v>0</v>
      </c>
      <c r="T856" s="17" t="str">
        <f>IF(DATOS!I819=P$39,DATOS!F819,"")</f>
        <v/>
      </c>
    </row>
    <row r="857" spans="18:20" x14ac:dyDescent="0.25">
      <c r="R857">
        <f t="shared" si="15"/>
        <v>0</v>
      </c>
      <c r="S857">
        <f>IF(T857="",0,IFERROR(IF(VLOOKUP(T857,T$38:T856,1,0)&gt;0,0,0),1))</f>
        <v>0</v>
      </c>
      <c r="T857" s="17" t="str">
        <f>IF(DATOS!I820=P$39,DATOS!F820,"")</f>
        <v/>
      </c>
    </row>
    <row r="858" spans="18:20" x14ac:dyDescent="0.25">
      <c r="R858">
        <f t="shared" si="15"/>
        <v>0</v>
      </c>
      <c r="S858">
        <f>IF(T858="",0,IFERROR(IF(VLOOKUP(T858,T$38:T857,1,0)&gt;0,0,0),1))</f>
        <v>0</v>
      </c>
      <c r="T858" s="17" t="str">
        <f>IF(DATOS!I821=P$39,DATOS!F821,"")</f>
        <v/>
      </c>
    </row>
    <row r="859" spans="18:20" x14ac:dyDescent="0.25">
      <c r="R859">
        <f t="shared" si="15"/>
        <v>0</v>
      </c>
      <c r="S859">
        <f>IF(T859="",0,IFERROR(IF(VLOOKUP(T859,T$38:T858,1,0)&gt;0,0,0),1))</f>
        <v>0</v>
      </c>
      <c r="T859" s="17" t="str">
        <f>IF(DATOS!I822=P$39,DATOS!F822,"")</f>
        <v/>
      </c>
    </row>
    <row r="860" spans="18:20" x14ac:dyDescent="0.25">
      <c r="R860">
        <f t="shared" si="15"/>
        <v>0</v>
      </c>
      <c r="S860">
        <f>IF(T860="",0,IFERROR(IF(VLOOKUP(T860,T$38:T859,1,0)&gt;0,0,0),1))</f>
        <v>0</v>
      </c>
      <c r="T860" s="17" t="str">
        <f>IF(DATOS!I823=P$39,DATOS!F823,"")</f>
        <v/>
      </c>
    </row>
    <row r="861" spans="18:20" x14ac:dyDescent="0.25">
      <c r="R861">
        <f t="shared" si="15"/>
        <v>0</v>
      </c>
      <c r="S861">
        <f>IF(T861="",0,IFERROR(IF(VLOOKUP(T861,T$38:T860,1,0)&gt;0,0,0),1))</f>
        <v>0</v>
      </c>
      <c r="T861" s="17" t="str">
        <f>IF(DATOS!I824=P$39,DATOS!F824,"")</f>
        <v/>
      </c>
    </row>
    <row r="862" spans="18:20" x14ac:dyDescent="0.25">
      <c r="R862">
        <f t="shared" si="15"/>
        <v>0</v>
      </c>
      <c r="S862">
        <f>IF(T862="",0,IFERROR(IF(VLOOKUP(T862,T$38:T861,1,0)&gt;0,0,0),1))</f>
        <v>0</v>
      </c>
      <c r="T862" s="17" t="str">
        <f>IF(DATOS!I825=P$39,DATOS!F825,"")</f>
        <v/>
      </c>
    </row>
    <row r="863" spans="18:20" x14ac:dyDescent="0.25">
      <c r="R863">
        <f t="shared" si="15"/>
        <v>0</v>
      </c>
      <c r="S863">
        <f>IF(T863="",0,IFERROR(IF(VLOOKUP(T863,T$38:T862,1,0)&gt;0,0,0),1))</f>
        <v>0</v>
      </c>
      <c r="T863" s="17" t="str">
        <f>IF(DATOS!I826=P$39,DATOS!F826,"")</f>
        <v/>
      </c>
    </row>
    <row r="864" spans="18:20" x14ac:dyDescent="0.25">
      <c r="R864">
        <f t="shared" si="15"/>
        <v>0</v>
      </c>
      <c r="S864">
        <f>IF(T864="",0,IFERROR(IF(VLOOKUP(T864,T$38:T863,1,0)&gt;0,0,0),1))</f>
        <v>0</v>
      </c>
      <c r="T864" s="17" t="str">
        <f>IF(DATOS!I827=P$39,DATOS!F827,"")</f>
        <v/>
      </c>
    </row>
    <row r="865" spans="18:20" x14ac:dyDescent="0.25">
      <c r="R865">
        <f t="shared" si="15"/>
        <v>0</v>
      </c>
      <c r="S865">
        <f>IF(T865="",0,IFERROR(IF(VLOOKUP(T865,T$38:T864,1,0)&gt;0,0,0),1))</f>
        <v>0</v>
      </c>
      <c r="T865" s="17" t="str">
        <f>IF(DATOS!I828=P$39,DATOS!F828,"")</f>
        <v/>
      </c>
    </row>
    <row r="866" spans="18:20" x14ac:dyDescent="0.25">
      <c r="R866">
        <f t="shared" si="15"/>
        <v>0</v>
      </c>
      <c r="S866">
        <f>IF(T866="",0,IFERROR(IF(VLOOKUP(T866,T$38:T865,1,0)&gt;0,0,0),1))</f>
        <v>0</v>
      </c>
      <c r="T866" s="17" t="str">
        <f>IF(DATOS!I829=P$39,DATOS!F829,"")</f>
        <v/>
      </c>
    </row>
    <row r="867" spans="18:20" x14ac:dyDescent="0.25">
      <c r="R867">
        <f t="shared" si="15"/>
        <v>0</v>
      </c>
      <c r="S867">
        <f>IF(T867="",0,IFERROR(IF(VLOOKUP(T867,T$38:T866,1,0)&gt;0,0,0),1))</f>
        <v>0</v>
      </c>
      <c r="T867" s="17" t="str">
        <f>IF(DATOS!I830=P$39,DATOS!F830,"")</f>
        <v/>
      </c>
    </row>
    <row r="868" spans="18:20" x14ac:dyDescent="0.25">
      <c r="R868">
        <f t="shared" si="15"/>
        <v>0</v>
      </c>
      <c r="S868">
        <f>IF(T868="",0,IFERROR(IF(VLOOKUP(T868,T$38:T867,1,0)&gt;0,0,0),1))</f>
        <v>0</v>
      </c>
      <c r="T868" s="17" t="str">
        <f>IF(DATOS!I831=P$39,DATOS!F831,"")</f>
        <v/>
      </c>
    </row>
    <row r="869" spans="18:20" x14ac:dyDescent="0.25">
      <c r="R869">
        <f t="shared" si="15"/>
        <v>0</v>
      </c>
      <c r="S869">
        <f>IF(T869="",0,IFERROR(IF(VLOOKUP(T869,T$38:T868,1,0)&gt;0,0,0),1))</f>
        <v>0</v>
      </c>
      <c r="T869" s="17" t="str">
        <f>IF(DATOS!I832=P$39,DATOS!F832,"")</f>
        <v/>
      </c>
    </row>
    <row r="870" spans="18:20" x14ac:dyDescent="0.25">
      <c r="R870">
        <f t="shared" si="15"/>
        <v>0</v>
      </c>
      <c r="S870">
        <f>IF(T870="",0,IFERROR(IF(VLOOKUP(T870,T$38:T869,1,0)&gt;0,0,0),1))</f>
        <v>0</v>
      </c>
      <c r="T870" s="17" t="str">
        <f>IF(DATOS!I833=P$39,DATOS!F833,"")</f>
        <v/>
      </c>
    </row>
    <row r="871" spans="18:20" x14ac:dyDescent="0.25">
      <c r="R871">
        <f t="shared" ref="R871:R934" si="16">R870+S871</f>
        <v>0</v>
      </c>
      <c r="S871">
        <f>IF(T871="",0,IFERROR(IF(VLOOKUP(T871,T$38:T870,1,0)&gt;0,0,0),1))</f>
        <v>0</v>
      </c>
      <c r="T871" s="17" t="str">
        <f>IF(DATOS!I834=P$39,DATOS!F834,"")</f>
        <v/>
      </c>
    </row>
    <row r="872" spans="18:20" x14ac:dyDescent="0.25">
      <c r="R872">
        <f t="shared" si="16"/>
        <v>0</v>
      </c>
      <c r="S872">
        <f>IF(T872="",0,IFERROR(IF(VLOOKUP(T872,T$38:T871,1,0)&gt;0,0,0),1))</f>
        <v>0</v>
      </c>
      <c r="T872" s="17" t="str">
        <f>IF(DATOS!I835=P$39,DATOS!F835,"")</f>
        <v/>
      </c>
    </row>
    <row r="873" spans="18:20" x14ac:dyDescent="0.25">
      <c r="R873">
        <f t="shared" si="16"/>
        <v>0</v>
      </c>
      <c r="S873">
        <f>IF(T873="",0,IFERROR(IF(VLOOKUP(T873,T$38:T872,1,0)&gt;0,0,0),1))</f>
        <v>0</v>
      </c>
      <c r="T873" s="17" t="str">
        <f>IF(DATOS!I836=P$39,DATOS!F836,"")</f>
        <v/>
      </c>
    </row>
    <row r="874" spans="18:20" x14ac:dyDescent="0.25">
      <c r="R874">
        <f t="shared" si="16"/>
        <v>0</v>
      </c>
      <c r="S874">
        <f>IF(T874="",0,IFERROR(IF(VLOOKUP(T874,T$38:T873,1,0)&gt;0,0,0),1))</f>
        <v>0</v>
      </c>
      <c r="T874" s="17" t="str">
        <f>IF(DATOS!I837=P$39,DATOS!F837,"")</f>
        <v/>
      </c>
    </row>
    <row r="875" spans="18:20" x14ac:dyDescent="0.25">
      <c r="R875">
        <f t="shared" si="16"/>
        <v>0</v>
      </c>
      <c r="S875">
        <f>IF(T875="",0,IFERROR(IF(VLOOKUP(T875,T$38:T874,1,0)&gt;0,0,0),1))</f>
        <v>0</v>
      </c>
      <c r="T875" s="17" t="str">
        <f>IF(DATOS!I838=P$39,DATOS!F838,"")</f>
        <v/>
      </c>
    </row>
    <row r="876" spans="18:20" x14ac:dyDescent="0.25">
      <c r="R876">
        <f t="shared" si="16"/>
        <v>0</v>
      </c>
      <c r="S876">
        <f>IF(T876="",0,IFERROR(IF(VLOOKUP(T876,T$38:T875,1,0)&gt;0,0,0),1))</f>
        <v>0</v>
      </c>
      <c r="T876" s="17" t="str">
        <f>IF(DATOS!I839=P$39,DATOS!F839,"")</f>
        <v/>
      </c>
    </row>
    <row r="877" spans="18:20" x14ac:dyDescent="0.25">
      <c r="R877">
        <f t="shared" si="16"/>
        <v>0</v>
      </c>
      <c r="S877">
        <f>IF(T877="",0,IFERROR(IF(VLOOKUP(T877,T$38:T876,1,0)&gt;0,0,0),1))</f>
        <v>0</v>
      </c>
      <c r="T877" s="17" t="str">
        <f>IF(DATOS!I840=P$39,DATOS!F840,"")</f>
        <v/>
      </c>
    </row>
    <row r="878" spans="18:20" x14ac:dyDescent="0.25">
      <c r="R878">
        <f t="shared" si="16"/>
        <v>0</v>
      </c>
      <c r="S878">
        <f>IF(T878="",0,IFERROR(IF(VLOOKUP(T878,T$38:T877,1,0)&gt;0,0,0),1))</f>
        <v>0</v>
      </c>
      <c r="T878" s="17" t="str">
        <f>IF(DATOS!I841=P$39,DATOS!F841,"")</f>
        <v/>
      </c>
    </row>
    <row r="879" spans="18:20" x14ac:dyDescent="0.25">
      <c r="R879">
        <f t="shared" si="16"/>
        <v>0</v>
      </c>
      <c r="S879">
        <f>IF(T879="",0,IFERROR(IF(VLOOKUP(T879,T$38:T878,1,0)&gt;0,0,0),1))</f>
        <v>0</v>
      </c>
      <c r="T879" s="17" t="str">
        <f>IF(DATOS!I842=P$39,DATOS!F842,"")</f>
        <v/>
      </c>
    </row>
    <row r="880" spans="18:20" x14ac:dyDescent="0.25">
      <c r="R880">
        <f t="shared" si="16"/>
        <v>0</v>
      </c>
      <c r="S880">
        <f>IF(T880="",0,IFERROR(IF(VLOOKUP(T880,T$38:T879,1,0)&gt;0,0,0),1))</f>
        <v>0</v>
      </c>
      <c r="T880" s="17" t="str">
        <f>IF(DATOS!I843=P$39,DATOS!F843,"")</f>
        <v/>
      </c>
    </row>
    <row r="881" spans="18:20" x14ac:dyDescent="0.25">
      <c r="R881">
        <f t="shared" si="16"/>
        <v>0</v>
      </c>
      <c r="S881">
        <f>IF(T881="",0,IFERROR(IF(VLOOKUP(T881,T$38:T880,1,0)&gt;0,0,0),1))</f>
        <v>0</v>
      </c>
      <c r="T881" s="17" t="str">
        <f>IF(DATOS!I844=P$39,DATOS!F844,"")</f>
        <v/>
      </c>
    </row>
    <row r="882" spans="18:20" x14ac:dyDescent="0.25">
      <c r="R882">
        <f t="shared" si="16"/>
        <v>0</v>
      </c>
      <c r="S882">
        <f>IF(T882="",0,IFERROR(IF(VLOOKUP(T882,T$38:T881,1,0)&gt;0,0,0),1))</f>
        <v>0</v>
      </c>
      <c r="T882" s="17" t="str">
        <f>IF(DATOS!I845=P$39,DATOS!F845,"")</f>
        <v/>
      </c>
    </row>
    <row r="883" spans="18:20" x14ac:dyDescent="0.25">
      <c r="R883">
        <f t="shared" si="16"/>
        <v>0</v>
      </c>
      <c r="S883">
        <f>IF(T883="",0,IFERROR(IF(VLOOKUP(T883,T$38:T882,1,0)&gt;0,0,0),1))</f>
        <v>0</v>
      </c>
      <c r="T883" s="17" t="str">
        <f>IF(DATOS!I846=P$39,DATOS!F846,"")</f>
        <v/>
      </c>
    </row>
    <row r="884" spans="18:20" x14ac:dyDescent="0.25">
      <c r="R884">
        <f t="shared" si="16"/>
        <v>0</v>
      </c>
      <c r="S884">
        <f>IF(T884="",0,IFERROR(IF(VLOOKUP(T884,T$38:T883,1,0)&gt;0,0,0),1))</f>
        <v>0</v>
      </c>
      <c r="T884" s="17" t="str">
        <f>IF(DATOS!I847=P$39,DATOS!F847,"")</f>
        <v/>
      </c>
    </row>
    <row r="885" spans="18:20" x14ac:dyDescent="0.25">
      <c r="R885">
        <f t="shared" si="16"/>
        <v>0</v>
      </c>
      <c r="S885">
        <f>IF(T885="",0,IFERROR(IF(VLOOKUP(T885,T$38:T884,1,0)&gt;0,0,0),1))</f>
        <v>0</v>
      </c>
      <c r="T885" s="17" t="str">
        <f>IF(DATOS!I848=P$39,DATOS!F848,"")</f>
        <v/>
      </c>
    </row>
    <row r="886" spans="18:20" x14ac:dyDescent="0.25">
      <c r="R886">
        <f t="shared" si="16"/>
        <v>0</v>
      </c>
      <c r="S886">
        <f>IF(T886="",0,IFERROR(IF(VLOOKUP(T886,T$38:T885,1,0)&gt;0,0,0),1))</f>
        <v>0</v>
      </c>
      <c r="T886" s="17" t="str">
        <f>IF(DATOS!I849=P$39,DATOS!F849,"")</f>
        <v/>
      </c>
    </row>
    <row r="887" spans="18:20" x14ac:dyDescent="0.25">
      <c r="R887">
        <f t="shared" si="16"/>
        <v>0</v>
      </c>
      <c r="S887">
        <f>IF(T887="",0,IFERROR(IF(VLOOKUP(T887,T$38:T886,1,0)&gt;0,0,0),1))</f>
        <v>0</v>
      </c>
      <c r="T887" s="17" t="str">
        <f>IF(DATOS!I850=P$39,DATOS!F850,"")</f>
        <v/>
      </c>
    </row>
    <row r="888" spans="18:20" x14ac:dyDescent="0.25">
      <c r="R888">
        <f t="shared" si="16"/>
        <v>0</v>
      </c>
      <c r="S888">
        <f>IF(T888="",0,IFERROR(IF(VLOOKUP(T888,T$38:T887,1,0)&gt;0,0,0),1))</f>
        <v>0</v>
      </c>
      <c r="T888" s="17" t="str">
        <f>IF(DATOS!I851=P$39,DATOS!F851,"")</f>
        <v/>
      </c>
    </row>
    <row r="889" spans="18:20" x14ac:dyDescent="0.25">
      <c r="R889">
        <f t="shared" si="16"/>
        <v>0</v>
      </c>
      <c r="S889">
        <f>IF(T889="",0,IFERROR(IF(VLOOKUP(T889,T$38:T888,1,0)&gt;0,0,0),1))</f>
        <v>0</v>
      </c>
      <c r="T889" s="17" t="str">
        <f>IF(DATOS!I852=P$39,DATOS!F852,"")</f>
        <v/>
      </c>
    </row>
    <row r="890" spans="18:20" x14ac:dyDescent="0.25">
      <c r="R890">
        <f t="shared" si="16"/>
        <v>0</v>
      </c>
      <c r="S890">
        <f>IF(T890="",0,IFERROR(IF(VLOOKUP(T890,T$38:T889,1,0)&gt;0,0,0),1))</f>
        <v>0</v>
      </c>
      <c r="T890" s="17" t="str">
        <f>IF(DATOS!I853=P$39,DATOS!F853,"")</f>
        <v/>
      </c>
    </row>
    <row r="891" spans="18:20" x14ac:dyDescent="0.25">
      <c r="R891">
        <f t="shared" si="16"/>
        <v>0</v>
      </c>
      <c r="S891">
        <f>IF(T891="",0,IFERROR(IF(VLOOKUP(T891,T$38:T890,1,0)&gt;0,0,0),1))</f>
        <v>0</v>
      </c>
      <c r="T891" s="17" t="str">
        <f>IF(DATOS!I854=P$39,DATOS!F854,"")</f>
        <v/>
      </c>
    </row>
    <row r="892" spans="18:20" x14ac:dyDescent="0.25">
      <c r="R892">
        <f t="shared" si="16"/>
        <v>0</v>
      </c>
      <c r="S892">
        <f>IF(T892="",0,IFERROR(IF(VLOOKUP(T892,T$38:T891,1,0)&gt;0,0,0),1))</f>
        <v>0</v>
      </c>
      <c r="T892" s="17" t="str">
        <f>IF(DATOS!I855=P$39,DATOS!F855,"")</f>
        <v/>
      </c>
    </row>
    <row r="893" spans="18:20" x14ac:dyDescent="0.25">
      <c r="R893">
        <f t="shared" si="16"/>
        <v>0</v>
      </c>
      <c r="S893">
        <f>IF(T893="",0,IFERROR(IF(VLOOKUP(T893,T$38:T892,1,0)&gt;0,0,0),1))</f>
        <v>0</v>
      </c>
      <c r="T893" s="17" t="str">
        <f>IF(DATOS!I856=P$39,DATOS!F856,"")</f>
        <v/>
      </c>
    </row>
    <row r="894" spans="18:20" x14ac:dyDescent="0.25">
      <c r="R894">
        <f t="shared" si="16"/>
        <v>0</v>
      </c>
      <c r="S894">
        <f>IF(T894="",0,IFERROR(IF(VLOOKUP(T894,T$38:T893,1,0)&gt;0,0,0),1))</f>
        <v>0</v>
      </c>
      <c r="T894" s="17" t="str">
        <f>IF(DATOS!I857=P$39,DATOS!F857,"")</f>
        <v/>
      </c>
    </row>
    <row r="895" spans="18:20" x14ac:dyDescent="0.25">
      <c r="R895">
        <f t="shared" si="16"/>
        <v>0</v>
      </c>
      <c r="S895">
        <f>IF(T895="",0,IFERROR(IF(VLOOKUP(T895,T$38:T894,1,0)&gt;0,0,0),1))</f>
        <v>0</v>
      </c>
      <c r="T895" s="17" t="str">
        <f>IF(DATOS!I858=P$39,DATOS!F858,"")</f>
        <v/>
      </c>
    </row>
    <row r="896" spans="18:20" x14ac:dyDescent="0.25">
      <c r="R896">
        <f t="shared" si="16"/>
        <v>0</v>
      </c>
      <c r="S896">
        <f>IF(T896="",0,IFERROR(IF(VLOOKUP(T896,T$38:T895,1,0)&gt;0,0,0),1))</f>
        <v>0</v>
      </c>
      <c r="T896" s="17" t="str">
        <f>IF(DATOS!I859=P$39,DATOS!F859,"")</f>
        <v/>
      </c>
    </row>
    <row r="897" spans="18:20" x14ac:dyDescent="0.25">
      <c r="R897">
        <f t="shared" si="16"/>
        <v>0</v>
      </c>
      <c r="S897">
        <f>IF(T897="",0,IFERROR(IF(VLOOKUP(T897,T$38:T896,1,0)&gt;0,0,0),1))</f>
        <v>0</v>
      </c>
      <c r="T897" s="17" t="str">
        <f>IF(DATOS!I860=P$39,DATOS!F860,"")</f>
        <v/>
      </c>
    </row>
    <row r="898" spans="18:20" x14ac:dyDescent="0.25">
      <c r="R898">
        <f t="shared" si="16"/>
        <v>0</v>
      </c>
      <c r="S898">
        <f>IF(T898="",0,IFERROR(IF(VLOOKUP(T898,T$38:T897,1,0)&gt;0,0,0),1))</f>
        <v>0</v>
      </c>
      <c r="T898" s="17" t="str">
        <f>IF(DATOS!I861=P$39,DATOS!F861,"")</f>
        <v/>
      </c>
    </row>
    <row r="899" spans="18:20" x14ac:dyDescent="0.25">
      <c r="R899">
        <f t="shared" si="16"/>
        <v>0</v>
      </c>
      <c r="S899">
        <f>IF(T899="",0,IFERROR(IF(VLOOKUP(T899,T$38:T898,1,0)&gt;0,0,0),1))</f>
        <v>0</v>
      </c>
      <c r="T899" s="17" t="str">
        <f>IF(DATOS!I862=P$39,DATOS!F862,"")</f>
        <v/>
      </c>
    </row>
    <row r="900" spans="18:20" x14ac:dyDescent="0.25">
      <c r="R900">
        <f t="shared" si="16"/>
        <v>0</v>
      </c>
      <c r="S900">
        <f>IF(T900="",0,IFERROR(IF(VLOOKUP(T900,T$38:T899,1,0)&gt;0,0,0),1))</f>
        <v>0</v>
      </c>
      <c r="T900" s="17" t="str">
        <f>IF(DATOS!I863=P$39,DATOS!F863,"")</f>
        <v/>
      </c>
    </row>
    <row r="901" spans="18:20" x14ac:dyDescent="0.25">
      <c r="R901">
        <f t="shared" si="16"/>
        <v>0</v>
      </c>
      <c r="S901">
        <f>IF(T901="",0,IFERROR(IF(VLOOKUP(T901,T$38:T900,1,0)&gt;0,0,0),1))</f>
        <v>0</v>
      </c>
      <c r="T901" s="17" t="str">
        <f>IF(DATOS!I864=P$39,DATOS!F864,"")</f>
        <v/>
      </c>
    </row>
    <row r="902" spans="18:20" x14ac:dyDescent="0.25">
      <c r="R902">
        <f t="shared" si="16"/>
        <v>0</v>
      </c>
      <c r="S902">
        <f>IF(T902="",0,IFERROR(IF(VLOOKUP(T902,T$38:T901,1,0)&gt;0,0,0),1))</f>
        <v>0</v>
      </c>
      <c r="T902" s="17" t="str">
        <f>IF(DATOS!I865=P$39,DATOS!F865,"")</f>
        <v/>
      </c>
    </row>
    <row r="903" spans="18:20" x14ac:dyDescent="0.25">
      <c r="R903">
        <f t="shared" si="16"/>
        <v>0</v>
      </c>
      <c r="S903">
        <f>IF(T903="",0,IFERROR(IF(VLOOKUP(T903,T$38:T902,1,0)&gt;0,0,0),1))</f>
        <v>0</v>
      </c>
      <c r="T903" s="17" t="str">
        <f>IF(DATOS!I866=P$39,DATOS!F866,"")</f>
        <v/>
      </c>
    </row>
    <row r="904" spans="18:20" x14ac:dyDescent="0.25">
      <c r="R904">
        <f t="shared" si="16"/>
        <v>0</v>
      </c>
      <c r="S904">
        <f>IF(T904="",0,IFERROR(IF(VLOOKUP(T904,T$38:T903,1,0)&gt;0,0,0),1))</f>
        <v>0</v>
      </c>
      <c r="T904" s="17" t="str">
        <f>IF(DATOS!I867=P$39,DATOS!F867,"")</f>
        <v/>
      </c>
    </row>
    <row r="905" spans="18:20" x14ac:dyDescent="0.25">
      <c r="R905">
        <f t="shared" si="16"/>
        <v>0</v>
      </c>
      <c r="S905">
        <f>IF(T905="",0,IFERROR(IF(VLOOKUP(T905,T$38:T904,1,0)&gt;0,0,0),1))</f>
        <v>0</v>
      </c>
      <c r="T905" s="17" t="str">
        <f>IF(DATOS!I868=P$39,DATOS!F868,"")</f>
        <v/>
      </c>
    </row>
    <row r="906" spans="18:20" x14ac:dyDescent="0.25">
      <c r="R906">
        <f t="shared" si="16"/>
        <v>0</v>
      </c>
      <c r="S906">
        <f>IF(T906="",0,IFERROR(IF(VLOOKUP(T906,T$38:T905,1,0)&gt;0,0,0),1))</f>
        <v>0</v>
      </c>
      <c r="T906" s="17" t="str">
        <f>IF(DATOS!I869=P$39,DATOS!F869,"")</f>
        <v/>
      </c>
    </row>
    <row r="907" spans="18:20" x14ac:dyDescent="0.25">
      <c r="R907">
        <f t="shared" si="16"/>
        <v>0</v>
      </c>
      <c r="S907">
        <f>IF(T907="",0,IFERROR(IF(VLOOKUP(T907,T$38:T906,1,0)&gt;0,0,0),1))</f>
        <v>0</v>
      </c>
      <c r="T907" s="17" t="str">
        <f>IF(DATOS!I870=P$39,DATOS!F870,"")</f>
        <v/>
      </c>
    </row>
    <row r="908" spans="18:20" x14ac:dyDescent="0.25">
      <c r="R908">
        <f t="shared" si="16"/>
        <v>0</v>
      </c>
      <c r="S908">
        <f>IF(T908="",0,IFERROR(IF(VLOOKUP(T908,T$38:T907,1,0)&gt;0,0,0),1))</f>
        <v>0</v>
      </c>
      <c r="T908" s="17" t="str">
        <f>IF(DATOS!I871=P$39,DATOS!F871,"")</f>
        <v/>
      </c>
    </row>
    <row r="909" spans="18:20" x14ac:dyDescent="0.25">
      <c r="R909">
        <f t="shared" si="16"/>
        <v>0</v>
      </c>
      <c r="S909">
        <f>IF(T909="",0,IFERROR(IF(VLOOKUP(T909,T$38:T908,1,0)&gt;0,0,0),1))</f>
        <v>0</v>
      </c>
      <c r="T909" s="17" t="str">
        <f>IF(DATOS!I872=P$39,DATOS!F872,"")</f>
        <v/>
      </c>
    </row>
    <row r="910" spans="18:20" x14ac:dyDescent="0.25">
      <c r="R910">
        <f t="shared" si="16"/>
        <v>0</v>
      </c>
      <c r="S910">
        <f>IF(T910="",0,IFERROR(IF(VLOOKUP(T910,T$38:T909,1,0)&gt;0,0,0),1))</f>
        <v>0</v>
      </c>
      <c r="T910" s="17" t="str">
        <f>IF(DATOS!I873=P$39,DATOS!F873,"")</f>
        <v/>
      </c>
    </row>
    <row r="911" spans="18:20" x14ac:dyDescent="0.25">
      <c r="R911">
        <f t="shared" si="16"/>
        <v>0</v>
      </c>
      <c r="S911">
        <f>IF(T911="",0,IFERROR(IF(VLOOKUP(T911,T$38:T910,1,0)&gt;0,0,0),1))</f>
        <v>0</v>
      </c>
      <c r="T911" s="17" t="str">
        <f>IF(DATOS!I874=P$39,DATOS!F874,"")</f>
        <v/>
      </c>
    </row>
    <row r="912" spans="18:20" x14ac:dyDescent="0.25">
      <c r="R912">
        <f t="shared" si="16"/>
        <v>0</v>
      </c>
      <c r="S912">
        <f>IF(T912="",0,IFERROR(IF(VLOOKUP(T912,T$38:T911,1,0)&gt;0,0,0),1))</f>
        <v>0</v>
      </c>
      <c r="T912" s="17" t="str">
        <f>IF(DATOS!I875=P$39,DATOS!F875,"")</f>
        <v/>
      </c>
    </row>
    <row r="913" spans="18:20" x14ac:dyDescent="0.25">
      <c r="R913">
        <f t="shared" si="16"/>
        <v>0</v>
      </c>
      <c r="S913">
        <f>IF(T913="",0,IFERROR(IF(VLOOKUP(T913,T$38:T912,1,0)&gt;0,0,0),1))</f>
        <v>0</v>
      </c>
      <c r="T913" s="17" t="str">
        <f>IF(DATOS!I876=P$39,DATOS!F876,"")</f>
        <v/>
      </c>
    </row>
    <row r="914" spans="18:20" x14ac:dyDescent="0.25">
      <c r="R914">
        <f t="shared" si="16"/>
        <v>0</v>
      </c>
      <c r="S914">
        <f>IF(T914="",0,IFERROR(IF(VLOOKUP(T914,T$38:T913,1,0)&gt;0,0,0),1))</f>
        <v>0</v>
      </c>
      <c r="T914" s="17" t="str">
        <f>IF(DATOS!I877=P$39,DATOS!F877,"")</f>
        <v/>
      </c>
    </row>
    <row r="915" spans="18:20" x14ac:dyDescent="0.25">
      <c r="R915">
        <f t="shared" si="16"/>
        <v>0</v>
      </c>
      <c r="S915">
        <f>IF(T915="",0,IFERROR(IF(VLOOKUP(T915,T$38:T914,1,0)&gt;0,0,0),1))</f>
        <v>0</v>
      </c>
      <c r="T915" s="17" t="str">
        <f>IF(DATOS!I878=P$39,DATOS!F878,"")</f>
        <v/>
      </c>
    </row>
    <row r="916" spans="18:20" x14ac:dyDescent="0.25">
      <c r="R916">
        <f t="shared" si="16"/>
        <v>0</v>
      </c>
      <c r="S916">
        <f>IF(T916="",0,IFERROR(IF(VLOOKUP(T916,T$38:T915,1,0)&gt;0,0,0),1))</f>
        <v>0</v>
      </c>
      <c r="T916" s="17" t="str">
        <f>IF(DATOS!I879=P$39,DATOS!F879,"")</f>
        <v/>
      </c>
    </row>
    <row r="917" spans="18:20" x14ac:dyDescent="0.25">
      <c r="R917">
        <f t="shared" si="16"/>
        <v>0</v>
      </c>
      <c r="S917">
        <f>IF(T917="",0,IFERROR(IF(VLOOKUP(T917,T$38:T916,1,0)&gt;0,0,0),1))</f>
        <v>0</v>
      </c>
      <c r="T917" s="17" t="str">
        <f>IF(DATOS!I880=P$39,DATOS!F880,"")</f>
        <v/>
      </c>
    </row>
    <row r="918" spans="18:20" x14ac:dyDescent="0.25">
      <c r="R918">
        <f t="shared" si="16"/>
        <v>0</v>
      </c>
      <c r="S918">
        <f>IF(T918="",0,IFERROR(IF(VLOOKUP(T918,T$38:T917,1,0)&gt;0,0,0),1))</f>
        <v>0</v>
      </c>
      <c r="T918" s="17" t="str">
        <f>IF(DATOS!I881=P$39,DATOS!F881,"")</f>
        <v/>
      </c>
    </row>
    <row r="919" spans="18:20" x14ac:dyDescent="0.25">
      <c r="R919">
        <f t="shared" si="16"/>
        <v>0</v>
      </c>
      <c r="S919">
        <f>IF(T919="",0,IFERROR(IF(VLOOKUP(T919,T$38:T918,1,0)&gt;0,0,0),1))</f>
        <v>0</v>
      </c>
      <c r="T919" s="17" t="str">
        <f>IF(DATOS!I882=P$39,DATOS!F882,"")</f>
        <v/>
      </c>
    </row>
    <row r="920" spans="18:20" x14ac:dyDescent="0.25">
      <c r="R920">
        <f t="shared" si="16"/>
        <v>0</v>
      </c>
      <c r="S920">
        <f>IF(T920="",0,IFERROR(IF(VLOOKUP(T920,T$38:T919,1,0)&gt;0,0,0),1))</f>
        <v>0</v>
      </c>
      <c r="T920" s="17" t="str">
        <f>IF(DATOS!I883=P$39,DATOS!F883,"")</f>
        <v/>
      </c>
    </row>
    <row r="921" spans="18:20" x14ac:dyDescent="0.25">
      <c r="R921">
        <f t="shared" si="16"/>
        <v>0</v>
      </c>
      <c r="S921">
        <f>IF(T921="",0,IFERROR(IF(VLOOKUP(T921,T$38:T920,1,0)&gt;0,0,0),1))</f>
        <v>0</v>
      </c>
      <c r="T921" s="17" t="str">
        <f>IF(DATOS!I884=P$39,DATOS!F884,"")</f>
        <v/>
      </c>
    </row>
    <row r="922" spans="18:20" x14ac:dyDescent="0.25">
      <c r="R922">
        <f t="shared" si="16"/>
        <v>0</v>
      </c>
      <c r="S922">
        <f>IF(T922="",0,IFERROR(IF(VLOOKUP(T922,T$38:T921,1,0)&gt;0,0,0),1))</f>
        <v>0</v>
      </c>
      <c r="T922" s="17" t="str">
        <f>IF(DATOS!I885=P$39,DATOS!F885,"")</f>
        <v/>
      </c>
    </row>
    <row r="923" spans="18:20" x14ac:dyDescent="0.25">
      <c r="R923">
        <f t="shared" si="16"/>
        <v>0</v>
      </c>
      <c r="S923">
        <f>IF(T923="",0,IFERROR(IF(VLOOKUP(T923,T$38:T922,1,0)&gt;0,0,0),1))</f>
        <v>0</v>
      </c>
      <c r="T923" s="17" t="str">
        <f>IF(DATOS!I886=P$39,DATOS!F886,"")</f>
        <v/>
      </c>
    </row>
    <row r="924" spans="18:20" x14ac:dyDescent="0.25">
      <c r="R924">
        <f t="shared" si="16"/>
        <v>0</v>
      </c>
      <c r="S924">
        <f>IF(T924="",0,IFERROR(IF(VLOOKUP(T924,T$38:T923,1,0)&gt;0,0,0),1))</f>
        <v>0</v>
      </c>
      <c r="T924" s="17" t="str">
        <f>IF(DATOS!I887=P$39,DATOS!F887,"")</f>
        <v/>
      </c>
    </row>
    <row r="925" spans="18:20" x14ac:dyDescent="0.25">
      <c r="R925">
        <f t="shared" si="16"/>
        <v>0</v>
      </c>
      <c r="S925">
        <f>IF(T925="",0,IFERROR(IF(VLOOKUP(T925,T$38:T924,1,0)&gt;0,0,0),1))</f>
        <v>0</v>
      </c>
      <c r="T925" s="17" t="str">
        <f>IF(DATOS!I888=P$39,DATOS!F888,"")</f>
        <v/>
      </c>
    </row>
    <row r="926" spans="18:20" x14ac:dyDescent="0.25">
      <c r="R926">
        <f t="shared" si="16"/>
        <v>0</v>
      </c>
      <c r="S926">
        <f>IF(T926="",0,IFERROR(IF(VLOOKUP(T926,T$38:T925,1,0)&gt;0,0,0),1))</f>
        <v>0</v>
      </c>
      <c r="T926" s="17" t="str">
        <f>IF(DATOS!I889=P$39,DATOS!F889,"")</f>
        <v/>
      </c>
    </row>
    <row r="927" spans="18:20" x14ac:dyDescent="0.25">
      <c r="R927">
        <f t="shared" si="16"/>
        <v>0</v>
      </c>
      <c r="S927">
        <f>IF(T927="",0,IFERROR(IF(VLOOKUP(T927,T$38:T926,1,0)&gt;0,0,0),1))</f>
        <v>0</v>
      </c>
      <c r="T927" s="17" t="str">
        <f>IF(DATOS!I890=P$39,DATOS!F890,"")</f>
        <v/>
      </c>
    </row>
    <row r="928" spans="18:20" x14ac:dyDescent="0.25">
      <c r="R928">
        <f t="shared" si="16"/>
        <v>0</v>
      </c>
      <c r="S928">
        <f>IF(T928="",0,IFERROR(IF(VLOOKUP(T928,T$38:T927,1,0)&gt;0,0,0),1))</f>
        <v>0</v>
      </c>
      <c r="T928" s="17" t="str">
        <f>IF(DATOS!I891=P$39,DATOS!F891,"")</f>
        <v/>
      </c>
    </row>
    <row r="929" spans="18:20" x14ac:dyDescent="0.25">
      <c r="R929">
        <f t="shared" si="16"/>
        <v>0</v>
      </c>
      <c r="S929">
        <f>IF(T929="",0,IFERROR(IF(VLOOKUP(T929,T$38:T928,1,0)&gt;0,0,0),1))</f>
        <v>0</v>
      </c>
      <c r="T929" s="17" t="str">
        <f>IF(DATOS!I892=P$39,DATOS!F892,"")</f>
        <v/>
      </c>
    </row>
    <row r="930" spans="18:20" x14ac:dyDescent="0.25">
      <c r="R930">
        <f t="shared" si="16"/>
        <v>0</v>
      </c>
      <c r="S930">
        <f>IF(T930="",0,IFERROR(IF(VLOOKUP(T930,T$38:T929,1,0)&gt;0,0,0),1))</f>
        <v>0</v>
      </c>
      <c r="T930" s="17" t="str">
        <f>IF(DATOS!I893=P$39,DATOS!F893,"")</f>
        <v/>
      </c>
    </row>
    <row r="931" spans="18:20" x14ac:dyDescent="0.25">
      <c r="R931">
        <f t="shared" si="16"/>
        <v>0</v>
      </c>
      <c r="S931">
        <f>IF(T931="",0,IFERROR(IF(VLOOKUP(T931,T$38:T930,1,0)&gt;0,0,0),1))</f>
        <v>0</v>
      </c>
      <c r="T931" s="17" t="str">
        <f>IF(DATOS!I894=P$39,DATOS!F894,"")</f>
        <v/>
      </c>
    </row>
    <row r="932" spans="18:20" x14ac:dyDescent="0.25">
      <c r="R932">
        <f t="shared" si="16"/>
        <v>0</v>
      </c>
      <c r="S932">
        <f>IF(T932="",0,IFERROR(IF(VLOOKUP(T932,T$38:T931,1,0)&gt;0,0,0),1))</f>
        <v>0</v>
      </c>
      <c r="T932" s="17" t="str">
        <f>IF(DATOS!I895=P$39,DATOS!F895,"")</f>
        <v/>
      </c>
    </row>
    <row r="933" spans="18:20" x14ac:dyDescent="0.25">
      <c r="R933">
        <f t="shared" si="16"/>
        <v>0</v>
      </c>
      <c r="S933">
        <f>IF(T933="",0,IFERROR(IF(VLOOKUP(T933,T$38:T932,1,0)&gt;0,0,0),1))</f>
        <v>0</v>
      </c>
      <c r="T933" s="17" t="str">
        <f>IF(DATOS!I896=P$39,DATOS!F896,"")</f>
        <v/>
      </c>
    </row>
    <row r="934" spans="18:20" x14ac:dyDescent="0.25">
      <c r="R934">
        <f t="shared" si="16"/>
        <v>0</v>
      </c>
      <c r="S934">
        <f>IF(T934="",0,IFERROR(IF(VLOOKUP(T934,T$38:T933,1,0)&gt;0,0,0),1))</f>
        <v>0</v>
      </c>
      <c r="T934" s="17" t="str">
        <f>IF(DATOS!I897=P$39,DATOS!F897,"")</f>
        <v/>
      </c>
    </row>
    <row r="935" spans="18:20" x14ac:dyDescent="0.25">
      <c r="R935">
        <f t="shared" ref="R935:R998" si="17">R934+S935</f>
        <v>0</v>
      </c>
      <c r="S935">
        <f>IF(T935="",0,IFERROR(IF(VLOOKUP(T935,T$38:T934,1,0)&gt;0,0,0),1))</f>
        <v>0</v>
      </c>
      <c r="T935" s="17" t="str">
        <f>IF(DATOS!I898=P$39,DATOS!F898,"")</f>
        <v/>
      </c>
    </row>
    <row r="936" spans="18:20" x14ac:dyDescent="0.25">
      <c r="R936">
        <f t="shared" si="17"/>
        <v>0</v>
      </c>
      <c r="S936">
        <f>IF(T936="",0,IFERROR(IF(VLOOKUP(T936,T$38:T935,1,0)&gt;0,0,0),1))</f>
        <v>0</v>
      </c>
      <c r="T936" s="17" t="str">
        <f>IF(DATOS!I899=P$39,DATOS!F899,"")</f>
        <v/>
      </c>
    </row>
    <row r="937" spans="18:20" x14ac:dyDescent="0.25">
      <c r="R937">
        <f t="shared" si="17"/>
        <v>0</v>
      </c>
      <c r="S937">
        <f>IF(T937="",0,IFERROR(IF(VLOOKUP(T937,T$38:T936,1,0)&gt;0,0,0),1))</f>
        <v>0</v>
      </c>
      <c r="T937" s="17" t="str">
        <f>IF(DATOS!I900=P$39,DATOS!F900,"")</f>
        <v/>
      </c>
    </row>
    <row r="938" spans="18:20" x14ac:dyDescent="0.25">
      <c r="R938">
        <f t="shared" si="17"/>
        <v>0</v>
      </c>
      <c r="S938">
        <f>IF(T938="",0,IFERROR(IF(VLOOKUP(T938,T$38:T937,1,0)&gt;0,0,0),1))</f>
        <v>0</v>
      </c>
      <c r="T938" s="17" t="str">
        <f>IF(DATOS!I901=P$39,DATOS!F901,"")</f>
        <v/>
      </c>
    </row>
    <row r="939" spans="18:20" x14ac:dyDescent="0.25">
      <c r="R939">
        <f t="shared" si="17"/>
        <v>0</v>
      </c>
      <c r="S939">
        <f>IF(T939="",0,IFERROR(IF(VLOOKUP(T939,T$38:T938,1,0)&gt;0,0,0),1))</f>
        <v>0</v>
      </c>
      <c r="T939" s="17" t="str">
        <f>IF(DATOS!I902=P$39,DATOS!F902,"")</f>
        <v/>
      </c>
    </row>
    <row r="940" spans="18:20" x14ac:dyDescent="0.25">
      <c r="R940">
        <f t="shared" si="17"/>
        <v>0</v>
      </c>
      <c r="S940">
        <f>IF(T940="",0,IFERROR(IF(VLOOKUP(T940,T$38:T939,1,0)&gt;0,0,0),1))</f>
        <v>0</v>
      </c>
      <c r="T940" s="17" t="str">
        <f>IF(DATOS!I903=P$39,DATOS!F903,"")</f>
        <v/>
      </c>
    </row>
    <row r="941" spans="18:20" x14ac:dyDescent="0.25">
      <c r="R941">
        <f t="shared" si="17"/>
        <v>0</v>
      </c>
      <c r="S941">
        <f>IF(T941="",0,IFERROR(IF(VLOOKUP(T941,T$38:T940,1,0)&gt;0,0,0),1))</f>
        <v>0</v>
      </c>
      <c r="T941" s="17" t="str">
        <f>IF(DATOS!I904=P$39,DATOS!F904,"")</f>
        <v/>
      </c>
    </row>
    <row r="942" spans="18:20" x14ac:dyDescent="0.25">
      <c r="R942">
        <f t="shared" si="17"/>
        <v>0</v>
      </c>
      <c r="S942">
        <f>IF(T942="",0,IFERROR(IF(VLOOKUP(T942,T$38:T941,1,0)&gt;0,0,0),1))</f>
        <v>0</v>
      </c>
      <c r="T942" s="17" t="str">
        <f>IF(DATOS!I905=P$39,DATOS!F905,"")</f>
        <v/>
      </c>
    </row>
    <row r="943" spans="18:20" x14ac:dyDescent="0.25">
      <c r="R943">
        <f t="shared" si="17"/>
        <v>0</v>
      </c>
      <c r="S943">
        <f>IF(T943="",0,IFERROR(IF(VLOOKUP(T943,T$38:T942,1,0)&gt;0,0,0),1))</f>
        <v>0</v>
      </c>
      <c r="T943" s="17" t="str">
        <f>IF(DATOS!I906=P$39,DATOS!F906,"")</f>
        <v/>
      </c>
    </row>
    <row r="944" spans="18:20" x14ac:dyDescent="0.25">
      <c r="R944">
        <f t="shared" si="17"/>
        <v>0</v>
      </c>
      <c r="S944">
        <f>IF(T944="",0,IFERROR(IF(VLOOKUP(T944,T$38:T943,1,0)&gt;0,0,0),1))</f>
        <v>0</v>
      </c>
      <c r="T944" s="17" t="str">
        <f>IF(DATOS!I907=P$39,DATOS!F907,"")</f>
        <v/>
      </c>
    </row>
    <row r="945" spans="18:20" x14ac:dyDescent="0.25">
      <c r="R945">
        <f t="shared" si="17"/>
        <v>0</v>
      </c>
      <c r="S945">
        <f>IF(T945="",0,IFERROR(IF(VLOOKUP(T945,T$38:T944,1,0)&gt;0,0,0),1))</f>
        <v>0</v>
      </c>
      <c r="T945" s="17" t="str">
        <f>IF(DATOS!I908=P$39,DATOS!F908,"")</f>
        <v/>
      </c>
    </row>
    <row r="946" spans="18:20" x14ac:dyDescent="0.25">
      <c r="R946">
        <f t="shared" si="17"/>
        <v>0</v>
      </c>
      <c r="S946">
        <f>IF(T946="",0,IFERROR(IF(VLOOKUP(T946,T$38:T945,1,0)&gt;0,0,0),1))</f>
        <v>0</v>
      </c>
      <c r="T946" s="17" t="str">
        <f>IF(DATOS!I909=P$39,DATOS!F909,"")</f>
        <v/>
      </c>
    </row>
    <row r="947" spans="18:20" x14ac:dyDescent="0.25">
      <c r="R947">
        <f t="shared" si="17"/>
        <v>0</v>
      </c>
      <c r="S947">
        <f>IF(T947="",0,IFERROR(IF(VLOOKUP(T947,T$38:T946,1,0)&gt;0,0,0),1))</f>
        <v>0</v>
      </c>
      <c r="T947" s="17" t="str">
        <f>IF(DATOS!I910=P$39,DATOS!F910,"")</f>
        <v/>
      </c>
    </row>
    <row r="948" spans="18:20" x14ac:dyDescent="0.25">
      <c r="R948">
        <f t="shared" si="17"/>
        <v>0</v>
      </c>
      <c r="S948">
        <f>IF(T948="",0,IFERROR(IF(VLOOKUP(T948,T$38:T947,1,0)&gt;0,0,0),1))</f>
        <v>0</v>
      </c>
      <c r="T948" s="17" t="str">
        <f>IF(DATOS!I911=P$39,DATOS!F911,"")</f>
        <v/>
      </c>
    </row>
    <row r="949" spans="18:20" x14ac:dyDescent="0.25">
      <c r="R949">
        <f t="shared" si="17"/>
        <v>0</v>
      </c>
      <c r="S949">
        <f>IF(T949="",0,IFERROR(IF(VLOOKUP(T949,T$38:T948,1,0)&gt;0,0,0),1))</f>
        <v>0</v>
      </c>
      <c r="T949" s="17" t="str">
        <f>IF(DATOS!I912=P$39,DATOS!F912,"")</f>
        <v/>
      </c>
    </row>
    <row r="950" spans="18:20" x14ac:dyDescent="0.25">
      <c r="R950">
        <f t="shared" si="17"/>
        <v>0</v>
      </c>
      <c r="S950">
        <f>IF(T950="",0,IFERROR(IF(VLOOKUP(T950,T$38:T949,1,0)&gt;0,0,0),1))</f>
        <v>0</v>
      </c>
      <c r="T950" s="17" t="str">
        <f>IF(DATOS!I913=P$39,DATOS!F913,"")</f>
        <v/>
      </c>
    </row>
    <row r="951" spans="18:20" x14ac:dyDescent="0.25">
      <c r="R951">
        <f t="shared" si="17"/>
        <v>0</v>
      </c>
      <c r="S951">
        <f>IF(T951="",0,IFERROR(IF(VLOOKUP(T951,T$38:T950,1,0)&gt;0,0,0),1))</f>
        <v>0</v>
      </c>
      <c r="T951" s="17" t="str">
        <f>IF(DATOS!I914=P$39,DATOS!F914,"")</f>
        <v/>
      </c>
    </row>
    <row r="952" spans="18:20" x14ac:dyDescent="0.25">
      <c r="R952">
        <f t="shared" si="17"/>
        <v>0</v>
      </c>
      <c r="S952">
        <f>IF(T952="",0,IFERROR(IF(VLOOKUP(T952,T$38:T951,1,0)&gt;0,0,0),1))</f>
        <v>0</v>
      </c>
      <c r="T952" s="17" t="str">
        <f>IF(DATOS!I915=P$39,DATOS!F915,"")</f>
        <v/>
      </c>
    </row>
    <row r="953" spans="18:20" x14ac:dyDescent="0.25">
      <c r="R953">
        <f t="shared" si="17"/>
        <v>0</v>
      </c>
      <c r="S953">
        <f>IF(T953="",0,IFERROR(IF(VLOOKUP(T953,T$38:T952,1,0)&gt;0,0,0),1))</f>
        <v>0</v>
      </c>
      <c r="T953" s="17" t="str">
        <f>IF(DATOS!I916=P$39,DATOS!F916,"")</f>
        <v/>
      </c>
    </row>
    <row r="954" spans="18:20" x14ac:dyDescent="0.25">
      <c r="R954">
        <f t="shared" si="17"/>
        <v>0</v>
      </c>
      <c r="S954">
        <f>IF(T954="",0,IFERROR(IF(VLOOKUP(T954,T$38:T953,1,0)&gt;0,0,0),1))</f>
        <v>0</v>
      </c>
      <c r="T954" s="17" t="str">
        <f>IF(DATOS!I917=P$39,DATOS!F917,"")</f>
        <v/>
      </c>
    </row>
    <row r="955" spans="18:20" x14ac:dyDescent="0.25">
      <c r="R955">
        <f t="shared" si="17"/>
        <v>0</v>
      </c>
      <c r="S955">
        <f>IF(T955="",0,IFERROR(IF(VLOOKUP(T955,T$38:T954,1,0)&gt;0,0,0),1))</f>
        <v>0</v>
      </c>
      <c r="T955" s="17" t="str">
        <f>IF(DATOS!I918=P$39,DATOS!F918,"")</f>
        <v/>
      </c>
    </row>
    <row r="956" spans="18:20" x14ac:dyDescent="0.25">
      <c r="R956">
        <f t="shared" si="17"/>
        <v>0</v>
      </c>
      <c r="S956">
        <f>IF(T956="",0,IFERROR(IF(VLOOKUP(T956,T$38:T955,1,0)&gt;0,0,0),1))</f>
        <v>0</v>
      </c>
      <c r="T956" s="17" t="str">
        <f>IF(DATOS!I919=P$39,DATOS!F919,"")</f>
        <v/>
      </c>
    </row>
    <row r="957" spans="18:20" x14ac:dyDescent="0.25">
      <c r="R957">
        <f t="shared" si="17"/>
        <v>0</v>
      </c>
      <c r="S957">
        <f>IF(T957="",0,IFERROR(IF(VLOOKUP(T957,T$38:T956,1,0)&gt;0,0,0),1))</f>
        <v>0</v>
      </c>
      <c r="T957" s="17" t="str">
        <f>IF(DATOS!I920=P$39,DATOS!F920,"")</f>
        <v/>
      </c>
    </row>
    <row r="958" spans="18:20" x14ac:dyDescent="0.25">
      <c r="R958">
        <f t="shared" si="17"/>
        <v>0</v>
      </c>
      <c r="S958">
        <f>IF(T958="",0,IFERROR(IF(VLOOKUP(T958,T$38:T957,1,0)&gt;0,0,0),1))</f>
        <v>0</v>
      </c>
      <c r="T958" s="17" t="str">
        <f>IF(DATOS!I921=P$39,DATOS!F921,"")</f>
        <v/>
      </c>
    </row>
    <row r="959" spans="18:20" x14ac:dyDescent="0.25">
      <c r="R959">
        <f t="shared" si="17"/>
        <v>0</v>
      </c>
      <c r="S959">
        <f>IF(T959="",0,IFERROR(IF(VLOOKUP(T959,T$38:T958,1,0)&gt;0,0,0),1))</f>
        <v>0</v>
      </c>
      <c r="T959" s="17" t="str">
        <f>IF(DATOS!I922=P$39,DATOS!F922,"")</f>
        <v/>
      </c>
    </row>
    <row r="960" spans="18:20" x14ac:dyDescent="0.25">
      <c r="R960">
        <f t="shared" si="17"/>
        <v>0</v>
      </c>
      <c r="S960">
        <f>IF(T960="",0,IFERROR(IF(VLOOKUP(T960,T$38:T959,1,0)&gt;0,0,0),1))</f>
        <v>0</v>
      </c>
      <c r="T960" s="17" t="str">
        <f>IF(DATOS!I923=P$39,DATOS!F923,"")</f>
        <v/>
      </c>
    </row>
    <row r="961" spans="18:20" x14ac:dyDescent="0.25">
      <c r="R961">
        <f t="shared" si="17"/>
        <v>0</v>
      </c>
      <c r="S961">
        <f>IF(T961="",0,IFERROR(IF(VLOOKUP(T961,T$38:T960,1,0)&gt;0,0,0),1))</f>
        <v>0</v>
      </c>
      <c r="T961" s="17" t="str">
        <f>IF(DATOS!I924=P$39,DATOS!F924,"")</f>
        <v/>
      </c>
    </row>
    <row r="962" spans="18:20" x14ac:dyDescent="0.25">
      <c r="R962">
        <f t="shared" si="17"/>
        <v>0</v>
      </c>
      <c r="S962">
        <f>IF(T962="",0,IFERROR(IF(VLOOKUP(T962,T$38:T961,1,0)&gt;0,0,0),1))</f>
        <v>0</v>
      </c>
      <c r="T962" s="17" t="str">
        <f>IF(DATOS!I925=P$39,DATOS!F925,"")</f>
        <v/>
      </c>
    </row>
    <row r="963" spans="18:20" x14ac:dyDescent="0.25">
      <c r="R963">
        <f t="shared" si="17"/>
        <v>0</v>
      </c>
      <c r="S963">
        <f>IF(T963="",0,IFERROR(IF(VLOOKUP(T963,T$38:T962,1,0)&gt;0,0,0),1))</f>
        <v>0</v>
      </c>
      <c r="T963" s="17" t="str">
        <f>IF(DATOS!I926=P$39,DATOS!F926,"")</f>
        <v/>
      </c>
    </row>
    <row r="964" spans="18:20" x14ac:dyDescent="0.25">
      <c r="R964">
        <f t="shared" si="17"/>
        <v>0</v>
      </c>
      <c r="S964">
        <f>IF(T964="",0,IFERROR(IF(VLOOKUP(T964,T$38:T963,1,0)&gt;0,0,0),1))</f>
        <v>0</v>
      </c>
      <c r="T964" s="17" t="str">
        <f>IF(DATOS!I927=P$39,DATOS!F927,"")</f>
        <v/>
      </c>
    </row>
    <row r="965" spans="18:20" x14ac:dyDescent="0.25">
      <c r="R965">
        <f t="shared" si="17"/>
        <v>0</v>
      </c>
      <c r="S965">
        <f>IF(T965="",0,IFERROR(IF(VLOOKUP(T965,T$38:T964,1,0)&gt;0,0,0),1))</f>
        <v>0</v>
      </c>
      <c r="T965" s="17" t="str">
        <f>IF(DATOS!I928=P$39,DATOS!F928,"")</f>
        <v/>
      </c>
    </row>
    <row r="966" spans="18:20" x14ac:dyDescent="0.25">
      <c r="R966">
        <f t="shared" si="17"/>
        <v>0</v>
      </c>
      <c r="S966">
        <f>IF(T966="",0,IFERROR(IF(VLOOKUP(T966,T$38:T965,1,0)&gt;0,0,0),1))</f>
        <v>0</v>
      </c>
      <c r="T966" s="17" t="str">
        <f>IF(DATOS!I929=P$39,DATOS!F929,"")</f>
        <v/>
      </c>
    </row>
    <row r="967" spans="18:20" x14ac:dyDescent="0.25">
      <c r="R967">
        <f t="shared" si="17"/>
        <v>0</v>
      </c>
      <c r="S967">
        <f>IF(T967="",0,IFERROR(IF(VLOOKUP(T967,T$38:T966,1,0)&gt;0,0,0),1))</f>
        <v>0</v>
      </c>
      <c r="T967" s="17" t="str">
        <f>IF(DATOS!I930=P$39,DATOS!F930,"")</f>
        <v/>
      </c>
    </row>
    <row r="968" spans="18:20" x14ac:dyDescent="0.25">
      <c r="R968">
        <f t="shared" si="17"/>
        <v>0</v>
      </c>
      <c r="S968">
        <f>IF(T968="",0,IFERROR(IF(VLOOKUP(T968,T$38:T967,1,0)&gt;0,0,0),1))</f>
        <v>0</v>
      </c>
      <c r="T968" s="17" t="str">
        <f>IF(DATOS!I931=P$39,DATOS!F931,"")</f>
        <v/>
      </c>
    </row>
    <row r="969" spans="18:20" x14ac:dyDescent="0.25">
      <c r="R969">
        <f t="shared" si="17"/>
        <v>0</v>
      </c>
      <c r="S969">
        <f>IF(T969="",0,IFERROR(IF(VLOOKUP(T969,T$38:T968,1,0)&gt;0,0,0),1))</f>
        <v>0</v>
      </c>
      <c r="T969" s="17" t="str">
        <f>IF(DATOS!I932=P$39,DATOS!F932,"")</f>
        <v/>
      </c>
    </row>
    <row r="970" spans="18:20" x14ac:dyDescent="0.25">
      <c r="R970">
        <f t="shared" si="17"/>
        <v>0</v>
      </c>
      <c r="S970">
        <f>IF(T970="",0,IFERROR(IF(VLOOKUP(T970,T$38:T969,1,0)&gt;0,0,0),1))</f>
        <v>0</v>
      </c>
      <c r="T970" s="17" t="str">
        <f>IF(DATOS!I933=P$39,DATOS!F933,"")</f>
        <v/>
      </c>
    </row>
    <row r="971" spans="18:20" x14ac:dyDescent="0.25">
      <c r="R971">
        <f t="shared" si="17"/>
        <v>0</v>
      </c>
      <c r="S971">
        <f>IF(T971="",0,IFERROR(IF(VLOOKUP(T971,T$38:T970,1,0)&gt;0,0,0),1))</f>
        <v>0</v>
      </c>
      <c r="T971" s="17" t="str">
        <f>IF(DATOS!I934=P$39,DATOS!F934,"")</f>
        <v/>
      </c>
    </row>
    <row r="972" spans="18:20" x14ac:dyDescent="0.25">
      <c r="R972">
        <f t="shared" si="17"/>
        <v>0</v>
      </c>
      <c r="S972">
        <f>IF(T972="",0,IFERROR(IF(VLOOKUP(T972,T$38:T971,1,0)&gt;0,0,0),1))</f>
        <v>0</v>
      </c>
      <c r="T972" s="17" t="str">
        <f>IF(DATOS!I935=P$39,DATOS!F935,"")</f>
        <v/>
      </c>
    </row>
    <row r="973" spans="18:20" x14ac:dyDescent="0.25">
      <c r="R973">
        <f t="shared" si="17"/>
        <v>0</v>
      </c>
      <c r="S973">
        <f>IF(T973="",0,IFERROR(IF(VLOOKUP(T973,T$38:T972,1,0)&gt;0,0,0),1))</f>
        <v>0</v>
      </c>
      <c r="T973" s="17" t="str">
        <f>IF(DATOS!I936=P$39,DATOS!F936,"")</f>
        <v/>
      </c>
    </row>
    <row r="974" spans="18:20" x14ac:dyDescent="0.25">
      <c r="R974">
        <f t="shared" si="17"/>
        <v>0</v>
      </c>
      <c r="S974">
        <f>IF(T974="",0,IFERROR(IF(VLOOKUP(T974,T$38:T973,1,0)&gt;0,0,0),1))</f>
        <v>0</v>
      </c>
      <c r="T974" s="17" t="str">
        <f>IF(DATOS!I937=P$39,DATOS!F937,"")</f>
        <v/>
      </c>
    </row>
    <row r="975" spans="18:20" x14ac:dyDescent="0.25">
      <c r="R975">
        <f t="shared" si="17"/>
        <v>0</v>
      </c>
      <c r="S975">
        <f>IF(T975="",0,IFERROR(IF(VLOOKUP(T975,T$38:T974,1,0)&gt;0,0,0),1))</f>
        <v>0</v>
      </c>
      <c r="T975" s="17" t="str">
        <f>IF(DATOS!I938=P$39,DATOS!F938,"")</f>
        <v/>
      </c>
    </row>
    <row r="976" spans="18:20" x14ac:dyDescent="0.25">
      <c r="R976">
        <f t="shared" si="17"/>
        <v>0</v>
      </c>
      <c r="S976">
        <f>IF(T976="",0,IFERROR(IF(VLOOKUP(T976,T$38:T975,1,0)&gt;0,0,0),1))</f>
        <v>0</v>
      </c>
      <c r="T976" s="17" t="str">
        <f>IF(DATOS!I939=P$39,DATOS!F939,"")</f>
        <v/>
      </c>
    </row>
    <row r="977" spans="18:20" x14ac:dyDescent="0.25">
      <c r="R977">
        <f t="shared" si="17"/>
        <v>0</v>
      </c>
      <c r="S977">
        <f>IF(T977="",0,IFERROR(IF(VLOOKUP(T977,T$38:T976,1,0)&gt;0,0,0),1))</f>
        <v>0</v>
      </c>
      <c r="T977" s="17" t="str">
        <f>IF(DATOS!I940=P$39,DATOS!F940,"")</f>
        <v/>
      </c>
    </row>
    <row r="978" spans="18:20" x14ac:dyDescent="0.25">
      <c r="R978">
        <f t="shared" si="17"/>
        <v>0</v>
      </c>
      <c r="S978">
        <f>IF(T978="",0,IFERROR(IF(VLOOKUP(T978,T$38:T977,1,0)&gt;0,0,0),1))</f>
        <v>0</v>
      </c>
      <c r="T978" s="17" t="str">
        <f>IF(DATOS!I941=P$39,DATOS!F941,"")</f>
        <v/>
      </c>
    </row>
    <row r="979" spans="18:20" x14ac:dyDescent="0.25">
      <c r="R979">
        <f t="shared" si="17"/>
        <v>0</v>
      </c>
      <c r="S979">
        <f>IF(T979="",0,IFERROR(IF(VLOOKUP(T979,T$38:T978,1,0)&gt;0,0,0),1))</f>
        <v>0</v>
      </c>
      <c r="T979" s="17" t="str">
        <f>IF(DATOS!I942=P$39,DATOS!F942,"")</f>
        <v/>
      </c>
    </row>
    <row r="980" spans="18:20" x14ac:dyDescent="0.25">
      <c r="R980">
        <f t="shared" si="17"/>
        <v>0</v>
      </c>
      <c r="S980">
        <f>IF(T980="",0,IFERROR(IF(VLOOKUP(T980,T$38:T979,1,0)&gt;0,0,0),1))</f>
        <v>0</v>
      </c>
      <c r="T980" s="17" t="str">
        <f>IF(DATOS!I943=P$39,DATOS!F943,"")</f>
        <v/>
      </c>
    </row>
    <row r="981" spans="18:20" x14ac:dyDescent="0.25">
      <c r="R981">
        <f t="shared" si="17"/>
        <v>0</v>
      </c>
      <c r="S981">
        <f>IF(T981="",0,IFERROR(IF(VLOOKUP(T981,T$38:T980,1,0)&gt;0,0,0),1))</f>
        <v>0</v>
      </c>
      <c r="T981" s="17" t="str">
        <f>IF(DATOS!I944=P$39,DATOS!F944,"")</f>
        <v/>
      </c>
    </row>
    <row r="982" spans="18:20" x14ac:dyDescent="0.25">
      <c r="R982">
        <f t="shared" si="17"/>
        <v>0</v>
      </c>
      <c r="S982">
        <f>IF(T982="",0,IFERROR(IF(VLOOKUP(T982,T$38:T981,1,0)&gt;0,0,0),1))</f>
        <v>0</v>
      </c>
      <c r="T982" s="17" t="str">
        <f>IF(DATOS!I945=P$39,DATOS!F945,"")</f>
        <v/>
      </c>
    </row>
    <row r="983" spans="18:20" x14ac:dyDescent="0.25">
      <c r="R983">
        <f t="shared" si="17"/>
        <v>0</v>
      </c>
      <c r="S983">
        <f>IF(T983="",0,IFERROR(IF(VLOOKUP(T983,T$38:T982,1,0)&gt;0,0,0),1))</f>
        <v>0</v>
      </c>
      <c r="T983" s="17" t="str">
        <f>IF(DATOS!I946=P$39,DATOS!F946,"")</f>
        <v/>
      </c>
    </row>
    <row r="984" spans="18:20" x14ac:dyDescent="0.25">
      <c r="R984">
        <f t="shared" si="17"/>
        <v>0</v>
      </c>
      <c r="S984">
        <f>IF(T984="",0,IFERROR(IF(VLOOKUP(T984,T$38:T983,1,0)&gt;0,0,0),1))</f>
        <v>0</v>
      </c>
      <c r="T984" s="17" t="str">
        <f>IF(DATOS!I947=P$39,DATOS!F947,"")</f>
        <v/>
      </c>
    </row>
    <row r="985" spans="18:20" x14ac:dyDescent="0.25">
      <c r="R985">
        <f t="shared" si="17"/>
        <v>0</v>
      </c>
      <c r="S985">
        <f>IF(T985="",0,IFERROR(IF(VLOOKUP(T985,T$38:T984,1,0)&gt;0,0,0),1))</f>
        <v>0</v>
      </c>
      <c r="T985" s="17" t="str">
        <f>IF(DATOS!I948=P$39,DATOS!F948,"")</f>
        <v/>
      </c>
    </row>
    <row r="986" spans="18:20" x14ac:dyDescent="0.25">
      <c r="R986">
        <f t="shared" si="17"/>
        <v>0</v>
      </c>
      <c r="S986">
        <f>IF(T986="",0,IFERROR(IF(VLOOKUP(T986,T$38:T985,1,0)&gt;0,0,0),1))</f>
        <v>0</v>
      </c>
      <c r="T986" s="17" t="str">
        <f>IF(DATOS!I949=P$39,DATOS!F949,"")</f>
        <v/>
      </c>
    </row>
    <row r="987" spans="18:20" x14ac:dyDescent="0.25">
      <c r="R987">
        <f t="shared" si="17"/>
        <v>0</v>
      </c>
      <c r="S987">
        <f>IF(T987="",0,IFERROR(IF(VLOOKUP(T987,T$38:T986,1,0)&gt;0,0,0),1))</f>
        <v>0</v>
      </c>
      <c r="T987" s="17" t="str">
        <f>IF(DATOS!I950=P$39,DATOS!F950,"")</f>
        <v/>
      </c>
    </row>
    <row r="988" spans="18:20" x14ac:dyDescent="0.25">
      <c r="R988">
        <f t="shared" si="17"/>
        <v>0</v>
      </c>
      <c r="S988">
        <f>IF(T988="",0,IFERROR(IF(VLOOKUP(T988,T$38:T987,1,0)&gt;0,0,0),1))</f>
        <v>0</v>
      </c>
      <c r="T988" s="17" t="str">
        <f>IF(DATOS!I951=P$39,DATOS!F951,"")</f>
        <v/>
      </c>
    </row>
    <row r="989" spans="18:20" x14ac:dyDescent="0.25">
      <c r="R989">
        <f t="shared" si="17"/>
        <v>0</v>
      </c>
      <c r="S989">
        <f>IF(T989="",0,IFERROR(IF(VLOOKUP(T989,T$38:T988,1,0)&gt;0,0,0),1))</f>
        <v>0</v>
      </c>
      <c r="T989" s="17" t="str">
        <f>IF(DATOS!I952=P$39,DATOS!F952,"")</f>
        <v/>
      </c>
    </row>
    <row r="990" spans="18:20" x14ac:dyDescent="0.25">
      <c r="R990">
        <f t="shared" si="17"/>
        <v>0</v>
      </c>
      <c r="S990">
        <f>IF(T990="",0,IFERROR(IF(VLOOKUP(T990,T$38:T989,1,0)&gt;0,0,0),1))</f>
        <v>0</v>
      </c>
      <c r="T990" s="17" t="str">
        <f>IF(DATOS!I953=P$39,DATOS!F953,"")</f>
        <v/>
      </c>
    </row>
    <row r="991" spans="18:20" x14ac:dyDescent="0.25">
      <c r="R991">
        <f t="shared" si="17"/>
        <v>0</v>
      </c>
      <c r="S991">
        <f>IF(T991="",0,IFERROR(IF(VLOOKUP(T991,T$38:T990,1,0)&gt;0,0,0),1))</f>
        <v>0</v>
      </c>
      <c r="T991" s="17" t="str">
        <f>IF(DATOS!I954=P$39,DATOS!F954,"")</f>
        <v/>
      </c>
    </row>
    <row r="992" spans="18:20" x14ac:dyDescent="0.25">
      <c r="R992">
        <f t="shared" si="17"/>
        <v>0</v>
      </c>
      <c r="S992">
        <f>IF(T992="",0,IFERROR(IF(VLOOKUP(T992,T$38:T991,1,0)&gt;0,0,0),1))</f>
        <v>0</v>
      </c>
      <c r="T992" s="17" t="str">
        <f>IF(DATOS!I955=P$39,DATOS!F955,"")</f>
        <v/>
      </c>
    </row>
    <row r="993" spans="18:20" x14ac:dyDescent="0.25">
      <c r="R993">
        <f t="shared" si="17"/>
        <v>0</v>
      </c>
      <c r="S993">
        <f>IF(T993="",0,IFERROR(IF(VLOOKUP(T993,T$38:T992,1,0)&gt;0,0,0),1))</f>
        <v>0</v>
      </c>
      <c r="T993" s="17" t="str">
        <f>IF(DATOS!I956=P$39,DATOS!F956,"")</f>
        <v/>
      </c>
    </row>
    <row r="994" spans="18:20" x14ac:dyDescent="0.25">
      <c r="R994">
        <f t="shared" si="17"/>
        <v>0</v>
      </c>
      <c r="S994">
        <f>IF(T994="",0,IFERROR(IF(VLOOKUP(T994,T$38:T993,1,0)&gt;0,0,0),1))</f>
        <v>0</v>
      </c>
      <c r="T994" s="17" t="str">
        <f>IF(DATOS!I957=P$39,DATOS!F957,"")</f>
        <v/>
      </c>
    </row>
    <row r="995" spans="18:20" x14ac:dyDescent="0.25">
      <c r="R995">
        <f t="shared" si="17"/>
        <v>0</v>
      </c>
      <c r="S995">
        <f>IF(T995="",0,IFERROR(IF(VLOOKUP(T995,T$38:T994,1,0)&gt;0,0,0),1))</f>
        <v>0</v>
      </c>
      <c r="T995" s="17" t="str">
        <f>IF(DATOS!I958=P$39,DATOS!F958,"")</f>
        <v/>
      </c>
    </row>
    <row r="996" spans="18:20" x14ac:dyDescent="0.25">
      <c r="R996">
        <f t="shared" si="17"/>
        <v>0</v>
      </c>
      <c r="S996">
        <f>IF(T996="",0,IFERROR(IF(VLOOKUP(T996,T$38:T995,1,0)&gt;0,0,0),1))</f>
        <v>0</v>
      </c>
      <c r="T996" s="17" t="str">
        <f>IF(DATOS!I959=P$39,DATOS!F959,"")</f>
        <v/>
      </c>
    </row>
    <row r="997" spans="18:20" x14ac:dyDescent="0.25">
      <c r="R997">
        <f t="shared" si="17"/>
        <v>0</v>
      </c>
      <c r="S997">
        <f>IF(T997="",0,IFERROR(IF(VLOOKUP(T997,T$38:T996,1,0)&gt;0,0,0),1))</f>
        <v>0</v>
      </c>
      <c r="T997" s="17" t="str">
        <f>IF(DATOS!I960=P$39,DATOS!F960,"")</f>
        <v/>
      </c>
    </row>
    <row r="998" spans="18:20" x14ac:dyDescent="0.25">
      <c r="R998">
        <f t="shared" si="17"/>
        <v>0</v>
      </c>
      <c r="S998">
        <f>IF(T998="",0,IFERROR(IF(VLOOKUP(T998,T$38:T997,1,0)&gt;0,0,0),1))</f>
        <v>0</v>
      </c>
      <c r="T998" s="17" t="str">
        <f>IF(DATOS!I961=P$39,DATOS!F961,"")</f>
        <v/>
      </c>
    </row>
    <row r="999" spans="18:20" x14ac:dyDescent="0.25">
      <c r="R999">
        <f t="shared" ref="R999:R1062" si="18">R998+S999</f>
        <v>0</v>
      </c>
      <c r="S999">
        <f>IF(T999="",0,IFERROR(IF(VLOOKUP(T999,T$38:T998,1,0)&gt;0,0,0),1))</f>
        <v>0</v>
      </c>
      <c r="T999" s="17" t="str">
        <f>IF(DATOS!I962=P$39,DATOS!F962,"")</f>
        <v/>
      </c>
    </row>
    <row r="1000" spans="18:20" x14ac:dyDescent="0.25">
      <c r="R1000">
        <f t="shared" si="18"/>
        <v>0</v>
      </c>
      <c r="S1000">
        <f>IF(T1000="",0,IFERROR(IF(VLOOKUP(T1000,T$38:T999,1,0)&gt;0,0,0),1))</f>
        <v>0</v>
      </c>
      <c r="T1000" s="17" t="str">
        <f>IF(DATOS!I963=P$39,DATOS!F963,"")</f>
        <v/>
      </c>
    </row>
    <row r="1001" spans="18:20" x14ac:dyDescent="0.25">
      <c r="R1001">
        <f t="shared" si="18"/>
        <v>0</v>
      </c>
      <c r="S1001">
        <f>IF(T1001="",0,IFERROR(IF(VLOOKUP(T1001,T$38:T1000,1,0)&gt;0,0,0),1))</f>
        <v>0</v>
      </c>
      <c r="T1001" s="17" t="str">
        <f>IF(DATOS!I964=P$39,DATOS!F964,"")</f>
        <v/>
      </c>
    </row>
    <row r="1002" spans="18:20" x14ac:dyDescent="0.25">
      <c r="R1002">
        <f t="shared" si="18"/>
        <v>0</v>
      </c>
      <c r="S1002">
        <f>IF(T1002="",0,IFERROR(IF(VLOOKUP(T1002,T$38:T1001,1,0)&gt;0,0,0),1))</f>
        <v>0</v>
      </c>
      <c r="T1002" s="17" t="str">
        <f>IF(DATOS!I965=P$39,DATOS!F965,"")</f>
        <v/>
      </c>
    </row>
    <row r="1003" spans="18:20" x14ac:dyDescent="0.25">
      <c r="R1003">
        <f t="shared" si="18"/>
        <v>0</v>
      </c>
      <c r="S1003">
        <f>IF(T1003="",0,IFERROR(IF(VLOOKUP(T1003,T$38:T1002,1,0)&gt;0,0,0),1))</f>
        <v>0</v>
      </c>
      <c r="T1003" s="17" t="str">
        <f>IF(DATOS!I966=P$39,DATOS!F966,"")</f>
        <v/>
      </c>
    </row>
    <row r="1004" spans="18:20" x14ac:dyDescent="0.25">
      <c r="R1004">
        <f t="shared" si="18"/>
        <v>0</v>
      </c>
      <c r="S1004">
        <f>IF(T1004="",0,IFERROR(IF(VLOOKUP(T1004,T$38:T1003,1,0)&gt;0,0,0),1))</f>
        <v>0</v>
      </c>
      <c r="T1004" s="17" t="str">
        <f>IF(DATOS!I967=P$39,DATOS!F967,"")</f>
        <v/>
      </c>
    </row>
    <row r="1005" spans="18:20" x14ac:dyDescent="0.25">
      <c r="R1005">
        <f t="shared" si="18"/>
        <v>0</v>
      </c>
      <c r="S1005">
        <f>IF(T1005="",0,IFERROR(IF(VLOOKUP(T1005,T$38:T1004,1,0)&gt;0,0,0),1))</f>
        <v>0</v>
      </c>
      <c r="T1005" s="17" t="str">
        <f>IF(DATOS!I968=P$39,DATOS!F968,"")</f>
        <v/>
      </c>
    </row>
    <row r="1006" spans="18:20" x14ac:dyDescent="0.25">
      <c r="R1006">
        <f t="shared" si="18"/>
        <v>0</v>
      </c>
      <c r="S1006">
        <f>IF(T1006="",0,IFERROR(IF(VLOOKUP(T1006,T$38:T1005,1,0)&gt;0,0,0),1))</f>
        <v>0</v>
      </c>
      <c r="T1006" s="17" t="str">
        <f>IF(DATOS!I969=P$39,DATOS!F969,"")</f>
        <v/>
      </c>
    </row>
    <row r="1007" spans="18:20" x14ac:dyDescent="0.25">
      <c r="R1007">
        <f t="shared" si="18"/>
        <v>0</v>
      </c>
      <c r="S1007">
        <f>IF(T1007="",0,IFERROR(IF(VLOOKUP(T1007,T$38:T1006,1,0)&gt;0,0,0),1))</f>
        <v>0</v>
      </c>
      <c r="T1007" s="17" t="str">
        <f>IF(DATOS!I970=P$39,DATOS!F970,"")</f>
        <v/>
      </c>
    </row>
    <row r="1008" spans="18:20" x14ac:dyDescent="0.25">
      <c r="R1008">
        <f t="shared" si="18"/>
        <v>0</v>
      </c>
      <c r="S1008">
        <f>IF(T1008="",0,IFERROR(IF(VLOOKUP(T1008,T$38:T1007,1,0)&gt;0,0,0),1))</f>
        <v>0</v>
      </c>
      <c r="T1008" s="17" t="str">
        <f>IF(DATOS!I971=P$39,DATOS!F971,"")</f>
        <v/>
      </c>
    </row>
    <row r="1009" spans="18:20" x14ac:dyDescent="0.25">
      <c r="R1009">
        <f t="shared" si="18"/>
        <v>0</v>
      </c>
      <c r="S1009">
        <f>IF(T1009="",0,IFERROR(IF(VLOOKUP(T1009,T$38:T1008,1,0)&gt;0,0,0),1))</f>
        <v>0</v>
      </c>
      <c r="T1009" s="17" t="str">
        <f>IF(DATOS!I972=P$39,DATOS!F972,"")</f>
        <v/>
      </c>
    </row>
    <row r="1010" spans="18:20" x14ac:dyDescent="0.25">
      <c r="R1010">
        <f t="shared" si="18"/>
        <v>0</v>
      </c>
      <c r="S1010">
        <f>IF(T1010="",0,IFERROR(IF(VLOOKUP(T1010,T$38:T1009,1,0)&gt;0,0,0),1))</f>
        <v>0</v>
      </c>
      <c r="T1010" s="17" t="str">
        <f>IF(DATOS!I973=P$39,DATOS!F973,"")</f>
        <v/>
      </c>
    </row>
    <row r="1011" spans="18:20" x14ac:dyDescent="0.25">
      <c r="R1011">
        <f t="shared" si="18"/>
        <v>0</v>
      </c>
      <c r="S1011">
        <f>IF(T1011="",0,IFERROR(IF(VLOOKUP(T1011,T$38:T1010,1,0)&gt;0,0,0),1))</f>
        <v>0</v>
      </c>
      <c r="T1011" s="17" t="str">
        <f>IF(DATOS!I974=P$39,DATOS!F974,"")</f>
        <v/>
      </c>
    </row>
    <row r="1012" spans="18:20" x14ac:dyDescent="0.25">
      <c r="R1012">
        <f t="shared" si="18"/>
        <v>0</v>
      </c>
      <c r="S1012">
        <f>IF(T1012="",0,IFERROR(IF(VLOOKUP(T1012,T$38:T1011,1,0)&gt;0,0,0),1))</f>
        <v>0</v>
      </c>
      <c r="T1012" s="17" t="str">
        <f>IF(DATOS!I975=P$39,DATOS!F975,"")</f>
        <v/>
      </c>
    </row>
    <row r="1013" spans="18:20" x14ac:dyDescent="0.25">
      <c r="R1013">
        <f t="shared" si="18"/>
        <v>0</v>
      </c>
      <c r="S1013">
        <f>IF(T1013="",0,IFERROR(IF(VLOOKUP(T1013,T$38:T1012,1,0)&gt;0,0,0),1))</f>
        <v>0</v>
      </c>
      <c r="T1013" s="17" t="str">
        <f>IF(DATOS!I976=P$39,DATOS!F976,"")</f>
        <v/>
      </c>
    </row>
    <row r="1014" spans="18:20" x14ac:dyDescent="0.25">
      <c r="R1014">
        <f t="shared" si="18"/>
        <v>0</v>
      </c>
      <c r="S1014">
        <f>IF(T1014="",0,IFERROR(IF(VLOOKUP(T1014,T$38:T1013,1,0)&gt;0,0,0),1))</f>
        <v>0</v>
      </c>
      <c r="T1014" s="17" t="str">
        <f>IF(DATOS!I977=P$39,DATOS!F977,"")</f>
        <v/>
      </c>
    </row>
    <row r="1015" spans="18:20" x14ac:dyDescent="0.25">
      <c r="R1015">
        <f t="shared" si="18"/>
        <v>0</v>
      </c>
      <c r="S1015">
        <f>IF(T1015="",0,IFERROR(IF(VLOOKUP(T1015,T$38:T1014,1,0)&gt;0,0,0),1))</f>
        <v>0</v>
      </c>
      <c r="T1015" s="17" t="str">
        <f>IF(DATOS!I978=P$39,DATOS!F978,"")</f>
        <v/>
      </c>
    </row>
    <row r="1016" spans="18:20" x14ac:dyDescent="0.25">
      <c r="R1016">
        <f t="shared" si="18"/>
        <v>0</v>
      </c>
      <c r="S1016">
        <f>IF(T1016="",0,IFERROR(IF(VLOOKUP(T1016,T$38:T1015,1,0)&gt;0,0,0),1))</f>
        <v>0</v>
      </c>
      <c r="T1016" s="17" t="str">
        <f>IF(DATOS!I979=P$39,DATOS!F979,"")</f>
        <v/>
      </c>
    </row>
    <row r="1017" spans="18:20" x14ac:dyDescent="0.25">
      <c r="R1017">
        <f t="shared" si="18"/>
        <v>0</v>
      </c>
      <c r="S1017">
        <f>IF(T1017="",0,IFERROR(IF(VLOOKUP(T1017,T$38:T1016,1,0)&gt;0,0,0),1))</f>
        <v>0</v>
      </c>
      <c r="T1017" s="17" t="str">
        <f>IF(DATOS!I980=P$39,DATOS!F980,"")</f>
        <v/>
      </c>
    </row>
    <row r="1018" spans="18:20" x14ac:dyDescent="0.25">
      <c r="R1018">
        <f t="shared" si="18"/>
        <v>0</v>
      </c>
      <c r="S1018">
        <f>IF(T1018="",0,IFERROR(IF(VLOOKUP(T1018,T$38:T1017,1,0)&gt;0,0,0),1))</f>
        <v>0</v>
      </c>
      <c r="T1018" s="17" t="str">
        <f>IF(DATOS!I981=P$39,DATOS!F981,"")</f>
        <v/>
      </c>
    </row>
    <row r="1019" spans="18:20" x14ac:dyDescent="0.25">
      <c r="R1019">
        <f t="shared" si="18"/>
        <v>0</v>
      </c>
      <c r="S1019">
        <f>IF(T1019="",0,IFERROR(IF(VLOOKUP(T1019,T$38:T1018,1,0)&gt;0,0,0),1))</f>
        <v>0</v>
      </c>
      <c r="T1019" s="17" t="str">
        <f>IF(DATOS!I982=P$39,DATOS!F982,"")</f>
        <v/>
      </c>
    </row>
    <row r="1020" spans="18:20" x14ac:dyDescent="0.25">
      <c r="R1020">
        <f t="shared" si="18"/>
        <v>0</v>
      </c>
      <c r="S1020">
        <f>IF(T1020="",0,IFERROR(IF(VLOOKUP(T1020,T$38:T1019,1,0)&gt;0,0,0),1))</f>
        <v>0</v>
      </c>
      <c r="T1020" s="17" t="str">
        <f>IF(DATOS!I983=P$39,DATOS!F983,"")</f>
        <v/>
      </c>
    </row>
    <row r="1021" spans="18:20" x14ac:dyDescent="0.25">
      <c r="R1021">
        <f t="shared" si="18"/>
        <v>0</v>
      </c>
      <c r="S1021">
        <f>IF(T1021="",0,IFERROR(IF(VLOOKUP(T1021,T$38:T1020,1,0)&gt;0,0,0),1))</f>
        <v>0</v>
      </c>
      <c r="T1021" s="17" t="str">
        <f>IF(DATOS!I984=P$39,DATOS!F984,"")</f>
        <v/>
      </c>
    </row>
    <row r="1022" spans="18:20" x14ac:dyDescent="0.25">
      <c r="R1022">
        <f t="shared" si="18"/>
        <v>0</v>
      </c>
      <c r="S1022">
        <f>IF(T1022="",0,IFERROR(IF(VLOOKUP(T1022,T$38:T1021,1,0)&gt;0,0,0),1))</f>
        <v>0</v>
      </c>
      <c r="T1022" s="17" t="str">
        <f>IF(DATOS!I985=P$39,DATOS!F985,"")</f>
        <v/>
      </c>
    </row>
    <row r="1023" spans="18:20" x14ac:dyDescent="0.25">
      <c r="R1023">
        <f t="shared" si="18"/>
        <v>0</v>
      </c>
      <c r="S1023">
        <f>IF(T1023="",0,IFERROR(IF(VLOOKUP(T1023,T$38:T1022,1,0)&gt;0,0,0),1))</f>
        <v>0</v>
      </c>
      <c r="T1023" s="17" t="str">
        <f>IF(DATOS!I986=P$39,DATOS!F986,"")</f>
        <v/>
      </c>
    </row>
    <row r="1024" spans="18:20" x14ac:dyDescent="0.25">
      <c r="R1024">
        <f t="shared" si="18"/>
        <v>0</v>
      </c>
      <c r="S1024">
        <f>IF(T1024="",0,IFERROR(IF(VLOOKUP(T1024,T$38:T1023,1,0)&gt;0,0,0),1))</f>
        <v>0</v>
      </c>
      <c r="T1024" s="17" t="str">
        <f>IF(DATOS!I987=P$39,DATOS!F987,"")</f>
        <v/>
      </c>
    </row>
    <row r="1025" spans="18:20" x14ac:dyDescent="0.25">
      <c r="R1025">
        <f t="shared" si="18"/>
        <v>0</v>
      </c>
      <c r="S1025">
        <f>IF(T1025="",0,IFERROR(IF(VLOOKUP(T1025,T$38:T1024,1,0)&gt;0,0,0),1))</f>
        <v>0</v>
      </c>
      <c r="T1025" s="17" t="str">
        <f>IF(DATOS!I988=P$39,DATOS!F988,"")</f>
        <v/>
      </c>
    </row>
    <row r="1026" spans="18:20" x14ac:dyDescent="0.25">
      <c r="R1026">
        <f t="shared" si="18"/>
        <v>0</v>
      </c>
      <c r="S1026">
        <f>IF(T1026="",0,IFERROR(IF(VLOOKUP(T1026,T$38:T1025,1,0)&gt;0,0,0),1))</f>
        <v>0</v>
      </c>
      <c r="T1026" s="17" t="str">
        <f>IF(DATOS!I989=P$39,DATOS!F989,"")</f>
        <v/>
      </c>
    </row>
    <row r="1027" spans="18:20" x14ac:dyDescent="0.25">
      <c r="R1027">
        <f t="shared" si="18"/>
        <v>0</v>
      </c>
      <c r="S1027">
        <f>IF(T1027="",0,IFERROR(IF(VLOOKUP(T1027,T$38:T1026,1,0)&gt;0,0,0),1))</f>
        <v>0</v>
      </c>
      <c r="T1027" s="17" t="str">
        <f>IF(DATOS!I990=P$39,DATOS!F990,"")</f>
        <v/>
      </c>
    </row>
    <row r="1028" spans="18:20" x14ac:dyDescent="0.25">
      <c r="R1028">
        <f t="shared" si="18"/>
        <v>0</v>
      </c>
      <c r="S1028">
        <f>IF(T1028="",0,IFERROR(IF(VLOOKUP(T1028,T$38:T1027,1,0)&gt;0,0,0),1))</f>
        <v>0</v>
      </c>
      <c r="T1028" s="17" t="str">
        <f>IF(DATOS!I991=P$39,DATOS!F991,"")</f>
        <v/>
      </c>
    </row>
    <row r="1029" spans="18:20" x14ac:dyDescent="0.25">
      <c r="R1029">
        <f t="shared" si="18"/>
        <v>0</v>
      </c>
      <c r="S1029">
        <f>IF(T1029="",0,IFERROR(IF(VLOOKUP(T1029,T$38:T1028,1,0)&gt;0,0,0),1))</f>
        <v>0</v>
      </c>
      <c r="T1029" s="17" t="str">
        <f>IF(DATOS!I992=P$39,DATOS!F992,"")</f>
        <v/>
      </c>
    </row>
    <row r="1030" spans="18:20" x14ac:dyDescent="0.25">
      <c r="R1030">
        <f t="shared" si="18"/>
        <v>0</v>
      </c>
      <c r="S1030">
        <f>IF(T1030="",0,IFERROR(IF(VLOOKUP(T1030,T$38:T1029,1,0)&gt;0,0,0),1))</f>
        <v>0</v>
      </c>
      <c r="T1030" s="17" t="str">
        <f>IF(DATOS!I993=P$39,DATOS!F993,"")</f>
        <v/>
      </c>
    </row>
    <row r="1031" spans="18:20" x14ac:dyDescent="0.25">
      <c r="R1031">
        <f t="shared" si="18"/>
        <v>0</v>
      </c>
      <c r="S1031">
        <f>IF(T1031="",0,IFERROR(IF(VLOOKUP(T1031,T$38:T1030,1,0)&gt;0,0,0),1))</f>
        <v>0</v>
      </c>
      <c r="T1031" s="17" t="str">
        <f>IF(DATOS!I994=P$39,DATOS!F994,"")</f>
        <v/>
      </c>
    </row>
    <row r="1032" spans="18:20" x14ac:dyDescent="0.25">
      <c r="R1032">
        <f t="shared" si="18"/>
        <v>0</v>
      </c>
      <c r="S1032">
        <f>IF(T1032="",0,IFERROR(IF(VLOOKUP(T1032,T$38:T1031,1,0)&gt;0,0,0),1))</f>
        <v>0</v>
      </c>
      <c r="T1032" s="17" t="str">
        <f>IF(DATOS!I995=P$39,DATOS!F995,"")</f>
        <v/>
      </c>
    </row>
    <row r="1033" spans="18:20" x14ac:dyDescent="0.25">
      <c r="R1033">
        <f t="shared" si="18"/>
        <v>0</v>
      </c>
      <c r="S1033">
        <f>IF(T1033="",0,IFERROR(IF(VLOOKUP(T1033,T$38:T1032,1,0)&gt;0,0,0),1))</f>
        <v>0</v>
      </c>
      <c r="T1033" s="17" t="str">
        <f>IF(DATOS!I996=P$39,DATOS!F996,"")</f>
        <v/>
      </c>
    </row>
    <row r="1034" spans="18:20" x14ac:dyDescent="0.25">
      <c r="R1034">
        <f t="shared" si="18"/>
        <v>0</v>
      </c>
      <c r="S1034">
        <f>IF(T1034="",0,IFERROR(IF(VLOOKUP(T1034,T$38:T1033,1,0)&gt;0,0,0),1))</f>
        <v>0</v>
      </c>
      <c r="T1034" s="17" t="str">
        <f>IF(DATOS!I997=P$39,DATOS!F997,"")</f>
        <v/>
      </c>
    </row>
    <row r="1035" spans="18:20" x14ac:dyDescent="0.25">
      <c r="R1035">
        <f t="shared" si="18"/>
        <v>0</v>
      </c>
      <c r="S1035">
        <f>IF(T1035="",0,IFERROR(IF(VLOOKUP(T1035,T$38:T1034,1,0)&gt;0,0,0),1))</f>
        <v>0</v>
      </c>
      <c r="T1035" s="17" t="str">
        <f>IF(DATOS!I998=P$39,DATOS!F998,"")</f>
        <v/>
      </c>
    </row>
    <row r="1036" spans="18:20" x14ac:dyDescent="0.25">
      <c r="R1036">
        <f t="shared" si="18"/>
        <v>0</v>
      </c>
      <c r="S1036">
        <f>IF(T1036="",0,IFERROR(IF(VLOOKUP(T1036,T$38:T1035,1,0)&gt;0,0,0),1))</f>
        <v>0</v>
      </c>
      <c r="T1036" s="17" t="str">
        <f>IF(DATOS!I999=P$39,DATOS!F999,"")</f>
        <v/>
      </c>
    </row>
    <row r="1037" spans="18:20" x14ac:dyDescent="0.25">
      <c r="R1037">
        <f t="shared" si="18"/>
        <v>0</v>
      </c>
      <c r="S1037">
        <f>IF(T1037="",0,IFERROR(IF(VLOOKUP(T1037,T$38:T1036,1,0)&gt;0,0,0),1))</f>
        <v>0</v>
      </c>
      <c r="T1037" s="17" t="str">
        <f>IF(DATOS!I1000=P$39,DATOS!F1000,"")</f>
        <v/>
      </c>
    </row>
    <row r="1038" spans="18:20" x14ac:dyDescent="0.25">
      <c r="R1038">
        <f t="shared" si="18"/>
        <v>0</v>
      </c>
      <c r="S1038">
        <f>IF(T1038="",0,IFERROR(IF(VLOOKUP(T1038,T$38:T1037,1,0)&gt;0,0,0),1))</f>
        <v>0</v>
      </c>
      <c r="T1038" s="17" t="str">
        <f>IF(DATOS!I1001=P$39,DATOS!F1001,"")</f>
        <v/>
      </c>
    </row>
    <row r="1039" spans="18:20" x14ac:dyDescent="0.25">
      <c r="R1039">
        <f t="shared" si="18"/>
        <v>0</v>
      </c>
      <c r="S1039">
        <f>IF(T1039="",0,IFERROR(IF(VLOOKUP(T1039,T$38:T1038,1,0)&gt;0,0,0),1))</f>
        <v>0</v>
      </c>
      <c r="T1039" s="17" t="str">
        <f>IF(DATOS!I1002=P$39,DATOS!F1002,"")</f>
        <v/>
      </c>
    </row>
    <row r="1040" spans="18:20" x14ac:dyDescent="0.25">
      <c r="R1040">
        <f t="shared" si="18"/>
        <v>0</v>
      </c>
      <c r="S1040">
        <f>IF(T1040="",0,IFERROR(IF(VLOOKUP(T1040,T$38:T1039,1,0)&gt;0,0,0),1))</f>
        <v>0</v>
      </c>
      <c r="T1040" s="17" t="str">
        <f>IF(DATOS!I1003=P$39,DATOS!F1003,"")</f>
        <v/>
      </c>
    </row>
    <row r="1041" spans="18:20" x14ac:dyDescent="0.25">
      <c r="R1041">
        <f t="shared" si="18"/>
        <v>0</v>
      </c>
      <c r="S1041">
        <f>IF(T1041="",0,IFERROR(IF(VLOOKUP(T1041,T$38:T1040,1,0)&gt;0,0,0),1))</f>
        <v>0</v>
      </c>
      <c r="T1041" s="17" t="str">
        <f>IF(DATOS!I1004=P$39,DATOS!F1004,"")</f>
        <v/>
      </c>
    </row>
    <row r="1042" spans="18:20" x14ac:dyDescent="0.25">
      <c r="R1042">
        <f t="shared" si="18"/>
        <v>0</v>
      </c>
      <c r="S1042">
        <f>IF(T1042="",0,IFERROR(IF(VLOOKUP(T1042,T$38:T1041,1,0)&gt;0,0,0),1))</f>
        <v>0</v>
      </c>
      <c r="T1042" s="17" t="str">
        <f>IF(DATOS!I1005=P$39,DATOS!F1005,"")</f>
        <v/>
      </c>
    </row>
    <row r="1043" spans="18:20" x14ac:dyDescent="0.25">
      <c r="R1043">
        <f t="shared" si="18"/>
        <v>0</v>
      </c>
      <c r="S1043">
        <f>IF(T1043="",0,IFERROR(IF(VLOOKUP(T1043,T$38:T1042,1,0)&gt;0,0,0),1))</f>
        <v>0</v>
      </c>
      <c r="T1043" s="17" t="str">
        <f>IF(DATOS!I1006=P$39,DATOS!F1006,"")</f>
        <v/>
      </c>
    </row>
    <row r="1044" spans="18:20" x14ac:dyDescent="0.25">
      <c r="R1044">
        <f t="shared" si="18"/>
        <v>0</v>
      </c>
      <c r="S1044">
        <f>IF(T1044="",0,IFERROR(IF(VLOOKUP(T1044,T$38:T1043,1,0)&gt;0,0,0),1))</f>
        <v>0</v>
      </c>
      <c r="T1044" s="17" t="str">
        <f>IF(DATOS!I1007=P$39,DATOS!F1007,"")</f>
        <v/>
      </c>
    </row>
    <row r="1045" spans="18:20" x14ac:dyDescent="0.25">
      <c r="R1045">
        <f t="shared" si="18"/>
        <v>0</v>
      </c>
      <c r="S1045">
        <f>IF(T1045="",0,IFERROR(IF(VLOOKUP(T1045,T$38:T1044,1,0)&gt;0,0,0),1))</f>
        <v>0</v>
      </c>
      <c r="T1045" s="17" t="str">
        <f>IF(DATOS!I1008=P$39,DATOS!F1008,"")</f>
        <v/>
      </c>
    </row>
    <row r="1046" spans="18:20" x14ac:dyDescent="0.25">
      <c r="R1046">
        <f t="shared" si="18"/>
        <v>0</v>
      </c>
      <c r="S1046">
        <f>IF(T1046="",0,IFERROR(IF(VLOOKUP(T1046,T$38:T1045,1,0)&gt;0,0,0),1))</f>
        <v>0</v>
      </c>
      <c r="T1046" s="17" t="str">
        <f>IF(DATOS!I1009=P$39,DATOS!F1009,"")</f>
        <v/>
      </c>
    </row>
    <row r="1047" spans="18:20" x14ac:dyDescent="0.25">
      <c r="R1047">
        <f t="shared" si="18"/>
        <v>0</v>
      </c>
      <c r="S1047">
        <f>IF(T1047="",0,IFERROR(IF(VLOOKUP(T1047,T$38:T1046,1,0)&gt;0,0,0),1))</f>
        <v>0</v>
      </c>
      <c r="T1047" s="17" t="str">
        <f>IF(DATOS!I1010=P$39,DATOS!F1010,"")</f>
        <v/>
      </c>
    </row>
    <row r="1048" spans="18:20" x14ac:dyDescent="0.25">
      <c r="R1048">
        <f t="shared" si="18"/>
        <v>0</v>
      </c>
      <c r="S1048">
        <f>IF(T1048="",0,IFERROR(IF(VLOOKUP(T1048,T$38:T1047,1,0)&gt;0,0,0),1))</f>
        <v>0</v>
      </c>
      <c r="T1048" s="17" t="str">
        <f>IF(DATOS!I1011=P$39,DATOS!F1011,"")</f>
        <v/>
      </c>
    </row>
    <row r="1049" spans="18:20" x14ac:dyDescent="0.25">
      <c r="R1049">
        <f t="shared" si="18"/>
        <v>0</v>
      </c>
      <c r="S1049">
        <f>IF(T1049="",0,IFERROR(IF(VLOOKUP(T1049,T$38:T1048,1,0)&gt;0,0,0),1))</f>
        <v>0</v>
      </c>
      <c r="T1049" s="17" t="str">
        <f>IF(DATOS!I1012=P$39,DATOS!F1012,"")</f>
        <v/>
      </c>
    </row>
    <row r="1050" spans="18:20" x14ac:dyDescent="0.25">
      <c r="R1050">
        <f t="shared" si="18"/>
        <v>0</v>
      </c>
      <c r="S1050">
        <f>IF(T1050="",0,IFERROR(IF(VLOOKUP(T1050,T$38:T1049,1,0)&gt;0,0,0),1))</f>
        <v>0</v>
      </c>
      <c r="T1050" s="17" t="str">
        <f>IF(DATOS!I1013=P$39,DATOS!F1013,"")</f>
        <v/>
      </c>
    </row>
    <row r="1051" spans="18:20" x14ac:dyDescent="0.25">
      <c r="R1051">
        <f t="shared" si="18"/>
        <v>0</v>
      </c>
      <c r="S1051">
        <f>IF(T1051="",0,IFERROR(IF(VLOOKUP(T1051,T$38:T1050,1,0)&gt;0,0,0),1))</f>
        <v>0</v>
      </c>
      <c r="T1051" s="17" t="str">
        <f>IF(DATOS!I1014=P$39,DATOS!F1014,"")</f>
        <v/>
      </c>
    </row>
    <row r="1052" spans="18:20" x14ac:dyDescent="0.25">
      <c r="R1052">
        <f t="shared" si="18"/>
        <v>0</v>
      </c>
      <c r="S1052">
        <f>IF(T1052="",0,IFERROR(IF(VLOOKUP(T1052,T$38:T1051,1,0)&gt;0,0,0),1))</f>
        <v>0</v>
      </c>
      <c r="T1052" s="17" t="str">
        <f>IF(DATOS!I1015=P$39,DATOS!F1015,"")</f>
        <v/>
      </c>
    </row>
    <row r="1053" spans="18:20" x14ac:dyDescent="0.25">
      <c r="R1053">
        <f t="shared" si="18"/>
        <v>0</v>
      </c>
      <c r="S1053">
        <f>IF(T1053="",0,IFERROR(IF(VLOOKUP(T1053,T$38:T1052,1,0)&gt;0,0,0),1))</f>
        <v>0</v>
      </c>
      <c r="T1053" s="17" t="str">
        <f>IF(DATOS!I1016=P$39,DATOS!F1016,"")</f>
        <v/>
      </c>
    </row>
    <row r="1054" spans="18:20" x14ac:dyDescent="0.25">
      <c r="R1054">
        <f t="shared" si="18"/>
        <v>0</v>
      </c>
      <c r="S1054">
        <f>IF(T1054="",0,IFERROR(IF(VLOOKUP(T1054,T$38:T1053,1,0)&gt;0,0,0),1))</f>
        <v>0</v>
      </c>
      <c r="T1054" s="17" t="str">
        <f>IF(DATOS!I1017=P$39,DATOS!F1017,"")</f>
        <v/>
      </c>
    </row>
    <row r="1055" spans="18:20" x14ac:dyDescent="0.25">
      <c r="R1055">
        <f t="shared" si="18"/>
        <v>0</v>
      </c>
      <c r="S1055">
        <f>IF(T1055="",0,IFERROR(IF(VLOOKUP(T1055,T$38:T1054,1,0)&gt;0,0,0),1))</f>
        <v>0</v>
      </c>
      <c r="T1055" s="17" t="str">
        <f>IF(DATOS!I1018=P$39,DATOS!F1018,"")</f>
        <v/>
      </c>
    </row>
    <row r="1056" spans="18:20" x14ac:dyDescent="0.25">
      <c r="R1056">
        <f t="shared" si="18"/>
        <v>0</v>
      </c>
      <c r="S1056">
        <f>IF(T1056="",0,IFERROR(IF(VLOOKUP(T1056,T$38:T1055,1,0)&gt;0,0,0),1))</f>
        <v>0</v>
      </c>
      <c r="T1056" s="17" t="str">
        <f>IF(DATOS!I1019=P$39,DATOS!F1019,"")</f>
        <v/>
      </c>
    </row>
    <row r="1057" spans="18:20" x14ac:dyDescent="0.25">
      <c r="R1057">
        <f t="shared" si="18"/>
        <v>0</v>
      </c>
      <c r="S1057">
        <f>IF(T1057="",0,IFERROR(IF(VLOOKUP(T1057,T$38:T1056,1,0)&gt;0,0,0),1))</f>
        <v>0</v>
      </c>
      <c r="T1057" s="17" t="str">
        <f>IF(DATOS!I1020=P$39,DATOS!F1020,"")</f>
        <v/>
      </c>
    </row>
    <row r="1058" spans="18:20" x14ac:dyDescent="0.25">
      <c r="R1058">
        <f t="shared" si="18"/>
        <v>0</v>
      </c>
      <c r="S1058">
        <f>IF(T1058="",0,IFERROR(IF(VLOOKUP(T1058,T$38:T1057,1,0)&gt;0,0,0),1))</f>
        <v>0</v>
      </c>
      <c r="T1058" s="17" t="str">
        <f>IF(DATOS!I1021=P$39,DATOS!F1021,"")</f>
        <v/>
      </c>
    </row>
    <row r="1059" spans="18:20" x14ac:dyDescent="0.25">
      <c r="R1059">
        <f t="shared" si="18"/>
        <v>0</v>
      </c>
      <c r="S1059">
        <f>IF(T1059="",0,IFERROR(IF(VLOOKUP(T1059,T$38:T1058,1,0)&gt;0,0,0),1))</f>
        <v>0</v>
      </c>
      <c r="T1059" s="17" t="str">
        <f>IF(DATOS!I1022=P$39,DATOS!F1022,"")</f>
        <v/>
      </c>
    </row>
    <row r="1060" spans="18:20" x14ac:dyDescent="0.25">
      <c r="R1060">
        <f t="shared" si="18"/>
        <v>0</v>
      </c>
      <c r="S1060">
        <f>IF(T1060="",0,IFERROR(IF(VLOOKUP(T1060,T$38:T1059,1,0)&gt;0,0,0),1))</f>
        <v>0</v>
      </c>
      <c r="T1060" s="17" t="str">
        <f>IF(DATOS!I1023=P$39,DATOS!F1023,"")</f>
        <v/>
      </c>
    </row>
    <row r="1061" spans="18:20" x14ac:dyDescent="0.25">
      <c r="R1061">
        <f t="shared" si="18"/>
        <v>0</v>
      </c>
      <c r="S1061">
        <f>IF(T1061="",0,IFERROR(IF(VLOOKUP(T1061,T$38:T1060,1,0)&gt;0,0,0),1))</f>
        <v>0</v>
      </c>
      <c r="T1061" s="17" t="str">
        <f>IF(DATOS!I1024=P$39,DATOS!F1024,"")</f>
        <v/>
      </c>
    </row>
    <row r="1062" spans="18:20" x14ac:dyDescent="0.25">
      <c r="R1062">
        <f t="shared" si="18"/>
        <v>0</v>
      </c>
      <c r="S1062">
        <f>IF(T1062="",0,IFERROR(IF(VLOOKUP(T1062,T$38:T1061,1,0)&gt;0,0,0),1))</f>
        <v>0</v>
      </c>
      <c r="T1062" s="17" t="str">
        <f>IF(DATOS!I1025=P$39,DATOS!F1025,"")</f>
        <v/>
      </c>
    </row>
    <row r="1063" spans="18:20" x14ac:dyDescent="0.25">
      <c r="R1063">
        <f t="shared" ref="R1063:R1126" si="19">R1062+S1063</f>
        <v>0</v>
      </c>
      <c r="S1063">
        <f>IF(T1063="",0,IFERROR(IF(VLOOKUP(T1063,T$38:T1062,1,0)&gt;0,0,0),1))</f>
        <v>0</v>
      </c>
      <c r="T1063" s="17" t="str">
        <f>IF(DATOS!I1026=P$39,DATOS!F1026,"")</f>
        <v/>
      </c>
    </row>
    <row r="1064" spans="18:20" x14ac:dyDescent="0.25">
      <c r="R1064">
        <f t="shared" si="19"/>
        <v>0</v>
      </c>
      <c r="S1064">
        <f>IF(T1064="",0,IFERROR(IF(VLOOKUP(T1064,T$38:T1063,1,0)&gt;0,0,0),1))</f>
        <v>0</v>
      </c>
      <c r="T1064" s="17" t="str">
        <f>IF(DATOS!I1027=P$39,DATOS!F1027,"")</f>
        <v/>
      </c>
    </row>
    <row r="1065" spans="18:20" x14ac:dyDescent="0.25">
      <c r="R1065">
        <f t="shared" si="19"/>
        <v>0</v>
      </c>
      <c r="S1065">
        <f>IF(T1065="",0,IFERROR(IF(VLOOKUP(T1065,T$38:T1064,1,0)&gt;0,0,0),1))</f>
        <v>0</v>
      </c>
      <c r="T1065" s="17" t="str">
        <f>IF(DATOS!I1028=P$39,DATOS!F1028,"")</f>
        <v/>
      </c>
    </row>
    <row r="1066" spans="18:20" x14ac:dyDescent="0.25">
      <c r="R1066">
        <f t="shared" si="19"/>
        <v>0</v>
      </c>
      <c r="S1066">
        <f>IF(T1066="",0,IFERROR(IF(VLOOKUP(T1066,T$38:T1065,1,0)&gt;0,0,0),1))</f>
        <v>0</v>
      </c>
      <c r="T1066" s="17" t="str">
        <f>IF(DATOS!I1029=P$39,DATOS!F1029,"")</f>
        <v/>
      </c>
    </row>
    <row r="1067" spans="18:20" x14ac:dyDescent="0.25">
      <c r="R1067">
        <f t="shared" si="19"/>
        <v>0</v>
      </c>
      <c r="S1067">
        <f>IF(T1067="",0,IFERROR(IF(VLOOKUP(T1067,T$38:T1066,1,0)&gt;0,0,0),1))</f>
        <v>0</v>
      </c>
      <c r="T1067" s="17" t="str">
        <f>IF(DATOS!I1030=P$39,DATOS!F1030,"")</f>
        <v/>
      </c>
    </row>
    <row r="1068" spans="18:20" x14ac:dyDescent="0.25">
      <c r="R1068">
        <f t="shared" si="19"/>
        <v>0</v>
      </c>
      <c r="S1068">
        <f>IF(T1068="",0,IFERROR(IF(VLOOKUP(T1068,T$38:T1067,1,0)&gt;0,0,0),1))</f>
        <v>0</v>
      </c>
      <c r="T1068" s="17" t="str">
        <f>IF(DATOS!I1031=P$39,DATOS!F1031,"")</f>
        <v/>
      </c>
    </row>
    <row r="1069" spans="18:20" x14ac:dyDescent="0.25">
      <c r="R1069">
        <f t="shared" si="19"/>
        <v>0</v>
      </c>
      <c r="S1069">
        <f>IF(T1069="",0,IFERROR(IF(VLOOKUP(T1069,T$38:T1068,1,0)&gt;0,0,0),1))</f>
        <v>0</v>
      </c>
      <c r="T1069" s="17" t="str">
        <f>IF(DATOS!I1032=P$39,DATOS!F1032,"")</f>
        <v/>
      </c>
    </row>
    <row r="1070" spans="18:20" x14ac:dyDescent="0.25">
      <c r="R1070">
        <f t="shared" si="19"/>
        <v>0</v>
      </c>
      <c r="S1070">
        <f>IF(T1070="",0,IFERROR(IF(VLOOKUP(T1070,T$38:T1069,1,0)&gt;0,0,0),1))</f>
        <v>0</v>
      </c>
      <c r="T1070" s="17" t="str">
        <f>IF(DATOS!I1033=P$39,DATOS!F1033,"")</f>
        <v/>
      </c>
    </row>
    <row r="1071" spans="18:20" x14ac:dyDescent="0.25">
      <c r="R1071">
        <f t="shared" si="19"/>
        <v>0</v>
      </c>
      <c r="S1071">
        <f>IF(T1071="",0,IFERROR(IF(VLOOKUP(T1071,T$38:T1070,1,0)&gt;0,0,0),1))</f>
        <v>0</v>
      </c>
      <c r="T1071" s="17" t="str">
        <f>IF(DATOS!I1034=P$39,DATOS!F1034,"")</f>
        <v/>
      </c>
    </row>
    <row r="1072" spans="18:20" x14ac:dyDescent="0.25">
      <c r="R1072">
        <f t="shared" si="19"/>
        <v>0</v>
      </c>
      <c r="S1072">
        <f>IF(T1072="",0,IFERROR(IF(VLOOKUP(T1072,T$38:T1071,1,0)&gt;0,0,0),1))</f>
        <v>0</v>
      </c>
      <c r="T1072" s="17" t="str">
        <f>IF(DATOS!I1035=P$39,DATOS!F1035,"")</f>
        <v/>
      </c>
    </row>
    <row r="1073" spans="18:20" x14ac:dyDescent="0.25">
      <c r="R1073">
        <f t="shared" si="19"/>
        <v>0</v>
      </c>
      <c r="S1073">
        <f>IF(T1073="",0,IFERROR(IF(VLOOKUP(T1073,T$38:T1072,1,0)&gt;0,0,0),1))</f>
        <v>0</v>
      </c>
      <c r="T1073" s="17" t="str">
        <f>IF(DATOS!I1036=P$39,DATOS!F1036,"")</f>
        <v/>
      </c>
    </row>
    <row r="1074" spans="18:20" x14ac:dyDescent="0.25">
      <c r="R1074">
        <f t="shared" si="19"/>
        <v>0</v>
      </c>
      <c r="S1074">
        <f>IF(T1074="",0,IFERROR(IF(VLOOKUP(T1074,T$38:T1073,1,0)&gt;0,0,0),1))</f>
        <v>0</v>
      </c>
      <c r="T1074" s="17" t="str">
        <f>IF(DATOS!I1037=P$39,DATOS!F1037,"")</f>
        <v/>
      </c>
    </row>
    <row r="1075" spans="18:20" x14ac:dyDescent="0.25">
      <c r="R1075">
        <f t="shared" si="19"/>
        <v>0</v>
      </c>
      <c r="S1075">
        <f>IF(T1075="",0,IFERROR(IF(VLOOKUP(T1075,T$38:T1074,1,0)&gt;0,0,0),1))</f>
        <v>0</v>
      </c>
      <c r="T1075" s="17" t="str">
        <f>IF(DATOS!I1038=P$39,DATOS!F1038,"")</f>
        <v/>
      </c>
    </row>
    <row r="1076" spans="18:20" x14ac:dyDescent="0.25">
      <c r="R1076">
        <f t="shared" si="19"/>
        <v>0</v>
      </c>
      <c r="S1076">
        <f>IF(T1076="",0,IFERROR(IF(VLOOKUP(T1076,T$38:T1075,1,0)&gt;0,0,0),1))</f>
        <v>0</v>
      </c>
      <c r="T1076" s="17" t="str">
        <f>IF(DATOS!I1039=P$39,DATOS!F1039,"")</f>
        <v/>
      </c>
    </row>
    <row r="1077" spans="18:20" x14ac:dyDescent="0.25">
      <c r="R1077">
        <f t="shared" si="19"/>
        <v>0</v>
      </c>
      <c r="S1077">
        <f>IF(T1077="",0,IFERROR(IF(VLOOKUP(T1077,T$38:T1076,1,0)&gt;0,0,0),1))</f>
        <v>0</v>
      </c>
      <c r="T1077" s="17" t="str">
        <f>IF(DATOS!I1040=P$39,DATOS!F1040,"")</f>
        <v/>
      </c>
    </row>
    <row r="1078" spans="18:20" x14ac:dyDescent="0.25">
      <c r="R1078">
        <f t="shared" si="19"/>
        <v>0</v>
      </c>
      <c r="S1078">
        <f>IF(T1078="",0,IFERROR(IF(VLOOKUP(T1078,T$38:T1077,1,0)&gt;0,0,0),1))</f>
        <v>0</v>
      </c>
      <c r="T1078" s="17" t="str">
        <f>IF(DATOS!I1041=P$39,DATOS!F1041,"")</f>
        <v/>
      </c>
    </row>
    <row r="1079" spans="18:20" x14ac:dyDescent="0.25">
      <c r="R1079">
        <f t="shared" si="19"/>
        <v>0</v>
      </c>
      <c r="S1079">
        <f>IF(T1079="",0,IFERROR(IF(VLOOKUP(T1079,T$38:T1078,1,0)&gt;0,0,0),1))</f>
        <v>0</v>
      </c>
      <c r="T1079" s="17" t="str">
        <f>IF(DATOS!I1042=P$39,DATOS!F1042,"")</f>
        <v/>
      </c>
    </row>
    <row r="1080" spans="18:20" x14ac:dyDescent="0.25">
      <c r="R1080">
        <f t="shared" si="19"/>
        <v>0</v>
      </c>
      <c r="S1080">
        <f>IF(T1080="",0,IFERROR(IF(VLOOKUP(T1080,T$38:T1079,1,0)&gt;0,0,0),1))</f>
        <v>0</v>
      </c>
      <c r="T1080" s="17" t="str">
        <f>IF(DATOS!I1043=P$39,DATOS!F1043,"")</f>
        <v/>
      </c>
    </row>
    <row r="1081" spans="18:20" x14ac:dyDescent="0.25">
      <c r="R1081">
        <f t="shared" si="19"/>
        <v>0</v>
      </c>
      <c r="S1081">
        <f>IF(T1081="",0,IFERROR(IF(VLOOKUP(T1081,T$38:T1080,1,0)&gt;0,0,0),1))</f>
        <v>0</v>
      </c>
      <c r="T1081" s="17" t="str">
        <f>IF(DATOS!I1044=P$39,DATOS!F1044,"")</f>
        <v/>
      </c>
    </row>
    <row r="1082" spans="18:20" x14ac:dyDescent="0.25">
      <c r="R1082">
        <f t="shared" si="19"/>
        <v>0</v>
      </c>
      <c r="S1082">
        <f>IF(T1082="",0,IFERROR(IF(VLOOKUP(T1082,T$38:T1081,1,0)&gt;0,0,0),1))</f>
        <v>0</v>
      </c>
      <c r="T1082" s="17" t="str">
        <f>IF(DATOS!I1045=P$39,DATOS!F1045,"")</f>
        <v/>
      </c>
    </row>
    <row r="1083" spans="18:20" x14ac:dyDescent="0.25">
      <c r="R1083">
        <f t="shared" si="19"/>
        <v>0</v>
      </c>
      <c r="S1083">
        <f>IF(T1083="",0,IFERROR(IF(VLOOKUP(T1083,T$38:T1082,1,0)&gt;0,0,0),1))</f>
        <v>0</v>
      </c>
      <c r="T1083" s="17" t="str">
        <f>IF(DATOS!I1046=P$39,DATOS!F1046,"")</f>
        <v/>
      </c>
    </row>
    <row r="1084" spans="18:20" x14ac:dyDescent="0.25">
      <c r="R1084">
        <f t="shared" si="19"/>
        <v>0</v>
      </c>
      <c r="S1084">
        <f>IF(T1084="",0,IFERROR(IF(VLOOKUP(T1084,T$38:T1083,1,0)&gt;0,0,0),1))</f>
        <v>0</v>
      </c>
      <c r="T1084" s="17" t="str">
        <f>IF(DATOS!I1047=P$39,DATOS!F1047,"")</f>
        <v/>
      </c>
    </row>
    <row r="1085" spans="18:20" x14ac:dyDescent="0.25">
      <c r="R1085">
        <f t="shared" si="19"/>
        <v>0</v>
      </c>
      <c r="S1085">
        <f>IF(T1085="",0,IFERROR(IF(VLOOKUP(T1085,T$38:T1084,1,0)&gt;0,0,0),1))</f>
        <v>0</v>
      </c>
      <c r="T1085" s="17" t="str">
        <f>IF(DATOS!I1048=P$39,DATOS!F1048,"")</f>
        <v/>
      </c>
    </row>
    <row r="1086" spans="18:20" x14ac:dyDescent="0.25">
      <c r="R1086">
        <f t="shared" si="19"/>
        <v>0</v>
      </c>
      <c r="S1086">
        <f>IF(T1086="",0,IFERROR(IF(VLOOKUP(T1086,T$38:T1085,1,0)&gt;0,0,0),1))</f>
        <v>0</v>
      </c>
      <c r="T1086" s="17" t="str">
        <f>IF(DATOS!I1049=P$39,DATOS!F1049,"")</f>
        <v/>
      </c>
    </row>
    <row r="1087" spans="18:20" x14ac:dyDescent="0.25">
      <c r="R1087">
        <f t="shared" si="19"/>
        <v>0</v>
      </c>
      <c r="S1087">
        <f>IF(T1087="",0,IFERROR(IF(VLOOKUP(T1087,T$38:T1086,1,0)&gt;0,0,0),1))</f>
        <v>0</v>
      </c>
      <c r="T1087" s="17" t="str">
        <f>IF(DATOS!I1050=P$39,DATOS!F1050,"")</f>
        <v/>
      </c>
    </row>
    <row r="1088" spans="18:20" x14ac:dyDescent="0.25">
      <c r="R1088">
        <f t="shared" si="19"/>
        <v>0</v>
      </c>
      <c r="S1088">
        <f>IF(T1088="",0,IFERROR(IF(VLOOKUP(T1088,T$38:T1087,1,0)&gt;0,0,0),1))</f>
        <v>0</v>
      </c>
      <c r="T1088" s="17" t="str">
        <f>IF(DATOS!I1051=P$39,DATOS!F1051,"")</f>
        <v/>
      </c>
    </row>
    <row r="1089" spans="18:20" x14ac:dyDescent="0.25">
      <c r="R1089">
        <f t="shared" si="19"/>
        <v>0</v>
      </c>
      <c r="S1089">
        <f>IF(T1089="",0,IFERROR(IF(VLOOKUP(T1089,T$38:T1088,1,0)&gt;0,0,0),1))</f>
        <v>0</v>
      </c>
      <c r="T1089" s="17" t="str">
        <f>IF(DATOS!I1052=P$39,DATOS!F1052,"")</f>
        <v/>
      </c>
    </row>
    <row r="1090" spans="18:20" x14ac:dyDescent="0.25">
      <c r="R1090">
        <f t="shared" si="19"/>
        <v>0</v>
      </c>
      <c r="S1090">
        <f>IF(T1090="",0,IFERROR(IF(VLOOKUP(T1090,T$38:T1089,1,0)&gt;0,0,0),1))</f>
        <v>0</v>
      </c>
      <c r="T1090" s="17" t="str">
        <f>IF(DATOS!I1053=P$39,DATOS!F1053,"")</f>
        <v/>
      </c>
    </row>
    <row r="1091" spans="18:20" x14ac:dyDescent="0.25">
      <c r="R1091">
        <f t="shared" si="19"/>
        <v>0</v>
      </c>
      <c r="S1091">
        <f>IF(T1091="",0,IFERROR(IF(VLOOKUP(T1091,T$38:T1090,1,0)&gt;0,0,0),1))</f>
        <v>0</v>
      </c>
      <c r="T1091" s="17" t="str">
        <f>IF(DATOS!I1054=P$39,DATOS!F1054,"")</f>
        <v/>
      </c>
    </row>
    <row r="1092" spans="18:20" x14ac:dyDescent="0.25">
      <c r="R1092">
        <f t="shared" si="19"/>
        <v>0</v>
      </c>
      <c r="S1092">
        <f>IF(T1092="",0,IFERROR(IF(VLOOKUP(T1092,T$38:T1091,1,0)&gt;0,0,0),1))</f>
        <v>0</v>
      </c>
      <c r="T1092" s="17" t="str">
        <f>IF(DATOS!I1055=P$39,DATOS!F1055,"")</f>
        <v/>
      </c>
    </row>
    <row r="1093" spans="18:20" x14ac:dyDescent="0.25">
      <c r="R1093">
        <f t="shared" si="19"/>
        <v>0</v>
      </c>
      <c r="S1093">
        <f>IF(T1093="",0,IFERROR(IF(VLOOKUP(T1093,T$38:T1092,1,0)&gt;0,0,0),1))</f>
        <v>0</v>
      </c>
      <c r="T1093" s="17" t="str">
        <f>IF(DATOS!I1056=P$39,DATOS!F1056,"")</f>
        <v/>
      </c>
    </row>
    <row r="1094" spans="18:20" x14ac:dyDescent="0.25">
      <c r="R1094">
        <f t="shared" si="19"/>
        <v>0</v>
      </c>
      <c r="S1094">
        <f>IF(T1094="",0,IFERROR(IF(VLOOKUP(T1094,T$38:T1093,1,0)&gt;0,0,0),1))</f>
        <v>0</v>
      </c>
      <c r="T1094" s="17" t="str">
        <f>IF(DATOS!I1057=P$39,DATOS!F1057,"")</f>
        <v/>
      </c>
    </row>
    <row r="1095" spans="18:20" x14ac:dyDescent="0.25">
      <c r="R1095">
        <f t="shared" si="19"/>
        <v>0</v>
      </c>
      <c r="S1095">
        <f>IF(T1095="",0,IFERROR(IF(VLOOKUP(T1095,T$38:T1094,1,0)&gt;0,0,0),1))</f>
        <v>0</v>
      </c>
      <c r="T1095" s="17" t="str">
        <f>IF(DATOS!I1058=P$39,DATOS!F1058,"")</f>
        <v/>
      </c>
    </row>
    <row r="1096" spans="18:20" x14ac:dyDescent="0.25">
      <c r="R1096">
        <f t="shared" si="19"/>
        <v>0</v>
      </c>
      <c r="S1096">
        <f>IF(T1096="",0,IFERROR(IF(VLOOKUP(T1096,T$38:T1095,1,0)&gt;0,0,0),1))</f>
        <v>0</v>
      </c>
      <c r="T1096" s="17" t="str">
        <f>IF(DATOS!I1059=P$39,DATOS!F1059,"")</f>
        <v/>
      </c>
    </row>
    <row r="1097" spans="18:20" x14ac:dyDescent="0.25">
      <c r="R1097">
        <f t="shared" si="19"/>
        <v>0</v>
      </c>
      <c r="S1097">
        <f>IF(T1097="",0,IFERROR(IF(VLOOKUP(T1097,T$38:T1096,1,0)&gt;0,0,0),1))</f>
        <v>0</v>
      </c>
      <c r="T1097" s="17" t="str">
        <f>IF(DATOS!I1060=P$39,DATOS!F1060,"")</f>
        <v/>
      </c>
    </row>
    <row r="1098" spans="18:20" x14ac:dyDescent="0.25">
      <c r="R1098">
        <f t="shared" si="19"/>
        <v>0</v>
      </c>
      <c r="S1098">
        <f>IF(T1098="",0,IFERROR(IF(VLOOKUP(T1098,T$38:T1097,1,0)&gt;0,0,0),1))</f>
        <v>0</v>
      </c>
      <c r="T1098" s="17" t="str">
        <f>IF(DATOS!I1061=P$39,DATOS!F1061,"")</f>
        <v/>
      </c>
    </row>
    <row r="1099" spans="18:20" x14ac:dyDescent="0.25">
      <c r="R1099">
        <f t="shared" si="19"/>
        <v>0</v>
      </c>
      <c r="S1099">
        <f>IF(T1099="",0,IFERROR(IF(VLOOKUP(T1099,T$38:T1098,1,0)&gt;0,0,0),1))</f>
        <v>0</v>
      </c>
      <c r="T1099" s="17" t="str">
        <f>IF(DATOS!I1062=P$39,DATOS!F1062,"")</f>
        <v/>
      </c>
    </row>
    <row r="1100" spans="18:20" x14ac:dyDescent="0.25">
      <c r="R1100">
        <f t="shared" si="19"/>
        <v>0</v>
      </c>
      <c r="S1100">
        <f>IF(T1100="",0,IFERROR(IF(VLOOKUP(T1100,T$38:T1099,1,0)&gt;0,0,0),1))</f>
        <v>0</v>
      </c>
      <c r="T1100" s="17" t="str">
        <f>IF(DATOS!I1063=P$39,DATOS!F1063,"")</f>
        <v/>
      </c>
    </row>
    <row r="1101" spans="18:20" x14ac:dyDescent="0.25">
      <c r="R1101">
        <f t="shared" si="19"/>
        <v>0</v>
      </c>
      <c r="S1101">
        <f>IF(T1101="",0,IFERROR(IF(VLOOKUP(T1101,T$38:T1100,1,0)&gt;0,0,0),1))</f>
        <v>0</v>
      </c>
      <c r="T1101" s="17" t="str">
        <f>IF(DATOS!I1064=P$39,DATOS!F1064,"")</f>
        <v/>
      </c>
    </row>
    <row r="1102" spans="18:20" x14ac:dyDescent="0.25">
      <c r="R1102">
        <f t="shared" si="19"/>
        <v>0</v>
      </c>
      <c r="S1102">
        <f>IF(T1102="",0,IFERROR(IF(VLOOKUP(T1102,T$38:T1101,1,0)&gt;0,0,0),1))</f>
        <v>0</v>
      </c>
      <c r="T1102" s="17" t="str">
        <f>IF(DATOS!I1065=P$39,DATOS!F1065,"")</f>
        <v/>
      </c>
    </row>
    <row r="1103" spans="18:20" x14ac:dyDescent="0.25">
      <c r="R1103">
        <f t="shared" si="19"/>
        <v>0</v>
      </c>
      <c r="S1103">
        <f>IF(T1103="",0,IFERROR(IF(VLOOKUP(T1103,T$38:T1102,1,0)&gt;0,0,0),1))</f>
        <v>0</v>
      </c>
      <c r="T1103" s="17" t="str">
        <f>IF(DATOS!I1066=P$39,DATOS!F1066,"")</f>
        <v/>
      </c>
    </row>
    <row r="1104" spans="18:20" x14ac:dyDescent="0.25">
      <c r="R1104">
        <f t="shared" si="19"/>
        <v>0</v>
      </c>
      <c r="S1104">
        <f>IF(T1104="",0,IFERROR(IF(VLOOKUP(T1104,T$38:T1103,1,0)&gt;0,0,0),1))</f>
        <v>0</v>
      </c>
      <c r="T1104" s="17" t="str">
        <f>IF(DATOS!I1067=P$39,DATOS!F1067,"")</f>
        <v/>
      </c>
    </row>
    <row r="1105" spans="18:20" x14ac:dyDescent="0.25">
      <c r="R1105">
        <f t="shared" si="19"/>
        <v>0</v>
      </c>
      <c r="S1105">
        <f>IF(T1105="",0,IFERROR(IF(VLOOKUP(T1105,T$38:T1104,1,0)&gt;0,0,0),1))</f>
        <v>0</v>
      </c>
      <c r="T1105" s="17" t="str">
        <f>IF(DATOS!I1068=P$39,DATOS!F1068,"")</f>
        <v/>
      </c>
    </row>
    <row r="1106" spans="18:20" x14ac:dyDescent="0.25">
      <c r="R1106">
        <f t="shared" si="19"/>
        <v>0</v>
      </c>
      <c r="S1106">
        <f>IF(T1106="",0,IFERROR(IF(VLOOKUP(T1106,T$38:T1105,1,0)&gt;0,0,0),1))</f>
        <v>0</v>
      </c>
      <c r="T1106" s="17" t="str">
        <f>IF(DATOS!I1069=P$39,DATOS!F1069,"")</f>
        <v/>
      </c>
    </row>
    <row r="1107" spans="18:20" x14ac:dyDescent="0.25">
      <c r="R1107">
        <f t="shared" si="19"/>
        <v>0</v>
      </c>
      <c r="S1107">
        <f>IF(T1107="",0,IFERROR(IF(VLOOKUP(T1107,T$38:T1106,1,0)&gt;0,0,0),1))</f>
        <v>0</v>
      </c>
      <c r="T1107" s="17" t="str">
        <f>IF(DATOS!I1070=P$39,DATOS!F1070,"")</f>
        <v/>
      </c>
    </row>
    <row r="1108" spans="18:20" x14ac:dyDescent="0.25">
      <c r="R1108">
        <f t="shared" si="19"/>
        <v>0</v>
      </c>
      <c r="S1108">
        <f>IF(T1108="",0,IFERROR(IF(VLOOKUP(T1108,T$38:T1107,1,0)&gt;0,0,0),1))</f>
        <v>0</v>
      </c>
      <c r="T1108" s="17" t="str">
        <f>IF(DATOS!I1071=P$39,DATOS!F1071,"")</f>
        <v/>
      </c>
    </row>
    <row r="1109" spans="18:20" x14ac:dyDescent="0.25">
      <c r="R1109">
        <f t="shared" si="19"/>
        <v>0</v>
      </c>
      <c r="S1109">
        <f>IF(T1109="",0,IFERROR(IF(VLOOKUP(T1109,T$38:T1108,1,0)&gt;0,0,0),1))</f>
        <v>0</v>
      </c>
      <c r="T1109" s="17" t="str">
        <f>IF(DATOS!I1072=P$39,DATOS!F1072,"")</f>
        <v/>
      </c>
    </row>
    <row r="1110" spans="18:20" x14ac:dyDescent="0.25">
      <c r="R1110">
        <f t="shared" si="19"/>
        <v>0</v>
      </c>
      <c r="S1110">
        <f>IF(T1110="",0,IFERROR(IF(VLOOKUP(T1110,T$38:T1109,1,0)&gt;0,0,0),1))</f>
        <v>0</v>
      </c>
      <c r="T1110" s="17" t="str">
        <f>IF(DATOS!I1073=P$39,DATOS!F1073,"")</f>
        <v/>
      </c>
    </row>
    <row r="1111" spans="18:20" x14ac:dyDescent="0.25">
      <c r="R1111">
        <f t="shared" si="19"/>
        <v>0</v>
      </c>
      <c r="S1111">
        <f>IF(T1111="",0,IFERROR(IF(VLOOKUP(T1111,T$38:T1110,1,0)&gt;0,0,0),1))</f>
        <v>0</v>
      </c>
      <c r="T1111" s="17" t="str">
        <f>IF(DATOS!I1074=P$39,DATOS!F1074,"")</f>
        <v/>
      </c>
    </row>
    <row r="1112" spans="18:20" x14ac:dyDescent="0.25">
      <c r="R1112">
        <f t="shared" si="19"/>
        <v>0</v>
      </c>
      <c r="S1112">
        <f>IF(T1112="",0,IFERROR(IF(VLOOKUP(T1112,T$38:T1111,1,0)&gt;0,0,0),1))</f>
        <v>0</v>
      </c>
      <c r="T1112" s="17" t="str">
        <f>IF(DATOS!I1075=P$39,DATOS!F1075,"")</f>
        <v/>
      </c>
    </row>
    <row r="1113" spans="18:20" x14ac:dyDescent="0.25">
      <c r="R1113">
        <f t="shared" si="19"/>
        <v>0</v>
      </c>
      <c r="S1113">
        <f>IF(T1113="",0,IFERROR(IF(VLOOKUP(T1113,T$38:T1112,1,0)&gt;0,0,0),1))</f>
        <v>0</v>
      </c>
      <c r="T1113" s="17" t="str">
        <f>IF(DATOS!I1076=P$39,DATOS!F1076,"")</f>
        <v/>
      </c>
    </row>
    <row r="1114" spans="18:20" x14ac:dyDescent="0.25">
      <c r="R1114">
        <f t="shared" si="19"/>
        <v>0</v>
      </c>
      <c r="S1114">
        <f>IF(T1114="",0,IFERROR(IF(VLOOKUP(T1114,T$38:T1113,1,0)&gt;0,0,0),1))</f>
        <v>0</v>
      </c>
      <c r="T1114" s="17" t="str">
        <f>IF(DATOS!I1077=P$39,DATOS!F1077,"")</f>
        <v/>
      </c>
    </row>
    <row r="1115" spans="18:20" x14ac:dyDescent="0.25">
      <c r="R1115">
        <f t="shared" si="19"/>
        <v>0</v>
      </c>
      <c r="S1115">
        <f>IF(T1115="",0,IFERROR(IF(VLOOKUP(T1115,T$38:T1114,1,0)&gt;0,0,0),1))</f>
        <v>0</v>
      </c>
      <c r="T1115" s="17" t="str">
        <f>IF(DATOS!I1078=P$39,DATOS!F1078,"")</f>
        <v/>
      </c>
    </row>
    <row r="1116" spans="18:20" x14ac:dyDescent="0.25">
      <c r="R1116">
        <f t="shared" si="19"/>
        <v>0</v>
      </c>
      <c r="S1116">
        <f>IF(T1116="",0,IFERROR(IF(VLOOKUP(T1116,T$38:T1115,1,0)&gt;0,0,0),1))</f>
        <v>0</v>
      </c>
      <c r="T1116" s="17" t="str">
        <f>IF(DATOS!I1079=P$39,DATOS!F1079,"")</f>
        <v/>
      </c>
    </row>
    <row r="1117" spans="18:20" x14ac:dyDescent="0.25">
      <c r="R1117">
        <f t="shared" si="19"/>
        <v>0</v>
      </c>
      <c r="S1117">
        <f>IF(T1117="",0,IFERROR(IF(VLOOKUP(T1117,T$38:T1116,1,0)&gt;0,0,0),1))</f>
        <v>0</v>
      </c>
      <c r="T1117" s="17" t="str">
        <f>IF(DATOS!I1080=P$39,DATOS!F1080,"")</f>
        <v/>
      </c>
    </row>
    <row r="1118" spans="18:20" x14ac:dyDescent="0.25">
      <c r="R1118">
        <f t="shared" si="19"/>
        <v>0</v>
      </c>
      <c r="S1118">
        <f>IF(T1118="",0,IFERROR(IF(VLOOKUP(T1118,T$38:T1117,1,0)&gt;0,0,0),1))</f>
        <v>0</v>
      </c>
      <c r="T1118" s="17" t="str">
        <f>IF(DATOS!I1081=P$39,DATOS!F1081,"")</f>
        <v/>
      </c>
    </row>
    <row r="1119" spans="18:20" x14ac:dyDescent="0.25">
      <c r="R1119">
        <f t="shared" si="19"/>
        <v>0</v>
      </c>
      <c r="S1119">
        <f>IF(T1119="",0,IFERROR(IF(VLOOKUP(T1119,T$38:T1118,1,0)&gt;0,0,0),1))</f>
        <v>0</v>
      </c>
      <c r="T1119" s="17" t="str">
        <f>IF(DATOS!I1082=P$39,DATOS!F1082,"")</f>
        <v/>
      </c>
    </row>
    <row r="1120" spans="18:20" x14ac:dyDescent="0.25">
      <c r="R1120">
        <f t="shared" si="19"/>
        <v>0</v>
      </c>
      <c r="S1120">
        <f>IF(T1120="",0,IFERROR(IF(VLOOKUP(T1120,T$38:T1119,1,0)&gt;0,0,0),1))</f>
        <v>0</v>
      </c>
      <c r="T1120" s="17" t="str">
        <f>IF(DATOS!I1083=P$39,DATOS!F1083,"")</f>
        <v/>
      </c>
    </row>
    <row r="1121" spans="18:20" x14ac:dyDescent="0.25">
      <c r="R1121">
        <f t="shared" si="19"/>
        <v>0</v>
      </c>
      <c r="S1121">
        <f>IF(T1121="",0,IFERROR(IF(VLOOKUP(T1121,T$38:T1120,1,0)&gt;0,0,0),1))</f>
        <v>0</v>
      </c>
      <c r="T1121" s="17" t="str">
        <f>IF(DATOS!I1084=P$39,DATOS!F1084,"")</f>
        <v/>
      </c>
    </row>
    <row r="1122" spans="18:20" x14ac:dyDescent="0.25">
      <c r="R1122">
        <f t="shared" si="19"/>
        <v>0</v>
      </c>
      <c r="S1122">
        <f>IF(T1122="",0,IFERROR(IF(VLOOKUP(T1122,T$38:T1121,1,0)&gt;0,0,0),1))</f>
        <v>0</v>
      </c>
      <c r="T1122" s="17" t="str">
        <f>IF(DATOS!I1085=P$39,DATOS!F1085,"")</f>
        <v/>
      </c>
    </row>
    <row r="1123" spans="18:20" x14ac:dyDescent="0.25">
      <c r="R1123">
        <f t="shared" si="19"/>
        <v>0</v>
      </c>
      <c r="S1123">
        <f>IF(T1123="",0,IFERROR(IF(VLOOKUP(T1123,T$38:T1122,1,0)&gt;0,0,0),1))</f>
        <v>0</v>
      </c>
      <c r="T1123" s="17" t="str">
        <f>IF(DATOS!I1086=P$39,DATOS!F1086,"")</f>
        <v/>
      </c>
    </row>
    <row r="1124" spans="18:20" x14ac:dyDescent="0.25">
      <c r="R1124">
        <f t="shared" si="19"/>
        <v>0</v>
      </c>
      <c r="S1124">
        <f>IF(T1124="",0,IFERROR(IF(VLOOKUP(T1124,T$38:T1123,1,0)&gt;0,0,0),1))</f>
        <v>0</v>
      </c>
      <c r="T1124" s="17" t="str">
        <f>IF(DATOS!I1087=P$39,DATOS!F1087,"")</f>
        <v/>
      </c>
    </row>
    <row r="1125" spans="18:20" x14ac:dyDescent="0.25">
      <c r="R1125">
        <f t="shared" si="19"/>
        <v>0</v>
      </c>
      <c r="S1125">
        <f>IF(T1125="",0,IFERROR(IF(VLOOKUP(T1125,T$38:T1124,1,0)&gt;0,0,0),1))</f>
        <v>0</v>
      </c>
      <c r="T1125" s="17" t="str">
        <f>IF(DATOS!I1088=P$39,DATOS!F1088,"")</f>
        <v/>
      </c>
    </row>
    <row r="1126" spans="18:20" x14ac:dyDescent="0.25">
      <c r="R1126">
        <f t="shared" si="19"/>
        <v>0</v>
      </c>
      <c r="S1126">
        <f>IF(T1126="",0,IFERROR(IF(VLOOKUP(T1126,T$38:T1125,1,0)&gt;0,0,0),1))</f>
        <v>0</v>
      </c>
      <c r="T1126" s="17" t="str">
        <f>IF(DATOS!I1089=P$39,DATOS!F1089,"")</f>
        <v/>
      </c>
    </row>
    <row r="1127" spans="18:20" x14ac:dyDescent="0.25">
      <c r="R1127">
        <f t="shared" ref="R1127:R1190" si="20">R1126+S1127</f>
        <v>0</v>
      </c>
      <c r="S1127">
        <f>IF(T1127="",0,IFERROR(IF(VLOOKUP(T1127,T$38:T1126,1,0)&gt;0,0,0),1))</f>
        <v>0</v>
      </c>
      <c r="T1127" s="17" t="str">
        <f>IF(DATOS!I1090=P$39,DATOS!F1090,"")</f>
        <v/>
      </c>
    </row>
    <row r="1128" spans="18:20" x14ac:dyDescent="0.25">
      <c r="R1128">
        <f t="shared" si="20"/>
        <v>0</v>
      </c>
      <c r="S1128">
        <f>IF(T1128="",0,IFERROR(IF(VLOOKUP(T1128,T$38:T1127,1,0)&gt;0,0,0),1))</f>
        <v>0</v>
      </c>
      <c r="T1128" s="17" t="str">
        <f>IF(DATOS!I1091=P$39,DATOS!F1091,"")</f>
        <v/>
      </c>
    </row>
    <row r="1129" spans="18:20" x14ac:dyDescent="0.25">
      <c r="R1129">
        <f t="shared" si="20"/>
        <v>0</v>
      </c>
      <c r="S1129">
        <f>IF(T1129="",0,IFERROR(IF(VLOOKUP(T1129,T$38:T1128,1,0)&gt;0,0,0),1))</f>
        <v>0</v>
      </c>
      <c r="T1129" s="17" t="str">
        <f>IF(DATOS!I1092=P$39,DATOS!F1092,"")</f>
        <v/>
      </c>
    </row>
    <row r="1130" spans="18:20" x14ac:dyDescent="0.25">
      <c r="R1130">
        <f t="shared" si="20"/>
        <v>0</v>
      </c>
      <c r="S1130">
        <f>IF(T1130="",0,IFERROR(IF(VLOOKUP(T1130,T$38:T1129,1,0)&gt;0,0,0),1))</f>
        <v>0</v>
      </c>
      <c r="T1130" s="17" t="str">
        <f>IF(DATOS!I1093=P$39,DATOS!F1093,"")</f>
        <v/>
      </c>
    </row>
    <row r="1131" spans="18:20" x14ac:dyDescent="0.25">
      <c r="R1131">
        <f t="shared" si="20"/>
        <v>0</v>
      </c>
      <c r="S1131">
        <f>IF(T1131="",0,IFERROR(IF(VLOOKUP(T1131,T$38:T1130,1,0)&gt;0,0,0),1))</f>
        <v>0</v>
      </c>
      <c r="T1131" s="17" t="str">
        <f>IF(DATOS!I1094=P$39,DATOS!F1094,"")</f>
        <v/>
      </c>
    </row>
    <row r="1132" spans="18:20" x14ac:dyDescent="0.25">
      <c r="R1132">
        <f t="shared" si="20"/>
        <v>0</v>
      </c>
      <c r="S1132">
        <f>IF(T1132="",0,IFERROR(IF(VLOOKUP(T1132,T$38:T1131,1,0)&gt;0,0,0),1))</f>
        <v>0</v>
      </c>
      <c r="T1132" s="17" t="str">
        <f>IF(DATOS!I1095=P$39,DATOS!F1095,"")</f>
        <v/>
      </c>
    </row>
    <row r="1133" spans="18:20" x14ac:dyDescent="0.25">
      <c r="R1133">
        <f t="shared" si="20"/>
        <v>0</v>
      </c>
      <c r="S1133">
        <f>IF(T1133="",0,IFERROR(IF(VLOOKUP(T1133,T$38:T1132,1,0)&gt;0,0,0),1))</f>
        <v>0</v>
      </c>
      <c r="T1133" s="17" t="str">
        <f>IF(DATOS!I1096=P$39,DATOS!F1096,"")</f>
        <v/>
      </c>
    </row>
    <row r="1134" spans="18:20" x14ac:dyDescent="0.25">
      <c r="R1134">
        <f t="shared" si="20"/>
        <v>0</v>
      </c>
      <c r="S1134">
        <f>IF(T1134="",0,IFERROR(IF(VLOOKUP(T1134,T$38:T1133,1,0)&gt;0,0,0),1))</f>
        <v>0</v>
      </c>
      <c r="T1134" s="17" t="str">
        <f>IF(DATOS!I1097=P$39,DATOS!F1097,"")</f>
        <v/>
      </c>
    </row>
    <row r="1135" spans="18:20" x14ac:dyDescent="0.25">
      <c r="R1135">
        <f t="shared" si="20"/>
        <v>0</v>
      </c>
      <c r="S1135">
        <f>IF(T1135="",0,IFERROR(IF(VLOOKUP(T1135,T$38:T1134,1,0)&gt;0,0,0),1))</f>
        <v>0</v>
      </c>
      <c r="T1135" s="17" t="str">
        <f>IF(DATOS!I1098=P$39,DATOS!F1098,"")</f>
        <v/>
      </c>
    </row>
    <row r="1136" spans="18:20" x14ac:dyDescent="0.25">
      <c r="R1136">
        <f t="shared" si="20"/>
        <v>0</v>
      </c>
      <c r="S1136">
        <f>IF(T1136="",0,IFERROR(IF(VLOOKUP(T1136,T$38:T1135,1,0)&gt;0,0,0),1))</f>
        <v>0</v>
      </c>
      <c r="T1136" s="17" t="str">
        <f>IF(DATOS!I1099=P$39,DATOS!F1099,"")</f>
        <v/>
      </c>
    </row>
    <row r="1137" spans="18:20" x14ac:dyDescent="0.25">
      <c r="R1137">
        <f t="shared" si="20"/>
        <v>0</v>
      </c>
      <c r="S1137">
        <f>IF(T1137="",0,IFERROR(IF(VLOOKUP(T1137,T$38:T1136,1,0)&gt;0,0,0),1))</f>
        <v>0</v>
      </c>
      <c r="T1137" s="17" t="str">
        <f>IF(DATOS!I1100=P$39,DATOS!F1100,"")</f>
        <v/>
      </c>
    </row>
    <row r="1138" spans="18:20" x14ac:dyDescent="0.25">
      <c r="R1138">
        <f t="shared" si="20"/>
        <v>0</v>
      </c>
      <c r="S1138">
        <f>IF(T1138="",0,IFERROR(IF(VLOOKUP(T1138,T$38:T1137,1,0)&gt;0,0,0),1))</f>
        <v>0</v>
      </c>
      <c r="T1138" s="17" t="str">
        <f>IF(DATOS!I1101=P$39,DATOS!F1101,"")</f>
        <v/>
      </c>
    </row>
    <row r="1139" spans="18:20" x14ac:dyDescent="0.25">
      <c r="R1139">
        <f t="shared" si="20"/>
        <v>0</v>
      </c>
      <c r="S1139">
        <f>IF(T1139="",0,IFERROR(IF(VLOOKUP(T1139,T$38:T1138,1,0)&gt;0,0,0),1))</f>
        <v>0</v>
      </c>
      <c r="T1139" s="17" t="str">
        <f>IF(DATOS!I1102=P$39,DATOS!F1102,"")</f>
        <v/>
      </c>
    </row>
    <row r="1140" spans="18:20" x14ac:dyDescent="0.25">
      <c r="R1140">
        <f t="shared" si="20"/>
        <v>0</v>
      </c>
      <c r="S1140">
        <f>IF(T1140="",0,IFERROR(IF(VLOOKUP(T1140,T$38:T1139,1,0)&gt;0,0,0),1))</f>
        <v>0</v>
      </c>
      <c r="T1140" s="17" t="str">
        <f>IF(DATOS!I1103=P$39,DATOS!F1103,"")</f>
        <v/>
      </c>
    </row>
    <row r="1141" spans="18:20" x14ac:dyDescent="0.25">
      <c r="R1141">
        <f t="shared" si="20"/>
        <v>0</v>
      </c>
      <c r="S1141">
        <f>IF(T1141="",0,IFERROR(IF(VLOOKUP(T1141,T$38:T1140,1,0)&gt;0,0,0),1))</f>
        <v>0</v>
      </c>
      <c r="T1141" s="17" t="str">
        <f>IF(DATOS!I1104=P$39,DATOS!F1104,"")</f>
        <v/>
      </c>
    </row>
    <row r="1142" spans="18:20" x14ac:dyDescent="0.25">
      <c r="R1142">
        <f t="shared" si="20"/>
        <v>0</v>
      </c>
      <c r="S1142">
        <f>IF(T1142="",0,IFERROR(IF(VLOOKUP(T1142,T$38:T1141,1,0)&gt;0,0,0),1))</f>
        <v>0</v>
      </c>
      <c r="T1142" s="17" t="str">
        <f>IF(DATOS!I1105=P$39,DATOS!F1105,"")</f>
        <v/>
      </c>
    </row>
    <row r="1143" spans="18:20" x14ac:dyDescent="0.25">
      <c r="R1143">
        <f t="shared" si="20"/>
        <v>0</v>
      </c>
      <c r="S1143">
        <f>IF(T1143="",0,IFERROR(IF(VLOOKUP(T1143,T$38:T1142,1,0)&gt;0,0,0),1))</f>
        <v>0</v>
      </c>
      <c r="T1143" s="17" t="str">
        <f>IF(DATOS!I1106=P$39,DATOS!F1106,"")</f>
        <v/>
      </c>
    </row>
    <row r="1144" spans="18:20" x14ac:dyDescent="0.25">
      <c r="R1144">
        <f t="shared" si="20"/>
        <v>0</v>
      </c>
      <c r="S1144">
        <f>IF(T1144="",0,IFERROR(IF(VLOOKUP(T1144,T$38:T1143,1,0)&gt;0,0,0),1))</f>
        <v>0</v>
      </c>
      <c r="T1144" s="17" t="str">
        <f>IF(DATOS!I1107=P$39,DATOS!F1107,"")</f>
        <v/>
      </c>
    </row>
    <row r="1145" spans="18:20" x14ac:dyDescent="0.25">
      <c r="R1145">
        <f t="shared" si="20"/>
        <v>0</v>
      </c>
      <c r="S1145">
        <f>IF(T1145="",0,IFERROR(IF(VLOOKUP(T1145,T$38:T1144,1,0)&gt;0,0,0),1))</f>
        <v>0</v>
      </c>
      <c r="T1145" s="17" t="str">
        <f>IF(DATOS!I1108=P$39,DATOS!F1108,"")</f>
        <v/>
      </c>
    </row>
    <row r="1146" spans="18:20" x14ac:dyDescent="0.25">
      <c r="R1146">
        <f t="shared" si="20"/>
        <v>0</v>
      </c>
      <c r="S1146">
        <f>IF(T1146="",0,IFERROR(IF(VLOOKUP(T1146,T$38:T1145,1,0)&gt;0,0,0),1))</f>
        <v>0</v>
      </c>
      <c r="T1146" s="17" t="str">
        <f>IF(DATOS!I1109=P$39,DATOS!F1109,"")</f>
        <v/>
      </c>
    </row>
    <row r="1147" spans="18:20" x14ac:dyDescent="0.25">
      <c r="R1147">
        <f t="shared" si="20"/>
        <v>0</v>
      </c>
      <c r="S1147">
        <f>IF(T1147="",0,IFERROR(IF(VLOOKUP(T1147,T$38:T1146,1,0)&gt;0,0,0),1))</f>
        <v>0</v>
      </c>
      <c r="T1147" s="17" t="str">
        <f>IF(DATOS!I1110=P$39,DATOS!F1110,"")</f>
        <v/>
      </c>
    </row>
    <row r="1148" spans="18:20" x14ac:dyDescent="0.25">
      <c r="R1148">
        <f t="shared" si="20"/>
        <v>0</v>
      </c>
      <c r="S1148">
        <f>IF(T1148="",0,IFERROR(IF(VLOOKUP(T1148,T$38:T1147,1,0)&gt;0,0,0),1))</f>
        <v>0</v>
      </c>
      <c r="T1148" s="17" t="str">
        <f>IF(DATOS!I1111=P$39,DATOS!F1111,"")</f>
        <v/>
      </c>
    </row>
    <row r="1149" spans="18:20" x14ac:dyDescent="0.25">
      <c r="R1149">
        <f t="shared" si="20"/>
        <v>0</v>
      </c>
      <c r="S1149">
        <f>IF(T1149="",0,IFERROR(IF(VLOOKUP(T1149,T$38:T1148,1,0)&gt;0,0,0),1))</f>
        <v>0</v>
      </c>
      <c r="T1149" s="17" t="str">
        <f>IF(DATOS!I1112=P$39,DATOS!F1112,"")</f>
        <v/>
      </c>
    </row>
    <row r="1150" spans="18:20" x14ac:dyDescent="0.25">
      <c r="R1150">
        <f t="shared" si="20"/>
        <v>0</v>
      </c>
      <c r="S1150">
        <f>IF(T1150="",0,IFERROR(IF(VLOOKUP(T1150,T$38:T1149,1,0)&gt;0,0,0),1))</f>
        <v>0</v>
      </c>
      <c r="T1150" s="17" t="str">
        <f>IF(DATOS!I1113=P$39,DATOS!F1113,"")</f>
        <v/>
      </c>
    </row>
    <row r="1151" spans="18:20" x14ac:dyDescent="0.25">
      <c r="R1151">
        <f t="shared" si="20"/>
        <v>0</v>
      </c>
      <c r="S1151">
        <f>IF(T1151="",0,IFERROR(IF(VLOOKUP(T1151,T$38:T1150,1,0)&gt;0,0,0),1))</f>
        <v>0</v>
      </c>
      <c r="T1151" s="17" t="str">
        <f>IF(DATOS!I1114=P$39,DATOS!F1114,"")</f>
        <v/>
      </c>
    </row>
    <row r="1152" spans="18:20" x14ac:dyDescent="0.25">
      <c r="R1152">
        <f t="shared" si="20"/>
        <v>0</v>
      </c>
      <c r="S1152">
        <f>IF(T1152="",0,IFERROR(IF(VLOOKUP(T1152,T$38:T1151,1,0)&gt;0,0,0),1))</f>
        <v>0</v>
      </c>
      <c r="T1152" s="17" t="str">
        <f>IF(DATOS!I1115=P$39,DATOS!F1115,"")</f>
        <v/>
      </c>
    </row>
    <row r="1153" spans="18:20" x14ac:dyDescent="0.25">
      <c r="R1153">
        <f t="shared" si="20"/>
        <v>0</v>
      </c>
      <c r="S1153">
        <f>IF(T1153="",0,IFERROR(IF(VLOOKUP(T1153,T$38:T1152,1,0)&gt;0,0,0),1))</f>
        <v>0</v>
      </c>
      <c r="T1153" s="17" t="str">
        <f>IF(DATOS!I1116=P$39,DATOS!F1116,"")</f>
        <v/>
      </c>
    </row>
    <row r="1154" spans="18:20" x14ac:dyDescent="0.25">
      <c r="R1154">
        <f t="shared" si="20"/>
        <v>0</v>
      </c>
      <c r="S1154">
        <f>IF(T1154="",0,IFERROR(IF(VLOOKUP(T1154,T$38:T1153,1,0)&gt;0,0,0),1))</f>
        <v>0</v>
      </c>
      <c r="T1154" s="17" t="str">
        <f>IF(DATOS!I1117=P$39,DATOS!F1117,"")</f>
        <v/>
      </c>
    </row>
    <row r="1155" spans="18:20" x14ac:dyDescent="0.25">
      <c r="R1155">
        <f t="shared" si="20"/>
        <v>0</v>
      </c>
      <c r="S1155">
        <f>IF(T1155="",0,IFERROR(IF(VLOOKUP(T1155,T$38:T1154,1,0)&gt;0,0,0),1))</f>
        <v>0</v>
      </c>
      <c r="T1155" s="17" t="str">
        <f>IF(DATOS!I1118=P$39,DATOS!F1118,"")</f>
        <v/>
      </c>
    </row>
    <row r="1156" spans="18:20" x14ac:dyDescent="0.25">
      <c r="R1156">
        <f t="shared" si="20"/>
        <v>0</v>
      </c>
      <c r="S1156">
        <f>IF(T1156="",0,IFERROR(IF(VLOOKUP(T1156,T$38:T1155,1,0)&gt;0,0,0),1))</f>
        <v>0</v>
      </c>
      <c r="T1156" s="17" t="str">
        <f>IF(DATOS!I1119=P$39,DATOS!F1119,"")</f>
        <v/>
      </c>
    </row>
    <row r="1157" spans="18:20" x14ac:dyDescent="0.25">
      <c r="R1157">
        <f t="shared" si="20"/>
        <v>0</v>
      </c>
      <c r="S1157">
        <f>IF(T1157="",0,IFERROR(IF(VLOOKUP(T1157,T$38:T1156,1,0)&gt;0,0,0),1))</f>
        <v>0</v>
      </c>
      <c r="T1157" s="17" t="str">
        <f>IF(DATOS!I1120=P$39,DATOS!F1120,"")</f>
        <v/>
      </c>
    </row>
    <row r="1158" spans="18:20" x14ac:dyDescent="0.25">
      <c r="R1158">
        <f t="shared" si="20"/>
        <v>0</v>
      </c>
      <c r="S1158">
        <f>IF(T1158="",0,IFERROR(IF(VLOOKUP(T1158,T$38:T1157,1,0)&gt;0,0,0),1))</f>
        <v>0</v>
      </c>
      <c r="T1158" s="17" t="str">
        <f>IF(DATOS!I1121=P$39,DATOS!F1121,"")</f>
        <v/>
      </c>
    </row>
    <row r="1159" spans="18:20" x14ac:dyDescent="0.25">
      <c r="R1159">
        <f t="shared" si="20"/>
        <v>0</v>
      </c>
      <c r="S1159">
        <f>IF(T1159="",0,IFERROR(IF(VLOOKUP(T1159,T$38:T1158,1,0)&gt;0,0,0),1))</f>
        <v>0</v>
      </c>
      <c r="T1159" s="17" t="str">
        <f>IF(DATOS!I1122=P$39,DATOS!F1122,"")</f>
        <v/>
      </c>
    </row>
    <row r="1160" spans="18:20" x14ac:dyDescent="0.25">
      <c r="R1160">
        <f t="shared" si="20"/>
        <v>0</v>
      </c>
      <c r="S1160">
        <f>IF(T1160="",0,IFERROR(IF(VLOOKUP(T1160,T$38:T1159,1,0)&gt;0,0,0),1))</f>
        <v>0</v>
      </c>
      <c r="T1160" s="17" t="str">
        <f>IF(DATOS!I1123=P$39,DATOS!F1123,"")</f>
        <v/>
      </c>
    </row>
    <row r="1161" spans="18:20" x14ac:dyDescent="0.25">
      <c r="R1161">
        <f t="shared" si="20"/>
        <v>0</v>
      </c>
      <c r="S1161">
        <f>IF(T1161="",0,IFERROR(IF(VLOOKUP(T1161,T$38:T1160,1,0)&gt;0,0,0),1))</f>
        <v>0</v>
      </c>
      <c r="T1161" s="17" t="str">
        <f>IF(DATOS!I1124=P$39,DATOS!F1124,"")</f>
        <v/>
      </c>
    </row>
    <row r="1162" spans="18:20" x14ac:dyDescent="0.25">
      <c r="R1162">
        <f t="shared" si="20"/>
        <v>0</v>
      </c>
      <c r="S1162">
        <f>IF(T1162="",0,IFERROR(IF(VLOOKUP(T1162,T$38:T1161,1,0)&gt;0,0,0),1))</f>
        <v>0</v>
      </c>
      <c r="T1162" s="17" t="str">
        <f>IF(DATOS!I1125=P$39,DATOS!F1125,"")</f>
        <v/>
      </c>
    </row>
    <row r="1163" spans="18:20" x14ac:dyDescent="0.25">
      <c r="R1163">
        <f t="shared" si="20"/>
        <v>0</v>
      </c>
      <c r="S1163">
        <f>IF(T1163="",0,IFERROR(IF(VLOOKUP(T1163,T$38:T1162,1,0)&gt;0,0,0),1))</f>
        <v>0</v>
      </c>
      <c r="T1163" s="17" t="str">
        <f>IF(DATOS!I1126=P$39,DATOS!F1126,"")</f>
        <v/>
      </c>
    </row>
    <row r="1164" spans="18:20" x14ac:dyDescent="0.25">
      <c r="R1164">
        <f t="shared" si="20"/>
        <v>0</v>
      </c>
      <c r="S1164">
        <f>IF(T1164="",0,IFERROR(IF(VLOOKUP(T1164,T$38:T1163,1,0)&gt;0,0,0),1))</f>
        <v>0</v>
      </c>
      <c r="T1164" s="17" t="str">
        <f>IF(DATOS!I1127=P$39,DATOS!F1127,"")</f>
        <v/>
      </c>
    </row>
    <row r="1165" spans="18:20" x14ac:dyDescent="0.25">
      <c r="R1165">
        <f t="shared" si="20"/>
        <v>0</v>
      </c>
      <c r="S1165">
        <f>IF(T1165="",0,IFERROR(IF(VLOOKUP(T1165,T$38:T1164,1,0)&gt;0,0,0),1))</f>
        <v>0</v>
      </c>
      <c r="T1165" s="17" t="str">
        <f>IF(DATOS!I1128=P$39,DATOS!F1128,"")</f>
        <v/>
      </c>
    </row>
    <row r="1166" spans="18:20" x14ac:dyDescent="0.25">
      <c r="R1166">
        <f t="shared" si="20"/>
        <v>0</v>
      </c>
      <c r="S1166">
        <f>IF(T1166="",0,IFERROR(IF(VLOOKUP(T1166,T$38:T1165,1,0)&gt;0,0,0),1))</f>
        <v>0</v>
      </c>
      <c r="T1166" s="17" t="str">
        <f>IF(DATOS!I1129=P$39,DATOS!F1129,"")</f>
        <v/>
      </c>
    </row>
    <row r="1167" spans="18:20" x14ac:dyDescent="0.25">
      <c r="R1167">
        <f t="shared" si="20"/>
        <v>0</v>
      </c>
      <c r="S1167">
        <f>IF(T1167="",0,IFERROR(IF(VLOOKUP(T1167,T$38:T1166,1,0)&gt;0,0,0),1))</f>
        <v>0</v>
      </c>
      <c r="T1167" s="17" t="str">
        <f>IF(DATOS!I1130=P$39,DATOS!F1130,"")</f>
        <v/>
      </c>
    </row>
    <row r="1168" spans="18:20" x14ac:dyDescent="0.25">
      <c r="R1168">
        <f t="shared" si="20"/>
        <v>0</v>
      </c>
      <c r="S1168">
        <f>IF(T1168="",0,IFERROR(IF(VLOOKUP(T1168,T$38:T1167,1,0)&gt;0,0,0),1))</f>
        <v>0</v>
      </c>
      <c r="T1168" s="17" t="str">
        <f>IF(DATOS!I1131=P$39,DATOS!F1131,"")</f>
        <v/>
      </c>
    </row>
    <row r="1169" spans="18:20" x14ac:dyDescent="0.25">
      <c r="R1169">
        <f t="shared" si="20"/>
        <v>0</v>
      </c>
      <c r="S1169">
        <f>IF(T1169="",0,IFERROR(IF(VLOOKUP(T1169,T$38:T1168,1,0)&gt;0,0,0),1))</f>
        <v>0</v>
      </c>
      <c r="T1169" s="17" t="str">
        <f>IF(DATOS!I1132=P$39,DATOS!F1132,"")</f>
        <v/>
      </c>
    </row>
    <row r="1170" spans="18:20" x14ac:dyDescent="0.25">
      <c r="R1170">
        <f t="shared" si="20"/>
        <v>0</v>
      </c>
      <c r="S1170">
        <f>IF(T1170="",0,IFERROR(IF(VLOOKUP(T1170,T$38:T1169,1,0)&gt;0,0,0),1))</f>
        <v>0</v>
      </c>
      <c r="T1170" s="17" t="str">
        <f>IF(DATOS!I1133=P$39,DATOS!F1133,"")</f>
        <v/>
      </c>
    </row>
    <row r="1171" spans="18:20" x14ac:dyDescent="0.25">
      <c r="R1171">
        <f t="shared" si="20"/>
        <v>0</v>
      </c>
      <c r="S1171">
        <f>IF(T1171="",0,IFERROR(IF(VLOOKUP(T1171,T$38:T1170,1,0)&gt;0,0,0),1))</f>
        <v>0</v>
      </c>
      <c r="T1171" s="17" t="str">
        <f>IF(DATOS!I1134=P$39,DATOS!F1134,"")</f>
        <v/>
      </c>
    </row>
    <row r="1172" spans="18:20" x14ac:dyDescent="0.25">
      <c r="R1172">
        <f t="shared" si="20"/>
        <v>0</v>
      </c>
      <c r="S1172">
        <f>IF(T1172="",0,IFERROR(IF(VLOOKUP(T1172,T$38:T1171,1,0)&gt;0,0,0),1))</f>
        <v>0</v>
      </c>
      <c r="T1172" s="17" t="str">
        <f>IF(DATOS!I1135=P$39,DATOS!F1135,"")</f>
        <v/>
      </c>
    </row>
    <row r="1173" spans="18:20" x14ac:dyDescent="0.25">
      <c r="R1173">
        <f t="shared" si="20"/>
        <v>0</v>
      </c>
      <c r="S1173">
        <f>IF(T1173="",0,IFERROR(IF(VLOOKUP(T1173,T$38:T1172,1,0)&gt;0,0,0),1))</f>
        <v>0</v>
      </c>
      <c r="T1173" s="17" t="str">
        <f>IF(DATOS!I1136=P$39,DATOS!F1136,"")</f>
        <v/>
      </c>
    </row>
    <row r="1174" spans="18:20" x14ac:dyDescent="0.25">
      <c r="R1174">
        <f t="shared" si="20"/>
        <v>0</v>
      </c>
      <c r="S1174">
        <f>IF(T1174="",0,IFERROR(IF(VLOOKUP(T1174,T$38:T1173,1,0)&gt;0,0,0),1))</f>
        <v>0</v>
      </c>
      <c r="T1174" s="17" t="str">
        <f>IF(DATOS!I1137=P$39,DATOS!F1137,"")</f>
        <v/>
      </c>
    </row>
    <row r="1175" spans="18:20" x14ac:dyDescent="0.25">
      <c r="R1175">
        <f t="shared" si="20"/>
        <v>0</v>
      </c>
      <c r="S1175">
        <f>IF(T1175="",0,IFERROR(IF(VLOOKUP(T1175,T$38:T1174,1,0)&gt;0,0,0),1))</f>
        <v>0</v>
      </c>
      <c r="T1175" s="17" t="str">
        <f>IF(DATOS!I1138=P$39,DATOS!F1138,"")</f>
        <v/>
      </c>
    </row>
    <row r="1176" spans="18:20" x14ac:dyDescent="0.25">
      <c r="R1176">
        <f t="shared" si="20"/>
        <v>0</v>
      </c>
      <c r="S1176">
        <f>IF(T1176="",0,IFERROR(IF(VLOOKUP(T1176,T$38:T1175,1,0)&gt;0,0,0),1))</f>
        <v>0</v>
      </c>
      <c r="T1176" s="17" t="str">
        <f>IF(DATOS!I1139=P$39,DATOS!F1139,"")</f>
        <v/>
      </c>
    </row>
    <row r="1177" spans="18:20" x14ac:dyDescent="0.25">
      <c r="R1177">
        <f t="shared" si="20"/>
        <v>0</v>
      </c>
      <c r="S1177">
        <f>IF(T1177="",0,IFERROR(IF(VLOOKUP(T1177,T$38:T1176,1,0)&gt;0,0,0),1))</f>
        <v>0</v>
      </c>
      <c r="T1177" s="17" t="str">
        <f>IF(DATOS!I1140=P$39,DATOS!F1140,"")</f>
        <v/>
      </c>
    </row>
    <row r="1178" spans="18:20" x14ac:dyDescent="0.25">
      <c r="R1178">
        <f t="shared" si="20"/>
        <v>0</v>
      </c>
      <c r="S1178">
        <f>IF(T1178="",0,IFERROR(IF(VLOOKUP(T1178,T$38:T1177,1,0)&gt;0,0,0),1))</f>
        <v>0</v>
      </c>
      <c r="T1178" s="17" t="str">
        <f>IF(DATOS!I1141=P$39,DATOS!F1141,"")</f>
        <v/>
      </c>
    </row>
    <row r="1179" spans="18:20" x14ac:dyDescent="0.25">
      <c r="R1179">
        <f t="shared" si="20"/>
        <v>0</v>
      </c>
      <c r="S1179">
        <f>IF(T1179="",0,IFERROR(IF(VLOOKUP(T1179,T$38:T1178,1,0)&gt;0,0,0),1))</f>
        <v>0</v>
      </c>
      <c r="T1179" s="17" t="str">
        <f>IF(DATOS!I1142=P$39,DATOS!F1142,"")</f>
        <v/>
      </c>
    </row>
    <row r="1180" spans="18:20" x14ac:dyDescent="0.25">
      <c r="R1180">
        <f t="shared" si="20"/>
        <v>0</v>
      </c>
      <c r="S1180">
        <f>IF(T1180="",0,IFERROR(IF(VLOOKUP(T1180,T$38:T1179,1,0)&gt;0,0,0),1))</f>
        <v>0</v>
      </c>
      <c r="T1180" s="17" t="str">
        <f>IF(DATOS!I1143=P$39,DATOS!F1143,"")</f>
        <v/>
      </c>
    </row>
    <row r="1181" spans="18:20" x14ac:dyDescent="0.25">
      <c r="R1181">
        <f t="shared" si="20"/>
        <v>0</v>
      </c>
      <c r="S1181">
        <f>IF(T1181="",0,IFERROR(IF(VLOOKUP(T1181,T$38:T1180,1,0)&gt;0,0,0),1))</f>
        <v>0</v>
      </c>
      <c r="T1181" s="17" t="str">
        <f>IF(DATOS!I1144=P$39,DATOS!F1144,"")</f>
        <v/>
      </c>
    </row>
    <row r="1182" spans="18:20" x14ac:dyDescent="0.25">
      <c r="R1182">
        <f t="shared" si="20"/>
        <v>0</v>
      </c>
      <c r="S1182">
        <f>IF(T1182="",0,IFERROR(IF(VLOOKUP(T1182,T$38:T1181,1,0)&gt;0,0,0),1))</f>
        <v>0</v>
      </c>
      <c r="T1182" s="17" t="str">
        <f>IF(DATOS!I1145=P$39,DATOS!F1145,"")</f>
        <v/>
      </c>
    </row>
    <row r="1183" spans="18:20" x14ac:dyDescent="0.25">
      <c r="R1183">
        <f t="shared" si="20"/>
        <v>0</v>
      </c>
      <c r="S1183">
        <f>IF(T1183="",0,IFERROR(IF(VLOOKUP(T1183,T$38:T1182,1,0)&gt;0,0,0),1))</f>
        <v>0</v>
      </c>
      <c r="T1183" s="17" t="str">
        <f>IF(DATOS!I1146=P$39,DATOS!F1146,"")</f>
        <v/>
      </c>
    </row>
    <row r="1184" spans="18:20" x14ac:dyDescent="0.25">
      <c r="R1184">
        <f t="shared" si="20"/>
        <v>0</v>
      </c>
      <c r="S1184">
        <f>IF(T1184="",0,IFERROR(IF(VLOOKUP(T1184,T$38:T1183,1,0)&gt;0,0,0),1))</f>
        <v>0</v>
      </c>
      <c r="T1184" s="17" t="str">
        <f>IF(DATOS!I1147=P$39,DATOS!F1147,"")</f>
        <v/>
      </c>
    </row>
    <row r="1185" spans="18:20" x14ac:dyDescent="0.25">
      <c r="R1185">
        <f t="shared" si="20"/>
        <v>0</v>
      </c>
      <c r="S1185">
        <f>IF(T1185="",0,IFERROR(IF(VLOOKUP(T1185,T$38:T1184,1,0)&gt;0,0,0),1))</f>
        <v>0</v>
      </c>
      <c r="T1185" s="17" t="str">
        <f>IF(DATOS!I1148=P$39,DATOS!F1148,"")</f>
        <v/>
      </c>
    </row>
    <row r="1186" spans="18:20" x14ac:dyDescent="0.25">
      <c r="R1186">
        <f t="shared" si="20"/>
        <v>0</v>
      </c>
      <c r="S1186">
        <f>IF(T1186="",0,IFERROR(IF(VLOOKUP(T1186,T$38:T1185,1,0)&gt;0,0,0),1))</f>
        <v>0</v>
      </c>
      <c r="T1186" s="17" t="str">
        <f>IF(DATOS!I1149=P$39,DATOS!F1149,"")</f>
        <v/>
      </c>
    </row>
    <row r="1187" spans="18:20" x14ac:dyDescent="0.25">
      <c r="R1187">
        <f t="shared" si="20"/>
        <v>0</v>
      </c>
      <c r="S1187">
        <f>IF(T1187="",0,IFERROR(IF(VLOOKUP(T1187,T$38:T1186,1,0)&gt;0,0,0),1))</f>
        <v>0</v>
      </c>
      <c r="T1187" s="17" t="str">
        <f>IF(DATOS!I1150=P$39,DATOS!F1150,"")</f>
        <v/>
      </c>
    </row>
    <row r="1188" spans="18:20" x14ac:dyDescent="0.25">
      <c r="R1188">
        <f t="shared" si="20"/>
        <v>0</v>
      </c>
      <c r="S1188">
        <f>IF(T1188="",0,IFERROR(IF(VLOOKUP(T1188,T$38:T1187,1,0)&gt;0,0,0),1))</f>
        <v>0</v>
      </c>
      <c r="T1188" s="17" t="str">
        <f>IF(DATOS!I1151=P$39,DATOS!F1151,"")</f>
        <v/>
      </c>
    </row>
    <row r="1189" spans="18:20" x14ac:dyDescent="0.25">
      <c r="R1189">
        <f t="shared" si="20"/>
        <v>0</v>
      </c>
      <c r="S1189">
        <f>IF(T1189="",0,IFERROR(IF(VLOOKUP(T1189,T$38:T1188,1,0)&gt;0,0,0),1))</f>
        <v>0</v>
      </c>
      <c r="T1189" s="17" t="str">
        <f>IF(DATOS!I1152=P$39,DATOS!F1152,"")</f>
        <v/>
      </c>
    </row>
    <row r="1190" spans="18:20" x14ac:dyDescent="0.25">
      <c r="R1190">
        <f t="shared" si="20"/>
        <v>0</v>
      </c>
      <c r="S1190">
        <f>IF(T1190="",0,IFERROR(IF(VLOOKUP(T1190,T$38:T1189,1,0)&gt;0,0,0),1))</f>
        <v>0</v>
      </c>
      <c r="T1190" s="17" t="str">
        <f>IF(DATOS!I1153=P$39,DATOS!F1153,"")</f>
        <v/>
      </c>
    </row>
    <row r="1191" spans="18:20" x14ac:dyDescent="0.25">
      <c r="R1191">
        <f t="shared" ref="R1191:R1254" si="21">R1190+S1191</f>
        <v>0</v>
      </c>
      <c r="S1191">
        <f>IF(T1191="",0,IFERROR(IF(VLOOKUP(T1191,T$38:T1190,1,0)&gt;0,0,0),1))</f>
        <v>0</v>
      </c>
      <c r="T1191" s="17" t="str">
        <f>IF(DATOS!I1154=P$39,DATOS!F1154,"")</f>
        <v/>
      </c>
    </row>
    <row r="1192" spans="18:20" x14ac:dyDescent="0.25">
      <c r="R1192">
        <f t="shared" si="21"/>
        <v>0</v>
      </c>
      <c r="S1192">
        <f>IF(T1192="",0,IFERROR(IF(VLOOKUP(T1192,T$38:T1191,1,0)&gt;0,0,0),1))</f>
        <v>0</v>
      </c>
      <c r="T1192" s="17" t="str">
        <f>IF(DATOS!I1155=P$39,DATOS!F1155,"")</f>
        <v/>
      </c>
    </row>
    <row r="1193" spans="18:20" x14ac:dyDescent="0.25">
      <c r="R1193">
        <f t="shared" si="21"/>
        <v>0</v>
      </c>
      <c r="S1193">
        <f>IF(T1193="",0,IFERROR(IF(VLOOKUP(T1193,T$38:T1192,1,0)&gt;0,0,0),1))</f>
        <v>0</v>
      </c>
      <c r="T1193" s="17" t="str">
        <f>IF(DATOS!I1156=P$39,DATOS!F1156,"")</f>
        <v/>
      </c>
    </row>
    <row r="1194" spans="18:20" x14ac:dyDescent="0.25">
      <c r="R1194">
        <f t="shared" si="21"/>
        <v>0</v>
      </c>
      <c r="S1194">
        <f>IF(T1194="",0,IFERROR(IF(VLOOKUP(T1194,T$38:T1193,1,0)&gt;0,0,0),1))</f>
        <v>0</v>
      </c>
      <c r="T1194" s="17" t="str">
        <f>IF(DATOS!I1157=P$39,DATOS!F1157,"")</f>
        <v/>
      </c>
    </row>
    <row r="1195" spans="18:20" x14ac:dyDescent="0.25">
      <c r="R1195">
        <f t="shared" si="21"/>
        <v>0</v>
      </c>
      <c r="S1195">
        <f>IF(T1195="",0,IFERROR(IF(VLOOKUP(T1195,T$38:T1194,1,0)&gt;0,0,0),1))</f>
        <v>0</v>
      </c>
      <c r="T1195" s="17" t="str">
        <f>IF(DATOS!I1158=P$39,DATOS!F1158,"")</f>
        <v/>
      </c>
    </row>
    <row r="1196" spans="18:20" x14ac:dyDescent="0.25">
      <c r="R1196">
        <f t="shared" si="21"/>
        <v>0</v>
      </c>
      <c r="S1196">
        <f>IF(T1196="",0,IFERROR(IF(VLOOKUP(T1196,T$38:T1195,1,0)&gt;0,0,0),1))</f>
        <v>0</v>
      </c>
      <c r="T1196" s="17" t="str">
        <f>IF(DATOS!I1159=P$39,DATOS!F1159,"")</f>
        <v/>
      </c>
    </row>
    <row r="1197" spans="18:20" x14ac:dyDescent="0.25">
      <c r="R1197">
        <f t="shared" si="21"/>
        <v>0</v>
      </c>
      <c r="S1197">
        <f>IF(T1197="",0,IFERROR(IF(VLOOKUP(T1197,T$38:T1196,1,0)&gt;0,0,0),1))</f>
        <v>0</v>
      </c>
      <c r="T1197" s="17" t="str">
        <f>IF(DATOS!I1160=P$39,DATOS!F1160,"")</f>
        <v/>
      </c>
    </row>
    <row r="1198" spans="18:20" x14ac:dyDescent="0.25">
      <c r="R1198">
        <f t="shared" si="21"/>
        <v>0</v>
      </c>
      <c r="S1198">
        <f>IF(T1198="",0,IFERROR(IF(VLOOKUP(T1198,T$38:T1197,1,0)&gt;0,0,0),1))</f>
        <v>0</v>
      </c>
      <c r="T1198" s="17" t="str">
        <f>IF(DATOS!I1161=P$39,DATOS!F1161,"")</f>
        <v/>
      </c>
    </row>
    <row r="1199" spans="18:20" x14ac:dyDescent="0.25">
      <c r="R1199">
        <f t="shared" si="21"/>
        <v>0</v>
      </c>
      <c r="S1199">
        <f>IF(T1199="",0,IFERROR(IF(VLOOKUP(T1199,T$38:T1198,1,0)&gt;0,0,0),1))</f>
        <v>0</v>
      </c>
      <c r="T1199" s="17" t="str">
        <f>IF(DATOS!I1162=P$39,DATOS!F1162,"")</f>
        <v/>
      </c>
    </row>
    <row r="1200" spans="18:20" x14ac:dyDescent="0.25">
      <c r="R1200">
        <f t="shared" si="21"/>
        <v>0</v>
      </c>
      <c r="S1200">
        <f>IF(T1200="",0,IFERROR(IF(VLOOKUP(T1200,T$38:T1199,1,0)&gt;0,0,0),1))</f>
        <v>0</v>
      </c>
      <c r="T1200" s="17" t="str">
        <f>IF(DATOS!I1163=P$39,DATOS!F1163,"")</f>
        <v/>
      </c>
    </row>
    <row r="1201" spans="18:20" x14ac:dyDescent="0.25">
      <c r="R1201">
        <f t="shared" si="21"/>
        <v>0</v>
      </c>
      <c r="S1201">
        <f>IF(T1201="",0,IFERROR(IF(VLOOKUP(T1201,T$38:T1200,1,0)&gt;0,0,0),1))</f>
        <v>0</v>
      </c>
      <c r="T1201" s="17" t="str">
        <f>IF(DATOS!I1164=P$39,DATOS!F1164,"")</f>
        <v/>
      </c>
    </row>
    <row r="1202" spans="18:20" x14ac:dyDescent="0.25">
      <c r="R1202">
        <f t="shared" si="21"/>
        <v>0</v>
      </c>
      <c r="S1202">
        <f>IF(T1202="",0,IFERROR(IF(VLOOKUP(T1202,T$38:T1201,1,0)&gt;0,0,0),1))</f>
        <v>0</v>
      </c>
      <c r="T1202" s="17" t="str">
        <f>IF(DATOS!I1165=P$39,DATOS!F1165,"")</f>
        <v/>
      </c>
    </row>
    <row r="1203" spans="18:20" x14ac:dyDescent="0.25">
      <c r="R1203">
        <f t="shared" si="21"/>
        <v>0</v>
      </c>
      <c r="S1203">
        <f>IF(T1203="",0,IFERROR(IF(VLOOKUP(T1203,T$38:T1202,1,0)&gt;0,0,0),1))</f>
        <v>0</v>
      </c>
      <c r="T1203" s="17" t="str">
        <f>IF(DATOS!I1166=P$39,DATOS!F1166,"")</f>
        <v/>
      </c>
    </row>
    <row r="1204" spans="18:20" x14ac:dyDescent="0.25">
      <c r="R1204">
        <f t="shared" si="21"/>
        <v>0</v>
      </c>
      <c r="S1204">
        <f>IF(T1204="",0,IFERROR(IF(VLOOKUP(T1204,T$38:T1203,1,0)&gt;0,0,0),1))</f>
        <v>0</v>
      </c>
      <c r="T1204" s="17" t="str">
        <f>IF(DATOS!I1167=P$39,DATOS!F1167,"")</f>
        <v/>
      </c>
    </row>
    <row r="1205" spans="18:20" x14ac:dyDescent="0.25">
      <c r="R1205">
        <f t="shared" si="21"/>
        <v>0</v>
      </c>
      <c r="S1205">
        <f>IF(T1205="",0,IFERROR(IF(VLOOKUP(T1205,T$38:T1204,1,0)&gt;0,0,0),1))</f>
        <v>0</v>
      </c>
      <c r="T1205" s="17" t="str">
        <f>IF(DATOS!I1168=P$39,DATOS!F1168,"")</f>
        <v/>
      </c>
    </row>
    <row r="1206" spans="18:20" x14ac:dyDescent="0.25">
      <c r="R1206">
        <f t="shared" si="21"/>
        <v>0</v>
      </c>
      <c r="S1206">
        <f>IF(T1206="",0,IFERROR(IF(VLOOKUP(T1206,T$38:T1205,1,0)&gt;0,0,0),1))</f>
        <v>0</v>
      </c>
      <c r="T1206" s="17" t="str">
        <f>IF(DATOS!I1169=P$39,DATOS!F1169,"")</f>
        <v/>
      </c>
    </row>
    <row r="1207" spans="18:20" x14ac:dyDescent="0.25">
      <c r="R1207">
        <f t="shared" si="21"/>
        <v>0</v>
      </c>
      <c r="S1207">
        <f>IF(T1207="",0,IFERROR(IF(VLOOKUP(T1207,T$38:T1206,1,0)&gt;0,0,0),1))</f>
        <v>0</v>
      </c>
      <c r="T1207" s="17" t="str">
        <f>IF(DATOS!I1170=P$39,DATOS!F1170,"")</f>
        <v/>
      </c>
    </row>
    <row r="1208" spans="18:20" x14ac:dyDescent="0.25">
      <c r="R1208">
        <f t="shared" si="21"/>
        <v>0</v>
      </c>
      <c r="S1208">
        <f>IF(T1208="",0,IFERROR(IF(VLOOKUP(T1208,T$38:T1207,1,0)&gt;0,0,0),1))</f>
        <v>0</v>
      </c>
      <c r="T1208" s="17" t="str">
        <f>IF(DATOS!I1171=P$39,DATOS!F1171,"")</f>
        <v/>
      </c>
    </row>
    <row r="1209" spans="18:20" x14ac:dyDescent="0.25">
      <c r="R1209">
        <f t="shared" si="21"/>
        <v>0</v>
      </c>
      <c r="S1209">
        <f>IF(T1209="",0,IFERROR(IF(VLOOKUP(T1209,T$38:T1208,1,0)&gt;0,0,0),1))</f>
        <v>0</v>
      </c>
      <c r="T1209" s="17" t="str">
        <f>IF(DATOS!I1172=P$39,DATOS!F1172,"")</f>
        <v/>
      </c>
    </row>
    <row r="1210" spans="18:20" x14ac:dyDescent="0.25">
      <c r="R1210">
        <f t="shared" si="21"/>
        <v>0</v>
      </c>
      <c r="S1210">
        <f>IF(T1210="",0,IFERROR(IF(VLOOKUP(T1210,T$38:T1209,1,0)&gt;0,0,0),1))</f>
        <v>0</v>
      </c>
      <c r="T1210" s="17" t="str">
        <f>IF(DATOS!I1173=P$39,DATOS!F1173,"")</f>
        <v/>
      </c>
    </row>
    <row r="1211" spans="18:20" x14ac:dyDescent="0.25">
      <c r="R1211">
        <f t="shared" si="21"/>
        <v>0</v>
      </c>
      <c r="S1211">
        <f>IF(T1211="",0,IFERROR(IF(VLOOKUP(T1211,T$38:T1210,1,0)&gt;0,0,0),1))</f>
        <v>0</v>
      </c>
      <c r="T1211" s="17" t="str">
        <f>IF(DATOS!I1174=P$39,DATOS!F1174,"")</f>
        <v/>
      </c>
    </row>
    <row r="1212" spans="18:20" x14ac:dyDescent="0.25">
      <c r="R1212">
        <f t="shared" si="21"/>
        <v>0</v>
      </c>
      <c r="S1212">
        <f>IF(T1212="",0,IFERROR(IF(VLOOKUP(T1212,T$38:T1211,1,0)&gt;0,0,0),1))</f>
        <v>0</v>
      </c>
      <c r="T1212" s="17" t="str">
        <f>IF(DATOS!I1175=P$39,DATOS!F1175,"")</f>
        <v/>
      </c>
    </row>
    <row r="1213" spans="18:20" x14ac:dyDescent="0.25">
      <c r="R1213">
        <f t="shared" si="21"/>
        <v>0</v>
      </c>
      <c r="S1213">
        <f>IF(T1213="",0,IFERROR(IF(VLOOKUP(T1213,T$38:T1212,1,0)&gt;0,0,0),1))</f>
        <v>0</v>
      </c>
      <c r="T1213" s="17" t="str">
        <f>IF(DATOS!I1176=P$39,DATOS!F1176,"")</f>
        <v/>
      </c>
    </row>
    <row r="1214" spans="18:20" x14ac:dyDescent="0.25">
      <c r="R1214">
        <f t="shared" si="21"/>
        <v>0</v>
      </c>
      <c r="S1214">
        <f>IF(T1214="",0,IFERROR(IF(VLOOKUP(T1214,T$38:T1213,1,0)&gt;0,0,0),1))</f>
        <v>0</v>
      </c>
      <c r="T1214" s="17" t="str">
        <f>IF(DATOS!I1177=P$39,DATOS!F1177,"")</f>
        <v/>
      </c>
    </row>
    <row r="1215" spans="18:20" x14ac:dyDescent="0.25">
      <c r="R1215">
        <f t="shared" si="21"/>
        <v>0</v>
      </c>
      <c r="S1215">
        <f>IF(T1215="",0,IFERROR(IF(VLOOKUP(T1215,T$38:T1214,1,0)&gt;0,0,0),1))</f>
        <v>0</v>
      </c>
      <c r="T1215" s="17" t="str">
        <f>IF(DATOS!I1178=P$39,DATOS!F1178,"")</f>
        <v/>
      </c>
    </row>
    <row r="1216" spans="18:20" x14ac:dyDescent="0.25">
      <c r="R1216">
        <f t="shared" si="21"/>
        <v>0</v>
      </c>
      <c r="S1216">
        <f>IF(T1216="",0,IFERROR(IF(VLOOKUP(T1216,T$38:T1215,1,0)&gt;0,0,0),1))</f>
        <v>0</v>
      </c>
      <c r="T1216" s="17" t="str">
        <f>IF(DATOS!I1179=P$39,DATOS!F1179,"")</f>
        <v/>
      </c>
    </row>
    <row r="1217" spans="18:20" x14ac:dyDescent="0.25">
      <c r="R1217">
        <f t="shared" si="21"/>
        <v>0</v>
      </c>
      <c r="S1217">
        <f>IF(T1217="",0,IFERROR(IF(VLOOKUP(T1217,T$38:T1216,1,0)&gt;0,0,0),1))</f>
        <v>0</v>
      </c>
      <c r="T1217" s="17" t="str">
        <f>IF(DATOS!I1180=P$39,DATOS!F1180,"")</f>
        <v/>
      </c>
    </row>
    <row r="1218" spans="18:20" x14ac:dyDescent="0.25">
      <c r="R1218">
        <f t="shared" si="21"/>
        <v>0</v>
      </c>
      <c r="S1218">
        <f>IF(T1218="",0,IFERROR(IF(VLOOKUP(T1218,T$38:T1217,1,0)&gt;0,0,0),1))</f>
        <v>0</v>
      </c>
      <c r="T1218" s="17" t="str">
        <f>IF(DATOS!I1181=P$39,DATOS!F1181,"")</f>
        <v/>
      </c>
    </row>
    <row r="1219" spans="18:20" x14ac:dyDescent="0.25">
      <c r="R1219">
        <f t="shared" si="21"/>
        <v>0</v>
      </c>
      <c r="S1219">
        <f>IF(T1219="",0,IFERROR(IF(VLOOKUP(T1219,T$38:T1218,1,0)&gt;0,0,0),1))</f>
        <v>0</v>
      </c>
      <c r="T1219" s="17" t="str">
        <f>IF(DATOS!I1182=P$39,DATOS!F1182,"")</f>
        <v/>
      </c>
    </row>
    <row r="1220" spans="18:20" x14ac:dyDescent="0.25">
      <c r="R1220">
        <f t="shared" si="21"/>
        <v>0</v>
      </c>
      <c r="S1220">
        <f>IF(T1220="",0,IFERROR(IF(VLOOKUP(T1220,T$38:T1219,1,0)&gt;0,0,0),1))</f>
        <v>0</v>
      </c>
      <c r="T1220" s="17" t="str">
        <f>IF(DATOS!I1183=P$39,DATOS!F1183,"")</f>
        <v/>
      </c>
    </row>
    <row r="1221" spans="18:20" x14ac:dyDescent="0.25">
      <c r="R1221">
        <f t="shared" si="21"/>
        <v>0</v>
      </c>
      <c r="S1221">
        <f>IF(T1221="",0,IFERROR(IF(VLOOKUP(T1221,T$38:T1220,1,0)&gt;0,0,0),1))</f>
        <v>0</v>
      </c>
      <c r="T1221" s="17" t="str">
        <f>IF(DATOS!I1184=P$39,DATOS!F1184,"")</f>
        <v/>
      </c>
    </row>
    <row r="1222" spans="18:20" x14ac:dyDescent="0.25">
      <c r="R1222">
        <f t="shared" si="21"/>
        <v>0</v>
      </c>
      <c r="S1222">
        <f>IF(T1222="",0,IFERROR(IF(VLOOKUP(T1222,T$38:T1221,1,0)&gt;0,0,0),1))</f>
        <v>0</v>
      </c>
      <c r="T1222" s="17" t="str">
        <f>IF(DATOS!I1185=P$39,DATOS!F1185,"")</f>
        <v/>
      </c>
    </row>
    <row r="1223" spans="18:20" x14ac:dyDescent="0.25">
      <c r="R1223">
        <f t="shared" si="21"/>
        <v>0</v>
      </c>
      <c r="S1223">
        <f>IF(T1223="",0,IFERROR(IF(VLOOKUP(T1223,T$38:T1222,1,0)&gt;0,0,0),1))</f>
        <v>0</v>
      </c>
      <c r="T1223" s="17" t="str">
        <f>IF(DATOS!I1186=P$39,DATOS!F1186,"")</f>
        <v/>
      </c>
    </row>
    <row r="1224" spans="18:20" x14ac:dyDescent="0.25">
      <c r="R1224">
        <f t="shared" si="21"/>
        <v>0</v>
      </c>
      <c r="S1224">
        <f>IF(T1224="",0,IFERROR(IF(VLOOKUP(T1224,T$38:T1223,1,0)&gt;0,0,0),1))</f>
        <v>0</v>
      </c>
      <c r="T1224" s="17" t="str">
        <f>IF(DATOS!I1187=P$39,DATOS!F1187,"")</f>
        <v/>
      </c>
    </row>
    <row r="1225" spans="18:20" x14ac:dyDescent="0.25">
      <c r="R1225">
        <f t="shared" si="21"/>
        <v>0</v>
      </c>
      <c r="S1225">
        <f>IF(T1225="",0,IFERROR(IF(VLOOKUP(T1225,T$38:T1224,1,0)&gt;0,0,0),1))</f>
        <v>0</v>
      </c>
      <c r="T1225" s="17" t="str">
        <f>IF(DATOS!I1188=P$39,DATOS!F1188,"")</f>
        <v/>
      </c>
    </row>
    <row r="1226" spans="18:20" x14ac:dyDescent="0.25">
      <c r="R1226">
        <f t="shared" si="21"/>
        <v>0</v>
      </c>
      <c r="S1226">
        <f>IF(T1226="",0,IFERROR(IF(VLOOKUP(T1226,T$38:T1225,1,0)&gt;0,0,0),1))</f>
        <v>0</v>
      </c>
      <c r="T1226" s="17" t="str">
        <f>IF(DATOS!I1189=P$39,DATOS!F1189,"")</f>
        <v/>
      </c>
    </row>
    <row r="1227" spans="18:20" x14ac:dyDescent="0.25">
      <c r="R1227">
        <f t="shared" si="21"/>
        <v>0</v>
      </c>
      <c r="S1227">
        <f>IF(T1227="",0,IFERROR(IF(VLOOKUP(T1227,T$38:T1226,1,0)&gt;0,0,0),1))</f>
        <v>0</v>
      </c>
      <c r="T1227" s="17" t="str">
        <f>IF(DATOS!I1190=P$39,DATOS!F1190,"")</f>
        <v/>
      </c>
    </row>
    <row r="1228" spans="18:20" x14ac:dyDescent="0.25">
      <c r="R1228">
        <f t="shared" si="21"/>
        <v>0</v>
      </c>
      <c r="S1228">
        <f>IF(T1228="",0,IFERROR(IF(VLOOKUP(T1228,T$38:T1227,1,0)&gt;0,0,0),1))</f>
        <v>0</v>
      </c>
      <c r="T1228" s="17" t="str">
        <f>IF(DATOS!I1191=P$39,DATOS!F1191,"")</f>
        <v/>
      </c>
    </row>
    <row r="1229" spans="18:20" x14ac:dyDescent="0.25">
      <c r="R1229">
        <f t="shared" si="21"/>
        <v>0</v>
      </c>
      <c r="S1229">
        <f>IF(T1229="",0,IFERROR(IF(VLOOKUP(T1229,T$38:T1228,1,0)&gt;0,0,0),1))</f>
        <v>0</v>
      </c>
      <c r="T1229" s="17" t="str">
        <f>IF(DATOS!I1192=P$39,DATOS!F1192,"")</f>
        <v/>
      </c>
    </row>
    <row r="1230" spans="18:20" x14ac:dyDescent="0.25">
      <c r="R1230">
        <f t="shared" si="21"/>
        <v>0</v>
      </c>
      <c r="S1230">
        <f>IF(T1230="",0,IFERROR(IF(VLOOKUP(T1230,T$38:T1229,1,0)&gt;0,0,0),1))</f>
        <v>0</v>
      </c>
      <c r="T1230" s="17" t="str">
        <f>IF(DATOS!I1193=P$39,DATOS!F1193,"")</f>
        <v/>
      </c>
    </row>
    <row r="1231" spans="18:20" x14ac:dyDescent="0.25">
      <c r="R1231">
        <f t="shared" si="21"/>
        <v>0</v>
      </c>
      <c r="S1231">
        <f>IF(T1231="",0,IFERROR(IF(VLOOKUP(T1231,T$38:T1230,1,0)&gt;0,0,0),1))</f>
        <v>0</v>
      </c>
      <c r="T1231" s="17" t="str">
        <f>IF(DATOS!I1194=P$39,DATOS!F1194,"")</f>
        <v/>
      </c>
    </row>
    <row r="1232" spans="18:20" x14ac:dyDescent="0.25">
      <c r="R1232">
        <f t="shared" si="21"/>
        <v>0</v>
      </c>
      <c r="S1232">
        <f>IF(T1232="",0,IFERROR(IF(VLOOKUP(T1232,T$38:T1231,1,0)&gt;0,0,0),1))</f>
        <v>0</v>
      </c>
      <c r="T1232" s="17" t="str">
        <f>IF(DATOS!I1195=P$39,DATOS!F1195,"")</f>
        <v/>
      </c>
    </row>
    <row r="1233" spans="18:20" x14ac:dyDescent="0.25">
      <c r="R1233">
        <f t="shared" si="21"/>
        <v>0</v>
      </c>
      <c r="S1233">
        <f>IF(T1233="",0,IFERROR(IF(VLOOKUP(T1233,T$38:T1232,1,0)&gt;0,0,0),1))</f>
        <v>0</v>
      </c>
      <c r="T1233" s="17" t="str">
        <f>IF(DATOS!I1196=P$39,DATOS!F1196,"")</f>
        <v/>
      </c>
    </row>
    <row r="1234" spans="18:20" x14ac:dyDescent="0.25">
      <c r="R1234">
        <f t="shared" si="21"/>
        <v>0</v>
      </c>
      <c r="S1234">
        <f>IF(T1234="",0,IFERROR(IF(VLOOKUP(T1234,T$38:T1233,1,0)&gt;0,0,0),1))</f>
        <v>0</v>
      </c>
      <c r="T1234" s="17" t="str">
        <f>IF(DATOS!I1197=P$39,DATOS!F1197,"")</f>
        <v/>
      </c>
    </row>
    <row r="1235" spans="18:20" x14ac:dyDescent="0.25">
      <c r="R1235">
        <f t="shared" si="21"/>
        <v>0</v>
      </c>
      <c r="S1235">
        <f>IF(T1235="",0,IFERROR(IF(VLOOKUP(T1235,T$38:T1234,1,0)&gt;0,0,0),1))</f>
        <v>0</v>
      </c>
      <c r="T1235" s="17" t="str">
        <f>IF(DATOS!I1198=P$39,DATOS!F1198,"")</f>
        <v/>
      </c>
    </row>
    <row r="1236" spans="18:20" x14ac:dyDescent="0.25">
      <c r="R1236">
        <f t="shared" si="21"/>
        <v>0</v>
      </c>
      <c r="S1236">
        <f>IF(T1236="",0,IFERROR(IF(VLOOKUP(T1236,T$38:T1235,1,0)&gt;0,0,0),1))</f>
        <v>0</v>
      </c>
      <c r="T1236" s="17" t="str">
        <f>IF(DATOS!I1199=P$39,DATOS!F1199,"")</f>
        <v/>
      </c>
    </row>
    <row r="1237" spans="18:20" x14ac:dyDescent="0.25">
      <c r="R1237">
        <f t="shared" si="21"/>
        <v>0</v>
      </c>
      <c r="S1237">
        <f>IF(T1237="",0,IFERROR(IF(VLOOKUP(T1237,T$38:T1236,1,0)&gt;0,0,0),1))</f>
        <v>0</v>
      </c>
      <c r="T1237" s="17" t="str">
        <f>IF(DATOS!I1200=P$39,DATOS!F1200,"")</f>
        <v/>
      </c>
    </row>
    <row r="1238" spans="18:20" x14ac:dyDescent="0.25">
      <c r="R1238">
        <f t="shared" si="21"/>
        <v>0</v>
      </c>
      <c r="S1238">
        <f>IF(T1238="",0,IFERROR(IF(VLOOKUP(T1238,T$38:T1237,1,0)&gt;0,0,0),1))</f>
        <v>0</v>
      </c>
      <c r="T1238" s="17" t="str">
        <f>IF(DATOS!I1201=P$39,DATOS!F1201,"")</f>
        <v/>
      </c>
    </row>
    <row r="1239" spans="18:20" x14ac:dyDescent="0.25">
      <c r="R1239">
        <f t="shared" si="21"/>
        <v>0</v>
      </c>
      <c r="S1239">
        <f>IF(T1239="",0,IFERROR(IF(VLOOKUP(T1239,T$38:T1238,1,0)&gt;0,0,0),1))</f>
        <v>0</v>
      </c>
      <c r="T1239" s="17" t="str">
        <f>IF(DATOS!I1202=P$39,DATOS!F1202,"")</f>
        <v/>
      </c>
    </row>
    <row r="1240" spans="18:20" x14ac:dyDescent="0.25">
      <c r="R1240">
        <f t="shared" si="21"/>
        <v>0</v>
      </c>
      <c r="S1240">
        <f>IF(T1240="",0,IFERROR(IF(VLOOKUP(T1240,T$38:T1239,1,0)&gt;0,0,0),1))</f>
        <v>0</v>
      </c>
      <c r="T1240" s="17" t="str">
        <f>IF(DATOS!I1203=P$39,DATOS!F1203,"")</f>
        <v/>
      </c>
    </row>
    <row r="1241" spans="18:20" x14ac:dyDescent="0.25">
      <c r="R1241">
        <f t="shared" si="21"/>
        <v>0</v>
      </c>
      <c r="S1241">
        <f>IF(T1241="",0,IFERROR(IF(VLOOKUP(T1241,T$38:T1240,1,0)&gt;0,0,0),1))</f>
        <v>0</v>
      </c>
      <c r="T1241" s="17" t="str">
        <f>IF(DATOS!I1204=P$39,DATOS!F1204,"")</f>
        <v/>
      </c>
    </row>
    <row r="1242" spans="18:20" x14ac:dyDescent="0.25">
      <c r="R1242">
        <f t="shared" si="21"/>
        <v>0</v>
      </c>
      <c r="S1242">
        <f>IF(T1242="",0,IFERROR(IF(VLOOKUP(T1242,T$38:T1241,1,0)&gt;0,0,0),1))</f>
        <v>0</v>
      </c>
      <c r="T1242" s="17" t="str">
        <f>IF(DATOS!I1205=P$39,DATOS!F1205,"")</f>
        <v/>
      </c>
    </row>
    <row r="1243" spans="18:20" x14ac:dyDescent="0.25">
      <c r="R1243">
        <f t="shared" si="21"/>
        <v>0</v>
      </c>
      <c r="S1243">
        <f>IF(T1243="",0,IFERROR(IF(VLOOKUP(T1243,T$38:T1242,1,0)&gt;0,0,0),1))</f>
        <v>0</v>
      </c>
      <c r="T1243" s="17" t="str">
        <f>IF(DATOS!I1206=P$39,DATOS!F1206,"")</f>
        <v/>
      </c>
    </row>
    <row r="1244" spans="18:20" x14ac:dyDescent="0.25">
      <c r="R1244">
        <f t="shared" si="21"/>
        <v>0</v>
      </c>
      <c r="S1244">
        <f>IF(T1244="",0,IFERROR(IF(VLOOKUP(T1244,T$38:T1243,1,0)&gt;0,0,0),1))</f>
        <v>0</v>
      </c>
      <c r="T1244" s="17" t="str">
        <f>IF(DATOS!I1207=P$39,DATOS!F1207,"")</f>
        <v/>
      </c>
    </row>
    <row r="1245" spans="18:20" x14ac:dyDescent="0.25">
      <c r="R1245">
        <f t="shared" si="21"/>
        <v>0</v>
      </c>
      <c r="S1245">
        <f>IF(T1245="",0,IFERROR(IF(VLOOKUP(T1245,T$38:T1244,1,0)&gt;0,0,0),1))</f>
        <v>0</v>
      </c>
      <c r="T1245" s="17" t="str">
        <f>IF(DATOS!I1208=P$39,DATOS!F1208,"")</f>
        <v/>
      </c>
    </row>
    <row r="1246" spans="18:20" x14ac:dyDescent="0.25">
      <c r="R1246">
        <f t="shared" si="21"/>
        <v>0</v>
      </c>
      <c r="S1246">
        <f>IF(T1246="",0,IFERROR(IF(VLOOKUP(T1246,T$38:T1245,1,0)&gt;0,0,0),1))</f>
        <v>0</v>
      </c>
      <c r="T1246" s="17" t="str">
        <f>IF(DATOS!I1209=P$39,DATOS!F1209,"")</f>
        <v/>
      </c>
    </row>
    <row r="1247" spans="18:20" x14ac:dyDescent="0.25">
      <c r="R1247">
        <f t="shared" si="21"/>
        <v>0</v>
      </c>
      <c r="S1247">
        <f>IF(T1247="",0,IFERROR(IF(VLOOKUP(T1247,T$38:T1246,1,0)&gt;0,0,0),1))</f>
        <v>0</v>
      </c>
      <c r="T1247" s="17" t="str">
        <f>IF(DATOS!I1210=P$39,DATOS!F1210,"")</f>
        <v/>
      </c>
    </row>
    <row r="1248" spans="18:20" x14ac:dyDescent="0.25">
      <c r="R1248">
        <f t="shared" si="21"/>
        <v>0</v>
      </c>
      <c r="S1248">
        <f>IF(T1248="",0,IFERROR(IF(VLOOKUP(T1248,T$38:T1247,1,0)&gt;0,0,0),1))</f>
        <v>0</v>
      </c>
      <c r="T1248" s="17" t="str">
        <f>IF(DATOS!I1211=P$39,DATOS!F1211,"")</f>
        <v/>
      </c>
    </row>
    <row r="1249" spans="18:20" x14ac:dyDescent="0.25">
      <c r="R1249">
        <f t="shared" si="21"/>
        <v>0</v>
      </c>
      <c r="S1249">
        <f>IF(T1249="",0,IFERROR(IF(VLOOKUP(T1249,T$38:T1248,1,0)&gt;0,0,0),1))</f>
        <v>0</v>
      </c>
      <c r="T1249" s="17" t="str">
        <f>IF(DATOS!I1212=P$39,DATOS!F1212,"")</f>
        <v/>
      </c>
    </row>
    <row r="1250" spans="18:20" x14ac:dyDescent="0.25">
      <c r="R1250">
        <f t="shared" si="21"/>
        <v>0</v>
      </c>
      <c r="S1250">
        <f>IF(T1250="",0,IFERROR(IF(VLOOKUP(T1250,T$38:T1249,1,0)&gt;0,0,0),1))</f>
        <v>0</v>
      </c>
      <c r="T1250" s="17" t="str">
        <f>IF(DATOS!I1213=P$39,DATOS!F1213,"")</f>
        <v/>
      </c>
    </row>
    <row r="1251" spans="18:20" x14ac:dyDescent="0.25">
      <c r="R1251">
        <f t="shared" si="21"/>
        <v>0</v>
      </c>
      <c r="S1251">
        <f>IF(T1251="",0,IFERROR(IF(VLOOKUP(T1251,T$38:T1250,1,0)&gt;0,0,0),1))</f>
        <v>0</v>
      </c>
      <c r="T1251" s="17" t="str">
        <f>IF(DATOS!I1214=P$39,DATOS!F1214,"")</f>
        <v/>
      </c>
    </row>
    <row r="1252" spans="18:20" x14ac:dyDescent="0.25">
      <c r="R1252">
        <f t="shared" si="21"/>
        <v>0</v>
      </c>
      <c r="S1252">
        <f>IF(T1252="",0,IFERROR(IF(VLOOKUP(T1252,T$38:T1251,1,0)&gt;0,0,0),1))</f>
        <v>0</v>
      </c>
      <c r="T1252" s="17" t="str">
        <f>IF(DATOS!I1215=P$39,DATOS!F1215,"")</f>
        <v/>
      </c>
    </row>
    <row r="1253" spans="18:20" x14ac:dyDescent="0.25">
      <c r="R1253">
        <f t="shared" si="21"/>
        <v>0</v>
      </c>
      <c r="S1253">
        <f>IF(T1253="",0,IFERROR(IF(VLOOKUP(T1253,T$38:T1252,1,0)&gt;0,0,0),1))</f>
        <v>0</v>
      </c>
      <c r="T1253" s="17" t="str">
        <f>IF(DATOS!I1216=P$39,DATOS!F1216,"")</f>
        <v/>
      </c>
    </row>
    <row r="1254" spans="18:20" x14ac:dyDescent="0.25">
      <c r="R1254">
        <f t="shared" si="21"/>
        <v>0</v>
      </c>
      <c r="S1254">
        <f>IF(T1254="",0,IFERROR(IF(VLOOKUP(T1254,T$38:T1253,1,0)&gt;0,0,0),1))</f>
        <v>0</v>
      </c>
      <c r="T1254" s="17" t="str">
        <f>IF(DATOS!I1217=P$39,DATOS!F1217,"")</f>
        <v/>
      </c>
    </row>
    <row r="1255" spans="18:20" x14ac:dyDescent="0.25">
      <c r="R1255">
        <f t="shared" ref="R1255:R1318" si="22">R1254+S1255</f>
        <v>0</v>
      </c>
      <c r="S1255">
        <f>IF(T1255="",0,IFERROR(IF(VLOOKUP(T1255,T$38:T1254,1,0)&gt;0,0,0),1))</f>
        <v>0</v>
      </c>
      <c r="T1255" s="17" t="str">
        <f>IF(DATOS!I1218=P$39,DATOS!F1218,"")</f>
        <v/>
      </c>
    </row>
    <row r="1256" spans="18:20" x14ac:dyDescent="0.25">
      <c r="R1256">
        <f t="shared" si="22"/>
        <v>0</v>
      </c>
      <c r="S1256">
        <f>IF(T1256="",0,IFERROR(IF(VLOOKUP(T1256,T$38:T1255,1,0)&gt;0,0,0),1))</f>
        <v>0</v>
      </c>
      <c r="T1256" s="17" t="str">
        <f>IF(DATOS!I1219=P$39,DATOS!F1219,"")</f>
        <v/>
      </c>
    </row>
    <row r="1257" spans="18:20" x14ac:dyDescent="0.25">
      <c r="R1257">
        <f t="shared" si="22"/>
        <v>0</v>
      </c>
      <c r="S1257">
        <f>IF(T1257="",0,IFERROR(IF(VLOOKUP(T1257,T$38:T1256,1,0)&gt;0,0,0),1))</f>
        <v>0</v>
      </c>
      <c r="T1257" s="17" t="str">
        <f>IF(DATOS!I1220=P$39,DATOS!F1220,"")</f>
        <v/>
      </c>
    </row>
    <row r="1258" spans="18:20" x14ac:dyDescent="0.25">
      <c r="R1258">
        <f t="shared" si="22"/>
        <v>0</v>
      </c>
      <c r="S1258">
        <f>IF(T1258="",0,IFERROR(IF(VLOOKUP(T1258,T$38:T1257,1,0)&gt;0,0,0),1))</f>
        <v>0</v>
      </c>
      <c r="T1258" s="17" t="str">
        <f>IF(DATOS!I1221=P$39,DATOS!F1221,"")</f>
        <v/>
      </c>
    </row>
    <row r="1259" spans="18:20" x14ac:dyDescent="0.25">
      <c r="R1259">
        <f t="shared" si="22"/>
        <v>0</v>
      </c>
      <c r="S1259">
        <f>IF(T1259="",0,IFERROR(IF(VLOOKUP(T1259,T$38:T1258,1,0)&gt;0,0,0),1))</f>
        <v>0</v>
      </c>
      <c r="T1259" s="17" t="str">
        <f>IF(DATOS!I1222=P$39,DATOS!F1222,"")</f>
        <v/>
      </c>
    </row>
    <row r="1260" spans="18:20" x14ac:dyDescent="0.25">
      <c r="R1260">
        <f t="shared" si="22"/>
        <v>0</v>
      </c>
      <c r="S1260">
        <f>IF(T1260="",0,IFERROR(IF(VLOOKUP(T1260,T$38:T1259,1,0)&gt;0,0,0),1))</f>
        <v>0</v>
      </c>
      <c r="T1260" s="17" t="str">
        <f>IF(DATOS!I1223=P$39,DATOS!F1223,"")</f>
        <v/>
      </c>
    </row>
    <row r="1261" spans="18:20" x14ac:dyDescent="0.25">
      <c r="R1261">
        <f t="shared" si="22"/>
        <v>0</v>
      </c>
      <c r="S1261">
        <f>IF(T1261="",0,IFERROR(IF(VLOOKUP(T1261,T$38:T1260,1,0)&gt;0,0,0),1))</f>
        <v>0</v>
      </c>
      <c r="T1261" s="17" t="str">
        <f>IF(DATOS!I1224=P$39,DATOS!F1224,"")</f>
        <v/>
      </c>
    </row>
    <row r="1262" spans="18:20" x14ac:dyDescent="0.25">
      <c r="R1262">
        <f t="shared" si="22"/>
        <v>0</v>
      </c>
      <c r="S1262">
        <f>IF(T1262="",0,IFERROR(IF(VLOOKUP(T1262,T$38:T1261,1,0)&gt;0,0,0),1))</f>
        <v>0</v>
      </c>
      <c r="T1262" s="17" t="str">
        <f>IF(DATOS!I1225=P$39,DATOS!F1225,"")</f>
        <v/>
      </c>
    </row>
    <row r="1263" spans="18:20" x14ac:dyDescent="0.25">
      <c r="R1263">
        <f t="shared" si="22"/>
        <v>0</v>
      </c>
      <c r="S1263">
        <f>IF(T1263="",0,IFERROR(IF(VLOOKUP(T1263,T$38:T1262,1,0)&gt;0,0,0),1))</f>
        <v>0</v>
      </c>
      <c r="T1263" s="17" t="str">
        <f>IF(DATOS!I1226=P$39,DATOS!F1226,"")</f>
        <v/>
      </c>
    </row>
    <row r="1264" spans="18:20" x14ac:dyDescent="0.25">
      <c r="R1264">
        <f t="shared" si="22"/>
        <v>0</v>
      </c>
      <c r="S1264">
        <f>IF(T1264="",0,IFERROR(IF(VLOOKUP(T1264,T$38:T1263,1,0)&gt;0,0,0),1))</f>
        <v>0</v>
      </c>
      <c r="T1264" s="17" t="str">
        <f>IF(DATOS!I1227=P$39,DATOS!F1227,"")</f>
        <v/>
      </c>
    </row>
    <row r="1265" spans="18:20" x14ac:dyDescent="0.25">
      <c r="R1265">
        <f t="shared" si="22"/>
        <v>0</v>
      </c>
      <c r="S1265">
        <f>IF(T1265="",0,IFERROR(IF(VLOOKUP(T1265,T$38:T1264,1,0)&gt;0,0,0),1))</f>
        <v>0</v>
      </c>
      <c r="T1265" s="17" t="str">
        <f>IF(DATOS!I1228=P$39,DATOS!F1228,"")</f>
        <v/>
      </c>
    </row>
    <row r="1266" spans="18:20" x14ac:dyDescent="0.25">
      <c r="R1266">
        <f t="shared" si="22"/>
        <v>0</v>
      </c>
      <c r="S1266">
        <f>IF(T1266="",0,IFERROR(IF(VLOOKUP(T1266,T$38:T1265,1,0)&gt;0,0,0),1))</f>
        <v>0</v>
      </c>
      <c r="T1266" s="17" t="str">
        <f>IF(DATOS!I1229=P$39,DATOS!F1229,"")</f>
        <v/>
      </c>
    </row>
    <row r="1267" spans="18:20" x14ac:dyDescent="0.25">
      <c r="R1267">
        <f t="shared" si="22"/>
        <v>0</v>
      </c>
      <c r="S1267">
        <f>IF(T1267="",0,IFERROR(IF(VLOOKUP(T1267,T$38:T1266,1,0)&gt;0,0,0),1))</f>
        <v>0</v>
      </c>
      <c r="T1267" s="17" t="str">
        <f>IF(DATOS!I1230=P$39,DATOS!F1230,"")</f>
        <v/>
      </c>
    </row>
    <row r="1268" spans="18:20" x14ac:dyDescent="0.25">
      <c r="R1268">
        <f t="shared" si="22"/>
        <v>0</v>
      </c>
      <c r="S1268">
        <f>IF(T1268="",0,IFERROR(IF(VLOOKUP(T1268,T$38:T1267,1,0)&gt;0,0,0),1))</f>
        <v>0</v>
      </c>
      <c r="T1268" s="17" t="str">
        <f>IF(DATOS!I1231=P$39,DATOS!F1231,"")</f>
        <v/>
      </c>
    </row>
    <row r="1269" spans="18:20" x14ac:dyDescent="0.25">
      <c r="R1269">
        <f t="shared" si="22"/>
        <v>0</v>
      </c>
      <c r="S1269">
        <f>IF(T1269="",0,IFERROR(IF(VLOOKUP(T1269,T$38:T1268,1,0)&gt;0,0,0),1))</f>
        <v>0</v>
      </c>
      <c r="T1269" s="17" t="str">
        <f>IF(DATOS!I1232=P$39,DATOS!F1232,"")</f>
        <v/>
      </c>
    </row>
    <row r="1270" spans="18:20" x14ac:dyDescent="0.25">
      <c r="R1270">
        <f t="shared" si="22"/>
        <v>0</v>
      </c>
      <c r="S1270">
        <f>IF(T1270="",0,IFERROR(IF(VLOOKUP(T1270,T$38:T1269,1,0)&gt;0,0,0),1))</f>
        <v>0</v>
      </c>
      <c r="T1270" s="17" t="str">
        <f>IF(DATOS!I1233=P$39,DATOS!F1233,"")</f>
        <v/>
      </c>
    </row>
    <row r="1271" spans="18:20" x14ac:dyDescent="0.25">
      <c r="R1271">
        <f t="shared" si="22"/>
        <v>0</v>
      </c>
      <c r="S1271">
        <f>IF(T1271="",0,IFERROR(IF(VLOOKUP(T1271,T$38:T1270,1,0)&gt;0,0,0),1))</f>
        <v>0</v>
      </c>
      <c r="T1271" s="17" t="str">
        <f>IF(DATOS!I1234=P$39,DATOS!F1234,"")</f>
        <v/>
      </c>
    </row>
    <row r="1272" spans="18:20" x14ac:dyDescent="0.25">
      <c r="R1272">
        <f t="shared" si="22"/>
        <v>0</v>
      </c>
      <c r="S1272">
        <f>IF(T1272="",0,IFERROR(IF(VLOOKUP(T1272,T$38:T1271,1,0)&gt;0,0,0),1))</f>
        <v>0</v>
      </c>
      <c r="T1272" s="17" t="str">
        <f>IF(DATOS!I1235=P$39,DATOS!F1235,"")</f>
        <v/>
      </c>
    </row>
    <row r="1273" spans="18:20" x14ac:dyDescent="0.25">
      <c r="R1273">
        <f t="shared" si="22"/>
        <v>0</v>
      </c>
      <c r="S1273">
        <f>IF(T1273="",0,IFERROR(IF(VLOOKUP(T1273,T$38:T1272,1,0)&gt;0,0,0),1))</f>
        <v>0</v>
      </c>
      <c r="T1273" s="17" t="str">
        <f>IF(DATOS!I1236=P$39,DATOS!F1236,"")</f>
        <v/>
      </c>
    </row>
    <row r="1274" spans="18:20" x14ac:dyDescent="0.25">
      <c r="R1274">
        <f t="shared" si="22"/>
        <v>0</v>
      </c>
      <c r="S1274">
        <f>IF(T1274="",0,IFERROR(IF(VLOOKUP(T1274,T$38:T1273,1,0)&gt;0,0,0),1))</f>
        <v>0</v>
      </c>
      <c r="T1274" s="17" t="str">
        <f>IF(DATOS!I1237=P$39,DATOS!F1237,"")</f>
        <v/>
      </c>
    </row>
    <row r="1275" spans="18:20" x14ac:dyDescent="0.25">
      <c r="R1275">
        <f t="shared" si="22"/>
        <v>0</v>
      </c>
      <c r="S1275">
        <f>IF(T1275="",0,IFERROR(IF(VLOOKUP(T1275,T$38:T1274,1,0)&gt;0,0,0),1))</f>
        <v>0</v>
      </c>
      <c r="T1275" s="17" t="str">
        <f>IF(DATOS!I1238=P$39,DATOS!F1238,"")</f>
        <v/>
      </c>
    </row>
    <row r="1276" spans="18:20" x14ac:dyDescent="0.25">
      <c r="R1276">
        <f t="shared" si="22"/>
        <v>0</v>
      </c>
      <c r="S1276">
        <f>IF(T1276="",0,IFERROR(IF(VLOOKUP(T1276,T$38:T1275,1,0)&gt;0,0,0),1))</f>
        <v>0</v>
      </c>
      <c r="T1276" s="17" t="str">
        <f>IF(DATOS!I1239=P$39,DATOS!F1239,"")</f>
        <v/>
      </c>
    </row>
    <row r="1277" spans="18:20" x14ac:dyDescent="0.25">
      <c r="R1277">
        <f t="shared" si="22"/>
        <v>0</v>
      </c>
      <c r="S1277">
        <f>IF(T1277="",0,IFERROR(IF(VLOOKUP(T1277,T$38:T1276,1,0)&gt;0,0,0),1))</f>
        <v>0</v>
      </c>
      <c r="T1277" s="17" t="str">
        <f>IF(DATOS!I1240=P$39,DATOS!F1240,"")</f>
        <v/>
      </c>
    </row>
    <row r="1278" spans="18:20" x14ac:dyDescent="0.25">
      <c r="R1278">
        <f t="shared" si="22"/>
        <v>0</v>
      </c>
      <c r="S1278">
        <f>IF(T1278="",0,IFERROR(IF(VLOOKUP(T1278,T$38:T1277,1,0)&gt;0,0,0),1))</f>
        <v>0</v>
      </c>
      <c r="T1278" s="17" t="str">
        <f>IF(DATOS!I1241=P$39,DATOS!F1241,"")</f>
        <v/>
      </c>
    </row>
    <row r="1279" spans="18:20" x14ac:dyDescent="0.25">
      <c r="R1279">
        <f t="shared" si="22"/>
        <v>0</v>
      </c>
      <c r="S1279">
        <f>IF(T1279="",0,IFERROR(IF(VLOOKUP(T1279,T$38:T1278,1,0)&gt;0,0,0),1))</f>
        <v>0</v>
      </c>
      <c r="T1279" s="17" t="str">
        <f>IF(DATOS!I1242=P$39,DATOS!F1242,"")</f>
        <v/>
      </c>
    </row>
    <row r="1280" spans="18:20" x14ac:dyDescent="0.25">
      <c r="R1280">
        <f t="shared" si="22"/>
        <v>0</v>
      </c>
      <c r="S1280">
        <f>IF(T1280="",0,IFERROR(IF(VLOOKUP(T1280,T$38:T1279,1,0)&gt;0,0,0),1))</f>
        <v>0</v>
      </c>
      <c r="T1280" s="17" t="str">
        <f>IF(DATOS!I1243=P$39,DATOS!F1243,"")</f>
        <v/>
      </c>
    </row>
    <row r="1281" spans="18:20" x14ac:dyDescent="0.25">
      <c r="R1281">
        <f t="shared" si="22"/>
        <v>0</v>
      </c>
      <c r="S1281">
        <f>IF(T1281="",0,IFERROR(IF(VLOOKUP(T1281,T$38:T1280,1,0)&gt;0,0,0),1))</f>
        <v>0</v>
      </c>
      <c r="T1281" s="17" t="str">
        <f>IF(DATOS!I1244=P$39,DATOS!F1244,"")</f>
        <v/>
      </c>
    </row>
    <row r="1282" spans="18:20" x14ac:dyDescent="0.25">
      <c r="R1282">
        <f t="shared" si="22"/>
        <v>0</v>
      </c>
      <c r="S1282">
        <f>IF(T1282="",0,IFERROR(IF(VLOOKUP(T1282,T$38:T1281,1,0)&gt;0,0,0),1))</f>
        <v>0</v>
      </c>
      <c r="T1282" s="17" t="str">
        <f>IF(DATOS!I1245=P$39,DATOS!F1245,"")</f>
        <v/>
      </c>
    </row>
    <row r="1283" spans="18:20" x14ac:dyDescent="0.25">
      <c r="R1283">
        <f t="shared" si="22"/>
        <v>0</v>
      </c>
      <c r="S1283">
        <f>IF(T1283="",0,IFERROR(IF(VLOOKUP(T1283,T$38:T1282,1,0)&gt;0,0,0),1))</f>
        <v>0</v>
      </c>
      <c r="T1283" s="17" t="str">
        <f>IF(DATOS!I1246=P$39,DATOS!F1246,"")</f>
        <v/>
      </c>
    </row>
    <row r="1284" spans="18:20" x14ac:dyDescent="0.25">
      <c r="R1284">
        <f t="shared" si="22"/>
        <v>0</v>
      </c>
      <c r="S1284">
        <f>IF(T1284="",0,IFERROR(IF(VLOOKUP(T1284,T$38:T1283,1,0)&gt;0,0,0),1))</f>
        <v>0</v>
      </c>
      <c r="T1284" s="17" t="str">
        <f>IF(DATOS!I1247=P$39,DATOS!F1247,"")</f>
        <v/>
      </c>
    </row>
    <row r="1285" spans="18:20" x14ac:dyDescent="0.25">
      <c r="R1285">
        <f t="shared" si="22"/>
        <v>0</v>
      </c>
      <c r="S1285">
        <f>IF(T1285="",0,IFERROR(IF(VLOOKUP(T1285,T$38:T1284,1,0)&gt;0,0,0),1))</f>
        <v>0</v>
      </c>
      <c r="T1285" s="17" t="str">
        <f>IF(DATOS!I1248=P$39,DATOS!F1248,"")</f>
        <v/>
      </c>
    </row>
    <row r="1286" spans="18:20" x14ac:dyDescent="0.25">
      <c r="R1286">
        <f t="shared" si="22"/>
        <v>0</v>
      </c>
      <c r="S1286">
        <f>IF(T1286="",0,IFERROR(IF(VLOOKUP(T1286,T$38:T1285,1,0)&gt;0,0,0),1))</f>
        <v>0</v>
      </c>
      <c r="T1286" s="17" t="str">
        <f>IF(DATOS!I1249=P$39,DATOS!F1249,"")</f>
        <v/>
      </c>
    </row>
    <row r="1287" spans="18:20" x14ac:dyDescent="0.25">
      <c r="R1287">
        <f t="shared" si="22"/>
        <v>0</v>
      </c>
      <c r="S1287">
        <f>IF(T1287="",0,IFERROR(IF(VLOOKUP(T1287,T$38:T1286,1,0)&gt;0,0,0),1))</f>
        <v>0</v>
      </c>
      <c r="T1287" s="17" t="str">
        <f>IF(DATOS!I1250=P$39,DATOS!F1250,"")</f>
        <v/>
      </c>
    </row>
    <row r="1288" spans="18:20" x14ac:dyDescent="0.25">
      <c r="R1288">
        <f t="shared" si="22"/>
        <v>0</v>
      </c>
      <c r="S1288">
        <f>IF(T1288="",0,IFERROR(IF(VLOOKUP(T1288,T$38:T1287,1,0)&gt;0,0,0),1))</f>
        <v>0</v>
      </c>
      <c r="T1288" s="17" t="str">
        <f>IF(DATOS!I1251=P$39,DATOS!F1251,"")</f>
        <v/>
      </c>
    </row>
    <row r="1289" spans="18:20" x14ac:dyDescent="0.25">
      <c r="R1289">
        <f t="shared" si="22"/>
        <v>0</v>
      </c>
      <c r="S1289">
        <f>IF(T1289="",0,IFERROR(IF(VLOOKUP(T1289,T$38:T1288,1,0)&gt;0,0,0),1))</f>
        <v>0</v>
      </c>
      <c r="T1289" s="17" t="str">
        <f>IF(DATOS!I1252=P$39,DATOS!F1252,"")</f>
        <v/>
      </c>
    </row>
    <row r="1290" spans="18:20" x14ac:dyDescent="0.25">
      <c r="R1290">
        <f t="shared" si="22"/>
        <v>0</v>
      </c>
      <c r="S1290">
        <f>IF(T1290="",0,IFERROR(IF(VLOOKUP(T1290,T$38:T1289,1,0)&gt;0,0,0),1))</f>
        <v>0</v>
      </c>
      <c r="T1290" s="17" t="str">
        <f>IF(DATOS!I1253=P$39,DATOS!F1253,"")</f>
        <v/>
      </c>
    </row>
    <row r="1291" spans="18:20" x14ac:dyDescent="0.25">
      <c r="R1291">
        <f t="shared" si="22"/>
        <v>0</v>
      </c>
      <c r="S1291">
        <f>IF(T1291="",0,IFERROR(IF(VLOOKUP(T1291,T$38:T1290,1,0)&gt;0,0,0),1))</f>
        <v>0</v>
      </c>
      <c r="T1291" s="17" t="str">
        <f>IF(DATOS!I1254=P$39,DATOS!F1254,"")</f>
        <v/>
      </c>
    </row>
    <row r="1292" spans="18:20" x14ac:dyDescent="0.25">
      <c r="R1292">
        <f t="shared" si="22"/>
        <v>0</v>
      </c>
      <c r="S1292">
        <f>IF(T1292="",0,IFERROR(IF(VLOOKUP(T1292,T$38:T1291,1,0)&gt;0,0,0),1))</f>
        <v>0</v>
      </c>
      <c r="T1292" s="17" t="str">
        <f>IF(DATOS!I1255=P$39,DATOS!F1255,"")</f>
        <v/>
      </c>
    </row>
    <row r="1293" spans="18:20" x14ac:dyDescent="0.25">
      <c r="R1293">
        <f t="shared" si="22"/>
        <v>0</v>
      </c>
      <c r="S1293">
        <f>IF(T1293="",0,IFERROR(IF(VLOOKUP(T1293,T$38:T1292,1,0)&gt;0,0,0),1))</f>
        <v>0</v>
      </c>
      <c r="T1293" s="17" t="str">
        <f>IF(DATOS!I1256=P$39,DATOS!F1256,"")</f>
        <v/>
      </c>
    </row>
    <row r="1294" spans="18:20" x14ac:dyDescent="0.25">
      <c r="R1294">
        <f t="shared" si="22"/>
        <v>0</v>
      </c>
      <c r="S1294">
        <f>IF(T1294="",0,IFERROR(IF(VLOOKUP(T1294,T$38:T1293,1,0)&gt;0,0,0),1))</f>
        <v>0</v>
      </c>
      <c r="T1294" s="17" t="str">
        <f>IF(DATOS!I1257=P$39,DATOS!F1257,"")</f>
        <v/>
      </c>
    </row>
    <row r="1295" spans="18:20" x14ac:dyDescent="0.25">
      <c r="R1295">
        <f t="shared" si="22"/>
        <v>0</v>
      </c>
      <c r="S1295">
        <f>IF(T1295="",0,IFERROR(IF(VLOOKUP(T1295,T$38:T1294,1,0)&gt;0,0,0),1))</f>
        <v>0</v>
      </c>
      <c r="T1295" s="17" t="str">
        <f>IF(DATOS!I1258=P$39,DATOS!F1258,"")</f>
        <v/>
      </c>
    </row>
    <row r="1296" spans="18:20" x14ac:dyDescent="0.25">
      <c r="R1296">
        <f t="shared" si="22"/>
        <v>0</v>
      </c>
      <c r="S1296">
        <f>IF(T1296="",0,IFERROR(IF(VLOOKUP(T1296,T$38:T1295,1,0)&gt;0,0,0),1))</f>
        <v>0</v>
      </c>
      <c r="T1296" s="17" t="str">
        <f>IF(DATOS!I1259=P$39,DATOS!F1259,"")</f>
        <v/>
      </c>
    </row>
    <row r="1297" spans="18:20" x14ac:dyDescent="0.25">
      <c r="R1297">
        <f t="shared" si="22"/>
        <v>0</v>
      </c>
      <c r="S1297">
        <f>IF(T1297="",0,IFERROR(IF(VLOOKUP(T1297,T$38:T1296,1,0)&gt;0,0,0),1))</f>
        <v>0</v>
      </c>
      <c r="T1297" s="17" t="str">
        <f>IF(DATOS!I1260=P$39,DATOS!F1260,"")</f>
        <v/>
      </c>
    </row>
    <row r="1298" spans="18:20" x14ac:dyDescent="0.25">
      <c r="R1298">
        <f t="shared" si="22"/>
        <v>0</v>
      </c>
      <c r="S1298">
        <f>IF(T1298="",0,IFERROR(IF(VLOOKUP(T1298,T$38:T1297,1,0)&gt;0,0,0),1))</f>
        <v>0</v>
      </c>
      <c r="T1298" s="17" t="str">
        <f>IF(DATOS!I1261=P$39,DATOS!F1261,"")</f>
        <v/>
      </c>
    </row>
    <row r="1299" spans="18:20" x14ac:dyDescent="0.25">
      <c r="R1299">
        <f t="shared" si="22"/>
        <v>0</v>
      </c>
      <c r="S1299">
        <f>IF(T1299="",0,IFERROR(IF(VLOOKUP(T1299,T$38:T1298,1,0)&gt;0,0,0),1))</f>
        <v>0</v>
      </c>
      <c r="T1299" s="17" t="str">
        <f>IF(DATOS!I1262=P$39,DATOS!F1262,"")</f>
        <v/>
      </c>
    </row>
    <row r="1300" spans="18:20" x14ac:dyDescent="0.25">
      <c r="R1300">
        <f t="shared" si="22"/>
        <v>0</v>
      </c>
      <c r="S1300">
        <f>IF(T1300="",0,IFERROR(IF(VLOOKUP(T1300,T$38:T1299,1,0)&gt;0,0,0),1))</f>
        <v>0</v>
      </c>
      <c r="T1300" s="17" t="str">
        <f>IF(DATOS!I1263=P$39,DATOS!F1263,"")</f>
        <v/>
      </c>
    </row>
    <row r="1301" spans="18:20" x14ac:dyDescent="0.25">
      <c r="R1301">
        <f t="shared" si="22"/>
        <v>0</v>
      </c>
      <c r="S1301">
        <f>IF(T1301="",0,IFERROR(IF(VLOOKUP(T1301,T$38:T1300,1,0)&gt;0,0,0),1))</f>
        <v>0</v>
      </c>
      <c r="T1301" s="17" t="str">
        <f>IF(DATOS!I1264=P$39,DATOS!F1264,"")</f>
        <v/>
      </c>
    </row>
    <row r="1302" spans="18:20" x14ac:dyDescent="0.25">
      <c r="R1302">
        <f t="shared" si="22"/>
        <v>0</v>
      </c>
      <c r="S1302">
        <f>IF(T1302="",0,IFERROR(IF(VLOOKUP(T1302,T$38:T1301,1,0)&gt;0,0,0),1))</f>
        <v>0</v>
      </c>
      <c r="T1302" s="17" t="str">
        <f>IF(DATOS!I1265=P$39,DATOS!F1265,"")</f>
        <v/>
      </c>
    </row>
    <row r="1303" spans="18:20" x14ac:dyDescent="0.25">
      <c r="R1303">
        <f t="shared" si="22"/>
        <v>0</v>
      </c>
      <c r="S1303">
        <f>IF(T1303="",0,IFERROR(IF(VLOOKUP(T1303,T$38:T1302,1,0)&gt;0,0,0),1))</f>
        <v>0</v>
      </c>
      <c r="T1303" s="17" t="str">
        <f>IF(DATOS!I1266=P$39,DATOS!F1266,"")</f>
        <v/>
      </c>
    </row>
    <row r="1304" spans="18:20" x14ac:dyDescent="0.25">
      <c r="R1304">
        <f t="shared" si="22"/>
        <v>0</v>
      </c>
      <c r="S1304">
        <f>IF(T1304="",0,IFERROR(IF(VLOOKUP(T1304,T$38:T1303,1,0)&gt;0,0,0),1))</f>
        <v>0</v>
      </c>
      <c r="T1304" s="17" t="str">
        <f>IF(DATOS!I1267=P$39,DATOS!F1267,"")</f>
        <v/>
      </c>
    </row>
    <row r="1305" spans="18:20" x14ac:dyDescent="0.25">
      <c r="R1305">
        <f t="shared" si="22"/>
        <v>0</v>
      </c>
      <c r="S1305">
        <f>IF(T1305="",0,IFERROR(IF(VLOOKUP(T1305,T$38:T1304,1,0)&gt;0,0,0),1))</f>
        <v>0</v>
      </c>
      <c r="T1305" s="17" t="str">
        <f>IF(DATOS!I1268=P$39,DATOS!F1268,"")</f>
        <v/>
      </c>
    </row>
    <row r="1306" spans="18:20" x14ac:dyDescent="0.25">
      <c r="R1306">
        <f t="shared" si="22"/>
        <v>0</v>
      </c>
      <c r="S1306">
        <f>IF(T1306="",0,IFERROR(IF(VLOOKUP(T1306,T$38:T1305,1,0)&gt;0,0,0),1))</f>
        <v>0</v>
      </c>
      <c r="T1306" s="17" t="str">
        <f>IF(DATOS!I1269=P$39,DATOS!F1269,"")</f>
        <v/>
      </c>
    </row>
    <row r="1307" spans="18:20" x14ac:dyDescent="0.25">
      <c r="R1307">
        <f t="shared" si="22"/>
        <v>0</v>
      </c>
      <c r="S1307">
        <f>IF(T1307="",0,IFERROR(IF(VLOOKUP(T1307,T$38:T1306,1,0)&gt;0,0,0),1))</f>
        <v>0</v>
      </c>
      <c r="T1307" s="17" t="str">
        <f>IF(DATOS!I1270=P$39,DATOS!F1270,"")</f>
        <v/>
      </c>
    </row>
    <row r="1308" spans="18:20" x14ac:dyDescent="0.25">
      <c r="R1308">
        <f t="shared" si="22"/>
        <v>0</v>
      </c>
      <c r="S1308">
        <f>IF(T1308="",0,IFERROR(IF(VLOOKUP(T1308,T$38:T1307,1,0)&gt;0,0,0),1))</f>
        <v>0</v>
      </c>
      <c r="T1308" s="17" t="str">
        <f>IF(DATOS!I1271=P$39,DATOS!F1271,"")</f>
        <v/>
      </c>
    </row>
    <row r="1309" spans="18:20" x14ac:dyDescent="0.25">
      <c r="R1309">
        <f t="shared" si="22"/>
        <v>0</v>
      </c>
      <c r="S1309">
        <f>IF(T1309="",0,IFERROR(IF(VLOOKUP(T1309,T$38:T1308,1,0)&gt;0,0,0),1))</f>
        <v>0</v>
      </c>
      <c r="T1309" s="17" t="str">
        <f>IF(DATOS!I1272=P$39,DATOS!F1272,"")</f>
        <v/>
      </c>
    </row>
    <row r="1310" spans="18:20" x14ac:dyDescent="0.25">
      <c r="R1310">
        <f t="shared" si="22"/>
        <v>0</v>
      </c>
      <c r="S1310">
        <f>IF(T1310="",0,IFERROR(IF(VLOOKUP(T1310,T$38:T1309,1,0)&gt;0,0,0),1))</f>
        <v>0</v>
      </c>
      <c r="T1310" s="17" t="str">
        <f>IF(DATOS!I1273=P$39,DATOS!F1273,"")</f>
        <v/>
      </c>
    </row>
    <row r="1311" spans="18:20" x14ac:dyDescent="0.25">
      <c r="R1311">
        <f t="shared" si="22"/>
        <v>0</v>
      </c>
      <c r="S1311">
        <f>IF(T1311="",0,IFERROR(IF(VLOOKUP(T1311,T$38:T1310,1,0)&gt;0,0,0),1))</f>
        <v>0</v>
      </c>
      <c r="T1311" s="17" t="str">
        <f>IF(DATOS!I1274=P$39,DATOS!F1274,"")</f>
        <v/>
      </c>
    </row>
    <row r="1312" spans="18:20" x14ac:dyDescent="0.25">
      <c r="R1312">
        <f t="shared" si="22"/>
        <v>0</v>
      </c>
      <c r="S1312">
        <f>IF(T1312="",0,IFERROR(IF(VLOOKUP(T1312,T$38:T1311,1,0)&gt;0,0,0),1))</f>
        <v>0</v>
      </c>
      <c r="T1312" s="17" t="str">
        <f>IF(DATOS!I1275=P$39,DATOS!F1275,"")</f>
        <v/>
      </c>
    </row>
    <row r="1313" spans="18:20" x14ac:dyDescent="0.25">
      <c r="R1313">
        <f t="shared" si="22"/>
        <v>0</v>
      </c>
      <c r="S1313">
        <f>IF(T1313="",0,IFERROR(IF(VLOOKUP(T1313,T$38:T1312,1,0)&gt;0,0,0),1))</f>
        <v>0</v>
      </c>
      <c r="T1313" s="17" t="str">
        <f>IF(DATOS!I1276=P$39,DATOS!F1276,"")</f>
        <v/>
      </c>
    </row>
    <row r="1314" spans="18:20" x14ac:dyDescent="0.25">
      <c r="R1314">
        <f t="shared" si="22"/>
        <v>0</v>
      </c>
      <c r="S1314">
        <f>IF(T1314="",0,IFERROR(IF(VLOOKUP(T1314,T$38:T1313,1,0)&gt;0,0,0),1))</f>
        <v>0</v>
      </c>
      <c r="T1314" s="17" t="str">
        <f>IF(DATOS!I1277=P$39,DATOS!F1277,"")</f>
        <v/>
      </c>
    </row>
    <row r="1315" spans="18:20" x14ac:dyDescent="0.25">
      <c r="R1315">
        <f t="shared" si="22"/>
        <v>0</v>
      </c>
      <c r="S1315">
        <f>IF(T1315="",0,IFERROR(IF(VLOOKUP(T1315,T$38:T1314,1,0)&gt;0,0,0),1))</f>
        <v>0</v>
      </c>
      <c r="T1315" s="17" t="str">
        <f>IF(DATOS!I1278=P$39,DATOS!F1278,"")</f>
        <v/>
      </c>
    </row>
    <row r="1316" spans="18:20" x14ac:dyDescent="0.25">
      <c r="R1316">
        <f t="shared" si="22"/>
        <v>0</v>
      </c>
      <c r="S1316">
        <f>IF(T1316="",0,IFERROR(IF(VLOOKUP(T1316,T$38:T1315,1,0)&gt;0,0,0),1))</f>
        <v>0</v>
      </c>
      <c r="T1316" s="17" t="str">
        <f>IF(DATOS!I1279=P$39,DATOS!F1279,"")</f>
        <v/>
      </c>
    </row>
    <row r="1317" spans="18:20" x14ac:dyDescent="0.25">
      <c r="R1317">
        <f t="shared" si="22"/>
        <v>0</v>
      </c>
      <c r="S1317">
        <f>IF(T1317="",0,IFERROR(IF(VLOOKUP(T1317,T$38:T1316,1,0)&gt;0,0,0),1))</f>
        <v>0</v>
      </c>
      <c r="T1317" s="17" t="str">
        <f>IF(DATOS!I1280=P$39,DATOS!F1280,"")</f>
        <v/>
      </c>
    </row>
    <row r="1318" spans="18:20" x14ac:dyDescent="0.25">
      <c r="R1318">
        <f t="shared" si="22"/>
        <v>0</v>
      </c>
      <c r="S1318">
        <f>IF(T1318="",0,IFERROR(IF(VLOOKUP(T1318,T$38:T1317,1,0)&gt;0,0,0),1))</f>
        <v>0</v>
      </c>
      <c r="T1318" s="17" t="str">
        <f>IF(DATOS!I1281=P$39,DATOS!F1281,"")</f>
        <v/>
      </c>
    </row>
    <row r="1319" spans="18:20" x14ac:dyDescent="0.25">
      <c r="R1319">
        <f t="shared" ref="R1319:R1382" si="23">R1318+S1319</f>
        <v>0</v>
      </c>
      <c r="S1319">
        <f>IF(T1319="",0,IFERROR(IF(VLOOKUP(T1319,T$38:T1318,1,0)&gt;0,0,0),1))</f>
        <v>0</v>
      </c>
      <c r="T1319" s="17" t="str">
        <f>IF(DATOS!I1282=P$39,DATOS!F1282,"")</f>
        <v/>
      </c>
    </row>
    <row r="1320" spans="18:20" x14ac:dyDescent="0.25">
      <c r="R1320">
        <f t="shared" si="23"/>
        <v>0</v>
      </c>
      <c r="S1320">
        <f>IF(T1320="",0,IFERROR(IF(VLOOKUP(T1320,T$38:T1319,1,0)&gt;0,0,0),1))</f>
        <v>0</v>
      </c>
      <c r="T1320" s="17" t="str">
        <f>IF(DATOS!I1283=P$39,DATOS!F1283,"")</f>
        <v/>
      </c>
    </row>
    <row r="1321" spans="18:20" x14ac:dyDescent="0.25">
      <c r="R1321">
        <f t="shared" si="23"/>
        <v>0</v>
      </c>
      <c r="S1321">
        <f>IF(T1321="",0,IFERROR(IF(VLOOKUP(T1321,T$38:T1320,1,0)&gt;0,0,0),1))</f>
        <v>0</v>
      </c>
      <c r="T1321" s="17" t="str">
        <f>IF(DATOS!I1284=P$39,DATOS!F1284,"")</f>
        <v/>
      </c>
    </row>
    <row r="1322" spans="18:20" x14ac:dyDescent="0.25">
      <c r="R1322">
        <f t="shared" si="23"/>
        <v>0</v>
      </c>
      <c r="S1322">
        <f>IF(T1322="",0,IFERROR(IF(VLOOKUP(T1322,T$38:T1321,1,0)&gt;0,0,0),1))</f>
        <v>0</v>
      </c>
      <c r="T1322" s="17" t="str">
        <f>IF(DATOS!I1285=P$39,DATOS!F1285,"")</f>
        <v/>
      </c>
    </row>
    <row r="1323" spans="18:20" x14ac:dyDescent="0.25">
      <c r="R1323">
        <f t="shared" si="23"/>
        <v>0</v>
      </c>
      <c r="S1323">
        <f>IF(T1323="",0,IFERROR(IF(VLOOKUP(T1323,T$38:T1322,1,0)&gt;0,0,0),1))</f>
        <v>0</v>
      </c>
      <c r="T1323" s="17" t="str">
        <f>IF(DATOS!I1286=P$39,DATOS!F1286,"")</f>
        <v/>
      </c>
    </row>
    <row r="1324" spans="18:20" x14ac:dyDescent="0.25">
      <c r="R1324">
        <f t="shared" si="23"/>
        <v>0</v>
      </c>
      <c r="S1324">
        <f>IF(T1324="",0,IFERROR(IF(VLOOKUP(T1324,T$38:T1323,1,0)&gt;0,0,0),1))</f>
        <v>0</v>
      </c>
      <c r="T1324" s="17" t="str">
        <f>IF(DATOS!I1287=P$39,DATOS!F1287,"")</f>
        <v/>
      </c>
    </row>
    <row r="1325" spans="18:20" x14ac:dyDescent="0.25">
      <c r="R1325">
        <f t="shared" si="23"/>
        <v>0</v>
      </c>
      <c r="S1325">
        <f>IF(T1325="",0,IFERROR(IF(VLOOKUP(T1325,T$38:T1324,1,0)&gt;0,0,0),1))</f>
        <v>0</v>
      </c>
      <c r="T1325" s="17" t="str">
        <f>IF(DATOS!I1288=P$39,DATOS!F1288,"")</f>
        <v/>
      </c>
    </row>
    <row r="1326" spans="18:20" x14ac:dyDescent="0.25">
      <c r="R1326">
        <f t="shared" si="23"/>
        <v>0</v>
      </c>
      <c r="S1326">
        <f>IF(T1326="",0,IFERROR(IF(VLOOKUP(T1326,T$38:T1325,1,0)&gt;0,0,0),1))</f>
        <v>0</v>
      </c>
      <c r="T1326" s="17" t="str">
        <f>IF(DATOS!I1289=P$39,DATOS!F1289,"")</f>
        <v/>
      </c>
    </row>
    <row r="1327" spans="18:20" x14ac:dyDescent="0.25">
      <c r="R1327">
        <f t="shared" si="23"/>
        <v>0</v>
      </c>
      <c r="S1327">
        <f>IF(T1327="",0,IFERROR(IF(VLOOKUP(T1327,T$38:T1326,1,0)&gt;0,0,0),1))</f>
        <v>0</v>
      </c>
      <c r="T1327" s="17" t="str">
        <f>IF(DATOS!I1290=P$39,DATOS!F1290,"")</f>
        <v/>
      </c>
    </row>
    <row r="1328" spans="18:20" x14ac:dyDescent="0.25">
      <c r="R1328">
        <f t="shared" si="23"/>
        <v>0</v>
      </c>
      <c r="S1328">
        <f>IF(T1328="",0,IFERROR(IF(VLOOKUP(T1328,T$38:T1327,1,0)&gt;0,0,0),1))</f>
        <v>0</v>
      </c>
      <c r="T1328" s="17" t="str">
        <f>IF(DATOS!I1291=P$39,DATOS!F1291,"")</f>
        <v/>
      </c>
    </row>
    <row r="1329" spans="18:20" x14ac:dyDescent="0.25">
      <c r="R1329">
        <f t="shared" si="23"/>
        <v>0</v>
      </c>
      <c r="S1329">
        <f>IF(T1329="",0,IFERROR(IF(VLOOKUP(T1329,T$38:T1328,1,0)&gt;0,0,0),1))</f>
        <v>0</v>
      </c>
      <c r="T1329" s="17" t="str">
        <f>IF(DATOS!I1292=P$39,DATOS!F1292,"")</f>
        <v/>
      </c>
    </row>
    <row r="1330" spans="18:20" x14ac:dyDescent="0.25">
      <c r="R1330">
        <f t="shared" si="23"/>
        <v>0</v>
      </c>
      <c r="S1330">
        <f>IF(T1330="",0,IFERROR(IF(VLOOKUP(T1330,T$38:T1329,1,0)&gt;0,0,0),1))</f>
        <v>0</v>
      </c>
      <c r="T1330" s="17" t="str">
        <f>IF(DATOS!I1293=P$39,DATOS!F1293,"")</f>
        <v/>
      </c>
    </row>
    <row r="1331" spans="18:20" x14ac:dyDescent="0.25">
      <c r="R1331">
        <f t="shared" si="23"/>
        <v>0</v>
      </c>
      <c r="S1331">
        <f>IF(T1331="",0,IFERROR(IF(VLOOKUP(T1331,T$38:T1330,1,0)&gt;0,0,0),1))</f>
        <v>0</v>
      </c>
      <c r="T1331" s="17" t="str">
        <f>IF(DATOS!I1294=P$39,DATOS!F1294,"")</f>
        <v/>
      </c>
    </row>
    <row r="1332" spans="18:20" x14ac:dyDescent="0.25">
      <c r="R1332">
        <f t="shared" si="23"/>
        <v>0</v>
      </c>
      <c r="S1332">
        <f>IF(T1332="",0,IFERROR(IF(VLOOKUP(T1332,T$38:T1331,1,0)&gt;0,0,0),1))</f>
        <v>0</v>
      </c>
      <c r="T1332" s="17" t="str">
        <f>IF(DATOS!I1295=P$39,DATOS!F1295,"")</f>
        <v/>
      </c>
    </row>
    <row r="1333" spans="18:20" x14ac:dyDescent="0.25">
      <c r="R1333">
        <f t="shared" si="23"/>
        <v>0</v>
      </c>
      <c r="S1333">
        <f>IF(T1333="",0,IFERROR(IF(VLOOKUP(T1333,T$38:T1332,1,0)&gt;0,0,0),1))</f>
        <v>0</v>
      </c>
      <c r="T1333" s="17" t="str">
        <f>IF(DATOS!I1296=P$39,DATOS!F1296,"")</f>
        <v/>
      </c>
    </row>
    <row r="1334" spans="18:20" x14ac:dyDescent="0.25">
      <c r="R1334">
        <f t="shared" si="23"/>
        <v>0</v>
      </c>
      <c r="S1334">
        <f>IF(T1334="",0,IFERROR(IF(VLOOKUP(T1334,T$38:T1333,1,0)&gt;0,0,0),1))</f>
        <v>0</v>
      </c>
      <c r="T1334" s="17" t="str">
        <f>IF(DATOS!I1297=P$39,DATOS!F1297,"")</f>
        <v/>
      </c>
    </row>
    <row r="1335" spans="18:20" x14ac:dyDescent="0.25">
      <c r="R1335">
        <f t="shared" si="23"/>
        <v>0</v>
      </c>
      <c r="S1335">
        <f>IF(T1335="",0,IFERROR(IF(VLOOKUP(T1335,T$38:T1334,1,0)&gt;0,0,0),1))</f>
        <v>0</v>
      </c>
      <c r="T1335" s="17" t="str">
        <f>IF(DATOS!I1298=P$39,DATOS!F1298,"")</f>
        <v/>
      </c>
    </row>
    <row r="1336" spans="18:20" x14ac:dyDescent="0.25">
      <c r="R1336">
        <f t="shared" si="23"/>
        <v>0</v>
      </c>
      <c r="S1336">
        <f>IF(T1336="",0,IFERROR(IF(VLOOKUP(T1336,T$38:T1335,1,0)&gt;0,0,0),1))</f>
        <v>0</v>
      </c>
      <c r="T1336" s="17" t="str">
        <f>IF(DATOS!I1299=P$39,DATOS!F1299,"")</f>
        <v/>
      </c>
    </row>
    <row r="1337" spans="18:20" x14ac:dyDescent="0.25">
      <c r="R1337">
        <f t="shared" si="23"/>
        <v>0</v>
      </c>
      <c r="S1337">
        <f>IF(T1337="",0,IFERROR(IF(VLOOKUP(T1337,T$38:T1336,1,0)&gt;0,0,0),1))</f>
        <v>0</v>
      </c>
      <c r="T1337" s="17" t="str">
        <f>IF(DATOS!I1300=P$39,DATOS!F1300,"")</f>
        <v/>
      </c>
    </row>
    <row r="1338" spans="18:20" x14ac:dyDescent="0.25">
      <c r="R1338">
        <f t="shared" si="23"/>
        <v>0</v>
      </c>
      <c r="S1338">
        <f>IF(T1338="",0,IFERROR(IF(VLOOKUP(T1338,T$38:T1337,1,0)&gt;0,0,0),1))</f>
        <v>0</v>
      </c>
      <c r="T1338" s="17" t="str">
        <f>IF(DATOS!I1301=P$39,DATOS!F1301,"")</f>
        <v/>
      </c>
    </row>
    <row r="1339" spans="18:20" x14ac:dyDescent="0.25">
      <c r="R1339">
        <f t="shared" si="23"/>
        <v>0</v>
      </c>
      <c r="S1339">
        <f>IF(T1339="",0,IFERROR(IF(VLOOKUP(T1339,T$38:T1338,1,0)&gt;0,0,0),1))</f>
        <v>0</v>
      </c>
      <c r="T1339" s="17" t="str">
        <f>IF(DATOS!I1302=P$39,DATOS!F1302,"")</f>
        <v/>
      </c>
    </row>
    <row r="1340" spans="18:20" x14ac:dyDescent="0.25">
      <c r="R1340">
        <f t="shared" si="23"/>
        <v>0</v>
      </c>
      <c r="S1340">
        <f>IF(T1340="",0,IFERROR(IF(VLOOKUP(T1340,T$38:T1339,1,0)&gt;0,0,0),1))</f>
        <v>0</v>
      </c>
      <c r="T1340" s="17" t="str">
        <f>IF(DATOS!I1303=P$39,DATOS!F1303,"")</f>
        <v/>
      </c>
    </row>
    <row r="1341" spans="18:20" x14ac:dyDescent="0.25">
      <c r="R1341">
        <f t="shared" si="23"/>
        <v>0</v>
      </c>
      <c r="S1341">
        <f>IF(T1341="",0,IFERROR(IF(VLOOKUP(T1341,T$38:T1340,1,0)&gt;0,0,0),1))</f>
        <v>0</v>
      </c>
      <c r="T1341" s="17" t="str">
        <f>IF(DATOS!I1304=P$39,DATOS!F1304,"")</f>
        <v/>
      </c>
    </row>
    <row r="1342" spans="18:20" x14ac:dyDescent="0.25">
      <c r="R1342">
        <f t="shared" si="23"/>
        <v>0</v>
      </c>
      <c r="S1342">
        <f>IF(T1342="",0,IFERROR(IF(VLOOKUP(T1342,T$38:T1341,1,0)&gt;0,0,0),1))</f>
        <v>0</v>
      </c>
      <c r="T1342" s="17" t="str">
        <f>IF(DATOS!I1305=P$39,DATOS!F1305,"")</f>
        <v/>
      </c>
    </row>
    <row r="1343" spans="18:20" x14ac:dyDescent="0.25">
      <c r="R1343">
        <f t="shared" si="23"/>
        <v>0</v>
      </c>
      <c r="S1343">
        <f>IF(T1343="",0,IFERROR(IF(VLOOKUP(T1343,T$38:T1342,1,0)&gt;0,0,0),1))</f>
        <v>0</v>
      </c>
      <c r="T1343" s="17" t="str">
        <f>IF(DATOS!I1306=P$39,DATOS!F1306,"")</f>
        <v/>
      </c>
    </row>
    <row r="1344" spans="18:20" x14ac:dyDescent="0.25">
      <c r="R1344">
        <f t="shared" si="23"/>
        <v>0</v>
      </c>
      <c r="S1344">
        <f>IF(T1344="",0,IFERROR(IF(VLOOKUP(T1344,T$38:T1343,1,0)&gt;0,0,0),1))</f>
        <v>0</v>
      </c>
      <c r="T1344" s="17" t="str">
        <f>IF(DATOS!I1307=P$39,DATOS!F1307,"")</f>
        <v/>
      </c>
    </row>
    <row r="1345" spans="18:20" x14ac:dyDescent="0.25">
      <c r="R1345">
        <f t="shared" si="23"/>
        <v>0</v>
      </c>
      <c r="S1345">
        <f>IF(T1345="",0,IFERROR(IF(VLOOKUP(T1345,T$38:T1344,1,0)&gt;0,0,0),1))</f>
        <v>0</v>
      </c>
      <c r="T1345" s="17" t="str">
        <f>IF(DATOS!I1308=P$39,DATOS!F1308,"")</f>
        <v/>
      </c>
    </row>
    <row r="1346" spans="18:20" x14ac:dyDescent="0.25">
      <c r="R1346">
        <f t="shared" si="23"/>
        <v>0</v>
      </c>
      <c r="S1346">
        <f>IF(T1346="",0,IFERROR(IF(VLOOKUP(T1346,T$38:T1345,1,0)&gt;0,0,0),1))</f>
        <v>0</v>
      </c>
      <c r="T1346" s="17" t="str">
        <f>IF(DATOS!I1309=P$39,DATOS!F1309,"")</f>
        <v/>
      </c>
    </row>
    <row r="1347" spans="18:20" x14ac:dyDescent="0.25">
      <c r="R1347">
        <f t="shared" si="23"/>
        <v>0</v>
      </c>
      <c r="S1347">
        <f>IF(T1347="",0,IFERROR(IF(VLOOKUP(T1347,T$38:T1346,1,0)&gt;0,0,0),1))</f>
        <v>0</v>
      </c>
      <c r="T1347" s="17" t="str">
        <f>IF(DATOS!I1310=P$39,DATOS!F1310,"")</f>
        <v/>
      </c>
    </row>
    <row r="1348" spans="18:20" x14ac:dyDescent="0.25">
      <c r="R1348">
        <f t="shared" si="23"/>
        <v>0</v>
      </c>
      <c r="S1348">
        <f>IF(T1348="",0,IFERROR(IF(VLOOKUP(T1348,T$38:T1347,1,0)&gt;0,0,0),1))</f>
        <v>0</v>
      </c>
      <c r="T1348" s="17" t="str">
        <f>IF(DATOS!I1311=P$39,DATOS!F1311,"")</f>
        <v/>
      </c>
    </row>
    <row r="1349" spans="18:20" x14ac:dyDescent="0.25">
      <c r="R1349">
        <f t="shared" si="23"/>
        <v>0</v>
      </c>
      <c r="S1349">
        <f>IF(T1349="",0,IFERROR(IF(VLOOKUP(T1349,T$38:T1348,1,0)&gt;0,0,0),1))</f>
        <v>0</v>
      </c>
      <c r="T1349" s="17" t="str">
        <f>IF(DATOS!I1312=P$39,DATOS!F1312,"")</f>
        <v/>
      </c>
    </row>
    <row r="1350" spans="18:20" x14ac:dyDescent="0.25">
      <c r="R1350">
        <f t="shared" si="23"/>
        <v>0</v>
      </c>
      <c r="S1350">
        <f>IF(T1350="",0,IFERROR(IF(VLOOKUP(T1350,T$38:T1349,1,0)&gt;0,0,0),1))</f>
        <v>0</v>
      </c>
      <c r="T1350" s="17" t="str">
        <f>IF(DATOS!I1313=P$39,DATOS!F1313,"")</f>
        <v/>
      </c>
    </row>
    <row r="1351" spans="18:20" x14ac:dyDescent="0.25">
      <c r="R1351">
        <f t="shared" si="23"/>
        <v>0</v>
      </c>
      <c r="S1351">
        <f>IF(T1351="",0,IFERROR(IF(VLOOKUP(T1351,T$38:T1350,1,0)&gt;0,0,0),1))</f>
        <v>0</v>
      </c>
      <c r="T1351" s="17" t="str">
        <f>IF(DATOS!I1314=P$39,DATOS!F1314,"")</f>
        <v/>
      </c>
    </row>
    <row r="1352" spans="18:20" x14ac:dyDescent="0.25">
      <c r="R1352">
        <f t="shared" si="23"/>
        <v>0</v>
      </c>
      <c r="S1352">
        <f>IF(T1352="",0,IFERROR(IF(VLOOKUP(T1352,T$38:T1351,1,0)&gt;0,0,0),1))</f>
        <v>0</v>
      </c>
      <c r="T1352" s="17" t="str">
        <f>IF(DATOS!I1315=P$39,DATOS!F1315,"")</f>
        <v/>
      </c>
    </row>
    <row r="1353" spans="18:20" x14ac:dyDescent="0.25">
      <c r="R1353">
        <f t="shared" si="23"/>
        <v>0</v>
      </c>
      <c r="S1353">
        <f>IF(T1353="",0,IFERROR(IF(VLOOKUP(T1353,T$38:T1352,1,0)&gt;0,0,0),1))</f>
        <v>0</v>
      </c>
      <c r="T1353" s="17" t="str">
        <f>IF(DATOS!I1316=P$39,DATOS!F1316,"")</f>
        <v/>
      </c>
    </row>
    <row r="1354" spans="18:20" x14ac:dyDescent="0.25">
      <c r="R1354">
        <f t="shared" si="23"/>
        <v>0</v>
      </c>
      <c r="S1354">
        <f>IF(T1354="",0,IFERROR(IF(VLOOKUP(T1354,T$38:T1353,1,0)&gt;0,0,0),1))</f>
        <v>0</v>
      </c>
      <c r="T1354" s="17" t="str">
        <f>IF(DATOS!I1317=P$39,DATOS!F1317,"")</f>
        <v/>
      </c>
    </row>
    <row r="1355" spans="18:20" x14ac:dyDescent="0.25">
      <c r="R1355">
        <f t="shared" si="23"/>
        <v>0</v>
      </c>
      <c r="S1355">
        <f>IF(T1355="",0,IFERROR(IF(VLOOKUP(T1355,T$38:T1354,1,0)&gt;0,0,0),1))</f>
        <v>0</v>
      </c>
      <c r="T1355" s="17" t="str">
        <f>IF(DATOS!I1318=P$39,DATOS!F1318,"")</f>
        <v/>
      </c>
    </row>
    <row r="1356" spans="18:20" x14ac:dyDescent="0.25">
      <c r="R1356">
        <f t="shared" si="23"/>
        <v>0</v>
      </c>
      <c r="S1356">
        <f>IF(T1356="",0,IFERROR(IF(VLOOKUP(T1356,T$38:T1355,1,0)&gt;0,0,0),1))</f>
        <v>0</v>
      </c>
      <c r="T1356" s="17" t="str">
        <f>IF(DATOS!I1319=P$39,DATOS!F1319,"")</f>
        <v/>
      </c>
    </row>
    <row r="1357" spans="18:20" x14ac:dyDescent="0.25">
      <c r="R1357">
        <f t="shared" si="23"/>
        <v>0</v>
      </c>
      <c r="S1357">
        <f>IF(T1357="",0,IFERROR(IF(VLOOKUP(T1357,T$38:T1356,1,0)&gt;0,0,0),1))</f>
        <v>0</v>
      </c>
      <c r="T1357" s="17" t="str">
        <f>IF(DATOS!I1320=P$39,DATOS!F1320,"")</f>
        <v/>
      </c>
    </row>
    <row r="1358" spans="18:20" x14ac:dyDescent="0.25">
      <c r="R1358">
        <f t="shared" si="23"/>
        <v>0</v>
      </c>
      <c r="S1358">
        <f>IF(T1358="",0,IFERROR(IF(VLOOKUP(T1358,T$38:T1357,1,0)&gt;0,0,0),1))</f>
        <v>0</v>
      </c>
      <c r="T1358" s="17" t="str">
        <f>IF(DATOS!I1321=P$39,DATOS!F1321,"")</f>
        <v/>
      </c>
    </row>
    <row r="1359" spans="18:20" x14ac:dyDescent="0.25">
      <c r="R1359">
        <f t="shared" si="23"/>
        <v>0</v>
      </c>
      <c r="S1359">
        <f>IF(T1359="",0,IFERROR(IF(VLOOKUP(T1359,T$38:T1358,1,0)&gt;0,0,0),1))</f>
        <v>0</v>
      </c>
      <c r="T1359" s="17" t="str">
        <f>IF(DATOS!I1322=P$39,DATOS!F1322,"")</f>
        <v/>
      </c>
    </row>
    <row r="1360" spans="18:20" x14ac:dyDescent="0.25">
      <c r="R1360">
        <f t="shared" si="23"/>
        <v>0</v>
      </c>
      <c r="S1360">
        <f>IF(T1360="",0,IFERROR(IF(VLOOKUP(T1360,T$38:T1359,1,0)&gt;0,0,0),1))</f>
        <v>0</v>
      </c>
      <c r="T1360" s="17" t="str">
        <f>IF(DATOS!I1323=P$39,DATOS!F1323,"")</f>
        <v/>
      </c>
    </row>
    <row r="1361" spans="18:20" x14ac:dyDescent="0.25">
      <c r="R1361">
        <f t="shared" si="23"/>
        <v>0</v>
      </c>
      <c r="S1361">
        <f>IF(T1361="",0,IFERROR(IF(VLOOKUP(T1361,T$38:T1360,1,0)&gt;0,0,0),1))</f>
        <v>0</v>
      </c>
      <c r="T1361" s="17" t="str">
        <f>IF(DATOS!I1324=P$39,DATOS!F1324,"")</f>
        <v/>
      </c>
    </row>
    <row r="1362" spans="18:20" x14ac:dyDescent="0.25">
      <c r="R1362">
        <f t="shared" si="23"/>
        <v>0</v>
      </c>
      <c r="S1362">
        <f>IF(T1362="",0,IFERROR(IF(VLOOKUP(T1362,T$38:T1361,1,0)&gt;0,0,0),1))</f>
        <v>0</v>
      </c>
      <c r="T1362" s="17" t="str">
        <f>IF(DATOS!I1325=P$39,DATOS!F1325,"")</f>
        <v/>
      </c>
    </row>
    <row r="1363" spans="18:20" x14ac:dyDescent="0.25">
      <c r="R1363">
        <f t="shared" si="23"/>
        <v>0</v>
      </c>
      <c r="S1363">
        <f>IF(T1363="",0,IFERROR(IF(VLOOKUP(T1363,T$38:T1362,1,0)&gt;0,0,0),1))</f>
        <v>0</v>
      </c>
      <c r="T1363" s="17" t="str">
        <f>IF(DATOS!I1326=P$39,DATOS!F1326,"")</f>
        <v/>
      </c>
    </row>
    <row r="1364" spans="18:20" x14ac:dyDescent="0.25">
      <c r="R1364">
        <f t="shared" si="23"/>
        <v>0</v>
      </c>
      <c r="S1364">
        <f>IF(T1364="",0,IFERROR(IF(VLOOKUP(T1364,T$38:T1363,1,0)&gt;0,0,0),1))</f>
        <v>0</v>
      </c>
      <c r="T1364" s="17" t="str">
        <f>IF(DATOS!I1327=P$39,DATOS!F1327,"")</f>
        <v/>
      </c>
    </row>
    <row r="1365" spans="18:20" x14ac:dyDescent="0.25">
      <c r="R1365">
        <f t="shared" si="23"/>
        <v>0</v>
      </c>
      <c r="S1365">
        <f>IF(T1365="",0,IFERROR(IF(VLOOKUP(T1365,T$38:T1364,1,0)&gt;0,0,0),1))</f>
        <v>0</v>
      </c>
      <c r="T1365" s="17" t="str">
        <f>IF(DATOS!I1328=P$39,DATOS!F1328,"")</f>
        <v/>
      </c>
    </row>
    <row r="1366" spans="18:20" x14ac:dyDescent="0.25">
      <c r="R1366">
        <f t="shared" si="23"/>
        <v>0</v>
      </c>
      <c r="S1366">
        <f>IF(T1366="",0,IFERROR(IF(VLOOKUP(T1366,T$38:T1365,1,0)&gt;0,0,0),1))</f>
        <v>0</v>
      </c>
      <c r="T1366" s="17" t="str">
        <f>IF(DATOS!I1329=P$39,DATOS!F1329,"")</f>
        <v/>
      </c>
    </row>
    <row r="1367" spans="18:20" x14ac:dyDescent="0.25">
      <c r="R1367">
        <f t="shared" si="23"/>
        <v>0</v>
      </c>
      <c r="S1367">
        <f>IF(T1367="",0,IFERROR(IF(VLOOKUP(T1367,T$38:T1366,1,0)&gt;0,0,0),1))</f>
        <v>0</v>
      </c>
      <c r="T1367" s="17" t="str">
        <f>IF(DATOS!I1330=P$39,DATOS!F1330,"")</f>
        <v/>
      </c>
    </row>
    <row r="1368" spans="18:20" x14ac:dyDescent="0.25">
      <c r="R1368">
        <f t="shared" si="23"/>
        <v>0</v>
      </c>
      <c r="S1368">
        <f>IF(T1368="",0,IFERROR(IF(VLOOKUP(T1368,T$38:T1367,1,0)&gt;0,0,0),1))</f>
        <v>0</v>
      </c>
      <c r="T1368" s="17" t="str">
        <f>IF(DATOS!I1331=P$39,DATOS!F1331,"")</f>
        <v/>
      </c>
    </row>
    <row r="1369" spans="18:20" x14ac:dyDescent="0.25">
      <c r="R1369">
        <f t="shared" si="23"/>
        <v>0</v>
      </c>
      <c r="S1369">
        <f>IF(T1369="",0,IFERROR(IF(VLOOKUP(T1369,T$38:T1368,1,0)&gt;0,0,0),1))</f>
        <v>0</v>
      </c>
      <c r="T1369" s="17" t="str">
        <f>IF(DATOS!I1332=P$39,DATOS!F1332,"")</f>
        <v/>
      </c>
    </row>
    <row r="1370" spans="18:20" x14ac:dyDescent="0.25">
      <c r="R1370">
        <f t="shared" si="23"/>
        <v>0</v>
      </c>
      <c r="S1370">
        <f>IF(T1370="",0,IFERROR(IF(VLOOKUP(T1370,T$38:T1369,1,0)&gt;0,0,0),1))</f>
        <v>0</v>
      </c>
      <c r="T1370" s="17" t="str">
        <f>IF(DATOS!I1333=P$39,DATOS!F1333,"")</f>
        <v/>
      </c>
    </row>
    <row r="1371" spans="18:20" x14ac:dyDescent="0.25">
      <c r="R1371">
        <f t="shared" si="23"/>
        <v>0</v>
      </c>
      <c r="S1371">
        <f>IF(T1371="",0,IFERROR(IF(VLOOKUP(T1371,T$38:T1370,1,0)&gt;0,0,0),1))</f>
        <v>0</v>
      </c>
      <c r="T1371" s="17" t="str">
        <f>IF(DATOS!I1334=P$39,DATOS!F1334,"")</f>
        <v/>
      </c>
    </row>
    <row r="1372" spans="18:20" x14ac:dyDescent="0.25">
      <c r="R1372">
        <f t="shared" si="23"/>
        <v>0</v>
      </c>
      <c r="S1372">
        <f>IF(T1372="",0,IFERROR(IF(VLOOKUP(T1372,T$38:T1371,1,0)&gt;0,0,0),1))</f>
        <v>0</v>
      </c>
      <c r="T1372" s="17" t="str">
        <f>IF(DATOS!I1335=P$39,DATOS!F1335,"")</f>
        <v/>
      </c>
    </row>
    <row r="1373" spans="18:20" x14ac:dyDescent="0.25">
      <c r="R1373">
        <f t="shared" si="23"/>
        <v>0</v>
      </c>
      <c r="S1373">
        <f>IF(T1373="",0,IFERROR(IF(VLOOKUP(T1373,T$38:T1372,1,0)&gt;0,0,0),1))</f>
        <v>0</v>
      </c>
      <c r="T1373" s="17" t="str">
        <f>IF(DATOS!I1336=P$39,DATOS!F1336,"")</f>
        <v/>
      </c>
    </row>
    <row r="1374" spans="18:20" x14ac:dyDescent="0.25">
      <c r="R1374">
        <f t="shared" si="23"/>
        <v>0</v>
      </c>
      <c r="S1374">
        <f>IF(T1374="",0,IFERROR(IF(VLOOKUP(T1374,T$38:T1373,1,0)&gt;0,0,0),1))</f>
        <v>0</v>
      </c>
      <c r="T1374" s="17" t="str">
        <f>IF(DATOS!I1337=P$39,DATOS!F1337,"")</f>
        <v/>
      </c>
    </row>
    <row r="1375" spans="18:20" x14ac:dyDescent="0.25">
      <c r="R1375">
        <f t="shared" si="23"/>
        <v>0</v>
      </c>
      <c r="S1375">
        <f>IF(T1375="",0,IFERROR(IF(VLOOKUP(T1375,T$38:T1374,1,0)&gt;0,0,0),1))</f>
        <v>0</v>
      </c>
      <c r="T1375" s="17" t="str">
        <f>IF(DATOS!I1338=P$39,DATOS!F1338,"")</f>
        <v/>
      </c>
    </row>
    <row r="1376" spans="18:20" x14ac:dyDescent="0.25">
      <c r="R1376">
        <f t="shared" si="23"/>
        <v>0</v>
      </c>
      <c r="S1376">
        <f>IF(T1376="",0,IFERROR(IF(VLOOKUP(T1376,T$38:T1375,1,0)&gt;0,0,0),1))</f>
        <v>0</v>
      </c>
      <c r="T1376" s="17" t="str">
        <f>IF(DATOS!I1339=P$39,DATOS!F1339,"")</f>
        <v/>
      </c>
    </row>
    <row r="1377" spans="18:20" x14ac:dyDescent="0.25">
      <c r="R1377">
        <f t="shared" si="23"/>
        <v>0</v>
      </c>
      <c r="S1377">
        <f>IF(T1377="",0,IFERROR(IF(VLOOKUP(T1377,T$38:T1376,1,0)&gt;0,0,0),1))</f>
        <v>0</v>
      </c>
      <c r="T1377" s="17" t="str">
        <f>IF(DATOS!I1340=P$39,DATOS!F1340,"")</f>
        <v/>
      </c>
    </row>
    <row r="1378" spans="18:20" x14ac:dyDescent="0.25">
      <c r="R1378">
        <f t="shared" si="23"/>
        <v>0</v>
      </c>
      <c r="S1378">
        <f>IF(T1378="",0,IFERROR(IF(VLOOKUP(T1378,T$38:T1377,1,0)&gt;0,0,0),1))</f>
        <v>0</v>
      </c>
      <c r="T1378" s="17" t="str">
        <f>IF(DATOS!I1341=P$39,DATOS!F1341,"")</f>
        <v/>
      </c>
    </row>
    <row r="1379" spans="18:20" x14ac:dyDescent="0.25">
      <c r="R1379">
        <f t="shared" si="23"/>
        <v>0</v>
      </c>
      <c r="S1379">
        <f>IF(T1379="",0,IFERROR(IF(VLOOKUP(T1379,T$38:T1378,1,0)&gt;0,0,0),1))</f>
        <v>0</v>
      </c>
      <c r="T1379" s="17" t="str">
        <f>IF(DATOS!I1342=P$39,DATOS!F1342,"")</f>
        <v/>
      </c>
    </row>
    <row r="1380" spans="18:20" x14ac:dyDescent="0.25">
      <c r="R1380">
        <f t="shared" si="23"/>
        <v>0</v>
      </c>
      <c r="S1380">
        <f>IF(T1380="",0,IFERROR(IF(VLOOKUP(T1380,T$38:T1379,1,0)&gt;0,0,0),1))</f>
        <v>0</v>
      </c>
      <c r="T1380" s="17" t="str">
        <f>IF(DATOS!I1343=P$39,DATOS!F1343,"")</f>
        <v/>
      </c>
    </row>
    <row r="1381" spans="18:20" x14ac:dyDescent="0.25">
      <c r="R1381">
        <f t="shared" si="23"/>
        <v>0</v>
      </c>
      <c r="S1381">
        <f>IF(T1381="",0,IFERROR(IF(VLOOKUP(T1381,T$38:T1380,1,0)&gt;0,0,0),1))</f>
        <v>0</v>
      </c>
      <c r="T1381" s="17" t="str">
        <f>IF(DATOS!I1344=P$39,DATOS!F1344,"")</f>
        <v/>
      </c>
    </row>
    <row r="1382" spans="18:20" x14ac:dyDescent="0.25">
      <c r="R1382">
        <f t="shared" si="23"/>
        <v>0</v>
      </c>
      <c r="S1382">
        <f>IF(T1382="",0,IFERROR(IF(VLOOKUP(T1382,T$38:T1381,1,0)&gt;0,0,0),1))</f>
        <v>0</v>
      </c>
      <c r="T1382" s="17" t="str">
        <f>IF(DATOS!I1345=P$39,DATOS!F1345,"")</f>
        <v/>
      </c>
    </row>
    <row r="1383" spans="18:20" x14ac:dyDescent="0.25">
      <c r="R1383">
        <f t="shared" ref="R1383:R1446" si="24">R1382+S1383</f>
        <v>0</v>
      </c>
      <c r="S1383">
        <f>IF(T1383="",0,IFERROR(IF(VLOOKUP(T1383,T$38:T1382,1,0)&gt;0,0,0),1))</f>
        <v>0</v>
      </c>
      <c r="T1383" s="17" t="str">
        <f>IF(DATOS!I1346=P$39,DATOS!F1346,"")</f>
        <v/>
      </c>
    </row>
    <row r="1384" spans="18:20" x14ac:dyDescent="0.25">
      <c r="R1384">
        <f t="shared" si="24"/>
        <v>0</v>
      </c>
      <c r="S1384">
        <f>IF(T1384="",0,IFERROR(IF(VLOOKUP(T1384,T$38:T1383,1,0)&gt;0,0,0),1))</f>
        <v>0</v>
      </c>
      <c r="T1384" s="17" t="str">
        <f>IF(DATOS!I1347=P$39,DATOS!F1347,"")</f>
        <v/>
      </c>
    </row>
    <row r="1385" spans="18:20" x14ac:dyDescent="0.25">
      <c r="R1385">
        <f t="shared" si="24"/>
        <v>0</v>
      </c>
      <c r="S1385">
        <f>IF(T1385="",0,IFERROR(IF(VLOOKUP(T1385,T$38:T1384,1,0)&gt;0,0,0),1))</f>
        <v>0</v>
      </c>
      <c r="T1385" s="17" t="str">
        <f>IF(DATOS!I1348=P$39,DATOS!F1348,"")</f>
        <v/>
      </c>
    </row>
    <row r="1386" spans="18:20" x14ac:dyDescent="0.25">
      <c r="R1386">
        <f t="shared" si="24"/>
        <v>0</v>
      </c>
      <c r="S1386">
        <f>IF(T1386="",0,IFERROR(IF(VLOOKUP(T1386,T$38:T1385,1,0)&gt;0,0,0),1))</f>
        <v>0</v>
      </c>
      <c r="T1386" s="17" t="str">
        <f>IF(DATOS!I1349=P$39,DATOS!F1349,"")</f>
        <v/>
      </c>
    </row>
    <row r="1387" spans="18:20" x14ac:dyDescent="0.25">
      <c r="R1387">
        <f t="shared" si="24"/>
        <v>0</v>
      </c>
      <c r="S1387">
        <f>IF(T1387="",0,IFERROR(IF(VLOOKUP(T1387,T$38:T1386,1,0)&gt;0,0,0),1))</f>
        <v>0</v>
      </c>
      <c r="T1387" s="17" t="str">
        <f>IF(DATOS!I1350=P$39,DATOS!F1350,"")</f>
        <v/>
      </c>
    </row>
    <row r="1388" spans="18:20" x14ac:dyDescent="0.25">
      <c r="R1388">
        <f t="shared" si="24"/>
        <v>0</v>
      </c>
      <c r="S1388">
        <f>IF(T1388="",0,IFERROR(IF(VLOOKUP(T1388,T$38:T1387,1,0)&gt;0,0,0),1))</f>
        <v>0</v>
      </c>
      <c r="T1388" s="17" t="str">
        <f>IF(DATOS!I1351=P$39,DATOS!F1351,"")</f>
        <v/>
      </c>
    </row>
    <row r="1389" spans="18:20" x14ac:dyDescent="0.25">
      <c r="R1389">
        <f t="shared" si="24"/>
        <v>0</v>
      </c>
      <c r="S1389">
        <f>IF(T1389="",0,IFERROR(IF(VLOOKUP(T1389,T$38:T1388,1,0)&gt;0,0,0),1))</f>
        <v>0</v>
      </c>
      <c r="T1389" s="17" t="str">
        <f>IF(DATOS!I1352=P$39,DATOS!F1352,"")</f>
        <v/>
      </c>
    </row>
    <row r="1390" spans="18:20" x14ac:dyDescent="0.25">
      <c r="R1390">
        <f t="shared" si="24"/>
        <v>0</v>
      </c>
      <c r="S1390">
        <f>IF(T1390="",0,IFERROR(IF(VLOOKUP(T1390,T$38:T1389,1,0)&gt;0,0,0),1))</f>
        <v>0</v>
      </c>
      <c r="T1390" s="17" t="str">
        <f>IF(DATOS!I1353=P$39,DATOS!F1353,"")</f>
        <v/>
      </c>
    </row>
    <row r="1391" spans="18:20" x14ac:dyDescent="0.25">
      <c r="R1391">
        <f t="shared" si="24"/>
        <v>0</v>
      </c>
      <c r="S1391">
        <f>IF(T1391="",0,IFERROR(IF(VLOOKUP(T1391,T$38:T1390,1,0)&gt;0,0,0),1))</f>
        <v>0</v>
      </c>
      <c r="T1391" s="17" t="str">
        <f>IF(DATOS!I1354=P$39,DATOS!F1354,"")</f>
        <v/>
      </c>
    </row>
    <row r="1392" spans="18:20" x14ac:dyDescent="0.25">
      <c r="R1392">
        <f t="shared" si="24"/>
        <v>0</v>
      </c>
      <c r="S1392">
        <f>IF(T1392="",0,IFERROR(IF(VLOOKUP(T1392,T$38:T1391,1,0)&gt;0,0,0),1))</f>
        <v>0</v>
      </c>
      <c r="T1392" s="17" t="str">
        <f>IF(DATOS!I1355=P$39,DATOS!F1355,"")</f>
        <v/>
      </c>
    </row>
    <row r="1393" spans="18:20" x14ac:dyDescent="0.25">
      <c r="R1393">
        <f t="shared" si="24"/>
        <v>0</v>
      </c>
      <c r="S1393">
        <f>IF(T1393="",0,IFERROR(IF(VLOOKUP(T1393,T$38:T1392,1,0)&gt;0,0,0),1))</f>
        <v>0</v>
      </c>
      <c r="T1393" s="17" t="str">
        <f>IF(DATOS!I1356=P$39,DATOS!F1356,"")</f>
        <v/>
      </c>
    </row>
    <row r="1394" spans="18:20" x14ac:dyDescent="0.25">
      <c r="R1394">
        <f t="shared" si="24"/>
        <v>0</v>
      </c>
      <c r="S1394">
        <f>IF(T1394="",0,IFERROR(IF(VLOOKUP(T1394,T$38:T1393,1,0)&gt;0,0,0),1))</f>
        <v>0</v>
      </c>
      <c r="T1394" s="17" t="str">
        <f>IF(DATOS!I1357=P$39,DATOS!F1357,"")</f>
        <v/>
      </c>
    </row>
    <row r="1395" spans="18:20" x14ac:dyDescent="0.25">
      <c r="R1395">
        <f t="shared" si="24"/>
        <v>0</v>
      </c>
      <c r="S1395">
        <f>IF(T1395="",0,IFERROR(IF(VLOOKUP(T1395,T$38:T1394,1,0)&gt;0,0,0),1))</f>
        <v>0</v>
      </c>
      <c r="T1395" s="17" t="str">
        <f>IF(DATOS!I1358=P$39,DATOS!F1358,"")</f>
        <v/>
      </c>
    </row>
    <row r="1396" spans="18:20" x14ac:dyDescent="0.25">
      <c r="R1396">
        <f t="shared" si="24"/>
        <v>0</v>
      </c>
      <c r="S1396">
        <f>IF(T1396="",0,IFERROR(IF(VLOOKUP(T1396,T$38:T1395,1,0)&gt;0,0,0),1))</f>
        <v>0</v>
      </c>
      <c r="T1396" s="17" t="str">
        <f>IF(DATOS!I1359=P$39,DATOS!F1359,"")</f>
        <v/>
      </c>
    </row>
    <row r="1397" spans="18:20" x14ac:dyDescent="0.25">
      <c r="R1397">
        <f t="shared" si="24"/>
        <v>0</v>
      </c>
      <c r="S1397">
        <f>IF(T1397="",0,IFERROR(IF(VLOOKUP(T1397,T$38:T1396,1,0)&gt;0,0,0),1))</f>
        <v>0</v>
      </c>
      <c r="T1397" s="17" t="str">
        <f>IF(DATOS!I1360=P$39,DATOS!F1360,"")</f>
        <v/>
      </c>
    </row>
    <row r="1398" spans="18:20" x14ac:dyDescent="0.25">
      <c r="R1398">
        <f t="shared" si="24"/>
        <v>0</v>
      </c>
      <c r="S1398">
        <f>IF(T1398="",0,IFERROR(IF(VLOOKUP(T1398,T$38:T1397,1,0)&gt;0,0,0),1))</f>
        <v>0</v>
      </c>
      <c r="T1398" s="17" t="str">
        <f>IF(DATOS!I1361=P$39,DATOS!F1361,"")</f>
        <v/>
      </c>
    </row>
    <row r="1399" spans="18:20" x14ac:dyDescent="0.25">
      <c r="R1399">
        <f t="shared" si="24"/>
        <v>0</v>
      </c>
      <c r="S1399">
        <f>IF(T1399="",0,IFERROR(IF(VLOOKUP(T1399,T$38:T1398,1,0)&gt;0,0,0),1))</f>
        <v>0</v>
      </c>
      <c r="T1399" s="17" t="str">
        <f>IF(DATOS!I1362=P$39,DATOS!F1362,"")</f>
        <v/>
      </c>
    </row>
    <row r="1400" spans="18:20" x14ac:dyDescent="0.25">
      <c r="R1400">
        <f t="shared" si="24"/>
        <v>0</v>
      </c>
      <c r="S1400">
        <f>IF(T1400="",0,IFERROR(IF(VLOOKUP(T1400,T$38:T1399,1,0)&gt;0,0,0),1))</f>
        <v>0</v>
      </c>
      <c r="T1400" s="17" t="str">
        <f>IF(DATOS!I1363=P$39,DATOS!F1363,"")</f>
        <v/>
      </c>
    </row>
    <row r="1401" spans="18:20" x14ac:dyDescent="0.25">
      <c r="R1401">
        <f t="shared" si="24"/>
        <v>0</v>
      </c>
      <c r="S1401">
        <f>IF(T1401="",0,IFERROR(IF(VLOOKUP(T1401,T$38:T1400,1,0)&gt;0,0,0),1))</f>
        <v>0</v>
      </c>
      <c r="T1401" s="17" t="str">
        <f>IF(DATOS!I1364=P$39,DATOS!F1364,"")</f>
        <v/>
      </c>
    </row>
    <row r="1402" spans="18:20" x14ac:dyDescent="0.25">
      <c r="R1402">
        <f t="shared" si="24"/>
        <v>0</v>
      </c>
      <c r="S1402">
        <f>IF(T1402="",0,IFERROR(IF(VLOOKUP(T1402,T$38:T1401,1,0)&gt;0,0,0),1))</f>
        <v>0</v>
      </c>
      <c r="T1402" s="17" t="str">
        <f>IF(DATOS!I1365=P$39,DATOS!F1365,"")</f>
        <v/>
      </c>
    </row>
    <row r="1403" spans="18:20" x14ac:dyDescent="0.25">
      <c r="R1403">
        <f t="shared" si="24"/>
        <v>0</v>
      </c>
      <c r="S1403">
        <f>IF(T1403="",0,IFERROR(IF(VLOOKUP(T1403,T$38:T1402,1,0)&gt;0,0,0),1))</f>
        <v>0</v>
      </c>
      <c r="T1403" s="17" t="str">
        <f>IF(DATOS!I1366=P$39,DATOS!F1366,"")</f>
        <v/>
      </c>
    </row>
    <row r="1404" spans="18:20" x14ac:dyDescent="0.25">
      <c r="R1404">
        <f t="shared" si="24"/>
        <v>0</v>
      </c>
      <c r="S1404">
        <f>IF(T1404="",0,IFERROR(IF(VLOOKUP(T1404,T$38:T1403,1,0)&gt;0,0,0),1))</f>
        <v>0</v>
      </c>
      <c r="T1404" s="17" t="str">
        <f>IF(DATOS!I1367=P$39,DATOS!F1367,"")</f>
        <v/>
      </c>
    </row>
    <row r="1405" spans="18:20" x14ac:dyDescent="0.25">
      <c r="R1405">
        <f t="shared" si="24"/>
        <v>0</v>
      </c>
      <c r="S1405">
        <f>IF(T1405="",0,IFERROR(IF(VLOOKUP(T1405,T$38:T1404,1,0)&gt;0,0,0),1))</f>
        <v>0</v>
      </c>
      <c r="T1405" s="17" t="str">
        <f>IF(DATOS!I1368=P$39,DATOS!F1368,"")</f>
        <v/>
      </c>
    </row>
    <row r="1406" spans="18:20" x14ac:dyDescent="0.25">
      <c r="R1406">
        <f t="shared" si="24"/>
        <v>0</v>
      </c>
      <c r="S1406">
        <f>IF(T1406="",0,IFERROR(IF(VLOOKUP(T1406,T$38:T1405,1,0)&gt;0,0,0),1))</f>
        <v>0</v>
      </c>
      <c r="T1406" s="17" t="str">
        <f>IF(DATOS!I1369=P$39,DATOS!F1369,"")</f>
        <v/>
      </c>
    </row>
    <row r="1407" spans="18:20" x14ac:dyDescent="0.25">
      <c r="R1407">
        <f t="shared" si="24"/>
        <v>0</v>
      </c>
      <c r="S1407">
        <f>IF(T1407="",0,IFERROR(IF(VLOOKUP(T1407,T$38:T1406,1,0)&gt;0,0,0),1))</f>
        <v>0</v>
      </c>
      <c r="T1407" s="17" t="str">
        <f>IF(DATOS!I1370=P$39,DATOS!F1370,"")</f>
        <v/>
      </c>
    </row>
    <row r="1408" spans="18:20" x14ac:dyDescent="0.25">
      <c r="R1408">
        <f t="shared" si="24"/>
        <v>0</v>
      </c>
      <c r="S1408">
        <f>IF(T1408="",0,IFERROR(IF(VLOOKUP(T1408,T$38:T1407,1,0)&gt;0,0,0),1))</f>
        <v>0</v>
      </c>
      <c r="T1408" s="17" t="str">
        <f>IF(DATOS!I1371=P$39,DATOS!F1371,"")</f>
        <v/>
      </c>
    </row>
    <row r="1409" spans="18:20" x14ac:dyDescent="0.25">
      <c r="R1409">
        <f t="shared" si="24"/>
        <v>0</v>
      </c>
      <c r="S1409">
        <f>IF(T1409="",0,IFERROR(IF(VLOOKUP(T1409,T$38:T1408,1,0)&gt;0,0,0),1))</f>
        <v>0</v>
      </c>
      <c r="T1409" s="17" t="str">
        <f>IF(DATOS!I1372=P$39,DATOS!F1372,"")</f>
        <v/>
      </c>
    </row>
    <row r="1410" spans="18:20" x14ac:dyDescent="0.25">
      <c r="R1410">
        <f t="shared" si="24"/>
        <v>0</v>
      </c>
      <c r="S1410">
        <f>IF(T1410="",0,IFERROR(IF(VLOOKUP(T1410,T$38:T1409,1,0)&gt;0,0,0),1))</f>
        <v>0</v>
      </c>
      <c r="T1410" s="17" t="str">
        <f>IF(DATOS!I1373=P$39,DATOS!F1373,"")</f>
        <v/>
      </c>
    </row>
    <row r="1411" spans="18:20" x14ac:dyDescent="0.25">
      <c r="R1411">
        <f t="shared" si="24"/>
        <v>0</v>
      </c>
      <c r="S1411">
        <f>IF(T1411="",0,IFERROR(IF(VLOOKUP(T1411,T$38:T1410,1,0)&gt;0,0,0),1))</f>
        <v>0</v>
      </c>
      <c r="T1411" s="17" t="str">
        <f>IF(DATOS!I1374=P$39,DATOS!F1374,"")</f>
        <v/>
      </c>
    </row>
    <row r="1412" spans="18:20" x14ac:dyDescent="0.25">
      <c r="R1412">
        <f t="shared" si="24"/>
        <v>0</v>
      </c>
      <c r="S1412">
        <f>IF(T1412="",0,IFERROR(IF(VLOOKUP(T1412,T$38:T1411,1,0)&gt;0,0,0),1))</f>
        <v>0</v>
      </c>
      <c r="T1412" s="17" t="str">
        <f>IF(DATOS!I1375=P$39,DATOS!F1375,"")</f>
        <v/>
      </c>
    </row>
    <row r="1413" spans="18:20" x14ac:dyDescent="0.25">
      <c r="R1413">
        <f t="shared" si="24"/>
        <v>0</v>
      </c>
      <c r="S1413">
        <f>IF(T1413="",0,IFERROR(IF(VLOOKUP(T1413,T$38:T1412,1,0)&gt;0,0,0),1))</f>
        <v>0</v>
      </c>
      <c r="T1413" s="17" t="str">
        <f>IF(DATOS!I1376=P$39,DATOS!F1376,"")</f>
        <v/>
      </c>
    </row>
    <row r="1414" spans="18:20" x14ac:dyDescent="0.25">
      <c r="R1414">
        <f t="shared" si="24"/>
        <v>0</v>
      </c>
      <c r="S1414">
        <f>IF(T1414="",0,IFERROR(IF(VLOOKUP(T1414,T$38:T1413,1,0)&gt;0,0,0),1))</f>
        <v>0</v>
      </c>
      <c r="T1414" s="17" t="str">
        <f>IF(DATOS!I1377=P$39,DATOS!F1377,"")</f>
        <v/>
      </c>
    </row>
    <row r="1415" spans="18:20" x14ac:dyDescent="0.25">
      <c r="R1415">
        <f t="shared" si="24"/>
        <v>0</v>
      </c>
      <c r="S1415">
        <f>IF(T1415="",0,IFERROR(IF(VLOOKUP(T1415,T$38:T1414,1,0)&gt;0,0,0),1))</f>
        <v>0</v>
      </c>
      <c r="T1415" s="17" t="str">
        <f>IF(DATOS!I1378=P$39,DATOS!F1378,"")</f>
        <v/>
      </c>
    </row>
    <row r="1416" spans="18:20" x14ac:dyDescent="0.25">
      <c r="R1416">
        <f t="shared" si="24"/>
        <v>0</v>
      </c>
      <c r="S1416">
        <f>IF(T1416="",0,IFERROR(IF(VLOOKUP(T1416,T$38:T1415,1,0)&gt;0,0,0),1))</f>
        <v>0</v>
      </c>
      <c r="T1416" s="17" t="str">
        <f>IF(DATOS!I1379=P$39,DATOS!F1379,"")</f>
        <v/>
      </c>
    </row>
    <row r="1417" spans="18:20" x14ac:dyDescent="0.25">
      <c r="R1417">
        <f t="shared" si="24"/>
        <v>0</v>
      </c>
      <c r="S1417">
        <f>IF(T1417="",0,IFERROR(IF(VLOOKUP(T1417,T$38:T1416,1,0)&gt;0,0,0),1))</f>
        <v>0</v>
      </c>
      <c r="T1417" s="17" t="str">
        <f>IF(DATOS!I1380=P$39,DATOS!F1380,"")</f>
        <v/>
      </c>
    </row>
    <row r="1418" spans="18:20" x14ac:dyDescent="0.25">
      <c r="R1418">
        <f t="shared" si="24"/>
        <v>0</v>
      </c>
      <c r="S1418">
        <f>IF(T1418="",0,IFERROR(IF(VLOOKUP(T1418,T$38:T1417,1,0)&gt;0,0,0),1))</f>
        <v>0</v>
      </c>
      <c r="T1418" s="17" t="str">
        <f>IF(DATOS!I1381=P$39,DATOS!F1381,"")</f>
        <v/>
      </c>
    </row>
    <row r="1419" spans="18:20" x14ac:dyDescent="0.25">
      <c r="R1419">
        <f t="shared" si="24"/>
        <v>0</v>
      </c>
      <c r="S1419">
        <f>IF(T1419="",0,IFERROR(IF(VLOOKUP(T1419,T$38:T1418,1,0)&gt;0,0,0),1))</f>
        <v>0</v>
      </c>
      <c r="T1419" s="17" t="str">
        <f>IF(DATOS!I1382=P$39,DATOS!F1382,"")</f>
        <v/>
      </c>
    </row>
    <row r="1420" spans="18:20" x14ac:dyDescent="0.25">
      <c r="R1420">
        <f t="shared" si="24"/>
        <v>0</v>
      </c>
      <c r="S1420">
        <f>IF(T1420="",0,IFERROR(IF(VLOOKUP(T1420,T$38:T1419,1,0)&gt;0,0,0),1))</f>
        <v>0</v>
      </c>
      <c r="T1420" s="17" t="str">
        <f>IF(DATOS!I1383=P$39,DATOS!F1383,"")</f>
        <v/>
      </c>
    </row>
    <row r="1421" spans="18:20" x14ac:dyDescent="0.25">
      <c r="R1421">
        <f t="shared" si="24"/>
        <v>0</v>
      </c>
      <c r="S1421">
        <f>IF(T1421="",0,IFERROR(IF(VLOOKUP(T1421,T$38:T1420,1,0)&gt;0,0,0),1))</f>
        <v>0</v>
      </c>
      <c r="T1421" s="17" t="str">
        <f>IF(DATOS!I1384=P$39,DATOS!F1384,"")</f>
        <v/>
      </c>
    </row>
    <row r="1422" spans="18:20" x14ac:dyDescent="0.25">
      <c r="R1422">
        <f t="shared" si="24"/>
        <v>0</v>
      </c>
      <c r="S1422">
        <f>IF(T1422="",0,IFERROR(IF(VLOOKUP(T1422,T$38:T1421,1,0)&gt;0,0,0),1))</f>
        <v>0</v>
      </c>
      <c r="T1422" s="17" t="str">
        <f>IF(DATOS!I1385=P$39,DATOS!F1385,"")</f>
        <v/>
      </c>
    </row>
    <row r="1423" spans="18:20" x14ac:dyDescent="0.25">
      <c r="R1423">
        <f t="shared" si="24"/>
        <v>0</v>
      </c>
      <c r="S1423">
        <f>IF(T1423="",0,IFERROR(IF(VLOOKUP(T1423,T$38:T1422,1,0)&gt;0,0,0),1))</f>
        <v>0</v>
      </c>
      <c r="T1423" s="17" t="str">
        <f>IF(DATOS!I1386=P$39,DATOS!F1386,"")</f>
        <v/>
      </c>
    </row>
    <row r="1424" spans="18:20" x14ac:dyDescent="0.25">
      <c r="R1424">
        <f t="shared" si="24"/>
        <v>0</v>
      </c>
      <c r="S1424">
        <f>IF(T1424="",0,IFERROR(IF(VLOOKUP(T1424,T$38:T1423,1,0)&gt;0,0,0),1))</f>
        <v>0</v>
      </c>
      <c r="T1424" s="17" t="str">
        <f>IF(DATOS!I1387=P$39,DATOS!F1387,"")</f>
        <v/>
      </c>
    </row>
    <row r="1425" spans="18:20" x14ac:dyDescent="0.25">
      <c r="R1425">
        <f t="shared" si="24"/>
        <v>0</v>
      </c>
      <c r="S1425">
        <f>IF(T1425="",0,IFERROR(IF(VLOOKUP(T1425,T$38:T1424,1,0)&gt;0,0,0),1))</f>
        <v>0</v>
      </c>
      <c r="T1425" s="17" t="str">
        <f>IF(DATOS!I1388=P$39,DATOS!F1388,"")</f>
        <v/>
      </c>
    </row>
    <row r="1426" spans="18:20" x14ac:dyDescent="0.25">
      <c r="R1426">
        <f t="shared" si="24"/>
        <v>0</v>
      </c>
      <c r="S1426">
        <f>IF(T1426="",0,IFERROR(IF(VLOOKUP(T1426,T$38:T1425,1,0)&gt;0,0,0),1))</f>
        <v>0</v>
      </c>
      <c r="T1426" s="17" t="str">
        <f>IF(DATOS!I1389=P$39,DATOS!F1389,"")</f>
        <v/>
      </c>
    </row>
    <row r="1427" spans="18:20" x14ac:dyDescent="0.25">
      <c r="R1427">
        <f t="shared" si="24"/>
        <v>0</v>
      </c>
      <c r="S1427">
        <f>IF(T1427="",0,IFERROR(IF(VLOOKUP(T1427,T$38:T1426,1,0)&gt;0,0,0),1))</f>
        <v>0</v>
      </c>
      <c r="T1427" s="17" t="str">
        <f>IF(DATOS!I1390=P$39,DATOS!F1390,"")</f>
        <v/>
      </c>
    </row>
    <row r="1428" spans="18:20" x14ac:dyDescent="0.25">
      <c r="R1428">
        <f t="shared" si="24"/>
        <v>0</v>
      </c>
      <c r="S1428">
        <f>IF(T1428="",0,IFERROR(IF(VLOOKUP(T1428,T$38:T1427,1,0)&gt;0,0,0),1))</f>
        <v>0</v>
      </c>
      <c r="T1428" s="17" t="str">
        <f>IF(DATOS!I1391=P$39,DATOS!F1391,"")</f>
        <v/>
      </c>
    </row>
    <row r="1429" spans="18:20" x14ac:dyDescent="0.25">
      <c r="R1429">
        <f t="shared" si="24"/>
        <v>0</v>
      </c>
      <c r="S1429">
        <f>IF(T1429="",0,IFERROR(IF(VLOOKUP(T1429,T$38:T1428,1,0)&gt;0,0,0),1))</f>
        <v>0</v>
      </c>
      <c r="T1429" s="17" t="str">
        <f>IF(DATOS!I1392=P$39,DATOS!F1392,"")</f>
        <v/>
      </c>
    </row>
    <row r="1430" spans="18:20" x14ac:dyDescent="0.25">
      <c r="R1430">
        <f t="shared" si="24"/>
        <v>0</v>
      </c>
      <c r="S1430">
        <f>IF(T1430="",0,IFERROR(IF(VLOOKUP(T1430,T$38:T1429,1,0)&gt;0,0,0),1))</f>
        <v>0</v>
      </c>
      <c r="T1430" s="17" t="str">
        <f>IF(DATOS!I1393=P$39,DATOS!F1393,"")</f>
        <v/>
      </c>
    </row>
    <row r="1431" spans="18:20" x14ac:dyDescent="0.25">
      <c r="R1431">
        <f t="shared" si="24"/>
        <v>0</v>
      </c>
      <c r="S1431">
        <f>IF(T1431="",0,IFERROR(IF(VLOOKUP(T1431,T$38:T1430,1,0)&gt;0,0,0),1))</f>
        <v>0</v>
      </c>
      <c r="T1431" s="17" t="str">
        <f>IF(DATOS!I1394=P$39,DATOS!F1394,"")</f>
        <v/>
      </c>
    </row>
    <row r="1432" spans="18:20" x14ac:dyDescent="0.25">
      <c r="R1432">
        <f t="shared" si="24"/>
        <v>0</v>
      </c>
      <c r="S1432">
        <f>IF(T1432="",0,IFERROR(IF(VLOOKUP(T1432,T$38:T1431,1,0)&gt;0,0,0),1))</f>
        <v>0</v>
      </c>
      <c r="T1432" s="17" t="str">
        <f>IF(DATOS!I1395=P$39,DATOS!F1395,"")</f>
        <v/>
      </c>
    </row>
    <row r="1433" spans="18:20" x14ac:dyDescent="0.25">
      <c r="R1433">
        <f t="shared" si="24"/>
        <v>0</v>
      </c>
      <c r="S1433">
        <f>IF(T1433="",0,IFERROR(IF(VLOOKUP(T1433,T$38:T1432,1,0)&gt;0,0,0),1))</f>
        <v>0</v>
      </c>
      <c r="T1433" s="17" t="str">
        <f>IF(DATOS!I1396=P$39,DATOS!F1396,"")</f>
        <v/>
      </c>
    </row>
    <row r="1434" spans="18:20" x14ac:dyDescent="0.25">
      <c r="R1434">
        <f t="shared" si="24"/>
        <v>0</v>
      </c>
      <c r="S1434">
        <f>IF(T1434="",0,IFERROR(IF(VLOOKUP(T1434,T$38:T1433,1,0)&gt;0,0,0),1))</f>
        <v>0</v>
      </c>
      <c r="T1434" s="17" t="str">
        <f>IF(DATOS!I1397=P$39,DATOS!F1397,"")</f>
        <v/>
      </c>
    </row>
    <row r="1435" spans="18:20" x14ac:dyDescent="0.25">
      <c r="R1435">
        <f t="shared" si="24"/>
        <v>0</v>
      </c>
      <c r="S1435">
        <f>IF(T1435="",0,IFERROR(IF(VLOOKUP(T1435,T$38:T1434,1,0)&gt;0,0,0),1))</f>
        <v>0</v>
      </c>
      <c r="T1435" s="17" t="str">
        <f>IF(DATOS!I1398=P$39,DATOS!F1398,"")</f>
        <v/>
      </c>
    </row>
    <row r="1436" spans="18:20" x14ac:dyDescent="0.25">
      <c r="R1436">
        <f t="shared" si="24"/>
        <v>0</v>
      </c>
      <c r="S1436">
        <f>IF(T1436="",0,IFERROR(IF(VLOOKUP(T1436,T$38:T1435,1,0)&gt;0,0,0),1))</f>
        <v>0</v>
      </c>
      <c r="T1436" s="17" t="str">
        <f>IF(DATOS!I1399=P$39,DATOS!F1399,"")</f>
        <v/>
      </c>
    </row>
    <row r="1437" spans="18:20" x14ac:dyDescent="0.25">
      <c r="R1437">
        <f t="shared" si="24"/>
        <v>0</v>
      </c>
      <c r="S1437">
        <f>IF(T1437="",0,IFERROR(IF(VLOOKUP(T1437,T$38:T1436,1,0)&gt;0,0,0),1))</f>
        <v>0</v>
      </c>
      <c r="T1437" s="17" t="str">
        <f>IF(DATOS!I1400=P$39,DATOS!F1400,"")</f>
        <v/>
      </c>
    </row>
    <row r="1438" spans="18:20" x14ac:dyDescent="0.25">
      <c r="R1438">
        <f t="shared" si="24"/>
        <v>0</v>
      </c>
      <c r="S1438">
        <f>IF(T1438="",0,IFERROR(IF(VLOOKUP(T1438,T$38:T1437,1,0)&gt;0,0,0),1))</f>
        <v>0</v>
      </c>
      <c r="T1438" s="17" t="str">
        <f>IF(DATOS!I1401=P$39,DATOS!F1401,"")</f>
        <v/>
      </c>
    </row>
    <row r="1439" spans="18:20" x14ac:dyDescent="0.25">
      <c r="R1439">
        <f t="shared" si="24"/>
        <v>0</v>
      </c>
      <c r="S1439">
        <f>IF(T1439="",0,IFERROR(IF(VLOOKUP(T1439,T$38:T1438,1,0)&gt;0,0,0),1))</f>
        <v>0</v>
      </c>
      <c r="T1439" s="17" t="str">
        <f>IF(DATOS!I1402=P$39,DATOS!F1402,"")</f>
        <v/>
      </c>
    </row>
    <row r="1440" spans="18:20" x14ac:dyDescent="0.25">
      <c r="R1440">
        <f t="shared" si="24"/>
        <v>0</v>
      </c>
      <c r="S1440">
        <f>IF(T1440="",0,IFERROR(IF(VLOOKUP(T1440,T$38:T1439,1,0)&gt;0,0,0),1))</f>
        <v>0</v>
      </c>
      <c r="T1440" s="17" t="str">
        <f>IF(DATOS!I1403=P$39,DATOS!F1403,"")</f>
        <v/>
      </c>
    </row>
    <row r="1441" spans="18:20" x14ac:dyDescent="0.25">
      <c r="R1441">
        <f t="shared" si="24"/>
        <v>0</v>
      </c>
      <c r="S1441">
        <f>IF(T1441="",0,IFERROR(IF(VLOOKUP(T1441,T$38:T1440,1,0)&gt;0,0,0),1))</f>
        <v>0</v>
      </c>
      <c r="T1441" s="17" t="str">
        <f>IF(DATOS!I1404=P$39,DATOS!F1404,"")</f>
        <v/>
      </c>
    </row>
    <row r="1442" spans="18:20" x14ac:dyDescent="0.25">
      <c r="R1442">
        <f t="shared" si="24"/>
        <v>0</v>
      </c>
      <c r="S1442">
        <f>IF(T1442="",0,IFERROR(IF(VLOOKUP(T1442,T$38:T1441,1,0)&gt;0,0,0),1))</f>
        <v>0</v>
      </c>
      <c r="T1442" s="17" t="str">
        <f>IF(DATOS!I1405=P$39,DATOS!F1405,"")</f>
        <v/>
      </c>
    </row>
    <row r="1443" spans="18:20" x14ac:dyDescent="0.25">
      <c r="R1443">
        <f t="shared" si="24"/>
        <v>0</v>
      </c>
      <c r="S1443">
        <f>IF(T1443="",0,IFERROR(IF(VLOOKUP(T1443,T$38:T1442,1,0)&gt;0,0,0),1))</f>
        <v>0</v>
      </c>
      <c r="T1443" s="17" t="str">
        <f>IF(DATOS!I1406=P$39,DATOS!F1406,"")</f>
        <v/>
      </c>
    </row>
    <row r="1444" spans="18:20" x14ac:dyDescent="0.25">
      <c r="R1444">
        <f t="shared" si="24"/>
        <v>0</v>
      </c>
      <c r="S1444">
        <f>IF(T1444="",0,IFERROR(IF(VLOOKUP(T1444,T$38:T1443,1,0)&gt;0,0,0),1))</f>
        <v>0</v>
      </c>
      <c r="T1444" s="17" t="str">
        <f>IF(DATOS!I1407=P$39,DATOS!F1407,"")</f>
        <v/>
      </c>
    </row>
    <row r="1445" spans="18:20" x14ac:dyDescent="0.25">
      <c r="R1445">
        <f t="shared" si="24"/>
        <v>0</v>
      </c>
      <c r="S1445">
        <f>IF(T1445="",0,IFERROR(IF(VLOOKUP(T1445,T$38:T1444,1,0)&gt;0,0,0),1))</f>
        <v>0</v>
      </c>
      <c r="T1445" s="17" t="str">
        <f>IF(DATOS!I1408=P$39,DATOS!F1408,"")</f>
        <v/>
      </c>
    </row>
    <row r="1446" spans="18:20" x14ac:dyDescent="0.25">
      <c r="R1446">
        <f t="shared" si="24"/>
        <v>0</v>
      </c>
      <c r="S1446">
        <f>IF(T1446="",0,IFERROR(IF(VLOOKUP(T1446,T$38:T1445,1,0)&gt;0,0,0),1))</f>
        <v>0</v>
      </c>
      <c r="T1446" s="17" t="str">
        <f>IF(DATOS!I1409=P$39,DATOS!F1409,"")</f>
        <v/>
      </c>
    </row>
    <row r="1447" spans="18:20" x14ac:dyDescent="0.25">
      <c r="R1447">
        <f t="shared" ref="R1447:R1510" si="25">R1446+S1447</f>
        <v>0</v>
      </c>
      <c r="S1447">
        <f>IF(T1447="",0,IFERROR(IF(VLOOKUP(T1447,T$38:T1446,1,0)&gt;0,0,0),1))</f>
        <v>0</v>
      </c>
      <c r="T1447" s="17" t="str">
        <f>IF(DATOS!I1410=P$39,DATOS!F1410,"")</f>
        <v/>
      </c>
    </row>
    <row r="1448" spans="18:20" x14ac:dyDescent="0.25">
      <c r="R1448">
        <f t="shared" si="25"/>
        <v>0</v>
      </c>
      <c r="S1448">
        <f>IF(T1448="",0,IFERROR(IF(VLOOKUP(T1448,T$38:T1447,1,0)&gt;0,0,0),1))</f>
        <v>0</v>
      </c>
      <c r="T1448" s="17" t="str">
        <f>IF(DATOS!I1411=P$39,DATOS!F1411,"")</f>
        <v/>
      </c>
    </row>
    <row r="1449" spans="18:20" x14ac:dyDescent="0.25">
      <c r="R1449">
        <f t="shared" si="25"/>
        <v>0</v>
      </c>
      <c r="S1449">
        <f>IF(T1449="",0,IFERROR(IF(VLOOKUP(T1449,T$38:T1448,1,0)&gt;0,0,0),1))</f>
        <v>0</v>
      </c>
      <c r="T1449" s="17" t="str">
        <f>IF(DATOS!I1412=P$39,DATOS!F1412,"")</f>
        <v/>
      </c>
    </row>
    <row r="1450" spans="18:20" x14ac:dyDescent="0.25">
      <c r="R1450">
        <f t="shared" si="25"/>
        <v>0</v>
      </c>
      <c r="S1450">
        <f>IF(T1450="",0,IFERROR(IF(VLOOKUP(T1450,T$38:T1449,1,0)&gt;0,0,0),1))</f>
        <v>0</v>
      </c>
      <c r="T1450" s="17" t="str">
        <f>IF(DATOS!I1413=P$39,DATOS!F1413,"")</f>
        <v/>
      </c>
    </row>
    <row r="1451" spans="18:20" x14ac:dyDescent="0.25">
      <c r="R1451">
        <f t="shared" si="25"/>
        <v>0</v>
      </c>
      <c r="S1451">
        <f>IF(T1451="",0,IFERROR(IF(VLOOKUP(T1451,T$38:T1450,1,0)&gt;0,0,0),1))</f>
        <v>0</v>
      </c>
      <c r="T1451" s="17" t="str">
        <f>IF(DATOS!I1414=P$39,DATOS!F1414,"")</f>
        <v/>
      </c>
    </row>
    <row r="1452" spans="18:20" x14ac:dyDescent="0.25">
      <c r="R1452">
        <f t="shared" si="25"/>
        <v>0</v>
      </c>
      <c r="S1452">
        <f>IF(T1452="",0,IFERROR(IF(VLOOKUP(T1452,T$38:T1451,1,0)&gt;0,0,0),1))</f>
        <v>0</v>
      </c>
      <c r="T1452" s="17" t="str">
        <f>IF(DATOS!I1415=P$39,DATOS!F1415,"")</f>
        <v/>
      </c>
    </row>
    <row r="1453" spans="18:20" x14ac:dyDescent="0.25">
      <c r="R1453">
        <f t="shared" si="25"/>
        <v>0</v>
      </c>
      <c r="S1453">
        <f>IF(T1453="",0,IFERROR(IF(VLOOKUP(T1453,T$38:T1452,1,0)&gt;0,0,0),1))</f>
        <v>0</v>
      </c>
      <c r="T1453" s="17" t="str">
        <f>IF(DATOS!I1416=P$39,DATOS!F1416,"")</f>
        <v/>
      </c>
    </row>
    <row r="1454" spans="18:20" x14ac:dyDescent="0.25">
      <c r="R1454">
        <f t="shared" si="25"/>
        <v>0</v>
      </c>
      <c r="S1454">
        <f>IF(T1454="",0,IFERROR(IF(VLOOKUP(T1454,T$38:T1453,1,0)&gt;0,0,0),1))</f>
        <v>0</v>
      </c>
      <c r="T1454" s="17" t="str">
        <f>IF(DATOS!I1417=P$39,DATOS!F1417,"")</f>
        <v/>
      </c>
    </row>
    <row r="1455" spans="18:20" x14ac:dyDescent="0.25">
      <c r="R1455">
        <f t="shared" si="25"/>
        <v>0</v>
      </c>
      <c r="S1455">
        <f>IF(T1455="",0,IFERROR(IF(VLOOKUP(T1455,T$38:T1454,1,0)&gt;0,0,0),1))</f>
        <v>0</v>
      </c>
      <c r="T1455" s="17" t="str">
        <f>IF(DATOS!I1418=P$39,DATOS!F1418,"")</f>
        <v/>
      </c>
    </row>
    <row r="1456" spans="18:20" x14ac:dyDescent="0.25">
      <c r="R1456">
        <f t="shared" si="25"/>
        <v>0</v>
      </c>
      <c r="S1456">
        <f>IF(T1456="",0,IFERROR(IF(VLOOKUP(T1456,T$38:T1455,1,0)&gt;0,0,0),1))</f>
        <v>0</v>
      </c>
      <c r="T1456" s="17" t="str">
        <f>IF(DATOS!I1419=P$39,DATOS!F1419,"")</f>
        <v/>
      </c>
    </row>
    <row r="1457" spans="18:20" x14ac:dyDescent="0.25">
      <c r="R1457">
        <f t="shared" si="25"/>
        <v>0</v>
      </c>
      <c r="S1457">
        <f>IF(T1457="",0,IFERROR(IF(VLOOKUP(T1457,T$38:T1456,1,0)&gt;0,0,0),1))</f>
        <v>0</v>
      </c>
      <c r="T1457" s="17" t="str">
        <f>IF(DATOS!I1420=P$39,DATOS!F1420,"")</f>
        <v/>
      </c>
    </row>
    <row r="1458" spans="18:20" x14ac:dyDescent="0.25">
      <c r="R1458">
        <f t="shared" si="25"/>
        <v>0</v>
      </c>
      <c r="S1458">
        <f>IF(T1458="",0,IFERROR(IF(VLOOKUP(T1458,T$38:T1457,1,0)&gt;0,0,0),1))</f>
        <v>0</v>
      </c>
      <c r="T1458" s="17" t="str">
        <f>IF(DATOS!I1421=P$39,DATOS!F1421,"")</f>
        <v/>
      </c>
    </row>
    <row r="1459" spans="18:20" x14ac:dyDescent="0.25">
      <c r="R1459">
        <f t="shared" si="25"/>
        <v>0</v>
      </c>
      <c r="S1459">
        <f>IF(T1459="",0,IFERROR(IF(VLOOKUP(T1459,T$38:T1458,1,0)&gt;0,0,0),1))</f>
        <v>0</v>
      </c>
      <c r="T1459" s="17" t="str">
        <f>IF(DATOS!I1422=P$39,DATOS!F1422,"")</f>
        <v/>
      </c>
    </row>
    <row r="1460" spans="18:20" x14ac:dyDescent="0.25">
      <c r="R1460">
        <f t="shared" si="25"/>
        <v>0</v>
      </c>
      <c r="S1460">
        <f>IF(T1460="",0,IFERROR(IF(VLOOKUP(T1460,T$38:T1459,1,0)&gt;0,0,0),1))</f>
        <v>0</v>
      </c>
      <c r="T1460" s="17" t="str">
        <f>IF(DATOS!I1423=P$39,DATOS!F1423,"")</f>
        <v/>
      </c>
    </row>
    <row r="1461" spans="18:20" x14ac:dyDescent="0.25">
      <c r="R1461">
        <f t="shared" si="25"/>
        <v>0</v>
      </c>
      <c r="S1461">
        <f>IF(T1461="",0,IFERROR(IF(VLOOKUP(T1461,T$38:T1460,1,0)&gt;0,0,0),1))</f>
        <v>0</v>
      </c>
      <c r="T1461" s="17" t="str">
        <f>IF(DATOS!I1424=P$39,DATOS!F1424,"")</f>
        <v/>
      </c>
    </row>
    <row r="1462" spans="18:20" x14ac:dyDescent="0.25">
      <c r="R1462">
        <f t="shared" si="25"/>
        <v>0</v>
      </c>
      <c r="S1462">
        <f>IF(T1462="",0,IFERROR(IF(VLOOKUP(T1462,T$38:T1461,1,0)&gt;0,0,0),1))</f>
        <v>0</v>
      </c>
      <c r="T1462" s="17" t="str">
        <f>IF(DATOS!I1425=P$39,DATOS!F1425,"")</f>
        <v/>
      </c>
    </row>
    <row r="1463" spans="18:20" x14ac:dyDescent="0.25">
      <c r="R1463">
        <f t="shared" si="25"/>
        <v>0</v>
      </c>
      <c r="S1463">
        <f>IF(T1463="",0,IFERROR(IF(VLOOKUP(T1463,T$38:T1462,1,0)&gt;0,0,0),1))</f>
        <v>0</v>
      </c>
      <c r="T1463" s="17" t="str">
        <f>IF(DATOS!I1426=P$39,DATOS!F1426,"")</f>
        <v/>
      </c>
    </row>
    <row r="1464" spans="18:20" x14ac:dyDescent="0.25">
      <c r="R1464">
        <f t="shared" si="25"/>
        <v>0</v>
      </c>
      <c r="S1464">
        <f>IF(T1464="",0,IFERROR(IF(VLOOKUP(T1464,T$38:T1463,1,0)&gt;0,0,0),1))</f>
        <v>0</v>
      </c>
      <c r="T1464" s="17" t="str">
        <f>IF(DATOS!I1427=P$39,DATOS!F1427,"")</f>
        <v/>
      </c>
    </row>
    <row r="1465" spans="18:20" x14ac:dyDescent="0.25">
      <c r="R1465">
        <f t="shared" si="25"/>
        <v>0</v>
      </c>
      <c r="S1465">
        <f>IF(T1465="",0,IFERROR(IF(VLOOKUP(T1465,T$38:T1464,1,0)&gt;0,0,0),1))</f>
        <v>0</v>
      </c>
      <c r="T1465" s="17" t="str">
        <f>IF(DATOS!I1428=P$39,DATOS!F1428,"")</f>
        <v/>
      </c>
    </row>
    <row r="1466" spans="18:20" x14ac:dyDescent="0.25">
      <c r="R1466">
        <f t="shared" si="25"/>
        <v>0</v>
      </c>
      <c r="S1466">
        <f>IF(T1466="",0,IFERROR(IF(VLOOKUP(T1466,T$38:T1465,1,0)&gt;0,0,0),1))</f>
        <v>0</v>
      </c>
      <c r="T1466" s="17" t="str">
        <f>IF(DATOS!I1429=P$39,DATOS!F1429,"")</f>
        <v/>
      </c>
    </row>
    <row r="1467" spans="18:20" x14ac:dyDescent="0.25">
      <c r="R1467">
        <f t="shared" si="25"/>
        <v>0</v>
      </c>
      <c r="S1467">
        <f>IF(T1467="",0,IFERROR(IF(VLOOKUP(T1467,T$38:T1466,1,0)&gt;0,0,0),1))</f>
        <v>0</v>
      </c>
      <c r="T1467" s="17" t="str">
        <f>IF(DATOS!I1430=P$39,DATOS!F1430,"")</f>
        <v/>
      </c>
    </row>
    <row r="1468" spans="18:20" x14ac:dyDescent="0.25">
      <c r="R1468">
        <f t="shared" si="25"/>
        <v>0</v>
      </c>
      <c r="S1468">
        <f>IF(T1468="",0,IFERROR(IF(VLOOKUP(T1468,T$38:T1467,1,0)&gt;0,0,0),1))</f>
        <v>0</v>
      </c>
      <c r="T1468" s="17" t="str">
        <f>IF(DATOS!I1431=P$39,DATOS!F1431,"")</f>
        <v/>
      </c>
    </row>
    <row r="1469" spans="18:20" x14ac:dyDescent="0.25">
      <c r="R1469">
        <f t="shared" si="25"/>
        <v>0</v>
      </c>
      <c r="S1469">
        <f>IF(T1469="",0,IFERROR(IF(VLOOKUP(T1469,T$38:T1468,1,0)&gt;0,0,0),1))</f>
        <v>0</v>
      </c>
      <c r="T1469" s="17" t="str">
        <f>IF(DATOS!I1432=P$39,DATOS!F1432,"")</f>
        <v/>
      </c>
    </row>
    <row r="1470" spans="18:20" x14ac:dyDescent="0.25">
      <c r="R1470">
        <f t="shared" si="25"/>
        <v>0</v>
      </c>
      <c r="S1470">
        <f>IF(T1470="",0,IFERROR(IF(VLOOKUP(T1470,T$38:T1469,1,0)&gt;0,0,0),1))</f>
        <v>0</v>
      </c>
      <c r="T1470" s="17" t="str">
        <f>IF(DATOS!I1433=P$39,DATOS!F1433,"")</f>
        <v/>
      </c>
    </row>
    <row r="1471" spans="18:20" x14ac:dyDescent="0.25">
      <c r="R1471">
        <f t="shared" si="25"/>
        <v>0</v>
      </c>
      <c r="S1471">
        <f>IF(T1471="",0,IFERROR(IF(VLOOKUP(T1471,T$38:T1470,1,0)&gt;0,0,0),1))</f>
        <v>0</v>
      </c>
      <c r="T1471" s="17" t="str">
        <f>IF(DATOS!I1434=P$39,DATOS!F1434,"")</f>
        <v/>
      </c>
    </row>
    <row r="1472" spans="18:20" x14ac:dyDescent="0.25">
      <c r="R1472">
        <f t="shared" si="25"/>
        <v>0</v>
      </c>
      <c r="S1472">
        <f>IF(T1472="",0,IFERROR(IF(VLOOKUP(T1472,T$38:T1471,1,0)&gt;0,0,0),1))</f>
        <v>0</v>
      </c>
      <c r="T1472" s="17" t="str">
        <f>IF(DATOS!I1435=P$39,DATOS!F1435,"")</f>
        <v/>
      </c>
    </row>
    <row r="1473" spans="18:20" x14ac:dyDescent="0.25">
      <c r="R1473">
        <f t="shared" si="25"/>
        <v>0</v>
      </c>
      <c r="S1473">
        <f>IF(T1473="",0,IFERROR(IF(VLOOKUP(T1473,T$38:T1472,1,0)&gt;0,0,0),1))</f>
        <v>0</v>
      </c>
      <c r="T1473" s="17" t="str">
        <f>IF(DATOS!I1436=P$39,DATOS!F1436,"")</f>
        <v/>
      </c>
    </row>
    <row r="1474" spans="18:20" x14ac:dyDescent="0.25">
      <c r="R1474">
        <f t="shared" si="25"/>
        <v>0</v>
      </c>
      <c r="S1474">
        <f>IF(T1474="",0,IFERROR(IF(VLOOKUP(T1474,T$38:T1473,1,0)&gt;0,0,0),1))</f>
        <v>0</v>
      </c>
      <c r="T1474" s="17" t="str">
        <f>IF(DATOS!I1437=P$39,DATOS!F1437,"")</f>
        <v/>
      </c>
    </row>
    <row r="1475" spans="18:20" x14ac:dyDescent="0.25">
      <c r="R1475">
        <f t="shared" si="25"/>
        <v>0</v>
      </c>
      <c r="S1475">
        <f>IF(T1475="",0,IFERROR(IF(VLOOKUP(T1475,T$38:T1474,1,0)&gt;0,0,0),1))</f>
        <v>0</v>
      </c>
      <c r="T1475" s="17" t="str">
        <f>IF(DATOS!I1438=P$39,DATOS!F1438,"")</f>
        <v/>
      </c>
    </row>
    <row r="1476" spans="18:20" x14ac:dyDescent="0.25">
      <c r="R1476">
        <f t="shared" si="25"/>
        <v>0</v>
      </c>
      <c r="S1476">
        <f>IF(T1476="",0,IFERROR(IF(VLOOKUP(T1476,T$38:T1475,1,0)&gt;0,0,0),1))</f>
        <v>0</v>
      </c>
      <c r="T1476" s="17" t="str">
        <f>IF(DATOS!I1439=P$39,DATOS!F1439,"")</f>
        <v/>
      </c>
    </row>
    <row r="1477" spans="18:20" x14ac:dyDescent="0.25">
      <c r="R1477">
        <f t="shared" si="25"/>
        <v>0</v>
      </c>
      <c r="S1477">
        <f>IF(T1477="",0,IFERROR(IF(VLOOKUP(T1477,T$38:T1476,1,0)&gt;0,0,0),1))</f>
        <v>0</v>
      </c>
      <c r="T1477" s="17" t="str">
        <f>IF(DATOS!I1440=P$39,DATOS!F1440,"")</f>
        <v/>
      </c>
    </row>
    <row r="1478" spans="18:20" x14ac:dyDescent="0.25">
      <c r="R1478">
        <f t="shared" si="25"/>
        <v>0</v>
      </c>
      <c r="S1478">
        <f>IF(T1478="",0,IFERROR(IF(VLOOKUP(T1478,T$38:T1477,1,0)&gt;0,0,0),1))</f>
        <v>0</v>
      </c>
      <c r="T1478" s="17" t="str">
        <f>IF(DATOS!I1441=P$39,DATOS!F1441,"")</f>
        <v/>
      </c>
    </row>
    <row r="1479" spans="18:20" x14ac:dyDescent="0.25">
      <c r="R1479">
        <f t="shared" si="25"/>
        <v>0</v>
      </c>
      <c r="S1479">
        <f>IF(T1479="",0,IFERROR(IF(VLOOKUP(T1479,T$38:T1478,1,0)&gt;0,0,0),1))</f>
        <v>0</v>
      </c>
      <c r="T1479" s="17" t="str">
        <f>IF(DATOS!I1442=P$39,DATOS!F1442,"")</f>
        <v/>
      </c>
    </row>
    <row r="1480" spans="18:20" x14ac:dyDescent="0.25">
      <c r="R1480">
        <f t="shared" si="25"/>
        <v>0</v>
      </c>
      <c r="S1480">
        <f>IF(T1480="",0,IFERROR(IF(VLOOKUP(T1480,T$38:T1479,1,0)&gt;0,0,0),1))</f>
        <v>0</v>
      </c>
      <c r="T1480" s="17" t="str">
        <f>IF(DATOS!I1443=P$39,DATOS!F1443,"")</f>
        <v/>
      </c>
    </row>
    <row r="1481" spans="18:20" x14ac:dyDescent="0.25">
      <c r="R1481">
        <f t="shared" si="25"/>
        <v>0</v>
      </c>
      <c r="S1481">
        <f>IF(T1481="",0,IFERROR(IF(VLOOKUP(T1481,T$38:T1480,1,0)&gt;0,0,0),1))</f>
        <v>0</v>
      </c>
      <c r="T1481" s="17" t="str">
        <f>IF(DATOS!I1444=P$39,DATOS!F1444,"")</f>
        <v/>
      </c>
    </row>
    <row r="1482" spans="18:20" x14ac:dyDescent="0.25">
      <c r="R1482">
        <f t="shared" si="25"/>
        <v>0</v>
      </c>
      <c r="S1482">
        <f>IF(T1482="",0,IFERROR(IF(VLOOKUP(T1482,T$38:T1481,1,0)&gt;0,0,0),1))</f>
        <v>0</v>
      </c>
      <c r="T1482" s="17" t="str">
        <f>IF(DATOS!I1445=P$39,DATOS!F1445,"")</f>
        <v/>
      </c>
    </row>
    <row r="1483" spans="18:20" x14ac:dyDescent="0.25">
      <c r="R1483">
        <f t="shared" si="25"/>
        <v>0</v>
      </c>
      <c r="S1483">
        <f>IF(T1483="",0,IFERROR(IF(VLOOKUP(T1483,T$38:T1482,1,0)&gt;0,0,0),1))</f>
        <v>0</v>
      </c>
      <c r="T1483" s="17" t="str">
        <f>IF(DATOS!I1446=P$39,DATOS!F1446,"")</f>
        <v/>
      </c>
    </row>
    <row r="1484" spans="18:20" x14ac:dyDescent="0.25">
      <c r="R1484">
        <f t="shared" si="25"/>
        <v>0</v>
      </c>
      <c r="S1484">
        <f>IF(T1484="",0,IFERROR(IF(VLOOKUP(T1484,T$38:T1483,1,0)&gt;0,0,0),1))</f>
        <v>0</v>
      </c>
      <c r="T1484" s="17" t="str">
        <f>IF(DATOS!I1447=P$39,DATOS!F1447,"")</f>
        <v/>
      </c>
    </row>
    <row r="1485" spans="18:20" x14ac:dyDescent="0.25">
      <c r="R1485">
        <f t="shared" si="25"/>
        <v>0</v>
      </c>
      <c r="S1485">
        <f>IF(T1485="",0,IFERROR(IF(VLOOKUP(T1485,T$38:T1484,1,0)&gt;0,0,0),1))</f>
        <v>0</v>
      </c>
      <c r="T1485" s="17" t="str">
        <f>IF(DATOS!I1448=P$39,DATOS!F1448,"")</f>
        <v/>
      </c>
    </row>
    <row r="1486" spans="18:20" x14ac:dyDescent="0.25">
      <c r="R1486">
        <f t="shared" si="25"/>
        <v>0</v>
      </c>
      <c r="S1486">
        <f>IF(T1486="",0,IFERROR(IF(VLOOKUP(T1486,T$38:T1485,1,0)&gt;0,0,0),1))</f>
        <v>0</v>
      </c>
      <c r="T1486" s="17" t="str">
        <f>IF(DATOS!I1449=P$39,DATOS!F1449,"")</f>
        <v/>
      </c>
    </row>
    <row r="1487" spans="18:20" x14ac:dyDescent="0.25">
      <c r="R1487">
        <f t="shared" si="25"/>
        <v>0</v>
      </c>
      <c r="S1487">
        <f>IF(T1487="",0,IFERROR(IF(VLOOKUP(T1487,T$38:T1486,1,0)&gt;0,0,0),1))</f>
        <v>0</v>
      </c>
      <c r="T1487" s="17" t="str">
        <f>IF(DATOS!I1450=P$39,DATOS!F1450,"")</f>
        <v/>
      </c>
    </row>
    <row r="1488" spans="18:20" x14ac:dyDescent="0.25">
      <c r="R1488">
        <f t="shared" si="25"/>
        <v>0</v>
      </c>
      <c r="S1488">
        <f>IF(T1488="",0,IFERROR(IF(VLOOKUP(T1488,T$38:T1487,1,0)&gt;0,0,0),1))</f>
        <v>0</v>
      </c>
      <c r="T1488" s="17" t="str">
        <f>IF(DATOS!I1451=P$39,DATOS!F1451,"")</f>
        <v/>
      </c>
    </row>
    <row r="1489" spans="18:20" x14ac:dyDescent="0.25">
      <c r="R1489">
        <f t="shared" si="25"/>
        <v>0</v>
      </c>
      <c r="S1489">
        <f>IF(T1489="",0,IFERROR(IF(VLOOKUP(T1489,T$38:T1488,1,0)&gt;0,0,0),1))</f>
        <v>0</v>
      </c>
      <c r="T1489" s="17" t="str">
        <f>IF(DATOS!I1452=P$39,DATOS!F1452,"")</f>
        <v/>
      </c>
    </row>
    <row r="1490" spans="18:20" x14ac:dyDescent="0.25">
      <c r="R1490">
        <f t="shared" si="25"/>
        <v>0</v>
      </c>
      <c r="S1490">
        <f>IF(T1490="",0,IFERROR(IF(VLOOKUP(T1490,T$38:T1489,1,0)&gt;0,0,0),1))</f>
        <v>0</v>
      </c>
      <c r="T1490" s="17" t="str">
        <f>IF(DATOS!I1453=P$39,DATOS!F1453,"")</f>
        <v/>
      </c>
    </row>
    <row r="1491" spans="18:20" x14ac:dyDescent="0.25">
      <c r="R1491">
        <f t="shared" si="25"/>
        <v>0</v>
      </c>
      <c r="S1491">
        <f>IF(T1491="",0,IFERROR(IF(VLOOKUP(T1491,T$38:T1490,1,0)&gt;0,0,0),1))</f>
        <v>0</v>
      </c>
      <c r="T1491" s="17" t="str">
        <f>IF(DATOS!I1454=P$39,DATOS!F1454,"")</f>
        <v/>
      </c>
    </row>
    <row r="1492" spans="18:20" x14ac:dyDescent="0.25">
      <c r="R1492">
        <f t="shared" si="25"/>
        <v>0</v>
      </c>
      <c r="S1492">
        <f>IF(T1492="",0,IFERROR(IF(VLOOKUP(T1492,T$38:T1491,1,0)&gt;0,0,0),1))</f>
        <v>0</v>
      </c>
      <c r="T1492" s="17" t="str">
        <f>IF(DATOS!I1455=P$39,DATOS!F1455,"")</f>
        <v/>
      </c>
    </row>
    <row r="1493" spans="18:20" x14ac:dyDescent="0.25">
      <c r="R1493">
        <f t="shared" si="25"/>
        <v>0</v>
      </c>
      <c r="S1493">
        <f>IF(T1493="",0,IFERROR(IF(VLOOKUP(T1493,T$38:T1492,1,0)&gt;0,0,0),1))</f>
        <v>0</v>
      </c>
      <c r="T1493" s="17" t="str">
        <f>IF(DATOS!I1456=P$39,DATOS!F1456,"")</f>
        <v/>
      </c>
    </row>
    <row r="1494" spans="18:20" x14ac:dyDescent="0.25">
      <c r="R1494">
        <f t="shared" si="25"/>
        <v>0</v>
      </c>
      <c r="S1494">
        <f>IF(T1494="",0,IFERROR(IF(VLOOKUP(T1494,T$38:T1493,1,0)&gt;0,0,0),1))</f>
        <v>0</v>
      </c>
      <c r="T1494" s="17" t="str">
        <f>IF(DATOS!I1457=P$39,DATOS!F1457,"")</f>
        <v/>
      </c>
    </row>
    <row r="1495" spans="18:20" x14ac:dyDescent="0.25">
      <c r="R1495">
        <f t="shared" si="25"/>
        <v>0</v>
      </c>
      <c r="S1495">
        <f>IF(T1495="",0,IFERROR(IF(VLOOKUP(T1495,T$38:T1494,1,0)&gt;0,0,0),1))</f>
        <v>0</v>
      </c>
      <c r="T1495" s="17" t="str">
        <f>IF(DATOS!I1458=P$39,DATOS!F1458,"")</f>
        <v/>
      </c>
    </row>
    <row r="1496" spans="18:20" x14ac:dyDescent="0.25">
      <c r="R1496">
        <f t="shared" si="25"/>
        <v>0</v>
      </c>
      <c r="S1496">
        <f>IF(T1496="",0,IFERROR(IF(VLOOKUP(T1496,T$38:T1495,1,0)&gt;0,0,0),1))</f>
        <v>0</v>
      </c>
      <c r="T1496" s="17" t="str">
        <f>IF(DATOS!I1459=P$39,DATOS!F1459,"")</f>
        <v/>
      </c>
    </row>
    <row r="1497" spans="18:20" x14ac:dyDescent="0.25">
      <c r="R1497">
        <f t="shared" si="25"/>
        <v>0</v>
      </c>
      <c r="S1497">
        <f>IF(T1497="",0,IFERROR(IF(VLOOKUP(T1497,T$38:T1496,1,0)&gt;0,0,0),1))</f>
        <v>0</v>
      </c>
      <c r="T1497" s="17" t="str">
        <f>IF(DATOS!I1460=P$39,DATOS!F1460,"")</f>
        <v/>
      </c>
    </row>
    <row r="1498" spans="18:20" x14ac:dyDescent="0.25">
      <c r="R1498">
        <f t="shared" si="25"/>
        <v>0</v>
      </c>
      <c r="S1498">
        <f>IF(T1498="",0,IFERROR(IF(VLOOKUP(T1498,T$38:T1497,1,0)&gt;0,0,0),1))</f>
        <v>0</v>
      </c>
      <c r="T1498" s="17" t="str">
        <f>IF(DATOS!I1461=P$39,DATOS!F1461,"")</f>
        <v/>
      </c>
    </row>
    <row r="1499" spans="18:20" x14ac:dyDescent="0.25">
      <c r="R1499">
        <f t="shared" si="25"/>
        <v>0</v>
      </c>
      <c r="S1499">
        <f>IF(T1499="",0,IFERROR(IF(VLOOKUP(T1499,T$38:T1498,1,0)&gt;0,0,0),1))</f>
        <v>0</v>
      </c>
      <c r="T1499" s="17" t="str">
        <f>IF(DATOS!I1462=P$39,DATOS!F1462,"")</f>
        <v/>
      </c>
    </row>
    <row r="1500" spans="18:20" x14ac:dyDescent="0.25">
      <c r="R1500">
        <f t="shared" si="25"/>
        <v>0</v>
      </c>
      <c r="S1500">
        <f>IF(T1500="",0,IFERROR(IF(VLOOKUP(T1500,T$38:T1499,1,0)&gt;0,0,0),1))</f>
        <v>0</v>
      </c>
      <c r="T1500" s="17" t="str">
        <f>IF(DATOS!I1463=P$39,DATOS!F1463,"")</f>
        <v/>
      </c>
    </row>
    <row r="1501" spans="18:20" x14ac:dyDescent="0.25">
      <c r="R1501">
        <f t="shared" si="25"/>
        <v>0</v>
      </c>
      <c r="S1501">
        <f>IF(T1501="",0,IFERROR(IF(VLOOKUP(T1501,T$38:T1500,1,0)&gt;0,0,0),1))</f>
        <v>0</v>
      </c>
      <c r="T1501" s="17" t="str">
        <f>IF(DATOS!I1464=P$39,DATOS!F1464,"")</f>
        <v/>
      </c>
    </row>
    <row r="1502" spans="18:20" x14ac:dyDescent="0.25">
      <c r="R1502">
        <f t="shared" si="25"/>
        <v>0</v>
      </c>
      <c r="S1502">
        <f>IF(T1502="",0,IFERROR(IF(VLOOKUP(T1502,T$38:T1501,1,0)&gt;0,0,0),1))</f>
        <v>0</v>
      </c>
      <c r="T1502" s="17" t="str">
        <f>IF(DATOS!I1465=P$39,DATOS!F1465,"")</f>
        <v/>
      </c>
    </row>
    <row r="1503" spans="18:20" x14ac:dyDescent="0.25">
      <c r="R1503">
        <f t="shared" si="25"/>
        <v>0</v>
      </c>
      <c r="S1503">
        <f>IF(T1503="",0,IFERROR(IF(VLOOKUP(T1503,T$38:T1502,1,0)&gt;0,0,0),1))</f>
        <v>0</v>
      </c>
      <c r="T1503" s="17" t="str">
        <f>IF(DATOS!I1466=P$39,DATOS!F1466,"")</f>
        <v/>
      </c>
    </row>
    <row r="1504" spans="18:20" x14ac:dyDescent="0.25">
      <c r="R1504">
        <f t="shared" si="25"/>
        <v>0</v>
      </c>
      <c r="S1504">
        <f>IF(T1504="",0,IFERROR(IF(VLOOKUP(T1504,T$38:T1503,1,0)&gt;0,0,0),1))</f>
        <v>0</v>
      </c>
      <c r="T1504" s="17" t="str">
        <f>IF(DATOS!I1467=P$39,DATOS!F1467,"")</f>
        <v/>
      </c>
    </row>
    <row r="1505" spans="18:20" x14ac:dyDescent="0.25">
      <c r="R1505">
        <f t="shared" si="25"/>
        <v>0</v>
      </c>
      <c r="S1505">
        <f>IF(T1505="",0,IFERROR(IF(VLOOKUP(T1505,T$38:T1504,1,0)&gt;0,0,0),1))</f>
        <v>0</v>
      </c>
      <c r="T1505" s="17" t="str">
        <f>IF(DATOS!I1468=P$39,DATOS!F1468,"")</f>
        <v/>
      </c>
    </row>
    <row r="1506" spans="18:20" x14ac:dyDescent="0.25">
      <c r="R1506">
        <f t="shared" si="25"/>
        <v>0</v>
      </c>
      <c r="S1506">
        <f>IF(T1506="",0,IFERROR(IF(VLOOKUP(T1506,T$38:T1505,1,0)&gt;0,0,0),1))</f>
        <v>0</v>
      </c>
      <c r="T1506" s="17" t="str">
        <f>IF(DATOS!I1469=P$39,DATOS!F1469,"")</f>
        <v/>
      </c>
    </row>
    <row r="1507" spans="18:20" x14ac:dyDescent="0.25">
      <c r="R1507">
        <f t="shared" si="25"/>
        <v>0</v>
      </c>
      <c r="S1507">
        <f>IF(T1507="",0,IFERROR(IF(VLOOKUP(T1507,T$38:T1506,1,0)&gt;0,0,0),1))</f>
        <v>0</v>
      </c>
      <c r="T1507" s="17" t="str">
        <f>IF(DATOS!I1470=P$39,DATOS!F1470,"")</f>
        <v/>
      </c>
    </row>
    <row r="1508" spans="18:20" x14ac:dyDescent="0.25">
      <c r="R1508">
        <f t="shared" si="25"/>
        <v>0</v>
      </c>
      <c r="S1508">
        <f>IF(T1508="",0,IFERROR(IF(VLOOKUP(T1508,T$38:T1507,1,0)&gt;0,0,0),1))</f>
        <v>0</v>
      </c>
      <c r="T1508" s="17" t="str">
        <f>IF(DATOS!I1471=P$39,DATOS!F1471,"")</f>
        <v/>
      </c>
    </row>
    <row r="1509" spans="18:20" x14ac:dyDescent="0.25">
      <c r="R1509">
        <f t="shared" si="25"/>
        <v>0</v>
      </c>
      <c r="S1509">
        <f>IF(T1509="",0,IFERROR(IF(VLOOKUP(T1509,T$38:T1508,1,0)&gt;0,0,0),1))</f>
        <v>0</v>
      </c>
      <c r="T1509" s="17" t="str">
        <f>IF(DATOS!I1472=P$39,DATOS!F1472,"")</f>
        <v/>
      </c>
    </row>
    <row r="1510" spans="18:20" x14ac:dyDescent="0.25">
      <c r="R1510">
        <f t="shared" si="25"/>
        <v>0</v>
      </c>
      <c r="S1510">
        <f>IF(T1510="",0,IFERROR(IF(VLOOKUP(T1510,T$38:T1509,1,0)&gt;0,0,0),1))</f>
        <v>0</v>
      </c>
      <c r="T1510" s="17" t="str">
        <f>IF(DATOS!I1473=P$39,DATOS!F1473,"")</f>
        <v/>
      </c>
    </row>
    <row r="1511" spans="18:20" x14ac:dyDescent="0.25">
      <c r="R1511">
        <f t="shared" ref="R1511:R1574" si="26">R1510+S1511</f>
        <v>0</v>
      </c>
      <c r="S1511">
        <f>IF(T1511="",0,IFERROR(IF(VLOOKUP(T1511,T$38:T1510,1,0)&gt;0,0,0),1))</f>
        <v>0</v>
      </c>
      <c r="T1511" s="17" t="str">
        <f>IF(DATOS!I1474=P$39,DATOS!F1474,"")</f>
        <v/>
      </c>
    </row>
    <row r="1512" spans="18:20" x14ac:dyDescent="0.25">
      <c r="R1512">
        <f t="shared" si="26"/>
        <v>0</v>
      </c>
      <c r="S1512">
        <f>IF(T1512="",0,IFERROR(IF(VLOOKUP(T1512,T$38:T1511,1,0)&gt;0,0,0),1))</f>
        <v>0</v>
      </c>
      <c r="T1512" s="17" t="str">
        <f>IF(DATOS!I1475=P$39,DATOS!F1475,"")</f>
        <v/>
      </c>
    </row>
    <row r="1513" spans="18:20" x14ac:dyDescent="0.25">
      <c r="R1513">
        <f t="shared" si="26"/>
        <v>0</v>
      </c>
      <c r="S1513">
        <f>IF(T1513="",0,IFERROR(IF(VLOOKUP(T1513,T$38:T1512,1,0)&gt;0,0,0),1))</f>
        <v>0</v>
      </c>
      <c r="T1513" s="17" t="str">
        <f>IF(DATOS!I1476=P$39,DATOS!F1476,"")</f>
        <v/>
      </c>
    </row>
    <row r="1514" spans="18:20" x14ac:dyDescent="0.25">
      <c r="R1514">
        <f t="shared" si="26"/>
        <v>0</v>
      </c>
      <c r="S1514">
        <f>IF(T1514="",0,IFERROR(IF(VLOOKUP(T1514,T$38:T1513,1,0)&gt;0,0,0),1))</f>
        <v>0</v>
      </c>
      <c r="T1514" s="17" t="str">
        <f>IF(DATOS!I1477=P$39,DATOS!F1477,"")</f>
        <v/>
      </c>
    </row>
    <row r="1515" spans="18:20" x14ac:dyDescent="0.25">
      <c r="R1515">
        <f t="shared" si="26"/>
        <v>0</v>
      </c>
      <c r="S1515">
        <f>IF(T1515="",0,IFERROR(IF(VLOOKUP(T1515,T$38:T1514,1,0)&gt;0,0,0),1))</f>
        <v>0</v>
      </c>
      <c r="T1515" s="17" t="str">
        <f>IF(DATOS!I1478=P$39,DATOS!F1478,"")</f>
        <v/>
      </c>
    </row>
    <row r="1516" spans="18:20" x14ac:dyDescent="0.25">
      <c r="R1516">
        <f t="shared" si="26"/>
        <v>0</v>
      </c>
      <c r="S1516">
        <f>IF(T1516="",0,IFERROR(IF(VLOOKUP(T1516,T$38:T1515,1,0)&gt;0,0,0),1))</f>
        <v>0</v>
      </c>
      <c r="T1516" s="17" t="str">
        <f>IF(DATOS!I1479=P$39,DATOS!F1479,"")</f>
        <v/>
      </c>
    </row>
    <row r="1517" spans="18:20" x14ac:dyDescent="0.25">
      <c r="R1517">
        <f t="shared" si="26"/>
        <v>0</v>
      </c>
      <c r="S1517">
        <f>IF(T1517="",0,IFERROR(IF(VLOOKUP(T1517,T$38:T1516,1,0)&gt;0,0,0),1))</f>
        <v>0</v>
      </c>
      <c r="T1517" s="17" t="str">
        <f>IF(DATOS!I1480=P$39,DATOS!F1480,"")</f>
        <v/>
      </c>
    </row>
    <row r="1518" spans="18:20" x14ac:dyDescent="0.25">
      <c r="R1518">
        <f t="shared" si="26"/>
        <v>0</v>
      </c>
      <c r="S1518">
        <f>IF(T1518="",0,IFERROR(IF(VLOOKUP(T1518,T$38:T1517,1,0)&gt;0,0,0),1))</f>
        <v>0</v>
      </c>
      <c r="T1518" s="17" t="str">
        <f>IF(DATOS!I1481=P$39,DATOS!F1481,"")</f>
        <v/>
      </c>
    </row>
    <row r="1519" spans="18:20" x14ac:dyDescent="0.25">
      <c r="R1519">
        <f t="shared" si="26"/>
        <v>0</v>
      </c>
      <c r="S1519">
        <f>IF(T1519="",0,IFERROR(IF(VLOOKUP(T1519,T$38:T1518,1,0)&gt;0,0,0),1))</f>
        <v>0</v>
      </c>
      <c r="T1519" s="17" t="str">
        <f>IF(DATOS!I1482=P$39,DATOS!F1482,"")</f>
        <v/>
      </c>
    </row>
    <row r="1520" spans="18:20" x14ac:dyDescent="0.25">
      <c r="R1520">
        <f t="shared" si="26"/>
        <v>0</v>
      </c>
      <c r="S1520">
        <f>IF(T1520="",0,IFERROR(IF(VLOOKUP(T1520,T$38:T1519,1,0)&gt;0,0,0),1))</f>
        <v>0</v>
      </c>
      <c r="T1520" s="17" t="str">
        <f>IF(DATOS!I1483=P$39,DATOS!F1483,"")</f>
        <v/>
      </c>
    </row>
    <row r="1521" spans="18:20" x14ac:dyDescent="0.25">
      <c r="R1521">
        <f t="shared" si="26"/>
        <v>0</v>
      </c>
      <c r="S1521">
        <f>IF(T1521="",0,IFERROR(IF(VLOOKUP(T1521,T$38:T1520,1,0)&gt;0,0,0),1))</f>
        <v>0</v>
      </c>
      <c r="T1521" s="17" t="str">
        <f>IF(DATOS!I1484=P$39,DATOS!F1484,"")</f>
        <v/>
      </c>
    </row>
    <row r="1522" spans="18:20" x14ac:dyDescent="0.25">
      <c r="R1522">
        <f t="shared" si="26"/>
        <v>0</v>
      </c>
      <c r="S1522">
        <f>IF(T1522="",0,IFERROR(IF(VLOOKUP(T1522,T$38:T1521,1,0)&gt;0,0,0),1))</f>
        <v>0</v>
      </c>
      <c r="T1522" s="17" t="str">
        <f>IF(DATOS!I1485=P$39,DATOS!F1485,"")</f>
        <v/>
      </c>
    </row>
    <row r="1523" spans="18:20" x14ac:dyDescent="0.25">
      <c r="R1523">
        <f t="shared" si="26"/>
        <v>0</v>
      </c>
      <c r="S1523">
        <f>IF(T1523="",0,IFERROR(IF(VLOOKUP(T1523,T$38:T1522,1,0)&gt;0,0,0),1))</f>
        <v>0</v>
      </c>
      <c r="T1523" s="17" t="str">
        <f>IF(DATOS!I1486=P$39,DATOS!F1486,"")</f>
        <v/>
      </c>
    </row>
    <row r="1524" spans="18:20" x14ac:dyDescent="0.25">
      <c r="R1524">
        <f t="shared" si="26"/>
        <v>0</v>
      </c>
      <c r="S1524">
        <f>IF(T1524="",0,IFERROR(IF(VLOOKUP(T1524,T$38:T1523,1,0)&gt;0,0,0),1))</f>
        <v>0</v>
      </c>
      <c r="T1524" s="17" t="str">
        <f>IF(DATOS!I1487=P$39,DATOS!F1487,"")</f>
        <v/>
      </c>
    </row>
    <row r="1525" spans="18:20" x14ac:dyDescent="0.25">
      <c r="R1525">
        <f t="shared" si="26"/>
        <v>0</v>
      </c>
      <c r="S1525">
        <f>IF(T1525="",0,IFERROR(IF(VLOOKUP(T1525,T$38:T1524,1,0)&gt;0,0,0),1))</f>
        <v>0</v>
      </c>
      <c r="T1525" s="17" t="str">
        <f>IF(DATOS!I1488=P$39,DATOS!F1488,"")</f>
        <v/>
      </c>
    </row>
    <row r="1526" spans="18:20" x14ac:dyDescent="0.25">
      <c r="R1526">
        <f t="shared" si="26"/>
        <v>0</v>
      </c>
      <c r="S1526">
        <f>IF(T1526="",0,IFERROR(IF(VLOOKUP(T1526,T$38:T1525,1,0)&gt;0,0,0),1))</f>
        <v>0</v>
      </c>
      <c r="T1526" s="17" t="str">
        <f>IF(DATOS!I1489=P$39,DATOS!F1489,"")</f>
        <v/>
      </c>
    </row>
    <row r="1527" spans="18:20" x14ac:dyDescent="0.25">
      <c r="R1527">
        <f t="shared" si="26"/>
        <v>0</v>
      </c>
      <c r="S1527">
        <f>IF(T1527="",0,IFERROR(IF(VLOOKUP(T1527,T$38:T1526,1,0)&gt;0,0,0),1))</f>
        <v>0</v>
      </c>
      <c r="T1527" s="17" t="str">
        <f>IF(DATOS!I1490=P$39,DATOS!F1490,"")</f>
        <v/>
      </c>
    </row>
    <row r="1528" spans="18:20" x14ac:dyDescent="0.25">
      <c r="R1528">
        <f t="shared" si="26"/>
        <v>0</v>
      </c>
      <c r="S1528">
        <f>IF(T1528="",0,IFERROR(IF(VLOOKUP(T1528,T$38:T1527,1,0)&gt;0,0,0),1))</f>
        <v>0</v>
      </c>
      <c r="T1528" s="17" t="str">
        <f>IF(DATOS!I1491=P$39,DATOS!F1491,"")</f>
        <v/>
      </c>
    </row>
    <row r="1529" spans="18:20" x14ac:dyDescent="0.25">
      <c r="R1529">
        <f t="shared" si="26"/>
        <v>0</v>
      </c>
      <c r="S1529">
        <f>IF(T1529="",0,IFERROR(IF(VLOOKUP(T1529,T$38:T1528,1,0)&gt;0,0,0),1))</f>
        <v>0</v>
      </c>
      <c r="T1529" s="17" t="str">
        <f>IF(DATOS!I1492=P$39,DATOS!F1492,"")</f>
        <v/>
      </c>
    </row>
    <row r="1530" spans="18:20" x14ac:dyDescent="0.25">
      <c r="R1530">
        <f t="shared" si="26"/>
        <v>0</v>
      </c>
      <c r="S1530">
        <f>IF(T1530="",0,IFERROR(IF(VLOOKUP(T1530,T$38:T1529,1,0)&gt;0,0,0),1))</f>
        <v>0</v>
      </c>
      <c r="T1530" s="17" t="str">
        <f>IF(DATOS!I1493=P$39,DATOS!F1493,"")</f>
        <v/>
      </c>
    </row>
    <row r="1531" spans="18:20" x14ac:dyDescent="0.25">
      <c r="R1531">
        <f t="shared" si="26"/>
        <v>0</v>
      </c>
      <c r="S1531">
        <f>IF(T1531="",0,IFERROR(IF(VLOOKUP(T1531,T$38:T1530,1,0)&gt;0,0,0),1))</f>
        <v>0</v>
      </c>
      <c r="T1531" s="17" t="str">
        <f>IF(DATOS!I1494=P$39,DATOS!F1494,"")</f>
        <v/>
      </c>
    </row>
    <row r="1532" spans="18:20" x14ac:dyDescent="0.25">
      <c r="R1532">
        <f t="shared" si="26"/>
        <v>0</v>
      </c>
      <c r="S1532">
        <f>IF(T1532="",0,IFERROR(IF(VLOOKUP(T1532,T$38:T1531,1,0)&gt;0,0,0),1))</f>
        <v>0</v>
      </c>
      <c r="T1532" s="17" t="str">
        <f>IF(DATOS!I1495=P$39,DATOS!F1495,"")</f>
        <v/>
      </c>
    </row>
    <row r="1533" spans="18:20" x14ac:dyDescent="0.25">
      <c r="R1533">
        <f t="shared" si="26"/>
        <v>0</v>
      </c>
      <c r="S1533">
        <f>IF(T1533="",0,IFERROR(IF(VLOOKUP(T1533,T$38:T1532,1,0)&gt;0,0,0),1))</f>
        <v>0</v>
      </c>
      <c r="T1533" s="17" t="str">
        <f>IF(DATOS!I1496=P$39,DATOS!F1496,"")</f>
        <v/>
      </c>
    </row>
    <row r="1534" spans="18:20" x14ac:dyDescent="0.25">
      <c r="R1534">
        <f t="shared" si="26"/>
        <v>0</v>
      </c>
      <c r="S1534">
        <f>IF(T1534="",0,IFERROR(IF(VLOOKUP(T1534,T$38:T1533,1,0)&gt;0,0,0),1))</f>
        <v>0</v>
      </c>
      <c r="T1534" s="17" t="str">
        <f>IF(DATOS!I1497=P$39,DATOS!F1497,"")</f>
        <v/>
      </c>
    </row>
    <row r="1535" spans="18:20" x14ac:dyDescent="0.25">
      <c r="R1535">
        <f t="shared" si="26"/>
        <v>0</v>
      </c>
      <c r="S1535">
        <f>IF(T1535="",0,IFERROR(IF(VLOOKUP(T1535,T$38:T1534,1,0)&gt;0,0,0),1))</f>
        <v>0</v>
      </c>
      <c r="T1535" s="17" t="str">
        <f>IF(DATOS!I1498=P$39,DATOS!F1498,"")</f>
        <v/>
      </c>
    </row>
    <row r="1536" spans="18:20" x14ac:dyDescent="0.25">
      <c r="R1536">
        <f t="shared" si="26"/>
        <v>0</v>
      </c>
      <c r="S1536">
        <f>IF(T1536="",0,IFERROR(IF(VLOOKUP(T1536,T$38:T1535,1,0)&gt;0,0,0),1))</f>
        <v>0</v>
      </c>
      <c r="T1536" s="17" t="str">
        <f>IF(DATOS!I1499=P$39,DATOS!F1499,"")</f>
        <v/>
      </c>
    </row>
    <row r="1537" spans="18:20" x14ac:dyDescent="0.25">
      <c r="R1537">
        <f t="shared" si="26"/>
        <v>0</v>
      </c>
      <c r="S1537">
        <f>IF(T1537="",0,IFERROR(IF(VLOOKUP(T1537,T$38:T1536,1,0)&gt;0,0,0),1))</f>
        <v>0</v>
      </c>
      <c r="T1537" s="17" t="str">
        <f>IF(DATOS!I1500=P$39,DATOS!F1500,"")</f>
        <v/>
      </c>
    </row>
    <row r="1538" spans="18:20" x14ac:dyDescent="0.25">
      <c r="R1538">
        <f t="shared" si="26"/>
        <v>0</v>
      </c>
      <c r="S1538">
        <f>IF(T1538="",0,IFERROR(IF(VLOOKUP(T1538,T$38:T1537,1,0)&gt;0,0,0),1))</f>
        <v>0</v>
      </c>
      <c r="T1538" s="17" t="str">
        <f>IF(DATOS!I1501=P$39,DATOS!F1501,"")</f>
        <v/>
      </c>
    </row>
    <row r="1539" spans="18:20" x14ac:dyDescent="0.25">
      <c r="R1539">
        <f t="shared" si="26"/>
        <v>0</v>
      </c>
      <c r="S1539">
        <f>IF(T1539="",0,IFERROR(IF(VLOOKUP(T1539,T$38:T1538,1,0)&gt;0,0,0),1))</f>
        <v>0</v>
      </c>
      <c r="T1539" s="17" t="str">
        <f>IF(DATOS!I1502=P$39,DATOS!F1502,"")</f>
        <v/>
      </c>
    </row>
    <row r="1540" spans="18:20" x14ac:dyDescent="0.25">
      <c r="R1540">
        <f t="shared" si="26"/>
        <v>0</v>
      </c>
      <c r="S1540">
        <f>IF(T1540="",0,IFERROR(IF(VLOOKUP(T1540,T$38:T1539,1,0)&gt;0,0,0),1))</f>
        <v>0</v>
      </c>
      <c r="T1540" s="17" t="str">
        <f>IF(DATOS!I1503=P$39,DATOS!F1503,"")</f>
        <v/>
      </c>
    </row>
    <row r="1541" spans="18:20" x14ac:dyDescent="0.25">
      <c r="R1541">
        <f t="shared" si="26"/>
        <v>0</v>
      </c>
      <c r="S1541">
        <f>IF(T1541="",0,IFERROR(IF(VLOOKUP(T1541,T$38:T1540,1,0)&gt;0,0,0),1))</f>
        <v>0</v>
      </c>
      <c r="T1541" s="17" t="str">
        <f>IF(DATOS!I1504=P$39,DATOS!F1504,"")</f>
        <v/>
      </c>
    </row>
    <row r="1542" spans="18:20" x14ac:dyDescent="0.25">
      <c r="R1542">
        <f t="shared" si="26"/>
        <v>0</v>
      </c>
      <c r="S1542">
        <f>IF(T1542="",0,IFERROR(IF(VLOOKUP(T1542,T$38:T1541,1,0)&gt;0,0,0),1))</f>
        <v>0</v>
      </c>
      <c r="T1542" s="17" t="str">
        <f>IF(DATOS!I1505=P$39,DATOS!F1505,"")</f>
        <v/>
      </c>
    </row>
    <row r="1543" spans="18:20" x14ac:dyDescent="0.25">
      <c r="R1543">
        <f t="shared" si="26"/>
        <v>0</v>
      </c>
      <c r="S1543">
        <f>IF(T1543="",0,IFERROR(IF(VLOOKUP(T1543,T$38:T1542,1,0)&gt;0,0,0),1))</f>
        <v>0</v>
      </c>
      <c r="T1543" s="17" t="str">
        <f>IF(DATOS!I1506=P$39,DATOS!F1506,"")</f>
        <v/>
      </c>
    </row>
    <row r="1544" spans="18:20" x14ac:dyDescent="0.25">
      <c r="R1544">
        <f t="shared" si="26"/>
        <v>0</v>
      </c>
      <c r="S1544">
        <f>IF(T1544="",0,IFERROR(IF(VLOOKUP(T1544,T$38:T1543,1,0)&gt;0,0,0),1))</f>
        <v>0</v>
      </c>
      <c r="T1544" s="17" t="str">
        <f>IF(DATOS!I1507=P$39,DATOS!F1507,"")</f>
        <v/>
      </c>
    </row>
    <row r="1545" spans="18:20" x14ac:dyDescent="0.25">
      <c r="R1545">
        <f t="shared" si="26"/>
        <v>0</v>
      </c>
      <c r="S1545">
        <f>IF(T1545="",0,IFERROR(IF(VLOOKUP(T1545,T$38:T1544,1,0)&gt;0,0,0),1))</f>
        <v>0</v>
      </c>
      <c r="T1545" s="17" t="str">
        <f>IF(DATOS!I1508=P$39,DATOS!F1508,"")</f>
        <v/>
      </c>
    </row>
    <row r="1546" spans="18:20" x14ac:dyDescent="0.25">
      <c r="R1546">
        <f t="shared" si="26"/>
        <v>0</v>
      </c>
      <c r="S1546">
        <f>IF(T1546="",0,IFERROR(IF(VLOOKUP(T1546,T$38:T1545,1,0)&gt;0,0,0),1))</f>
        <v>0</v>
      </c>
      <c r="T1546" s="17" t="str">
        <f>IF(DATOS!I1509=P$39,DATOS!F1509,"")</f>
        <v/>
      </c>
    </row>
    <row r="1547" spans="18:20" x14ac:dyDescent="0.25">
      <c r="R1547">
        <f t="shared" si="26"/>
        <v>0</v>
      </c>
      <c r="S1547">
        <f>IF(T1547="",0,IFERROR(IF(VLOOKUP(T1547,T$38:T1546,1,0)&gt;0,0,0),1))</f>
        <v>0</v>
      </c>
      <c r="T1547" s="17" t="str">
        <f>IF(DATOS!I1510=P$39,DATOS!F1510,"")</f>
        <v/>
      </c>
    </row>
    <row r="1548" spans="18:20" x14ac:dyDescent="0.25">
      <c r="R1548">
        <f t="shared" si="26"/>
        <v>0</v>
      </c>
      <c r="S1548">
        <f>IF(T1548="",0,IFERROR(IF(VLOOKUP(T1548,T$38:T1547,1,0)&gt;0,0,0),1))</f>
        <v>0</v>
      </c>
      <c r="T1548" s="17" t="str">
        <f>IF(DATOS!I1511=P$39,DATOS!F1511,"")</f>
        <v/>
      </c>
    </row>
    <row r="1549" spans="18:20" x14ac:dyDescent="0.25">
      <c r="R1549">
        <f t="shared" si="26"/>
        <v>0</v>
      </c>
      <c r="S1549">
        <f>IF(T1549="",0,IFERROR(IF(VLOOKUP(T1549,T$38:T1548,1,0)&gt;0,0,0),1))</f>
        <v>0</v>
      </c>
      <c r="T1549" s="17" t="str">
        <f>IF(DATOS!I1512=P$39,DATOS!F1512,"")</f>
        <v/>
      </c>
    </row>
    <row r="1550" spans="18:20" x14ac:dyDescent="0.25">
      <c r="R1550">
        <f t="shared" si="26"/>
        <v>0</v>
      </c>
      <c r="S1550">
        <f>IF(T1550="",0,IFERROR(IF(VLOOKUP(T1550,T$38:T1549,1,0)&gt;0,0,0),1))</f>
        <v>0</v>
      </c>
      <c r="T1550" s="17" t="str">
        <f>IF(DATOS!I1513=P$39,DATOS!F1513,"")</f>
        <v/>
      </c>
    </row>
    <row r="1551" spans="18:20" x14ac:dyDescent="0.25">
      <c r="R1551">
        <f t="shared" si="26"/>
        <v>0</v>
      </c>
      <c r="S1551">
        <f>IF(T1551="",0,IFERROR(IF(VLOOKUP(T1551,T$38:T1550,1,0)&gt;0,0,0),1))</f>
        <v>0</v>
      </c>
      <c r="T1551" s="17" t="str">
        <f>IF(DATOS!I1514=P$39,DATOS!F1514,"")</f>
        <v/>
      </c>
    </row>
    <row r="1552" spans="18:20" x14ac:dyDescent="0.25">
      <c r="R1552">
        <f t="shared" si="26"/>
        <v>0</v>
      </c>
      <c r="S1552">
        <f>IF(T1552="",0,IFERROR(IF(VLOOKUP(T1552,T$38:T1551,1,0)&gt;0,0,0),1))</f>
        <v>0</v>
      </c>
      <c r="T1552" s="17" t="str">
        <f>IF(DATOS!I1515=P$39,DATOS!F1515,"")</f>
        <v/>
      </c>
    </row>
    <row r="1553" spans="18:20" x14ac:dyDescent="0.25">
      <c r="R1553">
        <f t="shared" si="26"/>
        <v>0</v>
      </c>
      <c r="S1553">
        <f>IF(T1553="",0,IFERROR(IF(VLOOKUP(T1553,T$38:T1552,1,0)&gt;0,0,0),1))</f>
        <v>0</v>
      </c>
      <c r="T1553" s="17" t="str">
        <f>IF(DATOS!I1516=P$39,DATOS!F1516,"")</f>
        <v/>
      </c>
    </row>
    <row r="1554" spans="18:20" x14ac:dyDescent="0.25">
      <c r="R1554">
        <f t="shared" si="26"/>
        <v>0</v>
      </c>
      <c r="S1554">
        <f>IF(T1554="",0,IFERROR(IF(VLOOKUP(T1554,T$38:T1553,1,0)&gt;0,0,0),1))</f>
        <v>0</v>
      </c>
      <c r="T1554" s="17" t="str">
        <f>IF(DATOS!I1517=P$39,DATOS!F1517,"")</f>
        <v/>
      </c>
    </row>
    <row r="1555" spans="18:20" x14ac:dyDescent="0.25">
      <c r="R1555">
        <f t="shared" si="26"/>
        <v>0</v>
      </c>
      <c r="S1555">
        <f>IF(T1555="",0,IFERROR(IF(VLOOKUP(T1555,T$38:T1554,1,0)&gt;0,0,0),1))</f>
        <v>0</v>
      </c>
      <c r="T1555" s="17" t="str">
        <f>IF(DATOS!I1518=P$39,DATOS!F1518,"")</f>
        <v/>
      </c>
    </row>
    <row r="1556" spans="18:20" x14ac:dyDescent="0.25">
      <c r="R1556">
        <f t="shared" si="26"/>
        <v>0</v>
      </c>
      <c r="S1556">
        <f>IF(T1556="",0,IFERROR(IF(VLOOKUP(T1556,T$38:T1555,1,0)&gt;0,0,0),1))</f>
        <v>0</v>
      </c>
      <c r="T1556" s="17" t="str">
        <f>IF(DATOS!I1519=P$39,DATOS!F1519,"")</f>
        <v/>
      </c>
    </row>
    <row r="1557" spans="18:20" x14ac:dyDescent="0.25">
      <c r="R1557">
        <f t="shared" si="26"/>
        <v>0</v>
      </c>
      <c r="S1557">
        <f>IF(T1557="",0,IFERROR(IF(VLOOKUP(T1557,T$38:T1556,1,0)&gt;0,0,0),1))</f>
        <v>0</v>
      </c>
      <c r="T1557" s="17" t="str">
        <f>IF(DATOS!I1520=P$39,DATOS!F1520,"")</f>
        <v/>
      </c>
    </row>
    <row r="1558" spans="18:20" x14ac:dyDescent="0.25">
      <c r="R1558">
        <f t="shared" si="26"/>
        <v>0</v>
      </c>
      <c r="S1558">
        <f>IF(T1558="",0,IFERROR(IF(VLOOKUP(T1558,T$38:T1557,1,0)&gt;0,0,0),1))</f>
        <v>0</v>
      </c>
      <c r="T1558" s="17" t="str">
        <f>IF(DATOS!I1521=P$39,DATOS!F1521,"")</f>
        <v/>
      </c>
    </row>
    <row r="1559" spans="18:20" x14ac:dyDescent="0.25">
      <c r="R1559">
        <f t="shared" si="26"/>
        <v>0</v>
      </c>
      <c r="S1559">
        <f>IF(T1559="",0,IFERROR(IF(VLOOKUP(T1559,T$38:T1558,1,0)&gt;0,0,0),1))</f>
        <v>0</v>
      </c>
      <c r="T1559" s="17" t="str">
        <f>IF(DATOS!I1522=P$39,DATOS!F1522,"")</f>
        <v/>
      </c>
    </row>
    <row r="1560" spans="18:20" x14ac:dyDescent="0.25">
      <c r="R1560">
        <f t="shared" si="26"/>
        <v>0</v>
      </c>
      <c r="S1560">
        <f>IF(T1560="",0,IFERROR(IF(VLOOKUP(T1560,T$38:T1559,1,0)&gt;0,0,0),1))</f>
        <v>0</v>
      </c>
      <c r="T1560" s="17" t="str">
        <f>IF(DATOS!I1523=P$39,DATOS!F1523,"")</f>
        <v/>
      </c>
    </row>
    <row r="1561" spans="18:20" x14ac:dyDescent="0.25">
      <c r="R1561">
        <f t="shared" si="26"/>
        <v>0</v>
      </c>
      <c r="S1561">
        <f>IF(T1561="",0,IFERROR(IF(VLOOKUP(T1561,T$38:T1560,1,0)&gt;0,0,0),1))</f>
        <v>0</v>
      </c>
      <c r="T1561" s="17" t="str">
        <f>IF(DATOS!I1524=P$39,DATOS!F1524,"")</f>
        <v/>
      </c>
    </row>
    <row r="1562" spans="18:20" x14ac:dyDescent="0.25">
      <c r="R1562">
        <f t="shared" si="26"/>
        <v>0</v>
      </c>
      <c r="S1562">
        <f>IF(T1562="",0,IFERROR(IF(VLOOKUP(T1562,T$38:T1561,1,0)&gt;0,0,0),1))</f>
        <v>0</v>
      </c>
      <c r="T1562" s="17" t="str">
        <f>IF(DATOS!I1525=P$39,DATOS!F1525,"")</f>
        <v/>
      </c>
    </row>
    <row r="1563" spans="18:20" x14ac:dyDescent="0.25">
      <c r="R1563">
        <f t="shared" si="26"/>
        <v>0</v>
      </c>
      <c r="S1563">
        <f>IF(T1563="",0,IFERROR(IF(VLOOKUP(T1563,T$38:T1562,1,0)&gt;0,0,0),1))</f>
        <v>0</v>
      </c>
      <c r="T1563" s="17" t="str">
        <f>IF(DATOS!I1526=P$39,DATOS!F1526,"")</f>
        <v/>
      </c>
    </row>
    <row r="1564" spans="18:20" x14ac:dyDescent="0.25">
      <c r="R1564">
        <f t="shared" si="26"/>
        <v>0</v>
      </c>
      <c r="S1564">
        <f>IF(T1564="",0,IFERROR(IF(VLOOKUP(T1564,T$38:T1563,1,0)&gt;0,0,0),1))</f>
        <v>0</v>
      </c>
      <c r="T1564" s="17" t="str">
        <f>IF(DATOS!I1527=P$39,DATOS!F1527,"")</f>
        <v/>
      </c>
    </row>
    <row r="1565" spans="18:20" x14ac:dyDescent="0.25">
      <c r="R1565">
        <f t="shared" si="26"/>
        <v>0</v>
      </c>
      <c r="S1565">
        <f>IF(T1565="",0,IFERROR(IF(VLOOKUP(T1565,T$38:T1564,1,0)&gt;0,0,0),1))</f>
        <v>0</v>
      </c>
      <c r="T1565" s="17" t="str">
        <f>IF(DATOS!I1528=P$39,DATOS!F1528,"")</f>
        <v/>
      </c>
    </row>
    <row r="1566" spans="18:20" x14ac:dyDescent="0.25">
      <c r="R1566">
        <f t="shared" si="26"/>
        <v>0</v>
      </c>
      <c r="S1566">
        <f>IF(T1566="",0,IFERROR(IF(VLOOKUP(T1566,T$38:T1565,1,0)&gt;0,0,0),1))</f>
        <v>0</v>
      </c>
      <c r="T1566" s="17" t="str">
        <f>IF(DATOS!I1529=P$39,DATOS!F1529,"")</f>
        <v/>
      </c>
    </row>
    <row r="1567" spans="18:20" x14ac:dyDescent="0.25">
      <c r="R1567">
        <f t="shared" si="26"/>
        <v>0</v>
      </c>
      <c r="S1567">
        <f>IF(T1567="",0,IFERROR(IF(VLOOKUP(T1567,T$38:T1566,1,0)&gt;0,0,0),1))</f>
        <v>0</v>
      </c>
      <c r="T1567" s="17" t="str">
        <f>IF(DATOS!I1530=P$39,DATOS!F1530,"")</f>
        <v/>
      </c>
    </row>
    <row r="1568" spans="18:20" x14ac:dyDescent="0.25">
      <c r="R1568">
        <f t="shared" si="26"/>
        <v>0</v>
      </c>
      <c r="S1568">
        <f>IF(T1568="",0,IFERROR(IF(VLOOKUP(T1568,T$38:T1567,1,0)&gt;0,0,0),1))</f>
        <v>0</v>
      </c>
      <c r="T1568" s="17" t="str">
        <f>IF(DATOS!I1531=P$39,DATOS!F1531,"")</f>
        <v/>
      </c>
    </row>
    <row r="1569" spans="18:20" x14ac:dyDescent="0.25">
      <c r="R1569">
        <f t="shared" si="26"/>
        <v>0</v>
      </c>
      <c r="S1569">
        <f>IF(T1569="",0,IFERROR(IF(VLOOKUP(T1569,T$38:T1568,1,0)&gt;0,0,0),1))</f>
        <v>0</v>
      </c>
      <c r="T1569" s="17" t="str">
        <f>IF(DATOS!I1532=P$39,DATOS!F1532,"")</f>
        <v/>
      </c>
    </row>
    <row r="1570" spans="18:20" x14ac:dyDescent="0.25">
      <c r="R1570">
        <f t="shared" si="26"/>
        <v>0</v>
      </c>
      <c r="S1570">
        <f>IF(T1570="",0,IFERROR(IF(VLOOKUP(T1570,T$38:T1569,1,0)&gt;0,0,0),1))</f>
        <v>0</v>
      </c>
      <c r="T1570" s="17" t="str">
        <f>IF(DATOS!I1533=P$39,DATOS!F1533,"")</f>
        <v/>
      </c>
    </row>
    <row r="1571" spans="18:20" x14ac:dyDescent="0.25">
      <c r="R1571">
        <f t="shared" si="26"/>
        <v>0</v>
      </c>
      <c r="S1571">
        <f>IF(T1571="",0,IFERROR(IF(VLOOKUP(T1571,T$38:T1570,1,0)&gt;0,0,0),1))</f>
        <v>0</v>
      </c>
      <c r="T1571" s="17" t="str">
        <f>IF(DATOS!I1534=P$39,DATOS!F1534,"")</f>
        <v/>
      </c>
    </row>
    <row r="1572" spans="18:20" x14ac:dyDescent="0.25">
      <c r="R1572">
        <f t="shared" si="26"/>
        <v>0</v>
      </c>
      <c r="S1572">
        <f>IF(T1572="",0,IFERROR(IF(VLOOKUP(T1572,T$38:T1571,1,0)&gt;0,0,0),1))</f>
        <v>0</v>
      </c>
      <c r="T1572" s="17" t="str">
        <f>IF(DATOS!I1535=P$39,DATOS!F1535,"")</f>
        <v/>
      </c>
    </row>
    <row r="1573" spans="18:20" x14ac:dyDescent="0.25">
      <c r="R1573">
        <f t="shared" si="26"/>
        <v>0</v>
      </c>
      <c r="S1573">
        <f>IF(T1573="",0,IFERROR(IF(VLOOKUP(T1573,T$38:T1572,1,0)&gt;0,0,0),1))</f>
        <v>0</v>
      </c>
      <c r="T1573" s="17" t="str">
        <f>IF(DATOS!I1536=P$39,DATOS!F1536,"")</f>
        <v/>
      </c>
    </row>
    <row r="1574" spans="18:20" x14ac:dyDescent="0.25">
      <c r="R1574">
        <f t="shared" si="26"/>
        <v>0</v>
      </c>
      <c r="S1574">
        <f>IF(T1574="",0,IFERROR(IF(VLOOKUP(T1574,T$38:T1573,1,0)&gt;0,0,0),1))</f>
        <v>0</v>
      </c>
      <c r="T1574" s="17" t="str">
        <f>IF(DATOS!I1537=P$39,DATOS!F1537,"")</f>
        <v/>
      </c>
    </row>
    <row r="1575" spans="18:20" x14ac:dyDescent="0.25">
      <c r="R1575">
        <f t="shared" ref="R1575:R1638" si="27">R1574+S1575</f>
        <v>0</v>
      </c>
      <c r="S1575">
        <f>IF(T1575="",0,IFERROR(IF(VLOOKUP(T1575,T$38:T1574,1,0)&gt;0,0,0),1))</f>
        <v>0</v>
      </c>
      <c r="T1575" s="17" t="str">
        <f>IF(DATOS!I1538=P$39,DATOS!F1538,"")</f>
        <v/>
      </c>
    </row>
    <row r="1576" spans="18:20" x14ac:dyDescent="0.25">
      <c r="R1576">
        <f t="shared" si="27"/>
        <v>0</v>
      </c>
      <c r="S1576">
        <f>IF(T1576="",0,IFERROR(IF(VLOOKUP(T1576,T$38:T1575,1,0)&gt;0,0,0),1))</f>
        <v>0</v>
      </c>
      <c r="T1576" s="17" t="str">
        <f>IF(DATOS!I1539=P$39,DATOS!F1539,"")</f>
        <v/>
      </c>
    </row>
    <row r="1577" spans="18:20" x14ac:dyDescent="0.25">
      <c r="R1577">
        <f t="shared" si="27"/>
        <v>0</v>
      </c>
      <c r="S1577">
        <f>IF(T1577="",0,IFERROR(IF(VLOOKUP(T1577,T$38:T1576,1,0)&gt;0,0,0),1))</f>
        <v>0</v>
      </c>
      <c r="T1577" s="17" t="str">
        <f>IF(DATOS!I1540=P$39,DATOS!F1540,"")</f>
        <v/>
      </c>
    </row>
    <row r="1578" spans="18:20" x14ac:dyDescent="0.25">
      <c r="R1578">
        <f t="shared" si="27"/>
        <v>0</v>
      </c>
      <c r="S1578">
        <f>IF(T1578="",0,IFERROR(IF(VLOOKUP(T1578,T$38:T1577,1,0)&gt;0,0,0),1))</f>
        <v>0</v>
      </c>
      <c r="T1578" s="17" t="str">
        <f>IF(DATOS!I1541=P$39,DATOS!F1541,"")</f>
        <v/>
      </c>
    </row>
    <row r="1579" spans="18:20" x14ac:dyDescent="0.25">
      <c r="R1579">
        <f t="shared" si="27"/>
        <v>0</v>
      </c>
      <c r="S1579">
        <f>IF(T1579="",0,IFERROR(IF(VLOOKUP(T1579,T$38:T1578,1,0)&gt;0,0,0),1))</f>
        <v>0</v>
      </c>
      <c r="T1579" s="17" t="str">
        <f>IF(DATOS!I1542=P$39,DATOS!F1542,"")</f>
        <v/>
      </c>
    </row>
    <row r="1580" spans="18:20" x14ac:dyDescent="0.25">
      <c r="R1580">
        <f t="shared" si="27"/>
        <v>0</v>
      </c>
      <c r="S1580">
        <f>IF(T1580="",0,IFERROR(IF(VLOOKUP(T1580,T$38:T1579,1,0)&gt;0,0,0),1))</f>
        <v>0</v>
      </c>
      <c r="T1580" s="17" t="str">
        <f>IF(DATOS!I1543=P$39,DATOS!F1543,"")</f>
        <v/>
      </c>
    </row>
    <row r="1581" spans="18:20" x14ac:dyDescent="0.25">
      <c r="R1581">
        <f t="shared" si="27"/>
        <v>0</v>
      </c>
      <c r="S1581">
        <f>IF(T1581="",0,IFERROR(IF(VLOOKUP(T1581,T$38:T1580,1,0)&gt;0,0,0),1))</f>
        <v>0</v>
      </c>
      <c r="T1581" s="17" t="str">
        <f>IF(DATOS!I1544=P$39,DATOS!F1544,"")</f>
        <v/>
      </c>
    </row>
    <row r="1582" spans="18:20" x14ac:dyDescent="0.25">
      <c r="R1582">
        <f t="shared" si="27"/>
        <v>0</v>
      </c>
      <c r="S1582">
        <f>IF(T1582="",0,IFERROR(IF(VLOOKUP(T1582,T$38:T1581,1,0)&gt;0,0,0),1))</f>
        <v>0</v>
      </c>
      <c r="T1582" s="17" t="str">
        <f>IF(DATOS!I1545=P$39,DATOS!F1545,"")</f>
        <v/>
      </c>
    </row>
    <row r="1583" spans="18:20" x14ac:dyDescent="0.25">
      <c r="R1583">
        <f t="shared" si="27"/>
        <v>0</v>
      </c>
      <c r="S1583">
        <f>IF(T1583="",0,IFERROR(IF(VLOOKUP(T1583,T$38:T1582,1,0)&gt;0,0,0),1))</f>
        <v>0</v>
      </c>
      <c r="T1583" s="17" t="str">
        <f>IF(DATOS!I1546=P$39,DATOS!F1546,"")</f>
        <v/>
      </c>
    </row>
    <row r="1584" spans="18:20" x14ac:dyDescent="0.25">
      <c r="R1584">
        <f t="shared" si="27"/>
        <v>0</v>
      </c>
      <c r="S1584">
        <f>IF(T1584="",0,IFERROR(IF(VLOOKUP(T1584,T$38:T1583,1,0)&gt;0,0,0),1))</f>
        <v>0</v>
      </c>
      <c r="T1584" s="17" t="str">
        <f>IF(DATOS!I1547=P$39,DATOS!F1547,"")</f>
        <v/>
      </c>
    </row>
    <row r="1585" spans="18:20" x14ac:dyDescent="0.25">
      <c r="R1585">
        <f t="shared" si="27"/>
        <v>0</v>
      </c>
      <c r="S1585">
        <f>IF(T1585="",0,IFERROR(IF(VLOOKUP(T1585,T$38:T1584,1,0)&gt;0,0,0),1))</f>
        <v>0</v>
      </c>
      <c r="T1585" s="17" t="str">
        <f>IF(DATOS!I1548=P$39,DATOS!F1548,"")</f>
        <v/>
      </c>
    </row>
    <row r="1586" spans="18:20" x14ac:dyDescent="0.25">
      <c r="R1586">
        <f t="shared" si="27"/>
        <v>0</v>
      </c>
      <c r="S1586">
        <f>IF(T1586="",0,IFERROR(IF(VLOOKUP(T1586,T$38:T1585,1,0)&gt;0,0,0),1))</f>
        <v>0</v>
      </c>
      <c r="T1586" s="17" t="str">
        <f>IF(DATOS!I1549=P$39,DATOS!F1549,"")</f>
        <v/>
      </c>
    </row>
    <row r="1587" spans="18:20" x14ac:dyDescent="0.25">
      <c r="R1587">
        <f t="shared" si="27"/>
        <v>0</v>
      </c>
      <c r="S1587">
        <f>IF(T1587="",0,IFERROR(IF(VLOOKUP(T1587,T$38:T1586,1,0)&gt;0,0,0),1))</f>
        <v>0</v>
      </c>
      <c r="T1587" s="17" t="str">
        <f>IF(DATOS!I1550=P$39,DATOS!F1550,"")</f>
        <v/>
      </c>
    </row>
    <row r="1588" spans="18:20" x14ac:dyDescent="0.25">
      <c r="R1588">
        <f t="shared" si="27"/>
        <v>0</v>
      </c>
      <c r="S1588">
        <f>IF(T1588="",0,IFERROR(IF(VLOOKUP(T1588,T$38:T1587,1,0)&gt;0,0,0),1))</f>
        <v>0</v>
      </c>
      <c r="T1588" s="17" t="str">
        <f>IF(DATOS!I1551=P$39,DATOS!F1551,"")</f>
        <v/>
      </c>
    </row>
    <row r="1589" spans="18:20" x14ac:dyDescent="0.25">
      <c r="R1589">
        <f t="shared" si="27"/>
        <v>0</v>
      </c>
      <c r="S1589">
        <f>IF(T1589="",0,IFERROR(IF(VLOOKUP(T1589,T$38:T1588,1,0)&gt;0,0,0),1))</f>
        <v>0</v>
      </c>
      <c r="T1589" s="17" t="str">
        <f>IF(DATOS!I1552=P$39,DATOS!F1552,"")</f>
        <v/>
      </c>
    </row>
    <row r="1590" spans="18:20" x14ac:dyDescent="0.25">
      <c r="R1590">
        <f t="shared" si="27"/>
        <v>0</v>
      </c>
      <c r="S1590">
        <f>IF(T1590="",0,IFERROR(IF(VLOOKUP(T1590,T$38:T1589,1,0)&gt;0,0,0),1))</f>
        <v>0</v>
      </c>
      <c r="T1590" s="17" t="str">
        <f>IF(DATOS!I1553=P$39,DATOS!F1553,"")</f>
        <v/>
      </c>
    </row>
    <row r="1591" spans="18:20" x14ac:dyDescent="0.25">
      <c r="R1591">
        <f t="shared" si="27"/>
        <v>0</v>
      </c>
      <c r="S1591">
        <f>IF(T1591="",0,IFERROR(IF(VLOOKUP(T1591,T$38:T1590,1,0)&gt;0,0,0),1))</f>
        <v>0</v>
      </c>
      <c r="T1591" s="17" t="str">
        <f>IF(DATOS!I1554=P$39,DATOS!F1554,"")</f>
        <v/>
      </c>
    </row>
    <row r="1592" spans="18:20" x14ac:dyDescent="0.25">
      <c r="R1592">
        <f t="shared" si="27"/>
        <v>0</v>
      </c>
      <c r="S1592">
        <f>IF(T1592="",0,IFERROR(IF(VLOOKUP(T1592,T$38:T1591,1,0)&gt;0,0,0),1))</f>
        <v>0</v>
      </c>
      <c r="T1592" s="17" t="str">
        <f>IF(DATOS!I1555=P$39,DATOS!F1555,"")</f>
        <v/>
      </c>
    </row>
    <row r="1593" spans="18:20" x14ac:dyDescent="0.25">
      <c r="R1593">
        <f t="shared" si="27"/>
        <v>0</v>
      </c>
      <c r="S1593">
        <f>IF(T1593="",0,IFERROR(IF(VLOOKUP(T1593,T$38:T1592,1,0)&gt;0,0,0),1))</f>
        <v>0</v>
      </c>
      <c r="T1593" s="17" t="str">
        <f>IF(DATOS!I1556=P$39,DATOS!F1556,"")</f>
        <v/>
      </c>
    </row>
    <row r="1594" spans="18:20" x14ac:dyDescent="0.25">
      <c r="R1594">
        <f t="shared" si="27"/>
        <v>0</v>
      </c>
      <c r="S1594">
        <f>IF(T1594="",0,IFERROR(IF(VLOOKUP(T1594,T$38:T1593,1,0)&gt;0,0,0),1))</f>
        <v>0</v>
      </c>
      <c r="T1594" s="17" t="str">
        <f>IF(DATOS!I1557=P$39,DATOS!F1557,"")</f>
        <v/>
      </c>
    </row>
    <row r="1595" spans="18:20" x14ac:dyDescent="0.25">
      <c r="R1595">
        <f t="shared" si="27"/>
        <v>0</v>
      </c>
      <c r="S1595">
        <f>IF(T1595="",0,IFERROR(IF(VLOOKUP(T1595,T$38:T1594,1,0)&gt;0,0,0),1))</f>
        <v>0</v>
      </c>
      <c r="T1595" s="17" t="str">
        <f>IF(DATOS!I1558=P$39,DATOS!F1558,"")</f>
        <v/>
      </c>
    </row>
    <row r="1596" spans="18:20" x14ac:dyDescent="0.25">
      <c r="R1596">
        <f t="shared" si="27"/>
        <v>0</v>
      </c>
      <c r="S1596">
        <f>IF(T1596="",0,IFERROR(IF(VLOOKUP(T1596,T$38:T1595,1,0)&gt;0,0,0),1))</f>
        <v>0</v>
      </c>
      <c r="T1596" s="17" t="str">
        <f>IF(DATOS!I1559=P$39,DATOS!F1559,"")</f>
        <v/>
      </c>
    </row>
    <row r="1597" spans="18:20" x14ac:dyDescent="0.25">
      <c r="R1597">
        <f t="shared" si="27"/>
        <v>0</v>
      </c>
      <c r="S1597">
        <f>IF(T1597="",0,IFERROR(IF(VLOOKUP(T1597,T$38:T1596,1,0)&gt;0,0,0),1))</f>
        <v>0</v>
      </c>
      <c r="T1597" s="17" t="str">
        <f>IF(DATOS!I1560=P$39,DATOS!F1560,"")</f>
        <v/>
      </c>
    </row>
    <row r="1598" spans="18:20" x14ac:dyDescent="0.25">
      <c r="R1598">
        <f t="shared" si="27"/>
        <v>0</v>
      </c>
      <c r="S1598">
        <f>IF(T1598="",0,IFERROR(IF(VLOOKUP(T1598,T$38:T1597,1,0)&gt;0,0,0),1))</f>
        <v>0</v>
      </c>
      <c r="T1598" s="17" t="str">
        <f>IF(DATOS!I1561=P$39,DATOS!F1561,"")</f>
        <v/>
      </c>
    </row>
    <row r="1599" spans="18:20" x14ac:dyDescent="0.25">
      <c r="R1599">
        <f t="shared" si="27"/>
        <v>0</v>
      </c>
      <c r="S1599">
        <f>IF(T1599="",0,IFERROR(IF(VLOOKUP(T1599,T$38:T1598,1,0)&gt;0,0,0),1))</f>
        <v>0</v>
      </c>
      <c r="T1599" s="17" t="str">
        <f>IF(DATOS!I1562=P$39,DATOS!F1562,"")</f>
        <v/>
      </c>
    </row>
    <row r="1600" spans="18:20" x14ac:dyDescent="0.25">
      <c r="R1600">
        <f t="shared" si="27"/>
        <v>0</v>
      </c>
      <c r="S1600">
        <f>IF(T1600="",0,IFERROR(IF(VLOOKUP(T1600,T$38:T1599,1,0)&gt;0,0,0),1))</f>
        <v>0</v>
      </c>
      <c r="T1600" s="17" t="str">
        <f>IF(DATOS!I1563=P$39,DATOS!F1563,"")</f>
        <v/>
      </c>
    </row>
    <row r="1601" spans="18:20" x14ac:dyDescent="0.25">
      <c r="R1601">
        <f t="shared" si="27"/>
        <v>0</v>
      </c>
      <c r="S1601">
        <f>IF(T1601="",0,IFERROR(IF(VLOOKUP(T1601,T$38:T1600,1,0)&gt;0,0,0),1))</f>
        <v>0</v>
      </c>
      <c r="T1601" s="17" t="str">
        <f>IF(DATOS!I1564=P$39,DATOS!F1564,"")</f>
        <v/>
      </c>
    </row>
    <row r="1602" spans="18:20" x14ac:dyDescent="0.25">
      <c r="R1602">
        <f t="shared" si="27"/>
        <v>0</v>
      </c>
      <c r="S1602">
        <f>IF(T1602="",0,IFERROR(IF(VLOOKUP(T1602,T$38:T1601,1,0)&gt;0,0,0),1))</f>
        <v>0</v>
      </c>
      <c r="T1602" s="17" t="str">
        <f>IF(DATOS!I1565=P$39,DATOS!F1565,"")</f>
        <v/>
      </c>
    </row>
    <row r="1603" spans="18:20" x14ac:dyDescent="0.25">
      <c r="R1603">
        <f t="shared" si="27"/>
        <v>0</v>
      </c>
      <c r="S1603">
        <f>IF(T1603="",0,IFERROR(IF(VLOOKUP(T1603,T$38:T1602,1,0)&gt;0,0,0),1))</f>
        <v>0</v>
      </c>
      <c r="T1603" s="17" t="str">
        <f>IF(DATOS!I1566=P$39,DATOS!F1566,"")</f>
        <v/>
      </c>
    </row>
    <row r="1604" spans="18:20" x14ac:dyDescent="0.25">
      <c r="R1604">
        <f t="shared" si="27"/>
        <v>0</v>
      </c>
      <c r="S1604">
        <f>IF(T1604="",0,IFERROR(IF(VLOOKUP(T1604,T$38:T1603,1,0)&gt;0,0,0),1))</f>
        <v>0</v>
      </c>
      <c r="T1604" s="17" t="str">
        <f>IF(DATOS!I1567=P$39,DATOS!F1567,"")</f>
        <v/>
      </c>
    </row>
    <row r="1605" spans="18:20" x14ac:dyDescent="0.25">
      <c r="R1605">
        <f t="shared" si="27"/>
        <v>0</v>
      </c>
      <c r="S1605">
        <f>IF(T1605="",0,IFERROR(IF(VLOOKUP(T1605,T$38:T1604,1,0)&gt;0,0,0),1))</f>
        <v>0</v>
      </c>
      <c r="T1605" s="17" t="str">
        <f>IF(DATOS!I1568=P$39,DATOS!F1568,"")</f>
        <v/>
      </c>
    </row>
    <row r="1606" spans="18:20" x14ac:dyDescent="0.25">
      <c r="R1606">
        <f t="shared" si="27"/>
        <v>0</v>
      </c>
      <c r="S1606">
        <f>IF(T1606="",0,IFERROR(IF(VLOOKUP(T1606,T$38:T1605,1,0)&gt;0,0,0),1))</f>
        <v>0</v>
      </c>
      <c r="T1606" s="17" t="str">
        <f>IF(DATOS!I1569=P$39,DATOS!F1569,"")</f>
        <v/>
      </c>
    </row>
    <row r="1607" spans="18:20" x14ac:dyDescent="0.25">
      <c r="R1607">
        <f t="shared" si="27"/>
        <v>0</v>
      </c>
      <c r="S1607">
        <f>IF(T1607="",0,IFERROR(IF(VLOOKUP(T1607,T$38:T1606,1,0)&gt;0,0,0),1))</f>
        <v>0</v>
      </c>
      <c r="T1607" s="17" t="str">
        <f>IF(DATOS!I1570=P$39,DATOS!F1570,"")</f>
        <v/>
      </c>
    </row>
    <row r="1608" spans="18:20" x14ac:dyDescent="0.25">
      <c r="R1608">
        <f t="shared" si="27"/>
        <v>0</v>
      </c>
      <c r="S1608">
        <f>IF(T1608="",0,IFERROR(IF(VLOOKUP(T1608,T$38:T1607,1,0)&gt;0,0,0),1))</f>
        <v>0</v>
      </c>
      <c r="T1608" s="17" t="str">
        <f>IF(DATOS!I1571=P$39,DATOS!F1571,"")</f>
        <v/>
      </c>
    </row>
    <row r="1609" spans="18:20" x14ac:dyDescent="0.25">
      <c r="R1609">
        <f t="shared" si="27"/>
        <v>0</v>
      </c>
      <c r="S1609">
        <f>IF(T1609="",0,IFERROR(IF(VLOOKUP(T1609,T$38:T1608,1,0)&gt;0,0,0),1))</f>
        <v>0</v>
      </c>
      <c r="T1609" s="17" t="str">
        <f>IF(DATOS!I1572=P$39,DATOS!F1572,"")</f>
        <v/>
      </c>
    </row>
    <row r="1610" spans="18:20" x14ac:dyDescent="0.25">
      <c r="R1610">
        <f t="shared" si="27"/>
        <v>0</v>
      </c>
      <c r="S1610">
        <f>IF(T1610="",0,IFERROR(IF(VLOOKUP(T1610,T$38:T1609,1,0)&gt;0,0,0),1))</f>
        <v>0</v>
      </c>
      <c r="T1610" s="17" t="str">
        <f>IF(DATOS!I1573=P$39,DATOS!F1573,"")</f>
        <v/>
      </c>
    </row>
    <row r="1611" spans="18:20" x14ac:dyDescent="0.25">
      <c r="R1611">
        <f t="shared" si="27"/>
        <v>0</v>
      </c>
      <c r="S1611">
        <f>IF(T1611="",0,IFERROR(IF(VLOOKUP(T1611,T$38:T1610,1,0)&gt;0,0,0),1))</f>
        <v>0</v>
      </c>
      <c r="T1611" s="17" t="str">
        <f>IF(DATOS!I1574=P$39,DATOS!F1574,"")</f>
        <v/>
      </c>
    </row>
    <row r="1612" spans="18:20" x14ac:dyDescent="0.25">
      <c r="R1612">
        <f t="shared" si="27"/>
        <v>0</v>
      </c>
      <c r="S1612">
        <f>IF(T1612="",0,IFERROR(IF(VLOOKUP(T1612,T$38:T1611,1,0)&gt;0,0,0),1))</f>
        <v>0</v>
      </c>
      <c r="T1612" s="17" t="str">
        <f>IF(DATOS!I1575=P$39,DATOS!F1575,"")</f>
        <v/>
      </c>
    </row>
    <row r="1613" spans="18:20" x14ac:dyDescent="0.25">
      <c r="R1613">
        <f t="shared" si="27"/>
        <v>0</v>
      </c>
      <c r="S1613">
        <f>IF(T1613="",0,IFERROR(IF(VLOOKUP(T1613,T$38:T1612,1,0)&gt;0,0,0),1))</f>
        <v>0</v>
      </c>
      <c r="T1613" s="17" t="str">
        <f>IF(DATOS!I1576=P$39,DATOS!F1576,"")</f>
        <v/>
      </c>
    </row>
    <row r="1614" spans="18:20" x14ac:dyDescent="0.25">
      <c r="R1614">
        <f t="shared" si="27"/>
        <v>0</v>
      </c>
      <c r="S1614">
        <f>IF(T1614="",0,IFERROR(IF(VLOOKUP(T1614,T$38:T1613,1,0)&gt;0,0,0),1))</f>
        <v>0</v>
      </c>
      <c r="T1614" s="17" t="str">
        <f>IF(DATOS!I1577=P$39,DATOS!F1577,"")</f>
        <v/>
      </c>
    </row>
    <row r="1615" spans="18:20" x14ac:dyDescent="0.25">
      <c r="R1615">
        <f t="shared" si="27"/>
        <v>0</v>
      </c>
      <c r="S1615">
        <f>IF(T1615="",0,IFERROR(IF(VLOOKUP(T1615,T$38:T1614,1,0)&gt;0,0,0),1))</f>
        <v>0</v>
      </c>
      <c r="T1615" s="17" t="str">
        <f>IF(DATOS!I1578=P$39,DATOS!F1578,"")</f>
        <v/>
      </c>
    </row>
    <row r="1616" spans="18:20" x14ac:dyDescent="0.25">
      <c r="R1616">
        <f t="shared" si="27"/>
        <v>0</v>
      </c>
      <c r="S1616">
        <f>IF(T1616="",0,IFERROR(IF(VLOOKUP(T1616,T$38:T1615,1,0)&gt;0,0,0),1))</f>
        <v>0</v>
      </c>
      <c r="T1616" s="17" t="str">
        <f>IF(DATOS!I1579=P$39,DATOS!F1579,"")</f>
        <v/>
      </c>
    </row>
    <row r="1617" spans="18:20" x14ac:dyDescent="0.25">
      <c r="R1617">
        <f t="shared" si="27"/>
        <v>0</v>
      </c>
      <c r="S1617">
        <f>IF(T1617="",0,IFERROR(IF(VLOOKUP(T1617,T$38:T1616,1,0)&gt;0,0,0),1))</f>
        <v>0</v>
      </c>
      <c r="T1617" s="17" t="str">
        <f>IF(DATOS!I1580=P$39,DATOS!F1580,"")</f>
        <v/>
      </c>
    </row>
    <row r="1618" spans="18:20" x14ac:dyDescent="0.25">
      <c r="R1618">
        <f t="shared" si="27"/>
        <v>0</v>
      </c>
      <c r="S1618">
        <f>IF(T1618="",0,IFERROR(IF(VLOOKUP(T1618,T$38:T1617,1,0)&gt;0,0,0),1))</f>
        <v>0</v>
      </c>
      <c r="T1618" s="17" t="str">
        <f>IF(DATOS!I1581=P$39,DATOS!F1581,"")</f>
        <v/>
      </c>
    </row>
    <row r="1619" spans="18:20" x14ac:dyDescent="0.25">
      <c r="R1619">
        <f t="shared" si="27"/>
        <v>0</v>
      </c>
      <c r="S1619">
        <f>IF(T1619="",0,IFERROR(IF(VLOOKUP(T1619,T$38:T1618,1,0)&gt;0,0,0),1))</f>
        <v>0</v>
      </c>
      <c r="T1619" s="17" t="str">
        <f>IF(DATOS!I1582=P$39,DATOS!F1582,"")</f>
        <v/>
      </c>
    </row>
    <row r="1620" spans="18:20" x14ac:dyDescent="0.25">
      <c r="R1620">
        <f t="shared" si="27"/>
        <v>0</v>
      </c>
      <c r="S1620">
        <f>IF(T1620="",0,IFERROR(IF(VLOOKUP(T1620,T$38:T1619,1,0)&gt;0,0,0),1))</f>
        <v>0</v>
      </c>
      <c r="T1620" s="17" t="str">
        <f>IF(DATOS!I1583=P$39,DATOS!F1583,"")</f>
        <v/>
      </c>
    </row>
    <row r="1621" spans="18:20" x14ac:dyDescent="0.25">
      <c r="R1621">
        <f t="shared" si="27"/>
        <v>0</v>
      </c>
      <c r="S1621">
        <f>IF(T1621="",0,IFERROR(IF(VLOOKUP(T1621,T$38:T1620,1,0)&gt;0,0,0),1))</f>
        <v>0</v>
      </c>
      <c r="T1621" s="17" t="str">
        <f>IF(DATOS!I1584=P$39,DATOS!F1584,"")</f>
        <v/>
      </c>
    </row>
    <row r="1622" spans="18:20" x14ac:dyDescent="0.25">
      <c r="R1622">
        <f t="shared" si="27"/>
        <v>0</v>
      </c>
      <c r="S1622">
        <f>IF(T1622="",0,IFERROR(IF(VLOOKUP(T1622,T$38:T1621,1,0)&gt;0,0,0),1))</f>
        <v>0</v>
      </c>
      <c r="T1622" s="17" t="str">
        <f>IF(DATOS!I1585=P$39,DATOS!F1585,"")</f>
        <v/>
      </c>
    </row>
    <row r="1623" spans="18:20" x14ac:dyDescent="0.25">
      <c r="R1623">
        <f t="shared" si="27"/>
        <v>0</v>
      </c>
      <c r="S1623">
        <f>IF(T1623="",0,IFERROR(IF(VLOOKUP(T1623,T$38:T1622,1,0)&gt;0,0,0),1))</f>
        <v>0</v>
      </c>
      <c r="T1623" s="17" t="str">
        <f>IF(DATOS!I1586=P$39,DATOS!F1586,"")</f>
        <v/>
      </c>
    </row>
    <row r="1624" spans="18:20" x14ac:dyDescent="0.25">
      <c r="R1624">
        <f t="shared" si="27"/>
        <v>0</v>
      </c>
      <c r="S1624">
        <f>IF(T1624="",0,IFERROR(IF(VLOOKUP(T1624,T$38:T1623,1,0)&gt;0,0,0),1))</f>
        <v>0</v>
      </c>
      <c r="T1624" s="17" t="str">
        <f>IF(DATOS!I1587=P$39,DATOS!F1587,"")</f>
        <v/>
      </c>
    </row>
    <row r="1625" spans="18:20" x14ac:dyDescent="0.25">
      <c r="R1625">
        <f t="shared" si="27"/>
        <v>0</v>
      </c>
      <c r="S1625">
        <f>IF(T1625="",0,IFERROR(IF(VLOOKUP(T1625,T$38:T1624,1,0)&gt;0,0,0),1))</f>
        <v>0</v>
      </c>
      <c r="T1625" s="17" t="str">
        <f>IF(DATOS!I1588=P$39,DATOS!F1588,"")</f>
        <v/>
      </c>
    </row>
    <row r="1626" spans="18:20" x14ac:dyDescent="0.25">
      <c r="R1626">
        <f t="shared" si="27"/>
        <v>0</v>
      </c>
      <c r="S1626">
        <f>IF(T1626="",0,IFERROR(IF(VLOOKUP(T1626,T$38:T1625,1,0)&gt;0,0,0),1))</f>
        <v>0</v>
      </c>
      <c r="T1626" s="17" t="str">
        <f>IF(DATOS!I1589=P$39,DATOS!F1589,"")</f>
        <v/>
      </c>
    </row>
    <row r="1627" spans="18:20" x14ac:dyDescent="0.25">
      <c r="R1627">
        <f t="shared" si="27"/>
        <v>0</v>
      </c>
      <c r="S1627">
        <f>IF(T1627="",0,IFERROR(IF(VLOOKUP(T1627,T$38:T1626,1,0)&gt;0,0,0),1))</f>
        <v>0</v>
      </c>
      <c r="T1627" s="17" t="str">
        <f>IF(DATOS!I1590=P$39,DATOS!F1590,"")</f>
        <v/>
      </c>
    </row>
    <row r="1628" spans="18:20" x14ac:dyDescent="0.25">
      <c r="R1628">
        <f t="shared" si="27"/>
        <v>0</v>
      </c>
      <c r="S1628">
        <f>IF(T1628="",0,IFERROR(IF(VLOOKUP(T1628,T$38:T1627,1,0)&gt;0,0,0),1))</f>
        <v>0</v>
      </c>
      <c r="T1628" s="17" t="str">
        <f>IF(DATOS!I1591=P$39,DATOS!F1591,"")</f>
        <v/>
      </c>
    </row>
    <row r="1629" spans="18:20" x14ac:dyDescent="0.25">
      <c r="R1629">
        <f t="shared" si="27"/>
        <v>0</v>
      </c>
      <c r="S1629">
        <f>IF(T1629="",0,IFERROR(IF(VLOOKUP(T1629,T$38:T1628,1,0)&gt;0,0,0),1))</f>
        <v>0</v>
      </c>
      <c r="T1629" s="17" t="str">
        <f>IF(DATOS!I1592=P$39,DATOS!F1592,"")</f>
        <v/>
      </c>
    </row>
    <row r="1630" spans="18:20" x14ac:dyDescent="0.25">
      <c r="R1630">
        <f t="shared" si="27"/>
        <v>0</v>
      </c>
      <c r="S1630">
        <f>IF(T1630="",0,IFERROR(IF(VLOOKUP(T1630,T$38:T1629,1,0)&gt;0,0,0),1))</f>
        <v>0</v>
      </c>
      <c r="T1630" s="17" t="str">
        <f>IF(DATOS!I1593=P$39,DATOS!F1593,"")</f>
        <v/>
      </c>
    </row>
    <row r="1631" spans="18:20" x14ac:dyDescent="0.25">
      <c r="R1631">
        <f t="shared" si="27"/>
        <v>0</v>
      </c>
      <c r="S1631">
        <f>IF(T1631="",0,IFERROR(IF(VLOOKUP(T1631,T$38:T1630,1,0)&gt;0,0,0),1))</f>
        <v>0</v>
      </c>
      <c r="T1631" s="17" t="str">
        <f>IF(DATOS!I1594=P$39,DATOS!F1594,"")</f>
        <v/>
      </c>
    </row>
    <row r="1632" spans="18:20" x14ac:dyDescent="0.25">
      <c r="R1632">
        <f t="shared" si="27"/>
        <v>0</v>
      </c>
      <c r="S1632">
        <f>IF(T1632="",0,IFERROR(IF(VLOOKUP(T1632,T$38:T1631,1,0)&gt;0,0,0),1))</f>
        <v>0</v>
      </c>
      <c r="T1632" s="17" t="str">
        <f>IF(DATOS!I1595=P$39,DATOS!F1595,"")</f>
        <v/>
      </c>
    </row>
    <row r="1633" spans="18:20" x14ac:dyDescent="0.25">
      <c r="R1633">
        <f t="shared" si="27"/>
        <v>0</v>
      </c>
      <c r="S1633">
        <f>IF(T1633="",0,IFERROR(IF(VLOOKUP(T1633,T$38:T1632,1,0)&gt;0,0,0),1))</f>
        <v>0</v>
      </c>
      <c r="T1633" s="17" t="str">
        <f>IF(DATOS!I1596=P$39,DATOS!F1596,"")</f>
        <v/>
      </c>
    </row>
    <row r="1634" spans="18:20" x14ac:dyDescent="0.25">
      <c r="R1634">
        <f t="shared" si="27"/>
        <v>0</v>
      </c>
      <c r="S1634">
        <f>IF(T1634="",0,IFERROR(IF(VLOOKUP(T1634,T$38:T1633,1,0)&gt;0,0,0),1))</f>
        <v>0</v>
      </c>
      <c r="T1634" s="17" t="str">
        <f>IF(DATOS!I1597=P$39,DATOS!F1597,"")</f>
        <v/>
      </c>
    </row>
    <row r="1635" spans="18:20" x14ac:dyDescent="0.25">
      <c r="R1635">
        <f t="shared" si="27"/>
        <v>0</v>
      </c>
      <c r="S1635">
        <f>IF(T1635="",0,IFERROR(IF(VLOOKUP(T1635,T$38:T1634,1,0)&gt;0,0,0),1))</f>
        <v>0</v>
      </c>
      <c r="T1635" s="17" t="str">
        <f>IF(DATOS!I1598=P$39,DATOS!F1598,"")</f>
        <v/>
      </c>
    </row>
    <row r="1636" spans="18:20" x14ac:dyDescent="0.25">
      <c r="R1636">
        <f t="shared" si="27"/>
        <v>0</v>
      </c>
      <c r="S1636">
        <f>IF(T1636="",0,IFERROR(IF(VLOOKUP(T1636,T$38:T1635,1,0)&gt;0,0,0),1))</f>
        <v>0</v>
      </c>
      <c r="T1636" s="17" t="str">
        <f>IF(DATOS!I1599=P$39,DATOS!F1599,"")</f>
        <v/>
      </c>
    </row>
    <row r="1637" spans="18:20" x14ac:dyDescent="0.25">
      <c r="R1637">
        <f t="shared" si="27"/>
        <v>0</v>
      </c>
      <c r="S1637">
        <f>IF(T1637="",0,IFERROR(IF(VLOOKUP(T1637,T$38:T1636,1,0)&gt;0,0,0),1))</f>
        <v>0</v>
      </c>
      <c r="T1637" s="17" t="str">
        <f>IF(DATOS!I1600=P$39,DATOS!F1600,"")</f>
        <v/>
      </c>
    </row>
    <row r="1638" spans="18:20" x14ac:dyDescent="0.25">
      <c r="R1638">
        <f t="shared" si="27"/>
        <v>0</v>
      </c>
      <c r="S1638">
        <f>IF(T1638="",0,IFERROR(IF(VLOOKUP(T1638,T$38:T1637,1,0)&gt;0,0,0),1))</f>
        <v>0</v>
      </c>
      <c r="T1638" s="17" t="str">
        <f>IF(DATOS!I1601=P$39,DATOS!F1601,"")</f>
        <v/>
      </c>
    </row>
    <row r="1639" spans="18:20" x14ac:dyDescent="0.25">
      <c r="R1639">
        <f t="shared" ref="R1639:R1702" si="28">R1638+S1639</f>
        <v>0</v>
      </c>
      <c r="S1639">
        <f>IF(T1639="",0,IFERROR(IF(VLOOKUP(T1639,T$38:T1638,1,0)&gt;0,0,0),1))</f>
        <v>0</v>
      </c>
      <c r="T1639" s="17" t="str">
        <f>IF(DATOS!I1602=P$39,DATOS!F1602,"")</f>
        <v/>
      </c>
    </row>
    <row r="1640" spans="18:20" x14ac:dyDescent="0.25">
      <c r="R1640">
        <f t="shared" si="28"/>
        <v>0</v>
      </c>
      <c r="S1640">
        <f>IF(T1640="",0,IFERROR(IF(VLOOKUP(T1640,T$38:T1639,1,0)&gt;0,0,0),1))</f>
        <v>0</v>
      </c>
      <c r="T1640" s="17" t="str">
        <f>IF(DATOS!I1603=P$39,DATOS!F1603,"")</f>
        <v/>
      </c>
    </row>
    <row r="1641" spans="18:20" x14ac:dyDescent="0.25">
      <c r="R1641">
        <f t="shared" si="28"/>
        <v>0</v>
      </c>
      <c r="S1641">
        <f>IF(T1641="",0,IFERROR(IF(VLOOKUP(T1641,T$38:T1640,1,0)&gt;0,0,0),1))</f>
        <v>0</v>
      </c>
      <c r="T1641" s="17" t="str">
        <f>IF(DATOS!I1604=P$39,DATOS!F1604,"")</f>
        <v/>
      </c>
    </row>
    <row r="1642" spans="18:20" x14ac:dyDescent="0.25">
      <c r="R1642">
        <f t="shared" si="28"/>
        <v>0</v>
      </c>
      <c r="S1642">
        <f>IF(T1642="",0,IFERROR(IF(VLOOKUP(T1642,T$38:T1641,1,0)&gt;0,0,0),1))</f>
        <v>0</v>
      </c>
      <c r="T1642" s="17" t="str">
        <f>IF(DATOS!I1605=P$39,DATOS!F1605,"")</f>
        <v/>
      </c>
    </row>
    <row r="1643" spans="18:20" x14ac:dyDescent="0.25">
      <c r="R1643">
        <f t="shared" si="28"/>
        <v>0</v>
      </c>
      <c r="S1643">
        <f>IF(T1643="",0,IFERROR(IF(VLOOKUP(T1643,T$38:T1642,1,0)&gt;0,0,0),1))</f>
        <v>0</v>
      </c>
      <c r="T1643" s="17" t="str">
        <f>IF(DATOS!I1606=P$39,DATOS!F1606,"")</f>
        <v/>
      </c>
    </row>
    <row r="1644" spans="18:20" x14ac:dyDescent="0.25">
      <c r="R1644">
        <f t="shared" si="28"/>
        <v>0</v>
      </c>
      <c r="S1644">
        <f>IF(T1644="",0,IFERROR(IF(VLOOKUP(T1644,T$38:T1643,1,0)&gt;0,0,0),1))</f>
        <v>0</v>
      </c>
      <c r="T1644" s="17" t="str">
        <f>IF(DATOS!I1607=P$39,DATOS!F1607,"")</f>
        <v/>
      </c>
    </row>
    <row r="1645" spans="18:20" x14ac:dyDescent="0.25">
      <c r="R1645">
        <f t="shared" si="28"/>
        <v>0</v>
      </c>
      <c r="S1645">
        <f>IF(T1645="",0,IFERROR(IF(VLOOKUP(T1645,T$38:T1644,1,0)&gt;0,0,0),1))</f>
        <v>0</v>
      </c>
      <c r="T1645" s="17" t="str">
        <f>IF(DATOS!I1608=P$39,DATOS!F1608,"")</f>
        <v/>
      </c>
    </row>
    <row r="1646" spans="18:20" x14ac:dyDescent="0.25">
      <c r="R1646">
        <f t="shared" si="28"/>
        <v>0</v>
      </c>
      <c r="S1646">
        <f>IF(T1646="",0,IFERROR(IF(VLOOKUP(T1646,T$38:T1645,1,0)&gt;0,0,0),1))</f>
        <v>0</v>
      </c>
      <c r="T1646" s="17" t="str">
        <f>IF(DATOS!I1609=P$39,DATOS!F1609,"")</f>
        <v/>
      </c>
    </row>
    <row r="1647" spans="18:20" x14ac:dyDescent="0.25">
      <c r="R1647">
        <f t="shared" si="28"/>
        <v>0</v>
      </c>
      <c r="S1647">
        <f>IF(T1647="",0,IFERROR(IF(VLOOKUP(T1647,T$38:T1646,1,0)&gt;0,0,0),1))</f>
        <v>0</v>
      </c>
      <c r="T1647" s="17" t="str">
        <f>IF(DATOS!I1610=P$39,DATOS!F1610,"")</f>
        <v/>
      </c>
    </row>
    <row r="1648" spans="18:20" x14ac:dyDescent="0.25">
      <c r="R1648">
        <f t="shared" si="28"/>
        <v>0</v>
      </c>
      <c r="S1648">
        <f>IF(T1648="",0,IFERROR(IF(VLOOKUP(T1648,T$38:T1647,1,0)&gt;0,0,0),1))</f>
        <v>0</v>
      </c>
      <c r="T1648" s="17" t="str">
        <f>IF(DATOS!I1611=P$39,DATOS!F1611,"")</f>
        <v/>
      </c>
    </row>
    <row r="1649" spans="18:20" x14ac:dyDescent="0.25">
      <c r="R1649">
        <f t="shared" si="28"/>
        <v>0</v>
      </c>
      <c r="S1649">
        <f>IF(T1649="",0,IFERROR(IF(VLOOKUP(T1649,T$38:T1648,1,0)&gt;0,0,0),1))</f>
        <v>0</v>
      </c>
      <c r="T1649" s="17" t="str">
        <f>IF(DATOS!I1612=P$39,DATOS!F1612,"")</f>
        <v/>
      </c>
    </row>
    <row r="1650" spans="18:20" x14ac:dyDescent="0.25">
      <c r="R1650">
        <f t="shared" si="28"/>
        <v>0</v>
      </c>
      <c r="S1650">
        <f>IF(T1650="",0,IFERROR(IF(VLOOKUP(T1650,T$38:T1649,1,0)&gt;0,0,0),1))</f>
        <v>0</v>
      </c>
      <c r="T1650" s="17" t="str">
        <f>IF(DATOS!I1613=P$39,DATOS!F1613,"")</f>
        <v/>
      </c>
    </row>
    <row r="1651" spans="18:20" x14ac:dyDescent="0.25">
      <c r="R1651">
        <f t="shared" si="28"/>
        <v>0</v>
      </c>
      <c r="S1651">
        <f>IF(T1651="",0,IFERROR(IF(VLOOKUP(T1651,T$38:T1650,1,0)&gt;0,0,0),1))</f>
        <v>0</v>
      </c>
      <c r="T1651" s="17" t="str">
        <f>IF(DATOS!I1614=P$39,DATOS!F1614,"")</f>
        <v/>
      </c>
    </row>
    <row r="1652" spans="18:20" x14ac:dyDescent="0.25">
      <c r="R1652">
        <f t="shared" si="28"/>
        <v>0</v>
      </c>
      <c r="S1652">
        <f>IF(T1652="",0,IFERROR(IF(VLOOKUP(T1652,T$38:T1651,1,0)&gt;0,0,0),1))</f>
        <v>0</v>
      </c>
      <c r="T1652" s="17" t="str">
        <f>IF(DATOS!I1615=P$39,DATOS!F1615,"")</f>
        <v/>
      </c>
    </row>
    <row r="1653" spans="18:20" x14ac:dyDescent="0.25">
      <c r="R1653">
        <f t="shared" si="28"/>
        <v>0</v>
      </c>
      <c r="S1653">
        <f>IF(T1653="",0,IFERROR(IF(VLOOKUP(T1653,T$38:T1652,1,0)&gt;0,0,0),1))</f>
        <v>0</v>
      </c>
      <c r="T1653" s="17" t="str">
        <f>IF(DATOS!I1616=P$39,DATOS!F1616,"")</f>
        <v/>
      </c>
    </row>
    <row r="1654" spans="18:20" x14ac:dyDescent="0.25">
      <c r="R1654">
        <f t="shared" si="28"/>
        <v>0</v>
      </c>
      <c r="S1654">
        <f>IF(T1654="",0,IFERROR(IF(VLOOKUP(T1654,T$38:T1653,1,0)&gt;0,0,0),1))</f>
        <v>0</v>
      </c>
      <c r="T1654" s="17" t="str">
        <f>IF(DATOS!I1617=P$39,DATOS!F1617,"")</f>
        <v/>
      </c>
    </row>
    <row r="1655" spans="18:20" x14ac:dyDescent="0.25">
      <c r="R1655">
        <f t="shared" si="28"/>
        <v>0</v>
      </c>
      <c r="S1655">
        <f>IF(T1655="",0,IFERROR(IF(VLOOKUP(T1655,T$38:T1654,1,0)&gt;0,0,0),1))</f>
        <v>0</v>
      </c>
      <c r="T1655" s="17" t="str">
        <f>IF(DATOS!I1618=P$39,DATOS!F1618,"")</f>
        <v/>
      </c>
    </row>
    <row r="1656" spans="18:20" x14ac:dyDescent="0.25">
      <c r="R1656">
        <f t="shared" si="28"/>
        <v>0</v>
      </c>
      <c r="S1656">
        <f>IF(T1656="",0,IFERROR(IF(VLOOKUP(T1656,T$38:T1655,1,0)&gt;0,0,0),1))</f>
        <v>0</v>
      </c>
      <c r="T1656" s="17" t="str">
        <f>IF(DATOS!I1619=P$39,DATOS!F1619,"")</f>
        <v/>
      </c>
    </row>
    <row r="1657" spans="18:20" x14ac:dyDescent="0.25">
      <c r="R1657">
        <f t="shared" si="28"/>
        <v>0</v>
      </c>
      <c r="S1657">
        <f>IF(T1657="",0,IFERROR(IF(VLOOKUP(T1657,T$38:T1656,1,0)&gt;0,0,0),1))</f>
        <v>0</v>
      </c>
      <c r="T1657" s="17" t="str">
        <f>IF(DATOS!I1620=P$39,DATOS!F1620,"")</f>
        <v/>
      </c>
    </row>
    <row r="1658" spans="18:20" x14ac:dyDescent="0.25">
      <c r="R1658">
        <f t="shared" si="28"/>
        <v>0</v>
      </c>
      <c r="S1658">
        <f>IF(T1658="",0,IFERROR(IF(VLOOKUP(T1658,T$38:T1657,1,0)&gt;0,0,0),1))</f>
        <v>0</v>
      </c>
      <c r="T1658" s="17" t="str">
        <f>IF(DATOS!I1621=P$39,DATOS!F1621,"")</f>
        <v/>
      </c>
    </row>
    <row r="1659" spans="18:20" x14ac:dyDescent="0.25">
      <c r="R1659">
        <f t="shared" si="28"/>
        <v>0</v>
      </c>
      <c r="S1659">
        <f>IF(T1659="",0,IFERROR(IF(VLOOKUP(T1659,T$38:T1658,1,0)&gt;0,0,0),1))</f>
        <v>0</v>
      </c>
      <c r="T1659" s="17" t="str">
        <f>IF(DATOS!I1622=P$39,DATOS!F1622,"")</f>
        <v/>
      </c>
    </row>
    <row r="1660" spans="18:20" x14ac:dyDescent="0.25">
      <c r="R1660">
        <f t="shared" si="28"/>
        <v>0</v>
      </c>
      <c r="S1660">
        <f>IF(T1660="",0,IFERROR(IF(VLOOKUP(T1660,T$38:T1659,1,0)&gt;0,0,0),1))</f>
        <v>0</v>
      </c>
      <c r="T1660" s="17" t="str">
        <f>IF(DATOS!I1623=P$39,DATOS!F1623,"")</f>
        <v/>
      </c>
    </row>
    <row r="1661" spans="18:20" x14ac:dyDescent="0.25">
      <c r="R1661">
        <f t="shared" si="28"/>
        <v>0</v>
      </c>
      <c r="S1661">
        <f>IF(T1661="",0,IFERROR(IF(VLOOKUP(T1661,T$38:T1660,1,0)&gt;0,0,0),1))</f>
        <v>0</v>
      </c>
      <c r="T1661" s="17" t="str">
        <f>IF(DATOS!I1624=P$39,DATOS!F1624,"")</f>
        <v/>
      </c>
    </row>
    <row r="1662" spans="18:20" x14ac:dyDescent="0.25">
      <c r="R1662">
        <f t="shared" si="28"/>
        <v>0</v>
      </c>
      <c r="S1662">
        <f>IF(T1662="",0,IFERROR(IF(VLOOKUP(T1662,T$38:T1661,1,0)&gt;0,0,0),1))</f>
        <v>0</v>
      </c>
      <c r="T1662" s="17" t="str">
        <f>IF(DATOS!I1625=P$39,DATOS!F1625,"")</f>
        <v/>
      </c>
    </row>
    <row r="1663" spans="18:20" x14ac:dyDescent="0.25">
      <c r="R1663">
        <f t="shared" si="28"/>
        <v>0</v>
      </c>
      <c r="S1663">
        <f>IF(T1663="",0,IFERROR(IF(VLOOKUP(T1663,T$38:T1662,1,0)&gt;0,0,0),1))</f>
        <v>0</v>
      </c>
      <c r="T1663" s="17" t="str">
        <f>IF(DATOS!I1626=P$39,DATOS!F1626,"")</f>
        <v/>
      </c>
    </row>
    <row r="1664" spans="18:20" x14ac:dyDescent="0.25">
      <c r="R1664">
        <f t="shared" si="28"/>
        <v>0</v>
      </c>
      <c r="S1664">
        <f>IF(T1664="",0,IFERROR(IF(VLOOKUP(T1664,T$38:T1663,1,0)&gt;0,0,0),1))</f>
        <v>0</v>
      </c>
      <c r="T1664" s="17" t="str">
        <f>IF(DATOS!I1627=P$39,DATOS!F1627,"")</f>
        <v/>
      </c>
    </row>
    <row r="1665" spans="18:20" x14ac:dyDescent="0.25">
      <c r="R1665">
        <f t="shared" si="28"/>
        <v>0</v>
      </c>
      <c r="S1665">
        <f>IF(T1665="",0,IFERROR(IF(VLOOKUP(T1665,T$38:T1664,1,0)&gt;0,0,0),1))</f>
        <v>0</v>
      </c>
      <c r="T1665" s="17" t="str">
        <f>IF(DATOS!I1628=P$39,DATOS!F1628,"")</f>
        <v/>
      </c>
    </row>
    <row r="1666" spans="18:20" x14ac:dyDescent="0.25">
      <c r="R1666">
        <f t="shared" si="28"/>
        <v>0</v>
      </c>
      <c r="S1666">
        <f>IF(T1666="",0,IFERROR(IF(VLOOKUP(T1666,T$38:T1665,1,0)&gt;0,0,0),1))</f>
        <v>0</v>
      </c>
      <c r="T1666" s="17" t="str">
        <f>IF(DATOS!I1629=P$39,DATOS!F1629,"")</f>
        <v/>
      </c>
    </row>
    <row r="1667" spans="18:20" x14ac:dyDescent="0.25">
      <c r="R1667">
        <f t="shared" si="28"/>
        <v>0</v>
      </c>
      <c r="S1667">
        <f>IF(T1667="",0,IFERROR(IF(VLOOKUP(T1667,T$38:T1666,1,0)&gt;0,0,0),1))</f>
        <v>0</v>
      </c>
      <c r="T1667" s="17" t="str">
        <f>IF(DATOS!I1630=P$39,DATOS!F1630,"")</f>
        <v/>
      </c>
    </row>
    <row r="1668" spans="18:20" x14ac:dyDescent="0.25">
      <c r="R1668">
        <f t="shared" si="28"/>
        <v>0</v>
      </c>
      <c r="S1668">
        <f>IF(T1668="",0,IFERROR(IF(VLOOKUP(T1668,T$38:T1667,1,0)&gt;0,0,0),1))</f>
        <v>0</v>
      </c>
      <c r="T1668" s="17" t="str">
        <f>IF(DATOS!I1631=P$39,DATOS!F1631,"")</f>
        <v/>
      </c>
    </row>
    <row r="1669" spans="18:20" x14ac:dyDescent="0.25">
      <c r="R1669">
        <f t="shared" si="28"/>
        <v>0</v>
      </c>
      <c r="S1669">
        <f>IF(T1669="",0,IFERROR(IF(VLOOKUP(T1669,T$38:T1668,1,0)&gt;0,0,0),1))</f>
        <v>0</v>
      </c>
      <c r="T1669" s="17" t="str">
        <f>IF(DATOS!I1632=P$39,DATOS!F1632,"")</f>
        <v/>
      </c>
    </row>
    <row r="1670" spans="18:20" x14ac:dyDescent="0.25">
      <c r="R1670">
        <f t="shared" si="28"/>
        <v>0</v>
      </c>
      <c r="S1670">
        <f>IF(T1670="",0,IFERROR(IF(VLOOKUP(T1670,T$38:T1669,1,0)&gt;0,0,0),1))</f>
        <v>0</v>
      </c>
      <c r="T1670" s="17" t="str">
        <f>IF(DATOS!I1633=P$39,DATOS!F1633,"")</f>
        <v/>
      </c>
    </row>
    <row r="1671" spans="18:20" x14ac:dyDescent="0.25">
      <c r="R1671">
        <f t="shared" si="28"/>
        <v>0</v>
      </c>
      <c r="S1671">
        <f>IF(T1671="",0,IFERROR(IF(VLOOKUP(T1671,T$38:T1670,1,0)&gt;0,0,0),1))</f>
        <v>0</v>
      </c>
      <c r="T1671" s="17" t="str">
        <f>IF(DATOS!I1634=P$39,DATOS!F1634,"")</f>
        <v/>
      </c>
    </row>
    <row r="1672" spans="18:20" x14ac:dyDescent="0.25">
      <c r="R1672">
        <f t="shared" si="28"/>
        <v>0</v>
      </c>
      <c r="S1672">
        <f>IF(T1672="",0,IFERROR(IF(VLOOKUP(T1672,T$38:T1671,1,0)&gt;0,0,0),1))</f>
        <v>0</v>
      </c>
      <c r="T1672" s="17" t="str">
        <f>IF(DATOS!I1635=P$39,DATOS!F1635,"")</f>
        <v/>
      </c>
    </row>
    <row r="1673" spans="18:20" x14ac:dyDescent="0.25">
      <c r="R1673">
        <f t="shared" si="28"/>
        <v>0</v>
      </c>
      <c r="S1673">
        <f>IF(T1673="",0,IFERROR(IF(VLOOKUP(T1673,T$38:T1672,1,0)&gt;0,0,0),1))</f>
        <v>0</v>
      </c>
      <c r="T1673" s="17" t="str">
        <f>IF(DATOS!I1636=P$39,DATOS!F1636,"")</f>
        <v/>
      </c>
    </row>
    <row r="1674" spans="18:20" x14ac:dyDescent="0.25">
      <c r="R1674">
        <f t="shared" si="28"/>
        <v>0</v>
      </c>
      <c r="S1674">
        <f>IF(T1674="",0,IFERROR(IF(VLOOKUP(T1674,T$38:T1673,1,0)&gt;0,0,0),1))</f>
        <v>0</v>
      </c>
      <c r="T1674" s="17" t="str">
        <f>IF(DATOS!I1637=P$39,DATOS!F1637,"")</f>
        <v/>
      </c>
    </row>
    <row r="1675" spans="18:20" x14ac:dyDescent="0.25">
      <c r="R1675">
        <f t="shared" si="28"/>
        <v>0</v>
      </c>
      <c r="S1675">
        <f>IF(T1675="",0,IFERROR(IF(VLOOKUP(T1675,T$38:T1674,1,0)&gt;0,0,0),1))</f>
        <v>0</v>
      </c>
      <c r="T1675" s="17" t="str">
        <f>IF(DATOS!I1638=P$39,DATOS!F1638,"")</f>
        <v/>
      </c>
    </row>
    <row r="1676" spans="18:20" x14ac:dyDescent="0.25">
      <c r="R1676">
        <f t="shared" si="28"/>
        <v>0</v>
      </c>
      <c r="S1676">
        <f>IF(T1676="",0,IFERROR(IF(VLOOKUP(T1676,T$38:T1675,1,0)&gt;0,0,0),1))</f>
        <v>0</v>
      </c>
      <c r="T1676" s="17" t="str">
        <f>IF(DATOS!I1639=P$39,DATOS!F1639,"")</f>
        <v/>
      </c>
    </row>
    <row r="1677" spans="18:20" x14ac:dyDescent="0.25">
      <c r="R1677">
        <f t="shared" si="28"/>
        <v>0</v>
      </c>
      <c r="S1677">
        <f>IF(T1677="",0,IFERROR(IF(VLOOKUP(T1677,T$38:T1676,1,0)&gt;0,0,0),1))</f>
        <v>0</v>
      </c>
      <c r="T1677" s="17" t="str">
        <f>IF(DATOS!I1640=P$39,DATOS!F1640,"")</f>
        <v/>
      </c>
    </row>
    <row r="1678" spans="18:20" x14ac:dyDescent="0.25">
      <c r="R1678">
        <f t="shared" si="28"/>
        <v>0</v>
      </c>
      <c r="S1678">
        <f>IF(T1678="",0,IFERROR(IF(VLOOKUP(T1678,T$38:T1677,1,0)&gt;0,0,0),1))</f>
        <v>0</v>
      </c>
      <c r="T1678" s="17" t="str">
        <f>IF(DATOS!I1641=P$39,DATOS!F1641,"")</f>
        <v/>
      </c>
    </row>
    <row r="1679" spans="18:20" x14ac:dyDescent="0.25">
      <c r="R1679">
        <f t="shared" si="28"/>
        <v>0</v>
      </c>
      <c r="S1679">
        <f>IF(T1679="",0,IFERROR(IF(VLOOKUP(T1679,T$38:T1678,1,0)&gt;0,0,0),1))</f>
        <v>0</v>
      </c>
      <c r="T1679" s="17" t="str">
        <f>IF(DATOS!I1642=P$39,DATOS!F1642,"")</f>
        <v/>
      </c>
    </row>
    <row r="1680" spans="18:20" x14ac:dyDescent="0.25">
      <c r="R1680">
        <f t="shared" si="28"/>
        <v>0</v>
      </c>
      <c r="S1680">
        <f>IF(T1680="",0,IFERROR(IF(VLOOKUP(T1680,T$38:T1679,1,0)&gt;0,0,0),1))</f>
        <v>0</v>
      </c>
      <c r="T1680" s="17" t="str">
        <f>IF(DATOS!I1643=P$39,DATOS!F1643,"")</f>
        <v/>
      </c>
    </row>
    <row r="1681" spans="18:20" x14ac:dyDescent="0.25">
      <c r="R1681">
        <f t="shared" si="28"/>
        <v>0</v>
      </c>
      <c r="S1681">
        <f>IF(T1681="",0,IFERROR(IF(VLOOKUP(T1681,T$38:T1680,1,0)&gt;0,0,0),1))</f>
        <v>0</v>
      </c>
      <c r="T1681" s="17" t="str">
        <f>IF(DATOS!I1644=P$39,DATOS!F1644,"")</f>
        <v/>
      </c>
    </row>
    <row r="1682" spans="18:20" x14ac:dyDescent="0.25">
      <c r="R1682">
        <f t="shared" si="28"/>
        <v>0</v>
      </c>
      <c r="S1682">
        <f>IF(T1682="",0,IFERROR(IF(VLOOKUP(T1682,T$38:T1681,1,0)&gt;0,0,0),1))</f>
        <v>0</v>
      </c>
      <c r="T1682" s="17" t="str">
        <f>IF(DATOS!I1645=P$39,DATOS!F1645,"")</f>
        <v/>
      </c>
    </row>
    <row r="1683" spans="18:20" x14ac:dyDescent="0.25">
      <c r="R1683">
        <f t="shared" si="28"/>
        <v>0</v>
      </c>
      <c r="S1683">
        <f>IF(T1683="",0,IFERROR(IF(VLOOKUP(T1683,T$38:T1682,1,0)&gt;0,0,0),1))</f>
        <v>0</v>
      </c>
      <c r="T1683" s="17" t="str">
        <f>IF(DATOS!I1646=P$39,DATOS!F1646,"")</f>
        <v/>
      </c>
    </row>
    <row r="1684" spans="18:20" x14ac:dyDescent="0.25">
      <c r="R1684">
        <f t="shared" si="28"/>
        <v>0</v>
      </c>
      <c r="S1684">
        <f>IF(T1684="",0,IFERROR(IF(VLOOKUP(T1684,T$38:T1683,1,0)&gt;0,0,0),1))</f>
        <v>0</v>
      </c>
      <c r="T1684" s="17" t="str">
        <f>IF(DATOS!I1647=P$39,DATOS!F1647,"")</f>
        <v/>
      </c>
    </row>
    <row r="1685" spans="18:20" x14ac:dyDescent="0.25">
      <c r="R1685">
        <f t="shared" si="28"/>
        <v>0</v>
      </c>
      <c r="S1685">
        <f>IF(T1685="",0,IFERROR(IF(VLOOKUP(T1685,T$38:T1684,1,0)&gt;0,0,0),1))</f>
        <v>0</v>
      </c>
      <c r="T1685" s="17" t="str">
        <f>IF(DATOS!I1648=P$39,DATOS!F1648,"")</f>
        <v/>
      </c>
    </row>
    <row r="1686" spans="18:20" x14ac:dyDescent="0.25">
      <c r="R1686">
        <f t="shared" si="28"/>
        <v>0</v>
      </c>
      <c r="S1686">
        <f>IF(T1686="",0,IFERROR(IF(VLOOKUP(T1686,T$38:T1685,1,0)&gt;0,0,0),1))</f>
        <v>0</v>
      </c>
      <c r="T1686" s="17" t="str">
        <f>IF(DATOS!I1649=P$39,DATOS!F1649,"")</f>
        <v/>
      </c>
    </row>
    <row r="1687" spans="18:20" x14ac:dyDescent="0.25">
      <c r="R1687">
        <f t="shared" si="28"/>
        <v>0</v>
      </c>
      <c r="S1687">
        <f>IF(T1687="",0,IFERROR(IF(VLOOKUP(T1687,T$38:T1686,1,0)&gt;0,0,0),1))</f>
        <v>0</v>
      </c>
      <c r="T1687" s="17" t="str">
        <f>IF(DATOS!I1650=P$39,DATOS!F1650,"")</f>
        <v/>
      </c>
    </row>
    <row r="1688" spans="18:20" x14ac:dyDescent="0.25">
      <c r="R1688">
        <f t="shared" si="28"/>
        <v>0</v>
      </c>
      <c r="S1688">
        <f>IF(T1688="",0,IFERROR(IF(VLOOKUP(T1688,T$38:T1687,1,0)&gt;0,0,0),1))</f>
        <v>0</v>
      </c>
      <c r="T1688" s="17" t="str">
        <f>IF(DATOS!I1651=P$39,DATOS!F1651,"")</f>
        <v/>
      </c>
    </row>
    <row r="1689" spans="18:20" x14ac:dyDescent="0.25">
      <c r="R1689">
        <f t="shared" si="28"/>
        <v>0</v>
      </c>
      <c r="S1689">
        <f>IF(T1689="",0,IFERROR(IF(VLOOKUP(T1689,T$38:T1688,1,0)&gt;0,0,0),1))</f>
        <v>0</v>
      </c>
      <c r="T1689" s="17" t="str">
        <f>IF(DATOS!I1652=P$39,DATOS!F1652,"")</f>
        <v/>
      </c>
    </row>
    <row r="1690" spans="18:20" x14ac:dyDescent="0.25">
      <c r="R1690">
        <f t="shared" si="28"/>
        <v>0</v>
      </c>
      <c r="S1690">
        <f>IF(T1690="",0,IFERROR(IF(VLOOKUP(T1690,T$38:T1689,1,0)&gt;0,0,0),1))</f>
        <v>0</v>
      </c>
      <c r="T1690" s="17" t="str">
        <f>IF(DATOS!I1653=P$39,DATOS!F1653,"")</f>
        <v/>
      </c>
    </row>
    <row r="1691" spans="18:20" x14ac:dyDescent="0.25">
      <c r="R1691">
        <f t="shared" si="28"/>
        <v>0</v>
      </c>
      <c r="S1691">
        <f>IF(T1691="",0,IFERROR(IF(VLOOKUP(T1691,T$38:T1690,1,0)&gt;0,0,0),1))</f>
        <v>0</v>
      </c>
      <c r="T1691" s="17" t="str">
        <f>IF(DATOS!I1654=P$39,DATOS!F1654,"")</f>
        <v/>
      </c>
    </row>
    <row r="1692" spans="18:20" x14ac:dyDescent="0.25">
      <c r="R1692">
        <f t="shared" si="28"/>
        <v>0</v>
      </c>
      <c r="S1692">
        <f>IF(T1692="",0,IFERROR(IF(VLOOKUP(T1692,T$38:T1691,1,0)&gt;0,0,0),1))</f>
        <v>0</v>
      </c>
      <c r="T1692" s="17" t="str">
        <f>IF(DATOS!I1655=P$39,DATOS!F1655,"")</f>
        <v/>
      </c>
    </row>
    <row r="1693" spans="18:20" x14ac:dyDescent="0.25">
      <c r="R1693">
        <f t="shared" si="28"/>
        <v>0</v>
      </c>
      <c r="S1693">
        <f>IF(T1693="",0,IFERROR(IF(VLOOKUP(T1693,T$38:T1692,1,0)&gt;0,0,0),1))</f>
        <v>0</v>
      </c>
      <c r="T1693" s="17" t="str">
        <f>IF(DATOS!I1656=P$39,DATOS!F1656,"")</f>
        <v/>
      </c>
    </row>
    <row r="1694" spans="18:20" x14ac:dyDescent="0.25">
      <c r="R1694">
        <f t="shared" si="28"/>
        <v>0</v>
      </c>
      <c r="S1694">
        <f>IF(T1694="",0,IFERROR(IF(VLOOKUP(T1694,T$38:T1693,1,0)&gt;0,0,0),1))</f>
        <v>0</v>
      </c>
      <c r="T1694" s="17" t="str">
        <f>IF(DATOS!I1657=P$39,DATOS!F1657,"")</f>
        <v/>
      </c>
    </row>
    <row r="1695" spans="18:20" x14ac:dyDescent="0.25">
      <c r="R1695">
        <f t="shared" si="28"/>
        <v>0</v>
      </c>
      <c r="S1695">
        <f>IF(T1695="",0,IFERROR(IF(VLOOKUP(T1695,T$38:T1694,1,0)&gt;0,0,0),1))</f>
        <v>0</v>
      </c>
      <c r="T1695" s="17" t="str">
        <f>IF(DATOS!I1658=P$39,DATOS!F1658,"")</f>
        <v/>
      </c>
    </row>
    <row r="1696" spans="18:20" x14ac:dyDescent="0.25">
      <c r="R1696">
        <f t="shared" si="28"/>
        <v>0</v>
      </c>
      <c r="S1696">
        <f>IF(T1696="",0,IFERROR(IF(VLOOKUP(T1696,T$38:T1695,1,0)&gt;0,0,0),1))</f>
        <v>0</v>
      </c>
      <c r="T1696" s="17" t="str">
        <f>IF(DATOS!I1659=P$39,DATOS!F1659,"")</f>
        <v/>
      </c>
    </row>
    <row r="1697" spans="18:20" x14ac:dyDescent="0.25">
      <c r="R1697">
        <f t="shared" si="28"/>
        <v>0</v>
      </c>
      <c r="S1697">
        <f>IF(T1697="",0,IFERROR(IF(VLOOKUP(T1697,T$38:T1696,1,0)&gt;0,0,0),1))</f>
        <v>0</v>
      </c>
      <c r="T1697" s="17" t="str">
        <f>IF(DATOS!I1660=P$39,DATOS!F1660,"")</f>
        <v/>
      </c>
    </row>
    <row r="1698" spans="18:20" x14ac:dyDescent="0.25">
      <c r="R1698">
        <f t="shared" si="28"/>
        <v>0</v>
      </c>
      <c r="S1698">
        <f>IF(T1698="",0,IFERROR(IF(VLOOKUP(T1698,T$38:T1697,1,0)&gt;0,0,0),1))</f>
        <v>0</v>
      </c>
      <c r="T1698" s="17" t="str">
        <f>IF(DATOS!I1661=P$39,DATOS!F1661,"")</f>
        <v/>
      </c>
    </row>
    <row r="1699" spans="18:20" x14ac:dyDescent="0.25">
      <c r="R1699">
        <f t="shared" si="28"/>
        <v>0</v>
      </c>
      <c r="S1699">
        <f>IF(T1699="",0,IFERROR(IF(VLOOKUP(T1699,T$38:T1698,1,0)&gt;0,0,0),1))</f>
        <v>0</v>
      </c>
      <c r="T1699" s="17" t="str">
        <f>IF(DATOS!I1662=P$39,DATOS!F1662,"")</f>
        <v/>
      </c>
    </row>
    <row r="1700" spans="18:20" x14ac:dyDescent="0.25">
      <c r="R1700">
        <f t="shared" si="28"/>
        <v>0</v>
      </c>
      <c r="S1700">
        <f>IF(T1700="",0,IFERROR(IF(VLOOKUP(T1700,T$38:T1699,1,0)&gt;0,0,0),1))</f>
        <v>0</v>
      </c>
      <c r="T1700" s="17" t="str">
        <f>IF(DATOS!I1663=P$39,DATOS!F1663,"")</f>
        <v/>
      </c>
    </row>
    <row r="1701" spans="18:20" x14ac:dyDescent="0.25">
      <c r="R1701">
        <f t="shared" si="28"/>
        <v>0</v>
      </c>
      <c r="S1701">
        <f>IF(T1701="",0,IFERROR(IF(VLOOKUP(T1701,T$38:T1700,1,0)&gt;0,0,0),1))</f>
        <v>0</v>
      </c>
      <c r="T1701" s="17" t="str">
        <f>IF(DATOS!I1664=P$39,DATOS!F1664,"")</f>
        <v/>
      </c>
    </row>
    <row r="1702" spans="18:20" x14ac:dyDescent="0.25">
      <c r="R1702">
        <f t="shared" si="28"/>
        <v>0</v>
      </c>
      <c r="S1702">
        <f>IF(T1702="",0,IFERROR(IF(VLOOKUP(T1702,T$38:T1701,1,0)&gt;0,0,0),1))</f>
        <v>0</v>
      </c>
      <c r="T1702" s="17" t="str">
        <f>IF(DATOS!I1665=P$39,DATOS!F1665,"")</f>
        <v/>
      </c>
    </row>
    <row r="1703" spans="18:20" x14ac:dyDescent="0.25">
      <c r="R1703">
        <f t="shared" ref="R1703:R1766" si="29">R1702+S1703</f>
        <v>0</v>
      </c>
      <c r="S1703">
        <f>IF(T1703="",0,IFERROR(IF(VLOOKUP(T1703,T$38:T1702,1,0)&gt;0,0,0),1))</f>
        <v>0</v>
      </c>
      <c r="T1703" s="17" t="str">
        <f>IF(DATOS!I1666=P$39,DATOS!F1666,"")</f>
        <v/>
      </c>
    </row>
    <row r="1704" spans="18:20" x14ac:dyDescent="0.25">
      <c r="R1704">
        <f t="shared" si="29"/>
        <v>0</v>
      </c>
      <c r="S1704">
        <f>IF(T1704="",0,IFERROR(IF(VLOOKUP(T1704,T$38:T1703,1,0)&gt;0,0,0),1))</f>
        <v>0</v>
      </c>
      <c r="T1704" s="17" t="str">
        <f>IF(DATOS!I1667=P$39,DATOS!F1667,"")</f>
        <v/>
      </c>
    </row>
    <row r="1705" spans="18:20" x14ac:dyDescent="0.25">
      <c r="R1705">
        <f t="shared" si="29"/>
        <v>0</v>
      </c>
      <c r="S1705">
        <f>IF(T1705="",0,IFERROR(IF(VLOOKUP(T1705,T$38:T1704,1,0)&gt;0,0,0),1))</f>
        <v>0</v>
      </c>
      <c r="T1705" s="17" t="str">
        <f>IF(DATOS!I1668=P$39,DATOS!F1668,"")</f>
        <v/>
      </c>
    </row>
    <row r="1706" spans="18:20" x14ac:dyDescent="0.25">
      <c r="R1706">
        <f t="shared" si="29"/>
        <v>0</v>
      </c>
      <c r="S1706">
        <f>IF(T1706="",0,IFERROR(IF(VLOOKUP(T1706,T$38:T1705,1,0)&gt;0,0,0),1))</f>
        <v>0</v>
      </c>
      <c r="T1706" s="17" t="str">
        <f>IF(DATOS!I1669=P$39,DATOS!F1669,"")</f>
        <v/>
      </c>
    </row>
    <row r="1707" spans="18:20" x14ac:dyDescent="0.25">
      <c r="R1707">
        <f t="shared" si="29"/>
        <v>0</v>
      </c>
      <c r="S1707">
        <f>IF(T1707="",0,IFERROR(IF(VLOOKUP(T1707,T$38:T1706,1,0)&gt;0,0,0),1))</f>
        <v>0</v>
      </c>
      <c r="T1707" s="17" t="str">
        <f>IF(DATOS!I1670=P$39,DATOS!F1670,"")</f>
        <v/>
      </c>
    </row>
    <row r="1708" spans="18:20" x14ac:dyDescent="0.25">
      <c r="R1708">
        <f t="shared" si="29"/>
        <v>0</v>
      </c>
      <c r="S1708">
        <f>IF(T1708="",0,IFERROR(IF(VLOOKUP(T1708,T$38:T1707,1,0)&gt;0,0,0),1))</f>
        <v>0</v>
      </c>
      <c r="T1708" s="17" t="str">
        <f>IF(DATOS!I1671=P$39,DATOS!F1671,"")</f>
        <v/>
      </c>
    </row>
    <row r="1709" spans="18:20" x14ac:dyDescent="0.25">
      <c r="R1709">
        <f t="shared" si="29"/>
        <v>0</v>
      </c>
      <c r="S1709">
        <f>IF(T1709="",0,IFERROR(IF(VLOOKUP(T1709,T$38:T1708,1,0)&gt;0,0,0),1))</f>
        <v>0</v>
      </c>
      <c r="T1709" s="17" t="str">
        <f>IF(DATOS!I1672=P$39,DATOS!F1672,"")</f>
        <v/>
      </c>
    </row>
    <row r="1710" spans="18:20" x14ac:dyDescent="0.25">
      <c r="R1710">
        <f t="shared" si="29"/>
        <v>0</v>
      </c>
      <c r="S1710">
        <f>IF(T1710="",0,IFERROR(IF(VLOOKUP(T1710,T$38:T1709,1,0)&gt;0,0,0),1))</f>
        <v>0</v>
      </c>
      <c r="T1710" s="17" t="str">
        <f>IF(DATOS!I1673=P$39,DATOS!F1673,"")</f>
        <v/>
      </c>
    </row>
    <row r="1711" spans="18:20" x14ac:dyDescent="0.25">
      <c r="R1711">
        <f t="shared" si="29"/>
        <v>0</v>
      </c>
      <c r="S1711">
        <f>IF(T1711="",0,IFERROR(IF(VLOOKUP(T1711,T$38:T1710,1,0)&gt;0,0,0),1))</f>
        <v>0</v>
      </c>
      <c r="T1711" s="17" t="str">
        <f>IF(DATOS!I1674=P$39,DATOS!F1674,"")</f>
        <v/>
      </c>
    </row>
    <row r="1712" spans="18:20" x14ac:dyDescent="0.25">
      <c r="R1712">
        <f t="shared" si="29"/>
        <v>0</v>
      </c>
      <c r="S1712">
        <f>IF(T1712="",0,IFERROR(IF(VLOOKUP(T1712,T$38:T1711,1,0)&gt;0,0,0),1))</f>
        <v>0</v>
      </c>
      <c r="T1712" s="17" t="str">
        <f>IF(DATOS!I1675=P$39,DATOS!F1675,"")</f>
        <v/>
      </c>
    </row>
    <row r="1713" spans="18:20" x14ac:dyDescent="0.25">
      <c r="R1713">
        <f t="shared" si="29"/>
        <v>0</v>
      </c>
      <c r="S1713">
        <f>IF(T1713="",0,IFERROR(IF(VLOOKUP(T1713,T$38:T1712,1,0)&gt;0,0,0),1))</f>
        <v>0</v>
      </c>
      <c r="T1713" s="17" t="str">
        <f>IF(DATOS!I1676=P$39,DATOS!F1676,"")</f>
        <v/>
      </c>
    </row>
    <row r="1714" spans="18:20" x14ac:dyDescent="0.25">
      <c r="R1714">
        <f t="shared" si="29"/>
        <v>0</v>
      </c>
      <c r="S1714">
        <f>IF(T1714="",0,IFERROR(IF(VLOOKUP(T1714,T$38:T1713,1,0)&gt;0,0,0),1))</f>
        <v>0</v>
      </c>
      <c r="T1714" s="17" t="str">
        <f>IF(DATOS!I1677=P$39,DATOS!F1677,"")</f>
        <v/>
      </c>
    </row>
    <row r="1715" spans="18:20" x14ac:dyDescent="0.25">
      <c r="R1715">
        <f t="shared" si="29"/>
        <v>0</v>
      </c>
      <c r="S1715">
        <f>IF(T1715="",0,IFERROR(IF(VLOOKUP(T1715,T$38:T1714,1,0)&gt;0,0,0),1))</f>
        <v>0</v>
      </c>
      <c r="T1715" s="17" t="str">
        <f>IF(DATOS!I1678=P$39,DATOS!F1678,"")</f>
        <v/>
      </c>
    </row>
    <row r="1716" spans="18:20" x14ac:dyDescent="0.25">
      <c r="R1716">
        <f t="shared" si="29"/>
        <v>0</v>
      </c>
      <c r="S1716">
        <f>IF(T1716="",0,IFERROR(IF(VLOOKUP(T1716,T$38:T1715,1,0)&gt;0,0,0),1))</f>
        <v>0</v>
      </c>
      <c r="T1716" s="17" t="str">
        <f>IF(DATOS!I1679=P$39,DATOS!F1679,"")</f>
        <v/>
      </c>
    </row>
    <row r="1717" spans="18:20" x14ac:dyDescent="0.25">
      <c r="R1717">
        <f t="shared" si="29"/>
        <v>0</v>
      </c>
      <c r="S1717">
        <f>IF(T1717="",0,IFERROR(IF(VLOOKUP(T1717,T$38:T1716,1,0)&gt;0,0,0),1))</f>
        <v>0</v>
      </c>
      <c r="T1717" s="17" t="str">
        <f>IF(DATOS!I1680=P$39,DATOS!F1680,"")</f>
        <v/>
      </c>
    </row>
    <row r="1718" spans="18:20" x14ac:dyDescent="0.25">
      <c r="R1718">
        <f t="shared" si="29"/>
        <v>0</v>
      </c>
      <c r="S1718">
        <f>IF(T1718="",0,IFERROR(IF(VLOOKUP(T1718,T$38:T1717,1,0)&gt;0,0,0),1))</f>
        <v>0</v>
      </c>
      <c r="T1718" s="17" t="str">
        <f>IF(DATOS!I1681=P$39,DATOS!F1681,"")</f>
        <v/>
      </c>
    </row>
    <row r="1719" spans="18:20" x14ac:dyDescent="0.25">
      <c r="R1719">
        <f t="shared" si="29"/>
        <v>0</v>
      </c>
      <c r="S1719">
        <f>IF(T1719="",0,IFERROR(IF(VLOOKUP(T1719,T$38:T1718,1,0)&gt;0,0,0),1))</f>
        <v>0</v>
      </c>
      <c r="T1719" s="17" t="str">
        <f>IF(DATOS!I1682=P$39,DATOS!F1682,"")</f>
        <v/>
      </c>
    </row>
    <row r="1720" spans="18:20" x14ac:dyDescent="0.25">
      <c r="R1720">
        <f t="shared" si="29"/>
        <v>0</v>
      </c>
      <c r="S1720">
        <f>IF(T1720="",0,IFERROR(IF(VLOOKUP(T1720,T$38:T1719,1,0)&gt;0,0,0),1))</f>
        <v>0</v>
      </c>
      <c r="T1720" s="17" t="str">
        <f>IF(DATOS!I1683=P$39,DATOS!F1683,"")</f>
        <v/>
      </c>
    </row>
    <row r="1721" spans="18:20" x14ac:dyDescent="0.25">
      <c r="R1721">
        <f t="shared" si="29"/>
        <v>0</v>
      </c>
      <c r="S1721">
        <f>IF(T1721="",0,IFERROR(IF(VLOOKUP(T1721,T$38:T1720,1,0)&gt;0,0,0),1))</f>
        <v>0</v>
      </c>
      <c r="T1721" s="17" t="str">
        <f>IF(DATOS!I1684=P$39,DATOS!F1684,"")</f>
        <v/>
      </c>
    </row>
    <row r="1722" spans="18:20" x14ac:dyDescent="0.25">
      <c r="R1722">
        <f t="shared" si="29"/>
        <v>0</v>
      </c>
      <c r="S1722">
        <f>IF(T1722="",0,IFERROR(IF(VLOOKUP(T1722,T$38:T1721,1,0)&gt;0,0,0),1))</f>
        <v>0</v>
      </c>
      <c r="T1722" s="17" t="str">
        <f>IF(DATOS!I1685=P$39,DATOS!F1685,"")</f>
        <v/>
      </c>
    </row>
    <row r="1723" spans="18:20" x14ac:dyDescent="0.25">
      <c r="R1723">
        <f t="shared" si="29"/>
        <v>0</v>
      </c>
      <c r="S1723">
        <f>IF(T1723="",0,IFERROR(IF(VLOOKUP(T1723,T$38:T1722,1,0)&gt;0,0,0),1))</f>
        <v>0</v>
      </c>
      <c r="T1723" s="17" t="str">
        <f>IF(DATOS!I1686=P$39,DATOS!F1686,"")</f>
        <v/>
      </c>
    </row>
    <row r="1724" spans="18:20" x14ac:dyDescent="0.25">
      <c r="R1724">
        <f t="shared" si="29"/>
        <v>0</v>
      </c>
      <c r="S1724">
        <f>IF(T1724="",0,IFERROR(IF(VLOOKUP(T1724,T$38:T1723,1,0)&gt;0,0,0),1))</f>
        <v>0</v>
      </c>
      <c r="T1724" s="17" t="str">
        <f>IF(DATOS!I1687=P$39,DATOS!F1687,"")</f>
        <v/>
      </c>
    </row>
    <row r="1725" spans="18:20" x14ac:dyDescent="0.25">
      <c r="R1725">
        <f t="shared" si="29"/>
        <v>0</v>
      </c>
      <c r="S1725">
        <f>IF(T1725="",0,IFERROR(IF(VLOOKUP(T1725,T$38:T1724,1,0)&gt;0,0,0),1))</f>
        <v>0</v>
      </c>
      <c r="T1725" s="17" t="str">
        <f>IF(DATOS!I1688=P$39,DATOS!F1688,"")</f>
        <v/>
      </c>
    </row>
    <row r="1726" spans="18:20" x14ac:dyDescent="0.25">
      <c r="R1726">
        <f t="shared" si="29"/>
        <v>0</v>
      </c>
      <c r="S1726">
        <f>IF(T1726="",0,IFERROR(IF(VLOOKUP(T1726,T$38:T1725,1,0)&gt;0,0,0),1))</f>
        <v>0</v>
      </c>
      <c r="T1726" s="17" t="str">
        <f>IF(DATOS!I1689=P$39,DATOS!F1689,"")</f>
        <v/>
      </c>
    </row>
    <row r="1727" spans="18:20" x14ac:dyDescent="0.25">
      <c r="R1727">
        <f t="shared" si="29"/>
        <v>0</v>
      </c>
      <c r="S1727">
        <f>IF(T1727="",0,IFERROR(IF(VLOOKUP(T1727,T$38:T1726,1,0)&gt;0,0,0),1))</f>
        <v>0</v>
      </c>
      <c r="T1727" s="17" t="str">
        <f>IF(DATOS!I1690=P$39,DATOS!F1690,"")</f>
        <v/>
      </c>
    </row>
    <row r="1728" spans="18:20" x14ac:dyDescent="0.25">
      <c r="R1728">
        <f t="shared" si="29"/>
        <v>0</v>
      </c>
      <c r="S1728">
        <f>IF(T1728="",0,IFERROR(IF(VLOOKUP(T1728,T$38:T1727,1,0)&gt;0,0,0),1))</f>
        <v>0</v>
      </c>
      <c r="T1728" s="17" t="str">
        <f>IF(DATOS!I1691=P$39,DATOS!F1691,"")</f>
        <v/>
      </c>
    </row>
    <row r="1729" spans="18:20" x14ac:dyDescent="0.25">
      <c r="R1729">
        <f t="shared" si="29"/>
        <v>0</v>
      </c>
      <c r="S1729">
        <f>IF(T1729="",0,IFERROR(IF(VLOOKUP(T1729,T$38:T1728,1,0)&gt;0,0,0),1))</f>
        <v>0</v>
      </c>
      <c r="T1729" s="17" t="str">
        <f>IF(DATOS!I1692=P$39,DATOS!F1692,"")</f>
        <v/>
      </c>
    </row>
    <row r="1730" spans="18:20" x14ac:dyDescent="0.25">
      <c r="R1730">
        <f t="shared" si="29"/>
        <v>0</v>
      </c>
      <c r="S1730">
        <f>IF(T1730="",0,IFERROR(IF(VLOOKUP(T1730,T$38:T1729,1,0)&gt;0,0,0),1))</f>
        <v>0</v>
      </c>
      <c r="T1730" s="17" t="str">
        <f>IF(DATOS!I1693=P$39,DATOS!F1693,"")</f>
        <v/>
      </c>
    </row>
    <row r="1731" spans="18:20" x14ac:dyDescent="0.25">
      <c r="R1731">
        <f t="shared" si="29"/>
        <v>0</v>
      </c>
      <c r="S1731">
        <f>IF(T1731="",0,IFERROR(IF(VLOOKUP(T1731,T$38:T1730,1,0)&gt;0,0,0),1))</f>
        <v>0</v>
      </c>
      <c r="T1731" s="17" t="str">
        <f>IF(DATOS!I1694=P$39,DATOS!F1694,"")</f>
        <v/>
      </c>
    </row>
    <row r="1732" spans="18:20" x14ac:dyDescent="0.25">
      <c r="R1732">
        <f t="shared" si="29"/>
        <v>0</v>
      </c>
      <c r="S1732">
        <f>IF(T1732="",0,IFERROR(IF(VLOOKUP(T1732,T$38:T1731,1,0)&gt;0,0,0),1))</f>
        <v>0</v>
      </c>
      <c r="T1732" s="17" t="str">
        <f>IF(DATOS!I1695=P$39,DATOS!F1695,"")</f>
        <v/>
      </c>
    </row>
    <row r="1733" spans="18:20" x14ac:dyDescent="0.25">
      <c r="R1733">
        <f t="shared" si="29"/>
        <v>0</v>
      </c>
      <c r="S1733">
        <f>IF(T1733="",0,IFERROR(IF(VLOOKUP(T1733,T$38:T1732,1,0)&gt;0,0,0),1))</f>
        <v>0</v>
      </c>
      <c r="T1733" s="17" t="str">
        <f>IF(DATOS!I1696=P$39,DATOS!F1696,"")</f>
        <v/>
      </c>
    </row>
    <row r="1734" spans="18:20" x14ac:dyDescent="0.25">
      <c r="R1734">
        <f t="shared" si="29"/>
        <v>0</v>
      </c>
      <c r="S1734">
        <f>IF(T1734="",0,IFERROR(IF(VLOOKUP(T1734,T$38:T1733,1,0)&gt;0,0,0),1))</f>
        <v>0</v>
      </c>
      <c r="T1734" s="17" t="str">
        <f>IF(DATOS!I1697=P$39,DATOS!F1697,"")</f>
        <v/>
      </c>
    </row>
    <row r="1735" spans="18:20" x14ac:dyDescent="0.25">
      <c r="R1735">
        <f t="shared" si="29"/>
        <v>0</v>
      </c>
      <c r="S1735">
        <f>IF(T1735="",0,IFERROR(IF(VLOOKUP(T1735,T$38:T1734,1,0)&gt;0,0,0),1))</f>
        <v>0</v>
      </c>
      <c r="T1735" s="17" t="str">
        <f>IF(DATOS!I1698=P$39,DATOS!F1698,"")</f>
        <v/>
      </c>
    </row>
    <row r="1736" spans="18:20" x14ac:dyDescent="0.25">
      <c r="R1736">
        <f t="shared" si="29"/>
        <v>0</v>
      </c>
      <c r="S1736">
        <f>IF(T1736="",0,IFERROR(IF(VLOOKUP(T1736,T$38:T1735,1,0)&gt;0,0,0),1))</f>
        <v>0</v>
      </c>
      <c r="T1736" s="17" t="str">
        <f>IF(DATOS!I1699=P$39,DATOS!F1699,"")</f>
        <v/>
      </c>
    </row>
    <row r="1737" spans="18:20" x14ac:dyDescent="0.25">
      <c r="R1737">
        <f t="shared" si="29"/>
        <v>0</v>
      </c>
      <c r="S1737">
        <f>IF(T1737="",0,IFERROR(IF(VLOOKUP(T1737,T$38:T1736,1,0)&gt;0,0,0),1))</f>
        <v>0</v>
      </c>
      <c r="T1737" s="17" t="str">
        <f>IF(DATOS!I1700=P$39,DATOS!F1700,"")</f>
        <v/>
      </c>
    </row>
    <row r="1738" spans="18:20" x14ac:dyDescent="0.25">
      <c r="R1738">
        <f t="shared" si="29"/>
        <v>0</v>
      </c>
      <c r="S1738">
        <f>IF(T1738="",0,IFERROR(IF(VLOOKUP(T1738,T$38:T1737,1,0)&gt;0,0,0),1))</f>
        <v>0</v>
      </c>
      <c r="T1738" s="17" t="str">
        <f>IF(DATOS!I1701=P$39,DATOS!F1701,"")</f>
        <v/>
      </c>
    </row>
    <row r="1739" spans="18:20" x14ac:dyDescent="0.25">
      <c r="R1739">
        <f t="shared" si="29"/>
        <v>0</v>
      </c>
      <c r="S1739">
        <f>IF(T1739="",0,IFERROR(IF(VLOOKUP(T1739,T$38:T1738,1,0)&gt;0,0,0),1))</f>
        <v>0</v>
      </c>
      <c r="T1739" s="17" t="str">
        <f>IF(DATOS!I1702=P$39,DATOS!F1702,"")</f>
        <v/>
      </c>
    </row>
    <row r="1740" spans="18:20" x14ac:dyDescent="0.25">
      <c r="R1740">
        <f t="shared" si="29"/>
        <v>0</v>
      </c>
      <c r="S1740">
        <f>IF(T1740="",0,IFERROR(IF(VLOOKUP(T1740,T$38:T1739,1,0)&gt;0,0,0),1))</f>
        <v>0</v>
      </c>
      <c r="T1740" s="17" t="str">
        <f>IF(DATOS!I1703=P$39,DATOS!F1703,"")</f>
        <v/>
      </c>
    </row>
    <row r="1741" spans="18:20" x14ac:dyDescent="0.25">
      <c r="R1741">
        <f t="shared" si="29"/>
        <v>0</v>
      </c>
      <c r="S1741">
        <f>IF(T1741="",0,IFERROR(IF(VLOOKUP(T1741,T$38:T1740,1,0)&gt;0,0,0),1))</f>
        <v>0</v>
      </c>
      <c r="T1741" s="17" t="str">
        <f>IF(DATOS!I1704=P$39,DATOS!F1704,"")</f>
        <v/>
      </c>
    </row>
    <row r="1742" spans="18:20" x14ac:dyDescent="0.25">
      <c r="R1742">
        <f t="shared" si="29"/>
        <v>0</v>
      </c>
      <c r="S1742">
        <f>IF(T1742="",0,IFERROR(IF(VLOOKUP(T1742,T$38:T1741,1,0)&gt;0,0,0),1))</f>
        <v>0</v>
      </c>
      <c r="T1742" s="17" t="str">
        <f>IF(DATOS!I1705=P$39,DATOS!F1705,"")</f>
        <v/>
      </c>
    </row>
    <row r="1743" spans="18:20" x14ac:dyDescent="0.25">
      <c r="R1743">
        <f t="shared" si="29"/>
        <v>0</v>
      </c>
      <c r="S1743">
        <f>IF(T1743="",0,IFERROR(IF(VLOOKUP(T1743,T$38:T1742,1,0)&gt;0,0,0),1))</f>
        <v>0</v>
      </c>
      <c r="T1743" s="17" t="str">
        <f>IF(DATOS!I1706=P$39,DATOS!F1706,"")</f>
        <v/>
      </c>
    </row>
    <row r="1744" spans="18:20" x14ac:dyDescent="0.25">
      <c r="R1744">
        <f t="shared" si="29"/>
        <v>0</v>
      </c>
      <c r="S1744">
        <f>IF(T1744="",0,IFERROR(IF(VLOOKUP(T1744,T$38:T1743,1,0)&gt;0,0,0),1))</f>
        <v>0</v>
      </c>
      <c r="T1744" s="17" t="str">
        <f>IF(DATOS!I1707=P$39,DATOS!F1707,"")</f>
        <v/>
      </c>
    </row>
    <row r="1745" spans="18:20" x14ac:dyDescent="0.25">
      <c r="R1745">
        <f t="shared" si="29"/>
        <v>0</v>
      </c>
      <c r="S1745">
        <f>IF(T1745="",0,IFERROR(IF(VLOOKUP(T1745,T$38:T1744,1,0)&gt;0,0,0),1))</f>
        <v>0</v>
      </c>
      <c r="T1745" s="17" t="str">
        <f>IF(DATOS!I1708=P$39,DATOS!F1708,"")</f>
        <v/>
      </c>
    </row>
    <row r="1746" spans="18:20" x14ac:dyDescent="0.25">
      <c r="R1746">
        <f t="shared" si="29"/>
        <v>0</v>
      </c>
      <c r="S1746">
        <f>IF(T1746="",0,IFERROR(IF(VLOOKUP(T1746,T$38:T1745,1,0)&gt;0,0,0),1))</f>
        <v>0</v>
      </c>
      <c r="T1746" s="17" t="str">
        <f>IF(DATOS!I1709=P$39,DATOS!F1709,"")</f>
        <v/>
      </c>
    </row>
    <row r="1747" spans="18:20" x14ac:dyDescent="0.25">
      <c r="R1747">
        <f t="shared" si="29"/>
        <v>0</v>
      </c>
      <c r="S1747">
        <f>IF(T1747="",0,IFERROR(IF(VLOOKUP(T1747,T$38:T1746,1,0)&gt;0,0,0),1))</f>
        <v>0</v>
      </c>
      <c r="T1747" s="17" t="str">
        <f>IF(DATOS!I1710=P$39,DATOS!F1710,"")</f>
        <v/>
      </c>
    </row>
    <row r="1748" spans="18:20" x14ac:dyDescent="0.25">
      <c r="R1748">
        <f t="shared" si="29"/>
        <v>0</v>
      </c>
      <c r="S1748">
        <f>IF(T1748="",0,IFERROR(IF(VLOOKUP(T1748,T$38:T1747,1,0)&gt;0,0,0),1))</f>
        <v>0</v>
      </c>
      <c r="T1748" s="17" t="str">
        <f>IF(DATOS!I1711=P$39,DATOS!F1711,"")</f>
        <v/>
      </c>
    </row>
    <row r="1749" spans="18:20" x14ac:dyDescent="0.25">
      <c r="R1749">
        <f t="shared" si="29"/>
        <v>0</v>
      </c>
      <c r="S1749">
        <f>IF(T1749="",0,IFERROR(IF(VLOOKUP(T1749,T$38:T1748,1,0)&gt;0,0,0),1))</f>
        <v>0</v>
      </c>
      <c r="T1749" s="17" t="str">
        <f>IF(DATOS!I1712=P$39,DATOS!F1712,"")</f>
        <v/>
      </c>
    </row>
    <row r="1750" spans="18:20" x14ac:dyDescent="0.25">
      <c r="R1750">
        <f t="shared" si="29"/>
        <v>0</v>
      </c>
      <c r="S1750">
        <f>IF(T1750="",0,IFERROR(IF(VLOOKUP(T1750,T$38:T1749,1,0)&gt;0,0,0),1))</f>
        <v>0</v>
      </c>
      <c r="T1750" s="17" t="str">
        <f>IF(DATOS!I1713=P$39,DATOS!F1713,"")</f>
        <v/>
      </c>
    </row>
    <row r="1751" spans="18:20" x14ac:dyDescent="0.25">
      <c r="R1751">
        <f t="shared" si="29"/>
        <v>0</v>
      </c>
      <c r="S1751">
        <f>IF(T1751="",0,IFERROR(IF(VLOOKUP(T1751,T$38:T1750,1,0)&gt;0,0,0),1))</f>
        <v>0</v>
      </c>
      <c r="T1751" s="17" t="str">
        <f>IF(DATOS!I1714=P$39,DATOS!F1714,"")</f>
        <v/>
      </c>
    </row>
    <row r="1752" spans="18:20" x14ac:dyDescent="0.25">
      <c r="R1752">
        <f t="shared" si="29"/>
        <v>0</v>
      </c>
      <c r="S1752">
        <f>IF(T1752="",0,IFERROR(IF(VLOOKUP(T1752,T$38:T1751,1,0)&gt;0,0,0),1))</f>
        <v>0</v>
      </c>
      <c r="T1752" s="17" t="str">
        <f>IF(DATOS!I1715=P$39,DATOS!F1715,"")</f>
        <v/>
      </c>
    </row>
    <row r="1753" spans="18:20" x14ac:dyDescent="0.25">
      <c r="R1753">
        <f t="shared" si="29"/>
        <v>0</v>
      </c>
      <c r="S1753">
        <f>IF(T1753="",0,IFERROR(IF(VLOOKUP(T1753,T$38:T1752,1,0)&gt;0,0,0),1))</f>
        <v>0</v>
      </c>
      <c r="T1753" s="17" t="str">
        <f>IF(DATOS!I1716=P$39,DATOS!F1716,"")</f>
        <v/>
      </c>
    </row>
    <row r="1754" spans="18:20" x14ac:dyDescent="0.25">
      <c r="R1754">
        <f t="shared" si="29"/>
        <v>0</v>
      </c>
      <c r="S1754">
        <f>IF(T1754="",0,IFERROR(IF(VLOOKUP(T1754,T$38:T1753,1,0)&gt;0,0,0),1))</f>
        <v>0</v>
      </c>
      <c r="T1754" s="17" t="str">
        <f>IF(DATOS!I1717=P$39,DATOS!F1717,"")</f>
        <v/>
      </c>
    </row>
    <row r="1755" spans="18:20" x14ac:dyDescent="0.25">
      <c r="R1755">
        <f t="shared" si="29"/>
        <v>0</v>
      </c>
      <c r="S1755">
        <f>IF(T1755="",0,IFERROR(IF(VLOOKUP(T1755,T$38:T1754,1,0)&gt;0,0,0),1))</f>
        <v>0</v>
      </c>
      <c r="T1755" s="17" t="str">
        <f>IF(DATOS!I1718=P$39,DATOS!F1718,"")</f>
        <v/>
      </c>
    </row>
    <row r="1756" spans="18:20" x14ac:dyDescent="0.25">
      <c r="R1756">
        <f t="shared" si="29"/>
        <v>0</v>
      </c>
      <c r="S1756">
        <f>IF(T1756="",0,IFERROR(IF(VLOOKUP(T1756,T$38:T1755,1,0)&gt;0,0,0),1))</f>
        <v>0</v>
      </c>
      <c r="T1756" s="17" t="str">
        <f>IF(DATOS!I1719=P$39,DATOS!F1719,"")</f>
        <v/>
      </c>
    </row>
    <row r="1757" spans="18:20" x14ac:dyDescent="0.25">
      <c r="R1757">
        <f t="shared" si="29"/>
        <v>0</v>
      </c>
      <c r="S1757">
        <f>IF(T1757="",0,IFERROR(IF(VLOOKUP(T1757,T$38:T1756,1,0)&gt;0,0,0),1))</f>
        <v>0</v>
      </c>
      <c r="T1757" s="17" t="str">
        <f>IF(DATOS!I1720=P$39,DATOS!F1720,"")</f>
        <v/>
      </c>
    </row>
    <row r="1758" spans="18:20" x14ac:dyDescent="0.25">
      <c r="R1758">
        <f t="shared" si="29"/>
        <v>0</v>
      </c>
      <c r="S1758">
        <f>IF(T1758="",0,IFERROR(IF(VLOOKUP(T1758,T$38:T1757,1,0)&gt;0,0,0),1))</f>
        <v>0</v>
      </c>
      <c r="T1758" s="17" t="str">
        <f>IF(DATOS!I1721=P$39,DATOS!F1721,"")</f>
        <v/>
      </c>
    </row>
    <row r="1759" spans="18:20" x14ac:dyDescent="0.25">
      <c r="R1759">
        <f t="shared" si="29"/>
        <v>0</v>
      </c>
      <c r="S1759">
        <f>IF(T1759="",0,IFERROR(IF(VLOOKUP(T1759,T$38:T1758,1,0)&gt;0,0,0),1))</f>
        <v>0</v>
      </c>
      <c r="T1759" s="17" t="str">
        <f>IF(DATOS!I1722=P$39,DATOS!F1722,"")</f>
        <v/>
      </c>
    </row>
    <row r="1760" spans="18:20" x14ac:dyDescent="0.25">
      <c r="R1760">
        <f t="shared" si="29"/>
        <v>0</v>
      </c>
      <c r="S1760">
        <f>IF(T1760="",0,IFERROR(IF(VLOOKUP(T1760,T$38:T1759,1,0)&gt;0,0,0),1))</f>
        <v>0</v>
      </c>
      <c r="T1760" s="17" t="str">
        <f>IF(DATOS!I1723=P$39,DATOS!F1723,"")</f>
        <v/>
      </c>
    </row>
    <row r="1761" spans="18:20" x14ac:dyDescent="0.25">
      <c r="R1761">
        <f t="shared" si="29"/>
        <v>0</v>
      </c>
      <c r="S1761">
        <f>IF(T1761="",0,IFERROR(IF(VLOOKUP(T1761,T$38:T1760,1,0)&gt;0,0,0),1))</f>
        <v>0</v>
      </c>
      <c r="T1761" s="17" t="str">
        <f>IF(DATOS!I1724=P$39,DATOS!F1724,"")</f>
        <v/>
      </c>
    </row>
    <row r="1762" spans="18:20" x14ac:dyDescent="0.25">
      <c r="R1762">
        <f t="shared" si="29"/>
        <v>0</v>
      </c>
      <c r="S1762">
        <f>IF(T1762="",0,IFERROR(IF(VLOOKUP(T1762,T$38:T1761,1,0)&gt;0,0,0),1))</f>
        <v>0</v>
      </c>
      <c r="T1762" s="17" t="str">
        <f>IF(DATOS!I1725=P$39,DATOS!F1725,"")</f>
        <v/>
      </c>
    </row>
    <row r="1763" spans="18:20" x14ac:dyDescent="0.25">
      <c r="R1763">
        <f t="shared" si="29"/>
        <v>0</v>
      </c>
      <c r="S1763">
        <f>IF(T1763="",0,IFERROR(IF(VLOOKUP(T1763,T$38:T1762,1,0)&gt;0,0,0),1))</f>
        <v>0</v>
      </c>
      <c r="T1763" s="17" t="str">
        <f>IF(DATOS!I1726=P$39,DATOS!F1726,"")</f>
        <v/>
      </c>
    </row>
    <row r="1764" spans="18:20" x14ac:dyDescent="0.25">
      <c r="R1764">
        <f t="shared" si="29"/>
        <v>0</v>
      </c>
      <c r="S1764">
        <f>IF(T1764="",0,IFERROR(IF(VLOOKUP(T1764,T$38:T1763,1,0)&gt;0,0,0),1))</f>
        <v>0</v>
      </c>
      <c r="T1764" s="17" t="str">
        <f>IF(DATOS!I1727=P$39,DATOS!F1727,"")</f>
        <v/>
      </c>
    </row>
    <row r="1765" spans="18:20" x14ac:dyDescent="0.25">
      <c r="R1765">
        <f t="shared" si="29"/>
        <v>0</v>
      </c>
      <c r="S1765">
        <f>IF(T1765="",0,IFERROR(IF(VLOOKUP(T1765,T$38:T1764,1,0)&gt;0,0,0),1))</f>
        <v>0</v>
      </c>
      <c r="T1765" s="17" t="str">
        <f>IF(DATOS!I1728=P$39,DATOS!F1728,"")</f>
        <v/>
      </c>
    </row>
    <row r="1766" spans="18:20" x14ac:dyDescent="0.25">
      <c r="R1766">
        <f t="shared" si="29"/>
        <v>0</v>
      </c>
      <c r="S1766">
        <f>IF(T1766="",0,IFERROR(IF(VLOOKUP(T1766,T$38:T1765,1,0)&gt;0,0,0),1))</f>
        <v>0</v>
      </c>
      <c r="T1766" s="17" t="str">
        <f>IF(DATOS!I1729=P$39,DATOS!F1729,"")</f>
        <v/>
      </c>
    </row>
    <row r="1767" spans="18:20" x14ac:dyDescent="0.25">
      <c r="R1767">
        <f t="shared" ref="R1767:R1830" si="30">R1766+S1767</f>
        <v>0</v>
      </c>
      <c r="S1767">
        <f>IF(T1767="",0,IFERROR(IF(VLOOKUP(T1767,T$38:T1766,1,0)&gt;0,0,0),1))</f>
        <v>0</v>
      </c>
      <c r="T1767" s="17" t="str">
        <f>IF(DATOS!I1730=P$39,DATOS!F1730,"")</f>
        <v/>
      </c>
    </row>
    <row r="1768" spans="18:20" x14ac:dyDescent="0.25">
      <c r="R1768">
        <f t="shared" si="30"/>
        <v>0</v>
      </c>
      <c r="S1768">
        <f>IF(T1768="",0,IFERROR(IF(VLOOKUP(T1768,T$38:T1767,1,0)&gt;0,0,0),1))</f>
        <v>0</v>
      </c>
      <c r="T1768" s="17" t="str">
        <f>IF(DATOS!I1731=P$39,DATOS!F1731,"")</f>
        <v/>
      </c>
    </row>
    <row r="1769" spans="18:20" x14ac:dyDescent="0.25">
      <c r="R1769">
        <f t="shared" si="30"/>
        <v>0</v>
      </c>
      <c r="S1769">
        <f>IF(T1769="",0,IFERROR(IF(VLOOKUP(T1769,T$38:T1768,1,0)&gt;0,0,0),1))</f>
        <v>0</v>
      </c>
      <c r="T1769" s="17" t="str">
        <f>IF(DATOS!I1732=P$39,DATOS!F1732,"")</f>
        <v/>
      </c>
    </row>
    <row r="1770" spans="18:20" x14ac:dyDescent="0.25">
      <c r="R1770">
        <f t="shared" si="30"/>
        <v>0</v>
      </c>
      <c r="S1770">
        <f>IF(T1770="",0,IFERROR(IF(VLOOKUP(T1770,T$38:T1769,1,0)&gt;0,0,0),1))</f>
        <v>0</v>
      </c>
      <c r="T1770" s="17" t="str">
        <f>IF(DATOS!I1733=P$39,DATOS!F1733,"")</f>
        <v/>
      </c>
    </row>
    <row r="1771" spans="18:20" x14ac:dyDescent="0.25">
      <c r="R1771">
        <f t="shared" si="30"/>
        <v>0</v>
      </c>
      <c r="S1771">
        <f>IF(T1771="",0,IFERROR(IF(VLOOKUP(T1771,T$38:T1770,1,0)&gt;0,0,0),1))</f>
        <v>0</v>
      </c>
      <c r="T1771" s="17" t="str">
        <f>IF(DATOS!I1734=P$39,DATOS!F1734,"")</f>
        <v/>
      </c>
    </row>
    <row r="1772" spans="18:20" x14ac:dyDescent="0.25">
      <c r="R1772">
        <f t="shared" si="30"/>
        <v>0</v>
      </c>
      <c r="S1772">
        <f>IF(T1772="",0,IFERROR(IF(VLOOKUP(T1772,T$38:T1771,1,0)&gt;0,0,0),1))</f>
        <v>0</v>
      </c>
      <c r="T1772" s="17" t="str">
        <f>IF(DATOS!I1735=P$39,DATOS!F1735,"")</f>
        <v/>
      </c>
    </row>
    <row r="1773" spans="18:20" x14ac:dyDescent="0.25">
      <c r="R1773">
        <f t="shared" si="30"/>
        <v>0</v>
      </c>
      <c r="S1773">
        <f>IF(T1773="",0,IFERROR(IF(VLOOKUP(T1773,T$38:T1772,1,0)&gt;0,0,0),1))</f>
        <v>0</v>
      </c>
      <c r="T1773" s="17" t="str">
        <f>IF(DATOS!I1736=P$39,DATOS!F1736,"")</f>
        <v/>
      </c>
    </row>
    <row r="1774" spans="18:20" x14ac:dyDescent="0.25">
      <c r="R1774">
        <f t="shared" si="30"/>
        <v>0</v>
      </c>
      <c r="S1774">
        <f>IF(T1774="",0,IFERROR(IF(VLOOKUP(T1774,T$38:T1773,1,0)&gt;0,0,0),1))</f>
        <v>0</v>
      </c>
      <c r="T1774" s="17" t="str">
        <f>IF(DATOS!I1737=P$39,DATOS!F1737,"")</f>
        <v/>
      </c>
    </row>
    <row r="1775" spans="18:20" x14ac:dyDescent="0.25">
      <c r="R1775">
        <f t="shared" si="30"/>
        <v>0</v>
      </c>
      <c r="S1775">
        <f>IF(T1775="",0,IFERROR(IF(VLOOKUP(T1775,T$38:T1774,1,0)&gt;0,0,0),1))</f>
        <v>0</v>
      </c>
      <c r="T1775" s="17" t="str">
        <f>IF(DATOS!I1738=P$39,DATOS!F1738,"")</f>
        <v/>
      </c>
    </row>
    <row r="1776" spans="18:20" x14ac:dyDescent="0.25">
      <c r="R1776">
        <f t="shared" si="30"/>
        <v>0</v>
      </c>
      <c r="S1776">
        <f>IF(T1776="",0,IFERROR(IF(VLOOKUP(T1776,T$38:T1775,1,0)&gt;0,0,0),1))</f>
        <v>0</v>
      </c>
      <c r="T1776" s="17" t="str">
        <f>IF(DATOS!I1739=P$39,DATOS!F1739,"")</f>
        <v/>
      </c>
    </row>
    <row r="1777" spans="18:20" x14ac:dyDescent="0.25">
      <c r="R1777">
        <f t="shared" si="30"/>
        <v>0</v>
      </c>
      <c r="S1777">
        <f>IF(T1777="",0,IFERROR(IF(VLOOKUP(T1777,T$38:T1776,1,0)&gt;0,0,0),1))</f>
        <v>0</v>
      </c>
      <c r="T1777" s="17" t="str">
        <f>IF(DATOS!I1740=P$39,DATOS!F1740,"")</f>
        <v/>
      </c>
    </row>
    <row r="1778" spans="18:20" x14ac:dyDescent="0.25">
      <c r="R1778">
        <f t="shared" si="30"/>
        <v>0</v>
      </c>
      <c r="S1778">
        <f>IF(T1778="",0,IFERROR(IF(VLOOKUP(T1778,T$38:T1777,1,0)&gt;0,0,0),1))</f>
        <v>0</v>
      </c>
      <c r="T1778" s="17" t="str">
        <f>IF(DATOS!I1741=P$39,DATOS!F1741,"")</f>
        <v/>
      </c>
    </row>
    <row r="1779" spans="18:20" x14ac:dyDescent="0.25">
      <c r="R1779">
        <f t="shared" si="30"/>
        <v>0</v>
      </c>
      <c r="S1779">
        <f>IF(T1779="",0,IFERROR(IF(VLOOKUP(T1779,T$38:T1778,1,0)&gt;0,0,0),1))</f>
        <v>0</v>
      </c>
      <c r="T1779" s="17" t="str">
        <f>IF(DATOS!I1742=P$39,DATOS!F1742,"")</f>
        <v/>
      </c>
    </row>
    <row r="1780" spans="18:20" x14ac:dyDescent="0.25">
      <c r="R1780">
        <f t="shared" si="30"/>
        <v>0</v>
      </c>
      <c r="S1780">
        <f>IF(T1780="",0,IFERROR(IF(VLOOKUP(T1780,T$38:T1779,1,0)&gt;0,0,0),1))</f>
        <v>0</v>
      </c>
      <c r="T1780" s="17" t="str">
        <f>IF(DATOS!I1743=P$39,DATOS!F1743,"")</f>
        <v/>
      </c>
    </row>
    <row r="1781" spans="18:20" x14ac:dyDescent="0.25">
      <c r="R1781">
        <f t="shared" si="30"/>
        <v>0</v>
      </c>
      <c r="S1781">
        <f>IF(T1781="",0,IFERROR(IF(VLOOKUP(T1781,T$38:T1780,1,0)&gt;0,0,0),1))</f>
        <v>0</v>
      </c>
      <c r="T1781" s="17" t="str">
        <f>IF(DATOS!I1744=P$39,DATOS!F1744,"")</f>
        <v/>
      </c>
    </row>
    <row r="1782" spans="18:20" x14ac:dyDescent="0.25">
      <c r="R1782">
        <f t="shared" si="30"/>
        <v>0</v>
      </c>
      <c r="S1782">
        <f>IF(T1782="",0,IFERROR(IF(VLOOKUP(T1782,T$38:T1781,1,0)&gt;0,0,0),1))</f>
        <v>0</v>
      </c>
      <c r="T1782" s="17" t="str">
        <f>IF(DATOS!I1745=P$39,DATOS!F1745,"")</f>
        <v/>
      </c>
    </row>
    <row r="1783" spans="18:20" x14ac:dyDescent="0.25">
      <c r="R1783">
        <f t="shared" si="30"/>
        <v>0</v>
      </c>
      <c r="S1783">
        <f>IF(T1783="",0,IFERROR(IF(VLOOKUP(T1783,T$38:T1782,1,0)&gt;0,0,0),1))</f>
        <v>0</v>
      </c>
      <c r="T1783" s="17" t="str">
        <f>IF(DATOS!I1746=P$39,DATOS!F1746,"")</f>
        <v/>
      </c>
    </row>
    <row r="1784" spans="18:20" x14ac:dyDescent="0.25">
      <c r="R1784">
        <f t="shared" si="30"/>
        <v>0</v>
      </c>
      <c r="S1784">
        <f>IF(T1784="",0,IFERROR(IF(VLOOKUP(T1784,T$38:T1783,1,0)&gt;0,0,0),1))</f>
        <v>0</v>
      </c>
      <c r="T1784" s="17" t="str">
        <f>IF(DATOS!I1747=P$39,DATOS!F1747,"")</f>
        <v/>
      </c>
    </row>
    <row r="1785" spans="18:20" x14ac:dyDescent="0.25">
      <c r="R1785">
        <f t="shared" si="30"/>
        <v>0</v>
      </c>
      <c r="S1785">
        <f>IF(T1785="",0,IFERROR(IF(VLOOKUP(T1785,T$38:T1784,1,0)&gt;0,0,0),1))</f>
        <v>0</v>
      </c>
      <c r="T1785" s="17" t="str">
        <f>IF(DATOS!I1748=P$39,DATOS!F1748,"")</f>
        <v/>
      </c>
    </row>
    <row r="1786" spans="18:20" x14ac:dyDescent="0.25">
      <c r="R1786">
        <f t="shared" si="30"/>
        <v>0</v>
      </c>
      <c r="S1786">
        <f>IF(T1786="",0,IFERROR(IF(VLOOKUP(T1786,T$38:T1785,1,0)&gt;0,0,0),1))</f>
        <v>0</v>
      </c>
      <c r="T1786" s="17" t="str">
        <f>IF(DATOS!I1749=P$39,DATOS!F1749,"")</f>
        <v/>
      </c>
    </row>
    <row r="1787" spans="18:20" x14ac:dyDescent="0.25">
      <c r="R1787">
        <f t="shared" si="30"/>
        <v>0</v>
      </c>
      <c r="S1787">
        <f>IF(T1787="",0,IFERROR(IF(VLOOKUP(T1787,T$38:T1786,1,0)&gt;0,0,0),1))</f>
        <v>0</v>
      </c>
      <c r="T1787" s="17" t="str">
        <f>IF(DATOS!I1750=P$39,DATOS!F1750,"")</f>
        <v/>
      </c>
    </row>
    <row r="1788" spans="18:20" x14ac:dyDescent="0.25">
      <c r="R1788">
        <f t="shared" si="30"/>
        <v>0</v>
      </c>
      <c r="S1788">
        <f>IF(T1788="",0,IFERROR(IF(VLOOKUP(T1788,T$38:T1787,1,0)&gt;0,0,0),1))</f>
        <v>0</v>
      </c>
      <c r="T1788" s="17" t="str">
        <f>IF(DATOS!I1751=P$39,DATOS!F1751,"")</f>
        <v/>
      </c>
    </row>
    <row r="1789" spans="18:20" x14ac:dyDescent="0.25">
      <c r="R1789">
        <f t="shared" si="30"/>
        <v>0</v>
      </c>
      <c r="S1789">
        <f>IF(T1789="",0,IFERROR(IF(VLOOKUP(T1789,T$38:T1788,1,0)&gt;0,0,0),1))</f>
        <v>0</v>
      </c>
      <c r="T1789" s="17" t="str">
        <f>IF(DATOS!I1752=P$39,DATOS!F1752,"")</f>
        <v/>
      </c>
    </row>
    <row r="1790" spans="18:20" x14ac:dyDescent="0.25">
      <c r="R1790">
        <f t="shared" si="30"/>
        <v>0</v>
      </c>
      <c r="S1790">
        <f>IF(T1790="",0,IFERROR(IF(VLOOKUP(T1790,T$38:T1789,1,0)&gt;0,0,0),1))</f>
        <v>0</v>
      </c>
      <c r="T1790" s="17" t="str">
        <f>IF(DATOS!I1753=P$39,DATOS!F1753,"")</f>
        <v/>
      </c>
    </row>
    <row r="1791" spans="18:20" x14ac:dyDescent="0.25">
      <c r="R1791">
        <f t="shared" si="30"/>
        <v>0</v>
      </c>
      <c r="S1791">
        <f>IF(T1791="",0,IFERROR(IF(VLOOKUP(T1791,T$38:T1790,1,0)&gt;0,0,0),1))</f>
        <v>0</v>
      </c>
      <c r="T1791" s="17" t="str">
        <f>IF(DATOS!I1754=P$39,DATOS!F1754,"")</f>
        <v/>
      </c>
    </row>
    <row r="1792" spans="18:20" x14ac:dyDescent="0.25">
      <c r="R1792">
        <f t="shared" si="30"/>
        <v>0</v>
      </c>
      <c r="S1792">
        <f>IF(T1792="",0,IFERROR(IF(VLOOKUP(T1792,T$38:T1791,1,0)&gt;0,0,0),1))</f>
        <v>0</v>
      </c>
      <c r="T1792" s="17" t="str">
        <f>IF(DATOS!I1755=P$39,DATOS!F1755,"")</f>
        <v/>
      </c>
    </row>
    <row r="1793" spans="18:20" x14ac:dyDescent="0.25">
      <c r="R1793">
        <f t="shared" si="30"/>
        <v>0</v>
      </c>
      <c r="S1793">
        <f>IF(T1793="",0,IFERROR(IF(VLOOKUP(T1793,T$38:T1792,1,0)&gt;0,0,0),1))</f>
        <v>0</v>
      </c>
      <c r="T1793" s="17" t="str">
        <f>IF(DATOS!I1756=P$39,DATOS!F1756,"")</f>
        <v/>
      </c>
    </row>
    <row r="1794" spans="18:20" x14ac:dyDescent="0.25">
      <c r="R1794">
        <f t="shared" si="30"/>
        <v>0</v>
      </c>
      <c r="S1794">
        <f>IF(T1794="",0,IFERROR(IF(VLOOKUP(T1794,T$38:T1793,1,0)&gt;0,0,0),1))</f>
        <v>0</v>
      </c>
      <c r="T1794" s="17" t="str">
        <f>IF(DATOS!I1757=P$39,DATOS!F1757,"")</f>
        <v/>
      </c>
    </row>
    <row r="1795" spans="18:20" x14ac:dyDescent="0.25">
      <c r="R1795">
        <f t="shared" si="30"/>
        <v>0</v>
      </c>
      <c r="S1795">
        <f>IF(T1795="",0,IFERROR(IF(VLOOKUP(T1795,T$38:T1794,1,0)&gt;0,0,0),1))</f>
        <v>0</v>
      </c>
      <c r="T1795" s="17" t="str">
        <f>IF(DATOS!I1758=P$39,DATOS!F1758,"")</f>
        <v/>
      </c>
    </row>
    <row r="1796" spans="18:20" x14ac:dyDescent="0.25">
      <c r="R1796">
        <f t="shared" si="30"/>
        <v>0</v>
      </c>
      <c r="S1796">
        <f>IF(T1796="",0,IFERROR(IF(VLOOKUP(T1796,T$38:T1795,1,0)&gt;0,0,0),1))</f>
        <v>0</v>
      </c>
      <c r="T1796" s="17" t="str">
        <f>IF(DATOS!I1759=P$39,DATOS!F1759,"")</f>
        <v/>
      </c>
    </row>
    <row r="1797" spans="18:20" x14ac:dyDescent="0.25">
      <c r="R1797">
        <f t="shared" si="30"/>
        <v>0</v>
      </c>
      <c r="S1797">
        <f>IF(T1797="",0,IFERROR(IF(VLOOKUP(T1797,T$38:T1796,1,0)&gt;0,0,0),1))</f>
        <v>0</v>
      </c>
      <c r="T1797" s="17" t="str">
        <f>IF(DATOS!I1760=P$39,DATOS!F1760,"")</f>
        <v/>
      </c>
    </row>
    <row r="1798" spans="18:20" x14ac:dyDescent="0.25">
      <c r="R1798">
        <f t="shared" si="30"/>
        <v>0</v>
      </c>
      <c r="S1798">
        <f>IF(T1798="",0,IFERROR(IF(VLOOKUP(T1798,T$38:T1797,1,0)&gt;0,0,0),1))</f>
        <v>0</v>
      </c>
      <c r="T1798" s="17" t="str">
        <f>IF(DATOS!I1761=P$39,DATOS!F1761,"")</f>
        <v/>
      </c>
    </row>
    <row r="1799" spans="18:20" x14ac:dyDescent="0.25">
      <c r="R1799">
        <f t="shared" si="30"/>
        <v>0</v>
      </c>
      <c r="S1799">
        <f>IF(T1799="",0,IFERROR(IF(VLOOKUP(T1799,T$38:T1798,1,0)&gt;0,0,0),1))</f>
        <v>0</v>
      </c>
      <c r="T1799" s="17" t="str">
        <f>IF(DATOS!I1762=P$39,DATOS!F1762,"")</f>
        <v/>
      </c>
    </row>
    <row r="1800" spans="18:20" x14ac:dyDescent="0.25">
      <c r="R1800">
        <f t="shared" si="30"/>
        <v>0</v>
      </c>
      <c r="S1800">
        <f>IF(T1800="",0,IFERROR(IF(VLOOKUP(T1800,T$38:T1799,1,0)&gt;0,0,0),1))</f>
        <v>0</v>
      </c>
      <c r="T1800" s="17" t="str">
        <f>IF(DATOS!I1763=P$39,DATOS!F1763,"")</f>
        <v/>
      </c>
    </row>
    <row r="1801" spans="18:20" x14ac:dyDescent="0.25">
      <c r="R1801">
        <f t="shared" si="30"/>
        <v>0</v>
      </c>
      <c r="S1801">
        <f>IF(T1801="",0,IFERROR(IF(VLOOKUP(T1801,T$38:T1800,1,0)&gt;0,0,0),1))</f>
        <v>0</v>
      </c>
      <c r="T1801" s="17" t="str">
        <f>IF(DATOS!I1764=P$39,DATOS!F1764,"")</f>
        <v/>
      </c>
    </row>
    <row r="1802" spans="18:20" x14ac:dyDescent="0.25">
      <c r="R1802">
        <f t="shared" si="30"/>
        <v>0</v>
      </c>
      <c r="S1802">
        <f>IF(T1802="",0,IFERROR(IF(VLOOKUP(T1802,T$38:T1801,1,0)&gt;0,0,0),1))</f>
        <v>0</v>
      </c>
      <c r="T1802" s="17" t="str">
        <f>IF(DATOS!I1765=P$39,DATOS!F1765,"")</f>
        <v/>
      </c>
    </row>
    <row r="1803" spans="18:20" x14ac:dyDescent="0.25">
      <c r="R1803">
        <f t="shared" si="30"/>
        <v>0</v>
      </c>
      <c r="S1803">
        <f>IF(T1803="",0,IFERROR(IF(VLOOKUP(T1803,T$38:T1802,1,0)&gt;0,0,0),1))</f>
        <v>0</v>
      </c>
      <c r="T1803" s="17" t="str">
        <f>IF(DATOS!I1766=P$39,DATOS!F1766,"")</f>
        <v/>
      </c>
    </row>
    <row r="1804" spans="18:20" x14ac:dyDescent="0.25">
      <c r="R1804">
        <f t="shared" si="30"/>
        <v>0</v>
      </c>
      <c r="S1804">
        <f>IF(T1804="",0,IFERROR(IF(VLOOKUP(T1804,T$38:T1803,1,0)&gt;0,0,0),1))</f>
        <v>0</v>
      </c>
      <c r="T1804" s="17" t="str">
        <f>IF(DATOS!I1767=P$39,DATOS!F1767,"")</f>
        <v/>
      </c>
    </row>
    <row r="1805" spans="18:20" x14ac:dyDescent="0.25">
      <c r="R1805">
        <f t="shared" si="30"/>
        <v>0</v>
      </c>
      <c r="S1805">
        <f>IF(T1805="",0,IFERROR(IF(VLOOKUP(T1805,T$38:T1804,1,0)&gt;0,0,0),1))</f>
        <v>0</v>
      </c>
      <c r="T1805" s="17" t="str">
        <f>IF(DATOS!I1768=P$39,DATOS!F1768,"")</f>
        <v/>
      </c>
    </row>
    <row r="1806" spans="18:20" x14ac:dyDescent="0.25">
      <c r="R1806">
        <f t="shared" si="30"/>
        <v>0</v>
      </c>
      <c r="S1806">
        <f>IF(T1806="",0,IFERROR(IF(VLOOKUP(T1806,T$38:T1805,1,0)&gt;0,0,0),1))</f>
        <v>0</v>
      </c>
      <c r="T1806" s="17" t="str">
        <f>IF(DATOS!I1769=P$39,DATOS!F1769,"")</f>
        <v/>
      </c>
    </row>
    <row r="1807" spans="18:20" x14ac:dyDescent="0.25">
      <c r="R1807">
        <f t="shared" si="30"/>
        <v>0</v>
      </c>
      <c r="S1807">
        <f>IF(T1807="",0,IFERROR(IF(VLOOKUP(T1807,T$38:T1806,1,0)&gt;0,0,0),1))</f>
        <v>0</v>
      </c>
      <c r="T1807" s="17" t="str">
        <f>IF(DATOS!I1770=P$39,DATOS!F1770,"")</f>
        <v/>
      </c>
    </row>
    <row r="1808" spans="18:20" x14ac:dyDescent="0.25">
      <c r="R1808">
        <f t="shared" si="30"/>
        <v>0</v>
      </c>
      <c r="S1808">
        <f>IF(T1808="",0,IFERROR(IF(VLOOKUP(T1808,T$38:T1807,1,0)&gt;0,0,0),1))</f>
        <v>0</v>
      </c>
      <c r="T1808" s="17" t="str">
        <f>IF(DATOS!I1771=P$39,DATOS!F1771,"")</f>
        <v/>
      </c>
    </row>
    <row r="1809" spans="18:20" x14ac:dyDescent="0.25">
      <c r="R1809">
        <f t="shared" si="30"/>
        <v>0</v>
      </c>
      <c r="S1809">
        <f>IF(T1809="",0,IFERROR(IF(VLOOKUP(T1809,T$38:T1808,1,0)&gt;0,0,0),1))</f>
        <v>0</v>
      </c>
      <c r="T1809" s="17" t="str">
        <f>IF(DATOS!I1772=P$39,DATOS!F1772,"")</f>
        <v/>
      </c>
    </row>
    <row r="1810" spans="18:20" x14ac:dyDescent="0.25">
      <c r="R1810">
        <f t="shared" si="30"/>
        <v>0</v>
      </c>
      <c r="S1810">
        <f>IF(T1810="",0,IFERROR(IF(VLOOKUP(T1810,T$38:T1809,1,0)&gt;0,0,0),1))</f>
        <v>0</v>
      </c>
      <c r="T1810" s="17" t="str">
        <f>IF(DATOS!I1773=P$39,DATOS!F1773,"")</f>
        <v/>
      </c>
    </row>
    <row r="1811" spans="18:20" x14ac:dyDescent="0.25">
      <c r="R1811">
        <f t="shared" si="30"/>
        <v>0</v>
      </c>
      <c r="S1811">
        <f>IF(T1811="",0,IFERROR(IF(VLOOKUP(T1811,T$38:T1810,1,0)&gt;0,0,0),1))</f>
        <v>0</v>
      </c>
      <c r="T1811" s="17" t="str">
        <f>IF(DATOS!I1774=P$39,DATOS!F1774,"")</f>
        <v/>
      </c>
    </row>
    <row r="1812" spans="18:20" x14ac:dyDescent="0.25">
      <c r="R1812">
        <f t="shared" si="30"/>
        <v>0</v>
      </c>
      <c r="S1812">
        <f>IF(T1812="",0,IFERROR(IF(VLOOKUP(T1812,T$38:T1811,1,0)&gt;0,0,0),1))</f>
        <v>0</v>
      </c>
      <c r="T1812" s="17" t="str">
        <f>IF(DATOS!I1775=P$39,DATOS!F1775,"")</f>
        <v/>
      </c>
    </row>
    <row r="1813" spans="18:20" x14ac:dyDescent="0.25">
      <c r="R1813">
        <f t="shared" si="30"/>
        <v>0</v>
      </c>
      <c r="S1813">
        <f>IF(T1813="",0,IFERROR(IF(VLOOKUP(T1813,T$38:T1812,1,0)&gt;0,0,0),1))</f>
        <v>0</v>
      </c>
      <c r="T1813" s="17" t="str">
        <f>IF(DATOS!I1776=P$39,DATOS!F1776,"")</f>
        <v/>
      </c>
    </row>
    <row r="1814" spans="18:20" x14ac:dyDescent="0.25">
      <c r="R1814">
        <f t="shared" si="30"/>
        <v>0</v>
      </c>
      <c r="S1814">
        <f>IF(T1814="",0,IFERROR(IF(VLOOKUP(T1814,T$38:T1813,1,0)&gt;0,0,0),1))</f>
        <v>0</v>
      </c>
      <c r="T1814" s="17" t="str">
        <f>IF(DATOS!I1777=P$39,DATOS!F1777,"")</f>
        <v/>
      </c>
    </row>
    <row r="1815" spans="18:20" x14ac:dyDescent="0.25">
      <c r="R1815">
        <f t="shared" si="30"/>
        <v>0</v>
      </c>
      <c r="S1815">
        <f>IF(T1815="",0,IFERROR(IF(VLOOKUP(T1815,T$38:T1814,1,0)&gt;0,0,0),1))</f>
        <v>0</v>
      </c>
      <c r="T1815" s="17" t="str">
        <f>IF(DATOS!I1778=P$39,DATOS!F1778,"")</f>
        <v/>
      </c>
    </row>
    <row r="1816" spans="18:20" x14ac:dyDescent="0.25">
      <c r="R1816">
        <f t="shared" si="30"/>
        <v>0</v>
      </c>
      <c r="S1816">
        <f>IF(T1816="",0,IFERROR(IF(VLOOKUP(T1816,T$38:T1815,1,0)&gt;0,0,0),1))</f>
        <v>0</v>
      </c>
      <c r="T1816" s="17" t="str">
        <f>IF(DATOS!I1779=P$39,DATOS!F1779,"")</f>
        <v/>
      </c>
    </row>
    <row r="1817" spans="18:20" x14ac:dyDescent="0.25">
      <c r="R1817">
        <f t="shared" si="30"/>
        <v>0</v>
      </c>
      <c r="S1817">
        <f>IF(T1817="",0,IFERROR(IF(VLOOKUP(T1817,T$38:T1816,1,0)&gt;0,0,0),1))</f>
        <v>0</v>
      </c>
      <c r="T1817" s="17" t="str">
        <f>IF(DATOS!I1780=P$39,DATOS!F1780,"")</f>
        <v/>
      </c>
    </row>
    <row r="1818" spans="18:20" x14ac:dyDescent="0.25">
      <c r="R1818">
        <f t="shared" si="30"/>
        <v>0</v>
      </c>
      <c r="S1818">
        <f>IF(T1818="",0,IFERROR(IF(VLOOKUP(T1818,T$38:T1817,1,0)&gt;0,0,0),1))</f>
        <v>0</v>
      </c>
      <c r="T1818" s="17" t="str">
        <f>IF(DATOS!I1781=P$39,DATOS!F1781,"")</f>
        <v/>
      </c>
    </row>
    <row r="1819" spans="18:20" x14ac:dyDescent="0.25">
      <c r="R1819">
        <f t="shared" si="30"/>
        <v>0</v>
      </c>
      <c r="S1819">
        <f>IF(T1819="",0,IFERROR(IF(VLOOKUP(T1819,T$38:T1818,1,0)&gt;0,0,0),1))</f>
        <v>0</v>
      </c>
      <c r="T1819" s="17" t="str">
        <f>IF(DATOS!I1782=P$39,DATOS!F1782,"")</f>
        <v/>
      </c>
    </row>
    <row r="1820" spans="18:20" x14ac:dyDescent="0.25">
      <c r="R1820">
        <f t="shared" si="30"/>
        <v>0</v>
      </c>
      <c r="S1820">
        <f>IF(T1820="",0,IFERROR(IF(VLOOKUP(T1820,T$38:T1819,1,0)&gt;0,0,0),1))</f>
        <v>0</v>
      </c>
      <c r="T1820" s="17" t="str">
        <f>IF(DATOS!I1783=P$39,DATOS!F1783,"")</f>
        <v/>
      </c>
    </row>
    <row r="1821" spans="18:20" x14ac:dyDescent="0.25">
      <c r="R1821">
        <f t="shared" si="30"/>
        <v>0</v>
      </c>
      <c r="S1821">
        <f>IF(T1821="",0,IFERROR(IF(VLOOKUP(T1821,T$38:T1820,1,0)&gt;0,0,0),1))</f>
        <v>0</v>
      </c>
      <c r="T1821" s="17" t="str">
        <f>IF(DATOS!I1784=P$39,DATOS!F1784,"")</f>
        <v/>
      </c>
    </row>
    <row r="1822" spans="18:20" x14ac:dyDescent="0.25">
      <c r="R1822">
        <f t="shared" si="30"/>
        <v>0</v>
      </c>
      <c r="S1822">
        <f>IF(T1822="",0,IFERROR(IF(VLOOKUP(T1822,T$38:T1821,1,0)&gt;0,0,0),1))</f>
        <v>0</v>
      </c>
      <c r="T1822" s="17" t="str">
        <f>IF(DATOS!I1785=P$39,DATOS!F1785,"")</f>
        <v/>
      </c>
    </row>
    <row r="1823" spans="18:20" x14ac:dyDescent="0.25">
      <c r="R1823">
        <f t="shared" si="30"/>
        <v>0</v>
      </c>
      <c r="S1823">
        <f>IF(T1823="",0,IFERROR(IF(VLOOKUP(T1823,T$38:T1822,1,0)&gt;0,0,0),1))</f>
        <v>0</v>
      </c>
      <c r="T1823" s="17" t="str">
        <f>IF(DATOS!I1786=P$39,DATOS!F1786,"")</f>
        <v/>
      </c>
    </row>
    <row r="1824" spans="18:20" x14ac:dyDescent="0.25">
      <c r="R1824">
        <f t="shared" si="30"/>
        <v>0</v>
      </c>
      <c r="S1824">
        <f>IF(T1824="",0,IFERROR(IF(VLOOKUP(T1824,T$38:T1823,1,0)&gt;0,0,0),1))</f>
        <v>0</v>
      </c>
      <c r="T1824" s="17" t="str">
        <f>IF(DATOS!I1787=P$39,DATOS!F1787,"")</f>
        <v/>
      </c>
    </row>
    <row r="1825" spans="18:20" x14ac:dyDescent="0.25">
      <c r="R1825">
        <f t="shared" si="30"/>
        <v>0</v>
      </c>
      <c r="S1825">
        <f>IF(T1825="",0,IFERROR(IF(VLOOKUP(T1825,T$38:T1824,1,0)&gt;0,0,0),1))</f>
        <v>0</v>
      </c>
      <c r="T1825" s="17" t="str">
        <f>IF(DATOS!I1788=P$39,DATOS!F1788,"")</f>
        <v/>
      </c>
    </row>
    <row r="1826" spans="18:20" x14ac:dyDescent="0.25">
      <c r="R1826">
        <f t="shared" si="30"/>
        <v>0</v>
      </c>
      <c r="S1826">
        <f>IF(T1826="",0,IFERROR(IF(VLOOKUP(T1826,T$38:T1825,1,0)&gt;0,0,0),1))</f>
        <v>0</v>
      </c>
      <c r="T1826" s="17" t="str">
        <f>IF(DATOS!I1789=P$39,DATOS!F1789,"")</f>
        <v/>
      </c>
    </row>
    <row r="1827" spans="18:20" x14ac:dyDescent="0.25">
      <c r="R1827">
        <f t="shared" si="30"/>
        <v>0</v>
      </c>
      <c r="S1827">
        <f>IF(T1827="",0,IFERROR(IF(VLOOKUP(T1827,T$38:T1826,1,0)&gt;0,0,0),1))</f>
        <v>0</v>
      </c>
      <c r="T1827" s="17" t="str">
        <f>IF(DATOS!I1790=P$39,DATOS!F1790,"")</f>
        <v/>
      </c>
    </row>
    <row r="1828" spans="18:20" x14ac:dyDescent="0.25">
      <c r="R1828">
        <f t="shared" si="30"/>
        <v>0</v>
      </c>
      <c r="S1828">
        <f>IF(T1828="",0,IFERROR(IF(VLOOKUP(T1828,T$38:T1827,1,0)&gt;0,0,0),1))</f>
        <v>0</v>
      </c>
      <c r="T1828" s="17" t="str">
        <f>IF(DATOS!I1791=P$39,DATOS!F1791,"")</f>
        <v/>
      </c>
    </row>
    <row r="1829" spans="18:20" x14ac:dyDescent="0.25">
      <c r="R1829">
        <f t="shared" si="30"/>
        <v>0</v>
      </c>
      <c r="S1829">
        <f>IF(T1829="",0,IFERROR(IF(VLOOKUP(T1829,T$38:T1828,1,0)&gt;0,0,0),1))</f>
        <v>0</v>
      </c>
      <c r="T1829" s="17" t="str">
        <f>IF(DATOS!I1792=P$39,DATOS!F1792,"")</f>
        <v/>
      </c>
    </row>
    <row r="1830" spans="18:20" x14ac:dyDescent="0.25">
      <c r="R1830">
        <f t="shared" si="30"/>
        <v>0</v>
      </c>
      <c r="S1830">
        <f>IF(T1830="",0,IFERROR(IF(VLOOKUP(T1830,T$38:T1829,1,0)&gt;0,0,0),1))</f>
        <v>0</v>
      </c>
      <c r="T1830" s="17" t="str">
        <f>IF(DATOS!I1793=P$39,DATOS!F1793,"")</f>
        <v/>
      </c>
    </row>
    <row r="1831" spans="18:20" x14ac:dyDescent="0.25">
      <c r="R1831">
        <f t="shared" ref="R1831:R1894" si="31">R1830+S1831</f>
        <v>0</v>
      </c>
      <c r="S1831">
        <f>IF(T1831="",0,IFERROR(IF(VLOOKUP(T1831,T$38:T1830,1,0)&gt;0,0,0),1))</f>
        <v>0</v>
      </c>
      <c r="T1831" s="17" t="str">
        <f>IF(DATOS!I1794=P$39,DATOS!F1794,"")</f>
        <v/>
      </c>
    </row>
    <row r="1832" spans="18:20" x14ac:dyDescent="0.25">
      <c r="R1832">
        <f t="shared" si="31"/>
        <v>0</v>
      </c>
      <c r="S1832">
        <f>IF(T1832="",0,IFERROR(IF(VLOOKUP(T1832,T$38:T1831,1,0)&gt;0,0,0),1))</f>
        <v>0</v>
      </c>
      <c r="T1832" s="17" t="str">
        <f>IF(DATOS!I1795=P$39,DATOS!F1795,"")</f>
        <v/>
      </c>
    </row>
    <row r="1833" spans="18:20" x14ac:dyDescent="0.25">
      <c r="R1833">
        <f t="shared" si="31"/>
        <v>0</v>
      </c>
      <c r="S1833">
        <f>IF(T1833="",0,IFERROR(IF(VLOOKUP(T1833,T$38:T1832,1,0)&gt;0,0,0),1))</f>
        <v>0</v>
      </c>
      <c r="T1833" s="17" t="str">
        <f>IF(DATOS!I1796=P$39,DATOS!F1796,"")</f>
        <v/>
      </c>
    </row>
    <row r="1834" spans="18:20" x14ac:dyDescent="0.25">
      <c r="R1834">
        <f t="shared" si="31"/>
        <v>0</v>
      </c>
      <c r="S1834">
        <f>IF(T1834="",0,IFERROR(IF(VLOOKUP(T1834,T$38:T1833,1,0)&gt;0,0,0),1))</f>
        <v>0</v>
      </c>
      <c r="T1834" s="17" t="str">
        <f>IF(DATOS!I1797=P$39,DATOS!F1797,"")</f>
        <v/>
      </c>
    </row>
    <row r="1835" spans="18:20" x14ac:dyDescent="0.25">
      <c r="R1835">
        <f t="shared" si="31"/>
        <v>0</v>
      </c>
      <c r="S1835">
        <f>IF(T1835="",0,IFERROR(IF(VLOOKUP(T1835,T$38:T1834,1,0)&gt;0,0,0),1))</f>
        <v>0</v>
      </c>
      <c r="T1835" s="17" t="str">
        <f>IF(DATOS!I1798=P$39,DATOS!F1798,"")</f>
        <v/>
      </c>
    </row>
    <row r="1836" spans="18:20" x14ac:dyDescent="0.25">
      <c r="R1836">
        <f t="shared" si="31"/>
        <v>0</v>
      </c>
      <c r="S1836">
        <f>IF(T1836="",0,IFERROR(IF(VLOOKUP(T1836,T$38:T1835,1,0)&gt;0,0,0),1))</f>
        <v>0</v>
      </c>
      <c r="T1836" s="17" t="str">
        <f>IF(DATOS!I1799=P$39,DATOS!F1799,"")</f>
        <v/>
      </c>
    </row>
    <row r="1837" spans="18:20" x14ac:dyDescent="0.25">
      <c r="R1837">
        <f t="shared" si="31"/>
        <v>0</v>
      </c>
      <c r="S1837">
        <f>IF(T1837="",0,IFERROR(IF(VLOOKUP(T1837,T$38:T1836,1,0)&gt;0,0,0),1))</f>
        <v>0</v>
      </c>
      <c r="T1837" s="17" t="str">
        <f>IF(DATOS!I1800=P$39,DATOS!F1800,"")</f>
        <v/>
      </c>
    </row>
    <row r="1838" spans="18:20" x14ac:dyDescent="0.25">
      <c r="R1838">
        <f t="shared" si="31"/>
        <v>0</v>
      </c>
      <c r="S1838">
        <f>IF(T1838="",0,IFERROR(IF(VLOOKUP(T1838,T$38:T1837,1,0)&gt;0,0,0),1))</f>
        <v>0</v>
      </c>
      <c r="T1838" s="17" t="str">
        <f>IF(DATOS!I1801=P$39,DATOS!F1801,"")</f>
        <v/>
      </c>
    </row>
    <row r="1839" spans="18:20" x14ac:dyDescent="0.25">
      <c r="R1839">
        <f t="shared" si="31"/>
        <v>0</v>
      </c>
      <c r="S1839">
        <f>IF(T1839="",0,IFERROR(IF(VLOOKUP(T1839,T$38:T1838,1,0)&gt;0,0,0),1))</f>
        <v>0</v>
      </c>
      <c r="T1839" s="17" t="str">
        <f>IF(DATOS!I1802=P$39,DATOS!F1802,"")</f>
        <v/>
      </c>
    </row>
    <row r="1840" spans="18:20" x14ac:dyDescent="0.25">
      <c r="R1840">
        <f t="shared" si="31"/>
        <v>0</v>
      </c>
      <c r="S1840">
        <f>IF(T1840="",0,IFERROR(IF(VLOOKUP(T1840,T$38:T1839,1,0)&gt;0,0,0),1))</f>
        <v>0</v>
      </c>
      <c r="T1840" s="17" t="str">
        <f>IF(DATOS!I1803=P$39,DATOS!F1803,"")</f>
        <v/>
      </c>
    </row>
    <row r="1841" spans="18:20" x14ac:dyDescent="0.25">
      <c r="R1841">
        <f t="shared" si="31"/>
        <v>0</v>
      </c>
      <c r="S1841">
        <f>IF(T1841="",0,IFERROR(IF(VLOOKUP(T1841,T$38:T1840,1,0)&gt;0,0,0),1))</f>
        <v>0</v>
      </c>
      <c r="T1841" s="17" t="str">
        <f>IF(DATOS!I1804=P$39,DATOS!F1804,"")</f>
        <v/>
      </c>
    </row>
    <row r="1842" spans="18:20" x14ac:dyDescent="0.25">
      <c r="R1842">
        <f t="shared" si="31"/>
        <v>0</v>
      </c>
      <c r="S1842">
        <f>IF(T1842="",0,IFERROR(IF(VLOOKUP(T1842,T$38:T1841,1,0)&gt;0,0,0),1))</f>
        <v>0</v>
      </c>
      <c r="T1842" s="17" t="str">
        <f>IF(DATOS!I1805=P$39,DATOS!F1805,"")</f>
        <v/>
      </c>
    </row>
    <row r="1843" spans="18:20" x14ac:dyDescent="0.25">
      <c r="R1843">
        <f t="shared" si="31"/>
        <v>0</v>
      </c>
      <c r="S1843">
        <f>IF(T1843="",0,IFERROR(IF(VLOOKUP(T1843,T$38:T1842,1,0)&gt;0,0,0),1))</f>
        <v>0</v>
      </c>
      <c r="T1843" s="17" t="str">
        <f>IF(DATOS!I1806=P$39,DATOS!F1806,"")</f>
        <v/>
      </c>
    </row>
    <row r="1844" spans="18:20" x14ac:dyDescent="0.25">
      <c r="R1844">
        <f t="shared" si="31"/>
        <v>0</v>
      </c>
      <c r="S1844">
        <f>IF(T1844="",0,IFERROR(IF(VLOOKUP(T1844,T$38:T1843,1,0)&gt;0,0,0),1))</f>
        <v>0</v>
      </c>
      <c r="T1844" s="17" t="str">
        <f>IF(DATOS!I1807=P$39,DATOS!F1807,"")</f>
        <v/>
      </c>
    </row>
    <row r="1845" spans="18:20" x14ac:dyDescent="0.25">
      <c r="R1845">
        <f t="shared" si="31"/>
        <v>0</v>
      </c>
      <c r="S1845">
        <f>IF(T1845="",0,IFERROR(IF(VLOOKUP(T1845,T$38:T1844,1,0)&gt;0,0,0),1))</f>
        <v>0</v>
      </c>
      <c r="T1845" s="17" t="str">
        <f>IF(DATOS!I1808=P$39,DATOS!F1808,"")</f>
        <v/>
      </c>
    </row>
    <row r="1846" spans="18:20" x14ac:dyDescent="0.25">
      <c r="R1846">
        <f t="shared" si="31"/>
        <v>0</v>
      </c>
      <c r="S1846">
        <f>IF(T1846="",0,IFERROR(IF(VLOOKUP(T1846,T$38:T1845,1,0)&gt;0,0,0),1))</f>
        <v>0</v>
      </c>
      <c r="T1846" s="17" t="str">
        <f>IF(DATOS!I1809=P$39,DATOS!F1809,"")</f>
        <v/>
      </c>
    </row>
    <row r="1847" spans="18:20" x14ac:dyDescent="0.25">
      <c r="R1847">
        <f t="shared" si="31"/>
        <v>0</v>
      </c>
      <c r="S1847">
        <f>IF(T1847="",0,IFERROR(IF(VLOOKUP(T1847,T$38:T1846,1,0)&gt;0,0,0),1))</f>
        <v>0</v>
      </c>
      <c r="T1847" s="17" t="str">
        <f>IF(DATOS!I1810=P$39,DATOS!F1810,"")</f>
        <v/>
      </c>
    </row>
    <row r="1848" spans="18:20" x14ac:dyDescent="0.25">
      <c r="R1848">
        <f t="shared" si="31"/>
        <v>0</v>
      </c>
      <c r="S1848">
        <f>IF(T1848="",0,IFERROR(IF(VLOOKUP(T1848,T$38:T1847,1,0)&gt;0,0,0),1))</f>
        <v>0</v>
      </c>
      <c r="T1848" s="17" t="str">
        <f>IF(DATOS!I1811=P$39,DATOS!F1811,"")</f>
        <v/>
      </c>
    </row>
    <row r="1849" spans="18:20" x14ac:dyDescent="0.25">
      <c r="R1849">
        <f t="shared" si="31"/>
        <v>0</v>
      </c>
      <c r="S1849">
        <f>IF(T1849="",0,IFERROR(IF(VLOOKUP(T1849,T$38:T1848,1,0)&gt;0,0,0),1))</f>
        <v>0</v>
      </c>
      <c r="T1849" s="17" t="str">
        <f>IF(DATOS!I1812=P$39,DATOS!F1812,"")</f>
        <v/>
      </c>
    </row>
    <row r="1850" spans="18:20" x14ac:dyDescent="0.25">
      <c r="R1850">
        <f t="shared" si="31"/>
        <v>0</v>
      </c>
      <c r="S1850">
        <f>IF(T1850="",0,IFERROR(IF(VLOOKUP(T1850,T$38:T1849,1,0)&gt;0,0,0),1))</f>
        <v>0</v>
      </c>
      <c r="T1850" s="17" t="str">
        <f>IF(DATOS!I1813=P$39,DATOS!F1813,"")</f>
        <v/>
      </c>
    </row>
    <row r="1851" spans="18:20" x14ac:dyDescent="0.25">
      <c r="R1851">
        <f t="shared" si="31"/>
        <v>0</v>
      </c>
      <c r="S1851">
        <f>IF(T1851="",0,IFERROR(IF(VLOOKUP(T1851,T$38:T1850,1,0)&gt;0,0,0),1))</f>
        <v>0</v>
      </c>
      <c r="T1851" s="17" t="str">
        <f>IF(DATOS!I1814=P$39,DATOS!F1814,"")</f>
        <v/>
      </c>
    </row>
    <row r="1852" spans="18:20" x14ac:dyDescent="0.25">
      <c r="R1852">
        <f t="shared" si="31"/>
        <v>0</v>
      </c>
      <c r="S1852">
        <f>IF(T1852="",0,IFERROR(IF(VLOOKUP(T1852,T$38:T1851,1,0)&gt;0,0,0),1))</f>
        <v>0</v>
      </c>
      <c r="T1852" s="17" t="str">
        <f>IF(DATOS!I1815=P$39,DATOS!F1815,"")</f>
        <v/>
      </c>
    </row>
    <row r="1853" spans="18:20" x14ac:dyDescent="0.25">
      <c r="R1853">
        <f t="shared" si="31"/>
        <v>0</v>
      </c>
      <c r="S1853">
        <f>IF(T1853="",0,IFERROR(IF(VLOOKUP(T1853,T$38:T1852,1,0)&gt;0,0,0),1))</f>
        <v>0</v>
      </c>
      <c r="T1853" s="17" t="str">
        <f>IF(DATOS!I1816=P$39,DATOS!F1816,"")</f>
        <v/>
      </c>
    </row>
    <row r="1854" spans="18:20" x14ac:dyDescent="0.25">
      <c r="R1854">
        <f t="shared" si="31"/>
        <v>0</v>
      </c>
      <c r="S1854">
        <f>IF(T1854="",0,IFERROR(IF(VLOOKUP(T1854,T$38:T1853,1,0)&gt;0,0,0),1))</f>
        <v>0</v>
      </c>
      <c r="T1854" s="17" t="str">
        <f>IF(DATOS!I1817=P$39,DATOS!F1817,"")</f>
        <v/>
      </c>
    </row>
    <row r="1855" spans="18:20" x14ac:dyDescent="0.25">
      <c r="R1855">
        <f t="shared" si="31"/>
        <v>0</v>
      </c>
      <c r="S1855">
        <f>IF(T1855="",0,IFERROR(IF(VLOOKUP(T1855,T$38:T1854,1,0)&gt;0,0,0),1))</f>
        <v>0</v>
      </c>
      <c r="T1855" s="17" t="str">
        <f>IF(DATOS!I1818=P$39,DATOS!F1818,"")</f>
        <v/>
      </c>
    </row>
    <row r="1856" spans="18:20" x14ac:dyDescent="0.25">
      <c r="R1856">
        <f t="shared" si="31"/>
        <v>0</v>
      </c>
      <c r="S1856">
        <f>IF(T1856="",0,IFERROR(IF(VLOOKUP(T1856,T$38:T1855,1,0)&gt;0,0,0),1))</f>
        <v>0</v>
      </c>
      <c r="T1856" s="17" t="str">
        <f>IF(DATOS!I1819=P$39,DATOS!F1819,"")</f>
        <v/>
      </c>
    </row>
    <row r="1857" spans="18:20" x14ac:dyDescent="0.25">
      <c r="R1857">
        <f t="shared" si="31"/>
        <v>0</v>
      </c>
      <c r="S1857">
        <f>IF(T1857="",0,IFERROR(IF(VLOOKUP(T1857,T$38:T1856,1,0)&gt;0,0,0),1))</f>
        <v>0</v>
      </c>
      <c r="T1857" s="17" t="str">
        <f>IF(DATOS!I1820=P$39,DATOS!F1820,"")</f>
        <v/>
      </c>
    </row>
    <row r="1858" spans="18:20" x14ac:dyDescent="0.25">
      <c r="R1858">
        <f t="shared" si="31"/>
        <v>0</v>
      </c>
      <c r="S1858">
        <f>IF(T1858="",0,IFERROR(IF(VLOOKUP(T1858,T$38:T1857,1,0)&gt;0,0,0),1))</f>
        <v>0</v>
      </c>
      <c r="T1858" s="17" t="str">
        <f>IF(DATOS!I1821=P$39,DATOS!F1821,"")</f>
        <v/>
      </c>
    </row>
    <row r="1859" spans="18:20" x14ac:dyDescent="0.25">
      <c r="R1859">
        <f t="shared" si="31"/>
        <v>0</v>
      </c>
      <c r="S1859">
        <f>IF(T1859="",0,IFERROR(IF(VLOOKUP(T1859,T$38:T1858,1,0)&gt;0,0,0),1))</f>
        <v>0</v>
      </c>
      <c r="T1859" s="17" t="str">
        <f>IF(DATOS!I1822=P$39,DATOS!F1822,"")</f>
        <v/>
      </c>
    </row>
    <row r="1860" spans="18:20" x14ac:dyDescent="0.25">
      <c r="R1860">
        <f t="shared" si="31"/>
        <v>0</v>
      </c>
      <c r="S1860">
        <f>IF(T1860="",0,IFERROR(IF(VLOOKUP(T1860,T$38:T1859,1,0)&gt;0,0,0),1))</f>
        <v>0</v>
      </c>
      <c r="T1860" s="17" t="str">
        <f>IF(DATOS!I1823=P$39,DATOS!F1823,"")</f>
        <v/>
      </c>
    </row>
    <row r="1861" spans="18:20" x14ac:dyDescent="0.25">
      <c r="R1861">
        <f t="shared" si="31"/>
        <v>0</v>
      </c>
      <c r="S1861">
        <f>IF(T1861="",0,IFERROR(IF(VLOOKUP(T1861,T$38:T1860,1,0)&gt;0,0,0),1))</f>
        <v>0</v>
      </c>
      <c r="T1861" s="17" t="str">
        <f>IF(DATOS!I1824=P$39,DATOS!F1824,"")</f>
        <v/>
      </c>
    </row>
    <row r="1862" spans="18:20" x14ac:dyDescent="0.25">
      <c r="R1862">
        <f t="shared" si="31"/>
        <v>0</v>
      </c>
      <c r="S1862">
        <f>IF(T1862="",0,IFERROR(IF(VLOOKUP(T1862,T$38:T1861,1,0)&gt;0,0,0),1))</f>
        <v>0</v>
      </c>
      <c r="T1862" s="17" t="str">
        <f>IF(DATOS!I1825=P$39,DATOS!F1825,"")</f>
        <v/>
      </c>
    </row>
    <row r="1863" spans="18:20" x14ac:dyDescent="0.25">
      <c r="R1863">
        <f t="shared" si="31"/>
        <v>0</v>
      </c>
      <c r="S1863">
        <f>IF(T1863="",0,IFERROR(IF(VLOOKUP(T1863,T$38:T1862,1,0)&gt;0,0,0),1))</f>
        <v>0</v>
      </c>
      <c r="T1863" s="17" t="str">
        <f>IF(DATOS!I1826=P$39,DATOS!F1826,"")</f>
        <v/>
      </c>
    </row>
    <row r="1864" spans="18:20" x14ac:dyDescent="0.25">
      <c r="R1864">
        <f t="shared" si="31"/>
        <v>0</v>
      </c>
      <c r="S1864">
        <f>IF(T1864="",0,IFERROR(IF(VLOOKUP(T1864,T$38:T1863,1,0)&gt;0,0,0),1))</f>
        <v>0</v>
      </c>
      <c r="T1864" s="17" t="str">
        <f>IF(DATOS!I1827=P$39,DATOS!F1827,"")</f>
        <v/>
      </c>
    </row>
    <row r="1865" spans="18:20" x14ac:dyDescent="0.25">
      <c r="R1865">
        <f t="shared" si="31"/>
        <v>0</v>
      </c>
      <c r="S1865">
        <f>IF(T1865="",0,IFERROR(IF(VLOOKUP(T1865,T$38:T1864,1,0)&gt;0,0,0),1))</f>
        <v>0</v>
      </c>
      <c r="T1865" s="17" t="str">
        <f>IF(DATOS!I1828=P$39,DATOS!F1828,"")</f>
        <v/>
      </c>
    </row>
    <row r="1866" spans="18:20" x14ac:dyDescent="0.25">
      <c r="R1866">
        <f t="shared" si="31"/>
        <v>0</v>
      </c>
      <c r="S1866">
        <f>IF(T1866="",0,IFERROR(IF(VLOOKUP(T1866,T$38:T1865,1,0)&gt;0,0,0),1))</f>
        <v>0</v>
      </c>
      <c r="T1866" s="17" t="str">
        <f>IF(DATOS!I1829=P$39,DATOS!F1829,"")</f>
        <v/>
      </c>
    </row>
    <row r="1867" spans="18:20" x14ac:dyDescent="0.25">
      <c r="R1867">
        <f t="shared" si="31"/>
        <v>0</v>
      </c>
      <c r="S1867">
        <f>IF(T1867="",0,IFERROR(IF(VLOOKUP(T1867,T$38:T1866,1,0)&gt;0,0,0),1))</f>
        <v>0</v>
      </c>
      <c r="T1867" s="17" t="str">
        <f>IF(DATOS!I1830=P$39,DATOS!F1830,"")</f>
        <v/>
      </c>
    </row>
    <row r="1868" spans="18:20" x14ac:dyDescent="0.25">
      <c r="R1868">
        <f t="shared" si="31"/>
        <v>0</v>
      </c>
      <c r="S1868">
        <f>IF(T1868="",0,IFERROR(IF(VLOOKUP(T1868,T$38:T1867,1,0)&gt;0,0,0),1))</f>
        <v>0</v>
      </c>
      <c r="T1868" s="17" t="str">
        <f>IF(DATOS!I1831=P$39,DATOS!F1831,"")</f>
        <v/>
      </c>
    </row>
    <row r="1869" spans="18:20" x14ac:dyDescent="0.25">
      <c r="R1869">
        <f t="shared" si="31"/>
        <v>0</v>
      </c>
      <c r="S1869">
        <f>IF(T1869="",0,IFERROR(IF(VLOOKUP(T1869,T$38:T1868,1,0)&gt;0,0,0),1))</f>
        <v>0</v>
      </c>
      <c r="T1869" s="17" t="str">
        <f>IF(DATOS!I1832=P$39,DATOS!F1832,"")</f>
        <v/>
      </c>
    </row>
    <row r="1870" spans="18:20" x14ac:dyDescent="0.25">
      <c r="R1870">
        <f t="shared" si="31"/>
        <v>0</v>
      </c>
      <c r="S1870">
        <f>IF(T1870="",0,IFERROR(IF(VLOOKUP(T1870,T$38:T1869,1,0)&gt;0,0,0),1))</f>
        <v>0</v>
      </c>
      <c r="T1870" s="17" t="str">
        <f>IF(DATOS!I1833=P$39,DATOS!F1833,"")</f>
        <v/>
      </c>
    </row>
    <row r="1871" spans="18:20" x14ac:dyDescent="0.25">
      <c r="R1871">
        <f t="shared" si="31"/>
        <v>0</v>
      </c>
      <c r="S1871">
        <f>IF(T1871="",0,IFERROR(IF(VLOOKUP(T1871,T$38:T1870,1,0)&gt;0,0,0),1))</f>
        <v>0</v>
      </c>
      <c r="T1871" s="17" t="str">
        <f>IF(DATOS!I1834=P$39,DATOS!F1834,"")</f>
        <v/>
      </c>
    </row>
    <row r="1872" spans="18:20" x14ac:dyDescent="0.25">
      <c r="R1872">
        <f t="shared" si="31"/>
        <v>0</v>
      </c>
      <c r="S1872">
        <f>IF(T1872="",0,IFERROR(IF(VLOOKUP(T1872,T$38:T1871,1,0)&gt;0,0,0),1))</f>
        <v>0</v>
      </c>
      <c r="T1872" s="17" t="str">
        <f>IF(DATOS!I1835=P$39,DATOS!F1835,"")</f>
        <v/>
      </c>
    </row>
    <row r="1873" spans="18:20" x14ac:dyDescent="0.25">
      <c r="R1873">
        <f t="shared" si="31"/>
        <v>0</v>
      </c>
      <c r="S1873">
        <f>IF(T1873="",0,IFERROR(IF(VLOOKUP(T1873,T$38:T1872,1,0)&gt;0,0,0),1))</f>
        <v>0</v>
      </c>
      <c r="T1873" s="17" t="str">
        <f>IF(DATOS!I1836=P$39,DATOS!F1836,"")</f>
        <v/>
      </c>
    </row>
    <row r="1874" spans="18:20" x14ac:dyDescent="0.25">
      <c r="R1874">
        <f t="shared" si="31"/>
        <v>0</v>
      </c>
      <c r="S1874">
        <f>IF(T1874="",0,IFERROR(IF(VLOOKUP(T1874,T$38:T1873,1,0)&gt;0,0,0),1))</f>
        <v>0</v>
      </c>
      <c r="T1874" s="17" t="str">
        <f>IF(DATOS!I1837=P$39,DATOS!F1837,"")</f>
        <v/>
      </c>
    </row>
    <row r="1875" spans="18:20" x14ac:dyDescent="0.25">
      <c r="R1875">
        <f t="shared" si="31"/>
        <v>0</v>
      </c>
      <c r="S1875">
        <f>IF(T1875="",0,IFERROR(IF(VLOOKUP(T1875,T$38:T1874,1,0)&gt;0,0,0),1))</f>
        <v>0</v>
      </c>
      <c r="T1875" s="17" t="str">
        <f>IF(DATOS!I1838=P$39,DATOS!F1838,"")</f>
        <v/>
      </c>
    </row>
    <row r="1876" spans="18:20" x14ac:dyDescent="0.25">
      <c r="R1876">
        <f t="shared" si="31"/>
        <v>0</v>
      </c>
      <c r="S1876">
        <f>IF(T1876="",0,IFERROR(IF(VLOOKUP(T1876,T$38:T1875,1,0)&gt;0,0,0),1))</f>
        <v>0</v>
      </c>
      <c r="T1876" s="17" t="str">
        <f>IF(DATOS!I1839=P$39,DATOS!F1839,"")</f>
        <v/>
      </c>
    </row>
    <row r="1877" spans="18:20" x14ac:dyDescent="0.25">
      <c r="R1877">
        <f t="shared" si="31"/>
        <v>0</v>
      </c>
      <c r="S1877">
        <f>IF(T1877="",0,IFERROR(IF(VLOOKUP(T1877,T$38:T1876,1,0)&gt;0,0,0),1))</f>
        <v>0</v>
      </c>
      <c r="T1877" s="17" t="str">
        <f>IF(DATOS!I1840=P$39,DATOS!F1840,"")</f>
        <v/>
      </c>
    </row>
    <row r="1878" spans="18:20" x14ac:dyDescent="0.25">
      <c r="R1878">
        <f t="shared" si="31"/>
        <v>0</v>
      </c>
      <c r="S1878">
        <f>IF(T1878="",0,IFERROR(IF(VLOOKUP(T1878,T$38:T1877,1,0)&gt;0,0,0),1))</f>
        <v>0</v>
      </c>
      <c r="T1878" s="17" t="str">
        <f>IF(DATOS!I1841=P$39,DATOS!F1841,"")</f>
        <v/>
      </c>
    </row>
    <row r="1879" spans="18:20" x14ac:dyDescent="0.25">
      <c r="R1879">
        <f t="shared" si="31"/>
        <v>0</v>
      </c>
      <c r="S1879">
        <f>IF(T1879="",0,IFERROR(IF(VLOOKUP(T1879,T$38:T1878,1,0)&gt;0,0,0),1))</f>
        <v>0</v>
      </c>
      <c r="T1879" s="17" t="str">
        <f>IF(DATOS!I1842=P$39,DATOS!F1842,"")</f>
        <v/>
      </c>
    </row>
    <row r="1880" spans="18:20" x14ac:dyDescent="0.25">
      <c r="R1880">
        <f t="shared" si="31"/>
        <v>0</v>
      </c>
      <c r="S1880">
        <f>IF(T1880="",0,IFERROR(IF(VLOOKUP(T1880,T$38:T1879,1,0)&gt;0,0,0),1))</f>
        <v>0</v>
      </c>
      <c r="T1880" s="17" t="str">
        <f>IF(DATOS!I1843=P$39,DATOS!F1843,"")</f>
        <v/>
      </c>
    </row>
    <row r="1881" spans="18:20" x14ac:dyDescent="0.25">
      <c r="R1881">
        <f t="shared" si="31"/>
        <v>0</v>
      </c>
      <c r="S1881">
        <f>IF(T1881="",0,IFERROR(IF(VLOOKUP(T1881,T$38:T1880,1,0)&gt;0,0,0),1))</f>
        <v>0</v>
      </c>
      <c r="T1881" s="17" t="str">
        <f>IF(DATOS!I1844=P$39,DATOS!F1844,"")</f>
        <v/>
      </c>
    </row>
    <row r="1882" spans="18:20" x14ac:dyDescent="0.25">
      <c r="R1882">
        <f t="shared" si="31"/>
        <v>0</v>
      </c>
      <c r="S1882">
        <f>IF(T1882="",0,IFERROR(IF(VLOOKUP(T1882,T$38:T1881,1,0)&gt;0,0,0),1))</f>
        <v>0</v>
      </c>
      <c r="T1882" s="17" t="str">
        <f>IF(DATOS!I1845=P$39,DATOS!F1845,"")</f>
        <v/>
      </c>
    </row>
    <row r="1883" spans="18:20" x14ac:dyDescent="0.25">
      <c r="R1883">
        <f t="shared" si="31"/>
        <v>0</v>
      </c>
      <c r="S1883">
        <f>IF(T1883="",0,IFERROR(IF(VLOOKUP(T1883,T$38:T1882,1,0)&gt;0,0,0),1))</f>
        <v>0</v>
      </c>
      <c r="T1883" s="17" t="str">
        <f>IF(DATOS!I1846=P$39,DATOS!F1846,"")</f>
        <v/>
      </c>
    </row>
    <row r="1884" spans="18:20" x14ac:dyDescent="0.25">
      <c r="R1884">
        <f t="shared" si="31"/>
        <v>0</v>
      </c>
      <c r="S1884">
        <f>IF(T1884="",0,IFERROR(IF(VLOOKUP(T1884,T$38:T1883,1,0)&gt;0,0,0),1))</f>
        <v>0</v>
      </c>
      <c r="T1884" s="17" t="str">
        <f>IF(DATOS!I1847=P$39,DATOS!F1847,"")</f>
        <v/>
      </c>
    </row>
    <row r="1885" spans="18:20" x14ac:dyDescent="0.25">
      <c r="R1885">
        <f t="shared" si="31"/>
        <v>0</v>
      </c>
      <c r="S1885">
        <f>IF(T1885="",0,IFERROR(IF(VLOOKUP(T1885,T$38:T1884,1,0)&gt;0,0,0),1))</f>
        <v>0</v>
      </c>
      <c r="T1885" s="17" t="str">
        <f>IF(DATOS!I1848=P$39,DATOS!F1848,"")</f>
        <v/>
      </c>
    </row>
    <row r="1886" spans="18:20" x14ac:dyDescent="0.25">
      <c r="R1886">
        <f t="shared" si="31"/>
        <v>0</v>
      </c>
      <c r="S1886">
        <f>IF(T1886="",0,IFERROR(IF(VLOOKUP(T1886,T$38:T1885,1,0)&gt;0,0,0),1))</f>
        <v>0</v>
      </c>
      <c r="T1886" s="17" t="str">
        <f>IF(DATOS!I1849=P$39,DATOS!F1849,"")</f>
        <v/>
      </c>
    </row>
    <row r="1887" spans="18:20" x14ac:dyDescent="0.25">
      <c r="R1887">
        <f t="shared" si="31"/>
        <v>0</v>
      </c>
      <c r="S1887">
        <f>IF(T1887="",0,IFERROR(IF(VLOOKUP(T1887,T$38:T1886,1,0)&gt;0,0,0),1))</f>
        <v>0</v>
      </c>
      <c r="T1887" s="17" t="str">
        <f>IF(DATOS!I1850=P$39,DATOS!F1850,"")</f>
        <v/>
      </c>
    </row>
    <row r="1888" spans="18:20" x14ac:dyDescent="0.25">
      <c r="R1888">
        <f t="shared" si="31"/>
        <v>0</v>
      </c>
      <c r="S1888">
        <f>IF(T1888="",0,IFERROR(IF(VLOOKUP(T1888,T$38:T1887,1,0)&gt;0,0,0),1))</f>
        <v>0</v>
      </c>
      <c r="T1888" s="17" t="str">
        <f>IF(DATOS!I1851=P$39,DATOS!F1851,"")</f>
        <v/>
      </c>
    </row>
    <row r="1889" spans="18:20" x14ac:dyDescent="0.25">
      <c r="R1889">
        <f t="shared" si="31"/>
        <v>0</v>
      </c>
      <c r="S1889">
        <f>IF(T1889="",0,IFERROR(IF(VLOOKUP(T1889,T$38:T1888,1,0)&gt;0,0,0),1))</f>
        <v>0</v>
      </c>
      <c r="T1889" s="17" t="str">
        <f>IF(DATOS!I1852=P$39,DATOS!F1852,"")</f>
        <v/>
      </c>
    </row>
    <row r="1890" spans="18:20" x14ac:dyDescent="0.25">
      <c r="R1890">
        <f t="shared" si="31"/>
        <v>0</v>
      </c>
      <c r="S1890">
        <f>IF(T1890="",0,IFERROR(IF(VLOOKUP(T1890,T$38:T1889,1,0)&gt;0,0,0),1))</f>
        <v>0</v>
      </c>
      <c r="T1890" s="17" t="str">
        <f>IF(DATOS!I1853=P$39,DATOS!F1853,"")</f>
        <v/>
      </c>
    </row>
    <row r="1891" spans="18:20" x14ac:dyDescent="0.25">
      <c r="R1891">
        <f t="shared" si="31"/>
        <v>0</v>
      </c>
      <c r="S1891">
        <f>IF(T1891="",0,IFERROR(IF(VLOOKUP(T1891,T$38:T1890,1,0)&gt;0,0,0),1))</f>
        <v>0</v>
      </c>
      <c r="T1891" s="17" t="str">
        <f>IF(DATOS!I1854=P$39,DATOS!F1854,"")</f>
        <v/>
      </c>
    </row>
    <row r="1892" spans="18:20" x14ac:dyDescent="0.25">
      <c r="R1892">
        <f t="shared" si="31"/>
        <v>0</v>
      </c>
      <c r="S1892">
        <f>IF(T1892="",0,IFERROR(IF(VLOOKUP(T1892,T$38:T1891,1,0)&gt;0,0,0),1))</f>
        <v>0</v>
      </c>
      <c r="T1892" s="17" t="str">
        <f>IF(DATOS!I1855=P$39,DATOS!F1855,"")</f>
        <v/>
      </c>
    </row>
    <row r="1893" spans="18:20" x14ac:dyDescent="0.25">
      <c r="R1893">
        <f t="shared" si="31"/>
        <v>0</v>
      </c>
      <c r="S1893">
        <f>IF(T1893="",0,IFERROR(IF(VLOOKUP(T1893,T$38:T1892,1,0)&gt;0,0,0),1))</f>
        <v>0</v>
      </c>
      <c r="T1893" s="17" t="str">
        <f>IF(DATOS!I1856=P$39,DATOS!F1856,"")</f>
        <v/>
      </c>
    </row>
    <row r="1894" spans="18:20" x14ac:dyDescent="0.25">
      <c r="R1894">
        <f t="shared" si="31"/>
        <v>0</v>
      </c>
      <c r="S1894">
        <f>IF(T1894="",0,IFERROR(IF(VLOOKUP(T1894,T$38:T1893,1,0)&gt;0,0,0),1))</f>
        <v>0</v>
      </c>
      <c r="T1894" s="17" t="str">
        <f>IF(DATOS!I1857=P$39,DATOS!F1857,"")</f>
        <v/>
      </c>
    </row>
    <row r="1895" spans="18:20" x14ac:dyDescent="0.25">
      <c r="R1895">
        <f t="shared" ref="R1895:R1958" si="32">R1894+S1895</f>
        <v>0</v>
      </c>
      <c r="S1895">
        <f>IF(T1895="",0,IFERROR(IF(VLOOKUP(T1895,T$38:T1894,1,0)&gt;0,0,0),1))</f>
        <v>0</v>
      </c>
      <c r="T1895" s="17" t="str">
        <f>IF(DATOS!I1858=P$39,DATOS!F1858,"")</f>
        <v/>
      </c>
    </row>
    <row r="1896" spans="18:20" x14ac:dyDescent="0.25">
      <c r="R1896">
        <f t="shared" si="32"/>
        <v>0</v>
      </c>
      <c r="S1896">
        <f>IF(T1896="",0,IFERROR(IF(VLOOKUP(T1896,T$38:T1895,1,0)&gt;0,0,0),1))</f>
        <v>0</v>
      </c>
      <c r="T1896" s="17" t="str">
        <f>IF(DATOS!I1859=P$39,DATOS!F1859,"")</f>
        <v/>
      </c>
    </row>
    <row r="1897" spans="18:20" x14ac:dyDescent="0.25">
      <c r="R1897">
        <f t="shared" si="32"/>
        <v>0</v>
      </c>
      <c r="S1897">
        <f>IF(T1897="",0,IFERROR(IF(VLOOKUP(T1897,T$38:T1896,1,0)&gt;0,0,0),1))</f>
        <v>0</v>
      </c>
      <c r="T1897" s="17" t="str">
        <f>IF(DATOS!I1860=P$39,DATOS!F1860,"")</f>
        <v/>
      </c>
    </row>
    <row r="1898" spans="18:20" x14ac:dyDescent="0.25">
      <c r="R1898">
        <f t="shared" si="32"/>
        <v>0</v>
      </c>
      <c r="S1898">
        <f>IF(T1898="",0,IFERROR(IF(VLOOKUP(T1898,T$38:T1897,1,0)&gt;0,0,0),1))</f>
        <v>0</v>
      </c>
      <c r="T1898" s="17" t="str">
        <f>IF(DATOS!I1861=P$39,DATOS!F1861,"")</f>
        <v/>
      </c>
    </row>
    <row r="1899" spans="18:20" x14ac:dyDescent="0.25">
      <c r="R1899">
        <f t="shared" si="32"/>
        <v>0</v>
      </c>
      <c r="S1899">
        <f>IF(T1899="",0,IFERROR(IF(VLOOKUP(T1899,T$38:T1898,1,0)&gt;0,0,0),1))</f>
        <v>0</v>
      </c>
      <c r="T1899" s="17" t="str">
        <f>IF(DATOS!I1862=P$39,DATOS!F1862,"")</f>
        <v/>
      </c>
    </row>
    <row r="1900" spans="18:20" x14ac:dyDescent="0.25">
      <c r="R1900">
        <f t="shared" si="32"/>
        <v>0</v>
      </c>
      <c r="S1900">
        <f>IF(T1900="",0,IFERROR(IF(VLOOKUP(T1900,T$38:T1899,1,0)&gt;0,0,0),1))</f>
        <v>0</v>
      </c>
      <c r="T1900" s="17" t="str">
        <f>IF(DATOS!I1863=P$39,DATOS!F1863,"")</f>
        <v/>
      </c>
    </row>
    <row r="1901" spans="18:20" x14ac:dyDescent="0.25">
      <c r="R1901">
        <f t="shared" si="32"/>
        <v>0</v>
      </c>
      <c r="S1901">
        <f>IF(T1901="",0,IFERROR(IF(VLOOKUP(T1901,T$38:T1900,1,0)&gt;0,0,0),1))</f>
        <v>0</v>
      </c>
      <c r="T1901" s="17" t="str">
        <f>IF(DATOS!I1864=P$39,DATOS!F1864,"")</f>
        <v/>
      </c>
    </row>
    <row r="1902" spans="18:20" x14ac:dyDescent="0.25">
      <c r="R1902">
        <f t="shared" si="32"/>
        <v>0</v>
      </c>
      <c r="S1902">
        <f>IF(T1902="",0,IFERROR(IF(VLOOKUP(T1902,T$38:T1901,1,0)&gt;0,0,0),1))</f>
        <v>0</v>
      </c>
      <c r="T1902" s="17" t="str">
        <f>IF(DATOS!I1865=P$39,DATOS!F1865,"")</f>
        <v/>
      </c>
    </row>
    <row r="1903" spans="18:20" x14ac:dyDescent="0.25">
      <c r="R1903">
        <f t="shared" si="32"/>
        <v>0</v>
      </c>
      <c r="S1903">
        <f>IF(T1903="",0,IFERROR(IF(VLOOKUP(T1903,T$38:T1902,1,0)&gt;0,0,0),1))</f>
        <v>0</v>
      </c>
      <c r="T1903" s="17" t="str">
        <f>IF(DATOS!I1866=P$39,DATOS!F1866,"")</f>
        <v/>
      </c>
    </row>
    <row r="1904" spans="18:20" x14ac:dyDescent="0.25">
      <c r="R1904">
        <f t="shared" si="32"/>
        <v>0</v>
      </c>
      <c r="S1904">
        <f>IF(T1904="",0,IFERROR(IF(VLOOKUP(T1904,T$38:T1903,1,0)&gt;0,0,0),1))</f>
        <v>0</v>
      </c>
      <c r="T1904" s="17" t="str">
        <f>IF(DATOS!I1867=P$39,DATOS!F1867,"")</f>
        <v/>
      </c>
    </row>
    <row r="1905" spans="18:20" x14ac:dyDescent="0.25">
      <c r="R1905">
        <f t="shared" si="32"/>
        <v>0</v>
      </c>
      <c r="S1905">
        <f>IF(T1905="",0,IFERROR(IF(VLOOKUP(T1905,T$38:T1904,1,0)&gt;0,0,0),1))</f>
        <v>0</v>
      </c>
      <c r="T1905" s="17" t="str">
        <f>IF(DATOS!I1868=P$39,DATOS!F1868,"")</f>
        <v/>
      </c>
    </row>
    <row r="1906" spans="18:20" x14ac:dyDescent="0.25">
      <c r="R1906">
        <f t="shared" si="32"/>
        <v>0</v>
      </c>
      <c r="S1906">
        <f>IF(T1906="",0,IFERROR(IF(VLOOKUP(T1906,T$38:T1905,1,0)&gt;0,0,0),1))</f>
        <v>0</v>
      </c>
      <c r="T1906" s="17" t="str">
        <f>IF(DATOS!I1869=P$39,DATOS!F1869,"")</f>
        <v/>
      </c>
    </row>
    <row r="1907" spans="18:20" x14ac:dyDescent="0.25">
      <c r="R1907">
        <f t="shared" si="32"/>
        <v>0</v>
      </c>
      <c r="S1907">
        <f>IF(T1907="",0,IFERROR(IF(VLOOKUP(T1907,T$38:T1906,1,0)&gt;0,0,0),1))</f>
        <v>0</v>
      </c>
      <c r="T1907" s="17" t="str">
        <f>IF(DATOS!I1870=P$39,DATOS!F1870,"")</f>
        <v/>
      </c>
    </row>
    <row r="1908" spans="18:20" x14ac:dyDescent="0.25">
      <c r="R1908">
        <f t="shared" si="32"/>
        <v>0</v>
      </c>
      <c r="S1908">
        <f>IF(T1908="",0,IFERROR(IF(VLOOKUP(T1908,T$38:T1907,1,0)&gt;0,0,0),1))</f>
        <v>0</v>
      </c>
      <c r="T1908" s="17" t="str">
        <f>IF(DATOS!I1871=P$39,DATOS!F1871,"")</f>
        <v/>
      </c>
    </row>
    <row r="1909" spans="18:20" x14ac:dyDescent="0.25">
      <c r="R1909">
        <f t="shared" si="32"/>
        <v>0</v>
      </c>
      <c r="S1909">
        <f>IF(T1909="",0,IFERROR(IF(VLOOKUP(T1909,T$38:T1908,1,0)&gt;0,0,0),1))</f>
        <v>0</v>
      </c>
      <c r="T1909" s="17" t="str">
        <f>IF(DATOS!I1872=P$39,DATOS!F1872,"")</f>
        <v/>
      </c>
    </row>
    <row r="1910" spans="18:20" x14ac:dyDescent="0.25">
      <c r="R1910">
        <f t="shared" si="32"/>
        <v>0</v>
      </c>
      <c r="S1910">
        <f>IF(T1910="",0,IFERROR(IF(VLOOKUP(T1910,T$38:T1909,1,0)&gt;0,0,0),1))</f>
        <v>0</v>
      </c>
      <c r="T1910" s="17" t="str">
        <f>IF(DATOS!I1873=P$39,DATOS!F1873,"")</f>
        <v/>
      </c>
    </row>
    <row r="1911" spans="18:20" x14ac:dyDescent="0.25">
      <c r="R1911">
        <f t="shared" si="32"/>
        <v>0</v>
      </c>
      <c r="S1911">
        <f>IF(T1911="",0,IFERROR(IF(VLOOKUP(T1911,T$38:T1910,1,0)&gt;0,0,0),1))</f>
        <v>0</v>
      </c>
      <c r="T1911" s="17" t="str">
        <f>IF(DATOS!I1874=P$39,DATOS!F1874,"")</f>
        <v/>
      </c>
    </row>
    <row r="1912" spans="18:20" x14ac:dyDescent="0.25">
      <c r="R1912">
        <f t="shared" si="32"/>
        <v>0</v>
      </c>
      <c r="S1912">
        <f>IF(T1912="",0,IFERROR(IF(VLOOKUP(T1912,T$38:T1911,1,0)&gt;0,0,0),1))</f>
        <v>0</v>
      </c>
      <c r="T1912" s="17" t="str">
        <f>IF(DATOS!I1875=P$39,DATOS!F1875,"")</f>
        <v/>
      </c>
    </row>
    <row r="1913" spans="18:20" x14ac:dyDescent="0.25">
      <c r="R1913">
        <f t="shared" si="32"/>
        <v>0</v>
      </c>
      <c r="S1913">
        <f>IF(T1913="",0,IFERROR(IF(VLOOKUP(T1913,T$38:T1912,1,0)&gt;0,0,0),1))</f>
        <v>0</v>
      </c>
      <c r="T1913" s="17" t="str">
        <f>IF(DATOS!I1876=P$39,DATOS!F1876,"")</f>
        <v/>
      </c>
    </row>
    <row r="1914" spans="18:20" x14ac:dyDescent="0.25">
      <c r="R1914">
        <f t="shared" si="32"/>
        <v>0</v>
      </c>
      <c r="S1914">
        <f>IF(T1914="",0,IFERROR(IF(VLOOKUP(T1914,T$38:T1913,1,0)&gt;0,0,0),1))</f>
        <v>0</v>
      </c>
      <c r="T1914" s="17" t="str">
        <f>IF(DATOS!I1877=P$39,DATOS!F1877,"")</f>
        <v/>
      </c>
    </row>
    <row r="1915" spans="18:20" x14ac:dyDescent="0.25">
      <c r="R1915">
        <f t="shared" si="32"/>
        <v>0</v>
      </c>
      <c r="S1915">
        <f>IF(T1915="",0,IFERROR(IF(VLOOKUP(T1915,T$38:T1914,1,0)&gt;0,0,0),1))</f>
        <v>0</v>
      </c>
      <c r="T1915" s="17" t="str">
        <f>IF(DATOS!I1878=P$39,DATOS!F1878,"")</f>
        <v/>
      </c>
    </row>
    <row r="1916" spans="18:20" x14ac:dyDescent="0.25">
      <c r="R1916">
        <f t="shared" si="32"/>
        <v>0</v>
      </c>
      <c r="S1916">
        <f>IF(T1916="",0,IFERROR(IF(VLOOKUP(T1916,T$38:T1915,1,0)&gt;0,0,0),1))</f>
        <v>0</v>
      </c>
      <c r="T1916" s="17" t="str">
        <f>IF(DATOS!I1879=P$39,DATOS!F1879,"")</f>
        <v/>
      </c>
    </row>
    <row r="1917" spans="18:20" x14ac:dyDescent="0.25">
      <c r="R1917">
        <f t="shared" si="32"/>
        <v>0</v>
      </c>
      <c r="S1917">
        <f>IF(T1917="",0,IFERROR(IF(VLOOKUP(T1917,T$38:T1916,1,0)&gt;0,0,0),1))</f>
        <v>0</v>
      </c>
      <c r="T1917" s="17" t="str">
        <f>IF(DATOS!I1880=P$39,DATOS!F1880,"")</f>
        <v/>
      </c>
    </row>
    <row r="1918" spans="18:20" x14ac:dyDescent="0.25">
      <c r="R1918">
        <f t="shared" si="32"/>
        <v>0</v>
      </c>
      <c r="S1918">
        <f>IF(T1918="",0,IFERROR(IF(VLOOKUP(T1918,T$38:T1917,1,0)&gt;0,0,0),1))</f>
        <v>0</v>
      </c>
      <c r="T1918" s="17" t="str">
        <f>IF(DATOS!I1881=P$39,DATOS!F1881,"")</f>
        <v/>
      </c>
    </row>
    <row r="1919" spans="18:20" x14ac:dyDescent="0.25">
      <c r="R1919">
        <f t="shared" si="32"/>
        <v>0</v>
      </c>
      <c r="S1919">
        <f>IF(T1919="",0,IFERROR(IF(VLOOKUP(T1919,T$38:T1918,1,0)&gt;0,0,0),1))</f>
        <v>0</v>
      </c>
      <c r="T1919" s="17" t="str">
        <f>IF(DATOS!I1882=P$39,DATOS!F1882,"")</f>
        <v/>
      </c>
    </row>
    <row r="1920" spans="18:20" x14ac:dyDescent="0.25">
      <c r="R1920">
        <f t="shared" si="32"/>
        <v>0</v>
      </c>
      <c r="S1920">
        <f>IF(T1920="",0,IFERROR(IF(VLOOKUP(T1920,T$38:T1919,1,0)&gt;0,0,0),1))</f>
        <v>0</v>
      </c>
      <c r="T1920" s="17" t="str">
        <f>IF(DATOS!I1883=P$39,DATOS!F1883,"")</f>
        <v/>
      </c>
    </row>
    <row r="1921" spans="18:20" x14ac:dyDescent="0.25">
      <c r="R1921">
        <f t="shared" si="32"/>
        <v>0</v>
      </c>
      <c r="S1921">
        <f>IF(T1921="",0,IFERROR(IF(VLOOKUP(T1921,T$38:T1920,1,0)&gt;0,0,0),1))</f>
        <v>0</v>
      </c>
      <c r="T1921" s="17" t="str">
        <f>IF(DATOS!I1884=P$39,DATOS!F1884,"")</f>
        <v/>
      </c>
    </row>
    <row r="1922" spans="18:20" x14ac:dyDescent="0.25">
      <c r="R1922">
        <f t="shared" si="32"/>
        <v>0</v>
      </c>
      <c r="S1922">
        <f>IF(T1922="",0,IFERROR(IF(VLOOKUP(T1922,T$38:T1921,1,0)&gt;0,0,0),1))</f>
        <v>0</v>
      </c>
      <c r="T1922" s="17" t="str">
        <f>IF(DATOS!I1885=P$39,DATOS!F1885,"")</f>
        <v/>
      </c>
    </row>
    <row r="1923" spans="18:20" x14ac:dyDescent="0.25">
      <c r="R1923">
        <f t="shared" si="32"/>
        <v>0</v>
      </c>
      <c r="S1923">
        <f>IF(T1923="",0,IFERROR(IF(VLOOKUP(T1923,T$38:T1922,1,0)&gt;0,0,0),1))</f>
        <v>0</v>
      </c>
      <c r="T1923" s="17" t="str">
        <f>IF(DATOS!I1886=P$39,DATOS!F1886,"")</f>
        <v/>
      </c>
    </row>
    <row r="1924" spans="18:20" x14ac:dyDescent="0.25">
      <c r="R1924">
        <f t="shared" si="32"/>
        <v>0</v>
      </c>
      <c r="S1924">
        <f>IF(T1924="",0,IFERROR(IF(VLOOKUP(T1924,T$38:T1923,1,0)&gt;0,0,0),1))</f>
        <v>0</v>
      </c>
      <c r="T1924" s="17" t="str">
        <f>IF(DATOS!I1887=P$39,DATOS!F1887,"")</f>
        <v/>
      </c>
    </row>
    <row r="1925" spans="18:20" x14ac:dyDescent="0.25">
      <c r="R1925">
        <f t="shared" si="32"/>
        <v>0</v>
      </c>
      <c r="S1925">
        <f>IF(T1925="",0,IFERROR(IF(VLOOKUP(T1925,T$38:T1924,1,0)&gt;0,0,0),1))</f>
        <v>0</v>
      </c>
      <c r="T1925" s="17" t="str">
        <f>IF(DATOS!I1888=P$39,DATOS!F1888,"")</f>
        <v/>
      </c>
    </row>
    <row r="1926" spans="18:20" x14ac:dyDescent="0.25">
      <c r="R1926">
        <f t="shared" si="32"/>
        <v>0</v>
      </c>
      <c r="S1926">
        <f>IF(T1926="",0,IFERROR(IF(VLOOKUP(T1926,T$38:T1925,1,0)&gt;0,0,0),1))</f>
        <v>0</v>
      </c>
      <c r="T1926" s="17" t="str">
        <f>IF(DATOS!I1889=P$39,DATOS!F1889,"")</f>
        <v/>
      </c>
    </row>
    <row r="1927" spans="18:20" x14ac:dyDescent="0.25">
      <c r="R1927">
        <f t="shared" si="32"/>
        <v>0</v>
      </c>
      <c r="S1927">
        <f>IF(T1927="",0,IFERROR(IF(VLOOKUP(T1927,T$38:T1926,1,0)&gt;0,0,0),1))</f>
        <v>0</v>
      </c>
      <c r="T1927" s="17" t="str">
        <f>IF(DATOS!I1890=P$39,DATOS!F1890,"")</f>
        <v/>
      </c>
    </row>
    <row r="1928" spans="18:20" x14ac:dyDescent="0.25">
      <c r="R1928">
        <f t="shared" si="32"/>
        <v>0</v>
      </c>
      <c r="S1928">
        <f>IF(T1928="",0,IFERROR(IF(VLOOKUP(T1928,T$38:T1927,1,0)&gt;0,0,0),1))</f>
        <v>0</v>
      </c>
      <c r="T1928" s="17" t="str">
        <f>IF(DATOS!I1891=P$39,DATOS!F1891,"")</f>
        <v/>
      </c>
    </row>
    <row r="1929" spans="18:20" x14ac:dyDescent="0.25">
      <c r="R1929">
        <f t="shared" si="32"/>
        <v>0</v>
      </c>
      <c r="S1929">
        <f>IF(T1929="",0,IFERROR(IF(VLOOKUP(T1929,T$38:T1928,1,0)&gt;0,0,0),1))</f>
        <v>0</v>
      </c>
      <c r="T1929" s="17" t="str">
        <f>IF(DATOS!I1892=P$39,DATOS!F1892,"")</f>
        <v/>
      </c>
    </row>
    <row r="1930" spans="18:20" x14ac:dyDescent="0.25">
      <c r="R1930">
        <f t="shared" si="32"/>
        <v>0</v>
      </c>
      <c r="S1930">
        <f>IF(T1930="",0,IFERROR(IF(VLOOKUP(T1930,T$38:T1929,1,0)&gt;0,0,0),1))</f>
        <v>0</v>
      </c>
      <c r="T1930" s="17" t="str">
        <f>IF(DATOS!I1893=P$39,DATOS!F1893,"")</f>
        <v/>
      </c>
    </row>
    <row r="1931" spans="18:20" x14ac:dyDescent="0.25">
      <c r="R1931">
        <f t="shared" si="32"/>
        <v>0</v>
      </c>
      <c r="S1931">
        <f>IF(T1931="",0,IFERROR(IF(VLOOKUP(T1931,T$38:T1930,1,0)&gt;0,0,0),1))</f>
        <v>0</v>
      </c>
      <c r="T1931" s="17" t="str">
        <f>IF(DATOS!I1894=P$39,DATOS!F1894,"")</f>
        <v/>
      </c>
    </row>
    <row r="1932" spans="18:20" x14ac:dyDescent="0.25">
      <c r="R1932">
        <f t="shared" si="32"/>
        <v>0</v>
      </c>
      <c r="S1932">
        <f>IF(T1932="",0,IFERROR(IF(VLOOKUP(T1932,T$38:T1931,1,0)&gt;0,0,0),1))</f>
        <v>0</v>
      </c>
      <c r="T1932" s="17" t="str">
        <f>IF(DATOS!I1895=P$39,DATOS!F1895,"")</f>
        <v/>
      </c>
    </row>
    <row r="1933" spans="18:20" x14ac:dyDescent="0.25">
      <c r="R1933">
        <f t="shared" si="32"/>
        <v>0</v>
      </c>
      <c r="S1933">
        <f>IF(T1933="",0,IFERROR(IF(VLOOKUP(T1933,T$38:T1932,1,0)&gt;0,0,0),1))</f>
        <v>0</v>
      </c>
      <c r="T1933" s="17" t="str">
        <f>IF(DATOS!I1896=P$39,DATOS!F1896,"")</f>
        <v/>
      </c>
    </row>
    <row r="1934" spans="18:20" x14ac:dyDescent="0.25">
      <c r="R1934">
        <f t="shared" si="32"/>
        <v>0</v>
      </c>
      <c r="S1934">
        <f>IF(T1934="",0,IFERROR(IF(VLOOKUP(T1934,T$38:T1933,1,0)&gt;0,0,0),1))</f>
        <v>0</v>
      </c>
      <c r="T1934" s="17" t="str">
        <f>IF(DATOS!I1897=P$39,DATOS!F1897,"")</f>
        <v/>
      </c>
    </row>
    <row r="1935" spans="18:20" x14ac:dyDescent="0.25">
      <c r="R1935">
        <f t="shared" si="32"/>
        <v>0</v>
      </c>
      <c r="S1935">
        <f>IF(T1935="",0,IFERROR(IF(VLOOKUP(T1935,T$38:T1934,1,0)&gt;0,0,0),1))</f>
        <v>0</v>
      </c>
      <c r="T1935" s="17" t="str">
        <f>IF(DATOS!I1898=P$39,DATOS!F1898,"")</f>
        <v/>
      </c>
    </row>
    <row r="1936" spans="18:20" x14ac:dyDescent="0.25">
      <c r="R1936">
        <f t="shared" si="32"/>
        <v>0</v>
      </c>
      <c r="S1936">
        <f>IF(T1936="",0,IFERROR(IF(VLOOKUP(T1936,T$38:T1935,1,0)&gt;0,0,0),1))</f>
        <v>0</v>
      </c>
      <c r="T1936" s="17" t="str">
        <f>IF(DATOS!I1899=P$39,DATOS!F1899,"")</f>
        <v/>
      </c>
    </row>
    <row r="1937" spans="18:20" x14ac:dyDescent="0.25">
      <c r="R1937">
        <f t="shared" si="32"/>
        <v>0</v>
      </c>
      <c r="S1937">
        <f>IF(T1937="",0,IFERROR(IF(VLOOKUP(T1937,T$38:T1936,1,0)&gt;0,0,0),1))</f>
        <v>0</v>
      </c>
      <c r="T1937" s="17" t="str">
        <f>IF(DATOS!I1900=P$39,DATOS!F1900,"")</f>
        <v/>
      </c>
    </row>
    <row r="1938" spans="18:20" x14ac:dyDescent="0.25">
      <c r="R1938">
        <f t="shared" si="32"/>
        <v>0</v>
      </c>
      <c r="S1938">
        <f>IF(T1938="",0,IFERROR(IF(VLOOKUP(T1938,T$38:T1937,1,0)&gt;0,0,0),1))</f>
        <v>0</v>
      </c>
      <c r="T1938" s="17" t="str">
        <f>IF(DATOS!I1901=P$39,DATOS!F1901,"")</f>
        <v/>
      </c>
    </row>
    <row r="1939" spans="18:20" x14ac:dyDescent="0.25">
      <c r="R1939">
        <f t="shared" si="32"/>
        <v>0</v>
      </c>
      <c r="S1939">
        <f>IF(T1939="",0,IFERROR(IF(VLOOKUP(T1939,T$38:T1938,1,0)&gt;0,0,0),1))</f>
        <v>0</v>
      </c>
      <c r="T1939" s="17" t="str">
        <f>IF(DATOS!I1902=P$39,DATOS!F1902,"")</f>
        <v/>
      </c>
    </row>
    <row r="1940" spans="18:20" x14ac:dyDescent="0.25">
      <c r="R1940">
        <f t="shared" si="32"/>
        <v>0</v>
      </c>
      <c r="S1940">
        <f>IF(T1940="",0,IFERROR(IF(VLOOKUP(T1940,T$38:T1939,1,0)&gt;0,0,0),1))</f>
        <v>0</v>
      </c>
      <c r="T1940" s="17" t="str">
        <f>IF(DATOS!I1903=P$39,DATOS!F1903,"")</f>
        <v/>
      </c>
    </row>
    <row r="1941" spans="18:20" x14ac:dyDescent="0.25">
      <c r="R1941">
        <f t="shared" si="32"/>
        <v>0</v>
      </c>
      <c r="S1941">
        <f>IF(T1941="",0,IFERROR(IF(VLOOKUP(T1941,T$38:T1940,1,0)&gt;0,0,0),1))</f>
        <v>0</v>
      </c>
      <c r="T1941" s="17" t="str">
        <f>IF(DATOS!I1904=P$39,DATOS!F1904,"")</f>
        <v/>
      </c>
    </row>
    <row r="1942" spans="18:20" x14ac:dyDescent="0.25">
      <c r="R1942">
        <f t="shared" si="32"/>
        <v>0</v>
      </c>
      <c r="S1942">
        <f>IF(T1942="",0,IFERROR(IF(VLOOKUP(T1942,T$38:T1941,1,0)&gt;0,0,0),1))</f>
        <v>0</v>
      </c>
      <c r="T1942" s="17" t="str">
        <f>IF(DATOS!I1905=P$39,DATOS!F1905,"")</f>
        <v/>
      </c>
    </row>
    <row r="1943" spans="18:20" x14ac:dyDescent="0.25">
      <c r="R1943">
        <f t="shared" si="32"/>
        <v>0</v>
      </c>
      <c r="S1943">
        <f>IF(T1943="",0,IFERROR(IF(VLOOKUP(T1943,T$38:T1942,1,0)&gt;0,0,0),1))</f>
        <v>0</v>
      </c>
      <c r="T1943" s="17" t="str">
        <f>IF(DATOS!I1906=P$39,DATOS!F1906,"")</f>
        <v/>
      </c>
    </row>
    <row r="1944" spans="18:20" x14ac:dyDescent="0.25">
      <c r="R1944">
        <f t="shared" si="32"/>
        <v>0</v>
      </c>
      <c r="S1944">
        <f>IF(T1944="",0,IFERROR(IF(VLOOKUP(T1944,T$38:T1943,1,0)&gt;0,0,0),1))</f>
        <v>0</v>
      </c>
      <c r="T1944" s="17" t="str">
        <f>IF(DATOS!I1907=P$39,DATOS!F1907,"")</f>
        <v/>
      </c>
    </row>
    <row r="1945" spans="18:20" x14ac:dyDescent="0.25">
      <c r="R1945">
        <f t="shared" si="32"/>
        <v>0</v>
      </c>
      <c r="S1945">
        <f>IF(T1945="",0,IFERROR(IF(VLOOKUP(T1945,T$38:T1944,1,0)&gt;0,0,0),1))</f>
        <v>0</v>
      </c>
      <c r="T1945" s="17" t="str">
        <f>IF(DATOS!I1908=P$39,DATOS!F1908,"")</f>
        <v/>
      </c>
    </row>
    <row r="1946" spans="18:20" x14ac:dyDescent="0.25">
      <c r="R1946">
        <f t="shared" si="32"/>
        <v>0</v>
      </c>
      <c r="S1946">
        <f>IF(T1946="",0,IFERROR(IF(VLOOKUP(T1946,T$38:T1945,1,0)&gt;0,0,0),1))</f>
        <v>0</v>
      </c>
      <c r="T1946" s="17" t="str">
        <f>IF(DATOS!I1909=P$39,DATOS!F1909,"")</f>
        <v/>
      </c>
    </row>
    <row r="1947" spans="18:20" x14ac:dyDescent="0.25">
      <c r="R1947">
        <f t="shared" si="32"/>
        <v>0</v>
      </c>
      <c r="S1947">
        <f>IF(T1947="",0,IFERROR(IF(VLOOKUP(T1947,T$38:T1946,1,0)&gt;0,0,0),1))</f>
        <v>0</v>
      </c>
      <c r="T1947" s="17" t="str">
        <f>IF(DATOS!I1910=P$39,DATOS!F1910,"")</f>
        <v/>
      </c>
    </row>
    <row r="1948" spans="18:20" x14ac:dyDescent="0.25">
      <c r="R1948">
        <f t="shared" si="32"/>
        <v>0</v>
      </c>
      <c r="S1948">
        <f>IF(T1948="",0,IFERROR(IF(VLOOKUP(T1948,T$38:T1947,1,0)&gt;0,0,0),1))</f>
        <v>0</v>
      </c>
      <c r="T1948" s="17" t="str">
        <f>IF(DATOS!I1911=P$39,DATOS!F1911,"")</f>
        <v/>
      </c>
    </row>
    <row r="1949" spans="18:20" x14ac:dyDescent="0.25">
      <c r="R1949">
        <f t="shared" si="32"/>
        <v>0</v>
      </c>
      <c r="S1949">
        <f>IF(T1949="",0,IFERROR(IF(VLOOKUP(T1949,T$38:T1948,1,0)&gt;0,0,0),1))</f>
        <v>0</v>
      </c>
      <c r="T1949" s="17" t="str">
        <f>IF(DATOS!I1912=P$39,DATOS!F1912,"")</f>
        <v/>
      </c>
    </row>
    <row r="1950" spans="18:20" x14ac:dyDescent="0.25">
      <c r="R1950">
        <f t="shared" si="32"/>
        <v>0</v>
      </c>
      <c r="S1950">
        <f>IF(T1950="",0,IFERROR(IF(VLOOKUP(T1950,T$38:T1949,1,0)&gt;0,0,0),1))</f>
        <v>0</v>
      </c>
      <c r="T1950" s="17" t="str">
        <f>IF(DATOS!I1913=P$39,DATOS!F1913,"")</f>
        <v/>
      </c>
    </row>
    <row r="1951" spans="18:20" x14ac:dyDescent="0.25">
      <c r="R1951">
        <f t="shared" si="32"/>
        <v>0</v>
      </c>
      <c r="S1951">
        <f>IF(T1951="",0,IFERROR(IF(VLOOKUP(T1951,T$38:T1950,1,0)&gt;0,0,0),1))</f>
        <v>0</v>
      </c>
      <c r="T1951" s="17" t="str">
        <f>IF(DATOS!I1914=P$39,DATOS!F1914,"")</f>
        <v/>
      </c>
    </row>
    <row r="1952" spans="18:20" x14ac:dyDescent="0.25">
      <c r="R1952">
        <f t="shared" si="32"/>
        <v>0</v>
      </c>
      <c r="S1952">
        <f>IF(T1952="",0,IFERROR(IF(VLOOKUP(T1952,T$38:T1951,1,0)&gt;0,0,0),1))</f>
        <v>0</v>
      </c>
      <c r="T1952" s="17" t="str">
        <f>IF(DATOS!I1915=P$39,DATOS!F1915,"")</f>
        <v/>
      </c>
    </row>
    <row r="1953" spans="18:20" x14ac:dyDescent="0.25">
      <c r="R1953">
        <f t="shared" si="32"/>
        <v>0</v>
      </c>
      <c r="S1953">
        <f>IF(T1953="",0,IFERROR(IF(VLOOKUP(T1953,T$38:T1952,1,0)&gt;0,0,0),1))</f>
        <v>0</v>
      </c>
      <c r="T1953" s="17" t="str">
        <f>IF(DATOS!I1916=P$39,DATOS!F1916,"")</f>
        <v/>
      </c>
    </row>
    <row r="1954" spans="18:20" x14ac:dyDescent="0.25">
      <c r="R1954">
        <f t="shared" si="32"/>
        <v>0</v>
      </c>
      <c r="S1954">
        <f>IF(T1954="",0,IFERROR(IF(VLOOKUP(T1954,T$38:T1953,1,0)&gt;0,0,0),1))</f>
        <v>0</v>
      </c>
      <c r="T1954" s="17" t="str">
        <f>IF(DATOS!I1917=P$39,DATOS!F1917,"")</f>
        <v/>
      </c>
    </row>
    <row r="1955" spans="18:20" x14ac:dyDescent="0.25">
      <c r="R1955">
        <f t="shared" si="32"/>
        <v>0</v>
      </c>
      <c r="S1955">
        <f>IF(T1955="",0,IFERROR(IF(VLOOKUP(T1955,T$38:T1954,1,0)&gt;0,0,0),1))</f>
        <v>0</v>
      </c>
      <c r="T1955" s="17" t="str">
        <f>IF(DATOS!I1918=P$39,DATOS!F1918,"")</f>
        <v/>
      </c>
    </row>
    <row r="1956" spans="18:20" x14ac:dyDescent="0.25">
      <c r="R1956">
        <f t="shared" si="32"/>
        <v>0</v>
      </c>
      <c r="S1956">
        <f>IF(T1956="",0,IFERROR(IF(VLOOKUP(T1956,T$38:T1955,1,0)&gt;0,0,0),1))</f>
        <v>0</v>
      </c>
      <c r="T1956" s="17" t="str">
        <f>IF(DATOS!I1919=P$39,DATOS!F1919,"")</f>
        <v/>
      </c>
    </row>
    <row r="1957" spans="18:20" x14ac:dyDescent="0.25">
      <c r="R1957">
        <f t="shared" si="32"/>
        <v>0</v>
      </c>
      <c r="S1957">
        <f>IF(T1957="",0,IFERROR(IF(VLOOKUP(T1957,T$38:T1956,1,0)&gt;0,0,0),1))</f>
        <v>0</v>
      </c>
      <c r="T1957" s="17" t="str">
        <f>IF(DATOS!I1920=P$39,DATOS!F1920,"")</f>
        <v/>
      </c>
    </row>
    <row r="1958" spans="18:20" x14ac:dyDescent="0.25">
      <c r="R1958">
        <f t="shared" si="32"/>
        <v>0</v>
      </c>
      <c r="S1958">
        <f>IF(T1958="",0,IFERROR(IF(VLOOKUP(T1958,T$38:T1957,1,0)&gt;0,0,0),1))</f>
        <v>0</v>
      </c>
      <c r="T1958" s="17" t="str">
        <f>IF(DATOS!I1921=P$39,DATOS!F1921,"")</f>
        <v/>
      </c>
    </row>
    <row r="1959" spans="18:20" x14ac:dyDescent="0.25">
      <c r="R1959">
        <f t="shared" ref="R1959:R2022" si="33">R1958+S1959</f>
        <v>0</v>
      </c>
      <c r="S1959">
        <f>IF(T1959="",0,IFERROR(IF(VLOOKUP(T1959,T$38:T1958,1,0)&gt;0,0,0),1))</f>
        <v>0</v>
      </c>
      <c r="T1959" s="17" t="str">
        <f>IF(DATOS!I1922=P$39,DATOS!F1922,"")</f>
        <v/>
      </c>
    </row>
    <row r="1960" spans="18:20" x14ac:dyDescent="0.25">
      <c r="R1960">
        <f t="shared" si="33"/>
        <v>0</v>
      </c>
      <c r="S1960">
        <f>IF(T1960="",0,IFERROR(IF(VLOOKUP(T1960,T$38:T1959,1,0)&gt;0,0,0),1))</f>
        <v>0</v>
      </c>
      <c r="T1960" s="17" t="str">
        <f>IF(DATOS!I1923=P$39,DATOS!F1923,"")</f>
        <v/>
      </c>
    </row>
    <row r="1961" spans="18:20" x14ac:dyDescent="0.25">
      <c r="R1961">
        <f t="shared" si="33"/>
        <v>0</v>
      </c>
      <c r="S1961">
        <f>IF(T1961="",0,IFERROR(IF(VLOOKUP(T1961,T$38:T1960,1,0)&gt;0,0,0),1))</f>
        <v>0</v>
      </c>
      <c r="T1961" s="17" t="str">
        <f>IF(DATOS!I1924=P$39,DATOS!F1924,"")</f>
        <v/>
      </c>
    </row>
    <row r="1962" spans="18:20" x14ac:dyDescent="0.25">
      <c r="R1962">
        <f t="shared" si="33"/>
        <v>0</v>
      </c>
      <c r="S1962">
        <f>IF(T1962="",0,IFERROR(IF(VLOOKUP(T1962,T$38:T1961,1,0)&gt;0,0,0),1))</f>
        <v>0</v>
      </c>
      <c r="T1962" s="17" t="str">
        <f>IF(DATOS!I1925=P$39,DATOS!F1925,"")</f>
        <v/>
      </c>
    </row>
    <row r="1963" spans="18:20" x14ac:dyDescent="0.25">
      <c r="R1963">
        <f t="shared" si="33"/>
        <v>0</v>
      </c>
      <c r="S1963">
        <f>IF(T1963="",0,IFERROR(IF(VLOOKUP(T1963,T$38:T1962,1,0)&gt;0,0,0),1))</f>
        <v>0</v>
      </c>
      <c r="T1963" s="17" t="str">
        <f>IF(DATOS!I1926=P$39,DATOS!F1926,"")</f>
        <v/>
      </c>
    </row>
    <row r="1964" spans="18:20" x14ac:dyDescent="0.25">
      <c r="R1964">
        <f t="shared" si="33"/>
        <v>0</v>
      </c>
      <c r="S1964">
        <f>IF(T1964="",0,IFERROR(IF(VLOOKUP(T1964,T$38:T1963,1,0)&gt;0,0,0),1))</f>
        <v>0</v>
      </c>
      <c r="T1964" s="17" t="str">
        <f>IF(DATOS!I1927=P$39,DATOS!F1927,"")</f>
        <v/>
      </c>
    </row>
    <row r="1965" spans="18:20" x14ac:dyDescent="0.25">
      <c r="R1965">
        <f t="shared" si="33"/>
        <v>0</v>
      </c>
      <c r="S1965">
        <f>IF(T1965="",0,IFERROR(IF(VLOOKUP(T1965,T$38:T1964,1,0)&gt;0,0,0),1))</f>
        <v>0</v>
      </c>
      <c r="T1965" s="17" t="str">
        <f>IF(DATOS!I1928=P$39,DATOS!F1928,"")</f>
        <v/>
      </c>
    </row>
    <row r="1966" spans="18:20" x14ac:dyDescent="0.25">
      <c r="R1966">
        <f t="shared" si="33"/>
        <v>0</v>
      </c>
      <c r="S1966">
        <f>IF(T1966="",0,IFERROR(IF(VLOOKUP(T1966,T$38:T1965,1,0)&gt;0,0,0),1))</f>
        <v>0</v>
      </c>
      <c r="T1966" s="17" t="str">
        <f>IF(DATOS!I1929=P$39,DATOS!F1929,"")</f>
        <v/>
      </c>
    </row>
    <row r="1967" spans="18:20" x14ac:dyDescent="0.25">
      <c r="R1967">
        <f t="shared" si="33"/>
        <v>0</v>
      </c>
      <c r="S1967">
        <f>IF(T1967="",0,IFERROR(IF(VLOOKUP(T1967,T$38:T1966,1,0)&gt;0,0,0),1))</f>
        <v>0</v>
      </c>
      <c r="T1967" s="17" t="str">
        <f>IF(DATOS!I1930=P$39,DATOS!F1930,"")</f>
        <v/>
      </c>
    </row>
    <row r="1968" spans="18:20" x14ac:dyDescent="0.25">
      <c r="R1968">
        <f t="shared" si="33"/>
        <v>0</v>
      </c>
      <c r="S1968">
        <f>IF(T1968="",0,IFERROR(IF(VLOOKUP(T1968,T$38:T1967,1,0)&gt;0,0,0),1))</f>
        <v>0</v>
      </c>
      <c r="T1968" s="17" t="str">
        <f>IF(DATOS!I1931=P$39,DATOS!F1931,"")</f>
        <v/>
      </c>
    </row>
    <row r="1969" spans="18:20" x14ac:dyDescent="0.25">
      <c r="R1969">
        <f t="shared" si="33"/>
        <v>0</v>
      </c>
      <c r="S1969">
        <f>IF(T1969="",0,IFERROR(IF(VLOOKUP(T1969,T$38:T1968,1,0)&gt;0,0,0),1))</f>
        <v>0</v>
      </c>
      <c r="T1969" s="17" t="str">
        <f>IF(DATOS!I1932=P$39,DATOS!F1932,"")</f>
        <v/>
      </c>
    </row>
    <row r="1970" spans="18:20" x14ac:dyDescent="0.25">
      <c r="R1970">
        <f t="shared" si="33"/>
        <v>0</v>
      </c>
      <c r="S1970">
        <f>IF(T1970="",0,IFERROR(IF(VLOOKUP(T1970,T$38:T1969,1,0)&gt;0,0,0),1))</f>
        <v>0</v>
      </c>
      <c r="T1970" s="17" t="str">
        <f>IF(DATOS!I1933=P$39,DATOS!F1933,"")</f>
        <v/>
      </c>
    </row>
    <row r="1971" spans="18:20" x14ac:dyDescent="0.25">
      <c r="R1971">
        <f t="shared" si="33"/>
        <v>0</v>
      </c>
      <c r="S1971">
        <f>IF(T1971="",0,IFERROR(IF(VLOOKUP(T1971,T$38:T1970,1,0)&gt;0,0,0),1))</f>
        <v>0</v>
      </c>
      <c r="T1971" s="17" t="str">
        <f>IF(DATOS!I1934=P$39,DATOS!F1934,"")</f>
        <v/>
      </c>
    </row>
    <row r="1972" spans="18:20" x14ac:dyDescent="0.25">
      <c r="R1972">
        <f t="shared" si="33"/>
        <v>0</v>
      </c>
      <c r="S1972">
        <f>IF(T1972="",0,IFERROR(IF(VLOOKUP(T1972,T$38:T1971,1,0)&gt;0,0,0),1))</f>
        <v>0</v>
      </c>
      <c r="T1972" s="17" t="str">
        <f>IF(DATOS!I1935=P$39,DATOS!F1935,"")</f>
        <v/>
      </c>
    </row>
    <row r="1973" spans="18:20" x14ac:dyDescent="0.25">
      <c r="R1973">
        <f t="shared" si="33"/>
        <v>0</v>
      </c>
      <c r="S1973">
        <f>IF(T1973="",0,IFERROR(IF(VLOOKUP(T1973,T$38:T1972,1,0)&gt;0,0,0),1))</f>
        <v>0</v>
      </c>
      <c r="T1973" s="17" t="str">
        <f>IF(DATOS!I1936=P$39,DATOS!F1936,"")</f>
        <v/>
      </c>
    </row>
    <row r="1974" spans="18:20" x14ac:dyDescent="0.25">
      <c r="R1974">
        <f t="shared" si="33"/>
        <v>0</v>
      </c>
      <c r="S1974">
        <f>IF(T1974="",0,IFERROR(IF(VLOOKUP(T1974,T$38:T1973,1,0)&gt;0,0,0),1))</f>
        <v>0</v>
      </c>
      <c r="T1974" s="17" t="str">
        <f>IF(DATOS!I1937=P$39,DATOS!F1937,"")</f>
        <v/>
      </c>
    </row>
    <row r="1975" spans="18:20" x14ac:dyDescent="0.25">
      <c r="R1975">
        <f t="shared" si="33"/>
        <v>0</v>
      </c>
      <c r="S1975">
        <f>IF(T1975="",0,IFERROR(IF(VLOOKUP(T1975,T$38:T1974,1,0)&gt;0,0,0),1))</f>
        <v>0</v>
      </c>
      <c r="T1975" s="17" t="str">
        <f>IF(DATOS!I1938=P$39,DATOS!F1938,"")</f>
        <v/>
      </c>
    </row>
    <row r="1976" spans="18:20" x14ac:dyDescent="0.25">
      <c r="R1976">
        <f t="shared" si="33"/>
        <v>0</v>
      </c>
      <c r="S1976">
        <f>IF(T1976="",0,IFERROR(IF(VLOOKUP(T1976,T$38:T1975,1,0)&gt;0,0,0),1))</f>
        <v>0</v>
      </c>
      <c r="T1976" s="17" t="str">
        <f>IF(DATOS!I1939=P$39,DATOS!F1939,"")</f>
        <v/>
      </c>
    </row>
    <row r="1977" spans="18:20" x14ac:dyDescent="0.25">
      <c r="R1977">
        <f t="shared" si="33"/>
        <v>0</v>
      </c>
      <c r="S1977">
        <f>IF(T1977="",0,IFERROR(IF(VLOOKUP(T1977,T$38:T1976,1,0)&gt;0,0,0),1))</f>
        <v>0</v>
      </c>
      <c r="T1977" s="17" t="str">
        <f>IF(DATOS!I1940=P$39,DATOS!F1940,"")</f>
        <v/>
      </c>
    </row>
    <row r="1978" spans="18:20" x14ac:dyDescent="0.25">
      <c r="R1978">
        <f t="shared" si="33"/>
        <v>0</v>
      </c>
      <c r="S1978">
        <f>IF(T1978="",0,IFERROR(IF(VLOOKUP(T1978,T$38:T1977,1,0)&gt;0,0,0),1))</f>
        <v>0</v>
      </c>
      <c r="T1978" s="17" t="str">
        <f>IF(DATOS!I1941=P$39,DATOS!F1941,"")</f>
        <v/>
      </c>
    </row>
    <row r="1979" spans="18:20" x14ac:dyDescent="0.25">
      <c r="R1979">
        <f t="shared" si="33"/>
        <v>0</v>
      </c>
      <c r="S1979">
        <f>IF(T1979="",0,IFERROR(IF(VLOOKUP(T1979,T$38:T1978,1,0)&gt;0,0,0),1))</f>
        <v>0</v>
      </c>
      <c r="T1979" s="17" t="str">
        <f>IF(DATOS!I1942=P$39,DATOS!F1942,"")</f>
        <v/>
      </c>
    </row>
    <row r="1980" spans="18:20" x14ac:dyDescent="0.25">
      <c r="R1980">
        <f t="shared" si="33"/>
        <v>0</v>
      </c>
      <c r="S1980">
        <f>IF(T1980="",0,IFERROR(IF(VLOOKUP(T1980,T$38:T1979,1,0)&gt;0,0,0),1))</f>
        <v>0</v>
      </c>
      <c r="T1980" s="17" t="str">
        <f>IF(DATOS!I1943=P$39,DATOS!F1943,"")</f>
        <v/>
      </c>
    </row>
    <row r="1981" spans="18:20" x14ac:dyDescent="0.25">
      <c r="R1981">
        <f t="shared" si="33"/>
        <v>0</v>
      </c>
      <c r="S1981">
        <f>IF(T1981="",0,IFERROR(IF(VLOOKUP(T1981,T$38:T1980,1,0)&gt;0,0,0),1))</f>
        <v>0</v>
      </c>
      <c r="T1981" s="17" t="str">
        <f>IF(DATOS!I1944=P$39,DATOS!F1944,"")</f>
        <v/>
      </c>
    </row>
    <row r="1982" spans="18:20" x14ac:dyDescent="0.25">
      <c r="R1982">
        <f t="shared" si="33"/>
        <v>0</v>
      </c>
      <c r="S1982">
        <f>IF(T1982="",0,IFERROR(IF(VLOOKUP(T1982,T$38:T1981,1,0)&gt;0,0,0),1))</f>
        <v>0</v>
      </c>
      <c r="T1982" s="17" t="str">
        <f>IF(DATOS!I1945=P$39,DATOS!F1945,"")</f>
        <v/>
      </c>
    </row>
    <row r="1983" spans="18:20" x14ac:dyDescent="0.25">
      <c r="R1983">
        <f t="shared" si="33"/>
        <v>0</v>
      </c>
      <c r="S1983">
        <f>IF(T1983="",0,IFERROR(IF(VLOOKUP(T1983,T$38:T1982,1,0)&gt;0,0,0),1))</f>
        <v>0</v>
      </c>
      <c r="T1983" s="17" t="str">
        <f>IF(DATOS!I1946=P$39,DATOS!F1946,"")</f>
        <v/>
      </c>
    </row>
    <row r="1984" spans="18:20" x14ac:dyDescent="0.25">
      <c r="R1984">
        <f t="shared" si="33"/>
        <v>0</v>
      </c>
      <c r="S1984">
        <f>IF(T1984="",0,IFERROR(IF(VLOOKUP(T1984,T$38:T1983,1,0)&gt;0,0,0),1))</f>
        <v>0</v>
      </c>
      <c r="T1984" s="17" t="str">
        <f>IF(DATOS!I1947=P$39,DATOS!F1947,"")</f>
        <v/>
      </c>
    </row>
    <row r="1985" spans="18:20" x14ac:dyDescent="0.25">
      <c r="R1985">
        <f t="shared" si="33"/>
        <v>0</v>
      </c>
      <c r="S1985">
        <f>IF(T1985="",0,IFERROR(IF(VLOOKUP(T1985,T$38:T1984,1,0)&gt;0,0,0),1))</f>
        <v>0</v>
      </c>
      <c r="T1985" s="17" t="str">
        <f>IF(DATOS!I1948=P$39,DATOS!F1948,"")</f>
        <v/>
      </c>
    </row>
    <row r="1986" spans="18:20" x14ac:dyDescent="0.25">
      <c r="R1986">
        <f t="shared" si="33"/>
        <v>0</v>
      </c>
      <c r="S1986">
        <f>IF(T1986="",0,IFERROR(IF(VLOOKUP(T1986,T$38:T1985,1,0)&gt;0,0,0),1))</f>
        <v>0</v>
      </c>
      <c r="T1986" s="17" t="str">
        <f>IF(DATOS!I1949=P$39,DATOS!F1949,"")</f>
        <v/>
      </c>
    </row>
    <row r="1987" spans="18:20" x14ac:dyDescent="0.25">
      <c r="R1987">
        <f t="shared" si="33"/>
        <v>0</v>
      </c>
      <c r="S1987">
        <f>IF(T1987="",0,IFERROR(IF(VLOOKUP(T1987,T$38:T1986,1,0)&gt;0,0,0),1))</f>
        <v>0</v>
      </c>
      <c r="T1987" s="17" t="str">
        <f>IF(DATOS!I1950=P$39,DATOS!F1950,"")</f>
        <v/>
      </c>
    </row>
    <row r="1988" spans="18:20" x14ac:dyDescent="0.25">
      <c r="R1988">
        <f t="shared" si="33"/>
        <v>0</v>
      </c>
      <c r="S1988">
        <f>IF(T1988="",0,IFERROR(IF(VLOOKUP(T1988,T$38:T1987,1,0)&gt;0,0,0),1))</f>
        <v>0</v>
      </c>
      <c r="T1988" s="17" t="str">
        <f>IF(DATOS!I1951=P$39,DATOS!F1951,"")</f>
        <v/>
      </c>
    </row>
    <row r="1989" spans="18:20" x14ac:dyDescent="0.25">
      <c r="R1989">
        <f t="shared" si="33"/>
        <v>0</v>
      </c>
      <c r="S1989">
        <f>IF(T1989="",0,IFERROR(IF(VLOOKUP(T1989,T$38:T1988,1,0)&gt;0,0,0),1))</f>
        <v>0</v>
      </c>
      <c r="T1989" s="17" t="str">
        <f>IF(DATOS!I1952=P$39,DATOS!F1952,"")</f>
        <v/>
      </c>
    </row>
    <row r="1990" spans="18:20" x14ac:dyDescent="0.25">
      <c r="R1990">
        <f t="shared" si="33"/>
        <v>0</v>
      </c>
      <c r="S1990">
        <f>IF(T1990="",0,IFERROR(IF(VLOOKUP(T1990,T$38:T1989,1,0)&gt;0,0,0),1))</f>
        <v>0</v>
      </c>
      <c r="T1990" s="17" t="str">
        <f>IF(DATOS!I1953=P$39,DATOS!F1953,"")</f>
        <v/>
      </c>
    </row>
    <row r="1991" spans="18:20" x14ac:dyDescent="0.25">
      <c r="R1991">
        <f t="shared" si="33"/>
        <v>0</v>
      </c>
      <c r="S1991">
        <f>IF(T1991="",0,IFERROR(IF(VLOOKUP(T1991,T$38:T1990,1,0)&gt;0,0,0),1))</f>
        <v>0</v>
      </c>
      <c r="T1991" s="17" t="str">
        <f>IF(DATOS!I1954=P$39,DATOS!F1954,"")</f>
        <v/>
      </c>
    </row>
    <row r="1992" spans="18:20" x14ac:dyDescent="0.25">
      <c r="R1992">
        <f t="shared" si="33"/>
        <v>0</v>
      </c>
      <c r="S1992">
        <f>IF(T1992="",0,IFERROR(IF(VLOOKUP(T1992,T$38:T1991,1,0)&gt;0,0,0),1))</f>
        <v>0</v>
      </c>
      <c r="T1992" s="17" t="str">
        <f>IF(DATOS!I1955=P$39,DATOS!F1955,"")</f>
        <v/>
      </c>
    </row>
    <row r="1993" spans="18:20" x14ac:dyDescent="0.25">
      <c r="R1993">
        <f t="shared" si="33"/>
        <v>0</v>
      </c>
      <c r="S1993">
        <f>IF(T1993="",0,IFERROR(IF(VLOOKUP(T1993,T$38:T1992,1,0)&gt;0,0,0),1))</f>
        <v>0</v>
      </c>
      <c r="T1993" s="17" t="str">
        <f>IF(DATOS!I1956=P$39,DATOS!F1956,"")</f>
        <v/>
      </c>
    </row>
    <row r="1994" spans="18:20" x14ac:dyDescent="0.25">
      <c r="R1994">
        <f t="shared" si="33"/>
        <v>0</v>
      </c>
      <c r="S1994">
        <f>IF(T1994="",0,IFERROR(IF(VLOOKUP(T1994,T$38:T1993,1,0)&gt;0,0,0),1))</f>
        <v>0</v>
      </c>
      <c r="T1994" s="17" t="str">
        <f>IF(DATOS!I1957=P$39,DATOS!F1957,"")</f>
        <v/>
      </c>
    </row>
    <row r="1995" spans="18:20" x14ac:dyDescent="0.25">
      <c r="R1995">
        <f t="shared" si="33"/>
        <v>0</v>
      </c>
      <c r="S1995">
        <f>IF(T1995="",0,IFERROR(IF(VLOOKUP(T1995,T$38:T1994,1,0)&gt;0,0,0),1))</f>
        <v>0</v>
      </c>
      <c r="T1995" s="17" t="str">
        <f>IF(DATOS!I1958=P$39,DATOS!F1958,"")</f>
        <v/>
      </c>
    </row>
    <row r="1996" spans="18:20" x14ac:dyDescent="0.25">
      <c r="R1996">
        <f t="shared" si="33"/>
        <v>0</v>
      </c>
      <c r="S1996">
        <f>IF(T1996="",0,IFERROR(IF(VLOOKUP(T1996,T$38:T1995,1,0)&gt;0,0,0),1))</f>
        <v>0</v>
      </c>
      <c r="T1996" s="17" t="str">
        <f>IF(DATOS!I1959=P$39,DATOS!F1959,"")</f>
        <v/>
      </c>
    </row>
    <row r="1997" spans="18:20" x14ac:dyDescent="0.25">
      <c r="R1997">
        <f t="shared" si="33"/>
        <v>0</v>
      </c>
      <c r="S1997">
        <f>IF(T1997="",0,IFERROR(IF(VLOOKUP(T1997,T$38:T1996,1,0)&gt;0,0,0),1))</f>
        <v>0</v>
      </c>
      <c r="T1997" s="17" t="str">
        <f>IF(DATOS!I1960=P$39,DATOS!F1960,"")</f>
        <v/>
      </c>
    </row>
    <row r="1998" spans="18:20" x14ac:dyDescent="0.25">
      <c r="R1998">
        <f t="shared" si="33"/>
        <v>0</v>
      </c>
      <c r="S1998">
        <f>IF(T1998="",0,IFERROR(IF(VLOOKUP(T1998,T$38:T1997,1,0)&gt;0,0,0),1))</f>
        <v>0</v>
      </c>
      <c r="T1998" s="17" t="str">
        <f>IF(DATOS!I1961=P$39,DATOS!F1961,"")</f>
        <v/>
      </c>
    </row>
    <row r="1999" spans="18:20" x14ac:dyDescent="0.25">
      <c r="R1999">
        <f t="shared" si="33"/>
        <v>0</v>
      </c>
      <c r="S1999">
        <f>IF(T1999="",0,IFERROR(IF(VLOOKUP(T1999,T$38:T1998,1,0)&gt;0,0,0),1))</f>
        <v>0</v>
      </c>
      <c r="T1999" s="17" t="str">
        <f>IF(DATOS!I1962=P$39,DATOS!F1962,"")</f>
        <v/>
      </c>
    </row>
    <row r="2000" spans="18:20" x14ac:dyDescent="0.25">
      <c r="R2000">
        <f t="shared" si="33"/>
        <v>0</v>
      </c>
      <c r="S2000">
        <f>IF(T2000="",0,IFERROR(IF(VLOOKUP(T2000,T$38:T1999,1,0)&gt;0,0,0),1))</f>
        <v>0</v>
      </c>
      <c r="T2000" s="17" t="str">
        <f>IF(DATOS!I1963=P$39,DATOS!F1963,"")</f>
        <v/>
      </c>
    </row>
    <row r="2001" spans="18:20" x14ac:dyDescent="0.25">
      <c r="R2001">
        <f t="shared" si="33"/>
        <v>0</v>
      </c>
      <c r="S2001">
        <f>IF(T2001="",0,IFERROR(IF(VLOOKUP(T2001,T$38:T2000,1,0)&gt;0,0,0),1))</f>
        <v>0</v>
      </c>
      <c r="T2001" s="17" t="str">
        <f>IF(DATOS!I1964=P$39,DATOS!F1964,"")</f>
        <v/>
      </c>
    </row>
    <row r="2002" spans="18:20" x14ac:dyDescent="0.25">
      <c r="R2002">
        <f t="shared" si="33"/>
        <v>0</v>
      </c>
      <c r="S2002">
        <f>IF(T2002="",0,IFERROR(IF(VLOOKUP(T2002,T$38:T2001,1,0)&gt;0,0,0),1))</f>
        <v>0</v>
      </c>
      <c r="T2002" s="17" t="str">
        <f>IF(DATOS!I1965=P$39,DATOS!F1965,"")</f>
        <v/>
      </c>
    </row>
    <row r="2003" spans="18:20" x14ac:dyDescent="0.25">
      <c r="R2003">
        <f t="shared" si="33"/>
        <v>0</v>
      </c>
      <c r="S2003">
        <f>IF(T2003="",0,IFERROR(IF(VLOOKUP(T2003,T$38:T2002,1,0)&gt;0,0,0),1))</f>
        <v>0</v>
      </c>
      <c r="T2003" s="17" t="str">
        <f>IF(DATOS!I1966=P$39,DATOS!F1966,"")</f>
        <v/>
      </c>
    </row>
    <row r="2004" spans="18:20" x14ac:dyDescent="0.25">
      <c r="R2004">
        <f t="shared" si="33"/>
        <v>0</v>
      </c>
      <c r="S2004">
        <f>IF(T2004="",0,IFERROR(IF(VLOOKUP(T2004,T$38:T2003,1,0)&gt;0,0,0),1))</f>
        <v>0</v>
      </c>
      <c r="T2004" s="17" t="str">
        <f>IF(DATOS!I1967=P$39,DATOS!F1967,"")</f>
        <v/>
      </c>
    </row>
    <row r="2005" spans="18:20" x14ac:dyDescent="0.25">
      <c r="R2005">
        <f t="shared" si="33"/>
        <v>0</v>
      </c>
      <c r="S2005">
        <f>IF(T2005="",0,IFERROR(IF(VLOOKUP(T2005,T$38:T2004,1,0)&gt;0,0,0),1))</f>
        <v>0</v>
      </c>
      <c r="T2005" s="17" t="str">
        <f>IF(DATOS!I1968=P$39,DATOS!F1968,"")</f>
        <v/>
      </c>
    </row>
    <row r="2006" spans="18:20" x14ac:dyDescent="0.25">
      <c r="R2006">
        <f t="shared" si="33"/>
        <v>0</v>
      </c>
      <c r="S2006">
        <f>IF(T2006="",0,IFERROR(IF(VLOOKUP(T2006,T$38:T2005,1,0)&gt;0,0,0),1))</f>
        <v>0</v>
      </c>
      <c r="T2006" s="17" t="str">
        <f>IF(DATOS!I1969=P$39,DATOS!F1969,"")</f>
        <v/>
      </c>
    </row>
    <row r="2007" spans="18:20" x14ac:dyDescent="0.25">
      <c r="R2007">
        <f t="shared" si="33"/>
        <v>0</v>
      </c>
      <c r="S2007">
        <f>IF(T2007="",0,IFERROR(IF(VLOOKUP(T2007,T$38:T2006,1,0)&gt;0,0,0),1))</f>
        <v>0</v>
      </c>
      <c r="T2007" s="17" t="str">
        <f>IF(DATOS!I1970=P$39,DATOS!F1970,"")</f>
        <v/>
      </c>
    </row>
    <row r="2008" spans="18:20" x14ac:dyDescent="0.25">
      <c r="R2008">
        <f t="shared" si="33"/>
        <v>0</v>
      </c>
      <c r="S2008">
        <f>IF(T2008="",0,IFERROR(IF(VLOOKUP(T2008,T$38:T2007,1,0)&gt;0,0,0),1))</f>
        <v>0</v>
      </c>
      <c r="T2008" s="17" t="str">
        <f>IF(DATOS!I1971=P$39,DATOS!F1971,"")</f>
        <v/>
      </c>
    </row>
    <row r="2009" spans="18:20" x14ac:dyDescent="0.25">
      <c r="R2009">
        <f t="shared" si="33"/>
        <v>0</v>
      </c>
      <c r="S2009">
        <f>IF(T2009="",0,IFERROR(IF(VLOOKUP(T2009,T$38:T2008,1,0)&gt;0,0,0),1))</f>
        <v>0</v>
      </c>
      <c r="T2009" s="17" t="str">
        <f>IF(DATOS!I1972=P$39,DATOS!F1972,"")</f>
        <v/>
      </c>
    </row>
    <row r="2010" spans="18:20" x14ac:dyDescent="0.25">
      <c r="R2010">
        <f t="shared" si="33"/>
        <v>0</v>
      </c>
      <c r="S2010">
        <f>IF(T2010="",0,IFERROR(IF(VLOOKUP(T2010,T$38:T2009,1,0)&gt;0,0,0),1))</f>
        <v>0</v>
      </c>
      <c r="T2010" s="17" t="str">
        <f>IF(DATOS!I1973=P$39,DATOS!F1973,"")</f>
        <v/>
      </c>
    </row>
    <row r="2011" spans="18:20" x14ac:dyDescent="0.25">
      <c r="R2011">
        <f t="shared" si="33"/>
        <v>0</v>
      </c>
      <c r="S2011">
        <f>IF(T2011="",0,IFERROR(IF(VLOOKUP(T2011,T$38:T2010,1,0)&gt;0,0,0),1))</f>
        <v>0</v>
      </c>
      <c r="T2011" s="17" t="str">
        <f>IF(DATOS!I1974=P$39,DATOS!F1974,"")</f>
        <v/>
      </c>
    </row>
    <row r="2012" spans="18:20" x14ac:dyDescent="0.25">
      <c r="R2012">
        <f t="shared" si="33"/>
        <v>0</v>
      </c>
      <c r="S2012">
        <f>IF(T2012="",0,IFERROR(IF(VLOOKUP(T2012,T$38:T2011,1,0)&gt;0,0,0),1))</f>
        <v>0</v>
      </c>
      <c r="T2012" s="17" t="str">
        <f>IF(DATOS!I1975=P$39,DATOS!F1975,"")</f>
        <v/>
      </c>
    </row>
    <row r="2013" spans="18:20" x14ac:dyDescent="0.25">
      <c r="R2013">
        <f t="shared" si="33"/>
        <v>0</v>
      </c>
      <c r="S2013">
        <f>IF(T2013="",0,IFERROR(IF(VLOOKUP(T2013,T$38:T2012,1,0)&gt;0,0,0),1))</f>
        <v>0</v>
      </c>
      <c r="T2013" s="17" t="str">
        <f>IF(DATOS!I1976=P$39,DATOS!F1976,"")</f>
        <v/>
      </c>
    </row>
    <row r="2014" spans="18:20" x14ac:dyDescent="0.25">
      <c r="R2014">
        <f t="shared" si="33"/>
        <v>0</v>
      </c>
      <c r="S2014">
        <f>IF(T2014="",0,IFERROR(IF(VLOOKUP(T2014,T$38:T2013,1,0)&gt;0,0,0),1))</f>
        <v>0</v>
      </c>
      <c r="T2014" s="17" t="str">
        <f>IF(DATOS!I1977=P$39,DATOS!F1977,"")</f>
        <v/>
      </c>
    </row>
    <row r="2015" spans="18:20" x14ac:dyDescent="0.25">
      <c r="R2015">
        <f t="shared" si="33"/>
        <v>0</v>
      </c>
      <c r="S2015">
        <f>IF(T2015="",0,IFERROR(IF(VLOOKUP(T2015,T$38:T2014,1,0)&gt;0,0,0),1))</f>
        <v>0</v>
      </c>
      <c r="T2015" s="17" t="str">
        <f>IF(DATOS!I1978=P$39,DATOS!F1978,"")</f>
        <v/>
      </c>
    </row>
    <row r="2016" spans="18:20" x14ac:dyDescent="0.25">
      <c r="R2016">
        <f t="shared" si="33"/>
        <v>0</v>
      </c>
      <c r="S2016">
        <f>IF(T2016="",0,IFERROR(IF(VLOOKUP(T2016,T$38:T2015,1,0)&gt;0,0,0),1))</f>
        <v>0</v>
      </c>
      <c r="T2016" s="17" t="str">
        <f>IF(DATOS!I1979=P$39,DATOS!F1979,"")</f>
        <v/>
      </c>
    </row>
    <row r="2017" spans="18:20" x14ac:dyDescent="0.25">
      <c r="R2017">
        <f t="shared" si="33"/>
        <v>0</v>
      </c>
      <c r="S2017">
        <f>IF(T2017="",0,IFERROR(IF(VLOOKUP(T2017,T$38:T2016,1,0)&gt;0,0,0),1))</f>
        <v>0</v>
      </c>
      <c r="T2017" s="17" t="str">
        <f>IF(DATOS!I1980=P$39,DATOS!F1980,"")</f>
        <v/>
      </c>
    </row>
    <row r="2018" spans="18:20" x14ac:dyDescent="0.25">
      <c r="R2018">
        <f t="shared" si="33"/>
        <v>0</v>
      </c>
      <c r="S2018">
        <f>IF(T2018="",0,IFERROR(IF(VLOOKUP(T2018,T$38:T2017,1,0)&gt;0,0,0),1))</f>
        <v>0</v>
      </c>
      <c r="T2018" s="17" t="str">
        <f>IF(DATOS!I1981=P$39,DATOS!F1981,"")</f>
        <v/>
      </c>
    </row>
    <row r="2019" spans="18:20" x14ac:dyDescent="0.25">
      <c r="R2019">
        <f t="shared" si="33"/>
        <v>0</v>
      </c>
      <c r="S2019">
        <f>IF(T2019="",0,IFERROR(IF(VLOOKUP(T2019,T$38:T2018,1,0)&gt;0,0,0),1))</f>
        <v>0</v>
      </c>
      <c r="T2019" s="17" t="str">
        <f>IF(DATOS!I1982=P$39,DATOS!F1982,"")</f>
        <v/>
      </c>
    </row>
    <row r="2020" spans="18:20" x14ac:dyDescent="0.25">
      <c r="R2020">
        <f t="shared" si="33"/>
        <v>0</v>
      </c>
      <c r="S2020">
        <f>IF(T2020="",0,IFERROR(IF(VLOOKUP(T2020,T$38:T2019,1,0)&gt;0,0,0),1))</f>
        <v>0</v>
      </c>
      <c r="T2020" s="17" t="str">
        <f>IF(DATOS!I1983=P$39,DATOS!F1983,"")</f>
        <v/>
      </c>
    </row>
    <row r="2021" spans="18:20" x14ac:dyDescent="0.25">
      <c r="R2021">
        <f t="shared" si="33"/>
        <v>0</v>
      </c>
      <c r="S2021">
        <f>IF(T2021="",0,IFERROR(IF(VLOOKUP(T2021,T$38:T2020,1,0)&gt;0,0,0),1))</f>
        <v>0</v>
      </c>
      <c r="T2021" s="17" t="str">
        <f>IF(DATOS!I1984=P$39,DATOS!F1984,"")</f>
        <v/>
      </c>
    </row>
    <row r="2022" spans="18:20" x14ac:dyDescent="0.25">
      <c r="R2022">
        <f t="shared" si="33"/>
        <v>0</v>
      </c>
      <c r="S2022">
        <f>IF(T2022="",0,IFERROR(IF(VLOOKUP(T2022,T$38:T2021,1,0)&gt;0,0,0),1))</f>
        <v>0</v>
      </c>
      <c r="T2022" s="17" t="str">
        <f>IF(DATOS!I1985=P$39,DATOS!F1985,"")</f>
        <v/>
      </c>
    </row>
    <row r="2023" spans="18:20" x14ac:dyDescent="0.25">
      <c r="R2023">
        <f t="shared" ref="R2023:R2086" si="34">R2022+S2023</f>
        <v>0</v>
      </c>
      <c r="S2023">
        <f>IF(T2023="",0,IFERROR(IF(VLOOKUP(T2023,T$38:T2022,1,0)&gt;0,0,0),1))</f>
        <v>0</v>
      </c>
      <c r="T2023" s="17" t="str">
        <f>IF(DATOS!I1986=P$39,DATOS!F1986,"")</f>
        <v/>
      </c>
    </row>
    <row r="2024" spans="18:20" x14ac:dyDescent="0.25">
      <c r="R2024">
        <f t="shared" si="34"/>
        <v>0</v>
      </c>
      <c r="S2024">
        <f>IF(T2024="",0,IFERROR(IF(VLOOKUP(T2024,T$38:T2023,1,0)&gt;0,0,0),1))</f>
        <v>0</v>
      </c>
      <c r="T2024" s="17" t="str">
        <f>IF(DATOS!I1987=P$39,DATOS!F1987,"")</f>
        <v/>
      </c>
    </row>
    <row r="2025" spans="18:20" x14ac:dyDescent="0.25">
      <c r="R2025">
        <f t="shared" si="34"/>
        <v>0</v>
      </c>
      <c r="S2025">
        <f>IF(T2025="",0,IFERROR(IF(VLOOKUP(T2025,T$38:T2024,1,0)&gt;0,0,0),1))</f>
        <v>0</v>
      </c>
      <c r="T2025" s="17" t="str">
        <f>IF(DATOS!I1988=P$39,DATOS!F1988,"")</f>
        <v/>
      </c>
    </row>
    <row r="2026" spans="18:20" x14ac:dyDescent="0.25">
      <c r="R2026">
        <f t="shared" si="34"/>
        <v>0</v>
      </c>
      <c r="S2026">
        <f>IF(T2026="",0,IFERROR(IF(VLOOKUP(T2026,T$38:T2025,1,0)&gt;0,0,0),1))</f>
        <v>0</v>
      </c>
      <c r="T2026" s="17" t="str">
        <f>IF(DATOS!I1989=P$39,DATOS!F1989,"")</f>
        <v/>
      </c>
    </row>
    <row r="2027" spans="18:20" x14ac:dyDescent="0.25">
      <c r="R2027">
        <f t="shared" si="34"/>
        <v>0</v>
      </c>
      <c r="S2027">
        <f>IF(T2027="",0,IFERROR(IF(VLOOKUP(T2027,T$38:T2026,1,0)&gt;0,0,0),1))</f>
        <v>0</v>
      </c>
      <c r="T2027" s="17" t="str">
        <f>IF(DATOS!I1990=P$39,DATOS!F1990,"")</f>
        <v/>
      </c>
    </row>
    <row r="2028" spans="18:20" x14ac:dyDescent="0.25">
      <c r="R2028">
        <f t="shared" si="34"/>
        <v>0</v>
      </c>
      <c r="S2028">
        <f>IF(T2028="",0,IFERROR(IF(VLOOKUP(T2028,T$38:T2027,1,0)&gt;0,0,0),1))</f>
        <v>0</v>
      </c>
      <c r="T2028" s="17" t="str">
        <f>IF(DATOS!I1991=P$39,DATOS!F1991,"")</f>
        <v/>
      </c>
    </row>
    <row r="2029" spans="18:20" x14ac:dyDescent="0.25">
      <c r="R2029">
        <f t="shared" si="34"/>
        <v>0</v>
      </c>
      <c r="S2029">
        <f>IF(T2029="",0,IFERROR(IF(VLOOKUP(T2029,T$38:T2028,1,0)&gt;0,0,0),1))</f>
        <v>0</v>
      </c>
      <c r="T2029" s="17" t="str">
        <f>IF(DATOS!I1992=P$39,DATOS!F1992,"")</f>
        <v/>
      </c>
    </row>
    <row r="2030" spans="18:20" x14ac:dyDescent="0.25">
      <c r="R2030">
        <f t="shared" si="34"/>
        <v>0</v>
      </c>
      <c r="S2030">
        <f>IF(T2030="",0,IFERROR(IF(VLOOKUP(T2030,T$38:T2029,1,0)&gt;0,0,0),1))</f>
        <v>0</v>
      </c>
      <c r="T2030" s="17" t="str">
        <f>IF(DATOS!I1993=P$39,DATOS!F1993,"")</f>
        <v/>
      </c>
    </row>
    <row r="2031" spans="18:20" x14ac:dyDescent="0.25">
      <c r="R2031">
        <f t="shared" si="34"/>
        <v>0</v>
      </c>
      <c r="S2031">
        <f>IF(T2031="",0,IFERROR(IF(VLOOKUP(T2031,T$38:T2030,1,0)&gt;0,0,0),1))</f>
        <v>0</v>
      </c>
      <c r="T2031" s="17" t="str">
        <f>IF(DATOS!I1994=P$39,DATOS!F1994,"")</f>
        <v/>
      </c>
    </row>
    <row r="2032" spans="18:20" x14ac:dyDescent="0.25">
      <c r="R2032">
        <f t="shared" si="34"/>
        <v>0</v>
      </c>
      <c r="S2032">
        <f>IF(T2032="",0,IFERROR(IF(VLOOKUP(T2032,T$38:T2031,1,0)&gt;0,0,0),1))</f>
        <v>0</v>
      </c>
      <c r="T2032" s="17" t="str">
        <f>IF(DATOS!I1995=P$39,DATOS!F1995,"")</f>
        <v/>
      </c>
    </row>
    <row r="2033" spans="18:20" x14ac:dyDescent="0.25">
      <c r="R2033">
        <f t="shared" si="34"/>
        <v>0</v>
      </c>
      <c r="S2033">
        <f>IF(T2033="",0,IFERROR(IF(VLOOKUP(T2033,T$38:T2032,1,0)&gt;0,0,0),1))</f>
        <v>0</v>
      </c>
      <c r="T2033" s="17" t="str">
        <f>IF(DATOS!I1996=P$39,DATOS!F1996,"")</f>
        <v/>
      </c>
    </row>
    <row r="2034" spans="18:20" x14ac:dyDescent="0.25">
      <c r="R2034">
        <f t="shared" si="34"/>
        <v>0</v>
      </c>
      <c r="S2034">
        <f>IF(T2034="",0,IFERROR(IF(VLOOKUP(T2034,T$38:T2033,1,0)&gt;0,0,0),1))</f>
        <v>0</v>
      </c>
      <c r="T2034" s="17" t="str">
        <f>IF(DATOS!I1997=P$39,DATOS!F1997,"")</f>
        <v/>
      </c>
    </row>
    <row r="2035" spans="18:20" x14ac:dyDescent="0.25">
      <c r="R2035">
        <f t="shared" si="34"/>
        <v>0</v>
      </c>
      <c r="S2035">
        <f>IF(T2035="",0,IFERROR(IF(VLOOKUP(T2035,T$38:T2034,1,0)&gt;0,0,0),1))</f>
        <v>0</v>
      </c>
      <c r="T2035" s="17" t="str">
        <f>IF(DATOS!I1998=P$39,DATOS!F1998,"")</f>
        <v/>
      </c>
    </row>
    <row r="2036" spans="18:20" x14ac:dyDescent="0.25">
      <c r="R2036">
        <f t="shared" si="34"/>
        <v>0</v>
      </c>
      <c r="S2036">
        <f>IF(T2036="",0,IFERROR(IF(VLOOKUP(T2036,T$38:T2035,1,0)&gt;0,0,0),1))</f>
        <v>0</v>
      </c>
      <c r="T2036" s="17" t="str">
        <f>IF(DATOS!I1999=P$39,DATOS!F1999,"")</f>
        <v/>
      </c>
    </row>
    <row r="2037" spans="18:20" x14ac:dyDescent="0.25">
      <c r="R2037">
        <f t="shared" si="34"/>
        <v>0</v>
      </c>
      <c r="S2037">
        <f>IF(T2037="",0,IFERROR(IF(VLOOKUP(T2037,T$38:T2036,1,0)&gt;0,0,0),1))</f>
        <v>0</v>
      </c>
      <c r="T2037" s="17" t="str">
        <f>IF(DATOS!I2000=P$39,DATOS!F2000,"")</f>
        <v/>
      </c>
    </row>
    <row r="2038" spans="18:20" x14ac:dyDescent="0.25">
      <c r="R2038">
        <f t="shared" si="34"/>
        <v>0</v>
      </c>
      <c r="S2038">
        <f>IF(T2038="",0,IFERROR(IF(VLOOKUP(T2038,T$38:T2037,1,0)&gt;0,0,0),1))</f>
        <v>0</v>
      </c>
      <c r="T2038" s="17" t="str">
        <f>IF(DATOS!I2001=P$39,DATOS!F2001,"")</f>
        <v/>
      </c>
    </row>
    <row r="2039" spans="18:20" x14ac:dyDescent="0.25">
      <c r="R2039">
        <f t="shared" si="34"/>
        <v>0</v>
      </c>
      <c r="S2039">
        <f>IF(T2039="",0,IFERROR(IF(VLOOKUP(T2039,T$38:T2038,1,0)&gt;0,0,0),1))</f>
        <v>0</v>
      </c>
      <c r="T2039" s="17" t="str">
        <f>IF(DATOS!I2002=P$39,DATOS!F2002,"")</f>
        <v/>
      </c>
    </row>
    <row r="2040" spans="18:20" x14ac:dyDescent="0.25">
      <c r="R2040">
        <f t="shared" si="34"/>
        <v>0</v>
      </c>
      <c r="S2040">
        <f>IF(T2040="",0,IFERROR(IF(VLOOKUP(T2040,T$38:T2039,1,0)&gt;0,0,0),1))</f>
        <v>0</v>
      </c>
      <c r="T2040" s="17" t="str">
        <f>IF(DATOS!I2003=P$39,DATOS!F2003,"")</f>
        <v/>
      </c>
    </row>
    <row r="2041" spans="18:20" x14ac:dyDescent="0.25">
      <c r="R2041">
        <f t="shared" si="34"/>
        <v>0</v>
      </c>
      <c r="S2041">
        <f>IF(T2041="",0,IFERROR(IF(VLOOKUP(T2041,T$38:T2040,1,0)&gt;0,0,0),1))</f>
        <v>0</v>
      </c>
      <c r="T2041" s="17" t="str">
        <f>IF(DATOS!I2004=P$39,DATOS!F2004,"")</f>
        <v/>
      </c>
    </row>
    <row r="2042" spans="18:20" x14ac:dyDescent="0.25">
      <c r="R2042">
        <f t="shared" si="34"/>
        <v>0</v>
      </c>
      <c r="S2042">
        <f>IF(T2042="",0,IFERROR(IF(VLOOKUP(T2042,T$38:T2041,1,0)&gt;0,0,0),1))</f>
        <v>0</v>
      </c>
      <c r="T2042" s="17" t="str">
        <f>IF(DATOS!I2005=P$39,DATOS!F2005,"")</f>
        <v/>
      </c>
    </row>
    <row r="2043" spans="18:20" x14ac:dyDescent="0.25">
      <c r="R2043">
        <f t="shared" si="34"/>
        <v>0</v>
      </c>
      <c r="S2043">
        <f>IF(T2043="",0,IFERROR(IF(VLOOKUP(T2043,T$38:T2042,1,0)&gt;0,0,0),1))</f>
        <v>0</v>
      </c>
      <c r="T2043" s="17" t="str">
        <f>IF(DATOS!I2006=P$39,DATOS!F2006,"")</f>
        <v/>
      </c>
    </row>
    <row r="2044" spans="18:20" x14ac:dyDescent="0.25">
      <c r="R2044">
        <f t="shared" si="34"/>
        <v>0</v>
      </c>
      <c r="S2044">
        <f>IF(T2044="",0,IFERROR(IF(VLOOKUP(T2044,T$38:T2043,1,0)&gt;0,0,0),1))</f>
        <v>0</v>
      </c>
      <c r="T2044" s="17" t="str">
        <f>IF(DATOS!I2007=P$39,DATOS!F2007,"")</f>
        <v/>
      </c>
    </row>
    <row r="2045" spans="18:20" x14ac:dyDescent="0.25">
      <c r="R2045">
        <f t="shared" si="34"/>
        <v>0</v>
      </c>
      <c r="S2045">
        <f>IF(T2045="",0,IFERROR(IF(VLOOKUP(T2045,T$38:T2044,1,0)&gt;0,0,0),1))</f>
        <v>0</v>
      </c>
      <c r="T2045" s="17" t="str">
        <f>IF(DATOS!I2008=P$39,DATOS!F2008,"")</f>
        <v/>
      </c>
    </row>
    <row r="2046" spans="18:20" x14ac:dyDescent="0.25">
      <c r="R2046">
        <f t="shared" si="34"/>
        <v>0</v>
      </c>
      <c r="S2046">
        <f>IF(T2046="",0,IFERROR(IF(VLOOKUP(T2046,T$38:T2045,1,0)&gt;0,0,0),1))</f>
        <v>0</v>
      </c>
      <c r="T2046" s="17" t="str">
        <f>IF(DATOS!I2009=P$39,DATOS!F2009,"")</f>
        <v/>
      </c>
    </row>
    <row r="2047" spans="18:20" x14ac:dyDescent="0.25">
      <c r="R2047">
        <f t="shared" si="34"/>
        <v>0</v>
      </c>
      <c r="S2047">
        <f>IF(T2047="",0,IFERROR(IF(VLOOKUP(T2047,T$38:T2046,1,0)&gt;0,0,0),1))</f>
        <v>0</v>
      </c>
      <c r="T2047" s="17" t="str">
        <f>IF(DATOS!I2010=P$39,DATOS!F2010,"")</f>
        <v/>
      </c>
    </row>
    <row r="2048" spans="18:20" x14ac:dyDescent="0.25">
      <c r="R2048">
        <f t="shared" si="34"/>
        <v>0</v>
      </c>
      <c r="S2048">
        <f>IF(T2048="",0,IFERROR(IF(VLOOKUP(T2048,T$38:T2047,1,0)&gt;0,0,0),1))</f>
        <v>0</v>
      </c>
      <c r="T2048" s="17" t="str">
        <f>IF(DATOS!I2011=P$39,DATOS!F2011,"")</f>
        <v/>
      </c>
    </row>
    <row r="2049" spans="18:20" x14ac:dyDescent="0.25">
      <c r="R2049">
        <f t="shared" si="34"/>
        <v>0</v>
      </c>
      <c r="S2049">
        <f>IF(T2049="",0,IFERROR(IF(VLOOKUP(T2049,T$38:T2048,1,0)&gt;0,0,0),1))</f>
        <v>0</v>
      </c>
      <c r="T2049" s="17" t="str">
        <f>IF(DATOS!I2012=P$39,DATOS!F2012,"")</f>
        <v/>
      </c>
    </row>
    <row r="2050" spans="18:20" x14ac:dyDescent="0.25">
      <c r="R2050">
        <f t="shared" si="34"/>
        <v>0</v>
      </c>
      <c r="S2050">
        <f>IF(T2050="",0,IFERROR(IF(VLOOKUP(T2050,T$38:T2049,1,0)&gt;0,0,0),1))</f>
        <v>0</v>
      </c>
      <c r="T2050" s="17" t="str">
        <f>IF(DATOS!I2013=P$39,DATOS!F2013,"")</f>
        <v/>
      </c>
    </row>
    <row r="2051" spans="18:20" x14ac:dyDescent="0.25">
      <c r="R2051">
        <f t="shared" si="34"/>
        <v>0</v>
      </c>
      <c r="S2051">
        <f>IF(T2051="",0,IFERROR(IF(VLOOKUP(T2051,T$38:T2050,1,0)&gt;0,0,0),1))</f>
        <v>0</v>
      </c>
      <c r="T2051" s="17" t="str">
        <f>IF(DATOS!I2014=P$39,DATOS!F2014,"")</f>
        <v/>
      </c>
    </row>
    <row r="2052" spans="18:20" x14ac:dyDescent="0.25">
      <c r="R2052">
        <f t="shared" si="34"/>
        <v>0</v>
      </c>
      <c r="S2052">
        <f>IF(T2052="",0,IFERROR(IF(VLOOKUP(T2052,T$38:T2051,1,0)&gt;0,0,0),1))</f>
        <v>0</v>
      </c>
      <c r="T2052" s="17" t="str">
        <f>IF(DATOS!I2015=P$39,DATOS!F2015,"")</f>
        <v/>
      </c>
    </row>
    <row r="2053" spans="18:20" x14ac:dyDescent="0.25">
      <c r="R2053">
        <f t="shared" si="34"/>
        <v>0</v>
      </c>
      <c r="S2053">
        <f>IF(T2053="",0,IFERROR(IF(VLOOKUP(T2053,T$38:T2052,1,0)&gt;0,0,0),1))</f>
        <v>0</v>
      </c>
      <c r="T2053" s="17" t="str">
        <f>IF(DATOS!I2016=P$39,DATOS!F2016,"")</f>
        <v/>
      </c>
    </row>
    <row r="2054" spans="18:20" x14ac:dyDescent="0.25">
      <c r="R2054">
        <f t="shared" si="34"/>
        <v>0</v>
      </c>
      <c r="S2054">
        <f>IF(T2054="",0,IFERROR(IF(VLOOKUP(T2054,T$38:T2053,1,0)&gt;0,0,0),1))</f>
        <v>0</v>
      </c>
      <c r="T2054" s="17" t="str">
        <f>IF(DATOS!I2017=P$39,DATOS!F2017,"")</f>
        <v/>
      </c>
    </row>
    <row r="2055" spans="18:20" x14ac:dyDescent="0.25">
      <c r="R2055">
        <f t="shared" si="34"/>
        <v>0</v>
      </c>
      <c r="S2055">
        <f>IF(T2055="",0,IFERROR(IF(VLOOKUP(T2055,T$38:T2054,1,0)&gt;0,0,0),1))</f>
        <v>0</v>
      </c>
      <c r="T2055" s="17" t="str">
        <f>IF(DATOS!I2018=P$39,DATOS!F2018,"")</f>
        <v/>
      </c>
    </row>
    <row r="2056" spans="18:20" x14ac:dyDescent="0.25">
      <c r="R2056">
        <f t="shared" si="34"/>
        <v>0</v>
      </c>
      <c r="S2056">
        <f>IF(T2056="",0,IFERROR(IF(VLOOKUP(T2056,T$38:T2055,1,0)&gt;0,0,0),1))</f>
        <v>0</v>
      </c>
      <c r="T2056" s="17" t="str">
        <f>IF(DATOS!I2019=P$39,DATOS!F2019,"")</f>
        <v/>
      </c>
    </row>
    <row r="2057" spans="18:20" x14ac:dyDescent="0.25">
      <c r="R2057">
        <f t="shared" si="34"/>
        <v>0</v>
      </c>
      <c r="S2057">
        <f>IF(T2057="",0,IFERROR(IF(VLOOKUP(T2057,T$38:T2056,1,0)&gt;0,0,0),1))</f>
        <v>0</v>
      </c>
      <c r="T2057" s="17" t="str">
        <f>IF(DATOS!I2020=P$39,DATOS!F2020,"")</f>
        <v/>
      </c>
    </row>
    <row r="2058" spans="18:20" x14ac:dyDescent="0.25">
      <c r="R2058">
        <f t="shared" si="34"/>
        <v>0</v>
      </c>
      <c r="S2058">
        <f>IF(T2058="",0,IFERROR(IF(VLOOKUP(T2058,T$38:T2057,1,0)&gt;0,0,0),1))</f>
        <v>0</v>
      </c>
      <c r="T2058" s="17" t="str">
        <f>IF(DATOS!I2021=P$39,DATOS!F2021,"")</f>
        <v/>
      </c>
    </row>
    <row r="2059" spans="18:20" x14ac:dyDescent="0.25">
      <c r="R2059">
        <f t="shared" si="34"/>
        <v>0</v>
      </c>
      <c r="S2059">
        <f>IF(T2059="",0,IFERROR(IF(VLOOKUP(T2059,T$38:T2058,1,0)&gt;0,0,0),1))</f>
        <v>0</v>
      </c>
      <c r="T2059" s="17" t="str">
        <f>IF(DATOS!I2022=P$39,DATOS!F2022,"")</f>
        <v/>
      </c>
    </row>
    <row r="2060" spans="18:20" x14ac:dyDescent="0.25">
      <c r="R2060">
        <f t="shared" si="34"/>
        <v>0</v>
      </c>
      <c r="S2060">
        <f>IF(T2060="",0,IFERROR(IF(VLOOKUP(T2060,T$38:T2059,1,0)&gt;0,0,0),1))</f>
        <v>0</v>
      </c>
      <c r="T2060" s="17" t="str">
        <f>IF(DATOS!I2023=P$39,DATOS!F2023,"")</f>
        <v/>
      </c>
    </row>
    <row r="2061" spans="18:20" x14ac:dyDescent="0.25">
      <c r="R2061">
        <f t="shared" si="34"/>
        <v>0</v>
      </c>
      <c r="S2061">
        <f>IF(T2061="",0,IFERROR(IF(VLOOKUP(T2061,T$38:T2060,1,0)&gt;0,0,0),1))</f>
        <v>0</v>
      </c>
      <c r="T2061" s="17" t="str">
        <f>IF(DATOS!I2024=P$39,DATOS!F2024,"")</f>
        <v/>
      </c>
    </row>
    <row r="2062" spans="18:20" x14ac:dyDescent="0.25">
      <c r="R2062">
        <f t="shared" si="34"/>
        <v>0</v>
      </c>
      <c r="S2062">
        <f>IF(T2062="",0,IFERROR(IF(VLOOKUP(T2062,T$38:T2061,1,0)&gt;0,0,0),1))</f>
        <v>0</v>
      </c>
      <c r="T2062" s="17" t="str">
        <f>IF(DATOS!I2025=P$39,DATOS!F2025,"")</f>
        <v/>
      </c>
    </row>
    <row r="2063" spans="18:20" x14ac:dyDescent="0.25">
      <c r="R2063">
        <f t="shared" si="34"/>
        <v>0</v>
      </c>
      <c r="S2063">
        <f>IF(T2063="",0,IFERROR(IF(VLOOKUP(T2063,T$38:T2062,1,0)&gt;0,0,0),1))</f>
        <v>0</v>
      </c>
      <c r="T2063" s="17" t="str">
        <f>IF(DATOS!I2026=P$39,DATOS!F2026,"")</f>
        <v/>
      </c>
    </row>
    <row r="2064" spans="18:20" x14ac:dyDescent="0.25">
      <c r="R2064">
        <f t="shared" si="34"/>
        <v>0</v>
      </c>
      <c r="S2064">
        <f>IF(T2064="",0,IFERROR(IF(VLOOKUP(T2064,T$38:T2063,1,0)&gt;0,0,0),1))</f>
        <v>0</v>
      </c>
      <c r="T2064" s="17" t="str">
        <f>IF(DATOS!I2027=P$39,DATOS!F2027,"")</f>
        <v/>
      </c>
    </row>
    <row r="2065" spans="18:20" x14ac:dyDescent="0.25">
      <c r="R2065">
        <f t="shared" si="34"/>
        <v>0</v>
      </c>
      <c r="S2065">
        <f>IF(T2065="",0,IFERROR(IF(VLOOKUP(T2065,T$38:T2064,1,0)&gt;0,0,0),1))</f>
        <v>0</v>
      </c>
      <c r="T2065" s="17" t="str">
        <f>IF(DATOS!I2028=P$39,DATOS!F2028,"")</f>
        <v/>
      </c>
    </row>
    <row r="2066" spans="18:20" x14ac:dyDescent="0.25">
      <c r="R2066">
        <f t="shared" si="34"/>
        <v>0</v>
      </c>
      <c r="S2066">
        <f>IF(T2066="",0,IFERROR(IF(VLOOKUP(T2066,T$38:T2065,1,0)&gt;0,0,0),1))</f>
        <v>0</v>
      </c>
      <c r="T2066" s="17" t="str">
        <f>IF(DATOS!I2029=P$39,DATOS!F2029,"")</f>
        <v/>
      </c>
    </row>
    <row r="2067" spans="18:20" x14ac:dyDescent="0.25">
      <c r="R2067">
        <f t="shared" si="34"/>
        <v>0</v>
      </c>
      <c r="S2067">
        <f>IF(T2067="",0,IFERROR(IF(VLOOKUP(T2067,T$38:T2066,1,0)&gt;0,0,0),1))</f>
        <v>0</v>
      </c>
      <c r="T2067" s="17" t="str">
        <f>IF(DATOS!I2030=P$39,DATOS!F2030,"")</f>
        <v/>
      </c>
    </row>
    <row r="2068" spans="18:20" x14ac:dyDescent="0.25">
      <c r="R2068">
        <f t="shared" si="34"/>
        <v>0</v>
      </c>
      <c r="S2068">
        <f>IF(T2068="",0,IFERROR(IF(VLOOKUP(T2068,T$38:T2067,1,0)&gt;0,0,0),1))</f>
        <v>0</v>
      </c>
      <c r="T2068" s="17" t="str">
        <f>IF(DATOS!I2031=P$39,DATOS!F2031,"")</f>
        <v/>
      </c>
    </row>
    <row r="2069" spans="18:20" x14ac:dyDescent="0.25">
      <c r="R2069">
        <f t="shared" si="34"/>
        <v>0</v>
      </c>
      <c r="S2069">
        <f>IF(T2069="",0,IFERROR(IF(VLOOKUP(T2069,T$38:T2068,1,0)&gt;0,0,0),1))</f>
        <v>0</v>
      </c>
      <c r="T2069" s="17" t="str">
        <f>IF(DATOS!I2032=P$39,DATOS!F2032,"")</f>
        <v/>
      </c>
    </row>
    <row r="2070" spans="18:20" x14ac:dyDescent="0.25">
      <c r="R2070">
        <f t="shared" si="34"/>
        <v>0</v>
      </c>
      <c r="S2070">
        <f>IF(T2070="",0,IFERROR(IF(VLOOKUP(T2070,T$38:T2069,1,0)&gt;0,0,0),1))</f>
        <v>0</v>
      </c>
      <c r="T2070" s="17" t="str">
        <f>IF(DATOS!I2033=P$39,DATOS!F2033,"")</f>
        <v/>
      </c>
    </row>
    <row r="2071" spans="18:20" x14ac:dyDescent="0.25">
      <c r="R2071">
        <f t="shared" si="34"/>
        <v>0</v>
      </c>
      <c r="S2071">
        <f>IF(T2071="",0,IFERROR(IF(VLOOKUP(T2071,T$38:T2070,1,0)&gt;0,0,0),1))</f>
        <v>0</v>
      </c>
      <c r="T2071" s="17" t="str">
        <f>IF(DATOS!I2034=P$39,DATOS!F2034,"")</f>
        <v/>
      </c>
    </row>
    <row r="2072" spans="18:20" x14ac:dyDescent="0.25">
      <c r="R2072">
        <f t="shared" si="34"/>
        <v>0</v>
      </c>
      <c r="S2072">
        <f>IF(T2072="",0,IFERROR(IF(VLOOKUP(T2072,T$38:T2071,1,0)&gt;0,0,0),1))</f>
        <v>0</v>
      </c>
      <c r="T2072" s="17" t="str">
        <f>IF(DATOS!I2035=P$39,DATOS!F2035,"")</f>
        <v/>
      </c>
    </row>
    <row r="2073" spans="18:20" x14ac:dyDescent="0.25">
      <c r="R2073">
        <f t="shared" si="34"/>
        <v>0</v>
      </c>
      <c r="S2073">
        <f>IF(T2073="",0,IFERROR(IF(VLOOKUP(T2073,T$38:T2072,1,0)&gt;0,0,0),1))</f>
        <v>0</v>
      </c>
      <c r="T2073" s="17" t="str">
        <f>IF(DATOS!I2036=P$39,DATOS!F2036,"")</f>
        <v/>
      </c>
    </row>
    <row r="2074" spans="18:20" x14ac:dyDescent="0.25">
      <c r="R2074">
        <f t="shared" si="34"/>
        <v>0</v>
      </c>
      <c r="S2074">
        <f>IF(T2074="",0,IFERROR(IF(VLOOKUP(T2074,T$38:T2073,1,0)&gt;0,0,0),1))</f>
        <v>0</v>
      </c>
      <c r="T2074" s="17" t="str">
        <f>IF(DATOS!I2037=P$39,DATOS!F2037,"")</f>
        <v/>
      </c>
    </row>
    <row r="2075" spans="18:20" x14ac:dyDescent="0.25">
      <c r="R2075">
        <f t="shared" si="34"/>
        <v>0</v>
      </c>
      <c r="S2075">
        <f>IF(T2075="",0,IFERROR(IF(VLOOKUP(T2075,T$38:T2074,1,0)&gt;0,0,0),1))</f>
        <v>0</v>
      </c>
      <c r="T2075" s="17" t="str">
        <f>IF(DATOS!I2038=P$39,DATOS!F2038,"")</f>
        <v/>
      </c>
    </row>
    <row r="2076" spans="18:20" x14ac:dyDescent="0.25">
      <c r="R2076">
        <f t="shared" si="34"/>
        <v>0</v>
      </c>
      <c r="S2076">
        <f>IF(T2076="",0,IFERROR(IF(VLOOKUP(T2076,T$38:T2075,1,0)&gt;0,0,0),1))</f>
        <v>0</v>
      </c>
      <c r="T2076" s="17" t="str">
        <f>IF(DATOS!I2039=P$39,DATOS!F2039,"")</f>
        <v/>
      </c>
    </row>
    <row r="2077" spans="18:20" x14ac:dyDescent="0.25">
      <c r="R2077">
        <f t="shared" si="34"/>
        <v>0</v>
      </c>
      <c r="S2077">
        <f>IF(T2077="",0,IFERROR(IF(VLOOKUP(T2077,T$38:T2076,1,0)&gt;0,0,0),1))</f>
        <v>0</v>
      </c>
      <c r="T2077" s="17" t="str">
        <f>IF(DATOS!I2040=P$39,DATOS!F2040,"")</f>
        <v/>
      </c>
    </row>
    <row r="2078" spans="18:20" x14ac:dyDescent="0.25">
      <c r="R2078">
        <f t="shared" si="34"/>
        <v>0</v>
      </c>
      <c r="S2078">
        <f>IF(T2078="",0,IFERROR(IF(VLOOKUP(T2078,T$38:T2077,1,0)&gt;0,0,0),1))</f>
        <v>0</v>
      </c>
      <c r="T2078" s="17" t="str">
        <f>IF(DATOS!I2041=P$39,DATOS!F2041,"")</f>
        <v/>
      </c>
    </row>
    <row r="2079" spans="18:20" x14ac:dyDescent="0.25">
      <c r="R2079">
        <f t="shared" si="34"/>
        <v>0</v>
      </c>
      <c r="S2079">
        <f>IF(T2079="",0,IFERROR(IF(VLOOKUP(T2079,T$38:T2078,1,0)&gt;0,0,0),1))</f>
        <v>0</v>
      </c>
      <c r="T2079" s="17" t="str">
        <f>IF(DATOS!I2042=P$39,DATOS!F2042,"")</f>
        <v/>
      </c>
    </row>
    <row r="2080" spans="18:20" x14ac:dyDescent="0.25">
      <c r="R2080">
        <f t="shared" si="34"/>
        <v>0</v>
      </c>
      <c r="S2080">
        <f>IF(T2080="",0,IFERROR(IF(VLOOKUP(T2080,T$38:T2079,1,0)&gt;0,0,0),1))</f>
        <v>0</v>
      </c>
      <c r="T2080" s="17" t="str">
        <f>IF(DATOS!I2043=P$39,DATOS!F2043,"")</f>
        <v/>
      </c>
    </row>
    <row r="2081" spans="18:20" x14ac:dyDescent="0.25">
      <c r="R2081">
        <f t="shared" si="34"/>
        <v>0</v>
      </c>
      <c r="S2081">
        <f>IF(T2081="",0,IFERROR(IF(VLOOKUP(T2081,T$38:T2080,1,0)&gt;0,0,0),1))</f>
        <v>0</v>
      </c>
      <c r="T2081" s="17" t="str">
        <f>IF(DATOS!I2044=P$39,DATOS!F2044,"")</f>
        <v/>
      </c>
    </row>
    <row r="2082" spans="18:20" x14ac:dyDescent="0.25">
      <c r="R2082">
        <f t="shared" si="34"/>
        <v>0</v>
      </c>
      <c r="S2082">
        <f>IF(T2082="",0,IFERROR(IF(VLOOKUP(T2082,T$38:T2081,1,0)&gt;0,0,0),1))</f>
        <v>0</v>
      </c>
      <c r="T2082" s="17" t="str">
        <f>IF(DATOS!I2045=P$39,DATOS!F2045,"")</f>
        <v/>
      </c>
    </row>
    <row r="2083" spans="18:20" x14ac:dyDescent="0.25">
      <c r="R2083">
        <f t="shared" si="34"/>
        <v>0</v>
      </c>
      <c r="S2083">
        <f>IF(T2083="",0,IFERROR(IF(VLOOKUP(T2083,T$38:T2082,1,0)&gt;0,0,0),1))</f>
        <v>0</v>
      </c>
      <c r="T2083" s="17" t="str">
        <f>IF(DATOS!I2046=P$39,DATOS!F2046,"")</f>
        <v/>
      </c>
    </row>
    <row r="2084" spans="18:20" x14ac:dyDescent="0.25">
      <c r="R2084">
        <f t="shared" si="34"/>
        <v>0</v>
      </c>
      <c r="S2084">
        <f>IF(T2084="",0,IFERROR(IF(VLOOKUP(T2084,T$38:T2083,1,0)&gt;0,0,0),1))</f>
        <v>0</v>
      </c>
      <c r="T2084" s="17" t="str">
        <f>IF(DATOS!I2047=P$39,DATOS!F2047,"")</f>
        <v/>
      </c>
    </row>
    <row r="2085" spans="18:20" x14ac:dyDescent="0.25">
      <c r="R2085">
        <f t="shared" si="34"/>
        <v>0</v>
      </c>
      <c r="S2085">
        <f>IF(T2085="",0,IFERROR(IF(VLOOKUP(T2085,T$38:T2084,1,0)&gt;0,0,0),1))</f>
        <v>0</v>
      </c>
      <c r="T2085" s="17" t="str">
        <f>IF(DATOS!I2048=P$39,DATOS!F2048,"")</f>
        <v/>
      </c>
    </row>
    <row r="2086" spans="18:20" x14ac:dyDescent="0.25">
      <c r="R2086">
        <f t="shared" si="34"/>
        <v>0</v>
      </c>
      <c r="S2086">
        <f>IF(T2086="",0,IFERROR(IF(VLOOKUP(T2086,T$38:T2085,1,0)&gt;0,0,0),1))</f>
        <v>0</v>
      </c>
      <c r="T2086" s="17" t="str">
        <f>IF(DATOS!I2049=P$39,DATOS!F2049,"")</f>
        <v/>
      </c>
    </row>
    <row r="2087" spans="18:20" x14ac:dyDescent="0.25">
      <c r="R2087">
        <f t="shared" ref="R2087:R2150" si="35">R2086+S2087</f>
        <v>0</v>
      </c>
      <c r="S2087">
        <f>IF(T2087="",0,IFERROR(IF(VLOOKUP(T2087,T$38:T2086,1,0)&gt;0,0,0),1))</f>
        <v>0</v>
      </c>
      <c r="T2087" s="17" t="str">
        <f>IF(DATOS!I2050=P$39,DATOS!F2050,"")</f>
        <v/>
      </c>
    </row>
    <row r="2088" spans="18:20" x14ac:dyDescent="0.25">
      <c r="R2088">
        <f t="shared" si="35"/>
        <v>0</v>
      </c>
      <c r="S2088">
        <f>IF(T2088="",0,IFERROR(IF(VLOOKUP(T2088,T$38:T2087,1,0)&gt;0,0,0),1))</f>
        <v>0</v>
      </c>
      <c r="T2088" s="17" t="str">
        <f>IF(DATOS!I2051=P$39,DATOS!F2051,"")</f>
        <v/>
      </c>
    </row>
    <row r="2089" spans="18:20" x14ac:dyDescent="0.25">
      <c r="R2089">
        <f t="shared" si="35"/>
        <v>0</v>
      </c>
      <c r="S2089">
        <f>IF(T2089="",0,IFERROR(IF(VLOOKUP(T2089,T$38:T2088,1,0)&gt;0,0,0),1))</f>
        <v>0</v>
      </c>
      <c r="T2089" s="17" t="str">
        <f>IF(DATOS!I2052=P$39,DATOS!F2052,"")</f>
        <v/>
      </c>
    </row>
    <row r="2090" spans="18:20" x14ac:dyDescent="0.25">
      <c r="R2090">
        <f t="shared" si="35"/>
        <v>0</v>
      </c>
      <c r="S2090">
        <f>IF(T2090="",0,IFERROR(IF(VLOOKUP(T2090,T$38:T2089,1,0)&gt;0,0,0),1))</f>
        <v>0</v>
      </c>
      <c r="T2090" s="17" t="str">
        <f>IF(DATOS!I2053=P$39,DATOS!F2053,"")</f>
        <v/>
      </c>
    </row>
    <row r="2091" spans="18:20" x14ac:dyDescent="0.25">
      <c r="R2091">
        <f t="shared" si="35"/>
        <v>0</v>
      </c>
      <c r="S2091">
        <f>IF(T2091="",0,IFERROR(IF(VLOOKUP(T2091,T$38:T2090,1,0)&gt;0,0,0),1))</f>
        <v>0</v>
      </c>
      <c r="T2091" s="17" t="str">
        <f>IF(DATOS!I2054=P$39,DATOS!F2054,"")</f>
        <v/>
      </c>
    </row>
    <row r="2092" spans="18:20" x14ac:dyDescent="0.25">
      <c r="R2092">
        <f t="shared" si="35"/>
        <v>0</v>
      </c>
      <c r="S2092">
        <f>IF(T2092="",0,IFERROR(IF(VLOOKUP(T2092,T$38:T2091,1,0)&gt;0,0,0),1))</f>
        <v>0</v>
      </c>
      <c r="T2092" s="17" t="str">
        <f>IF(DATOS!I2055=P$39,DATOS!F2055,"")</f>
        <v/>
      </c>
    </row>
    <row r="2093" spans="18:20" x14ac:dyDescent="0.25">
      <c r="R2093">
        <f t="shared" si="35"/>
        <v>0</v>
      </c>
      <c r="S2093">
        <f>IF(T2093="",0,IFERROR(IF(VLOOKUP(T2093,T$38:T2092,1,0)&gt;0,0,0),1))</f>
        <v>0</v>
      </c>
      <c r="T2093" s="17" t="str">
        <f>IF(DATOS!I2056=P$39,DATOS!F2056,"")</f>
        <v/>
      </c>
    </row>
    <row r="2094" spans="18:20" x14ac:dyDescent="0.25">
      <c r="R2094">
        <f t="shared" si="35"/>
        <v>0</v>
      </c>
      <c r="S2094">
        <f>IF(T2094="",0,IFERROR(IF(VLOOKUP(T2094,T$38:T2093,1,0)&gt;0,0,0),1))</f>
        <v>0</v>
      </c>
      <c r="T2094" s="17" t="str">
        <f>IF(DATOS!I2057=P$39,DATOS!F2057,"")</f>
        <v/>
      </c>
    </row>
    <row r="2095" spans="18:20" x14ac:dyDescent="0.25">
      <c r="R2095">
        <f t="shared" si="35"/>
        <v>0</v>
      </c>
      <c r="S2095">
        <f>IF(T2095="",0,IFERROR(IF(VLOOKUP(T2095,T$38:T2094,1,0)&gt;0,0,0),1))</f>
        <v>0</v>
      </c>
      <c r="T2095" s="17" t="str">
        <f>IF(DATOS!I2058=P$39,DATOS!F2058,"")</f>
        <v/>
      </c>
    </row>
    <row r="2096" spans="18:20" x14ac:dyDescent="0.25">
      <c r="R2096">
        <f t="shared" si="35"/>
        <v>0</v>
      </c>
      <c r="S2096">
        <f>IF(T2096="",0,IFERROR(IF(VLOOKUP(T2096,T$38:T2095,1,0)&gt;0,0,0),1))</f>
        <v>0</v>
      </c>
      <c r="T2096" s="17" t="str">
        <f>IF(DATOS!I2059=P$39,DATOS!F2059,"")</f>
        <v/>
      </c>
    </row>
    <row r="2097" spans="18:20" x14ac:dyDescent="0.25">
      <c r="R2097">
        <f t="shared" si="35"/>
        <v>0</v>
      </c>
      <c r="S2097">
        <f>IF(T2097="",0,IFERROR(IF(VLOOKUP(T2097,T$38:T2096,1,0)&gt;0,0,0),1))</f>
        <v>0</v>
      </c>
      <c r="T2097" s="17" t="str">
        <f>IF(DATOS!I2060=P$39,DATOS!F2060,"")</f>
        <v/>
      </c>
    </row>
    <row r="2098" spans="18:20" x14ac:dyDescent="0.25">
      <c r="R2098">
        <f t="shared" si="35"/>
        <v>0</v>
      </c>
      <c r="S2098">
        <f>IF(T2098="",0,IFERROR(IF(VLOOKUP(T2098,T$38:T2097,1,0)&gt;0,0,0),1))</f>
        <v>0</v>
      </c>
      <c r="T2098" s="17" t="str">
        <f>IF(DATOS!I2061=P$39,DATOS!F2061,"")</f>
        <v/>
      </c>
    </row>
    <row r="2099" spans="18:20" x14ac:dyDescent="0.25">
      <c r="R2099">
        <f t="shared" si="35"/>
        <v>0</v>
      </c>
      <c r="S2099">
        <f>IF(T2099="",0,IFERROR(IF(VLOOKUP(T2099,T$38:T2098,1,0)&gt;0,0,0),1))</f>
        <v>0</v>
      </c>
      <c r="T2099" s="17" t="str">
        <f>IF(DATOS!I2062=P$39,DATOS!F2062,"")</f>
        <v/>
      </c>
    </row>
    <row r="2100" spans="18:20" x14ac:dyDescent="0.25">
      <c r="R2100">
        <f t="shared" si="35"/>
        <v>0</v>
      </c>
      <c r="S2100">
        <f>IF(T2100="",0,IFERROR(IF(VLOOKUP(T2100,T$38:T2099,1,0)&gt;0,0,0),1))</f>
        <v>0</v>
      </c>
      <c r="T2100" s="17" t="str">
        <f>IF(DATOS!I2063=P$39,DATOS!F2063,"")</f>
        <v/>
      </c>
    </row>
    <row r="2101" spans="18:20" x14ac:dyDescent="0.25">
      <c r="R2101">
        <f t="shared" si="35"/>
        <v>0</v>
      </c>
      <c r="S2101">
        <f>IF(T2101="",0,IFERROR(IF(VLOOKUP(T2101,T$38:T2100,1,0)&gt;0,0,0),1))</f>
        <v>0</v>
      </c>
      <c r="T2101" s="17" t="str">
        <f>IF(DATOS!I2064=P$39,DATOS!F2064,"")</f>
        <v/>
      </c>
    </row>
    <row r="2102" spans="18:20" x14ac:dyDescent="0.25">
      <c r="R2102">
        <f t="shared" si="35"/>
        <v>0</v>
      </c>
      <c r="S2102">
        <f>IF(T2102="",0,IFERROR(IF(VLOOKUP(T2102,T$38:T2101,1,0)&gt;0,0,0),1))</f>
        <v>0</v>
      </c>
      <c r="T2102" s="17" t="str">
        <f>IF(DATOS!I2065=P$39,DATOS!F2065,"")</f>
        <v/>
      </c>
    </row>
    <row r="2103" spans="18:20" x14ac:dyDescent="0.25">
      <c r="R2103">
        <f t="shared" si="35"/>
        <v>0</v>
      </c>
      <c r="S2103">
        <f>IF(T2103="",0,IFERROR(IF(VLOOKUP(T2103,T$38:T2102,1,0)&gt;0,0,0),1))</f>
        <v>0</v>
      </c>
      <c r="T2103" s="17" t="str">
        <f>IF(DATOS!I2066=P$39,DATOS!F2066,"")</f>
        <v/>
      </c>
    </row>
    <row r="2104" spans="18:20" x14ac:dyDescent="0.25">
      <c r="R2104">
        <f t="shared" si="35"/>
        <v>0</v>
      </c>
      <c r="S2104">
        <f>IF(T2104="",0,IFERROR(IF(VLOOKUP(T2104,T$38:T2103,1,0)&gt;0,0,0),1))</f>
        <v>0</v>
      </c>
      <c r="T2104" s="17" t="str">
        <f>IF(DATOS!I2067=P$39,DATOS!F2067,"")</f>
        <v/>
      </c>
    </row>
    <row r="2105" spans="18:20" x14ac:dyDescent="0.25">
      <c r="R2105">
        <f t="shared" si="35"/>
        <v>0</v>
      </c>
      <c r="S2105">
        <f>IF(T2105="",0,IFERROR(IF(VLOOKUP(T2105,T$38:T2104,1,0)&gt;0,0,0),1))</f>
        <v>0</v>
      </c>
      <c r="T2105" s="17" t="str">
        <f>IF(DATOS!I2068=P$39,DATOS!F2068,"")</f>
        <v/>
      </c>
    </row>
    <row r="2106" spans="18:20" x14ac:dyDescent="0.25">
      <c r="R2106">
        <f t="shared" si="35"/>
        <v>0</v>
      </c>
      <c r="S2106">
        <f>IF(T2106="",0,IFERROR(IF(VLOOKUP(T2106,T$38:T2105,1,0)&gt;0,0,0),1))</f>
        <v>0</v>
      </c>
      <c r="T2106" s="17" t="str">
        <f>IF(DATOS!I2069=P$39,DATOS!F2069,"")</f>
        <v/>
      </c>
    </row>
    <row r="2107" spans="18:20" x14ac:dyDescent="0.25">
      <c r="R2107">
        <f t="shared" si="35"/>
        <v>0</v>
      </c>
      <c r="S2107">
        <f>IF(T2107="",0,IFERROR(IF(VLOOKUP(T2107,T$38:T2106,1,0)&gt;0,0,0),1))</f>
        <v>0</v>
      </c>
      <c r="T2107" s="17" t="str">
        <f>IF(DATOS!I2070=P$39,DATOS!F2070,"")</f>
        <v/>
      </c>
    </row>
    <row r="2108" spans="18:20" x14ac:dyDescent="0.25">
      <c r="R2108">
        <f t="shared" si="35"/>
        <v>0</v>
      </c>
      <c r="S2108">
        <f>IF(T2108="",0,IFERROR(IF(VLOOKUP(T2108,T$38:T2107,1,0)&gt;0,0,0),1))</f>
        <v>0</v>
      </c>
      <c r="T2108" s="17" t="str">
        <f>IF(DATOS!I2071=P$39,DATOS!F2071,"")</f>
        <v/>
      </c>
    </row>
    <row r="2109" spans="18:20" x14ac:dyDescent="0.25">
      <c r="R2109">
        <f t="shared" si="35"/>
        <v>0</v>
      </c>
      <c r="S2109">
        <f>IF(T2109="",0,IFERROR(IF(VLOOKUP(T2109,T$38:T2108,1,0)&gt;0,0,0),1))</f>
        <v>0</v>
      </c>
      <c r="T2109" s="17" t="str">
        <f>IF(DATOS!I2072=P$39,DATOS!F2072,"")</f>
        <v/>
      </c>
    </row>
    <row r="2110" spans="18:20" x14ac:dyDescent="0.25">
      <c r="R2110">
        <f t="shared" si="35"/>
        <v>0</v>
      </c>
      <c r="S2110">
        <f>IF(T2110="",0,IFERROR(IF(VLOOKUP(T2110,T$38:T2109,1,0)&gt;0,0,0),1))</f>
        <v>0</v>
      </c>
      <c r="T2110" s="17" t="str">
        <f>IF(DATOS!I2073=P$39,DATOS!F2073,"")</f>
        <v/>
      </c>
    </row>
    <row r="2111" spans="18:20" x14ac:dyDescent="0.25">
      <c r="R2111">
        <f t="shared" si="35"/>
        <v>0</v>
      </c>
      <c r="S2111">
        <f>IF(T2111="",0,IFERROR(IF(VLOOKUP(T2111,T$38:T2110,1,0)&gt;0,0,0),1))</f>
        <v>0</v>
      </c>
      <c r="T2111" s="17" t="str">
        <f>IF(DATOS!I2074=P$39,DATOS!F2074,"")</f>
        <v/>
      </c>
    </row>
    <row r="2112" spans="18:20" x14ac:dyDescent="0.25">
      <c r="R2112">
        <f t="shared" si="35"/>
        <v>0</v>
      </c>
      <c r="S2112">
        <f>IF(T2112="",0,IFERROR(IF(VLOOKUP(T2112,T$38:T2111,1,0)&gt;0,0,0),1))</f>
        <v>0</v>
      </c>
      <c r="T2112" s="17" t="str">
        <f>IF(DATOS!I2075=P$39,DATOS!F2075,"")</f>
        <v/>
      </c>
    </row>
    <row r="2113" spans="18:20" x14ac:dyDescent="0.25">
      <c r="R2113">
        <f t="shared" si="35"/>
        <v>0</v>
      </c>
      <c r="S2113">
        <f>IF(T2113="",0,IFERROR(IF(VLOOKUP(T2113,T$38:T2112,1,0)&gt;0,0,0),1))</f>
        <v>0</v>
      </c>
      <c r="T2113" s="17" t="str">
        <f>IF(DATOS!I2076=P$39,DATOS!F2076,"")</f>
        <v/>
      </c>
    </row>
    <row r="2114" spans="18:20" x14ac:dyDescent="0.25">
      <c r="R2114">
        <f t="shared" si="35"/>
        <v>0</v>
      </c>
      <c r="S2114">
        <f>IF(T2114="",0,IFERROR(IF(VLOOKUP(T2114,T$38:T2113,1,0)&gt;0,0,0),1))</f>
        <v>0</v>
      </c>
      <c r="T2114" s="17" t="str">
        <f>IF(DATOS!I2077=P$39,DATOS!F2077,"")</f>
        <v/>
      </c>
    </row>
    <row r="2115" spans="18:20" x14ac:dyDescent="0.25">
      <c r="R2115">
        <f t="shared" si="35"/>
        <v>0</v>
      </c>
      <c r="S2115">
        <f>IF(T2115="",0,IFERROR(IF(VLOOKUP(T2115,T$38:T2114,1,0)&gt;0,0,0),1))</f>
        <v>0</v>
      </c>
      <c r="T2115" s="17" t="str">
        <f>IF(DATOS!I2078=P$39,DATOS!F2078,"")</f>
        <v/>
      </c>
    </row>
    <row r="2116" spans="18:20" x14ac:dyDescent="0.25">
      <c r="R2116">
        <f t="shared" si="35"/>
        <v>0</v>
      </c>
      <c r="S2116">
        <f>IF(T2116="",0,IFERROR(IF(VLOOKUP(T2116,T$38:T2115,1,0)&gt;0,0,0),1))</f>
        <v>0</v>
      </c>
      <c r="T2116" s="17" t="str">
        <f>IF(DATOS!I2079=P$39,DATOS!F2079,"")</f>
        <v/>
      </c>
    </row>
    <row r="2117" spans="18:20" x14ac:dyDescent="0.25">
      <c r="R2117">
        <f t="shared" si="35"/>
        <v>0</v>
      </c>
      <c r="S2117">
        <f>IF(T2117="",0,IFERROR(IF(VLOOKUP(T2117,T$38:T2116,1,0)&gt;0,0,0),1))</f>
        <v>0</v>
      </c>
      <c r="T2117" s="17" t="str">
        <f>IF(DATOS!I2080=P$39,DATOS!F2080,"")</f>
        <v/>
      </c>
    </row>
    <row r="2118" spans="18:20" x14ac:dyDescent="0.25">
      <c r="R2118">
        <f t="shared" si="35"/>
        <v>0</v>
      </c>
      <c r="S2118">
        <f>IF(T2118="",0,IFERROR(IF(VLOOKUP(T2118,T$38:T2117,1,0)&gt;0,0,0),1))</f>
        <v>0</v>
      </c>
      <c r="T2118" s="17" t="str">
        <f>IF(DATOS!I2081=P$39,DATOS!F2081,"")</f>
        <v/>
      </c>
    </row>
    <row r="2119" spans="18:20" x14ac:dyDescent="0.25">
      <c r="R2119">
        <f t="shared" si="35"/>
        <v>0</v>
      </c>
      <c r="S2119">
        <f>IF(T2119="",0,IFERROR(IF(VLOOKUP(T2119,T$38:T2118,1,0)&gt;0,0,0),1))</f>
        <v>0</v>
      </c>
      <c r="T2119" s="17" t="str">
        <f>IF(DATOS!I2082=P$39,DATOS!F2082,"")</f>
        <v/>
      </c>
    </row>
    <row r="2120" spans="18:20" x14ac:dyDescent="0.25">
      <c r="R2120">
        <f t="shared" si="35"/>
        <v>0</v>
      </c>
      <c r="S2120">
        <f>IF(T2120="",0,IFERROR(IF(VLOOKUP(T2120,T$38:T2119,1,0)&gt;0,0,0),1))</f>
        <v>0</v>
      </c>
      <c r="T2120" s="17" t="str">
        <f>IF(DATOS!I2083=P$39,DATOS!F2083,"")</f>
        <v/>
      </c>
    </row>
    <row r="2121" spans="18:20" x14ac:dyDescent="0.25">
      <c r="R2121">
        <f t="shared" si="35"/>
        <v>0</v>
      </c>
      <c r="S2121">
        <f>IF(T2121="",0,IFERROR(IF(VLOOKUP(T2121,T$38:T2120,1,0)&gt;0,0,0),1))</f>
        <v>0</v>
      </c>
      <c r="T2121" s="17" t="str">
        <f>IF(DATOS!I2084=P$39,DATOS!F2084,"")</f>
        <v/>
      </c>
    </row>
    <row r="2122" spans="18:20" x14ac:dyDescent="0.25">
      <c r="R2122">
        <f t="shared" si="35"/>
        <v>0</v>
      </c>
      <c r="S2122">
        <f>IF(T2122="",0,IFERROR(IF(VLOOKUP(T2122,T$38:T2121,1,0)&gt;0,0,0),1))</f>
        <v>0</v>
      </c>
      <c r="T2122" s="17" t="str">
        <f>IF(DATOS!I2085=P$39,DATOS!F2085,"")</f>
        <v/>
      </c>
    </row>
    <row r="2123" spans="18:20" x14ac:dyDescent="0.25">
      <c r="R2123">
        <f t="shared" si="35"/>
        <v>0</v>
      </c>
      <c r="S2123">
        <f>IF(T2123="",0,IFERROR(IF(VLOOKUP(T2123,T$38:T2122,1,0)&gt;0,0,0),1))</f>
        <v>0</v>
      </c>
      <c r="T2123" s="17" t="str">
        <f>IF(DATOS!I2086=P$39,DATOS!F2086,"")</f>
        <v/>
      </c>
    </row>
    <row r="2124" spans="18:20" x14ac:dyDescent="0.25">
      <c r="R2124">
        <f t="shared" si="35"/>
        <v>0</v>
      </c>
      <c r="S2124">
        <f>IF(T2124="",0,IFERROR(IF(VLOOKUP(T2124,T$38:T2123,1,0)&gt;0,0,0),1))</f>
        <v>0</v>
      </c>
      <c r="T2124" s="17" t="str">
        <f>IF(DATOS!I2087=P$39,DATOS!F2087,"")</f>
        <v/>
      </c>
    </row>
    <row r="2125" spans="18:20" x14ac:dyDescent="0.25">
      <c r="R2125">
        <f t="shared" si="35"/>
        <v>0</v>
      </c>
      <c r="S2125">
        <f>IF(T2125="",0,IFERROR(IF(VLOOKUP(T2125,T$38:T2124,1,0)&gt;0,0,0),1))</f>
        <v>0</v>
      </c>
      <c r="T2125" s="17" t="str">
        <f>IF(DATOS!I2088=P$39,DATOS!F2088,"")</f>
        <v/>
      </c>
    </row>
    <row r="2126" spans="18:20" x14ac:dyDescent="0.25">
      <c r="R2126">
        <f t="shared" si="35"/>
        <v>0</v>
      </c>
      <c r="S2126">
        <f>IF(T2126="",0,IFERROR(IF(VLOOKUP(T2126,T$38:T2125,1,0)&gt;0,0,0),1))</f>
        <v>0</v>
      </c>
      <c r="T2126" s="17" t="str">
        <f>IF(DATOS!I2089=P$39,DATOS!F2089,"")</f>
        <v/>
      </c>
    </row>
    <row r="2127" spans="18:20" x14ac:dyDescent="0.25">
      <c r="R2127">
        <f t="shared" si="35"/>
        <v>0</v>
      </c>
      <c r="S2127">
        <f>IF(T2127="",0,IFERROR(IF(VLOOKUP(T2127,T$38:T2126,1,0)&gt;0,0,0),1))</f>
        <v>0</v>
      </c>
      <c r="T2127" s="17" t="str">
        <f>IF(DATOS!I2090=P$39,DATOS!F2090,"")</f>
        <v/>
      </c>
    </row>
    <row r="2128" spans="18:20" x14ac:dyDescent="0.25">
      <c r="R2128">
        <f t="shared" si="35"/>
        <v>0</v>
      </c>
      <c r="S2128">
        <f>IF(T2128="",0,IFERROR(IF(VLOOKUP(T2128,T$38:T2127,1,0)&gt;0,0,0),1))</f>
        <v>0</v>
      </c>
      <c r="T2128" s="17" t="str">
        <f>IF(DATOS!I2091=P$39,DATOS!F2091,"")</f>
        <v/>
      </c>
    </row>
    <row r="2129" spans="18:20" x14ac:dyDescent="0.25">
      <c r="R2129">
        <f t="shared" si="35"/>
        <v>0</v>
      </c>
      <c r="S2129">
        <f>IF(T2129="",0,IFERROR(IF(VLOOKUP(T2129,T$38:T2128,1,0)&gt;0,0,0),1))</f>
        <v>0</v>
      </c>
      <c r="T2129" s="17" t="str">
        <f>IF(DATOS!I2092=P$39,DATOS!F2092,"")</f>
        <v/>
      </c>
    </row>
    <row r="2130" spans="18:20" x14ac:dyDescent="0.25">
      <c r="R2130">
        <f t="shared" si="35"/>
        <v>0</v>
      </c>
      <c r="S2130">
        <f>IF(T2130="",0,IFERROR(IF(VLOOKUP(T2130,T$38:T2129,1,0)&gt;0,0,0),1))</f>
        <v>0</v>
      </c>
      <c r="T2130" s="17" t="str">
        <f>IF(DATOS!I2093=P$39,DATOS!F2093,"")</f>
        <v/>
      </c>
    </row>
    <row r="2131" spans="18:20" x14ac:dyDescent="0.25">
      <c r="R2131">
        <f t="shared" si="35"/>
        <v>0</v>
      </c>
      <c r="S2131">
        <f>IF(T2131="",0,IFERROR(IF(VLOOKUP(T2131,T$38:T2130,1,0)&gt;0,0,0),1))</f>
        <v>0</v>
      </c>
      <c r="T2131" s="17" t="str">
        <f>IF(DATOS!I2094=P$39,DATOS!F2094,"")</f>
        <v/>
      </c>
    </row>
    <row r="2132" spans="18:20" x14ac:dyDescent="0.25">
      <c r="R2132">
        <f t="shared" si="35"/>
        <v>0</v>
      </c>
      <c r="S2132">
        <f>IF(T2132="",0,IFERROR(IF(VLOOKUP(T2132,T$38:T2131,1,0)&gt;0,0,0),1))</f>
        <v>0</v>
      </c>
      <c r="T2132" s="17" t="str">
        <f>IF(DATOS!I2095=P$39,DATOS!F2095,"")</f>
        <v/>
      </c>
    </row>
    <row r="2133" spans="18:20" x14ac:dyDescent="0.25">
      <c r="R2133">
        <f t="shared" si="35"/>
        <v>0</v>
      </c>
      <c r="S2133">
        <f>IF(T2133="",0,IFERROR(IF(VLOOKUP(T2133,T$38:T2132,1,0)&gt;0,0,0),1))</f>
        <v>0</v>
      </c>
      <c r="T2133" s="17" t="str">
        <f>IF(DATOS!I2096=P$39,DATOS!F2096,"")</f>
        <v/>
      </c>
    </row>
    <row r="2134" spans="18:20" x14ac:dyDescent="0.25">
      <c r="R2134">
        <f t="shared" si="35"/>
        <v>0</v>
      </c>
      <c r="S2134">
        <f>IF(T2134="",0,IFERROR(IF(VLOOKUP(T2134,T$38:T2133,1,0)&gt;0,0,0),1))</f>
        <v>0</v>
      </c>
      <c r="T2134" s="17" t="str">
        <f>IF(DATOS!I2097=P$39,DATOS!F2097,"")</f>
        <v/>
      </c>
    </row>
    <row r="2135" spans="18:20" x14ac:dyDescent="0.25">
      <c r="R2135">
        <f t="shared" si="35"/>
        <v>0</v>
      </c>
      <c r="S2135">
        <f>IF(T2135="",0,IFERROR(IF(VLOOKUP(T2135,T$38:T2134,1,0)&gt;0,0,0),1))</f>
        <v>0</v>
      </c>
      <c r="T2135" s="17" t="str">
        <f>IF(DATOS!I2098=P$39,DATOS!F2098,"")</f>
        <v/>
      </c>
    </row>
    <row r="2136" spans="18:20" x14ac:dyDescent="0.25">
      <c r="R2136">
        <f t="shared" si="35"/>
        <v>0</v>
      </c>
      <c r="S2136">
        <f>IF(T2136="",0,IFERROR(IF(VLOOKUP(T2136,T$38:T2135,1,0)&gt;0,0,0),1))</f>
        <v>0</v>
      </c>
      <c r="T2136" s="17" t="str">
        <f>IF(DATOS!I2099=P$39,DATOS!F2099,"")</f>
        <v/>
      </c>
    </row>
    <row r="2137" spans="18:20" x14ac:dyDescent="0.25">
      <c r="R2137">
        <f t="shared" si="35"/>
        <v>0</v>
      </c>
      <c r="S2137">
        <f>IF(T2137="",0,IFERROR(IF(VLOOKUP(T2137,T$38:T2136,1,0)&gt;0,0,0),1))</f>
        <v>0</v>
      </c>
      <c r="T2137" s="17" t="str">
        <f>IF(DATOS!I2100=P$39,DATOS!F2100,"")</f>
        <v/>
      </c>
    </row>
    <row r="2138" spans="18:20" x14ac:dyDescent="0.25">
      <c r="R2138">
        <f t="shared" si="35"/>
        <v>0</v>
      </c>
      <c r="S2138">
        <f>IF(T2138="",0,IFERROR(IF(VLOOKUP(T2138,T$38:T2137,1,0)&gt;0,0,0),1))</f>
        <v>0</v>
      </c>
      <c r="T2138" s="17" t="str">
        <f>IF(DATOS!I2101=P$39,DATOS!F2101,"")</f>
        <v/>
      </c>
    </row>
    <row r="2139" spans="18:20" x14ac:dyDescent="0.25">
      <c r="R2139">
        <f t="shared" si="35"/>
        <v>0</v>
      </c>
      <c r="S2139">
        <f>IF(T2139="",0,IFERROR(IF(VLOOKUP(T2139,T$38:T2138,1,0)&gt;0,0,0),1))</f>
        <v>0</v>
      </c>
      <c r="T2139" s="17" t="str">
        <f>IF(DATOS!I2102=P$39,DATOS!F2102,"")</f>
        <v/>
      </c>
    </row>
    <row r="2140" spans="18:20" x14ac:dyDescent="0.25">
      <c r="R2140">
        <f t="shared" si="35"/>
        <v>0</v>
      </c>
      <c r="S2140">
        <f>IF(T2140="",0,IFERROR(IF(VLOOKUP(T2140,T$38:T2139,1,0)&gt;0,0,0),1))</f>
        <v>0</v>
      </c>
      <c r="T2140" s="17" t="str">
        <f>IF(DATOS!I2103=P$39,DATOS!F2103,"")</f>
        <v/>
      </c>
    </row>
    <row r="2141" spans="18:20" x14ac:dyDescent="0.25">
      <c r="R2141">
        <f t="shared" si="35"/>
        <v>0</v>
      </c>
      <c r="S2141">
        <f>IF(T2141="",0,IFERROR(IF(VLOOKUP(T2141,T$38:T2140,1,0)&gt;0,0,0),1))</f>
        <v>0</v>
      </c>
      <c r="T2141" s="17" t="str">
        <f>IF(DATOS!I2104=P$39,DATOS!F2104,"")</f>
        <v/>
      </c>
    </row>
    <row r="2142" spans="18:20" x14ac:dyDescent="0.25">
      <c r="R2142">
        <f t="shared" si="35"/>
        <v>0</v>
      </c>
      <c r="S2142">
        <f>IF(T2142="",0,IFERROR(IF(VLOOKUP(T2142,T$38:T2141,1,0)&gt;0,0,0),1))</f>
        <v>0</v>
      </c>
      <c r="T2142" s="17" t="str">
        <f>IF(DATOS!I2105=P$39,DATOS!F2105,"")</f>
        <v/>
      </c>
    </row>
    <row r="2143" spans="18:20" x14ac:dyDescent="0.25">
      <c r="R2143">
        <f t="shared" si="35"/>
        <v>0</v>
      </c>
      <c r="S2143">
        <f>IF(T2143="",0,IFERROR(IF(VLOOKUP(T2143,T$38:T2142,1,0)&gt;0,0,0),1))</f>
        <v>0</v>
      </c>
      <c r="T2143" s="17" t="str">
        <f>IF(DATOS!I2106=P$39,DATOS!F2106,"")</f>
        <v/>
      </c>
    </row>
    <row r="2144" spans="18:20" x14ac:dyDescent="0.25">
      <c r="R2144">
        <f t="shared" si="35"/>
        <v>0</v>
      </c>
      <c r="S2144">
        <f>IF(T2144="",0,IFERROR(IF(VLOOKUP(T2144,T$38:T2143,1,0)&gt;0,0,0),1))</f>
        <v>0</v>
      </c>
      <c r="T2144" s="17" t="str">
        <f>IF(DATOS!I2107=P$39,DATOS!F2107,"")</f>
        <v/>
      </c>
    </row>
    <row r="2145" spans="18:20" x14ac:dyDescent="0.25">
      <c r="R2145">
        <f t="shared" si="35"/>
        <v>0</v>
      </c>
      <c r="S2145">
        <f>IF(T2145="",0,IFERROR(IF(VLOOKUP(T2145,T$38:T2144,1,0)&gt;0,0,0),1))</f>
        <v>0</v>
      </c>
      <c r="T2145" s="17" t="str">
        <f>IF(DATOS!I2108=P$39,DATOS!F2108,"")</f>
        <v/>
      </c>
    </row>
    <row r="2146" spans="18:20" x14ac:dyDescent="0.25">
      <c r="R2146">
        <f t="shared" si="35"/>
        <v>0</v>
      </c>
      <c r="S2146">
        <f>IF(T2146="",0,IFERROR(IF(VLOOKUP(T2146,T$38:T2145,1,0)&gt;0,0,0),1))</f>
        <v>0</v>
      </c>
      <c r="T2146" s="17" t="str">
        <f>IF(DATOS!I2109=P$39,DATOS!F2109,"")</f>
        <v/>
      </c>
    </row>
    <row r="2147" spans="18:20" x14ac:dyDescent="0.25">
      <c r="R2147">
        <f t="shared" si="35"/>
        <v>0</v>
      </c>
      <c r="S2147">
        <f>IF(T2147="",0,IFERROR(IF(VLOOKUP(T2147,T$38:T2146,1,0)&gt;0,0,0),1))</f>
        <v>0</v>
      </c>
      <c r="T2147" s="17" t="str">
        <f>IF(DATOS!I2110=P$39,DATOS!F2110,"")</f>
        <v/>
      </c>
    </row>
    <row r="2148" spans="18:20" x14ac:dyDescent="0.25">
      <c r="R2148">
        <f t="shared" si="35"/>
        <v>0</v>
      </c>
      <c r="S2148">
        <f>IF(T2148="",0,IFERROR(IF(VLOOKUP(T2148,T$38:T2147,1,0)&gt;0,0,0),1))</f>
        <v>0</v>
      </c>
      <c r="T2148" s="17" t="str">
        <f>IF(DATOS!I2111=P$39,DATOS!F2111,"")</f>
        <v/>
      </c>
    </row>
    <row r="2149" spans="18:20" x14ac:dyDescent="0.25">
      <c r="R2149">
        <f t="shared" si="35"/>
        <v>0</v>
      </c>
      <c r="S2149">
        <f>IF(T2149="",0,IFERROR(IF(VLOOKUP(T2149,T$38:T2148,1,0)&gt;0,0,0),1))</f>
        <v>0</v>
      </c>
      <c r="T2149" s="17" t="str">
        <f>IF(DATOS!I2112=P$39,DATOS!F2112,"")</f>
        <v/>
      </c>
    </row>
    <row r="2150" spans="18:20" x14ac:dyDescent="0.25">
      <c r="R2150">
        <f t="shared" si="35"/>
        <v>0</v>
      </c>
      <c r="S2150">
        <f>IF(T2150="",0,IFERROR(IF(VLOOKUP(T2150,T$38:T2149,1,0)&gt;0,0,0),1))</f>
        <v>0</v>
      </c>
      <c r="T2150" s="17" t="str">
        <f>IF(DATOS!I2113=P$39,DATOS!F2113,"")</f>
        <v/>
      </c>
    </row>
    <row r="2151" spans="18:20" x14ac:dyDescent="0.25">
      <c r="R2151">
        <f t="shared" ref="R2151:R2214" si="36">R2150+S2151</f>
        <v>0</v>
      </c>
      <c r="S2151">
        <f>IF(T2151="",0,IFERROR(IF(VLOOKUP(T2151,T$38:T2150,1,0)&gt;0,0,0),1))</f>
        <v>0</v>
      </c>
      <c r="T2151" s="17" t="str">
        <f>IF(DATOS!I2114=P$39,DATOS!F2114,"")</f>
        <v/>
      </c>
    </row>
    <row r="2152" spans="18:20" x14ac:dyDescent="0.25">
      <c r="R2152">
        <f t="shared" si="36"/>
        <v>0</v>
      </c>
      <c r="S2152">
        <f>IF(T2152="",0,IFERROR(IF(VLOOKUP(T2152,T$38:T2151,1,0)&gt;0,0,0),1))</f>
        <v>0</v>
      </c>
      <c r="T2152" s="17" t="str">
        <f>IF(DATOS!I2115=P$39,DATOS!F2115,"")</f>
        <v/>
      </c>
    </row>
    <row r="2153" spans="18:20" x14ac:dyDescent="0.25">
      <c r="R2153">
        <f t="shared" si="36"/>
        <v>0</v>
      </c>
      <c r="S2153">
        <f>IF(T2153="",0,IFERROR(IF(VLOOKUP(T2153,T$38:T2152,1,0)&gt;0,0,0),1))</f>
        <v>0</v>
      </c>
      <c r="T2153" s="17" t="str">
        <f>IF(DATOS!I2116=P$39,DATOS!F2116,"")</f>
        <v/>
      </c>
    </row>
    <row r="2154" spans="18:20" x14ac:dyDescent="0.25">
      <c r="R2154">
        <f t="shared" si="36"/>
        <v>0</v>
      </c>
      <c r="S2154">
        <f>IF(T2154="",0,IFERROR(IF(VLOOKUP(T2154,T$38:T2153,1,0)&gt;0,0,0),1))</f>
        <v>0</v>
      </c>
      <c r="T2154" s="17" t="str">
        <f>IF(DATOS!I2117=P$39,DATOS!F2117,"")</f>
        <v/>
      </c>
    </row>
    <row r="2155" spans="18:20" x14ac:dyDescent="0.25">
      <c r="R2155">
        <f t="shared" si="36"/>
        <v>0</v>
      </c>
      <c r="S2155">
        <f>IF(T2155="",0,IFERROR(IF(VLOOKUP(T2155,T$38:T2154,1,0)&gt;0,0,0),1))</f>
        <v>0</v>
      </c>
      <c r="T2155" s="17" t="str">
        <f>IF(DATOS!I2118=P$39,DATOS!F2118,"")</f>
        <v/>
      </c>
    </row>
    <row r="2156" spans="18:20" x14ac:dyDescent="0.25">
      <c r="R2156">
        <f t="shared" si="36"/>
        <v>0</v>
      </c>
      <c r="S2156">
        <f>IF(T2156="",0,IFERROR(IF(VLOOKUP(T2156,T$38:T2155,1,0)&gt;0,0,0),1))</f>
        <v>0</v>
      </c>
      <c r="T2156" s="17" t="str">
        <f>IF(DATOS!I2119=P$39,DATOS!F2119,"")</f>
        <v/>
      </c>
    </row>
    <row r="2157" spans="18:20" x14ac:dyDescent="0.25">
      <c r="R2157">
        <f t="shared" si="36"/>
        <v>0</v>
      </c>
      <c r="S2157">
        <f>IF(T2157="",0,IFERROR(IF(VLOOKUP(T2157,T$38:T2156,1,0)&gt;0,0,0),1))</f>
        <v>0</v>
      </c>
      <c r="T2157" s="17" t="str">
        <f>IF(DATOS!I2120=P$39,DATOS!F2120,"")</f>
        <v/>
      </c>
    </row>
    <row r="2158" spans="18:20" x14ac:dyDescent="0.25">
      <c r="R2158">
        <f t="shared" si="36"/>
        <v>0</v>
      </c>
      <c r="S2158">
        <f>IF(T2158="",0,IFERROR(IF(VLOOKUP(T2158,T$38:T2157,1,0)&gt;0,0,0),1))</f>
        <v>0</v>
      </c>
      <c r="T2158" s="17" t="str">
        <f>IF(DATOS!I2121=P$39,DATOS!F2121,"")</f>
        <v/>
      </c>
    </row>
    <row r="2159" spans="18:20" x14ac:dyDescent="0.25">
      <c r="R2159">
        <f t="shared" si="36"/>
        <v>0</v>
      </c>
      <c r="S2159">
        <f>IF(T2159="",0,IFERROR(IF(VLOOKUP(T2159,T$38:T2158,1,0)&gt;0,0,0),1))</f>
        <v>0</v>
      </c>
      <c r="T2159" s="17" t="str">
        <f>IF(DATOS!I2122=P$39,DATOS!F2122,"")</f>
        <v/>
      </c>
    </row>
    <row r="2160" spans="18:20" x14ac:dyDescent="0.25">
      <c r="R2160">
        <f t="shared" si="36"/>
        <v>0</v>
      </c>
      <c r="S2160">
        <f>IF(T2160="",0,IFERROR(IF(VLOOKUP(T2160,T$38:T2159,1,0)&gt;0,0,0),1))</f>
        <v>0</v>
      </c>
      <c r="T2160" s="17" t="str">
        <f>IF(DATOS!I2123=P$39,DATOS!F2123,"")</f>
        <v/>
      </c>
    </row>
    <row r="2161" spans="18:20" x14ac:dyDescent="0.25">
      <c r="R2161">
        <f t="shared" si="36"/>
        <v>0</v>
      </c>
      <c r="S2161">
        <f>IF(T2161="",0,IFERROR(IF(VLOOKUP(T2161,T$38:T2160,1,0)&gt;0,0,0),1))</f>
        <v>0</v>
      </c>
      <c r="T2161" s="17" t="str">
        <f>IF(DATOS!I2124=P$39,DATOS!F2124,"")</f>
        <v/>
      </c>
    </row>
    <row r="2162" spans="18:20" x14ac:dyDescent="0.25">
      <c r="R2162">
        <f t="shared" si="36"/>
        <v>0</v>
      </c>
      <c r="S2162">
        <f>IF(T2162="",0,IFERROR(IF(VLOOKUP(T2162,T$38:T2161,1,0)&gt;0,0,0),1))</f>
        <v>0</v>
      </c>
      <c r="T2162" s="17" t="str">
        <f>IF(DATOS!I2125=P$39,DATOS!F2125,"")</f>
        <v/>
      </c>
    </row>
    <row r="2163" spans="18:20" x14ac:dyDescent="0.25">
      <c r="R2163">
        <f t="shared" si="36"/>
        <v>0</v>
      </c>
      <c r="S2163">
        <f>IF(T2163="",0,IFERROR(IF(VLOOKUP(T2163,T$38:T2162,1,0)&gt;0,0,0),1))</f>
        <v>0</v>
      </c>
      <c r="T2163" s="17" t="str">
        <f>IF(DATOS!I2126=P$39,DATOS!F2126,"")</f>
        <v/>
      </c>
    </row>
    <row r="2164" spans="18:20" x14ac:dyDescent="0.25">
      <c r="R2164">
        <f t="shared" si="36"/>
        <v>0</v>
      </c>
      <c r="S2164">
        <f>IF(T2164="",0,IFERROR(IF(VLOOKUP(T2164,T$38:T2163,1,0)&gt;0,0,0),1))</f>
        <v>0</v>
      </c>
      <c r="T2164" s="17" t="str">
        <f>IF(DATOS!I2127=P$39,DATOS!F2127,"")</f>
        <v/>
      </c>
    </row>
    <row r="2165" spans="18:20" x14ac:dyDescent="0.25">
      <c r="R2165">
        <f t="shared" si="36"/>
        <v>0</v>
      </c>
      <c r="S2165">
        <f>IF(T2165="",0,IFERROR(IF(VLOOKUP(T2165,T$38:T2164,1,0)&gt;0,0,0),1))</f>
        <v>0</v>
      </c>
      <c r="T2165" s="17" t="str">
        <f>IF(DATOS!I2128=P$39,DATOS!F2128,"")</f>
        <v/>
      </c>
    </row>
    <row r="2166" spans="18:20" x14ac:dyDescent="0.25">
      <c r="R2166">
        <f t="shared" si="36"/>
        <v>0</v>
      </c>
      <c r="S2166">
        <f>IF(T2166="",0,IFERROR(IF(VLOOKUP(T2166,T$38:T2165,1,0)&gt;0,0,0),1))</f>
        <v>0</v>
      </c>
      <c r="T2166" s="17" t="str">
        <f>IF(DATOS!I2129=P$39,DATOS!F2129,"")</f>
        <v/>
      </c>
    </row>
    <row r="2167" spans="18:20" x14ac:dyDescent="0.25">
      <c r="R2167">
        <f t="shared" si="36"/>
        <v>0</v>
      </c>
      <c r="S2167">
        <f>IF(T2167="",0,IFERROR(IF(VLOOKUP(T2167,T$38:T2166,1,0)&gt;0,0,0),1))</f>
        <v>0</v>
      </c>
      <c r="T2167" s="17" t="str">
        <f>IF(DATOS!I2130=P$39,DATOS!F2130,"")</f>
        <v/>
      </c>
    </row>
    <row r="2168" spans="18:20" x14ac:dyDescent="0.25">
      <c r="R2168">
        <f t="shared" si="36"/>
        <v>0</v>
      </c>
      <c r="S2168">
        <f>IF(T2168="",0,IFERROR(IF(VLOOKUP(T2168,T$38:T2167,1,0)&gt;0,0,0),1))</f>
        <v>0</v>
      </c>
      <c r="T2168" s="17" t="str">
        <f>IF(DATOS!I2131=P$39,DATOS!F2131,"")</f>
        <v/>
      </c>
    </row>
    <row r="2169" spans="18:20" x14ac:dyDescent="0.25">
      <c r="R2169">
        <f t="shared" si="36"/>
        <v>0</v>
      </c>
      <c r="S2169">
        <f>IF(T2169="",0,IFERROR(IF(VLOOKUP(T2169,T$38:T2168,1,0)&gt;0,0,0),1))</f>
        <v>0</v>
      </c>
      <c r="T2169" s="17" t="str">
        <f>IF(DATOS!I2132=P$39,DATOS!F2132,"")</f>
        <v/>
      </c>
    </row>
    <row r="2170" spans="18:20" x14ac:dyDescent="0.25">
      <c r="R2170">
        <f t="shared" si="36"/>
        <v>0</v>
      </c>
      <c r="S2170">
        <f>IF(T2170="",0,IFERROR(IF(VLOOKUP(T2170,T$38:T2169,1,0)&gt;0,0,0),1))</f>
        <v>0</v>
      </c>
      <c r="T2170" s="17" t="str">
        <f>IF(DATOS!I2133=P$39,DATOS!F2133,"")</f>
        <v/>
      </c>
    </row>
    <row r="2171" spans="18:20" x14ac:dyDescent="0.25">
      <c r="R2171">
        <f t="shared" si="36"/>
        <v>0</v>
      </c>
      <c r="S2171">
        <f>IF(T2171="",0,IFERROR(IF(VLOOKUP(T2171,T$38:T2170,1,0)&gt;0,0,0),1))</f>
        <v>0</v>
      </c>
      <c r="T2171" s="17" t="str">
        <f>IF(DATOS!I2134=P$39,DATOS!F2134,"")</f>
        <v/>
      </c>
    </row>
    <row r="2172" spans="18:20" x14ac:dyDescent="0.25">
      <c r="R2172">
        <f t="shared" si="36"/>
        <v>0</v>
      </c>
      <c r="S2172">
        <f>IF(T2172="",0,IFERROR(IF(VLOOKUP(T2172,T$38:T2171,1,0)&gt;0,0,0),1))</f>
        <v>0</v>
      </c>
      <c r="T2172" s="17" t="str">
        <f>IF(DATOS!I2135=P$39,DATOS!F2135,"")</f>
        <v/>
      </c>
    </row>
    <row r="2173" spans="18:20" x14ac:dyDescent="0.25">
      <c r="R2173">
        <f t="shared" si="36"/>
        <v>0</v>
      </c>
      <c r="S2173">
        <f>IF(T2173="",0,IFERROR(IF(VLOOKUP(T2173,T$38:T2172,1,0)&gt;0,0,0),1))</f>
        <v>0</v>
      </c>
      <c r="T2173" s="17" t="str">
        <f>IF(DATOS!I2136=P$39,DATOS!F2136,"")</f>
        <v/>
      </c>
    </row>
    <row r="2174" spans="18:20" x14ac:dyDescent="0.25">
      <c r="R2174">
        <f t="shared" si="36"/>
        <v>0</v>
      </c>
      <c r="S2174">
        <f>IF(T2174="",0,IFERROR(IF(VLOOKUP(T2174,T$38:T2173,1,0)&gt;0,0,0),1))</f>
        <v>0</v>
      </c>
      <c r="T2174" s="17" t="str">
        <f>IF(DATOS!I2137=P$39,DATOS!F2137,"")</f>
        <v/>
      </c>
    </row>
    <row r="2175" spans="18:20" x14ac:dyDescent="0.25">
      <c r="R2175">
        <f t="shared" si="36"/>
        <v>0</v>
      </c>
      <c r="S2175">
        <f>IF(T2175="",0,IFERROR(IF(VLOOKUP(T2175,T$38:T2174,1,0)&gt;0,0,0),1))</f>
        <v>0</v>
      </c>
      <c r="T2175" s="17" t="str">
        <f>IF(DATOS!I2138=P$39,DATOS!F2138,"")</f>
        <v/>
      </c>
    </row>
    <row r="2176" spans="18:20" x14ac:dyDescent="0.25">
      <c r="R2176">
        <f t="shared" si="36"/>
        <v>0</v>
      </c>
      <c r="S2176">
        <f>IF(T2176="",0,IFERROR(IF(VLOOKUP(T2176,T$38:T2175,1,0)&gt;0,0,0),1))</f>
        <v>0</v>
      </c>
      <c r="T2176" s="17" t="str">
        <f>IF(DATOS!I2139=P$39,DATOS!F2139,"")</f>
        <v/>
      </c>
    </row>
    <row r="2177" spans="18:20" x14ac:dyDescent="0.25">
      <c r="R2177">
        <f t="shared" si="36"/>
        <v>0</v>
      </c>
      <c r="S2177">
        <f>IF(T2177="",0,IFERROR(IF(VLOOKUP(T2177,T$38:T2176,1,0)&gt;0,0,0),1))</f>
        <v>0</v>
      </c>
      <c r="T2177" s="17" t="str">
        <f>IF(DATOS!I2140=P$39,DATOS!F2140,"")</f>
        <v/>
      </c>
    </row>
    <row r="2178" spans="18:20" x14ac:dyDescent="0.25">
      <c r="R2178">
        <f t="shared" si="36"/>
        <v>0</v>
      </c>
      <c r="S2178">
        <f>IF(T2178="",0,IFERROR(IF(VLOOKUP(T2178,T$38:T2177,1,0)&gt;0,0,0),1))</f>
        <v>0</v>
      </c>
      <c r="T2178" s="17" t="str">
        <f>IF(DATOS!I2141=P$39,DATOS!F2141,"")</f>
        <v/>
      </c>
    </row>
    <row r="2179" spans="18:20" x14ac:dyDescent="0.25">
      <c r="R2179">
        <f t="shared" si="36"/>
        <v>0</v>
      </c>
      <c r="S2179">
        <f>IF(T2179="",0,IFERROR(IF(VLOOKUP(T2179,T$38:T2178,1,0)&gt;0,0,0),1))</f>
        <v>0</v>
      </c>
      <c r="T2179" s="17" t="str">
        <f>IF(DATOS!I2142=P$39,DATOS!F2142,"")</f>
        <v/>
      </c>
    </row>
    <row r="2180" spans="18:20" x14ac:dyDescent="0.25">
      <c r="R2180">
        <f t="shared" si="36"/>
        <v>0</v>
      </c>
      <c r="S2180">
        <f>IF(T2180="",0,IFERROR(IF(VLOOKUP(T2180,T$38:T2179,1,0)&gt;0,0,0),1))</f>
        <v>0</v>
      </c>
      <c r="T2180" s="17" t="str">
        <f>IF(DATOS!I2143=P$39,DATOS!F2143,"")</f>
        <v/>
      </c>
    </row>
    <row r="2181" spans="18:20" x14ac:dyDescent="0.25">
      <c r="R2181">
        <f t="shared" si="36"/>
        <v>0</v>
      </c>
      <c r="S2181">
        <f>IF(T2181="",0,IFERROR(IF(VLOOKUP(T2181,T$38:T2180,1,0)&gt;0,0,0),1))</f>
        <v>0</v>
      </c>
      <c r="T2181" s="17" t="str">
        <f>IF(DATOS!I2144=P$39,DATOS!F2144,"")</f>
        <v/>
      </c>
    </row>
    <row r="2182" spans="18:20" x14ac:dyDescent="0.25">
      <c r="R2182">
        <f t="shared" si="36"/>
        <v>0</v>
      </c>
      <c r="S2182">
        <f>IF(T2182="",0,IFERROR(IF(VLOOKUP(T2182,T$38:T2181,1,0)&gt;0,0,0),1))</f>
        <v>0</v>
      </c>
      <c r="T2182" s="17" t="str">
        <f>IF(DATOS!I2145=P$39,DATOS!F2145,"")</f>
        <v/>
      </c>
    </row>
    <row r="2183" spans="18:20" x14ac:dyDescent="0.25">
      <c r="R2183">
        <f t="shared" si="36"/>
        <v>0</v>
      </c>
      <c r="S2183">
        <f>IF(T2183="",0,IFERROR(IF(VLOOKUP(T2183,T$38:T2182,1,0)&gt;0,0,0),1))</f>
        <v>0</v>
      </c>
      <c r="T2183" s="17" t="str">
        <f>IF(DATOS!I2146=P$39,DATOS!F2146,"")</f>
        <v/>
      </c>
    </row>
    <row r="2184" spans="18:20" x14ac:dyDescent="0.25">
      <c r="R2184">
        <f t="shared" si="36"/>
        <v>0</v>
      </c>
      <c r="S2184">
        <f>IF(T2184="",0,IFERROR(IF(VLOOKUP(T2184,T$38:T2183,1,0)&gt;0,0,0),1))</f>
        <v>0</v>
      </c>
      <c r="T2184" s="17" t="str">
        <f>IF(DATOS!I2147=P$39,DATOS!F2147,"")</f>
        <v/>
      </c>
    </row>
    <row r="2185" spans="18:20" x14ac:dyDescent="0.25">
      <c r="R2185">
        <f t="shared" si="36"/>
        <v>0</v>
      </c>
      <c r="S2185">
        <f>IF(T2185="",0,IFERROR(IF(VLOOKUP(T2185,T$38:T2184,1,0)&gt;0,0,0),1))</f>
        <v>0</v>
      </c>
      <c r="T2185" s="17" t="str">
        <f>IF(DATOS!I2148=P$39,DATOS!F2148,"")</f>
        <v/>
      </c>
    </row>
    <row r="2186" spans="18:20" x14ac:dyDescent="0.25">
      <c r="R2186">
        <f t="shared" si="36"/>
        <v>0</v>
      </c>
      <c r="S2186">
        <f>IF(T2186="",0,IFERROR(IF(VLOOKUP(T2186,T$38:T2185,1,0)&gt;0,0,0),1))</f>
        <v>0</v>
      </c>
      <c r="T2186" s="17" t="str">
        <f>IF(DATOS!I2149=P$39,DATOS!F2149,"")</f>
        <v/>
      </c>
    </row>
    <row r="2187" spans="18:20" x14ac:dyDescent="0.25">
      <c r="R2187">
        <f t="shared" si="36"/>
        <v>0</v>
      </c>
      <c r="S2187">
        <f>IF(T2187="",0,IFERROR(IF(VLOOKUP(T2187,T$38:T2186,1,0)&gt;0,0,0),1))</f>
        <v>0</v>
      </c>
      <c r="T2187" s="17" t="str">
        <f>IF(DATOS!I2150=P$39,DATOS!F2150,"")</f>
        <v/>
      </c>
    </row>
    <row r="2188" spans="18:20" x14ac:dyDescent="0.25">
      <c r="R2188">
        <f t="shared" si="36"/>
        <v>0</v>
      </c>
      <c r="S2188">
        <f>IF(T2188="",0,IFERROR(IF(VLOOKUP(T2188,T$38:T2187,1,0)&gt;0,0,0),1))</f>
        <v>0</v>
      </c>
      <c r="T2188" s="17" t="str">
        <f>IF(DATOS!I2151=P$39,DATOS!F2151,"")</f>
        <v/>
      </c>
    </row>
    <row r="2189" spans="18:20" x14ac:dyDescent="0.25">
      <c r="R2189">
        <f t="shared" si="36"/>
        <v>0</v>
      </c>
      <c r="S2189">
        <f>IF(T2189="",0,IFERROR(IF(VLOOKUP(T2189,T$38:T2188,1,0)&gt;0,0,0),1))</f>
        <v>0</v>
      </c>
      <c r="T2189" s="17" t="str">
        <f>IF(DATOS!I2152=P$39,DATOS!F2152,"")</f>
        <v/>
      </c>
    </row>
    <row r="2190" spans="18:20" x14ac:dyDescent="0.25">
      <c r="R2190">
        <f t="shared" si="36"/>
        <v>0</v>
      </c>
      <c r="S2190">
        <f>IF(T2190="",0,IFERROR(IF(VLOOKUP(T2190,T$38:T2189,1,0)&gt;0,0,0),1))</f>
        <v>0</v>
      </c>
      <c r="T2190" s="17" t="str">
        <f>IF(DATOS!I2153=P$39,DATOS!F2153,"")</f>
        <v/>
      </c>
    </row>
    <row r="2191" spans="18:20" x14ac:dyDescent="0.25">
      <c r="R2191">
        <f t="shared" si="36"/>
        <v>0</v>
      </c>
      <c r="S2191">
        <f>IF(T2191="",0,IFERROR(IF(VLOOKUP(T2191,T$38:T2190,1,0)&gt;0,0,0),1))</f>
        <v>0</v>
      </c>
      <c r="T2191" s="17" t="str">
        <f>IF(DATOS!I2154=P$39,DATOS!F2154,"")</f>
        <v/>
      </c>
    </row>
    <row r="2192" spans="18:20" x14ac:dyDescent="0.25">
      <c r="R2192">
        <f t="shared" si="36"/>
        <v>0</v>
      </c>
      <c r="S2192">
        <f>IF(T2192="",0,IFERROR(IF(VLOOKUP(T2192,T$38:T2191,1,0)&gt;0,0,0),1))</f>
        <v>0</v>
      </c>
      <c r="T2192" s="17" t="str">
        <f>IF(DATOS!I2155=P$39,DATOS!F2155,"")</f>
        <v/>
      </c>
    </row>
    <row r="2193" spans="18:20" x14ac:dyDescent="0.25">
      <c r="R2193">
        <f t="shared" si="36"/>
        <v>0</v>
      </c>
      <c r="S2193">
        <f>IF(T2193="",0,IFERROR(IF(VLOOKUP(T2193,T$38:T2192,1,0)&gt;0,0,0),1))</f>
        <v>0</v>
      </c>
      <c r="T2193" s="17" t="str">
        <f>IF(DATOS!I2156=P$39,DATOS!F2156,"")</f>
        <v/>
      </c>
    </row>
    <row r="2194" spans="18:20" x14ac:dyDescent="0.25">
      <c r="R2194">
        <f t="shared" si="36"/>
        <v>0</v>
      </c>
      <c r="S2194">
        <f>IF(T2194="",0,IFERROR(IF(VLOOKUP(T2194,T$38:T2193,1,0)&gt;0,0,0),1))</f>
        <v>0</v>
      </c>
      <c r="T2194" s="17" t="str">
        <f>IF(DATOS!I2157=P$39,DATOS!F2157,"")</f>
        <v/>
      </c>
    </row>
    <row r="2195" spans="18:20" x14ac:dyDescent="0.25">
      <c r="R2195">
        <f t="shared" si="36"/>
        <v>0</v>
      </c>
      <c r="S2195">
        <f>IF(T2195="",0,IFERROR(IF(VLOOKUP(T2195,T$38:T2194,1,0)&gt;0,0,0),1))</f>
        <v>0</v>
      </c>
      <c r="T2195" s="17" t="str">
        <f>IF(DATOS!I2158=P$39,DATOS!F2158,"")</f>
        <v/>
      </c>
    </row>
    <row r="2196" spans="18:20" x14ac:dyDescent="0.25">
      <c r="R2196">
        <f t="shared" si="36"/>
        <v>0</v>
      </c>
      <c r="S2196">
        <f>IF(T2196="",0,IFERROR(IF(VLOOKUP(T2196,T$38:T2195,1,0)&gt;0,0,0),1))</f>
        <v>0</v>
      </c>
      <c r="T2196" s="17" t="str">
        <f>IF(DATOS!I2159=P$39,DATOS!F2159,"")</f>
        <v/>
      </c>
    </row>
    <row r="2197" spans="18:20" x14ac:dyDescent="0.25">
      <c r="R2197">
        <f t="shared" si="36"/>
        <v>0</v>
      </c>
      <c r="S2197">
        <f>IF(T2197="",0,IFERROR(IF(VLOOKUP(T2197,T$38:T2196,1,0)&gt;0,0,0),1))</f>
        <v>0</v>
      </c>
      <c r="T2197" s="17" t="str">
        <f>IF(DATOS!I2160=P$39,DATOS!F2160,"")</f>
        <v/>
      </c>
    </row>
    <row r="2198" spans="18:20" x14ac:dyDescent="0.25">
      <c r="R2198">
        <f t="shared" si="36"/>
        <v>0</v>
      </c>
      <c r="S2198">
        <f>IF(T2198="",0,IFERROR(IF(VLOOKUP(T2198,T$38:T2197,1,0)&gt;0,0,0),1))</f>
        <v>0</v>
      </c>
      <c r="T2198" s="17" t="str">
        <f>IF(DATOS!I2161=P$39,DATOS!F2161,"")</f>
        <v/>
      </c>
    </row>
    <row r="2199" spans="18:20" x14ac:dyDescent="0.25">
      <c r="R2199">
        <f t="shared" si="36"/>
        <v>0</v>
      </c>
      <c r="S2199">
        <f>IF(T2199="",0,IFERROR(IF(VLOOKUP(T2199,T$38:T2198,1,0)&gt;0,0,0),1))</f>
        <v>0</v>
      </c>
      <c r="T2199" s="17" t="str">
        <f>IF(DATOS!I2162=P$39,DATOS!F2162,"")</f>
        <v/>
      </c>
    </row>
    <row r="2200" spans="18:20" x14ac:dyDescent="0.25">
      <c r="R2200">
        <f t="shared" si="36"/>
        <v>0</v>
      </c>
      <c r="S2200">
        <f>IF(T2200="",0,IFERROR(IF(VLOOKUP(T2200,T$38:T2199,1,0)&gt;0,0,0),1))</f>
        <v>0</v>
      </c>
      <c r="T2200" s="17" t="str">
        <f>IF(DATOS!I2163=P$39,DATOS!F2163,"")</f>
        <v/>
      </c>
    </row>
    <row r="2201" spans="18:20" x14ac:dyDescent="0.25">
      <c r="R2201">
        <f t="shared" si="36"/>
        <v>0</v>
      </c>
      <c r="S2201">
        <f>IF(T2201="",0,IFERROR(IF(VLOOKUP(T2201,T$38:T2200,1,0)&gt;0,0,0),1))</f>
        <v>0</v>
      </c>
      <c r="T2201" s="17" t="str">
        <f>IF(DATOS!I2164=P$39,DATOS!F2164,"")</f>
        <v/>
      </c>
    </row>
    <row r="2202" spans="18:20" x14ac:dyDescent="0.25">
      <c r="R2202">
        <f t="shared" si="36"/>
        <v>0</v>
      </c>
      <c r="S2202">
        <f>IF(T2202="",0,IFERROR(IF(VLOOKUP(T2202,T$38:T2201,1,0)&gt;0,0,0),1))</f>
        <v>0</v>
      </c>
      <c r="T2202" s="17" t="str">
        <f>IF(DATOS!I2165=P$39,DATOS!F2165,"")</f>
        <v/>
      </c>
    </row>
    <row r="2203" spans="18:20" x14ac:dyDescent="0.25">
      <c r="R2203">
        <f t="shared" si="36"/>
        <v>0</v>
      </c>
      <c r="S2203">
        <f>IF(T2203="",0,IFERROR(IF(VLOOKUP(T2203,T$38:T2202,1,0)&gt;0,0,0),1))</f>
        <v>0</v>
      </c>
      <c r="T2203" s="17" t="str">
        <f>IF(DATOS!I2166=P$39,DATOS!F2166,"")</f>
        <v/>
      </c>
    </row>
    <row r="2204" spans="18:20" x14ac:dyDescent="0.25">
      <c r="R2204">
        <f t="shared" si="36"/>
        <v>0</v>
      </c>
      <c r="S2204">
        <f>IF(T2204="",0,IFERROR(IF(VLOOKUP(T2204,T$38:T2203,1,0)&gt;0,0,0),1))</f>
        <v>0</v>
      </c>
      <c r="T2204" s="17" t="str">
        <f>IF(DATOS!I2167=P$39,DATOS!F2167,"")</f>
        <v/>
      </c>
    </row>
    <row r="2205" spans="18:20" x14ac:dyDescent="0.25">
      <c r="R2205">
        <f t="shared" si="36"/>
        <v>0</v>
      </c>
      <c r="S2205">
        <f>IF(T2205="",0,IFERROR(IF(VLOOKUP(T2205,T$38:T2204,1,0)&gt;0,0,0),1))</f>
        <v>0</v>
      </c>
      <c r="T2205" s="17" t="str">
        <f>IF(DATOS!I2168=P$39,DATOS!F2168,"")</f>
        <v/>
      </c>
    </row>
    <row r="2206" spans="18:20" x14ac:dyDescent="0.25">
      <c r="R2206">
        <f t="shared" si="36"/>
        <v>0</v>
      </c>
      <c r="S2206">
        <f>IF(T2206="",0,IFERROR(IF(VLOOKUP(T2206,T$38:T2205,1,0)&gt;0,0,0),1))</f>
        <v>0</v>
      </c>
      <c r="T2206" s="17" t="str">
        <f>IF(DATOS!I2169=P$39,DATOS!F2169,"")</f>
        <v/>
      </c>
    </row>
    <row r="2207" spans="18:20" x14ac:dyDescent="0.25">
      <c r="R2207">
        <f t="shared" si="36"/>
        <v>0</v>
      </c>
      <c r="S2207">
        <f>IF(T2207="",0,IFERROR(IF(VLOOKUP(T2207,T$38:T2206,1,0)&gt;0,0,0),1))</f>
        <v>0</v>
      </c>
      <c r="T2207" s="17" t="str">
        <f>IF(DATOS!I2170=P$39,DATOS!F2170,"")</f>
        <v/>
      </c>
    </row>
    <row r="2208" spans="18:20" x14ac:dyDescent="0.25">
      <c r="R2208">
        <f t="shared" si="36"/>
        <v>0</v>
      </c>
      <c r="S2208">
        <f>IF(T2208="",0,IFERROR(IF(VLOOKUP(T2208,T$38:T2207,1,0)&gt;0,0,0),1))</f>
        <v>0</v>
      </c>
      <c r="T2208" s="17" t="str">
        <f>IF(DATOS!I2171=P$39,DATOS!F2171,"")</f>
        <v/>
      </c>
    </row>
    <row r="2209" spans="18:20" x14ac:dyDescent="0.25">
      <c r="R2209">
        <f t="shared" si="36"/>
        <v>0</v>
      </c>
      <c r="S2209">
        <f>IF(T2209="",0,IFERROR(IF(VLOOKUP(T2209,T$38:T2208,1,0)&gt;0,0,0),1))</f>
        <v>0</v>
      </c>
      <c r="T2209" s="17" t="str">
        <f>IF(DATOS!I2172=P$39,DATOS!F2172,"")</f>
        <v/>
      </c>
    </row>
    <row r="2210" spans="18:20" x14ac:dyDescent="0.25">
      <c r="R2210">
        <f t="shared" si="36"/>
        <v>0</v>
      </c>
      <c r="S2210">
        <f>IF(T2210="",0,IFERROR(IF(VLOOKUP(T2210,T$38:T2209,1,0)&gt;0,0,0),1))</f>
        <v>0</v>
      </c>
      <c r="T2210" s="17" t="str">
        <f>IF(DATOS!I2173=P$39,DATOS!F2173,"")</f>
        <v/>
      </c>
    </row>
    <row r="2211" spans="18:20" x14ac:dyDescent="0.25">
      <c r="R2211">
        <f t="shared" si="36"/>
        <v>0</v>
      </c>
      <c r="S2211">
        <f>IF(T2211="",0,IFERROR(IF(VLOOKUP(T2211,T$38:T2210,1,0)&gt;0,0,0),1))</f>
        <v>0</v>
      </c>
      <c r="T2211" s="17" t="str">
        <f>IF(DATOS!I2174=P$39,DATOS!F2174,"")</f>
        <v/>
      </c>
    </row>
    <row r="2212" spans="18:20" x14ac:dyDescent="0.25">
      <c r="R2212">
        <f t="shared" si="36"/>
        <v>0</v>
      </c>
      <c r="S2212">
        <f>IF(T2212="",0,IFERROR(IF(VLOOKUP(T2212,T$38:T2211,1,0)&gt;0,0,0),1))</f>
        <v>0</v>
      </c>
      <c r="T2212" s="17" t="str">
        <f>IF(DATOS!I2175=P$39,DATOS!F2175,"")</f>
        <v/>
      </c>
    </row>
    <row r="2213" spans="18:20" x14ac:dyDescent="0.25">
      <c r="R2213">
        <f t="shared" si="36"/>
        <v>0</v>
      </c>
      <c r="S2213">
        <f>IF(T2213="",0,IFERROR(IF(VLOOKUP(T2213,T$38:T2212,1,0)&gt;0,0,0),1))</f>
        <v>0</v>
      </c>
      <c r="T2213" s="17" t="str">
        <f>IF(DATOS!I2176=P$39,DATOS!F2176,"")</f>
        <v/>
      </c>
    </row>
    <row r="2214" spans="18:20" x14ac:dyDescent="0.25">
      <c r="R2214">
        <f t="shared" si="36"/>
        <v>0</v>
      </c>
      <c r="S2214">
        <f>IF(T2214="",0,IFERROR(IF(VLOOKUP(T2214,T$38:T2213,1,0)&gt;0,0,0),1))</f>
        <v>0</v>
      </c>
      <c r="T2214" s="17" t="str">
        <f>IF(DATOS!I2177=P$39,DATOS!F2177,"")</f>
        <v/>
      </c>
    </row>
    <row r="2215" spans="18:20" x14ac:dyDescent="0.25">
      <c r="R2215">
        <f t="shared" ref="R2215:R2278" si="37">R2214+S2215</f>
        <v>0</v>
      </c>
      <c r="S2215">
        <f>IF(T2215="",0,IFERROR(IF(VLOOKUP(T2215,T$38:T2214,1,0)&gt;0,0,0),1))</f>
        <v>0</v>
      </c>
      <c r="T2215" s="17" t="str">
        <f>IF(DATOS!I2178=P$39,DATOS!F2178,"")</f>
        <v/>
      </c>
    </row>
    <row r="2216" spans="18:20" x14ac:dyDescent="0.25">
      <c r="R2216">
        <f t="shared" si="37"/>
        <v>0</v>
      </c>
      <c r="S2216">
        <f>IF(T2216="",0,IFERROR(IF(VLOOKUP(T2216,T$38:T2215,1,0)&gt;0,0,0),1))</f>
        <v>0</v>
      </c>
      <c r="T2216" s="17" t="str">
        <f>IF(DATOS!I2179=P$39,DATOS!F2179,"")</f>
        <v/>
      </c>
    </row>
    <row r="2217" spans="18:20" x14ac:dyDescent="0.25">
      <c r="R2217">
        <f t="shared" si="37"/>
        <v>0</v>
      </c>
      <c r="S2217">
        <f>IF(T2217="",0,IFERROR(IF(VLOOKUP(T2217,T$38:T2216,1,0)&gt;0,0,0),1))</f>
        <v>0</v>
      </c>
      <c r="T2217" s="17" t="str">
        <f>IF(DATOS!I2180=P$39,DATOS!F2180,"")</f>
        <v/>
      </c>
    </row>
    <row r="2218" spans="18:20" x14ac:dyDescent="0.25">
      <c r="R2218">
        <f t="shared" si="37"/>
        <v>0</v>
      </c>
      <c r="S2218">
        <f>IF(T2218="",0,IFERROR(IF(VLOOKUP(T2218,T$38:T2217,1,0)&gt;0,0,0),1))</f>
        <v>0</v>
      </c>
      <c r="T2218" s="17" t="str">
        <f>IF(DATOS!I2181=P$39,DATOS!F2181,"")</f>
        <v/>
      </c>
    </row>
    <row r="2219" spans="18:20" x14ac:dyDescent="0.25">
      <c r="R2219">
        <f t="shared" si="37"/>
        <v>0</v>
      </c>
      <c r="S2219">
        <f>IF(T2219="",0,IFERROR(IF(VLOOKUP(T2219,T$38:T2218,1,0)&gt;0,0,0),1))</f>
        <v>0</v>
      </c>
      <c r="T2219" s="17" t="str">
        <f>IF(DATOS!I2182=P$39,DATOS!F2182,"")</f>
        <v/>
      </c>
    </row>
    <row r="2220" spans="18:20" x14ac:dyDescent="0.25">
      <c r="R2220">
        <f t="shared" si="37"/>
        <v>0</v>
      </c>
      <c r="S2220">
        <f>IF(T2220="",0,IFERROR(IF(VLOOKUP(T2220,T$38:T2219,1,0)&gt;0,0,0),1))</f>
        <v>0</v>
      </c>
      <c r="T2220" s="17" t="str">
        <f>IF(DATOS!I2183=P$39,DATOS!F2183,"")</f>
        <v/>
      </c>
    </row>
    <row r="2221" spans="18:20" x14ac:dyDescent="0.25">
      <c r="R2221">
        <f t="shared" si="37"/>
        <v>0</v>
      </c>
      <c r="S2221">
        <f>IF(T2221="",0,IFERROR(IF(VLOOKUP(T2221,T$38:T2220,1,0)&gt;0,0,0),1))</f>
        <v>0</v>
      </c>
      <c r="T2221" s="17" t="str">
        <f>IF(DATOS!I2184=P$39,DATOS!F2184,"")</f>
        <v/>
      </c>
    </row>
    <row r="2222" spans="18:20" x14ac:dyDescent="0.25">
      <c r="R2222">
        <f t="shared" si="37"/>
        <v>0</v>
      </c>
      <c r="S2222">
        <f>IF(T2222="",0,IFERROR(IF(VLOOKUP(T2222,T$38:T2221,1,0)&gt;0,0,0),1))</f>
        <v>0</v>
      </c>
      <c r="T2222" s="17" t="str">
        <f>IF(DATOS!I2185=P$39,DATOS!F2185,"")</f>
        <v/>
      </c>
    </row>
    <row r="2223" spans="18:20" x14ac:dyDescent="0.25">
      <c r="R2223">
        <f t="shared" si="37"/>
        <v>0</v>
      </c>
      <c r="S2223">
        <f>IF(T2223="",0,IFERROR(IF(VLOOKUP(T2223,T$38:T2222,1,0)&gt;0,0,0),1))</f>
        <v>0</v>
      </c>
      <c r="T2223" s="17" t="str">
        <f>IF(DATOS!I2186=P$39,DATOS!F2186,"")</f>
        <v/>
      </c>
    </row>
    <row r="2224" spans="18:20" x14ac:dyDescent="0.25">
      <c r="R2224">
        <f t="shared" si="37"/>
        <v>0</v>
      </c>
      <c r="S2224">
        <f>IF(T2224="",0,IFERROR(IF(VLOOKUP(T2224,T$38:T2223,1,0)&gt;0,0,0),1))</f>
        <v>0</v>
      </c>
      <c r="T2224" s="17" t="str">
        <f>IF(DATOS!I2187=P$39,DATOS!F2187,"")</f>
        <v/>
      </c>
    </row>
    <row r="2225" spans="18:20" x14ac:dyDescent="0.25">
      <c r="R2225">
        <f t="shared" si="37"/>
        <v>0</v>
      </c>
      <c r="S2225">
        <f>IF(T2225="",0,IFERROR(IF(VLOOKUP(T2225,T$38:T2224,1,0)&gt;0,0,0),1))</f>
        <v>0</v>
      </c>
      <c r="T2225" s="17" t="str">
        <f>IF(DATOS!I2188=P$39,DATOS!F2188,"")</f>
        <v/>
      </c>
    </row>
    <row r="2226" spans="18:20" x14ac:dyDescent="0.25">
      <c r="R2226">
        <f t="shared" si="37"/>
        <v>0</v>
      </c>
      <c r="S2226">
        <f>IF(T2226="",0,IFERROR(IF(VLOOKUP(T2226,T$38:T2225,1,0)&gt;0,0,0),1))</f>
        <v>0</v>
      </c>
      <c r="T2226" s="17" t="str">
        <f>IF(DATOS!I2189=P$39,DATOS!F2189,"")</f>
        <v/>
      </c>
    </row>
    <row r="2227" spans="18:20" x14ac:dyDescent="0.25">
      <c r="R2227">
        <f t="shared" si="37"/>
        <v>0</v>
      </c>
      <c r="S2227">
        <f>IF(T2227="",0,IFERROR(IF(VLOOKUP(T2227,T$38:T2226,1,0)&gt;0,0,0),1))</f>
        <v>0</v>
      </c>
      <c r="T2227" s="17" t="str">
        <f>IF(DATOS!I2190=P$39,DATOS!F2190,"")</f>
        <v/>
      </c>
    </row>
    <row r="2228" spans="18:20" x14ac:dyDescent="0.25">
      <c r="R2228">
        <f t="shared" si="37"/>
        <v>0</v>
      </c>
      <c r="S2228">
        <f>IF(T2228="",0,IFERROR(IF(VLOOKUP(T2228,T$38:T2227,1,0)&gt;0,0,0),1))</f>
        <v>0</v>
      </c>
      <c r="T2228" s="17" t="str">
        <f>IF(DATOS!I2191=P$39,DATOS!F2191,"")</f>
        <v/>
      </c>
    </row>
    <row r="2229" spans="18:20" x14ac:dyDescent="0.25">
      <c r="R2229">
        <f t="shared" si="37"/>
        <v>0</v>
      </c>
      <c r="S2229">
        <f>IF(T2229="",0,IFERROR(IF(VLOOKUP(T2229,T$38:T2228,1,0)&gt;0,0,0),1))</f>
        <v>0</v>
      </c>
      <c r="T2229" s="17" t="str">
        <f>IF(DATOS!I2192=P$39,DATOS!F2192,"")</f>
        <v/>
      </c>
    </row>
    <row r="2230" spans="18:20" x14ac:dyDescent="0.25">
      <c r="R2230">
        <f t="shared" si="37"/>
        <v>0</v>
      </c>
      <c r="S2230">
        <f>IF(T2230="",0,IFERROR(IF(VLOOKUP(T2230,T$38:T2229,1,0)&gt;0,0,0),1))</f>
        <v>0</v>
      </c>
      <c r="T2230" s="17" t="str">
        <f>IF(DATOS!I2193=P$39,DATOS!F2193,"")</f>
        <v/>
      </c>
    </row>
    <row r="2231" spans="18:20" x14ac:dyDescent="0.25">
      <c r="R2231">
        <f t="shared" si="37"/>
        <v>0</v>
      </c>
      <c r="S2231">
        <f>IF(T2231="",0,IFERROR(IF(VLOOKUP(T2231,T$38:T2230,1,0)&gt;0,0,0),1))</f>
        <v>0</v>
      </c>
      <c r="T2231" s="17" t="str">
        <f>IF(DATOS!I2194=P$39,DATOS!F2194,"")</f>
        <v/>
      </c>
    </row>
    <row r="2232" spans="18:20" x14ac:dyDescent="0.25">
      <c r="R2232">
        <f t="shared" si="37"/>
        <v>0</v>
      </c>
      <c r="S2232">
        <f>IF(T2232="",0,IFERROR(IF(VLOOKUP(T2232,T$38:T2231,1,0)&gt;0,0,0),1))</f>
        <v>0</v>
      </c>
      <c r="T2232" s="17" t="str">
        <f>IF(DATOS!I2195=P$39,DATOS!F2195,"")</f>
        <v/>
      </c>
    </row>
    <row r="2233" spans="18:20" x14ac:dyDescent="0.25">
      <c r="R2233">
        <f t="shared" si="37"/>
        <v>0</v>
      </c>
      <c r="S2233">
        <f>IF(T2233="",0,IFERROR(IF(VLOOKUP(T2233,T$38:T2232,1,0)&gt;0,0,0),1))</f>
        <v>0</v>
      </c>
      <c r="T2233" s="17" t="str">
        <f>IF(DATOS!I2196=P$39,DATOS!F2196,"")</f>
        <v/>
      </c>
    </row>
    <row r="2234" spans="18:20" x14ac:dyDescent="0.25">
      <c r="R2234">
        <f t="shared" si="37"/>
        <v>0</v>
      </c>
      <c r="S2234">
        <f>IF(T2234="",0,IFERROR(IF(VLOOKUP(T2234,T$38:T2233,1,0)&gt;0,0,0),1))</f>
        <v>0</v>
      </c>
      <c r="T2234" s="17" t="str">
        <f>IF(DATOS!I2197=P$39,DATOS!F2197,"")</f>
        <v/>
      </c>
    </row>
    <row r="2235" spans="18:20" x14ac:dyDescent="0.25">
      <c r="R2235">
        <f t="shared" si="37"/>
        <v>0</v>
      </c>
      <c r="S2235">
        <f>IF(T2235="",0,IFERROR(IF(VLOOKUP(T2235,T$38:T2234,1,0)&gt;0,0,0),1))</f>
        <v>0</v>
      </c>
      <c r="T2235" s="17" t="str">
        <f>IF(DATOS!I2198=P$39,DATOS!F2198,"")</f>
        <v/>
      </c>
    </row>
    <row r="2236" spans="18:20" x14ac:dyDescent="0.25">
      <c r="R2236">
        <f t="shared" si="37"/>
        <v>0</v>
      </c>
      <c r="S2236">
        <f>IF(T2236="",0,IFERROR(IF(VLOOKUP(T2236,T$38:T2235,1,0)&gt;0,0,0),1))</f>
        <v>0</v>
      </c>
      <c r="T2236" s="17" t="str">
        <f>IF(DATOS!I2199=P$39,DATOS!F2199,"")</f>
        <v/>
      </c>
    </row>
    <row r="2237" spans="18:20" x14ac:dyDescent="0.25">
      <c r="R2237">
        <f t="shared" si="37"/>
        <v>0</v>
      </c>
      <c r="S2237">
        <f>IF(T2237="",0,IFERROR(IF(VLOOKUP(T2237,T$38:T2236,1,0)&gt;0,0,0),1))</f>
        <v>0</v>
      </c>
      <c r="T2237" s="17" t="str">
        <f>IF(DATOS!I2200=P$39,DATOS!F2200,"")</f>
        <v/>
      </c>
    </row>
    <row r="2238" spans="18:20" x14ac:dyDescent="0.25">
      <c r="R2238">
        <f t="shared" si="37"/>
        <v>0</v>
      </c>
      <c r="S2238">
        <f>IF(T2238="",0,IFERROR(IF(VLOOKUP(T2238,T$38:T2237,1,0)&gt;0,0,0),1))</f>
        <v>0</v>
      </c>
      <c r="T2238" s="17" t="str">
        <f>IF(DATOS!I2201=P$39,DATOS!F2201,"")</f>
        <v/>
      </c>
    </row>
    <row r="2239" spans="18:20" x14ac:dyDescent="0.25">
      <c r="R2239">
        <f t="shared" si="37"/>
        <v>0</v>
      </c>
      <c r="S2239">
        <f>IF(T2239="",0,IFERROR(IF(VLOOKUP(T2239,T$38:T2238,1,0)&gt;0,0,0),1))</f>
        <v>0</v>
      </c>
      <c r="T2239" s="17" t="str">
        <f>IF(DATOS!I2202=P$39,DATOS!F2202,"")</f>
        <v/>
      </c>
    </row>
    <row r="2240" spans="18:20" x14ac:dyDescent="0.25">
      <c r="R2240">
        <f t="shared" si="37"/>
        <v>0</v>
      </c>
      <c r="S2240">
        <f>IF(T2240="",0,IFERROR(IF(VLOOKUP(T2240,T$38:T2239,1,0)&gt;0,0,0),1))</f>
        <v>0</v>
      </c>
      <c r="T2240" s="17" t="str">
        <f>IF(DATOS!I2203=P$39,DATOS!F2203,"")</f>
        <v/>
      </c>
    </row>
    <row r="2241" spans="18:20" x14ac:dyDescent="0.25">
      <c r="R2241">
        <f t="shared" si="37"/>
        <v>0</v>
      </c>
      <c r="S2241">
        <f>IF(T2241="",0,IFERROR(IF(VLOOKUP(T2241,T$38:T2240,1,0)&gt;0,0,0),1))</f>
        <v>0</v>
      </c>
      <c r="T2241" s="17" t="str">
        <f>IF(DATOS!I2204=P$39,DATOS!F2204,"")</f>
        <v/>
      </c>
    </row>
    <row r="2242" spans="18:20" x14ac:dyDescent="0.25">
      <c r="R2242">
        <f t="shared" si="37"/>
        <v>0</v>
      </c>
      <c r="S2242">
        <f>IF(T2242="",0,IFERROR(IF(VLOOKUP(T2242,T$38:T2241,1,0)&gt;0,0,0),1))</f>
        <v>0</v>
      </c>
      <c r="T2242" s="17" t="str">
        <f>IF(DATOS!I2205=P$39,DATOS!F2205,"")</f>
        <v/>
      </c>
    </row>
    <row r="2243" spans="18:20" x14ac:dyDescent="0.25">
      <c r="R2243">
        <f t="shared" si="37"/>
        <v>0</v>
      </c>
      <c r="S2243">
        <f>IF(T2243="",0,IFERROR(IF(VLOOKUP(T2243,T$38:T2242,1,0)&gt;0,0,0),1))</f>
        <v>0</v>
      </c>
      <c r="T2243" s="17" t="str">
        <f>IF(DATOS!I2206=P$39,DATOS!F2206,"")</f>
        <v/>
      </c>
    </row>
    <row r="2244" spans="18:20" x14ac:dyDescent="0.25">
      <c r="R2244">
        <f t="shared" si="37"/>
        <v>0</v>
      </c>
      <c r="S2244">
        <f>IF(T2244="",0,IFERROR(IF(VLOOKUP(T2244,T$38:T2243,1,0)&gt;0,0,0),1))</f>
        <v>0</v>
      </c>
      <c r="T2244" s="17" t="str">
        <f>IF(DATOS!I2207=P$39,DATOS!F2207,"")</f>
        <v/>
      </c>
    </row>
    <row r="2245" spans="18:20" x14ac:dyDescent="0.25">
      <c r="R2245">
        <f t="shared" si="37"/>
        <v>0</v>
      </c>
      <c r="S2245">
        <f>IF(T2245="",0,IFERROR(IF(VLOOKUP(T2245,T$38:T2244,1,0)&gt;0,0,0),1))</f>
        <v>0</v>
      </c>
      <c r="T2245" s="17" t="str">
        <f>IF(DATOS!I2208=P$39,DATOS!F2208,"")</f>
        <v/>
      </c>
    </row>
    <row r="2246" spans="18:20" x14ac:dyDescent="0.25">
      <c r="R2246">
        <f t="shared" si="37"/>
        <v>0</v>
      </c>
      <c r="S2246">
        <f>IF(T2246="",0,IFERROR(IF(VLOOKUP(T2246,T$38:T2245,1,0)&gt;0,0,0),1))</f>
        <v>0</v>
      </c>
      <c r="T2246" s="17" t="str">
        <f>IF(DATOS!I2209=P$39,DATOS!F2209,"")</f>
        <v/>
      </c>
    </row>
    <row r="2247" spans="18:20" x14ac:dyDescent="0.25">
      <c r="R2247">
        <f t="shared" si="37"/>
        <v>0</v>
      </c>
      <c r="S2247">
        <f>IF(T2247="",0,IFERROR(IF(VLOOKUP(T2247,T$38:T2246,1,0)&gt;0,0,0),1))</f>
        <v>0</v>
      </c>
      <c r="T2247" s="17" t="str">
        <f>IF(DATOS!I2210=P$39,DATOS!F2210,"")</f>
        <v/>
      </c>
    </row>
    <row r="2248" spans="18:20" x14ac:dyDescent="0.25">
      <c r="R2248">
        <f t="shared" si="37"/>
        <v>0</v>
      </c>
      <c r="S2248">
        <f>IF(T2248="",0,IFERROR(IF(VLOOKUP(T2248,T$38:T2247,1,0)&gt;0,0,0),1))</f>
        <v>0</v>
      </c>
      <c r="T2248" s="17" t="str">
        <f>IF(DATOS!I2211=P$39,DATOS!F2211,"")</f>
        <v/>
      </c>
    </row>
    <row r="2249" spans="18:20" x14ac:dyDescent="0.25">
      <c r="R2249">
        <f t="shared" si="37"/>
        <v>0</v>
      </c>
      <c r="S2249">
        <f>IF(T2249="",0,IFERROR(IF(VLOOKUP(T2249,T$38:T2248,1,0)&gt;0,0,0),1))</f>
        <v>0</v>
      </c>
      <c r="T2249" s="17" t="str">
        <f>IF(DATOS!I2212=P$39,DATOS!F2212,"")</f>
        <v/>
      </c>
    </row>
    <row r="2250" spans="18:20" x14ac:dyDescent="0.25">
      <c r="R2250">
        <f t="shared" si="37"/>
        <v>0</v>
      </c>
      <c r="S2250">
        <f>IF(T2250="",0,IFERROR(IF(VLOOKUP(T2250,T$38:T2249,1,0)&gt;0,0,0),1))</f>
        <v>0</v>
      </c>
      <c r="T2250" s="17" t="str">
        <f>IF(DATOS!I2213=P$39,DATOS!F2213,"")</f>
        <v/>
      </c>
    </row>
    <row r="2251" spans="18:20" x14ac:dyDescent="0.25">
      <c r="R2251">
        <f t="shared" si="37"/>
        <v>0</v>
      </c>
      <c r="S2251">
        <f>IF(T2251="",0,IFERROR(IF(VLOOKUP(T2251,T$38:T2250,1,0)&gt;0,0,0),1))</f>
        <v>0</v>
      </c>
      <c r="T2251" s="17" t="str">
        <f>IF(DATOS!I2214=P$39,DATOS!F2214,"")</f>
        <v/>
      </c>
    </row>
    <row r="2252" spans="18:20" x14ac:dyDescent="0.25">
      <c r="R2252">
        <f t="shared" si="37"/>
        <v>0</v>
      </c>
      <c r="S2252">
        <f>IF(T2252="",0,IFERROR(IF(VLOOKUP(T2252,T$38:T2251,1,0)&gt;0,0,0),1))</f>
        <v>0</v>
      </c>
      <c r="T2252" s="17" t="str">
        <f>IF(DATOS!I2215=P$39,DATOS!F2215,"")</f>
        <v/>
      </c>
    </row>
    <row r="2253" spans="18:20" x14ac:dyDescent="0.25">
      <c r="R2253">
        <f t="shared" si="37"/>
        <v>0</v>
      </c>
      <c r="S2253">
        <f>IF(T2253="",0,IFERROR(IF(VLOOKUP(T2253,T$38:T2252,1,0)&gt;0,0,0),1))</f>
        <v>0</v>
      </c>
      <c r="T2253" s="17" t="str">
        <f>IF(DATOS!I2216=P$39,DATOS!F2216,"")</f>
        <v/>
      </c>
    </row>
    <row r="2254" spans="18:20" x14ac:dyDescent="0.25">
      <c r="R2254">
        <f t="shared" si="37"/>
        <v>0</v>
      </c>
      <c r="S2254">
        <f>IF(T2254="",0,IFERROR(IF(VLOOKUP(T2254,T$38:T2253,1,0)&gt;0,0,0),1))</f>
        <v>0</v>
      </c>
      <c r="T2254" s="17" t="str">
        <f>IF(DATOS!I2217=P$39,DATOS!F2217,"")</f>
        <v/>
      </c>
    </row>
    <row r="2255" spans="18:20" x14ac:dyDescent="0.25">
      <c r="R2255">
        <f t="shared" si="37"/>
        <v>0</v>
      </c>
      <c r="S2255">
        <f>IF(T2255="",0,IFERROR(IF(VLOOKUP(T2255,T$38:T2254,1,0)&gt;0,0,0),1))</f>
        <v>0</v>
      </c>
      <c r="T2255" s="17" t="str">
        <f>IF(DATOS!I2218=P$39,DATOS!F2218,"")</f>
        <v/>
      </c>
    </row>
    <row r="2256" spans="18:20" x14ac:dyDescent="0.25">
      <c r="R2256">
        <f t="shared" si="37"/>
        <v>0</v>
      </c>
      <c r="S2256">
        <f>IF(T2256="",0,IFERROR(IF(VLOOKUP(T2256,T$38:T2255,1,0)&gt;0,0,0),1))</f>
        <v>0</v>
      </c>
      <c r="T2256" s="17" t="str">
        <f>IF(DATOS!I2219=P$39,DATOS!F2219,"")</f>
        <v/>
      </c>
    </row>
    <row r="2257" spans="18:20" x14ac:dyDescent="0.25">
      <c r="R2257">
        <f t="shared" si="37"/>
        <v>0</v>
      </c>
      <c r="S2257">
        <f>IF(T2257="",0,IFERROR(IF(VLOOKUP(T2257,T$38:T2256,1,0)&gt;0,0,0),1))</f>
        <v>0</v>
      </c>
      <c r="T2257" s="17" t="str">
        <f>IF(DATOS!I2220=P$39,DATOS!F2220,"")</f>
        <v/>
      </c>
    </row>
    <row r="2258" spans="18:20" x14ac:dyDescent="0.25">
      <c r="R2258">
        <f t="shared" si="37"/>
        <v>0</v>
      </c>
      <c r="S2258">
        <f>IF(T2258="",0,IFERROR(IF(VLOOKUP(T2258,T$38:T2257,1,0)&gt;0,0,0),1))</f>
        <v>0</v>
      </c>
      <c r="T2258" s="17" t="str">
        <f>IF(DATOS!I2221=P$39,DATOS!F2221,"")</f>
        <v/>
      </c>
    </row>
    <row r="2259" spans="18:20" x14ac:dyDescent="0.25">
      <c r="R2259">
        <f t="shared" si="37"/>
        <v>0</v>
      </c>
      <c r="S2259">
        <f>IF(T2259="",0,IFERROR(IF(VLOOKUP(T2259,T$38:T2258,1,0)&gt;0,0,0),1))</f>
        <v>0</v>
      </c>
      <c r="T2259" s="17" t="str">
        <f>IF(DATOS!I2222=P$39,DATOS!F2222,"")</f>
        <v/>
      </c>
    </row>
    <row r="2260" spans="18:20" x14ac:dyDescent="0.25">
      <c r="R2260">
        <f t="shared" si="37"/>
        <v>0</v>
      </c>
      <c r="S2260">
        <f>IF(T2260="",0,IFERROR(IF(VLOOKUP(T2260,T$38:T2259,1,0)&gt;0,0,0),1))</f>
        <v>0</v>
      </c>
      <c r="T2260" s="17" t="str">
        <f>IF(DATOS!I2223=P$39,DATOS!F2223,"")</f>
        <v/>
      </c>
    </row>
    <row r="2261" spans="18:20" x14ac:dyDescent="0.25">
      <c r="R2261">
        <f t="shared" si="37"/>
        <v>0</v>
      </c>
      <c r="S2261">
        <f>IF(T2261="",0,IFERROR(IF(VLOOKUP(T2261,T$38:T2260,1,0)&gt;0,0,0),1))</f>
        <v>0</v>
      </c>
      <c r="T2261" s="17" t="str">
        <f>IF(DATOS!I2224=P$39,DATOS!F2224,"")</f>
        <v/>
      </c>
    </row>
    <row r="2262" spans="18:20" x14ac:dyDescent="0.25">
      <c r="R2262">
        <f t="shared" si="37"/>
        <v>0</v>
      </c>
      <c r="S2262">
        <f>IF(T2262="",0,IFERROR(IF(VLOOKUP(T2262,T$38:T2261,1,0)&gt;0,0,0),1))</f>
        <v>0</v>
      </c>
      <c r="T2262" s="17" t="str">
        <f>IF(DATOS!I2225=P$39,DATOS!F2225,"")</f>
        <v/>
      </c>
    </row>
    <row r="2263" spans="18:20" x14ac:dyDescent="0.25">
      <c r="R2263">
        <f t="shared" si="37"/>
        <v>0</v>
      </c>
      <c r="S2263">
        <f>IF(T2263="",0,IFERROR(IF(VLOOKUP(T2263,T$38:T2262,1,0)&gt;0,0,0),1))</f>
        <v>0</v>
      </c>
      <c r="T2263" s="17" t="str">
        <f>IF(DATOS!I2226=P$39,DATOS!F2226,"")</f>
        <v/>
      </c>
    </row>
    <row r="2264" spans="18:20" x14ac:dyDescent="0.25">
      <c r="R2264">
        <f t="shared" si="37"/>
        <v>0</v>
      </c>
      <c r="S2264">
        <f>IF(T2264="",0,IFERROR(IF(VLOOKUP(T2264,T$38:T2263,1,0)&gt;0,0,0),1))</f>
        <v>0</v>
      </c>
      <c r="T2264" s="17" t="str">
        <f>IF(DATOS!I2227=P$39,DATOS!F2227,"")</f>
        <v/>
      </c>
    </row>
    <row r="2265" spans="18:20" x14ac:dyDescent="0.25">
      <c r="R2265">
        <f t="shared" si="37"/>
        <v>0</v>
      </c>
      <c r="S2265">
        <f>IF(T2265="",0,IFERROR(IF(VLOOKUP(T2265,T$38:T2264,1,0)&gt;0,0,0),1))</f>
        <v>0</v>
      </c>
      <c r="T2265" s="17" t="str">
        <f>IF(DATOS!I2228=P$39,DATOS!F2228,"")</f>
        <v/>
      </c>
    </row>
    <row r="2266" spans="18:20" x14ac:dyDescent="0.25">
      <c r="R2266">
        <f t="shared" si="37"/>
        <v>0</v>
      </c>
      <c r="S2266">
        <f>IF(T2266="",0,IFERROR(IF(VLOOKUP(T2266,T$38:T2265,1,0)&gt;0,0,0),1))</f>
        <v>0</v>
      </c>
      <c r="T2266" s="17" t="str">
        <f>IF(DATOS!I2229=P$39,DATOS!F2229,"")</f>
        <v/>
      </c>
    </row>
    <row r="2267" spans="18:20" x14ac:dyDescent="0.25">
      <c r="R2267">
        <f t="shared" si="37"/>
        <v>0</v>
      </c>
      <c r="S2267">
        <f>IF(T2267="",0,IFERROR(IF(VLOOKUP(T2267,T$38:T2266,1,0)&gt;0,0,0),1))</f>
        <v>0</v>
      </c>
      <c r="T2267" s="17" t="str">
        <f>IF(DATOS!I2230=P$39,DATOS!F2230,"")</f>
        <v/>
      </c>
    </row>
    <row r="2268" spans="18:20" x14ac:dyDescent="0.25">
      <c r="R2268">
        <f t="shared" si="37"/>
        <v>0</v>
      </c>
      <c r="S2268">
        <f>IF(T2268="",0,IFERROR(IF(VLOOKUP(T2268,T$38:T2267,1,0)&gt;0,0,0),1))</f>
        <v>0</v>
      </c>
      <c r="T2268" s="17" t="str">
        <f>IF(DATOS!I2231=P$39,DATOS!F2231,"")</f>
        <v/>
      </c>
    </row>
    <row r="2269" spans="18:20" x14ac:dyDescent="0.25">
      <c r="R2269">
        <f t="shared" si="37"/>
        <v>0</v>
      </c>
      <c r="S2269">
        <f>IF(T2269="",0,IFERROR(IF(VLOOKUP(T2269,T$38:T2268,1,0)&gt;0,0,0),1))</f>
        <v>0</v>
      </c>
      <c r="T2269" s="17" t="str">
        <f>IF(DATOS!I2232=P$39,DATOS!F2232,"")</f>
        <v/>
      </c>
    </row>
    <row r="2270" spans="18:20" x14ac:dyDescent="0.25">
      <c r="R2270">
        <f t="shared" si="37"/>
        <v>0</v>
      </c>
      <c r="S2270">
        <f>IF(T2270="",0,IFERROR(IF(VLOOKUP(T2270,T$38:T2269,1,0)&gt;0,0,0),1))</f>
        <v>0</v>
      </c>
      <c r="T2270" s="17" t="str">
        <f>IF(DATOS!I2233=P$39,DATOS!F2233,"")</f>
        <v/>
      </c>
    </row>
    <row r="2271" spans="18:20" x14ac:dyDescent="0.25">
      <c r="R2271">
        <f t="shared" si="37"/>
        <v>0</v>
      </c>
      <c r="S2271">
        <f>IF(T2271="",0,IFERROR(IF(VLOOKUP(T2271,T$38:T2270,1,0)&gt;0,0,0),1))</f>
        <v>0</v>
      </c>
      <c r="T2271" s="17" t="str">
        <f>IF(DATOS!I2234=P$39,DATOS!F2234,"")</f>
        <v/>
      </c>
    </row>
    <row r="2272" spans="18:20" x14ac:dyDescent="0.25">
      <c r="R2272">
        <f t="shared" si="37"/>
        <v>0</v>
      </c>
      <c r="S2272">
        <f>IF(T2272="",0,IFERROR(IF(VLOOKUP(T2272,T$38:T2271,1,0)&gt;0,0,0),1))</f>
        <v>0</v>
      </c>
      <c r="T2272" s="17" t="str">
        <f>IF(DATOS!I2235=P$39,DATOS!F2235,"")</f>
        <v/>
      </c>
    </row>
    <row r="2273" spans="18:20" x14ac:dyDescent="0.25">
      <c r="R2273">
        <f t="shared" si="37"/>
        <v>0</v>
      </c>
      <c r="S2273">
        <f>IF(T2273="",0,IFERROR(IF(VLOOKUP(T2273,T$38:T2272,1,0)&gt;0,0,0),1))</f>
        <v>0</v>
      </c>
      <c r="T2273" s="17" t="str">
        <f>IF(DATOS!I2236=P$39,DATOS!F2236,"")</f>
        <v/>
      </c>
    </row>
    <row r="2274" spans="18:20" x14ac:dyDescent="0.25">
      <c r="R2274">
        <f t="shared" si="37"/>
        <v>0</v>
      </c>
      <c r="S2274">
        <f>IF(T2274="",0,IFERROR(IF(VLOOKUP(T2274,T$38:T2273,1,0)&gt;0,0,0),1))</f>
        <v>0</v>
      </c>
      <c r="T2274" s="17" t="str">
        <f>IF(DATOS!I2237=P$39,DATOS!F2237,"")</f>
        <v/>
      </c>
    </row>
    <row r="2275" spans="18:20" x14ac:dyDescent="0.25">
      <c r="R2275">
        <f t="shared" si="37"/>
        <v>0</v>
      </c>
      <c r="S2275">
        <f>IF(T2275="",0,IFERROR(IF(VLOOKUP(T2275,T$38:T2274,1,0)&gt;0,0,0),1))</f>
        <v>0</v>
      </c>
      <c r="T2275" s="17" t="str">
        <f>IF(DATOS!I2238=P$39,DATOS!F2238,"")</f>
        <v/>
      </c>
    </row>
    <row r="2276" spans="18:20" x14ac:dyDescent="0.25">
      <c r="R2276">
        <f t="shared" si="37"/>
        <v>0</v>
      </c>
      <c r="S2276">
        <f>IF(T2276="",0,IFERROR(IF(VLOOKUP(T2276,T$38:T2275,1,0)&gt;0,0,0),1))</f>
        <v>0</v>
      </c>
      <c r="T2276" s="17" t="str">
        <f>IF(DATOS!I2239=P$39,DATOS!F2239,"")</f>
        <v/>
      </c>
    </row>
    <row r="2277" spans="18:20" x14ac:dyDescent="0.25">
      <c r="R2277">
        <f t="shared" si="37"/>
        <v>0</v>
      </c>
      <c r="S2277">
        <f>IF(T2277="",0,IFERROR(IF(VLOOKUP(T2277,T$38:T2276,1,0)&gt;0,0,0),1))</f>
        <v>0</v>
      </c>
      <c r="T2277" s="17" t="str">
        <f>IF(DATOS!I2240=P$39,DATOS!F2240,"")</f>
        <v/>
      </c>
    </row>
    <row r="2278" spans="18:20" x14ac:dyDescent="0.25">
      <c r="R2278">
        <f t="shared" si="37"/>
        <v>0</v>
      </c>
      <c r="S2278">
        <f>IF(T2278="",0,IFERROR(IF(VLOOKUP(T2278,T$38:T2277,1,0)&gt;0,0,0),1))</f>
        <v>0</v>
      </c>
      <c r="T2278" s="17" t="str">
        <f>IF(DATOS!I2241=P$39,DATOS!F2241,"")</f>
        <v/>
      </c>
    </row>
    <row r="2279" spans="18:20" x14ac:dyDescent="0.25">
      <c r="R2279">
        <f t="shared" ref="R2279:R2342" si="38">R2278+S2279</f>
        <v>0</v>
      </c>
      <c r="S2279">
        <f>IF(T2279="",0,IFERROR(IF(VLOOKUP(T2279,T$38:T2278,1,0)&gt;0,0,0),1))</f>
        <v>0</v>
      </c>
      <c r="T2279" s="17" t="str">
        <f>IF(DATOS!I2242=P$39,DATOS!F2242,"")</f>
        <v/>
      </c>
    </row>
    <row r="2280" spans="18:20" x14ac:dyDescent="0.25">
      <c r="R2280">
        <f t="shared" si="38"/>
        <v>0</v>
      </c>
      <c r="S2280">
        <f>IF(T2280="",0,IFERROR(IF(VLOOKUP(T2280,T$38:T2279,1,0)&gt;0,0,0),1))</f>
        <v>0</v>
      </c>
      <c r="T2280" s="17" t="str">
        <f>IF(DATOS!I2243=P$39,DATOS!F2243,"")</f>
        <v/>
      </c>
    </row>
    <row r="2281" spans="18:20" x14ac:dyDescent="0.25">
      <c r="R2281">
        <f t="shared" si="38"/>
        <v>0</v>
      </c>
      <c r="S2281">
        <f>IF(T2281="",0,IFERROR(IF(VLOOKUP(T2281,T$38:T2280,1,0)&gt;0,0,0),1))</f>
        <v>0</v>
      </c>
      <c r="T2281" s="17" t="str">
        <f>IF(DATOS!I2244=P$39,DATOS!F2244,"")</f>
        <v/>
      </c>
    </row>
    <row r="2282" spans="18:20" x14ac:dyDescent="0.25">
      <c r="R2282">
        <f t="shared" si="38"/>
        <v>0</v>
      </c>
      <c r="S2282">
        <f>IF(T2282="",0,IFERROR(IF(VLOOKUP(T2282,T$38:T2281,1,0)&gt;0,0,0),1))</f>
        <v>0</v>
      </c>
      <c r="T2282" s="17" t="str">
        <f>IF(DATOS!I2245=P$39,DATOS!F2245,"")</f>
        <v/>
      </c>
    </row>
    <row r="2283" spans="18:20" x14ac:dyDescent="0.25">
      <c r="R2283">
        <f t="shared" si="38"/>
        <v>0</v>
      </c>
      <c r="S2283">
        <f>IF(T2283="",0,IFERROR(IF(VLOOKUP(T2283,T$38:T2282,1,0)&gt;0,0,0),1))</f>
        <v>0</v>
      </c>
      <c r="T2283" s="17" t="str">
        <f>IF(DATOS!I2246=P$39,DATOS!F2246,"")</f>
        <v/>
      </c>
    </row>
    <row r="2284" spans="18:20" x14ac:dyDescent="0.25">
      <c r="R2284">
        <f t="shared" si="38"/>
        <v>0</v>
      </c>
      <c r="S2284">
        <f>IF(T2284="",0,IFERROR(IF(VLOOKUP(T2284,T$38:T2283,1,0)&gt;0,0,0),1))</f>
        <v>0</v>
      </c>
      <c r="T2284" s="17" t="str">
        <f>IF(DATOS!I2247=P$39,DATOS!F2247,"")</f>
        <v/>
      </c>
    </row>
    <row r="2285" spans="18:20" x14ac:dyDescent="0.25">
      <c r="R2285">
        <f t="shared" si="38"/>
        <v>0</v>
      </c>
      <c r="S2285">
        <f>IF(T2285="",0,IFERROR(IF(VLOOKUP(T2285,T$38:T2284,1,0)&gt;0,0,0),1))</f>
        <v>0</v>
      </c>
      <c r="T2285" s="17" t="str">
        <f>IF(DATOS!I2248=P$39,DATOS!F2248,"")</f>
        <v/>
      </c>
    </row>
    <row r="2286" spans="18:20" x14ac:dyDescent="0.25">
      <c r="R2286">
        <f t="shared" si="38"/>
        <v>0</v>
      </c>
      <c r="S2286">
        <f>IF(T2286="",0,IFERROR(IF(VLOOKUP(T2286,T$38:T2285,1,0)&gt;0,0,0),1))</f>
        <v>0</v>
      </c>
      <c r="T2286" s="17" t="str">
        <f>IF(DATOS!I2249=P$39,DATOS!F2249,"")</f>
        <v/>
      </c>
    </row>
    <row r="2287" spans="18:20" x14ac:dyDescent="0.25">
      <c r="R2287">
        <f t="shared" si="38"/>
        <v>0</v>
      </c>
      <c r="S2287">
        <f>IF(T2287="",0,IFERROR(IF(VLOOKUP(T2287,T$38:T2286,1,0)&gt;0,0,0),1))</f>
        <v>0</v>
      </c>
      <c r="T2287" s="17" t="str">
        <f>IF(DATOS!I2250=P$39,DATOS!F2250,"")</f>
        <v/>
      </c>
    </row>
    <row r="2288" spans="18:20" x14ac:dyDescent="0.25">
      <c r="R2288">
        <f t="shared" si="38"/>
        <v>0</v>
      </c>
      <c r="S2288">
        <f>IF(T2288="",0,IFERROR(IF(VLOOKUP(T2288,T$38:T2287,1,0)&gt;0,0,0),1))</f>
        <v>0</v>
      </c>
      <c r="T2288" s="17" t="str">
        <f>IF(DATOS!I2251=P$39,DATOS!F2251,"")</f>
        <v/>
      </c>
    </row>
    <row r="2289" spans="18:20" x14ac:dyDescent="0.25">
      <c r="R2289">
        <f t="shared" si="38"/>
        <v>0</v>
      </c>
      <c r="S2289">
        <f>IF(T2289="",0,IFERROR(IF(VLOOKUP(T2289,T$38:T2288,1,0)&gt;0,0,0),1))</f>
        <v>0</v>
      </c>
      <c r="T2289" s="17" t="str">
        <f>IF(DATOS!I2252=P$39,DATOS!F2252,"")</f>
        <v/>
      </c>
    </row>
    <row r="2290" spans="18:20" x14ac:dyDescent="0.25">
      <c r="R2290">
        <f t="shared" si="38"/>
        <v>0</v>
      </c>
      <c r="S2290">
        <f>IF(T2290="",0,IFERROR(IF(VLOOKUP(T2290,T$38:T2289,1,0)&gt;0,0,0),1))</f>
        <v>0</v>
      </c>
      <c r="T2290" s="17" t="str">
        <f>IF(DATOS!I2253=P$39,DATOS!F2253,"")</f>
        <v/>
      </c>
    </row>
    <row r="2291" spans="18:20" x14ac:dyDescent="0.25">
      <c r="R2291">
        <f t="shared" si="38"/>
        <v>0</v>
      </c>
      <c r="S2291">
        <f>IF(T2291="",0,IFERROR(IF(VLOOKUP(T2291,T$38:T2290,1,0)&gt;0,0,0),1))</f>
        <v>0</v>
      </c>
      <c r="T2291" s="17" t="str">
        <f>IF(DATOS!I2254=P$39,DATOS!F2254,"")</f>
        <v/>
      </c>
    </row>
    <row r="2292" spans="18:20" x14ac:dyDescent="0.25">
      <c r="R2292">
        <f t="shared" si="38"/>
        <v>0</v>
      </c>
      <c r="S2292">
        <f>IF(T2292="",0,IFERROR(IF(VLOOKUP(T2292,T$38:T2291,1,0)&gt;0,0,0),1))</f>
        <v>0</v>
      </c>
      <c r="T2292" s="17" t="str">
        <f>IF(DATOS!I2255=P$39,DATOS!F2255,"")</f>
        <v/>
      </c>
    </row>
    <row r="2293" spans="18:20" x14ac:dyDescent="0.25">
      <c r="R2293">
        <f t="shared" si="38"/>
        <v>0</v>
      </c>
      <c r="S2293">
        <f>IF(T2293="",0,IFERROR(IF(VLOOKUP(T2293,T$38:T2292,1,0)&gt;0,0,0),1))</f>
        <v>0</v>
      </c>
      <c r="T2293" s="17" t="str">
        <f>IF(DATOS!I2256=P$39,DATOS!F2256,"")</f>
        <v/>
      </c>
    </row>
    <row r="2294" spans="18:20" x14ac:dyDescent="0.25">
      <c r="R2294">
        <f t="shared" si="38"/>
        <v>0</v>
      </c>
      <c r="S2294">
        <f>IF(T2294="",0,IFERROR(IF(VLOOKUP(T2294,T$38:T2293,1,0)&gt;0,0,0),1))</f>
        <v>0</v>
      </c>
      <c r="T2294" s="17" t="str">
        <f>IF(DATOS!I2257=P$39,DATOS!F2257,"")</f>
        <v/>
      </c>
    </row>
    <row r="2295" spans="18:20" x14ac:dyDescent="0.25">
      <c r="R2295">
        <f t="shared" si="38"/>
        <v>0</v>
      </c>
      <c r="S2295">
        <f>IF(T2295="",0,IFERROR(IF(VLOOKUP(T2295,T$38:T2294,1,0)&gt;0,0,0),1))</f>
        <v>0</v>
      </c>
      <c r="T2295" s="17" t="str">
        <f>IF(DATOS!I2258=P$39,DATOS!F2258,"")</f>
        <v/>
      </c>
    </row>
    <row r="2296" spans="18:20" x14ac:dyDescent="0.25">
      <c r="R2296">
        <f t="shared" si="38"/>
        <v>0</v>
      </c>
      <c r="S2296">
        <f>IF(T2296="",0,IFERROR(IF(VLOOKUP(T2296,T$38:T2295,1,0)&gt;0,0,0),1))</f>
        <v>0</v>
      </c>
      <c r="T2296" s="17" t="str">
        <f>IF(DATOS!I2259=P$39,DATOS!F2259,"")</f>
        <v/>
      </c>
    </row>
    <row r="2297" spans="18:20" x14ac:dyDescent="0.25">
      <c r="R2297">
        <f t="shared" si="38"/>
        <v>0</v>
      </c>
      <c r="S2297">
        <f>IF(T2297="",0,IFERROR(IF(VLOOKUP(T2297,T$38:T2296,1,0)&gt;0,0,0),1))</f>
        <v>0</v>
      </c>
      <c r="T2297" s="17" t="str">
        <f>IF(DATOS!I2260=P$39,DATOS!F2260,"")</f>
        <v/>
      </c>
    </row>
    <row r="2298" spans="18:20" x14ac:dyDescent="0.25">
      <c r="R2298">
        <f t="shared" si="38"/>
        <v>0</v>
      </c>
      <c r="S2298">
        <f>IF(T2298="",0,IFERROR(IF(VLOOKUP(T2298,T$38:T2297,1,0)&gt;0,0,0),1))</f>
        <v>0</v>
      </c>
      <c r="T2298" s="17" t="str">
        <f>IF(DATOS!I2261=P$39,DATOS!F2261,"")</f>
        <v/>
      </c>
    </row>
    <row r="2299" spans="18:20" x14ac:dyDescent="0.25">
      <c r="R2299">
        <f t="shared" si="38"/>
        <v>0</v>
      </c>
      <c r="S2299">
        <f>IF(T2299="",0,IFERROR(IF(VLOOKUP(T2299,T$38:T2298,1,0)&gt;0,0,0),1))</f>
        <v>0</v>
      </c>
      <c r="T2299" s="17" t="str">
        <f>IF(DATOS!I2262=P$39,DATOS!F2262,"")</f>
        <v/>
      </c>
    </row>
    <row r="2300" spans="18:20" x14ac:dyDescent="0.25">
      <c r="R2300">
        <f t="shared" si="38"/>
        <v>0</v>
      </c>
      <c r="S2300">
        <f>IF(T2300="",0,IFERROR(IF(VLOOKUP(T2300,T$38:T2299,1,0)&gt;0,0,0),1))</f>
        <v>0</v>
      </c>
      <c r="T2300" s="17" t="str">
        <f>IF(DATOS!I2263=P$39,DATOS!F2263,"")</f>
        <v/>
      </c>
    </row>
    <row r="2301" spans="18:20" x14ac:dyDescent="0.25">
      <c r="R2301">
        <f t="shared" si="38"/>
        <v>0</v>
      </c>
      <c r="S2301">
        <f>IF(T2301="",0,IFERROR(IF(VLOOKUP(T2301,T$38:T2300,1,0)&gt;0,0,0),1))</f>
        <v>0</v>
      </c>
      <c r="T2301" s="17" t="str">
        <f>IF(DATOS!I2264=P$39,DATOS!F2264,"")</f>
        <v/>
      </c>
    </row>
    <row r="2302" spans="18:20" x14ac:dyDescent="0.25">
      <c r="R2302">
        <f t="shared" si="38"/>
        <v>0</v>
      </c>
      <c r="S2302">
        <f>IF(T2302="",0,IFERROR(IF(VLOOKUP(T2302,T$38:T2301,1,0)&gt;0,0,0),1))</f>
        <v>0</v>
      </c>
      <c r="T2302" s="17" t="str">
        <f>IF(DATOS!I2265=P$39,DATOS!F2265,"")</f>
        <v/>
      </c>
    </row>
    <row r="2303" spans="18:20" x14ac:dyDescent="0.25">
      <c r="R2303">
        <f t="shared" si="38"/>
        <v>0</v>
      </c>
      <c r="S2303">
        <f>IF(T2303="",0,IFERROR(IF(VLOOKUP(T2303,T$38:T2302,1,0)&gt;0,0,0),1))</f>
        <v>0</v>
      </c>
      <c r="T2303" s="17" t="str">
        <f>IF(DATOS!I2266=P$39,DATOS!F2266,"")</f>
        <v/>
      </c>
    </row>
    <row r="2304" spans="18:20" x14ac:dyDescent="0.25">
      <c r="R2304">
        <f t="shared" si="38"/>
        <v>0</v>
      </c>
      <c r="S2304">
        <f>IF(T2304="",0,IFERROR(IF(VLOOKUP(T2304,T$38:T2303,1,0)&gt;0,0,0),1))</f>
        <v>0</v>
      </c>
      <c r="T2304" s="17" t="str">
        <f>IF(DATOS!I2267=P$39,DATOS!F2267,"")</f>
        <v/>
      </c>
    </row>
    <row r="2305" spans="18:20" x14ac:dyDescent="0.25">
      <c r="R2305">
        <f t="shared" si="38"/>
        <v>0</v>
      </c>
      <c r="S2305">
        <f>IF(T2305="",0,IFERROR(IF(VLOOKUP(T2305,T$38:T2304,1,0)&gt;0,0,0),1))</f>
        <v>0</v>
      </c>
      <c r="T2305" s="17" t="str">
        <f>IF(DATOS!I2268=P$39,DATOS!F2268,"")</f>
        <v/>
      </c>
    </row>
    <row r="2306" spans="18:20" x14ac:dyDescent="0.25">
      <c r="R2306">
        <f t="shared" si="38"/>
        <v>0</v>
      </c>
      <c r="S2306">
        <f>IF(T2306="",0,IFERROR(IF(VLOOKUP(T2306,T$38:T2305,1,0)&gt;0,0,0),1))</f>
        <v>0</v>
      </c>
      <c r="T2306" s="17" t="str">
        <f>IF(DATOS!I2269=P$39,DATOS!F2269,"")</f>
        <v/>
      </c>
    </row>
    <row r="2307" spans="18:20" x14ac:dyDescent="0.25">
      <c r="R2307">
        <f t="shared" si="38"/>
        <v>0</v>
      </c>
      <c r="S2307">
        <f>IF(T2307="",0,IFERROR(IF(VLOOKUP(T2307,T$38:T2306,1,0)&gt;0,0,0),1))</f>
        <v>0</v>
      </c>
      <c r="T2307" s="17" t="str">
        <f>IF(DATOS!I2270=P$39,DATOS!F2270,"")</f>
        <v/>
      </c>
    </row>
    <row r="2308" spans="18:20" x14ac:dyDescent="0.25">
      <c r="R2308">
        <f t="shared" si="38"/>
        <v>0</v>
      </c>
      <c r="S2308">
        <f>IF(T2308="",0,IFERROR(IF(VLOOKUP(T2308,T$38:T2307,1,0)&gt;0,0,0),1))</f>
        <v>0</v>
      </c>
      <c r="T2308" s="17" t="str">
        <f>IF(DATOS!I2271=P$39,DATOS!F2271,"")</f>
        <v/>
      </c>
    </row>
    <row r="2309" spans="18:20" x14ac:dyDescent="0.25">
      <c r="R2309">
        <f t="shared" si="38"/>
        <v>0</v>
      </c>
      <c r="S2309">
        <f>IF(T2309="",0,IFERROR(IF(VLOOKUP(T2309,T$38:T2308,1,0)&gt;0,0,0),1))</f>
        <v>0</v>
      </c>
      <c r="T2309" s="17" t="str">
        <f>IF(DATOS!I2272=P$39,DATOS!F2272,"")</f>
        <v/>
      </c>
    </row>
    <row r="2310" spans="18:20" x14ac:dyDescent="0.25">
      <c r="R2310">
        <f t="shared" si="38"/>
        <v>0</v>
      </c>
      <c r="S2310">
        <f>IF(T2310="",0,IFERROR(IF(VLOOKUP(T2310,T$38:T2309,1,0)&gt;0,0,0),1))</f>
        <v>0</v>
      </c>
      <c r="T2310" s="17" t="str">
        <f>IF(DATOS!I2273=P$39,DATOS!F2273,"")</f>
        <v/>
      </c>
    </row>
    <row r="2311" spans="18:20" x14ac:dyDescent="0.25">
      <c r="R2311">
        <f t="shared" si="38"/>
        <v>0</v>
      </c>
      <c r="S2311">
        <f>IF(T2311="",0,IFERROR(IF(VLOOKUP(T2311,T$38:T2310,1,0)&gt;0,0,0),1))</f>
        <v>0</v>
      </c>
      <c r="T2311" s="17" t="str">
        <f>IF(DATOS!I2274=P$39,DATOS!F2274,"")</f>
        <v/>
      </c>
    </row>
    <row r="2312" spans="18:20" x14ac:dyDescent="0.25">
      <c r="R2312">
        <f t="shared" si="38"/>
        <v>0</v>
      </c>
      <c r="S2312">
        <f>IF(T2312="",0,IFERROR(IF(VLOOKUP(T2312,T$38:T2311,1,0)&gt;0,0,0),1))</f>
        <v>0</v>
      </c>
      <c r="T2312" s="17" t="str">
        <f>IF(DATOS!I2275=P$39,DATOS!F2275,"")</f>
        <v/>
      </c>
    </row>
    <row r="2313" spans="18:20" x14ac:dyDescent="0.25">
      <c r="R2313">
        <f t="shared" si="38"/>
        <v>0</v>
      </c>
      <c r="S2313">
        <f>IF(T2313="",0,IFERROR(IF(VLOOKUP(T2313,T$38:T2312,1,0)&gt;0,0,0),1))</f>
        <v>0</v>
      </c>
      <c r="T2313" s="17" t="str">
        <f>IF(DATOS!I2276=P$39,DATOS!F2276,"")</f>
        <v/>
      </c>
    </row>
    <row r="2314" spans="18:20" x14ac:dyDescent="0.25">
      <c r="R2314">
        <f t="shared" si="38"/>
        <v>0</v>
      </c>
      <c r="S2314">
        <f>IF(T2314="",0,IFERROR(IF(VLOOKUP(T2314,T$38:T2313,1,0)&gt;0,0,0),1))</f>
        <v>0</v>
      </c>
      <c r="T2314" s="17" t="str">
        <f>IF(DATOS!I2277=P$39,DATOS!F2277,"")</f>
        <v/>
      </c>
    </row>
    <row r="2315" spans="18:20" x14ac:dyDescent="0.25">
      <c r="R2315">
        <f t="shared" si="38"/>
        <v>0</v>
      </c>
      <c r="S2315">
        <f>IF(T2315="",0,IFERROR(IF(VLOOKUP(T2315,T$38:T2314,1,0)&gt;0,0,0),1))</f>
        <v>0</v>
      </c>
      <c r="T2315" s="17" t="str">
        <f>IF(DATOS!I2278=P$39,DATOS!F2278,"")</f>
        <v/>
      </c>
    </row>
    <row r="2316" spans="18:20" x14ac:dyDescent="0.25">
      <c r="R2316">
        <f t="shared" si="38"/>
        <v>0</v>
      </c>
      <c r="S2316">
        <f>IF(T2316="",0,IFERROR(IF(VLOOKUP(T2316,T$38:T2315,1,0)&gt;0,0,0),1))</f>
        <v>0</v>
      </c>
      <c r="T2316" s="17" t="str">
        <f>IF(DATOS!I2279=P$39,DATOS!F2279,"")</f>
        <v/>
      </c>
    </row>
    <row r="2317" spans="18:20" x14ac:dyDescent="0.25">
      <c r="R2317">
        <f t="shared" si="38"/>
        <v>0</v>
      </c>
      <c r="S2317">
        <f>IF(T2317="",0,IFERROR(IF(VLOOKUP(T2317,T$38:T2316,1,0)&gt;0,0,0),1))</f>
        <v>0</v>
      </c>
      <c r="T2317" s="17" t="str">
        <f>IF(DATOS!I2280=P$39,DATOS!F2280,"")</f>
        <v/>
      </c>
    </row>
    <row r="2318" spans="18:20" x14ac:dyDescent="0.25">
      <c r="R2318">
        <f t="shared" si="38"/>
        <v>0</v>
      </c>
      <c r="S2318">
        <f>IF(T2318="",0,IFERROR(IF(VLOOKUP(T2318,T$38:T2317,1,0)&gt;0,0,0),1))</f>
        <v>0</v>
      </c>
      <c r="T2318" s="17" t="str">
        <f>IF(DATOS!I2281=P$39,DATOS!F2281,"")</f>
        <v/>
      </c>
    </row>
    <row r="2319" spans="18:20" x14ac:dyDescent="0.25">
      <c r="R2319">
        <f t="shared" si="38"/>
        <v>0</v>
      </c>
      <c r="S2319">
        <f>IF(T2319="",0,IFERROR(IF(VLOOKUP(T2319,T$38:T2318,1,0)&gt;0,0,0),1))</f>
        <v>0</v>
      </c>
      <c r="T2319" s="17" t="str">
        <f>IF(DATOS!I2282=P$39,DATOS!F2282,"")</f>
        <v/>
      </c>
    </row>
    <row r="2320" spans="18:20" x14ac:dyDescent="0.25">
      <c r="R2320">
        <f t="shared" si="38"/>
        <v>0</v>
      </c>
      <c r="S2320">
        <f>IF(T2320="",0,IFERROR(IF(VLOOKUP(T2320,T$38:T2319,1,0)&gt;0,0,0),1))</f>
        <v>0</v>
      </c>
      <c r="T2320" s="17" t="str">
        <f>IF(DATOS!I2283=P$39,DATOS!F2283,"")</f>
        <v/>
      </c>
    </row>
    <row r="2321" spans="18:20" x14ac:dyDescent="0.25">
      <c r="R2321">
        <f t="shared" si="38"/>
        <v>0</v>
      </c>
      <c r="S2321">
        <f>IF(T2321="",0,IFERROR(IF(VLOOKUP(T2321,T$38:T2320,1,0)&gt;0,0,0),1))</f>
        <v>0</v>
      </c>
      <c r="T2321" s="17" t="str">
        <f>IF(DATOS!I2284=P$39,DATOS!F2284,"")</f>
        <v/>
      </c>
    </row>
    <row r="2322" spans="18:20" x14ac:dyDescent="0.25">
      <c r="R2322">
        <f t="shared" si="38"/>
        <v>0</v>
      </c>
      <c r="S2322">
        <f>IF(T2322="",0,IFERROR(IF(VLOOKUP(T2322,T$38:T2321,1,0)&gt;0,0,0),1))</f>
        <v>0</v>
      </c>
      <c r="T2322" s="17" t="str">
        <f>IF(DATOS!I2285=P$39,DATOS!F2285,"")</f>
        <v/>
      </c>
    </row>
    <row r="2323" spans="18:20" x14ac:dyDescent="0.25">
      <c r="R2323">
        <f t="shared" si="38"/>
        <v>0</v>
      </c>
      <c r="S2323">
        <f>IF(T2323="",0,IFERROR(IF(VLOOKUP(T2323,T$38:T2322,1,0)&gt;0,0,0),1))</f>
        <v>0</v>
      </c>
      <c r="T2323" s="17" t="str">
        <f>IF(DATOS!I2286=P$39,DATOS!F2286,"")</f>
        <v/>
      </c>
    </row>
    <row r="2324" spans="18:20" x14ac:dyDescent="0.25">
      <c r="R2324">
        <f t="shared" si="38"/>
        <v>0</v>
      </c>
      <c r="S2324">
        <f>IF(T2324="",0,IFERROR(IF(VLOOKUP(T2324,T$38:T2323,1,0)&gt;0,0,0),1))</f>
        <v>0</v>
      </c>
      <c r="T2324" s="17" t="str">
        <f>IF(DATOS!I2287=P$39,DATOS!F2287,"")</f>
        <v/>
      </c>
    </row>
    <row r="2325" spans="18:20" x14ac:dyDescent="0.25">
      <c r="R2325">
        <f t="shared" si="38"/>
        <v>0</v>
      </c>
      <c r="S2325">
        <f>IF(T2325="",0,IFERROR(IF(VLOOKUP(T2325,T$38:T2324,1,0)&gt;0,0,0),1))</f>
        <v>0</v>
      </c>
      <c r="T2325" s="17" t="str">
        <f>IF(DATOS!I2288=P$39,DATOS!F2288,"")</f>
        <v/>
      </c>
    </row>
    <row r="2326" spans="18:20" x14ac:dyDescent="0.25">
      <c r="R2326">
        <f t="shared" si="38"/>
        <v>0</v>
      </c>
      <c r="S2326">
        <f>IF(T2326="",0,IFERROR(IF(VLOOKUP(T2326,T$38:T2325,1,0)&gt;0,0,0),1))</f>
        <v>0</v>
      </c>
      <c r="T2326" s="17" t="str">
        <f>IF(DATOS!I2289=P$39,DATOS!F2289,"")</f>
        <v/>
      </c>
    </row>
    <row r="2327" spans="18:20" x14ac:dyDescent="0.25">
      <c r="R2327">
        <f t="shared" si="38"/>
        <v>0</v>
      </c>
      <c r="S2327">
        <f>IF(T2327="",0,IFERROR(IF(VLOOKUP(T2327,T$38:T2326,1,0)&gt;0,0,0),1))</f>
        <v>0</v>
      </c>
      <c r="T2327" s="17" t="str">
        <f>IF(DATOS!I2290=P$39,DATOS!F2290,"")</f>
        <v/>
      </c>
    </row>
    <row r="2328" spans="18:20" x14ac:dyDescent="0.25">
      <c r="R2328">
        <f t="shared" si="38"/>
        <v>0</v>
      </c>
      <c r="S2328">
        <f>IF(T2328="",0,IFERROR(IF(VLOOKUP(T2328,T$38:T2327,1,0)&gt;0,0,0),1))</f>
        <v>0</v>
      </c>
      <c r="T2328" s="17" t="str">
        <f>IF(DATOS!I2291=P$39,DATOS!F2291,"")</f>
        <v/>
      </c>
    </row>
    <row r="2329" spans="18:20" x14ac:dyDescent="0.25">
      <c r="R2329">
        <f t="shared" si="38"/>
        <v>0</v>
      </c>
      <c r="S2329">
        <f>IF(T2329="",0,IFERROR(IF(VLOOKUP(T2329,T$38:T2328,1,0)&gt;0,0,0),1))</f>
        <v>0</v>
      </c>
      <c r="T2329" s="17" t="str">
        <f>IF(DATOS!I2292=P$39,DATOS!F2292,"")</f>
        <v/>
      </c>
    </row>
    <row r="2330" spans="18:20" x14ac:dyDescent="0.25">
      <c r="R2330">
        <f t="shared" si="38"/>
        <v>0</v>
      </c>
      <c r="S2330">
        <f>IF(T2330="",0,IFERROR(IF(VLOOKUP(T2330,T$38:T2329,1,0)&gt;0,0,0),1))</f>
        <v>0</v>
      </c>
      <c r="T2330" s="17" t="str">
        <f>IF(DATOS!I2293=P$39,DATOS!F2293,"")</f>
        <v/>
      </c>
    </row>
    <row r="2331" spans="18:20" x14ac:dyDescent="0.25">
      <c r="R2331">
        <f t="shared" si="38"/>
        <v>0</v>
      </c>
      <c r="S2331">
        <f>IF(T2331="",0,IFERROR(IF(VLOOKUP(T2331,T$38:T2330,1,0)&gt;0,0,0),1))</f>
        <v>0</v>
      </c>
      <c r="T2331" s="17" t="str">
        <f>IF(DATOS!I2294=P$39,DATOS!F2294,"")</f>
        <v/>
      </c>
    </row>
    <row r="2332" spans="18:20" x14ac:dyDescent="0.25">
      <c r="R2332">
        <f t="shared" si="38"/>
        <v>0</v>
      </c>
      <c r="S2332">
        <f>IF(T2332="",0,IFERROR(IF(VLOOKUP(T2332,T$38:T2331,1,0)&gt;0,0,0),1))</f>
        <v>0</v>
      </c>
      <c r="T2332" s="17" t="str">
        <f>IF(DATOS!I2295=P$39,DATOS!F2295,"")</f>
        <v/>
      </c>
    </row>
    <row r="2333" spans="18:20" x14ac:dyDescent="0.25">
      <c r="R2333">
        <f t="shared" si="38"/>
        <v>0</v>
      </c>
      <c r="S2333">
        <f>IF(T2333="",0,IFERROR(IF(VLOOKUP(T2333,T$38:T2332,1,0)&gt;0,0,0),1))</f>
        <v>0</v>
      </c>
      <c r="T2333" s="17" t="str">
        <f>IF(DATOS!I2296=P$39,DATOS!F2296,"")</f>
        <v/>
      </c>
    </row>
    <row r="2334" spans="18:20" x14ac:dyDescent="0.25">
      <c r="R2334">
        <f t="shared" si="38"/>
        <v>0</v>
      </c>
      <c r="S2334">
        <f>IF(T2334="",0,IFERROR(IF(VLOOKUP(T2334,T$38:T2333,1,0)&gt;0,0,0),1))</f>
        <v>0</v>
      </c>
      <c r="T2334" s="17" t="str">
        <f>IF(DATOS!I2297=P$39,DATOS!F2297,"")</f>
        <v/>
      </c>
    </row>
    <row r="2335" spans="18:20" x14ac:dyDescent="0.25">
      <c r="R2335">
        <f t="shared" si="38"/>
        <v>0</v>
      </c>
      <c r="S2335">
        <f>IF(T2335="",0,IFERROR(IF(VLOOKUP(T2335,T$38:T2334,1,0)&gt;0,0,0),1))</f>
        <v>0</v>
      </c>
      <c r="T2335" s="17" t="str">
        <f>IF(DATOS!I2298=P$39,DATOS!F2298,"")</f>
        <v/>
      </c>
    </row>
    <row r="2336" spans="18:20" x14ac:dyDescent="0.25">
      <c r="R2336">
        <f t="shared" si="38"/>
        <v>0</v>
      </c>
      <c r="S2336">
        <f>IF(T2336="",0,IFERROR(IF(VLOOKUP(T2336,T$38:T2335,1,0)&gt;0,0,0),1))</f>
        <v>0</v>
      </c>
      <c r="T2336" s="17" t="str">
        <f>IF(DATOS!I2299=P$39,DATOS!F2299,"")</f>
        <v/>
      </c>
    </row>
    <row r="2337" spans="18:20" x14ac:dyDescent="0.25">
      <c r="R2337">
        <f t="shared" si="38"/>
        <v>0</v>
      </c>
      <c r="S2337">
        <f>IF(T2337="",0,IFERROR(IF(VLOOKUP(T2337,T$38:T2336,1,0)&gt;0,0,0),1))</f>
        <v>0</v>
      </c>
      <c r="T2337" s="17" t="str">
        <f>IF(DATOS!I2300=P$39,DATOS!F2300,"")</f>
        <v/>
      </c>
    </row>
    <row r="2338" spans="18:20" x14ac:dyDescent="0.25">
      <c r="R2338">
        <f t="shared" si="38"/>
        <v>0</v>
      </c>
      <c r="S2338">
        <f>IF(T2338="",0,IFERROR(IF(VLOOKUP(T2338,T$38:T2337,1,0)&gt;0,0,0),1))</f>
        <v>0</v>
      </c>
      <c r="T2338" s="17" t="str">
        <f>IF(DATOS!I2301=P$39,DATOS!F2301,"")</f>
        <v/>
      </c>
    </row>
    <row r="2339" spans="18:20" x14ac:dyDescent="0.25">
      <c r="R2339">
        <f t="shared" si="38"/>
        <v>0</v>
      </c>
      <c r="S2339">
        <f>IF(T2339="",0,IFERROR(IF(VLOOKUP(T2339,T$38:T2338,1,0)&gt;0,0,0),1))</f>
        <v>0</v>
      </c>
      <c r="T2339" s="17" t="str">
        <f>IF(DATOS!I2302=P$39,DATOS!F2302,"")</f>
        <v/>
      </c>
    </row>
    <row r="2340" spans="18:20" x14ac:dyDescent="0.25">
      <c r="R2340">
        <f t="shared" si="38"/>
        <v>0</v>
      </c>
      <c r="S2340">
        <f>IF(T2340="",0,IFERROR(IF(VLOOKUP(T2340,T$38:T2339,1,0)&gt;0,0,0),1))</f>
        <v>0</v>
      </c>
      <c r="T2340" s="17" t="str">
        <f>IF(DATOS!I2303=P$39,DATOS!F2303,"")</f>
        <v/>
      </c>
    </row>
    <row r="2341" spans="18:20" x14ac:dyDescent="0.25">
      <c r="R2341">
        <f t="shared" si="38"/>
        <v>0</v>
      </c>
      <c r="S2341">
        <f>IF(T2341="",0,IFERROR(IF(VLOOKUP(T2341,T$38:T2340,1,0)&gt;0,0,0),1))</f>
        <v>0</v>
      </c>
      <c r="T2341" s="17" t="str">
        <f>IF(DATOS!I2304=P$39,DATOS!F2304,"")</f>
        <v/>
      </c>
    </row>
    <row r="2342" spans="18:20" x14ac:dyDescent="0.25">
      <c r="R2342">
        <f t="shared" si="38"/>
        <v>0</v>
      </c>
      <c r="S2342">
        <f>IF(T2342="",0,IFERROR(IF(VLOOKUP(T2342,T$38:T2341,1,0)&gt;0,0,0),1))</f>
        <v>0</v>
      </c>
      <c r="T2342" s="17" t="str">
        <f>IF(DATOS!I2305=P$39,DATOS!F2305,"")</f>
        <v/>
      </c>
    </row>
    <row r="2343" spans="18:20" x14ac:dyDescent="0.25">
      <c r="R2343">
        <f t="shared" ref="R2343:R2406" si="39">R2342+S2343</f>
        <v>0</v>
      </c>
      <c r="S2343">
        <f>IF(T2343="",0,IFERROR(IF(VLOOKUP(T2343,T$38:T2342,1,0)&gt;0,0,0),1))</f>
        <v>0</v>
      </c>
      <c r="T2343" s="17" t="str">
        <f>IF(DATOS!I2306=P$39,DATOS!F2306,"")</f>
        <v/>
      </c>
    </row>
    <row r="2344" spans="18:20" x14ac:dyDescent="0.25">
      <c r="R2344">
        <f t="shared" si="39"/>
        <v>0</v>
      </c>
      <c r="S2344">
        <f>IF(T2344="",0,IFERROR(IF(VLOOKUP(T2344,T$38:T2343,1,0)&gt;0,0,0),1))</f>
        <v>0</v>
      </c>
      <c r="T2344" s="17" t="str">
        <f>IF(DATOS!I2307=P$39,DATOS!F2307,"")</f>
        <v/>
      </c>
    </row>
    <row r="2345" spans="18:20" x14ac:dyDescent="0.25">
      <c r="R2345">
        <f t="shared" si="39"/>
        <v>0</v>
      </c>
      <c r="S2345">
        <f>IF(T2345="",0,IFERROR(IF(VLOOKUP(T2345,T$38:T2344,1,0)&gt;0,0,0),1))</f>
        <v>0</v>
      </c>
      <c r="T2345" s="17" t="str">
        <f>IF(DATOS!I2308=P$39,DATOS!F2308,"")</f>
        <v/>
      </c>
    </row>
    <row r="2346" spans="18:20" x14ac:dyDescent="0.25">
      <c r="R2346">
        <f t="shared" si="39"/>
        <v>0</v>
      </c>
      <c r="S2346">
        <f>IF(T2346="",0,IFERROR(IF(VLOOKUP(T2346,T$38:T2345,1,0)&gt;0,0,0),1))</f>
        <v>0</v>
      </c>
      <c r="T2346" s="17" t="str">
        <f>IF(DATOS!I2309=P$39,DATOS!F2309,"")</f>
        <v/>
      </c>
    </row>
    <row r="2347" spans="18:20" x14ac:dyDescent="0.25">
      <c r="R2347">
        <f t="shared" si="39"/>
        <v>0</v>
      </c>
      <c r="S2347">
        <f>IF(T2347="",0,IFERROR(IF(VLOOKUP(T2347,T$38:T2346,1,0)&gt;0,0,0),1))</f>
        <v>0</v>
      </c>
      <c r="T2347" s="17" t="str">
        <f>IF(DATOS!I2310=P$39,DATOS!F2310,"")</f>
        <v/>
      </c>
    </row>
    <row r="2348" spans="18:20" x14ac:dyDescent="0.25">
      <c r="R2348">
        <f t="shared" si="39"/>
        <v>0</v>
      </c>
      <c r="S2348">
        <f>IF(T2348="",0,IFERROR(IF(VLOOKUP(T2348,T$38:T2347,1,0)&gt;0,0,0),1))</f>
        <v>0</v>
      </c>
      <c r="T2348" s="17" t="str">
        <f>IF(DATOS!I2311=P$39,DATOS!F2311,"")</f>
        <v/>
      </c>
    </row>
    <row r="2349" spans="18:20" x14ac:dyDescent="0.25">
      <c r="R2349">
        <f t="shared" si="39"/>
        <v>0</v>
      </c>
      <c r="S2349">
        <f>IF(T2349="",0,IFERROR(IF(VLOOKUP(T2349,T$38:T2348,1,0)&gt;0,0,0),1))</f>
        <v>0</v>
      </c>
      <c r="T2349" s="17" t="str">
        <f>IF(DATOS!I2312=P$39,DATOS!F2312,"")</f>
        <v/>
      </c>
    </row>
    <row r="2350" spans="18:20" x14ac:dyDescent="0.25">
      <c r="R2350">
        <f t="shared" si="39"/>
        <v>0</v>
      </c>
      <c r="S2350">
        <f>IF(T2350="",0,IFERROR(IF(VLOOKUP(T2350,T$38:T2349,1,0)&gt;0,0,0),1))</f>
        <v>0</v>
      </c>
      <c r="T2350" s="17" t="str">
        <f>IF(DATOS!I2313=P$39,DATOS!F2313,"")</f>
        <v/>
      </c>
    </row>
    <row r="2351" spans="18:20" x14ac:dyDescent="0.25">
      <c r="R2351">
        <f t="shared" si="39"/>
        <v>0</v>
      </c>
      <c r="S2351">
        <f>IF(T2351="",0,IFERROR(IF(VLOOKUP(T2351,T$38:T2350,1,0)&gt;0,0,0),1))</f>
        <v>0</v>
      </c>
      <c r="T2351" s="17" t="str">
        <f>IF(DATOS!I2314=P$39,DATOS!F2314,"")</f>
        <v/>
      </c>
    </row>
    <row r="2352" spans="18:20" x14ac:dyDescent="0.25">
      <c r="R2352">
        <f t="shared" si="39"/>
        <v>0</v>
      </c>
      <c r="S2352">
        <f>IF(T2352="",0,IFERROR(IF(VLOOKUP(T2352,T$38:T2351,1,0)&gt;0,0,0),1))</f>
        <v>0</v>
      </c>
      <c r="T2352" s="17" t="str">
        <f>IF(DATOS!I2315=P$39,DATOS!F2315,"")</f>
        <v/>
      </c>
    </row>
    <row r="2353" spans="18:20" x14ac:dyDescent="0.25">
      <c r="R2353">
        <f t="shared" si="39"/>
        <v>0</v>
      </c>
      <c r="S2353">
        <f>IF(T2353="",0,IFERROR(IF(VLOOKUP(T2353,T$38:T2352,1,0)&gt;0,0,0),1))</f>
        <v>0</v>
      </c>
      <c r="T2353" s="17" t="str">
        <f>IF(DATOS!I2316=P$39,DATOS!F2316,"")</f>
        <v/>
      </c>
    </row>
    <row r="2354" spans="18:20" x14ac:dyDescent="0.25">
      <c r="R2354">
        <f t="shared" si="39"/>
        <v>0</v>
      </c>
      <c r="S2354">
        <f>IF(T2354="",0,IFERROR(IF(VLOOKUP(T2354,T$38:T2353,1,0)&gt;0,0,0),1))</f>
        <v>0</v>
      </c>
      <c r="T2354" s="17" t="str">
        <f>IF(DATOS!I2317=P$39,DATOS!F2317,"")</f>
        <v/>
      </c>
    </row>
    <row r="2355" spans="18:20" x14ac:dyDescent="0.25">
      <c r="R2355">
        <f t="shared" si="39"/>
        <v>0</v>
      </c>
      <c r="S2355">
        <f>IF(T2355="",0,IFERROR(IF(VLOOKUP(T2355,T$38:T2354,1,0)&gt;0,0,0),1))</f>
        <v>0</v>
      </c>
      <c r="T2355" s="17" t="str">
        <f>IF(DATOS!I2318=P$39,DATOS!F2318,"")</f>
        <v/>
      </c>
    </row>
    <row r="2356" spans="18:20" x14ac:dyDescent="0.25">
      <c r="R2356">
        <f t="shared" si="39"/>
        <v>0</v>
      </c>
      <c r="S2356">
        <f>IF(T2356="",0,IFERROR(IF(VLOOKUP(T2356,T$38:T2355,1,0)&gt;0,0,0),1))</f>
        <v>0</v>
      </c>
      <c r="T2356" s="17" t="str">
        <f>IF(DATOS!I2319=P$39,DATOS!F2319,"")</f>
        <v/>
      </c>
    </row>
    <row r="2357" spans="18:20" x14ac:dyDescent="0.25">
      <c r="R2357">
        <f t="shared" si="39"/>
        <v>0</v>
      </c>
      <c r="S2357">
        <f>IF(T2357="",0,IFERROR(IF(VLOOKUP(T2357,T$38:T2356,1,0)&gt;0,0,0),1))</f>
        <v>0</v>
      </c>
      <c r="T2357" s="17" t="str">
        <f>IF(DATOS!I2320=P$39,DATOS!F2320,"")</f>
        <v/>
      </c>
    </row>
    <row r="2358" spans="18:20" x14ac:dyDescent="0.25">
      <c r="R2358">
        <f t="shared" si="39"/>
        <v>0</v>
      </c>
      <c r="S2358">
        <f>IF(T2358="",0,IFERROR(IF(VLOOKUP(T2358,T$38:T2357,1,0)&gt;0,0,0),1))</f>
        <v>0</v>
      </c>
      <c r="T2358" s="17" t="str">
        <f>IF(DATOS!I2321=P$39,DATOS!F2321,"")</f>
        <v/>
      </c>
    </row>
    <row r="2359" spans="18:20" x14ac:dyDescent="0.25">
      <c r="R2359">
        <f t="shared" si="39"/>
        <v>0</v>
      </c>
      <c r="S2359">
        <f>IF(T2359="",0,IFERROR(IF(VLOOKUP(T2359,T$38:T2358,1,0)&gt;0,0,0),1))</f>
        <v>0</v>
      </c>
      <c r="T2359" s="17" t="str">
        <f>IF(DATOS!I2322=P$39,DATOS!F2322,"")</f>
        <v/>
      </c>
    </row>
    <row r="2360" spans="18:20" x14ac:dyDescent="0.25">
      <c r="R2360">
        <f t="shared" si="39"/>
        <v>0</v>
      </c>
      <c r="S2360">
        <f>IF(T2360="",0,IFERROR(IF(VLOOKUP(T2360,T$38:T2359,1,0)&gt;0,0,0),1))</f>
        <v>0</v>
      </c>
      <c r="T2360" s="17" t="str">
        <f>IF(DATOS!I2323=P$39,DATOS!F2323,"")</f>
        <v/>
      </c>
    </row>
    <row r="2361" spans="18:20" x14ac:dyDescent="0.25">
      <c r="R2361">
        <f t="shared" si="39"/>
        <v>0</v>
      </c>
      <c r="S2361">
        <f>IF(T2361="",0,IFERROR(IF(VLOOKUP(T2361,T$38:T2360,1,0)&gt;0,0,0),1))</f>
        <v>0</v>
      </c>
      <c r="T2361" s="17" t="str">
        <f>IF(DATOS!I2324=P$39,DATOS!F2324,"")</f>
        <v/>
      </c>
    </row>
    <row r="2362" spans="18:20" x14ac:dyDescent="0.25">
      <c r="R2362">
        <f t="shared" si="39"/>
        <v>0</v>
      </c>
      <c r="S2362">
        <f>IF(T2362="",0,IFERROR(IF(VLOOKUP(T2362,T$38:T2361,1,0)&gt;0,0,0),1))</f>
        <v>0</v>
      </c>
      <c r="T2362" s="17" t="str">
        <f>IF(DATOS!I2325=P$39,DATOS!F2325,"")</f>
        <v/>
      </c>
    </row>
    <row r="2363" spans="18:20" x14ac:dyDescent="0.25">
      <c r="R2363">
        <f t="shared" si="39"/>
        <v>0</v>
      </c>
      <c r="S2363">
        <f>IF(T2363="",0,IFERROR(IF(VLOOKUP(T2363,T$38:T2362,1,0)&gt;0,0,0),1))</f>
        <v>0</v>
      </c>
      <c r="T2363" s="17" t="str">
        <f>IF(DATOS!I2326=P$39,DATOS!F2326,"")</f>
        <v/>
      </c>
    </row>
    <row r="2364" spans="18:20" x14ac:dyDescent="0.25">
      <c r="R2364">
        <f t="shared" si="39"/>
        <v>0</v>
      </c>
      <c r="S2364">
        <f>IF(T2364="",0,IFERROR(IF(VLOOKUP(T2364,T$38:T2363,1,0)&gt;0,0,0),1))</f>
        <v>0</v>
      </c>
      <c r="T2364" s="17" t="str">
        <f>IF(DATOS!I2327=P$39,DATOS!F2327,"")</f>
        <v/>
      </c>
    </row>
    <row r="2365" spans="18:20" x14ac:dyDescent="0.25">
      <c r="R2365">
        <f t="shared" si="39"/>
        <v>0</v>
      </c>
      <c r="S2365">
        <f>IF(T2365="",0,IFERROR(IF(VLOOKUP(T2365,T$38:T2364,1,0)&gt;0,0,0),1))</f>
        <v>0</v>
      </c>
      <c r="T2365" s="17" t="str">
        <f>IF(DATOS!I2328=P$39,DATOS!F2328,"")</f>
        <v/>
      </c>
    </row>
    <row r="2366" spans="18:20" x14ac:dyDescent="0.25">
      <c r="R2366">
        <f t="shared" si="39"/>
        <v>0</v>
      </c>
      <c r="S2366">
        <f>IF(T2366="",0,IFERROR(IF(VLOOKUP(T2366,T$38:T2365,1,0)&gt;0,0,0),1))</f>
        <v>0</v>
      </c>
      <c r="T2366" s="17" t="str">
        <f>IF(DATOS!I2329=P$39,DATOS!F2329,"")</f>
        <v/>
      </c>
    </row>
    <row r="2367" spans="18:20" x14ac:dyDescent="0.25">
      <c r="R2367">
        <f t="shared" si="39"/>
        <v>0</v>
      </c>
      <c r="S2367">
        <f>IF(T2367="",0,IFERROR(IF(VLOOKUP(T2367,T$38:T2366,1,0)&gt;0,0,0),1))</f>
        <v>0</v>
      </c>
      <c r="T2367" s="17" t="str">
        <f>IF(DATOS!I2330=P$39,DATOS!F2330,"")</f>
        <v/>
      </c>
    </row>
    <row r="2368" spans="18:20" x14ac:dyDescent="0.25">
      <c r="R2368">
        <f t="shared" si="39"/>
        <v>0</v>
      </c>
      <c r="S2368">
        <f>IF(T2368="",0,IFERROR(IF(VLOOKUP(T2368,T$38:T2367,1,0)&gt;0,0,0),1))</f>
        <v>0</v>
      </c>
      <c r="T2368" s="17" t="str">
        <f>IF(DATOS!I2331=P$39,DATOS!F2331,"")</f>
        <v/>
      </c>
    </row>
    <row r="2369" spans="18:20" x14ac:dyDescent="0.25">
      <c r="R2369">
        <f t="shared" si="39"/>
        <v>0</v>
      </c>
      <c r="S2369">
        <f>IF(T2369="",0,IFERROR(IF(VLOOKUP(T2369,T$38:T2368,1,0)&gt;0,0,0),1))</f>
        <v>0</v>
      </c>
      <c r="T2369" s="17" t="str">
        <f>IF(DATOS!I2332=P$39,DATOS!F2332,"")</f>
        <v/>
      </c>
    </row>
    <row r="2370" spans="18:20" x14ac:dyDescent="0.25">
      <c r="R2370">
        <f t="shared" si="39"/>
        <v>0</v>
      </c>
      <c r="S2370">
        <f>IF(T2370="",0,IFERROR(IF(VLOOKUP(T2370,T$38:T2369,1,0)&gt;0,0,0),1))</f>
        <v>0</v>
      </c>
      <c r="T2370" s="17" t="str">
        <f>IF(DATOS!I2333=P$39,DATOS!F2333,"")</f>
        <v/>
      </c>
    </row>
    <row r="2371" spans="18:20" x14ac:dyDescent="0.25">
      <c r="R2371">
        <f t="shared" si="39"/>
        <v>0</v>
      </c>
      <c r="S2371">
        <f>IF(T2371="",0,IFERROR(IF(VLOOKUP(T2371,T$38:T2370,1,0)&gt;0,0,0),1))</f>
        <v>0</v>
      </c>
      <c r="T2371" s="17" t="str">
        <f>IF(DATOS!I2334=P$39,DATOS!F2334,"")</f>
        <v/>
      </c>
    </row>
    <row r="2372" spans="18:20" x14ac:dyDescent="0.25">
      <c r="R2372">
        <f t="shared" si="39"/>
        <v>0</v>
      </c>
      <c r="S2372">
        <f>IF(T2372="",0,IFERROR(IF(VLOOKUP(T2372,T$38:T2371,1,0)&gt;0,0,0),1))</f>
        <v>0</v>
      </c>
      <c r="T2372" s="17" t="str">
        <f>IF(DATOS!I2335=P$39,DATOS!F2335,"")</f>
        <v/>
      </c>
    </row>
    <row r="2373" spans="18:20" x14ac:dyDescent="0.25">
      <c r="R2373">
        <f t="shared" si="39"/>
        <v>0</v>
      </c>
      <c r="S2373">
        <f>IF(T2373="",0,IFERROR(IF(VLOOKUP(T2373,T$38:T2372,1,0)&gt;0,0,0),1))</f>
        <v>0</v>
      </c>
      <c r="T2373" s="17" t="str">
        <f>IF(DATOS!I2336=P$39,DATOS!F2336,"")</f>
        <v/>
      </c>
    </row>
    <row r="2374" spans="18:20" x14ac:dyDescent="0.25">
      <c r="R2374">
        <f t="shared" si="39"/>
        <v>0</v>
      </c>
      <c r="S2374">
        <f>IF(T2374="",0,IFERROR(IF(VLOOKUP(T2374,T$38:T2373,1,0)&gt;0,0,0),1))</f>
        <v>0</v>
      </c>
      <c r="T2374" s="17" t="str">
        <f>IF(DATOS!I2337=P$39,DATOS!F2337,"")</f>
        <v/>
      </c>
    </row>
    <row r="2375" spans="18:20" x14ac:dyDescent="0.25">
      <c r="R2375">
        <f t="shared" si="39"/>
        <v>0</v>
      </c>
      <c r="S2375">
        <f>IF(T2375="",0,IFERROR(IF(VLOOKUP(T2375,T$38:T2374,1,0)&gt;0,0,0),1))</f>
        <v>0</v>
      </c>
      <c r="T2375" s="17" t="str">
        <f>IF(DATOS!I2338=P$39,DATOS!F2338,"")</f>
        <v/>
      </c>
    </row>
    <row r="2376" spans="18:20" x14ac:dyDescent="0.25">
      <c r="R2376">
        <f t="shared" si="39"/>
        <v>0</v>
      </c>
      <c r="S2376">
        <f>IF(T2376="",0,IFERROR(IF(VLOOKUP(T2376,T$38:T2375,1,0)&gt;0,0,0),1))</f>
        <v>0</v>
      </c>
      <c r="T2376" s="17" t="str">
        <f>IF(DATOS!I2339=P$39,DATOS!F2339,"")</f>
        <v/>
      </c>
    </row>
    <row r="2377" spans="18:20" x14ac:dyDescent="0.25">
      <c r="R2377">
        <f t="shared" si="39"/>
        <v>0</v>
      </c>
      <c r="S2377">
        <f>IF(T2377="",0,IFERROR(IF(VLOOKUP(T2377,T$38:T2376,1,0)&gt;0,0,0),1))</f>
        <v>0</v>
      </c>
      <c r="T2377" s="17" t="str">
        <f>IF(DATOS!I2340=P$39,DATOS!F2340,"")</f>
        <v/>
      </c>
    </row>
    <row r="2378" spans="18:20" x14ac:dyDescent="0.25">
      <c r="R2378">
        <f t="shared" si="39"/>
        <v>0</v>
      </c>
      <c r="S2378">
        <f>IF(T2378="",0,IFERROR(IF(VLOOKUP(T2378,T$38:T2377,1,0)&gt;0,0,0),1))</f>
        <v>0</v>
      </c>
      <c r="T2378" s="17" t="str">
        <f>IF(DATOS!I2341=P$39,DATOS!F2341,"")</f>
        <v/>
      </c>
    </row>
    <row r="2379" spans="18:20" x14ac:dyDescent="0.25">
      <c r="R2379">
        <f t="shared" si="39"/>
        <v>0</v>
      </c>
      <c r="S2379">
        <f>IF(T2379="",0,IFERROR(IF(VLOOKUP(T2379,T$38:T2378,1,0)&gt;0,0,0),1))</f>
        <v>0</v>
      </c>
      <c r="T2379" s="17" t="str">
        <f>IF(DATOS!I2342=P$39,DATOS!F2342,"")</f>
        <v/>
      </c>
    </row>
    <row r="2380" spans="18:20" x14ac:dyDescent="0.25">
      <c r="R2380">
        <f t="shared" si="39"/>
        <v>0</v>
      </c>
      <c r="S2380">
        <f>IF(T2380="",0,IFERROR(IF(VLOOKUP(T2380,T$38:T2379,1,0)&gt;0,0,0),1))</f>
        <v>0</v>
      </c>
      <c r="T2380" s="17" t="str">
        <f>IF(DATOS!I2343=P$39,DATOS!F2343,"")</f>
        <v/>
      </c>
    </row>
    <row r="2381" spans="18:20" x14ac:dyDescent="0.25">
      <c r="R2381">
        <f t="shared" si="39"/>
        <v>0</v>
      </c>
      <c r="S2381">
        <f>IF(T2381="",0,IFERROR(IF(VLOOKUP(T2381,T$38:T2380,1,0)&gt;0,0,0),1))</f>
        <v>0</v>
      </c>
      <c r="T2381" s="17" t="str">
        <f>IF(DATOS!I2344=P$39,DATOS!F2344,"")</f>
        <v/>
      </c>
    </row>
    <row r="2382" spans="18:20" x14ac:dyDescent="0.25">
      <c r="R2382">
        <f t="shared" si="39"/>
        <v>0</v>
      </c>
      <c r="S2382">
        <f>IF(T2382="",0,IFERROR(IF(VLOOKUP(T2382,T$38:T2381,1,0)&gt;0,0,0),1))</f>
        <v>0</v>
      </c>
      <c r="T2382" s="17" t="str">
        <f>IF(DATOS!I2345=P$39,DATOS!F2345,"")</f>
        <v/>
      </c>
    </row>
    <row r="2383" spans="18:20" x14ac:dyDescent="0.25">
      <c r="R2383">
        <f t="shared" si="39"/>
        <v>0</v>
      </c>
      <c r="S2383">
        <f>IF(T2383="",0,IFERROR(IF(VLOOKUP(T2383,T$38:T2382,1,0)&gt;0,0,0),1))</f>
        <v>0</v>
      </c>
      <c r="T2383" s="17" t="str">
        <f>IF(DATOS!I2346=P$39,DATOS!F2346,"")</f>
        <v/>
      </c>
    </row>
    <row r="2384" spans="18:20" x14ac:dyDescent="0.25">
      <c r="R2384">
        <f t="shared" si="39"/>
        <v>0</v>
      </c>
      <c r="S2384">
        <f>IF(T2384="",0,IFERROR(IF(VLOOKUP(T2384,T$38:T2383,1,0)&gt;0,0,0),1))</f>
        <v>0</v>
      </c>
      <c r="T2384" s="17" t="str">
        <f>IF(DATOS!I2347=P$39,DATOS!F2347,"")</f>
        <v/>
      </c>
    </row>
    <row r="2385" spans="18:20" x14ac:dyDescent="0.25">
      <c r="R2385">
        <f t="shared" si="39"/>
        <v>0</v>
      </c>
      <c r="S2385">
        <f>IF(T2385="",0,IFERROR(IF(VLOOKUP(T2385,T$38:T2384,1,0)&gt;0,0,0),1))</f>
        <v>0</v>
      </c>
      <c r="T2385" s="17" t="str">
        <f>IF(DATOS!I2348=P$39,DATOS!F2348,"")</f>
        <v/>
      </c>
    </row>
    <row r="2386" spans="18:20" x14ac:dyDescent="0.25">
      <c r="R2386">
        <f t="shared" si="39"/>
        <v>0</v>
      </c>
      <c r="S2386">
        <f>IF(T2386="",0,IFERROR(IF(VLOOKUP(T2386,T$38:T2385,1,0)&gt;0,0,0),1))</f>
        <v>0</v>
      </c>
      <c r="T2386" s="17" t="str">
        <f>IF(DATOS!I2349=P$39,DATOS!F2349,"")</f>
        <v/>
      </c>
    </row>
    <row r="2387" spans="18:20" x14ac:dyDescent="0.25">
      <c r="R2387">
        <f t="shared" si="39"/>
        <v>0</v>
      </c>
      <c r="S2387">
        <f>IF(T2387="",0,IFERROR(IF(VLOOKUP(T2387,T$38:T2386,1,0)&gt;0,0,0),1))</f>
        <v>0</v>
      </c>
      <c r="T2387" s="17" t="str">
        <f>IF(DATOS!I2350=P$39,DATOS!F2350,"")</f>
        <v/>
      </c>
    </row>
    <row r="2388" spans="18:20" x14ac:dyDescent="0.25">
      <c r="R2388">
        <f t="shared" si="39"/>
        <v>0</v>
      </c>
      <c r="S2388">
        <f>IF(T2388="",0,IFERROR(IF(VLOOKUP(T2388,T$38:T2387,1,0)&gt;0,0,0),1))</f>
        <v>0</v>
      </c>
      <c r="T2388" s="17" t="str">
        <f>IF(DATOS!I2351=P$39,DATOS!F2351,"")</f>
        <v/>
      </c>
    </row>
    <row r="2389" spans="18:20" x14ac:dyDescent="0.25">
      <c r="R2389">
        <f t="shared" si="39"/>
        <v>0</v>
      </c>
      <c r="S2389">
        <f>IF(T2389="",0,IFERROR(IF(VLOOKUP(T2389,T$38:T2388,1,0)&gt;0,0,0),1))</f>
        <v>0</v>
      </c>
      <c r="T2389" s="17" t="str">
        <f>IF(DATOS!I2352=P$39,DATOS!F2352,"")</f>
        <v/>
      </c>
    </row>
    <row r="2390" spans="18:20" x14ac:dyDescent="0.25">
      <c r="R2390">
        <f t="shared" si="39"/>
        <v>0</v>
      </c>
      <c r="S2390">
        <f>IF(T2390="",0,IFERROR(IF(VLOOKUP(T2390,T$38:T2389,1,0)&gt;0,0,0),1))</f>
        <v>0</v>
      </c>
      <c r="T2390" s="17" t="str">
        <f>IF(DATOS!I2353=P$39,DATOS!F2353,"")</f>
        <v/>
      </c>
    </row>
    <row r="2391" spans="18:20" x14ac:dyDescent="0.25">
      <c r="R2391">
        <f t="shared" si="39"/>
        <v>0</v>
      </c>
      <c r="S2391">
        <f>IF(T2391="",0,IFERROR(IF(VLOOKUP(T2391,T$38:T2390,1,0)&gt;0,0,0),1))</f>
        <v>0</v>
      </c>
      <c r="T2391" s="17" t="str">
        <f>IF(DATOS!I2354=P$39,DATOS!F2354,"")</f>
        <v/>
      </c>
    </row>
    <row r="2392" spans="18:20" x14ac:dyDescent="0.25">
      <c r="R2392">
        <f t="shared" si="39"/>
        <v>0</v>
      </c>
      <c r="S2392">
        <f>IF(T2392="",0,IFERROR(IF(VLOOKUP(T2392,T$38:T2391,1,0)&gt;0,0,0),1))</f>
        <v>0</v>
      </c>
      <c r="T2392" s="17" t="str">
        <f>IF(DATOS!I2355=P$39,DATOS!F2355,"")</f>
        <v/>
      </c>
    </row>
    <row r="2393" spans="18:20" x14ac:dyDescent="0.25">
      <c r="R2393">
        <f t="shared" si="39"/>
        <v>0</v>
      </c>
      <c r="S2393">
        <f>IF(T2393="",0,IFERROR(IF(VLOOKUP(T2393,T$38:T2392,1,0)&gt;0,0,0),1))</f>
        <v>0</v>
      </c>
      <c r="T2393" s="17" t="str">
        <f>IF(DATOS!I2356=P$39,DATOS!F2356,"")</f>
        <v/>
      </c>
    </row>
    <row r="2394" spans="18:20" x14ac:dyDescent="0.25">
      <c r="R2394">
        <f t="shared" si="39"/>
        <v>0</v>
      </c>
      <c r="S2394">
        <f>IF(T2394="",0,IFERROR(IF(VLOOKUP(T2394,T$38:T2393,1,0)&gt;0,0,0),1))</f>
        <v>0</v>
      </c>
      <c r="T2394" s="17" t="str">
        <f>IF(DATOS!I2357=P$39,DATOS!F2357,"")</f>
        <v/>
      </c>
    </row>
    <row r="2395" spans="18:20" x14ac:dyDescent="0.25">
      <c r="R2395">
        <f t="shared" si="39"/>
        <v>0</v>
      </c>
      <c r="S2395">
        <f>IF(T2395="",0,IFERROR(IF(VLOOKUP(T2395,T$38:T2394,1,0)&gt;0,0,0),1))</f>
        <v>0</v>
      </c>
      <c r="T2395" s="17" t="str">
        <f>IF(DATOS!I2358=P$39,DATOS!F2358,"")</f>
        <v/>
      </c>
    </row>
    <row r="2396" spans="18:20" x14ac:dyDescent="0.25">
      <c r="R2396">
        <f t="shared" si="39"/>
        <v>0</v>
      </c>
      <c r="S2396">
        <f>IF(T2396="",0,IFERROR(IF(VLOOKUP(T2396,T$38:T2395,1,0)&gt;0,0,0),1))</f>
        <v>0</v>
      </c>
      <c r="T2396" s="17" t="str">
        <f>IF(DATOS!I2359=P$39,DATOS!F2359,"")</f>
        <v/>
      </c>
    </row>
    <row r="2397" spans="18:20" x14ac:dyDescent="0.25">
      <c r="R2397">
        <f t="shared" si="39"/>
        <v>0</v>
      </c>
      <c r="S2397">
        <f>IF(T2397="",0,IFERROR(IF(VLOOKUP(T2397,T$38:T2396,1,0)&gt;0,0,0),1))</f>
        <v>0</v>
      </c>
      <c r="T2397" s="17" t="str">
        <f>IF(DATOS!I2360=P$39,DATOS!F2360,"")</f>
        <v/>
      </c>
    </row>
    <row r="2398" spans="18:20" x14ac:dyDescent="0.25">
      <c r="R2398">
        <f t="shared" si="39"/>
        <v>0</v>
      </c>
      <c r="S2398">
        <f>IF(T2398="",0,IFERROR(IF(VLOOKUP(T2398,T$38:T2397,1,0)&gt;0,0,0),1))</f>
        <v>0</v>
      </c>
      <c r="T2398" s="17" t="str">
        <f>IF(DATOS!I2361=P$39,DATOS!F2361,"")</f>
        <v/>
      </c>
    </row>
    <row r="2399" spans="18:20" x14ac:dyDescent="0.25">
      <c r="R2399">
        <f t="shared" si="39"/>
        <v>0</v>
      </c>
      <c r="S2399">
        <f>IF(T2399="",0,IFERROR(IF(VLOOKUP(T2399,T$38:T2398,1,0)&gt;0,0,0),1))</f>
        <v>0</v>
      </c>
      <c r="T2399" s="17" t="str">
        <f>IF(DATOS!I2362=P$39,DATOS!F2362,"")</f>
        <v/>
      </c>
    </row>
    <row r="2400" spans="18:20" x14ac:dyDescent="0.25">
      <c r="R2400">
        <f t="shared" si="39"/>
        <v>0</v>
      </c>
      <c r="S2400">
        <f>IF(T2400="",0,IFERROR(IF(VLOOKUP(T2400,T$38:T2399,1,0)&gt;0,0,0),1))</f>
        <v>0</v>
      </c>
      <c r="T2400" s="17" t="str">
        <f>IF(DATOS!I2363=P$39,DATOS!F2363,"")</f>
        <v/>
      </c>
    </row>
    <row r="2401" spans="18:20" x14ac:dyDescent="0.25">
      <c r="R2401">
        <f t="shared" si="39"/>
        <v>0</v>
      </c>
      <c r="S2401">
        <f>IF(T2401="",0,IFERROR(IF(VLOOKUP(T2401,T$38:T2400,1,0)&gt;0,0,0),1))</f>
        <v>0</v>
      </c>
      <c r="T2401" s="17" t="str">
        <f>IF(DATOS!I2364=P$39,DATOS!F2364,"")</f>
        <v/>
      </c>
    </row>
    <row r="2402" spans="18:20" x14ac:dyDescent="0.25">
      <c r="R2402">
        <f t="shared" si="39"/>
        <v>0</v>
      </c>
      <c r="S2402">
        <f>IF(T2402="",0,IFERROR(IF(VLOOKUP(T2402,T$38:T2401,1,0)&gt;0,0,0),1))</f>
        <v>0</v>
      </c>
      <c r="T2402" s="17" t="str">
        <f>IF(DATOS!I2365=P$39,DATOS!F2365,"")</f>
        <v/>
      </c>
    </row>
    <row r="2403" spans="18:20" x14ac:dyDescent="0.25">
      <c r="R2403">
        <f t="shared" si="39"/>
        <v>0</v>
      </c>
      <c r="S2403">
        <f>IF(T2403="",0,IFERROR(IF(VLOOKUP(T2403,T$38:T2402,1,0)&gt;0,0,0),1))</f>
        <v>0</v>
      </c>
      <c r="T2403" s="17" t="str">
        <f>IF(DATOS!I2366=P$39,DATOS!F2366,"")</f>
        <v/>
      </c>
    </row>
    <row r="2404" spans="18:20" x14ac:dyDescent="0.25">
      <c r="R2404">
        <f t="shared" si="39"/>
        <v>0</v>
      </c>
      <c r="S2404">
        <f>IF(T2404="",0,IFERROR(IF(VLOOKUP(T2404,T$38:T2403,1,0)&gt;0,0,0),1))</f>
        <v>0</v>
      </c>
      <c r="T2404" s="17" t="str">
        <f>IF(DATOS!I2367=P$39,DATOS!F2367,"")</f>
        <v/>
      </c>
    </row>
    <row r="2405" spans="18:20" x14ac:dyDescent="0.25">
      <c r="R2405">
        <f t="shared" si="39"/>
        <v>0</v>
      </c>
      <c r="S2405">
        <f>IF(T2405="",0,IFERROR(IF(VLOOKUP(T2405,T$38:T2404,1,0)&gt;0,0,0),1))</f>
        <v>0</v>
      </c>
      <c r="T2405" s="17" t="str">
        <f>IF(DATOS!I2368=P$39,DATOS!F2368,"")</f>
        <v/>
      </c>
    </row>
    <row r="2406" spans="18:20" x14ac:dyDescent="0.25">
      <c r="R2406">
        <f t="shared" si="39"/>
        <v>0</v>
      </c>
      <c r="S2406">
        <f>IF(T2406="",0,IFERROR(IF(VLOOKUP(T2406,T$38:T2405,1,0)&gt;0,0,0),1))</f>
        <v>0</v>
      </c>
      <c r="T2406" s="17" t="str">
        <f>IF(DATOS!I2369=P$39,DATOS!F2369,"")</f>
        <v/>
      </c>
    </row>
    <row r="2407" spans="18:20" x14ac:dyDescent="0.25">
      <c r="R2407">
        <f t="shared" ref="R2407:R2470" si="40">R2406+S2407</f>
        <v>0</v>
      </c>
      <c r="S2407">
        <f>IF(T2407="",0,IFERROR(IF(VLOOKUP(T2407,T$38:T2406,1,0)&gt;0,0,0),1))</f>
        <v>0</v>
      </c>
      <c r="T2407" s="17" t="str">
        <f>IF(DATOS!I2370=P$39,DATOS!F2370,"")</f>
        <v/>
      </c>
    </row>
    <row r="2408" spans="18:20" x14ac:dyDescent="0.25">
      <c r="R2408">
        <f t="shared" si="40"/>
        <v>0</v>
      </c>
      <c r="S2408">
        <f>IF(T2408="",0,IFERROR(IF(VLOOKUP(T2408,T$38:T2407,1,0)&gt;0,0,0),1))</f>
        <v>0</v>
      </c>
      <c r="T2408" s="17" t="str">
        <f>IF(DATOS!I2371=P$39,DATOS!F2371,"")</f>
        <v/>
      </c>
    </row>
    <row r="2409" spans="18:20" x14ac:dyDescent="0.25">
      <c r="R2409">
        <f t="shared" si="40"/>
        <v>0</v>
      </c>
      <c r="S2409">
        <f>IF(T2409="",0,IFERROR(IF(VLOOKUP(T2409,T$38:T2408,1,0)&gt;0,0,0),1))</f>
        <v>0</v>
      </c>
      <c r="T2409" s="17" t="str">
        <f>IF(DATOS!I2372=P$39,DATOS!F2372,"")</f>
        <v/>
      </c>
    </row>
    <row r="2410" spans="18:20" x14ac:dyDescent="0.25">
      <c r="R2410">
        <f t="shared" si="40"/>
        <v>0</v>
      </c>
      <c r="S2410">
        <f>IF(T2410="",0,IFERROR(IF(VLOOKUP(T2410,T$38:T2409,1,0)&gt;0,0,0),1))</f>
        <v>0</v>
      </c>
      <c r="T2410" s="17" t="str">
        <f>IF(DATOS!I2373=P$39,DATOS!F2373,"")</f>
        <v/>
      </c>
    </row>
    <row r="2411" spans="18:20" x14ac:dyDescent="0.25">
      <c r="R2411">
        <f t="shared" si="40"/>
        <v>0</v>
      </c>
      <c r="S2411">
        <f>IF(T2411="",0,IFERROR(IF(VLOOKUP(T2411,T$38:T2410,1,0)&gt;0,0,0),1))</f>
        <v>0</v>
      </c>
      <c r="T2411" s="17" t="str">
        <f>IF(DATOS!I2374=P$39,DATOS!F2374,"")</f>
        <v/>
      </c>
    </row>
    <row r="2412" spans="18:20" x14ac:dyDescent="0.25">
      <c r="R2412">
        <f t="shared" si="40"/>
        <v>0</v>
      </c>
      <c r="S2412">
        <f>IF(T2412="",0,IFERROR(IF(VLOOKUP(T2412,T$38:T2411,1,0)&gt;0,0,0),1))</f>
        <v>0</v>
      </c>
      <c r="T2412" s="17" t="str">
        <f>IF(DATOS!I2375=P$39,DATOS!F2375,"")</f>
        <v/>
      </c>
    </row>
    <row r="2413" spans="18:20" x14ac:dyDescent="0.25">
      <c r="R2413">
        <f t="shared" si="40"/>
        <v>0</v>
      </c>
      <c r="S2413">
        <f>IF(T2413="",0,IFERROR(IF(VLOOKUP(T2413,T$38:T2412,1,0)&gt;0,0,0),1))</f>
        <v>0</v>
      </c>
      <c r="T2413" s="17" t="str">
        <f>IF(DATOS!I2376=P$39,DATOS!F2376,"")</f>
        <v/>
      </c>
    </row>
    <row r="2414" spans="18:20" x14ac:dyDescent="0.25">
      <c r="R2414">
        <f t="shared" si="40"/>
        <v>0</v>
      </c>
      <c r="S2414">
        <f>IF(T2414="",0,IFERROR(IF(VLOOKUP(T2414,T$38:T2413,1,0)&gt;0,0,0),1))</f>
        <v>0</v>
      </c>
      <c r="T2414" s="17" t="str">
        <f>IF(DATOS!I2377=P$39,DATOS!F2377,"")</f>
        <v/>
      </c>
    </row>
    <row r="2415" spans="18:20" x14ac:dyDescent="0.25">
      <c r="R2415">
        <f t="shared" si="40"/>
        <v>0</v>
      </c>
      <c r="S2415">
        <f>IF(T2415="",0,IFERROR(IF(VLOOKUP(T2415,T$38:T2414,1,0)&gt;0,0,0),1))</f>
        <v>0</v>
      </c>
      <c r="T2415" s="17" t="str">
        <f>IF(DATOS!I2378=P$39,DATOS!F2378,"")</f>
        <v/>
      </c>
    </row>
    <row r="2416" spans="18:20" x14ac:dyDescent="0.25">
      <c r="R2416">
        <f t="shared" si="40"/>
        <v>0</v>
      </c>
      <c r="S2416">
        <f>IF(T2416="",0,IFERROR(IF(VLOOKUP(T2416,T$38:T2415,1,0)&gt;0,0,0),1))</f>
        <v>0</v>
      </c>
      <c r="T2416" s="17" t="str">
        <f>IF(DATOS!I2379=P$39,DATOS!F2379,"")</f>
        <v/>
      </c>
    </row>
    <row r="2417" spans="18:20" x14ac:dyDescent="0.25">
      <c r="R2417">
        <f t="shared" si="40"/>
        <v>0</v>
      </c>
      <c r="S2417">
        <f>IF(T2417="",0,IFERROR(IF(VLOOKUP(T2417,T$38:T2416,1,0)&gt;0,0,0),1))</f>
        <v>0</v>
      </c>
      <c r="T2417" s="17" t="str">
        <f>IF(DATOS!I2380=P$39,DATOS!F2380,"")</f>
        <v/>
      </c>
    </row>
    <row r="2418" spans="18:20" x14ac:dyDescent="0.25">
      <c r="R2418">
        <f t="shared" si="40"/>
        <v>0</v>
      </c>
      <c r="S2418">
        <f>IF(T2418="",0,IFERROR(IF(VLOOKUP(T2418,T$38:T2417,1,0)&gt;0,0,0),1))</f>
        <v>0</v>
      </c>
      <c r="T2418" s="17" t="str">
        <f>IF(DATOS!I2381=P$39,DATOS!F2381,"")</f>
        <v/>
      </c>
    </row>
    <row r="2419" spans="18:20" x14ac:dyDescent="0.25">
      <c r="R2419">
        <f t="shared" si="40"/>
        <v>0</v>
      </c>
      <c r="S2419">
        <f>IF(T2419="",0,IFERROR(IF(VLOOKUP(T2419,T$38:T2418,1,0)&gt;0,0,0),1))</f>
        <v>0</v>
      </c>
      <c r="T2419" s="17" t="str">
        <f>IF(DATOS!I2382=P$39,DATOS!F2382,"")</f>
        <v/>
      </c>
    </row>
    <row r="2420" spans="18:20" x14ac:dyDescent="0.25">
      <c r="R2420">
        <f t="shared" si="40"/>
        <v>0</v>
      </c>
      <c r="S2420">
        <f>IF(T2420="",0,IFERROR(IF(VLOOKUP(T2420,T$38:T2419,1,0)&gt;0,0,0),1))</f>
        <v>0</v>
      </c>
      <c r="T2420" s="17" t="str">
        <f>IF(DATOS!I2383=P$39,DATOS!F2383,"")</f>
        <v/>
      </c>
    </row>
    <row r="2421" spans="18:20" x14ac:dyDescent="0.25">
      <c r="R2421">
        <f t="shared" si="40"/>
        <v>0</v>
      </c>
      <c r="S2421">
        <f>IF(T2421="",0,IFERROR(IF(VLOOKUP(T2421,T$38:T2420,1,0)&gt;0,0,0),1))</f>
        <v>0</v>
      </c>
      <c r="T2421" s="17" t="str">
        <f>IF(DATOS!I2384=P$39,DATOS!F2384,"")</f>
        <v/>
      </c>
    </row>
    <row r="2422" spans="18:20" x14ac:dyDescent="0.25">
      <c r="R2422">
        <f t="shared" si="40"/>
        <v>0</v>
      </c>
      <c r="S2422">
        <f>IF(T2422="",0,IFERROR(IF(VLOOKUP(T2422,T$38:T2421,1,0)&gt;0,0,0),1))</f>
        <v>0</v>
      </c>
      <c r="T2422" s="17" t="str">
        <f>IF(DATOS!I2385=P$39,DATOS!F2385,"")</f>
        <v/>
      </c>
    </row>
    <row r="2423" spans="18:20" x14ac:dyDescent="0.25">
      <c r="R2423">
        <f t="shared" si="40"/>
        <v>0</v>
      </c>
      <c r="S2423">
        <f>IF(T2423="",0,IFERROR(IF(VLOOKUP(T2423,T$38:T2422,1,0)&gt;0,0,0),1))</f>
        <v>0</v>
      </c>
      <c r="T2423" s="17" t="str">
        <f>IF(DATOS!I2386=P$39,DATOS!F2386,"")</f>
        <v/>
      </c>
    </row>
    <row r="2424" spans="18:20" x14ac:dyDescent="0.25">
      <c r="R2424">
        <f t="shared" si="40"/>
        <v>0</v>
      </c>
      <c r="S2424">
        <f>IF(T2424="",0,IFERROR(IF(VLOOKUP(T2424,T$38:T2423,1,0)&gt;0,0,0),1))</f>
        <v>0</v>
      </c>
      <c r="T2424" s="17" t="str">
        <f>IF(DATOS!I2387=P$39,DATOS!F2387,"")</f>
        <v/>
      </c>
    </row>
    <row r="2425" spans="18:20" x14ac:dyDescent="0.25">
      <c r="R2425">
        <f t="shared" si="40"/>
        <v>0</v>
      </c>
      <c r="S2425">
        <f>IF(T2425="",0,IFERROR(IF(VLOOKUP(T2425,T$38:T2424,1,0)&gt;0,0,0),1))</f>
        <v>0</v>
      </c>
      <c r="T2425" s="17" t="str">
        <f>IF(DATOS!I2388=P$39,DATOS!F2388,"")</f>
        <v/>
      </c>
    </row>
    <row r="2426" spans="18:20" x14ac:dyDescent="0.25">
      <c r="R2426">
        <f t="shared" si="40"/>
        <v>0</v>
      </c>
      <c r="S2426">
        <f>IF(T2426="",0,IFERROR(IF(VLOOKUP(T2426,T$38:T2425,1,0)&gt;0,0,0),1))</f>
        <v>0</v>
      </c>
      <c r="T2426" s="17" t="str">
        <f>IF(DATOS!I2389=P$39,DATOS!F2389,"")</f>
        <v/>
      </c>
    </row>
    <row r="2427" spans="18:20" x14ac:dyDescent="0.25">
      <c r="R2427">
        <f t="shared" si="40"/>
        <v>0</v>
      </c>
      <c r="S2427">
        <f>IF(T2427="",0,IFERROR(IF(VLOOKUP(T2427,T$38:T2426,1,0)&gt;0,0,0),1))</f>
        <v>0</v>
      </c>
      <c r="T2427" s="17" t="str">
        <f>IF(DATOS!I2390=P$39,DATOS!F2390,"")</f>
        <v/>
      </c>
    </row>
    <row r="2428" spans="18:20" x14ac:dyDescent="0.25">
      <c r="R2428">
        <f t="shared" si="40"/>
        <v>0</v>
      </c>
      <c r="S2428">
        <f>IF(T2428="",0,IFERROR(IF(VLOOKUP(T2428,T$38:T2427,1,0)&gt;0,0,0),1))</f>
        <v>0</v>
      </c>
      <c r="T2428" s="17" t="str">
        <f>IF(DATOS!I2391=P$39,DATOS!F2391,"")</f>
        <v/>
      </c>
    </row>
    <row r="2429" spans="18:20" x14ac:dyDescent="0.25">
      <c r="R2429">
        <f t="shared" si="40"/>
        <v>0</v>
      </c>
      <c r="S2429">
        <f>IF(T2429="",0,IFERROR(IF(VLOOKUP(T2429,T$38:T2428,1,0)&gt;0,0,0),1))</f>
        <v>0</v>
      </c>
      <c r="T2429" s="17" t="str">
        <f>IF(DATOS!I2392=P$39,DATOS!F2392,"")</f>
        <v/>
      </c>
    </row>
    <row r="2430" spans="18:20" x14ac:dyDescent="0.25">
      <c r="R2430">
        <f t="shared" si="40"/>
        <v>0</v>
      </c>
      <c r="S2430">
        <f>IF(T2430="",0,IFERROR(IF(VLOOKUP(T2430,T$38:T2429,1,0)&gt;0,0,0),1))</f>
        <v>0</v>
      </c>
      <c r="T2430" s="17" t="str">
        <f>IF(DATOS!I2393=P$39,DATOS!F2393,"")</f>
        <v/>
      </c>
    </row>
    <row r="2431" spans="18:20" x14ac:dyDescent="0.25">
      <c r="R2431">
        <f t="shared" si="40"/>
        <v>0</v>
      </c>
      <c r="S2431">
        <f>IF(T2431="",0,IFERROR(IF(VLOOKUP(T2431,T$38:T2430,1,0)&gt;0,0,0),1))</f>
        <v>0</v>
      </c>
      <c r="T2431" s="17" t="str">
        <f>IF(DATOS!I2394=P$39,DATOS!F2394,"")</f>
        <v/>
      </c>
    </row>
    <row r="2432" spans="18:20" x14ac:dyDescent="0.25">
      <c r="R2432">
        <f t="shared" si="40"/>
        <v>0</v>
      </c>
      <c r="S2432">
        <f>IF(T2432="",0,IFERROR(IF(VLOOKUP(T2432,T$38:T2431,1,0)&gt;0,0,0),1))</f>
        <v>0</v>
      </c>
      <c r="T2432" s="17" t="str">
        <f>IF(DATOS!I2395=P$39,DATOS!F2395,"")</f>
        <v/>
      </c>
    </row>
    <row r="2433" spans="18:20" x14ac:dyDescent="0.25">
      <c r="R2433">
        <f t="shared" si="40"/>
        <v>0</v>
      </c>
      <c r="S2433">
        <f>IF(T2433="",0,IFERROR(IF(VLOOKUP(T2433,T$38:T2432,1,0)&gt;0,0,0),1))</f>
        <v>0</v>
      </c>
      <c r="T2433" s="17" t="str">
        <f>IF(DATOS!I2396=P$39,DATOS!F2396,"")</f>
        <v/>
      </c>
    </row>
    <row r="2434" spans="18:20" x14ac:dyDescent="0.25">
      <c r="R2434">
        <f t="shared" si="40"/>
        <v>0</v>
      </c>
      <c r="S2434">
        <f>IF(T2434="",0,IFERROR(IF(VLOOKUP(T2434,T$38:T2433,1,0)&gt;0,0,0),1))</f>
        <v>0</v>
      </c>
      <c r="T2434" s="17" t="str">
        <f>IF(DATOS!I2397=P$39,DATOS!F2397,"")</f>
        <v/>
      </c>
    </row>
    <row r="2435" spans="18:20" x14ac:dyDescent="0.25">
      <c r="R2435">
        <f t="shared" si="40"/>
        <v>0</v>
      </c>
      <c r="S2435">
        <f>IF(T2435="",0,IFERROR(IF(VLOOKUP(T2435,T$38:T2434,1,0)&gt;0,0,0),1))</f>
        <v>0</v>
      </c>
      <c r="T2435" s="17" t="str">
        <f>IF(DATOS!I2398=P$39,DATOS!F2398,"")</f>
        <v/>
      </c>
    </row>
    <row r="2436" spans="18:20" x14ac:dyDescent="0.25">
      <c r="R2436">
        <f t="shared" si="40"/>
        <v>0</v>
      </c>
      <c r="S2436">
        <f>IF(T2436="",0,IFERROR(IF(VLOOKUP(T2436,T$38:T2435,1,0)&gt;0,0,0),1))</f>
        <v>0</v>
      </c>
      <c r="T2436" s="17" t="str">
        <f>IF(DATOS!I2399=P$39,DATOS!F2399,"")</f>
        <v/>
      </c>
    </row>
    <row r="2437" spans="18:20" x14ac:dyDescent="0.25">
      <c r="R2437">
        <f t="shared" si="40"/>
        <v>0</v>
      </c>
      <c r="S2437">
        <f>IF(T2437="",0,IFERROR(IF(VLOOKUP(T2437,T$38:T2436,1,0)&gt;0,0,0),1))</f>
        <v>0</v>
      </c>
      <c r="T2437" s="17" t="str">
        <f>IF(DATOS!I2400=P$39,DATOS!F2400,"")</f>
        <v/>
      </c>
    </row>
    <row r="2438" spans="18:20" x14ac:dyDescent="0.25">
      <c r="R2438">
        <f t="shared" si="40"/>
        <v>0</v>
      </c>
      <c r="S2438">
        <f>IF(T2438="",0,IFERROR(IF(VLOOKUP(T2438,T$38:T2437,1,0)&gt;0,0,0),1))</f>
        <v>0</v>
      </c>
      <c r="T2438" s="17" t="str">
        <f>IF(DATOS!I2401=P$39,DATOS!F2401,"")</f>
        <v/>
      </c>
    </row>
    <row r="2439" spans="18:20" x14ac:dyDescent="0.25">
      <c r="R2439">
        <f t="shared" si="40"/>
        <v>0</v>
      </c>
      <c r="S2439">
        <f>IF(T2439="",0,IFERROR(IF(VLOOKUP(T2439,T$38:T2438,1,0)&gt;0,0,0),1))</f>
        <v>0</v>
      </c>
      <c r="T2439" s="17" t="str">
        <f>IF(DATOS!I2402=P$39,DATOS!F2402,"")</f>
        <v/>
      </c>
    </row>
    <row r="2440" spans="18:20" x14ac:dyDescent="0.25">
      <c r="R2440">
        <f t="shared" si="40"/>
        <v>0</v>
      </c>
      <c r="S2440">
        <f>IF(T2440="",0,IFERROR(IF(VLOOKUP(T2440,T$38:T2439,1,0)&gt;0,0,0),1))</f>
        <v>0</v>
      </c>
      <c r="T2440" s="17" t="str">
        <f>IF(DATOS!I2403=P$39,DATOS!F2403,"")</f>
        <v/>
      </c>
    </row>
    <row r="2441" spans="18:20" x14ac:dyDescent="0.25">
      <c r="R2441">
        <f t="shared" si="40"/>
        <v>0</v>
      </c>
      <c r="S2441">
        <f>IF(T2441="",0,IFERROR(IF(VLOOKUP(T2441,T$38:T2440,1,0)&gt;0,0,0),1))</f>
        <v>0</v>
      </c>
      <c r="T2441" s="17" t="str">
        <f>IF(DATOS!I2404=P$39,DATOS!F2404,"")</f>
        <v/>
      </c>
    </row>
    <row r="2442" spans="18:20" x14ac:dyDescent="0.25">
      <c r="R2442">
        <f t="shared" si="40"/>
        <v>0</v>
      </c>
      <c r="S2442">
        <f>IF(T2442="",0,IFERROR(IF(VLOOKUP(T2442,T$38:T2441,1,0)&gt;0,0,0),1))</f>
        <v>0</v>
      </c>
      <c r="T2442" s="17" t="str">
        <f>IF(DATOS!I2405=P$39,DATOS!F2405,"")</f>
        <v/>
      </c>
    </row>
    <row r="2443" spans="18:20" x14ac:dyDescent="0.25">
      <c r="R2443">
        <f t="shared" si="40"/>
        <v>0</v>
      </c>
      <c r="S2443">
        <f>IF(T2443="",0,IFERROR(IF(VLOOKUP(T2443,T$38:T2442,1,0)&gt;0,0,0),1))</f>
        <v>0</v>
      </c>
      <c r="T2443" s="17" t="str">
        <f>IF(DATOS!I2406=P$39,DATOS!F2406,"")</f>
        <v/>
      </c>
    </row>
    <row r="2444" spans="18:20" x14ac:dyDescent="0.25">
      <c r="R2444">
        <f t="shared" si="40"/>
        <v>0</v>
      </c>
      <c r="S2444">
        <f>IF(T2444="",0,IFERROR(IF(VLOOKUP(T2444,T$38:T2443,1,0)&gt;0,0,0),1))</f>
        <v>0</v>
      </c>
      <c r="T2444" s="17" t="str">
        <f>IF(DATOS!I2407=P$39,DATOS!F2407,"")</f>
        <v/>
      </c>
    </row>
    <row r="2445" spans="18:20" x14ac:dyDescent="0.25">
      <c r="R2445">
        <f t="shared" si="40"/>
        <v>0</v>
      </c>
      <c r="S2445">
        <f>IF(T2445="",0,IFERROR(IF(VLOOKUP(T2445,T$38:T2444,1,0)&gt;0,0,0),1))</f>
        <v>0</v>
      </c>
      <c r="T2445" s="17" t="str">
        <f>IF(DATOS!I2408=P$39,DATOS!F2408,"")</f>
        <v/>
      </c>
    </row>
    <row r="2446" spans="18:20" x14ac:dyDescent="0.25">
      <c r="R2446">
        <f t="shared" si="40"/>
        <v>0</v>
      </c>
      <c r="S2446">
        <f>IF(T2446="",0,IFERROR(IF(VLOOKUP(T2446,T$38:T2445,1,0)&gt;0,0,0),1))</f>
        <v>0</v>
      </c>
      <c r="T2446" s="17" t="str">
        <f>IF(DATOS!I2409=P$39,DATOS!F2409,"")</f>
        <v/>
      </c>
    </row>
    <row r="2447" spans="18:20" x14ac:dyDescent="0.25">
      <c r="R2447">
        <f t="shared" si="40"/>
        <v>0</v>
      </c>
      <c r="S2447">
        <f>IF(T2447="",0,IFERROR(IF(VLOOKUP(T2447,T$38:T2446,1,0)&gt;0,0,0),1))</f>
        <v>0</v>
      </c>
      <c r="T2447" s="17" t="str">
        <f>IF(DATOS!I2410=P$39,DATOS!F2410,"")</f>
        <v/>
      </c>
    </row>
    <row r="2448" spans="18:20" x14ac:dyDescent="0.25">
      <c r="R2448">
        <f t="shared" si="40"/>
        <v>0</v>
      </c>
      <c r="S2448">
        <f>IF(T2448="",0,IFERROR(IF(VLOOKUP(T2448,T$38:T2447,1,0)&gt;0,0,0),1))</f>
        <v>0</v>
      </c>
      <c r="T2448" s="17" t="str">
        <f>IF(DATOS!I2411=P$39,DATOS!F2411,"")</f>
        <v/>
      </c>
    </row>
    <row r="2449" spans="18:20" x14ac:dyDescent="0.25">
      <c r="R2449">
        <f t="shared" si="40"/>
        <v>0</v>
      </c>
      <c r="S2449">
        <f>IF(T2449="",0,IFERROR(IF(VLOOKUP(T2449,T$38:T2448,1,0)&gt;0,0,0),1))</f>
        <v>0</v>
      </c>
      <c r="T2449" s="17" t="str">
        <f>IF(DATOS!I2412=P$39,DATOS!F2412,"")</f>
        <v/>
      </c>
    </row>
    <row r="2450" spans="18:20" x14ac:dyDescent="0.25">
      <c r="R2450">
        <f t="shared" si="40"/>
        <v>0</v>
      </c>
      <c r="S2450">
        <f>IF(T2450="",0,IFERROR(IF(VLOOKUP(T2450,T$38:T2449,1,0)&gt;0,0,0),1))</f>
        <v>0</v>
      </c>
      <c r="T2450" s="17" t="str">
        <f>IF(DATOS!I2413=P$39,DATOS!F2413,"")</f>
        <v/>
      </c>
    </row>
    <row r="2451" spans="18:20" x14ac:dyDescent="0.25">
      <c r="R2451">
        <f t="shared" si="40"/>
        <v>0</v>
      </c>
      <c r="S2451">
        <f>IF(T2451="",0,IFERROR(IF(VLOOKUP(T2451,T$38:T2450,1,0)&gt;0,0,0),1))</f>
        <v>0</v>
      </c>
      <c r="T2451" s="17" t="str">
        <f>IF(DATOS!I2414=P$39,DATOS!F2414,"")</f>
        <v/>
      </c>
    </row>
    <row r="2452" spans="18:20" x14ac:dyDescent="0.25">
      <c r="R2452">
        <f t="shared" si="40"/>
        <v>0</v>
      </c>
      <c r="S2452">
        <f>IF(T2452="",0,IFERROR(IF(VLOOKUP(T2452,T$38:T2451,1,0)&gt;0,0,0),1))</f>
        <v>0</v>
      </c>
      <c r="T2452" s="17" t="str">
        <f>IF(DATOS!I2415=P$39,DATOS!F2415,"")</f>
        <v/>
      </c>
    </row>
    <row r="2453" spans="18:20" x14ac:dyDescent="0.25">
      <c r="R2453">
        <f t="shared" si="40"/>
        <v>0</v>
      </c>
      <c r="S2453">
        <f>IF(T2453="",0,IFERROR(IF(VLOOKUP(T2453,T$38:T2452,1,0)&gt;0,0,0),1))</f>
        <v>0</v>
      </c>
      <c r="T2453" s="17" t="str">
        <f>IF(DATOS!I2416=P$39,DATOS!F2416,"")</f>
        <v/>
      </c>
    </row>
    <row r="2454" spans="18:20" x14ac:dyDescent="0.25">
      <c r="R2454">
        <f t="shared" si="40"/>
        <v>0</v>
      </c>
      <c r="S2454">
        <f>IF(T2454="",0,IFERROR(IF(VLOOKUP(T2454,T$38:T2453,1,0)&gt;0,0,0),1))</f>
        <v>0</v>
      </c>
      <c r="T2454" s="17" t="str">
        <f>IF(DATOS!I2417=P$39,DATOS!F2417,"")</f>
        <v/>
      </c>
    </row>
    <row r="2455" spans="18:20" x14ac:dyDescent="0.25">
      <c r="R2455">
        <f t="shared" si="40"/>
        <v>0</v>
      </c>
      <c r="S2455">
        <f>IF(T2455="",0,IFERROR(IF(VLOOKUP(T2455,T$38:T2454,1,0)&gt;0,0,0),1))</f>
        <v>0</v>
      </c>
      <c r="T2455" s="17" t="str">
        <f>IF(DATOS!I2418=P$39,DATOS!F2418,"")</f>
        <v/>
      </c>
    </row>
    <row r="2456" spans="18:20" x14ac:dyDescent="0.25">
      <c r="R2456">
        <f t="shared" si="40"/>
        <v>0</v>
      </c>
      <c r="S2456">
        <f>IF(T2456="",0,IFERROR(IF(VLOOKUP(T2456,T$38:T2455,1,0)&gt;0,0,0),1))</f>
        <v>0</v>
      </c>
      <c r="T2456" s="17" t="str">
        <f>IF(DATOS!I2419=P$39,DATOS!F2419,"")</f>
        <v/>
      </c>
    </row>
    <row r="2457" spans="18:20" x14ac:dyDescent="0.25">
      <c r="R2457">
        <f t="shared" si="40"/>
        <v>0</v>
      </c>
      <c r="S2457">
        <f>IF(T2457="",0,IFERROR(IF(VLOOKUP(T2457,T$38:T2456,1,0)&gt;0,0,0),1))</f>
        <v>0</v>
      </c>
      <c r="T2457" s="17" t="str">
        <f>IF(DATOS!I2420=P$39,DATOS!F2420,"")</f>
        <v/>
      </c>
    </row>
    <row r="2458" spans="18:20" x14ac:dyDescent="0.25">
      <c r="R2458">
        <f t="shared" si="40"/>
        <v>0</v>
      </c>
      <c r="S2458">
        <f>IF(T2458="",0,IFERROR(IF(VLOOKUP(T2458,T$38:T2457,1,0)&gt;0,0,0),1))</f>
        <v>0</v>
      </c>
      <c r="T2458" s="17" t="str">
        <f>IF(DATOS!I2421=P$39,DATOS!F2421,"")</f>
        <v/>
      </c>
    </row>
    <row r="2459" spans="18:20" x14ac:dyDescent="0.25">
      <c r="R2459">
        <f t="shared" si="40"/>
        <v>0</v>
      </c>
      <c r="S2459">
        <f>IF(T2459="",0,IFERROR(IF(VLOOKUP(T2459,T$38:T2458,1,0)&gt;0,0,0),1))</f>
        <v>0</v>
      </c>
      <c r="T2459" s="17" t="str">
        <f>IF(DATOS!I2422=P$39,DATOS!F2422,"")</f>
        <v/>
      </c>
    </row>
    <row r="2460" spans="18:20" x14ac:dyDescent="0.25">
      <c r="R2460">
        <f t="shared" si="40"/>
        <v>0</v>
      </c>
      <c r="S2460">
        <f>IF(T2460="",0,IFERROR(IF(VLOOKUP(T2460,T$38:T2459,1,0)&gt;0,0,0),1))</f>
        <v>0</v>
      </c>
      <c r="T2460" s="17" t="str">
        <f>IF(DATOS!I2423=P$39,DATOS!F2423,"")</f>
        <v/>
      </c>
    </row>
    <row r="2461" spans="18:20" x14ac:dyDescent="0.25">
      <c r="R2461">
        <f t="shared" si="40"/>
        <v>0</v>
      </c>
      <c r="S2461">
        <f>IF(T2461="",0,IFERROR(IF(VLOOKUP(T2461,T$38:T2460,1,0)&gt;0,0,0),1))</f>
        <v>0</v>
      </c>
      <c r="T2461" s="17" t="str">
        <f>IF(DATOS!I2424=P$39,DATOS!F2424,"")</f>
        <v/>
      </c>
    </row>
    <row r="2462" spans="18:20" x14ac:dyDescent="0.25">
      <c r="R2462">
        <f t="shared" si="40"/>
        <v>0</v>
      </c>
      <c r="S2462">
        <f>IF(T2462="",0,IFERROR(IF(VLOOKUP(T2462,T$38:T2461,1,0)&gt;0,0,0),1))</f>
        <v>0</v>
      </c>
      <c r="T2462" s="17" t="str">
        <f>IF(DATOS!I2425=P$39,DATOS!F2425,"")</f>
        <v/>
      </c>
    </row>
    <row r="2463" spans="18:20" x14ac:dyDescent="0.25">
      <c r="R2463">
        <f t="shared" si="40"/>
        <v>0</v>
      </c>
      <c r="S2463">
        <f>IF(T2463="",0,IFERROR(IF(VLOOKUP(T2463,T$38:T2462,1,0)&gt;0,0,0),1))</f>
        <v>0</v>
      </c>
      <c r="T2463" s="17" t="str">
        <f>IF(DATOS!I2426=P$39,DATOS!F2426,"")</f>
        <v/>
      </c>
    </row>
    <row r="2464" spans="18:20" x14ac:dyDescent="0.25">
      <c r="R2464">
        <f t="shared" si="40"/>
        <v>0</v>
      </c>
      <c r="S2464">
        <f>IF(T2464="",0,IFERROR(IF(VLOOKUP(T2464,T$38:T2463,1,0)&gt;0,0,0),1))</f>
        <v>0</v>
      </c>
      <c r="T2464" s="17" t="str">
        <f>IF(DATOS!I2427=P$39,DATOS!F2427,"")</f>
        <v/>
      </c>
    </row>
    <row r="2465" spans="18:20" x14ac:dyDescent="0.25">
      <c r="R2465">
        <f t="shared" si="40"/>
        <v>0</v>
      </c>
      <c r="S2465">
        <f>IF(T2465="",0,IFERROR(IF(VLOOKUP(T2465,T$38:T2464,1,0)&gt;0,0,0),1))</f>
        <v>0</v>
      </c>
      <c r="T2465" s="17" t="str">
        <f>IF(DATOS!I2428=P$39,DATOS!F2428,"")</f>
        <v/>
      </c>
    </row>
    <row r="2466" spans="18:20" x14ac:dyDescent="0.25">
      <c r="R2466">
        <f t="shared" si="40"/>
        <v>0</v>
      </c>
      <c r="S2466">
        <f>IF(T2466="",0,IFERROR(IF(VLOOKUP(T2466,T$38:T2465,1,0)&gt;0,0,0),1))</f>
        <v>0</v>
      </c>
      <c r="T2466" s="17" t="str">
        <f>IF(DATOS!I2429=P$39,DATOS!F2429,"")</f>
        <v/>
      </c>
    </row>
    <row r="2467" spans="18:20" x14ac:dyDescent="0.25">
      <c r="R2467">
        <f t="shared" si="40"/>
        <v>0</v>
      </c>
      <c r="S2467">
        <f>IF(T2467="",0,IFERROR(IF(VLOOKUP(T2467,T$38:T2466,1,0)&gt;0,0,0),1))</f>
        <v>0</v>
      </c>
      <c r="T2467" s="17" t="str">
        <f>IF(DATOS!I2430=P$39,DATOS!F2430,"")</f>
        <v/>
      </c>
    </row>
    <row r="2468" spans="18:20" x14ac:dyDescent="0.25">
      <c r="R2468">
        <f t="shared" si="40"/>
        <v>0</v>
      </c>
      <c r="S2468">
        <f>IF(T2468="",0,IFERROR(IF(VLOOKUP(T2468,T$38:T2467,1,0)&gt;0,0,0),1))</f>
        <v>0</v>
      </c>
      <c r="T2468" s="17" t="str">
        <f>IF(DATOS!I2431=P$39,DATOS!F2431,"")</f>
        <v/>
      </c>
    </row>
    <row r="2469" spans="18:20" x14ac:dyDescent="0.25">
      <c r="R2469">
        <f t="shared" si="40"/>
        <v>0</v>
      </c>
      <c r="S2469">
        <f>IF(T2469="",0,IFERROR(IF(VLOOKUP(T2469,T$38:T2468,1,0)&gt;0,0,0),1))</f>
        <v>0</v>
      </c>
      <c r="T2469" s="17" t="str">
        <f>IF(DATOS!I2432=P$39,DATOS!F2432,"")</f>
        <v/>
      </c>
    </row>
    <row r="2470" spans="18:20" x14ac:dyDescent="0.25">
      <c r="R2470">
        <f t="shared" si="40"/>
        <v>0</v>
      </c>
      <c r="S2470">
        <f>IF(T2470="",0,IFERROR(IF(VLOOKUP(T2470,T$38:T2469,1,0)&gt;0,0,0),1))</f>
        <v>0</v>
      </c>
      <c r="T2470" s="17" t="str">
        <f>IF(DATOS!I2433=P$39,DATOS!F2433,"")</f>
        <v/>
      </c>
    </row>
    <row r="2471" spans="18:20" x14ac:dyDescent="0.25">
      <c r="R2471">
        <f t="shared" ref="R2471:R2534" si="41">R2470+S2471</f>
        <v>0</v>
      </c>
      <c r="S2471">
        <f>IF(T2471="",0,IFERROR(IF(VLOOKUP(T2471,T$38:T2470,1,0)&gt;0,0,0),1))</f>
        <v>0</v>
      </c>
      <c r="T2471" s="17" t="str">
        <f>IF(DATOS!I2434=P$39,DATOS!F2434,"")</f>
        <v/>
      </c>
    </row>
    <row r="2472" spans="18:20" x14ac:dyDescent="0.25">
      <c r="R2472">
        <f t="shared" si="41"/>
        <v>0</v>
      </c>
      <c r="S2472">
        <f>IF(T2472="",0,IFERROR(IF(VLOOKUP(T2472,T$38:T2471,1,0)&gt;0,0,0),1))</f>
        <v>0</v>
      </c>
      <c r="T2472" s="17" t="str">
        <f>IF(DATOS!I2435=P$39,DATOS!F2435,"")</f>
        <v/>
      </c>
    </row>
    <row r="2473" spans="18:20" x14ac:dyDescent="0.25">
      <c r="R2473">
        <f t="shared" si="41"/>
        <v>0</v>
      </c>
      <c r="S2473">
        <f>IF(T2473="",0,IFERROR(IF(VLOOKUP(T2473,T$38:T2472,1,0)&gt;0,0,0),1))</f>
        <v>0</v>
      </c>
      <c r="T2473" s="17" t="str">
        <f>IF(DATOS!I2436=P$39,DATOS!F2436,"")</f>
        <v/>
      </c>
    </row>
    <row r="2474" spans="18:20" x14ac:dyDescent="0.25">
      <c r="R2474">
        <f t="shared" si="41"/>
        <v>0</v>
      </c>
      <c r="S2474">
        <f>IF(T2474="",0,IFERROR(IF(VLOOKUP(T2474,T$38:T2473,1,0)&gt;0,0,0),1))</f>
        <v>0</v>
      </c>
      <c r="T2474" s="17" t="str">
        <f>IF(DATOS!I2437=P$39,DATOS!F2437,"")</f>
        <v/>
      </c>
    </row>
    <row r="2475" spans="18:20" x14ac:dyDescent="0.25">
      <c r="R2475">
        <f t="shared" si="41"/>
        <v>0</v>
      </c>
      <c r="S2475">
        <f>IF(T2475="",0,IFERROR(IF(VLOOKUP(T2475,T$38:T2474,1,0)&gt;0,0,0),1))</f>
        <v>0</v>
      </c>
      <c r="T2475" s="17" t="str">
        <f>IF(DATOS!I2438=P$39,DATOS!F2438,"")</f>
        <v/>
      </c>
    </row>
    <row r="2476" spans="18:20" x14ac:dyDescent="0.25">
      <c r="R2476">
        <f t="shared" si="41"/>
        <v>0</v>
      </c>
      <c r="S2476">
        <f>IF(T2476="",0,IFERROR(IF(VLOOKUP(T2476,T$38:T2475,1,0)&gt;0,0,0),1))</f>
        <v>0</v>
      </c>
      <c r="T2476" s="17" t="str">
        <f>IF(DATOS!I2439=P$39,DATOS!F2439,"")</f>
        <v/>
      </c>
    </row>
    <row r="2477" spans="18:20" x14ac:dyDescent="0.25">
      <c r="R2477">
        <f t="shared" si="41"/>
        <v>0</v>
      </c>
      <c r="S2477">
        <f>IF(T2477="",0,IFERROR(IF(VLOOKUP(T2477,T$38:T2476,1,0)&gt;0,0,0),1))</f>
        <v>0</v>
      </c>
      <c r="T2477" s="17" t="str">
        <f>IF(DATOS!I2440=P$39,DATOS!F2440,"")</f>
        <v/>
      </c>
    </row>
    <row r="2478" spans="18:20" x14ac:dyDescent="0.25">
      <c r="R2478">
        <f t="shared" si="41"/>
        <v>0</v>
      </c>
      <c r="S2478">
        <f>IF(T2478="",0,IFERROR(IF(VLOOKUP(T2478,T$38:T2477,1,0)&gt;0,0,0),1))</f>
        <v>0</v>
      </c>
      <c r="T2478" s="17" t="str">
        <f>IF(DATOS!I2441=P$39,DATOS!F2441,"")</f>
        <v/>
      </c>
    </row>
    <row r="2479" spans="18:20" x14ac:dyDescent="0.25">
      <c r="R2479">
        <f t="shared" si="41"/>
        <v>0</v>
      </c>
      <c r="S2479">
        <f>IF(T2479="",0,IFERROR(IF(VLOOKUP(T2479,T$38:T2478,1,0)&gt;0,0,0),1))</f>
        <v>0</v>
      </c>
      <c r="T2479" s="17" t="str">
        <f>IF(DATOS!I2442=P$39,DATOS!F2442,"")</f>
        <v/>
      </c>
    </row>
    <row r="2480" spans="18:20" x14ac:dyDescent="0.25">
      <c r="R2480">
        <f t="shared" si="41"/>
        <v>0</v>
      </c>
      <c r="S2480">
        <f>IF(T2480="",0,IFERROR(IF(VLOOKUP(T2480,T$38:T2479,1,0)&gt;0,0,0),1))</f>
        <v>0</v>
      </c>
      <c r="T2480" s="17" t="str">
        <f>IF(DATOS!I2443=P$39,DATOS!F2443,"")</f>
        <v/>
      </c>
    </row>
    <row r="2481" spans="18:20" x14ac:dyDescent="0.25">
      <c r="R2481">
        <f t="shared" si="41"/>
        <v>0</v>
      </c>
      <c r="S2481">
        <f>IF(T2481="",0,IFERROR(IF(VLOOKUP(T2481,T$38:T2480,1,0)&gt;0,0,0),1))</f>
        <v>0</v>
      </c>
      <c r="T2481" s="17" t="str">
        <f>IF(DATOS!I2444=P$39,DATOS!F2444,"")</f>
        <v/>
      </c>
    </row>
    <row r="2482" spans="18:20" x14ac:dyDescent="0.25">
      <c r="R2482">
        <f t="shared" si="41"/>
        <v>0</v>
      </c>
      <c r="S2482">
        <f>IF(T2482="",0,IFERROR(IF(VLOOKUP(T2482,T$38:T2481,1,0)&gt;0,0,0),1))</f>
        <v>0</v>
      </c>
      <c r="T2482" s="17" t="str">
        <f>IF(DATOS!I2445=P$39,DATOS!F2445,"")</f>
        <v/>
      </c>
    </row>
    <row r="2483" spans="18:20" x14ac:dyDescent="0.25">
      <c r="R2483">
        <f t="shared" si="41"/>
        <v>0</v>
      </c>
      <c r="S2483">
        <f>IF(T2483="",0,IFERROR(IF(VLOOKUP(T2483,T$38:T2482,1,0)&gt;0,0,0),1))</f>
        <v>0</v>
      </c>
      <c r="T2483" s="17" t="str">
        <f>IF(DATOS!I2446=P$39,DATOS!F2446,"")</f>
        <v/>
      </c>
    </row>
    <row r="2484" spans="18:20" x14ac:dyDescent="0.25">
      <c r="R2484">
        <f t="shared" si="41"/>
        <v>0</v>
      </c>
      <c r="S2484">
        <f>IF(T2484="",0,IFERROR(IF(VLOOKUP(T2484,T$38:T2483,1,0)&gt;0,0,0),1))</f>
        <v>0</v>
      </c>
      <c r="T2484" s="17" t="str">
        <f>IF(DATOS!I2447=P$39,DATOS!F2447,"")</f>
        <v/>
      </c>
    </row>
    <row r="2485" spans="18:20" x14ac:dyDescent="0.25">
      <c r="R2485">
        <f t="shared" si="41"/>
        <v>0</v>
      </c>
      <c r="S2485">
        <f>IF(T2485="",0,IFERROR(IF(VLOOKUP(T2485,T$38:T2484,1,0)&gt;0,0,0),1))</f>
        <v>0</v>
      </c>
      <c r="T2485" s="17" t="str">
        <f>IF(DATOS!I2448=P$39,DATOS!F2448,"")</f>
        <v/>
      </c>
    </row>
    <row r="2486" spans="18:20" x14ac:dyDescent="0.25">
      <c r="R2486">
        <f t="shared" si="41"/>
        <v>0</v>
      </c>
      <c r="S2486">
        <f>IF(T2486="",0,IFERROR(IF(VLOOKUP(T2486,T$38:T2485,1,0)&gt;0,0,0),1))</f>
        <v>0</v>
      </c>
      <c r="T2486" s="17" t="str">
        <f>IF(DATOS!I2449=P$39,DATOS!F2449,"")</f>
        <v/>
      </c>
    </row>
    <row r="2487" spans="18:20" x14ac:dyDescent="0.25">
      <c r="R2487">
        <f t="shared" si="41"/>
        <v>0</v>
      </c>
      <c r="S2487">
        <f>IF(T2487="",0,IFERROR(IF(VLOOKUP(T2487,T$38:T2486,1,0)&gt;0,0,0),1))</f>
        <v>0</v>
      </c>
      <c r="T2487" s="17" t="str">
        <f>IF(DATOS!I2450=P$39,DATOS!F2450,"")</f>
        <v/>
      </c>
    </row>
    <row r="2488" spans="18:20" x14ac:dyDescent="0.25">
      <c r="R2488">
        <f t="shared" si="41"/>
        <v>0</v>
      </c>
      <c r="S2488">
        <f>IF(T2488="",0,IFERROR(IF(VLOOKUP(T2488,T$38:T2487,1,0)&gt;0,0,0),1))</f>
        <v>0</v>
      </c>
      <c r="T2488" s="17" t="str">
        <f>IF(DATOS!I2451=P$39,DATOS!F2451,"")</f>
        <v/>
      </c>
    </row>
    <row r="2489" spans="18:20" x14ac:dyDescent="0.25">
      <c r="R2489">
        <f t="shared" si="41"/>
        <v>0</v>
      </c>
      <c r="S2489">
        <f>IF(T2489="",0,IFERROR(IF(VLOOKUP(T2489,T$38:T2488,1,0)&gt;0,0,0),1))</f>
        <v>0</v>
      </c>
      <c r="T2489" s="17" t="str">
        <f>IF(DATOS!I2452=P$39,DATOS!F2452,"")</f>
        <v/>
      </c>
    </row>
    <row r="2490" spans="18:20" x14ac:dyDescent="0.25">
      <c r="R2490">
        <f t="shared" si="41"/>
        <v>0</v>
      </c>
      <c r="S2490">
        <f>IF(T2490="",0,IFERROR(IF(VLOOKUP(T2490,T$38:T2489,1,0)&gt;0,0,0),1))</f>
        <v>0</v>
      </c>
      <c r="T2490" s="17" t="str">
        <f>IF(DATOS!I2453=P$39,DATOS!F2453,"")</f>
        <v/>
      </c>
    </row>
    <row r="2491" spans="18:20" x14ac:dyDescent="0.25">
      <c r="R2491">
        <f t="shared" si="41"/>
        <v>0</v>
      </c>
      <c r="S2491">
        <f>IF(T2491="",0,IFERROR(IF(VLOOKUP(T2491,T$38:T2490,1,0)&gt;0,0,0),1))</f>
        <v>0</v>
      </c>
      <c r="T2491" s="17" t="str">
        <f>IF(DATOS!I2454=P$39,DATOS!F2454,"")</f>
        <v/>
      </c>
    </row>
    <row r="2492" spans="18:20" x14ac:dyDescent="0.25">
      <c r="R2492">
        <f t="shared" si="41"/>
        <v>0</v>
      </c>
      <c r="S2492">
        <f>IF(T2492="",0,IFERROR(IF(VLOOKUP(T2492,T$38:T2491,1,0)&gt;0,0,0),1))</f>
        <v>0</v>
      </c>
      <c r="T2492" s="17" t="str">
        <f>IF(DATOS!I2455=P$39,DATOS!F2455,"")</f>
        <v/>
      </c>
    </row>
    <row r="2493" spans="18:20" x14ac:dyDescent="0.25">
      <c r="R2493">
        <f t="shared" si="41"/>
        <v>0</v>
      </c>
      <c r="S2493">
        <f>IF(T2493="",0,IFERROR(IF(VLOOKUP(T2493,T$38:T2492,1,0)&gt;0,0,0),1))</f>
        <v>0</v>
      </c>
      <c r="T2493" s="17" t="str">
        <f>IF(DATOS!I2456=P$39,DATOS!F2456,"")</f>
        <v/>
      </c>
    </row>
    <row r="2494" spans="18:20" x14ac:dyDescent="0.25">
      <c r="R2494">
        <f t="shared" si="41"/>
        <v>0</v>
      </c>
      <c r="S2494">
        <f>IF(T2494="",0,IFERROR(IF(VLOOKUP(T2494,T$38:T2493,1,0)&gt;0,0,0),1))</f>
        <v>0</v>
      </c>
      <c r="T2494" s="17" t="str">
        <f>IF(DATOS!I2457=P$39,DATOS!F2457,"")</f>
        <v/>
      </c>
    </row>
    <row r="2495" spans="18:20" x14ac:dyDescent="0.25">
      <c r="R2495">
        <f t="shared" si="41"/>
        <v>0</v>
      </c>
      <c r="S2495">
        <f>IF(T2495="",0,IFERROR(IF(VLOOKUP(T2495,T$38:T2494,1,0)&gt;0,0,0),1))</f>
        <v>0</v>
      </c>
      <c r="T2495" s="17" t="str">
        <f>IF(DATOS!I2458=P$39,DATOS!F2458,"")</f>
        <v/>
      </c>
    </row>
    <row r="2496" spans="18:20" x14ac:dyDescent="0.25">
      <c r="R2496">
        <f t="shared" si="41"/>
        <v>0</v>
      </c>
      <c r="S2496">
        <f>IF(T2496="",0,IFERROR(IF(VLOOKUP(T2496,T$38:T2495,1,0)&gt;0,0,0),1))</f>
        <v>0</v>
      </c>
      <c r="T2496" s="17" t="str">
        <f>IF(DATOS!I2459=P$39,DATOS!F2459,"")</f>
        <v/>
      </c>
    </row>
    <row r="2497" spans="18:20" x14ac:dyDescent="0.25">
      <c r="R2497">
        <f t="shared" si="41"/>
        <v>0</v>
      </c>
      <c r="S2497">
        <f>IF(T2497="",0,IFERROR(IF(VLOOKUP(T2497,T$38:T2496,1,0)&gt;0,0,0),1))</f>
        <v>0</v>
      </c>
      <c r="T2497" s="17" t="str">
        <f>IF(DATOS!I2460=P$39,DATOS!F2460,"")</f>
        <v/>
      </c>
    </row>
    <row r="2498" spans="18:20" x14ac:dyDescent="0.25">
      <c r="R2498">
        <f t="shared" si="41"/>
        <v>0</v>
      </c>
      <c r="S2498">
        <f>IF(T2498="",0,IFERROR(IF(VLOOKUP(T2498,T$38:T2497,1,0)&gt;0,0,0),1))</f>
        <v>0</v>
      </c>
      <c r="T2498" s="17" t="str">
        <f>IF(DATOS!I2461=P$39,DATOS!F2461,"")</f>
        <v/>
      </c>
    </row>
    <row r="2499" spans="18:20" x14ac:dyDescent="0.25">
      <c r="R2499">
        <f t="shared" si="41"/>
        <v>0</v>
      </c>
      <c r="S2499">
        <f>IF(T2499="",0,IFERROR(IF(VLOOKUP(T2499,T$38:T2498,1,0)&gt;0,0,0),1))</f>
        <v>0</v>
      </c>
      <c r="T2499" s="17" t="str">
        <f>IF(DATOS!I2462=P$39,DATOS!F2462,"")</f>
        <v/>
      </c>
    </row>
    <row r="2500" spans="18:20" x14ac:dyDescent="0.25">
      <c r="R2500">
        <f t="shared" si="41"/>
        <v>0</v>
      </c>
      <c r="S2500">
        <f>IF(T2500="",0,IFERROR(IF(VLOOKUP(T2500,T$38:T2499,1,0)&gt;0,0,0),1))</f>
        <v>0</v>
      </c>
      <c r="T2500" s="17" t="str">
        <f>IF(DATOS!I2463=P$39,DATOS!F2463,"")</f>
        <v/>
      </c>
    </row>
    <row r="2501" spans="18:20" x14ac:dyDescent="0.25">
      <c r="R2501">
        <f t="shared" si="41"/>
        <v>0</v>
      </c>
      <c r="S2501">
        <f>IF(T2501="",0,IFERROR(IF(VLOOKUP(T2501,T$38:T2500,1,0)&gt;0,0,0),1))</f>
        <v>0</v>
      </c>
      <c r="T2501" s="17" t="str">
        <f>IF(DATOS!I2464=P$39,DATOS!F2464,"")</f>
        <v/>
      </c>
    </row>
    <row r="2502" spans="18:20" x14ac:dyDescent="0.25">
      <c r="R2502">
        <f t="shared" si="41"/>
        <v>0</v>
      </c>
      <c r="S2502">
        <f>IF(T2502="",0,IFERROR(IF(VLOOKUP(T2502,T$38:T2501,1,0)&gt;0,0,0),1))</f>
        <v>0</v>
      </c>
      <c r="T2502" s="17" t="str">
        <f>IF(DATOS!I2465=P$39,DATOS!F2465,"")</f>
        <v/>
      </c>
    </row>
    <row r="2503" spans="18:20" x14ac:dyDescent="0.25">
      <c r="R2503">
        <f t="shared" si="41"/>
        <v>0</v>
      </c>
      <c r="S2503">
        <f>IF(T2503="",0,IFERROR(IF(VLOOKUP(T2503,T$38:T2502,1,0)&gt;0,0,0),1))</f>
        <v>0</v>
      </c>
      <c r="T2503" s="17" t="str">
        <f>IF(DATOS!I2466=P$39,DATOS!F2466,"")</f>
        <v/>
      </c>
    </row>
    <row r="2504" spans="18:20" x14ac:dyDescent="0.25">
      <c r="R2504">
        <f t="shared" si="41"/>
        <v>0</v>
      </c>
      <c r="S2504">
        <f>IF(T2504="",0,IFERROR(IF(VLOOKUP(T2504,T$38:T2503,1,0)&gt;0,0,0),1))</f>
        <v>0</v>
      </c>
      <c r="T2504" s="17" t="str">
        <f>IF(DATOS!I2467=P$39,DATOS!F2467,"")</f>
        <v/>
      </c>
    </row>
    <row r="2505" spans="18:20" x14ac:dyDescent="0.25">
      <c r="R2505">
        <f t="shared" si="41"/>
        <v>0</v>
      </c>
      <c r="S2505">
        <f>IF(T2505="",0,IFERROR(IF(VLOOKUP(T2505,T$38:T2504,1,0)&gt;0,0,0),1))</f>
        <v>0</v>
      </c>
      <c r="T2505" s="17" t="str">
        <f>IF(DATOS!I2468=P$39,DATOS!F2468,"")</f>
        <v/>
      </c>
    </row>
    <row r="2506" spans="18:20" x14ac:dyDescent="0.25">
      <c r="R2506">
        <f t="shared" si="41"/>
        <v>0</v>
      </c>
      <c r="S2506">
        <f>IF(T2506="",0,IFERROR(IF(VLOOKUP(T2506,T$38:T2505,1,0)&gt;0,0,0),1))</f>
        <v>0</v>
      </c>
      <c r="T2506" s="17" t="str">
        <f>IF(DATOS!I2469=P$39,DATOS!F2469,"")</f>
        <v/>
      </c>
    </row>
    <row r="2507" spans="18:20" x14ac:dyDescent="0.25">
      <c r="R2507">
        <f t="shared" si="41"/>
        <v>0</v>
      </c>
      <c r="S2507">
        <f>IF(T2507="",0,IFERROR(IF(VLOOKUP(T2507,T$38:T2506,1,0)&gt;0,0,0),1))</f>
        <v>0</v>
      </c>
      <c r="T2507" s="17" t="str">
        <f>IF(DATOS!I2470=P$39,DATOS!F2470,"")</f>
        <v/>
      </c>
    </row>
    <row r="2508" spans="18:20" x14ac:dyDescent="0.25">
      <c r="R2508">
        <f t="shared" si="41"/>
        <v>0</v>
      </c>
      <c r="S2508">
        <f>IF(T2508="",0,IFERROR(IF(VLOOKUP(T2508,T$38:T2507,1,0)&gt;0,0,0),1))</f>
        <v>0</v>
      </c>
      <c r="T2508" s="17" t="str">
        <f>IF(DATOS!I2471=P$39,DATOS!F2471,"")</f>
        <v/>
      </c>
    </row>
    <row r="2509" spans="18:20" x14ac:dyDescent="0.25">
      <c r="R2509">
        <f t="shared" si="41"/>
        <v>0</v>
      </c>
      <c r="S2509">
        <f>IF(T2509="",0,IFERROR(IF(VLOOKUP(T2509,T$38:T2508,1,0)&gt;0,0,0),1))</f>
        <v>0</v>
      </c>
      <c r="T2509" s="17" t="str">
        <f>IF(DATOS!I2472=P$39,DATOS!F2472,"")</f>
        <v/>
      </c>
    </row>
    <row r="2510" spans="18:20" x14ac:dyDescent="0.25">
      <c r="R2510">
        <f t="shared" si="41"/>
        <v>0</v>
      </c>
      <c r="S2510">
        <f>IF(T2510="",0,IFERROR(IF(VLOOKUP(T2510,T$38:T2509,1,0)&gt;0,0,0),1))</f>
        <v>0</v>
      </c>
      <c r="T2510" s="17" t="str">
        <f>IF(DATOS!I2473=P$39,DATOS!F2473,"")</f>
        <v/>
      </c>
    </row>
    <row r="2511" spans="18:20" x14ac:dyDescent="0.25">
      <c r="R2511">
        <f t="shared" si="41"/>
        <v>0</v>
      </c>
      <c r="S2511">
        <f>IF(T2511="",0,IFERROR(IF(VLOOKUP(T2511,T$38:T2510,1,0)&gt;0,0,0),1))</f>
        <v>0</v>
      </c>
      <c r="T2511" s="17" t="str">
        <f>IF(DATOS!I2474=P$39,DATOS!F2474,"")</f>
        <v/>
      </c>
    </row>
    <row r="2512" spans="18:20" x14ac:dyDescent="0.25">
      <c r="R2512">
        <f t="shared" si="41"/>
        <v>0</v>
      </c>
      <c r="S2512">
        <f>IF(T2512="",0,IFERROR(IF(VLOOKUP(T2512,T$38:T2511,1,0)&gt;0,0,0),1))</f>
        <v>0</v>
      </c>
      <c r="T2512" s="17" t="str">
        <f>IF(DATOS!I2475=P$39,DATOS!F2475,"")</f>
        <v/>
      </c>
    </row>
    <row r="2513" spans="18:20" x14ac:dyDescent="0.25">
      <c r="R2513">
        <f t="shared" si="41"/>
        <v>0</v>
      </c>
      <c r="S2513">
        <f>IF(T2513="",0,IFERROR(IF(VLOOKUP(T2513,T$38:T2512,1,0)&gt;0,0,0),1))</f>
        <v>0</v>
      </c>
      <c r="T2513" s="17" t="str">
        <f>IF(DATOS!I2476=P$39,DATOS!F2476,"")</f>
        <v/>
      </c>
    </row>
    <row r="2514" spans="18:20" x14ac:dyDescent="0.25">
      <c r="R2514">
        <f t="shared" si="41"/>
        <v>0</v>
      </c>
      <c r="S2514">
        <f>IF(T2514="",0,IFERROR(IF(VLOOKUP(T2514,T$38:T2513,1,0)&gt;0,0,0),1))</f>
        <v>0</v>
      </c>
      <c r="T2514" s="17" t="str">
        <f>IF(DATOS!I2477=P$39,DATOS!F2477,"")</f>
        <v/>
      </c>
    </row>
    <row r="2515" spans="18:20" x14ac:dyDescent="0.25">
      <c r="R2515">
        <f t="shared" si="41"/>
        <v>0</v>
      </c>
      <c r="S2515">
        <f>IF(T2515="",0,IFERROR(IF(VLOOKUP(T2515,T$38:T2514,1,0)&gt;0,0,0),1))</f>
        <v>0</v>
      </c>
      <c r="T2515" s="17" t="str">
        <f>IF(DATOS!I2478=P$39,DATOS!F2478,"")</f>
        <v/>
      </c>
    </row>
    <row r="2516" spans="18:20" x14ac:dyDescent="0.25">
      <c r="R2516">
        <f t="shared" si="41"/>
        <v>0</v>
      </c>
      <c r="S2516">
        <f>IF(T2516="",0,IFERROR(IF(VLOOKUP(T2516,T$38:T2515,1,0)&gt;0,0,0),1))</f>
        <v>0</v>
      </c>
      <c r="T2516" s="17" t="str">
        <f>IF(DATOS!I2479=P$39,DATOS!F2479,"")</f>
        <v/>
      </c>
    </row>
    <row r="2517" spans="18:20" x14ac:dyDescent="0.25">
      <c r="R2517">
        <f t="shared" si="41"/>
        <v>0</v>
      </c>
      <c r="S2517">
        <f>IF(T2517="",0,IFERROR(IF(VLOOKUP(T2517,T$38:T2516,1,0)&gt;0,0,0),1))</f>
        <v>0</v>
      </c>
      <c r="T2517" s="17" t="str">
        <f>IF(DATOS!I2480=P$39,DATOS!F2480,"")</f>
        <v/>
      </c>
    </row>
    <row r="2518" spans="18:20" x14ac:dyDescent="0.25">
      <c r="R2518">
        <f t="shared" si="41"/>
        <v>0</v>
      </c>
      <c r="S2518">
        <f>IF(T2518="",0,IFERROR(IF(VLOOKUP(T2518,T$38:T2517,1,0)&gt;0,0,0),1))</f>
        <v>0</v>
      </c>
      <c r="T2518" s="17" t="str">
        <f>IF(DATOS!I2481=P$39,DATOS!F2481,"")</f>
        <v/>
      </c>
    </row>
    <row r="2519" spans="18:20" x14ac:dyDescent="0.25">
      <c r="R2519">
        <f t="shared" si="41"/>
        <v>0</v>
      </c>
      <c r="S2519">
        <f>IF(T2519="",0,IFERROR(IF(VLOOKUP(T2519,T$38:T2518,1,0)&gt;0,0,0),1))</f>
        <v>0</v>
      </c>
      <c r="T2519" s="17" t="str">
        <f>IF(DATOS!I2482=P$39,DATOS!F2482,"")</f>
        <v/>
      </c>
    </row>
    <row r="2520" spans="18:20" x14ac:dyDescent="0.25">
      <c r="R2520">
        <f t="shared" si="41"/>
        <v>0</v>
      </c>
      <c r="S2520">
        <f>IF(T2520="",0,IFERROR(IF(VLOOKUP(T2520,T$38:T2519,1,0)&gt;0,0,0),1))</f>
        <v>0</v>
      </c>
      <c r="T2520" s="17" t="str">
        <f>IF(DATOS!I2483=P$39,DATOS!F2483,"")</f>
        <v/>
      </c>
    </row>
    <row r="2521" spans="18:20" x14ac:dyDescent="0.25">
      <c r="R2521">
        <f t="shared" si="41"/>
        <v>0</v>
      </c>
      <c r="S2521">
        <f>IF(T2521="",0,IFERROR(IF(VLOOKUP(T2521,T$38:T2520,1,0)&gt;0,0,0),1))</f>
        <v>0</v>
      </c>
      <c r="T2521" s="17" t="str">
        <f>IF(DATOS!I2484=P$39,DATOS!F2484,"")</f>
        <v/>
      </c>
    </row>
    <row r="2522" spans="18:20" x14ac:dyDescent="0.25">
      <c r="R2522">
        <f t="shared" si="41"/>
        <v>0</v>
      </c>
      <c r="S2522">
        <f>IF(T2522="",0,IFERROR(IF(VLOOKUP(T2522,T$38:T2521,1,0)&gt;0,0,0),1))</f>
        <v>0</v>
      </c>
      <c r="T2522" s="17" t="str">
        <f>IF(DATOS!I2485=P$39,DATOS!F2485,"")</f>
        <v/>
      </c>
    </row>
    <row r="2523" spans="18:20" x14ac:dyDescent="0.25">
      <c r="R2523">
        <f t="shared" si="41"/>
        <v>0</v>
      </c>
      <c r="S2523">
        <f>IF(T2523="",0,IFERROR(IF(VLOOKUP(T2523,T$38:T2522,1,0)&gt;0,0,0),1))</f>
        <v>0</v>
      </c>
      <c r="T2523" s="17" t="str">
        <f>IF(DATOS!I2486=P$39,DATOS!F2486,"")</f>
        <v/>
      </c>
    </row>
    <row r="2524" spans="18:20" x14ac:dyDescent="0.25">
      <c r="R2524">
        <f t="shared" si="41"/>
        <v>0</v>
      </c>
      <c r="S2524">
        <f>IF(T2524="",0,IFERROR(IF(VLOOKUP(T2524,T$38:T2523,1,0)&gt;0,0,0),1))</f>
        <v>0</v>
      </c>
      <c r="T2524" s="17" t="str">
        <f>IF(DATOS!I2487=P$39,DATOS!F2487,"")</f>
        <v/>
      </c>
    </row>
    <row r="2525" spans="18:20" x14ac:dyDescent="0.25">
      <c r="R2525">
        <f t="shared" si="41"/>
        <v>0</v>
      </c>
      <c r="S2525">
        <f>IF(T2525="",0,IFERROR(IF(VLOOKUP(T2525,T$38:T2524,1,0)&gt;0,0,0),1))</f>
        <v>0</v>
      </c>
      <c r="T2525" s="17" t="str">
        <f>IF(DATOS!I2488=P$39,DATOS!F2488,"")</f>
        <v/>
      </c>
    </row>
    <row r="2526" spans="18:20" x14ac:dyDescent="0.25">
      <c r="R2526">
        <f t="shared" si="41"/>
        <v>0</v>
      </c>
      <c r="S2526">
        <f>IF(T2526="",0,IFERROR(IF(VLOOKUP(T2526,T$38:T2525,1,0)&gt;0,0,0),1))</f>
        <v>0</v>
      </c>
      <c r="T2526" s="17" t="str">
        <f>IF(DATOS!I2489=P$39,DATOS!F2489,"")</f>
        <v/>
      </c>
    </row>
    <row r="2527" spans="18:20" x14ac:dyDescent="0.25">
      <c r="R2527">
        <f t="shared" si="41"/>
        <v>0</v>
      </c>
      <c r="S2527">
        <f>IF(T2527="",0,IFERROR(IF(VLOOKUP(T2527,T$38:T2526,1,0)&gt;0,0,0),1))</f>
        <v>0</v>
      </c>
      <c r="T2527" s="17" t="str">
        <f>IF(DATOS!I2490=P$39,DATOS!F2490,"")</f>
        <v/>
      </c>
    </row>
    <row r="2528" spans="18:20" x14ac:dyDescent="0.25">
      <c r="R2528">
        <f t="shared" si="41"/>
        <v>0</v>
      </c>
      <c r="S2528">
        <f>IF(T2528="",0,IFERROR(IF(VLOOKUP(T2528,T$38:T2527,1,0)&gt;0,0,0),1))</f>
        <v>0</v>
      </c>
      <c r="T2528" s="17" t="str">
        <f>IF(DATOS!I2491=P$39,DATOS!F2491,"")</f>
        <v/>
      </c>
    </row>
    <row r="2529" spans="18:20" x14ac:dyDescent="0.25">
      <c r="R2529">
        <f t="shared" si="41"/>
        <v>0</v>
      </c>
      <c r="S2529">
        <f>IF(T2529="",0,IFERROR(IF(VLOOKUP(T2529,T$38:T2528,1,0)&gt;0,0,0),1))</f>
        <v>0</v>
      </c>
      <c r="T2529" s="17" t="str">
        <f>IF(DATOS!I2492=P$39,DATOS!F2492,"")</f>
        <v/>
      </c>
    </row>
    <row r="2530" spans="18:20" x14ac:dyDescent="0.25">
      <c r="R2530">
        <f t="shared" si="41"/>
        <v>0</v>
      </c>
      <c r="S2530">
        <f>IF(T2530="",0,IFERROR(IF(VLOOKUP(T2530,T$38:T2529,1,0)&gt;0,0,0),1))</f>
        <v>0</v>
      </c>
      <c r="T2530" s="17" t="str">
        <f>IF(DATOS!I2493=P$39,DATOS!F2493,"")</f>
        <v/>
      </c>
    </row>
    <row r="2531" spans="18:20" x14ac:dyDescent="0.25">
      <c r="R2531">
        <f t="shared" si="41"/>
        <v>0</v>
      </c>
      <c r="S2531">
        <f>IF(T2531="",0,IFERROR(IF(VLOOKUP(T2531,T$38:T2530,1,0)&gt;0,0,0),1))</f>
        <v>0</v>
      </c>
      <c r="T2531" s="17" t="str">
        <f>IF(DATOS!I2494=P$39,DATOS!F2494,"")</f>
        <v/>
      </c>
    </row>
    <row r="2532" spans="18:20" x14ac:dyDescent="0.25">
      <c r="R2532">
        <f t="shared" si="41"/>
        <v>0</v>
      </c>
      <c r="S2532">
        <f>IF(T2532="",0,IFERROR(IF(VLOOKUP(T2532,T$38:T2531,1,0)&gt;0,0,0),1))</f>
        <v>0</v>
      </c>
      <c r="T2532" s="17" t="str">
        <f>IF(DATOS!I2495=P$39,DATOS!F2495,"")</f>
        <v/>
      </c>
    </row>
    <row r="2533" spans="18:20" x14ac:dyDescent="0.25">
      <c r="R2533">
        <f t="shared" si="41"/>
        <v>0</v>
      </c>
      <c r="S2533">
        <f>IF(T2533="",0,IFERROR(IF(VLOOKUP(T2533,T$38:T2532,1,0)&gt;0,0,0),1))</f>
        <v>0</v>
      </c>
      <c r="T2533" s="17" t="str">
        <f>IF(DATOS!I2496=P$39,DATOS!F2496,"")</f>
        <v/>
      </c>
    </row>
    <row r="2534" spans="18:20" x14ac:dyDescent="0.25">
      <c r="R2534">
        <f t="shared" si="41"/>
        <v>0</v>
      </c>
      <c r="S2534">
        <f>IF(T2534="",0,IFERROR(IF(VLOOKUP(T2534,T$38:T2533,1,0)&gt;0,0,0),1))</f>
        <v>0</v>
      </c>
      <c r="T2534" s="17" t="str">
        <f>IF(DATOS!I2497=P$39,DATOS!F2497,"")</f>
        <v/>
      </c>
    </row>
    <row r="2535" spans="18:20" x14ac:dyDescent="0.25">
      <c r="R2535">
        <f t="shared" ref="R2535:R2598" si="42">R2534+S2535</f>
        <v>0</v>
      </c>
      <c r="S2535">
        <f>IF(T2535="",0,IFERROR(IF(VLOOKUP(T2535,T$38:T2534,1,0)&gt;0,0,0),1))</f>
        <v>0</v>
      </c>
      <c r="T2535" s="17" t="str">
        <f>IF(DATOS!I2498=P$39,DATOS!F2498,"")</f>
        <v/>
      </c>
    </row>
    <row r="2536" spans="18:20" x14ac:dyDescent="0.25">
      <c r="R2536">
        <f t="shared" si="42"/>
        <v>0</v>
      </c>
      <c r="S2536">
        <f>IF(T2536="",0,IFERROR(IF(VLOOKUP(T2536,T$38:T2535,1,0)&gt;0,0,0),1))</f>
        <v>0</v>
      </c>
      <c r="T2536" s="17" t="str">
        <f>IF(DATOS!I2499=P$39,DATOS!F2499,"")</f>
        <v/>
      </c>
    </row>
    <row r="2537" spans="18:20" x14ac:dyDescent="0.25">
      <c r="R2537">
        <f t="shared" si="42"/>
        <v>0</v>
      </c>
      <c r="S2537">
        <f>IF(T2537="",0,IFERROR(IF(VLOOKUP(T2537,T$38:T2536,1,0)&gt;0,0,0),1))</f>
        <v>0</v>
      </c>
      <c r="T2537" s="17" t="str">
        <f>IF(DATOS!I2500=P$39,DATOS!F2500,"")</f>
        <v/>
      </c>
    </row>
    <row r="2538" spans="18:20" x14ac:dyDescent="0.25">
      <c r="R2538">
        <f t="shared" si="42"/>
        <v>0</v>
      </c>
      <c r="S2538">
        <f>IF(T2538="",0,IFERROR(IF(VLOOKUP(T2538,T$38:T2537,1,0)&gt;0,0,0),1))</f>
        <v>0</v>
      </c>
      <c r="T2538" s="17" t="str">
        <f>IF(DATOS!I2501=P$39,DATOS!F2501,"")</f>
        <v/>
      </c>
    </row>
    <row r="2539" spans="18:20" x14ac:dyDescent="0.25">
      <c r="R2539">
        <f t="shared" si="42"/>
        <v>0</v>
      </c>
      <c r="S2539">
        <f>IF(T2539="",0,IFERROR(IF(VLOOKUP(T2539,T$38:T2538,1,0)&gt;0,0,0),1))</f>
        <v>0</v>
      </c>
      <c r="T2539" s="17" t="str">
        <f>IF(DATOS!I2502=P$39,DATOS!F2502,"")</f>
        <v/>
      </c>
    </row>
    <row r="2540" spans="18:20" x14ac:dyDescent="0.25">
      <c r="R2540">
        <f t="shared" si="42"/>
        <v>0</v>
      </c>
      <c r="S2540">
        <f>IF(T2540="",0,IFERROR(IF(VLOOKUP(T2540,T$38:T2539,1,0)&gt;0,0,0),1))</f>
        <v>0</v>
      </c>
      <c r="T2540" s="17" t="str">
        <f>IF(DATOS!I2503=P$39,DATOS!F2503,"")</f>
        <v/>
      </c>
    </row>
    <row r="2541" spans="18:20" x14ac:dyDescent="0.25">
      <c r="R2541">
        <f t="shared" si="42"/>
        <v>0</v>
      </c>
      <c r="S2541">
        <f>IF(T2541="",0,IFERROR(IF(VLOOKUP(T2541,T$38:T2540,1,0)&gt;0,0,0),1))</f>
        <v>0</v>
      </c>
      <c r="T2541" s="17" t="str">
        <f>IF(DATOS!I2504=P$39,DATOS!F2504,"")</f>
        <v/>
      </c>
    </row>
    <row r="2542" spans="18:20" x14ac:dyDescent="0.25">
      <c r="R2542">
        <f t="shared" si="42"/>
        <v>0</v>
      </c>
      <c r="S2542">
        <f>IF(T2542="",0,IFERROR(IF(VLOOKUP(T2542,T$38:T2541,1,0)&gt;0,0,0),1))</f>
        <v>0</v>
      </c>
      <c r="T2542" s="17" t="str">
        <f>IF(DATOS!I2505=P$39,DATOS!F2505,"")</f>
        <v/>
      </c>
    </row>
    <row r="2543" spans="18:20" x14ac:dyDescent="0.25">
      <c r="R2543">
        <f t="shared" si="42"/>
        <v>0</v>
      </c>
      <c r="S2543">
        <f>IF(T2543="",0,IFERROR(IF(VLOOKUP(T2543,T$38:T2542,1,0)&gt;0,0,0),1))</f>
        <v>0</v>
      </c>
      <c r="T2543" s="17" t="str">
        <f>IF(DATOS!I2506=P$39,DATOS!F2506,"")</f>
        <v/>
      </c>
    </row>
    <row r="2544" spans="18:20" x14ac:dyDescent="0.25">
      <c r="R2544">
        <f t="shared" si="42"/>
        <v>0</v>
      </c>
      <c r="S2544">
        <f>IF(T2544="",0,IFERROR(IF(VLOOKUP(T2544,T$38:T2543,1,0)&gt;0,0,0),1))</f>
        <v>0</v>
      </c>
      <c r="T2544" s="17" t="str">
        <f>IF(DATOS!I2507=P$39,DATOS!F2507,"")</f>
        <v/>
      </c>
    </row>
    <row r="2545" spans="18:20" x14ac:dyDescent="0.25">
      <c r="R2545">
        <f t="shared" si="42"/>
        <v>0</v>
      </c>
      <c r="S2545">
        <f>IF(T2545="",0,IFERROR(IF(VLOOKUP(T2545,T$38:T2544,1,0)&gt;0,0,0),1))</f>
        <v>0</v>
      </c>
      <c r="T2545" s="17" t="str">
        <f>IF(DATOS!I2508=P$39,DATOS!F2508,"")</f>
        <v/>
      </c>
    </row>
    <row r="2546" spans="18:20" x14ac:dyDescent="0.25">
      <c r="R2546">
        <f t="shared" si="42"/>
        <v>0</v>
      </c>
      <c r="S2546">
        <f>IF(T2546="",0,IFERROR(IF(VLOOKUP(T2546,T$38:T2545,1,0)&gt;0,0,0),1))</f>
        <v>0</v>
      </c>
      <c r="T2546" s="17" t="str">
        <f>IF(DATOS!I2509=P$39,DATOS!F2509,"")</f>
        <v/>
      </c>
    </row>
    <row r="2547" spans="18:20" x14ac:dyDescent="0.25">
      <c r="R2547">
        <f t="shared" si="42"/>
        <v>0</v>
      </c>
      <c r="S2547">
        <f>IF(T2547="",0,IFERROR(IF(VLOOKUP(T2547,T$38:T2546,1,0)&gt;0,0,0),1))</f>
        <v>0</v>
      </c>
      <c r="T2547" s="17" t="str">
        <f>IF(DATOS!I2510=P$39,DATOS!F2510,"")</f>
        <v/>
      </c>
    </row>
    <row r="2548" spans="18:20" x14ac:dyDescent="0.25">
      <c r="R2548">
        <f t="shared" si="42"/>
        <v>0</v>
      </c>
      <c r="S2548">
        <f>IF(T2548="",0,IFERROR(IF(VLOOKUP(T2548,T$38:T2547,1,0)&gt;0,0,0),1))</f>
        <v>0</v>
      </c>
      <c r="T2548" s="17" t="str">
        <f>IF(DATOS!I2511=P$39,DATOS!F2511,"")</f>
        <v/>
      </c>
    </row>
    <row r="2549" spans="18:20" x14ac:dyDescent="0.25">
      <c r="R2549">
        <f t="shared" si="42"/>
        <v>0</v>
      </c>
      <c r="S2549">
        <f>IF(T2549="",0,IFERROR(IF(VLOOKUP(T2549,T$38:T2548,1,0)&gt;0,0,0),1))</f>
        <v>0</v>
      </c>
      <c r="T2549" s="17" t="str">
        <f>IF(DATOS!I2512=P$39,DATOS!F2512,"")</f>
        <v/>
      </c>
    </row>
    <row r="2550" spans="18:20" x14ac:dyDescent="0.25">
      <c r="R2550">
        <f t="shared" si="42"/>
        <v>0</v>
      </c>
      <c r="S2550">
        <f>IF(T2550="",0,IFERROR(IF(VLOOKUP(T2550,T$38:T2549,1,0)&gt;0,0,0),1))</f>
        <v>0</v>
      </c>
      <c r="T2550" s="17" t="str">
        <f>IF(DATOS!I2513=P$39,DATOS!F2513,"")</f>
        <v/>
      </c>
    </row>
    <row r="2551" spans="18:20" x14ac:dyDescent="0.25">
      <c r="R2551">
        <f t="shared" si="42"/>
        <v>0</v>
      </c>
      <c r="S2551">
        <f>IF(T2551="",0,IFERROR(IF(VLOOKUP(T2551,T$38:T2550,1,0)&gt;0,0,0),1))</f>
        <v>0</v>
      </c>
      <c r="T2551" s="17" t="str">
        <f>IF(DATOS!I2514=P$39,DATOS!F2514,"")</f>
        <v/>
      </c>
    </row>
    <row r="2552" spans="18:20" x14ac:dyDescent="0.25">
      <c r="R2552">
        <f t="shared" si="42"/>
        <v>0</v>
      </c>
      <c r="S2552">
        <f>IF(T2552="",0,IFERROR(IF(VLOOKUP(T2552,T$38:T2551,1,0)&gt;0,0,0),1))</f>
        <v>0</v>
      </c>
      <c r="T2552" s="17" t="str">
        <f>IF(DATOS!I2515=P$39,DATOS!F2515,"")</f>
        <v/>
      </c>
    </row>
    <row r="2553" spans="18:20" x14ac:dyDescent="0.25">
      <c r="R2553">
        <f t="shared" si="42"/>
        <v>0</v>
      </c>
      <c r="S2553">
        <f>IF(T2553="",0,IFERROR(IF(VLOOKUP(T2553,T$38:T2552,1,0)&gt;0,0,0),1))</f>
        <v>0</v>
      </c>
      <c r="T2553" s="17" t="str">
        <f>IF(DATOS!I2516=P$39,DATOS!F2516,"")</f>
        <v/>
      </c>
    </row>
    <row r="2554" spans="18:20" x14ac:dyDescent="0.25">
      <c r="R2554">
        <f t="shared" si="42"/>
        <v>0</v>
      </c>
      <c r="S2554">
        <f>IF(T2554="",0,IFERROR(IF(VLOOKUP(T2554,T$38:T2553,1,0)&gt;0,0,0),1))</f>
        <v>0</v>
      </c>
      <c r="T2554" s="17" t="str">
        <f>IF(DATOS!I2517=P$39,DATOS!F2517,"")</f>
        <v/>
      </c>
    </row>
    <row r="2555" spans="18:20" x14ac:dyDescent="0.25">
      <c r="R2555">
        <f t="shared" si="42"/>
        <v>0</v>
      </c>
      <c r="S2555">
        <f>IF(T2555="",0,IFERROR(IF(VLOOKUP(T2555,T$38:T2554,1,0)&gt;0,0,0),1))</f>
        <v>0</v>
      </c>
      <c r="T2555" s="17" t="str">
        <f>IF(DATOS!I2518=P$39,DATOS!F2518,"")</f>
        <v/>
      </c>
    </row>
    <row r="2556" spans="18:20" x14ac:dyDescent="0.25">
      <c r="R2556">
        <f t="shared" si="42"/>
        <v>0</v>
      </c>
      <c r="S2556">
        <f>IF(T2556="",0,IFERROR(IF(VLOOKUP(T2556,T$38:T2555,1,0)&gt;0,0,0),1))</f>
        <v>0</v>
      </c>
      <c r="T2556" s="17" t="str">
        <f>IF(DATOS!I2519=P$39,DATOS!F2519,"")</f>
        <v/>
      </c>
    </row>
    <row r="2557" spans="18:20" x14ac:dyDescent="0.25">
      <c r="R2557">
        <f t="shared" si="42"/>
        <v>0</v>
      </c>
      <c r="S2557">
        <f>IF(T2557="",0,IFERROR(IF(VLOOKUP(T2557,T$38:T2556,1,0)&gt;0,0,0),1))</f>
        <v>0</v>
      </c>
      <c r="T2557" s="17" t="str">
        <f>IF(DATOS!I2520=P$39,DATOS!F2520,"")</f>
        <v/>
      </c>
    </row>
    <row r="2558" spans="18:20" x14ac:dyDescent="0.25">
      <c r="R2558">
        <f t="shared" si="42"/>
        <v>0</v>
      </c>
      <c r="S2558">
        <f>IF(T2558="",0,IFERROR(IF(VLOOKUP(T2558,T$38:T2557,1,0)&gt;0,0,0),1))</f>
        <v>0</v>
      </c>
      <c r="T2558" s="17" t="str">
        <f>IF(DATOS!I2521=P$39,DATOS!F2521,"")</f>
        <v/>
      </c>
    </row>
    <row r="2559" spans="18:20" x14ac:dyDescent="0.25">
      <c r="R2559">
        <f t="shared" si="42"/>
        <v>0</v>
      </c>
      <c r="S2559">
        <f>IF(T2559="",0,IFERROR(IF(VLOOKUP(T2559,T$38:T2558,1,0)&gt;0,0,0),1))</f>
        <v>0</v>
      </c>
      <c r="T2559" s="17" t="str">
        <f>IF(DATOS!I2522=P$39,DATOS!F2522,"")</f>
        <v/>
      </c>
    </row>
    <row r="2560" spans="18:20" x14ac:dyDescent="0.25">
      <c r="R2560">
        <f t="shared" si="42"/>
        <v>0</v>
      </c>
      <c r="S2560">
        <f>IF(T2560="",0,IFERROR(IF(VLOOKUP(T2560,T$38:T2559,1,0)&gt;0,0,0),1))</f>
        <v>0</v>
      </c>
      <c r="T2560" s="17" t="str">
        <f>IF(DATOS!I2523=P$39,DATOS!F2523,"")</f>
        <v/>
      </c>
    </row>
    <row r="2561" spans="18:20" x14ac:dyDescent="0.25">
      <c r="R2561">
        <f t="shared" si="42"/>
        <v>0</v>
      </c>
      <c r="S2561">
        <f>IF(T2561="",0,IFERROR(IF(VLOOKUP(T2561,T$38:T2560,1,0)&gt;0,0,0),1))</f>
        <v>0</v>
      </c>
      <c r="T2561" s="17" t="str">
        <f>IF(DATOS!I2524=P$39,DATOS!F2524,"")</f>
        <v/>
      </c>
    </row>
    <row r="2562" spans="18:20" x14ac:dyDescent="0.25">
      <c r="R2562">
        <f t="shared" si="42"/>
        <v>0</v>
      </c>
      <c r="S2562">
        <f>IF(T2562="",0,IFERROR(IF(VLOOKUP(T2562,T$38:T2561,1,0)&gt;0,0,0),1))</f>
        <v>0</v>
      </c>
      <c r="T2562" s="17" t="str">
        <f>IF(DATOS!I2525=P$39,DATOS!F2525,"")</f>
        <v/>
      </c>
    </row>
    <row r="2563" spans="18:20" x14ac:dyDescent="0.25">
      <c r="R2563">
        <f t="shared" si="42"/>
        <v>0</v>
      </c>
      <c r="S2563">
        <f>IF(T2563="",0,IFERROR(IF(VLOOKUP(T2563,T$38:T2562,1,0)&gt;0,0,0),1))</f>
        <v>0</v>
      </c>
      <c r="T2563" s="17" t="str">
        <f>IF(DATOS!I2526=P$39,DATOS!F2526,"")</f>
        <v/>
      </c>
    </row>
    <row r="2564" spans="18:20" x14ac:dyDescent="0.25">
      <c r="R2564">
        <f t="shared" si="42"/>
        <v>0</v>
      </c>
      <c r="S2564">
        <f>IF(T2564="",0,IFERROR(IF(VLOOKUP(T2564,T$38:T2563,1,0)&gt;0,0,0),1))</f>
        <v>0</v>
      </c>
      <c r="T2564" s="17" t="str">
        <f>IF(DATOS!I2527=P$39,DATOS!F2527,"")</f>
        <v/>
      </c>
    </row>
    <row r="2565" spans="18:20" x14ac:dyDescent="0.25">
      <c r="R2565">
        <f t="shared" si="42"/>
        <v>0</v>
      </c>
      <c r="S2565">
        <f>IF(T2565="",0,IFERROR(IF(VLOOKUP(T2565,T$38:T2564,1,0)&gt;0,0,0),1))</f>
        <v>0</v>
      </c>
      <c r="T2565" s="17" t="str">
        <f>IF(DATOS!I2528=P$39,DATOS!F2528,"")</f>
        <v/>
      </c>
    </row>
    <row r="2566" spans="18:20" x14ac:dyDescent="0.25">
      <c r="R2566">
        <f t="shared" si="42"/>
        <v>0</v>
      </c>
      <c r="S2566">
        <f>IF(T2566="",0,IFERROR(IF(VLOOKUP(T2566,T$38:T2565,1,0)&gt;0,0,0),1))</f>
        <v>0</v>
      </c>
      <c r="T2566" s="17" t="str">
        <f>IF(DATOS!I2529=P$39,DATOS!F2529,"")</f>
        <v/>
      </c>
    </row>
    <row r="2567" spans="18:20" x14ac:dyDescent="0.25">
      <c r="R2567">
        <f t="shared" si="42"/>
        <v>0</v>
      </c>
      <c r="S2567">
        <f>IF(T2567="",0,IFERROR(IF(VLOOKUP(T2567,T$38:T2566,1,0)&gt;0,0,0),1))</f>
        <v>0</v>
      </c>
      <c r="T2567" s="17" t="str">
        <f>IF(DATOS!I2530=P$39,DATOS!F2530,"")</f>
        <v/>
      </c>
    </row>
    <row r="2568" spans="18:20" x14ac:dyDescent="0.25">
      <c r="R2568">
        <f t="shared" si="42"/>
        <v>0</v>
      </c>
      <c r="S2568">
        <f>IF(T2568="",0,IFERROR(IF(VLOOKUP(T2568,T$38:T2567,1,0)&gt;0,0,0),1))</f>
        <v>0</v>
      </c>
      <c r="T2568" s="17" t="str">
        <f>IF(DATOS!I2531=P$39,DATOS!F2531,"")</f>
        <v/>
      </c>
    </row>
    <row r="2569" spans="18:20" x14ac:dyDescent="0.25">
      <c r="R2569">
        <f t="shared" si="42"/>
        <v>0</v>
      </c>
      <c r="S2569">
        <f>IF(T2569="",0,IFERROR(IF(VLOOKUP(T2569,T$38:T2568,1,0)&gt;0,0,0),1))</f>
        <v>0</v>
      </c>
      <c r="T2569" s="17" t="str">
        <f>IF(DATOS!I2532=P$39,DATOS!F2532,"")</f>
        <v/>
      </c>
    </row>
    <row r="2570" spans="18:20" x14ac:dyDescent="0.25">
      <c r="R2570">
        <f t="shared" si="42"/>
        <v>0</v>
      </c>
      <c r="S2570">
        <f>IF(T2570="",0,IFERROR(IF(VLOOKUP(T2570,T$38:T2569,1,0)&gt;0,0,0),1))</f>
        <v>0</v>
      </c>
      <c r="T2570" s="17" t="str">
        <f>IF(DATOS!I2533=P$39,DATOS!F2533,"")</f>
        <v/>
      </c>
    </row>
    <row r="2571" spans="18:20" x14ac:dyDescent="0.25">
      <c r="R2571">
        <f t="shared" si="42"/>
        <v>0</v>
      </c>
      <c r="S2571">
        <f>IF(T2571="",0,IFERROR(IF(VLOOKUP(T2571,T$38:T2570,1,0)&gt;0,0,0),1))</f>
        <v>0</v>
      </c>
      <c r="T2571" s="17" t="str">
        <f>IF(DATOS!I2534=P$39,DATOS!F2534,"")</f>
        <v/>
      </c>
    </row>
    <row r="2572" spans="18:20" x14ac:dyDescent="0.25">
      <c r="R2572">
        <f t="shared" si="42"/>
        <v>0</v>
      </c>
      <c r="S2572">
        <f>IF(T2572="",0,IFERROR(IF(VLOOKUP(T2572,T$38:T2571,1,0)&gt;0,0,0),1))</f>
        <v>0</v>
      </c>
      <c r="T2572" s="17" t="str">
        <f>IF(DATOS!I2535=P$39,DATOS!F2535,"")</f>
        <v/>
      </c>
    </row>
    <row r="2573" spans="18:20" x14ac:dyDescent="0.25">
      <c r="R2573">
        <f t="shared" si="42"/>
        <v>0</v>
      </c>
      <c r="S2573">
        <f>IF(T2573="",0,IFERROR(IF(VLOOKUP(T2573,T$38:T2572,1,0)&gt;0,0,0),1))</f>
        <v>0</v>
      </c>
      <c r="T2573" s="17" t="str">
        <f>IF(DATOS!I2536=P$39,DATOS!F2536,"")</f>
        <v/>
      </c>
    </row>
    <row r="2574" spans="18:20" x14ac:dyDescent="0.25">
      <c r="R2574">
        <f t="shared" si="42"/>
        <v>0</v>
      </c>
      <c r="S2574">
        <f>IF(T2574="",0,IFERROR(IF(VLOOKUP(T2574,T$38:T2573,1,0)&gt;0,0,0),1))</f>
        <v>0</v>
      </c>
      <c r="T2574" s="17" t="str">
        <f>IF(DATOS!I2537=P$39,DATOS!F2537,"")</f>
        <v/>
      </c>
    </row>
    <row r="2575" spans="18:20" x14ac:dyDescent="0.25">
      <c r="R2575">
        <f t="shared" si="42"/>
        <v>0</v>
      </c>
      <c r="S2575">
        <f>IF(T2575="",0,IFERROR(IF(VLOOKUP(T2575,T$38:T2574,1,0)&gt;0,0,0),1))</f>
        <v>0</v>
      </c>
      <c r="T2575" s="17" t="str">
        <f>IF(DATOS!I2538=P$39,DATOS!F2538,"")</f>
        <v/>
      </c>
    </row>
    <row r="2576" spans="18:20" x14ac:dyDescent="0.25">
      <c r="R2576">
        <f t="shared" si="42"/>
        <v>0</v>
      </c>
      <c r="S2576">
        <f>IF(T2576="",0,IFERROR(IF(VLOOKUP(T2576,T$38:T2575,1,0)&gt;0,0,0),1))</f>
        <v>0</v>
      </c>
      <c r="T2576" s="17" t="str">
        <f>IF(DATOS!I2539=P$39,DATOS!F2539,"")</f>
        <v/>
      </c>
    </row>
    <row r="2577" spans="18:20" x14ac:dyDescent="0.25">
      <c r="R2577">
        <f t="shared" si="42"/>
        <v>0</v>
      </c>
      <c r="S2577">
        <f>IF(T2577="",0,IFERROR(IF(VLOOKUP(T2577,T$38:T2576,1,0)&gt;0,0,0),1))</f>
        <v>0</v>
      </c>
      <c r="T2577" s="17" t="str">
        <f>IF(DATOS!I2540=P$39,DATOS!F2540,"")</f>
        <v/>
      </c>
    </row>
    <row r="2578" spans="18:20" x14ac:dyDescent="0.25">
      <c r="R2578">
        <f t="shared" si="42"/>
        <v>0</v>
      </c>
      <c r="S2578">
        <f>IF(T2578="",0,IFERROR(IF(VLOOKUP(T2578,T$38:T2577,1,0)&gt;0,0,0),1))</f>
        <v>0</v>
      </c>
      <c r="T2578" s="17" t="str">
        <f>IF(DATOS!I2541=P$39,DATOS!F2541,"")</f>
        <v/>
      </c>
    </row>
    <row r="2579" spans="18:20" x14ac:dyDescent="0.25">
      <c r="R2579">
        <f t="shared" si="42"/>
        <v>0</v>
      </c>
      <c r="S2579">
        <f>IF(T2579="",0,IFERROR(IF(VLOOKUP(T2579,T$38:T2578,1,0)&gt;0,0,0),1))</f>
        <v>0</v>
      </c>
      <c r="T2579" s="17" t="str">
        <f>IF(DATOS!I2542=P$39,DATOS!F2542,"")</f>
        <v/>
      </c>
    </row>
    <row r="2580" spans="18:20" x14ac:dyDescent="0.25">
      <c r="R2580">
        <f t="shared" si="42"/>
        <v>0</v>
      </c>
      <c r="S2580">
        <f>IF(T2580="",0,IFERROR(IF(VLOOKUP(T2580,T$38:T2579,1,0)&gt;0,0,0),1))</f>
        <v>0</v>
      </c>
      <c r="T2580" s="17" t="str">
        <f>IF(DATOS!I2543=P$39,DATOS!F2543,"")</f>
        <v/>
      </c>
    </row>
    <row r="2581" spans="18:20" x14ac:dyDescent="0.25">
      <c r="R2581">
        <f t="shared" si="42"/>
        <v>0</v>
      </c>
      <c r="S2581">
        <f>IF(T2581="",0,IFERROR(IF(VLOOKUP(T2581,T$38:T2580,1,0)&gt;0,0,0),1))</f>
        <v>0</v>
      </c>
      <c r="T2581" s="17" t="str">
        <f>IF(DATOS!I2544=P$39,DATOS!F2544,"")</f>
        <v/>
      </c>
    </row>
    <row r="2582" spans="18:20" x14ac:dyDescent="0.25">
      <c r="R2582">
        <f t="shared" si="42"/>
        <v>0</v>
      </c>
      <c r="S2582">
        <f>IF(T2582="",0,IFERROR(IF(VLOOKUP(T2582,T$38:T2581,1,0)&gt;0,0,0),1))</f>
        <v>0</v>
      </c>
      <c r="T2582" s="17" t="str">
        <f>IF(DATOS!I2545=P$39,DATOS!F2545,"")</f>
        <v/>
      </c>
    </row>
    <row r="2583" spans="18:20" x14ac:dyDescent="0.25">
      <c r="R2583">
        <f t="shared" si="42"/>
        <v>0</v>
      </c>
      <c r="S2583">
        <f>IF(T2583="",0,IFERROR(IF(VLOOKUP(T2583,T$38:T2582,1,0)&gt;0,0,0),1))</f>
        <v>0</v>
      </c>
      <c r="T2583" s="17" t="str">
        <f>IF(DATOS!I2546=P$39,DATOS!F2546,"")</f>
        <v/>
      </c>
    </row>
    <row r="2584" spans="18:20" x14ac:dyDescent="0.25">
      <c r="R2584">
        <f t="shared" si="42"/>
        <v>0</v>
      </c>
      <c r="S2584">
        <f>IF(T2584="",0,IFERROR(IF(VLOOKUP(T2584,T$38:T2583,1,0)&gt;0,0,0),1))</f>
        <v>0</v>
      </c>
      <c r="T2584" s="17" t="str">
        <f>IF(DATOS!I2547=P$39,DATOS!F2547,"")</f>
        <v/>
      </c>
    </row>
    <row r="2585" spans="18:20" x14ac:dyDescent="0.25">
      <c r="R2585">
        <f t="shared" si="42"/>
        <v>0</v>
      </c>
      <c r="S2585">
        <f>IF(T2585="",0,IFERROR(IF(VLOOKUP(T2585,T$38:T2584,1,0)&gt;0,0,0),1))</f>
        <v>0</v>
      </c>
      <c r="T2585" s="17" t="str">
        <f>IF(DATOS!I2548=P$39,DATOS!F2548,"")</f>
        <v/>
      </c>
    </row>
    <row r="2586" spans="18:20" x14ac:dyDescent="0.25">
      <c r="R2586">
        <f t="shared" si="42"/>
        <v>0</v>
      </c>
      <c r="S2586">
        <f>IF(T2586="",0,IFERROR(IF(VLOOKUP(T2586,T$38:T2585,1,0)&gt;0,0,0),1))</f>
        <v>0</v>
      </c>
      <c r="T2586" s="17" t="str">
        <f>IF(DATOS!I2549=P$39,DATOS!F2549,"")</f>
        <v/>
      </c>
    </row>
    <row r="2587" spans="18:20" x14ac:dyDescent="0.25">
      <c r="R2587">
        <f t="shared" si="42"/>
        <v>0</v>
      </c>
      <c r="S2587">
        <f>IF(T2587="",0,IFERROR(IF(VLOOKUP(T2587,T$38:T2586,1,0)&gt;0,0,0),1))</f>
        <v>0</v>
      </c>
      <c r="T2587" s="17" t="str">
        <f>IF(DATOS!I2550=P$39,DATOS!F2550,"")</f>
        <v/>
      </c>
    </row>
    <row r="2588" spans="18:20" x14ac:dyDescent="0.25">
      <c r="R2588">
        <f t="shared" si="42"/>
        <v>0</v>
      </c>
      <c r="S2588">
        <f>IF(T2588="",0,IFERROR(IF(VLOOKUP(T2588,T$38:T2587,1,0)&gt;0,0,0),1))</f>
        <v>0</v>
      </c>
      <c r="T2588" s="17" t="str">
        <f>IF(DATOS!I2551=P$39,DATOS!F2551,"")</f>
        <v/>
      </c>
    </row>
    <row r="2589" spans="18:20" x14ac:dyDescent="0.25">
      <c r="R2589">
        <f t="shared" si="42"/>
        <v>0</v>
      </c>
      <c r="S2589">
        <f>IF(T2589="",0,IFERROR(IF(VLOOKUP(T2589,T$38:T2588,1,0)&gt;0,0,0),1))</f>
        <v>0</v>
      </c>
      <c r="T2589" s="17" t="str">
        <f>IF(DATOS!I2552=P$39,DATOS!F2552,"")</f>
        <v/>
      </c>
    </row>
    <row r="2590" spans="18:20" x14ac:dyDescent="0.25">
      <c r="R2590">
        <f t="shared" si="42"/>
        <v>0</v>
      </c>
      <c r="S2590">
        <f>IF(T2590="",0,IFERROR(IF(VLOOKUP(T2590,T$38:T2589,1,0)&gt;0,0,0),1))</f>
        <v>0</v>
      </c>
      <c r="T2590" s="17" t="str">
        <f>IF(DATOS!I2553=P$39,DATOS!F2553,"")</f>
        <v/>
      </c>
    </row>
    <row r="2591" spans="18:20" x14ac:dyDescent="0.25">
      <c r="R2591">
        <f t="shared" si="42"/>
        <v>0</v>
      </c>
      <c r="S2591">
        <f>IF(T2591="",0,IFERROR(IF(VLOOKUP(T2591,T$38:T2590,1,0)&gt;0,0,0),1))</f>
        <v>0</v>
      </c>
      <c r="T2591" s="17" t="str">
        <f>IF(DATOS!I2554=P$39,DATOS!F2554,"")</f>
        <v/>
      </c>
    </row>
    <row r="2592" spans="18:20" x14ac:dyDescent="0.25">
      <c r="R2592">
        <f t="shared" si="42"/>
        <v>0</v>
      </c>
      <c r="S2592">
        <f>IF(T2592="",0,IFERROR(IF(VLOOKUP(T2592,T$38:T2591,1,0)&gt;0,0,0),1))</f>
        <v>0</v>
      </c>
      <c r="T2592" s="17" t="str">
        <f>IF(DATOS!I2555=P$39,DATOS!F2555,"")</f>
        <v/>
      </c>
    </row>
    <row r="2593" spans="18:20" x14ac:dyDescent="0.25">
      <c r="R2593">
        <f t="shared" si="42"/>
        <v>0</v>
      </c>
      <c r="S2593">
        <f>IF(T2593="",0,IFERROR(IF(VLOOKUP(T2593,T$38:T2592,1,0)&gt;0,0,0),1))</f>
        <v>0</v>
      </c>
      <c r="T2593" s="17" t="str">
        <f>IF(DATOS!I2556=P$39,DATOS!F2556,"")</f>
        <v/>
      </c>
    </row>
    <row r="2594" spans="18:20" x14ac:dyDescent="0.25">
      <c r="R2594">
        <f t="shared" si="42"/>
        <v>0</v>
      </c>
      <c r="S2594">
        <f>IF(T2594="",0,IFERROR(IF(VLOOKUP(T2594,T$38:T2593,1,0)&gt;0,0,0),1))</f>
        <v>0</v>
      </c>
      <c r="T2594" s="17" t="str">
        <f>IF(DATOS!I2557=P$39,DATOS!F2557,"")</f>
        <v/>
      </c>
    </row>
    <row r="2595" spans="18:20" x14ac:dyDescent="0.25">
      <c r="R2595">
        <f t="shared" si="42"/>
        <v>0</v>
      </c>
      <c r="S2595">
        <f>IF(T2595="",0,IFERROR(IF(VLOOKUP(T2595,T$38:T2594,1,0)&gt;0,0,0),1))</f>
        <v>0</v>
      </c>
      <c r="T2595" s="17" t="str">
        <f>IF(DATOS!I2558=P$39,DATOS!F2558,"")</f>
        <v/>
      </c>
    </row>
    <row r="2596" spans="18:20" x14ac:dyDescent="0.25">
      <c r="R2596">
        <f t="shared" si="42"/>
        <v>0</v>
      </c>
      <c r="S2596">
        <f>IF(T2596="",0,IFERROR(IF(VLOOKUP(T2596,T$38:T2595,1,0)&gt;0,0,0),1))</f>
        <v>0</v>
      </c>
      <c r="T2596" s="17" t="str">
        <f>IF(DATOS!I2559=P$39,DATOS!F2559,"")</f>
        <v/>
      </c>
    </row>
    <row r="2597" spans="18:20" x14ac:dyDescent="0.25">
      <c r="R2597">
        <f t="shared" si="42"/>
        <v>0</v>
      </c>
      <c r="S2597">
        <f>IF(T2597="",0,IFERROR(IF(VLOOKUP(T2597,T$38:T2596,1,0)&gt;0,0,0),1))</f>
        <v>0</v>
      </c>
      <c r="T2597" s="17" t="str">
        <f>IF(DATOS!I2560=P$39,DATOS!F2560,"")</f>
        <v/>
      </c>
    </row>
    <row r="2598" spans="18:20" x14ac:dyDescent="0.25">
      <c r="R2598">
        <f t="shared" si="42"/>
        <v>0</v>
      </c>
      <c r="S2598">
        <f>IF(T2598="",0,IFERROR(IF(VLOOKUP(T2598,T$38:T2597,1,0)&gt;0,0,0),1))</f>
        <v>0</v>
      </c>
      <c r="T2598" s="17" t="str">
        <f>IF(DATOS!I2561=P$39,DATOS!F2561,"")</f>
        <v/>
      </c>
    </row>
    <row r="2599" spans="18:20" x14ac:dyDescent="0.25">
      <c r="R2599">
        <f t="shared" ref="R2599:R2662" si="43">R2598+S2599</f>
        <v>0</v>
      </c>
      <c r="S2599">
        <f>IF(T2599="",0,IFERROR(IF(VLOOKUP(T2599,T$38:T2598,1,0)&gt;0,0,0),1))</f>
        <v>0</v>
      </c>
      <c r="T2599" s="17" t="str">
        <f>IF(DATOS!I2562=P$39,DATOS!F2562,"")</f>
        <v/>
      </c>
    </row>
    <row r="2600" spans="18:20" x14ac:dyDescent="0.25">
      <c r="R2600">
        <f t="shared" si="43"/>
        <v>0</v>
      </c>
      <c r="S2600">
        <f>IF(T2600="",0,IFERROR(IF(VLOOKUP(T2600,T$38:T2599,1,0)&gt;0,0,0),1))</f>
        <v>0</v>
      </c>
      <c r="T2600" s="17" t="str">
        <f>IF(DATOS!I2563=P$39,DATOS!F2563,"")</f>
        <v/>
      </c>
    </row>
    <row r="2601" spans="18:20" x14ac:dyDescent="0.25">
      <c r="R2601">
        <f t="shared" si="43"/>
        <v>0</v>
      </c>
      <c r="S2601">
        <f>IF(T2601="",0,IFERROR(IF(VLOOKUP(T2601,T$38:T2600,1,0)&gt;0,0,0),1))</f>
        <v>0</v>
      </c>
      <c r="T2601" s="17" t="str">
        <f>IF(DATOS!I2564=P$39,DATOS!F2564,"")</f>
        <v/>
      </c>
    </row>
    <row r="2602" spans="18:20" x14ac:dyDescent="0.25">
      <c r="R2602">
        <f t="shared" si="43"/>
        <v>0</v>
      </c>
      <c r="S2602">
        <f>IF(T2602="",0,IFERROR(IF(VLOOKUP(T2602,T$38:T2601,1,0)&gt;0,0,0),1))</f>
        <v>0</v>
      </c>
      <c r="T2602" s="17" t="str">
        <f>IF(DATOS!I2565=P$39,DATOS!F2565,"")</f>
        <v/>
      </c>
    </row>
    <row r="2603" spans="18:20" x14ac:dyDescent="0.25">
      <c r="R2603">
        <f t="shared" si="43"/>
        <v>0</v>
      </c>
      <c r="S2603">
        <f>IF(T2603="",0,IFERROR(IF(VLOOKUP(T2603,T$38:T2602,1,0)&gt;0,0,0),1))</f>
        <v>0</v>
      </c>
      <c r="T2603" s="17" t="str">
        <f>IF(DATOS!I2566=P$39,DATOS!F2566,"")</f>
        <v/>
      </c>
    </row>
    <row r="2604" spans="18:20" x14ac:dyDescent="0.25">
      <c r="R2604">
        <f t="shared" si="43"/>
        <v>0</v>
      </c>
      <c r="S2604">
        <f>IF(T2604="",0,IFERROR(IF(VLOOKUP(T2604,T$38:T2603,1,0)&gt;0,0,0),1))</f>
        <v>0</v>
      </c>
      <c r="T2604" s="17" t="str">
        <f>IF(DATOS!I2567=P$39,DATOS!F2567,"")</f>
        <v/>
      </c>
    </row>
    <row r="2605" spans="18:20" x14ac:dyDescent="0.25">
      <c r="R2605">
        <f t="shared" si="43"/>
        <v>0</v>
      </c>
      <c r="S2605">
        <f>IF(T2605="",0,IFERROR(IF(VLOOKUP(T2605,T$38:T2604,1,0)&gt;0,0,0),1))</f>
        <v>0</v>
      </c>
      <c r="T2605" s="17" t="str">
        <f>IF(DATOS!I2568=P$39,DATOS!F2568,"")</f>
        <v/>
      </c>
    </row>
    <row r="2606" spans="18:20" x14ac:dyDescent="0.25">
      <c r="R2606">
        <f t="shared" si="43"/>
        <v>0</v>
      </c>
      <c r="S2606">
        <f>IF(T2606="",0,IFERROR(IF(VLOOKUP(T2606,T$38:T2605,1,0)&gt;0,0,0),1))</f>
        <v>0</v>
      </c>
      <c r="T2606" s="17" t="str">
        <f>IF(DATOS!I2569=P$39,DATOS!F2569,"")</f>
        <v/>
      </c>
    </row>
    <row r="2607" spans="18:20" x14ac:dyDescent="0.25">
      <c r="R2607">
        <f t="shared" si="43"/>
        <v>0</v>
      </c>
      <c r="S2607">
        <f>IF(T2607="",0,IFERROR(IF(VLOOKUP(T2607,T$38:T2606,1,0)&gt;0,0,0),1))</f>
        <v>0</v>
      </c>
      <c r="T2607" s="17" t="str">
        <f>IF(DATOS!I2570=P$39,DATOS!F2570,"")</f>
        <v/>
      </c>
    </row>
    <row r="2608" spans="18:20" x14ac:dyDescent="0.25">
      <c r="R2608">
        <f t="shared" si="43"/>
        <v>0</v>
      </c>
      <c r="S2608">
        <f>IF(T2608="",0,IFERROR(IF(VLOOKUP(T2608,T$38:T2607,1,0)&gt;0,0,0),1))</f>
        <v>0</v>
      </c>
      <c r="T2608" s="17" t="str">
        <f>IF(DATOS!I2571=P$39,DATOS!F2571,"")</f>
        <v/>
      </c>
    </row>
    <row r="2609" spans="18:20" x14ac:dyDescent="0.25">
      <c r="R2609">
        <f t="shared" si="43"/>
        <v>0</v>
      </c>
      <c r="S2609">
        <f>IF(T2609="",0,IFERROR(IF(VLOOKUP(T2609,T$38:T2608,1,0)&gt;0,0,0),1))</f>
        <v>0</v>
      </c>
      <c r="T2609" s="17" t="str">
        <f>IF(DATOS!I2572=P$39,DATOS!F2572,"")</f>
        <v/>
      </c>
    </row>
    <row r="2610" spans="18:20" x14ac:dyDescent="0.25">
      <c r="R2610">
        <f t="shared" si="43"/>
        <v>0</v>
      </c>
      <c r="S2610">
        <f>IF(T2610="",0,IFERROR(IF(VLOOKUP(T2610,T$38:T2609,1,0)&gt;0,0,0),1))</f>
        <v>0</v>
      </c>
      <c r="T2610" s="17" t="str">
        <f>IF(DATOS!I2573=P$39,DATOS!F2573,"")</f>
        <v/>
      </c>
    </row>
    <row r="2611" spans="18:20" x14ac:dyDescent="0.25">
      <c r="R2611">
        <f t="shared" si="43"/>
        <v>0</v>
      </c>
      <c r="S2611">
        <f>IF(T2611="",0,IFERROR(IF(VLOOKUP(T2611,T$38:T2610,1,0)&gt;0,0,0),1))</f>
        <v>0</v>
      </c>
      <c r="T2611" s="17" t="str">
        <f>IF(DATOS!I2574=P$39,DATOS!F2574,"")</f>
        <v/>
      </c>
    </row>
    <row r="2612" spans="18:20" x14ac:dyDescent="0.25">
      <c r="R2612">
        <f t="shared" si="43"/>
        <v>0</v>
      </c>
      <c r="S2612">
        <f>IF(T2612="",0,IFERROR(IF(VLOOKUP(T2612,T$38:T2611,1,0)&gt;0,0,0),1))</f>
        <v>0</v>
      </c>
      <c r="T2612" s="17" t="str">
        <f>IF(DATOS!I2575=P$39,DATOS!F2575,"")</f>
        <v/>
      </c>
    </row>
    <row r="2613" spans="18:20" x14ac:dyDescent="0.25">
      <c r="R2613">
        <f t="shared" si="43"/>
        <v>0</v>
      </c>
      <c r="S2613">
        <f>IF(T2613="",0,IFERROR(IF(VLOOKUP(T2613,T$38:T2612,1,0)&gt;0,0,0),1))</f>
        <v>0</v>
      </c>
      <c r="T2613" s="17" t="str">
        <f>IF(DATOS!I2576=P$39,DATOS!F2576,"")</f>
        <v/>
      </c>
    </row>
    <row r="2614" spans="18:20" x14ac:dyDescent="0.25">
      <c r="R2614">
        <f t="shared" si="43"/>
        <v>0</v>
      </c>
      <c r="S2614">
        <f>IF(T2614="",0,IFERROR(IF(VLOOKUP(T2614,T$38:T2613,1,0)&gt;0,0,0),1))</f>
        <v>0</v>
      </c>
      <c r="T2614" s="17" t="str">
        <f>IF(DATOS!I2577=P$39,DATOS!F2577,"")</f>
        <v/>
      </c>
    </row>
    <row r="2615" spans="18:20" x14ac:dyDescent="0.25">
      <c r="R2615">
        <f t="shared" si="43"/>
        <v>0</v>
      </c>
      <c r="S2615">
        <f>IF(T2615="",0,IFERROR(IF(VLOOKUP(T2615,T$38:T2614,1,0)&gt;0,0,0),1))</f>
        <v>0</v>
      </c>
      <c r="T2615" s="17" t="str">
        <f>IF(DATOS!I2578=P$39,DATOS!F2578,"")</f>
        <v/>
      </c>
    </row>
    <row r="2616" spans="18:20" x14ac:dyDescent="0.25">
      <c r="R2616">
        <f t="shared" si="43"/>
        <v>0</v>
      </c>
      <c r="S2616">
        <f>IF(T2616="",0,IFERROR(IF(VLOOKUP(T2616,T$38:T2615,1,0)&gt;0,0,0),1))</f>
        <v>0</v>
      </c>
      <c r="T2616" s="17" t="str">
        <f>IF(DATOS!I2579=P$39,DATOS!F2579,"")</f>
        <v/>
      </c>
    </row>
    <row r="2617" spans="18:20" x14ac:dyDescent="0.25">
      <c r="R2617">
        <f t="shared" si="43"/>
        <v>0</v>
      </c>
      <c r="S2617">
        <f>IF(T2617="",0,IFERROR(IF(VLOOKUP(T2617,T$38:T2616,1,0)&gt;0,0,0),1))</f>
        <v>0</v>
      </c>
      <c r="T2617" s="17" t="str">
        <f>IF(DATOS!I2580=P$39,DATOS!F2580,"")</f>
        <v/>
      </c>
    </row>
    <row r="2618" spans="18:20" x14ac:dyDescent="0.25">
      <c r="R2618">
        <f t="shared" si="43"/>
        <v>0</v>
      </c>
      <c r="S2618">
        <f>IF(T2618="",0,IFERROR(IF(VLOOKUP(T2618,T$38:T2617,1,0)&gt;0,0,0),1))</f>
        <v>0</v>
      </c>
      <c r="T2618" s="17" t="str">
        <f>IF(DATOS!I2581=P$39,DATOS!F2581,"")</f>
        <v/>
      </c>
    </row>
    <row r="2619" spans="18:20" x14ac:dyDescent="0.25">
      <c r="R2619">
        <f t="shared" si="43"/>
        <v>0</v>
      </c>
      <c r="S2619">
        <f>IF(T2619="",0,IFERROR(IF(VLOOKUP(T2619,T$38:T2618,1,0)&gt;0,0,0),1))</f>
        <v>0</v>
      </c>
      <c r="T2619" s="17" t="str">
        <f>IF(DATOS!I2582=P$39,DATOS!F2582,"")</f>
        <v/>
      </c>
    </row>
    <row r="2620" spans="18:20" x14ac:dyDescent="0.25">
      <c r="R2620">
        <f t="shared" si="43"/>
        <v>0</v>
      </c>
      <c r="S2620">
        <f>IF(T2620="",0,IFERROR(IF(VLOOKUP(T2620,T$38:T2619,1,0)&gt;0,0,0),1))</f>
        <v>0</v>
      </c>
      <c r="T2620" s="17" t="str">
        <f>IF(DATOS!I2583=P$39,DATOS!F2583,"")</f>
        <v/>
      </c>
    </row>
    <row r="2621" spans="18:20" x14ac:dyDescent="0.25">
      <c r="R2621">
        <f t="shared" si="43"/>
        <v>0</v>
      </c>
      <c r="S2621">
        <f>IF(T2621="",0,IFERROR(IF(VLOOKUP(T2621,T$38:T2620,1,0)&gt;0,0,0),1))</f>
        <v>0</v>
      </c>
      <c r="T2621" s="17" t="str">
        <f>IF(DATOS!I2584=P$39,DATOS!F2584,"")</f>
        <v/>
      </c>
    </row>
    <row r="2622" spans="18:20" x14ac:dyDescent="0.25">
      <c r="R2622">
        <f t="shared" si="43"/>
        <v>0</v>
      </c>
      <c r="S2622">
        <f>IF(T2622="",0,IFERROR(IF(VLOOKUP(T2622,T$38:T2621,1,0)&gt;0,0,0),1))</f>
        <v>0</v>
      </c>
      <c r="T2622" s="17" t="str">
        <f>IF(DATOS!I2585=P$39,DATOS!F2585,"")</f>
        <v/>
      </c>
    </row>
    <row r="2623" spans="18:20" x14ac:dyDescent="0.25">
      <c r="R2623">
        <f t="shared" si="43"/>
        <v>0</v>
      </c>
      <c r="S2623">
        <f>IF(T2623="",0,IFERROR(IF(VLOOKUP(T2623,T$38:T2622,1,0)&gt;0,0,0),1))</f>
        <v>0</v>
      </c>
      <c r="T2623" s="17" t="str">
        <f>IF(DATOS!I2586=P$39,DATOS!F2586,"")</f>
        <v/>
      </c>
    </row>
    <row r="2624" spans="18:20" x14ac:dyDescent="0.25">
      <c r="R2624">
        <f t="shared" si="43"/>
        <v>0</v>
      </c>
      <c r="S2624">
        <f>IF(T2624="",0,IFERROR(IF(VLOOKUP(T2624,T$38:T2623,1,0)&gt;0,0,0),1))</f>
        <v>0</v>
      </c>
      <c r="T2624" s="17" t="str">
        <f>IF(DATOS!I2587=P$39,DATOS!F2587,"")</f>
        <v/>
      </c>
    </row>
    <row r="2625" spans="18:20" x14ac:dyDescent="0.25">
      <c r="R2625">
        <f t="shared" si="43"/>
        <v>0</v>
      </c>
      <c r="S2625">
        <f>IF(T2625="",0,IFERROR(IF(VLOOKUP(T2625,T$38:T2624,1,0)&gt;0,0,0),1))</f>
        <v>0</v>
      </c>
      <c r="T2625" s="17" t="str">
        <f>IF(DATOS!I2588=P$39,DATOS!F2588,"")</f>
        <v/>
      </c>
    </row>
    <row r="2626" spans="18:20" x14ac:dyDescent="0.25">
      <c r="R2626">
        <f t="shared" si="43"/>
        <v>0</v>
      </c>
      <c r="S2626">
        <f>IF(T2626="",0,IFERROR(IF(VLOOKUP(T2626,T$38:T2625,1,0)&gt;0,0,0),1))</f>
        <v>0</v>
      </c>
      <c r="T2626" s="17" t="str">
        <f>IF(DATOS!I2589=P$39,DATOS!F2589,"")</f>
        <v/>
      </c>
    </row>
    <row r="2627" spans="18:20" x14ac:dyDescent="0.25">
      <c r="R2627">
        <f t="shared" si="43"/>
        <v>0</v>
      </c>
      <c r="S2627">
        <f>IF(T2627="",0,IFERROR(IF(VLOOKUP(T2627,T$38:T2626,1,0)&gt;0,0,0),1))</f>
        <v>0</v>
      </c>
      <c r="T2627" s="17" t="str">
        <f>IF(DATOS!I2590=P$39,DATOS!F2590,"")</f>
        <v/>
      </c>
    </row>
    <row r="2628" spans="18:20" x14ac:dyDescent="0.25">
      <c r="R2628">
        <f t="shared" si="43"/>
        <v>0</v>
      </c>
      <c r="S2628">
        <f>IF(T2628="",0,IFERROR(IF(VLOOKUP(T2628,T$38:T2627,1,0)&gt;0,0,0),1))</f>
        <v>0</v>
      </c>
      <c r="T2628" s="17" t="str">
        <f>IF(DATOS!I2591=P$39,DATOS!F2591,"")</f>
        <v/>
      </c>
    </row>
    <row r="2629" spans="18:20" x14ac:dyDescent="0.25">
      <c r="R2629">
        <f t="shared" si="43"/>
        <v>0</v>
      </c>
      <c r="S2629">
        <f>IF(T2629="",0,IFERROR(IF(VLOOKUP(T2629,T$38:T2628,1,0)&gt;0,0,0),1))</f>
        <v>0</v>
      </c>
      <c r="T2629" s="17" t="str">
        <f>IF(DATOS!I2592=P$39,DATOS!F2592,"")</f>
        <v/>
      </c>
    </row>
    <row r="2630" spans="18:20" x14ac:dyDescent="0.25">
      <c r="R2630">
        <f t="shared" si="43"/>
        <v>0</v>
      </c>
      <c r="S2630">
        <f>IF(T2630="",0,IFERROR(IF(VLOOKUP(T2630,T$38:T2629,1,0)&gt;0,0,0),1))</f>
        <v>0</v>
      </c>
      <c r="T2630" s="17" t="str">
        <f>IF(DATOS!I2593=P$39,DATOS!F2593,"")</f>
        <v/>
      </c>
    </row>
    <row r="2631" spans="18:20" x14ac:dyDescent="0.25">
      <c r="R2631">
        <f t="shared" si="43"/>
        <v>0</v>
      </c>
      <c r="S2631">
        <f>IF(T2631="",0,IFERROR(IF(VLOOKUP(T2631,T$38:T2630,1,0)&gt;0,0,0),1))</f>
        <v>0</v>
      </c>
      <c r="T2631" s="17" t="str">
        <f>IF(DATOS!I2594=P$39,DATOS!F2594,"")</f>
        <v/>
      </c>
    </row>
    <row r="2632" spans="18:20" x14ac:dyDescent="0.25">
      <c r="R2632">
        <f t="shared" si="43"/>
        <v>0</v>
      </c>
      <c r="S2632">
        <f>IF(T2632="",0,IFERROR(IF(VLOOKUP(T2632,T$38:T2631,1,0)&gt;0,0,0),1))</f>
        <v>0</v>
      </c>
      <c r="T2632" s="17" t="str">
        <f>IF(DATOS!I2595=P$39,DATOS!F2595,"")</f>
        <v/>
      </c>
    </row>
    <row r="2633" spans="18:20" x14ac:dyDescent="0.25">
      <c r="R2633">
        <f t="shared" si="43"/>
        <v>0</v>
      </c>
      <c r="S2633">
        <f>IF(T2633="",0,IFERROR(IF(VLOOKUP(T2633,T$38:T2632,1,0)&gt;0,0,0),1))</f>
        <v>0</v>
      </c>
      <c r="T2633" s="17" t="str">
        <f>IF(DATOS!I2596=P$39,DATOS!F2596,"")</f>
        <v/>
      </c>
    </row>
    <row r="2634" spans="18:20" x14ac:dyDescent="0.25">
      <c r="R2634">
        <f t="shared" si="43"/>
        <v>0</v>
      </c>
      <c r="S2634">
        <f>IF(T2634="",0,IFERROR(IF(VLOOKUP(T2634,T$38:T2633,1,0)&gt;0,0,0),1))</f>
        <v>0</v>
      </c>
      <c r="T2634" s="17" t="str">
        <f>IF(DATOS!I2597=P$39,DATOS!F2597,"")</f>
        <v/>
      </c>
    </row>
    <row r="2635" spans="18:20" x14ac:dyDescent="0.25">
      <c r="R2635">
        <f t="shared" si="43"/>
        <v>0</v>
      </c>
      <c r="S2635">
        <f>IF(T2635="",0,IFERROR(IF(VLOOKUP(T2635,T$38:T2634,1,0)&gt;0,0,0),1))</f>
        <v>0</v>
      </c>
      <c r="T2635" s="17" t="str">
        <f>IF(DATOS!I2598=P$39,DATOS!F2598,"")</f>
        <v/>
      </c>
    </row>
    <row r="2636" spans="18:20" x14ac:dyDescent="0.25">
      <c r="R2636">
        <f t="shared" si="43"/>
        <v>0</v>
      </c>
      <c r="S2636">
        <f>IF(T2636="",0,IFERROR(IF(VLOOKUP(T2636,T$38:T2635,1,0)&gt;0,0,0),1))</f>
        <v>0</v>
      </c>
      <c r="T2636" s="17" t="str">
        <f>IF(DATOS!I2599=P$39,DATOS!F2599,"")</f>
        <v/>
      </c>
    </row>
    <row r="2637" spans="18:20" x14ac:dyDescent="0.25">
      <c r="R2637">
        <f t="shared" si="43"/>
        <v>0</v>
      </c>
      <c r="S2637">
        <f>IF(T2637="",0,IFERROR(IF(VLOOKUP(T2637,T$38:T2636,1,0)&gt;0,0,0),1))</f>
        <v>0</v>
      </c>
      <c r="T2637" s="17" t="str">
        <f>IF(DATOS!I2600=P$39,DATOS!F2600,"")</f>
        <v/>
      </c>
    </row>
    <row r="2638" spans="18:20" x14ac:dyDescent="0.25">
      <c r="R2638">
        <f t="shared" si="43"/>
        <v>0</v>
      </c>
      <c r="S2638">
        <f>IF(T2638="",0,IFERROR(IF(VLOOKUP(T2638,T$38:T2637,1,0)&gt;0,0,0),1))</f>
        <v>0</v>
      </c>
      <c r="T2638" s="17" t="str">
        <f>IF(DATOS!I2601=P$39,DATOS!F2601,"")</f>
        <v/>
      </c>
    </row>
    <row r="2639" spans="18:20" x14ac:dyDescent="0.25">
      <c r="R2639">
        <f t="shared" si="43"/>
        <v>0</v>
      </c>
      <c r="S2639">
        <f>IF(T2639="",0,IFERROR(IF(VLOOKUP(T2639,T$38:T2638,1,0)&gt;0,0,0),1))</f>
        <v>0</v>
      </c>
      <c r="T2639" s="17" t="str">
        <f>IF(DATOS!I2602=P$39,DATOS!F2602,"")</f>
        <v/>
      </c>
    </row>
    <row r="2640" spans="18:20" x14ac:dyDescent="0.25">
      <c r="R2640">
        <f t="shared" si="43"/>
        <v>0</v>
      </c>
      <c r="S2640">
        <f>IF(T2640="",0,IFERROR(IF(VLOOKUP(T2640,T$38:T2639,1,0)&gt;0,0,0),1))</f>
        <v>0</v>
      </c>
      <c r="T2640" s="17" t="str">
        <f>IF(DATOS!I2603=P$39,DATOS!F2603,"")</f>
        <v/>
      </c>
    </row>
    <row r="2641" spans="18:20" x14ac:dyDescent="0.25">
      <c r="R2641">
        <f t="shared" si="43"/>
        <v>0</v>
      </c>
      <c r="S2641">
        <f>IF(T2641="",0,IFERROR(IF(VLOOKUP(T2641,T$38:T2640,1,0)&gt;0,0,0),1))</f>
        <v>0</v>
      </c>
      <c r="T2641" s="17" t="str">
        <f>IF(DATOS!I2604=P$39,DATOS!F2604,"")</f>
        <v/>
      </c>
    </row>
    <row r="2642" spans="18:20" x14ac:dyDescent="0.25">
      <c r="R2642">
        <f t="shared" si="43"/>
        <v>0</v>
      </c>
      <c r="S2642">
        <f>IF(T2642="",0,IFERROR(IF(VLOOKUP(T2642,T$38:T2641,1,0)&gt;0,0,0),1))</f>
        <v>0</v>
      </c>
      <c r="T2642" s="17" t="str">
        <f>IF(DATOS!I2605=P$39,DATOS!F2605,"")</f>
        <v/>
      </c>
    </row>
    <row r="2643" spans="18:20" x14ac:dyDescent="0.25">
      <c r="R2643">
        <f t="shared" si="43"/>
        <v>0</v>
      </c>
      <c r="S2643">
        <f>IF(T2643="",0,IFERROR(IF(VLOOKUP(T2643,T$38:T2642,1,0)&gt;0,0,0),1))</f>
        <v>0</v>
      </c>
      <c r="T2643" s="17" t="str">
        <f>IF(DATOS!I2606=P$39,DATOS!F2606,"")</f>
        <v/>
      </c>
    </row>
    <row r="2644" spans="18:20" x14ac:dyDescent="0.25">
      <c r="R2644">
        <f t="shared" si="43"/>
        <v>0</v>
      </c>
      <c r="S2644">
        <f>IF(T2644="",0,IFERROR(IF(VLOOKUP(T2644,T$38:T2643,1,0)&gt;0,0,0),1))</f>
        <v>0</v>
      </c>
      <c r="T2644" s="17" t="str">
        <f>IF(DATOS!I2607=P$39,DATOS!F2607,"")</f>
        <v/>
      </c>
    </row>
    <row r="2645" spans="18:20" x14ac:dyDescent="0.25">
      <c r="R2645">
        <f t="shared" si="43"/>
        <v>0</v>
      </c>
      <c r="S2645">
        <f>IF(T2645="",0,IFERROR(IF(VLOOKUP(T2645,T$38:T2644,1,0)&gt;0,0,0),1))</f>
        <v>0</v>
      </c>
      <c r="T2645" s="17" t="str">
        <f>IF(DATOS!I2608=P$39,DATOS!F2608,"")</f>
        <v/>
      </c>
    </row>
    <row r="2646" spans="18:20" x14ac:dyDescent="0.25">
      <c r="R2646">
        <f t="shared" si="43"/>
        <v>0</v>
      </c>
      <c r="S2646">
        <f>IF(T2646="",0,IFERROR(IF(VLOOKUP(T2646,T$38:T2645,1,0)&gt;0,0,0),1))</f>
        <v>0</v>
      </c>
      <c r="T2646" s="17" t="str">
        <f>IF(DATOS!I2609=P$39,DATOS!F2609,"")</f>
        <v/>
      </c>
    </row>
    <row r="2647" spans="18:20" x14ac:dyDescent="0.25">
      <c r="R2647">
        <f t="shared" si="43"/>
        <v>0</v>
      </c>
      <c r="S2647">
        <f>IF(T2647="",0,IFERROR(IF(VLOOKUP(T2647,T$38:T2646,1,0)&gt;0,0,0),1))</f>
        <v>0</v>
      </c>
      <c r="T2647" s="17" t="str">
        <f>IF(DATOS!I2610=P$39,DATOS!F2610,"")</f>
        <v/>
      </c>
    </row>
    <row r="2648" spans="18:20" x14ac:dyDescent="0.25">
      <c r="R2648">
        <f t="shared" si="43"/>
        <v>0</v>
      </c>
      <c r="S2648">
        <f>IF(T2648="",0,IFERROR(IF(VLOOKUP(T2648,T$38:T2647,1,0)&gt;0,0,0),1))</f>
        <v>0</v>
      </c>
      <c r="T2648" s="17" t="str">
        <f>IF(DATOS!I2611=P$39,DATOS!F2611,"")</f>
        <v/>
      </c>
    </row>
    <row r="2649" spans="18:20" x14ac:dyDescent="0.25">
      <c r="R2649">
        <f t="shared" si="43"/>
        <v>0</v>
      </c>
      <c r="S2649">
        <f>IF(T2649="",0,IFERROR(IF(VLOOKUP(T2649,T$38:T2648,1,0)&gt;0,0,0),1))</f>
        <v>0</v>
      </c>
      <c r="T2649" s="17" t="str">
        <f>IF(DATOS!I2612=P$39,DATOS!F2612,"")</f>
        <v/>
      </c>
    </row>
    <row r="2650" spans="18:20" x14ac:dyDescent="0.25">
      <c r="R2650">
        <f t="shared" si="43"/>
        <v>0</v>
      </c>
      <c r="S2650">
        <f>IF(T2650="",0,IFERROR(IF(VLOOKUP(T2650,T$38:T2649,1,0)&gt;0,0,0),1))</f>
        <v>0</v>
      </c>
      <c r="T2650" s="17" t="str">
        <f>IF(DATOS!I2613=P$39,DATOS!F2613,"")</f>
        <v/>
      </c>
    </row>
    <row r="2651" spans="18:20" x14ac:dyDescent="0.25">
      <c r="R2651">
        <f t="shared" si="43"/>
        <v>0</v>
      </c>
      <c r="S2651">
        <f>IF(T2651="",0,IFERROR(IF(VLOOKUP(T2651,T$38:T2650,1,0)&gt;0,0,0),1))</f>
        <v>0</v>
      </c>
      <c r="T2651" s="17" t="str">
        <f>IF(DATOS!I2614=P$39,DATOS!F2614,"")</f>
        <v/>
      </c>
    </row>
    <row r="2652" spans="18:20" x14ac:dyDescent="0.25">
      <c r="R2652">
        <f t="shared" si="43"/>
        <v>0</v>
      </c>
      <c r="S2652">
        <f>IF(T2652="",0,IFERROR(IF(VLOOKUP(T2652,T$38:T2651,1,0)&gt;0,0,0),1))</f>
        <v>0</v>
      </c>
      <c r="T2652" s="17" t="str">
        <f>IF(DATOS!I2615=P$39,DATOS!F2615,"")</f>
        <v/>
      </c>
    </row>
    <row r="2653" spans="18:20" x14ac:dyDescent="0.25">
      <c r="R2653">
        <f t="shared" si="43"/>
        <v>0</v>
      </c>
      <c r="S2653">
        <f>IF(T2653="",0,IFERROR(IF(VLOOKUP(T2653,T$38:T2652,1,0)&gt;0,0,0),1))</f>
        <v>0</v>
      </c>
      <c r="T2653" s="17" t="str">
        <f>IF(DATOS!I2616=P$39,DATOS!F2616,"")</f>
        <v/>
      </c>
    </row>
    <row r="2654" spans="18:20" x14ac:dyDescent="0.25">
      <c r="R2654">
        <f t="shared" si="43"/>
        <v>0</v>
      </c>
      <c r="S2654">
        <f>IF(T2654="",0,IFERROR(IF(VLOOKUP(T2654,T$38:T2653,1,0)&gt;0,0,0),1))</f>
        <v>0</v>
      </c>
      <c r="T2654" s="17" t="str">
        <f>IF(DATOS!I2617=P$39,DATOS!F2617,"")</f>
        <v/>
      </c>
    </row>
    <row r="2655" spans="18:20" x14ac:dyDescent="0.25">
      <c r="R2655">
        <f t="shared" si="43"/>
        <v>0</v>
      </c>
      <c r="S2655">
        <f>IF(T2655="",0,IFERROR(IF(VLOOKUP(T2655,T$38:T2654,1,0)&gt;0,0,0),1))</f>
        <v>0</v>
      </c>
      <c r="T2655" s="17" t="str">
        <f>IF(DATOS!I2618=P$39,DATOS!F2618,"")</f>
        <v/>
      </c>
    </row>
    <row r="2656" spans="18:20" x14ac:dyDescent="0.25">
      <c r="R2656">
        <f t="shared" si="43"/>
        <v>0</v>
      </c>
      <c r="S2656">
        <f>IF(T2656="",0,IFERROR(IF(VLOOKUP(T2656,T$38:T2655,1,0)&gt;0,0,0),1))</f>
        <v>0</v>
      </c>
      <c r="T2656" s="17" t="str">
        <f>IF(DATOS!I2619=P$39,DATOS!F2619,"")</f>
        <v/>
      </c>
    </row>
    <row r="2657" spans="18:20" x14ac:dyDescent="0.25">
      <c r="R2657">
        <f t="shared" si="43"/>
        <v>0</v>
      </c>
      <c r="S2657">
        <f>IF(T2657="",0,IFERROR(IF(VLOOKUP(T2657,T$38:T2656,1,0)&gt;0,0,0),1))</f>
        <v>0</v>
      </c>
      <c r="T2657" s="17" t="str">
        <f>IF(DATOS!I2620=P$39,DATOS!F2620,"")</f>
        <v/>
      </c>
    </row>
    <row r="2658" spans="18:20" x14ac:dyDescent="0.25">
      <c r="R2658">
        <f t="shared" si="43"/>
        <v>0</v>
      </c>
      <c r="S2658">
        <f>IF(T2658="",0,IFERROR(IF(VLOOKUP(T2658,T$38:T2657,1,0)&gt;0,0,0),1))</f>
        <v>0</v>
      </c>
      <c r="T2658" s="17" t="str">
        <f>IF(DATOS!I2621=P$39,DATOS!F2621,"")</f>
        <v/>
      </c>
    </row>
    <row r="2659" spans="18:20" x14ac:dyDescent="0.25">
      <c r="R2659">
        <f t="shared" si="43"/>
        <v>0</v>
      </c>
      <c r="S2659">
        <f>IF(T2659="",0,IFERROR(IF(VLOOKUP(T2659,T$38:T2658,1,0)&gt;0,0,0),1))</f>
        <v>0</v>
      </c>
      <c r="T2659" s="17" t="str">
        <f>IF(DATOS!I2622=P$39,DATOS!F2622,"")</f>
        <v/>
      </c>
    </row>
    <row r="2660" spans="18:20" x14ac:dyDescent="0.25">
      <c r="R2660">
        <f t="shared" si="43"/>
        <v>0</v>
      </c>
      <c r="S2660">
        <f>IF(T2660="",0,IFERROR(IF(VLOOKUP(T2660,T$38:T2659,1,0)&gt;0,0,0),1))</f>
        <v>0</v>
      </c>
      <c r="T2660" s="17" t="str">
        <f>IF(DATOS!I2623=P$39,DATOS!F2623,"")</f>
        <v/>
      </c>
    </row>
    <row r="2661" spans="18:20" x14ac:dyDescent="0.25">
      <c r="R2661">
        <f t="shared" si="43"/>
        <v>0</v>
      </c>
      <c r="S2661">
        <f>IF(T2661="",0,IFERROR(IF(VLOOKUP(T2661,T$38:T2660,1,0)&gt;0,0,0),1))</f>
        <v>0</v>
      </c>
      <c r="T2661" s="17" t="str">
        <f>IF(DATOS!I2624=P$39,DATOS!F2624,"")</f>
        <v/>
      </c>
    </row>
    <row r="2662" spans="18:20" x14ac:dyDescent="0.25">
      <c r="R2662">
        <f t="shared" si="43"/>
        <v>0</v>
      </c>
      <c r="S2662">
        <f>IF(T2662="",0,IFERROR(IF(VLOOKUP(T2662,T$38:T2661,1,0)&gt;0,0,0),1))</f>
        <v>0</v>
      </c>
      <c r="T2662" s="17" t="str">
        <f>IF(DATOS!I2625=P$39,DATOS!F2625,"")</f>
        <v/>
      </c>
    </row>
    <row r="2663" spans="18:20" x14ac:dyDescent="0.25">
      <c r="R2663">
        <f t="shared" ref="R2663:R2726" si="44">R2662+S2663</f>
        <v>0</v>
      </c>
      <c r="S2663">
        <f>IF(T2663="",0,IFERROR(IF(VLOOKUP(T2663,T$38:T2662,1,0)&gt;0,0,0),1))</f>
        <v>0</v>
      </c>
      <c r="T2663" s="17" t="str">
        <f>IF(DATOS!I2626=P$39,DATOS!F2626,"")</f>
        <v/>
      </c>
    </row>
    <row r="2664" spans="18:20" x14ac:dyDescent="0.25">
      <c r="R2664">
        <f t="shared" si="44"/>
        <v>0</v>
      </c>
      <c r="S2664">
        <f>IF(T2664="",0,IFERROR(IF(VLOOKUP(T2664,T$38:T2663,1,0)&gt;0,0,0),1))</f>
        <v>0</v>
      </c>
      <c r="T2664" s="17" t="str">
        <f>IF(DATOS!I2627=P$39,DATOS!F2627,"")</f>
        <v/>
      </c>
    </row>
    <row r="2665" spans="18:20" x14ac:dyDescent="0.25">
      <c r="R2665">
        <f t="shared" si="44"/>
        <v>0</v>
      </c>
      <c r="S2665">
        <f>IF(T2665="",0,IFERROR(IF(VLOOKUP(T2665,T$38:T2664,1,0)&gt;0,0,0),1))</f>
        <v>0</v>
      </c>
      <c r="T2665" s="17" t="str">
        <f>IF(DATOS!I2628=P$39,DATOS!F2628,"")</f>
        <v/>
      </c>
    </row>
    <row r="2666" spans="18:20" x14ac:dyDescent="0.25">
      <c r="R2666">
        <f t="shared" si="44"/>
        <v>0</v>
      </c>
      <c r="S2666">
        <f>IF(T2666="",0,IFERROR(IF(VLOOKUP(T2666,T$38:T2665,1,0)&gt;0,0,0),1))</f>
        <v>0</v>
      </c>
      <c r="T2666" s="17" t="str">
        <f>IF(DATOS!I2629=P$39,DATOS!F2629,"")</f>
        <v/>
      </c>
    </row>
    <row r="2667" spans="18:20" x14ac:dyDescent="0.25">
      <c r="R2667">
        <f t="shared" si="44"/>
        <v>0</v>
      </c>
      <c r="S2667">
        <f>IF(T2667="",0,IFERROR(IF(VLOOKUP(T2667,T$38:T2666,1,0)&gt;0,0,0),1))</f>
        <v>0</v>
      </c>
      <c r="T2667" s="17" t="str">
        <f>IF(DATOS!I2630=P$39,DATOS!F2630,"")</f>
        <v/>
      </c>
    </row>
    <row r="2668" spans="18:20" x14ac:dyDescent="0.25">
      <c r="R2668">
        <f t="shared" si="44"/>
        <v>0</v>
      </c>
      <c r="S2668">
        <f>IF(T2668="",0,IFERROR(IF(VLOOKUP(T2668,T$38:T2667,1,0)&gt;0,0,0),1))</f>
        <v>0</v>
      </c>
      <c r="T2668" s="17" t="str">
        <f>IF(DATOS!I2631=P$39,DATOS!F2631,"")</f>
        <v/>
      </c>
    </row>
    <row r="2669" spans="18:20" x14ac:dyDescent="0.25">
      <c r="R2669">
        <f t="shared" si="44"/>
        <v>0</v>
      </c>
      <c r="S2669">
        <f>IF(T2669="",0,IFERROR(IF(VLOOKUP(T2669,T$38:T2668,1,0)&gt;0,0,0),1))</f>
        <v>0</v>
      </c>
      <c r="T2669" s="17" t="str">
        <f>IF(DATOS!I2632=P$39,DATOS!F2632,"")</f>
        <v/>
      </c>
    </row>
    <row r="2670" spans="18:20" x14ac:dyDescent="0.25">
      <c r="R2670">
        <f t="shared" si="44"/>
        <v>0</v>
      </c>
      <c r="S2670">
        <f>IF(T2670="",0,IFERROR(IF(VLOOKUP(T2670,T$38:T2669,1,0)&gt;0,0,0),1))</f>
        <v>0</v>
      </c>
      <c r="T2670" s="17" t="str">
        <f>IF(DATOS!I2633=P$39,DATOS!F2633,"")</f>
        <v/>
      </c>
    </row>
    <row r="2671" spans="18:20" x14ac:dyDescent="0.25">
      <c r="R2671">
        <f t="shared" si="44"/>
        <v>0</v>
      </c>
      <c r="S2671">
        <f>IF(T2671="",0,IFERROR(IF(VLOOKUP(T2671,T$38:T2670,1,0)&gt;0,0,0),1))</f>
        <v>0</v>
      </c>
      <c r="T2671" s="17" t="str">
        <f>IF(DATOS!I2634=P$39,DATOS!F2634,"")</f>
        <v/>
      </c>
    </row>
    <row r="2672" spans="18:20" x14ac:dyDescent="0.25">
      <c r="R2672">
        <f t="shared" si="44"/>
        <v>0</v>
      </c>
      <c r="S2672">
        <f>IF(T2672="",0,IFERROR(IF(VLOOKUP(T2672,T$38:T2671,1,0)&gt;0,0,0),1))</f>
        <v>0</v>
      </c>
      <c r="T2672" s="17" t="str">
        <f>IF(DATOS!I2635=P$39,DATOS!F2635,"")</f>
        <v/>
      </c>
    </row>
    <row r="2673" spans="18:20" x14ac:dyDescent="0.25">
      <c r="R2673">
        <f t="shared" si="44"/>
        <v>0</v>
      </c>
      <c r="S2673">
        <f>IF(T2673="",0,IFERROR(IF(VLOOKUP(T2673,T$38:T2672,1,0)&gt;0,0,0),1))</f>
        <v>0</v>
      </c>
      <c r="T2673" s="17" t="str">
        <f>IF(DATOS!I2636=P$39,DATOS!F2636,"")</f>
        <v/>
      </c>
    </row>
    <row r="2674" spans="18:20" x14ac:dyDescent="0.25">
      <c r="R2674">
        <f t="shared" si="44"/>
        <v>0</v>
      </c>
      <c r="S2674">
        <f>IF(T2674="",0,IFERROR(IF(VLOOKUP(T2674,T$38:T2673,1,0)&gt;0,0,0),1))</f>
        <v>0</v>
      </c>
      <c r="T2674" s="17" t="str">
        <f>IF(DATOS!I2637=P$39,DATOS!F2637,"")</f>
        <v/>
      </c>
    </row>
    <row r="2675" spans="18:20" x14ac:dyDescent="0.25">
      <c r="R2675">
        <f t="shared" si="44"/>
        <v>0</v>
      </c>
      <c r="S2675">
        <f>IF(T2675="",0,IFERROR(IF(VLOOKUP(T2675,T$38:T2674,1,0)&gt;0,0,0),1))</f>
        <v>0</v>
      </c>
      <c r="T2675" s="17" t="str">
        <f>IF(DATOS!I2638=P$39,DATOS!F2638,"")</f>
        <v/>
      </c>
    </row>
    <row r="2676" spans="18:20" x14ac:dyDescent="0.25">
      <c r="R2676">
        <f t="shared" si="44"/>
        <v>0</v>
      </c>
      <c r="S2676">
        <f>IF(T2676="",0,IFERROR(IF(VLOOKUP(T2676,T$38:T2675,1,0)&gt;0,0,0),1))</f>
        <v>0</v>
      </c>
      <c r="T2676" s="17" t="str">
        <f>IF(DATOS!I2639=P$39,DATOS!F2639,"")</f>
        <v/>
      </c>
    </row>
    <row r="2677" spans="18:20" x14ac:dyDescent="0.25">
      <c r="R2677">
        <f t="shared" si="44"/>
        <v>0</v>
      </c>
      <c r="S2677">
        <f>IF(T2677="",0,IFERROR(IF(VLOOKUP(T2677,T$38:T2676,1,0)&gt;0,0,0),1))</f>
        <v>0</v>
      </c>
      <c r="T2677" s="17" t="str">
        <f>IF(DATOS!I2640=P$39,DATOS!F2640,"")</f>
        <v/>
      </c>
    </row>
    <row r="2678" spans="18:20" x14ac:dyDescent="0.25">
      <c r="R2678">
        <f t="shared" si="44"/>
        <v>0</v>
      </c>
      <c r="S2678">
        <f>IF(T2678="",0,IFERROR(IF(VLOOKUP(T2678,T$38:T2677,1,0)&gt;0,0,0),1))</f>
        <v>0</v>
      </c>
      <c r="T2678" s="17" t="str">
        <f>IF(DATOS!I2641=P$39,DATOS!F2641,"")</f>
        <v/>
      </c>
    </row>
    <row r="2679" spans="18:20" x14ac:dyDescent="0.25">
      <c r="R2679">
        <f t="shared" si="44"/>
        <v>0</v>
      </c>
      <c r="S2679">
        <f>IF(T2679="",0,IFERROR(IF(VLOOKUP(T2679,T$38:T2678,1,0)&gt;0,0,0),1))</f>
        <v>0</v>
      </c>
      <c r="T2679" s="17" t="str">
        <f>IF(DATOS!I2642=P$39,DATOS!F2642,"")</f>
        <v/>
      </c>
    </row>
    <row r="2680" spans="18:20" x14ac:dyDescent="0.25">
      <c r="R2680">
        <f t="shared" si="44"/>
        <v>0</v>
      </c>
      <c r="S2680">
        <f>IF(T2680="",0,IFERROR(IF(VLOOKUP(T2680,T$38:T2679,1,0)&gt;0,0,0),1))</f>
        <v>0</v>
      </c>
      <c r="T2680" s="17" t="str">
        <f>IF(DATOS!I2643=P$39,DATOS!F2643,"")</f>
        <v/>
      </c>
    </row>
    <row r="2681" spans="18:20" x14ac:dyDescent="0.25">
      <c r="R2681">
        <f t="shared" si="44"/>
        <v>0</v>
      </c>
      <c r="S2681">
        <f>IF(T2681="",0,IFERROR(IF(VLOOKUP(T2681,T$38:T2680,1,0)&gt;0,0,0),1))</f>
        <v>0</v>
      </c>
      <c r="T2681" s="17" t="str">
        <f>IF(DATOS!I2644=P$39,DATOS!F2644,"")</f>
        <v/>
      </c>
    </row>
    <row r="2682" spans="18:20" x14ac:dyDescent="0.25">
      <c r="R2682">
        <f t="shared" si="44"/>
        <v>0</v>
      </c>
      <c r="S2682">
        <f>IF(T2682="",0,IFERROR(IF(VLOOKUP(T2682,T$38:T2681,1,0)&gt;0,0,0),1))</f>
        <v>0</v>
      </c>
      <c r="T2682" s="17" t="str">
        <f>IF(DATOS!I2645=P$39,DATOS!F2645,"")</f>
        <v/>
      </c>
    </row>
    <row r="2683" spans="18:20" x14ac:dyDescent="0.25">
      <c r="R2683">
        <f t="shared" si="44"/>
        <v>0</v>
      </c>
      <c r="S2683">
        <f>IF(T2683="",0,IFERROR(IF(VLOOKUP(T2683,T$38:T2682,1,0)&gt;0,0,0),1))</f>
        <v>0</v>
      </c>
      <c r="T2683" s="17" t="str">
        <f>IF(DATOS!I2646=P$39,DATOS!F2646,"")</f>
        <v/>
      </c>
    </row>
    <row r="2684" spans="18:20" x14ac:dyDescent="0.25">
      <c r="R2684">
        <f t="shared" si="44"/>
        <v>0</v>
      </c>
      <c r="S2684">
        <f>IF(T2684="",0,IFERROR(IF(VLOOKUP(T2684,T$38:T2683,1,0)&gt;0,0,0),1))</f>
        <v>0</v>
      </c>
      <c r="T2684" s="17" t="str">
        <f>IF(DATOS!I2647=P$39,DATOS!F2647,"")</f>
        <v/>
      </c>
    </row>
    <row r="2685" spans="18:20" x14ac:dyDescent="0.25">
      <c r="R2685">
        <f t="shared" si="44"/>
        <v>0</v>
      </c>
      <c r="S2685">
        <f>IF(T2685="",0,IFERROR(IF(VLOOKUP(T2685,T$38:T2684,1,0)&gt;0,0,0),1))</f>
        <v>0</v>
      </c>
      <c r="T2685" s="17" t="str">
        <f>IF(DATOS!I2648=P$39,DATOS!F2648,"")</f>
        <v/>
      </c>
    </row>
    <row r="2686" spans="18:20" x14ac:dyDescent="0.25">
      <c r="R2686">
        <f t="shared" si="44"/>
        <v>0</v>
      </c>
      <c r="S2686">
        <f>IF(T2686="",0,IFERROR(IF(VLOOKUP(T2686,T$38:T2685,1,0)&gt;0,0,0),1))</f>
        <v>0</v>
      </c>
      <c r="T2686" s="17" t="str">
        <f>IF(DATOS!I2649=P$39,DATOS!F2649,"")</f>
        <v/>
      </c>
    </row>
    <row r="2687" spans="18:20" x14ac:dyDescent="0.25">
      <c r="R2687">
        <f t="shared" si="44"/>
        <v>0</v>
      </c>
      <c r="S2687">
        <f>IF(T2687="",0,IFERROR(IF(VLOOKUP(T2687,T$38:T2686,1,0)&gt;0,0,0),1))</f>
        <v>0</v>
      </c>
      <c r="T2687" s="17" t="str">
        <f>IF(DATOS!I2650=P$39,DATOS!F2650,"")</f>
        <v/>
      </c>
    </row>
    <row r="2688" spans="18:20" x14ac:dyDescent="0.25">
      <c r="R2688">
        <f t="shared" si="44"/>
        <v>0</v>
      </c>
      <c r="S2688">
        <f>IF(T2688="",0,IFERROR(IF(VLOOKUP(T2688,T$38:T2687,1,0)&gt;0,0,0),1))</f>
        <v>0</v>
      </c>
      <c r="T2688" s="17" t="str">
        <f>IF(DATOS!I2651=P$39,DATOS!F2651,"")</f>
        <v/>
      </c>
    </row>
    <row r="2689" spans="18:20" x14ac:dyDescent="0.25">
      <c r="R2689">
        <f t="shared" si="44"/>
        <v>0</v>
      </c>
      <c r="S2689">
        <f>IF(T2689="",0,IFERROR(IF(VLOOKUP(T2689,T$38:T2688,1,0)&gt;0,0,0),1))</f>
        <v>0</v>
      </c>
      <c r="T2689" s="17" t="str">
        <f>IF(DATOS!I2652=P$39,DATOS!F2652,"")</f>
        <v/>
      </c>
    </row>
    <row r="2690" spans="18:20" x14ac:dyDescent="0.25">
      <c r="R2690">
        <f t="shared" si="44"/>
        <v>0</v>
      </c>
      <c r="S2690">
        <f>IF(T2690="",0,IFERROR(IF(VLOOKUP(T2690,T$38:T2689,1,0)&gt;0,0,0),1))</f>
        <v>0</v>
      </c>
      <c r="T2690" s="17" t="str">
        <f>IF(DATOS!I2653=P$39,DATOS!F2653,"")</f>
        <v/>
      </c>
    </row>
    <row r="2691" spans="18:20" x14ac:dyDescent="0.25">
      <c r="R2691">
        <f t="shared" si="44"/>
        <v>0</v>
      </c>
      <c r="S2691">
        <f>IF(T2691="",0,IFERROR(IF(VLOOKUP(T2691,T$38:T2690,1,0)&gt;0,0,0),1))</f>
        <v>0</v>
      </c>
      <c r="T2691" s="17" t="str">
        <f>IF(DATOS!I2654=P$39,DATOS!F2654,"")</f>
        <v/>
      </c>
    </row>
    <row r="2692" spans="18:20" x14ac:dyDescent="0.25">
      <c r="R2692">
        <f t="shared" si="44"/>
        <v>0</v>
      </c>
      <c r="S2692">
        <f>IF(T2692="",0,IFERROR(IF(VLOOKUP(T2692,T$38:T2691,1,0)&gt;0,0,0),1))</f>
        <v>0</v>
      </c>
      <c r="T2692" s="17" t="str">
        <f>IF(DATOS!I2655=P$39,DATOS!F2655,"")</f>
        <v/>
      </c>
    </row>
    <row r="2693" spans="18:20" x14ac:dyDescent="0.25">
      <c r="R2693">
        <f t="shared" si="44"/>
        <v>0</v>
      </c>
      <c r="S2693">
        <f>IF(T2693="",0,IFERROR(IF(VLOOKUP(T2693,T$38:T2692,1,0)&gt;0,0,0),1))</f>
        <v>0</v>
      </c>
      <c r="T2693" s="17" t="str">
        <f>IF(DATOS!I2656=P$39,DATOS!F2656,"")</f>
        <v/>
      </c>
    </row>
    <row r="2694" spans="18:20" x14ac:dyDescent="0.25">
      <c r="R2694">
        <f t="shared" si="44"/>
        <v>0</v>
      </c>
      <c r="S2694">
        <f>IF(T2694="",0,IFERROR(IF(VLOOKUP(T2694,T$38:T2693,1,0)&gt;0,0,0),1))</f>
        <v>0</v>
      </c>
      <c r="T2694" s="17" t="str">
        <f>IF(DATOS!I2657=P$39,DATOS!F2657,"")</f>
        <v/>
      </c>
    </row>
    <row r="2695" spans="18:20" x14ac:dyDescent="0.25">
      <c r="R2695">
        <f t="shared" si="44"/>
        <v>0</v>
      </c>
      <c r="S2695">
        <f>IF(T2695="",0,IFERROR(IF(VLOOKUP(T2695,T$38:T2694,1,0)&gt;0,0,0),1))</f>
        <v>0</v>
      </c>
      <c r="T2695" s="17" t="str">
        <f>IF(DATOS!I2658=P$39,DATOS!F2658,"")</f>
        <v/>
      </c>
    </row>
    <row r="2696" spans="18:20" x14ac:dyDescent="0.25">
      <c r="R2696">
        <f t="shared" si="44"/>
        <v>0</v>
      </c>
      <c r="S2696">
        <f>IF(T2696="",0,IFERROR(IF(VLOOKUP(T2696,T$38:T2695,1,0)&gt;0,0,0),1))</f>
        <v>0</v>
      </c>
      <c r="T2696" s="17" t="str">
        <f>IF(DATOS!I2659=P$39,DATOS!F2659,"")</f>
        <v/>
      </c>
    </row>
    <row r="2697" spans="18:20" x14ac:dyDescent="0.25">
      <c r="R2697">
        <f t="shared" si="44"/>
        <v>0</v>
      </c>
      <c r="S2697">
        <f>IF(T2697="",0,IFERROR(IF(VLOOKUP(T2697,T$38:T2696,1,0)&gt;0,0,0),1))</f>
        <v>0</v>
      </c>
      <c r="T2697" s="17" t="str">
        <f>IF(DATOS!I2660=P$39,DATOS!F2660,"")</f>
        <v/>
      </c>
    </row>
    <row r="2698" spans="18:20" x14ac:dyDescent="0.25">
      <c r="R2698">
        <f t="shared" si="44"/>
        <v>0</v>
      </c>
      <c r="S2698">
        <f>IF(T2698="",0,IFERROR(IF(VLOOKUP(T2698,T$38:T2697,1,0)&gt;0,0,0),1))</f>
        <v>0</v>
      </c>
      <c r="T2698" s="17" t="str">
        <f>IF(DATOS!I2661=P$39,DATOS!F2661,"")</f>
        <v/>
      </c>
    </row>
    <row r="2699" spans="18:20" x14ac:dyDescent="0.25">
      <c r="R2699">
        <f t="shared" si="44"/>
        <v>0</v>
      </c>
      <c r="S2699">
        <f>IF(T2699="",0,IFERROR(IF(VLOOKUP(T2699,T$38:T2698,1,0)&gt;0,0,0),1))</f>
        <v>0</v>
      </c>
      <c r="T2699" s="17" t="str">
        <f>IF(DATOS!I2662=P$39,DATOS!F2662,"")</f>
        <v/>
      </c>
    </row>
    <row r="2700" spans="18:20" x14ac:dyDescent="0.25">
      <c r="R2700">
        <f t="shared" si="44"/>
        <v>0</v>
      </c>
      <c r="S2700">
        <f>IF(T2700="",0,IFERROR(IF(VLOOKUP(T2700,T$38:T2699,1,0)&gt;0,0,0),1))</f>
        <v>0</v>
      </c>
      <c r="T2700" s="17" t="str">
        <f>IF(DATOS!I2663=P$39,DATOS!F2663,"")</f>
        <v/>
      </c>
    </row>
    <row r="2701" spans="18:20" x14ac:dyDescent="0.25">
      <c r="R2701">
        <f t="shared" si="44"/>
        <v>0</v>
      </c>
      <c r="S2701">
        <f>IF(T2701="",0,IFERROR(IF(VLOOKUP(T2701,T$38:T2700,1,0)&gt;0,0,0),1))</f>
        <v>0</v>
      </c>
      <c r="T2701" s="17" t="str">
        <f>IF(DATOS!I2664=P$39,DATOS!F2664,"")</f>
        <v/>
      </c>
    </row>
    <row r="2702" spans="18:20" x14ac:dyDescent="0.25">
      <c r="R2702">
        <f t="shared" si="44"/>
        <v>0</v>
      </c>
      <c r="S2702">
        <f>IF(T2702="",0,IFERROR(IF(VLOOKUP(T2702,T$38:T2701,1,0)&gt;0,0,0),1))</f>
        <v>0</v>
      </c>
      <c r="T2702" s="17" t="str">
        <f>IF(DATOS!I2665=P$39,DATOS!F2665,"")</f>
        <v/>
      </c>
    </row>
    <row r="2703" spans="18:20" x14ac:dyDescent="0.25">
      <c r="R2703">
        <f t="shared" si="44"/>
        <v>0</v>
      </c>
      <c r="S2703">
        <f>IF(T2703="",0,IFERROR(IF(VLOOKUP(T2703,T$38:T2702,1,0)&gt;0,0,0),1))</f>
        <v>0</v>
      </c>
      <c r="T2703" s="17" t="str">
        <f>IF(DATOS!I2666=P$39,DATOS!F2666,"")</f>
        <v/>
      </c>
    </row>
    <row r="2704" spans="18:20" x14ac:dyDescent="0.25">
      <c r="R2704">
        <f t="shared" si="44"/>
        <v>0</v>
      </c>
      <c r="S2704">
        <f>IF(T2704="",0,IFERROR(IF(VLOOKUP(T2704,T$38:T2703,1,0)&gt;0,0,0),1))</f>
        <v>0</v>
      </c>
      <c r="T2704" s="17" t="str">
        <f>IF(DATOS!I2667=P$39,DATOS!F2667,"")</f>
        <v/>
      </c>
    </row>
    <row r="2705" spans="18:20" x14ac:dyDescent="0.25">
      <c r="R2705">
        <f t="shared" si="44"/>
        <v>0</v>
      </c>
      <c r="S2705">
        <f>IF(T2705="",0,IFERROR(IF(VLOOKUP(T2705,T$38:T2704,1,0)&gt;0,0,0),1))</f>
        <v>0</v>
      </c>
      <c r="T2705" s="17" t="str">
        <f>IF(DATOS!I2668=P$39,DATOS!F2668,"")</f>
        <v/>
      </c>
    </row>
    <row r="2706" spans="18:20" x14ac:dyDescent="0.25">
      <c r="R2706">
        <f t="shared" si="44"/>
        <v>0</v>
      </c>
      <c r="S2706">
        <f>IF(T2706="",0,IFERROR(IF(VLOOKUP(T2706,T$38:T2705,1,0)&gt;0,0,0),1))</f>
        <v>0</v>
      </c>
      <c r="T2706" s="17" t="str">
        <f>IF(DATOS!I2669=P$39,DATOS!F2669,"")</f>
        <v/>
      </c>
    </row>
    <row r="2707" spans="18:20" x14ac:dyDescent="0.25">
      <c r="R2707">
        <f t="shared" si="44"/>
        <v>0</v>
      </c>
      <c r="S2707">
        <f>IF(T2707="",0,IFERROR(IF(VLOOKUP(T2707,T$38:T2706,1,0)&gt;0,0,0),1))</f>
        <v>0</v>
      </c>
      <c r="T2707" s="17" t="str">
        <f>IF(DATOS!I2670=P$39,DATOS!F2670,"")</f>
        <v/>
      </c>
    </row>
    <row r="2708" spans="18:20" x14ac:dyDescent="0.25">
      <c r="R2708">
        <f t="shared" si="44"/>
        <v>0</v>
      </c>
      <c r="S2708">
        <f>IF(T2708="",0,IFERROR(IF(VLOOKUP(T2708,T$38:T2707,1,0)&gt;0,0,0),1))</f>
        <v>0</v>
      </c>
      <c r="T2708" s="17" t="str">
        <f>IF(DATOS!I2671=P$39,DATOS!F2671,"")</f>
        <v/>
      </c>
    </row>
    <row r="2709" spans="18:20" x14ac:dyDescent="0.25">
      <c r="R2709">
        <f t="shared" si="44"/>
        <v>0</v>
      </c>
      <c r="S2709">
        <f>IF(T2709="",0,IFERROR(IF(VLOOKUP(T2709,T$38:T2708,1,0)&gt;0,0,0),1))</f>
        <v>0</v>
      </c>
      <c r="T2709" s="17" t="str">
        <f>IF(DATOS!I2672=P$39,DATOS!F2672,"")</f>
        <v/>
      </c>
    </row>
    <row r="2710" spans="18:20" x14ac:dyDescent="0.25">
      <c r="R2710">
        <f t="shared" si="44"/>
        <v>0</v>
      </c>
      <c r="S2710">
        <f>IF(T2710="",0,IFERROR(IF(VLOOKUP(T2710,T$38:T2709,1,0)&gt;0,0,0),1))</f>
        <v>0</v>
      </c>
      <c r="T2710" s="17" t="str">
        <f>IF(DATOS!I2673=P$39,DATOS!F2673,"")</f>
        <v/>
      </c>
    </row>
    <row r="2711" spans="18:20" x14ac:dyDescent="0.25">
      <c r="R2711">
        <f t="shared" si="44"/>
        <v>0</v>
      </c>
      <c r="S2711">
        <f>IF(T2711="",0,IFERROR(IF(VLOOKUP(T2711,T$38:T2710,1,0)&gt;0,0,0),1))</f>
        <v>0</v>
      </c>
      <c r="T2711" s="17" t="str">
        <f>IF(DATOS!I2674=P$39,DATOS!F2674,"")</f>
        <v/>
      </c>
    </row>
    <row r="2712" spans="18:20" x14ac:dyDescent="0.25">
      <c r="R2712">
        <f t="shared" si="44"/>
        <v>0</v>
      </c>
      <c r="S2712">
        <f>IF(T2712="",0,IFERROR(IF(VLOOKUP(T2712,T$38:T2711,1,0)&gt;0,0,0),1))</f>
        <v>0</v>
      </c>
      <c r="T2712" s="17" t="str">
        <f>IF(DATOS!I2675=P$39,DATOS!F2675,"")</f>
        <v/>
      </c>
    </row>
    <row r="2713" spans="18:20" x14ac:dyDescent="0.25">
      <c r="R2713">
        <f t="shared" si="44"/>
        <v>0</v>
      </c>
      <c r="S2713">
        <f>IF(T2713="",0,IFERROR(IF(VLOOKUP(T2713,T$38:T2712,1,0)&gt;0,0,0),1))</f>
        <v>0</v>
      </c>
      <c r="T2713" s="17" t="str">
        <f>IF(DATOS!I2676=P$39,DATOS!F2676,"")</f>
        <v/>
      </c>
    </row>
    <row r="2714" spans="18:20" x14ac:dyDescent="0.25">
      <c r="R2714">
        <f t="shared" si="44"/>
        <v>0</v>
      </c>
      <c r="S2714">
        <f>IF(T2714="",0,IFERROR(IF(VLOOKUP(T2714,T$38:T2713,1,0)&gt;0,0,0),1))</f>
        <v>0</v>
      </c>
      <c r="T2714" s="17" t="str">
        <f>IF(DATOS!I2677=P$39,DATOS!F2677,"")</f>
        <v/>
      </c>
    </row>
    <row r="2715" spans="18:20" x14ac:dyDescent="0.25">
      <c r="R2715">
        <f t="shared" si="44"/>
        <v>0</v>
      </c>
      <c r="S2715">
        <f>IF(T2715="",0,IFERROR(IF(VLOOKUP(T2715,T$38:T2714,1,0)&gt;0,0,0),1))</f>
        <v>0</v>
      </c>
      <c r="T2715" s="17" t="str">
        <f>IF(DATOS!I2678=P$39,DATOS!F2678,"")</f>
        <v/>
      </c>
    </row>
    <row r="2716" spans="18:20" x14ac:dyDescent="0.25">
      <c r="R2716">
        <f t="shared" si="44"/>
        <v>0</v>
      </c>
      <c r="S2716">
        <f>IF(T2716="",0,IFERROR(IF(VLOOKUP(T2716,T$38:T2715,1,0)&gt;0,0,0),1))</f>
        <v>0</v>
      </c>
      <c r="T2716" s="17" t="str">
        <f>IF(DATOS!I2679=P$39,DATOS!F2679,"")</f>
        <v/>
      </c>
    </row>
    <row r="2717" spans="18:20" x14ac:dyDescent="0.25">
      <c r="R2717">
        <f t="shared" si="44"/>
        <v>0</v>
      </c>
      <c r="S2717">
        <f>IF(T2717="",0,IFERROR(IF(VLOOKUP(T2717,T$38:T2716,1,0)&gt;0,0,0),1))</f>
        <v>0</v>
      </c>
      <c r="T2717" s="17" t="str">
        <f>IF(DATOS!I2680=P$39,DATOS!F2680,"")</f>
        <v/>
      </c>
    </row>
    <row r="2718" spans="18:20" x14ac:dyDescent="0.25">
      <c r="R2718">
        <f t="shared" si="44"/>
        <v>0</v>
      </c>
      <c r="S2718">
        <f>IF(T2718="",0,IFERROR(IF(VLOOKUP(T2718,T$38:T2717,1,0)&gt;0,0,0),1))</f>
        <v>0</v>
      </c>
      <c r="T2718" s="17" t="str">
        <f>IF(DATOS!I2681=P$39,DATOS!F2681,"")</f>
        <v/>
      </c>
    </row>
    <row r="2719" spans="18:20" x14ac:dyDescent="0.25">
      <c r="R2719">
        <f t="shared" si="44"/>
        <v>0</v>
      </c>
      <c r="S2719">
        <f>IF(T2719="",0,IFERROR(IF(VLOOKUP(T2719,T$38:T2718,1,0)&gt;0,0,0),1))</f>
        <v>0</v>
      </c>
      <c r="T2719" s="17" t="str">
        <f>IF(DATOS!I2682=P$39,DATOS!F2682,"")</f>
        <v/>
      </c>
    </row>
    <row r="2720" spans="18:20" x14ac:dyDescent="0.25">
      <c r="R2720">
        <f t="shared" si="44"/>
        <v>0</v>
      </c>
      <c r="S2720">
        <f>IF(T2720="",0,IFERROR(IF(VLOOKUP(T2720,T$38:T2719,1,0)&gt;0,0,0),1))</f>
        <v>0</v>
      </c>
      <c r="T2720" s="17" t="str">
        <f>IF(DATOS!I2683=P$39,DATOS!F2683,"")</f>
        <v/>
      </c>
    </row>
    <row r="2721" spans="18:20" x14ac:dyDescent="0.25">
      <c r="R2721">
        <f t="shared" si="44"/>
        <v>0</v>
      </c>
      <c r="S2721">
        <f>IF(T2721="",0,IFERROR(IF(VLOOKUP(T2721,T$38:T2720,1,0)&gt;0,0,0),1))</f>
        <v>0</v>
      </c>
      <c r="T2721" s="17" t="str">
        <f>IF(DATOS!I2684=P$39,DATOS!F2684,"")</f>
        <v/>
      </c>
    </row>
    <row r="2722" spans="18:20" x14ac:dyDescent="0.25">
      <c r="R2722">
        <f t="shared" si="44"/>
        <v>0</v>
      </c>
      <c r="S2722">
        <f>IF(T2722="",0,IFERROR(IF(VLOOKUP(T2722,T$38:T2721,1,0)&gt;0,0,0),1))</f>
        <v>0</v>
      </c>
      <c r="T2722" s="17" t="str">
        <f>IF(DATOS!I2685=P$39,DATOS!F2685,"")</f>
        <v/>
      </c>
    </row>
    <row r="2723" spans="18:20" x14ac:dyDescent="0.25">
      <c r="R2723">
        <f t="shared" si="44"/>
        <v>0</v>
      </c>
      <c r="S2723">
        <f>IF(T2723="",0,IFERROR(IF(VLOOKUP(T2723,T$38:T2722,1,0)&gt;0,0,0),1))</f>
        <v>0</v>
      </c>
      <c r="T2723" s="17" t="str">
        <f>IF(DATOS!I2686=P$39,DATOS!F2686,"")</f>
        <v/>
      </c>
    </row>
    <row r="2724" spans="18:20" x14ac:dyDescent="0.25">
      <c r="R2724">
        <f t="shared" si="44"/>
        <v>0</v>
      </c>
      <c r="S2724">
        <f>IF(T2724="",0,IFERROR(IF(VLOOKUP(T2724,T$38:T2723,1,0)&gt;0,0,0),1))</f>
        <v>0</v>
      </c>
      <c r="T2724" s="17" t="str">
        <f>IF(DATOS!I2687=P$39,DATOS!F2687,"")</f>
        <v/>
      </c>
    </row>
    <row r="2725" spans="18:20" x14ac:dyDescent="0.25">
      <c r="R2725">
        <f t="shared" si="44"/>
        <v>0</v>
      </c>
      <c r="S2725">
        <f>IF(T2725="",0,IFERROR(IF(VLOOKUP(T2725,T$38:T2724,1,0)&gt;0,0,0),1))</f>
        <v>0</v>
      </c>
      <c r="T2725" s="17" t="str">
        <f>IF(DATOS!I2688=P$39,DATOS!F2688,"")</f>
        <v/>
      </c>
    </row>
    <row r="2726" spans="18:20" x14ac:dyDescent="0.25">
      <c r="R2726">
        <f t="shared" si="44"/>
        <v>0</v>
      </c>
      <c r="S2726">
        <f>IF(T2726="",0,IFERROR(IF(VLOOKUP(T2726,T$38:T2725,1,0)&gt;0,0,0),1))</f>
        <v>0</v>
      </c>
      <c r="T2726" s="17" t="str">
        <f>IF(DATOS!I2689=P$39,DATOS!F2689,"")</f>
        <v/>
      </c>
    </row>
    <row r="2727" spans="18:20" x14ac:dyDescent="0.25">
      <c r="R2727">
        <f t="shared" ref="R2727:R2790" si="45">R2726+S2727</f>
        <v>0</v>
      </c>
      <c r="S2727">
        <f>IF(T2727="",0,IFERROR(IF(VLOOKUP(T2727,T$38:T2726,1,0)&gt;0,0,0),1))</f>
        <v>0</v>
      </c>
      <c r="T2727" s="17" t="str">
        <f>IF(DATOS!I2690=P$39,DATOS!F2690,"")</f>
        <v/>
      </c>
    </row>
    <row r="2728" spans="18:20" x14ac:dyDescent="0.25">
      <c r="R2728">
        <f t="shared" si="45"/>
        <v>0</v>
      </c>
      <c r="S2728">
        <f>IF(T2728="",0,IFERROR(IF(VLOOKUP(T2728,T$38:T2727,1,0)&gt;0,0,0),1))</f>
        <v>0</v>
      </c>
      <c r="T2728" s="17" t="str">
        <f>IF(DATOS!I2691=P$39,DATOS!F2691,"")</f>
        <v/>
      </c>
    </row>
    <row r="2729" spans="18:20" x14ac:dyDescent="0.25">
      <c r="R2729">
        <f t="shared" si="45"/>
        <v>0</v>
      </c>
      <c r="S2729">
        <f>IF(T2729="",0,IFERROR(IF(VLOOKUP(T2729,T$38:T2728,1,0)&gt;0,0,0),1))</f>
        <v>0</v>
      </c>
      <c r="T2729" s="17" t="str">
        <f>IF(DATOS!I2692=P$39,DATOS!F2692,"")</f>
        <v/>
      </c>
    </row>
    <row r="2730" spans="18:20" x14ac:dyDescent="0.25">
      <c r="R2730">
        <f t="shared" si="45"/>
        <v>0</v>
      </c>
      <c r="S2730">
        <f>IF(T2730="",0,IFERROR(IF(VLOOKUP(T2730,T$38:T2729,1,0)&gt;0,0,0),1))</f>
        <v>0</v>
      </c>
      <c r="T2730" s="17" t="str">
        <f>IF(DATOS!I2693=P$39,DATOS!F2693,"")</f>
        <v/>
      </c>
    </row>
    <row r="2731" spans="18:20" x14ac:dyDescent="0.25">
      <c r="R2731">
        <f t="shared" si="45"/>
        <v>0</v>
      </c>
      <c r="S2731">
        <f>IF(T2731="",0,IFERROR(IF(VLOOKUP(T2731,T$38:T2730,1,0)&gt;0,0,0),1))</f>
        <v>0</v>
      </c>
      <c r="T2731" s="17" t="str">
        <f>IF(DATOS!I2694=P$39,DATOS!F2694,"")</f>
        <v/>
      </c>
    </row>
    <row r="2732" spans="18:20" x14ac:dyDescent="0.25">
      <c r="R2732">
        <f t="shared" si="45"/>
        <v>0</v>
      </c>
      <c r="S2732">
        <f>IF(T2732="",0,IFERROR(IF(VLOOKUP(T2732,T$38:T2731,1,0)&gt;0,0,0),1))</f>
        <v>0</v>
      </c>
      <c r="T2732" s="17" t="str">
        <f>IF(DATOS!I2695=P$39,DATOS!F2695,"")</f>
        <v/>
      </c>
    </row>
    <row r="2733" spans="18:20" x14ac:dyDescent="0.25">
      <c r="R2733">
        <f t="shared" si="45"/>
        <v>0</v>
      </c>
      <c r="S2733">
        <f>IF(T2733="",0,IFERROR(IF(VLOOKUP(T2733,T$38:T2732,1,0)&gt;0,0,0),1))</f>
        <v>0</v>
      </c>
      <c r="T2733" s="17" t="str">
        <f>IF(DATOS!I2696=P$39,DATOS!F2696,"")</f>
        <v/>
      </c>
    </row>
    <row r="2734" spans="18:20" x14ac:dyDescent="0.25">
      <c r="R2734">
        <f t="shared" si="45"/>
        <v>0</v>
      </c>
      <c r="S2734">
        <f>IF(T2734="",0,IFERROR(IF(VLOOKUP(T2734,T$38:T2733,1,0)&gt;0,0,0),1))</f>
        <v>0</v>
      </c>
      <c r="T2734" s="17" t="str">
        <f>IF(DATOS!I2697=P$39,DATOS!F2697,"")</f>
        <v/>
      </c>
    </row>
    <row r="2735" spans="18:20" x14ac:dyDescent="0.25">
      <c r="R2735">
        <f t="shared" si="45"/>
        <v>0</v>
      </c>
      <c r="S2735">
        <f>IF(T2735="",0,IFERROR(IF(VLOOKUP(T2735,T$38:T2734,1,0)&gt;0,0,0),1))</f>
        <v>0</v>
      </c>
      <c r="T2735" s="17" t="str">
        <f>IF(DATOS!I2698=P$39,DATOS!F2698,"")</f>
        <v/>
      </c>
    </row>
    <row r="2736" spans="18:20" x14ac:dyDescent="0.25">
      <c r="R2736">
        <f t="shared" si="45"/>
        <v>0</v>
      </c>
      <c r="S2736">
        <f>IF(T2736="",0,IFERROR(IF(VLOOKUP(T2736,T$38:T2735,1,0)&gt;0,0,0),1))</f>
        <v>0</v>
      </c>
      <c r="T2736" s="17" t="str">
        <f>IF(DATOS!I2699=P$39,DATOS!F2699,"")</f>
        <v/>
      </c>
    </row>
    <row r="2737" spans="18:20" x14ac:dyDescent="0.25">
      <c r="R2737">
        <f t="shared" si="45"/>
        <v>0</v>
      </c>
      <c r="S2737">
        <f>IF(T2737="",0,IFERROR(IF(VLOOKUP(T2737,T$38:T2736,1,0)&gt;0,0,0),1))</f>
        <v>0</v>
      </c>
      <c r="T2737" s="17" t="str">
        <f>IF(DATOS!I2700=P$39,DATOS!F2700,"")</f>
        <v/>
      </c>
    </row>
    <row r="2738" spans="18:20" x14ac:dyDescent="0.25">
      <c r="R2738">
        <f t="shared" si="45"/>
        <v>0</v>
      </c>
      <c r="S2738">
        <f>IF(T2738="",0,IFERROR(IF(VLOOKUP(T2738,T$38:T2737,1,0)&gt;0,0,0),1))</f>
        <v>0</v>
      </c>
      <c r="T2738" s="17" t="str">
        <f>IF(DATOS!I2701=P$39,DATOS!F2701,"")</f>
        <v/>
      </c>
    </row>
    <row r="2739" spans="18:20" x14ac:dyDescent="0.25">
      <c r="R2739">
        <f t="shared" si="45"/>
        <v>0</v>
      </c>
      <c r="S2739">
        <f>IF(T2739="",0,IFERROR(IF(VLOOKUP(T2739,T$38:T2738,1,0)&gt;0,0,0),1))</f>
        <v>0</v>
      </c>
      <c r="T2739" s="17" t="str">
        <f>IF(DATOS!I2702=P$39,DATOS!F2702,"")</f>
        <v/>
      </c>
    </row>
    <row r="2740" spans="18:20" x14ac:dyDescent="0.25">
      <c r="R2740">
        <f t="shared" si="45"/>
        <v>0</v>
      </c>
      <c r="S2740">
        <f>IF(T2740="",0,IFERROR(IF(VLOOKUP(T2740,T$38:T2739,1,0)&gt;0,0,0),1))</f>
        <v>0</v>
      </c>
      <c r="T2740" s="17" t="str">
        <f>IF(DATOS!I2703=P$39,DATOS!F2703,"")</f>
        <v/>
      </c>
    </row>
    <row r="2741" spans="18:20" x14ac:dyDescent="0.25">
      <c r="R2741">
        <f t="shared" si="45"/>
        <v>0</v>
      </c>
      <c r="S2741">
        <f>IF(T2741="",0,IFERROR(IF(VLOOKUP(T2741,T$38:T2740,1,0)&gt;0,0,0),1))</f>
        <v>0</v>
      </c>
      <c r="T2741" s="17" t="str">
        <f>IF(DATOS!I2704=P$39,DATOS!F2704,"")</f>
        <v/>
      </c>
    </row>
    <row r="2742" spans="18:20" x14ac:dyDescent="0.25">
      <c r="R2742">
        <f t="shared" si="45"/>
        <v>0</v>
      </c>
      <c r="S2742">
        <f>IF(T2742="",0,IFERROR(IF(VLOOKUP(T2742,T$38:T2741,1,0)&gt;0,0,0),1))</f>
        <v>0</v>
      </c>
      <c r="T2742" s="17" t="str">
        <f>IF(DATOS!I2705=P$39,DATOS!F2705,"")</f>
        <v/>
      </c>
    </row>
    <row r="2743" spans="18:20" x14ac:dyDescent="0.25">
      <c r="R2743">
        <f t="shared" si="45"/>
        <v>0</v>
      </c>
      <c r="S2743">
        <f>IF(T2743="",0,IFERROR(IF(VLOOKUP(T2743,T$38:T2742,1,0)&gt;0,0,0),1))</f>
        <v>0</v>
      </c>
      <c r="T2743" s="17" t="str">
        <f>IF(DATOS!I2706=P$39,DATOS!F2706,"")</f>
        <v/>
      </c>
    </row>
    <row r="2744" spans="18:20" x14ac:dyDescent="0.25">
      <c r="R2744">
        <f t="shared" si="45"/>
        <v>0</v>
      </c>
      <c r="S2744">
        <f>IF(T2744="",0,IFERROR(IF(VLOOKUP(T2744,T$38:T2743,1,0)&gt;0,0,0),1))</f>
        <v>0</v>
      </c>
      <c r="T2744" s="17" t="str">
        <f>IF(DATOS!I2707=P$39,DATOS!F2707,"")</f>
        <v/>
      </c>
    </row>
    <row r="2745" spans="18:20" x14ac:dyDescent="0.25">
      <c r="R2745">
        <f t="shared" si="45"/>
        <v>0</v>
      </c>
      <c r="S2745">
        <f>IF(T2745="",0,IFERROR(IF(VLOOKUP(T2745,T$38:T2744,1,0)&gt;0,0,0),1))</f>
        <v>0</v>
      </c>
      <c r="T2745" s="17" t="str">
        <f>IF(DATOS!I2708=P$39,DATOS!F2708,"")</f>
        <v/>
      </c>
    </row>
    <row r="2746" spans="18:20" x14ac:dyDescent="0.25">
      <c r="R2746">
        <f t="shared" si="45"/>
        <v>0</v>
      </c>
      <c r="S2746">
        <f>IF(T2746="",0,IFERROR(IF(VLOOKUP(T2746,T$38:T2745,1,0)&gt;0,0,0),1))</f>
        <v>0</v>
      </c>
      <c r="T2746" s="17" t="str">
        <f>IF(DATOS!I2709=P$39,DATOS!F2709,"")</f>
        <v/>
      </c>
    </row>
    <row r="2747" spans="18:20" x14ac:dyDescent="0.25">
      <c r="R2747">
        <f t="shared" si="45"/>
        <v>0</v>
      </c>
      <c r="S2747">
        <f>IF(T2747="",0,IFERROR(IF(VLOOKUP(T2747,T$38:T2746,1,0)&gt;0,0,0),1))</f>
        <v>0</v>
      </c>
      <c r="T2747" s="17" t="str">
        <f>IF(DATOS!I2710=P$39,DATOS!F2710,"")</f>
        <v/>
      </c>
    </row>
    <row r="2748" spans="18:20" x14ac:dyDescent="0.25">
      <c r="R2748">
        <f t="shared" si="45"/>
        <v>0</v>
      </c>
      <c r="S2748">
        <f>IF(T2748="",0,IFERROR(IF(VLOOKUP(T2748,T$38:T2747,1,0)&gt;0,0,0),1))</f>
        <v>0</v>
      </c>
      <c r="T2748" s="17" t="str">
        <f>IF(DATOS!I2711=P$39,DATOS!F2711,"")</f>
        <v/>
      </c>
    </row>
    <row r="2749" spans="18:20" x14ac:dyDescent="0.25">
      <c r="R2749">
        <f t="shared" si="45"/>
        <v>0</v>
      </c>
      <c r="S2749">
        <f>IF(T2749="",0,IFERROR(IF(VLOOKUP(T2749,T$38:T2748,1,0)&gt;0,0,0),1))</f>
        <v>0</v>
      </c>
      <c r="T2749" s="17" t="str">
        <f>IF(DATOS!I2712=P$39,DATOS!F2712,"")</f>
        <v/>
      </c>
    </row>
    <row r="2750" spans="18:20" x14ac:dyDescent="0.25">
      <c r="R2750">
        <f t="shared" si="45"/>
        <v>0</v>
      </c>
      <c r="S2750">
        <f>IF(T2750="",0,IFERROR(IF(VLOOKUP(T2750,T$38:T2749,1,0)&gt;0,0,0),1))</f>
        <v>0</v>
      </c>
      <c r="T2750" s="17" t="str">
        <f>IF(DATOS!I2713=P$39,DATOS!F2713,"")</f>
        <v/>
      </c>
    </row>
    <row r="2751" spans="18:20" x14ac:dyDescent="0.25">
      <c r="R2751">
        <f t="shared" si="45"/>
        <v>0</v>
      </c>
      <c r="S2751">
        <f>IF(T2751="",0,IFERROR(IF(VLOOKUP(T2751,T$38:T2750,1,0)&gt;0,0,0),1))</f>
        <v>0</v>
      </c>
      <c r="T2751" s="17" t="str">
        <f>IF(DATOS!I2714=P$39,DATOS!F2714,"")</f>
        <v/>
      </c>
    </row>
    <row r="2752" spans="18:20" x14ac:dyDescent="0.25">
      <c r="R2752">
        <f t="shared" si="45"/>
        <v>0</v>
      </c>
      <c r="S2752">
        <f>IF(T2752="",0,IFERROR(IF(VLOOKUP(T2752,T$38:T2751,1,0)&gt;0,0,0),1))</f>
        <v>0</v>
      </c>
      <c r="T2752" s="17" t="str">
        <f>IF(DATOS!I2715=P$39,DATOS!F2715,"")</f>
        <v/>
      </c>
    </row>
    <row r="2753" spans="18:20" x14ac:dyDescent="0.25">
      <c r="R2753">
        <f t="shared" si="45"/>
        <v>0</v>
      </c>
      <c r="S2753">
        <f>IF(T2753="",0,IFERROR(IF(VLOOKUP(T2753,T$38:T2752,1,0)&gt;0,0,0),1))</f>
        <v>0</v>
      </c>
      <c r="T2753" s="17" t="str">
        <f>IF(DATOS!I2716=P$39,DATOS!F2716,"")</f>
        <v/>
      </c>
    </row>
    <row r="2754" spans="18:20" x14ac:dyDescent="0.25">
      <c r="R2754">
        <f t="shared" si="45"/>
        <v>0</v>
      </c>
      <c r="S2754">
        <f>IF(T2754="",0,IFERROR(IF(VLOOKUP(T2754,T$38:T2753,1,0)&gt;0,0,0),1))</f>
        <v>0</v>
      </c>
      <c r="T2754" s="17" t="str">
        <f>IF(DATOS!I2717=P$39,DATOS!F2717,"")</f>
        <v/>
      </c>
    </row>
    <row r="2755" spans="18:20" x14ac:dyDescent="0.25">
      <c r="R2755">
        <f t="shared" si="45"/>
        <v>0</v>
      </c>
      <c r="S2755">
        <f>IF(T2755="",0,IFERROR(IF(VLOOKUP(T2755,T$38:T2754,1,0)&gt;0,0,0),1))</f>
        <v>0</v>
      </c>
      <c r="T2755" s="17" t="str">
        <f>IF(DATOS!I2718=P$39,DATOS!F2718,"")</f>
        <v/>
      </c>
    </row>
    <row r="2756" spans="18:20" x14ac:dyDescent="0.25">
      <c r="R2756">
        <f t="shared" si="45"/>
        <v>0</v>
      </c>
      <c r="S2756">
        <f>IF(T2756="",0,IFERROR(IF(VLOOKUP(T2756,T$38:T2755,1,0)&gt;0,0,0),1))</f>
        <v>0</v>
      </c>
      <c r="T2756" s="17" t="str">
        <f>IF(DATOS!I2719=P$39,DATOS!F2719,"")</f>
        <v/>
      </c>
    </row>
    <row r="2757" spans="18:20" x14ac:dyDescent="0.25">
      <c r="R2757">
        <f t="shared" si="45"/>
        <v>0</v>
      </c>
      <c r="S2757">
        <f>IF(T2757="",0,IFERROR(IF(VLOOKUP(T2757,T$38:T2756,1,0)&gt;0,0,0),1))</f>
        <v>0</v>
      </c>
      <c r="T2757" s="17" t="str">
        <f>IF(DATOS!I2720=P$39,DATOS!F2720,"")</f>
        <v/>
      </c>
    </row>
    <row r="2758" spans="18:20" x14ac:dyDescent="0.25">
      <c r="R2758">
        <f t="shared" si="45"/>
        <v>0</v>
      </c>
      <c r="S2758">
        <f>IF(T2758="",0,IFERROR(IF(VLOOKUP(T2758,T$38:T2757,1,0)&gt;0,0,0),1))</f>
        <v>0</v>
      </c>
      <c r="T2758" s="17" t="str">
        <f>IF(DATOS!I2721=P$39,DATOS!F2721,"")</f>
        <v/>
      </c>
    </row>
    <row r="2759" spans="18:20" x14ac:dyDescent="0.25">
      <c r="R2759">
        <f t="shared" si="45"/>
        <v>0</v>
      </c>
      <c r="S2759">
        <f>IF(T2759="",0,IFERROR(IF(VLOOKUP(T2759,T$38:T2758,1,0)&gt;0,0,0),1))</f>
        <v>0</v>
      </c>
      <c r="T2759" s="17" t="str">
        <f>IF(DATOS!I2722=P$39,DATOS!F2722,"")</f>
        <v/>
      </c>
    </row>
    <row r="2760" spans="18:20" x14ac:dyDescent="0.25">
      <c r="R2760">
        <f t="shared" si="45"/>
        <v>0</v>
      </c>
      <c r="S2760">
        <f>IF(T2760="",0,IFERROR(IF(VLOOKUP(T2760,T$38:T2759,1,0)&gt;0,0,0),1))</f>
        <v>0</v>
      </c>
      <c r="T2760" s="17" t="str">
        <f>IF(DATOS!I2723=P$39,DATOS!F2723,"")</f>
        <v/>
      </c>
    </row>
    <row r="2761" spans="18:20" x14ac:dyDescent="0.25">
      <c r="R2761">
        <f t="shared" si="45"/>
        <v>0</v>
      </c>
      <c r="S2761">
        <f>IF(T2761="",0,IFERROR(IF(VLOOKUP(T2761,T$38:T2760,1,0)&gt;0,0,0),1))</f>
        <v>0</v>
      </c>
      <c r="T2761" s="17" t="str">
        <f>IF(DATOS!I2724=P$39,DATOS!F2724,"")</f>
        <v/>
      </c>
    </row>
    <row r="2762" spans="18:20" x14ac:dyDescent="0.25">
      <c r="R2762">
        <f t="shared" si="45"/>
        <v>0</v>
      </c>
      <c r="S2762">
        <f>IF(T2762="",0,IFERROR(IF(VLOOKUP(T2762,T$38:T2761,1,0)&gt;0,0,0),1))</f>
        <v>0</v>
      </c>
      <c r="T2762" s="17" t="str">
        <f>IF(DATOS!I2725=P$39,DATOS!F2725,"")</f>
        <v/>
      </c>
    </row>
    <row r="2763" spans="18:20" x14ac:dyDescent="0.25">
      <c r="R2763">
        <f t="shared" si="45"/>
        <v>0</v>
      </c>
      <c r="S2763">
        <f>IF(T2763="",0,IFERROR(IF(VLOOKUP(T2763,T$38:T2762,1,0)&gt;0,0,0),1))</f>
        <v>0</v>
      </c>
      <c r="T2763" s="17" t="str">
        <f>IF(DATOS!I2726=P$39,DATOS!F2726,"")</f>
        <v/>
      </c>
    </row>
    <row r="2764" spans="18:20" x14ac:dyDescent="0.25">
      <c r="R2764">
        <f t="shared" si="45"/>
        <v>0</v>
      </c>
      <c r="S2764">
        <f>IF(T2764="",0,IFERROR(IF(VLOOKUP(T2764,T$38:T2763,1,0)&gt;0,0,0),1))</f>
        <v>0</v>
      </c>
      <c r="T2764" s="17" t="str">
        <f>IF(DATOS!I2727=P$39,DATOS!F2727,"")</f>
        <v/>
      </c>
    </row>
    <row r="2765" spans="18:20" x14ac:dyDescent="0.25">
      <c r="R2765">
        <f t="shared" si="45"/>
        <v>0</v>
      </c>
      <c r="S2765">
        <f>IF(T2765="",0,IFERROR(IF(VLOOKUP(T2765,T$38:T2764,1,0)&gt;0,0,0),1))</f>
        <v>0</v>
      </c>
      <c r="T2765" s="17" t="str">
        <f>IF(DATOS!I2728=P$39,DATOS!F2728,"")</f>
        <v/>
      </c>
    </row>
    <row r="2766" spans="18:20" x14ac:dyDescent="0.25">
      <c r="R2766">
        <f t="shared" si="45"/>
        <v>0</v>
      </c>
      <c r="S2766">
        <f>IF(T2766="",0,IFERROR(IF(VLOOKUP(T2766,T$38:T2765,1,0)&gt;0,0,0),1))</f>
        <v>0</v>
      </c>
      <c r="T2766" s="17" t="str">
        <f>IF(DATOS!I2729=P$39,DATOS!F2729,"")</f>
        <v/>
      </c>
    </row>
    <row r="2767" spans="18:20" x14ac:dyDescent="0.25">
      <c r="R2767">
        <f t="shared" si="45"/>
        <v>0</v>
      </c>
      <c r="S2767">
        <f>IF(T2767="",0,IFERROR(IF(VLOOKUP(T2767,T$38:T2766,1,0)&gt;0,0,0),1))</f>
        <v>0</v>
      </c>
      <c r="T2767" s="17" t="str">
        <f>IF(DATOS!I2730=P$39,DATOS!F2730,"")</f>
        <v/>
      </c>
    </row>
    <row r="2768" spans="18:20" x14ac:dyDescent="0.25">
      <c r="R2768">
        <f t="shared" si="45"/>
        <v>0</v>
      </c>
      <c r="S2768">
        <f>IF(T2768="",0,IFERROR(IF(VLOOKUP(T2768,T$38:T2767,1,0)&gt;0,0,0),1))</f>
        <v>0</v>
      </c>
      <c r="T2768" s="17" t="str">
        <f>IF(DATOS!I2731=P$39,DATOS!F2731,"")</f>
        <v/>
      </c>
    </row>
    <row r="2769" spans="18:20" x14ac:dyDescent="0.25">
      <c r="R2769">
        <f t="shared" si="45"/>
        <v>0</v>
      </c>
      <c r="S2769">
        <f>IF(T2769="",0,IFERROR(IF(VLOOKUP(T2769,T$38:T2768,1,0)&gt;0,0,0),1))</f>
        <v>0</v>
      </c>
      <c r="T2769" s="17" t="str">
        <f>IF(DATOS!I2732=P$39,DATOS!F2732,"")</f>
        <v/>
      </c>
    </row>
    <row r="2770" spans="18:20" x14ac:dyDescent="0.25">
      <c r="R2770">
        <f t="shared" si="45"/>
        <v>0</v>
      </c>
      <c r="S2770">
        <f>IF(T2770="",0,IFERROR(IF(VLOOKUP(T2770,T$38:T2769,1,0)&gt;0,0,0),1))</f>
        <v>0</v>
      </c>
      <c r="T2770" s="17" t="str">
        <f>IF(DATOS!I2733=P$39,DATOS!F2733,"")</f>
        <v/>
      </c>
    </row>
    <row r="2771" spans="18:20" x14ac:dyDescent="0.25">
      <c r="R2771">
        <f t="shared" si="45"/>
        <v>0</v>
      </c>
      <c r="S2771">
        <f>IF(T2771="",0,IFERROR(IF(VLOOKUP(T2771,T$38:T2770,1,0)&gt;0,0,0),1))</f>
        <v>0</v>
      </c>
      <c r="T2771" s="17" t="str">
        <f>IF(DATOS!I2734=P$39,DATOS!F2734,"")</f>
        <v/>
      </c>
    </row>
    <row r="2772" spans="18:20" x14ac:dyDescent="0.25">
      <c r="R2772">
        <f t="shared" si="45"/>
        <v>0</v>
      </c>
      <c r="S2772">
        <f>IF(T2772="",0,IFERROR(IF(VLOOKUP(T2772,T$38:T2771,1,0)&gt;0,0,0),1))</f>
        <v>0</v>
      </c>
      <c r="T2772" s="17" t="str">
        <f>IF(DATOS!I2735=P$39,DATOS!F2735,"")</f>
        <v/>
      </c>
    </row>
    <row r="2773" spans="18:20" x14ac:dyDescent="0.25">
      <c r="R2773">
        <f t="shared" si="45"/>
        <v>0</v>
      </c>
      <c r="S2773">
        <f>IF(T2773="",0,IFERROR(IF(VLOOKUP(T2773,T$38:T2772,1,0)&gt;0,0,0),1))</f>
        <v>0</v>
      </c>
      <c r="T2773" s="17" t="str">
        <f>IF(DATOS!I2736=P$39,DATOS!F2736,"")</f>
        <v/>
      </c>
    </row>
    <row r="2774" spans="18:20" x14ac:dyDescent="0.25">
      <c r="R2774">
        <f t="shared" si="45"/>
        <v>0</v>
      </c>
      <c r="S2774">
        <f>IF(T2774="",0,IFERROR(IF(VLOOKUP(T2774,T$38:T2773,1,0)&gt;0,0,0),1))</f>
        <v>0</v>
      </c>
      <c r="T2774" s="17" t="str">
        <f>IF(DATOS!I2737=P$39,DATOS!F2737,"")</f>
        <v/>
      </c>
    </row>
    <row r="2775" spans="18:20" x14ac:dyDescent="0.25">
      <c r="R2775">
        <f t="shared" si="45"/>
        <v>0</v>
      </c>
      <c r="S2775">
        <f>IF(T2775="",0,IFERROR(IF(VLOOKUP(T2775,T$38:T2774,1,0)&gt;0,0,0),1))</f>
        <v>0</v>
      </c>
      <c r="T2775" s="17" t="str">
        <f>IF(DATOS!I2738=P$39,DATOS!F2738,"")</f>
        <v/>
      </c>
    </row>
    <row r="2776" spans="18:20" x14ac:dyDescent="0.25">
      <c r="R2776">
        <f t="shared" si="45"/>
        <v>0</v>
      </c>
      <c r="S2776">
        <f>IF(T2776="",0,IFERROR(IF(VLOOKUP(T2776,T$38:T2775,1,0)&gt;0,0,0),1))</f>
        <v>0</v>
      </c>
      <c r="T2776" s="17" t="str">
        <f>IF(DATOS!I2739=P$39,DATOS!F2739,"")</f>
        <v/>
      </c>
    </row>
    <row r="2777" spans="18:20" x14ac:dyDescent="0.25">
      <c r="R2777">
        <f t="shared" si="45"/>
        <v>0</v>
      </c>
      <c r="S2777">
        <f>IF(T2777="",0,IFERROR(IF(VLOOKUP(T2777,T$38:T2776,1,0)&gt;0,0,0),1))</f>
        <v>0</v>
      </c>
      <c r="T2777" s="17" t="str">
        <f>IF(DATOS!I2740=P$39,DATOS!F2740,"")</f>
        <v/>
      </c>
    </row>
    <row r="2778" spans="18:20" x14ac:dyDescent="0.25">
      <c r="R2778">
        <f t="shared" si="45"/>
        <v>0</v>
      </c>
      <c r="S2778">
        <f>IF(T2778="",0,IFERROR(IF(VLOOKUP(T2778,T$38:T2777,1,0)&gt;0,0,0),1))</f>
        <v>0</v>
      </c>
      <c r="T2778" s="17" t="str">
        <f>IF(DATOS!I2741=P$39,DATOS!F2741,"")</f>
        <v/>
      </c>
    </row>
    <row r="2779" spans="18:20" x14ac:dyDescent="0.25">
      <c r="R2779">
        <f t="shared" si="45"/>
        <v>0</v>
      </c>
      <c r="S2779">
        <f>IF(T2779="",0,IFERROR(IF(VLOOKUP(T2779,T$38:T2778,1,0)&gt;0,0,0),1))</f>
        <v>0</v>
      </c>
      <c r="T2779" s="17" t="str">
        <f>IF(DATOS!I2742=P$39,DATOS!F2742,"")</f>
        <v/>
      </c>
    </row>
    <row r="2780" spans="18:20" x14ac:dyDescent="0.25">
      <c r="R2780">
        <f t="shared" si="45"/>
        <v>0</v>
      </c>
      <c r="S2780">
        <f>IF(T2780="",0,IFERROR(IF(VLOOKUP(T2780,T$38:T2779,1,0)&gt;0,0,0),1))</f>
        <v>0</v>
      </c>
      <c r="T2780" s="17" t="str">
        <f>IF(DATOS!I2743=P$39,DATOS!F2743,"")</f>
        <v/>
      </c>
    </row>
    <row r="2781" spans="18:20" x14ac:dyDescent="0.25">
      <c r="R2781">
        <f t="shared" si="45"/>
        <v>0</v>
      </c>
      <c r="S2781">
        <f>IF(T2781="",0,IFERROR(IF(VLOOKUP(T2781,T$38:T2780,1,0)&gt;0,0,0),1))</f>
        <v>0</v>
      </c>
      <c r="T2781" s="17" t="str">
        <f>IF(DATOS!I2744=P$39,DATOS!F2744,"")</f>
        <v/>
      </c>
    </row>
    <row r="2782" spans="18:20" x14ac:dyDescent="0.25">
      <c r="R2782">
        <f t="shared" si="45"/>
        <v>0</v>
      </c>
      <c r="S2782">
        <f>IF(T2782="",0,IFERROR(IF(VLOOKUP(T2782,T$38:T2781,1,0)&gt;0,0,0),1))</f>
        <v>0</v>
      </c>
      <c r="T2782" s="17" t="str">
        <f>IF(DATOS!I2745=P$39,DATOS!F2745,"")</f>
        <v/>
      </c>
    </row>
    <row r="2783" spans="18:20" x14ac:dyDescent="0.25">
      <c r="R2783">
        <f t="shared" si="45"/>
        <v>0</v>
      </c>
      <c r="S2783">
        <f>IF(T2783="",0,IFERROR(IF(VLOOKUP(T2783,T$38:T2782,1,0)&gt;0,0,0),1))</f>
        <v>0</v>
      </c>
      <c r="T2783" s="17" t="str">
        <f>IF(DATOS!I2746=P$39,DATOS!F2746,"")</f>
        <v/>
      </c>
    </row>
    <row r="2784" spans="18:20" x14ac:dyDescent="0.25">
      <c r="R2784">
        <f t="shared" si="45"/>
        <v>0</v>
      </c>
      <c r="S2784">
        <f>IF(T2784="",0,IFERROR(IF(VLOOKUP(T2784,T$38:T2783,1,0)&gt;0,0,0),1))</f>
        <v>0</v>
      </c>
      <c r="T2784" s="17" t="str">
        <f>IF(DATOS!I2747=P$39,DATOS!F2747,"")</f>
        <v/>
      </c>
    </row>
    <row r="2785" spans="18:20" x14ac:dyDescent="0.25">
      <c r="R2785">
        <f t="shared" si="45"/>
        <v>0</v>
      </c>
      <c r="S2785">
        <f>IF(T2785="",0,IFERROR(IF(VLOOKUP(T2785,T$38:T2784,1,0)&gt;0,0,0),1))</f>
        <v>0</v>
      </c>
      <c r="T2785" s="17" t="str">
        <f>IF(DATOS!I2748=P$39,DATOS!F2748,"")</f>
        <v/>
      </c>
    </row>
    <row r="2786" spans="18:20" x14ac:dyDescent="0.25">
      <c r="R2786">
        <f t="shared" si="45"/>
        <v>0</v>
      </c>
      <c r="S2786">
        <f>IF(T2786="",0,IFERROR(IF(VLOOKUP(T2786,T$38:T2785,1,0)&gt;0,0,0),1))</f>
        <v>0</v>
      </c>
      <c r="T2786" s="17" t="str">
        <f>IF(DATOS!I2749=P$39,DATOS!F2749,"")</f>
        <v/>
      </c>
    </row>
    <row r="2787" spans="18:20" x14ac:dyDescent="0.25">
      <c r="R2787">
        <f t="shared" si="45"/>
        <v>0</v>
      </c>
      <c r="S2787">
        <f>IF(T2787="",0,IFERROR(IF(VLOOKUP(T2787,T$38:T2786,1,0)&gt;0,0,0),1))</f>
        <v>0</v>
      </c>
      <c r="T2787" s="17" t="str">
        <f>IF(DATOS!I2750=P$39,DATOS!F2750,"")</f>
        <v/>
      </c>
    </row>
    <row r="2788" spans="18:20" x14ac:dyDescent="0.25">
      <c r="R2788">
        <f t="shared" si="45"/>
        <v>0</v>
      </c>
      <c r="S2788">
        <f>IF(T2788="",0,IFERROR(IF(VLOOKUP(T2788,T$38:T2787,1,0)&gt;0,0,0),1))</f>
        <v>0</v>
      </c>
      <c r="T2788" s="17" t="str">
        <f>IF(DATOS!I2751=P$39,DATOS!F2751,"")</f>
        <v/>
      </c>
    </row>
    <row r="2789" spans="18:20" x14ac:dyDescent="0.25">
      <c r="R2789">
        <f t="shared" si="45"/>
        <v>0</v>
      </c>
      <c r="S2789">
        <f>IF(T2789="",0,IFERROR(IF(VLOOKUP(T2789,T$38:T2788,1,0)&gt;0,0,0),1))</f>
        <v>0</v>
      </c>
      <c r="T2789" s="17" t="str">
        <f>IF(DATOS!I2752=P$39,DATOS!F2752,"")</f>
        <v/>
      </c>
    </row>
    <row r="2790" spans="18:20" x14ac:dyDescent="0.25">
      <c r="R2790">
        <f t="shared" si="45"/>
        <v>0</v>
      </c>
      <c r="S2790">
        <f>IF(T2790="",0,IFERROR(IF(VLOOKUP(T2790,T$38:T2789,1,0)&gt;0,0,0),1))</f>
        <v>0</v>
      </c>
      <c r="T2790" s="17" t="str">
        <f>IF(DATOS!I2753=P$39,DATOS!F2753,"")</f>
        <v/>
      </c>
    </row>
    <row r="2791" spans="18:20" x14ac:dyDescent="0.25">
      <c r="R2791">
        <f t="shared" ref="R2791:R2854" si="46">R2790+S2791</f>
        <v>0</v>
      </c>
      <c r="S2791">
        <f>IF(T2791="",0,IFERROR(IF(VLOOKUP(T2791,T$38:T2790,1,0)&gt;0,0,0),1))</f>
        <v>0</v>
      </c>
      <c r="T2791" s="17" t="str">
        <f>IF(DATOS!I2754=P$39,DATOS!F2754,"")</f>
        <v/>
      </c>
    </row>
    <row r="2792" spans="18:20" x14ac:dyDescent="0.25">
      <c r="R2792">
        <f t="shared" si="46"/>
        <v>0</v>
      </c>
      <c r="S2792">
        <f>IF(T2792="",0,IFERROR(IF(VLOOKUP(T2792,T$38:T2791,1,0)&gt;0,0,0),1))</f>
        <v>0</v>
      </c>
      <c r="T2792" s="17" t="str">
        <f>IF(DATOS!I2755=P$39,DATOS!F2755,"")</f>
        <v/>
      </c>
    </row>
    <row r="2793" spans="18:20" x14ac:dyDescent="0.25">
      <c r="R2793">
        <f t="shared" si="46"/>
        <v>0</v>
      </c>
      <c r="S2793">
        <f>IF(T2793="",0,IFERROR(IF(VLOOKUP(T2793,T$38:T2792,1,0)&gt;0,0,0),1))</f>
        <v>0</v>
      </c>
      <c r="T2793" s="17" t="str">
        <f>IF(DATOS!I2756=P$39,DATOS!F2756,"")</f>
        <v/>
      </c>
    </row>
    <row r="2794" spans="18:20" x14ac:dyDescent="0.25">
      <c r="R2794">
        <f t="shared" si="46"/>
        <v>0</v>
      </c>
      <c r="S2794">
        <f>IF(T2794="",0,IFERROR(IF(VLOOKUP(T2794,T$38:T2793,1,0)&gt;0,0,0),1))</f>
        <v>0</v>
      </c>
      <c r="T2794" s="17" t="str">
        <f>IF(DATOS!I2757=P$39,DATOS!F2757,"")</f>
        <v/>
      </c>
    </row>
    <row r="2795" spans="18:20" x14ac:dyDescent="0.25">
      <c r="R2795">
        <f t="shared" si="46"/>
        <v>0</v>
      </c>
      <c r="S2795">
        <f>IF(T2795="",0,IFERROR(IF(VLOOKUP(T2795,T$38:T2794,1,0)&gt;0,0,0),1))</f>
        <v>0</v>
      </c>
      <c r="T2795" s="17" t="str">
        <f>IF(DATOS!I2758=P$39,DATOS!F2758,"")</f>
        <v/>
      </c>
    </row>
    <row r="2796" spans="18:20" x14ac:dyDescent="0.25">
      <c r="R2796">
        <f t="shared" si="46"/>
        <v>0</v>
      </c>
      <c r="S2796">
        <f>IF(T2796="",0,IFERROR(IF(VLOOKUP(T2796,T$38:T2795,1,0)&gt;0,0,0),1))</f>
        <v>0</v>
      </c>
      <c r="T2796" s="17" t="str">
        <f>IF(DATOS!I2759=P$39,DATOS!F2759,"")</f>
        <v/>
      </c>
    </row>
    <row r="2797" spans="18:20" x14ac:dyDescent="0.25">
      <c r="R2797">
        <f t="shared" si="46"/>
        <v>0</v>
      </c>
      <c r="S2797">
        <f>IF(T2797="",0,IFERROR(IF(VLOOKUP(T2797,T$38:T2796,1,0)&gt;0,0,0),1))</f>
        <v>0</v>
      </c>
      <c r="T2797" s="17" t="str">
        <f>IF(DATOS!I2760=P$39,DATOS!F2760,"")</f>
        <v/>
      </c>
    </row>
    <row r="2798" spans="18:20" x14ac:dyDescent="0.25">
      <c r="R2798">
        <f t="shared" si="46"/>
        <v>0</v>
      </c>
      <c r="S2798">
        <f>IF(T2798="",0,IFERROR(IF(VLOOKUP(T2798,T$38:T2797,1,0)&gt;0,0,0),1))</f>
        <v>0</v>
      </c>
      <c r="T2798" s="17" t="str">
        <f>IF(DATOS!I2761=P$39,DATOS!F2761,"")</f>
        <v/>
      </c>
    </row>
    <row r="2799" spans="18:20" x14ac:dyDescent="0.25">
      <c r="R2799">
        <f t="shared" si="46"/>
        <v>0</v>
      </c>
      <c r="S2799">
        <f>IF(T2799="",0,IFERROR(IF(VLOOKUP(T2799,T$38:T2798,1,0)&gt;0,0,0),1))</f>
        <v>0</v>
      </c>
      <c r="T2799" s="17" t="str">
        <f>IF(DATOS!I2762=P$39,DATOS!F2762,"")</f>
        <v/>
      </c>
    </row>
    <row r="2800" spans="18:20" x14ac:dyDescent="0.25">
      <c r="R2800">
        <f t="shared" si="46"/>
        <v>0</v>
      </c>
      <c r="S2800">
        <f>IF(T2800="",0,IFERROR(IF(VLOOKUP(T2800,T$38:T2799,1,0)&gt;0,0,0),1))</f>
        <v>0</v>
      </c>
      <c r="T2800" s="17" t="str">
        <f>IF(DATOS!I2763=P$39,DATOS!F2763,"")</f>
        <v/>
      </c>
    </row>
    <row r="2801" spans="18:20" x14ac:dyDescent="0.25">
      <c r="R2801">
        <f t="shared" si="46"/>
        <v>0</v>
      </c>
      <c r="S2801">
        <f>IF(T2801="",0,IFERROR(IF(VLOOKUP(T2801,T$38:T2800,1,0)&gt;0,0,0),1))</f>
        <v>0</v>
      </c>
      <c r="T2801" s="17" t="str">
        <f>IF(DATOS!I2764=P$39,DATOS!F2764,"")</f>
        <v/>
      </c>
    </row>
    <row r="2802" spans="18:20" x14ac:dyDescent="0.25">
      <c r="R2802">
        <f t="shared" si="46"/>
        <v>0</v>
      </c>
      <c r="S2802">
        <f>IF(T2802="",0,IFERROR(IF(VLOOKUP(T2802,T$38:T2801,1,0)&gt;0,0,0),1))</f>
        <v>0</v>
      </c>
      <c r="T2802" s="17" t="str">
        <f>IF(DATOS!I2765=P$39,DATOS!F2765,"")</f>
        <v/>
      </c>
    </row>
    <row r="2803" spans="18:20" x14ac:dyDescent="0.25">
      <c r="R2803">
        <f t="shared" si="46"/>
        <v>0</v>
      </c>
      <c r="S2803">
        <f>IF(T2803="",0,IFERROR(IF(VLOOKUP(T2803,T$38:T2802,1,0)&gt;0,0,0),1))</f>
        <v>0</v>
      </c>
      <c r="T2803" s="17" t="str">
        <f>IF(DATOS!I2766=P$39,DATOS!F2766,"")</f>
        <v/>
      </c>
    </row>
    <row r="2804" spans="18:20" x14ac:dyDescent="0.25">
      <c r="R2804">
        <f t="shared" si="46"/>
        <v>0</v>
      </c>
      <c r="S2804">
        <f>IF(T2804="",0,IFERROR(IF(VLOOKUP(T2804,T$38:T2803,1,0)&gt;0,0,0),1))</f>
        <v>0</v>
      </c>
      <c r="T2804" s="17" t="str">
        <f>IF(DATOS!I2767=P$39,DATOS!F2767,"")</f>
        <v/>
      </c>
    </row>
    <row r="2805" spans="18:20" x14ac:dyDescent="0.25">
      <c r="R2805">
        <f t="shared" si="46"/>
        <v>0</v>
      </c>
      <c r="S2805">
        <f>IF(T2805="",0,IFERROR(IF(VLOOKUP(T2805,T$38:T2804,1,0)&gt;0,0,0),1))</f>
        <v>0</v>
      </c>
      <c r="T2805" s="17" t="str">
        <f>IF(DATOS!I2768=P$39,DATOS!F2768,"")</f>
        <v/>
      </c>
    </row>
    <row r="2806" spans="18:20" x14ac:dyDescent="0.25">
      <c r="R2806">
        <f t="shared" si="46"/>
        <v>0</v>
      </c>
      <c r="S2806">
        <f>IF(T2806="",0,IFERROR(IF(VLOOKUP(T2806,T$38:T2805,1,0)&gt;0,0,0),1))</f>
        <v>0</v>
      </c>
      <c r="T2806" s="17" t="str">
        <f>IF(DATOS!I2769=P$39,DATOS!F2769,"")</f>
        <v/>
      </c>
    </row>
    <row r="2807" spans="18:20" x14ac:dyDescent="0.25">
      <c r="R2807">
        <f t="shared" si="46"/>
        <v>0</v>
      </c>
      <c r="S2807">
        <f>IF(T2807="",0,IFERROR(IF(VLOOKUP(T2807,T$38:T2806,1,0)&gt;0,0,0),1))</f>
        <v>0</v>
      </c>
      <c r="T2807" s="17" t="str">
        <f>IF(DATOS!I2770=P$39,DATOS!F2770,"")</f>
        <v/>
      </c>
    </row>
    <row r="2808" spans="18:20" x14ac:dyDescent="0.25">
      <c r="R2808">
        <f t="shared" si="46"/>
        <v>0</v>
      </c>
      <c r="S2808">
        <f>IF(T2808="",0,IFERROR(IF(VLOOKUP(T2808,T$38:T2807,1,0)&gt;0,0,0),1))</f>
        <v>0</v>
      </c>
      <c r="T2808" s="17" t="str">
        <f>IF(DATOS!I2771=P$39,DATOS!F2771,"")</f>
        <v/>
      </c>
    </row>
    <row r="2809" spans="18:20" x14ac:dyDescent="0.25">
      <c r="R2809">
        <f t="shared" si="46"/>
        <v>0</v>
      </c>
      <c r="S2809">
        <f>IF(T2809="",0,IFERROR(IF(VLOOKUP(T2809,T$38:T2808,1,0)&gt;0,0,0),1))</f>
        <v>0</v>
      </c>
      <c r="T2809" s="17" t="str">
        <f>IF(DATOS!I2772=P$39,DATOS!F2772,"")</f>
        <v/>
      </c>
    </row>
    <row r="2810" spans="18:20" x14ac:dyDescent="0.25">
      <c r="R2810">
        <f t="shared" si="46"/>
        <v>0</v>
      </c>
      <c r="S2810">
        <f>IF(T2810="",0,IFERROR(IF(VLOOKUP(T2810,T$38:T2809,1,0)&gt;0,0,0),1))</f>
        <v>0</v>
      </c>
      <c r="T2810" s="17" t="str">
        <f>IF(DATOS!I2773=P$39,DATOS!F2773,"")</f>
        <v/>
      </c>
    </row>
    <row r="2811" spans="18:20" x14ac:dyDescent="0.25">
      <c r="R2811">
        <f t="shared" si="46"/>
        <v>0</v>
      </c>
      <c r="S2811">
        <f>IF(T2811="",0,IFERROR(IF(VLOOKUP(T2811,T$38:T2810,1,0)&gt;0,0,0),1))</f>
        <v>0</v>
      </c>
      <c r="T2811" s="17" t="str">
        <f>IF(DATOS!I2774=P$39,DATOS!F2774,"")</f>
        <v/>
      </c>
    </row>
    <row r="2812" spans="18:20" x14ac:dyDescent="0.25">
      <c r="R2812">
        <f t="shared" si="46"/>
        <v>0</v>
      </c>
      <c r="S2812">
        <f>IF(T2812="",0,IFERROR(IF(VLOOKUP(T2812,T$38:T2811,1,0)&gt;0,0,0),1))</f>
        <v>0</v>
      </c>
      <c r="T2812" s="17" t="str">
        <f>IF(DATOS!I2775=P$39,DATOS!F2775,"")</f>
        <v/>
      </c>
    </row>
    <row r="2813" spans="18:20" x14ac:dyDescent="0.25">
      <c r="R2813">
        <f t="shared" si="46"/>
        <v>0</v>
      </c>
      <c r="S2813">
        <f>IF(T2813="",0,IFERROR(IF(VLOOKUP(T2813,T$38:T2812,1,0)&gt;0,0,0),1))</f>
        <v>0</v>
      </c>
      <c r="T2813" s="17" t="str">
        <f>IF(DATOS!I2776=P$39,DATOS!F2776,"")</f>
        <v/>
      </c>
    </row>
    <row r="2814" spans="18:20" x14ac:dyDescent="0.25">
      <c r="R2814">
        <f t="shared" si="46"/>
        <v>0</v>
      </c>
      <c r="S2814">
        <f>IF(T2814="",0,IFERROR(IF(VLOOKUP(T2814,T$38:T2813,1,0)&gt;0,0,0),1))</f>
        <v>0</v>
      </c>
      <c r="T2814" s="17" t="str">
        <f>IF(DATOS!I2777=P$39,DATOS!F2777,"")</f>
        <v/>
      </c>
    </row>
    <row r="2815" spans="18:20" x14ac:dyDescent="0.25">
      <c r="R2815">
        <f t="shared" si="46"/>
        <v>0</v>
      </c>
      <c r="S2815">
        <f>IF(T2815="",0,IFERROR(IF(VLOOKUP(T2815,T$38:T2814,1,0)&gt;0,0,0),1))</f>
        <v>0</v>
      </c>
      <c r="T2815" s="17" t="str">
        <f>IF(DATOS!I2778=P$39,DATOS!F2778,"")</f>
        <v/>
      </c>
    </row>
    <row r="2816" spans="18:20" x14ac:dyDescent="0.25">
      <c r="R2816">
        <f t="shared" si="46"/>
        <v>0</v>
      </c>
      <c r="S2816">
        <f>IF(T2816="",0,IFERROR(IF(VLOOKUP(T2816,T$38:T2815,1,0)&gt;0,0,0),1))</f>
        <v>0</v>
      </c>
      <c r="T2816" s="17" t="str">
        <f>IF(DATOS!I2779=P$39,DATOS!F2779,"")</f>
        <v/>
      </c>
    </row>
    <row r="2817" spans="18:20" x14ac:dyDescent="0.25">
      <c r="R2817">
        <f t="shared" si="46"/>
        <v>0</v>
      </c>
      <c r="S2817">
        <f>IF(T2817="",0,IFERROR(IF(VLOOKUP(T2817,T$38:T2816,1,0)&gt;0,0,0),1))</f>
        <v>0</v>
      </c>
      <c r="T2817" s="17" t="str">
        <f>IF(DATOS!I2780=P$39,DATOS!F2780,"")</f>
        <v/>
      </c>
    </row>
    <row r="2818" spans="18:20" x14ac:dyDescent="0.25">
      <c r="R2818">
        <f t="shared" si="46"/>
        <v>0</v>
      </c>
      <c r="S2818">
        <f>IF(T2818="",0,IFERROR(IF(VLOOKUP(T2818,T$38:T2817,1,0)&gt;0,0,0),1))</f>
        <v>0</v>
      </c>
      <c r="T2818" s="17" t="str">
        <f>IF(DATOS!I2781=P$39,DATOS!F2781,"")</f>
        <v/>
      </c>
    </row>
    <row r="2819" spans="18:20" x14ac:dyDescent="0.25">
      <c r="R2819">
        <f t="shared" si="46"/>
        <v>0</v>
      </c>
      <c r="S2819">
        <f>IF(T2819="",0,IFERROR(IF(VLOOKUP(T2819,T$38:T2818,1,0)&gt;0,0,0),1))</f>
        <v>0</v>
      </c>
      <c r="T2819" s="17" t="str">
        <f>IF(DATOS!I2782=P$39,DATOS!F2782,"")</f>
        <v/>
      </c>
    </row>
    <row r="2820" spans="18:20" x14ac:dyDescent="0.25">
      <c r="R2820">
        <f t="shared" si="46"/>
        <v>0</v>
      </c>
      <c r="S2820">
        <f>IF(T2820="",0,IFERROR(IF(VLOOKUP(T2820,T$38:T2819,1,0)&gt;0,0,0),1))</f>
        <v>0</v>
      </c>
      <c r="T2820" s="17" t="str">
        <f>IF(DATOS!I2783=P$39,DATOS!F2783,"")</f>
        <v/>
      </c>
    </row>
    <row r="2821" spans="18:20" x14ac:dyDescent="0.25">
      <c r="R2821">
        <f t="shared" si="46"/>
        <v>0</v>
      </c>
      <c r="S2821">
        <f>IF(T2821="",0,IFERROR(IF(VLOOKUP(T2821,T$38:T2820,1,0)&gt;0,0,0),1))</f>
        <v>0</v>
      </c>
      <c r="T2821" s="17" t="str">
        <f>IF(DATOS!I2784=P$39,DATOS!F2784,"")</f>
        <v/>
      </c>
    </row>
    <row r="2822" spans="18:20" x14ac:dyDescent="0.25">
      <c r="R2822">
        <f t="shared" si="46"/>
        <v>0</v>
      </c>
      <c r="S2822">
        <f>IF(T2822="",0,IFERROR(IF(VLOOKUP(T2822,T$38:T2821,1,0)&gt;0,0,0),1))</f>
        <v>0</v>
      </c>
      <c r="T2822" s="17" t="str">
        <f>IF(DATOS!I2785=P$39,DATOS!F2785,"")</f>
        <v/>
      </c>
    </row>
    <row r="2823" spans="18:20" x14ac:dyDescent="0.25">
      <c r="R2823">
        <f t="shared" si="46"/>
        <v>0</v>
      </c>
      <c r="S2823">
        <f>IF(T2823="",0,IFERROR(IF(VLOOKUP(T2823,T$38:T2822,1,0)&gt;0,0,0),1))</f>
        <v>0</v>
      </c>
      <c r="T2823" s="17" t="str">
        <f>IF(DATOS!I2786=P$39,DATOS!F2786,"")</f>
        <v/>
      </c>
    </row>
    <row r="2824" spans="18:20" x14ac:dyDescent="0.25">
      <c r="R2824">
        <f t="shared" si="46"/>
        <v>0</v>
      </c>
      <c r="S2824">
        <f>IF(T2824="",0,IFERROR(IF(VLOOKUP(T2824,T$38:T2823,1,0)&gt;0,0,0),1))</f>
        <v>0</v>
      </c>
      <c r="T2824" s="17" t="str">
        <f>IF(DATOS!I2787=P$39,DATOS!F2787,"")</f>
        <v/>
      </c>
    </row>
    <row r="2825" spans="18:20" x14ac:dyDescent="0.25">
      <c r="R2825">
        <f t="shared" si="46"/>
        <v>0</v>
      </c>
      <c r="S2825">
        <f>IF(T2825="",0,IFERROR(IF(VLOOKUP(T2825,T$38:T2824,1,0)&gt;0,0,0),1))</f>
        <v>0</v>
      </c>
      <c r="T2825" s="17" t="str">
        <f>IF(DATOS!I2788=P$39,DATOS!F2788,"")</f>
        <v/>
      </c>
    </row>
    <row r="2826" spans="18:20" x14ac:dyDescent="0.25">
      <c r="R2826">
        <f t="shared" si="46"/>
        <v>0</v>
      </c>
      <c r="S2826">
        <f>IF(T2826="",0,IFERROR(IF(VLOOKUP(T2826,T$38:T2825,1,0)&gt;0,0,0),1))</f>
        <v>0</v>
      </c>
      <c r="T2826" s="17" t="str">
        <f>IF(DATOS!I2789=P$39,DATOS!F2789,"")</f>
        <v/>
      </c>
    </row>
    <row r="2827" spans="18:20" x14ac:dyDescent="0.25">
      <c r="R2827">
        <f t="shared" si="46"/>
        <v>0</v>
      </c>
      <c r="S2827">
        <f>IF(T2827="",0,IFERROR(IF(VLOOKUP(T2827,T$38:T2826,1,0)&gt;0,0,0),1))</f>
        <v>0</v>
      </c>
      <c r="T2827" s="17" t="str">
        <f>IF(DATOS!I2790=P$39,DATOS!F2790,"")</f>
        <v/>
      </c>
    </row>
    <row r="2828" spans="18:20" x14ac:dyDescent="0.25">
      <c r="R2828">
        <f t="shared" si="46"/>
        <v>0</v>
      </c>
      <c r="S2828">
        <f>IF(T2828="",0,IFERROR(IF(VLOOKUP(T2828,T$38:T2827,1,0)&gt;0,0,0),1))</f>
        <v>0</v>
      </c>
      <c r="T2828" s="17" t="str">
        <f>IF(DATOS!I2791=P$39,DATOS!F2791,"")</f>
        <v/>
      </c>
    </row>
    <row r="2829" spans="18:20" x14ac:dyDescent="0.25">
      <c r="R2829">
        <f t="shared" si="46"/>
        <v>0</v>
      </c>
      <c r="S2829">
        <f>IF(T2829="",0,IFERROR(IF(VLOOKUP(T2829,T$38:T2828,1,0)&gt;0,0,0),1))</f>
        <v>0</v>
      </c>
      <c r="T2829" s="17" t="str">
        <f>IF(DATOS!I2792=P$39,DATOS!F2792,"")</f>
        <v/>
      </c>
    </row>
    <row r="2830" spans="18:20" x14ac:dyDescent="0.25">
      <c r="R2830">
        <f t="shared" si="46"/>
        <v>0</v>
      </c>
      <c r="S2830">
        <f>IF(T2830="",0,IFERROR(IF(VLOOKUP(T2830,T$38:T2829,1,0)&gt;0,0,0),1))</f>
        <v>0</v>
      </c>
      <c r="T2830" s="17" t="str">
        <f>IF(DATOS!I2793=P$39,DATOS!F2793,"")</f>
        <v/>
      </c>
    </row>
    <row r="2831" spans="18:20" x14ac:dyDescent="0.25">
      <c r="R2831">
        <f t="shared" si="46"/>
        <v>0</v>
      </c>
      <c r="S2831">
        <f>IF(T2831="",0,IFERROR(IF(VLOOKUP(T2831,T$38:T2830,1,0)&gt;0,0,0),1))</f>
        <v>0</v>
      </c>
      <c r="T2831" s="17" t="str">
        <f>IF(DATOS!I2794=P$39,DATOS!F2794,"")</f>
        <v/>
      </c>
    </row>
    <row r="2832" spans="18:20" x14ac:dyDescent="0.25">
      <c r="R2832">
        <f t="shared" si="46"/>
        <v>0</v>
      </c>
      <c r="S2832">
        <f>IF(T2832="",0,IFERROR(IF(VLOOKUP(T2832,T$38:T2831,1,0)&gt;0,0,0),1))</f>
        <v>0</v>
      </c>
      <c r="T2832" s="17" t="str">
        <f>IF(DATOS!I2795=P$39,DATOS!F2795,"")</f>
        <v/>
      </c>
    </row>
    <row r="2833" spans="18:20" x14ac:dyDescent="0.25">
      <c r="R2833">
        <f t="shared" si="46"/>
        <v>0</v>
      </c>
      <c r="S2833">
        <f>IF(T2833="",0,IFERROR(IF(VLOOKUP(T2833,T$38:T2832,1,0)&gt;0,0,0),1))</f>
        <v>0</v>
      </c>
      <c r="T2833" s="17" t="str">
        <f>IF(DATOS!I2796=P$39,DATOS!F2796,"")</f>
        <v/>
      </c>
    </row>
    <row r="2834" spans="18:20" x14ac:dyDescent="0.25">
      <c r="R2834">
        <f t="shared" si="46"/>
        <v>0</v>
      </c>
      <c r="S2834">
        <f>IF(T2834="",0,IFERROR(IF(VLOOKUP(T2834,T$38:T2833,1,0)&gt;0,0,0),1))</f>
        <v>0</v>
      </c>
      <c r="T2834" s="17" t="str">
        <f>IF(DATOS!I2797=P$39,DATOS!F2797,"")</f>
        <v/>
      </c>
    </row>
    <row r="2835" spans="18:20" x14ac:dyDescent="0.25">
      <c r="R2835">
        <f t="shared" si="46"/>
        <v>0</v>
      </c>
      <c r="S2835">
        <f>IF(T2835="",0,IFERROR(IF(VLOOKUP(T2835,T$38:T2834,1,0)&gt;0,0,0),1))</f>
        <v>0</v>
      </c>
      <c r="T2835" s="17" t="str">
        <f>IF(DATOS!I2798=P$39,DATOS!F2798,"")</f>
        <v/>
      </c>
    </row>
    <row r="2836" spans="18:20" x14ac:dyDescent="0.25">
      <c r="R2836">
        <f t="shared" si="46"/>
        <v>0</v>
      </c>
      <c r="S2836">
        <f>IF(T2836="",0,IFERROR(IF(VLOOKUP(T2836,T$38:T2835,1,0)&gt;0,0,0),1))</f>
        <v>0</v>
      </c>
      <c r="T2836" s="17" t="str">
        <f>IF(DATOS!I2799=P$39,DATOS!F2799,"")</f>
        <v/>
      </c>
    </row>
    <row r="2837" spans="18:20" x14ac:dyDescent="0.25">
      <c r="R2837">
        <f t="shared" si="46"/>
        <v>0</v>
      </c>
      <c r="S2837">
        <f>IF(T2837="",0,IFERROR(IF(VLOOKUP(T2837,T$38:T2836,1,0)&gt;0,0,0),1))</f>
        <v>0</v>
      </c>
      <c r="T2837" s="17" t="str">
        <f>IF(DATOS!I2800=P$39,DATOS!F2800,"")</f>
        <v/>
      </c>
    </row>
    <row r="2838" spans="18:20" x14ac:dyDescent="0.25">
      <c r="R2838">
        <f t="shared" si="46"/>
        <v>0</v>
      </c>
      <c r="S2838">
        <f>IF(T2838="",0,IFERROR(IF(VLOOKUP(T2838,T$38:T2837,1,0)&gt;0,0,0),1))</f>
        <v>0</v>
      </c>
      <c r="T2838" s="17" t="str">
        <f>IF(DATOS!I2801=P$39,DATOS!F2801,"")</f>
        <v/>
      </c>
    </row>
    <row r="2839" spans="18:20" x14ac:dyDescent="0.25">
      <c r="R2839">
        <f t="shared" si="46"/>
        <v>0</v>
      </c>
      <c r="S2839">
        <f>IF(T2839="",0,IFERROR(IF(VLOOKUP(T2839,T$38:T2838,1,0)&gt;0,0,0),1))</f>
        <v>0</v>
      </c>
      <c r="T2839" s="17" t="str">
        <f>IF(DATOS!I2802=P$39,DATOS!F2802,"")</f>
        <v/>
      </c>
    </row>
    <row r="2840" spans="18:20" x14ac:dyDescent="0.25">
      <c r="R2840">
        <f t="shared" si="46"/>
        <v>0</v>
      </c>
      <c r="S2840">
        <f>IF(T2840="",0,IFERROR(IF(VLOOKUP(T2840,T$38:T2839,1,0)&gt;0,0,0),1))</f>
        <v>0</v>
      </c>
      <c r="T2840" s="17" t="str">
        <f>IF(DATOS!I2803=P$39,DATOS!F2803,"")</f>
        <v/>
      </c>
    </row>
    <row r="2841" spans="18:20" x14ac:dyDescent="0.25">
      <c r="R2841">
        <f t="shared" si="46"/>
        <v>0</v>
      </c>
      <c r="S2841">
        <f>IF(T2841="",0,IFERROR(IF(VLOOKUP(T2841,T$38:T2840,1,0)&gt;0,0,0),1))</f>
        <v>0</v>
      </c>
      <c r="T2841" s="17" t="str">
        <f>IF(DATOS!I2804=P$39,DATOS!F2804,"")</f>
        <v/>
      </c>
    </row>
    <row r="2842" spans="18:20" x14ac:dyDescent="0.25">
      <c r="R2842">
        <f t="shared" si="46"/>
        <v>0</v>
      </c>
      <c r="S2842">
        <f>IF(T2842="",0,IFERROR(IF(VLOOKUP(T2842,T$38:T2841,1,0)&gt;0,0,0),1))</f>
        <v>0</v>
      </c>
      <c r="T2842" s="17" t="str">
        <f>IF(DATOS!I2805=P$39,DATOS!F2805,"")</f>
        <v/>
      </c>
    </row>
    <row r="2843" spans="18:20" x14ac:dyDescent="0.25">
      <c r="R2843">
        <f t="shared" si="46"/>
        <v>0</v>
      </c>
      <c r="S2843">
        <f>IF(T2843="",0,IFERROR(IF(VLOOKUP(T2843,T$38:T2842,1,0)&gt;0,0,0),1))</f>
        <v>0</v>
      </c>
      <c r="T2843" s="17" t="str">
        <f>IF(DATOS!I2806=P$39,DATOS!F2806,"")</f>
        <v/>
      </c>
    </row>
    <row r="2844" spans="18:20" x14ac:dyDescent="0.25">
      <c r="R2844">
        <f t="shared" si="46"/>
        <v>0</v>
      </c>
      <c r="S2844">
        <f>IF(T2844="",0,IFERROR(IF(VLOOKUP(T2844,T$38:T2843,1,0)&gt;0,0,0),1))</f>
        <v>0</v>
      </c>
      <c r="T2844" s="17" t="str">
        <f>IF(DATOS!I2807=P$39,DATOS!F2807,"")</f>
        <v/>
      </c>
    </row>
    <row r="2845" spans="18:20" x14ac:dyDescent="0.25">
      <c r="R2845">
        <f t="shared" si="46"/>
        <v>0</v>
      </c>
      <c r="S2845">
        <f>IF(T2845="",0,IFERROR(IF(VLOOKUP(T2845,T$38:T2844,1,0)&gt;0,0,0),1))</f>
        <v>0</v>
      </c>
      <c r="T2845" s="17" t="str">
        <f>IF(DATOS!I2808=P$39,DATOS!F2808,"")</f>
        <v/>
      </c>
    </row>
    <row r="2846" spans="18:20" x14ac:dyDescent="0.25">
      <c r="R2846">
        <f t="shared" si="46"/>
        <v>0</v>
      </c>
      <c r="S2846">
        <f>IF(T2846="",0,IFERROR(IF(VLOOKUP(T2846,T$38:T2845,1,0)&gt;0,0,0),1))</f>
        <v>0</v>
      </c>
      <c r="T2846" s="17" t="str">
        <f>IF(DATOS!I2809=P$39,DATOS!F2809,"")</f>
        <v/>
      </c>
    </row>
    <row r="2847" spans="18:20" x14ac:dyDescent="0.25">
      <c r="R2847">
        <f t="shared" si="46"/>
        <v>0</v>
      </c>
      <c r="S2847">
        <f>IF(T2847="",0,IFERROR(IF(VLOOKUP(T2847,T$38:T2846,1,0)&gt;0,0,0),1))</f>
        <v>0</v>
      </c>
      <c r="T2847" s="17" t="str">
        <f>IF(DATOS!I2810=P$39,DATOS!F2810,"")</f>
        <v/>
      </c>
    </row>
    <row r="2848" spans="18:20" x14ac:dyDescent="0.25">
      <c r="R2848">
        <f t="shared" si="46"/>
        <v>0</v>
      </c>
      <c r="S2848">
        <f>IF(T2848="",0,IFERROR(IF(VLOOKUP(T2848,T$38:T2847,1,0)&gt;0,0,0),1))</f>
        <v>0</v>
      </c>
      <c r="T2848" s="17" t="str">
        <f>IF(DATOS!I2811=P$39,DATOS!F2811,"")</f>
        <v/>
      </c>
    </row>
    <row r="2849" spans="18:20" x14ac:dyDescent="0.25">
      <c r="R2849">
        <f t="shared" si="46"/>
        <v>0</v>
      </c>
      <c r="S2849">
        <f>IF(T2849="",0,IFERROR(IF(VLOOKUP(T2849,T$38:T2848,1,0)&gt;0,0,0),1))</f>
        <v>0</v>
      </c>
      <c r="T2849" s="17" t="str">
        <f>IF(DATOS!I2812=P$39,DATOS!F2812,"")</f>
        <v/>
      </c>
    </row>
    <row r="2850" spans="18:20" x14ac:dyDescent="0.25">
      <c r="R2850">
        <f t="shared" si="46"/>
        <v>0</v>
      </c>
      <c r="S2850">
        <f>IF(T2850="",0,IFERROR(IF(VLOOKUP(T2850,T$38:T2849,1,0)&gt;0,0,0),1))</f>
        <v>0</v>
      </c>
      <c r="T2850" s="17" t="str">
        <f>IF(DATOS!I2813=P$39,DATOS!F2813,"")</f>
        <v/>
      </c>
    </row>
    <row r="2851" spans="18:20" x14ac:dyDescent="0.25">
      <c r="R2851">
        <f t="shared" si="46"/>
        <v>0</v>
      </c>
      <c r="S2851">
        <f>IF(T2851="",0,IFERROR(IF(VLOOKUP(T2851,T$38:T2850,1,0)&gt;0,0,0),1))</f>
        <v>0</v>
      </c>
      <c r="T2851" s="17" t="str">
        <f>IF(DATOS!I2814=P$39,DATOS!F2814,"")</f>
        <v/>
      </c>
    </row>
    <row r="2852" spans="18:20" x14ac:dyDescent="0.25">
      <c r="R2852">
        <f t="shared" si="46"/>
        <v>0</v>
      </c>
      <c r="S2852">
        <f>IF(T2852="",0,IFERROR(IF(VLOOKUP(T2852,T$38:T2851,1,0)&gt;0,0,0),1))</f>
        <v>0</v>
      </c>
      <c r="T2852" s="17" t="str">
        <f>IF(DATOS!I2815=P$39,DATOS!F2815,"")</f>
        <v/>
      </c>
    </row>
    <row r="2853" spans="18:20" x14ac:dyDescent="0.25">
      <c r="R2853">
        <f t="shared" si="46"/>
        <v>0</v>
      </c>
      <c r="S2853">
        <f>IF(T2853="",0,IFERROR(IF(VLOOKUP(T2853,T$38:T2852,1,0)&gt;0,0,0),1))</f>
        <v>0</v>
      </c>
      <c r="T2853" s="17" t="str">
        <f>IF(DATOS!I2816=P$39,DATOS!F2816,"")</f>
        <v/>
      </c>
    </row>
    <row r="2854" spans="18:20" x14ac:dyDescent="0.25">
      <c r="R2854">
        <f t="shared" si="46"/>
        <v>0</v>
      </c>
      <c r="S2854">
        <f>IF(T2854="",0,IFERROR(IF(VLOOKUP(T2854,T$38:T2853,1,0)&gt;0,0,0),1))</f>
        <v>0</v>
      </c>
      <c r="T2854" s="17" t="str">
        <f>IF(DATOS!I2817=P$39,DATOS!F2817,"")</f>
        <v/>
      </c>
    </row>
    <row r="2855" spans="18:20" x14ac:dyDescent="0.25">
      <c r="R2855">
        <f t="shared" ref="R2855:R2918" si="47">R2854+S2855</f>
        <v>0</v>
      </c>
      <c r="S2855">
        <f>IF(T2855="",0,IFERROR(IF(VLOOKUP(T2855,T$38:T2854,1,0)&gt;0,0,0),1))</f>
        <v>0</v>
      </c>
      <c r="T2855" s="17" t="str">
        <f>IF(DATOS!I2818=P$39,DATOS!F2818,"")</f>
        <v/>
      </c>
    </row>
    <row r="2856" spans="18:20" x14ac:dyDescent="0.25">
      <c r="R2856">
        <f t="shared" si="47"/>
        <v>0</v>
      </c>
      <c r="S2856">
        <f>IF(T2856="",0,IFERROR(IF(VLOOKUP(T2856,T$38:T2855,1,0)&gt;0,0,0),1))</f>
        <v>0</v>
      </c>
      <c r="T2856" s="17" t="str">
        <f>IF(DATOS!I2819=P$39,DATOS!F2819,"")</f>
        <v/>
      </c>
    </row>
    <row r="2857" spans="18:20" x14ac:dyDescent="0.25">
      <c r="R2857">
        <f t="shared" si="47"/>
        <v>0</v>
      </c>
      <c r="S2857">
        <f>IF(T2857="",0,IFERROR(IF(VLOOKUP(T2857,T$38:T2856,1,0)&gt;0,0,0),1))</f>
        <v>0</v>
      </c>
      <c r="T2857" s="17" t="str">
        <f>IF(DATOS!I2820=P$39,DATOS!F2820,"")</f>
        <v/>
      </c>
    </row>
    <row r="2858" spans="18:20" x14ac:dyDescent="0.25">
      <c r="R2858">
        <f t="shared" si="47"/>
        <v>0</v>
      </c>
      <c r="S2858">
        <f>IF(T2858="",0,IFERROR(IF(VLOOKUP(T2858,T$38:T2857,1,0)&gt;0,0,0),1))</f>
        <v>0</v>
      </c>
      <c r="T2858" s="17" t="str">
        <f>IF(DATOS!I2821=P$39,DATOS!F2821,"")</f>
        <v/>
      </c>
    </row>
    <row r="2859" spans="18:20" x14ac:dyDescent="0.25">
      <c r="R2859">
        <f t="shared" si="47"/>
        <v>0</v>
      </c>
      <c r="S2859">
        <f>IF(T2859="",0,IFERROR(IF(VLOOKUP(T2859,T$38:T2858,1,0)&gt;0,0,0),1))</f>
        <v>0</v>
      </c>
      <c r="T2859" s="17" t="str">
        <f>IF(DATOS!I2822=P$39,DATOS!F2822,"")</f>
        <v/>
      </c>
    </row>
    <row r="2860" spans="18:20" x14ac:dyDescent="0.25">
      <c r="R2860">
        <f t="shared" si="47"/>
        <v>0</v>
      </c>
      <c r="S2860">
        <f>IF(T2860="",0,IFERROR(IF(VLOOKUP(T2860,T$38:T2859,1,0)&gt;0,0,0),1))</f>
        <v>0</v>
      </c>
      <c r="T2860" s="17" t="str">
        <f>IF(DATOS!I2823=P$39,DATOS!F2823,"")</f>
        <v/>
      </c>
    </row>
    <row r="2861" spans="18:20" x14ac:dyDescent="0.25">
      <c r="R2861">
        <f t="shared" si="47"/>
        <v>0</v>
      </c>
      <c r="S2861">
        <f>IF(T2861="",0,IFERROR(IF(VLOOKUP(T2861,T$38:T2860,1,0)&gt;0,0,0),1))</f>
        <v>0</v>
      </c>
      <c r="T2861" s="17" t="str">
        <f>IF(DATOS!I2824=P$39,DATOS!F2824,"")</f>
        <v/>
      </c>
    </row>
    <row r="2862" spans="18:20" x14ac:dyDescent="0.25">
      <c r="R2862">
        <f t="shared" si="47"/>
        <v>0</v>
      </c>
      <c r="S2862">
        <f>IF(T2862="",0,IFERROR(IF(VLOOKUP(T2862,T$38:T2861,1,0)&gt;0,0,0),1))</f>
        <v>0</v>
      </c>
      <c r="T2862" s="17" t="str">
        <f>IF(DATOS!I2825=P$39,DATOS!F2825,"")</f>
        <v/>
      </c>
    </row>
    <row r="2863" spans="18:20" x14ac:dyDescent="0.25">
      <c r="R2863">
        <f t="shared" si="47"/>
        <v>0</v>
      </c>
      <c r="S2863">
        <f>IF(T2863="",0,IFERROR(IF(VLOOKUP(T2863,T$38:T2862,1,0)&gt;0,0,0),1))</f>
        <v>0</v>
      </c>
      <c r="T2863" s="17" t="str">
        <f>IF(DATOS!I2826=P$39,DATOS!F2826,"")</f>
        <v/>
      </c>
    </row>
    <row r="2864" spans="18:20" x14ac:dyDescent="0.25">
      <c r="R2864">
        <f t="shared" si="47"/>
        <v>0</v>
      </c>
      <c r="S2864">
        <f>IF(T2864="",0,IFERROR(IF(VLOOKUP(T2864,T$38:T2863,1,0)&gt;0,0,0),1))</f>
        <v>0</v>
      </c>
      <c r="T2864" s="17" t="str">
        <f>IF(DATOS!I2827=P$39,DATOS!F2827,"")</f>
        <v/>
      </c>
    </row>
    <row r="2865" spans="18:20" x14ac:dyDescent="0.25">
      <c r="R2865">
        <f t="shared" si="47"/>
        <v>0</v>
      </c>
      <c r="S2865">
        <f>IF(T2865="",0,IFERROR(IF(VLOOKUP(T2865,T$38:T2864,1,0)&gt;0,0,0),1))</f>
        <v>0</v>
      </c>
      <c r="T2865" s="17" t="str">
        <f>IF(DATOS!I2828=P$39,DATOS!F2828,"")</f>
        <v/>
      </c>
    </row>
    <row r="2866" spans="18:20" x14ac:dyDescent="0.25">
      <c r="R2866">
        <f t="shared" si="47"/>
        <v>0</v>
      </c>
      <c r="S2866">
        <f>IF(T2866="",0,IFERROR(IF(VLOOKUP(T2866,T$38:T2865,1,0)&gt;0,0,0),1))</f>
        <v>0</v>
      </c>
      <c r="T2866" s="17" t="str">
        <f>IF(DATOS!I2829=P$39,DATOS!F2829,"")</f>
        <v/>
      </c>
    </row>
    <row r="2867" spans="18:20" x14ac:dyDescent="0.25">
      <c r="R2867">
        <f t="shared" si="47"/>
        <v>0</v>
      </c>
      <c r="S2867">
        <f>IF(T2867="",0,IFERROR(IF(VLOOKUP(T2867,T$38:T2866,1,0)&gt;0,0,0),1))</f>
        <v>0</v>
      </c>
      <c r="T2867" s="17" t="str">
        <f>IF(DATOS!I2830=P$39,DATOS!F2830,"")</f>
        <v/>
      </c>
    </row>
    <row r="2868" spans="18:20" x14ac:dyDescent="0.25">
      <c r="R2868">
        <f t="shared" si="47"/>
        <v>0</v>
      </c>
      <c r="S2868">
        <f>IF(T2868="",0,IFERROR(IF(VLOOKUP(T2868,T$38:T2867,1,0)&gt;0,0,0),1))</f>
        <v>0</v>
      </c>
      <c r="T2868" s="17" t="str">
        <f>IF(DATOS!I2831=P$39,DATOS!F2831,"")</f>
        <v/>
      </c>
    </row>
    <row r="2869" spans="18:20" x14ac:dyDescent="0.25">
      <c r="R2869">
        <f t="shared" si="47"/>
        <v>0</v>
      </c>
      <c r="S2869">
        <f>IF(T2869="",0,IFERROR(IF(VLOOKUP(T2869,T$38:T2868,1,0)&gt;0,0,0),1))</f>
        <v>0</v>
      </c>
      <c r="T2869" s="17" t="str">
        <f>IF(DATOS!I2832=P$39,DATOS!F2832,"")</f>
        <v/>
      </c>
    </row>
    <row r="2870" spans="18:20" x14ac:dyDescent="0.25">
      <c r="R2870">
        <f t="shared" si="47"/>
        <v>0</v>
      </c>
      <c r="S2870">
        <f>IF(T2870="",0,IFERROR(IF(VLOOKUP(T2870,T$38:T2869,1,0)&gt;0,0,0),1))</f>
        <v>0</v>
      </c>
      <c r="T2870" s="17" t="str">
        <f>IF(DATOS!I2833=P$39,DATOS!F2833,"")</f>
        <v/>
      </c>
    </row>
    <row r="2871" spans="18:20" x14ac:dyDescent="0.25">
      <c r="R2871">
        <f t="shared" si="47"/>
        <v>0</v>
      </c>
      <c r="S2871">
        <f>IF(T2871="",0,IFERROR(IF(VLOOKUP(T2871,T$38:T2870,1,0)&gt;0,0,0),1))</f>
        <v>0</v>
      </c>
      <c r="T2871" s="17" t="str">
        <f>IF(DATOS!I2834=P$39,DATOS!F2834,"")</f>
        <v/>
      </c>
    </row>
    <row r="2872" spans="18:20" x14ac:dyDescent="0.25">
      <c r="R2872">
        <f t="shared" si="47"/>
        <v>0</v>
      </c>
      <c r="S2872">
        <f>IF(T2872="",0,IFERROR(IF(VLOOKUP(T2872,T$38:T2871,1,0)&gt;0,0,0),1))</f>
        <v>0</v>
      </c>
      <c r="T2872" s="17" t="str">
        <f>IF(DATOS!I2835=P$39,DATOS!F2835,"")</f>
        <v/>
      </c>
    </row>
    <row r="2873" spans="18:20" x14ac:dyDescent="0.25">
      <c r="R2873">
        <f t="shared" si="47"/>
        <v>0</v>
      </c>
      <c r="S2873">
        <f>IF(T2873="",0,IFERROR(IF(VLOOKUP(T2873,T$38:T2872,1,0)&gt;0,0,0),1))</f>
        <v>0</v>
      </c>
      <c r="T2873" s="17" t="str">
        <f>IF(DATOS!I2836=P$39,DATOS!F2836,"")</f>
        <v/>
      </c>
    </row>
    <row r="2874" spans="18:20" x14ac:dyDescent="0.25">
      <c r="R2874">
        <f t="shared" si="47"/>
        <v>0</v>
      </c>
      <c r="S2874">
        <f>IF(T2874="",0,IFERROR(IF(VLOOKUP(T2874,T$38:T2873,1,0)&gt;0,0,0),1))</f>
        <v>0</v>
      </c>
      <c r="T2874" s="17" t="str">
        <f>IF(DATOS!I2837=P$39,DATOS!F2837,"")</f>
        <v/>
      </c>
    </row>
    <row r="2875" spans="18:20" x14ac:dyDescent="0.25">
      <c r="R2875">
        <f t="shared" si="47"/>
        <v>0</v>
      </c>
      <c r="S2875">
        <f>IF(T2875="",0,IFERROR(IF(VLOOKUP(T2875,T$38:T2874,1,0)&gt;0,0,0),1))</f>
        <v>0</v>
      </c>
      <c r="T2875" s="17" t="str">
        <f>IF(DATOS!I2838=P$39,DATOS!F2838,"")</f>
        <v/>
      </c>
    </row>
    <row r="2876" spans="18:20" x14ac:dyDescent="0.25">
      <c r="R2876">
        <f t="shared" si="47"/>
        <v>0</v>
      </c>
      <c r="S2876">
        <f>IF(T2876="",0,IFERROR(IF(VLOOKUP(T2876,T$38:T2875,1,0)&gt;0,0,0),1))</f>
        <v>0</v>
      </c>
      <c r="T2876" s="17" t="str">
        <f>IF(DATOS!I2839=P$39,DATOS!F2839,"")</f>
        <v/>
      </c>
    </row>
    <row r="2877" spans="18:20" x14ac:dyDescent="0.25">
      <c r="R2877">
        <f t="shared" si="47"/>
        <v>0</v>
      </c>
      <c r="S2877">
        <f>IF(T2877="",0,IFERROR(IF(VLOOKUP(T2877,T$38:T2876,1,0)&gt;0,0,0),1))</f>
        <v>0</v>
      </c>
      <c r="T2877" s="17" t="str">
        <f>IF(DATOS!I2840=P$39,DATOS!F2840,"")</f>
        <v/>
      </c>
    </row>
    <row r="2878" spans="18:20" x14ac:dyDescent="0.25">
      <c r="R2878">
        <f t="shared" si="47"/>
        <v>0</v>
      </c>
      <c r="S2878">
        <f>IF(T2878="",0,IFERROR(IF(VLOOKUP(T2878,T$38:T2877,1,0)&gt;0,0,0),1))</f>
        <v>0</v>
      </c>
      <c r="T2878" s="17" t="str">
        <f>IF(DATOS!I2841=P$39,DATOS!F2841,"")</f>
        <v/>
      </c>
    </row>
    <row r="2879" spans="18:20" x14ac:dyDescent="0.25">
      <c r="R2879">
        <f t="shared" si="47"/>
        <v>0</v>
      </c>
      <c r="S2879">
        <f>IF(T2879="",0,IFERROR(IF(VLOOKUP(T2879,T$38:T2878,1,0)&gt;0,0,0),1))</f>
        <v>0</v>
      </c>
      <c r="T2879" s="17" t="str">
        <f>IF(DATOS!I2842=P$39,DATOS!F2842,"")</f>
        <v/>
      </c>
    </row>
    <row r="2880" spans="18:20" x14ac:dyDescent="0.25">
      <c r="R2880">
        <f t="shared" si="47"/>
        <v>0</v>
      </c>
      <c r="S2880">
        <f>IF(T2880="",0,IFERROR(IF(VLOOKUP(T2880,T$38:T2879,1,0)&gt;0,0,0),1))</f>
        <v>0</v>
      </c>
      <c r="T2880" s="17" t="str">
        <f>IF(DATOS!I2843=P$39,DATOS!F2843,"")</f>
        <v/>
      </c>
    </row>
    <row r="2881" spans="18:20" x14ac:dyDescent="0.25">
      <c r="R2881">
        <f t="shared" si="47"/>
        <v>0</v>
      </c>
      <c r="S2881">
        <f>IF(T2881="",0,IFERROR(IF(VLOOKUP(T2881,T$38:T2880,1,0)&gt;0,0,0),1))</f>
        <v>0</v>
      </c>
      <c r="T2881" s="17" t="str">
        <f>IF(DATOS!I2844=P$39,DATOS!F2844,"")</f>
        <v/>
      </c>
    </row>
    <row r="2882" spans="18:20" x14ac:dyDescent="0.25">
      <c r="R2882">
        <f t="shared" si="47"/>
        <v>0</v>
      </c>
      <c r="S2882">
        <f>IF(T2882="",0,IFERROR(IF(VLOOKUP(T2882,T$38:T2881,1,0)&gt;0,0,0),1))</f>
        <v>0</v>
      </c>
      <c r="T2882" s="17" t="str">
        <f>IF(DATOS!I2845=P$39,DATOS!F2845,"")</f>
        <v/>
      </c>
    </row>
    <row r="2883" spans="18:20" x14ac:dyDescent="0.25">
      <c r="R2883">
        <f t="shared" si="47"/>
        <v>0</v>
      </c>
      <c r="S2883">
        <f>IF(T2883="",0,IFERROR(IF(VLOOKUP(T2883,T$38:T2882,1,0)&gt;0,0,0),1))</f>
        <v>0</v>
      </c>
      <c r="T2883" s="17" t="str">
        <f>IF(DATOS!I2846=P$39,DATOS!F2846,"")</f>
        <v/>
      </c>
    </row>
    <row r="2884" spans="18:20" x14ac:dyDescent="0.25">
      <c r="R2884">
        <f t="shared" si="47"/>
        <v>0</v>
      </c>
      <c r="S2884">
        <f>IF(T2884="",0,IFERROR(IF(VLOOKUP(T2884,T$38:T2883,1,0)&gt;0,0,0),1))</f>
        <v>0</v>
      </c>
      <c r="T2884" s="17" t="str">
        <f>IF(DATOS!I2847=P$39,DATOS!F2847,"")</f>
        <v/>
      </c>
    </row>
    <row r="2885" spans="18:20" x14ac:dyDescent="0.25">
      <c r="R2885">
        <f t="shared" si="47"/>
        <v>0</v>
      </c>
      <c r="S2885">
        <f>IF(T2885="",0,IFERROR(IF(VLOOKUP(T2885,T$38:T2884,1,0)&gt;0,0,0),1))</f>
        <v>0</v>
      </c>
      <c r="T2885" s="17" t="str">
        <f>IF(DATOS!I2848=P$39,DATOS!F2848,"")</f>
        <v/>
      </c>
    </row>
    <row r="2886" spans="18:20" x14ac:dyDescent="0.25">
      <c r="R2886">
        <f t="shared" si="47"/>
        <v>0</v>
      </c>
      <c r="S2886">
        <f>IF(T2886="",0,IFERROR(IF(VLOOKUP(T2886,T$38:T2885,1,0)&gt;0,0,0),1))</f>
        <v>0</v>
      </c>
      <c r="T2886" s="17" t="str">
        <f>IF(DATOS!I2849=P$39,DATOS!F2849,"")</f>
        <v/>
      </c>
    </row>
    <row r="2887" spans="18:20" x14ac:dyDescent="0.25">
      <c r="R2887">
        <f t="shared" si="47"/>
        <v>0</v>
      </c>
      <c r="S2887">
        <f>IF(T2887="",0,IFERROR(IF(VLOOKUP(T2887,T$38:T2886,1,0)&gt;0,0,0),1))</f>
        <v>0</v>
      </c>
      <c r="T2887" s="17" t="str">
        <f>IF(DATOS!I2850=P$39,DATOS!F2850,"")</f>
        <v/>
      </c>
    </row>
    <row r="2888" spans="18:20" x14ac:dyDescent="0.25">
      <c r="R2888">
        <f t="shared" si="47"/>
        <v>0</v>
      </c>
      <c r="S2888">
        <f>IF(T2888="",0,IFERROR(IF(VLOOKUP(T2888,T$38:T2887,1,0)&gt;0,0,0),1))</f>
        <v>0</v>
      </c>
      <c r="T2888" s="17" t="str">
        <f>IF(DATOS!I2851=P$39,DATOS!F2851,"")</f>
        <v/>
      </c>
    </row>
    <row r="2889" spans="18:20" x14ac:dyDescent="0.25">
      <c r="R2889">
        <f t="shared" si="47"/>
        <v>0</v>
      </c>
      <c r="S2889">
        <f>IF(T2889="",0,IFERROR(IF(VLOOKUP(T2889,T$38:T2888,1,0)&gt;0,0,0),1))</f>
        <v>0</v>
      </c>
      <c r="T2889" s="17" t="str">
        <f>IF(DATOS!I2852=P$39,DATOS!F2852,"")</f>
        <v/>
      </c>
    </row>
    <row r="2890" spans="18:20" x14ac:dyDescent="0.25">
      <c r="R2890">
        <f t="shared" si="47"/>
        <v>0</v>
      </c>
      <c r="S2890">
        <f>IF(T2890="",0,IFERROR(IF(VLOOKUP(T2890,T$38:T2889,1,0)&gt;0,0,0),1))</f>
        <v>0</v>
      </c>
      <c r="T2890" s="17" t="str">
        <f>IF(DATOS!I2853=P$39,DATOS!F2853,"")</f>
        <v/>
      </c>
    </row>
    <row r="2891" spans="18:20" x14ac:dyDescent="0.25">
      <c r="R2891">
        <f t="shared" si="47"/>
        <v>0</v>
      </c>
      <c r="S2891">
        <f>IF(T2891="",0,IFERROR(IF(VLOOKUP(T2891,T$38:T2890,1,0)&gt;0,0,0),1))</f>
        <v>0</v>
      </c>
      <c r="T2891" s="17" t="str">
        <f>IF(DATOS!I2854=P$39,DATOS!F2854,"")</f>
        <v/>
      </c>
    </row>
    <row r="2892" spans="18:20" x14ac:dyDescent="0.25">
      <c r="R2892">
        <f t="shared" si="47"/>
        <v>0</v>
      </c>
      <c r="S2892">
        <f>IF(T2892="",0,IFERROR(IF(VLOOKUP(T2892,T$38:T2891,1,0)&gt;0,0,0),1))</f>
        <v>0</v>
      </c>
      <c r="T2892" s="17" t="str">
        <f>IF(DATOS!I2855=P$39,DATOS!F2855,"")</f>
        <v/>
      </c>
    </row>
    <row r="2893" spans="18:20" x14ac:dyDescent="0.25">
      <c r="R2893">
        <f t="shared" si="47"/>
        <v>0</v>
      </c>
      <c r="S2893">
        <f>IF(T2893="",0,IFERROR(IF(VLOOKUP(T2893,T$38:T2892,1,0)&gt;0,0,0),1))</f>
        <v>0</v>
      </c>
      <c r="T2893" s="17" t="str">
        <f>IF(DATOS!I2856=P$39,DATOS!F2856,"")</f>
        <v/>
      </c>
    </row>
    <row r="2894" spans="18:20" x14ac:dyDescent="0.25">
      <c r="R2894">
        <f t="shared" si="47"/>
        <v>0</v>
      </c>
      <c r="S2894">
        <f>IF(T2894="",0,IFERROR(IF(VLOOKUP(T2894,T$38:T2893,1,0)&gt;0,0,0),1))</f>
        <v>0</v>
      </c>
      <c r="T2894" s="17" t="str">
        <f>IF(DATOS!I2857=P$39,DATOS!F2857,"")</f>
        <v/>
      </c>
    </row>
    <row r="2895" spans="18:20" x14ac:dyDescent="0.25">
      <c r="R2895">
        <f t="shared" si="47"/>
        <v>0</v>
      </c>
      <c r="S2895">
        <f>IF(T2895="",0,IFERROR(IF(VLOOKUP(T2895,T$38:T2894,1,0)&gt;0,0,0),1))</f>
        <v>0</v>
      </c>
      <c r="T2895" s="17" t="str">
        <f>IF(DATOS!I2858=P$39,DATOS!F2858,"")</f>
        <v/>
      </c>
    </row>
    <row r="2896" spans="18:20" x14ac:dyDescent="0.25">
      <c r="R2896">
        <f t="shared" si="47"/>
        <v>0</v>
      </c>
      <c r="S2896">
        <f>IF(T2896="",0,IFERROR(IF(VLOOKUP(T2896,T$38:T2895,1,0)&gt;0,0,0),1))</f>
        <v>0</v>
      </c>
      <c r="T2896" s="17" t="str">
        <f>IF(DATOS!I2859=P$39,DATOS!F2859,"")</f>
        <v/>
      </c>
    </row>
    <row r="2897" spans="18:20" x14ac:dyDescent="0.25">
      <c r="R2897">
        <f t="shared" si="47"/>
        <v>0</v>
      </c>
      <c r="S2897">
        <f>IF(T2897="",0,IFERROR(IF(VLOOKUP(T2897,T$38:T2896,1,0)&gt;0,0,0),1))</f>
        <v>0</v>
      </c>
      <c r="T2897" s="17" t="str">
        <f>IF(DATOS!I2860=P$39,DATOS!F2860,"")</f>
        <v/>
      </c>
    </row>
    <row r="2898" spans="18:20" x14ac:dyDescent="0.25">
      <c r="R2898">
        <f t="shared" si="47"/>
        <v>0</v>
      </c>
      <c r="S2898">
        <f>IF(T2898="",0,IFERROR(IF(VLOOKUP(T2898,T$38:T2897,1,0)&gt;0,0,0),1))</f>
        <v>0</v>
      </c>
      <c r="T2898" s="17" t="str">
        <f>IF(DATOS!I2861=P$39,DATOS!F2861,"")</f>
        <v/>
      </c>
    </row>
    <row r="2899" spans="18:20" x14ac:dyDescent="0.25">
      <c r="R2899">
        <f t="shared" si="47"/>
        <v>0</v>
      </c>
      <c r="S2899">
        <f>IF(T2899="",0,IFERROR(IF(VLOOKUP(T2899,T$38:T2898,1,0)&gt;0,0,0),1))</f>
        <v>0</v>
      </c>
      <c r="T2899" s="17" t="str">
        <f>IF(DATOS!I2862=P$39,DATOS!F2862,"")</f>
        <v/>
      </c>
    </row>
    <row r="2900" spans="18:20" x14ac:dyDescent="0.25">
      <c r="R2900">
        <f t="shared" si="47"/>
        <v>0</v>
      </c>
      <c r="S2900">
        <f>IF(T2900="",0,IFERROR(IF(VLOOKUP(T2900,T$38:T2899,1,0)&gt;0,0,0),1))</f>
        <v>0</v>
      </c>
      <c r="T2900" s="17" t="str">
        <f>IF(DATOS!I2863=P$39,DATOS!F2863,"")</f>
        <v/>
      </c>
    </row>
    <row r="2901" spans="18:20" x14ac:dyDescent="0.25">
      <c r="R2901">
        <f t="shared" si="47"/>
        <v>0</v>
      </c>
      <c r="S2901">
        <f>IF(T2901="",0,IFERROR(IF(VLOOKUP(T2901,T$38:T2900,1,0)&gt;0,0,0),1))</f>
        <v>0</v>
      </c>
      <c r="T2901" s="17" t="str">
        <f>IF(DATOS!I2864=P$39,DATOS!F2864,"")</f>
        <v/>
      </c>
    </row>
    <row r="2902" spans="18:20" x14ac:dyDescent="0.25">
      <c r="R2902">
        <f t="shared" si="47"/>
        <v>0</v>
      </c>
      <c r="S2902">
        <f>IF(T2902="",0,IFERROR(IF(VLOOKUP(T2902,T$38:T2901,1,0)&gt;0,0,0),1))</f>
        <v>0</v>
      </c>
      <c r="T2902" s="17" t="str">
        <f>IF(DATOS!I2865=P$39,DATOS!F2865,"")</f>
        <v/>
      </c>
    </row>
    <row r="2903" spans="18:20" x14ac:dyDescent="0.25">
      <c r="R2903">
        <f t="shared" si="47"/>
        <v>0</v>
      </c>
      <c r="S2903">
        <f>IF(T2903="",0,IFERROR(IF(VLOOKUP(T2903,T$38:T2902,1,0)&gt;0,0,0),1))</f>
        <v>0</v>
      </c>
      <c r="T2903" s="17" t="str">
        <f>IF(DATOS!I2866=P$39,DATOS!F2866,"")</f>
        <v/>
      </c>
    </row>
    <row r="2904" spans="18:20" x14ac:dyDescent="0.25">
      <c r="R2904">
        <f t="shared" si="47"/>
        <v>0</v>
      </c>
      <c r="S2904">
        <f>IF(T2904="",0,IFERROR(IF(VLOOKUP(T2904,T$38:T2903,1,0)&gt;0,0,0),1))</f>
        <v>0</v>
      </c>
      <c r="T2904" s="17" t="str">
        <f>IF(DATOS!I2867=P$39,DATOS!F2867,"")</f>
        <v/>
      </c>
    </row>
    <row r="2905" spans="18:20" x14ac:dyDescent="0.25">
      <c r="R2905">
        <f t="shared" si="47"/>
        <v>0</v>
      </c>
      <c r="S2905">
        <f>IF(T2905="",0,IFERROR(IF(VLOOKUP(T2905,T$38:T2904,1,0)&gt;0,0,0),1))</f>
        <v>0</v>
      </c>
      <c r="T2905" s="17" t="str">
        <f>IF(DATOS!I2868=P$39,DATOS!F2868,"")</f>
        <v/>
      </c>
    </row>
    <row r="2906" spans="18:20" x14ac:dyDescent="0.25">
      <c r="R2906">
        <f t="shared" si="47"/>
        <v>0</v>
      </c>
      <c r="S2906">
        <f>IF(T2906="",0,IFERROR(IF(VLOOKUP(T2906,T$38:T2905,1,0)&gt;0,0,0),1))</f>
        <v>0</v>
      </c>
      <c r="T2906" s="17" t="str">
        <f>IF(DATOS!I2869=P$39,DATOS!F2869,"")</f>
        <v/>
      </c>
    </row>
    <row r="2907" spans="18:20" x14ac:dyDescent="0.25">
      <c r="R2907">
        <f t="shared" si="47"/>
        <v>0</v>
      </c>
      <c r="S2907">
        <f>IF(T2907="",0,IFERROR(IF(VLOOKUP(T2907,T$38:T2906,1,0)&gt;0,0,0),1))</f>
        <v>0</v>
      </c>
      <c r="T2907" s="17" t="str">
        <f>IF(DATOS!I2870=P$39,DATOS!F2870,"")</f>
        <v/>
      </c>
    </row>
    <row r="2908" spans="18:20" x14ac:dyDescent="0.25">
      <c r="R2908">
        <f t="shared" si="47"/>
        <v>0</v>
      </c>
      <c r="S2908">
        <f>IF(T2908="",0,IFERROR(IF(VLOOKUP(T2908,T$38:T2907,1,0)&gt;0,0,0),1))</f>
        <v>0</v>
      </c>
      <c r="T2908" s="17" t="str">
        <f>IF(DATOS!I2871=P$39,DATOS!F2871,"")</f>
        <v/>
      </c>
    </row>
    <row r="2909" spans="18:20" x14ac:dyDescent="0.25">
      <c r="R2909">
        <f t="shared" si="47"/>
        <v>0</v>
      </c>
      <c r="S2909">
        <f>IF(T2909="",0,IFERROR(IF(VLOOKUP(T2909,T$38:T2908,1,0)&gt;0,0,0),1))</f>
        <v>0</v>
      </c>
      <c r="T2909" s="17" t="str">
        <f>IF(DATOS!I2872=P$39,DATOS!F2872,"")</f>
        <v/>
      </c>
    </row>
    <row r="2910" spans="18:20" x14ac:dyDescent="0.25">
      <c r="R2910">
        <f t="shared" si="47"/>
        <v>0</v>
      </c>
      <c r="S2910">
        <f>IF(T2910="",0,IFERROR(IF(VLOOKUP(T2910,T$38:T2909,1,0)&gt;0,0,0),1))</f>
        <v>0</v>
      </c>
      <c r="T2910" s="17" t="str">
        <f>IF(DATOS!I2873=P$39,DATOS!F2873,"")</f>
        <v/>
      </c>
    </row>
    <row r="2911" spans="18:20" x14ac:dyDescent="0.25">
      <c r="R2911">
        <f t="shared" si="47"/>
        <v>0</v>
      </c>
      <c r="S2911">
        <f>IF(T2911="",0,IFERROR(IF(VLOOKUP(T2911,T$38:T2910,1,0)&gt;0,0,0),1))</f>
        <v>0</v>
      </c>
      <c r="T2911" s="17" t="str">
        <f>IF(DATOS!I2874=P$39,DATOS!F2874,"")</f>
        <v/>
      </c>
    </row>
    <row r="2912" spans="18:20" x14ac:dyDescent="0.25">
      <c r="R2912">
        <f t="shared" si="47"/>
        <v>0</v>
      </c>
      <c r="S2912">
        <f>IF(T2912="",0,IFERROR(IF(VLOOKUP(T2912,T$38:T2911,1,0)&gt;0,0,0),1))</f>
        <v>0</v>
      </c>
      <c r="T2912" s="17" t="str">
        <f>IF(DATOS!I2875=P$39,DATOS!F2875,"")</f>
        <v/>
      </c>
    </row>
    <row r="2913" spans="18:20" x14ac:dyDescent="0.25">
      <c r="R2913">
        <f t="shared" si="47"/>
        <v>0</v>
      </c>
      <c r="S2913">
        <f>IF(T2913="",0,IFERROR(IF(VLOOKUP(T2913,T$38:T2912,1,0)&gt;0,0,0),1))</f>
        <v>0</v>
      </c>
      <c r="T2913" s="17" t="str">
        <f>IF(DATOS!I2876=P$39,DATOS!F2876,"")</f>
        <v/>
      </c>
    </row>
    <row r="2914" spans="18:20" x14ac:dyDescent="0.25">
      <c r="R2914">
        <f t="shared" si="47"/>
        <v>0</v>
      </c>
      <c r="S2914">
        <f>IF(T2914="",0,IFERROR(IF(VLOOKUP(T2914,T$38:T2913,1,0)&gt;0,0,0),1))</f>
        <v>0</v>
      </c>
      <c r="T2914" s="17" t="str">
        <f>IF(DATOS!I2877=P$39,DATOS!F2877,"")</f>
        <v/>
      </c>
    </row>
    <row r="2915" spans="18:20" x14ac:dyDescent="0.25">
      <c r="R2915">
        <f t="shared" si="47"/>
        <v>0</v>
      </c>
      <c r="S2915">
        <f>IF(T2915="",0,IFERROR(IF(VLOOKUP(T2915,T$38:T2914,1,0)&gt;0,0,0),1))</f>
        <v>0</v>
      </c>
      <c r="T2915" s="17" t="str">
        <f>IF(DATOS!I2878=P$39,DATOS!F2878,"")</f>
        <v/>
      </c>
    </row>
    <row r="2916" spans="18:20" x14ac:dyDescent="0.25">
      <c r="R2916">
        <f t="shared" si="47"/>
        <v>0</v>
      </c>
      <c r="S2916">
        <f>IF(T2916="",0,IFERROR(IF(VLOOKUP(T2916,T$38:T2915,1,0)&gt;0,0,0),1))</f>
        <v>0</v>
      </c>
      <c r="T2916" s="17" t="str">
        <f>IF(DATOS!I2879=P$39,DATOS!F2879,"")</f>
        <v/>
      </c>
    </row>
    <row r="2917" spans="18:20" x14ac:dyDescent="0.25">
      <c r="R2917">
        <f t="shared" si="47"/>
        <v>0</v>
      </c>
      <c r="S2917">
        <f>IF(T2917="",0,IFERROR(IF(VLOOKUP(T2917,T$38:T2916,1,0)&gt;0,0,0),1))</f>
        <v>0</v>
      </c>
      <c r="T2917" s="17" t="str">
        <f>IF(DATOS!I2880=P$39,DATOS!F2880,"")</f>
        <v/>
      </c>
    </row>
    <row r="2918" spans="18:20" x14ac:dyDescent="0.25">
      <c r="R2918">
        <f t="shared" si="47"/>
        <v>0</v>
      </c>
      <c r="S2918">
        <f>IF(T2918="",0,IFERROR(IF(VLOOKUP(T2918,T$38:T2917,1,0)&gt;0,0,0),1))</f>
        <v>0</v>
      </c>
      <c r="T2918" s="17" t="str">
        <f>IF(DATOS!I2881=P$39,DATOS!F2881,"")</f>
        <v/>
      </c>
    </row>
    <row r="2919" spans="18:20" x14ac:dyDescent="0.25">
      <c r="R2919">
        <f t="shared" ref="R2919:R2982" si="48">R2918+S2919</f>
        <v>0</v>
      </c>
      <c r="S2919">
        <f>IF(T2919="",0,IFERROR(IF(VLOOKUP(T2919,T$38:T2918,1,0)&gt;0,0,0),1))</f>
        <v>0</v>
      </c>
      <c r="T2919" s="17" t="str">
        <f>IF(DATOS!I2882=P$39,DATOS!F2882,"")</f>
        <v/>
      </c>
    </row>
    <row r="2920" spans="18:20" x14ac:dyDescent="0.25">
      <c r="R2920">
        <f t="shared" si="48"/>
        <v>0</v>
      </c>
      <c r="S2920">
        <f>IF(T2920="",0,IFERROR(IF(VLOOKUP(T2920,T$38:T2919,1,0)&gt;0,0,0),1))</f>
        <v>0</v>
      </c>
      <c r="T2920" s="17" t="str">
        <f>IF(DATOS!I2883=P$39,DATOS!F2883,"")</f>
        <v/>
      </c>
    </row>
    <row r="2921" spans="18:20" x14ac:dyDescent="0.25">
      <c r="R2921">
        <f t="shared" si="48"/>
        <v>0</v>
      </c>
      <c r="S2921">
        <f>IF(T2921="",0,IFERROR(IF(VLOOKUP(T2921,T$38:T2920,1,0)&gt;0,0,0),1))</f>
        <v>0</v>
      </c>
      <c r="T2921" s="17" t="str">
        <f>IF(DATOS!I2884=P$39,DATOS!F2884,"")</f>
        <v/>
      </c>
    </row>
    <row r="2922" spans="18:20" x14ac:dyDescent="0.25">
      <c r="R2922">
        <f t="shared" si="48"/>
        <v>0</v>
      </c>
      <c r="S2922">
        <f>IF(T2922="",0,IFERROR(IF(VLOOKUP(T2922,T$38:T2921,1,0)&gt;0,0,0),1))</f>
        <v>0</v>
      </c>
      <c r="T2922" s="17" t="str">
        <f>IF(DATOS!I2885=P$39,DATOS!F2885,"")</f>
        <v/>
      </c>
    </row>
    <row r="2923" spans="18:20" x14ac:dyDescent="0.25">
      <c r="R2923">
        <f t="shared" si="48"/>
        <v>0</v>
      </c>
      <c r="S2923">
        <f>IF(T2923="",0,IFERROR(IF(VLOOKUP(T2923,T$38:T2922,1,0)&gt;0,0,0),1))</f>
        <v>0</v>
      </c>
      <c r="T2923" s="17" t="str">
        <f>IF(DATOS!I2886=P$39,DATOS!F2886,"")</f>
        <v/>
      </c>
    </row>
    <row r="2924" spans="18:20" x14ac:dyDescent="0.25">
      <c r="R2924">
        <f t="shared" si="48"/>
        <v>0</v>
      </c>
      <c r="S2924">
        <f>IF(T2924="",0,IFERROR(IF(VLOOKUP(T2924,T$38:T2923,1,0)&gt;0,0,0),1))</f>
        <v>0</v>
      </c>
      <c r="T2924" s="17" t="str">
        <f>IF(DATOS!I2887=P$39,DATOS!F2887,"")</f>
        <v/>
      </c>
    </row>
    <row r="2925" spans="18:20" x14ac:dyDescent="0.25">
      <c r="R2925">
        <f t="shared" si="48"/>
        <v>0</v>
      </c>
      <c r="S2925">
        <f>IF(T2925="",0,IFERROR(IF(VLOOKUP(T2925,T$38:T2924,1,0)&gt;0,0,0),1))</f>
        <v>0</v>
      </c>
      <c r="T2925" s="17" t="str">
        <f>IF(DATOS!I2888=P$39,DATOS!F2888,"")</f>
        <v/>
      </c>
    </row>
    <row r="2926" spans="18:20" x14ac:dyDescent="0.25">
      <c r="R2926">
        <f t="shared" si="48"/>
        <v>0</v>
      </c>
      <c r="S2926">
        <f>IF(T2926="",0,IFERROR(IF(VLOOKUP(T2926,T$38:T2925,1,0)&gt;0,0,0),1))</f>
        <v>0</v>
      </c>
      <c r="T2926" s="17" t="str">
        <f>IF(DATOS!I2889=P$39,DATOS!F2889,"")</f>
        <v/>
      </c>
    </row>
    <row r="2927" spans="18:20" x14ac:dyDescent="0.25">
      <c r="R2927">
        <f t="shared" si="48"/>
        <v>0</v>
      </c>
      <c r="S2927">
        <f>IF(T2927="",0,IFERROR(IF(VLOOKUP(T2927,T$38:T2926,1,0)&gt;0,0,0),1))</f>
        <v>0</v>
      </c>
      <c r="T2927" s="17" t="str">
        <f>IF(DATOS!I2890=P$39,DATOS!F2890,"")</f>
        <v/>
      </c>
    </row>
    <row r="2928" spans="18:20" x14ac:dyDescent="0.25">
      <c r="R2928">
        <f t="shared" si="48"/>
        <v>0</v>
      </c>
      <c r="S2928">
        <f>IF(T2928="",0,IFERROR(IF(VLOOKUP(T2928,T$38:T2927,1,0)&gt;0,0,0),1))</f>
        <v>0</v>
      </c>
      <c r="T2928" s="17" t="str">
        <f>IF(DATOS!I2891=P$39,DATOS!F2891,"")</f>
        <v/>
      </c>
    </row>
    <row r="2929" spans="18:20" x14ac:dyDescent="0.25">
      <c r="R2929">
        <f t="shared" si="48"/>
        <v>0</v>
      </c>
      <c r="S2929">
        <f>IF(T2929="",0,IFERROR(IF(VLOOKUP(T2929,T$38:T2928,1,0)&gt;0,0,0),1))</f>
        <v>0</v>
      </c>
      <c r="T2929" s="17" t="str">
        <f>IF(DATOS!I2892=P$39,DATOS!F2892,"")</f>
        <v/>
      </c>
    </row>
    <row r="2930" spans="18:20" x14ac:dyDescent="0.25">
      <c r="R2930">
        <f t="shared" si="48"/>
        <v>0</v>
      </c>
      <c r="S2930">
        <f>IF(T2930="",0,IFERROR(IF(VLOOKUP(T2930,T$38:T2929,1,0)&gt;0,0,0),1))</f>
        <v>0</v>
      </c>
      <c r="T2930" s="17" t="str">
        <f>IF(DATOS!I2893=P$39,DATOS!F2893,"")</f>
        <v/>
      </c>
    </row>
    <row r="2931" spans="18:20" x14ac:dyDescent="0.25">
      <c r="R2931">
        <f t="shared" si="48"/>
        <v>0</v>
      </c>
      <c r="S2931">
        <f>IF(T2931="",0,IFERROR(IF(VLOOKUP(T2931,T$38:T2930,1,0)&gt;0,0,0),1))</f>
        <v>0</v>
      </c>
      <c r="T2931" s="17" t="str">
        <f>IF(DATOS!I2894=P$39,DATOS!F2894,"")</f>
        <v/>
      </c>
    </row>
    <row r="2932" spans="18:20" x14ac:dyDescent="0.25">
      <c r="R2932">
        <f t="shared" si="48"/>
        <v>0</v>
      </c>
      <c r="S2932">
        <f>IF(T2932="",0,IFERROR(IF(VLOOKUP(T2932,T$38:T2931,1,0)&gt;0,0,0),1))</f>
        <v>0</v>
      </c>
      <c r="T2932" s="17" t="str">
        <f>IF(DATOS!I2895=P$39,DATOS!F2895,"")</f>
        <v/>
      </c>
    </row>
    <row r="2933" spans="18:20" x14ac:dyDescent="0.25">
      <c r="R2933">
        <f t="shared" si="48"/>
        <v>0</v>
      </c>
      <c r="S2933">
        <f>IF(T2933="",0,IFERROR(IF(VLOOKUP(T2933,T$38:T2932,1,0)&gt;0,0,0),1))</f>
        <v>0</v>
      </c>
      <c r="T2933" s="17" t="str">
        <f>IF(DATOS!I2896=P$39,DATOS!F2896,"")</f>
        <v/>
      </c>
    </row>
    <row r="2934" spans="18:20" x14ac:dyDescent="0.25">
      <c r="R2934">
        <f t="shared" si="48"/>
        <v>0</v>
      </c>
      <c r="S2934">
        <f>IF(T2934="",0,IFERROR(IF(VLOOKUP(T2934,T$38:T2933,1,0)&gt;0,0,0),1))</f>
        <v>0</v>
      </c>
      <c r="T2934" s="17" t="str">
        <f>IF(DATOS!I2897=P$39,DATOS!F2897,"")</f>
        <v/>
      </c>
    </row>
    <row r="2935" spans="18:20" x14ac:dyDescent="0.25">
      <c r="R2935">
        <f t="shared" si="48"/>
        <v>0</v>
      </c>
      <c r="S2935">
        <f>IF(T2935="",0,IFERROR(IF(VLOOKUP(T2935,T$38:T2934,1,0)&gt;0,0,0),1))</f>
        <v>0</v>
      </c>
      <c r="T2935" s="17" t="str">
        <f>IF(DATOS!I2898=P$39,DATOS!F2898,"")</f>
        <v/>
      </c>
    </row>
    <row r="2936" spans="18:20" x14ac:dyDescent="0.25">
      <c r="R2936">
        <f t="shared" si="48"/>
        <v>0</v>
      </c>
      <c r="S2936">
        <f>IF(T2936="",0,IFERROR(IF(VLOOKUP(T2936,T$38:T2935,1,0)&gt;0,0,0),1))</f>
        <v>0</v>
      </c>
      <c r="T2936" s="17" t="str">
        <f>IF(DATOS!I2899=P$39,DATOS!F2899,"")</f>
        <v/>
      </c>
    </row>
    <row r="2937" spans="18:20" x14ac:dyDescent="0.25">
      <c r="R2937">
        <f t="shared" si="48"/>
        <v>0</v>
      </c>
      <c r="S2937">
        <f>IF(T2937="",0,IFERROR(IF(VLOOKUP(T2937,T$38:T2936,1,0)&gt;0,0,0),1))</f>
        <v>0</v>
      </c>
      <c r="T2937" s="17" t="str">
        <f>IF(DATOS!I2900=P$39,DATOS!F2900,"")</f>
        <v/>
      </c>
    </row>
    <row r="2938" spans="18:20" x14ac:dyDescent="0.25">
      <c r="R2938">
        <f t="shared" si="48"/>
        <v>0</v>
      </c>
      <c r="S2938">
        <f>IF(T2938="",0,IFERROR(IF(VLOOKUP(T2938,T$38:T2937,1,0)&gt;0,0,0),1))</f>
        <v>0</v>
      </c>
      <c r="T2938" s="17" t="str">
        <f>IF(DATOS!I2901=P$39,DATOS!F2901,"")</f>
        <v/>
      </c>
    </row>
    <row r="2939" spans="18:20" x14ac:dyDescent="0.25">
      <c r="R2939">
        <f t="shared" si="48"/>
        <v>0</v>
      </c>
      <c r="S2939">
        <f>IF(T2939="",0,IFERROR(IF(VLOOKUP(T2939,T$38:T2938,1,0)&gt;0,0,0),1))</f>
        <v>0</v>
      </c>
      <c r="T2939" s="17" t="str">
        <f>IF(DATOS!I2902=P$39,DATOS!F2902,"")</f>
        <v/>
      </c>
    </row>
    <row r="2940" spans="18:20" x14ac:dyDescent="0.25">
      <c r="R2940">
        <f t="shared" si="48"/>
        <v>0</v>
      </c>
      <c r="S2940">
        <f>IF(T2940="",0,IFERROR(IF(VLOOKUP(T2940,T$38:T2939,1,0)&gt;0,0,0),1))</f>
        <v>0</v>
      </c>
      <c r="T2940" s="17" t="str">
        <f>IF(DATOS!I2903=P$39,DATOS!F2903,"")</f>
        <v/>
      </c>
    </row>
    <row r="2941" spans="18:20" x14ac:dyDescent="0.25">
      <c r="R2941">
        <f t="shared" si="48"/>
        <v>0</v>
      </c>
      <c r="S2941">
        <f>IF(T2941="",0,IFERROR(IF(VLOOKUP(T2941,T$38:T2940,1,0)&gt;0,0,0),1))</f>
        <v>0</v>
      </c>
      <c r="T2941" s="17" t="str">
        <f>IF(DATOS!I2904=P$39,DATOS!F2904,"")</f>
        <v/>
      </c>
    </row>
    <row r="2942" spans="18:20" x14ac:dyDescent="0.25">
      <c r="R2942">
        <f t="shared" si="48"/>
        <v>0</v>
      </c>
      <c r="S2942">
        <f>IF(T2942="",0,IFERROR(IF(VLOOKUP(T2942,T$38:T2941,1,0)&gt;0,0,0),1))</f>
        <v>0</v>
      </c>
      <c r="T2942" s="17" t="str">
        <f>IF(DATOS!I2905=P$39,DATOS!F2905,"")</f>
        <v/>
      </c>
    </row>
    <row r="2943" spans="18:20" x14ac:dyDescent="0.25">
      <c r="R2943">
        <f t="shared" si="48"/>
        <v>0</v>
      </c>
      <c r="S2943">
        <f>IF(T2943="",0,IFERROR(IF(VLOOKUP(T2943,T$38:T2942,1,0)&gt;0,0,0),1))</f>
        <v>0</v>
      </c>
      <c r="T2943" s="17" t="str">
        <f>IF(DATOS!I2906=P$39,DATOS!F2906,"")</f>
        <v/>
      </c>
    </row>
    <row r="2944" spans="18:20" x14ac:dyDescent="0.25">
      <c r="R2944">
        <f t="shared" si="48"/>
        <v>0</v>
      </c>
      <c r="S2944">
        <f>IF(T2944="",0,IFERROR(IF(VLOOKUP(T2944,T$38:T2943,1,0)&gt;0,0,0),1))</f>
        <v>0</v>
      </c>
      <c r="T2944" s="17" t="str">
        <f>IF(DATOS!I2907=P$39,DATOS!F2907,"")</f>
        <v/>
      </c>
    </row>
    <row r="2945" spans="18:20" x14ac:dyDescent="0.25">
      <c r="R2945">
        <f t="shared" si="48"/>
        <v>0</v>
      </c>
      <c r="S2945">
        <f>IF(T2945="",0,IFERROR(IF(VLOOKUP(T2945,T$38:T2944,1,0)&gt;0,0,0),1))</f>
        <v>0</v>
      </c>
      <c r="T2945" s="17" t="str">
        <f>IF(DATOS!I2908=P$39,DATOS!F2908,"")</f>
        <v/>
      </c>
    </row>
    <row r="2946" spans="18:20" x14ac:dyDescent="0.25">
      <c r="R2946">
        <f t="shared" si="48"/>
        <v>0</v>
      </c>
      <c r="S2946">
        <f>IF(T2946="",0,IFERROR(IF(VLOOKUP(T2946,T$38:T2945,1,0)&gt;0,0,0),1))</f>
        <v>0</v>
      </c>
      <c r="T2946" s="17" t="str">
        <f>IF(DATOS!I2909=P$39,DATOS!F2909,"")</f>
        <v/>
      </c>
    </row>
    <row r="2947" spans="18:20" x14ac:dyDescent="0.25">
      <c r="R2947">
        <f t="shared" si="48"/>
        <v>0</v>
      </c>
      <c r="S2947">
        <f>IF(T2947="",0,IFERROR(IF(VLOOKUP(T2947,T$38:T2946,1,0)&gt;0,0,0),1))</f>
        <v>0</v>
      </c>
      <c r="T2947" s="17" t="str">
        <f>IF(DATOS!I2910=P$39,DATOS!F2910,"")</f>
        <v/>
      </c>
    </row>
    <row r="2948" spans="18:20" x14ac:dyDescent="0.25">
      <c r="R2948">
        <f t="shared" si="48"/>
        <v>0</v>
      </c>
      <c r="S2948">
        <f>IF(T2948="",0,IFERROR(IF(VLOOKUP(T2948,T$38:T2947,1,0)&gt;0,0,0),1))</f>
        <v>0</v>
      </c>
      <c r="T2948" s="17" t="str">
        <f>IF(DATOS!I2911=P$39,DATOS!F2911,"")</f>
        <v/>
      </c>
    </row>
    <row r="2949" spans="18:20" x14ac:dyDescent="0.25">
      <c r="R2949">
        <f t="shared" si="48"/>
        <v>0</v>
      </c>
      <c r="S2949">
        <f>IF(T2949="",0,IFERROR(IF(VLOOKUP(T2949,T$38:T2948,1,0)&gt;0,0,0),1))</f>
        <v>0</v>
      </c>
      <c r="T2949" s="17" t="str">
        <f>IF(DATOS!I2912=P$39,DATOS!F2912,"")</f>
        <v/>
      </c>
    </row>
    <row r="2950" spans="18:20" x14ac:dyDescent="0.25">
      <c r="R2950">
        <f t="shared" si="48"/>
        <v>0</v>
      </c>
      <c r="S2950">
        <f>IF(T2950="",0,IFERROR(IF(VLOOKUP(T2950,T$38:T2949,1,0)&gt;0,0,0),1))</f>
        <v>0</v>
      </c>
      <c r="T2950" s="17" t="str">
        <f>IF(DATOS!I2913=P$39,DATOS!F2913,"")</f>
        <v/>
      </c>
    </row>
    <row r="2951" spans="18:20" x14ac:dyDescent="0.25">
      <c r="R2951">
        <f t="shared" si="48"/>
        <v>0</v>
      </c>
      <c r="S2951">
        <f>IF(T2951="",0,IFERROR(IF(VLOOKUP(T2951,T$38:T2950,1,0)&gt;0,0,0),1))</f>
        <v>0</v>
      </c>
      <c r="T2951" s="17" t="str">
        <f>IF(DATOS!I2914=P$39,DATOS!F2914,"")</f>
        <v/>
      </c>
    </row>
    <row r="2952" spans="18:20" x14ac:dyDescent="0.25">
      <c r="R2952">
        <f t="shared" si="48"/>
        <v>0</v>
      </c>
      <c r="S2952">
        <f>IF(T2952="",0,IFERROR(IF(VLOOKUP(T2952,T$38:T2951,1,0)&gt;0,0,0),1))</f>
        <v>0</v>
      </c>
      <c r="T2952" s="17" t="str">
        <f>IF(DATOS!I2915=P$39,DATOS!F2915,"")</f>
        <v/>
      </c>
    </row>
    <row r="2953" spans="18:20" x14ac:dyDescent="0.25">
      <c r="R2953">
        <f t="shared" si="48"/>
        <v>0</v>
      </c>
      <c r="S2953">
        <f>IF(T2953="",0,IFERROR(IF(VLOOKUP(T2953,T$38:T2952,1,0)&gt;0,0,0),1))</f>
        <v>0</v>
      </c>
      <c r="T2953" s="17" t="str">
        <f>IF(DATOS!I2916=P$39,DATOS!F2916,"")</f>
        <v/>
      </c>
    </row>
    <row r="2954" spans="18:20" x14ac:dyDescent="0.25">
      <c r="R2954">
        <f t="shared" si="48"/>
        <v>0</v>
      </c>
      <c r="S2954">
        <f>IF(T2954="",0,IFERROR(IF(VLOOKUP(T2954,T$38:T2953,1,0)&gt;0,0,0),1))</f>
        <v>0</v>
      </c>
      <c r="T2954" s="17" t="str">
        <f>IF(DATOS!I2917=P$39,DATOS!F2917,"")</f>
        <v/>
      </c>
    </row>
    <row r="2955" spans="18:20" x14ac:dyDescent="0.25">
      <c r="R2955">
        <f t="shared" si="48"/>
        <v>0</v>
      </c>
      <c r="S2955">
        <f>IF(T2955="",0,IFERROR(IF(VLOOKUP(T2955,T$38:T2954,1,0)&gt;0,0,0),1))</f>
        <v>0</v>
      </c>
      <c r="T2955" s="17" t="str">
        <f>IF(DATOS!I2918=P$39,DATOS!F2918,"")</f>
        <v/>
      </c>
    </row>
    <row r="2956" spans="18:20" x14ac:dyDescent="0.25">
      <c r="R2956">
        <f t="shared" si="48"/>
        <v>0</v>
      </c>
      <c r="S2956">
        <f>IF(T2956="",0,IFERROR(IF(VLOOKUP(T2956,T$38:T2955,1,0)&gt;0,0,0),1))</f>
        <v>0</v>
      </c>
      <c r="T2956" s="17" t="str">
        <f>IF(DATOS!I2919=P$39,DATOS!F2919,"")</f>
        <v/>
      </c>
    </row>
    <row r="2957" spans="18:20" x14ac:dyDescent="0.25">
      <c r="R2957">
        <f t="shared" si="48"/>
        <v>0</v>
      </c>
      <c r="S2957">
        <f>IF(T2957="",0,IFERROR(IF(VLOOKUP(T2957,T$38:T2956,1,0)&gt;0,0,0),1))</f>
        <v>0</v>
      </c>
      <c r="T2957" s="17" t="str">
        <f>IF(DATOS!I2920=P$39,DATOS!F2920,"")</f>
        <v/>
      </c>
    </row>
    <row r="2958" spans="18:20" x14ac:dyDescent="0.25">
      <c r="R2958">
        <f t="shared" si="48"/>
        <v>0</v>
      </c>
      <c r="S2958">
        <f>IF(T2958="",0,IFERROR(IF(VLOOKUP(T2958,T$38:T2957,1,0)&gt;0,0,0),1))</f>
        <v>0</v>
      </c>
      <c r="T2958" s="17" t="str">
        <f>IF(DATOS!I2921=P$39,DATOS!F2921,"")</f>
        <v/>
      </c>
    </row>
    <row r="2959" spans="18:20" x14ac:dyDescent="0.25">
      <c r="R2959">
        <f t="shared" si="48"/>
        <v>0</v>
      </c>
      <c r="S2959">
        <f>IF(T2959="",0,IFERROR(IF(VLOOKUP(T2959,T$38:T2958,1,0)&gt;0,0,0),1))</f>
        <v>0</v>
      </c>
      <c r="T2959" s="17" t="str">
        <f>IF(DATOS!I2922=P$39,DATOS!F2922,"")</f>
        <v/>
      </c>
    </row>
    <row r="2960" spans="18:20" x14ac:dyDescent="0.25">
      <c r="R2960">
        <f t="shared" si="48"/>
        <v>0</v>
      </c>
      <c r="S2960">
        <f>IF(T2960="",0,IFERROR(IF(VLOOKUP(T2960,T$38:T2959,1,0)&gt;0,0,0),1))</f>
        <v>0</v>
      </c>
      <c r="T2960" s="17" t="str">
        <f>IF(DATOS!I2923=P$39,DATOS!F2923,"")</f>
        <v/>
      </c>
    </row>
    <row r="2961" spans="18:20" x14ac:dyDescent="0.25">
      <c r="R2961">
        <f t="shared" si="48"/>
        <v>0</v>
      </c>
      <c r="S2961">
        <f>IF(T2961="",0,IFERROR(IF(VLOOKUP(T2961,T$38:T2960,1,0)&gt;0,0,0),1))</f>
        <v>0</v>
      </c>
      <c r="T2961" s="17" t="str">
        <f>IF(DATOS!I2924=P$39,DATOS!F2924,"")</f>
        <v/>
      </c>
    </row>
    <row r="2962" spans="18:20" x14ac:dyDescent="0.25">
      <c r="R2962">
        <f t="shared" si="48"/>
        <v>0</v>
      </c>
      <c r="S2962">
        <f>IF(T2962="",0,IFERROR(IF(VLOOKUP(T2962,T$38:T2961,1,0)&gt;0,0,0),1))</f>
        <v>0</v>
      </c>
      <c r="T2962" s="17" t="str">
        <f>IF(DATOS!I2925=P$39,DATOS!F2925,"")</f>
        <v/>
      </c>
    </row>
    <row r="2963" spans="18:20" x14ac:dyDescent="0.25">
      <c r="R2963">
        <f t="shared" si="48"/>
        <v>0</v>
      </c>
      <c r="S2963">
        <f>IF(T2963="",0,IFERROR(IF(VLOOKUP(T2963,T$38:T2962,1,0)&gt;0,0,0),1))</f>
        <v>0</v>
      </c>
      <c r="T2963" s="17" t="str">
        <f>IF(DATOS!I2926=P$39,DATOS!F2926,"")</f>
        <v/>
      </c>
    </row>
    <row r="2964" spans="18:20" x14ac:dyDescent="0.25">
      <c r="R2964">
        <f t="shared" si="48"/>
        <v>0</v>
      </c>
      <c r="S2964">
        <f>IF(T2964="",0,IFERROR(IF(VLOOKUP(T2964,T$38:T2963,1,0)&gt;0,0,0),1))</f>
        <v>0</v>
      </c>
      <c r="T2964" s="17" t="str">
        <f>IF(DATOS!I2927=P$39,DATOS!F2927,"")</f>
        <v/>
      </c>
    </row>
    <row r="2965" spans="18:20" x14ac:dyDescent="0.25">
      <c r="R2965">
        <f t="shared" si="48"/>
        <v>0</v>
      </c>
      <c r="S2965">
        <f>IF(T2965="",0,IFERROR(IF(VLOOKUP(T2965,T$38:T2964,1,0)&gt;0,0,0),1))</f>
        <v>0</v>
      </c>
      <c r="T2965" s="17" t="str">
        <f>IF(DATOS!I2928=P$39,DATOS!F2928,"")</f>
        <v/>
      </c>
    </row>
    <row r="2966" spans="18:20" x14ac:dyDescent="0.25">
      <c r="R2966">
        <f t="shared" si="48"/>
        <v>0</v>
      </c>
      <c r="S2966">
        <f>IF(T2966="",0,IFERROR(IF(VLOOKUP(T2966,T$38:T2965,1,0)&gt;0,0,0),1))</f>
        <v>0</v>
      </c>
      <c r="T2966" s="17" t="str">
        <f>IF(DATOS!I2929=P$39,DATOS!F2929,"")</f>
        <v/>
      </c>
    </row>
    <row r="2967" spans="18:20" x14ac:dyDescent="0.25">
      <c r="R2967">
        <f t="shared" si="48"/>
        <v>0</v>
      </c>
      <c r="S2967">
        <f>IF(T2967="",0,IFERROR(IF(VLOOKUP(T2967,T$38:T2966,1,0)&gt;0,0,0),1))</f>
        <v>0</v>
      </c>
      <c r="T2967" s="17" t="str">
        <f>IF(DATOS!I2930=P$39,DATOS!F2930,"")</f>
        <v/>
      </c>
    </row>
    <row r="2968" spans="18:20" x14ac:dyDescent="0.25">
      <c r="R2968">
        <f t="shared" si="48"/>
        <v>0</v>
      </c>
      <c r="S2968">
        <f>IF(T2968="",0,IFERROR(IF(VLOOKUP(T2968,T$38:T2967,1,0)&gt;0,0,0),1))</f>
        <v>0</v>
      </c>
      <c r="T2968" s="17" t="str">
        <f>IF(DATOS!I2931=P$39,DATOS!F2931,"")</f>
        <v/>
      </c>
    </row>
    <row r="2969" spans="18:20" x14ac:dyDescent="0.25">
      <c r="R2969">
        <f t="shared" si="48"/>
        <v>0</v>
      </c>
      <c r="S2969">
        <f>IF(T2969="",0,IFERROR(IF(VLOOKUP(T2969,T$38:T2968,1,0)&gt;0,0,0),1))</f>
        <v>0</v>
      </c>
      <c r="T2969" s="17" t="str">
        <f>IF(DATOS!I2932=P$39,DATOS!F2932,"")</f>
        <v/>
      </c>
    </row>
    <row r="2970" spans="18:20" x14ac:dyDescent="0.25">
      <c r="R2970">
        <f t="shared" si="48"/>
        <v>0</v>
      </c>
      <c r="S2970">
        <f>IF(T2970="",0,IFERROR(IF(VLOOKUP(T2970,T$38:T2969,1,0)&gt;0,0,0),1))</f>
        <v>0</v>
      </c>
      <c r="T2970" s="17" t="str">
        <f>IF(DATOS!I2933=P$39,DATOS!F2933,"")</f>
        <v/>
      </c>
    </row>
    <row r="2971" spans="18:20" x14ac:dyDescent="0.25">
      <c r="R2971">
        <f t="shared" si="48"/>
        <v>0</v>
      </c>
      <c r="S2971">
        <f>IF(T2971="",0,IFERROR(IF(VLOOKUP(T2971,T$38:T2970,1,0)&gt;0,0,0),1))</f>
        <v>0</v>
      </c>
      <c r="T2971" s="17" t="str">
        <f>IF(DATOS!I2934=P$39,DATOS!F2934,"")</f>
        <v/>
      </c>
    </row>
    <row r="2972" spans="18:20" x14ac:dyDescent="0.25">
      <c r="R2972">
        <f t="shared" si="48"/>
        <v>0</v>
      </c>
      <c r="S2972">
        <f>IF(T2972="",0,IFERROR(IF(VLOOKUP(T2972,T$38:T2971,1,0)&gt;0,0,0),1))</f>
        <v>0</v>
      </c>
      <c r="T2972" s="17" t="str">
        <f>IF(DATOS!I2935=P$39,DATOS!F2935,"")</f>
        <v/>
      </c>
    </row>
    <row r="2973" spans="18:20" x14ac:dyDescent="0.25">
      <c r="R2973">
        <f t="shared" si="48"/>
        <v>0</v>
      </c>
      <c r="S2973">
        <f>IF(T2973="",0,IFERROR(IF(VLOOKUP(T2973,T$38:T2972,1,0)&gt;0,0,0),1))</f>
        <v>0</v>
      </c>
      <c r="T2973" s="17" t="str">
        <f>IF(DATOS!I2936=P$39,DATOS!F2936,"")</f>
        <v/>
      </c>
    </row>
    <row r="2974" spans="18:20" x14ac:dyDescent="0.25">
      <c r="R2974">
        <f t="shared" si="48"/>
        <v>0</v>
      </c>
      <c r="S2974">
        <f>IF(T2974="",0,IFERROR(IF(VLOOKUP(T2974,T$38:T2973,1,0)&gt;0,0,0),1))</f>
        <v>0</v>
      </c>
      <c r="T2974" s="17" t="str">
        <f>IF(DATOS!I2937=P$39,DATOS!F2937,"")</f>
        <v/>
      </c>
    </row>
    <row r="2975" spans="18:20" x14ac:dyDescent="0.25">
      <c r="R2975">
        <f t="shared" si="48"/>
        <v>0</v>
      </c>
      <c r="S2975">
        <f>IF(T2975="",0,IFERROR(IF(VLOOKUP(T2975,T$38:T2974,1,0)&gt;0,0,0),1))</f>
        <v>0</v>
      </c>
      <c r="T2975" s="17" t="str">
        <f>IF(DATOS!I2938=P$39,DATOS!F2938,"")</f>
        <v/>
      </c>
    </row>
    <row r="2976" spans="18:20" x14ac:dyDescent="0.25">
      <c r="R2976">
        <f t="shared" si="48"/>
        <v>0</v>
      </c>
      <c r="S2976">
        <f>IF(T2976="",0,IFERROR(IF(VLOOKUP(T2976,T$38:T2975,1,0)&gt;0,0,0),1))</f>
        <v>0</v>
      </c>
      <c r="T2976" s="17" t="str">
        <f>IF(DATOS!I2939=P$39,DATOS!F2939,"")</f>
        <v/>
      </c>
    </row>
    <row r="2977" spans="18:20" x14ac:dyDescent="0.25">
      <c r="R2977">
        <f t="shared" si="48"/>
        <v>0</v>
      </c>
      <c r="S2977">
        <f>IF(T2977="",0,IFERROR(IF(VLOOKUP(T2977,T$38:T2976,1,0)&gt;0,0,0),1))</f>
        <v>0</v>
      </c>
      <c r="T2977" s="17" t="str">
        <f>IF(DATOS!I2940=P$39,DATOS!F2940,"")</f>
        <v/>
      </c>
    </row>
    <row r="2978" spans="18:20" x14ac:dyDescent="0.25">
      <c r="R2978">
        <f t="shared" si="48"/>
        <v>0</v>
      </c>
      <c r="S2978">
        <f>IF(T2978="",0,IFERROR(IF(VLOOKUP(T2978,T$38:T2977,1,0)&gt;0,0,0),1))</f>
        <v>0</v>
      </c>
      <c r="T2978" s="17" t="str">
        <f>IF(DATOS!I2941=P$39,DATOS!F2941,"")</f>
        <v/>
      </c>
    </row>
    <row r="2979" spans="18:20" x14ac:dyDescent="0.25">
      <c r="R2979">
        <f t="shared" si="48"/>
        <v>0</v>
      </c>
      <c r="S2979">
        <f>IF(T2979="",0,IFERROR(IF(VLOOKUP(T2979,T$38:T2978,1,0)&gt;0,0,0),1))</f>
        <v>0</v>
      </c>
      <c r="T2979" s="17" t="str">
        <f>IF(DATOS!I2942=P$39,DATOS!F2942,"")</f>
        <v/>
      </c>
    </row>
    <row r="2980" spans="18:20" x14ac:dyDescent="0.25">
      <c r="R2980">
        <f t="shared" si="48"/>
        <v>0</v>
      </c>
      <c r="S2980">
        <f>IF(T2980="",0,IFERROR(IF(VLOOKUP(T2980,T$38:T2979,1,0)&gt;0,0,0),1))</f>
        <v>0</v>
      </c>
      <c r="T2980" s="17" t="str">
        <f>IF(DATOS!I2943=P$39,DATOS!F2943,"")</f>
        <v/>
      </c>
    </row>
    <row r="2981" spans="18:20" x14ac:dyDescent="0.25">
      <c r="R2981">
        <f t="shared" si="48"/>
        <v>0</v>
      </c>
      <c r="S2981">
        <f>IF(T2981="",0,IFERROR(IF(VLOOKUP(T2981,T$38:T2980,1,0)&gt;0,0,0),1))</f>
        <v>0</v>
      </c>
      <c r="T2981" s="17" t="str">
        <f>IF(DATOS!I2944=P$39,DATOS!F2944,"")</f>
        <v/>
      </c>
    </row>
    <row r="2982" spans="18:20" x14ac:dyDescent="0.25">
      <c r="R2982">
        <f t="shared" si="48"/>
        <v>0</v>
      </c>
      <c r="S2982">
        <f>IF(T2982="",0,IFERROR(IF(VLOOKUP(T2982,T$38:T2981,1,0)&gt;0,0,0),1))</f>
        <v>0</v>
      </c>
      <c r="T2982" s="17" t="str">
        <f>IF(DATOS!I2945=P$39,DATOS!F2945,"")</f>
        <v/>
      </c>
    </row>
    <row r="2983" spans="18:20" x14ac:dyDescent="0.25">
      <c r="R2983">
        <f t="shared" ref="R2983:R3046" si="49">R2982+S2983</f>
        <v>0</v>
      </c>
      <c r="S2983">
        <f>IF(T2983="",0,IFERROR(IF(VLOOKUP(T2983,T$38:T2982,1,0)&gt;0,0,0),1))</f>
        <v>0</v>
      </c>
      <c r="T2983" s="17" t="str">
        <f>IF(DATOS!I2946=P$39,DATOS!F2946,"")</f>
        <v/>
      </c>
    </row>
    <row r="2984" spans="18:20" x14ac:dyDescent="0.25">
      <c r="R2984">
        <f t="shared" si="49"/>
        <v>0</v>
      </c>
      <c r="S2984">
        <f>IF(T2984="",0,IFERROR(IF(VLOOKUP(T2984,T$38:T2983,1,0)&gt;0,0,0),1))</f>
        <v>0</v>
      </c>
      <c r="T2984" s="17" t="str">
        <f>IF(DATOS!I2947=P$39,DATOS!F2947,"")</f>
        <v/>
      </c>
    </row>
    <row r="2985" spans="18:20" x14ac:dyDescent="0.25">
      <c r="R2985">
        <f t="shared" si="49"/>
        <v>0</v>
      </c>
      <c r="S2985">
        <f>IF(T2985="",0,IFERROR(IF(VLOOKUP(T2985,T$38:T2984,1,0)&gt;0,0,0),1))</f>
        <v>0</v>
      </c>
      <c r="T2985" s="17" t="str">
        <f>IF(DATOS!I2948=P$39,DATOS!F2948,"")</f>
        <v/>
      </c>
    </row>
    <row r="2986" spans="18:20" x14ac:dyDescent="0.25">
      <c r="R2986">
        <f t="shared" si="49"/>
        <v>0</v>
      </c>
      <c r="S2986">
        <f>IF(T2986="",0,IFERROR(IF(VLOOKUP(T2986,T$38:T2985,1,0)&gt;0,0,0),1))</f>
        <v>0</v>
      </c>
      <c r="T2986" s="17" t="str">
        <f>IF(DATOS!I2949=P$39,DATOS!F2949,"")</f>
        <v/>
      </c>
    </row>
    <row r="2987" spans="18:20" x14ac:dyDescent="0.25">
      <c r="R2987">
        <f t="shared" si="49"/>
        <v>0</v>
      </c>
      <c r="S2987">
        <f>IF(T2987="",0,IFERROR(IF(VLOOKUP(T2987,T$38:T2986,1,0)&gt;0,0,0),1))</f>
        <v>0</v>
      </c>
      <c r="T2987" s="17" t="str">
        <f>IF(DATOS!I2950=P$39,DATOS!F2950,"")</f>
        <v/>
      </c>
    </row>
    <row r="2988" spans="18:20" x14ac:dyDescent="0.25">
      <c r="R2988">
        <f t="shared" si="49"/>
        <v>0</v>
      </c>
      <c r="S2988">
        <f>IF(T2988="",0,IFERROR(IF(VLOOKUP(T2988,T$38:T2987,1,0)&gt;0,0,0),1))</f>
        <v>0</v>
      </c>
      <c r="T2988" s="17" t="str">
        <f>IF(DATOS!I2951=P$39,DATOS!F2951,"")</f>
        <v/>
      </c>
    </row>
    <row r="2989" spans="18:20" x14ac:dyDescent="0.25">
      <c r="R2989">
        <f t="shared" si="49"/>
        <v>0</v>
      </c>
      <c r="S2989">
        <f>IF(T2989="",0,IFERROR(IF(VLOOKUP(T2989,T$38:T2988,1,0)&gt;0,0,0),1))</f>
        <v>0</v>
      </c>
      <c r="T2989" s="17" t="str">
        <f>IF(DATOS!I2952=P$39,DATOS!F2952,"")</f>
        <v/>
      </c>
    </row>
    <row r="2990" spans="18:20" x14ac:dyDescent="0.25">
      <c r="R2990">
        <f t="shared" si="49"/>
        <v>0</v>
      </c>
      <c r="S2990">
        <f>IF(T2990="",0,IFERROR(IF(VLOOKUP(T2990,T$38:T2989,1,0)&gt;0,0,0),1))</f>
        <v>0</v>
      </c>
      <c r="T2990" s="17" t="str">
        <f>IF(DATOS!I2953=P$39,DATOS!F2953,"")</f>
        <v/>
      </c>
    </row>
    <row r="2991" spans="18:20" x14ac:dyDescent="0.25">
      <c r="R2991">
        <f t="shared" si="49"/>
        <v>0</v>
      </c>
      <c r="S2991">
        <f>IF(T2991="",0,IFERROR(IF(VLOOKUP(T2991,T$38:T2990,1,0)&gt;0,0,0),1))</f>
        <v>0</v>
      </c>
      <c r="T2991" s="17" t="str">
        <f>IF(DATOS!I2954=P$39,DATOS!F2954,"")</f>
        <v/>
      </c>
    </row>
    <row r="2992" spans="18:20" x14ac:dyDescent="0.25">
      <c r="R2992">
        <f t="shared" si="49"/>
        <v>0</v>
      </c>
      <c r="S2992">
        <f>IF(T2992="",0,IFERROR(IF(VLOOKUP(T2992,T$38:T2991,1,0)&gt;0,0,0),1))</f>
        <v>0</v>
      </c>
      <c r="T2992" s="17" t="str">
        <f>IF(DATOS!I2955=P$39,DATOS!F2955,"")</f>
        <v/>
      </c>
    </row>
    <row r="2993" spans="18:20" x14ac:dyDescent="0.25">
      <c r="R2993">
        <f t="shared" si="49"/>
        <v>0</v>
      </c>
      <c r="S2993">
        <f>IF(T2993="",0,IFERROR(IF(VLOOKUP(T2993,T$38:T2992,1,0)&gt;0,0,0),1))</f>
        <v>0</v>
      </c>
      <c r="T2993" s="17" t="str">
        <f>IF(DATOS!I2956=P$39,DATOS!F2956,"")</f>
        <v/>
      </c>
    </row>
    <row r="2994" spans="18:20" x14ac:dyDescent="0.25">
      <c r="R2994">
        <f t="shared" si="49"/>
        <v>0</v>
      </c>
      <c r="S2994">
        <f>IF(T2994="",0,IFERROR(IF(VLOOKUP(T2994,T$38:T2993,1,0)&gt;0,0,0),1))</f>
        <v>0</v>
      </c>
      <c r="T2994" s="17" t="str">
        <f>IF(DATOS!I2957=P$39,DATOS!F2957,"")</f>
        <v/>
      </c>
    </row>
    <row r="2995" spans="18:20" x14ac:dyDescent="0.25">
      <c r="R2995">
        <f t="shared" si="49"/>
        <v>0</v>
      </c>
      <c r="S2995">
        <f>IF(T2995="",0,IFERROR(IF(VLOOKUP(T2995,T$38:T2994,1,0)&gt;0,0,0),1))</f>
        <v>0</v>
      </c>
      <c r="T2995" s="17" t="str">
        <f>IF(DATOS!I2958=P$39,DATOS!F2958,"")</f>
        <v/>
      </c>
    </row>
    <row r="2996" spans="18:20" x14ac:dyDescent="0.25">
      <c r="R2996">
        <f t="shared" si="49"/>
        <v>0</v>
      </c>
      <c r="S2996">
        <f>IF(T2996="",0,IFERROR(IF(VLOOKUP(T2996,T$38:T2995,1,0)&gt;0,0,0),1))</f>
        <v>0</v>
      </c>
      <c r="T2996" s="17" t="str">
        <f>IF(DATOS!I2959=P$39,DATOS!F2959,"")</f>
        <v/>
      </c>
    </row>
    <row r="2997" spans="18:20" x14ac:dyDescent="0.25">
      <c r="R2997">
        <f t="shared" si="49"/>
        <v>0</v>
      </c>
      <c r="S2997">
        <f>IF(T2997="",0,IFERROR(IF(VLOOKUP(T2997,T$38:T2996,1,0)&gt;0,0,0),1))</f>
        <v>0</v>
      </c>
      <c r="T2997" s="17" t="str">
        <f>IF(DATOS!I2960=P$39,DATOS!F2960,"")</f>
        <v/>
      </c>
    </row>
    <row r="2998" spans="18:20" x14ac:dyDescent="0.25">
      <c r="R2998">
        <f t="shared" si="49"/>
        <v>0</v>
      </c>
      <c r="S2998">
        <f>IF(T2998="",0,IFERROR(IF(VLOOKUP(T2998,T$38:T2997,1,0)&gt;0,0,0),1))</f>
        <v>0</v>
      </c>
      <c r="T2998" s="17" t="str">
        <f>IF(DATOS!I2961=P$39,DATOS!F2961,"")</f>
        <v/>
      </c>
    </row>
    <row r="2999" spans="18:20" x14ac:dyDescent="0.25">
      <c r="R2999">
        <f t="shared" si="49"/>
        <v>0</v>
      </c>
      <c r="S2999">
        <f>IF(T2999="",0,IFERROR(IF(VLOOKUP(T2999,T$38:T2998,1,0)&gt;0,0,0),1))</f>
        <v>0</v>
      </c>
      <c r="T2999" s="17" t="str">
        <f>IF(DATOS!I2962=P$39,DATOS!F2962,"")</f>
        <v/>
      </c>
    </row>
    <row r="3000" spans="18:20" x14ac:dyDescent="0.25">
      <c r="R3000">
        <f t="shared" si="49"/>
        <v>0</v>
      </c>
      <c r="S3000">
        <f>IF(T3000="",0,IFERROR(IF(VLOOKUP(T3000,T$38:T2999,1,0)&gt;0,0,0),1))</f>
        <v>0</v>
      </c>
      <c r="T3000" s="17" t="str">
        <f>IF(DATOS!I2963=P$39,DATOS!F2963,"")</f>
        <v/>
      </c>
    </row>
    <row r="3001" spans="18:20" x14ac:dyDescent="0.25">
      <c r="R3001">
        <f t="shared" si="49"/>
        <v>0</v>
      </c>
      <c r="S3001">
        <f>IF(T3001="",0,IFERROR(IF(VLOOKUP(T3001,T$38:T3000,1,0)&gt;0,0,0),1))</f>
        <v>0</v>
      </c>
      <c r="T3001" s="17" t="str">
        <f>IF(DATOS!I2964=P$39,DATOS!F2964,"")</f>
        <v/>
      </c>
    </row>
    <row r="3002" spans="18:20" x14ac:dyDescent="0.25">
      <c r="R3002">
        <f t="shared" si="49"/>
        <v>0</v>
      </c>
      <c r="S3002">
        <f>IF(T3002="",0,IFERROR(IF(VLOOKUP(T3002,T$38:T3001,1,0)&gt;0,0,0),1))</f>
        <v>0</v>
      </c>
      <c r="T3002" s="17" t="str">
        <f>IF(DATOS!I2965=P$39,DATOS!F2965,"")</f>
        <v/>
      </c>
    </row>
    <row r="3003" spans="18:20" x14ac:dyDescent="0.25">
      <c r="R3003">
        <f t="shared" si="49"/>
        <v>0</v>
      </c>
      <c r="S3003">
        <f>IF(T3003="",0,IFERROR(IF(VLOOKUP(T3003,T$38:T3002,1,0)&gt;0,0,0),1))</f>
        <v>0</v>
      </c>
      <c r="T3003" s="17" t="str">
        <f>IF(DATOS!I2966=P$39,DATOS!F2966,"")</f>
        <v/>
      </c>
    </row>
    <row r="3004" spans="18:20" x14ac:dyDescent="0.25">
      <c r="R3004">
        <f t="shared" si="49"/>
        <v>0</v>
      </c>
      <c r="S3004">
        <f>IF(T3004="",0,IFERROR(IF(VLOOKUP(T3004,T$38:T3003,1,0)&gt;0,0,0),1))</f>
        <v>0</v>
      </c>
      <c r="T3004" s="17" t="str">
        <f>IF(DATOS!I2967=P$39,DATOS!F2967,"")</f>
        <v/>
      </c>
    </row>
    <row r="3005" spans="18:20" x14ac:dyDescent="0.25">
      <c r="R3005">
        <f t="shared" si="49"/>
        <v>0</v>
      </c>
      <c r="S3005">
        <f>IF(T3005="",0,IFERROR(IF(VLOOKUP(T3005,T$38:T3004,1,0)&gt;0,0,0),1))</f>
        <v>0</v>
      </c>
      <c r="T3005" s="17" t="str">
        <f>IF(DATOS!I2968=P$39,DATOS!F2968,"")</f>
        <v/>
      </c>
    </row>
    <row r="3006" spans="18:20" x14ac:dyDescent="0.25">
      <c r="R3006">
        <f t="shared" si="49"/>
        <v>0</v>
      </c>
      <c r="S3006">
        <f>IF(T3006="",0,IFERROR(IF(VLOOKUP(T3006,T$38:T3005,1,0)&gt;0,0,0),1))</f>
        <v>0</v>
      </c>
      <c r="T3006" s="17" t="str">
        <f>IF(DATOS!I2969=P$39,DATOS!F2969,"")</f>
        <v/>
      </c>
    </row>
    <row r="3007" spans="18:20" x14ac:dyDescent="0.25">
      <c r="R3007">
        <f t="shared" si="49"/>
        <v>0</v>
      </c>
      <c r="S3007">
        <f>IF(T3007="",0,IFERROR(IF(VLOOKUP(T3007,T$38:T3006,1,0)&gt;0,0,0),1))</f>
        <v>0</v>
      </c>
      <c r="T3007" s="17" t="str">
        <f>IF(DATOS!I2970=P$39,DATOS!F2970,"")</f>
        <v/>
      </c>
    </row>
    <row r="3008" spans="18:20" x14ac:dyDescent="0.25">
      <c r="R3008">
        <f t="shared" si="49"/>
        <v>0</v>
      </c>
      <c r="S3008">
        <f>IF(T3008="",0,IFERROR(IF(VLOOKUP(T3008,T$38:T3007,1,0)&gt;0,0,0),1))</f>
        <v>0</v>
      </c>
      <c r="T3008" s="17" t="str">
        <f>IF(DATOS!I2971=P$39,DATOS!F2971,"")</f>
        <v/>
      </c>
    </row>
    <row r="3009" spans="18:20" x14ac:dyDescent="0.25">
      <c r="R3009">
        <f t="shared" si="49"/>
        <v>0</v>
      </c>
      <c r="S3009">
        <f>IF(T3009="",0,IFERROR(IF(VLOOKUP(T3009,T$38:T3008,1,0)&gt;0,0,0),1))</f>
        <v>0</v>
      </c>
      <c r="T3009" s="17" t="str">
        <f>IF(DATOS!I2972=P$39,DATOS!F2972,"")</f>
        <v/>
      </c>
    </row>
    <row r="3010" spans="18:20" x14ac:dyDescent="0.25">
      <c r="R3010">
        <f t="shared" si="49"/>
        <v>0</v>
      </c>
      <c r="S3010">
        <f>IF(T3010="",0,IFERROR(IF(VLOOKUP(T3010,T$38:T3009,1,0)&gt;0,0,0),1))</f>
        <v>0</v>
      </c>
      <c r="T3010" s="17" t="str">
        <f>IF(DATOS!I2973=P$39,DATOS!F2973,"")</f>
        <v/>
      </c>
    </row>
    <row r="3011" spans="18:20" x14ac:dyDescent="0.25">
      <c r="R3011">
        <f t="shared" si="49"/>
        <v>0</v>
      </c>
      <c r="S3011">
        <f>IF(T3011="",0,IFERROR(IF(VLOOKUP(T3011,T$38:T3010,1,0)&gt;0,0,0),1))</f>
        <v>0</v>
      </c>
      <c r="T3011" s="17" t="str">
        <f>IF(DATOS!I2974=P$39,DATOS!F2974,"")</f>
        <v/>
      </c>
    </row>
    <row r="3012" spans="18:20" x14ac:dyDescent="0.25">
      <c r="R3012">
        <f t="shared" si="49"/>
        <v>0</v>
      </c>
      <c r="S3012">
        <f>IF(T3012="",0,IFERROR(IF(VLOOKUP(T3012,T$38:T3011,1,0)&gt;0,0,0),1))</f>
        <v>0</v>
      </c>
      <c r="T3012" s="17" t="str">
        <f>IF(DATOS!I2975=P$39,DATOS!F2975,"")</f>
        <v/>
      </c>
    </row>
    <row r="3013" spans="18:20" x14ac:dyDescent="0.25">
      <c r="R3013">
        <f t="shared" si="49"/>
        <v>0</v>
      </c>
      <c r="S3013">
        <f>IF(T3013="",0,IFERROR(IF(VLOOKUP(T3013,T$38:T3012,1,0)&gt;0,0,0),1))</f>
        <v>0</v>
      </c>
      <c r="T3013" s="17" t="str">
        <f>IF(DATOS!I2976=P$39,DATOS!F2976,"")</f>
        <v/>
      </c>
    </row>
    <row r="3014" spans="18:20" x14ac:dyDescent="0.25">
      <c r="R3014">
        <f t="shared" si="49"/>
        <v>0</v>
      </c>
      <c r="S3014">
        <f>IF(T3014="",0,IFERROR(IF(VLOOKUP(T3014,T$38:T3013,1,0)&gt;0,0,0),1))</f>
        <v>0</v>
      </c>
      <c r="T3014" s="17" t="str">
        <f>IF(DATOS!I2977=P$39,DATOS!F2977,"")</f>
        <v/>
      </c>
    </row>
    <row r="3015" spans="18:20" x14ac:dyDescent="0.25">
      <c r="R3015">
        <f t="shared" si="49"/>
        <v>0</v>
      </c>
      <c r="S3015">
        <f>IF(T3015="",0,IFERROR(IF(VLOOKUP(T3015,T$38:T3014,1,0)&gt;0,0,0),1))</f>
        <v>0</v>
      </c>
      <c r="T3015" s="17" t="str">
        <f>IF(DATOS!I2978=P$39,DATOS!F2978,"")</f>
        <v/>
      </c>
    </row>
    <row r="3016" spans="18:20" x14ac:dyDescent="0.25">
      <c r="R3016">
        <f t="shared" si="49"/>
        <v>0</v>
      </c>
      <c r="S3016">
        <f>IF(T3016="",0,IFERROR(IF(VLOOKUP(T3016,T$38:T3015,1,0)&gt;0,0,0),1))</f>
        <v>0</v>
      </c>
      <c r="T3016" s="17" t="str">
        <f>IF(DATOS!I2979=P$39,DATOS!F2979,"")</f>
        <v/>
      </c>
    </row>
    <row r="3017" spans="18:20" x14ac:dyDescent="0.25">
      <c r="R3017">
        <f t="shared" si="49"/>
        <v>0</v>
      </c>
      <c r="S3017">
        <f>IF(T3017="",0,IFERROR(IF(VLOOKUP(T3017,T$38:T3016,1,0)&gt;0,0,0),1))</f>
        <v>0</v>
      </c>
      <c r="T3017" s="17" t="str">
        <f>IF(DATOS!I2980=P$39,DATOS!F2980,"")</f>
        <v/>
      </c>
    </row>
    <row r="3018" spans="18:20" x14ac:dyDescent="0.25">
      <c r="R3018">
        <f t="shared" si="49"/>
        <v>0</v>
      </c>
      <c r="S3018">
        <f>IF(T3018="",0,IFERROR(IF(VLOOKUP(T3018,T$38:T3017,1,0)&gt;0,0,0),1))</f>
        <v>0</v>
      </c>
      <c r="T3018" s="17" t="str">
        <f>IF(DATOS!I2981=P$39,DATOS!F2981,"")</f>
        <v/>
      </c>
    </row>
    <row r="3019" spans="18:20" x14ac:dyDescent="0.25">
      <c r="R3019">
        <f t="shared" si="49"/>
        <v>0</v>
      </c>
      <c r="S3019">
        <f>IF(T3019="",0,IFERROR(IF(VLOOKUP(T3019,T$38:T3018,1,0)&gt;0,0,0),1))</f>
        <v>0</v>
      </c>
      <c r="T3019" s="17" t="str">
        <f>IF(DATOS!I2982=P$39,DATOS!F2982,"")</f>
        <v/>
      </c>
    </row>
    <row r="3020" spans="18:20" x14ac:dyDescent="0.25">
      <c r="R3020">
        <f t="shared" si="49"/>
        <v>0</v>
      </c>
      <c r="S3020">
        <f>IF(T3020="",0,IFERROR(IF(VLOOKUP(T3020,T$38:T3019,1,0)&gt;0,0,0),1))</f>
        <v>0</v>
      </c>
      <c r="T3020" s="17" t="str">
        <f>IF(DATOS!I2983=P$39,DATOS!F2983,"")</f>
        <v/>
      </c>
    </row>
    <row r="3021" spans="18:20" x14ac:dyDescent="0.25">
      <c r="R3021">
        <f t="shared" si="49"/>
        <v>0</v>
      </c>
      <c r="S3021">
        <f>IF(T3021="",0,IFERROR(IF(VLOOKUP(T3021,T$38:T3020,1,0)&gt;0,0,0),1))</f>
        <v>0</v>
      </c>
      <c r="T3021" s="17" t="str">
        <f>IF(DATOS!I2984=P$39,DATOS!F2984,"")</f>
        <v/>
      </c>
    </row>
    <row r="3022" spans="18:20" x14ac:dyDescent="0.25">
      <c r="R3022">
        <f t="shared" si="49"/>
        <v>0</v>
      </c>
      <c r="S3022">
        <f>IF(T3022="",0,IFERROR(IF(VLOOKUP(T3022,T$38:T3021,1,0)&gt;0,0,0),1))</f>
        <v>0</v>
      </c>
      <c r="T3022" s="17" t="str">
        <f>IF(DATOS!I2985=P$39,DATOS!F2985,"")</f>
        <v/>
      </c>
    </row>
    <row r="3023" spans="18:20" x14ac:dyDescent="0.25">
      <c r="R3023">
        <f t="shared" si="49"/>
        <v>0</v>
      </c>
      <c r="S3023">
        <f>IF(T3023="",0,IFERROR(IF(VLOOKUP(T3023,T$38:T3022,1,0)&gt;0,0,0),1))</f>
        <v>0</v>
      </c>
      <c r="T3023" s="17" t="str">
        <f>IF(DATOS!I2986=P$39,DATOS!F2986,"")</f>
        <v/>
      </c>
    </row>
    <row r="3024" spans="18:20" x14ac:dyDescent="0.25">
      <c r="R3024">
        <f t="shared" si="49"/>
        <v>0</v>
      </c>
      <c r="S3024">
        <f>IF(T3024="",0,IFERROR(IF(VLOOKUP(T3024,T$38:T3023,1,0)&gt;0,0,0),1))</f>
        <v>0</v>
      </c>
      <c r="T3024" s="17" t="str">
        <f>IF(DATOS!I2987=P$39,DATOS!F2987,"")</f>
        <v/>
      </c>
    </row>
    <row r="3025" spans="18:20" x14ac:dyDescent="0.25">
      <c r="R3025">
        <f t="shared" si="49"/>
        <v>0</v>
      </c>
      <c r="S3025">
        <f>IF(T3025="",0,IFERROR(IF(VLOOKUP(T3025,T$38:T3024,1,0)&gt;0,0,0),1))</f>
        <v>0</v>
      </c>
      <c r="T3025" s="17" t="str">
        <f>IF(DATOS!I2988=P$39,DATOS!F2988,"")</f>
        <v/>
      </c>
    </row>
    <row r="3026" spans="18:20" x14ac:dyDescent="0.25">
      <c r="R3026">
        <f t="shared" si="49"/>
        <v>0</v>
      </c>
      <c r="S3026">
        <f>IF(T3026="",0,IFERROR(IF(VLOOKUP(T3026,T$38:T3025,1,0)&gt;0,0,0),1))</f>
        <v>0</v>
      </c>
      <c r="T3026" s="17" t="str">
        <f>IF(DATOS!I2989=P$39,DATOS!F2989,"")</f>
        <v/>
      </c>
    </row>
    <row r="3027" spans="18:20" x14ac:dyDescent="0.25">
      <c r="R3027">
        <f t="shared" si="49"/>
        <v>0</v>
      </c>
      <c r="S3027">
        <f>IF(T3027="",0,IFERROR(IF(VLOOKUP(T3027,T$38:T3026,1,0)&gt;0,0,0),1))</f>
        <v>0</v>
      </c>
      <c r="T3027" s="17" t="str">
        <f>IF(DATOS!I2990=P$39,DATOS!F2990,"")</f>
        <v/>
      </c>
    </row>
    <row r="3028" spans="18:20" x14ac:dyDescent="0.25">
      <c r="R3028">
        <f t="shared" si="49"/>
        <v>0</v>
      </c>
      <c r="S3028">
        <f>IF(T3028="",0,IFERROR(IF(VLOOKUP(T3028,T$38:T3027,1,0)&gt;0,0,0),1))</f>
        <v>0</v>
      </c>
      <c r="T3028" s="17" t="str">
        <f>IF(DATOS!I2991=P$39,DATOS!F2991,"")</f>
        <v/>
      </c>
    </row>
    <row r="3029" spans="18:20" x14ac:dyDescent="0.25">
      <c r="R3029">
        <f t="shared" si="49"/>
        <v>0</v>
      </c>
      <c r="S3029">
        <f>IF(T3029="",0,IFERROR(IF(VLOOKUP(T3029,T$38:T3028,1,0)&gt;0,0,0),1))</f>
        <v>0</v>
      </c>
      <c r="T3029" s="17" t="str">
        <f>IF(DATOS!I2992=P$39,DATOS!F2992,"")</f>
        <v/>
      </c>
    </row>
    <row r="3030" spans="18:20" x14ac:dyDescent="0.25">
      <c r="R3030">
        <f t="shared" si="49"/>
        <v>0</v>
      </c>
      <c r="S3030">
        <f>IF(T3030="",0,IFERROR(IF(VLOOKUP(T3030,T$38:T3029,1,0)&gt;0,0,0),1))</f>
        <v>0</v>
      </c>
      <c r="T3030" s="17" t="str">
        <f>IF(DATOS!I2993=P$39,DATOS!F2993,"")</f>
        <v/>
      </c>
    </row>
    <row r="3031" spans="18:20" x14ac:dyDescent="0.25">
      <c r="R3031">
        <f t="shared" si="49"/>
        <v>0</v>
      </c>
      <c r="S3031">
        <f>IF(T3031="",0,IFERROR(IF(VLOOKUP(T3031,T$38:T3030,1,0)&gt;0,0,0),1))</f>
        <v>0</v>
      </c>
      <c r="T3031" s="17" t="str">
        <f>IF(DATOS!I2994=P$39,DATOS!F2994,"")</f>
        <v/>
      </c>
    </row>
    <row r="3032" spans="18:20" x14ac:dyDescent="0.25">
      <c r="R3032">
        <f t="shared" si="49"/>
        <v>0</v>
      </c>
      <c r="S3032">
        <f>IF(T3032="",0,IFERROR(IF(VLOOKUP(T3032,T$38:T3031,1,0)&gt;0,0,0),1))</f>
        <v>0</v>
      </c>
      <c r="T3032" s="17" t="str">
        <f>IF(DATOS!I2995=P$39,DATOS!F2995,"")</f>
        <v/>
      </c>
    </row>
    <row r="3033" spans="18:20" x14ac:dyDescent="0.25">
      <c r="R3033">
        <f t="shared" si="49"/>
        <v>0</v>
      </c>
      <c r="S3033">
        <f>IF(T3033="",0,IFERROR(IF(VLOOKUP(T3033,T$38:T3032,1,0)&gt;0,0,0),1))</f>
        <v>0</v>
      </c>
      <c r="T3033" s="17" t="str">
        <f>IF(DATOS!I2996=P$39,DATOS!F2996,"")</f>
        <v/>
      </c>
    </row>
    <row r="3034" spans="18:20" x14ac:dyDescent="0.25">
      <c r="R3034">
        <f t="shared" si="49"/>
        <v>0</v>
      </c>
      <c r="S3034">
        <f>IF(T3034="",0,IFERROR(IF(VLOOKUP(T3034,T$38:T3033,1,0)&gt;0,0,0),1))</f>
        <v>0</v>
      </c>
      <c r="T3034" s="17" t="str">
        <f>IF(DATOS!I2997=P$39,DATOS!F2997,"")</f>
        <v/>
      </c>
    </row>
    <row r="3035" spans="18:20" x14ac:dyDescent="0.25">
      <c r="R3035">
        <f t="shared" si="49"/>
        <v>0</v>
      </c>
      <c r="S3035">
        <f>IF(T3035="",0,IFERROR(IF(VLOOKUP(T3035,T$38:T3034,1,0)&gt;0,0,0),1))</f>
        <v>0</v>
      </c>
      <c r="T3035" s="17" t="str">
        <f>IF(DATOS!I2998=P$39,DATOS!F2998,"")</f>
        <v/>
      </c>
    </row>
    <row r="3036" spans="18:20" x14ac:dyDescent="0.25">
      <c r="R3036">
        <f t="shared" si="49"/>
        <v>0</v>
      </c>
      <c r="S3036">
        <f>IF(T3036="",0,IFERROR(IF(VLOOKUP(T3036,T$38:T3035,1,0)&gt;0,0,0),1))</f>
        <v>0</v>
      </c>
      <c r="T3036" s="17" t="str">
        <f>IF(DATOS!I2999=P$39,DATOS!F2999,"")</f>
        <v/>
      </c>
    </row>
    <row r="3037" spans="18:20" x14ac:dyDescent="0.25">
      <c r="R3037">
        <f t="shared" si="49"/>
        <v>0</v>
      </c>
      <c r="S3037">
        <f>IF(T3037="",0,IFERROR(IF(VLOOKUP(T3037,T$38:T3036,1,0)&gt;0,0,0),1))</f>
        <v>0</v>
      </c>
      <c r="T3037" s="17" t="str">
        <f>IF(DATOS!I3000=P$39,DATOS!F3000,"")</f>
        <v/>
      </c>
    </row>
    <row r="3038" spans="18:20" x14ac:dyDescent="0.25">
      <c r="R3038">
        <f t="shared" si="49"/>
        <v>0</v>
      </c>
      <c r="S3038">
        <f>IF(T3038="",0,IFERROR(IF(VLOOKUP(T3038,T$38:T3037,1,0)&gt;0,0,0),1))</f>
        <v>0</v>
      </c>
      <c r="T3038" s="17" t="str">
        <f>IF(DATOS!I3001=P$39,DATOS!F3001,"")</f>
        <v/>
      </c>
    </row>
    <row r="3039" spans="18:20" x14ac:dyDescent="0.25">
      <c r="R3039">
        <f t="shared" si="49"/>
        <v>0</v>
      </c>
      <c r="S3039">
        <f>IF(T3039="",0,IFERROR(IF(VLOOKUP(T3039,T$38:T3038,1,0)&gt;0,0,0),1))</f>
        <v>0</v>
      </c>
      <c r="T3039" s="17" t="str">
        <f>IF(DATOS!I3002=P$39,DATOS!F3002,"")</f>
        <v/>
      </c>
    </row>
    <row r="3040" spans="18:20" x14ac:dyDescent="0.25">
      <c r="R3040">
        <f t="shared" si="49"/>
        <v>0</v>
      </c>
      <c r="S3040">
        <f>IF(T3040="",0,IFERROR(IF(VLOOKUP(T3040,T$38:T3039,1,0)&gt;0,0,0),1))</f>
        <v>0</v>
      </c>
      <c r="T3040" s="17" t="str">
        <f>IF(DATOS!I3003=P$39,DATOS!F3003,"")</f>
        <v/>
      </c>
    </row>
    <row r="3041" spans="18:20" x14ac:dyDescent="0.25">
      <c r="R3041">
        <f t="shared" si="49"/>
        <v>0</v>
      </c>
      <c r="S3041">
        <f>IF(T3041="",0,IFERROR(IF(VLOOKUP(T3041,T$38:T3040,1,0)&gt;0,0,0),1))</f>
        <v>0</v>
      </c>
      <c r="T3041" s="17" t="str">
        <f>IF(DATOS!I3004=P$39,DATOS!F3004,"")</f>
        <v/>
      </c>
    </row>
    <row r="3042" spans="18:20" x14ac:dyDescent="0.25">
      <c r="R3042">
        <f t="shared" si="49"/>
        <v>0</v>
      </c>
      <c r="S3042">
        <f>IF(T3042="",0,IFERROR(IF(VLOOKUP(T3042,T$38:T3041,1,0)&gt;0,0,0),1))</f>
        <v>0</v>
      </c>
      <c r="T3042" s="17" t="str">
        <f>IF(DATOS!I3005=P$39,DATOS!F3005,"")</f>
        <v/>
      </c>
    </row>
    <row r="3043" spans="18:20" x14ac:dyDescent="0.25">
      <c r="R3043">
        <f t="shared" si="49"/>
        <v>0</v>
      </c>
      <c r="S3043">
        <f>IF(T3043="",0,IFERROR(IF(VLOOKUP(T3043,T$38:T3042,1,0)&gt;0,0,0),1))</f>
        <v>0</v>
      </c>
      <c r="T3043" s="17" t="str">
        <f>IF(DATOS!I3006=P$39,DATOS!F3006,"")</f>
        <v/>
      </c>
    </row>
    <row r="3044" spans="18:20" x14ac:dyDescent="0.25">
      <c r="R3044">
        <f t="shared" si="49"/>
        <v>0</v>
      </c>
      <c r="S3044">
        <f>IF(T3044="",0,IFERROR(IF(VLOOKUP(T3044,T$38:T3043,1,0)&gt;0,0,0),1))</f>
        <v>0</v>
      </c>
      <c r="T3044" s="17" t="str">
        <f>IF(DATOS!I3007=P$39,DATOS!F3007,"")</f>
        <v/>
      </c>
    </row>
    <row r="3045" spans="18:20" x14ac:dyDescent="0.25">
      <c r="R3045">
        <f t="shared" si="49"/>
        <v>0</v>
      </c>
      <c r="S3045">
        <f>IF(T3045="",0,IFERROR(IF(VLOOKUP(T3045,T$38:T3044,1,0)&gt;0,0,0),1))</f>
        <v>0</v>
      </c>
      <c r="T3045" s="17" t="str">
        <f>IF(DATOS!I3008=P$39,DATOS!F3008,"")</f>
        <v/>
      </c>
    </row>
    <row r="3046" spans="18:20" x14ac:dyDescent="0.25">
      <c r="R3046">
        <f t="shared" si="49"/>
        <v>0</v>
      </c>
      <c r="S3046">
        <f>IF(T3046="",0,IFERROR(IF(VLOOKUP(T3046,T$38:T3045,1,0)&gt;0,0,0),1))</f>
        <v>0</v>
      </c>
      <c r="T3046" s="17" t="str">
        <f>IF(DATOS!I3009=P$39,DATOS!F3009,"")</f>
        <v/>
      </c>
    </row>
    <row r="3047" spans="18:20" x14ac:dyDescent="0.25">
      <c r="R3047">
        <f t="shared" ref="R3047:R3110" si="50">R3046+S3047</f>
        <v>0</v>
      </c>
      <c r="S3047">
        <f>IF(T3047="",0,IFERROR(IF(VLOOKUP(T3047,T$38:T3046,1,0)&gt;0,0,0),1))</f>
        <v>0</v>
      </c>
      <c r="T3047" s="17" t="str">
        <f>IF(DATOS!I3010=P$39,DATOS!F3010,"")</f>
        <v/>
      </c>
    </row>
    <row r="3048" spans="18:20" x14ac:dyDescent="0.25">
      <c r="R3048">
        <f t="shared" si="50"/>
        <v>0</v>
      </c>
      <c r="S3048">
        <f>IF(T3048="",0,IFERROR(IF(VLOOKUP(T3048,T$38:T3047,1,0)&gt;0,0,0),1))</f>
        <v>0</v>
      </c>
      <c r="T3048" s="17" t="str">
        <f>IF(DATOS!I3011=P$39,DATOS!F3011,"")</f>
        <v/>
      </c>
    </row>
    <row r="3049" spans="18:20" x14ac:dyDescent="0.25">
      <c r="R3049">
        <f t="shared" si="50"/>
        <v>0</v>
      </c>
      <c r="S3049">
        <f>IF(T3049="",0,IFERROR(IF(VLOOKUP(T3049,T$38:T3048,1,0)&gt;0,0,0),1))</f>
        <v>0</v>
      </c>
      <c r="T3049" s="17" t="str">
        <f>IF(DATOS!I3012=P$39,DATOS!F3012,"")</f>
        <v/>
      </c>
    </row>
    <row r="3050" spans="18:20" x14ac:dyDescent="0.25">
      <c r="R3050">
        <f t="shared" si="50"/>
        <v>0</v>
      </c>
      <c r="S3050">
        <f>IF(T3050="",0,IFERROR(IF(VLOOKUP(T3050,T$38:T3049,1,0)&gt;0,0,0),1))</f>
        <v>0</v>
      </c>
      <c r="T3050" s="17" t="str">
        <f>IF(DATOS!I3013=P$39,DATOS!F3013,"")</f>
        <v/>
      </c>
    </row>
    <row r="3051" spans="18:20" x14ac:dyDescent="0.25">
      <c r="R3051">
        <f t="shared" si="50"/>
        <v>0</v>
      </c>
      <c r="S3051">
        <f>IF(T3051="",0,IFERROR(IF(VLOOKUP(T3051,T$38:T3050,1,0)&gt;0,0,0),1))</f>
        <v>0</v>
      </c>
      <c r="T3051" s="17" t="str">
        <f>IF(DATOS!I3014=P$39,DATOS!F3014,"")</f>
        <v/>
      </c>
    </row>
    <row r="3052" spans="18:20" x14ac:dyDescent="0.25">
      <c r="R3052">
        <f t="shared" si="50"/>
        <v>0</v>
      </c>
      <c r="S3052">
        <f>IF(T3052="",0,IFERROR(IF(VLOOKUP(T3052,T$38:T3051,1,0)&gt;0,0,0),1))</f>
        <v>0</v>
      </c>
      <c r="T3052" s="17" t="str">
        <f>IF(DATOS!I3015=P$39,DATOS!F3015,"")</f>
        <v/>
      </c>
    </row>
    <row r="3053" spans="18:20" x14ac:dyDescent="0.25">
      <c r="R3053">
        <f t="shared" si="50"/>
        <v>0</v>
      </c>
      <c r="S3053">
        <f>IF(T3053="",0,IFERROR(IF(VLOOKUP(T3053,T$38:T3052,1,0)&gt;0,0,0),1))</f>
        <v>0</v>
      </c>
      <c r="T3053" s="17" t="str">
        <f>IF(DATOS!I3016=P$39,DATOS!F3016,"")</f>
        <v/>
      </c>
    </row>
    <row r="3054" spans="18:20" x14ac:dyDescent="0.25">
      <c r="R3054">
        <f t="shared" si="50"/>
        <v>0</v>
      </c>
      <c r="S3054">
        <f>IF(T3054="",0,IFERROR(IF(VLOOKUP(T3054,T$38:T3053,1,0)&gt;0,0,0),1))</f>
        <v>0</v>
      </c>
      <c r="T3054" s="17" t="str">
        <f>IF(DATOS!I3017=P$39,DATOS!F3017,"")</f>
        <v/>
      </c>
    </row>
    <row r="3055" spans="18:20" x14ac:dyDescent="0.25">
      <c r="R3055">
        <f t="shared" si="50"/>
        <v>0</v>
      </c>
      <c r="S3055">
        <f>IF(T3055="",0,IFERROR(IF(VLOOKUP(T3055,T$38:T3054,1,0)&gt;0,0,0),1))</f>
        <v>0</v>
      </c>
      <c r="T3055" s="17" t="str">
        <f>IF(DATOS!I3018=P$39,DATOS!F3018,"")</f>
        <v/>
      </c>
    </row>
    <row r="3056" spans="18:20" x14ac:dyDescent="0.25">
      <c r="R3056">
        <f t="shared" si="50"/>
        <v>0</v>
      </c>
      <c r="S3056">
        <f>IF(T3056="",0,IFERROR(IF(VLOOKUP(T3056,T$38:T3055,1,0)&gt;0,0,0),1))</f>
        <v>0</v>
      </c>
      <c r="T3056" s="17" t="str">
        <f>IF(DATOS!I3019=P$39,DATOS!F3019,"")</f>
        <v/>
      </c>
    </row>
    <row r="3057" spans="18:20" x14ac:dyDescent="0.25">
      <c r="R3057">
        <f t="shared" si="50"/>
        <v>0</v>
      </c>
      <c r="S3057">
        <f>IF(T3057="",0,IFERROR(IF(VLOOKUP(T3057,T$38:T3056,1,0)&gt;0,0,0),1))</f>
        <v>0</v>
      </c>
      <c r="T3057" s="17" t="str">
        <f>IF(DATOS!I3020=P$39,DATOS!F3020,"")</f>
        <v/>
      </c>
    </row>
    <row r="3058" spans="18:20" x14ac:dyDescent="0.25">
      <c r="R3058">
        <f t="shared" si="50"/>
        <v>0</v>
      </c>
      <c r="S3058">
        <f>IF(T3058="",0,IFERROR(IF(VLOOKUP(T3058,T$38:T3057,1,0)&gt;0,0,0),1))</f>
        <v>0</v>
      </c>
      <c r="T3058" s="17" t="str">
        <f>IF(DATOS!I3021=P$39,DATOS!F3021,"")</f>
        <v/>
      </c>
    </row>
    <row r="3059" spans="18:20" x14ac:dyDescent="0.25">
      <c r="R3059">
        <f t="shared" si="50"/>
        <v>0</v>
      </c>
      <c r="S3059">
        <f>IF(T3059="",0,IFERROR(IF(VLOOKUP(T3059,T$38:T3058,1,0)&gt;0,0,0),1))</f>
        <v>0</v>
      </c>
      <c r="T3059" s="17" t="str">
        <f>IF(DATOS!I3022=P$39,DATOS!F3022,"")</f>
        <v/>
      </c>
    </row>
    <row r="3060" spans="18:20" x14ac:dyDescent="0.25">
      <c r="R3060">
        <f t="shared" si="50"/>
        <v>0</v>
      </c>
      <c r="S3060">
        <f>IF(T3060="",0,IFERROR(IF(VLOOKUP(T3060,T$38:T3059,1,0)&gt;0,0,0),1))</f>
        <v>0</v>
      </c>
      <c r="T3060" s="17" t="str">
        <f>IF(DATOS!I3023=P$39,DATOS!F3023,"")</f>
        <v/>
      </c>
    </row>
    <row r="3061" spans="18:20" x14ac:dyDescent="0.25">
      <c r="R3061">
        <f t="shared" si="50"/>
        <v>0</v>
      </c>
      <c r="S3061">
        <f>IF(T3061="",0,IFERROR(IF(VLOOKUP(T3061,T$38:T3060,1,0)&gt;0,0,0),1))</f>
        <v>0</v>
      </c>
      <c r="T3061" s="17" t="str">
        <f>IF(DATOS!I3024=P$39,DATOS!F3024,"")</f>
        <v/>
      </c>
    </row>
    <row r="3062" spans="18:20" x14ac:dyDescent="0.25">
      <c r="R3062">
        <f t="shared" si="50"/>
        <v>0</v>
      </c>
      <c r="S3062">
        <f>IF(T3062="",0,IFERROR(IF(VLOOKUP(T3062,T$38:T3061,1,0)&gt;0,0,0),1))</f>
        <v>0</v>
      </c>
      <c r="T3062" s="17" t="str">
        <f>IF(DATOS!I3025=P$39,DATOS!F3025,"")</f>
        <v/>
      </c>
    </row>
    <row r="3063" spans="18:20" x14ac:dyDescent="0.25">
      <c r="R3063">
        <f t="shared" si="50"/>
        <v>0</v>
      </c>
      <c r="S3063">
        <f>IF(T3063="",0,IFERROR(IF(VLOOKUP(T3063,T$38:T3062,1,0)&gt;0,0,0),1))</f>
        <v>0</v>
      </c>
      <c r="T3063" s="17" t="str">
        <f>IF(DATOS!I3026=P$39,DATOS!F3026,"")</f>
        <v/>
      </c>
    </row>
    <row r="3064" spans="18:20" x14ac:dyDescent="0.25">
      <c r="R3064">
        <f t="shared" si="50"/>
        <v>0</v>
      </c>
      <c r="S3064">
        <f>IF(T3064="",0,IFERROR(IF(VLOOKUP(T3064,T$38:T3063,1,0)&gt;0,0,0),1))</f>
        <v>0</v>
      </c>
      <c r="T3064" s="17" t="str">
        <f>IF(DATOS!I3027=P$39,DATOS!F3027,"")</f>
        <v/>
      </c>
    </row>
    <row r="3065" spans="18:20" x14ac:dyDescent="0.25">
      <c r="R3065">
        <f t="shared" si="50"/>
        <v>0</v>
      </c>
      <c r="S3065">
        <f>IF(T3065="",0,IFERROR(IF(VLOOKUP(T3065,T$38:T3064,1,0)&gt;0,0,0),1))</f>
        <v>0</v>
      </c>
      <c r="T3065" s="17" t="str">
        <f>IF(DATOS!I3028=P$39,DATOS!F3028,"")</f>
        <v/>
      </c>
    </row>
    <row r="3066" spans="18:20" x14ac:dyDescent="0.25">
      <c r="R3066">
        <f t="shared" si="50"/>
        <v>0</v>
      </c>
      <c r="S3066">
        <f>IF(T3066="",0,IFERROR(IF(VLOOKUP(T3066,T$38:T3065,1,0)&gt;0,0,0),1))</f>
        <v>0</v>
      </c>
      <c r="T3066" s="17" t="str">
        <f>IF(DATOS!I3029=P$39,DATOS!F3029,"")</f>
        <v/>
      </c>
    </row>
    <row r="3067" spans="18:20" x14ac:dyDescent="0.25">
      <c r="R3067">
        <f t="shared" si="50"/>
        <v>0</v>
      </c>
      <c r="S3067">
        <f>IF(T3067="",0,IFERROR(IF(VLOOKUP(T3067,T$38:T3066,1,0)&gt;0,0,0),1))</f>
        <v>0</v>
      </c>
      <c r="T3067" s="17" t="str">
        <f>IF(DATOS!I3030=P$39,DATOS!F3030,"")</f>
        <v/>
      </c>
    </row>
    <row r="3068" spans="18:20" x14ac:dyDescent="0.25">
      <c r="R3068">
        <f t="shared" si="50"/>
        <v>0</v>
      </c>
      <c r="S3068">
        <f>IF(T3068="",0,IFERROR(IF(VLOOKUP(T3068,T$38:T3067,1,0)&gt;0,0,0),1))</f>
        <v>0</v>
      </c>
      <c r="T3068" s="17" t="str">
        <f>IF(DATOS!I3031=P$39,DATOS!F3031,"")</f>
        <v/>
      </c>
    </row>
    <row r="3069" spans="18:20" x14ac:dyDescent="0.25">
      <c r="R3069">
        <f t="shared" si="50"/>
        <v>0</v>
      </c>
      <c r="S3069">
        <f>IF(T3069="",0,IFERROR(IF(VLOOKUP(T3069,T$38:T3068,1,0)&gt;0,0,0),1))</f>
        <v>0</v>
      </c>
      <c r="T3069" s="17" t="str">
        <f>IF(DATOS!I3032=P$39,DATOS!F3032,"")</f>
        <v/>
      </c>
    </row>
    <row r="3070" spans="18:20" x14ac:dyDescent="0.25">
      <c r="R3070">
        <f t="shared" si="50"/>
        <v>0</v>
      </c>
      <c r="S3070">
        <f>IF(T3070="",0,IFERROR(IF(VLOOKUP(T3070,T$38:T3069,1,0)&gt;0,0,0),1))</f>
        <v>0</v>
      </c>
      <c r="T3070" s="17" t="str">
        <f>IF(DATOS!I3033=P$39,DATOS!F3033,"")</f>
        <v/>
      </c>
    </row>
    <row r="3071" spans="18:20" x14ac:dyDescent="0.25">
      <c r="R3071">
        <f t="shared" si="50"/>
        <v>0</v>
      </c>
      <c r="S3071">
        <f>IF(T3071="",0,IFERROR(IF(VLOOKUP(T3071,T$38:T3070,1,0)&gt;0,0,0),1))</f>
        <v>0</v>
      </c>
      <c r="T3071" s="17" t="str">
        <f>IF(DATOS!I3034=P$39,DATOS!F3034,"")</f>
        <v/>
      </c>
    </row>
    <row r="3072" spans="18:20" x14ac:dyDescent="0.25">
      <c r="R3072">
        <f t="shared" si="50"/>
        <v>0</v>
      </c>
      <c r="S3072">
        <f>IF(T3072="",0,IFERROR(IF(VLOOKUP(T3072,T$38:T3071,1,0)&gt;0,0,0),1))</f>
        <v>0</v>
      </c>
      <c r="T3072" s="17" t="str">
        <f>IF(DATOS!I3035=P$39,DATOS!F3035,"")</f>
        <v/>
      </c>
    </row>
    <row r="3073" spans="18:20" x14ac:dyDescent="0.25">
      <c r="R3073">
        <f t="shared" si="50"/>
        <v>0</v>
      </c>
      <c r="S3073">
        <f>IF(T3073="",0,IFERROR(IF(VLOOKUP(T3073,T$38:T3072,1,0)&gt;0,0,0),1))</f>
        <v>0</v>
      </c>
      <c r="T3073" s="17" t="str">
        <f>IF(DATOS!I3036=P$39,DATOS!F3036,"")</f>
        <v/>
      </c>
    </row>
    <row r="3074" spans="18:20" x14ac:dyDescent="0.25">
      <c r="R3074">
        <f t="shared" si="50"/>
        <v>0</v>
      </c>
      <c r="S3074">
        <f>IF(T3074="",0,IFERROR(IF(VLOOKUP(T3074,T$38:T3073,1,0)&gt;0,0,0),1))</f>
        <v>0</v>
      </c>
      <c r="T3074" s="17" t="str">
        <f>IF(DATOS!I3037=P$39,DATOS!F3037,"")</f>
        <v/>
      </c>
    </row>
    <row r="3075" spans="18:20" x14ac:dyDescent="0.25">
      <c r="R3075">
        <f t="shared" si="50"/>
        <v>0</v>
      </c>
      <c r="S3075">
        <f>IF(T3075="",0,IFERROR(IF(VLOOKUP(T3075,T$38:T3074,1,0)&gt;0,0,0),1))</f>
        <v>0</v>
      </c>
      <c r="T3075" s="17" t="str">
        <f>IF(DATOS!I3038=P$39,DATOS!F3038,"")</f>
        <v/>
      </c>
    </row>
    <row r="3076" spans="18:20" x14ac:dyDescent="0.25">
      <c r="R3076">
        <f t="shared" si="50"/>
        <v>0</v>
      </c>
      <c r="S3076">
        <f>IF(T3076="",0,IFERROR(IF(VLOOKUP(T3076,T$38:T3075,1,0)&gt;0,0,0),1))</f>
        <v>0</v>
      </c>
      <c r="T3076" s="17" t="str">
        <f>IF(DATOS!I3039=P$39,DATOS!F3039,"")</f>
        <v/>
      </c>
    </row>
    <row r="3077" spans="18:20" x14ac:dyDescent="0.25">
      <c r="R3077">
        <f t="shared" si="50"/>
        <v>0</v>
      </c>
      <c r="S3077">
        <f>IF(T3077="",0,IFERROR(IF(VLOOKUP(T3077,T$38:T3076,1,0)&gt;0,0,0),1))</f>
        <v>0</v>
      </c>
      <c r="T3077" s="17" t="str">
        <f>IF(DATOS!I3040=P$39,DATOS!F3040,"")</f>
        <v/>
      </c>
    </row>
    <row r="3078" spans="18:20" x14ac:dyDescent="0.25">
      <c r="R3078">
        <f t="shared" si="50"/>
        <v>0</v>
      </c>
      <c r="S3078">
        <f>IF(T3078="",0,IFERROR(IF(VLOOKUP(T3078,T$38:T3077,1,0)&gt;0,0,0),1))</f>
        <v>0</v>
      </c>
      <c r="T3078" s="17" t="str">
        <f>IF(DATOS!I3041=P$39,DATOS!F3041,"")</f>
        <v/>
      </c>
    </row>
    <row r="3079" spans="18:20" x14ac:dyDescent="0.25">
      <c r="R3079">
        <f t="shared" si="50"/>
        <v>0</v>
      </c>
      <c r="S3079">
        <f>IF(T3079="",0,IFERROR(IF(VLOOKUP(T3079,T$38:T3078,1,0)&gt;0,0,0),1))</f>
        <v>0</v>
      </c>
      <c r="T3079" s="17" t="str">
        <f>IF(DATOS!I3042=P$39,DATOS!F3042,"")</f>
        <v/>
      </c>
    </row>
    <row r="3080" spans="18:20" x14ac:dyDescent="0.25">
      <c r="R3080">
        <f t="shared" si="50"/>
        <v>0</v>
      </c>
      <c r="S3080">
        <f>IF(T3080="",0,IFERROR(IF(VLOOKUP(T3080,T$38:T3079,1,0)&gt;0,0,0),1))</f>
        <v>0</v>
      </c>
      <c r="T3080" s="17" t="str">
        <f>IF(DATOS!I3043=P$39,DATOS!F3043,"")</f>
        <v/>
      </c>
    </row>
    <row r="3081" spans="18:20" x14ac:dyDescent="0.25">
      <c r="R3081">
        <f t="shared" si="50"/>
        <v>0</v>
      </c>
      <c r="S3081">
        <f>IF(T3081="",0,IFERROR(IF(VLOOKUP(T3081,T$38:T3080,1,0)&gt;0,0,0),1))</f>
        <v>0</v>
      </c>
      <c r="T3081" s="17" t="str">
        <f>IF(DATOS!I3044=P$39,DATOS!F3044,"")</f>
        <v/>
      </c>
    </row>
    <row r="3082" spans="18:20" x14ac:dyDescent="0.25">
      <c r="R3082">
        <f t="shared" si="50"/>
        <v>0</v>
      </c>
      <c r="S3082">
        <f>IF(T3082="",0,IFERROR(IF(VLOOKUP(T3082,T$38:T3081,1,0)&gt;0,0,0),1))</f>
        <v>0</v>
      </c>
      <c r="T3082" s="17" t="str">
        <f>IF(DATOS!I3045=P$39,DATOS!F3045,"")</f>
        <v/>
      </c>
    </row>
    <row r="3083" spans="18:20" x14ac:dyDescent="0.25">
      <c r="R3083">
        <f t="shared" si="50"/>
        <v>0</v>
      </c>
      <c r="S3083">
        <f>IF(T3083="",0,IFERROR(IF(VLOOKUP(T3083,T$38:T3082,1,0)&gt;0,0,0),1))</f>
        <v>0</v>
      </c>
      <c r="T3083" s="17" t="str">
        <f>IF(DATOS!I3046=P$39,DATOS!F3046,"")</f>
        <v/>
      </c>
    </row>
    <row r="3084" spans="18:20" x14ac:dyDescent="0.25">
      <c r="R3084">
        <f t="shared" si="50"/>
        <v>0</v>
      </c>
      <c r="S3084">
        <f>IF(T3084="",0,IFERROR(IF(VLOOKUP(T3084,T$38:T3083,1,0)&gt;0,0,0),1))</f>
        <v>0</v>
      </c>
      <c r="T3084" s="17" t="str">
        <f>IF(DATOS!I3047=P$39,DATOS!F3047,"")</f>
        <v/>
      </c>
    </row>
    <row r="3085" spans="18:20" x14ac:dyDescent="0.25">
      <c r="R3085">
        <f t="shared" si="50"/>
        <v>0</v>
      </c>
      <c r="S3085">
        <f>IF(T3085="",0,IFERROR(IF(VLOOKUP(T3085,T$38:T3084,1,0)&gt;0,0,0),1))</f>
        <v>0</v>
      </c>
      <c r="T3085" s="17" t="str">
        <f>IF(DATOS!I3048=P$39,DATOS!F3048,"")</f>
        <v/>
      </c>
    </row>
    <row r="3086" spans="18:20" x14ac:dyDescent="0.25">
      <c r="R3086">
        <f t="shared" si="50"/>
        <v>0</v>
      </c>
      <c r="S3086">
        <f>IF(T3086="",0,IFERROR(IF(VLOOKUP(T3086,T$38:T3085,1,0)&gt;0,0,0),1))</f>
        <v>0</v>
      </c>
      <c r="T3086" s="17" t="str">
        <f>IF(DATOS!I3049=P$39,DATOS!F3049,"")</f>
        <v/>
      </c>
    </row>
    <row r="3087" spans="18:20" x14ac:dyDescent="0.25">
      <c r="R3087">
        <f t="shared" si="50"/>
        <v>0</v>
      </c>
      <c r="S3087">
        <f>IF(T3087="",0,IFERROR(IF(VLOOKUP(T3087,T$38:T3086,1,0)&gt;0,0,0),1))</f>
        <v>0</v>
      </c>
      <c r="T3087" s="17" t="str">
        <f>IF(DATOS!I3050=P$39,DATOS!F3050,"")</f>
        <v/>
      </c>
    </row>
    <row r="3088" spans="18:20" x14ac:dyDescent="0.25">
      <c r="R3088">
        <f t="shared" si="50"/>
        <v>0</v>
      </c>
      <c r="S3088">
        <f>IF(T3088="",0,IFERROR(IF(VLOOKUP(T3088,T$38:T3087,1,0)&gt;0,0,0),1))</f>
        <v>0</v>
      </c>
      <c r="T3088" s="17" t="str">
        <f>IF(DATOS!I3051=P$39,DATOS!F3051,"")</f>
        <v/>
      </c>
    </row>
    <row r="3089" spans="18:20" x14ac:dyDescent="0.25">
      <c r="R3089">
        <f t="shared" si="50"/>
        <v>0</v>
      </c>
      <c r="S3089">
        <f>IF(T3089="",0,IFERROR(IF(VLOOKUP(T3089,T$38:T3088,1,0)&gt;0,0,0),1))</f>
        <v>0</v>
      </c>
      <c r="T3089" s="17" t="str">
        <f>IF(DATOS!I3052=P$39,DATOS!F3052,"")</f>
        <v/>
      </c>
    </row>
    <row r="3090" spans="18:20" x14ac:dyDescent="0.25">
      <c r="R3090">
        <f t="shared" si="50"/>
        <v>0</v>
      </c>
      <c r="S3090">
        <f>IF(T3090="",0,IFERROR(IF(VLOOKUP(T3090,T$38:T3089,1,0)&gt;0,0,0),1))</f>
        <v>0</v>
      </c>
      <c r="T3090" s="17" t="str">
        <f>IF(DATOS!I3053=P$39,DATOS!F3053,"")</f>
        <v/>
      </c>
    </row>
    <row r="3091" spans="18:20" x14ac:dyDescent="0.25">
      <c r="R3091">
        <f t="shared" si="50"/>
        <v>0</v>
      </c>
      <c r="S3091">
        <f>IF(T3091="",0,IFERROR(IF(VLOOKUP(T3091,T$38:T3090,1,0)&gt;0,0,0),1))</f>
        <v>0</v>
      </c>
      <c r="T3091" s="17" t="str">
        <f>IF(DATOS!I3054=P$39,DATOS!F3054,"")</f>
        <v/>
      </c>
    </row>
    <row r="3092" spans="18:20" x14ac:dyDescent="0.25">
      <c r="R3092">
        <f t="shared" si="50"/>
        <v>0</v>
      </c>
      <c r="S3092">
        <f>IF(T3092="",0,IFERROR(IF(VLOOKUP(T3092,T$38:T3091,1,0)&gt;0,0,0),1))</f>
        <v>0</v>
      </c>
      <c r="T3092" s="17" t="str">
        <f>IF(DATOS!I3055=P$39,DATOS!F3055,"")</f>
        <v/>
      </c>
    </row>
    <row r="3093" spans="18:20" x14ac:dyDescent="0.25">
      <c r="R3093">
        <f t="shared" si="50"/>
        <v>0</v>
      </c>
      <c r="S3093">
        <f>IF(T3093="",0,IFERROR(IF(VLOOKUP(T3093,T$38:T3092,1,0)&gt;0,0,0),1))</f>
        <v>0</v>
      </c>
      <c r="T3093" s="17" t="str">
        <f>IF(DATOS!I3056=P$39,DATOS!F3056,"")</f>
        <v/>
      </c>
    </row>
    <row r="3094" spans="18:20" x14ac:dyDescent="0.25">
      <c r="R3094">
        <f t="shared" si="50"/>
        <v>0</v>
      </c>
      <c r="S3094">
        <f>IF(T3094="",0,IFERROR(IF(VLOOKUP(T3094,T$38:T3093,1,0)&gt;0,0,0),1))</f>
        <v>0</v>
      </c>
      <c r="T3094" s="17" t="str">
        <f>IF(DATOS!I3057=P$39,DATOS!F3057,"")</f>
        <v/>
      </c>
    </row>
    <row r="3095" spans="18:20" x14ac:dyDescent="0.25">
      <c r="R3095">
        <f t="shared" si="50"/>
        <v>0</v>
      </c>
      <c r="S3095">
        <f>IF(T3095="",0,IFERROR(IF(VLOOKUP(T3095,T$38:T3094,1,0)&gt;0,0,0),1))</f>
        <v>0</v>
      </c>
      <c r="T3095" s="17" t="str">
        <f>IF(DATOS!I3058=P$39,DATOS!F3058,"")</f>
        <v/>
      </c>
    </row>
    <row r="3096" spans="18:20" x14ac:dyDescent="0.25">
      <c r="R3096">
        <f t="shared" si="50"/>
        <v>0</v>
      </c>
      <c r="S3096">
        <f>IF(T3096="",0,IFERROR(IF(VLOOKUP(T3096,T$38:T3095,1,0)&gt;0,0,0),1))</f>
        <v>0</v>
      </c>
      <c r="T3096" s="17" t="str">
        <f>IF(DATOS!I3059=P$39,DATOS!F3059,"")</f>
        <v/>
      </c>
    </row>
    <row r="3097" spans="18:20" x14ac:dyDescent="0.25">
      <c r="R3097">
        <f t="shared" si="50"/>
        <v>0</v>
      </c>
      <c r="S3097">
        <f>IF(T3097="",0,IFERROR(IF(VLOOKUP(T3097,T$38:T3096,1,0)&gt;0,0,0),1))</f>
        <v>0</v>
      </c>
      <c r="T3097" s="17" t="str">
        <f>IF(DATOS!I3060=P$39,DATOS!F3060,"")</f>
        <v/>
      </c>
    </row>
    <row r="3098" spans="18:20" x14ac:dyDescent="0.25">
      <c r="R3098">
        <f t="shared" si="50"/>
        <v>0</v>
      </c>
      <c r="S3098">
        <f>IF(T3098="",0,IFERROR(IF(VLOOKUP(T3098,T$38:T3097,1,0)&gt;0,0,0),1))</f>
        <v>0</v>
      </c>
      <c r="T3098" s="17" t="str">
        <f>IF(DATOS!I3061=P$39,DATOS!F3061,"")</f>
        <v/>
      </c>
    </row>
    <row r="3099" spans="18:20" x14ac:dyDescent="0.25">
      <c r="R3099">
        <f t="shared" si="50"/>
        <v>0</v>
      </c>
      <c r="S3099">
        <f>IF(T3099="",0,IFERROR(IF(VLOOKUP(T3099,T$38:T3098,1,0)&gt;0,0,0),1))</f>
        <v>0</v>
      </c>
      <c r="T3099" s="17" t="str">
        <f>IF(DATOS!I3062=P$39,DATOS!F3062,"")</f>
        <v/>
      </c>
    </row>
    <row r="3100" spans="18:20" x14ac:dyDescent="0.25">
      <c r="R3100">
        <f t="shared" si="50"/>
        <v>0</v>
      </c>
      <c r="S3100">
        <f>IF(T3100="",0,IFERROR(IF(VLOOKUP(T3100,T$38:T3099,1,0)&gt;0,0,0),1))</f>
        <v>0</v>
      </c>
      <c r="T3100" s="17" t="str">
        <f>IF(DATOS!I3063=P$39,DATOS!F3063,"")</f>
        <v/>
      </c>
    </row>
    <row r="3101" spans="18:20" x14ac:dyDescent="0.25">
      <c r="R3101">
        <f t="shared" si="50"/>
        <v>0</v>
      </c>
      <c r="S3101">
        <f>IF(T3101="",0,IFERROR(IF(VLOOKUP(T3101,T$38:T3100,1,0)&gt;0,0,0),1))</f>
        <v>0</v>
      </c>
      <c r="T3101" s="17" t="str">
        <f>IF(DATOS!I3064=P$39,DATOS!F3064,"")</f>
        <v/>
      </c>
    </row>
    <row r="3102" spans="18:20" x14ac:dyDescent="0.25">
      <c r="R3102">
        <f t="shared" si="50"/>
        <v>0</v>
      </c>
      <c r="S3102">
        <f>IF(T3102="",0,IFERROR(IF(VLOOKUP(T3102,T$38:T3101,1,0)&gt;0,0,0),1))</f>
        <v>0</v>
      </c>
      <c r="T3102" s="17" t="str">
        <f>IF(DATOS!I3065=P$39,DATOS!F3065,"")</f>
        <v/>
      </c>
    </row>
    <row r="3103" spans="18:20" x14ac:dyDescent="0.25">
      <c r="R3103">
        <f t="shared" si="50"/>
        <v>0</v>
      </c>
      <c r="S3103">
        <f>IF(T3103="",0,IFERROR(IF(VLOOKUP(T3103,T$38:T3102,1,0)&gt;0,0,0),1))</f>
        <v>0</v>
      </c>
      <c r="T3103" s="17" t="str">
        <f>IF(DATOS!I3066=P$39,DATOS!F3066,"")</f>
        <v/>
      </c>
    </row>
    <row r="3104" spans="18:20" x14ac:dyDescent="0.25">
      <c r="R3104">
        <f t="shared" si="50"/>
        <v>0</v>
      </c>
      <c r="S3104">
        <f>IF(T3104="",0,IFERROR(IF(VLOOKUP(T3104,T$38:T3103,1,0)&gt;0,0,0),1))</f>
        <v>0</v>
      </c>
      <c r="T3104" s="17" t="str">
        <f>IF(DATOS!I3067=P$39,DATOS!F3067,"")</f>
        <v/>
      </c>
    </row>
    <row r="3105" spans="18:20" x14ac:dyDescent="0.25">
      <c r="R3105">
        <f t="shared" si="50"/>
        <v>0</v>
      </c>
      <c r="S3105">
        <f>IF(T3105="",0,IFERROR(IF(VLOOKUP(T3105,T$38:T3104,1,0)&gt;0,0,0),1))</f>
        <v>0</v>
      </c>
      <c r="T3105" s="17" t="str">
        <f>IF(DATOS!I3068=P$39,DATOS!F3068,"")</f>
        <v/>
      </c>
    </row>
    <row r="3106" spans="18:20" x14ac:dyDescent="0.25">
      <c r="R3106">
        <f t="shared" si="50"/>
        <v>0</v>
      </c>
      <c r="S3106">
        <f>IF(T3106="",0,IFERROR(IF(VLOOKUP(T3106,T$38:T3105,1,0)&gt;0,0,0),1))</f>
        <v>0</v>
      </c>
      <c r="T3106" s="17" t="str">
        <f>IF(DATOS!I3069=P$39,DATOS!F3069,"")</f>
        <v/>
      </c>
    </row>
    <row r="3107" spans="18:20" x14ac:dyDescent="0.25">
      <c r="R3107">
        <f t="shared" si="50"/>
        <v>0</v>
      </c>
      <c r="S3107">
        <f>IF(T3107="",0,IFERROR(IF(VLOOKUP(T3107,T$38:T3106,1,0)&gt;0,0,0),1))</f>
        <v>0</v>
      </c>
      <c r="T3107" s="17" t="str">
        <f>IF(DATOS!I3070=P$39,DATOS!F3070,"")</f>
        <v/>
      </c>
    </row>
    <row r="3108" spans="18:20" x14ac:dyDescent="0.25">
      <c r="R3108">
        <f t="shared" si="50"/>
        <v>0</v>
      </c>
      <c r="S3108">
        <f>IF(T3108="",0,IFERROR(IF(VLOOKUP(T3108,T$38:T3107,1,0)&gt;0,0,0),1))</f>
        <v>0</v>
      </c>
      <c r="T3108" s="17" t="str">
        <f>IF(DATOS!I3071=P$39,DATOS!F3071,"")</f>
        <v/>
      </c>
    </row>
    <row r="3109" spans="18:20" x14ac:dyDescent="0.25">
      <c r="R3109">
        <f t="shared" si="50"/>
        <v>0</v>
      </c>
      <c r="S3109">
        <f>IF(T3109="",0,IFERROR(IF(VLOOKUP(T3109,T$38:T3108,1,0)&gt;0,0,0),1))</f>
        <v>0</v>
      </c>
      <c r="T3109" s="17" t="str">
        <f>IF(DATOS!I3072=P$39,DATOS!F3072,"")</f>
        <v/>
      </c>
    </row>
    <row r="3110" spans="18:20" x14ac:dyDescent="0.25">
      <c r="R3110">
        <f t="shared" si="50"/>
        <v>0</v>
      </c>
      <c r="S3110">
        <f>IF(T3110="",0,IFERROR(IF(VLOOKUP(T3110,T$38:T3109,1,0)&gt;0,0,0),1))</f>
        <v>0</v>
      </c>
      <c r="T3110" s="17" t="str">
        <f>IF(DATOS!I3073=P$39,DATOS!F3073,"")</f>
        <v/>
      </c>
    </row>
    <row r="3111" spans="18:20" x14ac:dyDescent="0.25">
      <c r="R3111">
        <f t="shared" ref="R3111:R3174" si="51">R3110+S3111</f>
        <v>0</v>
      </c>
      <c r="S3111">
        <f>IF(T3111="",0,IFERROR(IF(VLOOKUP(T3111,T$38:T3110,1,0)&gt;0,0,0),1))</f>
        <v>0</v>
      </c>
      <c r="T3111" s="17" t="str">
        <f>IF(DATOS!I3074=P$39,DATOS!F3074,"")</f>
        <v/>
      </c>
    </row>
    <row r="3112" spans="18:20" x14ac:dyDescent="0.25">
      <c r="R3112">
        <f t="shared" si="51"/>
        <v>0</v>
      </c>
      <c r="S3112">
        <f>IF(T3112="",0,IFERROR(IF(VLOOKUP(T3112,T$38:T3111,1,0)&gt;0,0,0),1))</f>
        <v>0</v>
      </c>
      <c r="T3112" s="17" t="str">
        <f>IF(DATOS!I3075=P$39,DATOS!F3075,"")</f>
        <v/>
      </c>
    </row>
    <row r="3113" spans="18:20" x14ac:dyDescent="0.25">
      <c r="R3113">
        <f t="shared" si="51"/>
        <v>0</v>
      </c>
      <c r="S3113">
        <f>IF(T3113="",0,IFERROR(IF(VLOOKUP(T3113,T$38:T3112,1,0)&gt;0,0,0),1))</f>
        <v>0</v>
      </c>
      <c r="T3113" s="17" t="str">
        <f>IF(DATOS!I3076=P$39,DATOS!F3076,"")</f>
        <v/>
      </c>
    </row>
    <row r="3114" spans="18:20" x14ac:dyDescent="0.25">
      <c r="R3114">
        <f t="shared" si="51"/>
        <v>0</v>
      </c>
      <c r="S3114">
        <f>IF(T3114="",0,IFERROR(IF(VLOOKUP(T3114,T$38:T3113,1,0)&gt;0,0,0),1))</f>
        <v>0</v>
      </c>
      <c r="T3114" s="17" t="str">
        <f>IF(DATOS!I3077=P$39,DATOS!F3077,"")</f>
        <v/>
      </c>
    </row>
    <row r="3115" spans="18:20" x14ac:dyDescent="0.25">
      <c r="R3115">
        <f t="shared" si="51"/>
        <v>0</v>
      </c>
      <c r="S3115">
        <f>IF(T3115="",0,IFERROR(IF(VLOOKUP(T3115,T$38:T3114,1,0)&gt;0,0,0),1))</f>
        <v>0</v>
      </c>
      <c r="T3115" s="17" t="str">
        <f>IF(DATOS!I3078=P$39,DATOS!F3078,"")</f>
        <v/>
      </c>
    </row>
    <row r="3116" spans="18:20" x14ac:dyDescent="0.25">
      <c r="R3116">
        <f t="shared" si="51"/>
        <v>0</v>
      </c>
      <c r="S3116">
        <f>IF(T3116="",0,IFERROR(IF(VLOOKUP(T3116,T$38:T3115,1,0)&gt;0,0,0),1))</f>
        <v>0</v>
      </c>
      <c r="T3116" s="17" t="str">
        <f>IF(DATOS!I3079=P$39,DATOS!F3079,"")</f>
        <v/>
      </c>
    </row>
    <row r="3117" spans="18:20" x14ac:dyDescent="0.25">
      <c r="R3117">
        <f t="shared" si="51"/>
        <v>0</v>
      </c>
      <c r="S3117">
        <f>IF(T3117="",0,IFERROR(IF(VLOOKUP(T3117,T$38:T3116,1,0)&gt;0,0,0),1))</f>
        <v>0</v>
      </c>
      <c r="T3117" s="17" t="str">
        <f>IF(DATOS!I3080=P$39,DATOS!F3080,"")</f>
        <v/>
      </c>
    </row>
    <row r="3118" spans="18:20" x14ac:dyDescent="0.25">
      <c r="R3118">
        <f t="shared" si="51"/>
        <v>0</v>
      </c>
      <c r="S3118">
        <f>IF(T3118="",0,IFERROR(IF(VLOOKUP(T3118,T$38:T3117,1,0)&gt;0,0,0),1))</f>
        <v>0</v>
      </c>
      <c r="T3118" s="17" t="str">
        <f>IF(DATOS!I3081=P$39,DATOS!F3081,"")</f>
        <v/>
      </c>
    </row>
    <row r="3119" spans="18:20" x14ac:dyDescent="0.25">
      <c r="R3119">
        <f t="shared" si="51"/>
        <v>0</v>
      </c>
      <c r="S3119">
        <f>IF(T3119="",0,IFERROR(IF(VLOOKUP(T3119,T$38:T3118,1,0)&gt;0,0,0),1))</f>
        <v>0</v>
      </c>
      <c r="T3119" s="17" t="str">
        <f>IF(DATOS!I3082=P$39,DATOS!F3082,"")</f>
        <v/>
      </c>
    </row>
    <row r="3120" spans="18:20" x14ac:dyDescent="0.25">
      <c r="R3120">
        <f t="shared" si="51"/>
        <v>0</v>
      </c>
      <c r="S3120">
        <f>IF(T3120="",0,IFERROR(IF(VLOOKUP(T3120,T$38:T3119,1,0)&gt;0,0,0),1))</f>
        <v>0</v>
      </c>
      <c r="T3120" s="17" t="str">
        <f>IF(DATOS!I3083=P$39,DATOS!F3083,"")</f>
        <v/>
      </c>
    </row>
    <row r="3121" spans="18:20" x14ac:dyDescent="0.25">
      <c r="R3121">
        <f t="shared" si="51"/>
        <v>0</v>
      </c>
      <c r="S3121">
        <f>IF(T3121="",0,IFERROR(IF(VLOOKUP(T3121,T$38:T3120,1,0)&gt;0,0,0),1))</f>
        <v>0</v>
      </c>
      <c r="T3121" s="17" t="str">
        <f>IF(DATOS!I3084=P$39,DATOS!F3084,"")</f>
        <v/>
      </c>
    </row>
    <row r="3122" spans="18:20" x14ac:dyDescent="0.25">
      <c r="R3122">
        <f t="shared" si="51"/>
        <v>0</v>
      </c>
      <c r="S3122">
        <f>IF(T3122="",0,IFERROR(IF(VLOOKUP(T3122,T$38:T3121,1,0)&gt;0,0,0),1))</f>
        <v>0</v>
      </c>
      <c r="T3122" s="17" t="str">
        <f>IF(DATOS!I3085=P$39,DATOS!F3085,"")</f>
        <v/>
      </c>
    </row>
    <row r="3123" spans="18:20" x14ac:dyDescent="0.25">
      <c r="R3123">
        <f t="shared" si="51"/>
        <v>0</v>
      </c>
      <c r="S3123">
        <f>IF(T3123="",0,IFERROR(IF(VLOOKUP(T3123,T$38:T3122,1,0)&gt;0,0,0),1))</f>
        <v>0</v>
      </c>
      <c r="T3123" s="17" t="str">
        <f>IF(DATOS!I3086=P$39,DATOS!F3086,"")</f>
        <v/>
      </c>
    </row>
    <row r="3124" spans="18:20" x14ac:dyDescent="0.25">
      <c r="R3124">
        <f t="shared" si="51"/>
        <v>0</v>
      </c>
      <c r="S3124">
        <f>IF(T3124="",0,IFERROR(IF(VLOOKUP(T3124,T$38:T3123,1,0)&gt;0,0,0),1))</f>
        <v>0</v>
      </c>
      <c r="T3124" s="17" t="str">
        <f>IF(DATOS!I3087=P$39,DATOS!F3087,"")</f>
        <v/>
      </c>
    </row>
    <row r="3125" spans="18:20" x14ac:dyDescent="0.25">
      <c r="R3125">
        <f t="shared" si="51"/>
        <v>0</v>
      </c>
      <c r="S3125">
        <f>IF(T3125="",0,IFERROR(IF(VLOOKUP(T3125,T$38:T3124,1,0)&gt;0,0,0),1))</f>
        <v>0</v>
      </c>
      <c r="T3125" s="17" t="str">
        <f>IF(DATOS!I3088=P$39,DATOS!F3088,"")</f>
        <v/>
      </c>
    </row>
    <row r="3126" spans="18:20" x14ac:dyDescent="0.25">
      <c r="R3126">
        <f t="shared" si="51"/>
        <v>0</v>
      </c>
      <c r="S3126">
        <f>IF(T3126="",0,IFERROR(IF(VLOOKUP(T3126,T$38:T3125,1,0)&gt;0,0,0),1))</f>
        <v>0</v>
      </c>
      <c r="T3126" s="17" t="str">
        <f>IF(DATOS!I3089=P$39,DATOS!F3089,"")</f>
        <v/>
      </c>
    </row>
    <row r="3127" spans="18:20" x14ac:dyDescent="0.25">
      <c r="R3127">
        <f t="shared" si="51"/>
        <v>0</v>
      </c>
      <c r="S3127">
        <f>IF(T3127="",0,IFERROR(IF(VLOOKUP(T3127,T$38:T3126,1,0)&gt;0,0,0),1))</f>
        <v>0</v>
      </c>
      <c r="T3127" s="17" t="str">
        <f>IF(DATOS!I3090=P$39,DATOS!F3090,"")</f>
        <v/>
      </c>
    </row>
    <row r="3128" spans="18:20" x14ac:dyDescent="0.25">
      <c r="R3128">
        <f t="shared" si="51"/>
        <v>0</v>
      </c>
      <c r="S3128">
        <f>IF(T3128="",0,IFERROR(IF(VLOOKUP(T3128,T$38:T3127,1,0)&gt;0,0,0),1))</f>
        <v>0</v>
      </c>
      <c r="T3128" s="17" t="str">
        <f>IF(DATOS!I3091=P$39,DATOS!F3091,"")</f>
        <v/>
      </c>
    </row>
    <row r="3129" spans="18:20" x14ac:dyDescent="0.25">
      <c r="R3129">
        <f t="shared" si="51"/>
        <v>0</v>
      </c>
      <c r="S3129">
        <f>IF(T3129="",0,IFERROR(IF(VLOOKUP(T3129,T$38:T3128,1,0)&gt;0,0,0),1))</f>
        <v>0</v>
      </c>
      <c r="T3129" s="17" t="str">
        <f>IF(DATOS!I3092=P$39,DATOS!F3092,"")</f>
        <v/>
      </c>
    </row>
    <row r="3130" spans="18:20" x14ac:dyDescent="0.25">
      <c r="R3130">
        <f t="shared" si="51"/>
        <v>0</v>
      </c>
      <c r="S3130">
        <f>IF(T3130="",0,IFERROR(IF(VLOOKUP(T3130,T$38:T3129,1,0)&gt;0,0,0),1))</f>
        <v>0</v>
      </c>
      <c r="T3130" s="17" t="str">
        <f>IF(DATOS!I3093=P$39,DATOS!F3093,"")</f>
        <v/>
      </c>
    </row>
    <row r="3131" spans="18:20" x14ac:dyDescent="0.25">
      <c r="R3131">
        <f t="shared" si="51"/>
        <v>0</v>
      </c>
      <c r="S3131">
        <f>IF(T3131="",0,IFERROR(IF(VLOOKUP(T3131,T$38:T3130,1,0)&gt;0,0,0),1))</f>
        <v>0</v>
      </c>
      <c r="T3131" s="17" t="str">
        <f>IF(DATOS!I3094=P$39,DATOS!F3094,"")</f>
        <v/>
      </c>
    </row>
    <row r="3132" spans="18:20" x14ac:dyDescent="0.25">
      <c r="R3132">
        <f t="shared" si="51"/>
        <v>0</v>
      </c>
      <c r="S3132">
        <f>IF(T3132="",0,IFERROR(IF(VLOOKUP(T3132,T$38:T3131,1,0)&gt;0,0,0),1))</f>
        <v>0</v>
      </c>
      <c r="T3132" s="17" t="str">
        <f>IF(DATOS!I3095=P$39,DATOS!F3095,"")</f>
        <v/>
      </c>
    </row>
    <row r="3133" spans="18:20" x14ac:dyDescent="0.25">
      <c r="R3133">
        <f t="shared" si="51"/>
        <v>0</v>
      </c>
      <c r="S3133">
        <f>IF(T3133="",0,IFERROR(IF(VLOOKUP(T3133,T$38:T3132,1,0)&gt;0,0,0),1))</f>
        <v>0</v>
      </c>
      <c r="T3133" s="17" t="str">
        <f>IF(DATOS!I3096=P$39,DATOS!F3096,"")</f>
        <v/>
      </c>
    </row>
    <row r="3134" spans="18:20" x14ac:dyDescent="0.25">
      <c r="R3134">
        <f t="shared" si="51"/>
        <v>0</v>
      </c>
      <c r="S3134">
        <f>IF(T3134="",0,IFERROR(IF(VLOOKUP(T3134,T$38:T3133,1,0)&gt;0,0,0),1))</f>
        <v>0</v>
      </c>
      <c r="T3134" s="17" t="str">
        <f>IF(DATOS!I3097=P$39,DATOS!F3097,"")</f>
        <v/>
      </c>
    </row>
    <row r="3135" spans="18:20" x14ac:dyDescent="0.25">
      <c r="R3135">
        <f t="shared" si="51"/>
        <v>0</v>
      </c>
      <c r="S3135">
        <f>IF(T3135="",0,IFERROR(IF(VLOOKUP(T3135,T$38:T3134,1,0)&gt;0,0,0),1))</f>
        <v>0</v>
      </c>
      <c r="T3135" s="17" t="str">
        <f>IF(DATOS!I3098=P$39,DATOS!F3098,"")</f>
        <v/>
      </c>
    </row>
    <row r="3136" spans="18:20" x14ac:dyDescent="0.25">
      <c r="R3136">
        <f t="shared" si="51"/>
        <v>0</v>
      </c>
      <c r="S3136">
        <f>IF(T3136="",0,IFERROR(IF(VLOOKUP(T3136,T$38:T3135,1,0)&gt;0,0,0),1))</f>
        <v>0</v>
      </c>
      <c r="T3136" s="17" t="str">
        <f>IF(DATOS!I3099=P$39,DATOS!F3099,"")</f>
        <v/>
      </c>
    </row>
    <row r="3137" spans="18:20" x14ac:dyDescent="0.25">
      <c r="R3137">
        <f t="shared" si="51"/>
        <v>0</v>
      </c>
      <c r="S3137">
        <f>IF(T3137="",0,IFERROR(IF(VLOOKUP(T3137,T$38:T3136,1,0)&gt;0,0,0),1))</f>
        <v>0</v>
      </c>
      <c r="T3137" s="17" t="str">
        <f>IF(DATOS!I3100=P$39,DATOS!F3100,"")</f>
        <v/>
      </c>
    </row>
    <row r="3138" spans="18:20" x14ac:dyDescent="0.25">
      <c r="R3138">
        <f t="shared" si="51"/>
        <v>0</v>
      </c>
      <c r="S3138">
        <f>IF(T3138="",0,IFERROR(IF(VLOOKUP(T3138,T$38:T3137,1,0)&gt;0,0,0),1))</f>
        <v>0</v>
      </c>
      <c r="T3138" s="17" t="str">
        <f>IF(DATOS!I3101=P$39,DATOS!F3101,"")</f>
        <v/>
      </c>
    </row>
    <row r="3139" spans="18:20" x14ac:dyDescent="0.25">
      <c r="R3139">
        <f t="shared" si="51"/>
        <v>0</v>
      </c>
      <c r="S3139">
        <f>IF(T3139="",0,IFERROR(IF(VLOOKUP(T3139,T$38:T3138,1,0)&gt;0,0,0),1))</f>
        <v>0</v>
      </c>
      <c r="T3139" s="17" t="str">
        <f>IF(DATOS!I3102=P$39,DATOS!F3102,"")</f>
        <v/>
      </c>
    </row>
    <row r="3140" spans="18:20" x14ac:dyDescent="0.25">
      <c r="R3140">
        <f t="shared" si="51"/>
        <v>0</v>
      </c>
      <c r="S3140">
        <f>IF(T3140="",0,IFERROR(IF(VLOOKUP(T3140,T$38:T3139,1,0)&gt;0,0,0),1))</f>
        <v>0</v>
      </c>
      <c r="T3140" s="17" t="str">
        <f>IF(DATOS!I3103=P$39,DATOS!F3103,"")</f>
        <v/>
      </c>
    </row>
    <row r="3141" spans="18:20" x14ac:dyDescent="0.25">
      <c r="R3141">
        <f t="shared" si="51"/>
        <v>0</v>
      </c>
      <c r="S3141">
        <f>IF(T3141="",0,IFERROR(IF(VLOOKUP(T3141,T$38:T3140,1,0)&gt;0,0,0),1))</f>
        <v>0</v>
      </c>
      <c r="T3141" s="17" t="str">
        <f>IF(DATOS!I3104=P$39,DATOS!F3104,"")</f>
        <v/>
      </c>
    </row>
    <row r="3142" spans="18:20" x14ac:dyDescent="0.25">
      <c r="R3142">
        <f t="shared" si="51"/>
        <v>0</v>
      </c>
      <c r="S3142">
        <f>IF(T3142="",0,IFERROR(IF(VLOOKUP(T3142,T$38:T3141,1,0)&gt;0,0,0),1))</f>
        <v>0</v>
      </c>
      <c r="T3142" s="17" t="str">
        <f>IF(DATOS!I3105=P$39,DATOS!F3105,"")</f>
        <v/>
      </c>
    </row>
    <row r="3143" spans="18:20" x14ac:dyDescent="0.25">
      <c r="R3143">
        <f t="shared" si="51"/>
        <v>0</v>
      </c>
      <c r="S3143">
        <f>IF(T3143="",0,IFERROR(IF(VLOOKUP(T3143,T$38:T3142,1,0)&gt;0,0,0),1))</f>
        <v>0</v>
      </c>
      <c r="T3143" s="17" t="str">
        <f>IF(DATOS!I3106=P$39,DATOS!F3106,"")</f>
        <v/>
      </c>
    </row>
    <row r="3144" spans="18:20" x14ac:dyDescent="0.25">
      <c r="R3144">
        <f t="shared" si="51"/>
        <v>0</v>
      </c>
      <c r="S3144">
        <f>IF(T3144="",0,IFERROR(IF(VLOOKUP(T3144,T$38:T3143,1,0)&gt;0,0,0),1))</f>
        <v>0</v>
      </c>
      <c r="T3144" s="17" t="str">
        <f>IF(DATOS!I3107=P$39,DATOS!F3107,"")</f>
        <v/>
      </c>
    </row>
    <row r="3145" spans="18:20" x14ac:dyDescent="0.25">
      <c r="R3145">
        <f t="shared" si="51"/>
        <v>0</v>
      </c>
      <c r="S3145">
        <f>IF(T3145="",0,IFERROR(IF(VLOOKUP(T3145,T$38:T3144,1,0)&gt;0,0,0),1))</f>
        <v>0</v>
      </c>
      <c r="T3145" s="17" t="str">
        <f>IF(DATOS!I3108=P$39,DATOS!F3108,"")</f>
        <v/>
      </c>
    </row>
    <row r="3146" spans="18:20" x14ac:dyDescent="0.25">
      <c r="R3146">
        <f t="shared" si="51"/>
        <v>0</v>
      </c>
      <c r="S3146">
        <f>IF(T3146="",0,IFERROR(IF(VLOOKUP(T3146,T$38:T3145,1,0)&gt;0,0,0),1))</f>
        <v>0</v>
      </c>
      <c r="T3146" s="17" t="str">
        <f>IF(DATOS!I3109=P$39,DATOS!F3109,"")</f>
        <v/>
      </c>
    </row>
    <row r="3147" spans="18:20" x14ac:dyDescent="0.25">
      <c r="R3147">
        <f t="shared" si="51"/>
        <v>0</v>
      </c>
      <c r="S3147">
        <f>IF(T3147="",0,IFERROR(IF(VLOOKUP(T3147,T$38:T3146,1,0)&gt;0,0,0),1))</f>
        <v>0</v>
      </c>
      <c r="T3147" s="17" t="str">
        <f>IF(DATOS!I3110=P$39,DATOS!F3110,"")</f>
        <v/>
      </c>
    </row>
    <row r="3148" spans="18:20" x14ac:dyDescent="0.25">
      <c r="R3148">
        <f t="shared" si="51"/>
        <v>0</v>
      </c>
      <c r="S3148">
        <f>IF(T3148="",0,IFERROR(IF(VLOOKUP(T3148,T$38:T3147,1,0)&gt;0,0,0),1))</f>
        <v>0</v>
      </c>
      <c r="T3148" s="17" t="str">
        <f>IF(DATOS!I3111=P$39,DATOS!F3111,"")</f>
        <v/>
      </c>
    </row>
    <row r="3149" spans="18:20" x14ac:dyDescent="0.25">
      <c r="R3149">
        <f t="shared" si="51"/>
        <v>0</v>
      </c>
      <c r="S3149">
        <f>IF(T3149="",0,IFERROR(IF(VLOOKUP(T3149,T$38:T3148,1,0)&gt;0,0,0),1))</f>
        <v>0</v>
      </c>
      <c r="T3149" s="17" t="str">
        <f>IF(DATOS!I3112=P$39,DATOS!F3112,"")</f>
        <v/>
      </c>
    </row>
    <row r="3150" spans="18:20" x14ac:dyDescent="0.25">
      <c r="R3150">
        <f t="shared" si="51"/>
        <v>0</v>
      </c>
      <c r="S3150">
        <f>IF(T3150="",0,IFERROR(IF(VLOOKUP(T3150,T$38:T3149,1,0)&gt;0,0,0),1))</f>
        <v>0</v>
      </c>
      <c r="T3150" s="17" t="str">
        <f>IF(DATOS!I3113=P$39,DATOS!F3113,"")</f>
        <v/>
      </c>
    </row>
    <row r="3151" spans="18:20" x14ac:dyDescent="0.25">
      <c r="R3151">
        <f t="shared" si="51"/>
        <v>0</v>
      </c>
      <c r="S3151">
        <f>IF(T3151="",0,IFERROR(IF(VLOOKUP(T3151,T$38:T3150,1,0)&gt;0,0,0),1))</f>
        <v>0</v>
      </c>
      <c r="T3151" s="17" t="str">
        <f>IF(DATOS!I3114=P$39,DATOS!F3114,"")</f>
        <v/>
      </c>
    </row>
    <row r="3152" spans="18:20" x14ac:dyDescent="0.25">
      <c r="R3152">
        <f t="shared" si="51"/>
        <v>0</v>
      </c>
      <c r="S3152">
        <f>IF(T3152="",0,IFERROR(IF(VLOOKUP(T3152,T$38:T3151,1,0)&gt;0,0,0),1))</f>
        <v>0</v>
      </c>
      <c r="T3152" s="17" t="str">
        <f>IF(DATOS!I3115=P$39,DATOS!F3115,"")</f>
        <v/>
      </c>
    </row>
    <row r="3153" spans="18:20" x14ac:dyDescent="0.25">
      <c r="R3153">
        <f t="shared" si="51"/>
        <v>0</v>
      </c>
      <c r="S3153">
        <f>IF(T3153="",0,IFERROR(IF(VLOOKUP(T3153,T$38:T3152,1,0)&gt;0,0,0),1))</f>
        <v>0</v>
      </c>
      <c r="T3153" s="17" t="str">
        <f>IF(DATOS!I3116=P$39,DATOS!F3116,"")</f>
        <v/>
      </c>
    </row>
    <row r="3154" spans="18:20" x14ac:dyDescent="0.25">
      <c r="R3154">
        <f t="shared" si="51"/>
        <v>0</v>
      </c>
      <c r="S3154">
        <f>IF(T3154="",0,IFERROR(IF(VLOOKUP(T3154,T$38:T3153,1,0)&gt;0,0,0),1))</f>
        <v>0</v>
      </c>
      <c r="T3154" s="17" t="str">
        <f>IF(DATOS!I3117=P$39,DATOS!F3117,"")</f>
        <v/>
      </c>
    </row>
    <row r="3155" spans="18:20" x14ac:dyDescent="0.25">
      <c r="R3155">
        <f t="shared" si="51"/>
        <v>0</v>
      </c>
      <c r="S3155">
        <f>IF(T3155="",0,IFERROR(IF(VLOOKUP(T3155,T$38:T3154,1,0)&gt;0,0,0),1))</f>
        <v>0</v>
      </c>
      <c r="T3155" s="17" t="str">
        <f>IF(DATOS!I3118=P$39,DATOS!F3118,"")</f>
        <v/>
      </c>
    </row>
    <row r="3156" spans="18:20" x14ac:dyDescent="0.25">
      <c r="R3156">
        <f t="shared" si="51"/>
        <v>0</v>
      </c>
      <c r="S3156">
        <f>IF(T3156="",0,IFERROR(IF(VLOOKUP(T3156,T$38:T3155,1,0)&gt;0,0,0),1))</f>
        <v>0</v>
      </c>
      <c r="T3156" s="17" t="str">
        <f>IF(DATOS!I3119=P$39,DATOS!F3119,"")</f>
        <v/>
      </c>
    </row>
    <row r="3157" spans="18:20" x14ac:dyDescent="0.25">
      <c r="R3157">
        <f t="shared" si="51"/>
        <v>0</v>
      </c>
      <c r="S3157">
        <f>IF(T3157="",0,IFERROR(IF(VLOOKUP(T3157,T$38:T3156,1,0)&gt;0,0,0),1))</f>
        <v>0</v>
      </c>
      <c r="T3157" s="17" t="str">
        <f>IF(DATOS!I3120=P$39,DATOS!F3120,"")</f>
        <v/>
      </c>
    </row>
    <row r="3158" spans="18:20" x14ac:dyDescent="0.25">
      <c r="R3158">
        <f t="shared" si="51"/>
        <v>0</v>
      </c>
      <c r="S3158">
        <f>IF(T3158="",0,IFERROR(IF(VLOOKUP(T3158,T$38:T3157,1,0)&gt;0,0,0),1))</f>
        <v>0</v>
      </c>
      <c r="T3158" s="17" t="str">
        <f>IF(DATOS!I3121=P$39,DATOS!F3121,"")</f>
        <v/>
      </c>
    </row>
    <row r="3159" spans="18:20" x14ac:dyDescent="0.25">
      <c r="R3159">
        <f t="shared" si="51"/>
        <v>0</v>
      </c>
      <c r="S3159">
        <f>IF(T3159="",0,IFERROR(IF(VLOOKUP(T3159,T$38:T3158,1,0)&gt;0,0,0),1))</f>
        <v>0</v>
      </c>
      <c r="T3159" s="17" t="str">
        <f>IF(DATOS!I3122=P$39,DATOS!F3122,"")</f>
        <v/>
      </c>
    </row>
    <row r="3160" spans="18:20" x14ac:dyDescent="0.25">
      <c r="R3160">
        <f t="shared" si="51"/>
        <v>0</v>
      </c>
      <c r="S3160">
        <f>IF(T3160="",0,IFERROR(IF(VLOOKUP(T3160,T$38:T3159,1,0)&gt;0,0,0),1))</f>
        <v>0</v>
      </c>
      <c r="T3160" s="17" t="str">
        <f>IF(DATOS!I3123=P$39,DATOS!F3123,"")</f>
        <v/>
      </c>
    </row>
    <row r="3161" spans="18:20" x14ac:dyDescent="0.25">
      <c r="R3161">
        <f t="shared" si="51"/>
        <v>0</v>
      </c>
      <c r="S3161">
        <f>IF(T3161="",0,IFERROR(IF(VLOOKUP(T3161,T$38:T3160,1,0)&gt;0,0,0),1))</f>
        <v>0</v>
      </c>
      <c r="T3161" s="17" t="str">
        <f>IF(DATOS!I3124=P$39,DATOS!F3124,"")</f>
        <v/>
      </c>
    </row>
    <row r="3162" spans="18:20" x14ac:dyDescent="0.25">
      <c r="R3162">
        <f t="shared" si="51"/>
        <v>0</v>
      </c>
      <c r="S3162">
        <f>IF(T3162="",0,IFERROR(IF(VLOOKUP(T3162,T$38:T3161,1,0)&gt;0,0,0),1))</f>
        <v>0</v>
      </c>
      <c r="T3162" s="17" t="str">
        <f>IF(DATOS!I3125=P$39,DATOS!F3125,"")</f>
        <v/>
      </c>
    </row>
    <row r="3163" spans="18:20" x14ac:dyDescent="0.25">
      <c r="R3163">
        <f t="shared" si="51"/>
        <v>0</v>
      </c>
      <c r="S3163">
        <f>IF(T3163="",0,IFERROR(IF(VLOOKUP(T3163,T$38:T3162,1,0)&gt;0,0,0),1))</f>
        <v>0</v>
      </c>
      <c r="T3163" s="17" t="str">
        <f>IF(DATOS!I3126=P$39,DATOS!F3126,"")</f>
        <v/>
      </c>
    </row>
    <row r="3164" spans="18:20" x14ac:dyDescent="0.25">
      <c r="R3164">
        <f t="shared" si="51"/>
        <v>0</v>
      </c>
      <c r="S3164">
        <f>IF(T3164="",0,IFERROR(IF(VLOOKUP(T3164,T$38:T3163,1,0)&gt;0,0,0),1))</f>
        <v>0</v>
      </c>
      <c r="T3164" s="17" t="str">
        <f>IF(DATOS!I3127=P$39,DATOS!F3127,"")</f>
        <v/>
      </c>
    </row>
    <row r="3165" spans="18:20" x14ac:dyDescent="0.25">
      <c r="R3165">
        <f t="shared" si="51"/>
        <v>0</v>
      </c>
      <c r="S3165">
        <f>IF(T3165="",0,IFERROR(IF(VLOOKUP(T3165,T$38:T3164,1,0)&gt;0,0,0),1))</f>
        <v>0</v>
      </c>
      <c r="T3165" s="17" t="str">
        <f>IF(DATOS!I3128=P$39,DATOS!F3128,"")</f>
        <v/>
      </c>
    </row>
    <row r="3166" spans="18:20" x14ac:dyDescent="0.25">
      <c r="R3166">
        <f t="shared" si="51"/>
        <v>0</v>
      </c>
      <c r="S3166">
        <f>IF(T3166="",0,IFERROR(IF(VLOOKUP(T3166,T$38:T3165,1,0)&gt;0,0,0),1))</f>
        <v>0</v>
      </c>
      <c r="T3166" s="17" t="str">
        <f>IF(DATOS!I3129=P$39,DATOS!F3129,"")</f>
        <v/>
      </c>
    </row>
    <row r="3167" spans="18:20" x14ac:dyDescent="0.25">
      <c r="R3167">
        <f t="shared" si="51"/>
        <v>0</v>
      </c>
      <c r="S3167">
        <f>IF(T3167="",0,IFERROR(IF(VLOOKUP(T3167,T$38:T3166,1,0)&gt;0,0,0),1))</f>
        <v>0</v>
      </c>
      <c r="T3167" s="17" t="str">
        <f>IF(DATOS!I3130=P$39,DATOS!F3130,"")</f>
        <v/>
      </c>
    </row>
    <row r="3168" spans="18:20" x14ac:dyDescent="0.25">
      <c r="R3168">
        <f t="shared" si="51"/>
        <v>0</v>
      </c>
      <c r="S3168">
        <f>IF(T3168="",0,IFERROR(IF(VLOOKUP(T3168,T$38:T3167,1,0)&gt;0,0,0),1))</f>
        <v>0</v>
      </c>
      <c r="T3168" s="17" t="str">
        <f>IF(DATOS!I3131=P$39,DATOS!F3131,"")</f>
        <v/>
      </c>
    </row>
    <row r="3169" spans="18:20" x14ac:dyDescent="0.25">
      <c r="R3169">
        <f t="shared" si="51"/>
        <v>0</v>
      </c>
      <c r="S3169">
        <f>IF(T3169="",0,IFERROR(IF(VLOOKUP(T3169,T$38:T3168,1,0)&gt;0,0,0),1))</f>
        <v>0</v>
      </c>
      <c r="T3169" s="17" t="str">
        <f>IF(DATOS!I3132=P$39,DATOS!F3132,"")</f>
        <v/>
      </c>
    </row>
    <row r="3170" spans="18:20" x14ac:dyDescent="0.25">
      <c r="R3170">
        <f t="shared" si="51"/>
        <v>0</v>
      </c>
      <c r="S3170">
        <f>IF(T3170="",0,IFERROR(IF(VLOOKUP(T3170,T$38:T3169,1,0)&gt;0,0,0),1))</f>
        <v>0</v>
      </c>
      <c r="T3170" s="17" t="str">
        <f>IF(DATOS!I3133=P$39,DATOS!F3133,"")</f>
        <v/>
      </c>
    </row>
    <row r="3171" spans="18:20" x14ac:dyDescent="0.25">
      <c r="R3171">
        <f t="shared" si="51"/>
        <v>0</v>
      </c>
      <c r="S3171">
        <f>IF(T3171="",0,IFERROR(IF(VLOOKUP(T3171,T$38:T3170,1,0)&gt;0,0,0),1))</f>
        <v>0</v>
      </c>
      <c r="T3171" s="17" t="str">
        <f>IF(DATOS!I3134=P$39,DATOS!F3134,"")</f>
        <v/>
      </c>
    </row>
    <row r="3172" spans="18:20" x14ac:dyDescent="0.25">
      <c r="R3172">
        <f t="shared" si="51"/>
        <v>0</v>
      </c>
      <c r="S3172">
        <f>IF(T3172="",0,IFERROR(IF(VLOOKUP(T3172,T$38:T3171,1,0)&gt;0,0,0),1))</f>
        <v>0</v>
      </c>
      <c r="T3172" s="17" t="str">
        <f>IF(DATOS!I3135=P$39,DATOS!F3135,"")</f>
        <v/>
      </c>
    </row>
    <row r="3173" spans="18:20" x14ac:dyDescent="0.25">
      <c r="R3173">
        <f t="shared" si="51"/>
        <v>0</v>
      </c>
      <c r="S3173">
        <f>IF(T3173="",0,IFERROR(IF(VLOOKUP(T3173,T$38:T3172,1,0)&gt;0,0,0),1))</f>
        <v>0</v>
      </c>
      <c r="T3173" s="17" t="str">
        <f>IF(DATOS!I3136=P$39,DATOS!F3136,"")</f>
        <v/>
      </c>
    </row>
    <row r="3174" spans="18:20" x14ac:dyDescent="0.25">
      <c r="R3174">
        <f t="shared" si="51"/>
        <v>0</v>
      </c>
      <c r="S3174">
        <f>IF(T3174="",0,IFERROR(IF(VLOOKUP(T3174,T$38:T3173,1,0)&gt;0,0,0),1))</f>
        <v>0</v>
      </c>
      <c r="T3174" s="17" t="str">
        <f>IF(DATOS!I3137=P$39,DATOS!F3137,"")</f>
        <v/>
      </c>
    </row>
    <row r="3175" spans="18:20" x14ac:dyDescent="0.25">
      <c r="R3175">
        <f t="shared" ref="R3175:R3238" si="52">R3174+S3175</f>
        <v>0</v>
      </c>
      <c r="S3175">
        <f>IF(T3175="",0,IFERROR(IF(VLOOKUP(T3175,T$38:T3174,1,0)&gt;0,0,0),1))</f>
        <v>0</v>
      </c>
      <c r="T3175" s="17" t="str">
        <f>IF(DATOS!I3138=P$39,DATOS!F3138,"")</f>
        <v/>
      </c>
    </row>
    <row r="3176" spans="18:20" x14ac:dyDescent="0.25">
      <c r="R3176">
        <f t="shared" si="52"/>
        <v>0</v>
      </c>
      <c r="S3176">
        <f>IF(T3176="",0,IFERROR(IF(VLOOKUP(T3176,T$38:T3175,1,0)&gt;0,0,0),1))</f>
        <v>0</v>
      </c>
      <c r="T3176" s="17" t="str">
        <f>IF(DATOS!I3139=P$39,DATOS!F3139,"")</f>
        <v/>
      </c>
    </row>
    <row r="3177" spans="18:20" x14ac:dyDescent="0.25">
      <c r="R3177">
        <f t="shared" si="52"/>
        <v>0</v>
      </c>
      <c r="S3177">
        <f>IF(T3177="",0,IFERROR(IF(VLOOKUP(T3177,T$38:T3176,1,0)&gt;0,0,0),1))</f>
        <v>0</v>
      </c>
      <c r="T3177" s="17" t="str">
        <f>IF(DATOS!I3140=P$39,DATOS!F3140,"")</f>
        <v/>
      </c>
    </row>
    <row r="3178" spans="18:20" x14ac:dyDescent="0.25">
      <c r="R3178">
        <f t="shared" si="52"/>
        <v>0</v>
      </c>
      <c r="S3178">
        <f>IF(T3178="",0,IFERROR(IF(VLOOKUP(T3178,T$38:T3177,1,0)&gt;0,0,0),1))</f>
        <v>0</v>
      </c>
      <c r="T3178" s="17" t="str">
        <f>IF(DATOS!I3141=P$39,DATOS!F3141,"")</f>
        <v/>
      </c>
    </row>
    <row r="3179" spans="18:20" x14ac:dyDescent="0.25">
      <c r="R3179">
        <f t="shared" si="52"/>
        <v>0</v>
      </c>
      <c r="S3179">
        <f>IF(T3179="",0,IFERROR(IF(VLOOKUP(T3179,T$38:T3178,1,0)&gt;0,0,0),1))</f>
        <v>0</v>
      </c>
      <c r="T3179" s="17" t="str">
        <f>IF(DATOS!I3142=P$39,DATOS!F3142,"")</f>
        <v/>
      </c>
    </row>
    <row r="3180" spans="18:20" x14ac:dyDescent="0.25">
      <c r="R3180">
        <f t="shared" si="52"/>
        <v>0</v>
      </c>
      <c r="S3180">
        <f>IF(T3180="",0,IFERROR(IF(VLOOKUP(T3180,T$38:T3179,1,0)&gt;0,0,0),1))</f>
        <v>0</v>
      </c>
      <c r="T3180" s="17" t="str">
        <f>IF(DATOS!I3143=P$39,DATOS!F3143,"")</f>
        <v/>
      </c>
    </row>
    <row r="3181" spans="18:20" x14ac:dyDescent="0.25">
      <c r="R3181">
        <f t="shared" si="52"/>
        <v>0</v>
      </c>
      <c r="S3181">
        <f>IF(T3181="",0,IFERROR(IF(VLOOKUP(T3181,T$38:T3180,1,0)&gt;0,0,0),1))</f>
        <v>0</v>
      </c>
      <c r="T3181" s="17" t="str">
        <f>IF(DATOS!I3144=P$39,DATOS!F3144,"")</f>
        <v/>
      </c>
    </row>
    <row r="3182" spans="18:20" x14ac:dyDescent="0.25">
      <c r="R3182">
        <f t="shared" si="52"/>
        <v>0</v>
      </c>
      <c r="S3182">
        <f>IF(T3182="",0,IFERROR(IF(VLOOKUP(T3182,T$38:T3181,1,0)&gt;0,0,0),1))</f>
        <v>0</v>
      </c>
      <c r="T3182" s="17" t="str">
        <f>IF(DATOS!I3145=P$39,DATOS!F3145,"")</f>
        <v/>
      </c>
    </row>
    <row r="3183" spans="18:20" x14ac:dyDescent="0.25">
      <c r="R3183">
        <f t="shared" si="52"/>
        <v>0</v>
      </c>
      <c r="S3183">
        <f>IF(T3183="",0,IFERROR(IF(VLOOKUP(T3183,T$38:T3182,1,0)&gt;0,0,0),1))</f>
        <v>0</v>
      </c>
      <c r="T3183" s="17" t="str">
        <f>IF(DATOS!I3146=P$39,DATOS!F3146,"")</f>
        <v/>
      </c>
    </row>
    <row r="3184" spans="18:20" x14ac:dyDescent="0.25">
      <c r="R3184">
        <f t="shared" si="52"/>
        <v>0</v>
      </c>
      <c r="S3184">
        <f>IF(T3184="",0,IFERROR(IF(VLOOKUP(T3184,T$38:T3183,1,0)&gt;0,0,0),1))</f>
        <v>0</v>
      </c>
      <c r="T3184" s="17" t="str">
        <f>IF(DATOS!I3147=P$39,DATOS!F3147,"")</f>
        <v/>
      </c>
    </row>
    <row r="3185" spans="18:20" x14ac:dyDescent="0.25">
      <c r="R3185">
        <f t="shared" si="52"/>
        <v>0</v>
      </c>
      <c r="S3185">
        <f>IF(T3185="",0,IFERROR(IF(VLOOKUP(T3185,T$38:T3184,1,0)&gt;0,0,0),1))</f>
        <v>0</v>
      </c>
      <c r="T3185" s="17" t="str">
        <f>IF(DATOS!I3148=P$39,DATOS!F3148,"")</f>
        <v/>
      </c>
    </row>
    <row r="3186" spans="18:20" x14ac:dyDescent="0.25">
      <c r="R3186">
        <f t="shared" si="52"/>
        <v>0</v>
      </c>
      <c r="S3186">
        <f>IF(T3186="",0,IFERROR(IF(VLOOKUP(T3186,T$38:T3185,1,0)&gt;0,0,0),1))</f>
        <v>0</v>
      </c>
      <c r="T3186" s="17" t="str">
        <f>IF(DATOS!I3149=P$39,DATOS!F3149,"")</f>
        <v/>
      </c>
    </row>
    <row r="3187" spans="18:20" x14ac:dyDescent="0.25">
      <c r="R3187">
        <f t="shared" si="52"/>
        <v>0</v>
      </c>
      <c r="S3187">
        <f>IF(T3187="",0,IFERROR(IF(VLOOKUP(T3187,T$38:T3186,1,0)&gt;0,0,0),1))</f>
        <v>0</v>
      </c>
      <c r="T3187" s="17" t="str">
        <f>IF(DATOS!I3150=P$39,DATOS!F3150,"")</f>
        <v/>
      </c>
    </row>
    <row r="3188" spans="18:20" x14ac:dyDescent="0.25">
      <c r="R3188">
        <f t="shared" si="52"/>
        <v>0</v>
      </c>
      <c r="S3188">
        <f>IF(T3188="",0,IFERROR(IF(VLOOKUP(T3188,T$38:T3187,1,0)&gt;0,0,0),1))</f>
        <v>0</v>
      </c>
      <c r="T3188" s="17" t="str">
        <f>IF(DATOS!I3151=P$39,DATOS!F3151,"")</f>
        <v/>
      </c>
    </row>
    <row r="3189" spans="18:20" x14ac:dyDescent="0.25">
      <c r="R3189">
        <f t="shared" si="52"/>
        <v>0</v>
      </c>
      <c r="S3189">
        <f>IF(T3189="",0,IFERROR(IF(VLOOKUP(T3189,T$38:T3188,1,0)&gt;0,0,0),1))</f>
        <v>0</v>
      </c>
      <c r="T3189" s="17" t="str">
        <f>IF(DATOS!I3152=P$39,DATOS!F3152,"")</f>
        <v/>
      </c>
    </row>
    <row r="3190" spans="18:20" x14ac:dyDescent="0.25">
      <c r="R3190">
        <f t="shared" si="52"/>
        <v>0</v>
      </c>
      <c r="S3190">
        <f>IF(T3190="",0,IFERROR(IF(VLOOKUP(T3190,T$38:T3189,1,0)&gt;0,0,0),1))</f>
        <v>0</v>
      </c>
      <c r="T3190" s="17" t="str">
        <f>IF(DATOS!I3153=P$39,DATOS!F3153,"")</f>
        <v/>
      </c>
    </row>
    <row r="3191" spans="18:20" x14ac:dyDescent="0.25">
      <c r="R3191">
        <f t="shared" si="52"/>
        <v>0</v>
      </c>
      <c r="S3191">
        <f>IF(T3191="",0,IFERROR(IF(VLOOKUP(T3191,T$38:T3190,1,0)&gt;0,0,0),1))</f>
        <v>0</v>
      </c>
      <c r="T3191" s="17" t="str">
        <f>IF(DATOS!I3154=P$39,DATOS!F3154,"")</f>
        <v/>
      </c>
    </row>
    <row r="3192" spans="18:20" x14ac:dyDescent="0.25">
      <c r="R3192">
        <f t="shared" si="52"/>
        <v>0</v>
      </c>
      <c r="S3192">
        <f>IF(T3192="",0,IFERROR(IF(VLOOKUP(T3192,T$38:T3191,1,0)&gt;0,0,0),1))</f>
        <v>0</v>
      </c>
      <c r="T3192" s="17" t="str">
        <f>IF(DATOS!I3155=P$39,DATOS!F3155,"")</f>
        <v/>
      </c>
    </row>
    <row r="3193" spans="18:20" x14ac:dyDescent="0.25">
      <c r="R3193">
        <f t="shared" si="52"/>
        <v>0</v>
      </c>
      <c r="S3193">
        <f>IF(T3193="",0,IFERROR(IF(VLOOKUP(T3193,T$38:T3192,1,0)&gt;0,0,0),1))</f>
        <v>0</v>
      </c>
      <c r="T3193" s="17" t="str">
        <f>IF(DATOS!I3156=P$39,DATOS!F3156,"")</f>
        <v/>
      </c>
    </row>
    <row r="3194" spans="18:20" x14ac:dyDescent="0.25">
      <c r="R3194">
        <f t="shared" si="52"/>
        <v>0</v>
      </c>
      <c r="S3194">
        <f>IF(T3194="",0,IFERROR(IF(VLOOKUP(T3194,T$38:T3193,1,0)&gt;0,0,0),1))</f>
        <v>0</v>
      </c>
      <c r="T3194" s="17" t="str">
        <f>IF(DATOS!I3157=P$39,DATOS!F3157,"")</f>
        <v/>
      </c>
    </row>
    <row r="3195" spans="18:20" x14ac:dyDescent="0.25">
      <c r="R3195">
        <f t="shared" si="52"/>
        <v>0</v>
      </c>
      <c r="S3195">
        <f>IF(T3195="",0,IFERROR(IF(VLOOKUP(T3195,T$38:T3194,1,0)&gt;0,0,0),1))</f>
        <v>0</v>
      </c>
      <c r="T3195" s="17" t="str">
        <f>IF(DATOS!I3158=P$39,DATOS!F3158,"")</f>
        <v/>
      </c>
    </row>
    <row r="3196" spans="18:20" x14ac:dyDescent="0.25">
      <c r="R3196">
        <f t="shared" si="52"/>
        <v>0</v>
      </c>
      <c r="S3196">
        <f>IF(T3196="",0,IFERROR(IF(VLOOKUP(T3196,T$38:T3195,1,0)&gt;0,0,0),1))</f>
        <v>0</v>
      </c>
      <c r="T3196" s="17" t="str">
        <f>IF(DATOS!I3159=P$39,DATOS!F3159,"")</f>
        <v/>
      </c>
    </row>
    <row r="3197" spans="18:20" x14ac:dyDescent="0.25">
      <c r="R3197">
        <f t="shared" si="52"/>
        <v>0</v>
      </c>
      <c r="S3197">
        <f>IF(T3197="",0,IFERROR(IF(VLOOKUP(T3197,T$38:T3196,1,0)&gt;0,0,0),1))</f>
        <v>0</v>
      </c>
      <c r="T3197" s="17" t="str">
        <f>IF(DATOS!I3160=P$39,DATOS!F3160,"")</f>
        <v/>
      </c>
    </row>
    <row r="3198" spans="18:20" x14ac:dyDescent="0.25">
      <c r="R3198">
        <f t="shared" si="52"/>
        <v>0</v>
      </c>
      <c r="S3198">
        <f>IF(T3198="",0,IFERROR(IF(VLOOKUP(T3198,T$38:T3197,1,0)&gt;0,0,0),1))</f>
        <v>0</v>
      </c>
      <c r="T3198" s="17" t="str">
        <f>IF(DATOS!I3161=P$39,DATOS!F3161,"")</f>
        <v/>
      </c>
    </row>
    <row r="3199" spans="18:20" x14ac:dyDescent="0.25">
      <c r="R3199">
        <f t="shared" si="52"/>
        <v>0</v>
      </c>
      <c r="S3199">
        <f>IF(T3199="",0,IFERROR(IF(VLOOKUP(T3199,T$38:T3198,1,0)&gt;0,0,0),1))</f>
        <v>0</v>
      </c>
      <c r="T3199" s="17" t="str">
        <f>IF(DATOS!I3162=P$39,DATOS!F3162,"")</f>
        <v/>
      </c>
    </row>
    <row r="3200" spans="18:20" x14ac:dyDescent="0.25">
      <c r="R3200">
        <f t="shared" si="52"/>
        <v>0</v>
      </c>
      <c r="S3200">
        <f>IF(T3200="",0,IFERROR(IF(VLOOKUP(T3200,T$38:T3199,1,0)&gt;0,0,0),1))</f>
        <v>0</v>
      </c>
      <c r="T3200" s="17" t="str">
        <f>IF(DATOS!I3163=P$39,DATOS!F3163,"")</f>
        <v/>
      </c>
    </row>
    <row r="3201" spans="18:20" x14ac:dyDescent="0.25">
      <c r="R3201">
        <f t="shared" si="52"/>
        <v>0</v>
      </c>
      <c r="S3201">
        <f>IF(T3201="",0,IFERROR(IF(VLOOKUP(T3201,T$38:T3200,1,0)&gt;0,0,0),1))</f>
        <v>0</v>
      </c>
      <c r="T3201" s="17" t="str">
        <f>IF(DATOS!I3164=P$39,DATOS!F3164,"")</f>
        <v/>
      </c>
    </row>
    <row r="3202" spans="18:20" x14ac:dyDescent="0.25">
      <c r="R3202">
        <f t="shared" si="52"/>
        <v>0</v>
      </c>
      <c r="S3202">
        <f>IF(T3202="",0,IFERROR(IF(VLOOKUP(T3202,T$38:T3201,1,0)&gt;0,0,0),1))</f>
        <v>0</v>
      </c>
      <c r="T3202" s="17" t="str">
        <f>IF(DATOS!I3165=P$39,DATOS!F3165,"")</f>
        <v/>
      </c>
    </row>
    <row r="3203" spans="18:20" x14ac:dyDescent="0.25">
      <c r="R3203">
        <f t="shared" si="52"/>
        <v>0</v>
      </c>
      <c r="S3203">
        <f>IF(T3203="",0,IFERROR(IF(VLOOKUP(T3203,T$38:T3202,1,0)&gt;0,0,0),1))</f>
        <v>0</v>
      </c>
      <c r="T3203" s="17" t="str">
        <f>IF(DATOS!I3166=P$39,DATOS!F3166,"")</f>
        <v/>
      </c>
    </row>
    <row r="3204" spans="18:20" x14ac:dyDescent="0.25">
      <c r="R3204">
        <f t="shared" si="52"/>
        <v>0</v>
      </c>
      <c r="S3204">
        <f>IF(T3204="",0,IFERROR(IF(VLOOKUP(T3204,T$38:T3203,1,0)&gt;0,0,0),1))</f>
        <v>0</v>
      </c>
      <c r="T3204" s="17" t="str">
        <f>IF(DATOS!I3167=P$39,DATOS!F3167,"")</f>
        <v/>
      </c>
    </row>
    <row r="3205" spans="18:20" x14ac:dyDescent="0.25">
      <c r="R3205">
        <f t="shared" si="52"/>
        <v>0</v>
      </c>
      <c r="S3205">
        <f>IF(T3205="",0,IFERROR(IF(VLOOKUP(T3205,T$38:T3204,1,0)&gt;0,0,0),1))</f>
        <v>0</v>
      </c>
      <c r="T3205" s="17" t="str">
        <f>IF(DATOS!I3168=P$39,DATOS!F3168,"")</f>
        <v/>
      </c>
    </row>
    <row r="3206" spans="18:20" x14ac:dyDescent="0.25">
      <c r="R3206">
        <f t="shared" si="52"/>
        <v>0</v>
      </c>
      <c r="S3206">
        <f>IF(T3206="",0,IFERROR(IF(VLOOKUP(T3206,T$38:T3205,1,0)&gt;0,0,0),1))</f>
        <v>0</v>
      </c>
      <c r="T3206" s="17" t="str">
        <f>IF(DATOS!I3169=P$39,DATOS!F3169,"")</f>
        <v/>
      </c>
    </row>
    <row r="3207" spans="18:20" x14ac:dyDescent="0.25">
      <c r="R3207">
        <f t="shared" si="52"/>
        <v>0</v>
      </c>
      <c r="S3207">
        <f>IF(T3207="",0,IFERROR(IF(VLOOKUP(T3207,T$38:T3206,1,0)&gt;0,0,0),1))</f>
        <v>0</v>
      </c>
      <c r="T3207" s="17" t="str">
        <f>IF(DATOS!I3170=P$39,DATOS!F3170,"")</f>
        <v/>
      </c>
    </row>
    <row r="3208" spans="18:20" x14ac:dyDescent="0.25">
      <c r="R3208">
        <f t="shared" si="52"/>
        <v>0</v>
      </c>
      <c r="S3208">
        <f>IF(T3208="",0,IFERROR(IF(VLOOKUP(T3208,T$38:T3207,1,0)&gt;0,0,0),1))</f>
        <v>0</v>
      </c>
      <c r="T3208" s="17" t="str">
        <f>IF(DATOS!I3171=P$39,DATOS!F3171,"")</f>
        <v/>
      </c>
    </row>
    <row r="3209" spans="18:20" x14ac:dyDescent="0.25">
      <c r="R3209">
        <f t="shared" si="52"/>
        <v>0</v>
      </c>
      <c r="S3209">
        <f>IF(T3209="",0,IFERROR(IF(VLOOKUP(T3209,T$38:T3208,1,0)&gt;0,0,0),1))</f>
        <v>0</v>
      </c>
      <c r="T3209" s="17" t="str">
        <f>IF(DATOS!I3172=P$39,DATOS!F3172,"")</f>
        <v/>
      </c>
    </row>
    <row r="3210" spans="18:20" x14ac:dyDescent="0.25">
      <c r="R3210">
        <f t="shared" si="52"/>
        <v>0</v>
      </c>
      <c r="S3210">
        <f>IF(T3210="",0,IFERROR(IF(VLOOKUP(T3210,T$38:T3209,1,0)&gt;0,0,0),1))</f>
        <v>0</v>
      </c>
      <c r="T3210" s="17" t="str">
        <f>IF(DATOS!I3173=P$39,DATOS!F3173,"")</f>
        <v/>
      </c>
    </row>
    <row r="3211" spans="18:20" x14ac:dyDescent="0.25">
      <c r="R3211">
        <f t="shared" si="52"/>
        <v>0</v>
      </c>
      <c r="S3211">
        <f>IF(T3211="",0,IFERROR(IF(VLOOKUP(T3211,T$38:T3210,1,0)&gt;0,0,0),1))</f>
        <v>0</v>
      </c>
      <c r="T3211" s="17" t="str">
        <f>IF(DATOS!I3174=P$39,DATOS!F3174,"")</f>
        <v/>
      </c>
    </row>
    <row r="3212" spans="18:20" x14ac:dyDescent="0.25">
      <c r="R3212">
        <f t="shared" si="52"/>
        <v>0</v>
      </c>
      <c r="S3212">
        <f>IF(T3212="",0,IFERROR(IF(VLOOKUP(T3212,T$38:T3211,1,0)&gt;0,0,0),1))</f>
        <v>0</v>
      </c>
      <c r="T3212" s="17" t="str">
        <f>IF(DATOS!I3175=P$39,DATOS!F3175,"")</f>
        <v/>
      </c>
    </row>
    <row r="3213" spans="18:20" x14ac:dyDescent="0.25">
      <c r="R3213">
        <f t="shared" si="52"/>
        <v>0</v>
      </c>
      <c r="S3213">
        <f>IF(T3213="",0,IFERROR(IF(VLOOKUP(T3213,T$38:T3212,1,0)&gt;0,0,0),1))</f>
        <v>0</v>
      </c>
      <c r="T3213" s="17" t="str">
        <f>IF(DATOS!I3176=P$39,DATOS!F3176,"")</f>
        <v/>
      </c>
    </row>
    <row r="3214" spans="18:20" x14ac:dyDescent="0.25">
      <c r="R3214">
        <f t="shared" si="52"/>
        <v>0</v>
      </c>
      <c r="S3214">
        <f>IF(T3214="",0,IFERROR(IF(VLOOKUP(T3214,T$38:T3213,1,0)&gt;0,0,0),1))</f>
        <v>0</v>
      </c>
      <c r="T3214" s="17" t="str">
        <f>IF(DATOS!I3177=P$39,DATOS!F3177,"")</f>
        <v/>
      </c>
    </row>
    <row r="3215" spans="18:20" x14ac:dyDescent="0.25">
      <c r="R3215">
        <f t="shared" si="52"/>
        <v>0</v>
      </c>
      <c r="S3215">
        <f>IF(T3215="",0,IFERROR(IF(VLOOKUP(T3215,T$38:T3214,1,0)&gt;0,0,0),1))</f>
        <v>0</v>
      </c>
      <c r="T3215" s="17" t="str">
        <f>IF(DATOS!I3178=P$39,DATOS!F3178,"")</f>
        <v/>
      </c>
    </row>
    <row r="3216" spans="18:20" x14ac:dyDescent="0.25">
      <c r="R3216">
        <f t="shared" si="52"/>
        <v>0</v>
      </c>
      <c r="S3216">
        <f>IF(T3216="",0,IFERROR(IF(VLOOKUP(T3216,T$38:T3215,1,0)&gt;0,0,0),1))</f>
        <v>0</v>
      </c>
      <c r="T3216" s="17" t="str">
        <f>IF(DATOS!I3179=P$39,DATOS!F3179,"")</f>
        <v/>
      </c>
    </row>
    <row r="3217" spans="18:20" x14ac:dyDescent="0.25">
      <c r="R3217">
        <f t="shared" si="52"/>
        <v>0</v>
      </c>
      <c r="S3217">
        <f>IF(T3217="",0,IFERROR(IF(VLOOKUP(T3217,T$38:T3216,1,0)&gt;0,0,0),1))</f>
        <v>0</v>
      </c>
      <c r="T3217" s="17" t="str">
        <f>IF(DATOS!I3180=P$39,DATOS!F3180,"")</f>
        <v/>
      </c>
    </row>
    <row r="3218" spans="18:20" x14ac:dyDescent="0.25">
      <c r="R3218">
        <f t="shared" si="52"/>
        <v>0</v>
      </c>
      <c r="S3218">
        <f>IF(T3218="",0,IFERROR(IF(VLOOKUP(T3218,T$38:T3217,1,0)&gt;0,0,0),1))</f>
        <v>0</v>
      </c>
      <c r="T3218" s="17" t="str">
        <f>IF(DATOS!I3181=P$39,DATOS!F3181,"")</f>
        <v/>
      </c>
    </row>
    <row r="3219" spans="18:20" x14ac:dyDescent="0.25">
      <c r="R3219">
        <f t="shared" si="52"/>
        <v>0</v>
      </c>
      <c r="S3219">
        <f>IF(T3219="",0,IFERROR(IF(VLOOKUP(T3219,T$38:T3218,1,0)&gt;0,0,0),1))</f>
        <v>0</v>
      </c>
      <c r="T3219" s="17" t="str">
        <f>IF(DATOS!I3182=P$39,DATOS!F3182,"")</f>
        <v/>
      </c>
    </row>
    <row r="3220" spans="18:20" x14ac:dyDescent="0.25">
      <c r="R3220">
        <f t="shared" si="52"/>
        <v>0</v>
      </c>
      <c r="S3220">
        <f>IF(T3220="",0,IFERROR(IF(VLOOKUP(T3220,T$38:T3219,1,0)&gt;0,0,0),1))</f>
        <v>0</v>
      </c>
      <c r="T3220" s="17" t="str">
        <f>IF(DATOS!I3183=P$39,DATOS!F3183,"")</f>
        <v/>
      </c>
    </row>
    <row r="3221" spans="18:20" x14ac:dyDescent="0.25">
      <c r="R3221">
        <f t="shared" si="52"/>
        <v>0</v>
      </c>
      <c r="S3221">
        <f>IF(T3221="",0,IFERROR(IF(VLOOKUP(T3221,T$38:T3220,1,0)&gt;0,0,0),1))</f>
        <v>0</v>
      </c>
      <c r="T3221" s="17" t="str">
        <f>IF(DATOS!I3184=P$39,DATOS!F3184,"")</f>
        <v/>
      </c>
    </row>
    <row r="3222" spans="18:20" x14ac:dyDescent="0.25">
      <c r="R3222">
        <f t="shared" si="52"/>
        <v>0</v>
      </c>
      <c r="S3222">
        <f>IF(T3222="",0,IFERROR(IF(VLOOKUP(T3222,T$38:T3221,1,0)&gt;0,0,0),1))</f>
        <v>0</v>
      </c>
      <c r="T3222" s="17" t="str">
        <f>IF(DATOS!I3185=P$39,DATOS!F3185,"")</f>
        <v/>
      </c>
    </row>
    <row r="3223" spans="18:20" x14ac:dyDescent="0.25">
      <c r="R3223">
        <f t="shared" si="52"/>
        <v>0</v>
      </c>
      <c r="S3223">
        <f>IF(T3223="",0,IFERROR(IF(VLOOKUP(T3223,T$38:T3222,1,0)&gt;0,0,0),1))</f>
        <v>0</v>
      </c>
      <c r="T3223" s="17" t="str">
        <f>IF(DATOS!I3186=P$39,DATOS!F3186,"")</f>
        <v/>
      </c>
    </row>
    <row r="3224" spans="18:20" x14ac:dyDescent="0.25">
      <c r="R3224">
        <f t="shared" si="52"/>
        <v>0</v>
      </c>
      <c r="S3224">
        <f>IF(T3224="",0,IFERROR(IF(VLOOKUP(T3224,T$38:T3223,1,0)&gt;0,0,0),1))</f>
        <v>0</v>
      </c>
      <c r="T3224" s="17" t="str">
        <f>IF(DATOS!I3187=P$39,DATOS!F3187,"")</f>
        <v/>
      </c>
    </row>
    <row r="3225" spans="18:20" x14ac:dyDescent="0.25">
      <c r="R3225">
        <f t="shared" si="52"/>
        <v>0</v>
      </c>
      <c r="S3225">
        <f>IF(T3225="",0,IFERROR(IF(VLOOKUP(T3225,T$38:T3224,1,0)&gt;0,0,0),1))</f>
        <v>0</v>
      </c>
      <c r="T3225" s="17" t="str">
        <f>IF(DATOS!I3188=P$39,DATOS!F3188,"")</f>
        <v/>
      </c>
    </row>
    <row r="3226" spans="18:20" x14ac:dyDescent="0.25">
      <c r="R3226">
        <f t="shared" si="52"/>
        <v>0</v>
      </c>
      <c r="S3226">
        <f>IF(T3226="",0,IFERROR(IF(VLOOKUP(T3226,T$38:T3225,1,0)&gt;0,0,0),1))</f>
        <v>0</v>
      </c>
      <c r="T3226" s="17" t="str">
        <f>IF(DATOS!I3189=P$39,DATOS!F3189,"")</f>
        <v/>
      </c>
    </row>
    <row r="3227" spans="18:20" x14ac:dyDescent="0.25">
      <c r="R3227">
        <f t="shared" si="52"/>
        <v>0</v>
      </c>
      <c r="S3227">
        <f>IF(T3227="",0,IFERROR(IF(VLOOKUP(T3227,T$38:T3226,1,0)&gt;0,0,0),1))</f>
        <v>0</v>
      </c>
      <c r="T3227" s="17" t="str">
        <f>IF(DATOS!I3190=P$39,DATOS!F3190,"")</f>
        <v/>
      </c>
    </row>
    <row r="3228" spans="18:20" x14ac:dyDescent="0.25">
      <c r="R3228">
        <f t="shared" si="52"/>
        <v>0</v>
      </c>
      <c r="S3228">
        <f>IF(T3228="",0,IFERROR(IF(VLOOKUP(T3228,T$38:T3227,1,0)&gt;0,0,0),1))</f>
        <v>0</v>
      </c>
      <c r="T3228" s="17" t="str">
        <f>IF(DATOS!I3191=P$39,DATOS!F3191,"")</f>
        <v/>
      </c>
    </row>
    <row r="3229" spans="18:20" x14ac:dyDescent="0.25">
      <c r="R3229">
        <f t="shared" si="52"/>
        <v>0</v>
      </c>
      <c r="S3229">
        <f>IF(T3229="",0,IFERROR(IF(VLOOKUP(T3229,T$38:T3228,1,0)&gt;0,0,0),1))</f>
        <v>0</v>
      </c>
      <c r="T3229" s="17" t="str">
        <f>IF(DATOS!I3192=P$39,DATOS!F3192,"")</f>
        <v/>
      </c>
    </row>
    <row r="3230" spans="18:20" x14ac:dyDescent="0.25">
      <c r="R3230">
        <f t="shared" si="52"/>
        <v>0</v>
      </c>
      <c r="S3230">
        <f>IF(T3230="",0,IFERROR(IF(VLOOKUP(T3230,T$38:T3229,1,0)&gt;0,0,0),1))</f>
        <v>0</v>
      </c>
      <c r="T3230" s="17" t="str">
        <f>IF(DATOS!I3193=P$39,DATOS!F3193,"")</f>
        <v/>
      </c>
    </row>
    <row r="3231" spans="18:20" x14ac:dyDescent="0.25">
      <c r="R3231">
        <f t="shared" si="52"/>
        <v>0</v>
      </c>
      <c r="S3231">
        <f>IF(T3231="",0,IFERROR(IF(VLOOKUP(T3231,T$38:T3230,1,0)&gt;0,0,0),1))</f>
        <v>0</v>
      </c>
      <c r="T3231" s="17" t="str">
        <f>IF(DATOS!I3194=P$39,DATOS!F3194,"")</f>
        <v/>
      </c>
    </row>
    <row r="3232" spans="18:20" x14ac:dyDescent="0.25">
      <c r="R3232">
        <f t="shared" si="52"/>
        <v>0</v>
      </c>
      <c r="S3232">
        <f>IF(T3232="",0,IFERROR(IF(VLOOKUP(T3232,T$38:T3231,1,0)&gt;0,0,0),1))</f>
        <v>0</v>
      </c>
      <c r="T3232" s="17" t="str">
        <f>IF(DATOS!I3195=P$39,DATOS!F3195,"")</f>
        <v/>
      </c>
    </row>
    <row r="3233" spans="18:20" x14ac:dyDescent="0.25">
      <c r="R3233">
        <f t="shared" si="52"/>
        <v>0</v>
      </c>
      <c r="S3233">
        <f>IF(T3233="",0,IFERROR(IF(VLOOKUP(T3233,T$38:T3232,1,0)&gt;0,0,0),1))</f>
        <v>0</v>
      </c>
      <c r="T3233" s="17" t="str">
        <f>IF(DATOS!I3196=P$39,DATOS!F3196,"")</f>
        <v/>
      </c>
    </row>
    <row r="3234" spans="18:20" x14ac:dyDescent="0.25">
      <c r="R3234">
        <f t="shared" si="52"/>
        <v>0</v>
      </c>
      <c r="S3234">
        <f>IF(T3234="",0,IFERROR(IF(VLOOKUP(T3234,T$38:T3233,1,0)&gt;0,0,0),1))</f>
        <v>0</v>
      </c>
      <c r="T3234" s="17" t="str">
        <f>IF(DATOS!I3197=P$39,DATOS!F3197,"")</f>
        <v/>
      </c>
    </row>
    <row r="3235" spans="18:20" x14ac:dyDescent="0.25">
      <c r="R3235">
        <f t="shared" si="52"/>
        <v>0</v>
      </c>
      <c r="S3235">
        <f>IF(T3235="",0,IFERROR(IF(VLOOKUP(T3235,T$38:T3234,1,0)&gt;0,0,0),1))</f>
        <v>0</v>
      </c>
      <c r="T3235" s="17" t="str">
        <f>IF(DATOS!I3198=P$39,DATOS!F3198,"")</f>
        <v/>
      </c>
    </row>
    <row r="3236" spans="18:20" x14ac:dyDescent="0.25">
      <c r="R3236">
        <f t="shared" si="52"/>
        <v>0</v>
      </c>
      <c r="S3236">
        <f>IF(T3236="",0,IFERROR(IF(VLOOKUP(T3236,T$38:T3235,1,0)&gt;0,0,0),1))</f>
        <v>0</v>
      </c>
      <c r="T3236" s="17" t="str">
        <f>IF(DATOS!I3199=P$39,DATOS!F3199,"")</f>
        <v/>
      </c>
    </row>
    <row r="3237" spans="18:20" x14ac:dyDescent="0.25">
      <c r="R3237">
        <f t="shared" si="52"/>
        <v>0</v>
      </c>
      <c r="S3237">
        <f>IF(T3237="",0,IFERROR(IF(VLOOKUP(T3237,T$38:T3236,1,0)&gt;0,0,0),1))</f>
        <v>0</v>
      </c>
      <c r="T3237" s="17" t="str">
        <f>IF(DATOS!I3200=P$39,DATOS!F3200,"")</f>
        <v/>
      </c>
    </row>
    <row r="3238" spans="18:20" x14ac:dyDescent="0.25">
      <c r="R3238">
        <f t="shared" si="52"/>
        <v>0</v>
      </c>
      <c r="S3238">
        <f>IF(T3238="",0,IFERROR(IF(VLOOKUP(T3238,T$38:T3237,1,0)&gt;0,0,0),1))</f>
        <v>0</v>
      </c>
      <c r="T3238" s="17" t="str">
        <f>IF(DATOS!I3201=P$39,DATOS!F3201,"")</f>
        <v/>
      </c>
    </row>
    <row r="3239" spans="18:20" x14ac:dyDescent="0.25">
      <c r="R3239">
        <f t="shared" ref="R3239:R3302" si="53">R3238+S3239</f>
        <v>0</v>
      </c>
      <c r="S3239">
        <f>IF(T3239="",0,IFERROR(IF(VLOOKUP(T3239,T$38:T3238,1,0)&gt;0,0,0),1))</f>
        <v>0</v>
      </c>
      <c r="T3239" s="17" t="str">
        <f>IF(DATOS!I3202=P$39,DATOS!F3202,"")</f>
        <v/>
      </c>
    </row>
    <row r="3240" spans="18:20" x14ac:dyDescent="0.25">
      <c r="R3240">
        <f t="shared" si="53"/>
        <v>0</v>
      </c>
      <c r="S3240">
        <f>IF(T3240="",0,IFERROR(IF(VLOOKUP(T3240,T$38:T3239,1,0)&gt;0,0,0),1))</f>
        <v>0</v>
      </c>
      <c r="T3240" s="17" t="str">
        <f>IF(DATOS!I3203=P$39,DATOS!F3203,"")</f>
        <v/>
      </c>
    </row>
    <row r="3241" spans="18:20" x14ac:dyDescent="0.25">
      <c r="R3241">
        <f t="shared" si="53"/>
        <v>0</v>
      </c>
      <c r="S3241">
        <f>IF(T3241="",0,IFERROR(IF(VLOOKUP(T3241,T$38:T3240,1,0)&gt;0,0,0),1))</f>
        <v>0</v>
      </c>
      <c r="T3241" s="17" t="str">
        <f>IF(DATOS!I3204=P$39,DATOS!F3204,"")</f>
        <v/>
      </c>
    </row>
    <row r="3242" spans="18:20" x14ac:dyDescent="0.25">
      <c r="R3242">
        <f t="shared" si="53"/>
        <v>0</v>
      </c>
      <c r="S3242">
        <f>IF(T3242="",0,IFERROR(IF(VLOOKUP(T3242,T$38:T3241,1,0)&gt;0,0,0),1))</f>
        <v>0</v>
      </c>
      <c r="T3242" s="17" t="str">
        <f>IF(DATOS!I3205=P$39,DATOS!F3205,"")</f>
        <v/>
      </c>
    </row>
    <row r="3243" spans="18:20" x14ac:dyDescent="0.25">
      <c r="R3243">
        <f t="shared" si="53"/>
        <v>0</v>
      </c>
      <c r="S3243">
        <f>IF(T3243="",0,IFERROR(IF(VLOOKUP(T3243,T$38:T3242,1,0)&gt;0,0,0),1))</f>
        <v>0</v>
      </c>
      <c r="T3243" s="17" t="str">
        <f>IF(DATOS!I3206=P$39,DATOS!F3206,"")</f>
        <v/>
      </c>
    </row>
    <row r="3244" spans="18:20" x14ac:dyDescent="0.25">
      <c r="R3244">
        <f t="shared" si="53"/>
        <v>0</v>
      </c>
      <c r="S3244">
        <f>IF(T3244="",0,IFERROR(IF(VLOOKUP(T3244,T$38:T3243,1,0)&gt;0,0,0),1))</f>
        <v>0</v>
      </c>
      <c r="T3244" s="17" t="str">
        <f>IF(DATOS!I3207=P$39,DATOS!F3207,"")</f>
        <v/>
      </c>
    </row>
    <row r="3245" spans="18:20" x14ac:dyDescent="0.25">
      <c r="R3245">
        <f t="shared" si="53"/>
        <v>0</v>
      </c>
      <c r="S3245">
        <f>IF(T3245="",0,IFERROR(IF(VLOOKUP(T3245,T$38:T3244,1,0)&gt;0,0,0),1))</f>
        <v>0</v>
      </c>
      <c r="T3245" s="17" t="str">
        <f>IF(DATOS!I3208=P$39,DATOS!F3208,"")</f>
        <v/>
      </c>
    </row>
    <row r="3246" spans="18:20" x14ac:dyDescent="0.25">
      <c r="R3246">
        <f t="shared" si="53"/>
        <v>0</v>
      </c>
      <c r="S3246">
        <f>IF(T3246="",0,IFERROR(IF(VLOOKUP(T3246,T$38:T3245,1,0)&gt;0,0,0),1))</f>
        <v>0</v>
      </c>
      <c r="T3246" s="17" t="str">
        <f>IF(DATOS!I3209=P$39,DATOS!F3209,"")</f>
        <v/>
      </c>
    </row>
    <row r="3247" spans="18:20" x14ac:dyDescent="0.25">
      <c r="R3247">
        <f t="shared" si="53"/>
        <v>0</v>
      </c>
      <c r="S3247">
        <f>IF(T3247="",0,IFERROR(IF(VLOOKUP(T3247,T$38:T3246,1,0)&gt;0,0,0),1))</f>
        <v>0</v>
      </c>
      <c r="T3247" s="17" t="str">
        <f>IF(DATOS!I3210=P$39,DATOS!F3210,"")</f>
        <v/>
      </c>
    </row>
    <row r="3248" spans="18:20" x14ac:dyDescent="0.25">
      <c r="R3248">
        <f t="shared" si="53"/>
        <v>0</v>
      </c>
      <c r="S3248">
        <f>IF(T3248="",0,IFERROR(IF(VLOOKUP(T3248,T$38:T3247,1,0)&gt;0,0,0),1))</f>
        <v>0</v>
      </c>
      <c r="T3248" s="17" t="str">
        <f>IF(DATOS!I3211=P$39,DATOS!F3211,"")</f>
        <v/>
      </c>
    </row>
    <row r="3249" spans="18:20" x14ac:dyDescent="0.25">
      <c r="R3249">
        <f t="shared" si="53"/>
        <v>0</v>
      </c>
      <c r="S3249">
        <f>IF(T3249="",0,IFERROR(IF(VLOOKUP(T3249,T$38:T3248,1,0)&gt;0,0,0),1))</f>
        <v>0</v>
      </c>
      <c r="T3249" s="17" t="str">
        <f>IF(DATOS!I3212=P$39,DATOS!F3212,"")</f>
        <v/>
      </c>
    </row>
    <row r="3250" spans="18:20" x14ac:dyDescent="0.25">
      <c r="R3250">
        <f t="shared" si="53"/>
        <v>0</v>
      </c>
      <c r="S3250">
        <f>IF(T3250="",0,IFERROR(IF(VLOOKUP(T3250,T$38:T3249,1,0)&gt;0,0,0),1))</f>
        <v>0</v>
      </c>
      <c r="T3250" s="17" t="str">
        <f>IF(DATOS!I3213=P$39,DATOS!F3213,"")</f>
        <v/>
      </c>
    </row>
    <row r="3251" spans="18:20" x14ac:dyDescent="0.25">
      <c r="R3251">
        <f t="shared" si="53"/>
        <v>0</v>
      </c>
      <c r="S3251">
        <f>IF(T3251="",0,IFERROR(IF(VLOOKUP(T3251,T$38:T3250,1,0)&gt;0,0,0),1))</f>
        <v>0</v>
      </c>
      <c r="T3251" s="17" t="str">
        <f>IF(DATOS!I3214=P$39,DATOS!F3214,"")</f>
        <v/>
      </c>
    </row>
    <row r="3252" spans="18:20" x14ac:dyDescent="0.25">
      <c r="R3252">
        <f t="shared" si="53"/>
        <v>0</v>
      </c>
      <c r="S3252">
        <f>IF(T3252="",0,IFERROR(IF(VLOOKUP(T3252,T$38:T3251,1,0)&gt;0,0,0),1))</f>
        <v>0</v>
      </c>
      <c r="T3252" s="17" t="str">
        <f>IF(DATOS!I3215=P$39,DATOS!F3215,"")</f>
        <v/>
      </c>
    </row>
    <row r="3253" spans="18:20" x14ac:dyDescent="0.25">
      <c r="R3253">
        <f t="shared" si="53"/>
        <v>0</v>
      </c>
      <c r="S3253">
        <f>IF(T3253="",0,IFERROR(IF(VLOOKUP(T3253,T$38:T3252,1,0)&gt;0,0,0),1))</f>
        <v>0</v>
      </c>
      <c r="T3253" s="17" t="str">
        <f>IF(DATOS!I3216=P$39,DATOS!F3216,"")</f>
        <v/>
      </c>
    </row>
    <row r="3254" spans="18:20" x14ac:dyDescent="0.25">
      <c r="R3254">
        <f t="shared" si="53"/>
        <v>0</v>
      </c>
      <c r="S3254">
        <f>IF(T3254="",0,IFERROR(IF(VLOOKUP(T3254,T$38:T3253,1,0)&gt;0,0,0),1))</f>
        <v>0</v>
      </c>
      <c r="T3254" s="17" t="str">
        <f>IF(DATOS!I3217=P$39,DATOS!F3217,"")</f>
        <v/>
      </c>
    </row>
    <row r="3255" spans="18:20" x14ac:dyDescent="0.25">
      <c r="R3255">
        <f t="shared" si="53"/>
        <v>0</v>
      </c>
      <c r="S3255">
        <f>IF(T3255="",0,IFERROR(IF(VLOOKUP(T3255,T$38:T3254,1,0)&gt;0,0,0),1))</f>
        <v>0</v>
      </c>
      <c r="T3255" s="17" t="str">
        <f>IF(DATOS!I3218=P$39,DATOS!F3218,"")</f>
        <v/>
      </c>
    </row>
    <row r="3256" spans="18:20" x14ac:dyDescent="0.25">
      <c r="R3256">
        <f t="shared" si="53"/>
        <v>0</v>
      </c>
      <c r="S3256">
        <f>IF(T3256="",0,IFERROR(IF(VLOOKUP(T3256,T$38:T3255,1,0)&gt;0,0,0),1))</f>
        <v>0</v>
      </c>
      <c r="T3256" s="17" t="str">
        <f>IF(DATOS!I3219=P$39,DATOS!F3219,"")</f>
        <v/>
      </c>
    </row>
    <row r="3257" spans="18:20" x14ac:dyDescent="0.25">
      <c r="R3257">
        <f t="shared" si="53"/>
        <v>0</v>
      </c>
      <c r="S3257">
        <f>IF(T3257="",0,IFERROR(IF(VLOOKUP(T3257,T$38:T3256,1,0)&gt;0,0,0),1))</f>
        <v>0</v>
      </c>
      <c r="T3257" s="17" t="str">
        <f>IF(DATOS!I3220=P$39,DATOS!F3220,"")</f>
        <v/>
      </c>
    </row>
    <row r="3258" spans="18:20" x14ac:dyDescent="0.25">
      <c r="R3258">
        <f t="shared" si="53"/>
        <v>0</v>
      </c>
      <c r="S3258">
        <f>IF(T3258="",0,IFERROR(IF(VLOOKUP(T3258,T$38:T3257,1,0)&gt;0,0,0),1))</f>
        <v>0</v>
      </c>
      <c r="T3258" s="17" t="str">
        <f>IF(DATOS!I3221=P$39,DATOS!F3221,"")</f>
        <v/>
      </c>
    </row>
    <row r="3259" spans="18:20" x14ac:dyDescent="0.25">
      <c r="R3259">
        <f t="shared" si="53"/>
        <v>0</v>
      </c>
      <c r="S3259">
        <f>IF(T3259="",0,IFERROR(IF(VLOOKUP(T3259,T$38:T3258,1,0)&gt;0,0,0),1))</f>
        <v>0</v>
      </c>
      <c r="T3259" s="17" t="str">
        <f>IF(DATOS!I3222=P$39,DATOS!F3222,"")</f>
        <v/>
      </c>
    </row>
    <row r="3260" spans="18:20" x14ac:dyDescent="0.25">
      <c r="R3260">
        <f t="shared" si="53"/>
        <v>0</v>
      </c>
      <c r="S3260">
        <f>IF(T3260="",0,IFERROR(IF(VLOOKUP(T3260,T$38:T3259,1,0)&gt;0,0,0),1))</f>
        <v>0</v>
      </c>
      <c r="T3260" s="17" t="str">
        <f>IF(DATOS!I3223=P$39,DATOS!F3223,"")</f>
        <v/>
      </c>
    </row>
    <row r="3261" spans="18:20" x14ac:dyDescent="0.25">
      <c r="R3261">
        <f t="shared" si="53"/>
        <v>0</v>
      </c>
      <c r="S3261">
        <f>IF(T3261="",0,IFERROR(IF(VLOOKUP(T3261,T$38:T3260,1,0)&gt;0,0,0),1))</f>
        <v>0</v>
      </c>
      <c r="T3261" s="17" t="str">
        <f>IF(DATOS!I3224=P$39,DATOS!F3224,"")</f>
        <v/>
      </c>
    </row>
    <row r="3262" spans="18:20" x14ac:dyDescent="0.25">
      <c r="R3262">
        <f t="shared" si="53"/>
        <v>0</v>
      </c>
      <c r="S3262">
        <f>IF(T3262="",0,IFERROR(IF(VLOOKUP(T3262,T$38:T3261,1,0)&gt;0,0,0),1))</f>
        <v>0</v>
      </c>
      <c r="T3262" s="17" t="str">
        <f>IF(DATOS!I3225=P$39,DATOS!F3225,"")</f>
        <v/>
      </c>
    </row>
    <row r="3263" spans="18:20" x14ac:dyDescent="0.25">
      <c r="R3263">
        <f t="shared" si="53"/>
        <v>0</v>
      </c>
      <c r="S3263">
        <f>IF(T3263="",0,IFERROR(IF(VLOOKUP(T3263,T$38:T3262,1,0)&gt;0,0,0),1))</f>
        <v>0</v>
      </c>
      <c r="T3263" s="17" t="str">
        <f>IF(DATOS!I3226=P$39,DATOS!F3226,"")</f>
        <v/>
      </c>
    </row>
    <row r="3264" spans="18:20" x14ac:dyDescent="0.25">
      <c r="R3264">
        <f t="shared" si="53"/>
        <v>0</v>
      </c>
      <c r="S3264">
        <f>IF(T3264="",0,IFERROR(IF(VLOOKUP(T3264,T$38:T3263,1,0)&gt;0,0,0),1))</f>
        <v>0</v>
      </c>
      <c r="T3264" s="17" t="str">
        <f>IF(DATOS!I3227=P$39,DATOS!F3227,"")</f>
        <v/>
      </c>
    </row>
    <row r="3265" spans="18:20" x14ac:dyDescent="0.25">
      <c r="R3265">
        <f t="shared" si="53"/>
        <v>0</v>
      </c>
      <c r="S3265">
        <f>IF(T3265="",0,IFERROR(IF(VLOOKUP(T3265,T$38:T3264,1,0)&gt;0,0,0),1))</f>
        <v>0</v>
      </c>
      <c r="T3265" s="17" t="str">
        <f>IF(DATOS!I3228=P$39,DATOS!F3228,"")</f>
        <v/>
      </c>
    </row>
    <row r="3266" spans="18:20" x14ac:dyDescent="0.25">
      <c r="R3266">
        <f t="shared" si="53"/>
        <v>0</v>
      </c>
      <c r="S3266">
        <f>IF(T3266="",0,IFERROR(IF(VLOOKUP(T3266,T$38:T3265,1,0)&gt;0,0,0),1))</f>
        <v>0</v>
      </c>
      <c r="T3266" s="17" t="str">
        <f>IF(DATOS!I3229=P$39,DATOS!F3229,"")</f>
        <v/>
      </c>
    </row>
    <row r="3267" spans="18:20" x14ac:dyDescent="0.25">
      <c r="R3267">
        <f t="shared" si="53"/>
        <v>0</v>
      </c>
      <c r="S3267">
        <f>IF(T3267="",0,IFERROR(IF(VLOOKUP(T3267,T$38:T3266,1,0)&gt;0,0,0),1))</f>
        <v>0</v>
      </c>
      <c r="T3267" s="17" t="str">
        <f>IF(DATOS!I3230=P$39,DATOS!F3230,"")</f>
        <v/>
      </c>
    </row>
    <row r="3268" spans="18:20" x14ac:dyDescent="0.25">
      <c r="R3268">
        <f t="shared" si="53"/>
        <v>0</v>
      </c>
      <c r="S3268">
        <f>IF(T3268="",0,IFERROR(IF(VLOOKUP(T3268,T$38:T3267,1,0)&gt;0,0,0),1))</f>
        <v>0</v>
      </c>
      <c r="T3268" s="17" t="str">
        <f>IF(DATOS!I3231=P$39,DATOS!F3231,"")</f>
        <v/>
      </c>
    </row>
    <row r="3269" spans="18:20" x14ac:dyDescent="0.25">
      <c r="R3269">
        <f t="shared" si="53"/>
        <v>0</v>
      </c>
      <c r="S3269">
        <f>IF(T3269="",0,IFERROR(IF(VLOOKUP(T3269,T$38:T3268,1,0)&gt;0,0,0),1))</f>
        <v>0</v>
      </c>
      <c r="T3269" s="17" t="str">
        <f>IF(DATOS!I3232=P$39,DATOS!F3232,"")</f>
        <v/>
      </c>
    </row>
    <row r="3270" spans="18:20" x14ac:dyDescent="0.25">
      <c r="R3270">
        <f t="shared" si="53"/>
        <v>0</v>
      </c>
      <c r="S3270">
        <f>IF(T3270="",0,IFERROR(IF(VLOOKUP(T3270,T$38:T3269,1,0)&gt;0,0,0),1))</f>
        <v>0</v>
      </c>
      <c r="T3270" s="17" t="str">
        <f>IF(DATOS!I3233=P$39,DATOS!F3233,"")</f>
        <v/>
      </c>
    </row>
    <row r="3271" spans="18:20" x14ac:dyDescent="0.25">
      <c r="R3271">
        <f t="shared" si="53"/>
        <v>0</v>
      </c>
      <c r="S3271">
        <f>IF(T3271="",0,IFERROR(IF(VLOOKUP(T3271,T$38:T3270,1,0)&gt;0,0,0),1))</f>
        <v>0</v>
      </c>
      <c r="T3271" s="17" t="str">
        <f>IF(DATOS!I3234=P$39,DATOS!F3234,"")</f>
        <v/>
      </c>
    </row>
    <row r="3272" spans="18:20" x14ac:dyDescent="0.25">
      <c r="R3272">
        <f t="shared" si="53"/>
        <v>0</v>
      </c>
      <c r="S3272">
        <f>IF(T3272="",0,IFERROR(IF(VLOOKUP(T3272,T$38:T3271,1,0)&gt;0,0,0),1))</f>
        <v>0</v>
      </c>
      <c r="T3272" s="17" t="str">
        <f>IF(DATOS!I3235=P$39,DATOS!F3235,"")</f>
        <v/>
      </c>
    </row>
    <row r="3273" spans="18:20" x14ac:dyDescent="0.25">
      <c r="R3273">
        <f t="shared" si="53"/>
        <v>0</v>
      </c>
      <c r="S3273">
        <f>IF(T3273="",0,IFERROR(IF(VLOOKUP(T3273,T$38:T3272,1,0)&gt;0,0,0),1))</f>
        <v>0</v>
      </c>
      <c r="T3273" s="17" t="str">
        <f>IF(DATOS!I3236=P$39,DATOS!F3236,"")</f>
        <v/>
      </c>
    </row>
    <row r="3274" spans="18:20" x14ac:dyDescent="0.25">
      <c r="R3274">
        <f t="shared" si="53"/>
        <v>0</v>
      </c>
      <c r="S3274">
        <f>IF(T3274="",0,IFERROR(IF(VLOOKUP(T3274,T$38:T3273,1,0)&gt;0,0,0),1))</f>
        <v>0</v>
      </c>
      <c r="T3274" s="17" t="str">
        <f>IF(DATOS!I3237=P$39,DATOS!F3237,"")</f>
        <v/>
      </c>
    </row>
    <row r="3275" spans="18:20" x14ac:dyDescent="0.25">
      <c r="R3275">
        <f t="shared" si="53"/>
        <v>0</v>
      </c>
      <c r="S3275">
        <f>IF(T3275="",0,IFERROR(IF(VLOOKUP(T3275,T$38:T3274,1,0)&gt;0,0,0),1))</f>
        <v>0</v>
      </c>
      <c r="T3275" s="17" t="str">
        <f>IF(DATOS!I3238=P$39,DATOS!F3238,"")</f>
        <v/>
      </c>
    </row>
    <row r="3276" spans="18:20" x14ac:dyDescent="0.25">
      <c r="R3276">
        <f t="shared" si="53"/>
        <v>0</v>
      </c>
      <c r="S3276">
        <f>IF(T3276="",0,IFERROR(IF(VLOOKUP(T3276,T$38:T3275,1,0)&gt;0,0,0),1))</f>
        <v>0</v>
      </c>
      <c r="T3276" s="17" t="str">
        <f>IF(DATOS!I3239=P$39,DATOS!F3239,"")</f>
        <v/>
      </c>
    </row>
    <row r="3277" spans="18:20" x14ac:dyDescent="0.25">
      <c r="R3277">
        <f t="shared" si="53"/>
        <v>0</v>
      </c>
      <c r="S3277">
        <f>IF(T3277="",0,IFERROR(IF(VLOOKUP(T3277,T$38:T3276,1,0)&gt;0,0,0),1))</f>
        <v>0</v>
      </c>
      <c r="T3277" s="17" t="str">
        <f>IF(DATOS!I3240=P$39,DATOS!F3240,"")</f>
        <v/>
      </c>
    </row>
    <row r="3278" spans="18:20" x14ac:dyDescent="0.25">
      <c r="R3278">
        <f t="shared" si="53"/>
        <v>0</v>
      </c>
      <c r="S3278">
        <f>IF(T3278="",0,IFERROR(IF(VLOOKUP(T3278,T$38:T3277,1,0)&gt;0,0,0),1))</f>
        <v>0</v>
      </c>
      <c r="T3278" s="17" t="str">
        <f>IF(DATOS!I3241=P$39,DATOS!F3241,"")</f>
        <v/>
      </c>
    </row>
    <row r="3279" spans="18:20" x14ac:dyDescent="0.25">
      <c r="R3279">
        <f t="shared" si="53"/>
        <v>0</v>
      </c>
      <c r="S3279">
        <f>IF(T3279="",0,IFERROR(IF(VLOOKUP(T3279,T$38:T3278,1,0)&gt;0,0,0),1))</f>
        <v>0</v>
      </c>
      <c r="T3279" s="17" t="str">
        <f>IF(DATOS!I3242=P$39,DATOS!F3242,"")</f>
        <v/>
      </c>
    </row>
    <row r="3280" spans="18:20" x14ac:dyDescent="0.25">
      <c r="R3280">
        <f t="shared" si="53"/>
        <v>0</v>
      </c>
      <c r="S3280">
        <f>IF(T3280="",0,IFERROR(IF(VLOOKUP(T3280,T$38:T3279,1,0)&gt;0,0,0),1))</f>
        <v>0</v>
      </c>
      <c r="T3280" s="17" t="str">
        <f>IF(DATOS!I3243=P$39,DATOS!F3243,"")</f>
        <v/>
      </c>
    </row>
    <row r="3281" spans="18:20" x14ac:dyDescent="0.25">
      <c r="R3281">
        <f t="shared" si="53"/>
        <v>0</v>
      </c>
      <c r="S3281">
        <f>IF(T3281="",0,IFERROR(IF(VLOOKUP(T3281,T$38:T3280,1,0)&gt;0,0,0),1))</f>
        <v>0</v>
      </c>
      <c r="T3281" s="17" t="str">
        <f>IF(DATOS!I3244=P$39,DATOS!F3244,"")</f>
        <v/>
      </c>
    </row>
    <row r="3282" spans="18:20" x14ac:dyDescent="0.25">
      <c r="R3282">
        <f t="shared" si="53"/>
        <v>0</v>
      </c>
      <c r="S3282">
        <f>IF(T3282="",0,IFERROR(IF(VLOOKUP(T3282,T$38:T3281,1,0)&gt;0,0,0),1))</f>
        <v>0</v>
      </c>
      <c r="T3282" s="17" t="str">
        <f>IF(DATOS!I3245=P$39,DATOS!F3245,"")</f>
        <v/>
      </c>
    </row>
    <row r="3283" spans="18:20" x14ac:dyDescent="0.25">
      <c r="R3283">
        <f t="shared" si="53"/>
        <v>0</v>
      </c>
      <c r="S3283">
        <f>IF(T3283="",0,IFERROR(IF(VLOOKUP(T3283,T$38:T3282,1,0)&gt;0,0,0),1))</f>
        <v>0</v>
      </c>
      <c r="T3283" s="17" t="str">
        <f>IF(DATOS!I3246=P$39,DATOS!F3246,"")</f>
        <v/>
      </c>
    </row>
    <row r="3284" spans="18:20" x14ac:dyDescent="0.25">
      <c r="R3284">
        <f t="shared" si="53"/>
        <v>0</v>
      </c>
      <c r="S3284">
        <f>IF(T3284="",0,IFERROR(IF(VLOOKUP(T3284,T$38:T3283,1,0)&gt;0,0,0),1))</f>
        <v>0</v>
      </c>
      <c r="T3284" s="17" t="str">
        <f>IF(DATOS!I3247=P$39,DATOS!F3247,"")</f>
        <v/>
      </c>
    </row>
    <row r="3285" spans="18:20" x14ac:dyDescent="0.25">
      <c r="R3285">
        <f t="shared" si="53"/>
        <v>0</v>
      </c>
      <c r="S3285">
        <f>IF(T3285="",0,IFERROR(IF(VLOOKUP(T3285,T$38:T3284,1,0)&gt;0,0,0),1))</f>
        <v>0</v>
      </c>
      <c r="T3285" s="17" t="str">
        <f>IF(DATOS!I3248=P$39,DATOS!F3248,"")</f>
        <v/>
      </c>
    </row>
    <row r="3286" spans="18:20" x14ac:dyDescent="0.25">
      <c r="R3286">
        <f t="shared" si="53"/>
        <v>0</v>
      </c>
      <c r="S3286">
        <f>IF(T3286="",0,IFERROR(IF(VLOOKUP(T3286,T$38:T3285,1,0)&gt;0,0,0),1))</f>
        <v>0</v>
      </c>
      <c r="T3286" s="17" t="str">
        <f>IF(DATOS!I3249=P$39,DATOS!F3249,"")</f>
        <v/>
      </c>
    </row>
    <row r="3287" spans="18:20" x14ac:dyDescent="0.25">
      <c r="R3287">
        <f t="shared" si="53"/>
        <v>0</v>
      </c>
      <c r="S3287">
        <f>IF(T3287="",0,IFERROR(IF(VLOOKUP(T3287,T$38:T3286,1,0)&gt;0,0,0),1))</f>
        <v>0</v>
      </c>
      <c r="T3287" s="17" t="str">
        <f>IF(DATOS!I3250=P$39,DATOS!F3250,"")</f>
        <v/>
      </c>
    </row>
    <row r="3288" spans="18:20" x14ac:dyDescent="0.25">
      <c r="R3288">
        <f t="shared" si="53"/>
        <v>0</v>
      </c>
      <c r="S3288">
        <f>IF(T3288="",0,IFERROR(IF(VLOOKUP(T3288,T$38:T3287,1,0)&gt;0,0,0),1))</f>
        <v>0</v>
      </c>
      <c r="T3288" s="17" t="str">
        <f>IF(DATOS!I3251=P$39,DATOS!F3251,"")</f>
        <v/>
      </c>
    </row>
    <row r="3289" spans="18:20" x14ac:dyDescent="0.25">
      <c r="R3289">
        <f t="shared" si="53"/>
        <v>0</v>
      </c>
      <c r="S3289">
        <f>IF(T3289="",0,IFERROR(IF(VLOOKUP(T3289,T$38:T3288,1,0)&gt;0,0,0),1))</f>
        <v>0</v>
      </c>
      <c r="T3289" s="17" t="str">
        <f>IF(DATOS!I3252=P$39,DATOS!F3252,"")</f>
        <v/>
      </c>
    </row>
    <row r="3290" spans="18:20" x14ac:dyDescent="0.25">
      <c r="R3290">
        <f t="shared" si="53"/>
        <v>0</v>
      </c>
      <c r="S3290">
        <f>IF(T3290="",0,IFERROR(IF(VLOOKUP(T3290,T$38:T3289,1,0)&gt;0,0,0),1))</f>
        <v>0</v>
      </c>
      <c r="T3290" s="17" t="str">
        <f>IF(DATOS!I3253=P$39,DATOS!F3253,"")</f>
        <v/>
      </c>
    </row>
    <row r="3291" spans="18:20" x14ac:dyDescent="0.25">
      <c r="R3291">
        <f t="shared" si="53"/>
        <v>0</v>
      </c>
      <c r="S3291">
        <f>IF(T3291="",0,IFERROR(IF(VLOOKUP(T3291,T$38:T3290,1,0)&gt;0,0,0),1))</f>
        <v>0</v>
      </c>
      <c r="T3291" s="17" t="str">
        <f>IF(DATOS!I3254=P$39,DATOS!F3254,"")</f>
        <v/>
      </c>
    </row>
    <row r="3292" spans="18:20" x14ac:dyDescent="0.25">
      <c r="R3292">
        <f t="shared" si="53"/>
        <v>0</v>
      </c>
      <c r="S3292">
        <f>IF(T3292="",0,IFERROR(IF(VLOOKUP(T3292,T$38:T3291,1,0)&gt;0,0,0),1))</f>
        <v>0</v>
      </c>
      <c r="T3292" s="17" t="str">
        <f>IF(DATOS!I3255=P$39,DATOS!F3255,"")</f>
        <v/>
      </c>
    </row>
    <row r="3293" spans="18:20" x14ac:dyDescent="0.25">
      <c r="R3293">
        <f t="shared" si="53"/>
        <v>0</v>
      </c>
      <c r="S3293">
        <f>IF(T3293="",0,IFERROR(IF(VLOOKUP(T3293,T$38:T3292,1,0)&gt;0,0,0),1))</f>
        <v>0</v>
      </c>
      <c r="T3293" s="17" t="str">
        <f>IF(DATOS!I3256=P$39,DATOS!F3256,"")</f>
        <v/>
      </c>
    </row>
    <row r="3294" spans="18:20" x14ac:dyDescent="0.25">
      <c r="R3294">
        <f t="shared" si="53"/>
        <v>0</v>
      </c>
      <c r="S3294">
        <f>IF(T3294="",0,IFERROR(IF(VLOOKUP(T3294,T$38:T3293,1,0)&gt;0,0,0),1))</f>
        <v>0</v>
      </c>
      <c r="T3294" s="17" t="str">
        <f>IF(DATOS!I3257=P$39,DATOS!F3257,"")</f>
        <v/>
      </c>
    </row>
    <row r="3295" spans="18:20" x14ac:dyDescent="0.25">
      <c r="R3295">
        <f t="shared" si="53"/>
        <v>0</v>
      </c>
      <c r="S3295">
        <f>IF(T3295="",0,IFERROR(IF(VLOOKUP(T3295,T$38:T3294,1,0)&gt;0,0,0),1))</f>
        <v>0</v>
      </c>
      <c r="T3295" s="17" t="str">
        <f>IF(DATOS!I3258=P$39,DATOS!F3258,"")</f>
        <v/>
      </c>
    </row>
    <row r="3296" spans="18:20" x14ac:dyDescent="0.25">
      <c r="R3296">
        <f t="shared" si="53"/>
        <v>0</v>
      </c>
      <c r="S3296">
        <f>IF(T3296="",0,IFERROR(IF(VLOOKUP(T3296,T$38:T3295,1,0)&gt;0,0,0),1))</f>
        <v>0</v>
      </c>
      <c r="T3296" s="17" t="str">
        <f>IF(DATOS!I3259=P$39,DATOS!F3259,"")</f>
        <v/>
      </c>
    </row>
    <row r="3297" spans="18:20" x14ac:dyDescent="0.25">
      <c r="R3297">
        <f t="shared" si="53"/>
        <v>0</v>
      </c>
      <c r="S3297">
        <f>IF(T3297="",0,IFERROR(IF(VLOOKUP(T3297,T$38:T3296,1,0)&gt;0,0,0),1))</f>
        <v>0</v>
      </c>
      <c r="T3297" s="17" t="str">
        <f>IF(DATOS!I3260=P$39,DATOS!F3260,"")</f>
        <v/>
      </c>
    </row>
    <row r="3298" spans="18:20" x14ac:dyDescent="0.25">
      <c r="R3298">
        <f t="shared" si="53"/>
        <v>0</v>
      </c>
      <c r="S3298">
        <f>IF(T3298="",0,IFERROR(IF(VLOOKUP(T3298,T$38:T3297,1,0)&gt;0,0,0),1))</f>
        <v>0</v>
      </c>
      <c r="T3298" s="17" t="str">
        <f>IF(DATOS!I3261=P$39,DATOS!F3261,"")</f>
        <v/>
      </c>
    </row>
    <row r="3299" spans="18:20" x14ac:dyDescent="0.25">
      <c r="R3299">
        <f t="shared" si="53"/>
        <v>0</v>
      </c>
      <c r="S3299">
        <f>IF(T3299="",0,IFERROR(IF(VLOOKUP(T3299,T$38:T3298,1,0)&gt;0,0,0),1))</f>
        <v>0</v>
      </c>
      <c r="T3299" s="17" t="str">
        <f>IF(DATOS!I3262=P$39,DATOS!F3262,"")</f>
        <v/>
      </c>
    </row>
    <row r="3300" spans="18:20" x14ac:dyDescent="0.25">
      <c r="R3300">
        <f t="shared" si="53"/>
        <v>0</v>
      </c>
      <c r="S3300">
        <f>IF(T3300="",0,IFERROR(IF(VLOOKUP(T3300,T$38:T3299,1,0)&gt;0,0,0),1))</f>
        <v>0</v>
      </c>
      <c r="T3300" s="17" t="str">
        <f>IF(DATOS!I3263=P$39,DATOS!F3263,"")</f>
        <v/>
      </c>
    </row>
    <row r="3301" spans="18:20" x14ac:dyDescent="0.25">
      <c r="R3301">
        <f t="shared" si="53"/>
        <v>0</v>
      </c>
      <c r="S3301">
        <f>IF(T3301="",0,IFERROR(IF(VLOOKUP(T3301,T$38:T3300,1,0)&gt;0,0,0),1))</f>
        <v>0</v>
      </c>
      <c r="T3301" s="17" t="str">
        <f>IF(DATOS!I3264=P$39,DATOS!F3264,"")</f>
        <v/>
      </c>
    </row>
    <row r="3302" spans="18:20" x14ac:dyDescent="0.25">
      <c r="R3302">
        <f t="shared" si="53"/>
        <v>0</v>
      </c>
      <c r="S3302">
        <f>IF(T3302="",0,IFERROR(IF(VLOOKUP(T3302,T$38:T3301,1,0)&gt;0,0,0),1))</f>
        <v>0</v>
      </c>
      <c r="T3302" s="17" t="str">
        <f>IF(DATOS!I3265=P$39,DATOS!F3265,"")</f>
        <v/>
      </c>
    </row>
    <row r="3303" spans="18:20" x14ac:dyDescent="0.25">
      <c r="R3303">
        <f t="shared" ref="R3303:R3366" si="54">R3302+S3303</f>
        <v>0</v>
      </c>
      <c r="S3303">
        <f>IF(T3303="",0,IFERROR(IF(VLOOKUP(T3303,T$38:T3302,1,0)&gt;0,0,0),1))</f>
        <v>0</v>
      </c>
      <c r="T3303" s="17" t="str">
        <f>IF(DATOS!I3266=P$39,DATOS!F3266,"")</f>
        <v/>
      </c>
    </row>
    <row r="3304" spans="18:20" x14ac:dyDescent="0.25">
      <c r="R3304">
        <f t="shared" si="54"/>
        <v>0</v>
      </c>
      <c r="S3304">
        <f>IF(T3304="",0,IFERROR(IF(VLOOKUP(T3304,T$38:T3303,1,0)&gt;0,0,0),1))</f>
        <v>0</v>
      </c>
      <c r="T3304" s="17" t="str">
        <f>IF(DATOS!I3267=P$39,DATOS!F3267,"")</f>
        <v/>
      </c>
    </row>
    <row r="3305" spans="18:20" x14ac:dyDescent="0.25">
      <c r="R3305">
        <f t="shared" si="54"/>
        <v>0</v>
      </c>
      <c r="S3305">
        <f>IF(T3305="",0,IFERROR(IF(VLOOKUP(T3305,T$38:T3304,1,0)&gt;0,0,0),1))</f>
        <v>0</v>
      </c>
      <c r="T3305" s="17" t="str">
        <f>IF(DATOS!I3268=P$39,DATOS!F3268,"")</f>
        <v/>
      </c>
    </row>
    <row r="3306" spans="18:20" x14ac:dyDescent="0.25">
      <c r="R3306">
        <f t="shared" si="54"/>
        <v>0</v>
      </c>
      <c r="S3306">
        <f>IF(T3306="",0,IFERROR(IF(VLOOKUP(T3306,T$38:T3305,1,0)&gt;0,0,0),1))</f>
        <v>0</v>
      </c>
      <c r="T3306" s="17" t="str">
        <f>IF(DATOS!I3269=P$39,DATOS!F3269,"")</f>
        <v/>
      </c>
    </row>
    <row r="3307" spans="18:20" x14ac:dyDescent="0.25">
      <c r="R3307">
        <f t="shared" si="54"/>
        <v>0</v>
      </c>
      <c r="S3307">
        <f>IF(T3307="",0,IFERROR(IF(VLOOKUP(T3307,T$38:T3306,1,0)&gt;0,0,0),1))</f>
        <v>0</v>
      </c>
      <c r="T3307" s="17" t="str">
        <f>IF(DATOS!I3270=P$39,DATOS!F3270,"")</f>
        <v/>
      </c>
    </row>
    <row r="3308" spans="18:20" x14ac:dyDescent="0.25">
      <c r="R3308">
        <f t="shared" si="54"/>
        <v>0</v>
      </c>
      <c r="S3308">
        <f>IF(T3308="",0,IFERROR(IF(VLOOKUP(T3308,T$38:T3307,1,0)&gt;0,0,0),1))</f>
        <v>0</v>
      </c>
      <c r="T3308" s="17" t="str">
        <f>IF(DATOS!I3271=P$39,DATOS!F3271,"")</f>
        <v/>
      </c>
    </row>
    <row r="3309" spans="18:20" x14ac:dyDescent="0.25">
      <c r="R3309">
        <f t="shared" si="54"/>
        <v>0</v>
      </c>
      <c r="S3309">
        <f>IF(T3309="",0,IFERROR(IF(VLOOKUP(T3309,T$38:T3308,1,0)&gt;0,0,0),1))</f>
        <v>0</v>
      </c>
      <c r="T3309" s="17" t="str">
        <f>IF(DATOS!I3272=P$39,DATOS!F3272,"")</f>
        <v/>
      </c>
    </row>
    <row r="3310" spans="18:20" x14ac:dyDescent="0.25">
      <c r="R3310">
        <f t="shared" si="54"/>
        <v>0</v>
      </c>
      <c r="S3310">
        <f>IF(T3310="",0,IFERROR(IF(VLOOKUP(T3310,T$38:T3309,1,0)&gt;0,0,0),1))</f>
        <v>0</v>
      </c>
      <c r="T3310" s="17" t="str">
        <f>IF(DATOS!I3273=P$39,DATOS!F3273,"")</f>
        <v/>
      </c>
    </row>
    <row r="3311" spans="18:20" x14ac:dyDescent="0.25">
      <c r="R3311">
        <f t="shared" si="54"/>
        <v>0</v>
      </c>
      <c r="S3311">
        <f>IF(T3311="",0,IFERROR(IF(VLOOKUP(T3311,T$38:T3310,1,0)&gt;0,0,0),1))</f>
        <v>0</v>
      </c>
      <c r="T3311" s="17" t="str">
        <f>IF(DATOS!I3274=P$39,DATOS!F3274,"")</f>
        <v/>
      </c>
    </row>
    <row r="3312" spans="18:20" x14ac:dyDescent="0.25">
      <c r="R3312">
        <f t="shared" si="54"/>
        <v>0</v>
      </c>
      <c r="S3312">
        <f>IF(T3312="",0,IFERROR(IF(VLOOKUP(T3312,T$38:T3311,1,0)&gt;0,0,0),1))</f>
        <v>0</v>
      </c>
      <c r="T3312" s="17" t="str">
        <f>IF(DATOS!I3275=P$39,DATOS!F3275,"")</f>
        <v/>
      </c>
    </row>
    <row r="3313" spans="18:20" x14ac:dyDescent="0.25">
      <c r="R3313">
        <f t="shared" si="54"/>
        <v>0</v>
      </c>
      <c r="S3313">
        <f>IF(T3313="",0,IFERROR(IF(VLOOKUP(T3313,T$38:T3312,1,0)&gt;0,0,0),1))</f>
        <v>0</v>
      </c>
      <c r="T3313" s="17" t="str">
        <f>IF(DATOS!I3276=P$39,DATOS!F3276,"")</f>
        <v/>
      </c>
    </row>
    <row r="3314" spans="18:20" x14ac:dyDescent="0.25">
      <c r="R3314">
        <f t="shared" si="54"/>
        <v>0</v>
      </c>
      <c r="S3314">
        <f>IF(T3314="",0,IFERROR(IF(VLOOKUP(T3314,T$38:T3313,1,0)&gt;0,0,0),1))</f>
        <v>0</v>
      </c>
      <c r="T3314" s="17" t="str">
        <f>IF(DATOS!I3277=P$39,DATOS!F3277,"")</f>
        <v/>
      </c>
    </row>
    <row r="3315" spans="18:20" x14ac:dyDescent="0.25">
      <c r="R3315">
        <f t="shared" si="54"/>
        <v>0</v>
      </c>
      <c r="S3315">
        <f>IF(T3315="",0,IFERROR(IF(VLOOKUP(T3315,T$38:T3314,1,0)&gt;0,0,0),1))</f>
        <v>0</v>
      </c>
      <c r="T3315" s="17" t="str">
        <f>IF(DATOS!I3278=P$39,DATOS!F3278,"")</f>
        <v/>
      </c>
    </row>
    <row r="3316" spans="18:20" x14ac:dyDescent="0.25">
      <c r="R3316">
        <f t="shared" si="54"/>
        <v>0</v>
      </c>
      <c r="S3316">
        <f>IF(T3316="",0,IFERROR(IF(VLOOKUP(T3316,T$38:T3315,1,0)&gt;0,0,0),1))</f>
        <v>0</v>
      </c>
      <c r="T3316" s="17" t="str">
        <f>IF(DATOS!I3279=P$39,DATOS!F3279,"")</f>
        <v/>
      </c>
    </row>
    <row r="3317" spans="18:20" x14ac:dyDescent="0.25">
      <c r="R3317">
        <f t="shared" si="54"/>
        <v>0</v>
      </c>
      <c r="S3317">
        <f>IF(T3317="",0,IFERROR(IF(VLOOKUP(T3317,T$38:T3316,1,0)&gt;0,0,0),1))</f>
        <v>0</v>
      </c>
      <c r="T3317" s="17" t="str">
        <f>IF(DATOS!I3280=P$39,DATOS!F3280,"")</f>
        <v/>
      </c>
    </row>
    <row r="3318" spans="18:20" x14ac:dyDescent="0.25">
      <c r="R3318">
        <f t="shared" si="54"/>
        <v>0</v>
      </c>
      <c r="S3318">
        <f>IF(T3318="",0,IFERROR(IF(VLOOKUP(T3318,T$38:T3317,1,0)&gt;0,0,0),1))</f>
        <v>0</v>
      </c>
      <c r="T3318" s="17" t="str">
        <f>IF(DATOS!I3281=P$39,DATOS!F3281,"")</f>
        <v/>
      </c>
    </row>
    <row r="3319" spans="18:20" x14ac:dyDescent="0.25">
      <c r="R3319">
        <f t="shared" si="54"/>
        <v>0</v>
      </c>
      <c r="S3319">
        <f>IF(T3319="",0,IFERROR(IF(VLOOKUP(T3319,T$38:T3318,1,0)&gt;0,0,0),1))</f>
        <v>0</v>
      </c>
      <c r="T3319" s="17" t="str">
        <f>IF(DATOS!I3282=P$39,DATOS!F3282,"")</f>
        <v/>
      </c>
    </row>
    <row r="3320" spans="18:20" x14ac:dyDescent="0.25">
      <c r="R3320">
        <f t="shared" si="54"/>
        <v>0</v>
      </c>
      <c r="S3320">
        <f>IF(T3320="",0,IFERROR(IF(VLOOKUP(T3320,T$38:T3319,1,0)&gt;0,0,0),1))</f>
        <v>0</v>
      </c>
      <c r="T3320" s="17" t="str">
        <f>IF(DATOS!I3283=P$39,DATOS!F3283,"")</f>
        <v/>
      </c>
    </row>
    <row r="3321" spans="18:20" x14ac:dyDescent="0.25">
      <c r="R3321">
        <f t="shared" si="54"/>
        <v>0</v>
      </c>
      <c r="S3321">
        <f>IF(T3321="",0,IFERROR(IF(VLOOKUP(T3321,T$38:T3320,1,0)&gt;0,0,0),1))</f>
        <v>0</v>
      </c>
      <c r="T3321" s="17" t="str">
        <f>IF(DATOS!I3284=P$39,DATOS!F3284,"")</f>
        <v/>
      </c>
    </row>
    <row r="3322" spans="18:20" x14ac:dyDescent="0.25">
      <c r="R3322">
        <f t="shared" si="54"/>
        <v>0</v>
      </c>
      <c r="S3322">
        <f>IF(T3322="",0,IFERROR(IF(VLOOKUP(T3322,T$38:T3321,1,0)&gt;0,0,0),1))</f>
        <v>0</v>
      </c>
      <c r="T3322" s="17" t="str">
        <f>IF(DATOS!I3285=P$39,DATOS!F3285,"")</f>
        <v/>
      </c>
    </row>
    <row r="3323" spans="18:20" x14ac:dyDescent="0.25">
      <c r="R3323">
        <f t="shared" si="54"/>
        <v>0</v>
      </c>
      <c r="S3323">
        <f>IF(T3323="",0,IFERROR(IF(VLOOKUP(T3323,T$38:T3322,1,0)&gt;0,0,0),1))</f>
        <v>0</v>
      </c>
      <c r="T3323" s="17" t="str">
        <f>IF(DATOS!I3286=P$39,DATOS!F3286,"")</f>
        <v/>
      </c>
    </row>
    <row r="3324" spans="18:20" x14ac:dyDescent="0.25">
      <c r="R3324">
        <f t="shared" si="54"/>
        <v>0</v>
      </c>
      <c r="S3324">
        <f>IF(T3324="",0,IFERROR(IF(VLOOKUP(T3324,T$38:T3323,1,0)&gt;0,0,0),1))</f>
        <v>0</v>
      </c>
      <c r="T3324" s="17" t="str">
        <f>IF(DATOS!I3287=P$39,DATOS!F3287,"")</f>
        <v/>
      </c>
    </row>
    <row r="3325" spans="18:20" x14ac:dyDescent="0.25">
      <c r="R3325">
        <f t="shared" si="54"/>
        <v>0</v>
      </c>
      <c r="S3325">
        <f>IF(T3325="",0,IFERROR(IF(VLOOKUP(T3325,T$38:T3324,1,0)&gt;0,0,0),1))</f>
        <v>0</v>
      </c>
      <c r="T3325" s="17" t="str">
        <f>IF(DATOS!I3288=P$39,DATOS!F3288,"")</f>
        <v/>
      </c>
    </row>
    <row r="3326" spans="18:20" x14ac:dyDescent="0.25">
      <c r="R3326">
        <f t="shared" si="54"/>
        <v>0</v>
      </c>
      <c r="S3326">
        <f>IF(T3326="",0,IFERROR(IF(VLOOKUP(T3326,T$38:T3325,1,0)&gt;0,0,0),1))</f>
        <v>0</v>
      </c>
      <c r="T3326" s="17" t="str">
        <f>IF(DATOS!I3289=P$39,DATOS!F3289,"")</f>
        <v/>
      </c>
    </row>
    <row r="3327" spans="18:20" x14ac:dyDescent="0.25">
      <c r="R3327">
        <f t="shared" si="54"/>
        <v>0</v>
      </c>
      <c r="S3327">
        <f>IF(T3327="",0,IFERROR(IF(VLOOKUP(T3327,T$38:T3326,1,0)&gt;0,0,0),1))</f>
        <v>0</v>
      </c>
      <c r="T3327" s="17" t="str">
        <f>IF(DATOS!I3290=P$39,DATOS!F3290,"")</f>
        <v/>
      </c>
    </row>
    <row r="3328" spans="18:20" x14ac:dyDescent="0.25">
      <c r="R3328">
        <f t="shared" si="54"/>
        <v>0</v>
      </c>
      <c r="S3328">
        <f>IF(T3328="",0,IFERROR(IF(VLOOKUP(T3328,T$38:T3327,1,0)&gt;0,0,0),1))</f>
        <v>0</v>
      </c>
      <c r="T3328" s="17" t="str">
        <f>IF(DATOS!I3291=P$39,DATOS!F3291,"")</f>
        <v/>
      </c>
    </row>
    <row r="3329" spans="18:20" x14ac:dyDescent="0.25">
      <c r="R3329">
        <f t="shared" si="54"/>
        <v>0</v>
      </c>
      <c r="S3329">
        <f>IF(T3329="",0,IFERROR(IF(VLOOKUP(T3329,T$38:T3328,1,0)&gt;0,0,0),1))</f>
        <v>0</v>
      </c>
      <c r="T3329" s="17" t="str">
        <f>IF(DATOS!I3292=P$39,DATOS!F3292,"")</f>
        <v/>
      </c>
    </row>
    <row r="3330" spans="18:20" x14ac:dyDescent="0.25">
      <c r="R3330">
        <f t="shared" si="54"/>
        <v>0</v>
      </c>
      <c r="S3330">
        <f>IF(T3330="",0,IFERROR(IF(VLOOKUP(T3330,T$38:T3329,1,0)&gt;0,0,0),1))</f>
        <v>0</v>
      </c>
      <c r="T3330" s="17" t="str">
        <f>IF(DATOS!I3293=P$39,DATOS!F3293,"")</f>
        <v/>
      </c>
    </row>
    <row r="3331" spans="18:20" x14ac:dyDescent="0.25">
      <c r="R3331">
        <f t="shared" si="54"/>
        <v>0</v>
      </c>
      <c r="S3331">
        <f>IF(T3331="",0,IFERROR(IF(VLOOKUP(T3331,T$38:T3330,1,0)&gt;0,0,0),1))</f>
        <v>0</v>
      </c>
      <c r="T3331" s="17" t="str">
        <f>IF(DATOS!I3294=P$39,DATOS!F3294,"")</f>
        <v/>
      </c>
    </row>
    <row r="3332" spans="18:20" x14ac:dyDescent="0.25">
      <c r="R3332">
        <f t="shared" si="54"/>
        <v>0</v>
      </c>
      <c r="S3332">
        <f>IF(T3332="",0,IFERROR(IF(VLOOKUP(T3332,T$38:T3331,1,0)&gt;0,0,0),1))</f>
        <v>0</v>
      </c>
      <c r="T3332" s="17" t="str">
        <f>IF(DATOS!I3295=P$39,DATOS!F3295,"")</f>
        <v/>
      </c>
    </row>
    <row r="3333" spans="18:20" x14ac:dyDescent="0.25">
      <c r="R3333">
        <f t="shared" si="54"/>
        <v>0</v>
      </c>
      <c r="S3333">
        <f>IF(T3333="",0,IFERROR(IF(VLOOKUP(T3333,T$38:T3332,1,0)&gt;0,0,0),1))</f>
        <v>0</v>
      </c>
      <c r="T3333" s="17" t="str">
        <f>IF(DATOS!I3296=P$39,DATOS!F3296,"")</f>
        <v/>
      </c>
    </row>
    <row r="3334" spans="18:20" x14ac:dyDescent="0.25">
      <c r="R3334">
        <f t="shared" si="54"/>
        <v>0</v>
      </c>
      <c r="S3334">
        <f>IF(T3334="",0,IFERROR(IF(VLOOKUP(T3334,T$38:T3333,1,0)&gt;0,0,0),1))</f>
        <v>0</v>
      </c>
      <c r="T3334" s="17" t="str">
        <f>IF(DATOS!I3297=P$39,DATOS!F3297,"")</f>
        <v/>
      </c>
    </row>
    <row r="3335" spans="18:20" x14ac:dyDescent="0.25">
      <c r="R3335">
        <f t="shared" si="54"/>
        <v>0</v>
      </c>
      <c r="S3335">
        <f>IF(T3335="",0,IFERROR(IF(VLOOKUP(T3335,T$38:T3334,1,0)&gt;0,0,0),1))</f>
        <v>0</v>
      </c>
      <c r="T3335" s="17" t="str">
        <f>IF(DATOS!I3298=P$39,DATOS!F3298,"")</f>
        <v/>
      </c>
    </row>
    <row r="3336" spans="18:20" x14ac:dyDescent="0.25">
      <c r="R3336">
        <f t="shared" si="54"/>
        <v>0</v>
      </c>
      <c r="S3336">
        <f>IF(T3336="",0,IFERROR(IF(VLOOKUP(T3336,T$38:T3335,1,0)&gt;0,0,0),1))</f>
        <v>0</v>
      </c>
      <c r="T3336" s="17" t="str">
        <f>IF(DATOS!I3299=P$39,DATOS!F3299,"")</f>
        <v/>
      </c>
    </row>
    <row r="3337" spans="18:20" x14ac:dyDescent="0.25">
      <c r="R3337">
        <f t="shared" si="54"/>
        <v>0</v>
      </c>
      <c r="S3337">
        <f>IF(T3337="",0,IFERROR(IF(VLOOKUP(T3337,T$38:T3336,1,0)&gt;0,0,0),1))</f>
        <v>0</v>
      </c>
      <c r="T3337" s="17" t="str">
        <f>IF(DATOS!I3300=P$39,DATOS!F3300,"")</f>
        <v/>
      </c>
    </row>
    <row r="3338" spans="18:20" x14ac:dyDescent="0.25">
      <c r="R3338">
        <f t="shared" si="54"/>
        <v>0</v>
      </c>
      <c r="S3338">
        <f>IF(T3338="",0,IFERROR(IF(VLOOKUP(T3338,T$38:T3337,1,0)&gt;0,0,0),1))</f>
        <v>0</v>
      </c>
      <c r="T3338" s="17" t="str">
        <f>IF(DATOS!I3301=P$39,DATOS!F3301,"")</f>
        <v/>
      </c>
    </row>
    <row r="3339" spans="18:20" x14ac:dyDescent="0.25">
      <c r="R3339">
        <f t="shared" si="54"/>
        <v>0</v>
      </c>
      <c r="S3339">
        <f>IF(T3339="",0,IFERROR(IF(VLOOKUP(T3339,T$38:T3338,1,0)&gt;0,0,0),1))</f>
        <v>0</v>
      </c>
      <c r="T3339" s="17" t="str">
        <f>IF(DATOS!I3302=P$39,DATOS!F3302,"")</f>
        <v/>
      </c>
    </row>
    <row r="3340" spans="18:20" x14ac:dyDescent="0.25">
      <c r="R3340">
        <f t="shared" si="54"/>
        <v>0</v>
      </c>
      <c r="S3340">
        <f>IF(T3340="",0,IFERROR(IF(VLOOKUP(T3340,T$38:T3339,1,0)&gt;0,0,0),1))</f>
        <v>0</v>
      </c>
      <c r="T3340" s="17" t="str">
        <f>IF(DATOS!I3303=P$39,DATOS!F3303,"")</f>
        <v/>
      </c>
    </row>
    <row r="3341" spans="18:20" x14ac:dyDescent="0.25">
      <c r="R3341">
        <f t="shared" si="54"/>
        <v>0</v>
      </c>
      <c r="S3341">
        <f>IF(T3341="",0,IFERROR(IF(VLOOKUP(T3341,T$38:T3340,1,0)&gt;0,0,0),1))</f>
        <v>0</v>
      </c>
      <c r="T3341" s="17" t="str">
        <f>IF(DATOS!I3304=P$39,DATOS!F3304,"")</f>
        <v/>
      </c>
    </row>
    <row r="3342" spans="18:20" x14ac:dyDescent="0.25">
      <c r="R3342">
        <f t="shared" si="54"/>
        <v>0</v>
      </c>
      <c r="S3342">
        <f>IF(T3342="",0,IFERROR(IF(VLOOKUP(T3342,T$38:T3341,1,0)&gt;0,0,0),1))</f>
        <v>0</v>
      </c>
      <c r="T3342" s="17" t="str">
        <f>IF(DATOS!I3305=P$39,DATOS!F3305,"")</f>
        <v/>
      </c>
    </row>
    <row r="3343" spans="18:20" x14ac:dyDescent="0.25">
      <c r="R3343">
        <f t="shared" si="54"/>
        <v>0</v>
      </c>
      <c r="S3343">
        <f>IF(T3343="",0,IFERROR(IF(VLOOKUP(T3343,T$38:T3342,1,0)&gt;0,0,0),1))</f>
        <v>0</v>
      </c>
      <c r="T3343" s="17" t="str">
        <f>IF(DATOS!I3306=P$39,DATOS!F3306,"")</f>
        <v/>
      </c>
    </row>
    <row r="3344" spans="18:20" x14ac:dyDescent="0.25">
      <c r="R3344">
        <f t="shared" si="54"/>
        <v>0</v>
      </c>
      <c r="S3344">
        <f>IF(T3344="",0,IFERROR(IF(VLOOKUP(T3344,T$38:T3343,1,0)&gt;0,0,0),1))</f>
        <v>0</v>
      </c>
      <c r="T3344" s="17" t="str">
        <f>IF(DATOS!I3307=P$39,DATOS!F3307,"")</f>
        <v/>
      </c>
    </row>
    <row r="3345" spans="18:20" x14ac:dyDescent="0.25">
      <c r="R3345">
        <f t="shared" si="54"/>
        <v>0</v>
      </c>
      <c r="S3345">
        <f>IF(T3345="",0,IFERROR(IF(VLOOKUP(T3345,T$38:T3344,1,0)&gt;0,0,0),1))</f>
        <v>0</v>
      </c>
      <c r="T3345" s="17" t="str">
        <f>IF(DATOS!I3308=P$39,DATOS!F3308,"")</f>
        <v/>
      </c>
    </row>
    <row r="3346" spans="18:20" x14ac:dyDescent="0.25">
      <c r="R3346">
        <f t="shared" si="54"/>
        <v>0</v>
      </c>
      <c r="S3346">
        <f>IF(T3346="",0,IFERROR(IF(VLOOKUP(T3346,T$38:T3345,1,0)&gt;0,0,0),1))</f>
        <v>0</v>
      </c>
      <c r="T3346" s="17" t="str">
        <f>IF(DATOS!I3309=P$39,DATOS!F3309,"")</f>
        <v/>
      </c>
    </row>
    <row r="3347" spans="18:20" x14ac:dyDescent="0.25">
      <c r="R3347">
        <f t="shared" si="54"/>
        <v>0</v>
      </c>
      <c r="S3347">
        <f>IF(T3347="",0,IFERROR(IF(VLOOKUP(T3347,T$38:T3346,1,0)&gt;0,0,0),1))</f>
        <v>0</v>
      </c>
      <c r="T3347" s="17" t="str">
        <f>IF(DATOS!I3310=P$39,DATOS!F3310,"")</f>
        <v/>
      </c>
    </row>
    <row r="3348" spans="18:20" x14ac:dyDescent="0.25">
      <c r="R3348">
        <f t="shared" si="54"/>
        <v>0</v>
      </c>
      <c r="S3348">
        <f>IF(T3348="",0,IFERROR(IF(VLOOKUP(T3348,T$38:T3347,1,0)&gt;0,0,0),1))</f>
        <v>0</v>
      </c>
      <c r="T3348" s="17" t="str">
        <f>IF(DATOS!I3311=P$39,DATOS!F3311,"")</f>
        <v/>
      </c>
    </row>
    <row r="3349" spans="18:20" x14ac:dyDescent="0.25">
      <c r="R3349">
        <f t="shared" si="54"/>
        <v>0</v>
      </c>
      <c r="S3349">
        <f>IF(T3349="",0,IFERROR(IF(VLOOKUP(T3349,T$38:T3348,1,0)&gt;0,0,0),1))</f>
        <v>0</v>
      </c>
      <c r="T3349" s="17" t="str">
        <f>IF(DATOS!I3312=P$39,DATOS!F3312,"")</f>
        <v/>
      </c>
    </row>
    <row r="3350" spans="18:20" x14ac:dyDescent="0.25">
      <c r="R3350">
        <f t="shared" si="54"/>
        <v>0</v>
      </c>
      <c r="S3350">
        <f>IF(T3350="",0,IFERROR(IF(VLOOKUP(T3350,T$38:T3349,1,0)&gt;0,0,0),1))</f>
        <v>0</v>
      </c>
      <c r="T3350" s="17" t="str">
        <f>IF(DATOS!I3313=P$39,DATOS!F3313,"")</f>
        <v/>
      </c>
    </row>
    <row r="3351" spans="18:20" x14ac:dyDescent="0.25">
      <c r="R3351">
        <f t="shared" si="54"/>
        <v>0</v>
      </c>
      <c r="S3351">
        <f>IF(T3351="",0,IFERROR(IF(VLOOKUP(T3351,T$38:T3350,1,0)&gt;0,0,0),1))</f>
        <v>0</v>
      </c>
      <c r="T3351" s="17" t="str">
        <f>IF(DATOS!I3314=P$39,DATOS!F3314,"")</f>
        <v/>
      </c>
    </row>
    <row r="3352" spans="18:20" x14ac:dyDescent="0.25">
      <c r="R3352">
        <f t="shared" si="54"/>
        <v>0</v>
      </c>
      <c r="S3352">
        <f>IF(T3352="",0,IFERROR(IF(VLOOKUP(T3352,T$38:T3351,1,0)&gt;0,0,0),1))</f>
        <v>0</v>
      </c>
      <c r="T3352" s="17" t="str">
        <f>IF(DATOS!I3315=P$39,DATOS!F3315,"")</f>
        <v/>
      </c>
    </row>
    <row r="3353" spans="18:20" x14ac:dyDescent="0.25">
      <c r="R3353">
        <f t="shared" si="54"/>
        <v>0</v>
      </c>
      <c r="S3353">
        <f>IF(T3353="",0,IFERROR(IF(VLOOKUP(T3353,T$38:T3352,1,0)&gt;0,0,0),1))</f>
        <v>0</v>
      </c>
      <c r="T3353" s="17" t="str">
        <f>IF(DATOS!I3316=P$39,DATOS!F3316,"")</f>
        <v/>
      </c>
    </row>
    <row r="3354" spans="18:20" x14ac:dyDescent="0.25">
      <c r="R3354">
        <f t="shared" si="54"/>
        <v>0</v>
      </c>
      <c r="S3354">
        <f>IF(T3354="",0,IFERROR(IF(VLOOKUP(T3354,T$38:T3353,1,0)&gt;0,0,0),1))</f>
        <v>0</v>
      </c>
      <c r="T3354" s="17" t="str">
        <f>IF(DATOS!I3317=P$39,DATOS!F3317,"")</f>
        <v/>
      </c>
    </row>
    <row r="3355" spans="18:20" x14ac:dyDescent="0.25">
      <c r="R3355">
        <f t="shared" si="54"/>
        <v>0</v>
      </c>
      <c r="S3355">
        <f>IF(T3355="",0,IFERROR(IF(VLOOKUP(T3355,T$38:T3354,1,0)&gt;0,0,0),1))</f>
        <v>0</v>
      </c>
      <c r="T3355" s="17" t="str">
        <f>IF(DATOS!I3318=P$39,DATOS!F3318,"")</f>
        <v/>
      </c>
    </row>
    <row r="3356" spans="18:20" x14ac:dyDescent="0.25">
      <c r="R3356">
        <f t="shared" si="54"/>
        <v>0</v>
      </c>
      <c r="S3356">
        <f>IF(T3356="",0,IFERROR(IF(VLOOKUP(T3356,T$38:T3355,1,0)&gt;0,0,0),1))</f>
        <v>0</v>
      </c>
      <c r="T3356" s="17" t="str">
        <f>IF(DATOS!I3319=P$39,DATOS!F3319,"")</f>
        <v/>
      </c>
    </row>
    <row r="3357" spans="18:20" x14ac:dyDescent="0.25">
      <c r="R3357">
        <f t="shared" si="54"/>
        <v>0</v>
      </c>
      <c r="S3357">
        <f>IF(T3357="",0,IFERROR(IF(VLOOKUP(T3357,T$38:T3356,1,0)&gt;0,0,0),1))</f>
        <v>0</v>
      </c>
      <c r="T3357" s="17" t="str">
        <f>IF(DATOS!I3320=P$39,DATOS!F3320,"")</f>
        <v/>
      </c>
    </row>
    <row r="3358" spans="18:20" x14ac:dyDescent="0.25">
      <c r="R3358">
        <f t="shared" si="54"/>
        <v>0</v>
      </c>
      <c r="S3358">
        <f>IF(T3358="",0,IFERROR(IF(VLOOKUP(T3358,T$38:T3357,1,0)&gt;0,0,0),1))</f>
        <v>0</v>
      </c>
      <c r="T3358" s="17" t="str">
        <f>IF(DATOS!I3321=P$39,DATOS!F3321,"")</f>
        <v/>
      </c>
    </row>
    <row r="3359" spans="18:20" x14ac:dyDescent="0.25">
      <c r="R3359">
        <f t="shared" si="54"/>
        <v>0</v>
      </c>
      <c r="S3359">
        <f>IF(T3359="",0,IFERROR(IF(VLOOKUP(T3359,T$38:T3358,1,0)&gt;0,0,0),1))</f>
        <v>0</v>
      </c>
      <c r="T3359" s="17" t="str">
        <f>IF(DATOS!I3322=P$39,DATOS!F3322,"")</f>
        <v/>
      </c>
    </row>
    <row r="3360" spans="18:20" x14ac:dyDescent="0.25">
      <c r="R3360">
        <f t="shared" si="54"/>
        <v>0</v>
      </c>
      <c r="S3360">
        <f>IF(T3360="",0,IFERROR(IF(VLOOKUP(T3360,T$38:T3359,1,0)&gt;0,0,0),1))</f>
        <v>0</v>
      </c>
      <c r="T3360" s="17" t="str">
        <f>IF(DATOS!I3323=P$39,DATOS!F3323,"")</f>
        <v/>
      </c>
    </row>
    <row r="3361" spans="18:20" x14ac:dyDescent="0.25">
      <c r="R3361">
        <f t="shared" si="54"/>
        <v>0</v>
      </c>
      <c r="S3361">
        <f>IF(T3361="",0,IFERROR(IF(VLOOKUP(T3361,T$38:T3360,1,0)&gt;0,0,0),1))</f>
        <v>0</v>
      </c>
      <c r="T3361" s="17" t="str">
        <f>IF(DATOS!I3324=P$39,DATOS!F3324,"")</f>
        <v/>
      </c>
    </row>
    <row r="3362" spans="18:20" x14ac:dyDescent="0.25">
      <c r="R3362">
        <f t="shared" si="54"/>
        <v>0</v>
      </c>
      <c r="S3362">
        <f>IF(T3362="",0,IFERROR(IF(VLOOKUP(T3362,T$38:T3361,1,0)&gt;0,0,0),1))</f>
        <v>0</v>
      </c>
      <c r="T3362" s="17" t="str">
        <f>IF(DATOS!I3325=P$39,DATOS!F3325,"")</f>
        <v/>
      </c>
    </row>
    <row r="3363" spans="18:20" x14ac:dyDescent="0.25">
      <c r="R3363">
        <f t="shared" si="54"/>
        <v>0</v>
      </c>
      <c r="S3363">
        <f>IF(T3363="",0,IFERROR(IF(VLOOKUP(T3363,T$38:T3362,1,0)&gt;0,0,0),1))</f>
        <v>0</v>
      </c>
      <c r="T3363" s="17" t="str">
        <f>IF(DATOS!I3326=P$39,DATOS!F3326,"")</f>
        <v/>
      </c>
    </row>
    <row r="3364" spans="18:20" x14ac:dyDescent="0.25">
      <c r="R3364">
        <f t="shared" si="54"/>
        <v>0</v>
      </c>
      <c r="S3364">
        <f>IF(T3364="",0,IFERROR(IF(VLOOKUP(T3364,T$38:T3363,1,0)&gt;0,0,0),1))</f>
        <v>0</v>
      </c>
      <c r="T3364" s="17" t="str">
        <f>IF(DATOS!I3327=P$39,DATOS!F3327,"")</f>
        <v/>
      </c>
    </row>
    <row r="3365" spans="18:20" x14ac:dyDescent="0.25">
      <c r="R3365">
        <f t="shared" si="54"/>
        <v>0</v>
      </c>
      <c r="S3365">
        <f>IF(T3365="",0,IFERROR(IF(VLOOKUP(T3365,T$38:T3364,1,0)&gt;0,0,0),1))</f>
        <v>0</v>
      </c>
      <c r="T3365" s="17" t="str">
        <f>IF(DATOS!I3328=P$39,DATOS!F3328,"")</f>
        <v/>
      </c>
    </row>
    <row r="3366" spans="18:20" x14ac:dyDescent="0.25">
      <c r="R3366">
        <f t="shared" si="54"/>
        <v>0</v>
      </c>
      <c r="S3366">
        <f>IF(T3366="",0,IFERROR(IF(VLOOKUP(T3366,T$38:T3365,1,0)&gt;0,0,0),1))</f>
        <v>0</v>
      </c>
      <c r="T3366" s="17" t="str">
        <f>IF(DATOS!I3329=P$39,DATOS!F3329,"")</f>
        <v/>
      </c>
    </row>
    <row r="3367" spans="18:20" x14ac:dyDescent="0.25">
      <c r="R3367">
        <f>R3366+S3367</f>
        <v>0</v>
      </c>
      <c r="S3367">
        <f>IF(T3367="",0,IFERROR(IF(VLOOKUP(T3367,T$38:T3366,1,0)&gt;0,0,0),1))</f>
        <v>0</v>
      </c>
      <c r="T3367" s="17" t="str">
        <f>IF(DATOS!I3330=P$39,DATOS!F3330,"")</f>
        <v/>
      </c>
    </row>
    <row r="3368" spans="18:20" x14ac:dyDescent="0.25">
      <c r="R3368">
        <f>R3367+S3368</f>
        <v>0</v>
      </c>
      <c r="S3368">
        <f>IF(T3368="",0,IFERROR(IF(VLOOKUP(T3368,T$38:T3367,1,0)&gt;0,0,0),1))</f>
        <v>0</v>
      </c>
      <c r="T3368" s="17" t="str">
        <f>IF(DATOS!I3331=P$39,DATOS!F3331,"")</f>
        <v/>
      </c>
    </row>
    <row r="3369" spans="18:20" x14ac:dyDescent="0.25">
      <c r="R3369">
        <f>R3368+S3369</f>
        <v>0</v>
      </c>
      <c r="S3369">
        <f>IF(T3369="",0,IFERROR(IF(VLOOKUP(T3369,T$38:T3368,1,0)&gt;0,0,0),1))</f>
        <v>0</v>
      </c>
      <c r="T3369" s="17" t="str">
        <f>IF(DATOS!I3332=P$39,DATOS!F3332,"")</f>
        <v/>
      </c>
    </row>
    <row r="3370" spans="18:20" x14ac:dyDescent="0.25">
      <c r="R3370">
        <f>R3369+S3370</f>
        <v>0</v>
      </c>
      <c r="S3370">
        <f>IF(T3370="",0,IFERROR(IF(VLOOKUP(T3370,T$38:T3369,1,0)&gt;0,0,0),1))</f>
        <v>0</v>
      </c>
      <c r="T3370" s="17" t="str">
        <f>IF(DATOS!I3333=P$39,DATOS!F3333,"")</f>
        <v/>
      </c>
    </row>
    <row r="3371" spans="18:20" x14ac:dyDescent="0.25">
      <c r="R3371">
        <f>R3370+S3371</f>
        <v>0</v>
      </c>
      <c r="S3371">
        <f>IF(T3371="",0,IFERROR(IF(VLOOKUP(T3371,T$38:T3370,1,0)&gt;0,0,0),1))</f>
        <v>0</v>
      </c>
      <c r="T3371" s="17" t="str">
        <f>IF(DATOS!I3334=P$39,DATOS!F3334,"")</f>
        <v/>
      </c>
    </row>
    <row r="3372" spans="18:20" x14ac:dyDescent="0.25">
      <c r="T3372" t="str">
        <f>IF(DATOS!I3335=P$39,P$39,"")</f>
        <v/>
      </c>
    </row>
    <row r="3373" spans="18:20" x14ac:dyDescent="0.25">
      <c r="T3373" t="str">
        <f>IF(DATOS!I3336=P$39,P$39,"")</f>
        <v/>
      </c>
    </row>
    <row r="3374" spans="18:20" x14ac:dyDescent="0.25">
      <c r="T3374" t="str">
        <f>IF(DATOS!I3337=P$39,P$39,"")</f>
        <v/>
      </c>
    </row>
    <row r="3375" spans="18:20" x14ac:dyDescent="0.25">
      <c r="T3375" t="str">
        <f>IF(DATOS!I3338=P$39,P$39,"")</f>
        <v/>
      </c>
    </row>
    <row r="3376" spans="18:20" x14ac:dyDescent="0.25">
      <c r="T3376" t="str">
        <f>IF(DATOS!I3339=P$39,P$39,"")</f>
        <v/>
      </c>
    </row>
    <row r="3377" spans="20:20" x14ac:dyDescent="0.25">
      <c r="T3377" t="str">
        <f>IF(DATOS!I3340=P$39,P$39,"")</f>
        <v/>
      </c>
    </row>
    <row r="3378" spans="20:20" x14ac:dyDescent="0.25">
      <c r="T3378" t="str">
        <f>IF(DATOS!I3341=P$39,P$39,"")</f>
        <v/>
      </c>
    </row>
    <row r="3379" spans="20:20" x14ac:dyDescent="0.25">
      <c r="T3379" t="str">
        <f>IF(DATOS!I3342=P$39,P$39,"")</f>
        <v/>
      </c>
    </row>
  </sheetData>
  <sheetProtection sort="0" autoFilter="0" pivotTables="0"/>
  <mergeCells count="21">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 ref="H2:L2"/>
    <mergeCell ref="C9:F9"/>
    <mergeCell ref="J9:L9"/>
    <mergeCell ref="J10:L10"/>
    <mergeCell ref="C10:F10"/>
    <mergeCell ref="F3:L3"/>
  </mergeCells>
  <conditionalFormatting sqref="B17">
    <cfRule type="containsText" dxfId="170" priority="2" operator="containsText" text="X">
      <formula>NOT(ISERROR(SEARCH("X",B17)))</formula>
    </cfRule>
    <cfRule type="containsText" dxfId="169" priority="124" operator="containsText" text="E">
      <formula>NOT(ISERROR(SEARCH("E",B17)))</formula>
    </cfRule>
    <cfRule type="containsText" dxfId="168" priority="125" operator="containsText" text="A">
      <formula>NOT(ISERROR(SEARCH("A",B17)))</formula>
    </cfRule>
  </conditionalFormatting>
  <conditionalFormatting sqref="B23">
    <cfRule type="containsText" dxfId="167" priority="121" operator="containsText" text="E">
      <formula>NOT(ISERROR(SEARCH("E",B23)))</formula>
    </cfRule>
    <cfRule type="containsText" dxfId="166" priority="122" operator="containsText" text="A">
      <formula>NOT(ISERROR(SEARCH("A",B23)))</formula>
    </cfRule>
  </conditionalFormatting>
  <conditionalFormatting sqref="G23">
    <cfRule type="containsText" dxfId="165" priority="118" operator="containsText" text="E">
      <formula>NOT(ISERROR(SEARCH("E",G23)))</formula>
    </cfRule>
    <cfRule type="containsText" dxfId="164" priority="119" operator="containsText" text="A">
      <formula>NOT(ISERROR(SEARCH("A",G23)))</formula>
    </cfRule>
  </conditionalFormatting>
  <conditionalFormatting sqref="G20">
    <cfRule type="containsText" dxfId="163" priority="1" operator="containsText" text="O">
      <formula>NOT(ISERROR(SEARCH("O",G20)))</formula>
    </cfRule>
    <cfRule type="containsText" dxfId="162" priority="115" operator="containsText" text="E">
      <formula>NOT(ISERROR(SEARCH("E",G20)))</formula>
    </cfRule>
    <cfRule type="containsText" dxfId="161" priority="116" operator="containsText" text="A">
      <formula>NOT(ISERROR(SEARCH("A",G20)))</formula>
    </cfRule>
  </conditionalFormatting>
  <conditionalFormatting sqref="J20">
    <cfRule type="containsText" dxfId="160" priority="112" operator="containsText" text="E">
      <formula>NOT(ISERROR(SEARCH("E",J20)))</formula>
    </cfRule>
    <cfRule type="containsText" dxfId="159" priority="113" operator="containsText" text="A">
      <formula>NOT(ISERROR(SEARCH("A",J20)))</formula>
    </cfRule>
  </conditionalFormatting>
  <conditionalFormatting sqref="B20">
    <cfRule type="containsText" dxfId="158" priority="106" operator="containsText" text="E">
      <formula>NOT(ISERROR(SEARCH("E",B20)))</formula>
    </cfRule>
    <cfRule type="containsText" dxfId="157" priority="107" operator="containsText" text="A">
      <formula>NOT(ISERROR(SEARCH("A",B20)))</formula>
    </cfRule>
  </conditionalFormatting>
  <conditionalFormatting sqref="J17">
    <cfRule type="containsText" dxfId="156" priority="103" operator="containsText" text="E">
      <formula>NOT(ISERROR(SEARCH("E",J17)))</formula>
    </cfRule>
    <cfRule type="containsText" dxfId="155" priority="104" operator="containsText" text="A">
      <formula>NOT(ISERROR(SEARCH("A",J17)))</formula>
    </cfRule>
  </conditionalFormatting>
  <conditionalFormatting sqref="C12 C9:C10 I9:I10 I12 B13:F13">
    <cfRule type="expression" dxfId="154" priority="95">
      <formula>$AG$1=1</formula>
    </cfRule>
  </conditionalFormatting>
  <conditionalFormatting sqref="C11">
    <cfRule type="expression" dxfId="153" priority="154">
      <formula>$AG$1=1</formula>
    </cfRule>
  </conditionalFormatting>
  <conditionalFormatting sqref="C11">
    <cfRule type="expression" dxfId="152" priority="93">
      <formula>$AG$1=1</formula>
    </cfRule>
  </conditionalFormatting>
  <conditionalFormatting sqref="C10">
    <cfRule type="expression" dxfId="151" priority="152">
      <formula>$B$10="RPU:"</formula>
    </cfRule>
  </conditionalFormatting>
  <conditionalFormatting sqref="C10">
    <cfRule type="expression" dxfId="150" priority="153">
      <formula>$B$10=""</formula>
    </cfRule>
  </conditionalFormatting>
  <conditionalFormatting sqref="C11:C12 I9:I10 I12 B13:F13">
    <cfRule type="expression" dxfId="149" priority="156">
      <formula>$B$12="CARPETA:"</formula>
    </cfRule>
  </conditionalFormatting>
  <conditionalFormatting sqref="B10">
    <cfRule type="expression" dxfId="148" priority="83">
      <formula>$AG$1=1</formula>
    </cfRule>
  </conditionalFormatting>
  <conditionalFormatting sqref="B10">
    <cfRule type="expression" dxfId="147" priority="84">
      <formula>$B$10="RPU:"</formula>
    </cfRule>
  </conditionalFormatting>
  <conditionalFormatting sqref="B10">
    <cfRule type="expression" dxfId="146" priority="85">
      <formula>$B$10=""</formula>
    </cfRule>
  </conditionalFormatting>
  <conditionalFormatting sqref="B11">
    <cfRule type="expression" dxfId="145" priority="68">
      <formula>$AG$1=1</formula>
    </cfRule>
  </conditionalFormatting>
  <conditionalFormatting sqref="B11">
    <cfRule type="expression" dxfId="144" priority="70">
      <formula>$B$12="CARPETA:"</formula>
    </cfRule>
  </conditionalFormatting>
  <conditionalFormatting sqref="B9">
    <cfRule type="expression" dxfId="143" priority="64">
      <formula>$AG$1=1</formula>
    </cfRule>
  </conditionalFormatting>
  <conditionalFormatting sqref="B9">
    <cfRule type="expression" dxfId="142" priority="63">
      <formula>$AG$1=1</formula>
    </cfRule>
  </conditionalFormatting>
  <conditionalFormatting sqref="B9">
    <cfRule type="expression" dxfId="141" priority="65">
      <formula>$B$12="CARPETA:"</formula>
    </cfRule>
  </conditionalFormatting>
  <conditionalFormatting sqref="B12">
    <cfRule type="expression" dxfId="140" priority="59">
      <formula>$AG$1=1</formula>
    </cfRule>
  </conditionalFormatting>
  <conditionalFormatting sqref="B12">
    <cfRule type="expression" dxfId="139" priority="58">
      <formula>$AG$1=1</formula>
    </cfRule>
  </conditionalFormatting>
  <conditionalFormatting sqref="B12">
    <cfRule type="expression" dxfId="138" priority="60">
      <formula>$B$12="CARPETA:"</formula>
    </cfRule>
  </conditionalFormatting>
  <conditionalFormatting sqref="J9">
    <cfRule type="expression" dxfId="137" priority="47">
      <formula>$AG$1=1</formula>
    </cfRule>
  </conditionalFormatting>
  <conditionalFormatting sqref="J9">
    <cfRule type="expression" dxfId="136" priority="48">
      <formula>$B$12="CARPETA:"</formula>
    </cfRule>
  </conditionalFormatting>
  <conditionalFormatting sqref="J10">
    <cfRule type="expression" dxfId="135" priority="45">
      <formula>$AG$1=1</formula>
    </cfRule>
  </conditionalFormatting>
  <conditionalFormatting sqref="J10">
    <cfRule type="expression" dxfId="134" priority="46">
      <formula>$B$12="CARPETA:"</formula>
    </cfRule>
  </conditionalFormatting>
  <conditionalFormatting sqref="J12">
    <cfRule type="expression" dxfId="133" priority="43">
      <formula>$AG$1=1</formula>
    </cfRule>
  </conditionalFormatting>
  <conditionalFormatting sqref="J12">
    <cfRule type="expression" dxfId="132" priority="44">
      <formula>$B$12="CARPETA:"</formula>
    </cfRule>
  </conditionalFormatting>
  <conditionalFormatting sqref="C13">
    <cfRule type="expression" dxfId="131" priority="41">
      <formula>$AG$1=1</formula>
    </cfRule>
  </conditionalFormatting>
  <conditionalFormatting sqref="C13">
    <cfRule type="expression" dxfId="130" priority="42">
      <formula>$B$12="CARPETA:"</formula>
    </cfRule>
  </conditionalFormatting>
  <conditionalFormatting sqref="B10:F10">
    <cfRule type="expression" dxfId="129" priority="39">
      <formula>$B$10=""</formula>
    </cfRule>
  </conditionalFormatting>
  <conditionalFormatting sqref="B11">
    <cfRule type="expression" dxfId="128" priority="190">
      <formula>$N$8=1</formula>
    </cfRule>
    <cfRule type="expression" dxfId="127" priority="191">
      <formula>$AG$1=1</formula>
    </cfRule>
  </conditionalFormatting>
  <conditionalFormatting sqref="C11:G11">
    <cfRule type="expression" dxfId="126" priority="192">
      <formula>$N$8=1</formula>
    </cfRule>
    <cfRule type="expression" dxfId="125" priority="193">
      <formula>$O$16=23</formula>
    </cfRule>
    <cfRule type="expression" dxfId="124" priority="194">
      <formula>$O$16=12</formula>
    </cfRule>
    <cfRule type="expression" dxfId="123" priority="195">
      <formula>$O$8="no"</formula>
    </cfRule>
    <cfRule type="expression" dxfId="122" priority="196">
      <formula>$B$11=""</formula>
    </cfRule>
    <cfRule type="expression" dxfId="121" priority="197">
      <formula>$O$8="no"</formula>
    </cfRule>
    <cfRule type="expression" dxfId="120" priority="198">
      <formula>$N$8=1</formula>
    </cfRule>
  </conditionalFormatting>
  <conditionalFormatting sqref="A11:F11">
    <cfRule type="expression" dxfId="119" priority="30">
      <formula>$N$8=1</formula>
    </cfRule>
  </conditionalFormatting>
  <conditionalFormatting sqref="J23">
    <cfRule type="containsText" dxfId="118" priority="24" operator="containsText" text="E">
      <formula>NOT(ISERROR(SEARCH("E",J23)))</formula>
    </cfRule>
    <cfRule type="containsText" dxfId="117" priority="25" operator="containsText" text="A">
      <formula>NOT(ISERROR(SEARCH("A",J23)))</formula>
    </cfRule>
  </conditionalFormatting>
  <conditionalFormatting sqref="G26:G29 H27">
    <cfRule type="containsText" dxfId="116" priority="21" operator="containsText" text="E">
      <formula>NOT(ISERROR(SEARCH("E",G26)))</formula>
    </cfRule>
    <cfRule type="containsText" dxfId="115" priority="22" operator="containsText" text="A">
      <formula>NOT(ISERROR(SEARCH("A",G26)))</formula>
    </cfRule>
  </conditionalFormatting>
  <conditionalFormatting sqref="I11">
    <cfRule type="expression" dxfId="114" priority="19">
      <formula>$AG$1=1</formula>
    </cfRule>
  </conditionalFormatting>
  <conditionalFormatting sqref="I11">
    <cfRule type="expression" dxfId="113" priority="20">
      <formula>$B$12="CARPETA:"</formula>
    </cfRule>
  </conditionalFormatting>
  <conditionalFormatting sqref="J11">
    <cfRule type="expression" dxfId="112" priority="17">
      <formula>$AG$1=1</formula>
    </cfRule>
  </conditionalFormatting>
  <conditionalFormatting sqref="J11">
    <cfRule type="expression" dxfId="111" priority="18">
      <formula>$B$12="CARPETA:"</formula>
    </cfRule>
  </conditionalFormatting>
  <conditionalFormatting sqref="I13">
    <cfRule type="expression" dxfId="110" priority="15">
      <formula>$AG$1=1</formula>
    </cfRule>
  </conditionalFormatting>
  <conditionalFormatting sqref="I13">
    <cfRule type="expression" dxfId="109" priority="16">
      <formula>$B$12="CARPETA:"</formula>
    </cfRule>
  </conditionalFormatting>
  <conditionalFormatting sqref="G17">
    <cfRule type="containsText" dxfId="108" priority="10" operator="containsText" text="E">
      <formula>NOT(ISERROR(SEARCH("E",G17)))</formula>
    </cfRule>
    <cfRule type="containsText" dxfId="107" priority="11" operator="containsText" text="A">
      <formula>NOT(ISERROR(SEARCH("A",G17)))</formula>
    </cfRule>
  </conditionalFormatting>
  <conditionalFormatting sqref="B26:B27 B29">
    <cfRule type="containsText" dxfId="106" priority="7" operator="containsText" text="E">
      <formula>NOT(ISERROR(SEARCH("E",B26)))</formula>
    </cfRule>
    <cfRule type="containsText" dxfId="105" priority="8" operator="containsText" text="A">
      <formula>NOT(ISERROR(SEARCH("A",B26)))</formula>
    </cfRule>
  </conditionalFormatting>
  <conditionalFormatting sqref="E13">
    <cfRule type="expression" dxfId="104" priority="5">
      <formula>$AG$1=1</formula>
    </cfRule>
  </conditionalFormatting>
  <conditionalFormatting sqref="E13">
    <cfRule type="expression" dxfId="103" priority="6">
      <formula>$B$12="CARPETA:"</formula>
    </cfRule>
  </conditionalFormatting>
  <conditionalFormatting sqref="J13:L13">
    <cfRule type="expression" dxfId="102" priority="3">
      <formula>$AG$1=1</formula>
    </cfRule>
  </conditionalFormatting>
  <conditionalFormatting sqref="J13:L13">
    <cfRule type="expression" dxfId="101" priority="4">
      <formula>$B$12="CARPETA:"</formula>
    </cfRule>
  </conditionalFormatting>
  <dataValidations count="2">
    <dataValidation type="list" allowBlank="1" showDropDown="1" showInputMessage="1" showErrorMessage="1" sqref="C9:F9" xr:uid="{00000000-0002-0000-0100-000000000000}">
      <formula1>LISTA2</formula1>
    </dataValidation>
    <dataValidation type="list" allowBlank="1" showDropDown="1" showInputMessage="1" showErrorMessage="1" sqref="C11:F11" xr:uid="{00000000-0002-0000-0100-000001000000}">
      <formula1>$P$41:$P$125</formula1>
    </dataValidation>
  </dataValidations>
  <pageMargins left="0.25" right="0.25" top="0.75" bottom="0.75" header="0.3" footer="0.3"/>
  <pageSetup scale="83" orientation="landscape" r:id="rId1"/>
  <drawing r:id="rId2"/>
  <legacyDrawing r:id="rId3"/>
  <controls>
    <mc:AlternateContent xmlns:mc="http://schemas.openxmlformats.org/markup-compatibility/2006">
      <mc:Choice Requires="x14">
        <control shapeId="2050" r:id="rId4" name="TempCombo">
          <controlPr defaultSize="0" autoLine="0" r:id="rId5">
            <anchor moveWithCells="1">
              <from>
                <xdr:col>2</xdr:col>
                <xdr:colOff>0</xdr:colOff>
                <xdr:row>8</xdr:row>
                <xdr:rowOff>0</xdr:rowOff>
              </from>
              <to>
                <xdr:col>6</xdr:col>
                <xdr:colOff>66675</xdr:colOff>
                <xdr:row>9</xdr:row>
                <xdr:rowOff>66675</xdr:rowOff>
              </to>
            </anchor>
          </controlPr>
        </control>
      </mc:Choice>
      <mc:Fallback>
        <control shapeId="2050" r:id="rId4" name="TempCombo"/>
      </mc:Fallback>
    </mc:AlternateContent>
    <mc:AlternateContent xmlns:mc="http://schemas.openxmlformats.org/markup-compatibility/2006">
      <mc:Choice Requires="x14">
        <control shapeId="2051" r:id="rId6"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7"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8"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9"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0"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6"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3"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0"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7"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4"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8"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5"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6"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3"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2"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9" operator="containsText" id="{6C816569-C506-4D69-A898-96B59572E215}">
            <xm:f>NOT(ISERROR(SEARCH("●",B26)))</xm:f>
            <xm:f>"●"</xm:f>
            <x14:dxf>
              <font>
                <color rgb="FF006600"/>
              </font>
            </x14:dxf>
          </x14:cfRule>
          <xm:sqref>B26:B27 B29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dimension ref="A1:BT3545"/>
  <sheetViews>
    <sheetView showGridLines="0" showRowColHeaders="0" topLeftCell="D2" zoomScaleNormal="100" workbookViewId="0">
      <selection activeCell="N19" sqref="N19"/>
    </sheetView>
  </sheetViews>
  <sheetFormatPr baseColWidth="10" defaultRowHeight="15" x14ac:dyDescent="0.2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9" width="11.42578125" customWidth="1"/>
    <col min="50" max="58" width="11.42578125" hidden="1" customWidth="1"/>
    <col min="59" max="59" width="24.5703125" hidden="1" customWidth="1"/>
    <col min="60" max="60" width="12.28515625" hidden="1" customWidth="1"/>
    <col min="61" max="70" width="11.42578125" hidden="1" customWidth="1"/>
    <col min="71" max="102" width="11.42578125" customWidth="1"/>
  </cols>
  <sheetData>
    <row r="1" spans="1:42" hidden="1" x14ac:dyDescent="0.25">
      <c r="A1">
        <v>2</v>
      </c>
      <c r="B1" s="17" t="s">
        <v>10477</v>
      </c>
      <c r="C1" t="s">
        <v>10478</v>
      </c>
    </row>
    <row r="2" spans="1:42" ht="26.25" customHeight="1" x14ac:dyDescent="0.25">
      <c r="A2">
        <v>2</v>
      </c>
      <c r="B2" s="17" t="s">
        <v>10477</v>
      </c>
      <c r="C2" t="s">
        <v>10478</v>
      </c>
      <c r="D2"/>
      <c r="E2"/>
      <c r="G2"/>
      <c r="O2" s="140"/>
      <c r="P2" s="140"/>
      <c r="Q2" s="140"/>
      <c r="R2" s="140"/>
      <c r="S2" s="140"/>
      <c r="T2" s="36"/>
      <c r="U2" s="36"/>
      <c r="V2" s="36"/>
      <c r="W2" s="36"/>
      <c r="AO2">
        <f>IF(CONCATENATE(D23,D26,D29,D32,L23,L26,S26,S23,L32)="(  ●  )(  ●  )(  ●  )(  ●  )(  ●  )(  ●  )(  ●  )(  ●  )",1,IF(CONCATENATE(D23,D26,D29,D32,L23,L26,S26,S23,L29,U18,L32)="(  ●  )(  ●  )(  ●  )(  ●  )(  ●  )(  ●  )(  ●  )(  ●  )(  ●  )(  ●  )",1,2))</f>
        <v>2</v>
      </c>
    </row>
    <row r="3" spans="1:42" ht="16.5" customHeight="1" x14ac:dyDescent="0.25">
      <c r="D3" s="82"/>
      <c r="E3" s="82"/>
      <c r="F3" s="82"/>
      <c r="G3" s="82"/>
      <c r="H3" s="82"/>
      <c r="I3" s="82"/>
      <c r="J3" s="82"/>
      <c r="K3" s="82"/>
      <c r="L3" s="82"/>
      <c r="M3" s="82"/>
      <c r="N3" s="82"/>
      <c r="T3" s="36"/>
      <c r="U3" s="36"/>
      <c r="V3" s="36"/>
      <c r="W3" s="36"/>
    </row>
    <row r="4" spans="1:42" ht="45" customHeight="1" x14ac:dyDescent="0.3">
      <c r="C4" s="30"/>
      <c r="D4" s="82"/>
      <c r="E4" s="82"/>
      <c r="F4" s="82"/>
      <c r="G4" s="82"/>
      <c r="O4" s="157" t="s">
        <v>10518</v>
      </c>
      <c r="P4" s="157"/>
      <c r="Q4" s="157"/>
      <c r="R4" s="157"/>
      <c r="S4" s="157"/>
      <c r="T4" s="36"/>
      <c r="U4" s="36"/>
      <c r="V4" s="36"/>
      <c r="W4" s="36"/>
    </row>
    <row r="5" spans="1:42" ht="15" customHeight="1" x14ac:dyDescent="0.3">
      <c r="C5" s="30"/>
      <c r="H5" s="158" t="s">
        <v>10519</v>
      </c>
      <c r="I5" s="158"/>
      <c r="J5" s="158"/>
      <c r="K5" s="158"/>
      <c r="L5" s="158"/>
      <c r="M5" s="158"/>
      <c r="N5" s="158"/>
      <c r="O5" s="158"/>
      <c r="P5" s="158"/>
      <c r="Q5" s="158"/>
      <c r="R5" s="158"/>
      <c r="S5" s="158"/>
      <c r="T5" s="36"/>
      <c r="U5" s="36"/>
      <c r="V5" s="36"/>
      <c r="W5" s="36"/>
    </row>
    <row r="6" spans="1:42" ht="15" customHeight="1" x14ac:dyDescent="0.3">
      <c r="C6" s="30"/>
      <c r="D6" s="160" t="s">
        <v>10450</v>
      </c>
      <c r="E6" s="160"/>
      <c r="F6" s="160"/>
      <c r="G6" s="160"/>
      <c r="H6" s="160"/>
      <c r="I6" s="160"/>
      <c r="J6" s="160"/>
      <c r="K6" s="160"/>
      <c r="L6" s="160"/>
      <c r="M6" s="160"/>
      <c r="N6" s="160"/>
      <c r="O6" s="160"/>
      <c r="P6" s="160"/>
      <c r="Q6" s="160"/>
      <c r="R6" s="160"/>
      <c r="S6" s="160"/>
      <c r="T6" s="36"/>
      <c r="U6" s="36"/>
      <c r="V6" s="36"/>
      <c r="W6" s="36"/>
    </row>
    <row r="7" spans="1:42" ht="15" customHeight="1" x14ac:dyDescent="0.3">
      <c r="C7" s="30"/>
      <c r="D7" s="161" t="str">
        <f ca="1">"Linares N.L. Estado de Nuevo León a "&amp;AK13&amp;" de "&amp;AK14&amp;" de "&amp;AK15</f>
        <v>Linares N.L. Estado de Nuevo León a 31 de octubre de 2023</v>
      </c>
      <c r="E7" s="161"/>
      <c r="F7" s="161"/>
      <c r="G7" s="161"/>
      <c r="H7" s="161"/>
      <c r="I7" s="161"/>
      <c r="J7" s="161"/>
      <c r="K7" s="161"/>
      <c r="L7" s="161"/>
      <c r="M7" s="161"/>
      <c r="N7" s="161"/>
      <c r="O7" s="161"/>
      <c r="P7" s="161"/>
      <c r="Q7" s="161"/>
      <c r="R7" s="161"/>
      <c r="S7" s="161"/>
      <c r="T7" s="36"/>
      <c r="U7" s="36"/>
      <c r="V7" s="36"/>
      <c r="W7" s="36"/>
    </row>
    <row r="8" spans="1:42" ht="28.5" customHeight="1" x14ac:dyDescent="0.3">
      <c r="C8" s="30"/>
      <c r="D8" s="84" t="s">
        <v>10451</v>
      </c>
      <c r="E8" s="83"/>
      <c r="F8" s="83"/>
      <c r="G8" s="31"/>
      <c r="H8" s="31"/>
      <c r="I8" s="31"/>
      <c r="J8" s="31"/>
      <c r="K8" s="31"/>
      <c r="L8" s="31"/>
      <c r="M8" s="31"/>
      <c r="N8" s="31"/>
      <c r="O8" s="31"/>
      <c r="P8" s="31"/>
      <c r="Q8" s="31" t="s">
        <v>10522</v>
      </c>
      <c r="R8" s="31"/>
      <c r="S8" s="31"/>
      <c r="T8" s="52"/>
      <c r="U8" s="37"/>
      <c r="V8" s="37" t="s">
        <v>161</v>
      </c>
      <c r="W8" s="37"/>
      <c r="AP8" t="str">
        <f>IFERROR(IF(VLOOKUP(VALUE(#REF!),AB:AB,1,0)=0,"si","si"),"no")</f>
        <v>no</v>
      </c>
    </row>
    <row r="9" spans="1:42" ht="15" customHeight="1" x14ac:dyDescent="0.3">
      <c r="C9" s="30"/>
      <c r="D9" s="84" t="s">
        <v>10452</v>
      </c>
      <c r="E9" s="83"/>
      <c r="F9" s="82"/>
      <c r="G9"/>
      <c r="T9" s="53"/>
      <c r="U9" s="30"/>
    </row>
    <row r="10" spans="1:42" ht="15" customHeight="1" x14ac:dyDescent="0.3">
      <c r="C10" s="30"/>
      <c r="D10" s="84" t="s">
        <v>10453</v>
      </c>
      <c r="E10" s="83"/>
      <c r="F10" s="82"/>
      <c r="G10" s="24"/>
      <c r="H10" s="24"/>
      <c r="I10" s="2"/>
      <c r="J10" s="2"/>
      <c r="K10" s="2"/>
      <c r="S10" s="2"/>
      <c r="T10" s="51"/>
      <c r="U10" s="31"/>
      <c r="W10" t="str">
        <f>IFERROR(IF(VLOOKUP(O16,CHECKLIST!E14:U2000,16,0)=F15,"si","no"),"")</f>
        <v>si</v>
      </c>
    </row>
    <row r="11" spans="1:42" ht="15" customHeight="1" x14ac:dyDescent="0.3">
      <c r="C11" s="22"/>
      <c r="D11" s="159" t="s">
        <v>10514</v>
      </c>
      <c r="E11" s="159"/>
      <c r="F11" s="159"/>
      <c r="G11" s="159"/>
      <c r="H11" s="159"/>
      <c r="U11" s="31"/>
      <c r="AK11" t="e">
        <f>IF(reinscripcion2!A21="Cultivo: ",1,0)</f>
        <v>#VALUE!</v>
      </c>
    </row>
    <row r="12" spans="1:42" ht="7.5" customHeight="1" x14ac:dyDescent="0.25">
      <c r="D12"/>
      <c r="E12"/>
      <c r="G12"/>
      <c r="AJ12" s="28"/>
      <c r="AK12" s="74"/>
      <c r="AL12" s="28"/>
    </row>
    <row r="13" spans="1:42" x14ac:dyDescent="0.25">
      <c r="D13" s="162" t="s">
        <v>10517</v>
      </c>
      <c r="E13" s="162"/>
      <c r="F13" s="162"/>
      <c r="G13" s="162"/>
      <c r="H13" s="162"/>
      <c r="I13" s="162"/>
      <c r="J13" s="162"/>
      <c r="K13" s="162"/>
      <c r="L13" s="162"/>
      <c r="M13" s="162"/>
      <c r="N13" s="162"/>
      <c r="O13" s="162"/>
      <c r="P13" s="162"/>
      <c r="Q13" s="162"/>
      <c r="R13" s="162"/>
      <c r="S13" s="162"/>
      <c r="AJ13" s="28"/>
      <c r="AK13" s="75">
        <f ca="1">DAY(TODAY())</f>
        <v>31</v>
      </c>
      <c r="AL13" s="28"/>
    </row>
    <row r="14" spans="1:42" ht="90" customHeight="1" x14ac:dyDescent="0.25">
      <c r="D14" s="162"/>
      <c r="E14" s="162"/>
      <c r="F14" s="162"/>
      <c r="G14" s="162"/>
      <c r="H14" s="162"/>
      <c r="I14" s="162"/>
      <c r="J14" s="162"/>
      <c r="K14" s="162"/>
      <c r="L14" s="162"/>
      <c r="M14" s="162"/>
      <c r="N14" s="162"/>
      <c r="O14" s="162"/>
      <c r="P14" s="162"/>
      <c r="Q14" s="162"/>
      <c r="R14" s="162"/>
      <c r="S14" s="162"/>
      <c r="V14">
        <f>IFERROR(IF(O16="",0,1),"")</f>
        <v>0</v>
      </c>
      <c r="W14" t="str">
        <f>IFERROR(IF(VLOOKUP(VALUE(S17),CHECKLIST!E14:U1811,16,0)=REINSCRIPCION!F15,"si","no"),"no")</f>
        <v>si</v>
      </c>
      <c r="AJ14" s="28"/>
      <c r="AK14" s="75" t="str">
        <f ca="1">VLOOKUP(MONTH(TODAY()),AJ17:AK28,2,0)</f>
        <v>octubre</v>
      </c>
      <c r="AL14" s="28"/>
    </row>
    <row r="15" spans="1:42" ht="13.5" customHeight="1" x14ac:dyDescent="0.25">
      <c r="D15" s="5"/>
      <c r="E15" s="5"/>
      <c r="G15"/>
      <c r="O15" s="24"/>
      <c r="P15" s="24"/>
      <c r="Q15" s="24"/>
      <c r="R15" s="24"/>
      <c r="U15" s="17"/>
      <c r="AJ15" s="28"/>
      <c r="AK15" s="28">
        <f ca="1">YEAR(TODAY())</f>
        <v>2023</v>
      </c>
      <c r="AL15" s="28"/>
    </row>
    <row r="16" spans="1:42" ht="15.75" customHeight="1" x14ac:dyDescent="0.25">
      <c r="D16" s="163" t="s">
        <v>10454</v>
      </c>
      <c r="E16" s="163"/>
      <c r="F16" s="163"/>
      <c r="G16" s="163"/>
      <c r="H16" s="163"/>
      <c r="I16" s="163"/>
      <c r="J16" s="163"/>
      <c r="K16" s="163"/>
      <c r="L16" s="163"/>
      <c r="M16" s="163"/>
      <c r="N16" s="163"/>
      <c r="O16" s="163"/>
      <c r="P16" s="163"/>
      <c r="Q16" s="163"/>
      <c r="R16" s="163"/>
      <c r="S16" s="163"/>
      <c r="T16" s="17"/>
      <c r="U16" s="17"/>
      <c r="AI16" s="28"/>
      <c r="AJ16" s="28"/>
      <c r="AK16" s="28"/>
      <c r="AL16" s="28"/>
    </row>
    <row r="17" spans="4:57" x14ac:dyDescent="0.25">
      <c r="D17" s="91"/>
      <c r="E17" s="91"/>
      <c r="F17" s="28"/>
      <c r="G17" s="79"/>
      <c r="H17" s="28"/>
      <c r="I17" s="28"/>
      <c r="J17" s="28"/>
      <c r="K17" s="28"/>
      <c r="L17" s="81"/>
      <c r="M17" s="81"/>
      <c r="N17" s="28"/>
      <c r="O17" s="28"/>
      <c r="P17" s="28"/>
      <c r="Q17" s="28"/>
      <c r="R17" s="28"/>
      <c r="S17" s="92"/>
      <c r="T17" s="38"/>
      <c r="U17" s="38"/>
      <c r="V17" s="38"/>
      <c r="AI17" s="28"/>
      <c r="AJ17" s="28">
        <v>1</v>
      </c>
      <c r="AK17" s="28" t="s">
        <v>189</v>
      </c>
      <c r="AL17" s="28"/>
    </row>
    <row r="18" spans="4:57" x14ac:dyDescent="0.25">
      <c r="D18" s="183" t="s">
        <v>10479</v>
      </c>
      <c r="E18" s="183"/>
      <c r="F18" s="183"/>
      <c r="G18" s="183"/>
      <c r="H18" s="167" t="s">
        <v>161</v>
      </c>
      <c r="I18" s="167"/>
      <c r="J18" s="167"/>
      <c r="K18" s="167"/>
      <c r="L18" s="167"/>
      <c r="M18" s="167"/>
      <c r="N18" s="137">
        <f>IFERROR(IF(VLOOKUP(VALUE(H18),X40:X82,1,0)=1,"",""),1)</f>
        <v>1</v>
      </c>
      <c r="O18" s="183" t="e">
        <f>HYPERLINK("#"&amp;"DATOS!W"&amp;MATCH(VALUE(carp),DATOS!B:B,0),"PEUA:")</f>
        <v>#VALUE!</v>
      </c>
      <c r="P18" s="183"/>
      <c r="Q18" s="167" t="str">
        <f>AK31</f>
        <v/>
      </c>
      <c r="R18" s="167"/>
      <c r="S18" s="167"/>
      <c r="T18" s="77"/>
      <c r="U18" s="76"/>
      <c r="AI18" s="28"/>
      <c r="AJ18" s="28">
        <v>2</v>
      </c>
      <c r="AK18" s="28" t="s">
        <v>190</v>
      </c>
      <c r="AL18" s="28"/>
    </row>
    <row r="19" spans="4:57" x14ac:dyDescent="0.25">
      <c r="D19" s="175" t="s">
        <v>10480</v>
      </c>
      <c r="E19" s="175"/>
      <c r="F19" s="175"/>
      <c r="G19" s="175"/>
      <c r="H19" s="166" t="str">
        <f>AK29</f>
        <v/>
      </c>
      <c r="I19" s="166"/>
      <c r="J19" s="166"/>
      <c r="K19" s="166"/>
      <c r="L19" s="166"/>
      <c r="M19" s="166"/>
      <c r="N19" s="86"/>
      <c r="O19" s="183" t="str">
        <f>"RUTA/CUENTA:"</f>
        <v>RUTA/CUENTA:</v>
      </c>
      <c r="P19" s="183"/>
      <c r="Q19" s="166" t="str">
        <f>AK33</f>
        <v/>
      </c>
      <c r="R19" s="166"/>
      <c r="S19" s="166"/>
      <c r="AI19" s="28"/>
      <c r="AJ19" s="28">
        <v>3</v>
      </c>
      <c r="AK19" s="28" t="s">
        <v>191</v>
      </c>
      <c r="AL19" s="28"/>
    </row>
    <row r="20" spans="4:57" x14ac:dyDescent="0.25">
      <c r="D20" s="98"/>
      <c r="E20" s="98"/>
      <c r="F20" s="86"/>
      <c r="G20" s="98"/>
      <c r="H20" s="86"/>
      <c r="I20" s="86"/>
      <c r="J20" s="86"/>
      <c r="K20" s="86"/>
      <c r="L20" s="86"/>
      <c r="M20" s="86"/>
      <c r="N20" s="86"/>
      <c r="O20" s="86"/>
      <c r="P20" s="86"/>
      <c r="Q20" s="86"/>
      <c r="R20" s="86"/>
      <c r="S20" s="86"/>
      <c r="T20" s="17"/>
      <c r="U20" s="17"/>
      <c r="AI20" s="28"/>
      <c r="AJ20" s="28">
        <v>4</v>
      </c>
      <c r="AK20" s="28" t="s">
        <v>192</v>
      </c>
      <c r="AL20" s="28"/>
    </row>
    <row r="21" spans="4:57" ht="15" customHeight="1" x14ac:dyDescent="0.25">
      <c r="D21" s="175" t="s">
        <v>10481</v>
      </c>
      <c r="E21" s="175"/>
      <c r="F21" s="175"/>
      <c r="G21" s="175"/>
      <c r="H21" s="175"/>
      <c r="I21" s="175"/>
      <c r="J21" s="175"/>
      <c r="K21" s="175"/>
      <c r="L21" s="167" t="str">
        <f>U21</f>
        <v/>
      </c>
      <c r="M21" s="168"/>
      <c r="N21" s="168"/>
      <c r="O21" s="168"/>
      <c r="P21" s="168"/>
      <c r="Q21" s="168"/>
      <c r="R21" s="168"/>
      <c r="S21" s="168"/>
      <c r="T21" s="17"/>
      <c r="U21" s="17" t="str">
        <f>PROPER(AK35)</f>
        <v/>
      </c>
      <c r="AI21" s="28"/>
      <c r="AJ21" s="28">
        <v>5</v>
      </c>
      <c r="AK21" s="28" t="s">
        <v>193</v>
      </c>
      <c r="AL21" s="28"/>
    </row>
    <row r="22" spans="4:57" x14ac:dyDescent="0.25">
      <c r="D22" s="175" t="s">
        <v>10482</v>
      </c>
      <c r="E22" s="175"/>
      <c r="F22" s="175"/>
      <c r="G22" s="175"/>
      <c r="H22" s="175"/>
      <c r="I22" s="175"/>
      <c r="J22" s="175"/>
      <c r="K22" s="175"/>
      <c r="L22" s="175"/>
      <c r="M22" s="181" t="str">
        <f>U22</f>
        <v/>
      </c>
      <c r="N22" s="166"/>
      <c r="O22" s="166"/>
      <c r="P22" s="166"/>
      <c r="Q22" s="166"/>
      <c r="R22" s="166"/>
      <c r="S22" s="166"/>
      <c r="T22" s="17"/>
      <c r="U22" s="17" t="str">
        <f>IF(AK46=0,"",PROPER(AK46))</f>
        <v/>
      </c>
      <c r="W22" t="str">
        <f>IF(L32="","",IF(V14=0,12,23))</f>
        <v/>
      </c>
      <c r="AI22" s="28"/>
      <c r="AJ22" s="28">
        <v>6</v>
      </c>
      <c r="AK22" s="28" t="s">
        <v>194</v>
      </c>
      <c r="AL22" s="28"/>
    </row>
    <row r="23" spans="4:57" x14ac:dyDescent="0.25">
      <c r="D23" s="175" t="s">
        <v>10483</v>
      </c>
      <c r="E23" s="175"/>
      <c r="F23" s="175"/>
      <c r="G23" s="175"/>
      <c r="H23" s="167" t="str">
        <f>U23</f>
        <v/>
      </c>
      <c r="I23" s="168"/>
      <c r="J23" s="168"/>
      <c r="K23" s="168"/>
      <c r="L23" s="168"/>
      <c r="M23" s="168"/>
      <c r="N23" s="168"/>
      <c r="O23" s="168"/>
      <c r="P23" s="168"/>
      <c r="Q23" s="168"/>
      <c r="R23" s="168"/>
      <c r="S23" s="168"/>
      <c r="U23" s="17" t="str">
        <f>PROPER(AK36)</f>
        <v/>
      </c>
      <c r="AI23" s="28"/>
      <c r="AJ23" s="28">
        <v>7</v>
      </c>
      <c r="AK23" s="28" t="s">
        <v>195</v>
      </c>
      <c r="AL23" s="28"/>
    </row>
    <row r="24" spans="4:57" x14ac:dyDescent="0.25">
      <c r="D24" s="175" t="s">
        <v>10484</v>
      </c>
      <c r="E24" s="175"/>
      <c r="F24" s="167" t="str">
        <f>U24</f>
        <v/>
      </c>
      <c r="G24" s="168"/>
      <c r="H24" s="168"/>
      <c r="I24" s="168"/>
      <c r="J24" s="168"/>
      <c r="K24" s="168"/>
      <c r="L24" s="168"/>
      <c r="M24" s="168"/>
      <c r="N24" s="86"/>
      <c r="O24" s="99" t="s">
        <v>10489</v>
      </c>
      <c r="P24" s="181" t="str">
        <f>U25</f>
        <v/>
      </c>
      <c r="Q24" s="166"/>
      <c r="R24" s="166"/>
      <c r="S24" s="166"/>
      <c r="T24" s="17"/>
      <c r="U24" s="17" t="str">
        <f>PROPER(AK38)</f>
        <v/>
      </c>
      <c r="AI24" s="28"/>
      <c r="AJ24" s="28">
        <v>8</v>
      </c>
      <c r="AK24" s="28" t="s">
        <v>196</v>
      </c>
      <c r="AL24" s="28"/>
    </row>
    <row r="25" spans="4:57" ht="15" customHeight="1" x14ac:dyDescent="0.25">
      <c r="D25" s="175" t="s">
        <v>10485</v>
      </c>
      <c r="E25" s="175"/>
      <c r="F25" s="175"/>
      <c r="G25" s="175"/>
      <c r="H25" s="175"/>
      <c r="I25" s="166" t="str">
        <f>AK39</f>
        <v/>
      </c>
      <c r="J25" s="166"/>
      <c r="K25" s="166"/>
      <c r="L25" s="166"/>
      <c r="M25" s="166"/>
      <c r="N25" s="86"/>
      <c r="O25" s="100" t="s">
        <v>10490</v>
      </c>
      <c r="P25" s="182" t="str">
        <f>AK40</f>
        <v/>
      </c>
      <c r="Q25" s="182"/>
      <c r="R25" s="182"/>
      <c r="S25" s="182"/>
      <c r="T25" s="17"/>
      <c r="U25" s="17" t="str">
        <f>PROPER(AK37)</f>
        <v/>
      </c>
      <c r="AI25" s="28"/>
      <c r="AJ25" s="28">
        <v>9</v>
      </c>
      <c r="AK25" s="28" t="s">
        <v>198</v>
      </c>
      <c r="AL25" s="28"/>
    </row>
    <row r="26" spans="4:57" ht="15" customHeight="1" x14ac:dyDescent="0.25">
      <c r="D26" s="174" t="s">
        <v>10486</v>
      </c>
      <c r="E26" s="174"/>
      <c r="F26" s="174"/>
      <c r="G26" s="174"/>
      <c r="H26" s="174"/>
      <c r="I26" s="174"/>
      <c r="J26" s="166" t="str">
        <f>AK44</f>
        <v/>
      </c>
      <c r="K26" s="166"/>
      <c r="L26" s="166"/>
      <c r="M26" s="166"/>
      <c r="N26" s="86"/>
      <c r="O26" s="175" t="s">
        <v>10491</v>
      </c>
      <c r="P26" s="175"/>
      <c r="Q26" s="175"/>
      <c r="R26" s="175"/>
      <c r="S26" s="101" t="str">
        <f>U26</f>
        <v/>
      </c>
      <c r="U26" s="17" t="str">
        <f>IF(AK45=0,"",AK45)</f>
        <v/>
      </c>
      <c r="AI26" s="28"/>
      <c r="AJ26" s="28">
        <v>10</v>
      </c>
      <c r="AK26" s="28" t="s">
        <v>197</v>
      </c>
      <c r="AL26" s="28"/>
      <c r="BD26">
        <v>1</v>
      </c>
      <c r="BE26" t="s">
        <v>189</v>
      </c>
    </row>
    <row r="27" spans="4:57" x14ac:dyDescent="0.25">
      <c r="D27" s="102" t="s">
        <v>10487</v>
      </c>
      <c r="E27" s="168" t="str">
        <f>AK41</f>
        <v/>
      </c>
      <c r="F27" s="168"/>
      <c r="G27" s="168"/>
      <c r="H27" s="168"/>
      <c r="I27" s="185" t="s">
        <v>10488</v>
      </c>
      <c r="J27" s="185"/>
      <c r="K27" s="166" t="str">
        <f>AK42</f>
        <v/>
      </c>
      <c r="L27" s="166"/>
      <c r="M27" s="166"/>
      <c r="N27" s="103"/>
      <c r="O27" s="184" t="e">
        <f>HYPERLINK("#"&amp;"DATOS!c"&amp;MATCH(VALUE(carp),DATOS!B:B,0),"Fecha de Solicitud SURI:")</f>
        <v>#VALUE!</v>
      </c>
      <c r="P27" s="184"/>
      <c r="Q27" s="184"/>
      <c r="R27" s="170" t="str">
        <f>AK43</f>
        <v/>
      </c>
      <c r="S27" s="170"/>
      <c r="T27" s="17"/>
      <c r="U27" s="17" t="str">
        <f>IF(AK32=0,"",AK32&amp;" HP")</f>
        <v xml:space="preserve"> HP</v>
      </c>
      <c r="AI27" s="28"/>
      <c r="AJ27" s="28">
        <v>11</v>
      </c>
      <c r="AK27" s="28" t="s">
        <v>199</v>
      </c>
      <c r="AL27" s="28"/>
      <c r="BD27">
        <v>2</v>
      </c>
      <c r="BE27" t="s">
        <v>190</v>
      </c>
    </row>
    <row r="28" spans="4:57" x14ac:dyDescent="0.25">
      <c r="D28"/>
      <c r="E28"/>
      <c r="G28"/>
      <c r="I28" s="81"/>
      <c r="J28" s="81"/>
      <c r="K28" s="81"/>
      <c r="U28" s="17" t="e">
        <f>INDEX(DATOS!B:B,MATCH(VALUE(H18),DATOS!F:F,0),1)</f>
        <v>#VALUE!</v>
      </c>
      <c r="AI28" s="28"/>
      <c r="AJ28" s="28">
        <v>12</v>
      </c>
      <c r="AK28" s="28" t="s">
        <v>200</v>
      </c>
      <c r="AL28" s="28"/>
      <c r="BD28">
        <v>3</v>
      </c>
      <c r="BE28" t="s">
        <v>191</v>
      </c>
    </row>
    <row r="29" spans="4:57" ht="15.75" x14ac:dyDescent="0.25">
      <c r="D29" s="163" t="s">
        <v>10455</v>
      </c>
      <c r="E29" s="163"/>
      <c r="F29" s="163"/>
      <c r="G29" s="163"/>
      <c r="H29" s="163"/>
      <c r="I29" s="163"/>
      <c r="J29" s="163"/>
      <c r="K29" s="163"/>
      <c r="L29" s="163"/>
      <c r="M29" s="163"/>
      <c r="N29" s="163"/>
      <c r="O29" s="163"/>
      <c r="P29" s="163"/>
      <c r="Q29" s="163"/>
      <c r="R29" s="163"/>
      <c r="S29" s="163"/>
      <c r="T29" s="17"/>
      <c r="U29" s="17"/>
      <c r="AI29" s="28"/>
      <c r="AJ29" s="28"/>
      <c r="AK29" s="28" t="str">
        <f>IFERROR(IF(INDEX(DATOS!H:H,MATCH(VALUE(REINSCRIPCION!H18),DATOS!F:F,0),1)=0,"",INDEX(DATOS!H:H,MATCH(VALUE(REINSCRIPCION!H18),DATOS!F:F,0),1)),"")</f>
        <v/>
      </c>
      <c r="AL29" s="28"/>
      <c r="BD29">
        <v>4</v>
      </c>
      <c r="BE29" t="s">
        <v>192</v>
      </c>
    </row>
    <row r="30" spans="4:57" ht="15" hidden="1" customHeight="1" x14ac:dyDescent="0.25">
      <c r="D30"/>
      <c r="E30"/>
      <c r="G30"/>
      <c r="L30" s="2"/>
      <c r="M30" s="2"/>
      <c r="N30" s="38"/>
      <c r="O30" s="38"/>
      <c r="P30" s="38"/>
      <c r="Q30" s="38"/>
      <c r="R30" s="38"/>
      <c r="S30" s="38"/>
      <c r="T30" s="17"/>
      <c r="U30" s="17"/>
      <c r="AI30" s="28"/>
      <c r="AJ30" s="28"/>
      <c r="AK30" s="28" t="str">
        <f>IFERROR(IF(INDEX(DATOS!G:G,MATCH(VALUE(REINSCRIPCION!H18),DATOS!F:F,0),1)=0,"",INDEX(DATOS!G:G,MATCH(VALUE(REINSCRIPCION!H18),DATOS!F:F,0),1)),"")</f>
        <v/>
      </c>
      <c r="AL30" s="28"/>
      <c r="BD30">
        <v>5</v>
      </c>
      <c r="BE30" t="s">
        <v>193</v>
      </c>
    </row>
    <row r="31" spans="4:57" ht="15" customHeight="1" x14ac:dyDescent="0.25">
      <c r="D31" s="176" t="e">
        <f>HYPERLINK("#"&amp;"DATOS!ag"&amp;MATCH(VALUE(carp),DATOS!B:B,0),"Numero de bombas:")</f>
        <v>#VALUE!</v>
      </c>
      <c r="E31" s="176"/>
      <c r="F31" s="176"/>
      <c r="G31" s="176"/>
      <c r="H31" s="94" t="str">
        <f>AJ35</f>
        <v/>
      </c>
      <c r="I31" s="82"/>
      <c r="J31" s="82"/>
      <c r="K31" s="82"/>
      <c r="L31" s="82"/>
      <c r="M31" s="82"/>
      <c r="N31" s="87"/>
      <c r="O31" s="87"/>
      <c r="P31" s="87"/>
      <c r="Q31" s="87"/>
      <c r="R31" s="87"/>
      <c r="S31" s="87"/>
      <c r="T31" s="17"/>
      <c r="U31" s="17"/>
      <c r="AI31" s="28"/>
      <c r="AJ31" s="28"/>
      <c r="AK31" s="28" t="str">
        <f>IFERROR(IF(INDEX(DATOS!E:E,MATCH(VALUE(REINSCRIPCION!H18),DATOS!F:F,0),1)=0,"",INDEX(DATOS!E:E,MATCH(VALUE(REINSCRIPCION!H18),DATOS!F:F,0),1)),"")</f>
        <v/>
      </c>
      <c r="AL31" s="28"/>
      <c r="BD31">
        <v>6</v>
      </c>
      <c r="BE31" t="s">
        <v>194</v>
      </c>
    </row>
    <row r="32" spans="4:57" ht="15.75" x14ac:dyDescent="0.25">
      <c r="D32" s="86"/>
      <c r="E32" s="86"/>
      <c r="F32" s="86"/>
      <c r="G32" s="86"/>
      <c r="H32" s="82"/>
      <c r="I32" s="82"/>
      <c r="J32" s="82"/>
      <c r="K32" s="82"/>
      <c r="L32" s="82"/>
      <c r="M32" s="82"/>
      <c r="N32" s="87"/>
      <c r="O32" s="87"/>
      <c r="P32" s="87"/>
      <c r="Q32" s="87"/>
      <c r="R32" s="87"/>
      <c r="S32" s="87"/>
      <c r="T32" s="39"/>
      <c r="U32" s="39"/>
      <c r="V32" s="39"/>
      <c r="W32" s="39"/>
      <c r="AI32" s="28"/>
      <c r="AJ32" s="28"/>
      <c r="AK32" s="28" t="str">
        <f>IFERROR(INDEX(DATOS!AH:AH,MATCH(VALUE(REINSCRIPCION!H18),DATOS!F:F,0),1),"")</f>
        <v/>
      </c>
      <c r="AL32" s="4" t="str">
        <f>IF(AK32="","",(AK32*0.746*365*24)*0.75+438)</f>
        <v/>
      </c>
      <c r="BD32">
        <v>7</v>
      </c>
      <c r="BE32" t="s">
        <v>195</v>
      </c>
    </row>
    <row r="33" spans="4:62" x14ac:dyDescent="0.25">
      <c r="D33" s="179" t="str">
        <f>AJ34</f>
        <v/>
      </c>
      <c r="E33" s="179"/>
      <c r="F33" s="179"/>
      <c r="G33" s="179"/>
      <c r="H33" s="179"/>
      <c r="I33" s="179"/>
      <c r="J33" s="179"/>
      <c r="K33" s="179"/>
      <c r="L33" s="179"/>
      <c r="M33" s="179"/>
      <c r="N33" s="179"/>
      <c r="O33" s="179"/>
      <c r="P33" s="179"/>
      <c r="Q33" s="179"/>
      <c r="R33" s="179"/>
      <c r="S33" s="179"/>
      <c r="AI33" s="28"/>
      <c r="AJ33" s="28"/>
      <c r="AK33" s="28" t="str">
        <f>IFERROR(IF(INDEX(DATOS!G:G,MATCH(VALUE(REINSCRIPCION!H18),DATOS!F:F,0),1)=0,"",INDEX(DATOS!G:G,MATCH(VALUE(REINSCRIPCION!H18),DATOS!F:F,0),1)),"")</f>
        <v/>
      </c>
      <c r="AL33" s="28"/>
      <c r="BD33">
        <v>8</v>
      </c>
      <c r="BE33" t="s">
        <v>196</v>
      </c>
      <c r="BJ33">
        <f>IFERROR(IF(INDEX(DATOS!AF:AF,MATCH(VALUE(REINSCRIPCION!H18),DATOS!F:F,0),1)="",IF(SUM(H59:H92)=AK32,"",1),0),1)</f>
        <v>1</v>
      </c>
    </row>
    <row r="34" spans="4:62" x14ac:dyDescent="0.25">
      <c r="D34" s="179"/>
      <c r="E34" s="179"/>
      <c r="F34" s="179"/>
      <c r="G34" s="179"/>
      <c r="H34" s="179"/>
      <c r="I34" s="179"/>
      <c r="J34" s="179"/>
      <c r="K34" s="179"/>
      <c r="L34" s="179"/>
      <c r="M34" s="179"/>
      <c r="N34" s="179"/>
      <c r="O34" s="179"/>
      <c r="P34" s="179"/>
      <c r="Q34" s="179"/>
      <c r="R34" s="179"/>
      <c r="S34" s="179"/>
      <c r="T34" s="17"/>
      <c r="U34" s="17"/>
      <c r="AH34">
        <f>MAX(bombas!A:A)+1</f>
        <v>1</v>
      </c>
      <c r="AI34" s="17" t="str">
        <f>H18</f>
        <v/>
      </c>
      <c r="AJ34" t="str">
        <f>IF(H59="",IFERROR(IF(INDEX(DATOS!AF:AF,MATCH(VALUE(REINSCRIPCION!H18),DATOS!F:F,0),1)="",AR93,INDEX(DATOS!AF:AF,MATCH(VALUE(REINSCRIPCION!H18),DATOS!F:F,0),1)),""),AR93)</f>
        <v/>
      </c>
      <c r="AK34" s="28" t="str">
        <f>IFERROR(INDEX(DATOS!U:U,MATCH(VALUE(REINSCRIPCION!H18),DATOS!F:F,0),1)&amp; " Has.","")</f>
        <v/>
      </c>
      <c r="BD34">
        <v>9</v>
      </c>
      <c r="BE34" t="s">
        <v>198</v>
      </c>
    </row>
    <row r="35" spans="4:62" ht="15" customHeight="1" x14ac:dyDescent="0.25">
      <c r="D35" s="179"/>
      <c r="E35" s="179"/>
      <c r="F35" s="179"/>
      <c r="G35" s="179"/>
      <c r="H35" s="179"/>
      <c r="I35" s="179"/>
      <c r="J35" s="179"/>
      <c r="K35" s="179"/>
      <c r="L35" s="179"/>
      <c r="M35" s="179"/>
      <c r="N35" s="179"/>
      <c r="O35" s="179"/>
      <c r="P35" s="179"/>
      <c r="Q35" s="179"/>
      <c r="R35" s="179"/>
      <c r="S35" s="179"/>
      <c r="T35" s="17"/>
      <c r="U35" s="17"/>
      <c r="AJ35" t="str">
        <f>IF(H59="",IFERROR(IF(INDEX(DATOS!AG:AG,MATCH(VALUE(REINSCRIPCION!H18),DATOS!F:F,0),1)="",SUM(AS59:AS90),INDEX(DATOS!AG:AG,MATCH(VALUE(REINSCRIPCION!H18),DATOS!F:F,0),1)),""),SUM(AS59:AS90))</f>
        <v/>
      </c>
      <c r="AK35" t="str">
        <f>IFERROR(INDEX(DATOS!J:J,MATCH(VALUE(REINSCRIPCION!H18),DATOS!F:F,0),1),"")</f>
        <v/>
      </c>
      <c r="BD35">
        <v>10</v>
      </c>
      <c r="BE35" t="s">
        <v>197</v>
      </c>
      <c r="BJ35">
        <f>IFERROR(IF(INDEX(DATOS!AF:AF,MATCH(VALUE(REINSCRIPCION!H18),DATOS!F:F,0),1)="",0,IF(H59="",0,IF(SUM(H59:H92)=AK32,"",1))),1)</f>
        <v>1</v>
      </c>
    </row>
    <row r="36" spans="4:62" ht="42.75" customHeight="1" x14ac:dyDescent="0.25">
      <c r="D36" s="179"/>
      <c r="E36" s="179"/>
      <c r="F36" s="179"/>
      <c r="G36" s="179"/>
      <c r="H36" s="179"/>
      <c r="I36" s="179"/>
      <c r="J36" s="179"/>
      <c r="K36" s="179"/>
      <c r="L36" s="179"/>
      <c r="M36" s="179"/>
      <c r="N36" s="179"/>
      <c r="O36" s="179"/>
      <c r="P36" s="179"/>
      <c r="Q36" s="179"/>
      <c r="R36" s="179"/>
      <c r="S36" s="179"/>
      <c r="T36" s="17"/>
      <c r="U36" s="17"/>
      <c r="AJ36" t="str">
        <f>IFERROR(IF(INDEX(DATOS!AO:AO,MATCH(VALUE(REINSCRIPCION!H18),DATOS!F:F,0),1)=0,"",INDEX(DATOS!AO:AO,MATCH(VALUE(REINSCRIPCION!H18),DATOS!F:F,0),1)),"")</f>
        <v/>
      </c>
      <c r="AK36" t="str">
        <f>IFERROR(INDEX(DATOS!T:T,MATCH(VALUE(REINSCRIPCION!H18),DATOS!F:F,0),1),"")</f>
        <v/>
      </c>
      <c r="BD36">
        <v>11</v>
      </c>
      <c r="BE36" t="s">
        <v>199</v>
      </c>
    </row>
    <row r="37" spans="4:62" ht="8.25" customHeight="1" x14ac:dyDescent="0.25">
      <c r="D37" s="82"/>
      <c r="E37" s="82"/>
      <c r="F37" s="82"/>
      <c r="G37" s="82"/>
      <c r="H37" s="82"/>
      <c r="I37" s="82"/>
      <c r="J37" s="82"/>
      <c r="K37" s="82"/>
      <c r="L37" s="82"/>
      <c r="M37" s="82"/>
      <c r="N37" s="82"/>
      <c r="O37" s="82"/>
      <c r="P37" s="82"/>
      <c r="Q37" s="82"/>
      <c r="R37" s="82"/>
      <c r="S37" s="82"/>
      <c r="T37" s="17"/>
      <c r="U37" s="17"/>
      <c r="Z37">
        <v>0</v>
      </c>
      <c r="AB37" t="s">
        <v>110</v>
      </c>
      <c r="AJ37" t="str">
        <f>IFERROR(IF(INDEX(DATOS!AP:AP,MATCH(VALUE(REINSCRIPCION!H18),DATOS!F:F,0),1)=0,"",INDEX(DATOS!AP:AP,MATCH(VALUE(REINSCRIPCION!H18),DATOS!F:F,0),1)),"")</f>
        <v/>
      </c>
      <c r="AK37" t="str">
        <f>IFERROR(INDEX(DATOS!R:R,MATCH(VALUE(REINSCRIPCION!H18),DATOS!F:F,0),1),"")</f>
        <v/>
      </c>
      <c r="BD37">
        <v>12</v>
      </c>
      <c r="BE37" t="s">
        <v>200</v>
      </c>
    </row>
    <row r="38" spans="4:62" ht="15" customHeight="1" x14ac:dyDescent="0.25">
      <c r="D38" s="177" t="e">
        <f>HYPERLINK("#"&amp;"DATOS!ah"&amp;MATCH(VALUE(carp),DATOS!B:B,0),"Capacidad Total:")</f>
        <v>#VALUE!</v>
      </c>
      <c r="E38" s="177"/>
      <c r="F38" s="177"/>
      <c r="G38" s="164" t="str">
        <f>U27</f>
        <v xml:space="preserve"> HP</v>
      </c>
      <c r="H38" s="165"/>
      <c r="I38" s="86"/>
      <c r="J38" s="86"/>
      <c r="K38" s="86"/>
      <c r="L38" s="86"/>
      <c r="M38" s="82"/>
      <c r="N38" s="82"/>
      <c r="O38" s="82"/>
      <c r="P38" s="82"/>
      <c r="Q38" s="82"/>
      <c r="R38" s="82"/>
      <c r="S38" s="82"/>
      <c r="T38" s="17"/>
      <c r="U38" s="17"/>
      <c r="Z38">
        <f t="shared" ref="Z38:Z101" si="0">Z37+AA38</f>
        <v>0</v>
      </c>
      <c r="AA38">
        <f>IF(AB38="",0,1)</f>
        <v>0</v>
      </c>
      <c r="AB38" s="17" t="str">
        <f>IF(DATOS!I2=X$39,DATOS!F2,"")</f>
        <v/>
      </c>
      <c r="AK38" t="str">
        <f>IFERROR(INDEX(DATOS!S:S,MATCH(VALUE(REINSCRIPCION!H18),DATOS!F:F,0),1),"")</f>
        <v/>
      </c>
    </row>
    <row r="39" spans="4:62" ht="15" customHeight="1" x14ac:dyDescent="0.25">
      <c r="D39" s="93" t="str">
        <f>"Cuota energética calculada:  "&amp;IF(G38="","",AL32&amp;" Kw/h")</f>
        <v>Cuota energética calculada:   Kw/h</v>
      </c>
      <c r="E39" s="93"/>
      <c r="F39" s="93"/>
      <c r="G39" s="93"/>
      <c r="H39" s="93"/>
      <c r="I39" s="93"/>
      <c r="J39" s="93"/>
      <c r="K39" s="93"/>
      <c r="L39" s="93"/>
      <c r="M39" s="82"/>
      <c r="N39" s="82"/>
      <c r="O39" s="82"/>
      <c r="P39" s="82"/>
      <c r="Q39" s="82"/>
      <c r="R39" s="82"/>
      <c r="S39" s="82"/>
      <c r="T39" s="17"/>
      <c r="U39" s="17"/>
      <c r="X39" t="str">
        <f>D49</f>
        <v>0</v>
      </c>
      <c r="Z39">
        <f t="shared" si="0"/>
        <v>0</v>
      </c>
      <c r="AA39">
        <f>IF(AB39="",0,IFERROR(IF(VLOOKUP(AB39,AB$38:AB38,1,0)&gt;0,0,0),1))</f>
        <v>0</v>
      </c>
      <c r="AB39" s="17" t="str">
        <f>IF(DATOS!I3=X$39,DATOS!F3,"")</f>
        <v/>
      </c>
      <c r="AK39" t="str">
        <f>IFERROR(IF(INDEX(DATOS!Y:Y,MATCH(VALUE(REINSCRIPCION!H18),DATOS!F:F,0),1)=0,"",INDEX(DATOS!Y:Y,MATCH(VALUE(REINSCRIPCION!H18),DATOS!F:F,0),1)),"")</f>
        <v/>
      </c>
    </row>
    <row r="40" spans="4:62" x14ac:dyDescent="0.25">
      <c r="D40" s="86"/>
      <c r="E40" s="82"/>
      <c r="F40" s="82"/>
      <c r="G40" s="82"/>
      <c r="H40" s="82"/>
      <c r="I40" s="82"/>
      <c r="J40" s="82"/>
      <c r="K40" s="82"/>
      <c r="L40" s="82"/>
      <c r="M40" s="82"/>
      <c r="N40" s="82"/>
      <c r="O40" s="82"/>
      <c r="P40" s="82"/>
      <c r="Q40" s="82"/>
      <c r="R40" s="82"/>
      <c r="S40" s="82"/>
      <c r="T40" s="17"/>
      <c r="U40" s="17"/>
      <c r="W40">
        <v>1</v>
      </c>
      <c r="X40" s="17" t="str">
        <f t="shared" ref="X40:X103" si="1">IFERROR(VLOOKUP(W40,Z$38:AB$3370,3,0),"")</f>
        <v/>
      </c>
      <c r="Z40">
        <f>Z39+AA40</f>
        <v>0</v>
      </c>
      <c r="AA40">
        <f>IF(AB40="",0,IFERROR(IF(VLOOKUP(AB40,AB$38:AB39,1,0)&gt;0,0,0),1))</f>
        <v>0</v>
      </c>
      <c r="AB40" s="17" t="str">
        <f>IF(DATOS!I4=X$39,DATOS!F4,"")</f>
        <v/>
      </c>
      <c r="AK40" t="str">
        <f>IFERROR(INDEX(DATOS!AB:AB,MATCH(VALUE(REINSCRIPCION!H18),DATOS!F:F,0),1),"")</f>
        <v/>
      </c>
    </row>
    <row r="41" spans="4:62" ht="15" customHeight="1" x14ac:dyDescent="0.25">
      <c r="D41" s="82" t="s">
        <v>10456</v>
      </c>
      <c r="E41" s="82"/>
      <c r="F41" s="82"/>
      <c r="G41" s="82"/>
      <c r="H41" s="82"/>
      <c r="I41" s="82"/>
      <c r="J41" s="82"/>
      <c r="K41" s="82"/>
      <c r="L41" s="82"/>
      <c r="M41" s="82"/>
      <c r="N41" s="82"/>
      <c r="O41" s="82"/>
      <c r="P41" s="82"/>
      <c r="Q41" s="82"/>
      <c r="R41" s="82"/>
      <c r="S41" s="82"/>
      <c r="T41" s="17"/>
      <c r="U41" s="17"/>
      <c r="W41">
        <v>2</v>
      </c>
      <c r="X41" s="17" t="str">
        <f t="shared" si="1"/>
        <v/>
      </c>
      <c r="Z41">
        <f t="shared" si="0"/>
        <v>0</v>
      </c>
      <c r="AA41">
        <f>IF(AB41="",0,IFERROR(IF(VLOOKUP(AB41,AB$38:AB40,1,0)&gt;0,0,0),1))</f>
        <v>0</v>
      </c>
      <c r="AB41" s="17" t="str">
        <f>IF(DATOS!I5=X$39,DATOS!F5,"")</f>
        <v/>
      </c>
      <c r="AK41" t="str">
        <f>IFERROR(IF(INDEX(DATOS!AD:AD,MATCH(VALUE(REINSCRIPCION!H18),DATOS!F:F,0),1)=0,"",INDEX(DATOS!AD:AD,MATCH(VALUE(REINSCRIPCION!H18),DATOS!F:F,0),1)),"")</f>
        <v/>
      </c>
    </row>
    <row r="42" spans="4:62" x14ac:dyDescent="0.25">
      <c r="D42" s="95" t="s">
        <v>10492</v>
      </c>
      <c r="E42" s="96"/>
      <c r="F42" s="96"/>
      <c r="G42" s="96"/>
      <c r="H42" s="96"/>
      <c r="I42" s="96"/>
      <c r="J42" s="86"/>
      <c r="K42" s="86"/>
      <c r="L42" s="86"/>
      <c r="M42" s="86"/>
      <c r="N42" s="86"/>
      <c r="O42" s="95" t="s">
        <v>10493</v>
      </c>
      <c r="P42" s="96"/>
      <c r="Q42" s="96"/>
      <c r="R42" s="96"/>
      <c r="S42" s="96"/>
      <c r="T42" s="17"/>
      <c r="U42" s="17"/>
      <c r="W42">
        <v>3</v>
      </c>
      <c r="X42" s="17" t="str">
        <f t="shared" si="1"/>
        <v/>
      </c>
      <c r="Z42">
        <f t="shared" si="0"/>
        <v>0</v>
      </c>
      <c r="AA42">
        <f>IF(AB42="",0,IFERROR(IF(VLOOKUP(AB42,AB$38:AB41,1,0)&gt;0,0,0),1))</f>
        <v>0</v>
      </c>
      <c r="AB42" s="17" t="str">
        <f>IF(DATOS!I6=X$39,DATOS!F6,"")</f>
        <v/>
      </c>
      <c r="AG42" s="17"/>
      <c r="AK42" t="str">
        <f>IFERROR(IF(INDEX(DATOS!AE:AE,MATCH(VALUE(REINSCRIPCION!H18),DATOS!F:F,0),1)=0,"",INDEX(DATOS!AE:AE,MATCH(VALUE(REINSCRIPCION!H18),DATOS!F:F,0),1)),"")</f>
        <v/>
      </c>
    </row>
    <row r="43" spans="4:62" x14ac:dyDescent="0.25">
      <c r="D43" s="171" t="str">
        <f>AJ36</f>
        <v/>
      </c>
      <c r="E43" s="172"/>
      <c r="F43" s="172"/>
      <c r="G43" s="172"/>
      <c r="H43" s="172"/>
      <c r="I43" s="173"/>
      <c r="J43" s="82"/>
      <c r="K43" s="82"/>
      <c r="L43" s="82"/>
      <c r="M43" s="82"/>
      <c r="N43" s="82"/>
      <c r="O43" s="171" t="str">
        <f>AJ37</f>
        <v/>
      </c>
      <c r="P43" s="172"/>
      <c r="Q43" s="172"/>
      <c r="R43" s="172"/>
      <c r="S43" s="173"/>
      <c r="T43" s="17"/>
      <c r="U43" s="17"/>
      <c r="W43">
        <v>4</v>
      </c>
      <c r="X43" s="17" t="str">
        <f t="shared" si="1"/>
        <v/>
      </c>
      <c r="Z43">
        <f t="shared" si="0"/>
        <v>0</v>
      </c>
      <c r="AA43">
        <f>IF(AB43="",0,IFERROR(IF(VLOOKUP(AB43,AB$38:AB42,1,0)&gt;0,0,0),1))</f>
        <v>0</v>
      </c>
      <c r="AB43" s="17" t="str">
        <f>IF(DATOS!I7=X$39,DATOS!F7,"")</f>
        <v/>
      </c>
      <c r="AK43" t="str">
        <f>IFERROR(INDEX(DATOS!C:C,MATCH(VALUE(REINSCRIPCION!H18),DATOS!F:F,0),1),"")</f>
        <v/>
      </c>
    </row>
    <row r="44" spans="4:62" x14ac:dyDescent="0.25">
      <c r="D44" s="88" t="s">
        <v>10457</v>
      </c>
      <c r="E44" s="88"/>
      <c r="F44" s="85"/>
      <c r="G44" s="85"/>
      <c r="H44" s="85"/>
      <c r="I44" s="82"/>
      <c r="J44" s="82"/>
      <c r="K44" s="82"/>
      <c r="L44" s="82"/>
      <c r="M44" s="82"/>
      <c r="N44" s="82"/>
      <c r="O44" s="82"/>
      <c r="P44" s="85"/>
      <c r="R44" s="85"/>
      <c r="S44" s="82"/>
      <c r="T44" s="17"/>
      <c r="U44" s="17"/>
      <c r="W44">
        <v>5</v>
      </c>
      <c r="X44" s="17" t="str">
        <f t="shared" si="1"/>
        <v/>
      </c>
      <c r="Z44">
        <f t="shared" si="0"/>
        <v>0</v>
      </c>
      <c r="AA44">
        <f>IF(AB44="",0,IFERROR(IF(VLOOKUP(AB44,AB$38:AB43,1,0)&gt;0,0,0),1))</f>
        <v>0</v>
      </c>
      <c r="AB44" s="17" t="str">
        <f>IF(DATOS!I8=X$39,DATOS!F8,"")</f>
        <v/>
      </c>
      <c r="AK44" t="str">
        <f>IFERROR(INDEX(DATOS!V:V,MATCH(VALUE(REINSCRIPCION!H18),DATOS!F:F,0),1)&amp;" Has.","")</f>
        <v/>
      </c>
      <c r="AM44" t="e">
        <f>IF(FIND(";",INDEX(DATOS!P:P,MATCH(VALUE(REINSCRIPCION!H18),DATOS!F:F,0),1),1)+1&gt;0,MID(INDEX(DATOS!P:P,MATCH(VALUE(REINSCRIPCION!H18),DATOS!F:F,0),1),FIND(";",INDEX(DATOS!P:P,MATCH(VALUE(REINSCRIPCION!H18),DATOS!F:F,0),1),1)+1,50),"")</f>
        <v>#VALUE!</v>
      </c>
    </row>
    <row r="45" spans="4:62" x14ac:dyDescent="0.25">
      <c r="D45"/>
      <c r="E45"/>
      <c r="F45" s="38"/>
      <c r="G45" s="38"/>
      <c r="H45" s="38"/>
      <c r="P45" s="2"/>
      <c r="R45" s="2"/>
      <c r="T45" s="17"/>
      <c r="U45" s="17"/>
      <c r="W45">
        <v>6</v>
      </c>
      <c r="X45" s="17" t="str">
        <f t="shared" si="1"/>
        <v/>
      </c>
      <c r="Z45">
        <f t="shared" si="0"/>
        <v>0</v>
      </c>
      <c r="AA45">
        <f>IF(AB45="",0,IFERROR(IF(VLOOKUP(AB45,AB$38:AB44,1,0)&gt;0,0,0),1))</f>
        <v>0</v>
      </c>
      <c r="AB45" s="17" t="str">
        <f>IF(DATOS!I9=X$39,DATOS!F9,"")</f>
        <v/>
      </c>
      <c r="AK45" t="str">
        <f>IFERROR(INDEX(DATOS!O:O,MATCH(VALUE(REINSCRIPCION!H18),DATOS!F:F,0),1),"")</f>
        <v/>
      </c>
    </row>
    <row r="46" spans="4:62" ht="15" customHeight="1" x14ac:dyDescent="0.25">
      <c r="D46" s="159" t="s">
        <v>10458</v>
      </c>
      <c r="E46" s="159"/>
      <c r="F46" s="159"/>
      <c r="G46" s="159"/>
      <c r="H46" s="159"/>
      <c r="I46" s="159"/>
      <c r="J46" s="41"/>
      <c r="K46" s="41"/>
      <c r="T46" s="17"/>
      <c r="U46" s="17"/>
      <c r="W46">
        <v>7</v>
      </c>
      <c r="X46" s="17" t="str">
        <f t="shared" si="1"/>
        <v/>
      </c>
      <c r="Z46">
        <f t="shared" si="0"/>
        <v>0</v>
      </c>
      <c r="AA46">
        <f>IF(AB46="",0,IFERROR(IF(VLOOKUP(AB46,AB$38:AB45,1,0)&gt;0,0,0),1))</f>
        <v>0</v>
      </c>
      <c r="AB46" s="17" t="str">
        <f>IF(DATOS!I10=X$39,DATOS!F10,"")</f>
        <v/>
      </c>
      <c r="AK46" t="str">
        <f>IFERROR(IF(INDEX(DATOS!N:N,MATCH(VALUE(REINSCRIPCION!H18),DATOS!F:F,0),1)="F","NO APLICA",IF(FIND(";",INDEX(DATOS!P:P,MATCH(VALUE(REINSCRIPCION!H18),DATOS!F:F,0),1),1)+1&gt;0,MID(INDEX(DATOS!P:P,MATCH(VALUE(REINSCRIPCION!H18),DATOS!F:F,0),1),1,FIND(";",INDEX(DATOS!P:P,MATCH(VALUE(REINSCRIPCION!H18),DATOS!F:F,0),1),1)-1),"")),"")</f>
        <v/>
      </c>
    </row>
    <row r="47" spans="4:62" ht="15" customHeight="1" x14ac:dyDescent="0.25">
      <c r="H47" s="151"/>
      <c r="I47" s="151"/>
      <c r="J47" s="151"/>
      <c r="K47" s="151"/>
      <c r="L47" s="151"/>
      <c r="U47" s="17"/>
      <c r="W47">
        <v>8</v>
      </c>
      <c r="X47" s="17" t="str">
        <f t="shared" si="1"/>
        <v/>
      </c>
      <c r="Z47">
        <f t="shared" si="0"/>
        <v>0</v>
      </c>
      <c r="AA47">
        <f>IF(AB47="",0,IFERROR(IF(VLOOKUP(AB47,AB$38:AB46,1,0)&gt;0,0,0),1))</f>
        <v>0</v>
      </c>
      <c r="AB47" s="17" t="str">
        <f>IF(DATOS!I11=X$39,DATOS!F11,"")</f>
        <v/>
      </c>
    </row>
    <row r="48" spans="4:62" ht="20.100000000000001" customHeight="1" x14ac:dyDescent="0.25">
      <c r="D48" s="73"/>
      <c r="E48" s="73"/>
      <c r="F48" s="78"/>
      <c r="G48" s="73"/>
      <c r="H48" s="78"/>
      <c r="I48" s="78"/>
      <c r="J48" s="78"/>
      <c r="K48" s="78"/>
      <c r="L48" s="78"/>
      <c r="M48" s="78"/>
      <c r="T48" s="17"/>
      <c r="U48" s="17"/>
      <c r="W48">
        <v>9</v>
      </c>
      <c r="X48" s="17" t="str">
        <f t="shared" si="1"/>
        <v/>
      </c>
      <c r="Z48">
        <f t="shared" si="0"/>
        <v>0</v>
      </c>
      <c r="AA48">
        <f>IF(AB48="",0,IFERROR(IF(VLOOKUP(AB48,AB$38:AB47,1,0)&gt;0,0,0),1))</f>
        <v>0</v>
      </c>
      <c r="AB48" s="17" t="str">
        <f>IF(DATOS!I12=X$39,DATOS!F12,"")</f>
        <v/>
      </c>
      <c r="AK48" t="s">
        <v>187</v>
      </c>
      <c r="AL48" s="38"/>
      <c r="AM48" s="178" t="str">
        <f>AR48</f>
        <v/>
      </c>
      <c r="AN48" s="178"/>
      <c r="AO48" s="178"/>
      <c r="AR48" s="13" t="str">
        <f>IFERROR(IF(INDEX(DATOS!AN:AN,MATCH(#REF!,DATOS!I:I,0),1)=0,"",INDEX(DATOS!AN:AN,MATCH(#REF!,DATOS!I:I,0),1)),"")</f>
        <v/>
      </c>
    </row>
    <row r="49" spans="1:47" ht="15" customHeight="1" x14ac:dyDescent="0.25">
      <c r="D49" s="169" t="s">
        <v>10528</v>
      </c>
      <c r="E49" s="169"/>
      <c r="F49" s="169"/>
      <c r="G49" s="169"/>
      <c r="H49" s="169"/>
      <c r="I49" s="169"/>
      <c r="J49" s="169"/>
      <c r="K49" s="169"/>
      <c r="L49" s="169"/>
      <c r="M49" s="169"/>
      <c r="N49" s="84"/>
      <c r="T49" s="148"/>
      <c r="U49" s="148"/>
      <c r="W49">
        <v>10</v>
      </c>
      <c r="X49" s="17" t="str">
        <f t="shared" si="1"/>
        <v/>
      </c>
      <c r="Z49">
        <f t="shared" si="0"/>
        <v>0</v>
      </c>
      <c r="AA49">
        <f>IF(AB49="",0,IFERROR(IF(VLOOKUP(AB49,AB$38:AB48,1,0)&gt;0,0,0),1))</f>
        <v>0</v>
      </c>
      <c r="AB49" s="17" t="str">
        <f>IF(DATOS!I13=X$39,DATOS!F13,"")</f>
        <v/>
      </c>
      <c r="AK49" t="s">
        <v>188</v>
      </c>
      <c r="AL49" s="38"/>
      <c r="AM49" s="180" t="str">
        <f>AR49</f>
        <v/>
      </c>
      <c r="AN49" s="180"/>
      <c r="AO49" s="180"/>
      <c r="AR49" s="13" t="str">
        <f>IFERROR(IF(INDEX(DATOS!AL:AL,MATCH(#REF!,DATOS!I:I,0),1)=0,"",INDEX(DATOS!AL:AL,MATCH(#REF!,DATOS!I:I,0),1)),"")</f>
        <v/>
      </c>
    </row>
    <row r="50" spans="1:47" ht="25.7" customHeight="1" x14ac:dyDescent="0.25">
      <c r="W50">
        <v>11</v>
      </c>
      <c r="X50" s="17" t="str">
        <f t="shared" si="1"/>
        <v/>
      </c>
      <c r="Z50">
        <f t="shared" si="0"/>
        <v>0</v>
      </c>
      <c r="AA50">
        <f>IF(AB50="",0,IFERROR(IF(VLOOKUP(AB50,AB$38:AB49,1,0)&gt;0,0,0),1))</f>
        <v>0</v>
      </c>
      <c r="AB50" s="17" t="str">
        <f>IF(DATOS!I14=X$39,DATOS!F14,"")</f>
        <v/>
      </c>
      <c r="AK50" t="s">
        <v>5</v>
      </c>
      <c r="AL50" s="178" t="str">
        <f>AR50</f>
        <v/>
      </c>
      <c r="AM50" s="178"/>
      <c r="AN50" s="178"/>
      <c r="AO50" s="178"/>
      <c r="AR50" s="13" t="str">
        <f>IFERROR(IF(LEN(INDEX(DATOS!M:M,MATCH(VALUE(H18),DATOS!F:F,0),1))&gt;6,INDEX(DATOS!M:M,MATCH(VALUE(H18),DATOS!F:F,0),1),""),"")</f>
        <v/>
      </c>
    </row>
    <row r="51" spans="1:47" x14ac:dyDescent="0.25">
      <c r="W51" s="28">
        <v>12</v>
      </c>
      <c r="X51" s="81" t="str">
        <f t="shared" si="1"/>
        <v/>
      </c>
      <c r="Y51" s="28"/>
      <c r="Z51" s="28">
        <f t="shared" si="0"/>
        <v>0</v>
      </c>
      <c r="AA51" s="28">
        <f>IF(AB51="",0,IFERROR(IF(VLOOKUP(AB51,AB$38:AB50,1,0)&gt;0,0,0),1))</f>
        <v>0</v>
      </c>
      <c r="AB51" s="81" t="str">
        <f>IF(DATOS!I15=X$39,DATOS!F15,"")</f>
        <v/>
      </c>
      <c r="AC51" s="28"/>
      <c r="AD51" s="28"/>
      <c r="AE51" s="28"/>
    </row>
    <row r="52" spans="1:47" x14ac:dyDescent="0.25">
      <c r="D52" s="13" t="s">
        <v>7</v>
      </c>
      <c r="E52" s="13" t="s">
        <v>179</v>
      </c>
      <c r="F52" s="13" t="s">
        <v>203</v>
      </c>
      <c r="G52" s="13" t="s">
        <v>178</v>
      </c>
      <c r="H52" s="13" t="s">
        <v>204</v>
      </c>
      <c r="I52" s="13" t="s">
        <v>205</v>
      </c>
      <c r="J52" s="13" t="s">
        <v>182</v>
      </c>
      <c r="K52" s="13" t="s">
        <v>5</v>
      </c>
      <c r="L52" s="13" t="s">
        <v>10448</v>
      </c>
      <c r="M52" s="13" t="s">
        <v>10469</v>
      </c>
      <c r="N52" s="13" t="s">
        <v>17</v>
      </c>
      <c r="O52" s="13" t="s">
        <v>10463</v>
      </c>
      <c r="P52" s="13" t="s">
        <v>10470</v>
      </c>
      <c r="Q52" s="13" t="s">
        <v>184</v>
      </c>
      <c r="R52" s="13" t="s">
        <v>10473</v>
      </c>
      <c r="S52" s="13" t="s">
        <v>10471</v>
      </c>
      <c r="T52" s="13" t="s">
        <v>10465</v>
      </c>
      <c r="U52" s="13" t="s">
        <v>10472</v>
      </c>
      <c r="V52" s="13"/>
      <c r="W52" s="28">
        <v>13</v>
      </c>
      <c r="X52" s="81" t="str">
        <f t="shared" si="1"/>
        <v/>
      </c>
      <c r="Y52" s="28"/>
      <c r="Z52" s="28">
        <f t="shared" si="0"/>
        <v>0</v>
      </c>
      <c r="AA52" s="28">
        <f>IF(AB52="",0,IFERROR(IF(VLOOKUP(AB52,AB$38:AB51,1,0)&gt;0,0,0),1))</f>
        <v>0</v>
      </c>
      <c r="AB52" s="81" t="str">
        <f>IF(DATOS!I16=X$39,DATOS!F16,"")</f>
        <v/>
      </c>
      <c r="AC52" s="28"/>
      <c r="AD52" s="28"/>
      <c r="AE52" s="28"/>
      <c r="AF52" s="13"/>
      <c r="AG52" s="13"/>
      <c r="AH52" s="13"/>
      <c r="AI52" s="13"/>
    </row>
    <row r="53" spans="1:47" x14ac:dyDescent="0.25">
      <c r="D53" s="54" t="str">
        <f>H18</f>
        <v/>
      </c>
      <c r="E53" s="13" t="str">
        <f>Q18</f>
        <v/>
      </c>
      <c r="F53" s="13" t="str">
        <f>AK32</f>
        <v/>
      </c>
      <c r="G53" s="13" t="str">
        <f>AL32</f>
        <v/>
      </c>
      <c r="H53" s="13" t="str">
        <f>AK34</f>
        <v/>
      </c>
      <c r="I53" s="13"/>
      <c r="J53" s="13"/>
      <c r="K53" s="13"/>
      <c r="L53" s="13" t="str">
        <f>H19</f>
        <v/>
      </c>
      <c r="M53" s="13" t="str">
        <f>M22</f>
        <v/>
      </c>
      <c r="N53" s="13" t="str">
        <f>F24</f>
        <v/>
      </c>
      <c r="O53" s="13" t="str">
        <f>H31</f>
        <v/>
      </c>
      <c r="P53" s="13" t="str">
        <f>E27</f>
        <v/>
      </c>
      <c r="Q53" s="13" t="str">
        <f>K27</f>
        <v/>
      </c>
      <c r="R53" s="13" t="str">
        <f>D33</f>
        <v/>
      </c>
      <c r="S53" s="13" t="str">
        <f>S26</f>
        <v/>
      </c>
      <c r="T53" s="13" t="str">
        <f>D43</f>
        <v/>
      </c>
      <c r="U53" s="13" t="str">
        <f>O43</f>
        <v/>
      </c>
      <c r="V53" s="13"/>
      <c r="W53" s="28">
        <v>14</v>
      </c>
      <c r="X53" s="81" t="str">
        <f t="shared" si="1"/>
        <v/>
      </c>
      <c r="Y53" s="28"/>
      <c r="Z53" s="28">
        <f t="shared" si="0"/>
        <v>0</v>
      </c>
      <c r="AA53" s="28">
        <f>IF(AB53="",0,IFERROR(IF(VLOOKUP(AB53,AB$38:AB52,1,0)&gt;0,0,0),1))</f>
        <v>0</v>
      </c>
      <c r="AB53" s="81" t="str">
        <f>IF(DATOS!I17=X$39,DATOS!F17,"")</f>
        <v/>
      </c>
      <c r="AC53" s="28"/>
      <c r="AD53" s="28"/>
      <c r="AE53" s="28"/>
      <c r="AF53" s="13"/>
      <c r="AG53" s="13"/>
      <c r="AH53" s="13"/>
      <c r="AI53" s="13"/>
    </row>
    <row r="54" spans="1:47" x14ac:dyDescent="0.25">
      <c r="A54" s="28" t="s">
        <v>201</v>
      </c>
      <c r="B54" s="28" t="s">
        <v>202</v>
      </c>
      <c r="C54" s="28" t="s">
        <v>12</v>
      </c>
      <c r="L54" s="28"/>
      <c r="M54" s="28"/>
      <c r="N54" s="28"/>
      <c r="O54" s="28"/>
      <c r="P54" s="28"/>
      <c r="Q54" s="28"/>
      <c r="R54" s="28"/>
      <c r="S54" s="28"/>
      <c r="T54" s="28" t="str">
        <f>IF(AM49=0,"",AM49)</f>
        <v/>
      </c>
      <c r="U54" s="28"/>
      <c r="V54" s="28"/>
      <c r="W54" s="28">
        <v>15</v>
      </c>
      <c r="X54" s="81" t="str">
        <f t="shared" si="1"/>
        <v/>
      </c>
      <c r="Y54" s="28"/>
      <c r="Z54" s="28">
        <f t="shared" si="0"/>
        <v>0</v>
      </c>
      <c r="AA54" s="28">
        <f>IF(AB54="",0,IFERROR(IF(VLOOKUP(AB54,AB$38:AB53,1,0)&gt;0,0,0),1))</f>
        <v>0</v>
      </c>
      <c r="AB54" s="81" t="str">
        <f>IF(DATOS!I18=X$39,DATOS!F18,"")</f>
        <v/>
      </c>
      <c r="AC54" s="28"/>
      <c r="AD54" s="28"/>
      <c r="AE54" s="28"/>
      <c r="AF54" s="13"/>
      <c r="AG54" s="13"/>
      <c r="AH54" s="13"/>
      <c r="AI54" s="13"/>
      <c r="AK54" s="79"/>
      <c r="AL54" s="28"/>
      <c r="AM54" s="79"/>
      <c r="AN54" s="28"/>
      <c r="AO54" s="28"/>
      <c r="AP54" s="28"/>
      <c r="AQ54" s="28"/>
      <c r="AR54" s="28"/>
      <c r="AS54" s="28"/>
      <c r="AT54" s="28"/>
      <c r="AU54" s="28"/>
    </row>
    <row r="55" spans="1:47" x14ac:dyDescent="0.25">
      <c r="A55" s="80">
        <f ca="1">TODAY()</f>
        <v>45230</v>
      </c>
      <c r="B55" s="28" t="e">
        <f>MAX(#REF!)+1</f>
        <v>#REF!</v>
      </c>
      <c r="C55" s="28">
        <f>F45</f>
        <v>0</v>
      </c>
      <c r="L55" s="28"/>
      <c r="M55" s="28"/>
      <c r="N55" s="28"/>
      <c r="O55" s="28"/>
      <c r="P55" s="28"/>
      <c r="Q55" s="28"/>
      <c r="R55" s="28"/>
      <c r="S55" s="28"/>
      <c r="T55" s="28"/>
      <c r="U55" s="28"/>
      <c r="V55" s="28"/>
      <c r="W55" s="28">
        <v>16</v>
      </c>
      <c r="X55" s="81" t="str">
        <f t="shared" si="1"/>
        <v/>
      </c>
      <c r="Y55" s="28"/>
      <c r="Z55" s="28">
        <f t="shared" si="0"/>
        <v>0</v>
      </c>
      <c r="AA55" s="28">
        <f>IF(AB55="",0,IFERROR(IF(VLOOKUP(AB55,AB$38:AB54,1,0)&gt;0,0,0),1))</f>
        <v>0</v>
      </c>
      <c r="AB55" s="81" t="str">
        <f>IF(DATOS!I19=X$39,DATOS!F19,"")</f>
        <v/>
      </c>
      <c r="AC55" s="28"/>
      <c r="AD55" s="28"/>
      <c r="AE55" s="28"/>
      <c r="AF55" s="13"/>
      <c r="AG55" s="13"/>
      <c r="AH55" s="13"/>
      <c r="AI55" s="13"/>
      <c r="AK55" s="79"/>
      <c r="AL55" s="28"/>
      <c r="AM55" s="79"/>
      <c r="AN55" s="28"/>
      <c r="AO55" s="28"/>
      <c r="AP55" s="28"/>
      <c r="AQ55" s="28"/>
      <c r="AR55" s="28"/>
      <c r="AS55" s="28"/>
      <c r="AT55" s="28"/>
      <c r="AU55" s="28"/>
    </row>
    <row r="56" spans="1:47" x14ac:dyDescent="0.25">
      <c r="L56" s="28"/>
      <c r="M56" s="28"/>
      <c r="N56" s="28"/>
      <c r="O56" s="28"/>
      <c r="P56" s="28"/>
      <c r="Q56" s="28"/>
      <c r="R56" s="28"/>
      <c r="S56" s="28"/>
      <c r="T56" s="28"/>
      <c r="U56" s="28"/>
      <c r="V56" s="28"/>
      <c r="W56" s="28">
        <v>17</v>
      </c>
      <c r="X56" s="81" t="str">
        <f t="shared" si="1"/>
        <v/>
      </c>
      <c r="Y56" s="28"/>
      <c r="Z56" s="28">
        <f t="shared" si="0"/>
        <v>0</v>
      </c>
      <c r="AA56" s="28">
        <f>IF(AB56="",0,IFERROR(IF(VLOOKUP(AB56,AB$38:AB55,1,0)&gt;0,0,0),1))</f>
        <v>0</v>
      </c>
      <c r="AB56" s="81" t="str">
        <f>IF(DATOS!I20=X$39,DATOS!F20,"")</f>
        <v/>
      </c>
      <c r="AC56" s="28"/>
      <c r="AD56" s="28">
        <f>IFERROR(IF(VLOOKUP(AB58,AB$38:AB57,1,0)&gt;0,0,0),1)</f>
        <v>0</v>
      </c>
      <c r="AE56" s="28"/>
      <c r="AF56" s="13"/>
      <c r="AG56" s="13"/>
      <c r="AH56" s="13"/>
      <c r="AI56" s="13"/>
    </row>
    <row r="57" spans="1:47" x14ac:dyDescent="0.25">
      <c r="D57" s="79" t="s">
        <v>10463</v>
      </c>
      <c r="E57" s="79"/>
      <c r="F57" s="28"/>
      <c r="G57" s="79"/>
      <c r="H57" s="28"/>
      <c r="I57" s="28"/>
      <c r="J57" s="28"/>
      <c r="K57" s="28"/>
      <c r="L57" s="28"/>
      <c r="M57" s="28"/>
      <c r="N57" s="28"/>
      <c r="O57" s="28"/>
      <c r="P57" s="28"/>
      <c r="Q57" s="28"/>
      <c r="R57" s="28"/>
      <c r="S57" s="28"/>
      <c r="T57" s="28"/>
      <c r="U57" s="28"/>
      <c r="V57" s="28"/>
      <c r="W57" s="28">
        <v>18</v>
      </c>
      <c r="X57" s="81" t="str">
        <f t="shared" si="1"/>
        <v/>
      </c>
      <c r="Y57" s="28"/>
      <c r="Z57" s="28">
        <f t="shared" si="0"/>
        <v>0</v>
      </c>
      <c r="AA57" s="28">
        <f>IF(AB57="",0,IFERROR(IF(VLOOKUP(AB57,AB$38:AB56,1,0)&gt;0,0,0),1))</f>
        <v>0</v>
      </c>
      <c r="AB57" s="81" t="str">
        <f>IF(DATOS!I21=X$39,DATOS!F21,"")</f>
        <v/>
      </c>
      <c r="AC57" s="28"/>
      <c r="AD57" s="28">
        <f>IFERROR(IF(VLOOKUP(AB59,AB$38:AB58,1,0)&gt;0,0,0),1)</f>
        <v>0</v>
      </c>
      <c r="AE57" s="28"/>
      <c r="AF57" s="13"/>
      <c r="AG57" s="13"/>
      <c r="AH57" s="13"/>
      <c r="AI57" s="13"/>
    </row>
    <row r="58" spans="1:47" x14ac:dyDescent="0.25">
      <c r="D58" s="79"/>
      <c r="E58" s="79"/>
      <c r="F58" s="28"/>
      <c r="G58" s="79"/>
      <c r="H58" s="79"/>
      <c r="I58" s="28"/>
      <c r="J58" s="28"/>
      <c r="K58" s="28"/>
      <c r="L58" s="28"/>
      <c r="M58" s="28"/>
      <c r="N58" s="28"/>
      <c r="O58" s="28"/>
      <c r="P58" s="28"/>
      <c r="Q58" s="28"/>
      <c r="R58" s="28"/>
      <c r="S58" s="28"/>
      <c r="T58" s="28"/>
      <c r="U58" s="28"/>
      <c r="V58" s="28"/>
      <c r="W58" s="28">
        <v>19</v>
      </c>
      <c r="X58" s="81" t="str">
        <f t="shared" si="1"/>
        <v/>
      </c>
      <c r="Y58" s="28"/>
      <c r="Z58" s="28">
        <f t="shared" si="0"/>
        <v>0</v>
      </c>
      <c r="AA58" s="28">
        <f>IF(AB58="",0,IFERROR(IF(VLOOKUP(AB58,AB$38:AB57,1,0)&gt;0,0,0),1))</f>
        <v>0</v>
      </c>
      <c r="AB58" s="81" t="str">
        <f>IF(DATOS!I22=X$39,DATOS!F22,"")</f>
        <v/>
      </c>
      <c r="AC58" s="28"/>
      <c r="AD58" s="28">
        <f>IFERROR(IF(VLOOKUP(AB60,AB$38:AB59,1,0)&gt;0,0,0),1)</f>
        <v>0</v>
      </c>
      <c r="AE58" s="28"/>
      <c r="AR58" s="28"/>
      <c r="AS58" s="28"/>
    </row>
    <row r="59" spans="1:47" x14ac:dyDescent="0.25">
      <c r="D59" s="90"/>
      <c r="E59" s="186" t="s">
        <v>10475</v>
      </c>
      <c r="F59" s="186"/>
      <c r="G59" s="186"/>
      <c r="H59" s="79"/>
      <c r="I59" s="28" t="s">
        <v>10505</v>
      </c>
      <c r="J59" s="186" t="str">
        <f t="shared" ref="J59:J86" si="2">IF(H59="","","S/n")</f>
        <v/>
      </c>
      <c r="K59" s="186"/>
      <c r="L59" s="186"/>
      <c r="M59" s="186"/>
      <c r="N59" s="89" t="s">
        <v>10474</v>
      </c>
      <c r="O59" s="187" t="str">
        <f t="shared" ref="O59:O86" si="3">IF(H59="","","S/n")</f>
        <v/>
      </c>
      <c r="P59" s="187"/>
      <c r="Q59" s="187"/>
      <c r="R59" s="28" t="s">
        <v>10476</v>
      </c>
      <c r="S59" s="28" t="str">
        <f t="shared" ref="S59:S88" si="4">IF(H59="","","S/n")</f>
        <v/>
      </c>
      <c r="T59" s="28"/>
      <c r="U59" s="28"/>
      <c r="V59" s="28"/>
      <c r="W59" s="28">
        <v>20</v>
      </c>
      <c r="X59" s="81" t="str">
        <f t="shared" si="1"/>
        <v/>
      </c>
      <c r="Y59" s="28"/>
      <c r="Z59" s="28">
        <f t="shared" si="0"/>
        <v>0</v>
      </c>
      <c r="AA59" s="28">
        <f>IF(AB59="",0,IFERROR(IF(VLOOKUP(AB59,AB$38:AB58,1,0)&gt;0,0,0),1))</f>
        <v>0</v>
      </c>
      <c r="AB59" s="81" t="str">
        <f>IF(DATOS!I23=X$39,DATOS!F23,"")</f>
        <v/>
      </c>
      <c r="AC59" s="28"/>
      <c r="AD59" s="28">
        <f>IFERROR(IF(VLOOKUP(AB61,AB$38:AB60,1,0)&gt;0,0,0),1)</f>
        <v>0</v>
      </c>
      <c r="AE59" s="28"/>
      <c r="AR59" s="28" t="str">
        <f>IF(H59="","",CONCATENATE(PROPER(I59)," ",PROPER(J59),", ",PROPER(R59)," ",PROPER(S59),", ",PROPER(N59)," ",PROPER(O59),", ",PROPER(E59)," ",PROPER(H59)," HP;    "))</f>
        <v/>
      </c>
      <c r="AS59" s="28" t="str">
        <f>IF(AR59="","",1)</f>
        <v/>
      </c>
    </row>
    <row r="60" spans="1:47" x14ac:dyDescent="0.25">
      <c r="D60" s="90"/>
      <c r="E60" s="186" t="str">
        <f>IF(S59="","","Capacidad:")</f>
        <v/>
      </c>
      <c r="F60" s="186"/>
      <c r="G60" s="186"/>
      <c r="H60" s="79"/>
      <c r="I60" s="28" t="str">
        <f>IF(E60="","","Marca:")</f>
        <v/>
      </c>
      <c r="J60" s="186" t="str">
        <f t="shared" si="2"/>
        <v/>
      </c>
      <c r="K60" s="186"/>
      <c r="L60" s="186"/>
      <c r="M60" s="186"/>
      <c r="N60" s="89" t="str">
        <f>IF(E60="","","Modelo:")</f>
        <v/>
      </c>
      <c r="O60" s="187" t="str">
        <f t="shared" si="3"/>
        <v/>
      </c>
      <c r="P60" s="187"/>
      <c r="Q60" s="187"/>
      <c r="R60" s="28" t="str">
        <f>IF(E60="","","Serie:")</f>
        <v/>
      </c>
      <c r="S60" s="28" t="str">
        <f t="shared" si="4"/>
        <v/>
      </c>
      <c r="T60" s="28"/>
      <c r="U60" s="28"/>
      <c r="V60" s="28"/>
      <c r="W60" s="28">
        <v>21</v>
      </c>
      <c r="X60" s="81" t="str">
        <f t="shared" si="1"/>
        <v/>
      </c>
      <c r="Y60" s="28"/>
      <c r="Z60" s="28">
        <f t="shared" si="0"/>
        <v>0</v>
      </c>
      <c r="AA60" s="28">
        <f>IF(AB60="",0,IFERROR(IF(VLOOKUP(AB60,AB$38:AB59,1,0)&gt;0,0,0),1))</f>
        <v>0</v>
      </c>
      <c r="AB60" s="81" t="str">
        <f>IF(DATOS!I24=X$39,DATOS!F24,"")</f>
        <v/>
      </c>
      <c r="AC60" s="28"/>
      <c r="AD60" s="28">
        <f>IFERROR(IF(VLOOKUP(AB62,AB$38:AB61,1,0)&gt;0,0,0),1)</f>
        <v>0</v>
      </c>
      <c r="AE60" s="28"/>
      <c r="AR60" s="28" t="str">
        <f t="shared" ref="AR60:AR89" si="5">IF(H60="","",CONCATENATE(PROPER(I60)," ",PROPER(J60),", ",PROPER(R60)," ",PROPER(S60),", ",PROPER(N60)," ",PROPER(O60),", ",PROPER(E60)," ",PROPER(H60)," HP;    "))</f>
        <v/>
      </c>
      <c r="AS60" s="28" t="str">
        <f t="shared" ref="AS60:AS90" si="6">IF(AR60="","",1)</f>
        <v/>
      </c>
    </row>
    <row r="61" spans="1:47" x14ac:dyDescent="0.25">
      <c r="D61" s="90"/>
      <c r="E61" s="186" t="str">
        <f t="shared" ref="E61:E79" si="7">IF(S60="","","Capacidad:")</f>
        <v/>
      </c>
      <c r="F61" s="186"/>
      <c r="G61" s="186"/>
      <c r="H61" s="79"/>
      <c r="I61" s="28" t="str">
        <f>IF(E61="","","Marca:")</f>
        <v/>
      </c>
      <c r="J61" s="186" t="str">
        <f t="shared" si="2"/>
        <v/>
      </c>
      <c r="K61" s="186"/>
      <c r="L61" s="186"/>
      <c r="M61" s="186"/>
      <c r="N61" s="89" t="str">
        <f t="shared" ref="N61:N79" si="8">IF(E61="","","Modelo:")</f>
        <v/>
      </c>
      <c r="O61" s="187" t="str">
        <f t="shared" si="3"/>
        <v/>
      </c>
      <c r="P61" s="187"/>
      <c r="Q61" s="187"/>
      <c r="R61" s="28" t="str">
        <f t="shared" ref="R61:R69" si="9">IF(E61="","","Serie:")</f>
        <v/>
      </c>
      <c r="S61" s="28" t="str">
        <f t="shared" si="4"/>
        <v/>
      </c>
      <c r="T61" s="28"/>
      <c r="U61" s="28"/>
      <c r="V61" s="28"/>
      <c r="W61" s="28">
        <v>22</v>
      </c>
      <c r="X61" s="17" t="str">
        <f t="shared" si="1"/>
        <v/>
      </c>
      <c r="Z61">
        <f t="shared" si="0"/>
        <v>0</v>
      </c>
      <c r="AA61">
        <f>IF(AB61="",0,IFERROR(IF(VLOOKUP(AB61,AB$38:AB60,1,0)&gt;0,0,0),1))</f>
        <v>0</v>
      </c>
      <c r="AB61" s="17" t="str">
        <f>IF(DATOS!I25=X$39,DATOS!F25,"")</f>
        <v/>
      </c>
      <c r="AD61">
        <f>IFERROR(IF(VLOOKUP(AB63,AB$38:AB62,1,0)&gt;0,0,0),1)</f>
        <v>0</v>
      </c>
      <c r="AR61" s="28" t="str">
        <f t="shared" si="5"/>
        <v/>
      </c>
      <c r="AS61" s="28" t="str">
        <f t="shared" si="6"/>
        <v/>
      </c>
    </row>
    <row r="62" spans="1:47" x14ac:dyDescent="0.25">
      <c r="D62" s="90"/>
      <c r="E62" s="186" t="str">
        <f t="shared" si="7"/>
        <v/>
      </c>
      <c r="F62" s="186"/>
      <c r="G62" s="186"/>
      <c r="H62" s="79"/>
      <c r="I62" s="28" t="str">
        <f t="shared" ref="I62:I79" si="10">IF(E62="","","Marca:")</f>
        <v/>
      </c>
      <c r="J62" s="186" t="str">
        <f t="shared" si="2"/>
        <v/>
      </c>
      <c r="K62" s="186"/>
      <c r="L62" s="186"/>
      <c r="M62" s="186"/>
      <c r="N62" s="89" t="str">
        <f t="shared" si="8"/>
        <v/>
      </c>
      <c r="O62" s="187" t="str">
        <f t="shared" si="3"/>
        <v/>
      </c>
      <c r="P62" s="187"/>
      <c r="Q62" s="187"/>
      <c r="R62" s="28" t="str">
        <f t="shared" si="9"/>
        <v/>
      </c>
      <c r="S62" s="28" t="str">
        <f t="shared" si="4"/>
        <v/>
      </c>
      <c r="W62">
        <v>23</v>
      </c>
      <c r="X62" s="17" t="str">
        <f t="shared" si="1"/>
        <v/>
      </c>
      <c r="Z62">
        <f t="shared" si="0"/>
        <v>0</v>
      </c>
      <c r="AA62">
        <f>IF(AB62="",0,IFERROR(IF(VLOOKUP(AB62,AB$38:AB61,1,0)&gt;0,0,0),1))</f>
        <v>0</v>
      </c>
      <c r="AB62" s="17" t="str">
        <f>IF(DATOS!I26=X$39,DATOS!F26,"")</f>
        <v/>
      </c>
      <c r="AD62">
        <f>IFERROR(IF(VLOOKUP(AB64,AB$38:AB63,1,0)&gt;0,0,0),1)</f>
        <v>0</v>
      </c>
      <c r="AR62" s="28" t="str">
        <f t="shared" si="5"/>
        <v/>
      </c>
      <c r="AS62" s="28" t="str">
        <f t="shared" si="6"/>
        <v/>
      </c>
    </row>
    <row r="63" spans="1:47" x14ac:dyDescent="0.25">
      <c r="D63" s="90"/>
      <c r="E63" s="186" t="str">
        <f t="shared" si="7"/>
        <v/>
      </c>
      <c r="F63" s="186"/>
      <c r="G63" s="186"/>
      <c r="H63" s="79"/>
      <c r="I63" s="28" t="str">
        <f t="shared" si="10"/>
        <v/>
      </c>
      <c r="J63" s="186" t="str">
        <f t="shared" si="2"/>
        <v/>
      </c>
      <c r="K63" s="186"/>
      <c r="L63" s="186"/>
      <c r="M63" s="186"/>
      <c r="N63" s="89" t="str">
        <f t="shared" si="8"/>
        <v/>
      </c>
      <c r="O63" s="187" t="str">
        <f t="shared" si="3"/>
        <v/>
      </c>
      <c r="P63" s="187"/>
      <c r="Q63" s="187"/>
      <c r="R63" s="28" t="str">
        <f t="shared" si="9"/>
        <v/>
      </c>
      <c r="S63" s="28" t="str">
        <f t="shared" si="4"/>
        <v/>
      </c>
      <c r="W63">
        <v>24</v>
      </c>
      <c r="X63" s="17" t="str">
        <f t="shared" si="1"/>
        <v/>
      </c>
      <c r="Z63">
        <f t="shared" si="0"/>
        <v>0</v>
      </c>
      <c r="AA63">
        <f>IF(AB63="",0,IFERROR(IF(VLOOKUP(AB63,AB$38:AB62,1,0)&gt;0,0,0),1))</f>
        <v>0</v>
      </c>
      <c r="AB63" s="17" t="str">
        <f>IF(DATOS!I27=X$39,DATOS!F27,"")</f>
        <v/>
      </c>
      <c r="AD63">
        <f>IFERROR(IF(VLOOKUP(AB65,AB$38:AB64,1,0)&gt;0,0,0),1)</f>
        <v>0</v>
      </c>
      <c r="AR63" s="28" t="str">
        <f t="shared" si="5"/>
        <v/>
      </c>
      <c r="AS63" s="28" t="str">
        <f t="shared" si="6"/>
        <v/>
      </c>
    </row>
    <row r="64" spans="1:47" x14ac:dyDescent="0.25">
      <c r="D64" s="90"/>
      <c r="E64" s="186" t="str">
        <f t="shared" si="7"/>
        <v/>
      </c>
      <c r="F64" s="186"/>
      <c r="G64" s="186"/>
      <c r="H64" s="79"/>
      <c r="I64" s="28" t="str">
        <f t="shared" si="10"/>
        <v/>
      </c>
      <c r="J64" s="186" t="str">
        <f t="shared" si="2"/>
        <v/>
      </c>
      <c r="K64" s="186"/>
      <c r="L64" s="186"/>
      <c r="M64" s="186"/>
      <c r="N64" s="89" t="str">
        <f t="shared" si="8"/>
        <v/>
      </c>
      <c r="O64" s="187" t="str">
        <f t="shared" si="3"/>
        <v/>
      </c>
      <c r="P64" s="187"/>
      <c r="Q64" s="187"/>
      <c r="R64" s="28" t="str">
        <f t="shared" si="9"/>
        <v/>
      </c>
      <c r="S64" s="28" t="str">
        <f t="shared" si="4"/>
        <v/>
      </c>
      <c r="W64">
        <v>25</v>
      </c>
      <c r="X64" s="17" t="str">
        <f t="shared" si="1"/>
        <v/>
      </c>
      <c r="Z64">
        <f t="shared" si="0"/>
        <v>0</v>
      </c>
      <c r="AA64">
        <f>IF(AB64="",0,IFERROR(IF(VLOOKUP(AB64,AB$38:AB63,1,0)&gt;0,0,0),1))</f>
        <v>0</v>
      </c>
      <c r="AB64" s="17" t="str">
        <f>IF(DATOS!I28=X$39,DATOS!F28,"")</f>
        <v/>
      </c>
      <c r="AD64">
        <f>IFERROR(IF(VLOOKUP(AB66,AB$38:AB65,1,0)&gt;0,0,0),1)</f>
        <v>0</v>
      </c>
      <c r="AR64" s="28" t="str">
        <f t="shared" si="5"/>
        <v/>
      </c>
      <c r="AS64" s="28" t="str">
        <f t="shared" si="6"/>
        <v/>
      </c>
    </row>
    <row r="65" spans="4:72" x14ac:dyDescent="0.25">
      <c r="D65" s="90"/>
      <c r="E65" s="186" t="str">
        <f t="shared" si="7"/>
        <v/>
      </c>
      <c r="F65" s="186"/>
      <c r="G65" s="186"/>
      <c r="H65" s="79"/>
      <c r="I65" s="28" t="str">
        <f t="shared" si="10"/>
        <v/>
      </c>
      <c r="J65" s="186" t="str">
        <f t="shared" si="2"/>
        <v/>
      </c>
      <c r="K65" s="186"/>
      <c r="L65" s="186"/>
      <c r="M65" s="186"/>
      <c r="N65" s="89" t="str">
        <f t="shared" si="8"/>
        <v/>
      </c>
      <c r="O65" s="187" t="str">
        <f t="shared" si="3"/>
        <v/>
      </c>
      <c r="P65" s="187"/>
      <c r="Q65" s="187"/>
      <c r="R65" s="28" t="str">
        <f t="shared" si="9"/>
        <v/>
      </c>
      <c r="S65" s="28" t="str">
        <f t="shared" si="4"/>
        <v/>
      </c>
      <c r="T65" s="28"/>
      <c r="U65" s="28"/>
      <c r="V65" s="28"/>
      <c r="W65" s="28">
        <v>26</v>
      </c>
      <c r="X65" s="17" t="str">
        <f t="shared" si="1"/>
        <v/>
      </c>
      <c r="Z65">
        <f t="shared" si="0"/>
        <v>0</v>
      </c>
      <c r="AA65">
        <f>IF(AB65="",0,IFERROR(IF(VLOOKUP(AB65,AB$38:AB64,1,0)&gt;0,0,0),1))</f>
        <v>0</v>
      </c>
      <c r="AB65" s="17" t="str">
        <f>IF(DATOS!I29=X$39,DATOS!F29,"")</f>
        <v/>
      </c>
      <c r="AD65">
        <f>IFERROR(IF(VLOOKUP(AB67,AB$38:AB66,1,0)&gt;0,0,0),1)</f>
        <v>0</v>
      </c>
      <c r="AR65" s="28" t="str">
        <f t="shared" si="5"/>
        <v/>
      </c>
      <c r="AS65" s="28" t="str">
        <f t="shared" si="6"/>
        <v/>
      </c>
    </row>
    <row r="66" spans="4:72" x14ac:dyDescent="0.25">
      <c r="D66" s="90"/>
      <c r="E66" s="186" t="str">
        <f t="shared" si="7"/>
        <v/>
      </c>
      <c r="F66" s="186"/>
      <c r="G66" s="186"/>
      <c r="H66" s="79"/>
      <c r="I66" s="28" t="str">
        <f t="shared" si="10"/>
        <v/>
      </c>
      <c r="J66" s="186" t="str">
        <f t="shared" si="2"/>
        <v/>
      </c>
      <c r="K66" s="186"/>
      <c r="L66" s="186"/>
      <c r="M66" s="186"/>
      <c r="N66" s="89" t="str">
        <f t="shared" si="8"/>
        <v/>
      </c>
      <c r="O66" s="187" t="str">
        <f t="shared" si="3"/>
        <v/>
      </c>
      <c r="P66" s="187"/>
      <c r="Q66" s="187"/>
      <c r="R66" s="28" t="str">
        <f t="shared" si="9"/>
        <v/>
      </c>
      <c r="S66" s="28" t="str">
        <f t="shared" si="4"/>
        <v/>
      </c>
      <c r="T66" s="28"/>
      <c r="U66" s="28"/>
      <c r="V66" s="28"/>
      <c r="W66" s="28">
        <v>27</v>
      </c>
      <c r="X66" s="17" t="str">
        <f t="shared" si="1"/>
        <v/>
      </c>
      <c r="Z66">
        <f t="shared" si="0"/>
        <v>0</v>
      </c>
      <c r="AA66">
        <f>IF(AB66="",0,IFERROR(IF(VLOOKUP(AB66,AB$38:AB65,1,0)&gt;0,0,0),1))</f>
        <v>0</v>
      </c>
      <c r="AB66" s="17" t="str">
        <f>IF(DATOS!I30=X$39,DATOS!F30,"")</f>
        <v/>
      </c>
      <c r="AD66">
        <f>IFERROR(IF(VLOOKUP(AB68,AB$38:AB67,1,0)&gt;0,0,0),1)</f>
        <v>0</v>
      </c>
      <c r="AQ66" s="28"/>
      <c r="AR66" s="28" t="str">
        <f t="shared" si="5"/>
        <v/>
      </c>
      <c r="AS66" s="28" t="str">
        <f t="shared" si="6"/>
        <v/>
      </c>
      <c r="AT66" s="28"/>
      <c r="AU66" s="28"/>
      <c r="AV66" s="28"/>
      <c r="AW66" s="28"/>
      <c r="AX66" s="28"/>
      <c r="AY66" s="28"/>
      <c r="AZ66" s="28"/>
      <c r="BA66" s="28"/>
      <c r="BB66" s="28"/>
      <c r="BC66" s="28"/>
      <c r="BD66" s="28"/>
      <c r="BE66" s="28"/>
      <c r="BF66" s="28"/>
      <c r="BG66" s="28"/>
      <c r="BH66" s="28"/>
      <c r="BI66" s="28"/>
      <c r="BJ66" s="28"/>
      <c r="BK66" s="28"/>
      <c r="BL66" s="28"/>
      <c r="BM66" s="28"/>
      <c r="BN66" s="28"/>
      <c r="BO66" s="28"/>
      <c r="BP66" s="28"/>
      <c r="BQ66" s="28"/>
      <c r="BR66" s="28"/>
      <c r="BS66" s="28"/>
      <c r="BT66" s="28"/>
    </row>
    <row r="67" spans="4:72" x14ac:dyDescent="0.25">
      <c r="D67" s="90"/>
      <c r="E67" s="186" t="str">
        <f t="shared" si="7"/>
        <v/>
      </c>
      <c r="F67" s="186"/>
      <c r="G67" s="186"/>
      <c r="H67" s="79"/>
      <c r="I67" s="28" t="str">
        <f t="shared" si="10"/>
        <v/>
      </c>
      <c r="J67" s="186" t="str">
        <f t="shared" si="2"/>
        <v/>
      </c>
      <c r="K67" s="186"/>
      <c r="L67" s="186"/>
      <c r="M67" s="186"/>
      <c r="N67" s="89" t="str">
        <f t="shared" si="8"/>
        <v/>
      </c>
      <c r="O67" s="187" t="str">
        <f t="shared" si="3"/>
        <v/>
      </c>
      <c r="P67" s="187"/>
      <c r="Q67" s="187"/>
      <c r="R67" s="28" t="str">
        <f t="shared" si="9"/>
        <v/>
      </c>
      <c r="S67" s="28" t="str">
        <f t="shared" si="4"/>
        <v/>
      </c>
      <c r="T67" s="28"/>
      <c r="U67" s="28"/>
      <c r="V67" s="28"/>
      <c r="W67" s="28">
        <v>28</v>
      </c>
      <c r="X67" s="17" t="str">
        <f t="shared" si="1"/>
        <v/>
      </c>
      <c r="Z67">
        <f t="shared" si="0"/>
        <v>0</v>
      </c>
      <c r="AA67">
        <f>IF(AB67="",0,IFERROR(IF(VLOOKUP(AB67,AB$38:AB66,1,0)&gt;0,0,0),1))</f>
        <v>0</v>
      </c>
      <c r="AB67" s="17" t="str">
        <f>IF(DATOS!I31=X$39,DATOS!F31,"")</f>
        <v/>
      </c>
      <c r="AD67">
        <f>IFERROR(IF(VLOOKUP(AB69,AB$38:AB68,1,0)&gt;0,0,0),1)</f>
        <v>0</v>
      </c>
      <c r="AQ67" s="28"/>
      <c r="AR67" s="28" t="str">
        <f t="shared" si="5"/>
        <v/>
      </c>
      <c r="AS67" s="28" t="str">
        <f t="shared" si="6"/>
        <v/>
      </c>
      <c r="AT67" s="28"/>
      <c r="AU67" s="28"/>
      <c r="AV67" s="28"/>
      <c r="AW67" s="28"/>
      <c r="AX67" s="28"/>
      <c r="AY67" s="28"/>
      <c r="AZ67" s="28"/>
      <c r="BA67" s="28"/>
      <c r="BB67" s="28"/>
      <c r="BC67" s="28"/>
      <c r="BD67" s="28"/>
      <c r="BE67" s="28"/>
      <c r="BF67" s="28"/>
      <c r="BG67" s="28"/>
      <c r="BH67" s="28"/>
      <c r="BI67" s="28"/>
      <c r="BJ67" s="28"/>
      <c r="BK67" s="28"/>
      <c r="BL67" s="28"/>
      <c r="BM67" s="28"/>
      <c r="BN67" s="28"/>
      <c r="BO67" s="28"/>
      <c r="BP67" s="28"/>
      <c r="BQ67" s="28"/>
      <c r="BR67" s="28"/>
      <c r="BS67" s="28"/>
      <c r="BT67" s="28"/>
    </row>
    <row r="68" spans="4:72" x14ac:dyDescent="0.25">
      <c r="D68" s="90"/>
      <c r="E68" s="186" t="str">
        <f t="shared" si="7"/>
        <v/>
      </c>
      <c r="F68" s="186"/>
      <c r="G68" s="186"/>
      <c r="H68" s="79"/>
      <c r="I68" s="28" t="str">
        <f t="shared" si="10"/>
        <v/>
      </c>
      <c r="J68" s="186" t="str">
        <f t="shared" si="2"/>
        <v/>
      </c>
      <c r="K68" s="186"/>
      <c r="L68" s="186"/>
      <c r="M68" s="186"/>
      <c r="N68" s="89" t="str">
        <f t="shared" si="8"/>
        <v/>
      </c>
      <c r="O68" s="187" t="str">
        <f t="shared" si="3"/>
        <v/>
      </c>
      <c r="P68" s="187"/>
      <c r="Q68" s="187"/>
      <c r="R68" s="28" t="str">
        <f t="shared" si="9"/>
        <v/>
      </c>
      <c r="S68" s="28" t="str">
        <f t="shared" si="4"/>
        <v/>
      </c>
      <c r="T68" s="28"/>
      <c r="U68" s="28"/>
      <c r="V68" s="28"/>
      <c r="W68" s="28">
        <v>29</v>
      </c>
      <c r="X68" s="17" t="str">
        <f t="shared" si="1"/>
        <v/>
      </c>
      <c r="Z68">
        <f t="shared" si="0"/>
        <v>0</v>
      </c>
      <c r="AA68">
        <f>IF(AB68="",0,IFERROR(IF(VLOOKUP(AB68,AB$38:AB67,1,0)&gt;0,0,0),1))</f>
        <v>0</v>
      </c>
      <c r="AB68" s="17" t="str">
        <f>IF(DATOS!I32=X$39,DATOS!F32,"")</f>
        <v/>
      </c>
      <c r="AD68">
        <f>IFERROR(IF(VLOOKUP(AB70,AB$38:AB69,1,0)&gt;0,0,0),1)</f>
        <v>0</v>
      </c>
      <c r="AQ68" s="28"/>
      <c r="AR68" s="28" t="str">
        <f t="shared" si="5"/>
        <v/>
      </c>
      <c r="AS68" s="28" t="str">
        <f t="shared" si="6"/>
        <v/>
      </c>
      <c r="AT68" s="28"/>
      <c r="AU68" s="28"/>
      <c r="AV68" s="28"/>
      <c r="AW68" s="28"/>
      <c r="AX68" s="28"/>
      <c r="AY68" s="28"/>
      <c r="AZ68" s="28"/>
      <c r="BA68" s="28"/>
      <c r="BB68" s="28"/>
      <c r="BC68" s="28"/>
      <c r="BD68" s="28"/>
      <c r="BE68" s="28"/>
      <c r="BF68" s="28"/>
      <c r="BG68" s="28"/>
      <c r="BH68" s="28"/>
      <c r="BI68" s="28"/>
      <c r="BJ68" s="28"/>
      <c r="BK68" s="28"/>
      <c r="BL68" s="28"/>
      <c r="BM68" s="28"/>
      <c r="BN68" s="28"/>
      <c r="BO68" s="28"/>
      <c r="BP68" s="28"/>
      <c r="BQ68" s="28"/>
      <c r="BR68" s="28"/>
      <c r="BS68" s="28"/>
      <c r="BT68" s="28"/>
    </row>
    <row r="69" spans="4:72" x14ac:dyDescent="0.25">
      <c r="D69" s="90"/>
      <c r="E69" s="186" t="str">
        <f t="shared" si="7"/>
        <v/>
      </c>
      <c r="F69" s="186"/>
      <c r="G69" s="186"/>
      <c r="H69" s="79"/>
      <c r="I69" s="28" t="str">
        <f t="shared" si="10"/>
        <v/>
      </c>
      <c r="J69" s="186" t="str">
        <f t="shared" si="2"/>
        <v/>
      </c>
      <c r="K69" s="186"/>
      <c r="L69" s="186"/>
      <c r="M69" s="186"/>
      <c r="N69" s="89" t="str">
        <f t="shared" si="8"/>
        <v/>
      </c>
      <c r="O69" s="187" t="str">
        <f t="shared" si="3"/>
        <v/>
      </c>
      <c r="P69" s="187"/>
      <c r="Q69" s="187"/>
      <c r="R69" s="28" t="str">
        <f t="shared" si="9"/>
        <v/>
      </c>
      <c r="S69" s="28" t="str">
        <f t="shared" si="4"/>
        <v/>
      </c>
      <c r="T69" s="28"/>
      <c r="U69" s="28"/>
      <c r="V69" s="28"/>
      <c r="W69" s="28">
        <v>30</v>
      </c>
      <c r="X69" s="17" t="str">
        <f t="shared" si="1"/>
        <v/>
      </c>
      <c r="Z69">
        <f t="shared" si="0"/>
        <v>0</v>
      </c>
      <c r="AA69">
        <f>IF(AB69="",0,IFERROR(IF(VLOOKUP(AB69,AB$38:AB68,1,0)&gt;0,0,0),1))</f>
        <v>0</v>
      </c>
      <c r="AB69" s="17" t="str">
        <f>IF(DATOS!I33=X$39,DATOS!F33,"")</f>
        <v/>
      </c>
      <c r="AD69">
        <f>IFERROR(IF(VLOOKUP(AB71,AB$38:AB70,1,0)&gt;0,0,0),1)</f>
        <v>0</v>
      </c>
      <c r="AQ69" s="28"/>
      <c r="AR69" s="28" t="str">
        <f t="shared" si="5"/>
        <v/>
      </c>
      <c r="AS69" s="28" t="str">
        <f t="shared" si="6"/>
        <v/>
      </c>
      <c r="AT69" s="28"/>
      <c r="AU69" s="28"/>
      <c r="AV69" s="28"/>
      <c r="AW69" s="28"/>
      <c r="AX69" s="28"/>
      <c r="AY69" s="28"/>
      <c r="AZ69" s="28"/>
      <c r="BA69" s="28"/>
      <c r="BB69" s="28"/>
      <c r="BC69" s="28"/>
      <c r="BD69" s="28"/>
      <c r="BE69" s="28"/>
      <c r="BF69" s="28"/>
      <c r="BG69" s="28"/>
      <c r="BH69" s="28"/>
      <c r="BI69" s="28"/>
      <c r="BJ69" s="28"/>
      <c r="BK69" s="28"/>
      <c r="BL69" s="28"/>
      <c r="BM69" s="28"/>
      <c r="BN69" s="28"/>
      <c r="BO69" s="28"/>
      <c r="BP69" s="28"/>
      <c r="BQ69" s="28"/>
      <c r="BR69" s="28"/>
      <c r="BS69" s="28"/>
      <c r="BT69" s="28"/>
    </row>
    <row r="70" spans="4:72" x14ac:dyDescent="0.25">
      <c r="D70" s="90"/>
      <c r="E70" s="186" t="str">
        <f t="shared" si="7"/>
        <v/>
      </c>
      <c r="F70" s="186"/>
      <c r="G70" s="186"/>
      <c r="H70" s="79"/>
      <c r="I70" s="28" t="str">
        <f t="shared" si="10"/>
        <v/>
      </c>
      <c r="J70" s="186" t="str">
        <f t="shared" si="2"/>
        <v/>
      </c>
      <c r="K70" s="186"/>
      <c r="L70" s="186"/>
      <c r="M70" s="186"/>
      <c r="N70" s="89" t="str">
        <f t="shared" si="8"/>
        <v/>
      </c>
      <c r="O70" s="187" t="str">
        <f t="shared" si="3"/>
        <v/>
      </c>
      <c r="P70" s="187"/>
      <c r="Q70" s="187"/>
      <c r="R70" s="28" t="str">
        <f>IF(E70="","","Serie:")</f>
        <v/>
      </c>
      <c r="S70" s="28" t="str">
        <f t="shared" si="4"/>
        <v/>
      </c>
      <c r="T70" s="28"/>
      <c r="U70" s="28"/>
      <c r="V70" s="28"/>
      <c r="W70" s="28">
        <v>31</v>
      </c>
      <c r="X70" s="17" t="str">
        <f t="shared" si="1"/>
        <v/>
      </c>
      <c r="Z70">
        <f t="shared" si="0"/>
        <v>0</v>
      </c>
      <c r="AA70">
        <f>IF(AB70="",0,IFERROR(IF(VLOOKUP(AB70,AB$38:AB69,1,0)&gt;0,0,0),1))</f>
        <v>0</v>
      </c>
      <c r="AB70" s="17" t="str">
        <f>IF(DATOS!I34=X$39,DATOS!F34,"")</f>
        <v/>
      </c>
      <c r="AD70">
        <f>IFERROR(IF(VLOOKUP(AB72,AB$38:AB$3370,1,0)&gt;0,0,0),1)</f>
        <v>0</v>
      </c>
      <c r="AQ70" s="28"/>
      <c r="AR70" s="28" t="str">
        <f t="shared" si="5"/>
        <v/>
      </c>
      <c r="AS70" s="28" t="str">
        <f t="shared" si="6"/>
        <v/>
      </c>
      <c r="AT70" s="28"/>
      <c r="AU70" s="28"/>
      <c r="AV70" s="28"/>
      <c r="AW70" s="28"/>
      <c r="AX70" s="28"/>
      <c r="AY70" s="28"/>
      <c r="AZ70" s="28"/>
      <c r="BA70" s="28"/>
      <c r="BB70" s="28"/>
      <c r="BC70" s="28"/>
      <c r="BD70" s="28"/>
      <c r="BE70" s="28"/>
      <c r="BF70" s="28"/>
      <c r="BG70" s="28"/>
      <c r="BH70" s="28"/>
      <c r="BI70" s="28"/>
      <c r="BJ70" s="28"/>
      <c r="BK70" s="28"/>
      <c r="BL70" s="28"/>
      <c r="BM70" s="28"/>
      <c r="BN70" s="28"/>
      <c r="BO70" s="28"/>
      <c r="BP70" s="28"/>
      <c r="BQ70" s="28"/>
      <c r="BR70" s="28"/>
      <c r="BS70" s="28"/>
      <c r="BT70" s="28"/>
    </row>
    <row r="71" spans="4:72" x14ac:dyDescent="0.25">
      <c r="D71" s="90"/>
      <c r="E71" s="186" t="str">
        <f t="shared" si="7"/>
        <v/>
      </c>
      <c r="F71" s="186"/>
      <c r="G71" s="186"/>
      <c r="H71" s="79"/>
      <c r="I71" s="28" t="str">
        <f t="shared" si="10"/>
        <v/>
      </c>
      <c r="J71" s="186" t="str">
        <f t="shared" si="2"/>
        <v/>
      </c>
      <c r="K71" s="186"/>
      <c r="L71" s="186"/>
      <c r="M71" s="186"/>
      <c r="N71" s="89" t="str">
        <f t="shared" si="8"/>
        <v/>
      </c>
      <c r="O71" s="187" t="str">
        <f t="shared" si="3"/>
        <v/>
      </c>
      <c r="P71" s="187"/>
      <c r="Q71" s="187"/>
      <c r="R71" s="28" t="str">
        <f t="shared" ref="R71:R79" si="11">IF(E71="","","Serie:")</f>
        <v/>
      </c>
      <c r="S71" s="28" t="str">
        <f t="shared" si="4"/>
        <v/>
      </c>
      <c r="T71" s="28"/>
      <c r="U71" s="28"/>
      <c r="V71" s="28"/>
      <c r="W71" s="28">
        <v>32</v>
      </c>
      <c r="X71" s="17" t="str">
        <f t="shared" si="1"/>
        <v/>
      </c>
      <c r="Z71">
        <f t="shared" si="0"/>
        <v>0</v>
      </c>
      <c r="AA71">
        <f>IF(AB71="",0,IFERROR(IF(VLOOKUP(AB71,AB$38:AB70,1,0)&gt;0,0,0),1))</f>
        <v>0</v>
      </c>
      <c r="AB71" s="17" t="str">
        <f>IF(DATOS!I35=X$39,DATOS!F35,"")</f>
        <v/>
      </c>
      <c r="AD71">
        <f>IFERROR(IF(VLOOKUP(AB73,AB$38:AB$3370,1,0)&gt;0,0,0),1)</f>
        <v>0</v>
      </c>
      <c r="AQ71" s="28"/>
      <c r="AR71" s="28" t="str">
        <f t="shared" si="5"/>
        <v/>
      </c>
      <c r="AS71" s="28" t="str">
        <f t="shared" si="6"/>
        <v/>
      </c>
      <c r="AT71" s="28"/>
      <c r="AU71" s="28"/>
      <c r="AV71" s="28"/>
      <c r="AW71" s="28"/>
      <c r="AX71" s="28"/>
      <c r="AY71" s="28"/>
      <c r="AZ71" s="28"/>
      <c r="BA71" s="28"/>
      <c r="BB71" s="28"/>
      <c r="BC71" s="28"/>
      <c r="BD71" s="28"/>
      <c r="BE71" s="28"/>
      <c r="BF71" s="28"/>
      <c r="BG71" s="28"/>
      <c r="BH71" s="28"/>
      <c r="BI71" s="28"/>
      <c r="BJ71" s="28"/>
      <c r="BK71" s="28"/>
      <c r="BL71" s="28"/>
      <c r="BM71" s="28"/>
      <c r="BN71" s="28"/>
      <c r="BO71" s="28"/>
      <c r="BP71" s="28"/>
      <c r="BQ71" s="28"/>
      <c r="BR71" s="28"/>
      <c r="BS71" s="28"/>
      <c r="BT71" s="28"/>
    </row>
    <row r="72" spans="4:72" x14ac:dyDescent="0.25">
      <c r="D72" s="90"/>
      <c r="E72" s="186" t="str">
        <f t="shared" si="7"/>
        <v/>
      </c>
      <c r="F72" s="186"/>
      <c r="G72" s="186"/>
      <c r="H72" s="79"/>
      <c r="I72" s="28" t="str">
        <f t="shared" si="10"/>
        <v/>
      </c>
      <c r="J72" s="186" t="str">
        <f t="shared" si="2"/>
        <v/>
      </c>
      <c r="K72" s="186"/>
      <c r="L72" s="186"/>
      <c r="M72" s="186"/>
      <c r="N72" s="89" t="str">
        <f t="shared" si="8"/>
        <v/>
      </c>
      <c r="O72" s="187" t="str">
        <f t="shared" si="3"/>
        <v/>
      </c>
      <c r="P72" s="187"/>
      <c r="Q72" s="187"/>
      <c r="R72" s="28" t="str">
        <f t="shared" si="11"/>
        <v/>
      </c>
      <c r="S72" s="28" t="str">
        <f t="shared" si="4"/>
        <v/>
      </c>
      <c r="T72" s="28"/>
      <c r="U72" s="28"/>
      <c r="V72" s="28"/>
      <c r="W72" s="28">
        <v>33</v>
      </c>
      <c r="X72" s="17" t="str">
        <f t="shared" si="1"/>
        <v/>
      </c>
      <c r="Z72">
        <f t="shared" si="0"/>
        <v>0</v>
      </c>
      <c r="AA72">
        <f>IF(AB72="",0,IFERROR(IF(VLOOKUP(AB72,AB$38:AB71,1,0)&gt;0,0,0),1))</f>
        <v>0</v>
      </c>
      <c r="AB72" s="17" t="str">
        <f>IF(DATOS!I36=X$39,DATOS!F36,"")</f>
        <v/>
      </c>
      <c r="AD72">
        <f>IFERROR(IF(VLOOKUP(AB74,AB$38:AB$3370,1,0)&gt;0,0,0),1)</f>
        <v>0</v>
      </c>
      <c r="AQ72" s="28"/>
      <c r="AR72" s="28" t="str">
        <f t="shared" si="5"/>
        <v/>
      </c>
      <c r="AS72" s="28" t="str">
        <f t="shared" si="6"/>
        <v/>
      </c>
      <c r="AT72" s="28"/>
      <c r="AU72" s="28"/>
      <c r="AV72" s="28"/>
      <c r="AW72" s="28"/>
      <c r="AX72" s="28"/>
      <c r="AY72" s="28"/>
      <c r="AZ72" s="28"/>
      <c r="BA72" s="28"/>
      <c r="BB72" s="28"/>
      <c r="BC72" s="28"/>
      <c r="BD72" s="28"/>
      <c r="BE72" s="28"/>
      <c r="BF72" s="28"/>
      <c r="BG72" s="28"/>
      <c r="BH72" s="28"/>
      <c r="BI72" s="28"/>
      <c r="BJ72" s="28"/>
      <c r="BK72" s="28"/>
      <c r="BL72" s="28"/>
      <c r="BM72" s="28"/>
      <c r="BN72" s="28"/>
      <c r="BO72" s="28"/>
      <c r="BP72" s="28"/>
      <c r="BQ72" s="28"/>
      <c r="BR72" s="28"/>
      <c r="BS72" s="28"/>
      <c r="BT72" s="28"/>
    </row>
    <row r="73" spans="4:72" x14ac:dyDescent="0.25">
      <c r="D73" s="90"/>
      <c r="E73" s="186" t="str">
        <f t="shared" si="7"/>
        <v/>
      </c>
      <c r="F73" s="186"/>
      <c r="G73" s="186"/>
      <c r="H73" s="79"/>
      <c r="I73" s="28" t="str">
        <f t="shared" si="10"/>
        <v/>
      </c>
      <c r="J73" s="186" t="str">
        <f t="shared" si="2"/>
        <v/>
      </c>
      <c r="K73" s="186"/>
      <c r="L73" s="186"/>
      <c r="M73" s="186"/>
      <c r="N73" s="89" t="str">
        <f t="shared" si="8"/>
        <v/>
      </c>
      <c r="O73" s="187" t="str">
        <f t="shared" si="3"/>
        <v/>
      </c>
      <c r="P73" s="187"/>
      <c r="Q73" s="187"/>
      <c r="R73" s="28" t="str">
        <f t="shared" si="11"/>
        <v/>
      </c>
      <c r="S73" s="28" t="str">
        <f t="shared" si="4"/>
        <v/>
      </c>
      <c r="T73" s="28"/>
      <c r="U73" s="28"/>
      <c r="V73" s="28"/>
      <c r="W73" s="28">
        <v>34</v>
      </c>
      <c r="X73" s="17" t="str">
        <f t="shared" si="1"/>
        <v/>
      </c>
      <c r="Z73">
        <f t="shared" si="0"/>
        <v>0</v>
      </c>
      <c r="AA73">
        <f>IF(AB73="",0,IFERROR(IF(VLOOKUP(AB73,AB$38:AB72,1,0)&gt;0,0,0),1))</f>
        <v>0</v>
      </c>
      <c r="AB73" s="17" t="str">
        <f>IF(DATOS!I37=X$39,DATOS!F37,"")</f>
        <v/>
      </c>
      <c r="AD73">
        <f>IFERROR(IF(VLOOKUP(AB75,AB$38:AB$3370,1,0)&gt;0,0,0),1)</f>
        <v>0</v>
      </c>
      <c r="AQ73" s="28"/>
      <c r="AR73" s="28" t="str">
        <f t="shared" si="5"/>
        <v/>
      </c>
      <c r="AS73" s="28" t="str">
        <f t="shared" si="6"/>
        <v/>
      </c>
      <c r="AT73" s="28"/>
      <c r="AU73" s="28"/>
      <c r="AV73" s="28"/>
      <c r="AW73" s="28"/>
      <c r="AX73" s="28"/>
      <c r="AY73" s="28"/>
      <c r="AZ73" s="28"/>
      <c r="BA73" s="28"/>
      <c r="BB73" s="28"/>
      <c r="BC73" s="28"/>
      <c r="BD73" s="28"/>
      <c r="BE73" s="28"/>
      <c r="BF73" s="28"/>
      <c r="BG73" s="28"/>
      <c r="BH73" s="28"/>
      <c r="BI73" s="28"/>
      <c r="BJ73" s="28"/>
      <c r="BK73" s="28"/>
      <c r="BL73" s="28"/>
      <c r="BM73" s="28"/>
      <c r="BN73" s="28"/>
      <c r="BO73" s="28"/>
      <c r="BP73" s="28"/>
      <c r="BQ73" s="28"/>
      <c r="BR73" s="28"/>
      <c r="BS73" s="28"/>
      <c r="BT73" s="28"/>
    </row>
    <row r="74" spans="4:72" x14ac:dyDescent="0.25">
      <c r="D74" s="90"/>
      <c r="E74" s="186" t="str">
        <f t="shared" si="7"/>
        <v/>
      </c>
      <c r="F74" s="186"/>
      <c r="G74" s="186"/>
      <c r="H74" s="79"/>
      <c r="I74" s="28" t="str">
        <f t="shared" si="10"/>
        <v/>
      </c>
      <c r="J74" s="186" t="str">
        <f t="shared" si="2"/>
        <v/>
      </c>
      <c r="K74" s="186"/>
      <c r="L74" s="186"/>
      <c r="M74" s="186"/>
      <c r="N74" s="89" t="str">
        <f t="shared" si="8"/>
        <v/>
      </c>
      <c r="O74" s="187" t="str">
        <f t="shared" si="3"/>
        <v/>
      </c>
      <c r="P74" s="187"/>
      <c r="Q74" s="187"/>
      <c r="R74" s="28" t="str">
        <f t="shared" si="11"/>
        <v/>
      </c>
      <c r="S74" s="28" t="str">
        <f t="shared" si="4"/>
        <v/>
      </c>
      <c r="T74" s="28"/>
      <c r="U74" s="28"/>
      <c r="V74" s="28"/>
      <c r="W74" s="28">
        <v>35</v>
      </c>
      <c r="X74" s="17" t="str">
        <f t="shared" si="1"/>
        <v/>
      </c>
      <c r="Z74">
        <f t="shared" si="0"/>
        <v>0</v>
      </c>
      <c r="AA74">
        <f>IF(AB74="",0,IFERROR(IF(VLOOKUP(AB74,AB$38:AB73,1,0)&gt;0,0,0),1))</f>
        <v>0</v>
      </c>
      <c r="AB74" s="17" t="str">
        <f>IF(DATOS!I38=X$39,DATOS!F38,"")</f>
        <v/>
      </c>
      <c r="AQ74" s="28"/>
      <c r="AR74" s="28" t="str">
        <f t="shared" si="5"/>
        <v/>
      </c>
      <c r="AS74" s="28" t="str">
        <f t="shared" si="6"/>
        <v/>
      </c>
      <c r="AT74" s="28"/>
      <c r="AU74" s="28"/>
      <c r="AV74" s="28"/>
      <c r="AW74" s="28"/>
      <c r="AX74" s="28"/>
      <c r="AY74" s="28"/>
      <c r="AZ74" s="28"/>
      <c r="BA74" s="28"/>
      <c r="BB74" s="28"/>
      <c r="BC74" s="28"/>
      <c r="BD74" s="28"/>
      <c r="BE74" s="28"/>
      <c r="BF74" s="28"/>
      <c r="BG74" s="28"/>
      <c r="BH74" s="28"/>
      <c r="BI74" s="28"/>
      <c r="BJ74" s="28"/>
      <c r="BK74" s="28"/>
      <c r="BL74" s="28"/>
      <c r="BM74" s="28"/>
      <c r="BN74" s="28"/>
      <c r="BO74" s="28"/>
      <c r="BP74" s="28"/>
      <c r="BQ74" s="28"/>
      <c r="BR74" s="28"/>
      <c r="BS74" s="28"/>
      <c r="BT74" s="28"/>
    </row>
    <row r="75" spans="4:72" x14ac:dyDescent="0.25">
      <c r="D75" s="90"/>
      <c r="E75" s="186" t="str">
        <f t="shared" si="7"/>
        <v/>
      </c>
      <c r="F75" s="186"/>
      <c r="G75" s="186"/>
      <c r="H75" s="79"/>
      <c r="I75" s="28" t="str">
        <f t="shared" si="10"/>
        <v/>
      </c>
      <c r="J75" s="186" t="str">
        <f t="shared" si="2"/>
        <v/>
      </c>
      <c r="K75" s="186"/>
      <c r="L75" s="186"/>
      <c r="M75" s="186"/>
      <c r="N75" s="89" t="str">
        <f t="shared" si="8"/>
        <v/>
      </c>
      <c r="O75" s="187" t="str">
        <f t="shared" si="3"/>
        <v/>
      </c>
      <c r="P75" s="187"/>
      <c r="Q75" s="187"/>
      <c r="R75" s="28" t="str">
        <f t="shared" si="11"/>
        <v/>
      </c>
      <c r="S75" s="28" t="str">
        <f t="shared" si="4"/>
        <v/>
      </c>
      <c r="T75" s="28"/>
      <c r="U75" s="28"/>
      <c r="V75" s="28"/>
      <c r="W75" s="28">
        <v>36</v>
      </c>
      <c r="X75" s="17" t="str">
        <f t="shared" si="1"/>
        <v/>
      </c>
      <c r="Z75">
        <f t="shared" si="0"/>
        <v>0</v>
      </c>
      <c r="AA75">
        <f>IF(AB75="",0,IFERROR(IF(VLOOKUP(AB75,AB$38:AB74,1,0)&gt;0,0,0),1))</f>
        <v>0</v>
      </c>
      <c r="AB75" s="17" t="str">
        <f>IF(DATOS!I39=X$39,DATOS!F39,"")</f>
        <v/>
      </c>
      <c r="AQ75" s="28"/>
      <c r="AR75" s="28" t="str">
        <f t="shared" si="5"/>
        <v/>
      </c>
      <c r="AS75" s="28" t="str">
        <f t="shared" si="6"/>
        <v/>
      </c>
      <c r="AT75" s="28"/>
      <c r="AU75" s="28"/>
      <c r="AV75" s="28"/>
      <c r="AW75" s="28"/>
      <c r="AX75" s="28"/>
      <c r="AY75" s="28"/>
      <c r="AZ75" s="28"/>
      <c r="BA75" s="28"/>
      <c r="BB75" s="28"/>
      <c r="BC75" s="28"/>
      <c r="BD75" s="28"/>
      <c r="BE75" s="28"/>
      <c r="BF75" s="28"/>
      <c r="BG75" s="28"/>
      <c r="BH75" s="28"/>
      <c r="BI75" s="28"/>
      <c r="BJ75" s="28"/>
      <c r="BK75" s="28"/>
      <c r="BL75" s="28"/>
      <c r="BM75" s="28"/>
      <c r="BN75" s="28"/>
      <c r="BO75" s="28"/>
      <c r="BP75" s="28"/>
      <c r="BQ75" s="28"/>
      <c r="BR75" s="28"/>
      <c r="BS75" s="28"/>
      <c r="BT75" s="28"/>
    </row>
    <row r="76" spans="4:72" x14ac:dyDescent="0.25">
      <c r="D76" s="90"/>
      <c r="E76" s="186" t="str">
        <f t="shared" si="7"/>
        <v/>
      </c>
      <c r="F76" s="186"/>
      <c r="G76" s="186"/>
      <c r="H76" s="79"/>
      <c r="I76" s="28" t="str">
        <f t="shared" si="10"/>
        <v/>
      </c>
      <c r="J76" s="186" t="str">
        <f t="shared" si="2"/>
        <v/>
      </c>
      <c r="K76" s="186"/>
      <c r="L76" s="186"/>
      <c r="M76" s="186"/>
      <c r="N76" s="89" t="str">
        <f t="shared" si="8"/>
        <v/>
      </c>
      <c r="O76" s="187" t="str">
        <f t="shared" si="3"/>
        <v/>
      </c>
      <c r="P76" s="187"/>
      <c r="Q76" s="187"/>
      <c r="R76" s="28" t="str">
        <f t="shared" si="11"/>
        <v/>
      </c>
      <c r="S76" s="28" t="str">
        <f t="shared" si="4"/>
        <v/>
      </c>
      <c r="T76" s="28"/>
      <c r="U76" s="28"/>
      <c r="V76" s="28"/>
      <c r="W76" s="28">
        <v>37</v>
      </c>
      <c r="X76" s="17" t="str">
        <f t="shared" si="1"/>
        <v/>
      </c>
      <c r="Z76">
        <f t="shared" si="0"/>
        <v>0</v>
      </c>
      <c r="AA76">
        <f>IF(AB76="",0,IFERROR(IF(VLOOKUP(AB76,AB$38:AB75,1,0)&gt;0,0,0),1))</f>
        <v>0</v>
      </c>
      <c r="AB76" s="17" t="str">
        <f>IF(DATOS!I40=X$39,DATOS!F40,"")</f>
        <v/>
      </c>
      <c r="AQ76" s="28"/>
      <c r="AR76" s="28" t="str">
        <f t="shared" si="5"/>
        <v/>
      </c>
      <c r="AS76" s="28" t="str">
        <f t="shared" si="6"/>
        <v/>
      </c>
      <c r="AT76" s="28"/>
      <c r="AU76" s="28"/>
      <c r="AV76" s="28"/>
      <c r="AW76" s="28"/>
      <c r="AX76" s="28"/>
      <c r="AY76" s="28"/>
      <c r="AZ76" s="28"/>
      <c r="BA76" s="28"/>
      <c r="BB76" s="28"/>
      <c r="BC76" s="28"/>
      <c r="BD76" s="28"/>
      <c r="BE76" s="28"/>
      <c r="BF76" s="28"/>
      <c r="BG76" s="28"/>
      <c r="BH76" s="28"/>
      <c r="BI76" s="28"/>
      <c r="BJ76" s="28"/>
      <c r="BK76" s="28"/>
      <c r="BL76" s="28"/>
      <c r="BM76" s="28"/>
      <c r="BN76" s="28"/>
      <c r="BO76" s="28"/>
      <c r="BP76" s="28"/>
      <c r="BQ76" s="28"/>
      <c r="BR76" s="28"/>
      <c r="BS76" s="28"/>
      <c r="BT76" s="28"/>
    </row>
    <row r="77" spans="4:72" x14ac:dyDescent="0.25">
      <c r="D77" s="90"/>
      <c r="E77" s="186" t="str">
        <f t="shared" si="7"/>
        <v/>
      </c>
      <c r="F77" s="186"/>
      <c r="G77" s="186"/>
      <c r="H77" s="79"/>
      <c r="I77" s="28" t="str">
        <f t="shared" si="10"/>
        <v/>
      </c>
      <c r="J77" s="186" t="str">
        <f t="shared" si="2"/>
        <v/>
      </c>
      <c r="K77" s="186"/>
      <c r="L77" s="186"/>
      <c r="M77" s="186"/>
      <c r="N77" s="89" t="str">
        <f t="shared" si="8"/>
        <v/>
      </c>
      <c r="O77" s="187" t="str">
        <f t="shared" si="3"/>
        <v/>
      </c>
      <c r="P77" s="187"/>
      <c r="Q77" s="187"/>
      <c r="R77" s="28" t="str">
        <f t="shared" si="11"/>
        <v/>
      </c>
      <c r="S77" s="28" t="str">
        <f t="shared" si="4"/>
        <v/>
      </c>
      <c r="T77" s="28"/>
      <c r="U77" s="28"/>
      <c r="V77" s="28"/>
      <c r="W77" s="28">
        <v>38</v>
      </c>
      <c r="X77" s="17" t="str">
        <f t="shared" si="1"/>
        <v/>
      </c>
      <c r="Z77">
        <f t="shared" si="0"/>
        <v>0</v>
      </c>
      <c r="AA77">
        <f>IF(AB77="",0,IFERROR(IF(VLOOKUP(AB77,AB$38:AB76,1,0)&gt;0,0,0),1))</f>
        <v>0</v>
      </c>
      <c r="AB77" s="17" t="str">
        <f>IF(DATOS!I41=X$39,DATOS!F41,"")</f>
        <v/>
      </c>
      <c r="AQ77" s="28"/>
      <c r="AR77" s="28" t="str">
        <f t="shared" si="5"/>
        <v/>
      </c>
      <c r="AS77" s="28" t="str">
        <f t="shared" si="6"/>
        <v/>
      </c>
      <c r="AT77" s="28"/>
      <c r="AU77" s="28"/>
      <c r="AV77" s="28"/>
      <c r="AW77" s="28"/>
      <c r="AX77" s="28"/>
      <c r="AY77" s="28"/>
      <c r="AZ77" s="28"/>
      <c r="BA77" s="28"/>
      <c r="BB77" s="28"/>
      <c r="BC77" s="28"/>
      <c r="BD77" s="28"/>
      <c r="BE77" s="28"/>
      <c r="BF77" s="28"/>
      <c r="BG77" s="28"/>
      <c r="BH77" s="28"/>
      <c r="BI77" s="28"/>
      <c r="BJ77" s="28"/>
      <c r="BK77" s="28"/>
      <c r="BL77" s="28"/>
      <c r="BM77" s="28"/>
      <c r="BN77" s="28"/>
      <c r="BO77" s="28"/>
      <c r="BP77" s="28"/>
      <c r="BQ77" s="28"/>
      <c r="BR77" s="28"/>
      <c r="BS77" s="28"/>
      <c r="BT77" s="28"/>
    </row>
    <row r="78" spans="4:72" x14ac:dyDescent="0.25">
      <c r="D78" s="90"/>
      <c r="E78" s="186" t="str">
        <f t="shared" si="7"/>
        <v/>
      </c>
      <c r="F78" s="186"/>
      <c r="G78" s="186"/>
      <c r="H78" s="79"/>
      <c r="I78" s="28" t="str">
        <f t="shared" si="10"/>
        <v/>
      </c>
      <c r="J78" s="186" t="str">
        <f t="shared" si="2"/>
        <v/>
      </c>
      <c r="K78" s="186"/>
      <c r="L78" s="186"/>
      <c r="M78" s="186"/>
      <c r="N78" s="89" t="str">
        <f t="shared" si="8"/>
        <v/>
      </c>
      <c r="O78" s="187" t="str">
        <f t="shared" si="3"/>
        <v/>
      </c>
      <c r="P78" s="187"/>
      <c r="Q78" s="187"/>
      <c r="R78" s="28" t="str">
        <f t="shared" si="11"/>
        <v/>
      </c>
      <c r="S78" s="28" t="str">
        <f t="shared" si="4"/>
        <v/>
      </c>
      <c r="T78" s="28"/>
      <c r="U78" s="28"/>
      <c r="V78" s="28"/>
      <c r="W78" s="28">
        <v>39</v>
      </c>
      <c r="X78" s="17" t="str">
        <f t="shared" si="1"/>
        <v/>
      </c>
      <c r="Z78">
        <f t="shared" si="0"/>
        <v>0</v>
      </c>
      <c r="AA78">
        <f>IF(AB78="",0,IFERROR(IF(VLOOKUP(AB78,AB$38:AB77,1,0)&gt;0,0,0),1))</f>
        <v>0</v>
      </c>
      <c r="AB78" s="17" t="str">
        <f>IF(DATOS!I42=X$39,DATOS!F42,"")</f>
        <v/>
      </c>
      <c r="AQ78" s="28"/>
      <c r="AR78" s="28" t="str">
        <f t="shared" si="5"/>
        <v/>
      </c>
      <c r="AS78" s="28" t="str">
        <f t="shared" si="6"/>
        <v/>
      </c>
      <c r="AT78" s="28"/>
      <c r="AU78" s="28"/>
      <c r="AV78" s="28"/>
      <c r="AW78" s="28"/>
      <c r="AX78" s="28"/>
      <c r="AY78" s="28"/>
      <c r="AZ78" s="28"/>
      <c r="BA78" s="28"/>
      <c r="BB78" s="28"/>
      <c r="BC78" s="28"/>
      <c r="BD78" s="28"/>
      <c r="BE78" s="28"/>
      <c r="BF78" s="28"/>
      <c r="BG78" s="28"/>
      <c r="BH78" s="28"/>
      <c r="BI78" s="28"/>
      <c r="BJ78" s="28"/>
      <c r="BK78" s="28"/>
      <c r="BL78" s="28"/>
      <c r="BM78" s="28"/>
      <c r="BN78" s="28"/>
      <c r="BO78" s="28"/>
      <c r="BP78" s="28"/>
      <c r="BQ78" s="28"/>
      <c r="BR78" s="28"/>
      <c r="BS78" s="28"/>
      <c r="BT78" s="28"/>
    </row>
    <row r="79" spans="4:72" x14ac:dyDescent="0.25">
      <c r="D79" s="90"/>
      <c r="E79" s="186" t="str">
        <f t="shared" si="7"/>
        <v/>
      </c>
      <c r="F79" s="186"/>
      <c r="G79" s="186"/>
      <c r="H79" s="79"/>
      <c r="I79" s="28" t="str">
        <f t="shared" si="10"/>
        <v/>
      </c>
      <c r="J79" s="186" t="str">
        <f t="shared" si="2"/>
        <v/>
      </c>
      <c r="K79" s="186"/>
      <c r="L79" s="186"/>
      <c r="M79" s="186"/>
      <c r="N79" s="89" t="str">
        <f t="shared" si="8"/>
        <v/>
      </c>
      <c r="O79" s="187" t="str">
        <f t="shared" si="3"/>
        <v/>
      </c>
      <c r="P79" s="187"/>
      <c r="Q79" s="187"/>
      <c r="R79" s="28" t="str">
        <f t="shared" si="11"/>
        <v/>
      </c>
      <c r="S79" s="28" t="str">
        <f t="shared" si="4"/>
        <v/>
      </c>
      <c r="T79" s="28"/>
      <c r="U79" s="28"/>
      <c r="V79" s="28"/>
      <c r="W79" s="28">
        <v>40</v>
      </c>
      <c r="X79" s="17" t="str">
        <f t="shared" si="1"/>
        <v/>
      </c>
      <c r="Z79">
        <f t="shared" si="0"/>
        <v>0</v>
      </c>
      <c r="AA79">
        <f>IF(AB79="",0,IFERROR(IF(VLOOKUP(AB79,AB$38:AB78,1,0)&gt;0,0,0),1))</f>
        <v>0</v>
      </c>
      <c r="AB79" s="17" t="str">
        <f>IF(DATOS!I43=X$39,DATOS!F43,"")</f>
        <v/>
      </c>
      <c r="AQ79" s="28"/>
      <c r="AR79" s="28" t="str">
        <f t="shared" si="5"/>
        <v/>
      </c>
      <c r="AS79" s="28" t="str">
        <f t="shared" si="6"/>
        <v/>
      </c>
      <c r="AT79" s="28"/>
      <c r="AU79" s="28"/>
      <c r="AV79" s="28"/>
      <c r="AW79" s="28"/>
      <c r="AX79" s="28"/>
      <c r="AY79" s="28"/>
      <c r="AZ79" s="28"/>
      <c r="BA79" s="28"/>
      <c r="BB79" s="28"/>
      <c r="BC79" s="28"/>
      <c r="BD79" s="28"/>
      <c r="BE79" s="28"/>
      <c r="BF79" s="28"/>
      <c r="BG79" s="28"/>
      <c r="BH79" s="28"/>
      <c r="BI79" s="28"/>
      <c r="BJ79" s="28"/>
      <c r="BK79" s="28"/>
      <c r="BL79" s="28"/>
      <c r="BM79" s="28"/>
      <c r="BN79" s="28"/>
      <c r="BO79" s="28"/>
      <c r="BP79" s="28"/>
      <c r="BQ79" s="28"/>
      <c r="BR79" s="28"/>
      <c r="BS79" s="28"/>
      <c r="BT79" s="28"/>
    </row>
    <row r="80" spans="4:72" x14ac:dyDescent="0.25">
      <c r="D80" s="79"/>
      <c r="E80" s="186" t="str">
        <f t="shared" ref="E80:E85" si="12">IF(S79="","","Capacidad:")</f>
        <v/>
      </c>
      <c r="F80" s="186"/>
      <c r="G80" s="186"/>
      <c r="H80" s="79"/>
      <c r="I80" s="28" t="str">
        <f t="shared" ref="I80:I85" si="13">IF(E80="","","Marca:")</f>
        <v/>
      </c>
      <c r="J80" s="186" t="str">
        <f t="shared" si="2"/>
        <v/>
      </c>
      <c r="K80" s="186"/>
      <c r="L80" s="186"/>
      <c r="M80" s="186"/>
      <c r="N80" s="89" t="str">
        <f t="shared" ref="N80:N85" si="14">IF(E80="","","Modelo:")</f>
        <v/>
      </c>
      <c r="O80" s="187" t="str">
        <f t="shared" si="3"/>
        <v/>
      </c>
      <c r="P80" s="187"/>
      <c r="Q80" s="187"/>
      <c r="R80" s="28" t="str">
        <f t="shared" ref="R80:R85" si="15">IF(E80="","","Serie:")</f>
        <v/>
      </c>
      <c r="S80" s="28" t="str">
        <f t="shared" si="4"/>
        <v/>
      </c>
      <c r="T80" s="28"/>
      <c r="U80" s="28"/>
      <c r="V80" s="28"/>
      <c r="W80" s="28">
        <v>41</v>
      </c>
      <c r="X80" s="17" t="str">
        <f t="shared" ref="X80:X85" si="16">IFERROR(VLOOKUP(W80,Z$38:AB$3370,3,0),"")</f>
        <v/>
      </c>
      <c r="Z80">
        <f t="shared" ref="Z80:Z85" si="17">Z79+AA80</f>
        <v>0</v>
      </c>
      <c r="AA80">
        <f>IF(AB80="",0,IFERROR(IF(VLOOKUP(AB80,AB$38:AB79,1,0)&gt;0,0,0),1))</f>
        <v>0</v>
      </c>
      <c r="AB80" s="17" t="str">
        <f>IF(DATOS!I44=X$39,DATOS!F44,"")</f>
        <v/>
      </c>
      <c r="AQ80" s="28"/>
      <c r="AR80" s="28" t="str">
        <f t="shared" si="5"/>
        <v/>
      </c>
      <c r="AS80" s="28" t="str">
        <f t="shared" si="6"/>
        <v/>
      </c>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row>
    <row r="81" spans="4:72" x14ac:dyDescent="0.25">
      <c r="D81" s="79"/>
      <c r="E81" s="186" t="str">
        <f t="shared" si="12"/>
        <v/>
      </c>
      <c r="F81" s="186"/>
      <c r="G81" s="186"/>
      <c r="H81" s="79"/>
      <c r="I81" s="28" t="str">
        <f t="shared" si="13"/>
        <v/>
      </c>
      <c r="J81" s="186" t="str">
        <f t="shared" si="2"/>
        <v/>
      </c>
      <c r="K81" s="186"/>
      <c r="L81" s="186"/>
      <c r="M81" s="186"/>
      <c r="N81" s="89" t="str">
        <f t="shared" si="14"/>
        <v/>
      </c>
      <c r="O81" s="187" t="str">
        <f t="shared" si="3"/>
        <v/>
      </c>
      <c r="P81" s="187"/>
      <c r="Q81" s="187"/>
      <c r="R81" s="28" t="str">
        <f t="shared" si="15"/>
        <v/>
      </c>
      <c r="S81" s="28" t="str">
        <f t="shared" si="4"/>
        <v/>
      </c>
      <c r="T81" s="28"/>
      <c r="U81" s="28"/>
      <c r="V81" s="28"/>
      <c r="W81" s="28">
        <v>42</v>
      </c>
      <c r="X81" s="17" t="str">
        <f t="shared" si="16"/>
        <v/>
      </c>
      <c r="Z81">
        <f t="shared" si="17"/>
        <v>0</v>
      </c>
      <c r="AA81">
        <f>IF(AB81="",0,IFERROR(IF(VLOOKUP(AB81,AB$38:AB80,1,0)&gt;0,0,0),1))</f>
        <v>0</v>
      </c>
      <c r="AB81" s="17" t="str">
        <f>IF(DATOS!I45=X$39,DATOS!F45,"")</f>
        <v/>
      </c>
      <c r="AQ81" s="28"/>
      <c r="AR81" s="28" t="str">
        <f t="shared" si="5"/>
        <v/>
      </c>
      <c r="AS81" s="28" t="str">
        <f t="shared" si="6"/>
        <v/>
      </c>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row>
    <row r="82" spans="4:72" x14ac:dyDescent="0.25">
      <c r="D82" s="79"/>
      <c r="E82" s="186" t="str">
        <f t="shared" si="12"/>
        <v/>
      </c>
      <c r="F82" s="186"/>
      <c r="G82" s="186"/>
      <c r="H82" s="79"/>
      <c r="I82" s="28" t="str">
        <f t="shared" si="13"/>
        <v/>
      </c>
      <c r="J82" s="186" t="str">
        <f t="shared" si="2"/>
        <v/>
      </c>
      <c r="K82" s="186"/>
      <c r="L82" s="186"/>
      <c r="M82" s="186"/>
      <c r="N82" s="89" t="str">
        <f t="shared" si="14"/>
        <v/>
      </c>
      <c r="O82" s="187" t="str">
        <f t="shared" si="3"/>
        <v/>
      </c>
      <c r="P82" s="187"/>
      <c r="Q82" s="187"/>
      <c r="R82" s="28" t="str">
        <f t="shared" si="15"/>
        <v/>
      </c>
      <c r="S82" s="28" t="str">
        <f t="shared" si="4"/>
        <v/>
      </c>
      <c r="T82" s="28"/>
      <c r="U82" s="28"/>
      <c r="V82" s="28"/>
      <c r="W82" s="28">
        <v>43</v>
      </c>
      <c r="X82" s="17" t="str">
        <f t="shared" si="16"/>
        <v/>
      </c>
      <c r="Z82">
        <f t="shared" si="17"/>
        <v>0</v>
      </c>
      <c r="AA82">
        <f>IF(AB82="",0,IFERROR(IF(VLOOKUP(AB82,AB$38:AB81,1,0)&gt;0,0,0),1))</f>
        <v>0</v>
      </c>
      <c r="AB82" s="17" t="str">
        <f>IF(DATOS!I46=X$39,DATOS!F46,"")</f>
        <v/>
      </c>
      <c r="AQ82" s="28"/>
      <c r="AR82" s="28" t="str">
        <f t="shared" si="5"/>
        <v/>
      </c>
      <c r="AS82" s="28" t="str">
        <f t="shared" si="6"/>
        <v/>
      </c>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row>
    <row r="83" spans="4:72" x14ac:dyDescent="0.25">
      <c r="D83" s="79"/>
      <c r="E83" s="186" t="str">
        <f t="shared" si="12"/>
        <v/>
      </c>
      <c r="F83" s="186"/>
      <c r="G83" s="186"/>
      <c r="H83" s="79"/>
      <c r="I83" s="28" t="str">
        <f t="shared" si="13"/>
        <v/>
      </c>
      <c r="J83" s="186" t="str">
        <f t="shared" si="2"/>
        <v/>
      </c>
      <c r="K83" s="186"/>
      <c r="L83" s="186"/>
      <c r="M83" s="186"/>
      <c r="N83" s="89" t="str">
        <f t="shared" si="14"/>
        <v/>
      </c>
      <c r="O83" s="187" t="str">
        <f t="shared" si="3"/>
        <v/>
      </c>
      <c r="P83" s="187"/>
      <c r="Q83" s="187"/>
      <c r="R83" s="28" t="str">
        <f t="shared" si="15"/>
        <v/>
      </c>
      <c r="S83" s="28" t="str">
        <f t="shared" si="4"/>
        <v/>
      </c>
      <c r="T83" s="28"/>
      <c r="U83" s="28"/>
      <c r="V83" s="28"/>
      <c r="W83" s="28">
        <v>44</v>
      </c>
      <c r="X83" s="17" t="str">
        <f t="shared" si="16"/>
        <v/>
      </c>
      <c r="Z83">
        <f t="shared" si="17"/>
        <v>0</v>
      </c>
      <c r="AA83">
        <f>IF(AB83="",0,IFERROR(IF(VLOOKUP(AB83,AB$38:AB82,1,0)&gt;0,0,0),1))</f>
        <v>0</v>
      </c>
      <c r="AB83" s="17" t="str">
        <f>IF(DATOS!I47=X$39,DATOS!F47,"")</f>
        <v/>
      </c>
      <c r="AQ83" s="28"/>
      <c r="AR83" s="28" t="str">
        <f t="shared" si="5"/>
        <v/>
      </c>
      <c r="AS83" s="28" t="str">
        <f t="shared" si="6"/>
        <v/>
      </c>
      <c r="AT83" s="28"/>
      <c r="AU83" s="28"/>
      <c r="AV83" s="28"/>
      <c r="AW83" s="28"/>
      <c r="AX83" s="28"/>
      <c r="AY83" s="28"/>
      <c r="AZ83" s="28"/>
      <c r="BA83" s="28"/>
      <c r="BB83" s="28"/>
      <c r="BC83" s="28"/>
      <c r="BD83" s="28"/>
      <c r="BE83" s="28"/>
      <c r="BF83" s="28"/>
      <c r="BG83" s="28"/>
      <c r="BH83" s="28"/>
      <c r="BI83" s="28"/>
      <c r="BJ83" s="28"/>
      <c r="BK83" s="28"/>
      <c r="BL83" s="28"/>
      <c r="BM83" s="28"/>
      <c r="BN83" s="28"/>
      <c r="BO83" s="28"/>
      <c r="BP83" s="28"/>
      <c r="BQ83" s="28"/>
      <c r="BR83" s="28"/>
      <c r="BS83" s="28"/>
      <c r="BT83" s="28"/>
    </row>
    <row r="84" spans="4:72" x14ac:dyDescent="0.25">
      <c r="D84" s="79"/>
      <c r="E84" s="186" t="str">
        <f t="shared" si="12"/>
        <v/>
      </c>
      <c r="F84" s="186"/>
      <c r="G84" s="186"/>
      <c r="H84" s="79"/>
      <c r="I84" s="28" t="str">
        <f t="shared" si="13"/>
        <v/>
      </c>
      <c r="J84" s="186" t="str">
        <f t="shared" si="2"/>
        <v/>
      </c>
      <c r="K84" s="186"/>
      <c r="L84" s="186"/>
      <c r="M84" s="186"/>
      <c r="N84" s="89" t="str">
        <f t="shared" si="14"/>
        <v/>
      </c>
      <c r="O84" s="187" t="str">
        <f t="shared" si="3"/>
        <v/>
      </c>
      <c r="P84" s="187"/>
      <c r="Q84" s="187"/>
      <c r="R84" s="28" t="str">
        <f t="shared" si="15"/>
        <v/>
      </c>
      <c r="S84" s="28" t="str">
        <f t="shared" si="4"/>
        <v/>
      </c>
      <c r="T84" s="28"/>
      <c r="U84" s="28"/>
      <c r="V84" s="28"/>
      <c r="W84" s="28">
        <v>45</v>
      </c>
      <c r="X84" s="17" t="str">
        <f t="shared" si="16"/>
        <v/>
      </c>
      <c r="Z84">
        <f t="shared" si="17"/>
        <v>0</v>
      </c>
      <c r="AA84">
        <f>IF(AB84="",0,IFERROR(IF(VLOOKUP(AB84,AB$38:AB83,1,0)&gt;0,0,0),1))</f>
        <v>0</v>
      </c>
      <c r="AB84" s="17" t="str">
        <f>IF(DATOS!I48=X$39,DATOS!F48,"")</f>
        <v/>
      </c>
      <c r="AQ84" s="28"/>
      <c r="AR84" s="28" t="str">
        <f t="shared" si="5"/>
        <v/>
      </c>
      <c r="AS84" s="28" t="str">
        <f t="shared" si="6"/>
        <v/>
      </c>
      <c r="AT84" s="28"/>
      <c r="AU84" s="28"/>
      <c r="AV84" s="28"/>
      <c r="AW84" s="28"/>
      <c r="AX84" s="28"/>
      <c r="AY84" s="28"/>
      <c r="AZ84" s="28"/>
      <c r="BA84" s="28"/>
      <c r="BB84" s="28"/>
      <c r="BC84" s="28"/>
      <c r="BD84" s="28"/>
      <c r="BE84" s="28"/>
      <c r="BF84" s="28"/>
      <c r="BG84" s="28"/>
      <c r="BH84" s="28"/>
      <c r="BI84" s="28"/>
      <c r="BJ84" s="28"/>
      <c r="BK84" s="28"/>
      <c r="BL84" s="28"/>
      <c r="BM84" s="28"/>
      <c r="BN84" s="28"/>
      <c r="BO84" s="28"/>
      <c r="BP84" s="28"/>
      <c r="BQ84" s="28"/>
      <c r="BR84" s="28"/>
      <c r="BS84" s="28"/>
      <c r="BT84" s="28"/>
    </row>
    <row r="85" spans="4:72" x14ac:dyDescent="0.25">
      <c r="D85" s="79"/>
      <c r="E85" s="186" t="str">
        <f t="shared" si="12"/>
        <v/>
      </c>
      <c r="F85" s="186"/>
      <c r="G85" s="186"/>
      <c r="H85" s="79"/>
      <c r="I85" s="28" t="str">
        <f t="shared" si="13"/>
        <v/>
      </c>
      <c r="J85" s="186" t="str">
        <f t="shared" si="2"/>
        <v/>
      </c>
      <c r="K85" s="186"/>
      <c r="L85" s="186"/>
      <c r="M85" s="186"/>
      <c r="N85" s="89" t="str">
        <f t="shared" si="14"/>
        <v/>
      </c>
      <c r="O85" s="187" t="str">
        <f t="shared" si="3"/>
        <v/>
      </c>
      <c r="P85" s="187"/>
      <c r="Q85" s="187"/>
      <c r="R85" s="28" t="str">
        <f t="shared" si="15"/>
        <v/>
      </c>
      <c r="S85" s="28" t="str">
        <f t="shared" si="4"/>
        <v/>
      </c>
      <c r="T85" s="28"/>
      <c r="U85" s="28"/>
      <c r="V85" s="28"/>
      <c r="W85" s="28">
        <v>46</v>
      </c>
      <c r="X85" s="17" t="str">
        <f t="shared" si="16"/>
        <v/>
      </c>
      <c r="Z85">
        <f t="shared" si="17"/>
        <v>0</v>
      </c>
      <c r="AA85">
        <f>IF(AB85="",0,IFERROR(IF(VLOOKUP(AB85,AB$38:AB84,1,0)&gt;0,0,0),1))</f>
        <v>0</v>
      </c>
      <c r="AB85" s="17" t="str">
        <f>IF(DATOS!I49=X$39,DATOS!F49,"")</f>
        <v/>
      </c>
      <c r="AQ85" s="28"/>
      <c r="AR85" s="28" t="str">
        <f t="shared" si="5"/>
        <v/>
      </c>
      <c r="AS85" s="28" t="str">
        <f t="shared" si="6"/>
        <v/>
      </c>
      <c r="AT85" s="28"/>
      <c r="AU85" s="28"/>
      <c r="AV85" s="28"/>
      <c r="AW85" s="28"/>
      <c r="AX85" s="28"/>
      <c r="AY85" s="28"/>
      <c r="AZ85" s="28"/>
      <c r="BA85" s="28"/>
      <c r="BB85" s="28"/>
      <c r="BC85" s="28"/>
      <c r="BD85" s="28"/>
      <c r="BE85" s="28"/>
      <c r="BF85" s="28"/>
      <c r="BG85" s="28"/>
      <c r="BH85" s="28"/>
      <c r="BI85" s="28"/>
      <c r="BJ85" s="28"/>
      <c r="BK85" s="28"/>
      <c r="BL85" s="28"/>
      <c r="BM85" s="28"/>
      <c r="BN85" s="28"/>
      <c r="BO85" s="28"/>
      <c r="BP85" s="28"/>
      <c r="BQ85" s="28"/>
      <c r="BR85" s="28"/>
      <c r="BS85" s="28"/>
      <c r="BT85" s="28"/>
    </row>
    <row r="86" spans="4:72" x14ac:dyDescent="0.25">
      <c r="D86" s="79"/>
      <c r="E86" s="186" t="str">
        <f>IF(S85="","","Capacidad:")</f>
        <v/>
      </c>
      <c r="F86" s="186"/>
      <c r="G86" s="186"/>
      <c r="H86" s="79"/>
      <c r="I86" s="28" t="str">
        <f>IF(E86="","","Marca:")</f>
        <v/>
      </c>
      <c r="J86" s="186" t="str">
        <f t="shared" si="2"/>
        <v/>
      </c>
      <c r="K86" s="186"/>
      <c r="L86" s="186"/>
      <c r="M86" s="186"/>
      <c r="N86" s="89" t="str">
        <f>IF(E86="","","Modelo:")</f>
        <v/>
      </c>
      <c r="O86" s="187" t="str">
        <f t="shared" si="3"/>
        <v/>
      </c>
      <c r="P86" s="187"/>
      <c r="Q86" s="187"/>
      <c r="R86" s="28" t="str">
        <f>IF(E86="","","Serie:")</f>
        <v/>
      </c>
      <c r="S86" s="28" t="str">
        <f t="shared" si="4"/>
        <v/>
      </c>
      <c r="T86" s="28"/>
      <c r="U86" s="28"/>
      <c r="V86" s="28"/>
      <c r="W86" s="28">
        <v>47</v>
      </c>
      <c r="X86" s="17" t="str">
        <f>IFERROR(VLOOKUP(W86,Z$38:AB$3370,3,0),"")</f>
        <v/>
      </c>
      <c r="Z86">
        <f>Z85+AA86</f>
        <v>0</v>
      </c>
      <c r="AA86">
        <f>IF(AB86="",0,IFERROR(IF(VLOOKUP(AB86,AB$38:AB85,1,0)&gt;0,0,0),1))</f>
        <v>0</v>
      </c>
      <c r="AB86" s="17" t="str">
        <f>IF(DATOS!I50=X$39,DATOS!F50,"")</f>
        <v/>
      </c>
      <c r="AQ86" s="28"/>
      <c r="AR86" s="28" t="str">
        <f t="shared" si="5"/>
        <v/>
      </c>
      <c r="AS86" s="28" t="str">
        <f t="shared" si="6"/>
        <v/>
      </c>
      <c r="AT86" s="28"/>
      <c r="AU86" s="28"/>
      <c r="AV86" s="28"/>
      <c r="AW86" s="28"/>
      <c r="AX86" s="28"/>
      <c r="AY86" s="28"/>
      <c r="AZ86" s="28"/>
      <c r="BA86" s="28"/>
      <c r="BB86" s="28"/>
      <c r="BC86" s="28"/>
      <c r="BD86" s="28"/>
      <c r="BE86" s="28"/>
      <c r="BF86" s="28"/>
      <c r="BG86" s="28"/>
      <c r="BH86" s="28"/>
      <c r="BI86" s="28"/>
      <c r="BJ86" s="28"/>
      <c r="BK86" s="28"/>
      <c r="BL86" s="28"/>
      <c r="BM86" s="28"/>
      <c r="BN86" s="28"/>
      <c r="BO86" s="28"/>
      <c r="BP86" s="28"/>
      <c r="BQ86" s="28"/>
      <c r="BR86" s="28"/>
      <c r="BS86" s="28"/>
      <c r="BT86" s="28"/>
    </row>
    <row r="87" spans="4:72" x14ac:dyDescent="0.25">
      <c r="D87" s="79"/>
      <c r="E87" s="186" t="str">
        <f>IF(S86="","","Capacidad:")</f>
        <v/>
      </c>
      <c r="F87" s="186"/>
      <c r="G87" s="186"/>
      <c r="H87" s="79"/>
      <c r="I87" s="28" t="str">
        <f>IF(E87="","","Marca:")</f>
        <v/>
      </c>
      <c r="J87" s="186" t="str">
        <f>IF(H87="","","S/n")</f>
        <v/>
      </c>
      <c r="K87" s="186"/>
      <c r="L87" s="186"/>
      <c r="M87" s="186"/>
      <c r="N87" s="89" t="str">
        <f>IF(E87="","","Modelo:")</f>
        <v/>
      </c>
      <c r="O87" s="187" t="str">
        <f>IF(H87="","","S/n")</f>
        <v/>
      </c>
      <c r="P87" s="187"/>
      <c r="Q87" s="187"/>
      <c r="R87" s="28" t="str">
        <f>IF(E87="","","Serie:")</f>
        <v/>
      </c>
      <c r="S87" s="28" t="str">
        <f t="shared" si="4"/>
        <v/>
      </c>
      <c r="T87" s="28"/>
      <c r="U87" s="28"/>
      <c r="V87" s="28"/>
      <c r="W87" s="28">
        <v>48</v>
      </c>
      <c r="X87" s="17" t="str">
        <f>IFERROR(VLOOKUP(W87,Z$38:AB$3370,3,0),"")</f>
        <v/>
      </c>
      <c r="Z87">
        <f>Z86+AA87</f>
        <v>0</v>
      </c>
      <c r="AA87">
        <f>IF(AB87="",0,IFERROR(IF(VLOOKUP(AB87,AB$38:AB86,1,0)&gt;0,0,0),1))</f>
        <v>0</v>
      </c>
      <c r="AB87" s="17" t="str">
        <f>IF(DATOS!I51=X$39,DATOS!F51,"")</f>
        <v/>
      </c>
      <c r="AQ87" s="28"/>
      <c r="AR87" s="28" t="str">
        <f t="shared" si="5"/>
        <v/>
      </c>
      <c r="AS87" s="28" t="str">
        <f t="shared" si="6"/>
        <v/>
      </c>
      <c r="AT87" s="28"/>
      <c r="AU87" s="28"/>
      <c r="AV87" s="28"/>
      <c r="AW87" s="28"/>
      <c r="AX87" s="28"/>
      <c r="AY87" s="28"/>
      <c r="AZ87" s="28"/>
      <c r="BA87" s="28"/>
      <c r="BB87" s="28"/>
      <c r="BC87" s="28"/>
      <c r="BD87" s="28"/>
      <c r="BE87" s="28"/>
      <c r="BF87" s="28"/>
      <c r="BG87" s="28"/>
      <c r="BH87" s="28"/>
      <c r="BI87" s="28"/>
      <c r="BJ87" s="28"/>
      <c r="BK87" s="28"/>
      <c r="BL87" s="28"/>
      <c r="BM87" s="28"/>
      <c r="BN87" s="28"/>
      <c r="BO87" s="28"/>
      <c r="BP87" s="28"/>
      <c r="BQ87" s="28"/>
      <c r="BR87" s="28"/>
      <c r="BS87" s="28"/>
      <c r="BT87" s="28"/>
    </row>
    <row r="88" spans="4:72" x14ac:dyDescent="0.25">
      <c r="D88" s="79"/>
      <c r="E88" s="186" t="str">
        <f>IF(S87="","","Capacidad:")</f>
        <v/>
      </c>
      <c r="F88" s="186"/>
      <c r="G88" s="186"/>
      <c r="H88" s="79"/>
      <c r="I88" s="28" t="str">
        <f>IF(E88="","","Marca:")</f>
        <v/>
      </c>
      <c r="J88" s="186" t="str">
        <f>IF(H88="","","S/n")</f>
        <v/>
      </c>
      <c r="K88" s="186"/>
      <c r="L88" s="186"/>
      <c r="M88" s="186"/>
      <c r="N88" s="89" t="str">
        <f>IF(E88="","","Modelo:")</f>
        <v/>
      </c>
      <c r="O88" s="187" t="str">
        <f>IF(H88="","","S/n")</f>
        <v/>
      </c>
      <c r="P88" s="187"/>
      <c r="Q88" s="187"/>
      <c r="R88" s="28" t="str">
        <f>IF(E88="","","Serie:")</f>
        <v/>
      </c>
      <c r="S88" s="28" t="str">
        <f t="shared" si="4"/>
        <v/>
      </c>
      <c r="T88" s="28"/>
      <c r="U88" s="28"/>
      <c r="V88" s="28"/>
      <c r="W88" s="28">
        <v>49</v>
      </c>
      <c r="X88" s="17" t="str">
        <f>IFERROR(VLOOKUP(W88,Z$38:AB$3370,3,0),"")</f>
        <v/>
      </c>
      <c r="Z88">
        <f>Z87+AA88</f>
        <v>0</v>
      </c>
      <c r="AA88">
        <f>IF(AB88="",0,IFERROR(IF(VLOOKUP(AB88,AB$38:AB87,1,0)&gt;0,0,0),1))</f>
        <v>0</v>
      </c>
      <c r="AB88" s="17" t="str">
        <f>IF(DATOS!I52=X$39,DATOS!F52,"")</f>
        <v/>
      </c>
      <c r="AQ88" s="28"/>
      <c r="AR88" s="28" t="str">
        <f t="shared" si="5"/>
        <v/>
      </c>
      <c r="AS88" s="28" t="str">
        <f t="shared" si="6"/>
        <v/>
      </c>
      <c r="AT88" s="28"/>
      <c r="AU88" s="28"/>
      <c r="AV88" s="28"/>
      <c r="AW88" s="28"/>
      <c r="AX88" s="28"/>
      <c r="AY88" s="28"/>
      <c r="AZ88" s="28"/>
      <c r="BA88" s="28"/>
      <c r="BB88" s="28"/>
      <c r="BC88" s="28"/>
      <c r="BD88" s="28"/>
      <c r="BE88" s="28"/>
      <c r="BF88" s="28"/>
      <c r="BG88" s="28"/>
      <c r="BH88" s="28"/>
      <c r="BI88" s="28"/>
      <c r="BJ88" s="28"/>
      <c r="BK88" s="28"/>
      <c r="BL88" s="28"/>
      <c r="BM88" s="28"/>
      <c r="BN88" s="28"/>
      <c r="BO88" s="28"/>
      <c r="BP88" s="28"/>
      <c r="BQ88" s="28"/>
      <c r="BR88" s="28"/>
      <c r="BS88" s="28"/>
      <c r="BT88" s="28"/>
    </row>
    <row r="89" spans="4:72" x14ac:dyDescent="0.25">
      <c r="D89" s="79"/>
      <c r="E89" s="186" t="str">
        <f>IF(S88="","","Capacidad:")</f>
        <v/>
      </c>
      <c r="F89" s="186"/>
      <c r="G89" s="186"/>
      <c r="H89" s="79"/>
      <c r="I89" s="28" t="str">
        <f>IF(E89="","","Marca:")</f>
        <v/>
      </c>
      <c r="J89" s="186" t="str">
        <f>IF(H89="","","S/n")</f>
        <v/>
      </c>
      <c r="K89" s="186"/>
      <c r="L89" s="186"/>
      <c r="M89" s="186"/>
      <c r="N89" s="89" t="str">
        <f>IF(E89="","","Modelo:")</f>
        <v/>
      </c>
      <c r="O89" s="187" t="str">
        <f>IF(H89="","","S/n")</f>
        <v/>
      </c>
      <c r="P89" s="187"/>
      <c r="Q89" s="187"/>
      <c r="R89" s="28" t="str">
        <f>IF(E89="","","Serie:")</f>
        <v/>
      </c>
      <c r="S89" s="28" t="str">
        <f>IF(H89="","","S/n")</f>
        <v/>
      </c>
      <c r="T89" s="28"/>
      <c r="U89" s="28"/>
      <c r="V89" s="28"/>
      <c r="W89" s="28">
        <v>50</v>
      </c>
      <c r="X89" s="17" t="str">
        <f>IFERROR(VLOOKUP(W89,Z$38:AB$3370,3,0),"")</f>
        <v/>
      </c>
      <c r="Z89">
        <f>Z88+AA89</f>
        <v>0</v>
      </c>
      <c r="AA89">
        <f>IF(AB89="",0,IFERROR(IF(VLOOKUP(AB89,AB$38:AB88,1,0)&gt;0,0,0),1))</f>
        <v>0</v>
      </c>
      <c r="AB89" s="17" t="str">
        <f>IF(DATOS!I53=X$39,DATOS!F53,"")</f>
        <v/>
      </c>
      <c r="AQ89" s="28"/>
      <c r="AR89" s="28" t="str">
        <f t="shared" si="5"/>
        <v/>
      </c>
      <c r="AS89" s="28" t="str">
        <f t="shared" si="6"/>
        <v/>
      </c>
      <c r="AT89" s="28"/>
      <c r="AU89" s="28"/>
      <c r="AV89" s="28"/>
      <c r="AW89" s="28"/>
      <c r="AX89" s="28"/>
      <c r="AY89" s="28"/>
      <c r="AZ89" s="28"/>
      <c r="BA89" s="28"/>
      <c r="BB89" s="28"/>
      <c r="BC89" s="28"/>
      <c r="BD89" s="28"/>
      <c r="BE89" s="28"/>
      <c r="BF89" s="28"/>
      <c r="BG89" s="28"/>
      <c r="BH89" s="28"/>
      <c r="BI89" s="28"/>
      <c r="BJ89" s="28"/>
      <c r="BK89" s="28"/>
      <c r="BL89" s="28"/>
      <c r="BM89" s="28"/>
      <c r="BN89" s="28"/>
      <c r="BO89" s="28"/>
      <c r="BP89" s="28"/>
      <c r="BQ89" s="28"/>
      <c r="BR89" s="28"/>
      <c r="BS89" s="28"/>
      <c r="BT89" s="28"/>
    </row>
    <row r="90" spans="4:72" x14ac:dyDescent="0.25">
      <c r="D90" s="79"/>
      <c r="E90" s="79"/>
      <c r="F90" s="28"/>
      <c r="G90" s="79"/>
      <c r="H90" s="28"/>
      <c r="I90" s="28"/>
      <c r="J90" s="28"/>
      <c r="K90" s="28"/>
      <c r="L90" s="28"/>
      <c r="M90" s="28"/>
      <c r="N90" s="28"/>
      <c r="O90" s="28"/>
      <c r="P90" s="28"/>
      <c r="Q90" s="28"/>
      <c r="R90" s="28"/>
      <c r="S90" s="28"/>
      <c r="T90" s="28"/>
      <c r="U90" s="28"/>
      <c r="V90" s="28"/>
      <c r="W90" s="28">
        <v>51</v>
      </c>
      <c r="X90" s="17" t="str">
        <f t="shared" si="1"/>
        <v/>
      </c>
      <c r="Z90">
        <f t="shared" si="0"/>
        <v>0</v>
      </c>
      <c r="AA90">
        <f>IF(AB90="",0,IFERROR(IF(VLOOKUP(AB90,AB$38:AB89,1,0)&gt;0,0,0),1))</f>
        <v>0</v>
      </c>
      <c r="AB90" s="17" t="str">
        <f>IF(DATOS!I54=X$39,DATOS!F54,"")</f>
        <v/>
      </c>
      <c r="AQ90" s="28"/>
      <c r="AR90" s="28"/>
      <c r="AS90" s="28" t="str">
        <f t="shared" si="6"/>
        <v/>
      </c>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row>
    <row r="91" spans="4:72" x14ac:dyDescent="0.25">
      <c r="D91" s="79"/>
      <c r="E91" s="79"/>
      <c r="F91" s="28"/>
      <c r="G91" s="79"/>
      <c r="H91" s="28"/>
      <c r="I91" s="28"/>
      <c r="J91" s="28"/>
      <c r="K91" s="28"/>
      <c r="L91" s="28"/>
      <c r="M91" s="28"/>
      <c r="N91" s="28"/>
      <c r="O91" s="28"/>
      <c r="P91" s="28"/>
      <c r="Q91" s="28"/>
      <c r="R91" s="28"/>
      <c r="S91" s="28"/>
      <c r="T91" s="28"/>
      <c r="U91" s="28"/>
      <c r="V91" s="28"/>
      <c r="W91" s="28">
        <v>52</v>
      </c>
      <c r="X91" s="17" t="str">
        <f t="shared" si="1"/>
        <v/>
      </c>
      <c r="Z91">
        <f t="shared" si="0"/>
        <v>0</v>
      </c>
      <c r="AA91">
        <f>IF(AB91="",0,IFERROR(IF(VLOOKUP(AB91,AB$38:AB90,1,0)&gt;0,0,0),1))</f>
        <v>0</v>
      </c>
      <c r="AB91" s="17" t="str">
        <f>IF(DATOS!I55=X$39,DATOS!F55,"")</f>
        <v/>
      </c>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row>
    <row r="92" spans="4:72" x14ac:dyDescent="0.25">
      <c r="D92" s="79"/>
      <c r="E92" s="79"/>
      <c r="F92" s="28"/>
      <c r="G92" s="79"/>
      <c r="H92" s="28"/>
      <c r="I92" s="28"/>
      <c r="J92" s="28"/>
      <c r="K92" s="28"/>
      <c r="L92" s="28"/>
      <c r="M92" s="28"/>
      <c r="N92" s="28"/>
      <c r="O92" s="28"/>
      <c r="P92" s="28"/>
      <c r="Q92" s="28"/>
      <c r="R92" s="28"/>
      <c r="S92" s="28"/>
      <c r="T92" s="28"/>
      <c r="U92" s="28"/>
      <c r="V92" s="28"/>
      <c r="W92" s="28">
        <v>53</v>
      </c>
      <c r="X92" s="17" t="str">
        <f t="shared" si="1"/>
        <v/>
      </c>
      <c r="Z92">
        <f t="shared" si="0"/>
        <v>0</v>
      </c>
      <c r="AA92">
        <f>IF(AB92="",0,IFERROR(IF(VLOOKUP(AB92,AB$38:AB91,1,0)&gt;0,0,0),1))</f>
        <v>0</v>
      </c>
      <c r="AB92" s="17" t="str">
        <f>IF(DATOS!I56=X$39,DATOS!F56,"")</f>
        <v/>
      </c>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row>
    <row r="93" spans="4:72" x14ac:dyDescent="0.25">
      <c r="D93" s="79"/>
      <c r="E93" s="79"/>
      <c r="F93" s="28"/>
      <c r="G93" s="79"/>
      <c r="H93" s="28"/>
      <c r="I93" s="28"/>
      <c r="J93" s="28"/>
      <c r="K93" s="28"/>
      <c r="L93" s="28"/>
      <c r="M93" s="28"/>
      <c r="N93" s="28"/>
      <c r="O93" s="28"/>
      <c r="P93" s="28"/>
      <c r="Q93" s="28"/>
      <c r="R93" s="28"/>
      <c r="S93" s="28"/>
      <c r="T93" s="28"/>
      <c r="U93" s="28"/>
      <c r="V93" s="28"/>
      <c r="W93" s="28">
        <v>54</v>
      </c>
      <c r="X93" s="17" t="str">
        <f t="shared" si="1"/>
        <v/>
      </c>
      <c r="Z93">
        <f t="shared" si="0"/>
        <v>0</v>
      </c>
      <c r="AA93">
        <f>IF(AB93="",0,IFERROR(IF(VLOOKUP(AB93,AB$38:AB92,1,0)&gt;0,0,0),1))</f>
        <v>0</v>
      </c>
      <c r="AB93" s="17" t="str">
        <f>IF(DATOS!I57=X$39,DATOS!F57,"")</f>
        <v/>
      </c>
      <c r="AQ93" s="28"/>
      <c r="AR93" s="28" t="str">
        <f>CONCATENATE(AR59,AR60,AR61,AR62,AR63,AR64,AR65,AR66,AR67,AR68,AR69,AR70,AR71,AR72,AR73,AR74,AR75,AR76,AR77,AR78,AR79,AR80,AR81,AR82,AR83,AR84,AR85,AR86,AR87,AR88,AR89)</f>
        <v/>
      </c>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row>
    <row r="94" spans="4:72" x14ac:dyDescent="0.25">
      <c r="D94" s="79"/>
      <c r="E94" s="79"/>
      <c r="F94" s="28"/>
      <c r="G94" s="79"/>
      <c r="H94" s="28"/>
      <c r="I94" s="28"/>
      <c r="J94" s="28"/>
      <c r="K94" s="28"/>
      <c r="L94" s="28"/>
      <c r="M94" s="28"/>
      <c r="N94" s="28"/>
      <c r="O94" s="28"/>
      <c r="P94" s="28"/>
      <c r="Q94" s="28"/>
      <c r="R94" s="28"/>
      <c r="S94" s="28"/>
      <c r="T94" s="28"/>
      <c r="U94" s="28"/>
      <c r="V94" s="28"/>
      <c r="W94" s="28">
        <v>55</v>
      </c>
      <c r="X94" s="17" t="str">
        <f t="shared" si="1"/>
        <v/>
      </c>
      <c r="Z94">
        <f t="shared" si="0"/>
        <v>0</v>
      </c>
      <c r="AA94">
        <f>IF(AB94="",0,IFERROR(IF(VLOOKUP(AB94,AB$38:AB93,1,0)&gt;0,0,0),1))</f>
        <v>0</v>
      </c>
      <c r="AB94" s="17" t="str">
        <f>IF(DATOS!I58=X$39,DATOS!F58,"")</f>
        <v/>
      </c>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row>
    <row r="95" spans="4:72" x14ac:dyDescent="0.25">
      <c r="D95" s="79"/>
      <c r="E95" s="79"/>
      <c r="F95" s="28"/>
      <c r="G95" s="79"/>
      <c r="H95" s="28"/>
      <c r="I95" s="28"/>
      <c r="J95" s="28"/>
      <c r="K95" s="28"/>
      <c r="L95" s="28"/>
      <c r="M95" s="28"/>
      <c r="N95" s="28"/>
      <c r="O95" s="28"/>
      <c r="P95" s="28"/>
      <c r="Q95" s="28"/>
      <c r="R95" s="28"/>
      <c r="S95" s="28"/>
      <c r="T95" s="28"/>
      <c r="U95" s="28"/>
      <c r="V95" s="28"/>
      <c r="W95" s="28">
        <v>56</v>
      </c>
      <c r="X95" s="17" t="str">
        <f t="shared" si="1"/>
        <v/>
      </c>
      <c r="Z95">
        <f t="shared" si="0"/>
        <v>0</v>
      </c>
      <c r="AA95">
        <f>IF(AB95="",0,IFERROR(IF(VLOOKUP(AB95,AB$38:AB94,1,0)&gt;0,0,0),1))</f>
        <v>0</v>
      </c>
      <c r="AB95" s="17" t="str">
        <f>IF(DATOS!I59=X$39,DATOS!F59,"")</f>
        <v/>
      </c>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row>
    <row r="96" spans="4:72" x14ac:dyDescent="0.25">
      <c r="D96" s="79"/>
      <c r="E96" s="79"/>
      <c r="F96" s="28"/>
      <c r="G96" s="79"/>
      <c r="H96" s="28"/>
      <c r="I96" s="28"/>
      <c r="J96" s="28"/>
      <c r="K96" s="28"/>
      <c r="L96" s="28"/>
      <c r="M96" s="28"/>
      <c r="N96" s="28"/>
      <c r="O96" s="28"/>
      <c r="P96" s="28"/>
      <c r="Q96" s="28"/>
      <c r="R96" s="28"/>
      <c r="S96" s="28"/>
      <c r="T96" s="28"/>
      <c r="U96" s="28"/>
      <c r="V96" s="28"/>
      <c r="W96" s="28">
        <v>57</v>
      </c>
      <c r="X96" s="17" t="str">
        <f t="shared" si="1"/>
        <v/>
      </c>
      <c r="Z96">
        <f t="shared" si="0"/>
        <v>0</v>
      </c>
      <c r="AA96">
        <f>IF(AB96="",0,IFERROR(IF(VLOOKUP(AB96,AB$38:AB95,1,0)&gt;0,0,0),1))</f>
        <v>0</v>
      </c>
      <c r="AB96" s="17" t="str">
        <f>IF(DATOS!I60=X$39,DATOS!F60,"")</f>
        <v/>
      </c>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row>
    <row r="97" spans="4:72" x14ac:dyDescent="0.25">
      <c r="D97" s="79"/>
      <c r="E97" s="79"/>
      <c r="F97" s="28"/>
      <c r="G97" s="79"/>
      <c r="H97" s="28"/>
      <c r="I97" s="28"/>
      <c r="J97" s="28"/>
      <c r="K97" s="28"/>
      <c r="L97" s="28"/>
      <c r="M97" s="28"/>
      <c r="N97" s="28"/>
      <c r="O97" s="28"/>
      <c r="P97" s="28"/>
      <c r="Q97" s="28"/>
      <c r="R97" s="28"/>
      <c r="S97" s="28"/>
      <c r="T97" s="28"/>
      <c r="U97" s="28"/>
      <c r="V97" s="28"/>
      <c r="W97" s="28">
        <v>58</v>
      </c>
      <c r="X97" s="17" t="str">
        <f t="shared" si="1"/>
        <v/>
      </c>
      <c r="Z97">
        <f t="shared" si="0"/>
        <v>0</v>
      </c>
      <c r="AA97">
        <f>IF(AB97="",0,IFERROR(IF(VLOOKUP(AB97,AB$38:AB96,1,0)&gt;0,0,0),1))</f>
        <v>0</v>
      </c>
      <c r="AB97" s="17" t="str">
        <f>IF(DATOS!I61=X$39,DATOS!F61,"")</f>
        <v/>
      </c>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row>
    <row r="98" spans="4:72" x14ac:dyDescent="0.25">
      <c r="D98" s="79"/>
      <c r="E98" s="79"/>
      <c r="F98" s="28"/>
      <c r="G98" s="79"/>
      <c r="H98" s="28"/>
      <c r="I98" s="28"/>
      <c r="J98" s="28"/>
      <c r="K98" s="28"/>
      <c r="L98" s="28"/>
      <c r="M98" s="28"/>
      <c r="N98" s="28"/>
      <c r="O98" s="28"/>
      <c r="P98" s="28"/>
      <c r="Q98" s="28"/>
      <c r="R98" s="28"/>
      <c r="S98" s="28"/>
      <c r="T98" s="28"/>
      <c r="U98" s="28"/>
      <c r="V98" s="28"/>
      <c r="W98" s="28">
        <v>59</v>
      </c>
      <c r="X98" s="17" t="str">
        <f t="shared" si="1"/>
        <v/>
      </c>
      <c r="Z98">
        <f t="shared" si="0"/>
        <v>0</v>
      </c>
      <c r="AA98">
        <f>IF(AB98="",0,IFERROR(IF(VLOOKUP(AB98,AB$38:AB97,1,0)&gt;0,0,0),1))</f>
        <v>0</v>
      </c>
      <c r="AB98" s="17" t="str">
        <f>IF(DATOS!I62=X$39,DATOS!F62,"")</f>
        <v/>
      </c>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row>
    <row r="99" spans="4:72" x14ac:dyDescent="0.25">
      <c r="D99" s="79"/>
      <c r="E99" s="79"/>
      <c r="F99" s="28"/>
      <c r="G99" s="79"/>
      <c r="H99" s="28"/>
      <c r="I99" s="28"/>
      <c r="J99" s="28"/>
      <c r="K99" s="28"/>
      <c r="L99" s="28"/>
      <c r="M99" s="28"/>
      <c r="N99" s="28"/>
      <c r="O99" s="28"/>
      <c r="P99" s="28"/>
      <c r="Q99" s="28"/>
      <c r="R99" s="28"/>
      <c r="S99" s="28"/>
      <c r="T99" s="28"/>
      <c r="U99" s="28"/>
      <c r="V99" s="28"/>
      <c r="W99" s="28">
        <v>60</v>
      </c>
      <c r="X99" s="17" t="str">
        <f t="shared" si="1"/>
        <v/>
      </c>
      <c r="Z99">
        <f t="shared" si="0"/>
        <v>0</v>
      </c>
      <c r="AA99">
        <f>IF(AB99="",0,IFERROR(IF(VLOOKUP(AB99,AB$38:AB98,1,0)&gt;0,0,0),1))</f>
        <v>0</v>
      </c>
      <c r="AB99" s="17" t="str">
        <f>IF(DATOS!I63=X$39,DATOS!F63,"")</f>
        <v/>
      </c>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row>
    <row r="100" spans="4:72" x14ac:dyDescent="0.25">
      <c r="D100" s="79"/>
      <c r="E100" s="79"/>
      <c r="F100" s="28"/>
      <c r="G100" s="79"/>
      <c r="H100" s="28"/>
      <c r="I100" s="28"/>
      <c r="J100" s="28"/>
      <c r="K100" s="28"/>
      <c r="L100" s="28"/>
      <c r="M100" s="28"/>
      <c r="N100" s="28"/>
      <c r="O100" s="28"/>
      <c r="P100" s="28"/>
      <c r="Q100" s="28"/>
      <c r="R100" s="28"/>
      <c r="S100" s="28"/>
      <c r="T100" s="28"/>
      <c r="U100" s="28"/>
      <c r="V100" s="28"/>
      <c r="W100" s="28">
        <v>61</v>
      </c>
      <c r="X100" s="17" t="str">
        <f t="shared" si="1"/>
        <v/>
      </c>
      <c r="Z100">
        <f t="shared" si="0"/>
        <v>0</v>
      </c>
      <c r="AA100">
        <f>IF(AB100="",0,IFERROR(IF(VLOOKUP(AB100,AB$38:AB99,1,0)&gt;0,0,0),1))</f>
        <v>0</v>
      </c>
      <c r="AB100" s="17" t="str">
        <f>IF(DATOS!I64=X$39,DATOS!F64,"")</f>
        <v/>
      </c>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row>
    <row r="101" spans="4:72" x14ac:dyDescent="0.25">
      <c r="D101" s="79"/>
      <c r="E101" s="79"/>
      <c r="F101" s="28"/>
      <c r="G101" s="79"/>
      <c r="H101" s="28"/>
      <c r="I101" s="28"/>
      <c r="J101" s="28"/>
      <c r="K101" s="28"/>
      <c r="L101" s="28"/>
      <c r="M101" s="28"/>
      <c r="N101" s="28"/>
      <c r="O101" s="28"/>
      <c r="P101" s="28"/>
      <c r="Q101" s="28"/>
      <c r="R101" s="28"/>
      <c r="S101" s="28"/>
      <c r="T101" s="28"/>
      <c r="U101" s="28"/>
      <c r="V101" s="28"/>
      <c r="W101" s="28">
        <v>62</v>
      </c>
      <c r="X101" s="17" t="str">
        <f t="shared" si="1"/>
        <v/>
      </c>
      <c r="Z101">
        <f t="shared" si="0"/>
        <v>0</v>
      </c>
      <c r="AA101">
        <f>IF(AB101="",0,IFERROR(IF(VLOOKUP(AB101,AB$38:AB100,1,0)&gt;0,0,0),1))</f>
        <v>0</v>
      </c>
      <c r="AB101" s="17" t="str">
        <f>IF(DATOS!I65=X$39,DATOS!F65,"")</f>
        <v/>
      </c>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row>
    <row r="102" spans="4:72" x14ac:dyDescent="0.25">
      <c r="D102" s="79"/>
      <c r="E102" s="79"/>
      <c r="F102" s="28"/>
      <c r="G102" s="79"/>
      <c r="H102" s="28"/>
      <c r="I102" s="28"/>
      <c r="J102" s="28"/>
      <c r="K102" s="28"/>
      <c r="L102" s="28"/>
      <c r="M102" s="28"/>
      <c r="N102" s="28"/>
      <c r="O102" s="28"/>
      <c r="P102" s="28"/>
      <c r="Q102" s="28"/>
      <c r="R102" s="28"/>
      <c r="S102" s="28"/>
      <c r="T102" s="28"/>
      <c r="U102" s="28"/>
      <c r="V102" s="28"/>
      <c r="W102" s="28">
        <v>63</v>
      </c>
      <c r="X102" s="17" t="str">
        <f t="shared" si="1"/>
        <v/>
      </c>
      <c r="Z102">
        <f t="shared" ref="Z102:Z165" si="18">Z101+AA102</f>
        <v>0</v>
      </c>
      <c r="AA102">
        <f>IF(AB102="",0,IFERROR(IF(VLOOKUP(AB102,AB$38:AB101,1,0)&gt;0,0,0),1))</f>
        <v>0</v>
      </c>
      <c r="AB102" s="17" t="str">
        <f>IF(DATOS!I66=X$39,DATOS!F66,"")</f>
        <v/>
      </c>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row>
    <row r="103" spans="4:72" x14ac:dyDescent="0.25">
      <c r="D103" s="79"/>
      <c r="E103" s="79"/>
      <c r="F103" s="28"/>
      <c r="G103" s="79"/>
      <c r="H103" s="28"/>
      <c r="I103" s="28"/>
      <c r="J103" s="28"/>
      <c r="K103" s="28"/>
      <c r="L103" s="28"/>
      <c r="M103" s="28"/>
      <c r="N103" s="28"/>
      <c r="O103" s="28"/>
      <c r="P103" s="28"/>
      <c r="Q103" s="28"/>
      <c r="R103" s="28"/>
      <c r="S103" s="28"/>
      <c r="T103" s="28"/>
      <c r="U103" s="28"/>
      <c r="V103" s="28"/>
      <c r="W103" s="28">
        <v>64</v>
      </c>
      <c r="X103" s="17" t="str">
        <f t="shared" si="1"/>
        <v/>
      </c>
      <c r="Z103">
        <f t="shared" si="18"/>
        <v>0</v>
      </c>
      <c r="AA103">
        <f>IF(AB103="",0,IFERROR(IF(VLOOKUP(AB103,AB$38:AB102,1,0)&gt;0,0,0),1))</f>
        <v>0</v>
      </c>
      <c r="AB103" s="17" t="str">
        <f>IF(DATOS!I67=X$39,DATOS!F67,"")</f>
        <v/>
      </c>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row>
    <row r="104" spans="4:72" x14ac:dyDescent="0.25">
      <c r="D104" s="79"/>
      <c r="E104" s="79"/>
      <c r="F104" s="28"/>
      <c r="G104" s="79"/>
      <c r="H104" s="28"/>
      <c r="I104" s="28"/>
      <c r="J104" s="28"/>
      <c r="K104" s="28"/>
      <c r="L104" s="28"/>
      <c r="M104" s="28"/>
      <c r="N104" s="28"/>
      <c r="O104" s="28"/>
      <c r="P104" s="28"/>
      <c r="Q104" s="28"/>
      <c r="R104" s="28"/>
      <c r="S104" s="28"/>
      <c r="T104" s="28"/>
      <c r="U104" s="28"/>
      <c r="V104" s="28"/>
      <c r="W104" s="28">
        <v>65</v>
      </c>
      <c r="X104" s="17" t="str">
        <f t="shared" ref="X104:X124" si="19">IFERROR(VLOOKUP(W104,Z$38:AB$3370,3,0),"")</f>
        <v/>
      </c>
      <c r="Z104">
        <f t="shared" si="18"/>
        <v>0</v>
      </c>
      <c r="AA104">
        <f>IF(AB104="",0,IFERROR(IF(VLOOKUP(AB104,AB$38:AB103,1,0)&gt;0,0,0),1))</f>
        <v>0</v>
      </c>
      <c r="AB104" s="17" t="str">
        <f>IF(DATOS!I68=X$39,DATOS!F68,"")</f>
        <v/>
      </c>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row>
    <row r="105" spans="4:72" x14ac:dyDescent="0.25">
      <c r="D105" s="79"/>
      <c r="E105" s="79"/>
      <c r="F105" s="28"/>
      <c r="G105" s="79"/>
      <c r="H105" s="28"/>
      <c r="I105" s="28"/>
      <c r="J105" s="28"/>
      <c r="K105" s="28"/>
      <c r="L105" s="28"/>
      <c r="M105" s="28"/>
      <c r="N105" s="28"/>
      <c r="O105" s="28"/>
      <c r="P105" s="28"/>
      <c r="Q105" s="28"/>
      <c r="R105" s="28"/>
      <c r="S105" s="28"/>
      <c r="T105" s="28"/>
      <c r="U105" s="28"/>
      <c r="V105" s="28"/>
      <c r="W105" s="28">
        <v>66</v>
      </c>
      <c r="X105" s="17" t="str">
        <f t="shared" si="19"/>
        <v/>
      </c>
      <c r="Z105">
        <f t="shared" si="18"/>
        <v>0</v>
      </c>
      <c r="AA105">
        <f>IF(AB105="",0,IFERROR(IF(VLOOKUP(AB105,AB$38:AB104,1,0)&gt;0,0,0),1))</f>
        <v>0</v>
      </c>
      <c r="AB105" s="17" t="str">
        <f>IF(DATOS!I69=X$39,DATOS!F69,"")</f>
        <v/>
      </c>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row>
    <row r="106" spans="4:72" x14ac:dyDescent="0.25">
      <c r="D106" s="79"/>
      <c r="E106" s="79"/>
      <c r="F106" s="28"/>
      <c r="G106" s="79"/>
      <c r="H106" s="28"/>
      <c r="I106" s="28"/>
      <c r="J106" s="28"/>
      <c r="K106" s="28"/>
      <c r="L106" s="28"/>
      <c r="M106" s="28"/>
      <c r="N106" s="28"/>
      <c r="O106" s="28"/>
      <c r="P106" s="28"/>
      <c r="Q106" s="28"/>
      <c r="R106" s="28"/>
      <c r="S106" s="28"/>
      <c r="T106" s="28"/>
      <c r="U106" s="28"/>
      <c r="V106" s="28"/>
      <c r="W106" s="28">
        <v>67</v>
      </c>
      <c r="X106" s="17" t="str">
        <f t="shared" si="19"/>
        <v/>
      </c>
      <c r="Z106">
        <f t="shared" si="18"/>
        <v>0</v>
      </c>
      <c r="AA106">
        <f>IF(AB106="",0,IFERROR(IF(VLOOKUP(AB106,AB$38:AB105,1,0)&gt;0,0,0),1))</f>
        <v>0</v>
      </c>
      <c r="AB106" s="17" t="str">
        <f>IF(DATOS!I70=X$39,DATOS!F70,"")</f>
        <v/>
      </c>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row>
    <row r="107" spans="4:72" x14ac:dyDescent="0.25">
      <c r="D107" s="79"/>
      <c r="E107" s="79"/>
      <c r="F107" s="28"/>
      <c r="G107" s="79"/>
      <c r="H107" s="28"/>
      <c r="I107" s="28"/>
      <c r="J107" s="28"/>
      <c r="K107" s="28"/>
      <c r="L107" s="28"/>
      <c r="M107" s="28"/>
      <c r="N107" s="28"/>
      <c r="O107" s="28"/>
      <c r="P107" s="28"/>
      <c r="Q107" s="28"/>
      <c r="R107" s="28"/>
      <c r="S107" s="28"/>
      <c r="T107" s="28"/>
      <c r="U107" s="28"/>
      <c r="V107" s="28"/>
      <c r="W107" s="28">
        <v>68</v>
      </c>
      <c r="X107" s="17" t="str">
        <f t="shared" si="19"/>
        <v/>
      </c>
      <c r="Z107">
        <f t="shared" si="18"/>
        <v>0</v>
      </c>
      <c r="AA107">
        <f>IF(AB107="",0,IFERROR(IF(VLOOKUP(AB107,AB$38:AB106,1,0)&gt;0,0,0),1))</f>
        <v>0</v>
      </c>
      <c r="AB107" s="17" t="str">
        <f>IF(DATOS!I71=X$39,DATOS!F71,"")</f>
        <v/>
      </c>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row>
    <row r="108" spans="4:72" x14ac:dyDescent="0.25">
      <c r="D108" s="79"/>
      <c r="E108" s="79"/>
      <c r="F108" s="28"/>
      <c r="G108" s="79"/>
      <c r="H108" s="28"/>
      <c r="I108" s="28"/>
      <c r="J108" s="28"/>
      <c r="K108" s="28"/>
      <c r="L108" s="28"/>
      <c r="M108" s="28"/>
      <c r="N108" s="28"/>
      <c r="O108" s="28"/>
      <c r="P108" s="28"/>
      <c r="Q108" s="28"/>
      <c r="R108" s="28"/>
      <c r="S108" s="28"/>
      <c r="T108" s="28"/>
      <c r="U108" s="28"/>
      <c r="V108" s="28"/>
      <c r="W108" s="28">
        <v>69</v>
      </c>
      <c r="X108" s="17" t="str">
        <f t="shared" si="19"/>
        <v/>
      </c>
      <c r="Z108">
        <f t="shared" si="18"/>
        <v>0</v>
      </c>
      <c r="AA108">
        <f>IF(AB108="",0,IFERROR(IF(VLOOKUP(AB108,AB$38:AB107,1,0)&gt;0,0,0),1))</f>
        <v>0</v>
      </c>
      <c r="AB108" s="17" t="str">
        <f>IF(DATOS!I72=X$39,DATOS!F72,"")</f>
        <v/>
      </c>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row>
    <row r="109" spans="4:72" x14ac:dyDescent="0.25">
      <c r="D109" s="79"/>
      <c r="E109" s="79"/>
      <c r="F109" s="28"/>
      <c r="G109" s="79"/>
      <c r="H109" s="28"/>
      <c r="I109" s="28"/>
      <c r="J109" s="28"/>
      <c r="K109" s="28"/>
      <c r="L109" s="28"/>
      <c r="M109" s="28"/>
      <c r="N109" s="28"/>
      <c r="O109" s="28"/>
      <c r="P109" s="28"/>
      <c r="Q109" s="28"/>
      <c r="R109" s="28"/>
      <c r="S109" s="28"/>
      <c r="T109" s="28"/>
      <c r="U109" s="28"/>
      <c r="V109" s="28"/>
      <c r="W109" s="28">
        <v>70</v>
      </c>
      <c r="X109" s="17" t="str">
        <f t="shared" si="19"/>
        <v/>
      </c>
      <c r="Z109">
        <f t="shared" si="18"/>
        <v>0</v>
      </c>
      <c r="AA109">
        <f>IF(AB109="",0,IFERROR(IF(VLOOKUP(AB109,AB$38:AB108,1,0)&gt;0,0,0),1))</f>
        <v>0</v>
      </c>
      <c r="AB109" s="17" t="str">
        <f>IF(DATOS!I73=X$39,DATOS!F73,"")</f>
        <v/>
      </c>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row>
    <row r="110" spans="4:72" x14ac:dyDescent="0.25">
      <c r="D110" s="79"/>
      <c r="E110" s="79"/>
      <c r="F110" s="28"/>
      <c r="G110" s="79"/>
      <c r="H110" s="28"/>
      <c r="I110" s="28"/>
      <c r="J110" s="28"/>
      <c r="K110" s="28"/>
      <c r="L110" s="28"/>
      <c r="M110" s="28"/>
      <c r="N110" s="28"/>
      <c r="O110" s="28"/>
      <c r="P110" s="28"/>
      <c r="Q110" s="28"/>
      <c r="R110" s="28"/>
      <c r="S110" s="28"/>
      <c r="T110" s="28"/>
      <c r="U110" s="28"/>
      <c r="V110" s="28"/>
      <c r="W110" s="28">
        <v>71</v>
      </c>
      <c r="X110" s="17" t="str">
        <f t="shared" si="19"/>
        <v/>
      </c>
      <c r="Z110">
        <f t="shared" si="18"/>
        <v>0</v>
      </c>
      <c r="AA110">
        <f>IF(AB110="",0,IFERROR(IF(VLOOKUP(AB110,AB$38:AB109,1,0)&gt;0,0,0),1))</f>
        <v>0</v>
      </c>
      <c r="AB110" s="17" t="str">
        <f>IF(DATOS!I74=X$39,DATOS!F74,"")</f>
        <v/>
      </c>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row>
    <row r="111" spans="4:72" x14ac:dyDescent="0.25">
      <c r="D111" s="79"/>
      <c r="E111" s="79"/>
      <c r="F111" s="28"/>
      <c r="G111" s="79"/>
      <c r="H111" s="28"/>
      <c r="I111" s="28"/>
      <c r="J111" s="28"/>
      <c r="K111" s="28"/>
      <c r="L111" s="28"/>
      <c r="M111" s="28"/>
      <c r="N111" s="28"/>
      <c r="O111" s="28"/>
      <c r="P111" s="28"/>
      <c r="Q111" s="28"/>
      <c r="R111" s="28"/>
      <c r="S111" s="28"/>
      <c r="T111" s="28"/>
      <c r="U111" s="28"/>
      <c r="V111" s="28"/>
      <c r="W111" s="28">
        <v>72</v>
      </c>
      <c r="X111" s="17" t="str">
        <f t="shared" si="19"/>
        <v/>
      </c>
      <c r="Z111">
        <f t="shared" si="18"/>
        <v>0</v>
      </c>
      <c r="AA111">
        <f>IF(AB111="",0,IFERROR(IF(VLOOKUP(AB111,AB$38:AB110,1,0)&gt;0,0,0),1))</f>
        <v>0</v>
      </c>
      <c r="AB111" s="17" t="str">
        <f>IF(DATOS!I75=X$39,DATOS!F75,"")</f>
        <v/>
      </c>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row>
    <row r="112" spans="4:72" x14ac:dyDescent="0.25">
      <c r="D112" s="79"/>
      <c r="E112" s="79"/>
      <c r="F112" s="28"/>
      <c r="G112" s="79"/>
      <c r="H112" s="28"/>
      <c r="I112" s="28"/>
      <c r="J112" s="28"/>
      <c r="K112" s="28"/>
      <c r="L112" s="28"/>
      <c r="M112" s="28"/>
      <c r="N112" s="28"/>
      <c r="O112" s="28"/>
      <c r="P112" s="28"/>
      <c r="Q112" s="28"/>
      <c r="R112" s="28"/>
      <c r="S112" s="28"/>
      <c r="T112" s="28"/>
      <c r="U112" s="28"/>
      <c r="V112" s="28"/>
      <c r="W112" s="28">
        <v>73</v>
      </c>
      <c r="X112" s="17" t="str">
        <f t="shared" si="19"/>
        <v/>
      </c>
      <c r="Z112">
        <f t="shared" si="18"/>
        <v>0</v>
      </c>
      <c r="AA112">
        <f>IF(AB112="",0,IFERROR(IF(VLOOKUP(AB112,AB$38:AB111,1,0)&gt;0,0,0),1))</f>
        <v>0</v>
      </c>
      <c r="AB112" s="17" t="str">
        <f>IF(DATOS!I76=X$39,DATOS!F76,"")</f>
        <v/>
      </c>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row>
    <row r="113" spans="4:72" x14ac:dyDescent="0.25">
      <c r="D113" s="79"/>
      <c r="E113" s="79"/>
      <c r="F113" s="28"/>
      <c r="G113" s="79"/>
      <c r="H113" s="28"/>
      <c r="I113" s="28"/>
      <c r="J113" s="28"/>
      <c r="K113" s="28"/>
      <c r="L113" s="28"/>
      <c r="M113" s="28"/>
      <c r="N113" s="28"/>
      <c r="O113" s="28"/>
      <c r="P113" s="28"/>
      <c r="Q113" s="28"/>
      <c r="R113" s="28"/>
      <c r="S113" s="28"/>
      <c r="T113" s="28"/>
      <c r="U113" s="28"/>
      <c r="V113" s="28"/>
      <c r="W113" s="28">
        <v>74</v>
      </c>
      <c r="X113" s="17" t="str">
        <f t="shared" si="19"/>
        <v/>
      </c>
      <c r="Z113">
        <f t="shared" si="18"/>
        <v>0</v>
      </c>
      <c r="AA113">
        <f>IF(AB113="",0,IFERROR(IF(VLOOKUP(AB113,AB$38:AB112,1,0)&gt;0,0,0),1))</f>
        <v>0</v>
      </c>
      <c r="AB113" s="17" t="str">
        <f>IF(DATOS!I77=X$39,DATOS!F77,"")</f>
        <v/>
      </c>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row>
    <row r="114" spans="4:72" x14ac:dyDescent="0.25">
      <c r="D114" s="79"/>
      <c r="E114" s="79"/>
      <c r="F114" s="28"/>
      <c r="G114" s="79"/>
      <c r="H114" s="28"/>
      <c r="I114" s="28"/>
      <c r="J114" s="28"/>
      <c r="K114" s="28"/>
      <c r="L114" s="28"/>
      <c r="M114" s="28"/>
      <c r="N114" s="28"/>
      <c r="O114" s="28"/>
      <c r="P114" s="28"/>
      <c r="Q114" s="28"/>
      <c r="R114" s="28"/>
      <c r="S114" s="28"/>
      <c r="T114" s="28"/>
      <c r="U114" s="28"/>
      <c r="V114" s="28"/>
      <c r="W114" s="28">
        <v>75</v>
      </c>
      <c r="X114" s="17" t="str">
        <f t="shared" si="19"/>
        <v/>
      </c>
      <c r="Z114">
        <f t="shared" si="18"/>
        <v>0</v>
      </c>
      <c r="AA114">
        <f>IF(AB114="",0,IFERROR(IF(VLOOKUP(AB114,AB$38:AB113,1,0)&gt;0,0,0),1))</f>
        <v>0</v>
      </c>
      <c r="AB114" s="17" t="str">
        <f>IF(DATOS!I78=X$39,DATOS!F78,"")</f>
        <v/>
      </c>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row>
    <row r="115" spans="4:72" x14ac:dyDescent="0.25">
      <c r="D115" s="79"/>
      <c r="E115" s="79"/>
      <c r="F115" s="28"/>
      <c r="G115" s="79"/>
      <c r="H115" s="28"/>
      <c r="I115" s="28"/>
      <c r="J115" s="28"/>
      <c r="K115" s="28"/>
      <c r="L115" s="28"/>
      <c r="M115" s="28"/>
      <c r="N115" s="28"/>
      <c r="O115" s="28"/>
      <c r="P115" s="28"/>
      <c r="Q115" s="28"/>
      <c r="R115" s="28"/>
      <c r="S115" s="28"/>
      <c r="T115" s="28"/>
      <c r="U115" s="28"/>
      <c r="V115" s="28"/>
      <c r="W115" s="28">
        <v>76</v>
      </c>
      <c r="X115" s="17" t="str">
        <f t="shared" si="19"/>
        <v/>
      </c>
      <c r="Z115">
        <f t="shared" si="18"/>
        <v>0</v>
      </c>
      <c r="AA115">
        <f>IF(AB115="",0,IFERROR(IF(VLOOKUP(AB115,AB$38:AB114,1,0)&gt;0,0,0),1))</f>
        <v>0</v>
      </c>
      <c r="AB115" s="17" t="str">
        <f>IF(DATOS!I79=X$39,DATOS!F79,"")</f>
        <v/>
      </c>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row>
    <row r="116" spans="4:72" x14ac:dyDescent="0.25">
      <c r="D116" s="79"/>
      <c r="E116" s="79"/>
      <c r="F116" s="28"/>
      <c r="G116" s="79"/>
      <c r="H116" s="28"/>
      <c r="I116" s="28"/>
      <c r="J116" s="28"/>
      <c r="K116" s="28"/>
      <c r="L116" s="28"/>
      <c r="M116" s="28"/>
      <c r="N116" s="28"/>
      <c r="O116" s="28"/>
      <c r="P116" s="28"/>
      <c r="Q116" s="28"/>
      <c r="R116" s="28"/>
      <c r="S116" s="28"/>
      <c r="T116" s="28"/>
      <c r="U116" s="28"/>
      <c r="V116" s="28"/>
      <c r="W116" s="28">
        <v>77</v>
      </c>
      <c r="X116" s="17" t="str">
        <f t="shared" si="19"/>
        <v/>
      </c>
      <c r="Z116">
        <f t="shared" si="18"/>
        <v>0</v>
      </c>
      <c r="AA116">
        <f>IF(AB116="",0,IFERROR(IF(VLOOKUP(AB116,AB$38:AB115,1,0)&gt;0,0,0),1))</f>
        <v>0</v>
      </c>
      <c r="AB116" s="17" t="str">
        <f>IF(DATOS!I80=X$39,DATOS!F80,"")</f>
        <v/>
      </c>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row>
    <row r="117" spans="4:72" x14ac:dyDescent="0.25">
      <c r="D117" s="79"/>
      <c r="E117" s="79"/>
      <c r="F117" s="28"/>
      <c r="G117" s="79"/>
      <c r="H117" s="28"/>
      <c r="I117" s="28"/>
      <c r="J117" s="28"/>
      <c r="K117" s="28"/>
      <c r="L117" s="28"/>
      <c r="M117" s="28"/>
      <c r="N117" s="28"/>
      <c r="O117" s="28"/>
      <c r="P117" s="28"/>
      <c r="Q117" s="28"/>
      <c r="R117" s="28"/>
      <c r="S117" s="28"/>
      <c r="T117" s="28"/>
      <c r="U117" s="28"/>
      <c r="V117" s="28"/>
      <c r="W117" s="28">
        <v>78</v>
      </c>
      <c r="X117" s="17" t="str">
        <f t="shared" si="19"/>
        <v/>
      </c>
      <c r="Z117">
        <f t="shared" si="18"/>
        <v>0</v>
      </c>
      <c r="AA117">
        <f>IF(AB117="",0,IFERROR(IF(VLOOKUP(AB117,AB$38:AB116,1,0)&gt;0,0,0),1))</f>
        <v>0</v>
      </c>
      <c r="AB117" s="17" t="str">
        <f>IF(DATOS!I81=X$39,DATOS!F81,"")</f>
        <v/>
      </c>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row>
    <row r="118" spans="4:72" x14ac:dyDescent="0.25">
      <c r="D118" s="79"/>
      <c r="E118" s="79"/>
      <c r="F118" s="28"/>
      <c r="G118" s="79"/>
      <c r="H118" s="28"/>
      <c r="I118" s="28"/>
      <c r="J118" s="28"/>
      <c r="K118" s="28"/>
      <c r="L118" s="28"/>
      <c r="M118" s="28"/>
      <c r="N118" s="28"/>
      <c r="O118" s="28"/>
      <c r="P118" s="28"/>
      <c r="Q118" s="28"/>
      <c r="R118" s="28"/>
      <c r="S118" s="28"/>
      <c r="T118" s="28"/>
      <c r="U118" s="28"/>
      <c r="V118" s="28"/>
      <c r="W118" s="28">
        <v>79</v>
      </c>
      <c r="X118" s="17" t="str">
        <f t="shared" si="19"/>
        <v/>
      </c>
      <c r="Z118">
        <f t="shared" si="18"/>
        <v>0</v>
      </c>
      <c r="AA118">
        <f>IF(AB118="",0,IFERROR(IF(VLOOKUP(AB118,AB$38:AB117,1,0)&gt;0,0,0),1))</f>
        <v>0</v>
      </c>
      <c r="AB118" s="17" t="str">
        <f>IF(DATOS!I82=X$39,DATOS!F82,"")</f>
        <v/>
      </c>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row>
    <row r="119" spans="4:72" x14ac:dyDescent="0.25">
      <c r="D119" s="79"/>
      <c r="E119" s="79"/>
      <c r="F119" s="28"/>
      <c r="G119" s="79"/>
      <c r="H119" s="28"/>
      <c r="I119" s="28"/>
      <c r="J119" s="28"/>
      <c r="K119" s="28"/>
      <c r="L119" s="28"/>
      <c r="M119" s="28"/>
      <c r="N119" s="28"/>
      <c r="O119" s="28"/>
      <c r="P119" s="28"/>
      <c r="Q119" s="28"/>
      <c r="R119" s="28"/>
      <c r="S119" s="28"/>
      <c r="T119" s="28"/>
      <c r="U119" s="28"/>
      <c r="V119" s="28"/>
      <c r="W119" s="28">
        <v>80</v>
      </c>
      <c r="X119" s="17" t="str">
        <f t="shared" si="19"/>
        <v/>
      </c>
      <c r="Z119">
        <f t="shared" si="18"/>
        <v>0</v>
      </c>
      <c r="AA119">
        <f>IF(AB119="",0,IFERROR(IF(VLOOKUP(AB119,AB$38:AB118,1,0)&gt;0,0,0),1))</f>
        <v>0</v>
      </c>
      <c r="AB119" s="17" t="str">
        <f>IF(DATOS!I83=X$39,DATOS!F83,"")</f>
        <v/>
      </c>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row>
    <row r="120" spans="4:72" x14ac:dyDescent="0.25">
      <c r="D120" s="79"/>
      <c r="E120" s="79"/>
      <c r="F120" s="28"/>
      <c r="G120" s="79"/>
      <c r="H120" s="28"/>
      <c r="I120" s="28"/>
      <c r="J120" s="28"/>
      <c r="K120" s="28"/>
      <c r="L120" s="28"/>
      <c r="M120" s="28"/>
      <c r="N120" s="28"/>
      <c r="O120" s="28"/>
      <c r="P120" s="28"/>
      <c r="Q120" s="28"/>
      <c r="R120" s="28"/>
      <c r="S120" s="28"/>
      <c r="T120" s="28"/>
      <c r="U120" s="28"/>
      <c r="V120" s="28"/>
      <c r="W120" s="28">
        <v>81</v>
      </c>
      <c r="X120" s="17" t="str">
        <f t="shared" si="19"/>
        <v/>
      </c>
      <c r="Z120">
        <f t="shared" si="18"/>
        <v>0</v>
      </c>
      <c r="AA120">
        <f>IF(AB120="",0,IFERROR(IF(VLOOKUP(AB120,AB$38:AB119,1,0)&gt;0,0,0),1))</f>
        <v>0</v>
      </c>
      <c r="AB120" s="17" t="str">
        <f>IF(DATOS!I84=X$39,DATOS!F84,"")</f>
        <v/>
      </c>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row>
    <row r="121" spans="4:72" x14ac:dyDescent="0.25">
      <c r="D121" s="79"/>
      <c r="E121" s="79"/>
      <c r="F121" s="28"/>
      <c r="G121" s="79"/>
      <c r="H121" s="28"/>
      <c r="I121" s="28"/>
      <c r="J121" s="28"/>
      <c r="K121" s="28"/>
      <c r="L121" s="28"/>
      <c r="M121" s="28"/>
      <c r="N121" s="28"/>
      <c r="O121" s="28"/>
      <c r="P121" s="28"/>
      <c r="Q121" s="28"/>
      <c r="R121" s="28"/>
      <c r="S121" s="28"/>
      <c r="T121" s="28"/>
      <c r="U121" s="28"/>
      <c r="V121" s="28"/>
      <c r="W121" s="28">
        <v>82</v>
      </c>
      <c r="X121" s="17" t="str">
        <f t="shared" si="19"/>
        <v/>
      </c>
      <c r="Z121">
        <f t="shared" si="18"/>
        <v>0</v>
      </c>
      <c r="AA121">
        <f>IF(AB121="",0,IFERROR(IF(VLOOKUP(AB121,AB$38:AB120,1,0)&gt;0,0,0),1))</f>
        <v>0</v>
      </c>
      <c r="AB121" s="17" t="str">
        <f>IF(DATOS!I85=X$39,DATOS!F85,"")</f>
        <v/>
      </c>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row>
    <row r="122" spans="4:72" x14ac:dyDescent="0.25">
      <c r="D122" s="79"/>
      <c r="E122" s="79"/>
      <c r="F122" s="28"/>
      <c r="G122" s="79"/>
      <c r="H122" s="28"/>
      <c r="I122" s="28"/>
      <c r="J122" s="28"/>
      <c r="K122" s="28"/>
      <c r="L122" s="28"/>
      <c r="M122" s="28"/>
      <c r="N122" s="28"/>
      <c r="O122" s="28"/>
      <c r="P122" s="28"/>
      <c r="Q122" s="28"/>
      <c r="R122" s="28"/>
      <c r="S122" s="28"/>
      <c r="T122" s="28"/>
      <c r="U122" s="28"/>
      <c r="V122" s="28"/>
      <c r="W122" s="28">
        <v>83</v>
      </c>
      <c r="X122" s="17" t="str">
        <f t="shared" si="19"/>
        <v/>
      </c>
      <c r="Z122">
        <f t="shared" si="18"/>
        <v>0</v>
      </c>
      <c r="AA122">
        <f>IF(AB122="",0,IFERROR(IF(VLOOKUP(AB122,AB$38:AB121,1,0)&gt;0,0,0),1))</f>
        <v>0</v>
      </c>
      <c r="AB122" s="17" t="str">
        <f>IF(DATOS!I86=X$39,DATOS!F86,"")</f>
        <v/>
      </c>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row>
    <row r="123" spans="4:72" x14ac:dyDescent="0.25">
      <c r="D123" s="79"/>
      <c r="E123" s="79"/>
      <c r="F123" s="28"/>
      <c r="G123" s="79"/>
      <c r="H123" s="28"/>
      <c r="I123" s="28"/>
      <c r="J123" s="28"/>
      <c r="K123" s="28"/>
      <c r="L123" s="28"/>
      <c r="M123" s="28"/>
      <c r="N123" s="28"/>
      <c r="O123" s="28"/>
      <c r="P123" s="28"/>
      <c r="Q123" s="28"/>
      <c r="R123" s="28"/>
      <c r="S123" s="28"/>
      <c r="T123" s="28"/>
      <c r="U123" s="28"/>
      <c r="V123" s="28"/>
      <c r="W123" s="28">
        <v>84</v>
      </c>
      <c r="X123" s="17" t="str">
        <f t="shared" si="19"/>
        <v/>
      </c>
      <c r="Z123">
        <f t="shared" si="18"/>
        <v>0</v>
      </c>
      <c r="AA123">
        <f>IF(AB123="",0,IFERROR(IF(VLOOKUP(AB123,AB$38:AB122,1,0)&gt;0,0,0),1))</f>
        <v>0</v>
      </c>
      <c r="AB123" s="17" t="str">
        <f>IF(DATOS!I87=X$39,DATOS!F87,"")</f>
        <v/>
      </c>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row>
    <row r="124" spans="4:72" x14ac:dyDescent="0.25">
      <c r="D124" s="79"/>
      <c r="E124" s="79"/>
      <c r="F124" s="28"/>
      <c r="G124" s="79"/>
      <c r="H124" s="28"/>
      <c r="I124" s="28"/>
      <c r="J124" s="28"/>
      <c r="K124" s="28"/>
      <c r="L124" s="28"/>
      <c r="M124" s="28"/>
      <c r="N124" s="28"/>
      <c r="O124" s="28"/>
      <c r="P124" s="28"/>
      <c r="Q124" s="28"/>
      <c r="R124" s="28"/>
      <c r="S124" s="28"/>
      <c r="T124" s="28"/>
      <c r="U124" s="28"/>
      <c r="V124" s="28"/>
      <c r="W124" s="28">
        <v>85</v>
      </c>
      <c r="X124" s="17" t="str">
        <f t="shared" si="19"/>
        <v/>
      </c>
      <c r="Z124">
        <f t="shared" si="18"/>
        <v>0</v>
      </c>
      <c r="AA124">
        <f>IF(AB124="",0,IFERROR(IF(VLOOKUP(AB124,AB$38:AB123,1,0)&gt;0,0,0),1))</f>
        <v>0</v>
      </c>
      <c r="AB124" s="17" t="str">
        <f>IF(DATOS!I88=X$39,DATOS!F88,"")</f>
        <v/>
      </c>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row>
    <row r="125" spans="4:72" x14ac:dyDescent="0.25">
      <c r="D125" s="79"/>
      <c r="E125" s="79"/>
      <c r="F125" s="28"/>
      <c r="G125" s="79"/>
      <c r="H125" s="28"/>
      <c r="I125" s="28"/>
      <c r="J125" s="28"/>
      <c r="K125" s="28"/>
      <c r="L125" s="28"/>
      <c r="M125" s="28"/>
      <c r="N125" s="28"/>
      <c r="O125" s="28"/>
      <c r="P125" s="28"/>
      <c r="Q125" s="28"/>
      <c r="R125" s="28"/>
      <c r="S125" s="28"/>
      <c r="T125" s="28"/>
      <c r="U125" s="28"/>
      <c r="V125" s="28"/>
      <c r="W125" s="28"/>
      <c r="Z125">
        <f t="shared" si="18"/>
        <v>0</v>
      </c>
      <c r="AA125">
        <f>IF(AB125="",0,IFERROR(IF(VLOOKUP(AB125,AB$38:AB124,1,0)&gt;0,0,0),1))</f>
        <v>0</v>
      </c>
      <c r="AB125" s="17" t="str">
        <f>IF(DATOS!I89=X$39,DATOS!F89,"")</f>
        <v/>
      </c>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row>
    <row r="126" spans="4:72" x14ac:dyDescent="0.25">
      <c r="D126" s="79"/>
      <c r="E126" s="79"/>
      <c r="F126" s="28"/>
      <c r="G126" s="79"/>
      <c r="H126" s="28"/>
      <c r="I126" s="28"/>
      <c r="J126" s="28"/>
      <c r="K126" s="28"/>
      <c r="L126" s="28"/>
      <c r="M126" s="28"/>
      <c r="N126" s="28"/>
      <c r="O126" s="28"/>
      <c r="P126" s="28"/>
      <c r="Q126" s="28"/>
      <c r="R126" s="28"/>
      <c r="S126" s="28"/>
      <c r="T126" s="28"/>
      <c r="U126" s="28"/>
      <c r="V126" s="28"/>
      <c r="W126" s="28"/>
      <c r="Z126">
        <f t="shared" si="18"/>
        <v>0</v>
      </c>
      <c r="AA126">
        <f>IF(AB126="",0,IFERROR(IF(VLOOKUP(AB126,AB$38:AB125,1,0)&gt;0,0,0),1))</f>
        <v>0</v>
      </c>
      <c r="AB126" s="17" t="str">
        <f>IF(DATOS!I90=X$39,DATOS!F90,"")</f>
        <v/>
      </c>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row>
    <row r="127" spans="4:72" x14ac:dyDescent="0.25">
      <c r="D127" s="79"/>
      <c r="E127" s="79"/>
      <c r="F127" s="28"/>
      <c r="G127" s="79"/>
      <c r="H127" s="28"/>
      <c r="I127" s="28"/>
      <c r="J127" s="28"/>
      <c r="K127" s="28"/>
      <c r="L127" s="28"/>
      <c r="M127" s="28"/>
      <c r="N127" s="28"/>
      <c r="O127" s="28"/>
      <c r="P127" s="28"/>
      <c r="Q127" s="28"/>
      <c r="R127" s="28"/>
      <c r="S127" s="28"/>
      <c r="T127" s="28"/>
      <c r="U127" s="28"/>
      <c r="V127" s="28"/>
      <c r="W127" s="28"/>
      <c r="Z127">
        <f t="shared" si="18"/>
        <v>0</v>
      </c>
      <c r="AA127">
        <f>IF(AB127="",0,IFERROR(IF(VLOOKUP(AB127,AB$38:AB126,1,0)&gt;0,0,0),1))</f>
        <v>0</v>
      </c>
      <c r="AB127" s="17" t="str">
        <f>IF(DATOS!I91=X$39,DATOS!F91,"")</f>
        <v/>
      </c>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row>
    <row r="128" spans="4:72" x14ac:dyDescent="0.25">
      <c r="D128" s="79"/>
      <c r="E128" s="79"/>
      <c r="F128" s="28"/>
      <c r="G128" s="79"/>
      <c r="H128" s="28"/>
      <c r="I128" s="28"/>
      <c r="J128" s="28"/>
      <c r="K128" s="28"/>
      <c r="L128" s="28"/>
      <c r="M128" s="28"/>
      <c r="N128" s="28"/>
      <c r="O128" s="28"/>
      <c r="P128" s="28"/>
      <c r="Q128" s="28"/>
      <c r="R128" s="28"/>
      <c r="S128" s="28"/>
      <c r="T128" s="28"/>
      <c r="U128" s="28"/>
      <c r="V128" s="28"/>
      <c r="W128" s="28"/>
      <c r="Z128">
        <f t="shared" si="18"/>
        <v>0</v>
      </c>
      <c r="AA128">
        <f>IF(AB128="",0,IFERROR(IF(VLOOKUP(AB128,AB$38:AB127,1,0)&gt;0,0,0),1))</f>
        <v>0</v>
      </c>
      <c r="AB128" s="17" t="str">
        <f>IF(DATOS!I92=X$39,DATOS!F92,"")</f>
        <v/>
      </c>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row>
    <row r="129" spans="4:72" x14ac:dyDescent="0.25">
      <c r="D129" s="79"/>
      <c r="E129" s="79"/>
      <c r="F129" s="28"/>
      <c r="G129" s="79"/>
      <c r="H129" s="28"/>
      <c r="I129" s="28"/>
      <c r="J129" s="28"/>
      <c r="K129" s="28"/>
      <c r="L129" s="28"/>
      <c r="M129" s="28"/>
      <c r="N129" s="28"/>
      <c r="O129" s="28"/>
      <c r="P129" s="28"/>
      <c r="Q129" s="28"/>
      <c r="R129" s="28"/>
      <c r="S129" s="28"/>
      <c r="T129" s="28"/>
      <c r="U129" s="28"/>
      <c r="V129" s="28"/>
      <c r="W129" s="28"/>
      <c r="Z129">
        <f t="shared" si="18"/>
        <v>0</v>
      </c>
      <c r="AA129">
        <f>IF(AB129="",0,IFERROR(IF(VLOOKUP(AB129,AB$38:AB128,1,0)&gt;0,0,0),1))</f>
        <v>0</v>
      </c>
      <c r="AB129" s="17" t="str">
        <f>IF(DATOS!I93=X$39,DATOS!F93,"")</f>
        <v/>
      </c>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row>
    <row r="130" spans="4:72" x14ac:dyDescent="0.25">
      <c r="D130" s="79"/>
      <c r="E130" s="79"/>
      <c r="F130" s="28"/>
      <c r="G130" s="79"/>
      <c r="H130" s="28"/>
      <c r="I130" s="28"/>
      <c r="J130" s="28"/>
      <c r="K130" s="28"/>
      <c r="L130" s="28"/>
      <c r="M130" s="28"/>
      <c r="N130" s="28"/>
      <c r="O130" s="28"/>
      <c r="P130" s="28"/>
      <c r="Q130" s="28"/>
      <c r="R130" s="28"/>
      <c r="S130" s="28"/>
      <c r="T130" s="28"/>
      <c r="U130" s="28"/>
      <c r="V130" s="28"/>
      <c r="W130" s="28"/>
      <c r="Z130">
        <f t="shared" si="18"/>
        <v>0</v>
      </c>
      <c r="AA130">
        <f>IF(AB130="",0,IFERROR(IF(VLOOKUP(AB130,AB$38:AB129,1,0)&gt;0,0,0),1))</f>
        <v>0</v>
      </c>
      <c r="AB130" s="17" t="str">
        <f>IF(DATOS!I94=X$39,DATOS!F94,"")</f>
        <v/>
      </c>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row>
    <row r="131" spans="4:72" x14ac:dyDescent="0.25">
      <c r="D131" s="79"/>
      <c r="E131" s="79"/>
      <c r="F131" s="28"/>
      <c r="G131" s="79"/>
      <c r="H131" s="28"/>
      <c r="I131" s="28"/>
      <c r="J131" s="28"/>
      <c r="K131" s="28"/>
      <c r="L131" s="28"/>
      <c r="M131" s="28"/>
      <c r="N131" s="28"/>
      <c r="O131" s="28"/>
      <c r="P131" s="28"/>
      <c r="Q131" s="28"/>
      <c r="R131" s="28"/>
      <c r="S131" s="28"/>
      <c r="T131" s="28"/>
      <c r="U131" s="28"/>
      <c r="V131" s="28"/>
      <c r="W131" s="28"/>
      <c r="Z131">
        <f t="shared" si="18"/>
        <v>0</v>
      </c>
      <c r="AA131">
        <f>IF(AB131="",0,IFERROR(IF(VLOOKUP(AB131,AB$38:AB130,1,0)&gt;0,0,0),1))</f>
        <v>0</v>
      </c>
      <c r="AB131" s="17" t="str">
        <f>IF(DATOS!I95=X$39,DATOS!F95,"")</f>
        <v/>
      </c>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row>
    <row r="132" spans="4:72" x14ac:dyDescent="0.25">
      <c r="D132" s="79"/>
      <c r="E132" s="79"/>
      <c r="F132" s="28"/>
      <c r="G132" s="79"/>
      <c r="H132" s="28"/>
      <c r="I132" s="28"/>
      <c r="J132" s="28"/>
      <c r="K132" s="28"/>
      <c r="L132" s="28"/>
      <c r="M132" s="28"/>
      <c r="N132" s="28"/>
      <c r="O132" s="28"/>
      <c r="P132" s="28"/>
      <c r="Q132" s="28"/>
      <c r="R132" s="28"/>
      <c r="S132" s="28"/>
      <c r="T132" s="28"/>
      <c r="U132" s="28"/>
      <c r="V132" s="28"/>
      <c r="W132" s="28"/>
      <c r="Z132">
        <f t="shared" si="18"/>
        <v>0</v>
      </c>
      <c r="AA132">
        <f>IF(AB132="",0,IFERROR(IF(VLOOKUP(AB132,AB$38:AB131,1,0)&gt;0,0,0),1))</f>
        <v>0</v>
      </c>
      <c r="AB132" s="17" t="str">
        <f>IF(DATOS!I96=X$39,DATOS!F96,"")</f>
        <v/>
      </c>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row>
    <row r="133" spans="4:72" x14ac:dyDescent="0.25">
      <c r="D133" s="79"/>
      <c r="E133" s="79"/>
      <c r="F133" s="28"/>
      <c r="G133" s="79"/>
      <c r="H133" s="28"/>
      <c r="I133" s="28"/>
      <c r="J133" s="28"/>
      <c r="K133" s="28"/>
      <c r="L133" s="28"/>
      <c r="M133" s="28"/>
      <c r="N133" s="28"/>
      <c r="O133" s="28"/>
      <c r="P133" s="28"/>
      <c r="Q133" s="28"/>
      <c r="R133" s="28"/>
      <c r="S133" s="28"/>
      <c r="T133" s="28"/>
      <c r="U133" s="28"/>
      <c r="V133" s="28"/>
      <c r="W133" s="28"/>
      <c r="Z133">
        <f t="shared" si="18"/>
        <v>0</v>
      </c>
      <c r="AA133">
        <f>IF(AB133="",0,IFERROR(IF(VLOOKUP(AB133,AB$38:AB132,1,0)&gt;0,0,0),1))</f>
        <v>0</v>
      </c>
      <c r="AB133" s="17" t="str">
        <f>IF(DATOS!I97=X$39,DATOS!F97,"")</f>
        <v/>
      </c>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row>
    <row r="134" spans="4:72" x14ac:dyDescent="0.25">
      <c r="D134" s="79"/>
      <c r="E134" s="79"/>
      <c r="F134" s="28"/>
      <c r="G134" s="79"/>
      <c r="H134" s="28"/>
      <c r="I134" s="28"/>
      <c r="J134" s="28"/>
      <c r="K134" s="28"/>
      <c r="L134" s="28"/>
      <c r="M134" s="28"/>
      <c r="N134" s="28"/>
      <c r="O134" s="28"/>
      <c r="P134" s="28"/>
      <c r="Q134" s="28"/>
      <c r="R134" s="28"/>
      <c r="S134" s="28"/>
      <c r="T134" s="28"/>
      <c r="U134" s="28"/>
      <c r="V134" s="28"/>
      <c r="W134" s="28"/>
      <c r="Z134">
        <f t="shared" si="18"/>
        <v>0</v>
      </c>
      <c r="AA134">
        <f>IF(AB134="",0,IFERROR(IF(VLOOKUP(AB134,AB$38:AB133,1,0)&gt;0,0,0),1))</f>
        <v>0</v>
      </c>
      <c r="AB134" s="17" t="str">
        <f>IF(DATOS!I98=X$39,DATOS!F98,"")</f>
        <v/>
      </c>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row>
    <row r="135" spans="4:72" x14ac:dyDescent="0.25">
      <c r="D135" s="79"/>
      <c r="E135" s="79"/>
      <c r="F135" s="28"/>
      <c r="G135" s="79"/>
      <c r="H135" s="28"/>
      <c r="I135" s="28"/>
      <c r="J135" s="28"/>
      <c r="K135" s="28"/>
      <c r="L135" s="28"/>
      <c r="M135" s="28"/>
      <c r="N135" s="28"/>
      <c r="O135" s="28"/>
      <c r="P135" s="28"/>
      <c r="Q135" s="28"/>
      <c r="R135" s="28"/>
      <c r="S135" s="28"/>
      <c r="T135" s="28"/>
      <c r="U135" s="28"/>
      <c r="V135" s="28"/>
      <c r="W135" s="28"/>
      <c r="Z135">
        <f t="shared" si="18"/>
        <v>0</v>
      </c>
      <c r="AA135">
        <f>IF(AB135="",0,IFERROR(IF(VLOOKUP(AB135,AB$38:AB134,1,0)&gt;0,0,0),1))</f>
        <v>0</v>
      </c>
      <c r="AB135" s="17" t="str">
        <f>IF(DATOS!I99=X$39,DATOS!F99,"")</f>
        <v/>
      </c>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row>
    <row r="136" spans="4:72" x14ac:dyDescent="0.25">
      <c r="D136" s="79"/>
      <c r="E136" s="79"/>
      <c r="F136" s="28"/>
      <c r="G136" s="79"/>
      <c r="H136" s="28"/>
      <c r="I136" s="28"/>
      <c r="J136" s="28"/>
      <c r="K136" s="28"/>
      <c r="L136" s="28"/>
      <c r="M136" s="28"/>
      <c r="N136" s="28"/>
      <c r="O136" s="28"/>
      <c r="P136" s="28"/>
      <c r="Q136" s="28"/>
      <c r="R136" s="28"/>
      <c r="S136" s="28"/>
      <c r="T136" s="28"/>
      <c r="U136" s="28"/>
      <c r="V136" s="28"/>
      <c r="W136" s="28"/>
      <c r="Z136">
        <f t="shared" si="18"/>
        <v>0</v>
      </c>
      <c r="AA136">
        <f>IF(AB136="",0,IFERROR(IF(VLOOKUP(AB136,AB$38:AB135,1,0)&gt;0,0,0),1))</f>
        <v>0</v>
      </c>
      <c r="AB136" s="17" t="str">
        <f>IF(DATOS!I100=X$39,DATOS!F100,"")</f>
        <v/>
      </c>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row>
    <row r="137" spans="4:72" x14ac:dyDescent="0.25">
      <c r="D137" s="79"/>
      <c r="E137" s="79"/>
      <c r="F137" s="28"/>
      <c r="G137" s="79"/>
      <c r="H137" s="28"/>
      <c r="I137" s="28"/>
      <c r="J137" s="28"/>
      <c r="K137" s="28"/>
      <c r="L137" s="28"/>
      <c r="M137" s="28"/>
      <c r="N137" s="28"/>
      <c r="O137" s="28"/>
      <c r="P137" s="28"/>
      <c r="Q137" s="28"/>
      <c r="R137" s="28"/>
      <c r="S137" s="28"/>
      <c r="T137" s="28"/>
      <c r="U137" s="28"/>
      <c r="V137" s="28"/>
      <c r="W137" s="28"/>
      <c r="Z137">
        <f t="shared" si="18"/>
        <v>0</v>
      </c>
      <c r="AA137">
        <f>IF(AB137="",0,IFERROR(IF(VLOOKUP(AB137,AB$38:AB136,1,0)&gt;0,0,0),1))</f>
        <v>0</v>
      </c>
      <c r="AB137" s="17" t="str">
        <f>IF(DATOS!I101=X$39,DATOS!F101,"")</f>
        <v/>
      </c>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row>
    <row r="138" spans="4:72" x14ac:dyDescent="0.25">
      <c r="D138" s="79"/>
      <c r="E138" s="79"/>
      <c r="F138" s="28"/>
      <c r="G138" s="79"/>
      <c r="H138" s="28"/>
      <c r="I138" s="28"/>
      <c r="J138" s="28"/>
      <c r="K138" s="28"/>
      <c r="L138" s="28"/>
      <c r="M138" s="28"/>
      <c r="N138" s="28"/>
      <c r="O138" s="28"/>
      <c r="P138" s="28"/>
      <c r="Q138" s="28"/>
      <c r="R138" s="28"/>
      <c r="S138" s="28"/>
      <c r="T138" s="28"/>
      <c r="U138" s="28"/>
      <c r="V138" s="28"/>
      <c r="W138" s="28"/>
      <c r="Z138">
        <f t="shared" si="18"/>
        <v>0</v>
      </c>
      <c r="AA138">
        <f>IF(AB138="",0,IFERROR(IF(VLOOKUP(AB138,AB$38:AB137,1,0)&gt;0,0,0),1))</f>
        <v>0</v>
      </c>
      <c r="AB138" s="17" t="str">
        <f>IF(DATOS!I102=X$39,DATOS!F102,"")</f>
        <v/>
      </c>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row>
    <row r="139" spans="4:72" x14ac:dyDescent="0.25">
      <c r="D139" s="79"/>
      <c r="E139" s="79"/>
      <c r="F139" s="28"/>
      <c r="G139" s="79"/>
      <c r="H139" s="28"/>
      <c r="I139" s="28"/>
      <c r="J139" s="28"/>
      <c r="K139" s="28"/>
      <c r="L139" s="28"/>
      <c r="M139" s="28"/>
      <c r="N139" s="28"/>
      <c r="O139" s="28"/>
      <c r="P139" s="28"/>
      <c r="Q139" s="28"/>
      <c r="R139" s="28"/>
      <c r="S139" s="28"/>
      <c r="T139" s="28"/>
      <c r="U139" s="28"/>
      <c r="V139" s="28"/>
      <c r="W139" s="28"/>
      <c r="Z139">
        <f t="shared" si="18"/>
        <v>0</v>
      </c>
      <c r="AA139">
        <f>IF(AB139="",0,IFERROR(IF(VLOOKUP(AB139,AB$38:AB138,1,0)&gt;0,0,0),1))</f>
        <v>0</v>
      </c>
      <c r="AB139" s="17" t="str">
        <f>IF(DATOS!I103=X$39,DATOS!F103,"")</f>
        <v/>
      </c>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row>
    <row r="140" spans="4:72" x14ac:dyDescent="0.25">
      <c r="D140" s="79"/>
      <c r="E140" s="79"/>
      <c r="F140" s="28"/>
      <c r="G140" s="79"/>
      <c r="H140" s="28"/>
      <c r="I140" s="28"/>
      <c r="J140" s="28"/>
      <c r="K140" s="28"/>
      <c r="L140" s="28"/>
      <c r="M140" s="28"/>
      <c r="N140" s="28"/>
      <c r="O140" s="28"/>
      <c r="P140" s="28"/>
      <c r="Q140" s="28"/>
      <c r="R140" s="28"/>
      <c r="S140" s="28"/>
      <c r="T140" s="28"/>
      <c r="U140" s="28"/>
      <c r="V140" s="28"/>
      <c r="W140" s="28"/>
      <c r="Z140">
        <f t="shared" si="18"/>
        <v>0</v>
      </c>
      <c r="AA140">
        <f>IF(AB140="",0,IFERROR(IF(VLOOKUP(AB140,AB$38:AB139,1,0)&gt;0,0,0),1))</f>
        <v>0</v>
      </c>
      <c r="AB140" s="17" t="str">
        <f>IF(DATOS!I104=X$39,DATOS!F104,"")</f>
        <v/>
      </c>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row>
    <row r="141" spans="4:72" x14ac:dyDescent="0.25">
      <c r="D141" s="79"/>
      <c r="E141" s="79"/>
      <c r="F141" s="28"/>
      <c r="G141" s="79"/>
      <c r="H141" s="28"/>
      <c r="I141" s="28"/>
      <c r="J141" s="28"/>
      <c r="K141" s="28"/>
      <c r="L141" s="28"/>
      <c r="M141" s="28"/>
      <c r="N141" s="28"/>
      <c r="O141" s="28"/>
      <c r="P141" s="28"/>
      <c r="Q141" s="28"/>
      <c r="R141" s="28"/>
      <c r="S141" s="28"/>
      <c r="T141" s="28"/>
      <c r="U141" s="28"/>
      <c r="V141" s="28"/>
      <c r="W141" s="28"/>
      <c r="Z141">
        <f t="shared" si="18"/>
        <v>0</v>
      </c>
      <c r="AA141">
        <f>IF(AB141="",0,IFERROR(IF(VLOOKUP(AB141,AB$38:AB140,1,0)&gt;0,0,0),1))</f>
        <v>0</v>
      </c>
      <c r="AB141" s="17" t="str">
        <f>IF(DATOS!I105=X$39,DATOS!F105,"")</f>
        <v/>
      </c>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row>
    <row r="142" spans="4:72" x14ac:dyDescent="0.25">
      <c r="D142" s="79"/>
      <c r="E142" s="79"/>
      <c r="F142" s="28"/>
      <c r="G142" s="79"/>
      <c r="H142" s="28"/>
      <c r="I142" s="28"/>
      <c r="J142" s="28"/>
      <c r="K142" s="28"/>
      <c r="L142" s="28"/>
      <c r="M142" s="28"/>
      <c r="N142" s="28"/>
      <c r="O142" s="28"/>
      <c r="P142" s="28"/>
      <c r="Q142" s="28"/>
      <c r="R142" s="28"/>
      <c r="S142" s="28"/>
      <c r="T142" s="28"/>
      <c r="U142" s="28"/>
      <c r="V142" s="28"/>
      <c r="W142" s="28"/>
      <c r="Z142">
        <f t="shared" si="18"/>
        <v>0</v>
      </c>
      <c r="AA142">
        <f>IF(AB142="",0,IFERROR(IF(VLOOKUP(AB142,AB$38:AB141,1,0)&gt;0,0,0),1))</f>
        <v>0</v>
      </c>
      <c r="AB142" s="17" t="str">
        <f>IF(DATOS!I106=X$39,DATOS!F106,"")</f>
        <v/>
      </c>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row>
    <row r="143" spans="4:72" x14ac:dyDescent="0.25">
      <c r="D143" s="79"/>
      <c r="E143" s="79"/>
      <c r="F143" s="28"/>
      <c r="G143" s="79"/>
      <c r="H143" s="28"/>
      <c r="I143" s="28"/>
      <c r="J143" s="28"/>
      <c r="K143" s="28"/>
      <c r="L143" s="28"/>
      <c r="M143" s="28"/>
      <c r="N143" s="28"/>
      <c r="O143" s="28"/>
      <c r="P143" s="28"/>
      <c r="Q143" s="28"/>
      <c r="R143" s="28"/>
      <c r="S143" s="28"/>
      <c r="T143" s="28"/>
      <c r="U143" s="28"/>
      <c r="V143" s="28"/>
      <c r="W143" s="28"/>
      <c r="Z143">
        <f t="shared" si="18"/>
        <v>0</v>
      </c>
      <c r="AA143">
        <f>IF(AB143="",0,IFERROR(IF(VLOOKUP(AB143,AB$38:AB142,1,0)&gt;0,0,0),1))</f>
        <v>0</v>
      </c>
      <c r="AB143" s="17" t="str">
        <f>IF(DATOS!I107=X$39,DATOS!F107,"")</f>
        <v/>
      </c>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row>
    <row r="144" spans="4:72" x14ac:dyDescent="0.25">
      <c r="D144" s="79"/>
      <c r="E144" s="79"/>
      <c r="F144" s="28"/>
      <c r="G144" s="79"/>
      <c r="H144" s="28"/>
      <c r="I144" s="28"/>
      <c r="J144" s="28"/>
      <c r="K144" s="28"/>
      <c r="L144" s="28"/>
      <c r="M144" s="28"/>
      <c r="N144" s="28"/>
      <c r="O144" s="28"/>
      <c r="P144" s="28"/>
      <c r="Q144" s="28"/>
      <c r="R144" s="28"/>
      <c r="S144" s="28"/>
      <c r="T144" s="28"/>
      <c r="U144" s="28"/>
      <c r="V144" s="28"/>
      <c r="W144" s="28"/>
      <c r="Z144">
        <f t="shared" si="18"/>
        <v>0</v>
      </c>
      <c r="AA144">
        <f>IF(AB144="",0,IFERROR(IF(VLOOKUP(AB144,AB$38:AB143,1,0)&gt;0,0,0),1))</f>
        <v>0</v>
      </c>
      <c r="AB144" s="17" t="str">
        <f>IF(DATOS!I108=X$39,DATOS!F108,"")</f>
        <v/>
      </c>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row>
    <row r="145" spans="4:72" x14ac:dyDescent="0.25">
      <c r="D145" s="79"/>
      <c r="E145" s="79"/>
      <c r="F145" s="28"/>
      <c r="G145" s="79"/>
      <c r="H145" s="28"/>
      <c r="I145" s="28"/>
      <c r="J145" s="28"/>
      <c r="K145" s="28"/>
      <c r="L145" s="28"/>
      <c r="M145" s="28"/>
      <c r="N145" s="28"/>
      <c r="O145" s="28"/>
      <c r="P145" s="28"/>
      <c r="Q145" s="28"/>
      <c r="R145" s="28"/>
      <c r="S145" s="28"/>
      <c r="T145" s="28"/>
      <c r="U145" s="28"/>
      <c r="V145" s="28"/>
      <c r="W145" s="28"/>
      <c r="Z145">
        <f t="shared" si="18"/>
        <v>0</v>
      </c>
      <c r="AA145">
        <f>IF(AB145="",0,IFERROR(IF(VLOOKUP(AB145,AB$38:AB144,1,0)&gt;0,0,0),1))</f>
        <v>0</v>
      </c>
      <c r="AB145" s="17" t="str">
        <f>IF(DATOS!I109=X$39,DATOS!F109,"")</f>
        <v/>
      </c>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row>
    <row r="146" spans="4:72" x14ac:dyDescent="0.25">
      <c r="D146" s="79"/>
      <c r="E146" s="79"/>
      <c r="F146" s="28"/>
      <c r="G146" s="79"/>
      <c r="H146" s="28"/>
      <c r="I146" s="28"/>
      <c r="J146" s="28"/>
      <c r="K146" s="28"/>
      <c r="L146" s="28"/>
      <c r="M146" s="28"/>
      <c r="N146" s="28"/>
      <c r="O146" s="28"/>
      <c r="P146" s="28"/>
      <c r="Q146" s="28"/>
      <c r="R146" s="28"/>
      <c r="S146" s="28"/>
      <c r="T146" s="28"/>
      <c r="U146" s="28"/>
      <c r="V146" s="28"/>
      <c r="W146" s="28"/>
      <c r="Z146">
        <f t="shared" si="18"/>
        <v>0</v>
      </c>
      <c r="AA146">
        <f>IF(AB146="",0,IFERROR(IF(VLOOKUP(AB146,AB$38:AB145,1,0)&gt;0,0,0),1))</f>
        <v>0</v>
      </c>
      <c r="AB146" s="17" t="str">
        <f>IF(DATOS!I110=X$39,DATOS!F110,"")</f>
        <v/>
      </c>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row>
    <row r="147" spans="4:72" x14ac:dyDescent="0.25">
      <c r="D147" s="79"/>
      <c r="E147" s="79"/>
      <c r="F147" s="28"/>
      <c r="G147" s="79"/>
      <c r="H147" s="28"/>
      <c r="I147" s="28"/>
      <c r="J147" s="28"/>
      <c r="K147" s="28"/>
      <c r="L147" s="28"/>
      <c r="M147" s="28"/>
      <c r="N147" s="28"/>
      <c r="O147" s="28"/>
      <c r="P147" s="28"/>
      <c r="Q147" s="28"/>
      <c r="R147" s="28"/>
      <c r="S147" s="28"/>
      <c r="T147" s="28"/>
      <c r="U147" s="28"/>
      <c r="V147" s="28"/>
      <c r="W147" s="28"/>
      <c r="Z147">
        <f t="shared" si="18"/>
        <v>0</v>
      </c>
      <c r="AA147">
        <f>IF(AB147="",0,IFERROR(IF(VLOOKUP(AB147,AB$38:AB146,1,0)&gt;0,0,0),1))</f>
        <v>0</v>
      </c>
      <c r="AB147" s="17" t="str">
        <f>IF(DATOS!I111=X$39,DATOS!F111,"")</f>
        <v/>
      </c>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row>
    <row r="148" spans="4:72" x14ac:dyDescent="0.25">
      <c r="D148" s="79"/>
      <c r="E148" s="79"/>
      <c r="F148" s="28"/>
      <c r="G148" s="79"/>
      <c r="H148" s="28"/>
      <c r="I148" s="28"/>
      <c r="J148" s="28"/>
      <c r="K148" s="28"/>
      <c r="L148" s="28"/>
      <c r="M148" s="28"/>
      <c r="N148" s="28"/>
      <c r="O148" s="28"/>
      <c r="P148" s="28"/>
      <c r="Q148" s="28"/>
      <c r="R148" s="28"/>
      <c r="S148" s="28"/>
      <c r="T148" s="28"/>
      <c r="U148" s="28"/>
      <c r="V148" s="28"/>
      <c r="W148" s="28"/>
      <c r="Z148">
        <f t="shared" si="18"/>
        <v>0</v>
      </c>
      <c r="AA148">
        <f>IF(AB148="",0,IFERROR(IF(VLOOKUP(AB148,AB$38:AB147,1,0)&gt;0,0,0),1))</f>
        <v>0</v>
      </c>
      <c r="AB148" s="17" t="str">
        <f>IF(DATOS!I112=X$39,DATOS!F112,"")</f>
        <v/>
      </c>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row>
    <row r="149" spans="4:72" x14ac:dyDescent="0.25">
      <c r="D149" s="79"/>
      <c r="E149" s="79"/>
      <c r="F149" s="28"/>
      <c r="G149" s="79"/>
      <c r="H149" s="28"/>
      <c r="I149" s="28"/>
      <c r="J149" s="28"/>
      <c r="K149" s="28"/>
      <c r="L149" s="28"/>
      <c r="M149" s="28"/>
      <c r="N149" s="28"/>
      <c r="O149" s="28"/>
      <c r="P149" s="28"/>
      <c r="Q149" s="28"/>
      <c r="R149" s="28"/>
      <c r="S149" s="28"/>
      <c r="T149" s="28"/>
      <c r="U149" s="28"/>
      <c r="V149" s="28"/>
      <c r="W149" s="28"/>
      <c r="Z149">
        <f t="shared" si="18"/>
        <v>0</v>
      </c>
      <c r="AA149">
        <f>IF(AB149="",0,IFERROR(IF(VLOOKUP(AB149,AB$38:AB148,1,0)&gt;0,0,0),1))</f>
        <v>0</v>
      </c>
      <c r="AB149" s="17" t="str">
        <f>IF(DATOS!I113=X$39,DATOS!F113,"")</f>
        <v/>
      </c>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row>
    <row r="150" spans="4:72" x14ac:dyDescent="0.25">
      <c r="D150" s="79"/>
      <c r="E150" s="79"/>
      <c r="F150" s="28"/>
      <c r="G150" s="79"/>
      <c r="H150" s="28"/>
      <c r="I150" s="28"/>
      <c r="J150" s="28"/>
      <c r="K150" s="28"/>
      <c r="L150" s="28"/>
      <c r="M150" s="28"/>
      <c r="N150" s="28"/>
      <c r="O150" s="28"/>
      <c r="P150" s="28"/>
      <c r="Q150" s="28"/>
      <c r="R150" s="28"/>
      <c r="S150" s="28"/>
      <c r="T150" s="28"/>
      <c r="U150" s="28"/>
      <c r="V150" s="28"/>
      <c r="W150" s="28"/>
      <c r="Z150">
        <f t="shared" si="18"/>
        <v>0</v>
      </c>
      <c r="AA150">
        <f>IF(AB150="",0,IFERROR(IF(VLOOKUP(AB150,AB$38:AB149,1,0)&gt;0,0,0),1))</f>
        <v>0</v>
      </c>
      <c r="AB150" s="17" t="str">
        <f>IF(DATOS!I114=X$39,DATOS!F114,"")</f>
        <v/>
      </c>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row>
    <row r="151" spans="4:72" x14ac:dyDescent="0.25">
      <c r="D151" s="79"/>
      <c r="E151" s="79"/>
      <c r="F151" s="28"/>
      <c r="G151" s="79"/>
      <c r="H151" s="28"/>
      <c r="I151" s="28"/>
      <c r="J151" s="28"/>
      <c r="K151" s="28"/>
      <c r="L151" s="28"/>
      <c r="M151" s="28"/>
      <c r="N151" s="28"/>
      <c r="O151" s="28"/>
      <c r="P151" s="28"/>
      <c r="Q151" s="28"/>
      <c r="R151" s="28"/>
      <c r="S151" s="28"/>
      <c r="T151" s="28"/>
      <c r="U151" s="28"/>
      <c r="V151" s="28"/>
      <c r="W151" s="28"/>
      <c r="Z151">
        <f t="shared" si="18"/>
        <v>0</v>
      </c>
      <c r="AA151">
        <f>IF(AB151="",0,IFERROR(IF(VLOOKUP(AB151,AB$38:AB150,1,0)&gt;0,0,0),1))</f>
        <v>0</v>
      </c>
      <c r="AB151" s="17" t="str">
        <f>IF(DATOS!I115=X$39,DATOS!F115,"")</f>
        <v/>
      </c>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row>
    <row r="152" spans="4:72" x14ac:dyDescent="0.25">
      <c r="D152" s="79"/>
      <c r="E152" s="79"/>
      <c r="F152" s="28"/>
      <c r="G152" s="79"/>
      <c r="H152" s="28"/>
      <c r="I152" s="28"/>
      <c r="J152" s="28"/>
      <c r="K152" s="28"/>
      <c r="L152" s="28"/>
      <c r="M152" s="28"/>
      <c r="N152" s="28"/>
      <c r="O152" s="28"/>
      <c r="P152" s="28"/>
      <c r="Q152" s="28"/>
      <c r="R152" s="28"/>
      <c r="S152" s="28"/>
      <c r="T152" s="28"/>
      <c r="U152" s="28"/>
      <c r="V152" s="28"/>
      <c r="W152" s="28"/>
      <c r="Z152">
        <f t="shared" si="18"/>
        <v>0</v>
      </c>
      <c r="AA152">
        <f>IF(AB152="",0,IFERROR(IF(VLOOKUP(AB152,AB$38:AB151,1,0)&gt;0,0,0),1))</f>
        <v>0</v>
      </c>
      <c r="AB152" s="17" t="str">
        <f>IF(DATOS!I116=X$39,DATOS!F116,"")</f>
        <v/>
      </c>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row>
    <row r="153" spans="4:72" x14ac:dyDescent="0.25">
      <c r="D153" s="79"/>
      <c r="E153" s="79"/>
      <c r="F153" s="28"/>
      <c r="G153" s="79"/>
      <c r="H153" s="28"/>
      <c r="I153" s="28"/>
      <c r="J153" s="28"/>
      <c r="K153" s="28"/>
      <c r="L153" s="28"/>
      <c r="M153" s="28"/>
      <c r="N153" s="28"/>
      <c r="O153" s="28"/>
      <c r="P153" s="28"/>
      <c r="Q153" s="28"/>
      <c r="R153" s="28"/>
      <c r="S153" s="28"/>
      <c r="T153" s="28"/>
      <c r="U153" s="28"/>
      <c r="V153" s="28"/>
      <c r="W153" s="28"/>
      <c r="Z153">
        <f t="shared" si="18"/>
        <v>0</v>
      </c>
      <c r="AA153">
        <f>IF(AB153="",0,IFERROR(IF(VLOOKUP(AB153,AB$38:AB152,1,0)&gt;0,0,0),1))</f>
        <v>0</v>
      </c>
      <c r="AB153" s="17" t="str">
        <f>IF(DATOS!I117=X$39,DATOS!F117,"")</f>
        <v/>
      </c>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row>
    <row r="154" spans="4:72" x14ac:dyDescent="0.25">
      <c r="D154" s="79"/>
      <c r="E154" s="79"/>
      <c r="F154" s="28"/>
      <c r="G154" s="79"/>
      <c r="H154" s="28"/>
      <c r="I154" s="28"/>
      <c r="J154" s="28"/>
      <c r="K154" s="28"/>
      <c r="L154" s="28"/>
      <c r="M154" s="28"/>
      <c r="N154" s="28"/>
      <c r="O154" s="28"/>
      <c r="P154" s="28"/>
      <c r="Q154" s="28"/>
      <c r="R154" s="28"/>
      <c r="S154" s="28"/>
      <c r="T154" s="28"/>
      <c r="U154" s="28"/>
      <c r="V154" s="28"/>
      <c r="W154" s="28"/>
      <c r="Z154">
        <f t="shared" si="18"/>
        <v>0</v>
      </c>
      <c r="AA154">
        <f>IF(AB154="",0,IFERROR(IF(VLOOKUP(AB154,AB$38:AB153,1,0)&gt;0,0,0),1))</f>
        <v>0</v>
      </c>
      <c r="AB154" s="17" t="str">
        <f>IF(DATOS!I118=X$39,DATOS!F118,"")</f>
        <v/>
      </c>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row>
    <row r="155" spans="4:72" x14ac:dyDescent="0.25">
      <c r="D155" s="79"/>
      <c r="E155" s="79"/>
      <c r="F155" s="28"/>
      <c r="G155" s="79"/>
      <c r="H155" s="28"/>
      <c r="I155" s="28"/>
      <c r="J155" s="28"/>
      <c r="K155" s="28"/>
      <c r="L155" s="28"/>
      <c r="M155" s="28"/>
      <c r="N155" s="28"/>
      <c r="O155" s="28"/>
      <c r="P155" s="28"/>
      <c r="Q155" s="28"/>
      <c r="R155" s="28"/>
      <c r="S155" s="28"/>
      <c r="T155" s="28"/>
      <c r="U155" s="28"/>
      <c r="V155" s="28"/>
      <c r="W155" s="28"/>
      <c r="Z155">
        <f t="shared" si="18"/>
        <v>0</v>
      </c>
      <c r="AA155">
        <f>IF(AB155="",0,IFERROR(IF(VLOOKUP(AB155,AB$38:AB154,1,0)&gt;0,0,0),1))</f>
        <v>0</v>
      </c>
      <c r="AB155" s="17" t="str">
        <f>IF(DATOS!I119=X$39,DATOS!F119,"")</f>
        <v/>
      </c>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row>
    <row r="156" spans="4:72" x14ac:dyDescent="0.25">
      <c r="D156" s="79"/>
      <c r="E156" s="79"/>
      <c r="F156" s="28"/>
      <c r="G156" s="79"/>
      <c r="H156" s="28"/>
      <c r="I156" s="28"/>
      <c r="J156" s="28"/>
      <c r="K156" s="28"/>
      <c r="L156" s="28"/>
      <c r="M156" s="28"/>
      <c r="N156" s="28"/>
      <c r="O156" s="28"/>
      <c r="P156" s="28"/>
      <c r="Q156" s="28"/>
      <c r="R156" s="28"/>
      <c r="S156" s="28"/>
      <c r="T156" s="28"/>
      <c r="U156" s="28"/>
      <c r="V156" s="28"/>
      <c r="W156" s="28"/>
      <c r="Z156">
        <f t="shared" si="18"/>
        <v>0</v>
      </c>
      <c r="AA156">
        <f>IF(AB156="",0,IFERROR(IF(VLOOKUP(AB156,AB$38:AB155,1,0)&gt;0,0,0),1))</f>
        <v>0</v>
      </c>
      <c r="AB156" s="17" t="str">
        <f>IF(DATOS!I120=X$39,DATOS!F120,"")</f>
        <v/>
      </c>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row>
    <row r="157" spans="4:72" x14ac:dyDescent="0.25">
      <c r="D157" s="79"/>
      <c r="E157" s="79"/>
      <c r="F157" s="28"/>
      <c r="G157" s="79"/>
      <c r="H157" s="28"/>
      <c r="I157" s="28"/>
      <c r="J157" s="28"/>
      <c r="K157" s="28"/>
      <c r="L157" s="28"/>
      <c r="M157" s="28"/>
      <c r="N157" s="28"/>
      <c r="O157" s="28"/>
      <c r="P157" s="28"/>
      <c r="Q157" s="28"/>
      <c r="R157" s="28"/>
      <c r="S157" s="28"/>
      <c r="T157" s="28"/>
      <c r="U157" s="28"/>
      <c r="V157" s="28"/>
      <c r="W157" s="28"/>
      <c r="Z157">
        <f t="shared" si="18"/>
        <v>0</v>
      </c>
      <c r="AA157">
        <f>IF(AB157="",0,IFERROR(IF(VLOOKUP(AB157,AB$38:AB156,1,0)&gt;0,0,0),1))</f>
        <v>0</v>
      </c>
      <c r="AB157" s="17" t="str">
        <f>IF(DATOS!I121=X$39,DATOS!F121,"")</f>
        <v/>
      </c>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row>
    <row r="158" spans="4:72" x14ac:dyDescent="0.25">
      <c r="D158" s="79"/>
      <c r="E158" s="79"/>
      <c r="F158" s="28"/>
      <c r="G158" s="79"/>
      <c r="H158" s="28"/>
      <c r="I158" s="28"/>
      <c r="J158" s="28"/>
      <c r="K158" s="28"/>
      <c r="L158" s="28"/>
      <c r="M158" s="28"/>
      <c r="N158" s="28"/>
      <c r="O158" s="28"/>
      <c r="P158" s="28"/>
      <c r="Q158" s="28"/>
      <c r="R158" s="28"/>
      <c r="S158" s="28"/>
      <c r="T158" s="28"/>
      <c r="U158" s="28"/>
      <c r="V158" s="28"/>
      <c r="W158" s="28"/>
      <c r="Z158">
        <f t="shared" si="18"/>
        <v>0</v>
      </c>
      <c r="AA158">
        <f>IF(AB158="",0,IFERROR(IF(VLOOKUP(AB158,AB$38:AB157,1,0)&gt;0,0,0),1))</f>
        <v>0</v>
      </c>
      <c r="AB158" s="17" t="str">
        <f>IF(DATOS!I122=X$39,DATOS!F122,"")</f>
        <v/>
      </c>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row>
    <row r="159" spans="4:72" x14ac:dyDescent="0.25">
      <c r="D159" s="79"/>
      <c r="E159" s="79"/>
      <c r="F159" s="28"/>
      <c r="G159" s="79"/>
      <c r="H159" s="28"/>
      <c r="I159" s="28"/>
      <c r="J159" s="28"/>
      <c r="K159" s="28"/>
      <c r="L159" s="28"/>
      <c r="M159" s="28"/>
      <c r="N159" s="28"/>
      <c r="O159" s="28"/>
      <c r="P159" s="28"/>
      <c r="Q159" s="28"/>
      <c r="R159" s="28"/>
      <c r="S159" s="28"/>
      <c r="T159" s="28"/>
      <c r="U159" s="28"/>
      <c r="V159" s="28"/>
      <c r="W159" s="28"/>
      <c r="Z159">
        <f t="shared" si="18"/>
        <v>0</v>
      </c>
      <c r="AA159">
        <f>IF(AB159="",0,IFERROR(IF(VLOOKUP(AB159,AB$38:AB158,1,0)&gt;0,0,0),1))</f>
        <v>0</v>
      </c>
      <c r="AB159" s="17" t="str">
        <f>IF(DATOS!I123=X$39,DATOS!F123,"")</f>
        <v/>
      </c>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row>
    <row r="160" spans="4:72" x14ac:dyDescent="0.25">
      <c r="D160" s="79"/>
      <c r="E160" s="79"/>
      <c r="F160" s="28"/>
      <c r="G160" s="79"/>
      <c r="H160" s="28"/>
      <c r="I160" s="28"/>
      <c r="J160" s="28"/>
      <c r="K160" s="28"/>
      <c r="L160" s="28"/>
      <c r="M160" s="28"/>
      <c r="N160" s="28"/>
      <c r="O160" s="28"/>
      <c r="P160" s="28"/>
      <c r="Q160" s="28"/>
      <c r="R160" s="28"/>
      <c r="S160" s="28"/>
      <c r="T160" s="28"/>
      <c r="U160" s="28"/>
      <c r="V160" s="28"/>
      <c r="W160" s="28"/>
      <c r="Z160">
        <f t="shared" si="18"/>
        <v>0</v>
      </c>
      <c r="AA160">
        <f>IF(AB160="",0,IFERROR(IF(VLOOKUP(AB160,AB$38:AB159,1,0)&gt;0,0,0),1))</f>
        <v>0</v>
      </c>
      <c r="AB160" s="17" t="str">
        <f>IF(DATOS!I124=X$39,DATOS!F124,"")</f>
        <v/>
      </c>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row>
    <row r="161" spans="4:72" x14ac:dyDescent="0.25">
      <c r="D161" s="79"/>
      <c r="E161" s="79"/>
      <c r="F161" s="28"/>
      <c r="G161" s="79"/>
      <c r="H161" s="28"/>
      <c r="I161" s="28"/>
      <c r="J161" s="28"/>
      <c r="K161" s="28"/>
      <c r="L161" s="28"/>
      <c r="M161" s="28"/>
      <c r="N161" s="28"/>
      <c r="O161" s="28"/>
      <c r="P161" s="28"/>
      <c r="Q161" s="28"/>
      <c r="R161" s="28"/>
      <c r="S161" s="28"/>
      <c r="T161" s="28"/>
      <c r="U161" s="28"/>
      <c r="V161" s="28"/>
      <c r="W161" s="28"/>
      <c r="Z161">
        <f t="shared" si="18"/>
        <v>0</v>
      </c>
      <c r="AA161">
        <f>IF(AB161="",0,IFERROR(IF(VLOOKUP(AB161,AB$38:AB160,1,0)&gt;0,0,0),1))</f>
        <v>0</v>
      </c>
      <c r="AB161" s="17" t="str">
        <f>IF(DATOS!I125=X$39,DATOS!F125,"")</f>
        <v/>
      </c>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row>
    <row r="162" spans="4:72" x14ac:dyDescent="0.25">
      <c r="D162" s="79"/>
      <c r="E162" s="79"/>
      <c r="F162" s="28"/>
      <c r="G162" s="79"/>
      <c r="H162" s="28"/>
      <c r="I162" s="28"/>
      <c r="J162" s="28"/>
      <c r="K162" s="28"/>
      <c r="L162" s="28"/>
      <c r="M162" s="28"/>
      <c r="N162" s="28"/>
      <c r="O162" s="28"/>
      <c r="P162" s="28"/>
      <c r="Q162" s="28"/>
      <c r="R162" s="28"/>
      <c r="S162" s="28"/>
      <c r="T162" s="28"/>
      <c r="U162" s="28"/>
      <c r="V162" s="28"/>
      <c r="W162" s="28"/>
      <c r="Z162">
        <f t="shared" si="18"/>
        <v>0</v>
      </c>
      <c r="AA162">
        <f>IF(AB162="",0,IFERROR(IF(VLOOKUP(AB162,AB$38:AB161,1,0)&gt;0,0,0),1))</f>
        <v>0</v>
      </c>
      <c r="AB162" s="17" t="str">
        <f>IF(DATOS!I126=X$39,DATOS!F126,"")</f>
        <v/>
      </c>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row>
    <row r="163" spans="4:72" x14ac:dyDescent="0.25">
      <c r="D163" s="79"/>
      <c r="E163" s="79"/>
      <c r="F163" s="28"/>
      <c r="G163" s="79"/>
      <c r="H163" s="28"/>
      <c r="I163" s="28"/>
      <c r="J163" s="28"/>
      <c r="K163" s="28"/>
      <c r="L163" s="28"/>
      <c r="M163" s="28"/>
      <c r="N163" s="28"/>
      <c r="O163" s="28"/>
      <c r="P163" s="28"/>
      <c r="Q163" s="28"/>
      <c r="R163" s="28"/>
      <c r="S163" s="28"/>
      <c r="T163" s="28"/>
      <c r="U163" s="28"/>
      <c r="V163" s="28"/>
      <c r="W163" s="28"/>
      <c r="Z163">
        <f t="shared" si="18"/>
        <v>0</v>
      </c>
      <c r="AA163">
        <f>IF(AB163="",0,IFERROR(IF(VLOOKUP(AB163,AB$38:AB162,1,0)&gt;0,0,0),1))</f>
        <v>0</v>
      </c>
      <c r="AB163" s="17" t="str">
        <f>IF(DATOS!I127=X$39,DATOS!F127,"")</f>
        <v/>
      </c>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row>
    <row r="164" spans="4:72" x14ac:dyDescent="0.25">
      <c r="D164" s="79"/>
      <c r="E164" s="79"/>
      <c r="F164" s="28"/>
      <c r="G164" s="79"/>
      <c r="H164" s="28"/>
      <c r="I164" s="28"/>
      <c r="J164" s="28"/>
      <c r="K164" s="28"/>
      <c r="L164" s="28"/>
      <c r="M164" s="28"/>
      <c r="N164" s="28"/>
      <c r="O164" s="28"/>
      <c r="P164" s="28"/>
      <c r="Q164" s="28"/>
      <c r="R164" s="28"/>
      <c r="S164" s="28"/>
      <c r="T164" s="28"/>
      <c r="U164" s="28"/>
      <c r="V164" s="28"/>
      <c r="W164" s="28"/>
      <c r="Z164">
        <f t="shared" si="18"/>
        <v>0</v>
      </c>
      <c r="AA164">
        <f>IF(AB164="",0,IFERROR(IF(VLOOKUP(AB164,AB$38:AB163,1,0)&gt;0,0,0),1))</f>
        <v>0</v>
      </c>
      <c r="AB164" s="17" t="str">
        <f>IF(DATOS!I128=X$39,DATOS!F128,"")</f>
        <v/>
      </c>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row>
    <row r="165" spans="4:72" x14ac:dyDescent="0.25">
      <c r="D165" s="79"/>
      <c r="E165" s="79"/>
      <c r="F165" s="28"/>
      <c r="G165" s="79"/>
      <c r="H165" s="28"/>
      <c r="I165" s="28"/>
      <c r="J165" s="28"/>
      <c r="K165" s="28"/>
      <c r="L165" s="28"/>
      <c r="M165" s="28"/>
      <c r="N165" s="28"/>
      <c r="O165" s="28"/>
      <c r="P165" s="28"/>
      <c r="Q165" s="28"/>
      <c r="R165" s="28"/>
      <c r="S165" s="28"/>
      <c r="T165" s="28"/>
      <c r="U165" s="28"/>
      <c r="V165" s="28"/>
      <c r="W165" s="28"/>
      <c r="Z165">
        <f t="shared" si="18"/>
        <v>0</v>
      </c>
      <c r="AA165">
        <f>IF(AB165="",0,IFERROR(IF(VLOOKUP(AB165,AB$38:AB164,1,0)&gt;0,0,0),1))</f>
        <v>0</v>
      </c>
      <c r="AB165" s="17" t="str">
        <f>IF(DATOS!I129=X$39,DATOS!F129,"")</f>
        <v/>
      </c>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row>
    <row r="166" spans="4:72" x14ac:dyDescent="0.25">
      <c r="D166" s="79"/>
      <c r="E166" s="79"/>
      <c r="F166" s="28"/>
      <c r="G166" s="79"/>
      <c r="H166" s="28"/>
      <c r="I166" s="28"/>
      <c r="J166" s="28"/>
      <c r="K166" s="28"/>
      <c r="L166" s="28"/>
      <c r="M166" s="28"/>
      <c r="N166" s="28"/>
      <c r="O166" s="28"/>
      <c r="P166" s="28"/>
      <c r="Q166" s="28"/>
      <c r="R166" s="28"/>
      <c r="S166" s="28"/>
      <c r="T166" s="28"/>
      <c r="U166" s="28"/>
      <c r="V166" s="28"/>
      <c r="W166" s="28"/>
      <c r="Z166">
        <f t="shared" ref="Z166:Z229" si="20">Z165+AA166</f>
        <v>0</v>
      </c>
      <c r="AA166">
        <f>IF(AB166="",0,IFERROR(IF(VLOOKUP(AB166,AB$38:AB165,1,0)&gt;0,0,0),1))</f>
        <v>0</v>
      </c>
      <c r="AB166" s="17" t="str">
        <f>IF(DATOS!I130=X$39,DATOS!F130,"")</f>
        <v/>
      </c>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row>
    <row r="167" spans="4:72" x14ac:dyDescent="0.25">
      <c r="D167" s="79"/>
      <c r="E167" s="79"/>
      <c r="F167" s="28"/>
      <c r="G167" s="79"/>
      <c r="H167" s="28"/>
      <c r="I167" s="28"/>
      <c r="J167" s="28"/>
      <c r="K167" s="28"/>
      <c r="L167" s="28"/>
      <c r="M167" s="28"/>
      <c r="N167" s="28"/>
      <c r="O167" s="28"/>
      <c r="P167" s="28"/>
      <c r="Q167" s="28"/>
      <c r="R167" s="28"/>
      <c r="S167" s="28"/>
      <c r="T167" s="28"/>
      <c r="U167" s="28"/>
      <c r="V167" s="28"/>
      <c r="W167" s="28"/>
      <c r="Z167">
        <f t="shared" si="20"/>
        <v>0</v>
      </c>
      <c r="AA167">
        <f>IF(AB167="",0,IFERROR(IF(VLOOKUP(AB167,AB$38:AB166,1,0)&gt;0,0,0),1))</f>
        <v>0</v>
      </c>
      <c r="AB167" s="17" t="str">
        <f>IF(DATOS!I131=X$39,DATOS!F131,"")</f>
        <v/>
      </c>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row>
    <row r="168" spans="4:72" x14ac:dyDescent="0.25">
      <c r="D168" s="79"/>
      <c r="E168" s="79"/>
      <c r="F168" s="28"/>
      <c r="G168" s="79"/>
      <c r="H168" s="28"/>
      <c r="I168" s="28"/>
      <c r="J168" s="28"/>
      <c r="K168" s="28"/>
      <c r="L168" s="28"/>
      <c r="M168" s="28"/>
      <c r="N168" s="28"/>
      <c r="O168" s="28"/>
      <c r="P168" s="28"/>
      <c r="Q168" s="28"/>
      <c r="R168" s="28"/>
      <c r="S168" s="28"/>
      <c r="T168" s="28"/>
      <c r="U168" s="28"/>
      <c r="V168" s="28"/>
      <c r="W168" s="28"/>
      <c r="Z168">
        <f t="shared" si="20"/>
        <v>0</v>
      </c>
      <c r="AA168">
        <f>IF(AB168="",0,IFERROR(IF(VLOOKUP(AB168,AB$38:AB167,1,0)&gt;0,0,0),1))</f>
        <v>0</v>
      </c>
      <c r="AB168" s="17" t="str">
        <f>IF(DATOS!I132=X$39,DATOS!F132,"")</f>
        <v/>
      </c>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row>
    <row r="169" spans="4:72" x14ac:dyDescent="0.25">
      <c r="D169" s="79"/>
      <c r="E169" s="79"/>
      <c r="F169" s="28"/>
      <c r="G169" s="79"/>
      <c r="H169" s="28"/>
      <c r="I169" s="28"/>
      <c r="J169" s="28"/>
      <c r="K169" s="28"/>
      <c r="L169" s="28"/>
      <c r="M169" s="28"/>
      <c r="N169" s="28"/>
      <c r="O169" s="28"/>
      <c r="P169" s="28"/>
      <c r="Q169" s="28"/>
      <c r="R169" s="28"/>
      <c r="S169" s="28"/>
      <c r="T169" s="28"/>
      <c r="U169" s="28"/>
      <c r="V169" s="28"/>
      <c r="W169" s="28"/>
      <c r="Z169">
        <f t="shared" si="20"/>
        <v>0</v>
      </c>
      <c r="AA169">
        <f>IF(AB169="",0,IFERROR(IF(VLOOKUP(AB169,AB$38:AB168,1,0)&gt;0,0,0),1))</f>
        <v>0</v>
      </c>
      <c r="AB169" s="17" t="str">
        <f>IF(DATOS!I133=X$39,DATOS!F133,"")</f>
        <v/>
      </c>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row>
    <row r="170" spans="4:72" x14ac:dyDescent="0.25">
      <c r="D170" s="79"/>
      <c r="E170" s="79"/>
      <c r="F170" s="28"/>
      <c r="G170" s="79"/>
      <c r="H170" s="28"/>
      <c r="I170" s="28"/>
      <c r="J170" s="28"/>
      <c r="K170" s="28"/>
      <c r="L170" s="28"/>
      <c r="M170" s="28"/>
      <c r="N170" s="28"/>
      <c r="O170" s="28"/>
      <c r="P170" s="28"/>
      <c r="Q170" s="28"/>
      <c r="R170" s="28"/>
      <c r="S170" s="28"/>
      <c r="T170" s="28"/>
      <c r="U170" s="28"/>
      <c r="V170" s="28"/>
      <c r="W170" s="28"/>
      <c r="Z170">
        <f t="shared" si="20"/>
        <v>0</v>
      </c>
      <c r="AA170">
        <f>IF(AB170="",0,IFERROR(IF(VLOOKUP(AB170,AB$38:AB169,1,0)&gt;0,0,0),1))</f>
        <v>0</v>
      </c>
      <c r="AB170" s="17" t="str">
        <f>IF(DATOS!I134=X$39,DATOS!F134,"")</f>
        <v/>
      </c>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row>
    <row r="171" spans="4:72" x14ac:dyDescent="0.25">
      <c r="D171" s="79"/>
      <c r="E171" s="79"/>
      <c r="F171" s="28"/>
      <c r="G171" s="79"/>
      <c r="H171" s="28"/>
      <c r="I171" s="28"/>
      <c r="J171" s="28"/>
      <c r="K171" s="28"/>
      <c r="L171" s="28"/>
      <c r="M171" s="28"/>
      <c r="N171" s="28"/>
      <c r="O171" s="28"/>
      <c r="P171" s="28"/>
      <c r="Q171" s="28"/>
      <c r="R171" s="28"/>
      <c r="S171" s="28"/>
      <c r="T171" s="28"/>
      <c r="U171" s="28"/>
      <c r="V171" s="28"/>
      <c r="W171" s="28"/>
      <c r="Z171">
        <f t="shared" si="20"/>
        <v>0</v>
      </c>
      <c r="AA171">
        <f>IF(AB171="",0,IFERROR(IF(VLOOKUP(AB171,AB$38:AB170,1,0)&gt;0,0,0),1))</f>
        <v>0</v>
      </c>
      <c r="AB171" s="17" t="str">
        <f>IF(DATOS!I135=X$39,DATOS!F135,"")</f>
        <v/>
      </c>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row>
    <row r="172" spans="4:72" x14ac:dyDescent="0.25">
      <c r="D172" s="79"/>
      <c r="E172" s="79"/>
      <c r="F172" s="28"/>
      <c r="G172" s="79"/>
      <c r="H172" s="28"/>
      <c r="I172" s="28"/>
      <c r="J172" s="28"/>
      <c r="K172" s="28"/>
      <c r="L172" s="28"/>
      <c r="M172" s="28"/>
      <c r="N172" s="28"/>
      <c r="O172" s="28"/>
      <c r="P172" s="28"/>
      <c r="Q172" s="28"/>
      <c r="R172" s="28"/>
      <c r="S172" s="28"/>
      <c r="T172" s="28"/>
      <c r="U172" s="28"/>
      <c r="V172" s="28"/>
      <c r="W172" s="28"/>
      <c r="Z172">
        <f t="shared" si="20"/>
        <v>0</v>
      </c>
      <c r="AA172">
        <f>IF(AB172="",0,IFERROR(IF(VLOOKUP(AB172,AB$38:AB171,1,0)&gt;0,0,0),1))</f>
        <v>0</v>
      </c>
      <c r="AB172" s="17" t="str">
        <f>IF(DATOS!I136=X$39,DATOS!F136,"")</f>
        <v/>
      </c>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row>
    <row r="173" spans="4:72" x14ac:dyDescent="0.25">
      <c r="D173" s="79"/>
      <c r="E173" s="79"/>
      <c r="F173" s="28"/>
      <c r="G173" s="79"/>
      <c r="H173" s="28"/>
      <c r="I173" s="28"/>
      <c r="J173" s="28"/>
      <c r="K173" s="28"/>
      <c r="L173" s="28"/>
      <c r="M173" s="28"/>
      <c r="N173" s="28"/>
      <c r="O173" s="28"/>
      <c r="P173" s="28"/>
      <c r="Q173" s="28"/>
      <c r="R173" s="28"/>
      <c r="S173" s="28"/>
      <c r="T173" s="28"/>
      <c r="U173" s="28"/>
      <c r="V173" s="28"/>
      <c r="W173" s="28"/>
      <c r="Z173">
        <f t="shared" si="20"/>
        <v>0</v>
      </c>
      <c r="AA173">
        <f>IF(AB173="",0,IFERROR(IF(VLOOKUP(AB173,AB$38:AB172,1,0)&gt;0,0,0),1))</f>
        <v>0</v>
      </c>
      <c r="AB173" s="17" t="str">
        <f>IF(DATOS!I137=X$39,DATOS!F137,"")</f>
        <v/>
      </c>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row>
    <row r="174" spans="4:72" x14ac:dyDescent="0.25">
      <c r="D174" s="79"/>
      <c r="E174" s="79"/>
      <c r="F174" s="28"/>
      <c r="G174" s="79"/>
      <c r="H174" s="28"/>
      <c r="I174" s="28"/>
      <c r="J174" s="28"/>
      <c r="K174" s="28"/>
      <c r="L174" s="28"/>
      <c r="M174" s="28"/>
      <c r="N174" s="28"/>
      <c r="O174" s="28"/>
      <c r="P174" s="28"/>
      <c r="Q174" s="28"/>
      <c r="R174" s="28"/>
      <c r="S174" s="28"/>
      <c r="T174" s="28"/>
      <c r="U174" s="28"/>
      <c r="V174" s="28"/>
      <c r="W174" s="28"/>
      <c r="Z174">
        <f t="shared" si="20"/>
        <v>0</v>
      </c>
      <c r="AA174">
        <f>IF(AB174="",0,IFERROR(IF(VLOOKUP(AB174,AB$38:AB173,1,0)&gt;0,0,0),1))</f>
        <v>0</v>
      </c>
      <c r="AB174" s="17" t="str">
        <f>IF(DATOS!I138=X$39,DATOS!F138,"")</f>
        <v/>
      </c>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row>
    <row r="175" spans="4:72" x14ac:dyDescent="0.25">
      <c r="D175" s="79"/>
      <c r="E175" s="79"/>
      <c r="F175" s="28"/>
      <c r="G175" s="79"/>
      <c r="H175" s="28"/>
      <c r="I175" s="28"/>
      <c r="J175" s="28"/>
      <c r="K175" s="28"/>
      <c r="L175" s="28"/>
      <c r="M175" s="28"/>
      <c r="N175" s="28"/>
      <c r="O175" s="28"/>
      <c r="P175" s="28"/>
      <c r="Q175" s="28"/>
      <c r="R175" s="28"/>
      <c r="S175" s="28"/>
      <c r="T175" s="28"/>
      <c r="U175" s="28"/>
      <c r="V175" s="28"/>
      <c r="W175" s="28"/>
      <c r="Z175">
        <f t="shared" si="20"/>
        <v>0</v>
      </c>
      <c r="AA175">
        <f>IF(AB175="",0,IFERROR(IF(VLOOKUP(AB175,AB$38:AB174,1,0)&gt;0,0,0),1))</f>
        <v>0</v>
      </c>
      <c r="AB175" s="17" t="str">
        <f>IF(DATOS!I139=X$39,DATOS!F139,"")</f>
        <v/>
      </c>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row>
    <row r="176" spans="4:72" x14ac:dyDescent="0.25">
      <c r="D176" s="79"/>
      <c r="E176" s="79"/>
      <c r="F176" s="28"/>
      <c r="G176" s="79"/>
      <c r="H176" s="28"/>
      <c r="I176" s="28"/>
      <c r="J176" s="28"/>
      <c r="K176" s="28"/>
      <c r="L176" s="28"/>
      <c r="M176" s="28"/>
      <c r="N176" s="28"/>
      <c r="O176" s="28"/>
      <c r="P176" s="28"/>
      <c r="Q176" s="28"/>
      <c r="R176" s="28"/>
      <c r="S176" s="28"/>
      <c r="T176" s="28"/>
      <c r="U176" s="28"/>
      <c r="V176" s="28"/>
      <c r="W176" s="28"/>
      <c r="Z176">
        <f t="shared" si="20"/>
        <v>0</v>
      </c>
      <c r="AA176">
        <f>IF(AB176="",0,IFERROR(IF(VLOOKUP(AB176,AB$38:AB175,1,0)&gt;0,0,0),1))</f>
        <v>0</v>
      </c>
      <c r="AB176" s="17" t="str">
        <f>IF(DATOS!I140=X$39,DATOS!F140,"")</f>
        <v/>
      </c>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row>
    <row r="177" spans="4:72" x14ac:dyDescent="0.25">
      <c r="D177" s="79"/>
      <c r="E177" s="79"/>
      <c r="F177" s="28"/>
      <c r="G177" s="79"/>
      <c r="H177" s="28"/>
      <c r="I177" s="28"/>
      <c r="J177" s="28"/>
      <c r="K177" s="28"/>
      <c r="L177" s="28"/>
      <c r="M177" s="28"/>
      <c r="N177" s="28"/>
      <c r="O177" s="28"/>
      <c r="P177" s="28"/>
      <c r="Q177" s="28"/>
      <c r="R177" s="28"/>
      <c r="S177" s="28"/>
      <c r="T177" s="28"/>
      <c r="U177" s="28"/>
      <c r="V177" s="28"/>
      <c r="W177" s="28"/>
      <c r="Z177">
        <f t="shared" si="20"/>
        <v>0</v>
      </c>
      <c r="AA177">
        <f>IF(AB177="",0,IFERROR(IF(VLOOKUP(AB177,AB$38:AB176,1,0)&gt;0,0,0),1))</f>
        <v>0</v>
      </c>
      <c r="AB177" s="17" t="str">
        <f>IF(DATOS!I141=X$39,DATOS!F141,"")</f>
        <v/>
      </c>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row>
    <row r="178" spans="4:72" x14ac:dyDescent="0.25">
      <c r="D178" s="79"/>
      <c r="E178" s="79"/>
      <c r="F178" s="28"/>
      <c r="G178" s="79"/>
      <c r="H178" s="28"/>
      <c r="I178" s="28"/>
      <c r="J178" s="28"/>
      <c r="K178" s="28"/>
      <c r="L178" s="28"/>
      <c r="M178" s="28"/>
      <c r="N178" s="28"/>
      <c r="O178" s="28"/>
      <c r="P178" s="28"/>
      <c r="Q178" s="28"/>
      <c r="R178" s="28"/>
      <c r="S178" s="28"/>
      <c r="T178" s="28"/>
      <c r="U178" s="28"/>
      <c r="V178" s="28"/>
      <c r="W178" s="28"/>
      <c r="Z178">
        <f t="shared" si="20"/>
        <v>0</v>
      </c>
      <c r="AA178">
        <f>IF(AB178="",0,IFERROR(IF(VLOOKUP(AB178,AB$38:AB177,1,0)&gt;0,0,0),1))</f>
        <v>0</v>
      </c>
      <c r="AB178" s="17" t="str">
        <f>IF(DATOS!I142=X$39,DATOS!F142,"")</f>
        <v/>
      </c>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row>
    <row r="179" spans="4:72" x14ac:dyDescent="0.25">
      <c r="D179" s="79"/>
      <c r="E179" s="79"/>
      <c r="F179" s="28"/>
      <c r="G179" s="79"/>
      <c r="H179" s="28"/>
      <c r="I179" s="28"/>
      <c r="J179" s="28"/>
      <c r="K179" s="28"/>
      <c r="L179" s="28"/>
      <c r="M179" s="28"/>
      <c r="N179" s="28"/>
      <c r="O179" s="28"/>
      <c r="P179" s="28"/>
      <c r="Q179" s="28"/>
      <c r="R179" s="28"/>
      <c r="S179" s="28"/>
      <c r="T179" s="28"/>
      <c r="U179" s="28"/>
      <c r="V179" s="28"/>
      <c r="W179" s="28"/>
      <c r="Z179">
        <f t="shared" si="20"/>
        <v>0</v>
      </c>
      <c r="AA179">
        <f>IF(AB179="",0,IFERROR(IF(VLOOKUP(AB179,AB$38:AB178,1,0)&gt;0,0,0),1))</f>
        <v>0</v>
      </c>
      <c r="AB179" s="17" t="str">
        <f>IF(DATOS!I143=X$39,DATOS!F143,"")</f>
        <v/>
      </c>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row>
    <row r="180" spans="4:72" x14ac:dyDescent="0.25">
      <c r="D180"/>
      <c r="E180"/>
      <c r="G180"/>
      <c r="I180" s="28"/>
      <c r="J180" s="28"/>
      <c r="K180" s="28"/>
      <c r="L180" s="28"/>
      <c r="M180" s="28"/>
      <c r="N180" s="28"/>
      <c r="O180" s="28"/>
      <c r="P180" s="28"/>
      <c r="Q180" s="28"/>
      <c r="R180" s="28"/>
      <c r="S180" s="28"/>
      <c r="T180" s="28"/>
      <c r="U180" s="28"/>
      <c r="V180" s="28"/>
      <c r="W180" s="28"/>
      <c r="Z180">
        <f t="shared" si="20"/>
        <v>0</v>
      </c>
      <c r="AA180">
        <f>IF(AB180="",0,IFERROR(IF(VLOOKUP(AB180,AB$38:AB179,1,0)&gt;0,0,0),1))</f>
        <v>0</v>
      </c>
      <c r="AB180" s="17" t="str">
        <f>IF(DATOS!I144=X$39,DATOS!F144,"")</f>
        <v/>
      </c>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row>
    <row r="181" spans="4:72" x14ac:dyDescent="0.25">
      <c r="D181" s="79"/>
      <c r="E181" s="79"/>
      <c r="F181" s="28"/>
      <c r="G181" s="79"/>
      <c r="H181" s="28"/>
      <c r="I181" s="28"/>
      <c r="J181" s="28"/>
      <c r="K181" s="28"/>
      <c r="L181" s="28"/>
      <c r="M181" s="28"/>
      <c r="N181" s="28"/>
      <c r="O181" s="28"/>
      <c r="P181" s="28"/>
      <c r="Q181" s="28"/>
      <c r="R181" s="28"/>
      <c r="S181" s="28"/>
      <c r="T181" s="28"/>
      <c r="U181" s="28"/>
      <c r="V181" s="28"/>
      <c r="W181" s="28"/>
      <c r="Z181">
        <f t="shared" si="20"/>
        <v>0</v>
      </c>
      <c r="AA181">
        <f>IF(AB181="",0,IFERROR(IF(VLOOKUP(AB181,AB$38:AB180,1,0)&gt;0,0,0),1))</f>
        <v>0</v>
      </c>
      <c r="AB181" s="17" t="str">
        <f>IF(DATOS!I145=X$39,DATOS!F145,"")</f>
        <v/>
      </c>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row>
    <row r="182" spans="4:72" x14ac:dyDescent="0.25">
      <c r="D182" s="79"/>
      <c r="E182" s="79"/>
      <c r="F182" s="28"/>
      <c r="G182" s="79"/>
      <c r="H182" s="28"/>
      <c r="I182" s="28"/>
      <c r="J182" s="28"/>
      <c r="K182" s="28"/>
      <c r="L182" s="28"/>
      <c r="M182" s="28"/>
      <c r="N182" s="28"/>
      <c r="O182" s="28"/>
      <c r="P182" s="28"/>
      <c r="Q182" s="28"/>
      <c r="R182" s="28"/>
      <c r="S182" s="28"/>
      <c r="T182" s="28"/>
      <c r="U182" s="28"/>
      <c r="V182" s="28"/>
      <c r="W182" s="28"/>
      <c r="Z182">
        <f t="shared" si="20"/>
        <v>0</v>
      </c>
      <c r="AA182">
        <f>IF(AB182="",0,IFERROR(IF(VLOOKUP(AB182,AB$38:AB181,1,0)&gt;0,0,0),1))</f>
        <v>0</v>
      </c>
      <c r="AB182" s="17" t="str">
        <f>IF(DATOS!I146=X$39,DATOS!F146,"")</f>
        <v/>
      </c>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row>
    <row r="183" spans="4:72" x14ac:dyDescent="0.25">
      <c r="D183" s="79"/>
      <c r="E183" s="79"/>
      <c r="F183" s="28"/>
      <c r="G183" s="79"/>
      <c r="H183" s="28"/>
      <c r="I183" s="28"/>
      <c r="J183" s="28"/>
      <c r="K183" s="28"/>
      <c r="L183" s="28"/>
      <c r="M183" s="28"/>
      <c r="N183" s="28"/>
      <c r="O183" s="28"/>
      <c r="P183" s="28"/>
      <c r="Q183" s="28"/>
      <c r="R183" s="28"/>
      <c r="S183" s="28"/>
      <c r="T183" s="28"/>
      <c r="U183" s="28"/>
      <c r="V183" s="28"/>
      <c r="W183" s="28"/>
      <c r="Z183">
        <f t="shared" si="20"/>
        <v>0</v>
      </c>
      <c r="AA183">
        <f>IF(AB183="",0,IFERROR(IF(VLOOKUP(AB183,AB$38:AB182,1,0)&gt;0,0,0),1))</f>
        <v>0</v>
      </c>
      <c r="AB183" s="17" t="str">
        <f>IF(DATOS!I147=X$39,DATOS!F147,"")</f>
        <v/>
      </c>
    </row>
    <row r="184" spans="4:72" x14ac:dyDescent="0.25">
      <c r="D184" s="79"/>
      <c r="E184" s="79"/>
      <c r="F184" s="28"/>
      <c r="G184" s="79"/>
      <c r="H184" s="28"/>
      <c r="I184" s="28"/>
      <c r="J184" s="28"/>
      <c r="K184" s="28"/>
      <c r="L184" s="28"/>
      <c r="M184" s="28"/>
      <c r="N184" s="28"/>
      <c r="O184" s="28"/>
      <c r="P184" s="28"/>
      <c r="Q184" s="28"/>
      <c r="R184" s="28"/>
      <c r="S184" s="28"/>
      <c r="T184" s="28"/>
      <c r="U184" s="28"/>
      <c r="V184" s="28"/>
      <c r="W184" s="28"/>
      <c r="Z184">
        <f t="shared" si="20"/>
        <v>0</v>
      </c>
      <c r="AA184">
        <f>IF(AB184="",0,IFERROR(IF(VLOOKUP(AB184,AB$38:AB183,1,0)&gt;0,0,0),1))</f>
        <v>0</v>
      </c>
      <c r="AB184" s="17" t="str">
        <f>IF(DATOS!I148=X$39,DATOS!F148,"")</f>
        <v/>
      </c>
    </row>
    <row r="185" spans="4:72" x14ac:dyDescent="0.25">
      <c r="D185" s="79"/>
      <c r="E185" s="79"/>
      <c r="F185" s="28"/>
      <c r="G185" s="79"/>
      <c r="H185" s="28"/>
      <c r="I185" s="28"/>
      <c r="J185" s="28"/>
      <c r="K185" s="28"/>
      <c r="L185" s="28"/>
      <c r="M185" s="28"/>
      <c r="N185" s="28"/>
      <c r="O185" s="28"/>
      <c r="P185" s="28"/>
      <c r="Q185" s="28"/>
      <c r="R185" s="28"/>
      <c r="S185" s="28"/>
      <c r="T185" s="28"/>
      <c r="U185" s="28"/>
      <c r="V185" s="28"/>
      <c r="W185" s="28"/>
      <c r="Z185">
        <f t="shared" si="20"/>
        <v>0</v>
      </c>
      <c r="AA185">
        <f>IF(AB185="",0,IFERROR(IF(VLOOKUP(AB185,AB$38:AB184,1,0)&gt;0,0,0),1))</f>
        <v>0</v>
      </c>
      <c r="AB185" s="17" t="str">
        <f>IF(DATOS!I149=X$39,DATOS!F149,"")</f>
        <v/>
      </c>
    </row>
    <row r="186" spans="4:72" x14ac:dyDescent="0.25">
      <c r="D186" s="79"/>
      <c r="E186" s="79"/>
      <c r="F186" s="28"/>
      <c r="G186" s="79"/>
      <c r="H186" s="28"/>
      <c r="I186" s="28"/>
      <c r="J186" s="28"/>
      <c r="K186" s="28"/>
      <c r="L186" s="28"/>
      <c r="M186" s="28"/>
      <c r="N186" s="28"/>
      <c r="O186" s="28"/>
      <c r="P186" s="28"/>
      <c r="Q186" s="28"/>
      <c r="R186" s="28"/>
      <c r="S186" s="28"/>
      <c r="T186" s="28"/>
      <c r="U186" s="28"/>
      <c r="V186" s="28"/>
      <c r="W186" s="28"/>
      <c r="Z186">
        <f t="shared" si="20"/>
        <v>0</v>
      </c>
      <c r="AA186">
        <f>IF(AB186="",0,IFERROR(IF(VLOOKUP(AB186,AB$38:AB185,1,0)&gt;0,0,0),1))</f>
        <v>0</v>
      </c>
      <c r="AB186" s="17" t="str">
        <f>IF(DATOS!I150=X$39,DATOS!F150,"")</f>
        <v/>
      </c>
    </row>
    <row r="187" spans="4:72" x14ac:dyDescent="0.25">
      <c r="D187" s="79"/>
      <c r="E187" s="79"/>
      <c r="F187" s="28"/>
      <c r="G187" s="79"/>
      <c r="H187" s="28"/>
      <c r="I187" s="28"/>
      <c r="J187" s="28"/>
      <c r="K187" s="28"/>
      <c r="L187" s="28"/>
      <c r="M187" s="28"/>
      <c r="N187" s="28"/>
      <c r="O187" s="28"/>
      <c r="P187" s="28"/>
      <c r="Q187" s="28"/>
      <c r="R187" s="28"/>
      <c r="S187" s="28"/>
      <c r="T187" s="28"/>
      <c r="U187" s="28"/>
      <c r="V187" s="28"/>
      <c r="W187" s="28"/>
      <c r="Z187">
        <f t="shared" si="20"/>
        <v>0</v>
      </c>
      <c r="AA187">
        <f>IF(AB187="",0,IFERROR(IF(VLOOKUP(AB187,AB$38:AB186,1,0)&gt;0,0,0),1))</f>
        <v>0</v>
      </c>
      <c r="AB187" s="17" t="str">
        <f>IF(DATOS!I151=X$39,DATOS!F151,"")</f>
        <v/>
      </c>
    </row>
    <row r="188" spans="4:72" x14ac:dyDescent="0.25">
      <c r="D188" s="79"/>
      <c r="E188" s="79"/>
      <c r="F188" s="28"/>
      <c r="G188" s="79"/>
      <c r="H188" s="28"/>
      <c r="I188" s="28"/>
      <c r="J188" s="28"/>
      <c r="K188" s="28"/>
      <c r="L188" s="28"/>
      <c r="M188" s="28"/>
      <c r="N188" s="28"/>
      <c r="O188" s="28"/>
      <c r="P188" s="28"/>
      <c r="Q188" s="28"/>
      <c r="R188" s="28"/>
      <c r="S188" s="28"/>
      <c r="T188" s="28"/>
      <c r="U188" s="28"/>
      <c r="V188" s="28"/>
      <c r="W188" s="28"/>
      <c r="Z188">
        <f t="shared" si="20"/>
        <v>0</v>
      </c>
      <c r="AA188">
        <f>IF(AB188="",0,IFERROR(IF(VLOOKUP(AB188,AB$38:AB187,1,0)&gt;0,0,0),1))</f>
        <v>0</v>
      </c>
      <c r="AB188" s="17" t="str">
        <f>IF(DATOS!I152=X$39,DATOS!F152,"")</f>
        <v/>
      </c>
    </row>
    <row r="189" spans="4:72" x14ac:dyDescent="0.25">
      <c r="D189" s="79"/>
      <c r="E189" s="79"/>
      <c r="F189" s="28"/>
      <c r="G189" s="79"/>
      <c r="H189" s="28"/>
      <c r="I189" s="28"/>
      <c r="J189" s="28"/>
      <c r="K189" s="28"/>
      <c r="L189" s="28"/>
      <c r="M189" s="28"/>
      <c r="N189" s="28"/>
      <c r="O189" s="28"/>
      <c r="P189" s="28"/>
      <c r="Q189" s="28"/>
      <c r="R189" s="28"/>
      <c r="S189" s="28"/>
      <c r="T189" s="28"/>
      <c r="U189" s="28"/>
      <c r="V189" s="28"/>
      <c r="W189" s="28"/>
      <c r="Z189">
        <f t="shared" si="20"/>
        <v>0</v>
      </c>
      <c r="AA189">
        <f>IF(AB189="",0,IFERROR(IF(VLOOKUP(AB189,AB$38:AB188,1,0)&gt;0,0,0),1))</f>
        <v>0</v>
      </c>
      <c r="AB189" s="17" t="str">
        <f>IF(DATOS!I153=X$39,DATOS!F153,"")</f>
        <v/>
      </c>
    </row>
    <row r="190" spans="4:72" x14ac:dyDescent="0.25">
      <c r="D190" s="79"/>
      <c r="E190" s="79"/>
      <c r="F190" s="28"/>
      <c r="G190" s="79"/>
      <c r="H190" s="28"/>
      <c r="I190" s="28"/>
      <c r="J190" s="28"/>
      <c r="K190" s="28"/>
      <c r="L190" s="28"/>
      <c r="M190" s="28"/>
      <c r="N190" s="28"/>
      <c r="O190" s="28"/>
      <c r="P190" s="28"/>
      <c r="Q190" s="28"/>
      <c r="R190" s="28"/>
      <c r="S190" s="28"/>
      <c r="T190" s="28"/>
      <c r="U190" s="28"/>
      <c r="V190" s="28"/>
      <c r="W190" s="28"/>
      <c r="Z190">
        <f t="shared" si="20"/>
        <v>0</v>
      </c>
      <c r="AA190">
        <f>IF(AB190="",0,IFERROR(IF(VLOOKUP(AB190,AB$38:AB189,1,0)&gt;0,0,0),1))</f>
        <v>0</v>
      </c>
      <c r="AB190" s="17" t="str">
        <f>IF(DATOS!I154=X$39,DATOS!F154,"")</f>
        <v/>
      </c>
    </row>
    <row r="191" spans="4:72" x14ac:dyDescent="0.25">
      <c r="D191" s="79"/>
      <c r="E191" s="79"/>
      <c r="F191" s="28"/>
      <c r="G191" s="79"/>
      <c r="H191" s="28"/>
      <c r="I191" s="28"/>
      <c r="J191" s="28"/>
      <c r="K191" s="28"/>
      <c r="L191" s="28"/>
      <c r="M191" s="28"/>
      <c r="N191" s="28"/>
      <c r="O191" s="28"/>
      <c r="P191" s="28"/>
      <c r="Q191" s="28"/>
      <c r="R191" s="28"/>
      <c r="S191" s="28"/>
      <c r="T191" s="28"/>
      <c r="U191" s="28"/>
      <c r="V191" s="28"/>
      <c r="W191" s="28"/>
      <c r="Z191">
        <f t="shared" si="20"/>
        <v>0</v>
      </c>
      <c r="AA191">
        <f>IF(AB191="",0,IFERROR(IF(VLOOKUP(AB191,AB$38:AB190,1,0)&gt;0,0,0),1))</f>
        <v>0</v>
      </c>
      <c r="AB191" s="17" t="str">
        <f>IF(DATOS!I155=X$39,DATOS!F155,"")</f>
        <v/>
      </c>
    </row>
    <row r="192" spans="4:72" x14ac:dyDescent="0.25">
      <c r="D192" s="79"/>
      <c r="E192" s="79"/>
      <c r="F192" s="28"/>
      <c r="G192" s="79"/>
      <c r="H192" s="28"/>
      <c r="I192" s="28"/>
      <c r="J192" s="28"/>
      <c r="K192" s="28"/>
      <c r="L192" s="28"/>
      <c r="M192" s="28"/>
      <c r="N192" s="28"/>
      <c r="O192" s="28"/>
      <c r="P192" s="28"/>
      <c r="Q192" s="28"/>
      <c r="R192" s="28"/>
      <c r="S192" s="28"/>
      <c r="T192" s="28"/>
      <c r="U192" s="28"/>
      <c r="V192" s="28"/>
      <c r="W192" s="28"/>
      <c r="Z192">
        <f t="shared" si="20"/>
        <v>0</v>
      </c>
      <c r="AA192">
        <f>IF(AB192="",0,IFERROR(IF(VLOOKUP(AB192,AB$38:AB191,1,0)&gt;0,0,0),1))</f>
        <v>0</v>
      </c>
      <c r="AB192" s="17" t="str">
        <f>IF(DATOS!I156=X$39,DATOS!F156,"")</f>
        <v/>
      </c>
    </row>
    <row r="193" spans="4:28" x14ac:dyDescent="0.25">
      <c r="D193" s="79"/>
      <c r="E193" s="79"/>
      <c r="F193" s="28"/>
      <c r="G193" s="79"/>
      <c r="H193" s="28"/>
      <c r="I193" s="28"/>
      <c r="J193" s="28"/>
      <c r="K193" s="28"/>
      <c r="L193" s="28"/>
      <c r="M193" s="28"/>
      <c r="N193" s="28"/>
      <c r="O193" s="28"/>
      <c r="P193" s="28"/>
      <c r="Q193" s="28"/>
      <c r="R193" s="28"/>
      <c r="S193" s="28"/>
      <c r="T193" s="28"/>
      <c r="U193" s="28"/>
      <c r="V193" s="28"/>
      <c r="W193" s="28"/>
      <c r="Z193">
        <f t="shared" si="20"/>
        <v>0</v>
      </c>
      <c r="AA193">
        <f>IF(AB193="",0,IFERROR(IF(VLOOKUP(AB193,AB$38:AB192,1,0)&gt;0,0,0),1))</f>
        <v>0</v>
      </c>
      <c r="AB193" s="17" t="str">
        <f>IF(DATOS!I157=X$39,DATOS!F157,"")</f>
        <v/>
      </c>
    </row>
    <row r="194" spans="4:28" x14ac:dyDescent="0.25">
      <c r="D194" s="79"/>
      <c r="E194" s="79"/>
      <c r="F194" s="28"/>
      <c r="G194" s="79"/>
      <c r="H194" s="28"/>
      <c r="I194" s="28"/>
      <c r="J194" s="28"/>
      <c r="K194" s="28"/>
      <c r="L194" s="28"/>
      <c r="M194" s="28"/>
      <c r="N194" s="28"/>
      <c r="O194" s="28"/>
      <c r="P194" s="28"/>
      <c r="Q194" s="28"/>
      <c r="R194" s="28"/>
      <c r="S194" s="28"/>
      <c r="T194" s="28"/>
      <c r="U194" s="28"/>
      <c r="V194" s="28"/>
      <c r="W194" s="28"/>
      <c r="Z194">
        <f t="shared" si="20"/>
        <v>0</v>
      </c>
      <c r="AA194">
        <f>IF(AB194="",0,IFERROR(IF(VLOOKUP(AB194,AB$38:AB193,1,0)&gt;0,0,0),1))</f>
        <v>0</v>
      </c>
      <c r="AB194" s="17" t="str">
        <f>IF(DATOS!I158=X$39,DATOS!F158,"")</f>
        <v/>
      </c>
    </row>
    <row r="195" spans="4:28" x14ac:dyDescent="0.25">
      <c r="D195" s="79"/>
      <c r="E195" s="79"/>
      <c r="F195" s="28"/>
      <c r="G195" s="79"/>
      <c r="H195" s="28"/>
      <c r="I195" s="28"/>
      <c r="J195" s="28"/>
      <c r="K195" s="28"/>
      <c r="L195" s="28"/>
      <c r="M195" s="28"/>
      <c r="N195" s="28"/>
      <c r="O195" s="28"/>
      <c r="P195" s="28"/>
      <c r="Q195" s="28"/>
      <c r="R195" s="28"/>
      <c r="S195" s="28"/>
      <c r="T195" s="28"/>
      <c r="U195" s="28"/>
      <c r="V195" s="28"/>
      <c r="W195" s="28"/>
      <c r="Z195">
        <f t="shared" si="20"/>
        <v>0</v>
      </c>
      <c r="AA195">
        <f>IF(AB195="",0,IFERROR(IF(VLOOKUP(AB195,AB$38:AB194,1,0)&gt;0,0,0),1))</f>
        <v>0</v>
      </c>
      <c r="AB195" s="17" t="str">
        <f>IF(DATOS!I159=X$39,DATOS!F159,"")</f>
        <v/>
      </c>
    </row>
    <row r="196" spans="4:28" x14ac:dyDescent="0.25">
      <c r="D196" s="79"/>
      <c r="E196" s="79"/>
      <c r="F196" s="28"/>
      <c r="G196" s="79"/>
      <c r="H196" s="28"/>
      <c r="I196" s="28"/>
      <c r="J196" s="28"/>
      <c r="K196" s="28"/>
      <c r="L196" s="28"/>
      <c r="M196" s="28"/>
      <c r="N196" s="28"/>
      <c r="O196" s="28"/>
      <c r="P196" s="28"/>
      <c r="Q196" s="28"/>
      <c r="R196" s="28"/>
      <c r="S196" s="28"/>
      <c r="T196" s="28"/>
      <c r="U196" s="28"/>
      <c r="V196" s="28"/>
      <c r="W196" s="28"/>
      <c r="Z196">
        <f t="shared" si="20"/>
        <v>0</v>
      </c>
      <c r="AA196">
        <f>IF(AB196="",0,IFERROR(IF(VLOOKUP(AB196,AB$38:AB195,1,0)&gt;0,0,0),1))</f>
        <v>0</v>
      </c>
      <c r="AB196" s="17" t="str">
        <f>IF(DATOS!I160=X$39,DATOS!F160,"")</f>
        <v/>
      </c>
    </row>
    <row r="197" spans="4:28" x14ac:dyDescent="0.25">
      <c r="D197" s="79"/>
      <c r="E197" s="79"/>
      <c r="F197" s="28"/>
      <c r="G197" s="79"/>
      <c r="H197" s="28"/>
      <c r="I197" s="28"/>
      <c r="J197" s="28"/>
      <c r="K197" s="28"/>
      <c r="L197" s="28"/>
      <c r="M197" s="28"/>
      <c r="N197" s="28"/>
      <c r="O197" s="28"/>
      <c r="P197" s="28"/>
      <c r="Q197" s="28"/>
      <c r="R197" s="28"/>
      <c r="S197" s="28"/>
      <c r="T197" s="28"/>
      <c r="U197" s="28"/>
      <c r="V197" s="28"/>
      <c r="W197" s="28"/>
      <c r="Z197">
        <f t="shared" si="20"/>
        <v>0</v>
      </c>
      <c r="AA197">
        <f>IF(AB197="",0,IFERROR(IF(VLOOKUP(AB197,AB$38:AB196,1,0)&gt;0,0,0),1))</f>
        <v>0</v>
      </c>
      <c r="AB197" s="17" t="str">
        <f>IF(DATOS!I161=X$39,DATOS!F161,"")</f>
        <v/>
      </c>
    </row>
    <row r="198" spans="4:28" x14ac:dyDescent="0.25">
      <c r="D198" s="79"/>
      <c r="E198" s="79"/>
      <c r="F198" s="28"/>
      <c r="G198" s="79"/>
      <c r="H198" s="28"/>
      <c r="I198" s="28"/>
      <c r="J198" s="28"/>
      <c r="K198" s="28"/>
      <c r="L198" s="28"/>
      <c r="M198" s="28"/>
      <c r="N198" s="28"/>
      <c r="O198" s="28"/>
      <c r="P198" s="28"/>
      <c r="Q198" s="28"/>
      <c r="R198" s="28"/>
      <c r="S198" s="28"/>
      <c r="T198" s="28"/>
      <c r="U198" s="28"/>
      <c r="V198" s="28"/>
      <c r="W198" s="28"/>
      <c r="Z198">
        <f t="shared" si="20"/>
        <v>0</v>
      </c>
      <c r="AA198">
        <f>IF(AB198="",0,IFERROR(IF(VLOOKUP(AB198,AB$38:AB197,1,0)&gt;0,0,0),1))</f>
        <v>0</v>
      </c>
      <c r="AB198" s="17" t="str">
        <f>IF(DATOS!I162=X$39,DATOS!F162,"")</f>
        <v/>
      </c>
    </row>
    <row r="199" spans="4:28" x14ac:dyDescent="0.25">
      <c r="D199" s="79"/>
      <c r="E199" s="79"/>
      <c r="F199" s="28"/>
      <c r="G199" s="79"/>
      <c r="H199" s="28"/>
      <c r="I199" s="28"/>
      <c r="J199" s="28"/>
      <c r="K199" s="28"/>
      <c r="L199" s="28"/>
      <c r="M199" s="28"/>
      <c r="N199" s="28"/>
      <c r="O199" s="28"/>
      <c r="P199" s="28"/>
      <c r="Q199" s="28"/>
      <c r="R199" s="28"/>
      <c r="S199" s="28"/>
      <c r="T199" s="28"/>
      <c r="U199" s="28"/>
      <c r="V199" s="28"/>
      <c r="W199" s="28"/>
      <c r="Z199">
        <f t="shared" si="20"/>
        <v>0</v>
      </c>
      <c r="AA199">
        <f>IF(AB199="",0,IFERROR(IF(VLOOKUP(AB199,AB$38:AB198,1,0)&gt;0,0,0),1))</f>
        <v>0</v>
      </c>
      <c r="AB199" s="17" t="str">
        <f>IF(DATOS!I163=X$39,DATOS!F163,"")</f>
        <v/>
      </c>
    </row>
    <row r="200" spans="4:28" x14ac:dyDescent="0.25">
      <c r="D200" s="79"/>
      <c r="E200" s="79"/>
      <c r="F200" s="28"/>
      <c r="G200" s="79"/>
      <c r="H200" s="28"/>
      <c r="I200" s="28"/>
      <c r="J200" s="28"/>
      <c r="K200" s="28"/>
      <c r="L200" s="28"/>
      <c r="M200" s="28"/>
      <c r="N200" s="28"/>
      <c r="O200" s="28"/>
      <c r="P200" s="28"/>
      <c r="Q200" s="28"/>
      <c r="R200" s="28"/>
      <c r="S200" s="28"/>
      <c r="T200" s="28"/>
      <c r="U200" s="28"/>
      <c r="V200" s="28"/>
      <c r="W200" s="28"/>
      <c r="Z200">
        <f t="shared" si="20"/>
        <v>0</v>
      </c>
      <c r="AA200">
        <f>IF(AB200="",0,IFERROR(IF(VLOOKUP(AB200,AB$38:AB199,1,0)&gt;0,0,0),1))</f>
        <v>0</v>
      </c>
      <c r="AB200" s="17" t="str">
        <f>IF(DATOS!I164=X$39,DATOS!F164,"")</f>
        <v/>
      </c>
    </row>
    <row r="201" spans="4:28" x14ac:dyDescent="0.25">
      <c r="D201" s="79"/>
      <c r="E201" s="79"/>
      <c r="F201" s="28"/>
      <c r="G201" s="79"/>
      <c r="H201" s="28"/>
      <c r="I201" s="28"/>
      <c r="J201" s="28"/>
      <c r="K201" s="28"/>
      <c r="L201" s="28"/>
      <c r="M201" s="28"/>
      <c r="N201" s="28"/>
      <c r="O201" s="28"/>
      <c r="P201" s="28"/>
      <c r="Q201" s="28"/>
      <c r="R201" s="28"/>
      <c r="S201" s="28"/>
      <c r="T201" s="28"/>
      <c r="U201" s="28"/>
      <c r="V201" s="28"/>
      <c r="W201" s="28"/>
      <c r="Z201">
        <f t="shared" si="20"/>
        <v>0</v>
      </c>
      <c r="AA201">
        <f>IF(AB201="",0,IFERROR(IF(VLOOKUP(AB201,AB$38:AB200,1,0)&gt;0,0,0),1))</f>
        <v>0</v>
      </c>
      <c r="AB201" s="17" t="str">
        <f>IF(DATOS!I165=X$39,DATOS!F165,"")</f>
        <v/>
      </c>
    </row>
    <row r="202" spans="4:28" x14ac:dyDescent="0.25">
      <c r="D202" s="79"/>
      <c r="E202" s="79"/>
      <c r="F202" s="28"/>
      <c r="G202" s="79"/>
      <c r="H202" s="28"/>
      <c r="I202" s="28"/>
      <c r="J202" s="28"/>
      <c r="K202" s="28"/>
      <c r="L202" s="28"/>
      <c r="M202" s="28"/>
      <c r="N202" s="28"/>
      <c r="O202" s="28"/>
      <c r="P202" s="28"/>
      <c r="Q202" s="28"/>
      <c r="R202" s="28"/>
      <c r="S202" s="28"/>
      <c r="T202" s="28"/>
      <c r="U202" s="28"/>
      <c r="V202" s="28"/>
      <c r="W202" s="28"/>
      <c r="Z202">
        <f t="shared" si="20"/>
        <v>0</v>
      </c>
      <c r="AA202">
        <f>IF(AB202="",0,IFERROR(IF(VLOOKUP(AB202,AB$38:AB201,1,0)&gt;0,0,0),1))</f>
        <v>0</v>
      </c>
      <c r="AB202" s="17" t="str">
        <f>IF(DATOS!I166=X$39,DATOS!F166,"")</f>
        <v/>
      </c>
    </row>
    <row r="203" spans="4:28" x14ac:dyDescent="0.25">
      <c r="D203" s="79"/>
      <c r="E203" s="79"/>
      <c r="F203" s="28"/>
      <c r="G203" s="79"/>
      <c r="H203" s="28"/>
      <c r="I203" s="28"/>
      <c r="J203" s="28"/>
      <c r="K203" s="28"/>
      <c r="L203" s="28"/>
      <c r="M203" s="28"/>
      <c r="N203" s="28"/>
      <c r="O203" s="28"/>
      <c r="P203" s="28"/>
      <c r="Q203" s="28"/>
      <c r="R203" s="28"/>
      <c r="S203" s="28"/>
      <c r="T203" s="28"/>
      <c r="U203" s="28"/>
      <c r="V203" s="28"/>
      <c r="W203" s="28"/>
      <c r="Z203">
        <f t="shared" si="20"/>
        <v>0</v>
      </c>
      <c r="AA203">
        <f>IF(AB203="",0,IFERROR(IF(VLOOKUP(AB203,AB$38:AB202,1,0)&gt;0,0,0),1))</f>
        <v>0</v>
      </c>
      <c r="AB203" s="17" t="str">
        <f>IF(DATOS!I167=X$39,DATOS!F167,"")</f>
        <v/>
      </c>
    </row>
    <row r="204" spans="4:28" x14ac:dyDescent="0.25">
      <c r="D204" s="79"/>
      <c r="E204" s="79"/>
      <c r="F204" s="28"/>
      <c r="G204" s="79"/>
      <c r="H204" s="28"/>
      <c r="I204" s="28"/>
      <c r="J204" s="28"/>
      <c r="K204" s="28"/>
      <c r="L204" s="28"/>
      <c r="M204" s="28"/>
      <c r="N204" s="28"/>
      <c r="O204" s="28"/>
      <c r="P204" s="28"/>
      <c r="Q204" s="28"/>
      <c r="R204" s="28"/>
      <c r="S204" s="28"/>
      <c r="T204" s="28"/>
      <c r="U204" s="28"/>
      <c r="V204" s="28"/>
      <c r="W204" s="28"/>
      <c r="Z204">
        <f t="shared" si="20"/>
        <v>0</v>
      </c>
      <c r="AA204">
        <f>IF(AB204="",0,IFERROR(IF(VLOOKUP(AB204,AB$38:AB203,1,0)&gt;0,0,0),1))</f>
        <v>0</v>
      </c>
      <c r="AB204" s="17" t="str">
        <f>IF(DATOS!I168=X$39,DATOS!F168,"")</f>
        <v/>
      </c>
    </row>
    <row r="205" spans="4:28" x14ac:dyDescent="0.25">
      <c r="D205" s="79"/>
      <c r="E205" s="79"/>
      <c r="F205" s="28"/>
      <c r="G205" s="79"/>
      <c r="H205" s="28"/>
      <c r="I205" s="28"/>
      <c r="J205" s="28"/>
      <c r="K205" s="28"/>
      <c r="L205" s="28"/>
      <c r="M205" s="28"/>
      <c r="N205" s="28"/>
      <c r="O205" s="28"/>
      <c r="P205" s="28"/>
      <c r="Q205" s="28"/>
      <c r="R205" s="28"/>
      <c r="S205" s="28"/>
      <c r="T205" s="28"/>
      <c r="U205" s="28"/>
      <c r="V205" s="28"/>
      <c r="W205" s="28"/>
      <c r="Z205">
        <f t="shared" si="20"/>
        <v>0</v>
      </c>
      <c r="AA205">
        <f>IF(AB205="",0,IFERROR(IF(VLOOKUP(AB205,AB$38:AB204,1,0)&gt;0,0,0),1))</f>
        <v>0</v>
      </c>
      <c r="AB205" s="17" t="str">
        <f>IF(DATOS!I169=X$39,DATOS!F169,"")</f>
        <v/>
      </c>
    </row>
    <row r="206" spans="4:28" x14ac:dyDescent="0.25">
      <c r="D206" s="79"/>
      <c r="E206" s="79"/>
      <c r="F206" s="28"/>
      <c r="G206" s="79"/>
      <c r="H206" s="28"/>
      <c r="I206" s="28"/>
      <c r="J206" s="28"/>
      <c r="K206" s="28"/>
      <c r="L206" s="28"/>
      <c r="M206" s="28"/>
      <c r="N206" s="28"/>
      <c r="O206" s="28"/>
      <c r="P206" s="28"/>
      <c r="Q206" s="28"/>
      <c r="R206" s="28"/>
      <c r="S206" s="28"/>
      <c r="T206" s="28"/>
      <c r="U206" s="28"/>
      <c r="V206" s="28"/>
      <c r="W206" s="28"/>
      <c r="Z206">
        <f t="shared" si="20"/>
        <v>0</v>
      </c>
      <c r="AA206">
        <f>IF(AB206="",0,IFERROR(IF(VLOOKUP(AB206,AB$38:AB205,1,0)&gt;0,0,0),1))</f>
        <v>0</v>
      </c>
      <c r="AB206" s="17" t="str">
        <f>IF(DATOS!I170=X$39,DATOS!F170,"")</f>
        <v/>
      </c>
    </row>
    <row r="207" spans="4:28" x14ac:dyDescent="0.25">
      <c r="D207" s="79"/>
      <c r="E207" s="79"/>
      <c r="F207" s="28"/>
      <c r="G207" s="79"/>
      <c r="H207" s="28"/>
      <c r="I207" s="28"/>
      <c r="J207" s="28"/>
      <c r="K207" s="28"/>
      <c r="L207" s="28"/>
      <c r="M207" s="28"/>
      <c r="N207" s="28"/>
      <c r="O207" s="28"/>
      <c r="P207" s="28"/>
      <c r="Q207" s="28"/>
      <c r="R207" s="28"/>
      <c r="S207" s="28"/>
      <c r="T207" s="28"/>
      <c r="U207" s="28"/>
      <c r="V207" s="28"/>
      <c r="W207" s="28"/>
      <c r="Z207">
        <f t="shared" si="20"/>
        <v>0</v>
      </c>
      <c r="AA207">
        <f>IF(AB207="",0,IFERROR(IF(VLOOKUP(AB207,AB$38:AB206,1,0)&gt;0,0,0),1))</f>
        <v>0</v>
      </c>
      <c r="AB207" s="17" t="str">
        <f>IF(DATOS!I171=X$39,DATOS!F171,"")</f>
        <v/>
      </c>
    </row>
    <row r="208" spans="4:28" x14ac:dyDescent="0.25">
      <c r="D208" s="79"/>
      <c r="E208" s="79"/>
      <c r="F208" s="28"/>
      <c r="G208" s="79"/>
      <c r="H208" s="28"/>
      <c r="I208" s="28"/>
      <c r="J208" s="28"/>
      <c r="K208" s="28"/>
      <c r="L208" s="28"/>
      <c r="M208" s="28"/>
      <c r="N208" s="28"/>
      <c r="O208" s="28"/>
      <c r="P208" s="28"/>
      <c r="Q208" s="28"/>
      <c r="R208" s="28"/>
      <c r="S208" s="28"/>
      <c r="T208" s="28"/>
      <c r="U208" s="28"/>
      <c r="V208" s="28"/>
      <c r="W208" s="28"/>
      <c r="Z208">
        <f t="shared" si="20"/>
        <v>0</v>
      </c>
      <c r="AA208">
        <f>IF(AB208="",0,IFERROR(IF(VLOOKUP(AB208,AB$38:AB207,1,0)&gt;0,0,0),1))</f>
        <v>0</v>
      </c>
      <c r="AB208" s="17" t="str">
        <f>IF(DATOS!I172=X$39,DATOS!F172,"")</f>
        <v/>
      </c>
    </row>
    <row r="209" spans="4:28" x14ac:dyDescent="0.25">
      <c r="D209" s="79"/>
      <c r="E209" s="79"/>
      <c r="F209" s="28"/>
      <c r="G209" s="79"/>
      <c r="H209" s="28"/>
      <c r="I209" s="28"/>
      <c r="J209" s="28"/>
      <c r="K209" s="28"/>
      <c r="L209" s="28"/>
      <c r="M209" s="28"/>
      <c r="N209" s="28"/>
      <c r="O209" s="28"/>
      <c r="P209" s="28"/>
      <c r="Q209" s="28"/>
      <c r="R209" s="28"/>
      <c r="S209" s="28"/>
      <c r="T209" s="28"/>
      <c r="U209" s="28"/>
      <c r="V209" s="28"/>
      <c r="W209" s="28"/>
      <c r="Z209">
        <f t="shared" si="20"/>
        <v>0</v>
      </c>
      <c r="AA209">
        <f>IF(AB209="",0,IFERROR(IF(VLOOKUP(AB209,AB$38:AB208,1,0)&gt;0,0,0),1))</f>
        <v>0</v>
      </c>
      <c r="AB209" s="17" t="str">
        <f>IF(DATOS!I173=X$39,DATOS!F173,"")</f>
        <v/>
      </c>
    </row>
    <row r="210" spans="4:28" x14ac:dyDescent="0.25">
      <c r="D210" s="79"/>
      <c r="E210" s="79"/>
      <c r="F210" s="28"/>
      <c r="G210" s="79"/>
      <c r="H210" s="28"/>
      <c r="I210" s="28"/>
      <c r="J210" s="28"/>
      <c r="K210" s="28"/>
      <c r="L210" s="28"/>
      <c r="M210" s="28"/>
      <c r="N210" s="28"/>
      <c r="O210" s="28"/>
      <c r="P210" s="28"/>
      <c r="Q210" s="28"/>
      <c r="R210" s="28"/>
      <c r="S210" s="28"/>
      <c r="T210" s="28"/>
      <c r="U210" s="28"/>
      <c r="V210" s="28"/>
      <c r="W210" s="28"/>
      <c r="Z210">
        <f t="shared" si="20"/>
        <v>0</v>
      </c>
      <c r="AA210">
        <f>IF(AB210="",0,IFERROR(IF(VLOOKUP(AB210,AB$38:AB209,1,0)&gt;0,0,0),1))</f>
        <v>0</v>
      </c>
      <c r="AB210" s="17" t="str">
        <f>IF(DATOS!I174=X$39,DATOS!F174,"")</f>
        <v/>
      </c>
    </row>
    <row r="211" spans="4:28" x14ac:dyDescent="0.25">
      <c r="D211" s="79"/>
      <c r="E211" s="79"/>
      <c r="F211" s="28"/>
      <c r="G211" s="79"/>
      <c r="H211" s="28"/>
      <c r="I211" s="28"/>
      <c r="J211" s="28"/>
      <c r="K211" s="28"/>
      <c r="L211" s="28"/>
      <c r="M211" s="28"/>
      <c r="N211" s="28"/>
      <c r="O211" s="28"/>
      <c r="P211" s="28"/>
      <c r="Q211" s="28"/>
      <c r="R211" s="28"/>
      <c r="S211" s="28"/>
      <c r="T211" s="28"/>
      <c r="U211" s="28"/>
      <c r="V211" s="28"/>
      <c r="W211" s="28"/>
      <c r="Z211">
        <f t="shared" si="20"/>
        <v>0</v>
      </c>
      <c r="AA211">
        <f>IF(AB211="",0,IFERROR(IF(VLOOKUP(AB211,AB$38:AB210,1,0)&gt;0,0,0),1))</f>
        <v>0</v>
      </c>
      <c r="AB211" s="17" t="str">
        <f>IF(DATOS!I175=X$39,DATOS!F175,"")</f>
        <v/>
      </c>
    </row>
    <row r="212" spans="4:28" x14ac:dyDescent="0.25">
      <c r="D212" s="79"/>
      <c r="E212" s="79"/>
      <c r="F212" s="28"/>
      <c r="G212" s="79"/>
      <c r="H212" s="28"/>
      <c r="I212" s="28"/>
      <c r="J212" s="28"/>
      <c r="K212" s="28"/>
      <c r="L212" s="28"/>
      <c r="M212" s="28"/>
      <c r="N212" s="28"/>
      <c r="O212" s="28"/>
      <c r="P212" s="28"/>
      <c r="Q212" s="28"/>
      <c r="R212" s="28"/>
      <c r="S212" s="28"/>
      <c r="T212" s="28"/>
      <c r="U212" s="28"/>
      <c r="V212" s="28"/>
      <c r="W212" s="28"/>
      <c r="Z212">
        <f t="shared" si="20"/>
        <v>0</v>
      </c>
      <c r="AA212">
        <f>IF(AB212="",0,IFERROR(IF(VLOOKUP(AB212,AB$38:AB211,1,0)&gt;0,0,0),1))</f>
        <v>0</v>
      </c>
      <c r="AB212" s="17" t="str">
        <f>IF(DATOS!I176=X$39,DATOS!F176,"")</f>
        <v/>
      </c>
    </row>
    <row r="213" spans="4:28" x14ac:dyDescent="0.25">
      <c r="D213" s="79"/>
      <c r="E213" s="79"/>
      <c r="F213" s="28"/>
      <c r="G213" s="79"/>
      <c r="H213" s="28"/>
      <c r="I213" s="28"/>
      <c r="J213" s="28"/>
      <c r="K213" s="28"/>
      <c r="L213" s="28"/>
      <c r="M213" s="28"/>
      <c r="N213" s="28"/>
      <c r="O213" s="28"/>
      <c r="P213" s="28"/>
      <c r="Q213" s="28"/>
      <c r="R213" s="28"/>
      <c r="S213" s="28"/>
      <c r="T213" s="28"/>
      <c r="U213" s="28"/>
      <c r="V213" s="28"/>
      <c r="W213" s="28"/>
      <c r="Z213">
        <f t="shared" si="20"/>
        <v>0</v>
      </c>
      <c r="AA213">
        <f>IF(AB213="",0,IFERROR(IF(VLOOKUP(AB213,AB$38:AB212,1,0)&gt;0,0,0),1))</f>
        <v>0</v>
      </c>
      <c r="AB213" s="17" t="str">
        <f>IF(DATOS!I177=X$39,DATOS!F177,"")</f>
        <v/>
      </c>
    </row>
    <row r="214" spans="4:28" x14ac:dyDescent="0.25">
      <c r="D214" s="79"/>
      <c r="E214" s="79"/>
      <c r="F214" s="28"/>
      <c r="G214" s="79"/>
      <c r="H214" s="28"/>
      <c r="I214" s="28"/>
      <c r="J214" s="28"/>
      <c r="K214" s="28"/>
      <c r="L214" s="28"/>
      <c r="M214" s="28"/>
      <c r="N214" s="28"/>
      <c r="O214" s="28"/>
      <c r="P214" s="28"/>
      <c r="Q214" s="28"/>
      <c r="R214" s="28"/>
      <c r="S214" s="28"/>
      <c r="T214" s="28"/>
      <c r="U214" s="28"/>
      <c r="V214" s="28"/>
      <c r="W214" s="28"/>
      <c r="Z214">
        <f t="shared" si="20"/>
        <v>0</v>
      </c>
      <c r="AA214">
        <f>IF(AB214="",0,IFERROR(IF(VLOOKUP(AB214,AB$38:AB213,1,0)&gt;0,0,0),1))</f>
        <v>0</v>
      </c>
      <c r="AB214" s="17" t="str">
        <f>IF(DATOS!I178=X$39,DATOS!F178,"")</f>
        <v/>
      </c>
    </row>
    <row r="215" spans="4:28" x14ac:dyDescent="0.25">
      <c r="D215" s="79"/>
      <c r="E215" s="79"/>
      <c r="F215" s="28"/>
      <c r="G215" s="79"/>
      <c r="H215" s="28"/>
      <c r="I215" s="28"/>
      <c r="J215" s="28"/>
      <c r="K215" s="28"/>
      <c r="L215" s="28"/>
      <c r="M215" s="28"/>
      <c r="N215" s="28"/>
      <c r="O215" s="28"/>
      <c r="P215" s="28"/>
      <c r="Q215" s="28"/>
      <c r="R215" s="28"/>
      <c r="S215" s="28"/>
      <c r="T215" s="28"/>
      <c r="U215" s="28"/>
      <c r="V215" s="28"/>
      <c r="W215" s="28"/>
      <c r="Z215">
        <f t="shared" si="20"/>
        <v>0</v>
      </c>
      <c r="AA215">
        <f>IF(AB215="",0,IFERROR(IF(VLOOKUP(AB215,AB$38:AB214,1,0)&gt;0,0,0),1))</f>
        <v>0</v>
      </c>
      <c r="AB215" s="17" t="str">
        <f>IF(DATOS!I179=X$39,DATOS!F179,"")</f>
        <v/>
      </c>
    </row>
    <row r="216" spans="4:28" x14ac:dyDescent="0.25">
      <c r="D216" s="79"/>
      <c r="E216" s="79"/>
      <c r="F216" s="28"/>
      <c r="G216" s="79"/>
      <c r="H216" s="28"/>
      <c r="I216" s="28"/>
      <c r="J216" s="28"/>
      <c r="K216" s="28"/>
      <c r="L216" s="28"/>
      <c r="M216" s="28"/>
      <c r="N216" s="28"/>
      <c r="O216" s="28"/>
      <c r="P216" s="28"/>
      <c r="Q216" s="28"/>
      <c r="R216" s="28"/>
      <c r="S216" s="28"/>
      <c r="T216" s="28"/>
      <c r="U216" s="28"/>
      <c r="V216" s="28"/>
      <c r="W216" s="28"/>
      <c r="Z216">
        <f t="shared" si="20"/>
        <v>0</v>
      </c>
      <c r="AA216">
        <f>IF(AB216="",0,IFERROR(IF(VLOOKUP(AB216,AB$38:AB215,1,0)&gt;0,0,0),1))</f>
        <v>0</v>
      </c>
      <c r="AB216" s="17" t="str">
        <f>IF(DATOS!I180=X$39,DATOS!F180,"")</f>
        <v/>
      </c>
    </row>
    <row r="217" spans="4:28" x14ac:dyDescent="0.25">
      <c r="D217" s="79"/>
      <c r="E217" s="79"/>
      <c r="F217" s="28"/>
      <c r="G217" s="79"/>
      <c r="H217" s="28"/>
      <c r="I217" s="28"/>
      <c r="J217" s="28"/>
      <c r="K217" s="28"/>
      <c r="L217" s="28"/>
      <c r="M217" s="28"/>
      <c r="N217" s="28"/>
      <c r="O217" s="28"/>
      <c r="P217" s="28"/>
      <c r="Q217" s="28"/>
      <c r="R217" s="28"/>
      <c r="S217" s="28"/>
      <c r="T217" s="28"/>
      <c r="U217" s="28"/>
      <c r="V217" s="28"/>
      <c r="W217" s="28"/>
      <c r="Z217">
        <f t="shared" si="20"/>
        <v>0</v>
      </c>
      <c r="AA217">
        <f>IF(AB217="",0,IFERROR(IF(VLOOKUP(AB217,AB$38:AB216,1,0)&gt;0,0,0),1))</f>
        <v>0</v>
      </c>
      <c r="AB217" s="17" t="str">
        <f>IF(DATOS!I181=X$39,DATOS!F181,"")</f>
        <v/>
      </c>
    </row>
    <row r="218" spans="4:28" x14ac:dyDescent="0.25">
      <c r="D218" s="79"/>
      <c r="E218" s="79"/>
      <c r="F218" s="28"/>
      <c r="G218" s="79"/>
      <c r="H218" s="28"/>
      <c r="I218" s="28"/>
      <c r="J218" s="28"/>
      <c r="K218" s="28"/>
      <c r="L218" s="28"/>
      <c r="M218" s="28"/>
      <c r="N218" s="28"/>
      <c r="O218" s="28"/>
      <c r="P218" s="28"/>
      <c r="Q218" s="28"/>
      <c r="R218" s="28"/>
      <c r="S218" s="28"/>
      <c r="T218" s="28"/>
      <c r="U218" s="28"/>
      <c r="V218" s="28"/>
      <c r="W218" s="28"/>
      <c r="Z218">
        <f t="shared" si="20"/>
        <v>0</v>
      </c>
      <c r="AA218">
        <f>IF(AB218="",0,IFERROR(IF(VLOOKUP(AB218,AB$38:AB217,1,0)&gt;0,0,0),1))</f>
        <v>0</v>
      </c>
      <c r="AB218" s="17" t="str">
        <f>IF(DATOS!I182=X$39,DATOS!F182,"")</f>
        <v/>
      </c>
    </row>
    <row r="219" spans="4:28" x14ac:dyDescent="0.25">
      <c r="D219" s="79"/>
      <c r="E219" s="79"/>
      <c r="F219" s="28"/>
      <c r="G219" s="79"/>
      <c r="H219" s="28"/>
      <c r="I219" s="28"/>
      <c r="J219" s="28"/>
      <c r="K219" s="28"/>
      <c r="L219" s="28"/>
      <c r="M219" s="28"/>
      <c r="N219" s="28"/>
      <c r="O219" s="28"/>
      <c r="P219" s="28"/>
      <c r="Q219" s="28"/>
      <c r="R219" s="28"/>
      <c r="S219" s="28"/>
      <c r="T219" s="28"/>
      <c r="U219" s="28"/>
      <c r="V219" s="28"/>
      <c r="W219" s="28"/>
      <c r="Z219">
        <f t="shared" si="20"/>
        <v>0</v>
      </c>
      <c r="AA219">
        <f>IF(AB219="",0,IFERROR(IF(VLOOKUP(AB219,AB$38:AB218,1,0)&gt;0,0,0),1))</f>
        <v>0</v>
      </c>
      <c r="AB219" s="17" t="str">
        <f>IF(DATOS!I183=X$39,DATOS!F183,"")</f>
        <v/>
      </c>
    </row>
    <row r="220" spans="4:28" x14ac:dyDescent="0.25">
      <c r="D220" s="79"/>
      <c r="E220" s="79"/>
      <c r="F220" s="28"/>
      <c r="G220" s="79"/>
      <c r="H220" s="28"/>
      <c r="I220" s="28"/>
      <c r="J220" s="28"/>
      <c r="K220" s="28"/>
      <c r="L220" s="28"/>
      <c r="M220" s="28"/>
      <c r="N220" s="28"/>
      <c r="O220" s="28"/>
      <c r="P220" s="28"/>
      <c r="Q220" s="28"/>
      <c r="R220" s="28"/>
      <c r="S220" s="28"/>
      <c r="T220" s="28"/>
      <c r="U220" s="28"/>
      <c r="V220" s="28"/>
      <c r="W220" s="28"/>
      <c r="Z220">
        <f t="shared" si="20"/>
        <v>0</v>
      </c>
      <c r="AA220">
        <f>IF(AB220="",0,IFERROR(IF(VLOOKUP(AB220,AB$38:AB219,1,0)&gt;0,0,0),1))</f>
        <v>0</v>
      </c>
      <c r="AB220" s="17" t="str">
        <f>IF(DATOS!I184=X$39,DATOS!F184,"")</f>
        <v/>
      </c>
    </row>
    <row r="221" spans="4:28" x14ac:dyDescent="0.25">
      <c r="D221" s="79"/>
      <c r="E221" s="79"/>
      <c r="F221" s="28"/>
      <c r="G221" s="79"/>
      <c r="H221" s="28"/>
      <c r="I221" s="28"/>
      <c r="J221" s="28"/>
      <c r="K221" s="28"/>
      <c r="L221" s="28"/>
      <c r="M221" s="28"/>
      <c r="N221" s="28"/>
      <c r="O221" s="28"/>
      <c r="P221" s="28"/>
      <c r="Q221" s="28"/>
      <c r="R221" s="28"/>
      <c r="S221" s="28"/>
      <c r="T221" s="28"/>
      <c r="U221" s="28"/>
      <c r="V221" s="28"/>
      <c r="W221" s="28"/>
      <c r="Z221">
        <f t="shared" si="20"/>
        <v>0</v>
      </c>
      <c r="AA221">
        <f>IF(AB221="",0,IFERROR(IF(VLOOKUP(AB221,AB$38:AB220,1,0)&gt;0,0,0),1))</f>
        <v>0</v>
      </c>
      <c r="AB221" s="17" t="str">
        <f>IF(DATOS!I185=X$39,DATOS!F185,"")</f>
        <v/>
      </c>
    </row>
    <row r="222" spans="4:28" x14ac:dyDescent="0.25">
      <c r="Z222">
        <f t="shared" si="20"/>
        <v>0</v>
      </c>
      <c r="AA222">
        <f>IF(AB222="",0,IFERROR(IF(VLOOKUP(AB222,AB$38:AB221,1,0)&gt;0,0,0),1))</f>
        <v>0</v>
      </c>
      <c r="AB222" s="17" t="str">
        <f>IF(DATOS!I186=X$39,DATOS!F186,"")</f>
        <v/>
      </c>
    </row>
    <row r="223" spans="4:28" x14ac:dyDescent="0.25">
      <c r="Z223">
        <f t="shared" si="20"/>
        <v>0</v>
      </c>
      <c r="AA223">
        <f>IF(AB223="",0,IFERROR(IF(VLOOKUP(AB223,AB$38:AB222,1,0)&gt;0,0,0),1))</f>
        <v>0</v>
      </c>
      <c r="AB223" s="17" t="str">
        <f>IF(DATOS!I187=X$39,DATOS!F187,"")</f>
        <v/>
      </c>
    </row>
    <row r="224" spans="4:28" x14ac:dyDescent="0.25">
      <c r="Z224">
        <f t="shared" si="20"/>
        <v>0</v>
      </c>
      <c r="AA224">
        <f>IF(AB224="",0,IFERROR(IF(VLOOKUP(AB224,AB$38:AB223,1,0)&gt;0,0,0),1))</f>
        <v>0</v>
      </c>
      <c r="AB224" s="17" t="str">
        <f>IF(DATOS!I188=X$39,DATOS!F188,"")</f>
        <v/>
      </c>
    </row>
    <row r="225" spans="26:28" x14ac:dyDescent="0.25">
      <c r="Z225">
        <f t="shared" si="20"/>
        <v>0</v>
      </c>
      <c r="AA225">
        <f>IF(AB225="",0,IFERROR(IF(VLOOKUP(AB225,AB$38:AB224,1,0)&gt;0,0,0),1))</f>
        <v>0</v>
      </c>
      <c r="AB225" s="17" t="str">
        <f>IF(DATOS!I189=X$39,DATOS!F189,"")</f>
        <v/>
      </c>
    </row>
    <row r="226" spans="26:28" x14ac:dyDescent="0.25">
      <c r="Z226">
        <f t="shared" si="20"/>
        <v>0</v>
      </c>
      <c r="AA226">
        <f>IF(AB226="",0,IFERROR(IF(VLOOKUP(AB226,AB$38:AB225,1,0)&gt;0,0,0),1))</f>
        <v>0</v>
      </c>
      <c r="AB226" s="17" t="str">
        <f>IF(DATOS!I190=X$39,DATOS!F190,"")</f>
        <v/>
      </c>
    </row>
    <row r="227" spans="26:28" x14ac:dyDescent="0.25">
      <c r="Z227">
        <f t="shared" si="20"/>
        <v>0</v>
      </c>
      <c r="AA227">
        <f>IF(AB227="",0,IFERROR(IF(VLOOKUP(AB227,AB$38:AB226,1,0)&gt;0,0,0),1))</f>
        <v>0</v>
      </c>
      <c r="AB227" s="17" t="str">
        <f>IF(DATOS!I191=X$39,DATOS!F191,"")</f>
        <v/>
      </c>
    </row>
    <row r="228" spans="26:28" x14ac:dyDescent="0.25">
      <c r="Z228">
        <f t="shared" si="20"/>
        <v>0</v>
      </c>
      <c r="AA228">
        <f>IF(AB228="",0,IFERROR(IF(VLOOKUP(AB228,AB$38:AB227,1,0)&gt;0,0,0),1))</f>
        <v>0</v>
      </c>
      <c r="AB228" s="17" t="str">
        <f>IF(DATOS!I192=X$39,DATOS!F192,"")</f>
        <v/>
      </c>
    </row>
    <row r="229" spans="26:28" x14ac:dyDescent="0.25">
      <c r="Z229">
        <f t="shared" si="20"/>
        <v>0</v>
      </c>
      <c r="AA229">
        <f>IF(AB229="",0,IFERROR(IF(VLOOKUP(AB229,AB$38:AB228,1,0)&gt;0,0,0),1))</f>
        <v>0</v>
      </c>
      <c r="AB229" s="17" t="str">
        <f>IF(DATOS!I193=X$39,DATOS!F193,"")</f>
        <v/>
      </c>
    </row>
    <row r="230" spans="26:28" x14ac:dyDescent="0.25">
      <c r="Z230">
        <f t="shared" ref="Z230:Z293" si="21">Z229+AA230</f>
        <v>0</v>
      </c>
      <c r="AA230">
        <f>IF(AB230="",0,IFERROR(IF(VLOOKUP(AB230,AB$38:AB229,1,0)&gt;0,0,0),1))</f>
        <v>0</v>
      </c>
      <c r="AB230" s="17" t="str">
        <f>IF(DATOS!I194=X$39,DATOS!F194,"")</f>
        <v/>
      </c>
    </row>
    <row r="231" spans="26:28" x14ac:dyDescent="0.25">
      <c r="Z231">
        <f t="shared" si="21"/>
        <v>0</v>
      </c>
      <c r="AA231">
        <f>IF(AB231="",0,IFERROR(IF(VLOOKUP(AB231,AB$38:AB230,1,0)&gt;0,0,0),1))</f>
        <v>0</v>
      </c>
      <c r="AB231" s="17" t="str">
        <f>IF(DATOS!I195=X$39,DATOS!F195,"")</f>
        <v/>
      </c>
    </row>
    <row r="232" spans="26:28" x14ac:dyDescent="0.25">
      <c r="Z232">
        <f t="shared" si="21"/>
        <v>0</v>
      </c>
      <c r="AA232">
        <f>IF(AB232="",0,IFERROR(IF(VLOOKUP(AB232,AB$38:AB231,1,0)&gt;0,0,0),1))</f>
        <v>0</v>
      </c>
      <c r="AB232" s="17" t="str">
        <f>IF(DATOS!I196=X$39,DATOS!F196,"")</f>
        <v/>
      </c>
    </row>
    <row r="233" spans="26:28" x14ac:dyDescent="0.25">
      <c r="Z233">
        <f t="shared" si="21"/>
        <v>0</v>
      </c>
      <c r="AA233">
        <f>IF(AB233="",0,IFERROR(IF(VLOOKUP(AB233,AB$38:AB232,1,0)&gt;0,0,0),1))</f>
        <v>0</v>
      </c>
      <c r="AB233" s="17" t="str">
        <f>IF(DATOS!I197=X$39,DATOS!F197,"")</f>
        <v/>
      </c>
    </row>
    <row r="234" spans="26:28" x14ac:dyDescent="0.25">
      <c r="Z234">
        <f t="shared" si="21"/>
        <v>0</v>
      </c>
      <c r="AA234">
        <f>IF(AB234="",0,IFERROR(IF(VLOOKUP(AB234,AB$38:AB233,1,0)&gt;0,0,0),1))</f>
        <v>0</v>
      </c>
      <c r="AB234" s="17" t="str">
        <f>IF(DATOS!I198=X$39,DATOS!F198,"")</f>
        <v/>
      </c>
    </row>
    <row r="235" spans="26:28" x14ac:dyDescent="0.25">
      <c r="Z235">
        <f t="shared" si="21"/>
        <v>0</v>
      </c>
      <c r="AA235">
        <f>IF(AB235="",0,IFERROR(IF(VLOOKUP(AB235,AB$38:AB234,1,0)&gt;0,0,0),1))</f>
        <v>0</v>
      </c>
      <c r="AB235" s="17" t="str">
        <f>IF(DATOS!I199=X$39,DATOS!F199,"")</f>
        <v/>
      </c>
    </row>
    <row r="236" spans="26:28" x14ac:dyDescent="0.25">
      <c r="Z236">
        <f t="shared" si="21"/>
        <v>0</v>
      </c>
      <c r="AA236">
        <f>IF(AB236="",0,IFERROR(IF(VLOOKUP(AB236,AB$38:AB235,1,0)&gt;0,0,0),1))</f>
        <v>0</v>
      </c>
      <c r="AB236" s="17" t="str">
        <f>IF(DATOS!I200=X$39,DATOS!F200,"")</f>
        <v/>
      </c>
    </row>
    <row r="237" spans="26:28" x14ac:dyDescent="0.25">
      <c r="Z237">
        <f t="shared" si="21"/>
        <v>0</v>
      </c>
      <c r="AA237">
        <f>IF(AB237="",0,IFERROR(IF(VLOOKUP(AB237,AB$38:AB236,1,0)&gt;0,0,0),1))</f>
        <v>0</v>
      </c>
      <c r="AB237" s="17" t="str">
        <f>IF(DATOS!I201=X$39,DATOS!F201,"")</f>
        <v/>
      </c>
    </row>
    <row r="238" spans="26:28" x14ac:dyDescent="0.25">
      <c r="Z238">
        <f t="shared" si="21"/>
        <v>0</v>
      </c>
      <c r="AA238">
        <f>IF(AB238="",0,IFERROR(IF(VLOOKUP(AB238,AB$38:AB237,1,0)&gt;0,0,0),1))</f>
        <v>0</v>
      </c>
      <c r="AB238" s="17" t="str">
        <f>IF(DATOS!I202=X$39,DATOS!F202,"")</f>
        <v/>
      </c>
    </row>
    <row r="239" spans="26:28" x14ac:dyDescent="0.25">
      <c r="Z239">
        <f t="shared" si="21"/>
        <v>0</v>
      </c>
      <c r="AA239">
        <f>IF(AB239="",0,IFERROR(IF(VLOOKUP(AB239,AB$38:AB238,1,0)&gt;0,0,0),1))</f>
        <v>0</v>
      </c>
      <c r="AB239" s="17" t="str">
        <f>IF(DATOS!I203=X$39,DATOS!F203,"")</f>
        <v/>
      </c>
    </row>
    <row r="240" spans="26:28" x14ac:dyDescent="0.25">
      <c r="Z240">
        <f t="shared" si="21"/>
        <v>0</v>
      </c>
      <c r="AA240">
        <f>IF(AB240="",0,IFERROR(IF(VLOOKUP(AB240,AB$38:AB239,1,0)&gt;0,0,0),1))</f>
        <v>0</v>
      </c>
      <c r="AB240" s="17" t="str">
        <f>IF(DATOS!I204=X$39,DATOS!F204,"")</f>
        <v/>
      </c>
    </row>
    <row r="241" spans="26:28" x14ac:dyDescent="0.25">
      <c r="Z241">
        <f t="shared" si="21"/>
        <v>0</v>
      </c>
      <c r="AA241">
        <f>IF(AB241="",0,IFERROR(IF(VLOOKUP(AB241,AB$38:AB240,1,0)&gt;0,0,0),1))</f>
        <v>0</v>
      </c>
      <c r="AB241" s="17" t="str">
        <f>IF(DATOS!I205=X$39,DATOS!F205,"")</f>
        <v/>
      </c>
    </row>
    <row r="242" spans="26:28" x14ac:dyDescent="0.25">
      <c r="Z242">
        <f t="shared" si="21"/>
        <v>0</v>
      </c>
      <c r="AA242">
        <f>IF(AB242="",0,IFERROR(IF(VLOOKUP(AB242,AB$38:AB241,1,0)&gt;0,0,0),1))</f>
        <v>0</v>
      </c>
      <c r="AB242" s="17" t="str">
        <f>IF(DATOS!I206=X$39,DATOS!F206,"")</f>
        <v/>
      </c>
    </row>
    <row r="243" spans="26:28" x14ac:dyDescent="0.25">
      <c r="Z243">
        <f t="shared" si="21"/>
        <v>0</v>
      </c>
      <c r="AA243">
        <f>IF(AB243="",0,IFERROR(IF(VLOOKUP(AB243,AB$38:AB242,1,0)&gt;0,0,0),1))</f>
        <v>0</v>
      </c>
      <c r="AB243" s="17" t="str">
        <f>IF(DATOS!I207=X$39,DATOS!F207,"")</f>
        <v/>
      </c>
    </row>
    <row r="244" spans="26:28" x14ac:dyDescent="0.25">
      <c r="Z244">
        <f t="shared" si="21"/>
        <v>0</v>
      </c>
      <c r="AA244">
        <f>IF(AB244="",0,IFERROR(IF(VLOOKUP(AB244,AB$38:AB243,1,0)&gt;0,0,0),1))</f>
        <v>0</v>
      </c>
      <c r="AB244" s="17" t="str">
        <f>IF(DATOS!I208=X$39,DATOS!F208,"")</f>
        <v/>
      </c>
    </row>
    <row r="245" spans="26:28" x14ac:dyDescent="0.25">
      <c r="Z245">
        <f t="shared" si="21"/>
        <v>0</v>
      </c>
      <c r="AA245">
        <f>IF(AB245="",0,IFERROR(IF(VLOOKUP(AB245,AB$38:AB244,1,0)&gt;0,0,0),1))</f>
        <v>0</v>
      </c>
      <c r="AB245" s="17" t="str">
        <f>IF(DATOS!I209=X$39,DATOS!F209,"")</f>
        <v/>
      </c>
    </row>
    <row r="246" spans="26:28" x14ac:dyDescent="0.25">
      <c r="Z246">
        <f t="shared" si="21"/>
        <v>0</v>
      </c>
      <c r="AA246">
        <f>IF(AB246="",0,IFERROR(IF(VLOOKUP(AB246,AB$38:AB245,1,0)&gt;0,0,0),1))</f>
        <v>0</v>
      </c>
      <c r="AB246" s="17" t="str">
        <f>IF(DATOS!I210=X$39,DATOS!F210,"")</f>
        <v/>
      </c>
    </row>
    <row r="247" spans="26:28" x14ac:dyDescent="0.25">
      <c r="Z247">
        <f t="shared" si="21"/>
        <v>0</v>
      </c>
      <c r="AA247">
        <f>IF(AB247="",0,IFERROR(IF(VLOOKUP(AB247,AB$38:AB246,1,0)&gt;0,0,0),1))</f>
        <v>0</v>
      </c>
      <c r="AB247" s="17" t="str">
        <f>IF(DATOS!I211=X$39,DATOS!F211,"")</f>
        <v/>
      </c>
    </row>
    <row r="248" spans="26:28" x14ac:dyDescent="0.25">
      <c r="Z248">
        <f t="shared" si="21"/>
        <v>0</v>
      </c>
      <c r="AA248">
        <f>IF(AB248="",0,IFERROR(IF(VLOOKUP(AB248,AB$38:AB247,1,0)&gt;0,0,0),1))</f>
        <v>0</v>
      </c>
      <c r="AB248" s="17" t="str">
        <f>IF(DATOS!I212=X$39,DATOS!F212,"")</f>
        <v/>
      </c>
    </row>
    <row r="249" spans="26:28" x14ac:dyDescent="0.25">
      <c r="Z249">
        <f t="shared" si="21"/>
        <v>0</v>
      </c>
      <c r="AA249">
        <f>IF(AB249="",0,IFERROR(IF(VLOOKUP(AB249,AB$38:AB248,1,0)&gt;0,0,0),1))</f>
        <v>0</v>
      </c>
      <c r="AB249" s="17" t="str">
        <f>IF(DATOS!I213=X$39,DATOS!F213,"")</f>
        <v/>
      </c>
    </row>
    <row r="250" spans="26:28" x14ac:dyDescent="0.25">
      <c r="Z250">
        <f t="shared" si="21"/>
        <v>0</v>
      </c>
      <c r="AA250">
        <f>IF(AB250="",0,IFERROR(IF(VLOOKUP(AB250,AB$38:AB249,1,0)&gt;0,0,0),1))</f>
        <v>0</v>
      </c>
      <c r="AB250" s="17" t="str">
        <f>IF(DATOS!I214=X$39,DATOS!F214,"")</f>
        <v/>
      </c>
    </row>
    <row r="251" spans="26:28" x14ac:dyDescent="0.25">
      <c r="Z251">
        <f t="shared" si="21"/>
        <v>0</v>
      </c>
      <c r="AA251">
        <f>IF(AB251="",0,IFERROR(IF(VLOOKUP(AB251,AB$38:AB250,1,0)&gt;0,0,0),1))</f>
        <v>0</v>
      </c>
      <c r="AB251" s="17" t="str">
        <f>IF(DATOS!I215=X$39,DATOS!F215,"")</f>
        <v/>
      </c>
    </row>
    <row r="252" spans="26:28" x14ac:dyDescent="0.25">
      <c r="Z252">
        <f t="shared" si="21"/>
        <v>0</v>
      </c>
      <c r="AA252">
        <f>IF(AB252="",0,IFERROR(IF(VLOOKUP(AB252,AB$38:AB251,1,0)&gt;0,0,0),1))</f>
        <v>0</v>
      </c>
      <c r="AB252" s="17" t="str">
        <f>IF(DATOS!I216=X$39,DATOS!F216,"")</f>
        <v/>
      </c>
    </row>
    <row r="253" spans="26:28" x14ac:dyDescent="0.25">
      <c r="Z253">
        <f t="shared" si="21"/>
        <v>0</v>
      </c>
      <c r="AA253">
        <f>IF(AB253="",0,IFERROR(IF(VLOOKUP(AB253,AB$38:AB252,1,0)&gt;0,0,0),1))</f>
        <v>0</v>
      </c>
      <c r="AB253" s="17" t="str">
        <f>IF(DATOS!I217=X$39,DATOS!F217,"")</f>
        <v/>
      </c>
    </row>
    <row r="254" spans="26:28" x14ac:dyDescent="0.25">
      <c r="Z254">
        <f t="shared" si="21"/>
        <v>0</v>
      </c>
      <c r="AA254">
        <f>IF(AB254="",0,IFERROR(IF(VLOOKUP(AB254,AB$38:AB253,1,0)&gt;0,0,0),1))</f>
        <v>0</v>
      </c>
      <c r="AB254" s="17" t="str">
        <f>IF(DATOS!I218=X$39,DATOS!F218,"")</f>
        <v/>
      </c>
    </row>
    <row r="255" spans="26:28" x14ac:dyDescent="0.25">
      <c r="Z255">
        <f t="shared" si="21"/>
        <v>0</v>
      </c>
      <c r="AA255">
        <f>IF(AB255="",0,IFERROR(IF(VLOOKUP(AB255,AB$38:AB254,1,0)&gt;0,0,0),1))</f>
        <v>0</v>
      </c>
      <c r="AB255" s="17" t="str">
        <f>IF(DATOS!I219=X$39,DATOS!F219,"")</f>
        <v/>
      </c>
    </row>
    <row r="256" spans="26:28" x14ac:dyDescent="0.25">
      <c r="Z256">
        <f t="shared" si="21"/>
        <v>0</v>
      </c>
      <c r="AA256">
        <f>IF(AB256="",0,IFERROR(IF(VLOOKUP(AB256,AB$38:AB255,1,0)&gt;0,0,0),1))</f>
        <v>0</v>
      </c>
      <c r="AB256" s="17" t="str">
        <f>IF(DATOS!I220=X$39,DATOS!F220,"")</f>
        <v/>
      </c>
    </row>
    <row r="257" spans="26:28" x14ac:dyDescent="0.25">
      <c r="Z257">
        <f t="shared" si="21"/>
        <v>0</v>
      </c>
      <c r="AA257">
        <f>IF(AB257="",0,IFERROR(IF(VLOOKUP(AB257,AB$38:AB256,1,0)&gt;0,0,0),1))</f>
        <v>0</v>
      </c>
      <c r="AB257" s="17" t="str">
        <f>IF(DATOS!I221=X$39,DATOS!F221,"")</f>
        <v/>
      </c>
    </row>
    <row r="258" spans="26:28" x14ac:dyDescent="0.25">
      <c r="Z258">
        <f t="shared" si="21"/>
        <v>0</v>
      </c>
      <c r="AA258">
        <f>IF(AB258="",0,IFERROR(IF(VLOOKUP(AB258,AB$38:AB257,1,0)&gt;0,0,0),1))</f>
        <v>0</v>
      </c>
      <c r="AB258" s="17" t="str">
        <f>IF(DATOS!I222=X$39,DATOS!F222,"")</f>
        <v/>
      </c>
    </row>
    <row r="259" spans="26:28" x14ac:dyDescent="0.25">
      <c r="Z259">
        <f t="shared" si="21"/>
        <v>0</v>
      </c>
      <c r="AA259">
        <f>IF(AB259="",0,IFERROR(IF(VLOOKUP(AB259,AB$38:AB258,1,0)&gt;0,0,0),1))</f>
        <v>0</v>
      </c>
      <c r="AB259" s="17" t="str">
        <f>IF(DATOS!I223=X$39,DATOS!F223,"")</f>
        <v/>
      </c>
    </row>
    <row r="260" spans="26:28" x14ac:dyDescent="0.25">
      <c r="Z260">
        <f t="shared" si="21"/>
        <v>0</v>
      </c>
      <c r="AA260">
        <f>IF(AB260="",0,IFERROR(IF(VLOOKUP(AB260,AB$38:AB259,1,0)&gt;0,0,0),1))</f>
        <v>0</v>
      </c>
      <c r="AB260" s="17" t="str">
        <f>IF(DATOS!I224=X$39,DATOS!F224,"")</f>
        <v/>
      </c>
    </row>
    <row r="261" spans="26:28" x14ac:dyDescent="0.25">
      <c r="Z261">
        <f t="shared" si="21"/>
        <v>0</v>
      </c>
      <c r="AA261">
        <f>IF(AB261="",0,IFERROR(IF(VLOOKUP(AB261,AB$38:AB260,1,0)&gt;0,0,0),1))</f>
        <v>0</v>
      </c>
      <c r="AB261" s="17" t="str">
        <f>IF(DATOS!I225=X$39,DATOS!F225,"")</f>
        <v/>
      </c>
    </row>
    <row r="262" spans="26:28" x14ac:dyDescent="0.25">
      <c r="Z262">
        <f t="shared" si="21"/>
        <v>0</v>
      </c>
      <c r="AA262">
        <f>IF(AB262="",0,IFERROR(IF(VLOOKUP(AB262,AB$38:AB261,1,0)&gt;0,0,0),1))</f>
        <v>0</v>
      </c>
      <c r="AB262" s="17" t="str">
        <f>IF(DATOS!I226=X$39,DATOS!F226,"")</f>
        <v/>
      </c>
    </row>
    <row r="263" spans="26:28" x14ac:dyDescent="0.25">
      <c r="Z263">
        <f t="shared" si="21"/>
        <v>0</v>
      </c>
      <c r="AA263">
        <f>IF(AB263="",0,IFERROR(IF(VLOOKUP(AB263,AB$38:AB262,1,0)&gt;0,0,0),1))</f>
        <v>0</v>
      </c>
      <c r="AB263" s="17" t="str">
        <f>IF(DATOS!I227=X$39,DATOS!F227,"")</f>
        <v/>
      </c>
    </row>
    <row r="264" spans="26:28" x14ac:dyDescent="0.25">
      <c r="Z264">
        <f t="shared" si="21"/>
        <v>0</v>
      </c>
      <c r="AA264">
        <f>IF(AB264="",0,IFERROR(IF(VLOOKUP(AB264,AB$38:AB263,1,0)&gt;0,0,0),1))</f>
        <v>0</v>
      </c>
      <c r="AB264" s="17" t="str">
        <f>IF(DATOS!I228=X$39,DATOS!F228,"")</f>
        <v/>
      </c>
    </row>
    <row r="265" spans="26:28" x14ac:dyDescent="0.25">
      <c r="Z265">
        <f t="shared" si="21"/>
        <v>0</v>
      </c>
      <c r="AA265">
        <f>IF(AB265="",0,IFERROR(IF(VLOOKUP(AB265,AB$38:AB264,1,0)&gt;0,0,0),1))</f>
        <v>0</v>
      </c>
      <c r="AB265" s="17" t="str">
        <f>IF(DATOS!I229=X$39,DATOS!F229,"")</f>
        <v/>
      </c>
    </row>
    <row r="266" spans="26:28" x14ac:dyDescent="0.25">
      <c r="Z266">
        <f t="shared" si="21"/>
        <v>0</v>
      </c>
      <c r="AA266">
        <f>IF(AB266="",0,IFERROR(IF(VLOOKUP(AB266,AB$38:AB265,1,0)&gt;0,0,0),1))</f>
        <v>0</v>
      </c>
      <c r="AB266" s="17" t="str">
        <f>IF(DATOS!I230=X$39,DATOS!F230,"")</f>
        <v/>
      </c>
    </row>
    <row r="267" spans="26:28" x14ac:dyDescent="0.25">
      <c r="Z267">
        <f t="shared" si="21"/>
        <v>0</v>
      </c>
      <c r="AA267">
        <f>IF(AB267="",0,IFERROR(IF(VLOOKUP(AB267,AB$38:AB266,1,0)&gt;0,0,0),1))</f>
        <v>0</v>
      </c>
      <c r="AB267" s="17" t="str">
        <f>IF(DATOS!I231=X$39,DATOS!F231,"")</f>
        <v/>
      </c>
    </row>
    <row r="268" spans="26:28" x14ac:dyDescent="0.25">
      <c r="Z268">
        <f t="shared" si="21"/>
        <v>0</v>
      </c>
      <c r="AA268">
        <f>IF(AB268="",0,IFERROR(IF(VLOOKUP(AB268,AB$38:AB267,1,0)&gt;0,0,0),1))</f>
        <v>0</v>
      </c>
      <c r="AB268" s="17" t="str">
        <f>IF(DATOS!I232=X$39,DATOS!F232,"")</f>
        <v/>
      </c>
    </row>
    <row r="269" spans="26:28" x14ac:dyDescent="0.25">
      <c r="Z269">
        <f t="shared" si="21"/>
        <v>0</v>
      </c>
      <c r="AA269">
        <f>IF(AB269="",0,IFERROR(IF(VLOOKUP(AB269,AB$38:AB268,1,0)&gt;0,0,0),1))</f>
        <v>0</v>
      </c>
      <c r="AB269" s="17" t="str">
        <f>IF(DATOS!I233=X$39,DATOS!F233,"")</f>
        <v/>
      </c>
    </row>
    <row r="270" spans="26:28" x14ac:dyDescent="0.25">
      <c r="Z270">
        <f t="shared" si="21"/>
        <v>0</v>
      </c>
      <c r="AA270">
        <f>IF(AB270="",0,IFERROR(IF(VLOOKUP(AB270,AB$38:AB269,1,0)&gt;0,0,0),1))</f>
        <v>0</v>
      </c>
      <c r="AB270" s="17" t="str">
        <f>IF(DATOS!I234=X$39,DATOS!F234,"")</f>
        <v/>
      </c>
    </row>
    <row r="271" spans="26:28" x14ac:dyDescent="0.25">
      <c r="Z271">
        <f t="shared" si="21"/>
        <v>0</v>
      </c>
      <c r="AA271">
        <f>IF(AB271="",0,IFERROR(IF(VLOOKUP(AB271,AB$38:AB270,1,0)&gt;0,0,0),1))</f>
        <v>0</v>
      </c>
      <c r="AB271" s="17" t="str">
        <f>IF(DATOS!I235=X$39,DATOS!F235,"")</f>
        <v/>
      </c>
    </row>
    <row r="272" spans="26:28" x14ac:dyDescent="0.25">
      <c r="Z272">
        <f t="shared" si="21"/>
        <v>0</v>
      </c>
      <c r="AA272">
        <f>IF(AB272="",0,IFERROR(IF(VLOOKUP(AB272,AB$38:AB271,1,0)&gt;0,0,0),1))</f>
        <v>0</v>
      </c>
      <c r="AB272" s="17" t="str">
        <f>IF(DATOS!I236=X$39,DATOS!F236,"")</f>
        <v/>
      </c>
    </row>
    <row r="273" spans="26:28" x14ac:dyDescent="0.25">
      <c r="Z273">
        <f t="shared" si="21"/>
        <v>0</v>
      </c>
      <c r="AA273">
        <f>IF(AB273="",0,IFERROR(IF(VLOOKUP(AB273,AB$38:AB272,1,0)&gt;0,0,0),1))</f>
        <v>0</v>
      </c>
      <c r="AB273" s="17" t="str">
        <f>IF(DATOS!I237=X$39,DATOS!F237,"")</f>
        <v/>
      </c>
    </row>
    <row r="274" spans="26:28" x14ac:dyDescent="0.25">
      <c r="Z274">
        <f t="shared" si="21"/>
        <v>0</v>
      </c>
      <c r="AA274">
        <f>IF(AB274="",0,IFERROR(IF(VLOOKUP(AB274,AB$38:AB273,1,0)&gt;0,0,0),1))</f>
        <v>0</v>
      </c>
      <c r="AB274" s="17" t="str">
        <f>IF(DATOS!I238=X$39,DATOS!F238,"")</f>
        <v/>
      </c>
    </row>
    <row r="275" spans="26:28" x14ac:dyDescent="0.25">
      <c r="Z275">
        <f t="shared" si="21"/>
        <v>0</v>
      </c>
      <c r="AA275">
        <f>IF(AB275="",0,IFERROR(IF(VLOOKUP(AB275,AB$38:AB274,1,0)&gt;0,0,0),1))</f>
        <v>0</v>
      </c>
      <c r="AB275" s="17" t="str">
        <f>IF(DATOS!I239=X$39,DATOS!F239,"")</f>
        <v/>
      </c>
    </row>
    <row r="276" spans="26:28" x14ac:dyDescent="0.25">
      <c r="Z276">
        <f t="shared" si="21"/>
        <v>0</v>
      </c>
      <c r="AA276">
        <f>IF(AB276="",0,IFERROR(IF(VLOOKUP(AB276,AB$38:AB275,1,0)&gt;0,0,0),1))</f>
        <v>0</v>
      </c>
      <c r="AB276" s="17" t="str">
        <f>IF(DATOS!I240=X$39,DATOS!F240,"")</f>
        <v/>
      </c>
    </row>
    <row r="277" spans="26:28" x14ac:dyDescent="0.25">
      <c r="Z277">
        <f t="shared" si="21"/>
        <v>0</v>
      </c>
      <c r="AA277">
        <f>IF(AB277="",0,IFERROR(IF(VLOOKUP(AB277,AB$38:AB276,1,0)&gt;0,0,0),1))</f>
        <v>0</v>
      </c>
      <c r="AB277" s="17" t="str">
        <f>IF(DATOS!I241=X$39,DATOS!F241,"")</f>
        <v/>
      </c>
    </row>
    <row r="278" spans="26:28" x14ac:dyDescent="0.25">
      <c r="Z278">
        <f t="shared" si="21"/>
        <v>0</v>
      </c>
      <c r="AA278">
        <f>IF(AB278="",0,IFERROR(IF(VLOOKUP(AB278,AB$38:AB277,1,0)&gt;0,0,0),1))</f>
        <v>0</v>
      </c>
      <c r="AB278" s="17" t="str">
        <f>IF(DATOS!I242=X$39,DATOS!F242,"")</f>
        <v/>
      </c>
    </row>
    <row r="279" spans="26:28" x14ac:dyDescent="0.25">
      <c r="Z279">
        <f t="shared" si="21"/>
        <v>0</v>
      </c>
      <c r="AA279">
        <f>IF(AB279="",0,IFERROR(IF(VLOOKUP(AB279,AB$38:AB278,1,0)&gt;0,0,0),1))</f>
        <v>0</v>
      </c>
      <c r="AB279" s="17" t="str">
        <f>IF(DATOS!I243=X$39,DATOS!F243,"")</f>
        <v/>
      </c>
    </row>
    <row r="280" spans="26:28" x14ac:dyDescent="0.25">
      <c r="Z280">
        <f t="shared" si="21"/>
        <v>0</v>
      </c>
      <c r="AA280">
        <f>IF(AB280="",0,IFERROR(IF(VLOOKUP(AB280,AB$38:AB279,1,0)&gt;0,0,0),1))</f>
        <v>0</v>
      </c>
      <c r="AB280" s="17" t="str">
        <f>IF(DATOS!I244=X$39,DATOS!F244,"")</f>
        <v/>
      </c>
    </row>
    <row r="281" spans="26:28" x14ac:dyDescent="0.25">
      <c r="Z281">
        <f t="shared" si="21"/>
        <v>0</v>
      </c>
      <c r="AA281">
        <f>IF(AB281="",0,IFERROR(IF(VLOOKUP(AB281,AB$38:AB280,1,0)&gt;0,0,0),1))</f>
        <v>0</v>
      </c>
      <c r="AB281" s="17" t="str">
        <f>IF(DATOS!I245=X$39,DATOS!F245,"")</f>
        <v/>
      </c>
    </row>
    <row r="282" spans="26:28" x14ac:dyDescent="0.25">
      <c r="Z282">
        <f t="shared" si="21"/>
        <v>0</v>
      </c>
      <c r="AA282">
        <f>IF(AB282="",0,IFERROR(IF(VLOOKUP(AB282,AB$38:AB281,1,0)&gt;0,0,0),1))</f>
        <v>0</v>
      </c>
      <c r="AB282" s="17" t="str">
        <f>IF(DATOS!I246=X$39,DATOS!F246,"")</f>
        <v/>
      </c>
    </row>
    <row r="283" spans="26:28" x14ac:dyDescent="0.25">
      <c r="Z283">
        <f t="shared" si="21"/>
        <v>0</v>
      </c>
      <c r="AA283">
        <f>IF(AB283="",0,IFERROR(IF(VLOOKUP(AB283,AB$38:AB282,1,0)&gt;0,0,0),1))</f>
        <v>0</v>
      </c>
      <c r="AB283" s="17" t="str">
        <f>IF(DATOS!I247=X$39,DATOS!F247,"")</f>
        <v/>
      </c>
    </row>
    <row r="284" spans="26:28" x14ac:dyDescent="0.25">
      <c r="Z284">
        <f t="shared" si="21"/>
        <v>0</v>
      </c>
      <c r="AA284">
        <f>IF(AB284="",0,IFERROR(IF(VLOOKUP(AB284,AB$38:AB283,1,0)&gt;0,0,0),1))</f>
        <v>0</v>
      </c>
      <c r="AB284" s="17" t="str">
        <f>IF(DATOS!I248=X$39,DATOS!F248,"")</f>
        <v/>
      </c>
    </row>
    <row r="285" spans="26:28" x14ac:dyDescent="0.25">
      <c r="Z285">
        <f t="shared" si="21"/>
        <v>0</v>
      </c>
      <c r="AA285">
        <f>IF(AB285="",0,IFERROR(IF(VLOOKUP(AB285,AB$38:AB284,1,0)&gt;0,0,0),1))</f>
        <v>0</v>
      </c>
      <c r="AB285" s="17" t="str">
        <f>IF(DATOS!I249=X$39,DATOS!F249,"")</f>
        <v/>
      </c>
    </row>
    <row r="286" spans="26:28" x14ac:dyDescent="0.25">
      <c r="Z286">
        <f t="shared" si="21"/>
        <v>0</v>
      </c>
      <c r="AA286">
        <f>IF(AB286="",0,IFERROR(IF(VLOOKUP(AB286,AB$38:AB285,1,0)&gt;0,0,0),1))</f>
        <v>0</v>
      </c>
      <c r="AB286" s="17" t="str">
        <f>IF(DATOS!I250=X$39,DATOS!F250,"")</f>
        <v/>
      </c>
    </row>
    <row r="287" spans="26:28" x14ac:dyDescent="0.25">
      <c r="Z287">
        <f t="shared" si="21"/>
        <v>0</v>
      </c>
      <c r="AA287">
        <f>IF(AB287="",0,IFERROR(IF(VLOOKUP(AB287,AB$38:AB286,1,0)&gt;0,0,0),1))</f>
        <v>0</v>
      </c>
      <c r="AB287" s="17" t="str">
        <f>IF(DATOS!I251=X$39,DATOS!F251,"")</f>
        <v/>
      </c>
    </row>
    <row r="288" spans="26:28" x14ac:dyDescent="0.25">
      <c r="Z288">
        <f t="shared" si="21"/>
        <v>0</v>
      </c>
      <c r="AA288">
        <f>IF(AB288="",0,IFERROR(IF(VLOOKUP(AB288,AB$38:AB287,1,0)&gt;0,0,0),1))</f>
        <v>0</v>
      </c>
      <c r="AB288" s="17" t="str">
        <f>IF(DATOS!I252=X$39,DATOS!F252,"")</f>
        <v/>
      </c>
    </row>
    <row r="289" spans="26:28" x14ac:dyDescent="0.25">
      <c r="Z289">
        <f t="shared" si="21"/>
        <v>0</v>
      </c>
      <c r="AA289">
        <f>IF(AB289="",0,IFERROR(IF(VLOOKUP(AB289,AB$38:AB288,1,0)&gt;0,0,0),1))</f>
        <v>0</v>
      </c>
      <c r="AB289" s="17" t="str">
        <f>IF(DATOS!I253=X$39,DATOS!F253,"")</f>
        <v/>
      </c>
    </row>
    <row r="290" spans="26:28" x14ac:dyDescent="0.25">
      <c r="Z290">
        <f t="shared" si="21"/>
        <v>0</v>
      </c>
      <c r="AA290">
        <f>IF(AB290="",0,IFERROR(IF(VLOOKUP(AB290,AB$38:AB289,1,0)&gt;0,0,0),1))</f>
        <v>0</v>
      </c>
      <c r="AB290" s="17" t="str">
        <f>IF(DATOS!I254=X$39,DATOS!F254,"")</f>
        <v/>
      </c>
    </row>
    <row r="291" spans="26:28" x14ac:dyDescent="0.25">
      <c r="Z291">
        <f t="shared" si="21"/>
        <v>0</v>
      </c>
      <c r="AA291">
        <f>IF(AB291="",0,IFERROR(IF(VLOOKUP(AB291,AB$38:AB290,1,0)&gt;0,0,0),1))</f>
        <v>0</v>
      </c>
      <c r="AB291" s="17" t="str">
        <f>IF(DATOS!I255=X$39,DATOS!F255,"")</f>
        <v/>
      </c>
    </row>
    <row r="292" spans="26:28" x14ac:dyDescent="0.25">
      <c r="Z292">
        <f t="shared" si="21"/>
        <v>0</v>
      </c>
      <c r="AA292">
        <f>IF(AB292="",0,IFERROR(IF(VLOOKUP(AB292,AB$38:AB291,1,0)&gt;0,0,0),1))</f>
        <v>0</v>
      </c>
      <c r="AB292" s="17" t="str">
        <f>IF(DATOS!I256=X$39,DATOS!F256,"")</f>
        <v/>
      </c>
    </row>
    <row r="293" spans="26:28" x14ac:dyDescent="0.25">
      <c r="Z293">
        <f t="shared" si="21"/>
        <v>0</v>
      </c>
      <c r="AA293">
        <f>IF(AB293="",0,IFERROR(IF(VLOOKUP(AB293,AB$38:AB292,1,0)&gt;0,0,0),1))</f>
        <v>0</v>
      </c>
      <c r="AB293" s="17" t="str">
        <f>IF(DATOS!I257=X$39,DATOS!F257,"")</f>
        <v/>
      </c>
    </row>
    <row r="294" spans="26:28" x14ac:dyDescent="0.25">
      <c r="Z294">
        <f t="shared" ref="Z294:Z357" si="22">Z293+AA294</f>
        <v>0</v>
      </c>
      <c r="AA294">
        <f>IF(AB294="",0,IFERROR(IF(VLOOKUP(AB294,AB$38:AB293,1,0)&gt;0,0,0),1))</f>
        <v>0</v>
      </c>
      <c r="AB294" s="17" t="str">
        <f>IF(DATOS!I258=X$39,DATOS!F258,"")</f>
        <v/>
      </c>
    </row>
    <row r="295" spans="26:28" x14ac:dyDescent="0.25">
      <c r="Z295">
        <f t="shared" si="22"/>
        <v>0</v>
      </c>
      <c r="AA295">
        <f>IF(AB295="",0,IFERROR(IF(VLOOKUP(AB295,AB$38:AB294,1,0)&gt;0,0,0),1))</f>
        <v>0</v>
      </c>
      <c r="AB295" s="17" t="str">
        <f>IF(DATOS!I259=X$39,DATOS!F259,"")</f>
        <v/>
      </c>
    </row>
    <row r="296" spans="26:28" x14ac:dyDescent="0.25">
      <c r="Z296">
        <f t="shared" si="22"/>
        <v>0</v>
      </c>
      <c r="AA296">
        <f>IF(AB296="",0,IFERROR(IF(VLOOKUP(AB296,AB$38:AB295,1,0)&gt;0,0,0),1))</f>
        <v>0</v>
      </c>
      <c r="AB296" s="17" t="str">
        <f>IF(DATOS!I260=X$39,DATOS!F260,"")</f>
        <v/>
      </c>
    </row>
    <row r="297" spans="26:28" x14ac:dyDescent="0.25">
      <c r="Z297">
        <f t="shared" si="22"/>
        <v>0</v>
      </c>
      <c r="AA297">
        <f>IF(AB297="",0,IFERROR(IF(VLOOKUP(AB297,AB$38:AB296,1,0)&gt;0,0,0),1))</f>
        <v>0</v>
      </c>
      <c r="AB297" s="17" t="str">
        <f>IF(DATOS!I261=X$39,DATOS!F261,"")</f>
        <v/>
      </c>
    </row>
    <row r="298" spans="26:28" x14ac:dyDescent="0.25">
      <c r="Z298">
        <f t="shared" si="22"/>
        <v>0</v>
      </c>
      <c r="AA298">
        <f>IF(AB298="",0,IFERROR(IF(VLOOKUP(AB298,AB$38:AB297,1,0)&gt;0,0,0),1))</f>
        <v>0</v>
      </c>
      <c r="AB298" s="17" t="str">
        <f>IF(DATOS!I262=X$39,DATOS!F262,"")</f>
        <v/>
      </c>
    </row>
    <row r="299" spans="26:28" x14ac:dyDescent="0.25">
      <c r="Z299">
        <f t="shared" si="22"/>
        <v>0</v>
      </c>
      <c r="AA299">
        <f>IF(AB299="",0,IFERROR(IF(VLOOKUP(AB299,AB$38:AB298,1,0)&gt;0,0,0),1))</f>
        <v>0</v>
      </c>
      <c r="AB299" s="17" t="str">
        <f>IF(DATOS!I263=X$39,DATOS!F263,"")</f>
        <v/>
      </c>
    </row>
    <row r="300" spans="26:28" x14ac:dyDescent="0.25">
      <c r="Z300">
        <f t="shared" si="22"/>
        <v>0</v>
      </c>
      <c r="AA300">
        <f>IF(AB300="",0,IFERROR(IF(VLOOKUP(AB300,AB$38:AB299,1,0)&gt;0,0,0),1))</f>
        <v>0</v>
      </c>
      <c r="AB300" s="17" t="str">
        <f>IF(DATOS!I264=X$39,DATOS!F264,"")</f>
        <v/>
      </c>
    </row>
    <row r="301" spans="26:28" x14ac:dyDescent="0.25">
      <c r="Z301">
        <f t="shared" si="22"/>
        <v>0</v>
      </c>
      <c r="AA301">
        <f>IF(AB301="",0,IFERROR(IF(VLOOKUP(AB301,AB$38:AB300,1,0)&gt;0,0,0),1))</f>
        <v>0</v>
      </c>
      <c r="AB301" s="17" t="str">
        <f>IF(DATOS!I265=X$39,DATOS!F265,"")</f>
        <v/>
      </c>
    </row>
    <row r="302" spans="26:28" x14ac:dyDescent="0.25">
      <c r="Z302">
        <f t="shared" si="22"/>
        <v>0</v>
      </c>
      <c r="AA302">
        <f>IF(AB302="",0,IFERROR(IF(VLOOKUP(AB302,AB$38:AB301,1,0)&gt;0,0,0),1))</f>
        <v>0</v>
      </c>
      <c r="AB302" s="17" t="str">
        <f>IF(DATOS!I266=X$39,DATOS!F266,"")</f>
        <v/>
      </c>
    </row>
    <row r="303" spans="26:28" x14ac:dyDescent="0.25">
      <c r="Z303">
        <f t="shared" si="22"/>
        <v>0</v>
      </c>
      <c r="AA303">
        <f>IF(AB303="",0,IFERROR(IF(VLOOKUP(AB303,AB$38:AB302,1,0)&gt;0,0,0),1))</f>
        <v>0</v>
      </c>
      <c r="AB303" s="17" t="str">
        <f>IF(DATOS!I267=X$39,DATOS!F267,"")</f>
        <v/>
      </c>
    </row>
    <row r="304" spans="26:28" x14ac:dyDescent="0.25">
      <c r="Z304">
        <f t="shared" si="22"/>
        <v>0</v>
      </c>
      <c r="AA304">
        <f>IF(AB304="",0,IFERROR(IF(VLOOKUP(AB304,AB$38:AB303,1,0)&gt;0,0,0),1))</f>
        <v>0</v>
      </c>
      <c r="AB304" s="17" t="str">
        <f>IF(DATOS!I268=X$39,DATOS!F268,"")</f>
        <v/>
      </c>
    </row>
    <row r="305" spans="26:28" x14ac:dyDescent="0.25">
      <c r="Z305">
        <f t="shared" si="22"/>
        <v>0</v>
      </c>
      <c r="AA305">
        <f>IF(AB305="",0,IFERROR(IF(VLOOKUP(AB305,AB$38:AB304,1,0)&gt;0,0,0),1))</f>
        <v>0</v>
      </c>
      <c r="AB305" s="17" t="str">
        <f>IF(DATOS!I269=X$39,DATOS!F269,"")</f>
        <v/>
      </c>
    </row>
    <row r="306" spans="26:28" x14ac:dyDescent="0.25">
      <c r="Z306">
        <f t="shared" si="22"/>
        <v>0</v>
      </c>
      <c r="AA306">
        <f>IF(AB306="",0,IFERROR(IF(VLOOKUP(AB306,AB$38:AB305,1,0)&gt;0,0,0),1))</f>
        <v>0</v>
      </c>
      <c r="AB306" s="17" t="str">
        <f>IF(DATOS!I270=X$39,DATOS!F270,"")</f>
        <v/>
      </c>
    </row>
    <row r="307" spans="26:28" x14ac:dyDescent="0.25">
      <c r="Z307">
        <f t="shared" si="22"/>
        <v>0</v>
      </c>
      <c r="AA307">
        <f>IF(AB307="",0,IFERROR(IF(VLOOKUP(AB307,AB$38:AB306,1,0)&gt;0,0,0),1))</f>
        <v>0</v>
      </c>
      <c r="AB307" s="17" t="str">
        <f>IF(DATOS!I271=X$39,DATOS!F271,"")</f>
        <v/>
      </c>
    </row>
    <row r="308" spans="26:28" x14ac:dyDescent="0.25">
      <c r="Z308">
        <f t="shared" si="22"/>
        <v>0</v>
      </c>
      <c r="AA308">
        <f>IF(AB308="",0,IFERROR(IF(VLOOKUP(AB308,AB$38:AB307,1,0)&gt;0,0,0),1))</f>
        <v>0</v>
      </c>
      <c r="AB308" s="17" t="str">
        <f>IF(DATOS!I272=X$39,DATOS!F272,"")</f>
        <v/>
      </c>
    </row>
    <row r="309" spans="26:28" x14ac:dyDescent="0.25">
      <c r="Z309">
        <f t="shared" si="22"/>
        <v>0</v>
      </c>
      <c r="AA309">
        <f>IF(AB309="",0,IFERROR(IF(VLOOKUP(AB309,AB$38:AB308,1,0)&gt;0,0,0),1))</f>
        <v>0</v>
      </c>
      <c r="AB309" s="17" t="str">
        <f>IF(DATOS!I273=X$39,DATOS!F273,"")</f>
        <v/>
      </c>
    </row>
    <row r="310" spans="26:28" x14ac:dyDescent="0.25">
      <c r="Z310">
        <f t="shared" si="22"/>
        <v>0</v>
      </c>
      <c r="AA310">
        <f>IF(AB310="",0,IFERROR(IF(VLOOKUP(AB310,AB$38:AB309,1,0)&gt;0,0,0),1))</f>
        <v>0</v>
      </c>
      <c r="AB310" s="17" t="str">
        <f>IF(DATOS!I274=X$39,DATOS!F274,"")</f>
        <v/>
      </c>
    </row>
    <row r="311" spans="26:28" x14ac:dyDescent="0.25">
      <c r="Z311">
        <f t="shared" si="22"/>
        <v>0</v>
      </c>
      <c r="AA311">
        <f>IF(AB311="",0,IFERROR(IF(VLOOKUP(AB311,AB$38:AB310,1,0)&gt;0,0,0),1))</f>
        <v>0</v>
      </c>
      <c r="AB311" s="17" t="str">
        <f>IF(DATOS!I275=X$39,DATOS!F275,"")</f>
        <v/>
      </c>
    </row>
    <row r="312" spans="26:28" x14ac:dyDescent="0.25">
      <c r="Z312">
        <f t="shared" si="22"/>
        <v>0</v>
      </c>
      <c r="AA312">
        <f>IF(AB312="",0,IFERROR(IF(VLOOKUP(AB312,AB$38:AB311,1,0)&gt;0,0,0),1))</f>
        <v>0</v>
      </c>
      <c r="AB312" s="17" t="str">
        <f>IF(DATOS!I276=X$39,DATOS!F276,"")</f>
        <v/>
      </c>
    </row>
    <row r="313" spans="26:28" x14ac:dyDescent="0.25">
      <c r="Z313">
        <f t="shared" si="22"/>
        <v>0</v>
      </c>
      <c r="AA313">
        <f>IF(AB313="",0,IFERROR(IF(VLOOKUP(AB313,AB$38:AB312,1,0)&gt;0,0,0),1))</f>
        <v>0</v>
      </c>
      <c r="AB313" s="17" t="str">
        <f>IF(DATOS!I277=X$39,DATOS!F277,"")</f>
        <v/>
      </c>
    </row>
    <row r="314" spans="26:28" x14ac:dyDescent="0.25">
      <c r="Z314">
        <f t="shared" si="22"/>
        <v>0</v>
      </c>
      <c r="AA314">
        <f>IF(AB314="",0,IFERROR(IF(VLOOKUP(AB314,AB$38:AB313,1,0)&gt;0,0,0),1))</f>
        <v>0</v>
      </c>
      <c r="AB314" s="17" t="str">
        <f>IF(DATOS!I278=X$39,DATOS!F278,"")</f>
        <v/>
      </c>
    </row>
    <row r="315" spans="26:28" x14ac:dyDescent="0.25">
      <c r="Z315">
        <f t="shared" si="22"/>
        <v>0</v>
      </c>
      <c r="AA315">
        <f>IF(AB315="",0,IFERROR(IF(VLOOKUP(AB315,AB$38:AB314,1,0)&gt;0,0,0),1))</f>
        <v>0</v>
      </c>
      <c r="AB315" s="17" t="str">
        <f>IF(DATOS!I279=X$39,DATOS!F279,"")</f>
        <v/>
      </c>
    </row>
    <row r="316" spans="26:28" x14ac:dyDescent="0.25">
      <c r="Z316">
        <f t="shared" si="22"/>
        <v>0</v>
      </c>
      <c r="AA316">
        <f>IF(AB316="",0,IFERROR(IF(VLOOKUP(AB316,AB$38:AB315,1,0)&gt;0,0,0),1))</f>
        <v>0</v>
      </c>
      <c r="AB316" s="17" t="str">
        <f>IF(DATOS!I280=X$39,DATOS!F280,"")</f>
        <v/>
      </c>
    </row>
    <row r="317" spans="26:28" x14ac:dyDescent="0.25">
      <c r="Z317">
        <f t="shared" si="22"/>
        <v>0</v>
      </c>
      <c r="AA317">
        <f>IF(AB317="",0,IFERROR(IF(VLOOKUP(AB317,AB$38:AB316,1,0)&gt;0,0,0),1))</f>
        <v>0</v>
      </c>
      <c r="AB317" s="17" t="str">
        <f>IF(DATOS!I281=X$39,DATOS!F281,"")</f>
        <v/>
      </c>
    </row>
    <row r="318" spans="26:28" x14ac:dyDescent="0.25">
      <c r="Z318">
        <f t="shared" si="22"/>
        <v>0</v>
      </c>
      <c r="AA318">
        <f>IF(AB318="",0,IFERROR(IF(VLOOKUP(AB318,AB$38:AB317,1,0)&gt;0,0,0),1))</f>
        <v>0</v>
      </c>
      <c r="AB318" s="17" t="str">
        <f>IF(DATOS!I282=X$39,DATOS!F282,"")</f>
        <v/>
      </c>
    </row>
    <row r="319" spans="26:28" x14ac:dyDescent="0.25">
      <c r="Z319">
        <f t="shared" si="22"/>
        <v>0</v>
      </c>
      <c r="AA319">
        <f>IF(AB319="",0,IFERROR(IF(VLOOKUP(AB319,AB$38:AB318,1,0)&gt;0,0,0),1))</f>
        <v>0</v>
      </c>
      <c r="AB319" s="17" t="str">
        <f>IF(DATOS!I283=X$39,DATOS!F283,"")</f>
        <v/>
      </c>
    </row>
    <row r="320" spans="26:28" x14ac:dyDescent="0.25">
      <c r="Z320">
        <f t="shared" si="22"/>
        <v>0</v>
      </c>
      <c r="AA320">
        <f>IF(AB320="",0,IFERROR(IF(VLOOKUP(AB320,AB$38:AB319,1,0)&gt;0,0,0),1))</f>
        <v>0</v>
      </c>
      <c r="AB320" s="17" t="str">
        <f>IF(DATOS!I284=X$39,DATOS!F284,"")</f>
        <v/>
      </c>
    </row>
    <row r="321" spans="26:28" x14ac:dyDescent="0.25">
      <c r="Z321">
        <f t="shared" si="22"/>
        <v>0</v>
      </c>
      <c r="AA321">
        <f>IF(AB321="",0,IFERROR(IF(VLOOKUP(AB321,AB$38:AB320,1,0)&gt;0,0,0),1))</f>
        <v>0</v>
      </c>
      <c r="AB321" s="17" t="str">
        <f>IF(DATOS!I285=X$39,DATOS!F285,"")</f>
        <v/>
      </c>
    </row>
    <row r="322" spans="26:28" x14ac:dyDescent="0.25">
      <c r="Z322">
        <f t="shared" si="22"/>
        <v>0</v>
      </c>
      <c r="AA322">
        <f>IF(AB322="",0,IFERROR(IF(VLOOKUP(AB322,AB$38:AB321,1,0)&gt;0,0,0),1))</f>
        <v>0</v>
      </c>
      <c r="AB322" s="17" t="str">
        <f>IF(DATOS!I286=X$39,DATOS!F286,"")</f>
        <v/>
      </c>
    </row>
    <row r="323" spans="26:28" x14ac:dyDescent="0.25">
      <c r="Z323">
        <f t="shared" si="22"/>
        <v>0</v>
      </c>
      <c r="AA323">
        <f>IF(AB323="",0,IFERROR(IF(VLOOKUP(AB323,AB$38:AB322,1,0)&gt;0,0,0),1))</f>
        <v>0</v>
      </c>
      <c r="AB323" s="17" t="str">
        <f>IF(DATOS!I287=X$39,DATOS!F287,"")</f>
        <v/>
      </c>
    </row>
    <row r="324" spans="26:28" x14ac:dyDescent="0.25">
      <c r="Z324">
        <f t="shared" si="22"/>
        <v>0</v>
      </c>
      <c r="AA324">
        <f>IF(AB324="",0,IFERROR(IF(VLOOKUP(AB324,AB$38:AB323,1,0)&gt;0,0,0),1))</f>
        <v>0</v>
      </c>
      <c r="AB324" s="17" t="str">
        <f>IF(DATOS!I288=X$39,DATOS!F288,"")</f>
        <v/>
      </c>
    </row>
    <row r="325" spans="26:28" x14ac:dyDescent="0.25">
      <c r="Z325">
        <f t="shared" si="22"/>
        <v>0</v>
      </c>
      <c r="AA325">
        <f>IF(AB325="",0,IFERROR(IF(VLOOKUP(AB325,AB$38:AB324,1,0)&gt;0,0,0),1))</f>
        <v>0</v>
      </c>
      <c r="AB325" s="17" t="str">
        <f>IF(DATOS!I289=X$39,DATOS!F289,"")</f>
        <v/>
      </c>
    </row>
    <row r="326" spans="26:28" x14ac:dyDescent="0.25">
      <c r="Z326">
        <f t="shared" si="22"/>
        <v>0</v>
      </c>
      <c r="AA326">
        <f>IF(AB326="",0,IFERROR(IF(VLOOKUP(AB326,AB$38:AB325,1,0)&gt;0,0,0),1))</f>
        <v>0</v>
      </c>
      <c r="AB326" s="17" t="str">
        <f>IF(DATOS!I290=X$39,DATOS!F290,"")</f>
        <v/>
      </c>
    </row>
    <row r="327" spans="26:28" x14ac:dyDescent="0.25">
      <c r="Z327">
        <f t="shared" si="22"/>
        <v>0</v>
      </c>
      <c r="AA327">
        <f>IF(AB327="",0,IFERROR(IF(VLOOKUP(AB327,AB$38:AB326,1,0)&gt;0,0,0),1))</f>
        <v>0</v>
      </c>
      <c r="AB327" s="17" t="str">
        <f>IF(DATOS!I291=X$39,DATOS!F291,"")</f>
        <v/>
      </c>
    </row>
    <row r="328" spans="26:28" x14ac:dyDescent="0.25">
      <c r="Z328">
        <f t="shared" si="22"/>
        <v>0</v>
      </c>
      <c r="AA328">
        <f>IF(AB328="",0,IFERROR(IF(VLOOKUP(AB328,AB$38:AB327,1,0)&gt;0,0,0),1))</f>
        <v>0</v>
      </c>
      <c r="AB328" s="17" t="str">
        <f>IF(DATOS!I292=X$39,DATOS!F292,"")</f>
        <v/>
      </c>
    </row>
    <row r="329" spans="26:28" x14ac:dyDescent="0.25">
      <c r="Z329">
        <f t="shared" si="22"/>
        <v>0</v>
      </c>
      <c r="AA329">
        <f>IF(AB329="",0,IFERROR(IF(VLOOKUP(AB329,AB$38:AB328,1,0)&gt;0,0,0),1))</f>
        <v>0</v>
      </c>
      <c r="AB329" s="17" t="str">
        <f>IF(DATOS!I293=X$39,DATOS!F293,"")</f>
        <v/>
      </c>
    </row>
    <row r="330" spans="26:28" x14ac:dyDescent="0.25">
      <c r="Z330">
        <f t="shared" si="22"/>
        <v>0</v>
      </c>
      <c r="AA330">
        <f>IF(AB330="",0,IFERROR(IF(VLOOKUP(AB330,AB$38:AB329,1,0)&gt;0,0,0),1))</f>
        <v>0</v>
      </c>
      <c r="AB330" s="17" t="str">
        <f>IF(DATOS!I294=X$39,DATOS!F294,"")</f>
        <v/>
      </c>
    </row>
    <row r="331" spans="26:28" x14ac:dyDescent="0.25">
      <c r="Z331">
        <f t="shared" si="22"/>
        <v>0</v>
      </c>
      <c r="AA331">
        <f>IF(AB331="",0,IFERROR(IF(VLOOKUP(AB331,AB$38:AB330,1,0)&gt;0,0,0),1))</f>
        <v>0</v>
      </c>
      <c r="AB331" s="17" t="str">
        <f>IF(DATOS!I295=X$39,DATOS!F295,"")</f>
        <v/>
      </c>
    </row>
    <row r="332" spans="26:28" x14ac:dyDescent="0.25">
      <c r="Z332">
        <f t="shared" si="22"/>
        <v>0</v>
      </c>
      <c r="AA332">
        <f>IF(AB332="",0,IFERROR(IF(VLOOKUP(AB332,AB$38:AB331,1,0)&gt;0,0,0),1))</f>
        <v>0</v>
      </c>
      <c r="AB332" s="17" t="str">
        <f>IF(DATOS!I296=X$39,DATOS!F296,"")</f>
        <v/>
      </c>
    </row>
    <row r="333" spans="26:28" x14ac:dyDescent="0.25">
      <c r="Z333">
        <f t="shared" si="22"/>
        <v>0</v>
      </c>
      <c r="AA333">
        <f>IF(AB333="",0,IFERROR(IF(VLOOKUP(AB333,AB$38:AB332,1,0)&gt;0,0,0),1))</f>
        <v>0</v>
      </c>
      <c r="AB333" s="17" t="str">
        <f>IF(DATOS!I297=X$39,DATOS!F297,"")</f>
        <v/>
      </c>
    </row>
    <row r="334" spans="26:28" x14ac:dyDescent="0.25">
      <c r="Z334">
        <f t="shared" si="22"/>
        <v>0</v>
      </c>
      <c r="AA334">
        <f>IF(AB334="",0,IFERROR(IF(VLOOKUP(AB334,AB$38:AB333,1,0)&gt;0,0,0),1))</f>
        <v>0</v>
      </c>
      <c r="AB334" s="17" t="str">
        <f>IF(DATOS!I298=X$39,DATOS!F298,"")</f>
        <v/>
      </c>
    </row>
    <row r="335" spans="26:28" x14ac:dyDescent="0.25">
      <c r="Z335">
        <f t="shared" si="22"/>
        <v>0</v>
      </c>
      <c r="AA335">
        <f>IF(AB335="",0,IFERROR(IF(VLOOKUP(AB335,AB$38:AB334,1,0)&gt;0,0,0),1))</f>
        <v>0</v>
      </c>
      <c r="AB335" s="17" t="str">
        <f>IF(DATOS!I299=X$39,DATOS!F299,"")</f>
        <v/>
      </c>
    </row>
    <row r="336" spans="26:28" x14ac:dyDescent="0.25">
      <c r="Z336">
        <f t="shared" si="22"/>
        <v>0</v>
      </c>
      <c r="AA336">
        <f>IF(AB336="",0,IFERROR(IF(VLOOKUP(AB336,AB$38:AB335,1,0)&gt;0,0,0),1))</f>
        <v>0</v>
      </c>
      <c r="AB336" s="17" t="str">
        <f>IF(DATOS!I300=X$39,DATOS!F300,"")</f>
        <v/>
      </c>
    </row>
    <row r="337" spans="26:28" x14ac:dyDescent="0.25">
      <c r="Z337">
        <f t="shared" si="22"/>
        <v>0</v>
      </c>
      <c r="AA337">
        <f>IF(AB337="",0,IFERROR(IF(VLOOKUP(AB337,AB$38:AB336,1,0)&gt;0,0,0),1))</f>
        <v>0</v>
      </c>
      <c r="AB337" s="17" t="str">
        <f>IF(DATOS!I301=X$39,DATOS!F301,"")</f>
        <v/>
      </c>
    </row>
    <row r="338" spans="26:28" x14ac:dyDescent="0.25">
      <c r="Z338">
        <f t="shared" si="22"/>
        <v>0</v>
      </c>
      <c r="AA338">
        <f>IF(AB338="",0,IFERROR(IF(VLOOKUP(AB338,AB$38:AB337,1,0)&gt;0,0,0),1))</f>
        <v>0</v>
      </c>
      <c r="AB338" s="17" t="str">
        <f>IF(DATOS!I302=X$39,DATOS!F302,"")</f>
        <v/>
      </c>
    </row>
    <row r="339" spans="26:28" x14ac:dyDescent="0.25">
      <c r="Z339">
        <f t="shared" si="22"/>
        <v>0</v>
      </c>
      <c r="AA339">
        <f>IF(AB339="",0,IFERROR(IF(VLOOKUP(AB339,AB$38:AB338,1,0)&gt;0,0,0),1))</f>
        <v>0</v>
      </c>
      <c r="AB339" s="17" t="str">
        <f>IF(DATOS!I303=X$39,DATOS!F303,"")</f>
        <v/>
      </c>
    </row>
    <row r="340" spans="26:28" x14ac:dyDescent="0.25">
      <c r="Z340">
        <f t="shared" si="22"/>
        <v>0</v>
      </c>
      <c r="AA340">
        <f>IF(AB340="",0,IFERROR(IF(VLOOKUP(AB340,AB$38:AB339,1,0)&gt;0,0,0),1))</f>
        <v>0</v>
      </c>
      <c r="AB340" s="17" t="str">
        <f>IF(DATOS!I304=X$39,DATOS!F304,"")</f>
        <v/>
      </c>
    </row>
    <row r="341" spans="26:28" x14ac:dyDescent="0.25">
      <c r="Z341">
        <f t="shared" si="22"/>
        <v>0</v>
      </c>
      <c r="AA341">
        <f>IF(AB341="",0,IFERROR(IF(VLOOKUP(AB341,AB$38:AB340,1,0)&gt;0,0,0),1))</f>
        <v>0</v>
      </c>
      <c r="AB341" s="17" t="str">
        <f>IF(DATOS!I305=X$39,DATOS!F305,"")</f>
        <v/>
      </c>
    </row>
    <row r="342" spans="26:28" x14ac:dyDescent="0.25">
      <c r="Z342">
        <f t="shared" si="22"/>
        <v>0</v>
      </c>
      <c r="AA342">
        <f>IF(AB342="",0,IFERROR(IF(VLOOKUP(AB342,AB$38:AB341,1,0)&gt;0,0,0),1))</f>
        <v>0</v>
      </c>
      <c r="AB342" s="17" t="str">
        <f>IF(DATOS!I306=X$39,DATOS!F306,"")</f>
        <v/>
      </c>
    </row>
    <row r="343" spans="26:28" x14ac:dyDescent="0.25">
      <c r="Z343">
        <f t="shared" si="22"/>
        <v>0</v>
      </c>
      <c r="AA343">
        <f>IF(AB343="",0,IFERROR(IF(VLOOKUP(AB343,AB$38:AB342,1,0)&gt;0,0,0),1))</f>
        <v>0</v>
      </c>
      <c r="AB343" s="17" t="str">
        <f>IF(DATOS!I307=X$39,DATOS!F307,"")</f>
        <v/>
      </c>
    </row>
    <row r="344" spans="26:28" x14ac:dyDescent="0.25">
      <c r="Z344">
        <f t="shared" si="22"/>
        <v>0</v>
      </c>
      <c r="AA344">
        <f>IF(AB344="",0,IFERROR(IF(VLOOKUP(AB344,AB$38:AB343,1,0)&gt;0,0,0),1))</f>
        <v>0</v>
      </c>
      <c r="AB344" s="17" t="str">
        <f>IF(DATOS!I308=X$39,DATOS!F308,"")</f>
        <v/>
      </c>
    </row>
    <row r="345" spans="26:28" x14ac:dyDescent="0.25">
      <c r="Z345">
        <f t="shared" si="22"/>
        <v>0</v>
      </c>
      <c r="AA345">
        <f>IF(AB345="",0,IFERROR(IF(VLOOKUP(AB345,AB$38:AB344,1,0)&gt;0,0,0),1))</f>
        <v>0</v>
      </c>
      <c r="AB345" s="17" t="str">
        <f>IF(DATOS!I309=X$39,DATOS!F309,"")</f>
        <v/>
      </c>
    </row>
    <row r="346" spans="26:28" x14ac:dyDescent="0.25">
      <c r="Z346">
        <f t="shared" si="22"/>
        <v>0</v>
      </c>
      <c r="AA346">
        <f>IF(AB346="",0,IFERROR(IF(VLOOKUP(AB346,AB$38:AB345,1,0)&gt;0,0,0),1))</f>
        <v>0</v>
      </c>
      <c r="AB346" s="17" t="str">
        <f>IF(DATOS!I310=X$39,DATOS!F310,"")</f>
        <v/>
      </c>
    </row>
    <row r="347" spans="26:28" x14ac:dyDescent="0.25">
      <c r="Z347">
        <f t="shared" si="22"/>
        <v>0</v>
      </c>
      <c r="AA347">
        <f>IF(AB347="",0,IFERROR(IF(VLOOKUP(AB347,AB$38:AB346,1,0)&gt;0,0,0),1))</f>
        <v>0</v>
      </c>
      <c r="AB347" s="17" t="str">
        <f>IF(DATOS!I311=X$39,DATOS!F311,"")</f>
        <v/>
      </c>
    </row>
    <row r="348" spans="26:28" x14ac:dyDescent="0.25">
      <c r="Z348">
        <f t="shared" si="22"/>
        <v>0</v>
      </c>
      <c r="AA348">
        <f>IF(AB348="",0,IFERROR(IF(VLOOKUP(AB348,AB$38:AB347,1,0)&gt;0,0,0),1))</f>
        <v>0</v>
      </c>
      <c r="AB348" s="17" t="str">
        <f>IF(DATOS!I312=X$39,DATOS!F312,"")</f>
        <v/>
      </c>
    </row>
    <row r="349" spans="26:28" x14ac:dyDescent="0.25">
      <c r="Z349">
        <f t="shared" si="22"/>
        <v>0</v>
      </c>
      <c r="AA349">
        <f>IF(AB349="",0,IFERROR(IF(VLOOKUP(AB349,AB$38:AB348,1,0)&gt;0,0,0),1))</f>
        <v>0</v>
      </c>
      <c r="AB349" s="17" t="str">
        <f>IF(DATOS!I313=X$39,DATOS!F313,"")</f>
        <v/>
      </c>
    </row>
    <row r="350" spans="26:28" x14ac:dyDescent="0.25">
      <c r="Z350">
        <f t="shared" si="22"/>
        <v>0</v>
      </c>
      <c r="AA350">
        <f>IF(AB350="",0,IFERROR(IF(VLOOKUP(AB350,AB$38:AB349,1,0)&gt;0,0,0),1))</f>
        <v>0</v>
      </c>
      <c r="AB350" s="17" t="str">
        <f>IF(DATOS!I314=X$39,DATOS!F314,"")</f>
        <v/>
      </c>
    </row>
    <row r="351" spans="26:28" x14ac:dyDescent="0.25">
      <c r="Z351">
        <f t="shared" si="22"/>
        <v>0</v>
      </c>
      <c r="AA351">
        <f>IF(AB351="",0,IFERROR(IF(VLOOKUP(AB351,AB$38:AB350,1,0)&gt;0,0,0),1))</f>
        <v>0</v>
      </c>
      <c r="AB351" s="17" t="str">
        <f>IF(DATOS!I315=X$39,DATOS!F315,"")</f>
        <v/>
      </c>
    </row>
    <row r="352" spans="26:28" x14ac:dyDescent="0.25">
      <c r="Z352">
        <f t="shared" si="22"/>
        <v>0</v>
      </c>
      <c r="AA352">
        <f>IF(AB352="",0,IFERROR(IF(VLOOKUP(AB352,AB$38:AB351,1,0)&gt;0,0,0),1))</f>
        <v>0</v>
      </c>
      <c r="AB352" s="17" t="str">
        <f>IF(DATOS!I316=X$39,DATOS!F316,"")</f>
        <v/>
      </c>
    </row>
    <row r="353" spans="26:28" x14ac:dyDescent="0.25">
      <c r="Z353">
        <f t="shared" si="22"/>
        <v>0</v>
      </c>
      <c r="AA353">
        <f>IF(AB353="",0,IFERROR(IF(VLOOKUP(AB353,AB$38:AB352,1,0)&gt;0,0,0),1))</f>
        <v>0</v>
      </c>
      <c r="AB353" s="17" t="str">
        <f>IF(DATOS!I317=X$39,DATOS!F317,"")</f>
        <v/>
      </c>
    </row>
    <row r="354" spans="26:28" x14ac:dyDescent="0.25">
      <c r="Z354">
        <f t="shared" si="22"/>
        <v>0</v>
      </c>
      <c r="AA354">
        <f>IF(AB354="",0,IFERROR(IF(VLOOKUP(AB354,AB$38:AB353,1,0)&gt;0,0,0),1))</f>
        <v>0</v>
      </c>
      <c r="AB354" s="17" t="str">
        <f>IF(DATOS!I318=X$39,DATOS!F318,"")</f>
        <v/>
      </c>
    </row>
    <row r="355" spans="26:28" x14ac:dyDescent="0.25">
      <c r="Z355">
        <f t="shared" si="22"/>
        <v>0</v>
      </c>
      <c r="AA355">
        <f>IF(AB355="",0,IFERROR(IF(VLOOKUP(AB355,AB$38:AB354,1,0)&gt;0,0,0),1))</f>
        <v>0</v>
      </c>
      <c r="AB355" s="17" t="str">
        <f>IF(DATOS!I319=X$39,DATOS!F319,"")</f>
        <v/>
      </c>
    </row>
    <row r="356" spans="26:28" x14ac:dyDescent="0.25">
      <c r="Z356">
        <f t="shared" si="22"/>
        <v>0</v>
      </c>
      <c r="AA356">
        <f>IF(AB356="",0,IFERROR(IF(VLOOKUP(AB356,AB$38:AB355,1,0)&gt;0,0,0),1))</f>
        <v>0</v>
      </c>
      <c r="AB356" s="17" t="str">
        <f>IF(DATOS!I320=X$39,DATOS!F320,"")</f>
        <v/>
      </c>
    </row>
    <row r="357" spans="26:28" x14ac:dyDescent="0.25">
      <c r="Z357">
        <f t="shared" si="22"/>
        <v>0</v>
      </c>
      <c r="AA357">
        <f>IF(AB357="",0,IFERROR(IF(VLOOKUP(AB357,AB$38:AB356,1,0)&gt;0,0,0),1))</f>
        <v>0</v>
      </c>
      <c r="AB357" s="17" t="str">
        <f>IF(DATOS!I321=X$39,DATOS!F321,"")</f>
        <v/>
      </c>
    </row>
    <row r="358" spans="26:28" x14ac:dyDescent="0.25">
      <c r="Z358">
        <f t="shared" ref="Z358:Z421" si="23">Z357+AA358</f>
        <v>0</v>
      </c>
      <c r="AA358">
        <f>IF(AB358="",0,IFERROR(IF(VLOOKUP(AB358,AB$38:AB357,1,0)&gt;0,0,0),1))</f>
        <v>0</v>
      </c>
      <c r="AB358" s="17" t="str">
        <f>IF(DATOS!I322=X$39,DATOS!F322,"")</f>
        <v/>
      </c>
    </row>
    <row r="359" spans="26:28" x14ac:dyDescent="0.25">
      <c r="Z359">
        <f t="shared" si="23"/>
        <v>0</v>
      </c>
      <c r="AA359">
        <f>IF(AB359="",0,IFERROR(IF(VLOOKUP(AB359,AB$38:AB358,1,0)&gt;0,0,0),1))</f>
        <v>0</v>
      </c>
      <c r="AB359" s="17" t="str">
        <f>IF(DATOS!I323=X$39,DATOS!F323,"")</f>
        <v/>
      </c>
    </row>
    <row r="360" spans="26:28" x14ac:dyDescent="0.25">
      <c r="Z360">
        <f t="shared" si="23"/>
        <v>0</v>
      </c>
      <c r="AA360">
        <f>IF(AB360="",0,IFERROR(IF(VLOOKUP(AB360,AB$38:AB359,1,0)&gt;0,0,0),1))</f>
        <v>0</v>
      </c>
      <c r="AB360" s="17" t="str">
        <f>IF(DATOS!I324=X$39,DATOS!F324,"")</f>
        <v/>
      </c>
    </row>
    <row r="361" spans="26:28" x14ac:dyDescent="0.25">
      <c r="Z361">
        <f t="shared" si="23"/>
        <v>0</v>
      </c>
      <c r="AA361">
        <f>IF(AB361="",0,IFERROR(IF(VLOOKUP(AB361,AB$38:AB360,1,0)&gt;0,0,0),1))</f>
        <v>0</v>
      </c>
      <c r="AB361" s="17" t="str">
        <f>IF(DATOS!I325=X$39,DATOS!F325,"")</f>
        <v/>
      </c>
    </row>
    <row r="362" spans="26:28" x14ac:dyDescent="0.25">
      <c r="Z362">
        <f t="shared" si="23"/>
        <v>0</v>
      </c>
      <c r="AA362">
        <f>IF(AB362="",0,IFERROR(IF(VLOOKUP(AB362,AB$38:AB361,1,0)&gt;0,0,0),1))</f>
        <v>0</v>
      </c>
      <c r="AB362" s="17" t="str">
        <f>IF(DATOS!I326=X$39,DATOS!F326,"")</f>
        <v/>
      </c>
    </row>
    <row r="363" spans="26:28" x14ac:dyDescent="0.25">
      <c r="Z363">
        <f t="shared" si="23"/>
        <v>0</v>
      </c>
      <c r="AA363">
        <f>IF(AB363="",0,IFERROR(IF(VLOOKUP(AB363,AB$38:AB362,1,0)&gt;0,0,0),1))</f>
        <v>0</v>
      </c>
      <c r="AB363" s="17" t="str">
        <f>IF(DATOS!I327=X$39,DATOS!F327,"")</f>
        <v/>
      </c>
    </row>
    <row r="364" spans="26:28" x14ac:dyDescent="0.25">
      <c r="Z364">
        <f t="shared" si="23"/>
        <v>0</v>
      </c>
      <c r="AA364">
        <f>IF(AB364="",0,IFERROR(IF(VLOOKUP(AB364,AB$38:AB363,1,0)&gt;0,0,0),1))</f>
        <v>0</v>
      </c>
      <c r="AB364" s="17" t="str">
        <f>IF(DATOS!I328=X$39,DATOS!F328,"")</f>
        <v/>
      </c>
    </row>
    <row r="365" spans="26:28" x14ac:dyDescent="0.25">
      <c r="Z365">
        <f t="shared" si="23"/>
        <v>0</v>
      </c>
      <c r="AA365">
        <f>IF(AB365="",0,IFERROR(IF(VLOOKUP(AB365,AB$38:AB364,1,0)&gt;0,0,0),1))</f>
        <v>0</v>
      </c>
      <c r="AB365" s="17" t="str">
        <f>IF(DATOS!I329=X$39,DATOS!F329,"")</f>
        <v/>
      </c>
    </row>
    <row r="366" spans="26:28" x14ac:dyDescent="0.25">
      <c r="Z366">
        <f t="shared" si="23"/>
        <v>0</v>
      </c>
      <c r="AA366">
        <f>IF(AB366="",0,IFERROR(IF(VLOOKUP(AB366,AB$38:AB365,1,0)&gt;0,0,0),1))</f>
        <v>0</v>
      </c>
      <c r="AB366" s="17" t="str">
        <f>IF(DATOS!I330=X$39,DATOS!F330,"")</f>
        <v/>
      </c>
    </row>
    <row r="367" spans="26:28" x14ac:dyDescent="0.25">
      <c r="Z367">
        <f t="shared" si="23"/>
        <v>0</v>
      </c>
      <c r="AA367">
        <f>IF(AB367="",0,IFERROR(IF(VLOOKUP(AB367,AB$38:AB366,1,0)&gt;0,0,0),1))</f>
        <v>0</v>
      </c>
      <c r="AB367" s="17" t="str">
        <f>IF(DATOS!I331=X$39,DATOS!F331,"")</f>
        <v/>
      </c>
    </row>
    <row r="368" spans="26:28" x14ac:dyDescent="0.25">
      <c r="Z368">
        <f t="shared" si="23"/>
        <v>0</v>
      </c>
      <c r="AA368">
        <f>IF(AB368="",0,IFERROR(IF(VLOOKUP(AB368,AB$38:AB367,1,0)&gt;0,0,0),1))</f>
        <v>0</v>
      </c>
      <c r="AB368" s="17" t="str">
        <f>IF(DATOS!I332=X$39,DATOS!F332,"")</f>
        <v/>
      </c>
    </row>
    <row r="369" spans="26:28" x14ac:dyDescent="0.25">
      <c r="Z369">
        <f t="shared" si="23"/>
        <v>0</v>
      </c>
      <c r="AA369">
        <f>IF(AB369="",0,IFERROR(IF(VLOOKUP(AB369,AB$38:AB368,1,0)&gt;0,0,0),1))</f>
        <v>0</v>
      </c>
      <c r="AB369" s="17" t="str">
        <f>IF(DATOS!I333=X$39,DATOS!F333,"")</f>
        <v/>
      </c>
    </row>
    <row r="370" spans="26:28" x14ac:dyDescent="0.25">
      <c r="Z370">
        <f t="shared" si="23"/>
        <v>0</v>
      </c>
      <c r="AA370">
        <f>IF(AB370="",0,IFERROR(IF(VLOOKUP(AB370,AB$38:AB369,1,0)&gt;0,0,0),1))</f>
        <v>0</v>
      </c>
      <c r="AB370" s="17" t="str">
        <f>IF(DATOS!I334=X$39,DATOS!F334,"")</f>
        <v/>
      </c>
    </row>
    <row r="371" spans="26:28" x14ac:dyDescent="0.25">
      <c r="Z371">
        <f t="shared" si="23"/>
        <v>0</v>
      </c>
      <c r="AA371">
        <f>IF(AB371="",0,IFERROR(IF(VLOOKUP(AB371,AB$38:AB370,1,0)&gt;0,0,0),1))</f>
        <v>0</v>
      </c>
      <c r="AB371" s="17" t="str">
        <f>IF(DATOS!I335=X$39,DATOS!F335,"")</f>
        <v/>
      </c>
    </row>
    <row r="372" spans="26:28" x14ac:dyDescent="0.25">
      <c r="Z372">
        <f t="shared" si="23"/>
        <v>0</v>
      </c>
      <c r="AA372">
        <f>IF(AB372="",0,IFERROR(IF(VLOOKUP(AB372,AB$38:AB371,1,0)&gt;0,0,0),1))</f>
        <v>0</v>
      </c>
      <c r="AB372" s="17" t="str">
        <f>IF(DATOS!I336=X$39,DATOS!F336,"")</f>
        <v/>
      </c>
    </row>
    <row r="373" spans="26:28" x14ac:dyDescent="0.25">
      <c r="Z373">
        <f t="shared" si="23"/>
        <v>0</v>
      </c>
      <c r="AA373">
        <f>IF(AB373="",0,IFERROR(IF(VLOOKUP(AB373,AB$38:AB372,1,0)&gt;0,0,0),1))</f>
        <v>0</v>
      </c>
      <c r="AB373" s="17" t="str">
        <f>IF(DATOS!I337=X$39,DATOS!F337,"")</f>
        <v/>
      </c>
    </row>
    <row r="374" spans="26:28" x14ac:dyDescent="0.25">
      <c r="Z374">
        <f t="shared" si="23"/>
        <v>0</v>
      </c>
      <c r="AA374">
        <f>IF(AB374="",0,IFERROR(IF(VLOOKUP(AB374,AB$38:AB373,1,0)&gt;0,0,0),1))</f>
        <v>0</v>
      </c>
      <c r="AB374" s="17" t="str">
        <f>IF(DATOS!I338=X$39,DATOS!F338,"")</f>
        <v/>
      </c>
    </row>
    <row r="375" spans="26:28" x14ac:dyDescent="0.25">
      <c r="Z375">
        <f t="shared" si="23"/>
        <v>0</v>
      </c>
      <c r="AA375">
        <f>IF(AB375="",0,IFERROR(IF(VLOOKUP(AB375,AB$38:AB374,1,0)&gt;0,0,0),1))</f>
        <v>0</v>
      </c>
      <c r="AB375" s="17" t="str">
        <f>IF(DATOS!I339=X$39,DATOS!F339,"")</f>
        <v/>
      </c>
    </row>
    <row r="376" spans="26:28" x14ac:dyDescent="0.25">
      <c r="Z376">
        <f t="shared" si="23"/>
        <v>0</v>
      </c>
      <c r="AA376">
        <f>IF(AB376="",0,IFERROR(IF(VLOOKUP(AB376,AB$38:AB375,1,0)&gt;0,0,0),1))</f>
        <v>0</v>
      </c>
      <c r="AB376" s="17" t="str">
        <f>IF(DATOS!I340=X$39,DATOS!F340,"")</f>
        <v/>
      </c>
    </row>
    <row r="377" spans="26:28" x14ac:dyDescent="0.25">
      <c r="Z377">
        <f t="shared" si="23"/>
        <v>0</v>
      </c>
      <c r="AA377">
        <f>IF(AB377="",0,IFERROR(IF(VLOOKUP(AB377,AB$38:AB376,1,0)&gt;0,0,0),1))</f>
        <v>0</v>
      </c>
      <c r="AB377" s="17" t="str">
        <f>IF(DATOS!I341=X$39,DATOS!F341,"")</f>
        <v/>
      </c>
    </row>
    <row r="378" spans="26:28" x14ac:dyDescent="0.25">
      <c r="Z378">
        <f t="shared" si="23"/>
        <v>0</v>
      </c>
      <c r="AA378">
        <f>IF(AB378="",0,IFERROR(IF(VLOOKUP(AB378,AB$38:AB377,1,0)&gt;0,0,0),1))</f>
        <v>0</v>
      </c>
      <c r="AB378" s="17" t="str">
        <f>IF(DATOS!I342=X$39,DATOS!F342,"")</f>
        <v/>
      </c>
    </row>
    <row r="379" spans="26:28" x14ac:dyDescent="0.25">
      <c r="Z379">
        <f t="shared" si="23"/>
        <v>0</v>
      </c>
      <c r="AA379">
        <f>IF(AB379="",0,IFERROR(IF(VLOOKUP(AB379,AB$38:AB378,1,0)&gt;0,0,0),1))</f>
        <v>0</v>
      </c>
      <c r="AB379" s="17" t="str">
        <f>IF(DATOS!I343=X$39,DATOS!F343,"")</f>
        <v/>
      </c>
    </row>
    <row r="380" spans="26:28" x14ac:dyDescent="0.25">
      <c r="Z380">
        <f t="shared" si="23"/>
        <v>0</v>
      </c>
      <c r="AA380">
        <f>IF(AB380="",0,IFERROR(IF(VLOOKUP(AB380,AB$38:AB379,1,0)&gt;0,0,0),1))</f>
        <v>0</v>
      </c>
      <c r="AB380" s="17" t="str">
        <f>IF(DATOS!I344=X$39,DATOS!F344,"")</f>
        <v/>
      </c>
    </row>
    <row r="381" spans="26:28" x14ac:dyDescent="0.25">
      <c r="Z381">
        <f t="shared" si="23"/>
        <v>0</v>
      </c>
      <c r="AA381">
        <f>IF(AB381="",0,IFERROR(IF(VLOOKUP(AB381,AB$38:AB380,1,0)&gt;0,0,0),1))</f>
        <v>0</v>
      </c>
      <c r="AB381" s="17" t="str">
        <f>IF(DATOS!I345=X$39,DATOS!F345,"")</f>
        <v/>
      </c>
    </row>
    <row r="382" spans="26:28" x14ac:dyDescent="0.25">
      <c r="Z382">
        <f t="shared" si="23"/>
        <v>0</v>
      </c>
      <c r="AA382">
        <f>IF(AB382="",0,IFERROR(IF(VLOOKUP(AB382,AB$38:AB381,1,0)&gt;0,0,0),1))</f>
        <v>0</v>
      </c>
      <c r="AB382" s="17" t="str">
        <f>IF(DATOS!I346=X$39,DATOS!F346,"")</f>
        <v/>
      </c>
    </row>
    <row r="383" spans="26:28" x14ac:dyDescent="0.25">
      <c r="Z383">
        <f t="shared" si="23"/>
        <v>0</v>
      </c>
      <c r="AA383">
        <f>IF(AB383="",0,IFERROR(IF(VLOOKUP(AB383,AB$38:AB382,1,0)&gt;0,0,0),1))</f>
        <v>0</v>
      </c>
      <c r="AB383" s="17" t="str">
        <f>IF(DATOS!I347=X$39,DATOS!F347,"")</f>
        <v/>
      </c>
    </row>
    <row r="384" spans="26:28" x14ac:dyDescent="0.25">
      <c r="Z384">
        <f t="shared" si="23"/>
        <v>0</v>
      </c>
      <c r="AA384">
        <f>IF(AB384="",0,IFERROR(IF(VLOOKUP(AB384,AB$38:AB383,1,0)&gt;0,0,0),1))</f>
        <v>0</v>
      </c>
      <c r="AB384" s="17" t="str">
        <f>IF(DATOS!I348=X$39,DATOS!F348,"")</f>
        <v/>
      </c>
    </row>
    <row r="385" spans="26:28" x14ac:dyDescent="0.25">
      <c r="Z385">
        <f t="shared" si="23"/>
        <v>0</v>
      </c>
      <c r="AA385">
        <f>IF(AB385="",0,IFERROR(IF(VLOOKUP(AB385,AB$38:AB384,1,0)&gt;0,0,0),1))</f>
        <v>0</v>
      </c>
      <c r="AB385" s="17" t="str">
        <f>IF(DATOS!I349=X$39,DATOS!F349,"")</f>
        <v/>
      </c>
    </row>
    <row r="386" spans="26:28" x14ac:dyDescent="0.25">
      <c r="Z386">
        <f t="shared" si="23"/>
        <v>0</v>
      </c>
      <c r="AA386">
        <f>IF(AB386="",0,IFERROR(IF(VLOOKUP(AB386,AB$38:AB385,1,0)&gt;0,0,0),1))</f>
        <v>0</v>
      </c>
      <c r="AB386" s="17" t="str">
        <f>IF(DATOS!I350=X$39,DATOS!F350,"")</f>
        <v/>
      </c>
    </row>
    <row r="387" spans="26:28" x14ac:dyDescent="0.25">
      <c r="Z387">
        <f t="shared" si="23"/>
        <v>0</v>
      </c>
      <c r="AA387">
        <f>IF(AB387="",0,IFERROR(IF(VLOOKUP(AB387,AB$38:AB386,1,0)&gt;0,0,0),1))</f>
        <v>0</v>
      </c>
      <c r="AB387" s="17" t="str">
        <f>IF(DATOS!I351=X$39,DATOS!F351,"")</f>
        <v/>
      </c>
    </row>
    <row r="388" spans="26:28" x14ac:dyDescent="0.25">
      <c r="Z388">
        <f t="shared" si="23"/>
        <v>0</v>
      </c>
      <c r="AA388">
        <f>IF(AB388="",0,IFERROR(IF(VLOOKUP(AB388,AB$38:AB387,1,0)&gt;0,0,0),1))</f>
        <v>0</v>
      </c>
      <c r="AB388" s="17" t="str">
        <f>IF(DATOS!I352=X$39,DATOS!F352,"")</f>
        <v/>
      </c>
    </row>
    <row r="389" spans="26:28" x14ac:dyDescent="0.25">
      <c r="Z389">
        <f t="shared" si="23"/>
        <v>0</v>
      </c>
      <c r="AA389">
        <f>IF(AB389="",0,IFERROR(IF(VLOOKUP(AB389,AB$38:AB388,1,0)&gt;0,0,0),1))</f>
        <v>0</v>
      </c>
      <c r="AB389" s="17" t="str">
        <f>IF(DATOS!I353=X$39,DATOS!F353,"")</f>
        <v/>
      </c>
    </row>
    <row r="390" spans="26:28" x14ac:dyDescent="0.25">
      <c r="Z390">
        <f t="shared" si="23"/>
        <v>0</v>
      </c>
      <c r="AA390">
        <f>IF(AB390="",0,IFERROR(IF(VLOOKUP(AB390,AB$38:AB389,1,0)&gt;0,0,0),1))</f>
        <v>0</v>
      </c>
      <c r="AB390" s="17" t="str">
        <f>IF(DATOS!I354=X$39,DATOS!F354,"")</f>
        <v/>
      </c>
    </row>
    <row r="391" spans="26:28" x14ac:dyDescent="0.25">
      <c r="Z391">
        <f t="shared" si="23"/>
        <v>0</v>
      </c>
      <c r="AA391">
        <f>IF(AB391="",0,IFERROR(IF(VLOOKUP(AB391,AB$38:AB390,1,0)&gt;0,0,0),1))</f>
        <v>0</v>
      </c>
      <c r="AB391" s="17" t="str">
        <f>IF(DATOS!I355=X$39,DATOS!F355,"")</f>
        <v/>
      </c>
    </row>
    <row r="392" spans="26:28" x14ac:dyDescent="0.25">
      <c r="Z392">
        <f t="shared" si="23"/>
        <v>0</v>
      </c>
      <c r="AA392">
        <f>IF(AB392="",0,IFERROR(IF(VLOOKUP(AB392,AB$38:AB391,1,0)&gt;0,0,0),1))</f>
        <v>0</v>
      </c>
      <c r="AB392" s="17" t="str">
        <f>IF(DATOS!I356=X$39,DATOS!F356,"")</f>
        <v/>
      </c>
    </row>
    <row r="393" spans="26:28" x14ac:dyDescent="0.25">
      <c r="Z393">
        <f t="shared" si="23"/>
        <v>0</v>
      </c>
      <c r="AA393">
        <f>IF(AB393="",0,IFERROR(IF(VLOOKUP(AB393,AB$38:AB392,1,0)&gt;0,0,0),1))</f>
        <v>0</v>
      </c>
      <c r="AB393" s="17" t="str">
        <f>IF(DATOS!I357=X$39,DATOS!F357,"")</f>
        <v/>
      </c>
    </row>
    <row r="394" spans="26:28" x14ac:dyDescent="0.25">
      <c r="Z394">
        <f t="shared" si="23"/>
        <v>0</v>
      </c>
      <c r="AA394">
        <f>IF(AB394="",0,IFERROR(IF(VLOOKUP(AB394,AB$38:AB393,1,0)&gt;0,0,0),1))</f>
        <v>0</v>
      </c>
      <c r="AB394" s="17" t="str">
        <f>IF(DATOS!I358=X$39,DATOS!F358,"")</f>
        <v/>
      </c>
    </row>
    <row r="395" spans="26:28" x14ac:dyDescent="0.25">
      <c r="Z395">
        <f t="shared" si="23"/>
        <v>0</v>
      </c>
      <c r="AA395">
        <f>IF(AB395="",0,IFERROR(IF(VLOOKUP(AB395,AB$38:AB394,1,0)&gt;0,0,0),1))</f>
        <v>0</v>
      </c>
      <c r="AB395" s="17" t="str">
        <f>IF(DATOS!I359=X$39,DATOS!F359,"")</f>
        <v/>
      </c>
    </row>
    <row r="396" spans="26:28" x14ac:dyDescent="0.25">
      <c r="Z396">
        <f t="shared" si="23"/>
        <v>0</v>
      </c>
      <c r="AA396">
        <f>IF(AB396="",0,IFERROR(IF(VLOOKUP(AB396,AB$38:AB395,1,0)&gt;0,0,0),1))</f>
        <v>0</v>
      </c>
      <c r="AB396" s="17" t="str">
        <f>IF(DATOS!I360=X$39,DATOS!F360,"")</f>
        <v/>
      </c>
    </row>
    <row r="397" spans="26:28" x14ac:dyDescent="0.25">
      <c r="Z397">
        <f t="shared" si="23"/>
        <v>0</v>
      </c>
      <c r="AA397">
        <f>IF(AB397="",0,IFERROR(IF(VLOOKUP(AB397,AB$38:AB396,1,0)&gt;0,0,0),1))</f>
        <v>0</v>
      </c>
      <c r="AB397" s="17" t="str">
        <f>IF(DATOS!I361=X$39,DATOS!F361,"")</f>
        <v/>
      </c>
    </row>
    <row r="398" spans="26:28" x14ac:dyDescent="0.25">
      <c r="Z398">
        <f t="shared" si="23"/>
        <v>0</v>
      </c>
      <c r="AA398">
        <f>IF(AB398="",0,IFERROR(IF(VLOOKUP(AB398,AB$38:AB397,1,0)&gt;0,0,0),1))</f>
        <v>0</v>
      </c>
      <c r="AB398" s="17" t="str">
        <f>IF(DATOS!I362=X$39,DATOS!F362,"")</f>
        <v/>
      </c>
    </row>
    <row r="399" spans="26:28" x14ac:dyDescent="0.25">
      <c r="Z399">
        <f t="shared" si="23"/>
        <v>0</v>
      </c>
      <c r="AA399">
        <f>IF(AB399="",0,IFERROR(IF(VLOOKUP(AB399,AB$38:AB398,1,0)&gt;0,0,0),1))</f>
        <v>0</v>
      </c>
      <c r="AB399" s="17" t="str">
        <f>IF(DATOS!I363=X$39,DATOS!F363,"")</f>
        <v/>
      </c>
    </row>
    <row r="400" spans="26:28" x14ac:dyDescent="0.25">
      <c r="Z400">
        <f t="shared" si="23"/>
        <v>0</v>
      </c>
      <c r="AA400">
        <f>IF(AB400="",0,IFERROR(IF(VLOOKUP(AB400,AB$38:AB399,1,0)&gt;0,0,0),1))</f>
        <v>0</v>
      </c>
      <c r="AB400" s="17" t="str">
        <f>IF(DATOS!I364=X$39,DATOS!F364,"")</f>
        <v/>
      </c>
    </row>
    <row r="401" spans="26:28" x14ac:dyDescent="0.25">
      <c r="Z401">
        <f t="shared" si="23"/>
        <v>0</v>
      </c>
      <c r="AA401">
        <f>IF(AB401="",0,IFERROR(IF(VLOOKUP(AB401,AB$38:AB400,1,0)&gt;0,0,0),1))</f>
        <v>0</v>
      </c>
      <c r="AB401" s="17" t="str">
        <f>IF(DATOS!I365=X$39,DATOS!F365,"")</f>
        <v/>
      </c>
    </row>
    <row r="402" spans="26:28" x14ac:dyDescent="0.25">
      <c r="Z402">
        <f t="shared" si="23"/>
        <v>0</v>
      </c>
      <c r="AA402">
        <f>IF(AB402="",0,IFERROR(IF(VLOOKUP(AB402,AB$38:AB401,1,0)&gt;0,0,0),1))</f>
        <v>0</v>
      </c>
      <c r="AB402" s="17" t="str">
        <f>IF(DATOS!I366=X$39,DATOS!F366,"")</f>
        <v/>
      </c>
    </row>
    <row r="403" spans="26:28" x14ac:dyDescent="0.25">
      <c r="Z403">
        <f t="shared" si="23"/>
        <v>0</v>
      </c>
      <c r="AA403">
        <f>IF(AB403="",0,IFERROR(IF(VLOOKUP(AB403,AB$38:AB402,1,0)&gt;0,0,0),1))</f>
        <v>0</v>
      </c>
      <c r="AB403" s="17" t="str">
        <f>IF(DATOS!I367=X$39,DATOS!F367,"")</f>
        <v/>
      </c>
    </row>
    <row r="404" spans="26:28" x14ac:dyDescent="0.25">
      <c r="Z404">
        <f t="shared" si="23"/>
        <v>0</v>
      </c>
      <c r="AA404">
        <f>IF(AB404="",0,IFERROR(IF(VLOOKUP(AB404,AB$38:AB403,1,0)&gt;0,0,0),1))</f>
        <v>0</v>
      </c>
      <c r="AB404" s="17" t="str">
        <f>IF(DATOS!I368=X$39,DATOS!F368,"")</f>
        <v/>
      </c>
    </row>
    <row r="405" spans="26:28" x14ac:dyDescent="0.25">
      <c r="Z405">
        <f t="shared" si="23"/>
        <v>0</v>
      </c>
      <c r="AA405">
        <f>IF(AB405="",0,IFERROR(IF(VLOOKUP(AB405,AB$38:AB404,1,0)&gt;0,0,0),1))</f>
        <v>0</v>
      </c>
      <c r="AB405" s="17" t="str">
        <f>IF(DATOS!I369=X$39,DATOS!F369,"")</f>
        <v/>
      </c>
    </row>
    <row r="406" spans="26:28" x14ac:dyDescent="0.25">
      <c r="Z406">
        <f t="shared" si="23"/>
        <v>0</v>
      </c>
      <c r="AA406">
        <f>IF(AB406="",0,IFERROR(IF(VLOOKUP(AB406,AB$38:AB405,1,0)&gt;0,0,0),1))</f>
        <v>0</v>
      </c>
      <c r="AB406" s="17" t="str">
        <f>IF(DATOS!I370=X$39,DATOS!F370,"")</f>
        <v/>
      </c>
    </row>
    <row r="407" spans="26:28" x14ac:dyDescent="0.25">
      <c r="Z407">
        <f t="shared" si="23"/>
        <v>0</v>
      </c>
      <c r="AA407">
        <f>IF(AB407="",0,IFERROR(IF(VLOOKUP(AB407,AB$38:AB406,1,0)&gt;0,0,0),1))</f>
        <v>0</v>
      </c>
      <c r="AB407" s="17" t="str">
        <f>IF(DATOS!I371=X$39,DATOS!F371,"")</f>
        <v/>
      </c>
    </row>
    <row r="408" spans="26:28" x14ac:dyDescent="0.25">
      <c r="Z408">
        <f t="shared" si="23"/>
        <v>0</v>
      </c>
      <c r="AA408">
        <f>IF(AB408="",0,IFERROR(IF(VLOOKUP(AB408,AB$38:AB407,1,0)&gt;0,0,0),1))</f>
        <v>0</v>
      </c>
      <c r="AB408" s="17" t="str">
        <f>IF(DATOS!I372=X$39,DATOS!F372,"")</f>
        <v/>
      </c>
    </row>
    <row r="409" spans="26:28" x14ac:dyDescent="0.25">
      <c r="Z409">
        <f t="shared" si="23"/>
        <v>0</v>
      </c>
      <c r="AA409">
        <f>IF(AB409="",0,IFERROR(IF(VLOOKUP(AB409,AB$38:AB408,1,0)&gt;0,0,0),1))</f>
        <v>0</v>
      </c>
      <c r="AB409" s="17" t="str">
        <f>IF(DATOS!I373=X$39,DATOS!F373,"")</f>
        <v/>
      </c>
    </row>
    <row r="410" spans="26:28" x14ac:dyDescent="0.25">
      <c r="Z410">
        <f t="shared" si="23"/>
        <v>0</v>
      </c>
      <c r="AA410">
        <f>IF(AB410="",0,IFERROR(IF(VLOOKUP(AB410,AB$38:AB409,1,0)&gt;0,0,0),1))</f>
        <v>0</v>
      </c>
      <c r="AB410" s="17" t="str">
        <f>IF(DATOS!I374=X$39,DATOS!F374,"")</f>
        <v/>
      </c>
    </row>
    <row r="411" spans="26:28" x14ac:dyDescent="0.25">
      <c r="Z411">
        <f t="shared" si="23"/>
        <v>0</v>
      </c>
      <c r="AA411">
        <f>IF(AB411="",0,IFERROR(IF(VLOOKUP(AB411,AB$38:AB410,1,0)&gt;0,0,0),1))</f>
        <v>0</v>
      </c>
      <c r="AB411" s="17" t="str">
        <f>IF(DATOS!I375=X$39,DATOS!F375,"")</f>
        <v/>
      </c>
    </row>
    <row r="412" spans="26:28" x14ac:dyDescent="0.25">
      <c r="Z412">
        <f t="shared" si="23"/>
        <v>0</v>
      </c>
      <c r="AA412">
        <f>IF(AB412="",0,IFERROR(IF(VLOOKUP(AB412,AB$38:AB411,1,0)&gt;0,0,0),1))</f>
        <v>0</v>
      </c>
      <c r="AB412" s="17" t="str">
        <f>IF(DATOS!I376=X$39,DATOS!F376,"")</f>
        <v/>
      </c>
    </row>
    <row r="413" spans="26:28" x14ac:dyDescent="0.25">
      <c r="Z413">
        <f t="shared" si="23"/>
        <v>0</v>
      </c>
      <c r="AA413">
        <f>IF(AB413="",0,IFERROR(IF(VLOOKUP(AB413,AB$38:AB412,1,0)&gt;0,0,0),1))</f>
        <v>0</v>
      </c>
      <c r="AB413" s="17" t="str">
        <f>IF(DATOS!I377=X$39,DATOS!F377,"")</f>
        <v/>
      </c>
    </row>
    <row r="414" spans="26:28" x14ac:dyDescent="0.25">
      <c r="Z414">
        <f t="shared" si="23"/>
        <v>0</v>
      </c>
      <c r="AA414">
        <f>IF(AB414="",0,IFERROR(IF(VLOOKUP(AB414,AB$38:AB413,1,0)&gt;0,0,0),1))</f>
        <v>0</v>
      </c>
      <c r="AB414" s="17" t="str">
        <f>IF(DATOS!I378=X$39,DATOS!F378,"")</f>
        <v/>
      </c>
    </row>
    <row r="415" spans="26:28" x14ac:dyDescent="0.25">
      <c r="Z415">
        <f t="shared" si="23"/>
        <v>0</v>
      </c>
      <c r="AA415">
        <f>IF(AB415="",0,IFERROR(IF(VLOOKUP(AB415,AB$38:AB414,1,0)&gt;0,0,0),1))</f>
        <v>0</v>
      </c>
      <c r="AB415" s="17" t="str">
        <f>IF(DATOS!I379=X$39,DATOS!F379,"")</f>
        <v/>
      </c>
    </row>
    <row r="416" spans="26:28" x14ac:dyDescent="0.25">
      <c r="Z416">
        <f t="shared" si="23"/>
        <v>0</v>
      </c>
      <c r="AA416">
        <f>IF(AB416="",0,IFERROR(IF(VLOOKUP(AB416,AB$38:AB415,1,0)&gt;0,0,0),1))</f>
        <v>0</v>
      </c>
      <c r="AB416" s="17" t="str">
        <f>IF(DATOS!I380=X$39,DATOS!F380,"")</f>
        <v/>
      </c>
    </row>
    <row r="417" spans="26:28" x14ac:dyDescent="0.25">
      <c r="Z417">
        <f t="shared" si="23"/>
        <v>0</v>
      </c>
      <c r="AA417">
        <f>IF(AB417="",0,IFERROR(IF(VLOOKUP(AB417,AB$38:AB416,1,0)&gt;0,0,0),1))</f>
        <v>0</v>
      </c>
      <c r="AB417" s="17" t="str">
        <f>IF(DATOS!I381=X$39,DATOS!F381,"")</f>
        <v/>
      </c>
    </row>
    <row r="418" spans="26:28" x14ac:dyDescent="0.25">
      <c r="Z418">
        <f t="shared" si="23"/>
        <v>0</v>
      </c>
      <c r="AA418">
        <f>IF(AB418="",0,IFERROR(IF(VLOOKUP(AB418,AB$38:AB417,1,0)&gt;0,0,0),1))</f>
        <v>0</v>
      </c>
      <c r="AB418" s="17" t="str">
        <f>IF(DATOS!I382=X$39,DATOS!F382,"")</f>
        <v/>
      </c>
    </row>
    <row r="419" spans="26:28" x14ac:dyDescent="0.25">
      <c r="Z419">
        <f t="shared" si="23"/>
        <v>0</v>
      </c>
      <c r="AA419">
        <f>IF(AB419="",0,IFERROR(IF(VLOOKUP(AB419,AB$38:AB418,1,0)&gt;0,0,0),1))</f>
        <v>0</v>
      </c>
      <c r="AB419" s="17" t="str">
        <f>IF(DATOS!I383=X$39,DATOS!F383,"")</f>
        <v/>
      </c>
    </row>
    <row r="420" spans="26:28" x14ac:dyDescent="0.25">
      <c r="Z420">
        <f t="shared" si="23"/>
        <v>0</v>
      </c>
      <c r="AA420">
        <f>IF(AB420="",0,IFERROR(IF(VLOOKUP(AB420,AB$38:AB419,1,0)&gt;0,0,0),1))</f>
        <v>0</v>
      </c>
      <c r="AB420" s="17" t="str">
        <f>IF(DATOS!I384=X$39,DATOS!F384,"")</f>
        <v/>
      </c>
    </row>
    <row r="421" spans="26:28" x14ac:dyDescent="0.25">
      <c r="Z421">
        <f t="shared" si="23"/>
        <v>0</v>
      </c>
      <c r="AA421">
        <f>IF(AB421="",0,IFERROR(IF(VLOOKUP(AB421,AB$38:AB420,1,0)&gt;0,0,0),1))</f>
        <v>0</v>
      </c>
      <c r="AB421" s="17" t="str">
        <f>IF(DATOS!I385=X$39,DATOS!F385,"")</f>
        <v/>
      </c>
    </row>
    <row r="422" spans="26:28" x14ac:dyDescent="0.25">
      <c r="Z422">
        <f t="shared" ref="Z422:Z485" si="24">Z421+AA422</f>
        <v>0</v>
      </c>
      <c r="AA422">
        <f>IF(AB422="",0,IFERROR(IF(VLOOKUP(AB422,AB$38:AB421,1,0)&gt;0,0,0),1))</f>
        <v>0</v>
      </c>
      <c r="AB422" s="17" t="str">
        <f>IF(DATOS!I386=X$39,DATOS!F386,"")</f>
        <v/>
      </c>
    </row>
    <row r="423" spans="26:28" x14ac:dyDescent="0.25">
      <c r="Z423">
        <f t="shared" si="24"/>
        <v>0</v>
      </c>
      <c r="AA423">
        <f>IF(AB423="",0,IFERROR(IF(VLOOKUP(AB423,AB$38:AB422,1,0)&gt;0,0,0),1))</f>
        <v>0</v>
      </c>
      <c r="AB423" s="17" t="str">
        <f>IF(DATOS!I387=X$39,DATOS!F387,"")</f>
        <v/>
      </c>
    </row>
    <row r="424" spans="26:28" x14ac:dyDescent="0.25">
      <c r="Z424">
        <f t="shared" si="24"/>
        <v>0</v>
      </c>
      <c r="AA424">
        <f>IF(AB424="",0,IFERROR(IF(VLOOKUP(AB424,AB$38:AB423,1,0)&gt;0,0,0),1))</f>
        <v>0</v>
      </c>
      <c r="AB424" s="17" t="str">
        <f>IF(DATOS!I388=X$39,DATOS!F388,"")</f>
        <v/>
      </c>
    </row>
    <row r="425" spans="26:28" x14ac:dyDescent="0.25">
      <c r="Z425">
        <f t="shared" si="24"/>
        <v>0</v>
      </c>
      <c r="AA425">
        <f>IF(AB425="",0,IFERROR(IF(VLOOKUP(AB425,AB$38:AB424,1,0)&gt;0,0,0),1))</f>
        <v>0</v>
      </c>
      <c r="AB425" s="17" t="str">
        <f>IF(DATOS!I389=X$39,DATOS!F389,"")</f>
        <v/>
      </c>
    </row>
    <row r="426" spans="26:28" x14ac:dyDescent="0.25">
      <c r="Z426">
        <f t="shared" si="24"/>
        <v>0</v>
      </c>
      <c r="AA426">
        <f>IF(AB426="",0,IFERROR(IF(VLOOKUP(AB426,AB$38:AB425,1,0)&gt;0,0,0),1))</f>
        <v>0</v>
      </c>
      <c r="AB426" s="17" t="str">
        <f>IF(DATOS!I390=X$39,DATOS!F390,"")</f>
        <v/>
      </c>
    </row>
    <row r="427" spans="26:28" x14ac:dyDescent="0.25">
      <c r="Z427">
        <f t="shared" si="24"/>
        <v>0</v>
      </c>
      <c r="AA427">
        <f>IF(AB427="",0,IFERROR(IF(VLOOKUP(AB427,AB$38:AB426,1,0)&gt;0,0,0),1))</f>
        <v>0</v>
      </c>
      <c r="AB427" s="17" t="str">
        <f>IF(DATOS!I391=X$39,DATOS!F391,"")</f>
        <v/>
      </c>
    </row>
    <row r="428" spans="26:28" x14ac:dyDescent="0.25">
      <c r="Z428">
        <f t="shared" si="24"/>
        <v>0</v>
      </c>
      <c r="AA428">
        <f>IF(AB428="",0,IFERROR(IF(VLOOKUP(AB428,AB$38:AB427,1,0)&gt;0,0,0),1))</f>
        <v>0</v>
      </c>
      <c r="AB428" s="17" t="str">
        <f>IF(DATOS!I392=X$39,DATOS!F392,"")</f>
        <v/>
      </c>
    </row>
    <row r="429" spans="26:28" x14ac:dyDescent="0.25">
      <c r="Z429">
        <f t="shared" si="24"/>
        <v>0</v>
      </c>
      <c r="AA429">
        <f>IF(AB429="",0,IFERROR(IF(VLOOKUP(AB429,AB$38:AB428,1,0)&gt;0,0,0),1))</f>
        <v>0</v>
      </c>
      <c r="AB429" s="17" t="str">
        <f>IF(DATOS!I393=X$39,DATOS!F393,"")</f>
        <v/>
      </c>
    </row>
    <row r="430" spans="26:28" x14ac:dyDescent="0.25">
      <c r="Z430">
        <f t="shared" si="24"/>
        <v>0</v>
      </c>
      <c r="AA430">
        <f>IF(AB430="",0,IFERROR(IF(VLOOKUP(AB430,AB$38:AB429,1,0)&gt;0,0,0),1))</f>
        <v>0</v>
      </c>
      <c r="AB430" s="17" t="str">
        <f>IF(DATOS!I394=X$39,DATOS!F394,"")</f>
        <v/>
      </c>
    </row>
    <row r="431" spans="26:28" x14ac:dyDescent="0.25">
      <c r="Z431">
        <f t="shared" si="24"/>
        <v>0</v>
      </c>
      <c r="AA431">
        <f>IF(AB431="",0,IFERROR(IF(VLOOKUP(AB431,AB$38:AB430,1,0)&gt;0,0,0),1))</f>
        <v>0</v>
      </c>
      <c r="AB431" s="17" t="str">
        <f>IF(DATOS!I395=X$39,DATOS!F395,"")</f>
        <v/>
      </c>
    </row>
    <row r="432" spans="26:28" x14ac:dyDescent="0.25">
      <c r="Z432">
        <f t="shared" si="24"/>
        <v>0</v>
      </c>
      <c r="AA432">
        <f>IF(AB432="",0,IFERROR(IF(VLOOKUP(AB432,AB$38:AB431,1,0)&gt;0,0,0),1))</f>
        <v>0</v>
      </c>
      <c r="AB432" s="17" t="str">
        <f>IF(DATOS!I396=X$39,DATOS!F396,"")</f>
        <v/>
      </c>
    </row>
    <row r="433" spans="26:28" x14ac:dyDescent="0.25">
      <c r="Z433">
        <f t="shared" si="24"/>
        <v>0</v>
      </c>
      <c r="AA433">
        <f>IF(AB433="",0,IFERROR(IF(VLOOKUP(AB433,AB$38:AB432,1,0)&gt;0,0,0),1))</f>
        <v>0</v>
      </c>
      <c r="AB433" s="17" t="str">
        <f>IF(DATOS!I397=X$39,DATOS!F397,"")</f>
        <v/>
      </c>
    </row>
    <row r="434" spans="26:28" x14ac:dyDescent="0.25">
      <c r="Z434">
        <f t="shared" si="24"/>
        <v>0</v>
      </c>
      <c r="AA434">
        <f>IF(AB434="",0,IFERROR(IF(VLOOKUP(AB434,AB$38:AB433,1,0)&gt;0,0,0),1))</f>
        <v>0</v>
      </c>
      <c r="AB434" s="17" t="str">
        <f>IF(DATOS!I398=X$39,DATOS!F398,"")</f>
        <v/>
      </c>
    </row>
    <row r="435" spans="26:28" x14ac:dyDescent="0.25">
      <c r="Z435">
        <f t="shared" si="24"/>
        <v>0</v>
      </c>
      <c r="AA435">
        <f>IF(AB435="",0,IFERROR(IF(VLOOKUP(AB435,AB$38:AB434,1,0)&gt;0,0,0),1))</f>
        <v>0</v>
      </c>
      <c r="AB435" s="17" t="str">
        <f>IF(DATOS!I399=X$39,DATOS!F399,"")</f>
        <v/>
      </c>
    </row>
    <row r="436" spans="26:28" x14ac:dyDescent="0.25">
      <c r="Z436">
        <f t="shared" si="24"/>
        <v>0</v>
      </c>
      <c r="AA436">
        <f>IF(AB436="",0,IFERROR(IF(VLOOKUP(AB436,AB$38:AB435,1,0)&gt;0,0,0),1))</f>
        <v>0</v>
      </c>
      <c r="AB436" s="17" t="str">
        <f>IF(DATOS!I400=X$39,DATOS!F400,"")</f>
        <v/>
      </c>
    </row>
    <row r="437" spans="26:28" x14ac:dyDescent="0.25">
      <c r="Z437">
        <f t="shared" si="24"/>
        <v>0</v>
      </c>
      <c r="AA437">
        <f>IF(AB437="",0,IFERROR(IF(VLOOKUP(AB437,AB$38:AB436,1,0)&gt;0,0,0),1))</f>
        <v>0</v>
      </c>
      <c r="AB437" s="17" t="str">
        <f>IF(DATOS!I401=X$39,DATOS!F401,"")</f>
        <v/>
      </c>
    </row>
    <row r="438" spans="26:28" x14ac:dyDescent="0.25">
      <c r="Z438">
        <f t="shared" si="24"/>
        <v>0</v>
      </c>
      <c r="AA438">
        <f>IF(AB438="",0,IFERROR(IF(VLOOKUP(AB438,AB$38:AB437,1,0)&gt;0,0,0),1))</f>
        <v>0</v>
      </c>
      <c r="AB438" s="17" t="str">
        <f>IF(DATOS!I402=X$39,DATOS!F402,"")</f>
        <v/>
      </c>
    </row>
    <row r="439" spans="26:28" x14ac:dyDescent="0.25">
      <c r="Z439">
        <f t="shared" si="24"/>
        <v>0</v>
      </c>
      <c r="AA439">
        <f>IF(AB439="",0,IFERROR(IF(VLOOKUP(AB439,AB$38:AB438,1,0)&gt;0,0,0),1))</f>
        <v>0</v>
      </c>
      <c r="AB439" s="17" t="str">
        <f>IF(DATOS!I403=X$39,DATOS!F403,"")</f>
        <v/>
      </c>
    </row>
    <row r="440" spans="26:28" x14ac:dyDescent="0.25">
      <c r="Z440">
        <f t="shared" si="24"/>
        <v>0</v>
      </c>
      <c r="AA440">
        <f>IF(AB440="",0,IFERROR(IF(VLOOKUP(AB440,AB$38:AB439,1,0)&gt;0,0,0),1))</f>
        <v>0</v>
      </c>
      <c r="AB440" s="17" t="str">
        <f>IF(DATOS!I404=X$39,DATOS!F404,"")</f>
        <v/>
      </c>
    </row>
    <row r="441" spans="26:28" x14ac:dyDescent="0.25">
      <c r="Z441">
        <f t="shared" si="24"/>
        <v>0</v>
      </c>
      <c r="AA441">
        <f>IF(AB441="",0,IFERROR(IF(VLOOKUP(AB441,AB$38:AB440,1,0)&gt;0,0,0),1))</f>
        <v>0</v>
      </c>
      <c r="AB441" s="17" t="str">
        <f>IF(DATOS!I405=X$39,DATOS!F405,"")</f>
        <v/>
      </c>
    </row>
    <row r="442" spans="26:28" x14ac:dyDescent="0.25">
      <c r="Z442">
        <f t="shared" si="24"/>
        <v>0</v>
      </c>
      <c r="AA442">
        <f>IF(AB442="",0,IFERROR(IF(VLOOKUP(AB442,AB$38:AB441,1,0)&gt;0,0,0),1))</f>
        <v>0</v>
      </c>
      <c r="AB442" s="17" t="str">
        <f>IF(DATOS!I406=X$39,DATOS!F406,"")</f>
        <v/>
      </c>
    </row>
    <row r="443" spans="26:28" x14ac:dyDescent="0.25">
      <c r="Z443">
        <f t="shared" si="24"/>
        <v>0</v>
      </c>
      <c r="AA443">
        <f>IF(AB443="",0,IFERROR(IF(VLOOKUP(AB443,AB$38:AB442,1,0)&gt;0,0,0),1))</f>
        <v>0</v>
      </c>
      <c r="AB443" s="17" t="str">
        <f>IF(DATOS!I407=X$39,DATOS!F407,"")</f>
        <v/>
      </c>
    </row>
    <row r="444" spans="26:28" x14ac:dyDescent="0.25">
      <c r="Z444">
        <f t="shared" si="24"/>
        <v>0</v>
      </c>
      <c r="AA444">
        <f>IF(AB444="",0,IFERROR(IF(VLOOKUP(AB444,AB$38:AB443,1,0)&gt;0,0,0),1))</f>
        <v>0</v>
      </c>
      <c r="AB444" s="17" t="str">
        <f>IF(DATOS!I408=X$39,DATOS!F408,"")</f>
        <v/>
      </c>
    </row>
    <row r="445" spans="26:28" x14ac:dyDescent="0.25">
      <c r="Z445">
        <f t="shared" si="24"/>
        <v>0</v>
      </c>
      <c r="AA445">
        <f>IF(AB445="",0,IFERROR(IF(VLOOKUP(AB445,AB$38:AB444,1,0)&gt;0,0,0),1))</f>
        <v>0</v>
      </c>
      <c r="AB445" s="17" t="str">
        <f>IF(DATOS!I409=X$39,DATOS!F409,"")</f>
        <v/>
      </c>
    </row>
    <row r="446" spans="26:28" x14ac:dyDescent="0.25">
      <c r="Z446">
        <f t="shared" si="24"/>
        <v>0</v>
      </c>
      <c r="AA446">
        <f>IF(AB446="",0,IFERROR(IF(VLOOKUP(AB446,AB$38:AB445,1,0)&gt;0,0,0),1))</f>
        <v>0</v>
      </c>
      <c r="AB446" s="17" t="str">
        <f>IF(DATOS!I410=X$39,DATOS!F410,"")</f>
        <v/>
      </c>
    </row>
    <row r="447" spans="26:28" x14ac:dyDescent="0.25">
      <c r="Z447">
        <f t="shared" si="24"/>
        <v>0</v>
      </c>
      <c r="AA447">
        <f>IF(AB447="",0,IFERROR(IF(VLOOKUP(AB447,AB$38:AB446,1,0)&gt;0,0,0),1))</f>
        <v>0</v>
      </c>
      <c r="AB447" s="17" t="str">
        <f>IF(DATOS!I411=X$39,DATOS!F411,"")</f>
        <v/>
      </c>
    </row>
    <row r="448" spans="26:28" x14ac:dyDescent="0.25">
      <c r="Z448">
        <f t="shared" si="24"/>
        <v>0</v>
      </c>
      <c r="AA448">
        <f>IF(AB448="",0,IFERROR(IF(VLOOKUP(AB448,AB$38:AB447,1,0)&gt;0,0,0),1))</f>
        <v>0</v>
      </c>
      <c r="AB448" s="17" t="str">
        <f>IF(DATOS!I412=X$39,DATOS!F412,"")</f>
        <v/>
      </c>
    </row>
    <row r="449" spans="26:28" x14ac:dyDescent="0.25">
      <c r="Z449">
        <f t="shared" si="24"/>
        <v>0</v>
      </c>
      <c r="AA449">
        <f>IF(AB449="",0,IFERROR(IF(VLOOKUP(AB449,AB$38:AB448,1,0)&gt;0,0,0),1))</f>
        <v>0</v>
      </c>
      <c r="AB449" s="17" t="str">
        <f>IF(DATOS!I413=X$39,DATOS!F413,"")</f>
        <v/>
      </c>
    </row>
    <row r="450" spans="26:28" x14ac:dyDescent="0.25">
      <c r="Z450">
        <f t="shared" si="24"/>
        <v>0</v>
      </c>
      <c r="AA450">
        <f>IF(AB450="",0,IFERROR(IF(VLOOKUP(AB450,AB$38:AB449,1,0)&gt;0,0,0),1))</f>
        <v>0</v>
      </c>
      <c r="AB450" s="17" t="str">
        <f>IF(DATOS!I414=X$39,DATOS!F414,"")</f>
        <v/>
      </c>
    </row>
    <row r="451" spans="26:28" x14ac:dyDescent="0.25">
      <c r="Z451">
        <f t="shared" si="24"/>
        <v>0</v>
      </c>
      <c r="AA451">
        <f>IF(AB451="",0,IFERROR(IF(VLOOKUP(AB451,AB$38:AB450,1,0)&gt;0,0,0),1))</f>
        <v>0</v>
      </c>
      <c r="AB451" s="17" t="str">
        <f>IF(DATOS!I415=X$39,DATOS!F415,"")</f>
        <v/>
      </c>
    </row>
    <row r="452" spans="26:28" x14ac:dyDescent="0.25">
      <c r="Z452">
        <f t="shared" si="24"/>
        <v>0</v>
      </c>
      <c r="AA452">
        <f>IF(AB452="",0,IFERROR(IF(VLOOKUP(AB452,AB$38:AB451,1,0)&gt;0,0,0),1))</f>
        <v>0</v>
      </c>
      <c r="AB452" s="17" t="str">
        <f>IF(DATOS!I416=X$39,DATOS!F416,"")</f>
        <v/>
      </c>
    </row>
    <row r="453" spans="26:28" x14ac:dyDescent="0.25">
      <c r="Z453">
        <f t="shared" si="24"/>
        <v>0</v>
      </c>
      <c r="AA453">
        <f>IF(AB453="",0,IFERROR(IF(VLOOKUP(AB453,AB$38:AB452,1,0)&gt;0,0,0),1))</f>
        <v>0</v>
      </c>
      <c r="AB453" s="17" t="str">
        <f>IF(DATOS!I417=X$39,DATOS!F417,"")</f>
        <v/>
      </c>
    </row>
    <row r="454" spans="26:28" x14ac:dyDescent="0.25">
      <c r="Z454">
        <f t="shared" si="24"/>
        <v>0</v>
      </c>
      <c r="AA454">
        <f>IF(AB454="",0,IFERROR(IF(VLOOKUP(AB454,AB$38:AB453,1,0)&gt;0,0,0),1))</f>
        <v>0</v>
      </c>
      <c r="AB454" s="17" t="str">
        <f>IF(DATOS!I418=X$39,DATOS!F418,"")</f>
        <v/>
      </c>
    </row>
    <row r="455" spans="26:28" x14ac:dyDescent="0.25">
      <c r="Z455">
        <f t="shared" si="24"/>
        <v>0</v>
      </c>
      <c r="AA455">
        <f>IF(AB455="",0,IFERROR(IF(VLOOKUP(AB455,AB$38:AB454,1,0)&gt;0,0,0),1))</f>
        <v>0</v>
      </c>
      <c r="AB455" s="17" t="str">
        <f>IF(DATOS!I419=X$39,DATOS!F419,"")</f>
        <v/>
      </c>
    </row>
    <row r="456" spans="26:28" x14ac:dyDescent="0.25">
      <c r="Z456">
        <f t="shared" si="24"/>
        <v>0</v>
      </c>
      <c r="AA456">
        <f>IF(AB456="",0,IFERROR(IF(VLOOKUP(AB456,AB$38:AB455,1,0)&gt;0,0,0),1))</f>
        <v>0</v>
      </c>
      <c r="AB456" s="17" t="str">
        <f>IF(DATOS!I420=X$39,DATOS!F420,"")</f>
        <v/>
      </c>
    </row>
    <row r="457" spans="26:28" x14ac:dyDescent="0.25">
      <c r="Z457">
        <f t="shared" si="24"/>
        <v>0</v>
      </c>
      <c r="AA457">
        <f>IF(AB457="",0,IFERROR(IF(VLOOKUP(AB457,AB$38:AB456,1,0)&gt;0,0,0),1))</f>
        <v>0</v>
      </c>
      <c r="AB457" s="17" t="str">
        <f>IF(DATOS!I421=X$39,DATOS!F421,"")</f>
        <v/>
      </c>
    </row>
    <row r="458" spans="26:28" x14ac:dyDescent="0.25">
      <c r="Z458">
        <f t="shared" si="24"/>
        <v>0</v>
      </c>
      <c r="AA458">
        <f>IF(AB458="",0,IFERROR(IF(VLOOKUP(AB458,AB$38:AB457,1,0)&gt;0,0,0),1))</f>
        <v>0</v>
      </c>
      <c r="AB458" s="17" t="str">
        <f>IF(DATOS!I422=X$39,DATOS!F422,"")</f>
        <v/>
      </c>
    </row>
    <row r="459" spans="26:28" x14ac:dyDescent="0.25">
      <c r="Z459">
        <f t="shared" si="24"/>
        <v>0</v>
      </c>
      <c r="AA459">
        <f>IF(AB459="",0,IFERROR(IF(VLOOKUP(AB459,AB$38:AB458,1,0)&gt;0,0,0),1))</f>
        <v>0</v>
      </c>
      <c r="AB459" s="17" t="str">
        <f>IF(DATOS!I423=X$39,DATOS!F423,"")</f>
        <v/>
      </c>
    </row>
    <row r="460" spans="26:28" x14ac:dyDescent="0.25">
      <c r="Z460">
        <f t="shared" si="24"/>
        <v>0</v>
      </c>
      <c r="AA460">
        <f>IF(AB460="",0,IFERROR(IF(VLOOKUP(AB460,AB$38:AB459,1,0)&gt;0,0,0),1))</f>
        <v>0</v>
      </c>
      <c r="AB460" s="17" t="str">
        <f>IF(DATOS!I424=X$39,DATOS!F424,"")</f>
        <v/>
      </c>
    </row>
    <row r="461" spans="26:28" x14ac:dyDescent="0.25">
      <c r="Z461">
        <f t="shared" si="24"/>
        <v>0</v>
      </c>
      <c r="AA461">
        <f>IF(AB461="",0,IFERROR(IF(VLOOKUP(AB461,AB$38:AB460,1,0)&gt;0,0,0),1))</f>
        <v>0</v>
      </c>
      <c r="AB461" s="17" t="str">
        <f>IF(DATOS!I425=X$39,DATOS!F425,"")</f>
        <v/>
      </c>
    </row>
    <row r="462" spans="26:28" x14ac:dyDescent="0.25">
      <c r="Z462">
        <f t="shared" si="24"/>
        <v>0</v>
      </c>
      <c r="AA462">
        <f>IF(AB462="",0,IFERROR(IF(VLOOKUP(AB462,AB$38:AB461,1,0)&gt;0,0,0),1))</f>
        <v>0</v>
      </c>
      <c r="AB462" s="17" t="str">
        <f>IF(DATOS!I426=X$39,DATOS!F426,"")</f>
        <v/>
      </c>
    </row>
    <row r="463" spans="26:28" x14ac:dyDescent="0.25">
      <c r="Z463">
        <f t="shared" si="24"/>
        <v>0</v>
      </c>
      <c r="AA463">
        <f>IF(AB463="",0,IFERROR(IF(VLOOKUP(AB463,AB$38:AB462,1,0)&gt;0,0,0),1))</f>
        <v>0</v>
      </c>
      <c r="AB463" s="17" t="str">
        <f>IF(DATOS!I427=X$39,DATOS!F427,"")</f>
        <v/>
      </c>
    </row>
    <row r="464" spans="26:28" x14ac:dyDescent="0.25">
      <c r="Z464">
        <f t="shared" si="24"/>
        <v>0</v>
      </c>
      <c r="AA464">
        <f>IF(AB464="",0,IFERROR(IF(VLOOKUP(AB464,AB$38:AB463,1,0)&gt;0,0,0),1))</f>
        <v>0</v>
      </c>
      <c r="AB464" s="17" t="str">
        <f>IF(DATOS!I428=X$39,DATOS!F428,"")</f>
        <v/>
      </c>
    </row>
    <row r="465" spans="26:28" x14ac:dyDescent="0.25">
      <c r="Z465">
        <f t="shared" si="24"/>
        <v>0</v>
      </c>
      <c r="AA465">
        <f>IF(AB465="",0,IFERROR(IF(VLOOKUP(AB465,AB$38:AB464,1,0)&gt;0,0,0),1))</f>
        <v>0</v>
      </c>
      <c r="AB465" s="17" t="str">
        <f>IF(DATOS!I429=X$39,DATOS!F429,"")</f>
        <v/>
      </c>
    </row>
    <row r="466" spans="26:28" x14ac:dyDescent="0.25">
      <c r="Z466">
        <f t="shared" si="24"/>
        <v>0</v>
      </c>
      <c r="AA466">
        <f>IF(AB466="",0,IFERROR(IF(VLOOKUP(AB466,AB$38:AB465,1,0)&gt;0,0,0),1))</f>
        <v>0</v>
      </c>
      <c r="AB466" s="17" t="str">
        <f>IF(DATOS!I430=X$39,DATOS!F430,"")</f>
        <v/>
      </c>
    </row>
    <row r="467" spans="26:28" x14ac:dyDescent="0.25">
      <c r="Z467">
        <f t="shared" si="24"/>
        <v>0</v>
      </c>
      <c r="AA467">
        <f>IF(AB467="",0,IFERROR(IF(VLOOKUP(AB467,AB$38:AB466,1,0)&gt;0,0,0),1))</f>
        <v>0</v>
      </c>
      <c r="AB467" s="17" t="str">
        <f>IF(DATOS!I431=X$39,DATOS!F431,"")</f>
        <v/>
      </c>
    </row>
    <row r="468" spans="26:28" x14ac:dyDescent="0.25">
      <c r="Z468">
        <f t="shared" si="24"/>
        <v>0</v>
      </c>
      <c r="AA468">
        <f>IF(AB468="",0,IFERROR(IF(VLOOKUP(AB468,AB$38:AB467,1,0)&gt;0,0,0),1))</f>
        <v>0</v>
      </c>
      <c r="AB468" s="17" t="str">
        <f>IF(DATOS!I432=X$39,DATOS!F432,"")</f>
        <v/>
      </c>
    </row>
    <row r="469" spans="26:28" x14ac:dyDescent="0.25">
      <c r="Z469">
        <f t="shared" si="24"/>
        <v>0</v>
      </c>
      <c r="AA469">
        <f>IF(AB469="",0,IFERROR(IF(VLOOKUP(AB469,AB$38:AB468,1,0)&gt;0,0,0),1))</f>
        <v>0</v>
      </c>
      <c r="AB469" s="17" t="str">
        <f>IF(DATOS!I433=X$39,DATOS!F433,"")</f>
        <v/>
      </c>
    </row>
    <row r="470" spans="26:28" x14ac:dyDescent="0.25">
      <c r="Z470">
        <f t="shared" si="24"/>
        <v>0</v>
      </c>
      <c r="AA470">
        <f>IF(AB470="",0,IFERROR(IF(VLOOKUP(AB470,AB$38:AB469,1,0)&gt;0,0,0),1))</f>
        <v>0</v>
      </c>
      <c r="AB470" s="17" t="str">
        <f>IF(DATOS!I434=X$39,DATOS!F434,"")</f>
        <v/>
      </c>
    </row>
    <row r="471" spans="26:28" x14ac:dyDescent="0.25">
      <c r="Z471">
        <f t="shared" si="24"/>
        <v>0</v>
      </c>
      <c r="AA471">
        <f>IF(AB471="",0,IFERROR(IF(VLOOKUP(AB471,AB$38:AB470,1,0)&gt;0,0,0),1))</f>
        <v>0</v>
      </c>
      <c r="AB471" s="17" t="str">
        <f>IF(DATOS!I435=X$39,DATOS!F435,"")</f>
        <v/>
      </c>
    </row>
    <row r="472" spans="26:28" x14ac:dyDescent="0.25">
      <c r="Z472">
        <f t="shared" si="24"/>
        <v>0</v>
      </c>
      <c r="AA472">
        <f>IF(AB472="",0,IFERROR(IF(VLOOKUP(AB472,AB$38:AB471,1,0)&gt;0,0,0),1))</f>
        <v>0</v>
      </c>
      <c r="AB472" s="17" t="str">
        <f>IF(DATOS!I436=X$39,DATOS!F436,"")</f>
        <v/>
      </c>
    </row>
    <row r="473" spans="26:28" x14ac:dyDescent="0.25">
      <c r="Z473">
        <f t="shared" si="24"/>
        <v>0</v>
      </c>
      <c r="AA473">
        <f>IF(AB473="",0,IFERROR(IF(VLOOKUP(AB473,AB$38:AB472,1,0)&gt;0,0,0),1))</f>
        <v>0</v>
      </c>
      <c r="AB473" s="17" t="str">
        <f>IF(DATOS!I437=X$39,DATOS!F437,"")</f>
        <v/>
      </c>
    </row>
    <row r="474" spans="26:28" x14ac:dyDescent="0.25">
      <c r="Z474">
        <f t="shared" si="24"/>
        <v>0</v>
      </c>
      <c r="AA474">
        <f>IF(AB474="",0,IFERROR(IF(VLOOKUP(AB474,AB$38:AB473,1,0)&gt;0,0,0),1))</f>
        <v>0</v>
      </c>
      <c r="AB474" s="17" t="str">
        <f>IF(DATOS!I438=X$39,DATOS!F438,"")</f>
        <v/>
      </c>
    </row>
    <row r="475" spans="26:28" x14ac:dyDescent="0.25">
      <c r="Z475">
        <f t="shared" si="24"/>
        <v>0</v>
      </c>
      <c r="AA475">
        <f>IF(AB475="",0,IFERROR(IF(VLOOKUP(AB475,AB$38:AB474,1,0)&gt;0,0,0),1))</f>
        <v>0</v>
      </c>
      <c r="AB475" s="17" t="str">
        <f>IF(DATOS!I439=X$39,DATOS!F439,"")</f>
        <v/>
      </c>
    </row>
    <row r="476" spans="26:28" x14ac:dyDescent="0.25">
      <c r="Z476">
        <f t="shared" si="24"/>
        <v>0</v>
      </c>
      <c r="AA476">
        <f>IF(AB476="",0,IFERROR(IF(VLOOKUP(AB476,AB$38:AB475,1,0)&gt;0,0,0),1))</f>
        <v>0</v>
      </c>
      <c r="AB476" s="17" t="str">
        <f>IF(DATOS!I440=X$39,DATOS!F440,"")</f>
        <v/>
      </c>
    </row>
    <row r="477" spans="26:28" x14ac:dyDescent="0.25">
      <c r="Z477">
        <f t="shared" si="24"/>
        <v>0</v>
      </c>
      <c r="AA477">
        <f>IF(AB477="",0,IFERROR(IF(VLOOKUP(AB477,AB$38:AB476,1,0)&gt;0,0,0),1))</f>
        <v>0</v>
      </c>
      <c r="AB477" s="17" t="str">
        <f>IF(DATOS!I441=X$39,DATOS!F441,"")</f>
        <v/>
      </c>
    </row>
    <row r="478" spans="26:28" x14ac:dyDescent="0.25">
      <c r="Z478">
        <f t="shared" si="24"/>
        <v>0</v>
      </c>
      <c r="AA478">
        <f>IF(AB478="",0,IFERROR(IF(VLOOKUP(AB478,AB$38:AB477,1,0)&gt;0,0,0),1))</f>
        <v>0</v>
      </c>
      <c r="AB478" s="17" t="str">
        <f>IF(DATOS!I442=X$39,DATOS!F442,"")</f>
        <v/>
      </c>
    </row>
    <row r="479" spans="26:28" x14ac:dyDescent="0.25">
      <c r="Z479">
        <f t="shared" si="24"/>
        <v>0</v>
      </c>
      <c r="AA479">
        <f>IF(AB479="",0,IFERROR(IF(VLOOKUP(AB479,AB$38:AB478,1,0)&gt;0,0,0),1))</f>
        <v>0</v>
      </c>
      <c r="AB479" s="17" t="str">
        <f>IF(DATOS!I443=X$39,DATOS!F443,"")</f>
        <v/>
      </c>
    </row>
    <row r="480" spans="26:28" x14ac:dyDescent="0.25">
      <c r="Z480">
        <f t="shared" si="24"/>
        <v>0</v>
      </c>
      <c r="AA480">
        <f>IF(AB480="",0,IFERROR(IF(VLOOKUP(AB480,AB$38:AB479,1,0)&gt;0,0,0),1))</f>
        <v>0</v>
      </c>
      <c r="AB480" s="17" t="str">
        <f>IF(DATOS!I444=X$39,DATOS!F444,"")</f>
        <v/>
      </c>
    </row>
    <row r="481" spans="26:28" x14ac:dyDescent="0.25">
      <c r="Z481">
        <f t="shared" si="24"/>
        <v>0</v>
      </c>
      <c r="AA481">
        <f>IF(AB481="",0,IFERROR(IF(VLOOKUP(AB481,AB$38:AB480,1,0)&gt;0,0,0),1))</f>
        <v>0</v>
      </c>
      <c r="AB481" s="17" t="str">
        <f>IF(DATOS!I445=X$39,DATOS!F445,"")</f>
        <v/>
      </c>
    </row>
    <row r="482" spans="26:28" x14ac:dyDescent="0.25">
      <c r="Z482">
        <f t="shared" si="24"/>
        <v>0</v>
      </c>
      <c r="AA482">
        <f>IF(AB482="",0,IFERROR(IF(VLOOKUP(AB482,AB$38:AB481,1,0)&gt;0,0,0),1))</f>
        <v>0</v>
      </c>
      <c r="AB482" s="17" t="str">
        <f>IF(DATOS!I446=X$39,DATOS!F446,"")</f>
        <v/>
      </c>
    </row>
    <row r="483" spans="26:28" x14ac:dyDescent="0.25">
      <c r="Z483">
        <f t="shared" si="24"/>
        <v>0</v>
      </c>
      <c r="AA483">
        <f>IF(AB483="",0,IFERROR(IF(VLOOKUP(AB483,AB$38:AB482,1,0)&gt;0,0,0),1))</f>
        <v>0</v>
      </c>
      <c r="AB483" s="17" t="str">
        <f>IF(DATOS!I447=X$39,DATOS!F447,"")</f>
        <v/>
      </c>
    </row>
    <row r="484" spans="26:28" x14ac:dyDescent="0.25">
      <c r="Z484">
        <f t="shared" si="24"/>
        <v>0</v>
      </c>
      <c r="AA484">
        <f>IF(AB484="",0,IFERROR(IF(VLOOKUP(AB484,AB$38:AB483,1,0)&gt;0,0,0),1))</f>
        <v>0</v>
      </c>
      <c r="AB484" s="17" t="str">
        <f>IF(DATOS!I448=X$39,DATOS!F448,"")</f>
        <v/>
      </c>
    </row>
    <row r="485" spans="26:28" x14ac:dyDescent="0.25">
      <c r="Z485">
        <f t="shared" si="24"/>
        <v>0</v>
      </c>
      <c r="AA485">
        <f>IF(AB485="",0,IFERROR(IF(VLOOKUP(AB485,AB$38:AB484,1,0)&gt;0,0,0),1))</f>
        <v>0</v>
      </c>
      <c r="AB485" s="17" t="str">
        <f>IF(DATOS!I449=X$39,DATOS!F449,"")</f>
        <v/>
      </c>
    </row>
    <row r="486" spans="26:28" x14ac:dyDescent="0.25">
      <c r="Z486">
        <f t="shared" ref="Z486:Z549" si="25">Z485+AA486</f>
        <v>0</v>
      </c>
      <c r="AA486">
        <f>IF(AB486="",0,IFERROR(IF(VLOOKUP(AB486,AB$38:AB485,1,0)&gt;0,0,0),1))</f>
        <v>0</v>
      </c>
      <c r="AB486" s="17" t="str">
        <f>IF(DATOS!I450=X$39,DATOS!F450,"")</f>
        <v/>
      </c>
    </row>
    <row r="487" spans="26:28" x14ac:dyDescent="0.25">
      <c r="Z487">
        <f t="shared" si="25"/>
        <v>0</v>
      </c>
      <c r="AA487">
        <f>IF(AB487="",0,IFERROR(IF(VLOOKUP(AB487,AB$38:AB486,1,0)&gt;0,0,0),1))</f>
        <v>0</v>
      </c>
      <c r="AB487" s="17" t="str">
        <f>IF(DATOS!I451=X$39,DATOS!F451,"")</f>
        <v/>
      </c>
    </row>
    <row r="488" spans="26:28" x14ac:dyDescent="0.25">
      <c r="Z488">
        <f t="shared" si="25"/>
        <v>0</v>
      </c>
      <c r="AA488">
        <f>IF(AB488="",0,IFERROR(IF(VLOOKUP(AB488,AB$38:AB487,1,0)&gt;0,0,0),1))</f>
        <v>0</v>
      </c>
      <c r="AB488" s="17" t="str">
        <f>IF(DATOS!I452=X$39,DATOS!F452,"")</f>
        <v/>
      </c>
    </row>
    <row r="489" spans="26:28" x14ac:dyDescent="0.25">
      <c r="Z489">
        <f t="shared" si="25"/>
        <v>0</v>
      </c>
      <c r="AA489">
        <f>IF(AB489="",0,IFERROR(IF(VLOOKUP(AB489,AB$38:AB488,1,0)&gt;0,0,0),1))</f>
        <v>0</v>
      </c>
      <c r="AB489" s="17" t="str">
        <f>IF(DATOS!I453=X$39,DATOS!F453,"")</f>
        <v/>
      </c>
    </row>
    <row r="490" spans="26:28" x14ac:dyDescent="0.25">
      <c r="Z490">
        <f t="shared" si="25"/>
        <v>0</v>
      </c>
      <c r="AA490">
        <f>IF(AB490="",0,IFERROR(IF(VLOOKUP(AB490,AB$38:AB489,1,0)&gt;0,0,0),1))</f>
        <v>0</v>
      </c>
      <c r="AB490" s="17" t="str">
        <f>IF(DATOS!I454=X$39,DATOS!F454,"")</f>
        <v/>
      </c>
    </row>
    <row r="491" spans="26:28" x14ac:dyDescent="0.25">
      <c r="Z491">
        <f t="shared" si="25"/>
        <v>0</v>
      </c>
      <c r="AA491">
        <f>IF(AB491="",0,IFERROR(IF(VLOOKUP(AB491,AB$38:AB490,1,0)&gt;0,0,0),1))</f>
        <v>0</v>
      </c>
      <c r="AB491" s="17" t="str">
        <f>IF(DATOS!I455=X$39,DATOS!F455,"")</f>
        <v/>
      </c>
    </row>
    <row r="492" spans="26:28" x14ac:dyDescent="0.25">
      <c r="Z492">
        <f t="shared" si="25"/>
        <v>0</v>
      </c>
      <c r="AA492">
        <f>IF(AB492="",0,IFERROR(IF(VLOOKUP(AB492,AB$38:AB491,1,0)&gt;0,0,0),1))</f>
        <v>0</v>
      </c>
      <c r="AB492" s="17" t="str">
        <f>IF(DATOS!I456=X$39,DATOS!F456,"")</f>
        <v/>
      </c>
    </row>
    <row r="493" spans="26:28" x14ac:dyDescent="0.25">
      <c r="Z493">
        <f t="shared" si="25"/>
        <v>0</v>
      </c>
      <c r="AA493">
        <f>IF(AB493="",0,IFERROR(IF(VLOOKUP(AB493,AB$38:AB492,1,0)&gt;0,0,0),1))</f>
        <v>0</v>
      </c>
      <c r="AB493" s="17" t="str">
        <f>IF(DATOS!I457=X$39,DATOS!F457,"")</f>
        <v/>
      </c>
    </row>
    <row r="494" spans="26:28" x14ac:dyDescent="0.25">
      <c r="Z494">
        <f t="shared" si="25"/>
        <v>0</v>
      </c>
      <c r="AA494">
        <f>IF(AB494="",0,IFERROR(IF(VLOOKUP(AB494,AB$38:AB493,1,0)&gt;0,0,0),1))</f>
        <v>0</v>
      </c>
      <c r="AB494" s="17" t="str">
        <f>IF(DATOS!I458=X$39,DATOS!F458,"")</f>
        <v/>
      </c>
    </row>
    <row r="495" spans="26:28" x14ac:dyDescent="0.25">
      <c r="Z495">
        <f t="shared" si="25"/>
        <v>0</v>
      </c>
      <c r="AA495">
        <f>IF(AB495="",0,IFERROR(IF(VLOOKUP(AB495,AB$38:AB494,1,0)&gt;0,0,0),1))</f>
        <v>0</v>
      </c>
      <c r="AB495" s="17" t="str">
        <f>IF(DATOS!I459=X$39,DATOS!F459,"")</f>
        <v/>
      </c>
    </row>
    <row r="496" spans="26:28" x14ac:dyDescent="0.25">
      <c r="Z496">
        <f t="shared" si="25"/>
        <v>0</v>
      </c>
      <c r="AA496">
        <f>IF(AB496="",0,IFERROR(IF(VLOOKUP(AB496,AB$38:AB495,1,0)&gt;0,0,0),1))</f>
        <v>0</v>
      </c>
      <c r="AB496" s="17" t="str">
        <f>IF(DATOS!I460=X$39,DATOS!F460,"")</f>
        <v/>
      </c>
    </row>
    <row r="497" spans="26:28" x14ac:dyDescent="0.25">
      <c r="Z497">
        <f t="shared" si="25"/>
        <v>0</v>
      </c>
      <c r="AA497">
        <f>IF(AB497="",0,IFERROR(IF(VLOOKUP(AB497,AB$38:AB496,1,0)&gt;0,0,0),1))</f>
        <v>0</v>
      </c>
      <c r="AB497" s="17" t="str">
        <f>IF(DATOS!I461=X$39,DATOS!F461,"")</f>
        <v/>
      </c>
    </row>
    <row r="498" spans="26:28" x14ac:dyDescent="0.25">
      <c r="Z498">
        <f t="shared" si="25"/>
        <v>0</v>
      </c>
      <c r="AA498">
        <f>IF(AB498="",0,IFERROR(IF(VLOOKUP(AB498,AB$38:AB497,1,0)&gt;0,0,0),1))</f>
        <v>0</v>
      </c>
      <c r="AB498" s="17" t="str">
        <f>IF(DATOS!I462=X$39,DATOS!F462,"")</f>
        <v/>
      </c>
    </row>
    <row r="499" spans="26:28" x14ac:dyDescent="0.25">
      <c r="Z499">
        <f t="shared" si="25"/>
        <v>0</v>
      </c>
      <c r="AA499">
        <f>IF(AB499="",0,IFERROR(IF(VLOOKUP(AB499,AB$38:AB498,1,0)&gt;0,0,0),1))</f>
        <v>0</v>
      </c>
      <c r="AB499" s="17" t="str">
        <f>IF(DATOS!I463=X$39,DATOS!F463,"")</f>
        <v/>
      </c>
    </row>
    <row r="500" spans="26:28" x14ac:dyDescent="0.25">
      <c r="Z500">
        <f t="shared" si="25"/>
        <v>0</v>
      </c>
      <c r="AA500">
        <f>IF(AB500="",0,IFERROR(IF(VLOOKUP(AB500,AB$38:AB499,1,0)&gt;0,0,0),1))</f>
        <v>0</v>
      </c>
      <c r="AB500" s="17" t="str">
        <f>IF(DATOS!I464=X$39,DATOS!F464,"")</f>
        <v/>
      </c>
    </row>
    <row r="501" spans="26:28" x14ac:dyDescent="0.25">
      <c r="Z501">
        <f t="shared" si="25"/>
        <v>0</v>
      </c>
      <c r="AA501">
        <f>IF(AB501="",0,IFERROR(IF(VLOOKUP(AB501,AB$38:AB500,1,0)&gt;0,0,0),1))</f>
        <v>0</v>
      </c>
      <c r="AB501" s="17" t="str">
        <f>IF(DATOS!I465=X$39,DATOS!F465,"")</f>
        <v/>
      </c>
    </row>
    <row r="502" spans="26:28" x14ac:dyDescent="0.25">
      <c r="Z502">
        <f t="shared" si="25"/>
        <v>0</v>
      </c>
      <c r="AA502">
        <f>IF(AB502="",0,IFERROR(IF(VLOOKUP(AB502,AB$38:AB501,1,0)&gt;0,0,0),1))</f>
        <v>0</v>
      </c>
      <c r="AB502" s="17" t="str">
        <f>IF(DATOS!I466=X$39,DATOS!F466,"")</f>
        <v/>
      </c>
    </row>
    <row r="503" spans="26:28" x14ac:dyDescent="0.25">
      <c r="Z503">
        <f t="shared" si="25"/>
        <v>0</v>
      </c>
      <c r="AA503">
        <f>IF(AB503="",0,IFERROR(IF(VLOOKUP(AB503,AB$38:AB502,1,0)&gt;0,0,0),1))</f>
        <v>0</v>
      </c>
      <c r="AB503" s="17" t="str">
        <f>IF(DATOS!I467=X$39,DATOS!F467,"")</f>
        <v/>
      </c>
    </row>
    <row r="504" spans="26:28" x14ac:dyDescent="0.25">
      <c r="Z504">
        <f t="shared" si="25"/>
        <v>0</v>
      </c>
      <c r="AA504">
        <f>IF(AB504="",0,IFERROR(IF(VLOOKUP(AB504,AB$38:AB503,1,0)&gt;0,0,0),1))</f>
        <v>0</v>
      </c>
      <c r="AB504" s="17" t="str">
        <f>IF(DATOS!I468=X$39,DATOS!F468,"")</f>
        <v/>
      </c>
    </row>
    <row r="505" spans="26:28" x14ac:dyDescent="0.25">
      <c r="Z505">
        <f t="shared" si="25"/>
        <v>0</v>
      </c>
      <c r="AA505">
        <f>IF(AB505="",0,IFERROR(IF(VLOOKUP(AB505,AB$38:AB504,1,0)&gt;0,0,0),1))</f>
        <v>0</v>
      </c>
      <c r="AB505" s="17" t="str">
        <f>IF(DATOS!I469=X$39,DATOS!F469,"")</f>
        <v/>
      </c>
    </row>
    <row r="506" spans="26:28" x14ac:dyDescent="0.25">
      <c r="Z506">
        <f t="shared" si="25"/>
        <v>0</v>
      </c>
      <c r="AA506">
        <f>IF(AB506="",0,IFERROR(IF(VLOOKUP(AB506,AB$38:AB505,1,0)&gt;0,0,0),1))</f>
        <v>0</v>
      </c>
      <c r="AB506" s="17" t="str">
        <f>IF(DATOS!I470=X$39,DATOS!F470,"")</f>
        <v/>
      </c>
    </row>
    <row r="507" spans="26:28" x14ac:dyDescent="0.25">
      <c r="Z507">
        <f t="shared" si="25"/>
        <v>0</v>
      </c>
      <c r="AA507">
        <f>IF(AB507="",0,IFERROR(IF(VLOOKUP(AB507,AB$38:AB506,1,0)&gt;0,0,0),1))</f>
        <v>0</v>
      </c>
      <c r="AB507" s="17" t="str">
        <f>IF(DATOS!I471=X$39,DATOS!F471,"")</f>
        <v/>
      </c>
    </row>
    <row r="508" spans="26:28" x14ac:dyDescent="0.25">
      <c r="Z508">
        <f t="shared" si="25"/>
        <v>0</v>
      </c>
      <c r="AA508">
        <f>IF(AB508="",0,IFERROR(IF(VLOOKUP(AB508,AB$38:AB507,1,0)&gt;0,0,0),1))</f>
        <v>0</v>
      </c>
      <c r="AB508" s="17" t="str">
        <f>IF(DATOS!I472=X$39,DATOS!F472,"")</f>
        <v/>
      </c>
    </row>
    <row r="509" spans="26:28" x14ac:dyDescent="0.25">
      <c r="Z509">
        <f t="shared" si="25"/>
        <v>0</v>
      </c>
      <c r="AA509">
        <f>IF(AB509="",0,IFERROR(IF(VLOOKUP(AB509,AB$38:AB508,1,0)&gt;0,0,0),1))</f>
        <v>0</v>
      </c>
      <c r="AB509" s="17" t="str">
        <f>IF(DATOS!I473=X$39,DATOS!F473,"")</f>
        <v/>
      </c>
    </row>
    <row r="510" spans="26:28" x14ac:dyDescent="0.25">
      <c r="Z510">
        <f t="shared" si="25"/>
        <v>0</v>
      </c>
      <c r="AA510">
        <f>IF(AB510="",0,IFERROR(IF(VLOOKUP(AB510,AB$38:AB509,1,0)&gt;0,0,0),1))</f>
        <v>0</v>
      </c>
      <c r="AB510" s="17" t="str">
        <f>IF(DATOS!I474=X$39,DATOS!F474,"")</f>
        <v/>
      </c>
    </row>
    <row r="511" spans="26:28" x14ac:dyDescent="0.25">
      <c r="Z511">
        <f t="shared" si="25"/>
        <v>0</v>
      </c>
      <c r="AA511">
        <f>IF(AB511="",0,IFERROR(IF(VLOOKUP(AB511,AB$38:AB510,1,0)&gt;0,0,0),1))</f>
        <v>0</v>
      </c>
      <c r="AB511" s="17" t="str">
        <f>IF(DATOS!I475=X$39,DATOS!F475,"")</f>
        <v/>
      </c>
    </row>
    <row r="512" spans="26:28" x14ac:dyDescent="0.25">
      <c r="Z512">
        <f t="shared" si="25"/>
        <v>0</v>
      </c>
      <c r="AA512">
        <f>IF(AB512="",0,IFERROR(IF(VLOOKUP(AB512,AB$38:AB511,1,0)&gt;0,0,0),1))</f>
        <v>0</v>
      </c>
      <c r="AB512" s="17" t="str">
        <f>IF(DATOS!I476=X$39,DATOS!F476,"")</f>
        <v/>
      </c>
    </row>
    <row r="513" spans="26:28" x14ac:dyDescent="0.25">
      <c r="Z513">
        <f t="shared" si="25"/>
        <v>0</v>
      </c>
      <c r="AA513">
        <f>IF(AB513="",0,IFERROR(IF(VLOOKUP(AB513,AB$38:AB512,1,0)&gt;0,0,0),1))</f>
        <v>0</v>
      </c>
      <c r="AB513" s="17" t="str">
        <f>IF(DATOS!I477=X$39,DATOS!F477,"")</f>
        <v/>
      </c>
    </row>
    <row r="514" spans="26:28" x14ac:dyDescent="0.25">
      <c r="Z514">
        <f t="shared" si="25"/>
        <v>0</v>
      </c>
      <c r="AA514">
        <f>IF(AB514="",0,IFERROR(IF(VLOOKUP(AB514,AB$38:AB513,1,0)&gt;0,0,0),1))</f>
        <v>0</v>
      </c>
      <c r="AB514" s="17" t="str">
        <f>IF(DATOS!I478=X$39,DATOS!F478,"")</f>
        <v/>
      </c>
    </row>
    <row r="515" spans="26:28" x14ac:dyDescent="0.25">
      <c r="Z515">
        <f t="shared" si="25"/>
        <v>0</v>
      </c>
      <c r="AA515">
        <f>IF(AB515="",0,IFERROR(IF(VLOOKUP(AB515,AB$38:AB514,1,0)&gt;0,0,0),1))</f>
        <v>0</v>
      </c>
      <c r="AB515" s="17" t="str">
        <f>IF(DATOS!I479=X$39,DATOS!F479,"")</f>
        <v/>
      </c>
    </row>
    <row r="516" spans="26:28" x14ac:dyDescent="0.25">
      <c r="Z516">
        <f t="shared" si="25"/>
        <v>0</v>
      </c>
      <c r="AA516">
        <f>IF(AB516="",0,IFERROR(IF(VLOOKUP(AB516,AB$38:AB515,1,0)&gt;0,0,0),1))</f>
        <v>0</v>
      </c>
      <c r="AB516" s="17" t="str">
        <f>IF(DATOS!I480=X$39,DATOS!F480,"")</f>
        <v/>
      </c>
    </row>
    <row r="517" spans="26:28" x14ac:dyDescent="0.25">
      <c r="Z517">
        <f t="shared" si="25"/>
        <v>0</v>
      </c>
      <c r="AA517">
        <f>IF(AB517="",0,IFERROR(IF(VLOOKUP(AB517,AB$38:AB516,1,0)&gt;0,0,0),1))</f>
        <v>0</v>
      </c>
      <c r="AB517" s="17" t="str">
        <f>IF(DATOS!I481=X$39,DATOS!F481,"")</f>
        <v/>
      </c>
    </row>
    <row r="518" spans="26:28" x14ac:dyDescent="0.25">
      <c r="Z518">
        <f t="shared" si="25"/>
        <v>0</v>
      </c>
      <c r="AA518">
        <f>IF(AB518="",0,IFERROR(IF(VLOOKUP(AB518,AB$38:AB517,1,0)&gt;0,0,0),1))</f>
        <v>0</v>
      </c>
      <c r="AB518" s="17" t="str">
        <f>IF(DATOS!I482=X$39,DATOS!F482,"")</f>
        <v/>
      </c>
    </row>
    <row r="519" spans="26:28" x14ac:dyDescent="0.25">
      <c r="Z519">
        <f t="shared" si="25"/>
        <v>0</v>
      </c>
      <c r="AA519">
        <f>IF(AB519="",0,IFERROR(IF(VLOOKUP(AB519,AB$38:AB518,1,0)&gt;0,0,0),1))</f>
        <v>0</v>
      </c>
      <c r="AB519" s="17" t="str">
        <f>IF(DATOS!I483=X$39,DATOS!F483,"")</f>
        <v/>
      </c>
    </row>
    <row r="520" spans="26:28" x14ac:dyDescent="0.25">
      <c r="Z520">
        <f t="shared" si="25"/>
        <v>0</v>
      </c>
      <c r="AA520">
        <f>IF(AB520="",0,IFERROR(IF(VLOOKUP(AB520,AB$38:AB519,1,0)&gt;0,0,0),1))</f>
        <v>0</v>
      </c>
      <c r="AB520" s="17" t="str">
        <f>IF(DATOS!I484=X$39,DATOS!F484,"")</f>
        <v/>
      </c>
    </row>
    <row r="521" spans="26:28" x14ac:dyDescent="0.25">
      <c r="Z521">
        <f t="shared" si="25"/>
        <v>0</v>
      </c>
      <c r="AA521">
        <f>IF(AB521="",0,IFERROR(IF(VLOOKUP(AB521,AB$38:AB520,1,0)&gt;0,0,0),1))</f>
        <v>0</v>
      </c>
      <c r="AB521" s="17" t="str">
        <f>IF(DATOS!I485=X$39,DATOS!F485,"")</f>
        <v/>
      </c>
    </row>
    <row r="522" spans="26:28" x14ac:dyDescent="0.25">
      <c r="Z522">
        <f t="shared" si="25"/>
        <v>0</v>
      </c>
      <c r="AA522">
        <f>IF(AB522="",0,IFERROR(IF(VLOOKUP(AB522,AB$38:AB521,1,0)&gt;0,0,0),1))</f>
        <v>0</v>
      </c>
      <c r="AB522" s="17" t="str">
        <f>IF(DATOS!I486=X$39,DATOS!F486,"")</f>
        <v/>
      </c>
    </row>
    <row r="523" spans="26:28" x14ac:dyDescent="0.25">
      <c r="Z523">
        <f t="shared" si="25"/>
        <v>0</v>
      </c>
      <c r="AA523">
        <f>IF(AB523="",0,IFERROR(IF(VLOOKUP(AB523,AB$38:AB522,1,0)&gt;0,0,0),1))</f>
        <v>0</v>
      </c>
      <c r="AB523" s="17" t="str">
        <f>IF(DATOS!I487=X$39,DATOS!F487,"")</f>
        <v/>
      </c>
    </row>
    <row r="524" spans="26:28" x14ac:dyDescent="0.25">
      <c r="Z524">
        <f t="shared" si="25"/>
        <v>0</v>
      </c>
      <c r="AA524">
        <f>IF(AB524="",0,IFERROR(IF(VLOOKUP(AB524,AB$38:AB523,1,0)&gt;0,0,0),1))</f>
        <v>0</v>
      </c>
      <c r="AB524" s="17" t="str">
        <f>IF(DATOS!I488=X$39,DATOS!F488,"")</f>
        <v/>
      </c>
    </row>
    <row r="525" spans="26:28" x14ac:dyDescent="0.25">
      <c r="Z525">
        <f t="shared" si="25"/>
        <v>0</v>
      </c>
      <c r="AA525">
        <f>IF(AB525="",0,IFERROR(IF(VLOOKUP(AB525,AB$38:AB524,1,0)&gt;0,0,0),1))</f>
        <v>0</v>
      </c>
      <c r="AB525" s="17" t="str">
        <f>IF(DATOS!I489=X$39,DATOS!F489,"")</f>
        <v/>
      </c>
    </row>
    <row r="526" spans="26:28" x14ac:dyDescent="0.25">
      <c r="Z526">
        <f t="shared" si="25"/>
        <v>0</v>
      </c>
      <c r="AA526">
        <f>IF(AB526="",0,IFERROR(IF(VLOOKUP(AB526,AB$38:AB525,1,0)&gt;0,0,0),1))</f>
        <v>0</v>
      </c>
      <c r="AB526" s="17" t="str">
        <f>IF(DATOS!I490=X$39,DATOS!F490,"")</f>
        <v/>
      </c>
    </row>
    <row r="527" spans="26:28" x14ac:dyDescent="0.25">
      <c r="Z527">
        <f t="shared" si="25"/>
        <v>0</v>
      </c>
      <c r="AA527">
        <f>IF(AB527="",0,IFERROR(IF(VLOOKUP(AB527,AB$38:AB526,1,0)&gt;0,0,0),1))</f>
        <v>0</v>
      </c>
      <c r="AB527" s="17" t="str">
        <f>IF(DATOS!I491=X$39,DATOS!F491,"")</f>
        <v/>
      </c>
    </row>
    <row r="528" spans="26:28" x14ac:dyDescent="0.25">
      <c r="Z528">
        <f t="shared" si="25"/>
        <v>0</v>
      </c>
      <c r="AA528">
        <f>IF(AB528="",0,IFERROR(IF(VLOOKUP(AB528,AB$38:AB527,1,0)&gt;0,0,0),1))</f>
        <v>0</v>
      </c>
      <c r="AB528" s="17" t="str">
        <f>IF(DATOS!I492=X$39,DATOS!F492,"")</f>
        <v/>
      </c>
    </row>
    <row r="529" spans="26:28" x14ac:dyDescent="0.25">
      <c r="Z529">
        <f t="shared" si="25"/>
        <v>0</v>
      </c>
      <c r="AA529">
        <f>IF(AB529="",0,IFERROR(IF(VLOOKUP(AB529,AB$38:AB528,1,0)&gt;0,0,0),1))</f>
        <v>0</v>
      </c>
      <c r="AB529" s="17" t="str">
        <f>IF(DATOS!I493=X$39,DATOS!F493,"")</f>
        <v/>
      </c>
    </row>
    <row r="530" spans="26:28" x14ac:dyDescent="0.25">
      <c r="Z530">
        <f t="shared" si="25"/>
        <v>0</v>
      </c>
      <c r="AA530">
        <f>IF(AB530="",0,IFERROR(IF(VLOOKUP(AB530,AB$38:AB529,1,0)&gt;0,0,0),1))</f>
        <v>0</v>
      </c>
      <c r="AB530" s="17" t="str">
        <f>IF(DATOS!I494=X$39,DATOS!F494,"")</f>
        <v/>
      </c>
    </row>
    <row r="531" spans="26:28" x14ac:dyDescent="0.25">
      <c r="Z531">
        <f t="shared" si="25"/>
        <v>0</v>
      </c>
      <c r="AA531">
        <f>IF(AB531="",0,IFERROR(IF(VLOOKUP(AB531,AB$38:AB530,1,0)&gt;0,0,0),1))</f>
        <v>0</v>
      </c>
      <c r="AB531" s="17" t="str">
        <f>IF(DATOS!I495=X$39,DATOS!F495,"")</f>
        <v/>
      </c>
    </row>
    <row r="532" spans="26:28" x14ac:dyDescent="0.25">
      <c r="Z532">
        <f t="shared" si="25"/>
        <v>0</v>
      </c>
      <c r="AA532">
        <f>IF(AB532="",0,IFERROR(IF(VLOOKUP(AB532,AB$38:AB531,1,0)&gt;0,0,0),1))</f>
        <v>0</v>
      </c>
      <c r="AB532" s="17" t="str">
        <f>IF(DATOS!I496=X$39,DATOS!F496,"")</f>
        <v/>
      </c>
    </row>
    <row r="533" spans="26:28" x14ac:dyDescent="0.25">
      <c r="Z533">
        <f t="shared" si="25"/>
        <v>0</v>
      </c>
      <c r="AA533">
        <f>IF(AB533="",0,IFERROR(IF(VLOOKUP(AB533,AB$38:AB532,1,0)&gt;0,0,0),1))</f>
        <v>0</v>
      </c>
      <c r="AB533" s="17" t="str">
        <f>IF(DATOS!I497=X$39,DATOS!F497,"")</f>
        <v/>
      </c>
    </row>
    <row r="534" spans="26:28" x14ac:dyDescent="0.25">
      <c r="Z534">
        <f t="shared" si="25"/>
        <v>0</v>
      </c>
      <c r="AA534">
        <f>IF(AB534="",0,IFERROR(IF(VLOOKUP(AB534,AB$38:AB533,1,0)&gt;0,0,0),1))</f>
        <v>0</v>
      </c>
      <c r="AB534" s="17" t="str">
        <f>IF(DATOS!I498=X$39,DATOS!F498,"")</f>
        <v/>
      </c>
    </row>
    <row r="535" spans="26:28" x14ac:dyDescent="0.25">
      <c r="Z535">
        <f t="shared" si="25"/>
        <v>0</v>
      </c>
      <c r="AA535">
        <f>IF(AB535="",0,IFERROR(IF(VLOOKUP(AB535,AB$38:AB534,1,0)&gt;0,0,0),1))</f>
        <v>0</v>
      </c>
      <c r="AB535" s="17" t="str">
        <f>IF(DATOS!I499=X$39,DATOS!F499,"")</f>
        <v/>
      </c>
    </row>
    <row r="536" spans="26:28" x14ac:dyDescent="0.25">
      <c r="Z536">
        <f t="shared" si="25"/>
        <v>0</v>
      </c>
      <c r="AA536">
        <f>IF(AB536="",0,IFERROR(IF(VLOOKUP(AB536,AB$38:AB535,1,0)&gt;0,0,0),1))</f>
        <v>0</v>
      </c>
      <c r="AB536" s="17" t="str">
        <f>IF(DATOS!I500=X$39,DATOS!F500,"")</f>
        <v/>
      </c>
    </row>
    <row r="537" spans="26:28" x14ac:dyDescent="0.25">
      <c r="Z537">
        <f t="shared" si="25"/>
        <v>0</v>
      </c>
      <c r="AA537">
        <f>IF(AB537="",0,IFERROR(IF(VLOOKUP(AB537,AB$38:AB536,1,0)&gt;0,0,0),1))</f>
        <v>0</v>
      </c>
      <c r="AB537" s="17" t="str">
        <f>IF(DATOS!I501=X$39,DATOS!F501,"")</f>
        <v/>
      </c>
    </row>
    <row r="538" spans="26:28" x14ac:dyDescent="0.25">
      <c r="Z538">
        <f t="shared" si="25"/>
        <v>0</v>
      </c>
      <c r="AA538">
        <f>IF(AB538="",0,IFERROR(IF(VLOOKUP(AB538,AB$38:AB537,1,0)&gt;0,0,0),1))</f>
        <v>0</v>
      </c>
      <c r="AB538" s="17" t="str">
        <f>IF(DATOS!I502=X$39,DATOS!F502,"")</f>
        <v/>
      </c>
    </row>
    <row r="539" spans="26:28" x14ac:dyDescent="0.25">
      <c r="Z539">
        <f t="shared" si="25"/>
        <v>0</v>
      </c>
      <c r="AA539">
        <f>IF(AB539="",0,IFERROR(IF(VLOOKUP(AB539,AB$38:AB538,1,0)&gt;0,0,0),1))</f>
        <v>0</v>
      </c>
      <c r="AB539" s="17" t="str">
        <f>IF(DATOS!I503=X$39,DATOS!F503,"")</f>
        <v/>
      </c>
    </row>
    <row r="540" spans="26:28" x14ac:dyDescent="0.25">
      <c r="Z540">
        <f t="shared" si="25"/>
        <v>0</v>
      </c>
      <c r="AA540">
        <f>IF(AB540="",0,IFERROR(IF(VLOOKUP(AB540,AB$38:AB539,1,0)&gt;0,0,0),1))</f>
        <v>0</v>
      </c>
      <c r="AB540" s="17" t="str">
        <f>IF(DATOS!I504=X$39,DATOS!F504,"")</f>
        <v/>
      </c>
    </row>
    <row r="541" spans="26:28" x14ac:dyDescent="0.25">
      <c r="Z541">
        <f t="shared" si="25"/>
        <v>0</v>
      </c>
      <c r="AA541">
        <f>IF(AB541="",0,IFERROR(IF(VLOOKUP(AB541,AB$38:AB540,1,0)&gt;0,0,0),1))</f>
        <v>0</v>
      </c>
      <c r="AB541" s="17" t="str">
        <f>IF(DATOS!I505=X$39,DATOS!F505,"")</f>
        <v/>
      </c>
    </row>
    <row r="542" spans="26:28" x14ac:dyDescent="0.25">
      <c r="Z542">
        <f t="shared" si="25"/>
        <v>0</v>
      </c>
      <c r="AA542">
        <f>IF(AB542="",0,IFERROR(IF(VLOOKUP(AB542,AB$38:AB541,1,0)&gt;0,0,0),1))</f>
        <v>0</v>
      </c>
      <c r="AB542" s="17" t="str">
        <f>IF(DATOS!I506=X$39,DATOS!F506,"")</f>
        <v/>
      </c>
    </row>
    <row r="543" spans="26:28" x14ac:dyDescent="0.25">
      <c r="Z543">
        <f t="shared" si="25"/>
        <v>0</v>
      </c>
      <c r="AA543">
        <f>IF(AB543="",0,IFERROR(IF(VLOOKUP(AB543,AB$38:AB542,1,0)&gt;0,0,0),1))</f>
        <v>0</v>
      </c>
      <c r="AB543" s="17" t="str">
        <f>IF(DATOS!I507=X$39,DATOS!F507,"")</f>
        <v/>
      </c>
    </row>
    <row r="544" spans="26:28" x14ac:dyDescent="0.25">
      <c r="Z544">
        <f t="shared" si="25"/>
        <v>0</v>
      </c>
      <c r="AA544">
        <f>IF(AB544="",0,IFERROR(IF(VLOOKUP(AB544,AB$38:AB543,1,0)&gt;0,0,0),1))</f>
        <v>0</v>
      </c>
      <c r="AB544" s="17" t="str">
        <f>IF(DATOS!I508=X$39,DATOS!F508,"")</f>
        <v/>
      </c>
    </row>
    <row r="545" spans="26:28" x14ac:dyDescent="0.25">
      <c r="Z545">
        <f t="shared" si="25"/>
        <v>0</v>
      </c>
      <c r="AA545">
        <f>IF(AB545="",0,IFERROR(IF(VLOOKUP(AB545,AB$38:AB544,1,0)&gt;0,0,0),1))</f>
        <v>0</v>
      </c>
      <c r="AB545" s="17" t="str">
        <f>IF(DATOS!I509=X$39,DATOS!F509,"")</f>
        <v/>
      </c>
    </row>
    <row r="546" spans="26:28" x14ac:dyDescent="0.25">
      <c r="Z546">
        <f t="shared" si="25"/>
        <v>0</v>
      </c>
      <c r="AA546">
        <f>IF(AB546="",0,IFERROR(IF(VLOOKUP(AB546,AB$38:AB545,1,0)&gt;0,0,0),1))</f>
        <v>0</v>
      </c>
      <c r="AB546" s="17" t="str">
        <f>IF(DATOS!I510=X$39,DATOS!F510,"")</f>
        <v/>
      </c>
    </row>
    <row r="547" spans="26:28" x14ac:dyDescent="0.25">
      <c r="Z547">
        <f t="shared" si="25"/>
        <v>0</v>
      </c>
      <c r="AA547">
        <f>IF(AB547="",0,IFERROR(IF(VLOOKUP(AB547,AB$38:AB546,1,0)&gt;0,0,0),1))</f>
        <v>0</v>
      </c>
      <c r="AB547" s="17" t="str">
        <f>IF(DATOS!I511=X$39,DATOS!F511,"")</f>
        <v/>
      </c>
    </row>
    <row r="548" spans="26:28" x14ac:dyDescent="0.25">
      <c r="Z548">
        <f t="shared" si="25"/>
        <v>0</v>
      </c>
      <c r="AA548">
        <f>IF(AB548="",0,IFERROR(IF(VLOOKUP(AB548,AB$38:AB547,1,0)&gt;0,0,0),1))</f>
        <v>0</v>
      </c>
      <c r="AB548" s="17" t="str">
        <f>IF(DATOS!I512=X$39,DATOS!F512,"")</f>
        <v/>
      </c>
    </row>
    <row r="549" spans="26:28" x14ac:dyDescent="0.25">
      <c r="Z549">
        <f t="shared" si="25"/>
        <v>0</v>
      </c>
      <c r="AA549">
        <f>IF(AB549="",0,IFERROR(IF(VLOOKUP(AB549,AB$38:AB548,1,0)&gt;0,0,0),1))</f>
        <v>0</v>
      </c>
      <c r="AB549" s="17" t="str">
        <f>IF(DATOS!I513=X$39,DATOS!F513,"")</f>
        <v/>
      </c>
    </row>
    <row r="550" spans="26:28" x14ac:dyDescent="0.25">
      <c r="Z550">
        <f t="shared" ref="Z550:Z613" si="26">Z549+AA550</f>
        <v>0</v>
      </c>
      <c r="AA550">
        <f>IF(AB550="",0,IFERROR(IF(VLOOKUP(AB550,AB$38:AB549,1,0)&gt;0,0,0),1))</f>
        <v>0</v>
      </c>
      <c r="AB550" s="17" t="str">
        <f>IF(DATOS!I514=X$39,DATOS!F514,"")</f>
        <v/>
      </c>
    </row>
    <row r="551" spans="26:28" x14ac:dyDescent="0.25">
      <c r="Z551">
        <f t="shared" si="26"/>
        <v>0</v>
      </c>
      <c r="AA551">
        <f>IF(AB551="",0,IFERROR(IF(VLOOKUP(AB551,AB$38:AB550,1,0)&gt;0,0,0),1))</f>
        <v>0</v>
      </c>
      <c r="AB551" s="17" t="str">
        <f>IF(DATOS!I515=X$39,DATOS!F515,"")</f>
        <v/>
      </c>
    </row>
    <row r="552" spans="26:28" x14ac:dyDescent="0.25">
      <c r="Z552">
        <f t="shared" si="26"/>
        <v>0</v>
      </c>
      <c r="AA552">
        <f>IF(AB552="",0,IFERROR(IF(VLOOKUP(AB552,AB$38:AB551,1,0)&gt;0,0,0),1))</f>
        <v>0</v>
      </c>
      <c r="AB552" s="17" t="str">
        <f>IF(DATOS!I516=X$39,DATOS!F516,"")</f>
        <v/>
      </c>
    </row>
    <row r="553" spans="26:28" x14ac:dyDescent="0.25">
      <c r="Z553">
        <f t="shared" si="26"/>
        <v>0</v>
      </c>
      <c r="AA553">
        <f>IF(AB553="",0,IFERROR(IF(VLOOKUP(AB553,AB$38:AB552,1,0)&gt;0,0,0),1))</f>
        <v>0</v>
      </c>
      <c r="AB553" s="17" t="str">
        <f>IF(DATOS!I517=X$39,DATOS!F517,"")</f>
        <v/>
      </c>
    </row>
    <row r="554" spans="26:28" x14ac:dyDescent="0.25">
      <c r="Z554">
        <f t="shared" si="26"/>
        <v>0</v>
      </c>
      <c r="AA554">
        <f>IF(AB554="",0,IFERROR(IF(VLOOKUP(AB554,AB$38:AB553,1,0)&gt;0,0,0),1))</f>
        <v>0</v>
      </c>
      <c r="AB554" s="17" t="str">
        <f>IF(DATOS!I518=X$39,DATOS!F518,"")</f>
        <v/>
      </c>
    </row>
    <row r="555" spans="26:28" x14ac:dyDescent="0.25">
      <c r="Z555">
        <f t="shared" si="26"/>
        <v>0</v>
      </c>
      <c r="AA555">
        <f>IF(AB555="",0,IFERROR(IF(VLOOKUP(AB555,AB$38:AB554,1,0)&gt;0,0,0),1))</f>
        <v>0</v>
      </c>
      <c r="AB555" s="17" t="str">
        <f>IF(DATOS!I519=X$39,DATOS!F519,"")</f>
        <v/>
      </c>
    </row>
    <row r="556" spans="26:28" x14ac:dyDescent="0.25">
      <c r="Z556">
        <f t="shared" si="26"/>
        <v>0</v>
      </c>
      <c r="AA556">
        <f>IF(AB556="",0,IFERROR(IF(VLOOKUP(AB556,AB$38:AB555,1,0)&gt;0,0,0),1))</f>
        <v>0</v>
      </c>
      <c r="AB556" s="17" t="str">
        <f>IF(DATOS!I520=X$39,DATOS!F520,"")</f>
        <v/>
      </c>
    </row>
    <row r="557" spans="26:28" x14ac:dyDescent="0.25">
      <c r="Z557">
        <f t="shared" si="26"/>
        <v>0</v>
      </c>
      <c r="AA557">
        <f>IF(AB557="",0,IFERROR(IF(VLOOKUP(AB557,AB$38:AB556,1,0)&gt;0,0,0),1))</f>
        <v>0</v>
      </c>
      <c r="AB557" s="17" t="str">
        <f>IF(DATOS!I521=X$39,DATOS!F521,"")</f>
        <v/>
      </c>
    </row>
    <row r="558" spans="26:28" x14ac:dyDescent="0.25">
      <c r="Z558">
        <f t="shared" si="26"/>
        <v>0</v>
      </c>
      <c r="AA558">
        <f>IF(AB558="",0,IFERROR(IF(VLOOKUP(AB558,AB$38:AB557,1,0)&gt;0,0,0),1))</f>
        <v>0</v>
      </c>
      <c r="AB558" s="17" t="str">
        <f>IF(DATOS!I522=X$39,DATOS!F522,"")</f>
        <v/>
      </c>
    </row>
    <row r="559" spans="26:28" x14ac:dyDescent="0.25">
      <c r="Z559">
        <f t="shared" si="26"/>
        <v>0</v>
      </c>
      <c r="AA559">
        <f>IF(AB559="",0,IFERROR(IF(VLOOKUP(AB559,AB$38:AB558,1,0)&gt;0,0,0),1))</f>
        <v>0</v>
      </c>
      <c r="AB559" s="17" t="str">
        <f>IF(DATOS!I523=X$39,DATOS!F523,"")</f>
        <v/>
      </c>
    </row>
    <row r="560" spans="26:28" x14ac:dyDescent="0.25">
      <c r="Z560">
        <f t="shared" si="26"/>
        <v>0</v>
      </c>
      <c r="AA560">
        <f>IF(AB560="",0,IFERROR(IF(VLOOKUP(AB560,AB$38:AB559,1,0)&gt;0,0,0),1))</f>
        <v>0</v>
      </c>
      <c r="AB560" s="17" t="str">
        <f>IF(DATOS!I524=X$39,DATOS!F524,"")</f>
        <v/>
      </c>
    </row>
    <row r="561" spans="26:28" x14ac:dyDescent="0.25">
      <c r="Z561">
        <f t="shared" si="26"/>
        <v>0</v>
      </c>
      <c r="AA561">
        <f>IF(AB561="",0,IFERROR(IF(VLOOKUP(AB561,AB$38:AB560,1,0)&gt;0,0,0),1))</f>
        <v>0</v>
      </c>
      <c r="AB561" s="17" t="str">
        <f>IF(DATOS!I525=X$39,DATOS!F525,"")</f>
        <v/>
      </c>
    </row>
    <row r="562" spans="26:28" x14ac:dyDescent="0.25">
      <c r="Z562">
        <f t="shared" si="26"/>
        <v>0</v>
      </c>
      <c r="AA562">
        <f>IF(AB562="",0,IFERROR(IF(VLOOKUP(AB562,AB$38:AB561,1,0)&gt;0,0,0),1))</f>
        <v>0</v>
      </c>
      <c r="AB562" s="17" t="str">
        <f>IF(DATOS!I526=X$39,DATOS!F526,"")</f>
        <v/>
      </c>
    </row>
    <row r="563" spans="26:28" x14ac:dyDescent="0.25">
      <c r="Z563">
        <f t="shared" si="26"/>
        <v>0</v>
      </c>
      <c r="AA563">
        <f>IF(AB563="",0,IFERROR(IF(VLOOKUP(AB563,AB$38:AB562,1,0)&gt;0,0,0),1))</f>
        <v>0</v>
      </c>
      <c r="AB563" s="17" t="str">
        <f>IF(DATOS!I527=X$39,DATOS!F527,"")</f>
        <v/>
      </c>
    </row>
    <row r="564" spans="26:28" x14ac:dyDescent="0.25">
      <c r="Z564">
        <f t="shared" si="26"/>
        <v>0</v>
      </c>
      <c r="AA564">
        <f>IF(AB564="",0,IFERROR(IF(VLOOKUP(AB564,AB$38:AB563,1,0)&gt;0,0,0),1))</f>
        <v>0</v>
      </c>
      <c r="AB564" s="17" t="str">
        <f>IF(DATOS!I528=X$39,DATOS!F528,"")</f>
        <v/>
      </c>
    </row>
    <row r="565" spans="26:28" x14ac:dyDescent="0.25">
      <c r="Z565">
        <f t="shared" si="26"/>
        <v>0</v>
      </c>
      <c r="AA565">
        <f>IF(AB565="",0,IFERROR(IF(VLOOKUP(AB565,AB$38:AB564,1,0)&gt;0,0,0),1))</f>
        <v>0</v>
      </c>
      <c r="AB565" s="17" t="str">
        <f>IF(DATOS!I529=X$39,DATOS!F529,"")</f>
        <v/>
      </c>
    </row>
    <row r="566" spans="26:28" x14ac:dyDescent="0.25">
      <c r="Z566">
        <f t="shared" si="26"/>
        <v>0</v>
      </c>
      <c r="AA566">
        <f>IF(AB566="",0,IFERROR(IF(VLOOKUP(AB566,AB$38:AB565,1,0)&gt;0,0,0),1))</f>
        <v>0</v>
      </c>
      <c r="AB566" s="17" t="str">
        <f>IF(DATOS!I530=X$39,DATOS!F530,"")</f>
        <v/>
      </c>
    </row>
    <row r="567" spans="26:28" x14ac:dyDescent="0.25">
      <c r="Z567">
        <f t="shared" si="26"/>
        <v>0</v>
      </c>
      <c r="AA567">
        <f>IF(AB567="",0,IFERROR(IF(VLOOKUP(AB567,AB$38:AB566,1,0)&gt;0,0,0),1))</f>
        <v>0</v>
      </c>
      <c r="AB567" s="17" t="str">
        <f>IF(DATOS!I531=X$39,DATOS!F531,"")</f>
        <v/>
      </c>
    </row>
    <row r="568" spans="26:28" x14ac:dyDescent="0.25">
      <c r="Z568">
        <f t="shared" si="26"/>
        <v>0</v>
      </c>
      <c r="AA568">
        <f>IF(AB568="",0,IFERROR(IF(VLOOKUP(AB568,AB$38:AB567,1,0)&gt;0,0,0),1))</f>
        <v>0</v>
      </c>
      <c r="AB568" s="17" t="str">
        <f>IF(DATOS!I532=X$39,DATOS!F532,"")</f>
        <v/>
      </c>
    </row>
    <row r="569" spans="26:28" x14ac:dyDescent="0.25">
      <c r="Z569">
        <f t="shared" si="26"/>
        <v>0</v>
      </c>
      <c r="AA569">
        <f>IF(AB569="",0,IFERROR(IF(VLOOKUP(AB569,AB$38:AB568,1,0)&gt;0,0,0),1))</f>
        <v>0</v>
      </c>
      <c r="AB569" s="17" t="str">
        <f>IF(DATOS!I533=X$39,DATOS!F533,"")</f>
        <v/>
      </c>
    </row>
    <row r="570" spans="26:28" x14ac:dyDescent="0.25">
      <c r="Z570">
        <f t="shared" si="26"/>
        <v>0</v>
      </c>
      <c r="AA570">
        <f>IF(AB570="",0,IFERROR(IF(VLOOKUP(AB570,AB$38:AB569,1,0)&gt;0,0,0),1))</f>
        <v>0</v>
      </c>
      <c r="AB570" s="17" t="str">
        <f>IF(DATOS!I534=X$39,DATOS!F534,"")</f>
        <v/>
      </c>
    </row>
    <row r="571" spans="26:28" x14ac:dyDescent="0.25">
      <c r="Z571">
        <f t="shared" si="26"/>
        <v>0</v>
      </c>
      <c r="AA571">
        <f>IF(AB571="",0,IFERROR(IF(VLOOKUP(AB571,AB$38:AB570,1,0)&gt;0,0,0),1))</f>
        <v>0</v>
      </c>
      <c r="AB571" s="17" t="str">
        <f>IF(DATOS!I535=X$39,DATOS!F535,"")</f>
        <v/>
      </c>
    </row>
    <row r="572" spans="26:28" x14ac:dyDescent="0.25">
      <c r="Z572">
        <f t="shared" si="26"/>
        <v>0</v>
      </c>
      <c r="AA572">
        <f>IF(AB572="",0,IFERROR(IF(VLOOKUP(AB572,AB$38:AB571,1,0)&gt;0,0,0),1))</f>
        <v>0</v>
      </c>
      <c r="AB572" s="17" t="str">
        <f>IF(DATOS!I536=X$39,DATOS!F536,"")</f>
        <v/>
      </c>
    </row>
    <row r="573" spans="26:28" x14ac:dyDescent="0.25">
      <c r="Z573">
        <f t="shared" si="26"/>
        <v>0</v>
      </c>
      <c r="AA573">
        <f>IF(AB573="",0,IFERROR(IF(VLOOKUP(AB573,AB$38:AB572,1,0)&gt;0,0,0),1))</f>
        <v>0</v>
      </c>
      <c r="AB573" s="17" t="str">
        <f>IF(DATOS!I537=X$39,DATOS!F537,"")</f>
        <v/>
      </c>
    </row>
    <row r="574" spans="26:28" x14ac:dyDescent="0.25">
      <c r="Z574">
        <f t="shared" si="26"/>
        <v>0</v>
      </c>
      <c r="AA574">
        <f>IF(AB574="",0,IFERROR(IF(VLOOKUP(AB574,AB$38:AB573,1,0)&gt;0,0,0),1))</f>
        <v>0</v>
      </c>
      <c r="AB574" s="17" t="str">
        <f>IF(DATOS!I538=X$39,DATOS!F538,"")</f>
        <v/>
      </c>
    </row>
    <row r="575" spans="26:28" x14ac:dyDescent="0.25">
      <c r="Z575">
        <f t="shared" si="26"/>
        <v>0</v>
      </c>
      <c r="AA575">
        <f>IF(AB575="",0,IFERROR(IF(VLOOKUP(AB575,AB$38:AB574,1,0)&gt;0,0,0),1))</f>
        <v>0</v>
      </c>
      <c r="AB575" s="17" t="str">
        <f>IF(DATOS!I539=X$39,DATOS!F539,"")</f>
        <v/>
      </c>
    </row>
    <row r="576" spans="26:28" x14ac:dyDescent="0.25">
      <c r="Z576">
        <f t="shared" si="26"/>
        <v>0</v>
      </c>
      <c r="AA576">
        <f>IF(AB576="",0,IFERROR(IF(VLOOKUP(AB576,AB$38:AB575,1,0)&gt;0,0,0),1))</f>
        <v>0</v>
      </c>
      <c r="AB576" s="17" t="str">
        <f>IF(DATOS!I540=X$39,DATOS!F540,"")</f>
        <v/>
      </c>
    </row>
    <row r="577" spans="26:28" x14ac:dyDescent="0.25">
      <c r="Z577">
        <f t="shared" si="26"/>
        <v>0</v>
      </c>
      <c r="AA577">
        <f>IF(AB577="",0,IFERROR(IF(VLOOKUP(AB577,AB$38:AB576,1,0)&gt;0,0,0),1))</f>
        <v>0</v>
      </c>
      <c r="AB577" s="17" t="str">
        <f>IF(DATOS!I541=X$39,DATOS!F541,"")</f>
        <v/>
      </c>
    </row>
    <row r="578" spans="26:28" x14ac:dyDescent="0.25">
      <c r="Z578">
        <f t="shared" si="26"/>
        <v>0</v>
      </c>
      <c r="AA578">
        <f>IF(AB578="",0,IFERROR(IF(VLOOKUP(AB578,AB$38:AB577,1,0)&gt;0,0,0),1))</f>
        <v>0</v>
      </c>
      <c r="AB578" s="17" t="str">
        <f>IF(DATOS!I542=X$39,DATOS!F542,"")</f>
        <v/>
      </c>
    </row>
    <row r="579" spans="26:28" x14ac:dyDescent="0.25">
      <c r="Z579">
        <f t="shared" si="26"/>
        <v>0</v>
      </c>
      <c r="AA579">
        <f>IF(AB579="",0,IFERROR(IF(VLOOKUP(AB579,AB$38:AB578,1,0)&gt;0,0,0),1))</f>
        <v>0</v>
      </c>
      <c r="AB579" s="17" t="str">
        <f>IF(DATOS!I543=X$39,DATOS!F543,"")</f>
        <v/>
      </c>
    </row>
    <row r="580" spans="26:28" x14ac:dyDescent="0.25">
      <c r="Z580">
        <f t="shared" si="26"/>
        <v>0</v>
      </c>
      <c r="AA580">
        <f>IF(AB580="",0,IFERROR(IF(VLOOKUP(AB580,AB$38:AB579,1,0)&gt;0,0,0),1))</f>
        <v>0</v>
      </c>
      <c r="AB580" s="17" t="str">
        <f>IF(DATOS!I544=X$39,DATOS!F544,"")</f>
        <v/>
      </c>
    </row>
    <row r="581" spans="26:28" x14ac:dyDescent="0.25">
      <c r="Z581">
        <f t="shared" si="26"/>
        <v>0</v>
      </c>
      <c r="AA581">
        <f>IF(AB581="",0,IFERROR(IF(VLOOKUP(AB581,AB$38:AB580,1,0)&gt;0,0,0),1))</f>
        <v>0</v>
      </c>
      <c r="AB581" s="17" t="str">
        <f>IF(DATOS!I545=X$39,DATOS!F545,"")</f>
        <v/>
      </c>
    </row>
    <row r="582" spans="26:28" x14ac:dyDescent="0.25">
      <c r="Z582">
        <f t="shared" si="26"/>
        <v>0</v>
      </c>
      <c r="AA582">
        <f>IF(AB582="",0,IFERROR(IF(VLOOKUP(AB582,AB$38:AB581,1,0)&gt;0,0,0),1))</f>
        <v>0</v>
      </c>
      <c r="AB582" s="17" t="str">
        <f>IF(DATOS!I546=X$39,DATOS!F546,"")</f>
        <v/>
      </c>
    </row>
    <row r="583" spans="26:28" x14ac:dyDescent="0.25">
      <c r="Z583">
        <f t="shared" si="26"/>
        <v>0</v>
      </c>
      <c r="AA583">
        <f>IF(AB583="",0,IFERROR(IF(VLOOKUP(AB583,AB$38:AB582,1,0)&gt;0,0,0),1))</f>
        <v>0</v>
      </c>
      <c r="AB583" s="17" t="str">
        <f>IF(DATOS!I547=X$39,DATOS!F547,"")</f>
        <v/>
      </c>
    </row>
    <row r="584" spans="26:28" x14ac:dyDescent="0.25">
      <c r="Z584">
        <f t="shared" si="26"/>
        <v>0</v>
      </c>
      <c r="AA584">
        <f>IF(AB584="",0,IFERROR(IF(VLOOKUP(AB584,AB$38:AB583,1,0)&gt;0,0,0),1))</f>
        <v>0</v>
      </c>
      <c r="AB584" s="17" t="str">
        <f>IF(DATOS!I548=X$39,DATOS!F548,"")</f>
        <v/>
      </c>
    </row>
    <row r="585" spans="26:28" x14ac:dyDescent="0.25">
      <c r="Z585">
        <f t="shared" si="26"/>
        <v>0</v>
      </c>
      <c r="AA585">
        <f>IF(AB585="",0,IFERROR(IF(VLOOKUP(AB585,AB$38:AB584,1,0)&gt;0,0,0),1))</f>
        <v>0</v>
      </c>
      <c r="AB585" s="17" t="str">
        <f>IF(DATOS!I549=X$39,DATOS!F549,"")</f>
        <v/>
      </c>
    </row>
    <row r="586" spans="26:28" x14ac:dyDescent="0.25">
      <c r="Z586">
        <f t="shared" si="26"/>
        <v>0</v>
      </c>
      <c r="AA586">
        <f>IF(AB586="",0,IFERROR(IF(VLOOKUP(AB586,AB$38:AB585,1,0)&gt;0,0,0),1))</f>
        <v>0</v>
      </c>
      <c r="AB586" s="17" t="str">
        <f>IF(DATOS!I550=X$39,DATOS!F550,"")</f>
        <v/>
      </c>
    </row>
    <row r="587" spans="26:28" x14ac:dyDescent="0.25">
      <c r="Z587">
        <f t="shared" si="26"/>
        <v>0</v>
      </c>
      <c r="AA587">
        <f>IF(AB587="",0,IFERROR(IF(VLOOKUP(AB587,AB$38:AB586,1,0)&gt;0,0,0),1))</f>
        <v>0</v>
      </c>
      <c r="AB587" s="17" t="str">
        <f>IF(DATOS!I551=X$39,DATOS!F551,"")</f>
        <v/>
      </c>
    </row>
    <row r="588" spans="26:28" x14ac:dyDescent="0.25">
      <c r="Z588">
        <f t="shared" si="26"/>
        <v>0</v>
      </c>
      <c r="AA588">
        <f>IF(AB588="",0,IFERROR(IF(VLOOKUP(AB588,AB$38:AB587,1,0)&gt;0,0,0),1))</f>
        <v>0</v>
      </c>
      <c r="AB588" s="17" t="str">
        <f>IF(DATOS!I552=X$39,DATOS!F552,"")</f>
        <v/>
      </c>
    </row>
    <row r="589" spans="26:28" x14ac:dyDescent="0.25">
      <c r="Z589">
        <f t="shared" si="26"/>
        <v>0</v>
      </c>
      <c r="AA589">
        <f>IF(AB589="",0,IFERROR(IF(VLOOKUP(AB589,AB$38:AB588,1,0)&gt;0,0,0),1))</f>
        <v>0</v>
      </c>
      <c r="AB589" s="17" t="str">
        <f>IF(DATOS!I553=X$39,DATOS!F553,"")</f>
        <v/>
      </c>
    </row>
    <row r="590" spans="26:28" x14ac:dyDescent="0.25">
      <c r="Z590">
        <f t="shared" si="26"/>
        <v>0</v>
      </c>
      <c r="AA590">
        <f>IF(AB590="",0,IFERROR(IF(VLOOKUP(AB590,AB$38:AB589,1,0)&gt;0,0,0),1))</f>
        <v>0</v>
      </c>
      <c r="AB590" s="17" t="str">
        <f>IF(DATOS!I554=X$39,DATOS!F554,"")</f>
        <v/>
      </c>
    </row>
    <row r="591" spans="26:28" x14ac:dyDescent="0.25">
      <c r="Z591">
        <f t="shared" si="26"/>
        <v>0</v>
      </c>
      <c r="AA591">
        <f>IF(AB591="",0,IFERROR(IF(VLOOKUP(AB591,AB$38:AB590,1,0)&gt;0,0,0),1))</f>
        <v>0</v>
      </c>
      <c r="AB591" s="17" t="str">
        <f>IF(DATOS!I555=X$39,DATOS!F555,"")</f>
        <v/>
      </c>
    </row>
    <row r="592" spans="26:28" x14ac:dyDescent="0.25">
      <c r="Z592">
        <f t="shared" si="26"/>
        <v>0</v>
      </c>
      <c r="AA592">
        <f>IF(AB592="",0,IFERROR(IF(VLOOKUP(AB592,AB$38:AB591,1,0)&gt;0,0,0),1))</f>
        <v>0</v>
      </c>
      <c r="AB592" s="17" t="str">
        <f>IF(DATOS!I556=X$39,DATOS!F556,"")</f>
        <v/>
      </c>
    </row>
    <row r="593" spans="26:28" x14ac:dyDescent="0.25">
      <c r="Z593">
        <f t="shared" si="26"/>
        <v>0</v>
      </c>
      <c r="AA593">
        <f>IF(AB593="",0,IFERROR(IF(VLOOKUP(AB593,AB$38:AB592,1,0)&gt;0,0,0),1))</f>
        <v>0</v>
      </c>
      <c r="AB593" s="17" t="str">
        <f>IF(DATOS!I557=X$39,DATOS!F557,"")</f>
        <v/>
      </c>
    </row>
    <row r="594" spans="26:28" x14ac:dyDescent="0.25">
      <c r="Z594">
        <f t="shared" si="26"/>
        <v>0</v>
      </c>
      <c r="AA594">
        <f>IF(AB594="",0,IFERROR(IF(VLOOKUP(AB594,AB$38:AB593,1,0)&gt;0,0,0),1))</f>
        <v>0</v>
      </c>
      <c r="AB594" s="17" t="str">
        <f>IF(DATOS!I558=X$39,DATOS!F558,"")</f>
        <v/>
      </c>
    </row>
    <row r="595" spans="26:28" x14ac:dyDescent="0.25">
      <c r="Z595">
        <f t="shared" si="26"/>
        <v>0</v>
      </c>
      <c r="AA595">
        <f>IF(AB595="",0,IFERROR(IF(VLOOKUP(AB595,AB$38:AB594,1,0)&gt;0,0,0),1))</f>
        <v>0</v>
      </c>
      <c r="AB595" s="17" t="str">
        <f>IF(DATOS!I559=X$39,DATOS!F559,"")</f>
        <v/>
      </c>
    </row>
    <row r="596" spans="26:28" x14ac:dyDescent="0.25">
      <c r="Z596">
        <f t="shared" si="26"/>
        <v>0</v>
      </c>
      <c r="AA596">
        <f>IF(AB596="",0,IFERROR(IF(VLOOKUP(AB596,AB$38:AB595,1,0)&gt;0,0,0),1))</f>
        <v>0</v>
      </c>
      <c r="AB596" s="17" t="str">
        <f>IF(DATOS!I560=X$39,DATOS!F560,"")</f>
        <v/>
      </c>
    </row>
    <row r="597" spans="26:28" x14ac:dyDescent="0.25">
      <c r="Z597">
        <f t="shared" si="26"/>
        <v>0</v>
      </c>
      <c r="AA597">
        <f>IF(AB597="",0,IFERROR(IF(VLOOKUP(AB597,AB$38:AB596,1,0)&gt;0,0,0),1))</f>
        <v>0</v>
      </c>
      <c r="AB597" s="17" t="str">
        <f>IF(DATOS!I561=X$39,DATOS!F561,"")</f>
        <v/>
      </c>
    </row>
    <row r="598" spans="26:28" x14ac:dyDescent="0.25">
      <c r="Z598">
        <f t="shared" si="26"/>
        <v>0</v>
      </c>
      <c r="AA598">
        <f>IF(AB598="",0,IFERROR(IF(VLOOKUP(AB598,AB$38:AB597,1,0)&gt;0,0,0),1))</f>
        <v>0</v>
      </c>
      <c r="AB598" s="17" t="str">
        <f>IF(DATOS!I562=X$39,DATOS!F562,"")</f>
        <v/>
      </c>
    </row>
    <row r="599" spans="26:28" x14ac:dyDescent="0.25">
      <c r="Z599">
        <f t="shared" si="26"/>
        <v>0</v>
      </c>
      <c r="AA599">
        <f>IF(AB599="",0,IFERROR(IF(VLOOKUP(AB599,AB$38:AB598,1,0)&gt;0,0,0),1))</f>
        <v>0</v>
      </c>
      <c r="AB599" s="17" t="str">
        <f>IF(DATOS!I563=X$39,DATOS!F563,"")</f>
        <v/>
      </c>
    </row>
    <row r="600" spans="26:28" x14ac:dyDescent="0.25">
      <c r="Z600">
        <f t="shared" si="26"/>
        <v>0</v>
      </c>
      <c r="AA600">
        <f>IF(AB600="",0,IFERROR(IF(VLOOKUP(AB600,AB$38:AB599,1,0)&gt;0,0,0),1))</f>
        <v>0</v>
      </c>
      <c r="AB600" s="17" t="str">
        <f>IF(DATOS!I564=X$39,DATOS!F564,"")</f>
        <v/>
      </c>
    </row>
    <row r="601" spans="26:28" x14ac:dyDescent="0.25">
      <c r="Z601">
        <f t="shared" si="26"/>
        <v>0</v>
      </c>
      <c r="AA601">
        <f>IF(AB601="",0,IFERROR(IF(VLOOKUP(AB601,AB$38:AB600,1,0)&gt;0,0,0),1))</f>
        <v>0</v>
      </c>
      <c r="AB601" s="17" t="str">
        <f>IF(DATOS!I565=X$39,DATOS!F565,"")</f>
        <v/>
      </c>
    </row>
    <row r="602" spans="26:28" x14ac:dyDescent="0.25">
      <c r="Z602">
        <f t="shared" si="26"/>
        <v>0</v>
      </c>
      <c r="AA602">
        <f>IF(AB602="",0,IFERROR(IF(VLOOKUP(AB602,AB$38:AB601,1,0)&gt;0,0,0),1))</f>
        <v>0</v>
      </c>
      <c r="AB602" s="17" t="str">
        <f>IF(DATOS!I566=X$39,DATOS!F566,"")</f>
        <v/>
      </c>
    </row>
    <row r="603" spans="26:28" x14ac:dyDescent="0.25">
      <c r="Z603">
        <f t="shared" si="26"/>
        <v>0</v>
      </c>
      <c r="AA603">
        <f>IF(AB603="",0,IFERROR(IF(VLOOKUP(AB603,AB$38:AB602,1,0)&gt;0,0,0),1))</f>
        <v>0</v>
      </c>
      <c r="AB603" s="17" t="str">
        <f>IF(DATOS!I567=X$39,DATOS!F567,"")</f>
        <v/>
      </c>
    </row>
    <row r="604" spans="26:28" x14ac:dyDescent="0.25">
      <c r="Z604">
        <f t="shared" si="26"/>
        <v>0</v>
      </c>
      <c r="AA604">
        <f>IF(AB604="",0,IFERROR(IF(VLOOKUP(AB604,AB$38:AB603,1,0)&gt;0,0,0),1))</f>
        <v>0</v>
      </c>
      <c r="AB604" s="17" t="str">
        <f>IF(DATOS!I568=X$39,DATOS!F568,"")</f>
        <v/>
      </c>
    </row>
    <row r="605" spans="26:28" x14ac:dyDescent="0.25">
      <c r="Z605">
        <f t="shared" si="26"/>
        <v>0</v>
      </c>
      <c r="AA605">
        <f>IF(AB605="",0,IFERROR(IF(VLOOKUP(AB605,AB$38:AB604,1,0)&gt;0,0,0),1))</f>
        <v>0</v>
      </c>
      <c r="AB605" s="17" t="str">
        <f>IF(DATOS!I569=X$39,DATOS!F569,"")</f>
        <v/>
      </c>
    </row>
    <row r="606" spans="26:28" x14ac:dyDescent="0.25">
      <c r="Z606">
        <f t="shared" si="26"/>
        <v>0</v>
      </c>
      <c r="AA606">
        <f>IF(AB606="",0,IFERROR(IF(VLOOKUP(AB606,AB$38:AB605,1,0)&gt;0,0,0),1))</f>
        <v>0</v>
      </c>
      <c r="AB606" s="17" t="str">
        <f>IF(DATOS!I570=X$39,DATOS!F570,"")</f>
        <v/>
      </c>
    </row>
    <row r="607" spans="26:28" x14ac:dyDescent="0.25">
      <c r="Z607">
        <f t="shared" si="26"/>
        <v>0</v>
      </c>
      <c r="AA607">
        <f>IF(AB607="",0,IFERROR(IF(VLOOKUP(AB607,AB$38:AB606,1,0)&gt;0,0,0),1))</f>
        <v>0</v>
      </c>
      <c r="AB607" s="17" t="str">
        <f>IF(DATOS!I571=X$39,DATOS!F571,"")</f>
        <v/>
      </c>
    </row>
    <row r="608" spans="26:28" x14ac:dyDescent="0.25">
      <c r="Z608">
        <f t="shared" si="26"/>
        <v>0</v>
      </c>
      <c r="AA608">
        <f>IF(AB608="",0,IFERROR(IF(VLOOKUP(AB608,AB$38:AB607,1,0)&gt;0,0,0),1))</f>
        <v>0</v>
      </c>
      <c r="AB608" s="17" t="str">
        <f>IF(DATOS!I572=X$39,DATOS!F572,"")</f>
        <v/>
      </c>
    </row>
    <row r="609" spans="26:28" x14ac:dyDescent="0.25">
      <c r="Z609">
        <f t="shared" si="26"/>
        <v>0</v>
      </c>
      <c r="AA609">
        <f>IF(AB609="",0,IFERROR(IF(VLOOKUP(AB609,AB$38:AB608,1,0)&gt;0,0,0),1))</f>
        <v>0</v>
      </c>
      <c r="AB609" s="17" t="str">
        <f>IF(DATOS!I573=X$39,DATOS!F573,"")</f>
        <v/>
      </c>
    </row>
    <row r="610" spans="26:28" x14ac:dyDescent="0.25">
      <c r="Z610">
        <f t="shared" si="26"/>
        <v>0</v>
      </c>
      <c r="AA610">
        <f>IF(AB610="",0,IFERROR(IF(VLOOKUP(AB610,AB$38:AB609,1,0)&gt;0,0,0),1))</f>
        <v>0</v>
      </c>
      <c r="AB610" s="17" t="str">
        <f>IF(DATOS!I574=X$39,DATOS!F574,"")</f>
        <v/>
      </c>
    </row>
    <row r="611" spans="26:28" x14ac:dyDescent="0.25">
      <c r="Z611">
        <f t="shared" si="26"/>
        <v>0</v>
      </c>
      <c r="AA611">
        <f>IF(AB611="",0,IFERROR(IF(VLOOKUP(AB611,AB$38:AB610,1,0)&gt;0,0,0),1))</f>
        <v>0</v>
      </c>
      <c r="AB611" s="17" t="str">
        <f>IF(DATOS!I575=X$39,DATOS!F575,"")</f>
        <v/>
      </c>
    </row>
    <row r="612" spans="26:28" x14ac:dyDescent="0.25">
      <c r="Z612">
        <f t="shared" si="26"/>
        <v>0</v>
      </c>
      <c r="AA612">
        <f>IF(AB612="",0,IFERROR(IF(VLOOKUP(AB612,AB$38:AB611,1,0)&gt;0,0,0),1))</f>
        <v>0</v>
      </c>
      <c r="AB612" s="17" t="str">
        <f>IF(DATOS!I576=X$39,DATOS!F576,"")</f>
        <v/>
      </c>
    </row>
    <row r="613" spans="26:28" x14ac:dyDescent="0.25">
      <c r="Z613">
        <f t="shared" si="26"/>
        <v>0</v>
      </c>
      <c r="AA613">
        <f>IF(AB613="",0,IFERROR(IF(VLOOKUP(AB613,AB$38:AB612,1,0)&gt;0,0,0),1))</f>
        <v>0</v>
      </c>
      <c r="AB613" s="17" t="str">
        <f>IF(DATOS!I577=X$39,DATOS!F577,"")</f>
        <v/>
      </c>
    </row>
    <row r="614" spans="26:28" x14ac:dyDescent="0.25">
      <c r="Z614">
        <f t="shared" ref="Z614:Z677" si="27">Z613+AA614</f>
        <v>0</v>
      </c>
      <c r="AA614">
        <f>IF(AB614="",0,IFERROR(IF(VLOOKUP(AB614,AB$38:AB613,1,0)&gt;0,0,0),1))</f>
        <v>0</v>
      </c>
      <c r="AB614" s="17" t="str">
        <f>IF(DATOS!I578=X$39,DATOS!F578,"")</f>
        <v/>
      </c>
    </row>
    <row r="615" spans="26:28" x14ac:dyDescent="0.25">
      <c r="Z615">
        <f t="shared" si="27"/>
        <v>0</v>
      </c>
      <c r="AA615">
        <f>IF(AB615="",0,IFERROR(IF(VLOOKUP(AB615,AB$38:AB614,1,0)&gt;0,0,0),1))</f>
        <v>0</v>
      </c>
      <c r="AB615" s="17" t="str">
        <f>IF(DATOS!I579=X$39,DATOS!F579,"")</f>
        <v/>
      </c>
    </row>
    <row r="616" spans="26:28" x14ac:dyDescent="0.25">
      <c r="Z616">
        <f t="shared" si="27"/>
        <v>0</v>
      </c>
      <c r="AA616">
        <f>IF(AB616="",0,IFERROR(IF(VLOOKUP(AB616,AB$38:AB615,1,0)&gt;0,0,0),1))</f>
        <v>0</v>
      </c>
      <c r="AB616" s="17" t="str">
        <f>IF(DATOS!I580=X$39,DATOS!F580,"")</f>
        <v/>
      </c>
    </row>
    <row r="617" spans="26:28" x14ac:dyDescent="0.25">
      <c r="Z617">
        <f t="shared" si="27"/>
        <v>0</v>
      </c>
      <c r="AA617">
        <f>IF(AB617="",0,IFERROR(IF(VLOOKUP(AB617,AB$38:AB616,1,0)&gt;0,0,0),1))</f>
        <v>0</v>
      </c>
      <c r="AB617" s="17" t="str">
        <f>IF(DATOS!I581=X$39,DATOS!F581,"")</f>
        <v/>
      </c>
    </row>
    <row r="618" spans="26:28" x14ac:dyDescent="0.25">
      <c r="Z618">
        <f t="shared" si="27"/>
        <v>0</v>
      </c>
      <c r="AA618">
        <f>IF(AB618="",0,IFERROR(IF(VLOOKUP(AB618,AB$38:AB617,1,0)&gt;0,0,0),1))</f>
        <v>0</v>
      </c>
      <c r="AB618" s="17" t="str">
        <f>IF(DATOS!I582=X$39,DATOS!F582,"")</f>
        <v/>
      </c>
    </row>
    <row r="619" spans="26:28" x14ac:dyDescent="0.25">
      <c r="Z619">
        <f t="shared" si="27"/>
        <v>0</v>
      </c>
      <c r="AA619">
        <f>IF(AB619="",0,IFERROR(IF(VLOOKUP(AB619,AB$38:AB618,1,0)&gt;0,0,0),1))</f>
        <v>0</v>
      </c>
      <c r="AB619" s="17" t="str">
        <f>IF(DATOS!I583=X$39,DATOS!F583,"")</f>
        <v/>
      </c>
    </row>
    <row r="620" spans="26:28" x14ac:dyDescent="0.25">
      <c r="Z620">
        <f t="shared" si="27"/>
        <v>0</v>
      </c>
      <c r="AA620">
        <f>IF(AB620="",0,IFERROR(IF(VLOOKUP(AB620,AB$38:AB619,1,0)&gt;0,0,0),1))</f>
        <v>0</v>
      </c>
      <c r="AB620" s="17" t="str">
        <f>IF(DATOS!I584=X$39,DATOS!F584,"")</f>
        <v/>
      </c>
    </row>
    <row r="621" spans="26:28" x14ac:dyDescent="0.25">
      <c r="Z621">
        <f t="shared" si="27"/>
        <v>0</v>
      </c>
      <c r="AA621">
        <f>IF(AB621="",0,IFERROR(IF(VLOOKUP(AB621,AB$38:AB620,1,0)&gt;0,0,0),1))</f>
        <v>0</v>
      </c>
      <c r="AB621" s="17" t="str">
        <f>IF(DATOS!I585=X$39,DATOS!F585,"")</f>
        <v/>
      </c>
    </row>
    <row r="622" spans="26:28" x14ac:dyDescent="0.25">
      <c r="Z622">
        <f t="shared" si="27"/>
        <v>0</v>
      </c>
      <c r="AA622">
        <f>IF(AB622="",0,IFERROR(IF(VLOOKUP(AB622,AB$38:AB621,1,0)&gt;0,0,0),1))</f>
        <v>0</v>
      </c>
      <c r="AB622" s="17" t="str">
        <f>IF(DATOS!I586=X$39,DATOS!F586,"")</f>
        <v/>
      </c>
    </row>
    <row r="623" spans="26:28" x14ac:dyDescent="0.25">
      <c r="Z623">
        <f t="shared" si="27"/>
        <v>0</v>
      </c>
      <c r="AA623">
        <f>IF(AB623="",0,IFERROR(IF(VLOOKUP(AB623,AB$38:AB622,1,0)&gt;0,0,0),1))</f>
        <v>0</v>
      </c>
      <c r="AB623" s="17" t="str">
        <f>IF(DATOS!I587=X$39,DATOS!F587,"")</f>
        <v/>
      </c>
    </row>
    <row r="624" spans="26:28" x14ac:dyDescent="0.25">
      <c r="Z624">
        <f t="shared" si="27"/>
        <v>0</v>
      </c>
      <c r="AA624">
        <f>IF(AB624="",0,IFERROR(IF(VLOOKUP(AB624,AB$38:AB623,1,0)&gt;0,0,0),1))</f>
        <v>0</v>
      </c>
      <c r="AB624" s="17" t="str">
        <f>IF(DATOS!I588=X$39,DATOS!F588,"")</f>
        <v/>
      </c>
    </row>
    <row r="625" spans="26:28" x14ac:dyDescent="0.25">
      <c r="Z625">
        <f t="shared" si="27"/>
        <v>0</v>
      </c>
      <c r="AA625">
        <f>IF(AB625="",0,IFERROR(IF(VLOOKUP(AB625,AB$38:AB624,1,0)&gt;0,0,0),1))</f>
        <v>0</v>
      </c>
      <c r="AB625" s="17" t="str">
        <f>IF(DATOS!I589=X$39,DATOS!F589,"")</f>
        <v/>
      </c>
    </row>
    <row r="626" spans="26:28" x14ac:dyDescent="0.25">
      <c r="Z626">
        <f t="shared" si="27"/>
        <v>0</v>
      </c>
      <c r="AA626">
        <f>IF(AB626="",0,IFERROR(IF(VLOOKUP(AB626,AB$38:AB625,1,0)&gt;0,0,0),1))</f>
        <v>0</v>
      </c>
      <c r="AB626" s="17" t="str">
        <f>IF(DATOS!I590=X$39,DATOS!F590,"")</f>
        <v/>
      </c>
    </row>
    <row r="627" spans="26:28" x14ac:dyDescent="0.25">
      <c r="Z627">
        <f t="shared" si="27"/>
        <v>0</v>
      </c>
      <c r="AA627">
        <f>IF(AB627="",0,IFERROR(IF(VLOOKUP(AB627,AB$38:AB626,1,0)&gt;0,0,0),1))</f>
        <v>0</v>
      </c>
      <c r="AB627" s="17" t="str">
        <f>IF(DATOS!I591=X$39,DATOS!F591,"")</f>
        <v/>
      </c>
    </row>
    <row r="628" spans="26:28" x14ac:dyDescent="0.25">
      <c r="Z628">
        <f t="shared" si="27"/>
        <v>0</v>
      </c>
      <c r="AA628">
        <f>IF(AB628="",0,IFERROR(IF(VLOOKUP(AB628,AB$38:AB627,1,0)&gt;0,0,0),1))</f>
        <v>0</v>
      </c>
      <c r="AB628" s="17" t="str">
        <f>IF(DATOS!I592=X$39,DATOS!F592,"")</f>
        <v/>
      </c>
    </row>
    <row r="629" spans="26:28" x14ac:dyDescent="0.25">
      <c r="Z629">
        <f t="shared" si="27"/>
        <v>0</v>
      </c>
      <c r="AA629">
        <f>IF(AB629="",0,IFERROR(IF(VLOOKUP(AB629,AB$38:AB628,1,0)&gt;0,0,0),1))</f>
        <v>0</v>
      </c>
      <c r="AB629" s="17" t="str">
        <f>IF(DATOS!I593=X$39,DATOS!F593,"")</f>
        <v/>
      </c>
    </row>
    <row r="630" spans="26:28" x14ac:dyDescent="0.25">
      <c r="Z630">
        <f t="shared" si="27"/>
        <v>0</v>
      </c>
      <c r="AA630">
        <f>IF(AB630="",0,IFERROR(IF(VLOOKUP(AB630,AB$38:AB629,1,0)&gt;0,0,0),1))</f>
        <v>0</v>
      </c>
      <c r="AB630" s="17" t="str">
        <f>IF(DATOS!I594=X$39,DATOS!F594,"")</f>
        <v/>
      </c>
    </row>
    <row r="631" spans="26:28" x14ac:dyDescent="0.25">
      <c r="Z631">
        <f t="shared" si="27"/>
        <v>0</v>
      </c>
      <c r="AA631">
        <f>IF(AB631="",0,IFERROR(IF(VLOOKUP(AB631,AB$38:AB630,1,0)&gt;0,0,0),1))</f>
        <v>0</v>
      </c>
      <c r="AB631" s="17" t="str">
        <f>IF(DATOS!I595=X$39,DATOS!F595,"")</f>
        <v/>
      </c>
    </row>
    <row r="632" spans="26:28" x14ac:dyDescent="0.25">
      <c r="Z632">
        <f t="shared" si="27"/>
        <v>0</v>
      </c>
      <c r="AA632">
        <f>IF(AB632="",0,IFERROR(IF(VLOOKUP(AB632,AB$38:AB631,1,0)&gt;0,0,0),1))</f>
        <v>0</v>
      </c>
      <c r="AB632" s="17" t="str">
        <f>IF(DATOS!I596=X$39,DATOS!F596,"")</f>
        <v/>
      </c>
    </row>
    <row r="633" spans="26:28" x14ac:dyDescent="0.25">
      <c r="Z633">
        <f t="shared" si="27"/>
        <v>0</v>
      </c>
      <c r="AA633">
        <f>IF(AB633="",0,IFERROR(IF(VLOOKUP(AB633,AB$38:AB632,1,0)&gt;0,0,0),1))</f>
        <v>0</v>
      </c>
      <c r="AB633" s="17" t="str">
        <f>IF(DATOS!I597=X$39,DATOS!F597,"")</f>
        <v/>
      </c>
    </row>
    <row r="634" spans="26:28" x14ac:dyDescent="0.25">
      <c r="Z634">
        <f t="shared" si="27"/>
        <v>0</v>
      </c>
      <c r="AA634">
        <f>IF(AB634="",0,IFERROR(IF(VLOOKUP(AB634,AB$38:AB633,1,0)&gt;0,0,0),1))</f>
        <v>0</v>
      </c>
      <c r="AB634" s="17" t="str">
        <f>IF(DATOS!I598=X$39,DATOS!F598,"")</f>
        <v/>
      </c>
    </row>
    <row r="635" spans="26:28" x14ac:dyDescent="0.25">
      <c r="Z635">
        <f t="shared" si="27"/>
        <v>0</v>
      </c>
      <c r="AA635">
        <f>IF(AB635="",0,IFERROR(IF(VLOOKUP(AB635,AB$38:AB634,1,0)&gt;0,0,0),1))</f>
        <v>0</v>
      </c>
      <c r="AB635" s="17" t="str">
        <f>IF(DATOS!I599=X$39,DATOS!F599,"")</f>
        <v/>
      </c>
    </row>
    <row r="636" spans="26:28" x14ac:dyDescent="0.25">
      <c r="Z636">
        <f t="shared" si="27"/>
        <v>0</v>
      </c>
      <c r="AA636">
        <f>IF(AB636="",0,IFERROR(IF(VLOOKUP(AB636,AB$38:AB635,1,0)&gt;0,0,0),1))</f>
        <v>0</v>
      </c>
      <c r="AB636" s="17" t="str">
        <f>IF(DATOS!I600=X$39,DATOS!F600,"")</f>
        <v/>
      </c>
    </row>
    <row r="637" spans="26:28" x14ac:dyDescent="0.25">
      <c r="Z637">
        <f t="shared" si="27"/>
        <v>0</v>
      </c>
      <c r="AA637">
        <f>IF(AB637="",0,IFERROR(IF(VLOOKUP(AB637,AB$38:AB636,1,0)&gt;0,0,0),1))</f>
        <v>0</v>
      </c>
      <c r="AB637" s="17" t="str">
        <f>IF(DATOS!I601=X$39,DATOS!F601,"")</f>
        <v/>
      </c>
    </row>
    <row r="638" spans="26:28" x14ac:dyDescent="0.25">
      <c r="Z638">
        <f t="shared" si="27"/>
        <v>0</v>
      </c>
      <c r="AA638">
        <f>IF(AB638="",0,IFERROR(IF(VLOOKUP(AB638,AB$38:AB637,1,0)&gt;0,0,0),1))</f>
        <v>0</v>
      </c>
      <c r="AB638" s="17" t="str">
        <f>IF(DATOS!I602=X$39,DATOS!F602,"")</f>
        <v/>
      </c>
    </row>
    <row r="639" spans="26:28" x14ac:dyDescent="0.25">
      <c r="Z639">
        <f t="shared" si="27"/>
        <v>0</v>
      </c>
      <c r="AA639">
        <f>IF(AB639="",0,IFERROR(IF(VLOOKUP(AB639,AB$38:AB638,1,0)&gt;0,0,0),1))</f>
        <v>0</v>
      </c>
      <c r="AB639" s="17" t="str">
        <f>IF(DATOS!I603=X$39,DATOS!F603,"")</f>
        <v/>
      </c>
    </row>
    <row r="640" spans="26:28" x14ac:dyDescent="0.25">
      <c r="Z640">
        <f t="shared" si="27"/>
        <v>0</v>
      </c>
      <c r="AA640">
        <f>IF(AB640="",0,IFERROR(IF(VLOOKUP(AB640,AB$38:AB639,1,0)&gt;0,0,0),1))</f>
        <v>0</v>
      </c>
      <c r="AB640" s="17" t="str">
        <f>IF(DATOS!I604=X$39,DATOS!F604,"")</f>
        <v/>
      </c>
    </row>
    <row r="641" spans="26:28" x14ac:dyDescent="0.25">
      <c r="Z641">
        <f t="shared" si="27"/>
        <v>0</v>
      </c>
      <c r="AA641">
        <f>IF(AB641="",0,IFERROR(IF(VLOOKUP(AB641,AB$38:AB640,1,0)&gt;0,0,0),1))</f>
        <v>0</v>
      </c>
      <c r="AB641" s="17" t="str">
        <f>IF(DATOS!I605=X$39,DATOS!F605,"")</f>
        <v/>
      </c>
    </row>
    <row r="642" spans="26:28" x14ac:dyDescent="0.25">
      <c r="Z642">
        <f t="shared" si="27"/>
        <v>0</v>
      </c>
      <c r="AA642">
        <f>IF(AB642="",0,IFERROR(IF(VLOOKUP(AB642,AB$38:AB641,1,0)&gt;0,0,0),1))</f>
        <v>0</v>
      </c>
      <c r="AB642" s="17" t="str">
        <f>IF(DATOS!I606=X$39,DATOS!F606,"")</f>
        <v/>
      </c>
    </row>
    <row r="643" spans="26:28" x14ac:dyDescent="0.25">
      <c r="Z643">
        <f t="shared" si="27"/>
        <v>0</v>
      </c>
      <c r="AA643">
        <f>IF(AB643="",0,IFERROR(IF(VLOOKUP(AB643,AB$38:AB642,1,0)&gt;0,0,0),1))</f>
        <v>0</v>
      </c>
      <c r="AB643" s="17" t="str">
        <f>IF(DATOS!I607=X$39,DATOS!F607,"")</f>
        <v/>
      </c>
    </row>
    <row r="644" spans="26:28" x14ac:dyDescent="0.25">
      <c r="Z644">
        <f t="shared" si="27"/>
        <v>0</v>
      </c>
      <c r="AA644">
        <f>IF(AB644="",0,IFERROR(IF(VLOOKUP(AB644,AB$38:AB643,1,0)&gt;0,0,0),1))</f>
        <v>0</v>
      </c>
      <c r="AB644" s="17" t="str">
        <f>IF(DATOS!I608=X$39,DATOS!F608,"")</f>
        <v/>
      </c>
    </row>
    <row r="645" spans="26:28" x14ac:dyDescent="0.25">
      <c r="Z645">
        <f t="shared" si="27"/>
        <v>0</v>
      </c>
      <c r="AA645">
        <f>IF(AB645="",0,IFERROR(IF(VLOOKUP(AB645,AB$38:AB644,1,0)&gt;0,0,0),1))</f>
        <v>0</v>
      </c>
      <c r="AB645" s="17" t="str">
        <f>IF(DATOS!I609=X$39,DATOS!F609,"")</f>
        <v/>
      </c>
    </row>
    <row r="646" spans="26:28" x14ac:dyDescent="0.25">
      <c r="Z646">
        <f t="shared" si="27"/>
        <v>0</v>
      </c>
      <c r="AA646">
        <f>IF(AB646="",0,IFERROR(IF(VLOOKUP(AB646,AB$38:AB645,1,0)&gt;0,0,0),1))</f>
        <v>0</v>
      </c>
      <c r="AB646" s="17" t="str">
        <f>IF(DATOS!I610=X$39,DATOS!F610,"")</f>
        <v/>
      </c>
    </row>
    <row r="647" spans="26:28" x14ac:dyDescent="0.25">
      <c r="Z647">
        <f t="shared" si="27"/>
        <v>0</v>
      </c>
      <c r="AA647">
        <f>IF(AB647="",0,IFERROR(IF(VLOOKUP(AB647,AB$38:AB646,1,0)&gt;0,0,0),1))</f>
        <v>0</v>
      </c>
      <c r="AB647" s="17" t="str">
        <f>IF(DATOS!I611=X$39,DATOS!F611,"")</f>
        <v/>
      </c>
    </row>
    <row r="648" spans="26:28" x14ac:dyDescent="0.25">
      <c r="Z648">
        <f t="shared" si="27"/>
        <v>0</v>
      </c>
      <c r="AA648">
        <f>IF(AB648="",0,IFERROR(IF(VLOOKUP(AB648,AB$38:AB647,1,0)&gt;0,0,0),1))</f>
        <v>0</v>
      </c>
      <c r="AB648" s="17" t="str">
        <f>IF(DATOS!I612=X$39,DATOS!F612,"")</f>
        <v/>
      </c>
    </row>
    <row r="649" spans="26:28" x14ac:dyDescent="0.25">
      <c r="Z649">
        <f t="shared" si="27"/>
        <v>0</v>
      </c>
      <c r="AA649">
        <f>IF(AB649="",0,IFERROR(IF(VLOOKUP(AB649,AB$38:AB648,1,0)&gt;0,0,0),1))</f>
        <v>0</v>
      </c>
      <c r="AB649" s="17" t="str">
        <f>IF(DATOS!I613=X$39,DATOS!F613,"")</f>
        <v/>
      </c>
    </row>
    <row r="650" spans="26:28" x14ac:dyDescent="0.25">
      <c r="Z650">
        <f t="shared" si="27"/>
        <v>0</v>
      </c>
      <c r="AA650">
        <f>IF(AB650="",0,IFERROR(IF(VLOOKUP(AB650,AB$38:AB649,1,0)&gt;0,0,0),1))</f>
        <v>0</v>
      </c>
      <c r="AB650" s="17" t="str">
        <f>IF(DATOS!I614=X$39,DATOS!F614,"")</f>
        <v/>
      </c>
    </row>
    <row r="651" spans="26:28" x14ac:dyDescent="0.25">
      <c r="Z651">
        <f t="shared" si="27"/>
        <v>0</v>
      </c>
      <c r="AA651">
        <f>IF(AB651="",0,IFERROR(IF(VLOOKUP(AB651,AB$38:AB650,1,0)&gt;0,0,0),1))</f>
        <v>0</v>
      </c>
      <c r="AB651" s="17" t="str">
        <f>IF(DATOS!I615=X$39,DATOS!F615,"")</f>
        <v/>
      </c>
    </row>
    <row r="652" spans="26:28" x14ac:dyDescent="0.25">
      <c r="Z652">
        <f t="shared" si="27"/>
        <v>0</v>
      </c>
      <c r="AA652">
        <f>IF(AB652="",0,IFERROR(IF(VLOOKUP(AB652,AB$38:AB651,1,0)&gt;0,0,0),1))</f>
        <v>0</v>
      </c>
      <c r="AB652" s="17" t="str">
        <f>IF(DATOS!I616=X$39,DATOS!F616,"")</f>
        <v/>
      </c>
    </row>
    <row r="653" spans="26:28" x14ac:dyDescent="0.25">
      <c r="Z653">
        <f t="shared" si="27"/>
        <v>0</v>
      </c>
      <c r="AA653">
        <f>IF(AB653="",0,IFERROR(IF(VLOOKUP(AB653,AB$38:AB652,1,0)&gt;0,0,0),1))</f>
        <v>0</v>
      </c>
      <c r="AB653" s="17" t="str">
        <f>IF(DATOS!I617=X$39,DATOS!F617,"")</f>
        <v/>
      </c>
    </row>
    <row r="654" spans="26:28" x14ac:dyDescent="0.25">
      <c r="Z654">
        <f t="shared" si="27"/>
        <v>0</v>
      </c>
      <c r="AA654">
        <f>IF(AB654="",0,IFERROR(IF(VLOOKUP(AB654,AB$38:AB653,1,0)&gt;0,0,0),1))</f>
        <v>0</v>
      </c>
      <c r="AB654" s="17" t="str">
        <f>IF(DATOS!I618=X$39,DATOS!F618,"")</f>
        <v/>
      </c>
    </row>
    <row r="655" spans="26:28" x14ac:dyDescent="0.25">
      <c r="Z655">
        <f t="shared" si="27"/>
        <v>0</v>
      </c>
      <c r="AA655">
        <f>IF(AB655="",0,IFERROR(IF(VLOOKUP(AB655,AB$38:AB654,1,0)&gt;0,0,0),1))</f>
        <v>0</v>
      </c>
      <c r="AB655" s="17" t="str">
        <f>IF(DATOS!I619=X$39,DATOS!F619,"")</f>
        <v/>
      </c>
    </row>
    <row r="656" spans="26:28" x14ac:dyDescent="0.25">
      <c r="Z656">
        <f t="shared" si="27"/>
        <v>0</v>
      </c>
      <c r="AA656">
        <f>IF(AB656="",0,IFERROR(IF(VLOOKUP(AB656,AB$38:AB655,1,0)&gt;0,0,0),1))</f>
        <v>0</v>
      </c>
      <c r="AB656" s="17" t="str">
        <f>IF(DATOS!I620=X$39,DATOS!F620,"")</f>
        <v/>
      </c>
    </row>
    <row r="657" spans="26:28" x14ac:dyDescent="0.25">
      <c r="Z657">
        <f t="shared" si="27"/>
        <v>0</v>
      </c>
      <c r="AA657">
        <f>IF(AB657="",0,IFERROR(IF(VLOOKUP(AB657,AB$38:AB656,1,0)&gt;0,0,0),1))</f>
        <v>0</v>
      </c>
      <c r="AB657" s="17" t="str">
        <f>IF(DATOS!I621=X$39,DATOS!F621,"")</f>
        <v/>
      </c>
    </row>
    <row r="658" spans="26:28" x14ac:dyDescent="0.25">
      <c r="Z658">
        <f t="shared" si="27"/>
        <v>0</v>
      </c>
      <c r="AA658">
        <f>IF(AB658="",0,IFERROR(IF(VLOOKUP(AB658,AB$38:AB657,1,0)&gt;0,0,0),1))</f>
        <v>0</v>
      </c>
      <c r="AB658" s="17" t="str">
        <f>IF(DATOS!I622=X$39,DATOS!F622,"")</f>
        <v/>
      </c>
    </row>
    <row r="659" spans="26:28" x14ac:dyDescent="0.25">
      <c r="Z659">
        <f t="shared" si="27"/>
        <v>0</v>
      </c>
      <c r="AA659">
        <f>IF(AB659="",0,IFERROR(IF(VLOOKUP(AB659,AB$38:AB658,1,0)&gt;0,0,0),1))</f>
        <v>0</v>
      </c>
      <c r="AB659" s="17" t="str">
        <f>IF(DATOS!I623=X$39,DATOS!F623,"")</f>
        <v/>
      </c>
    </row>
    <row r="660" spans="26:28" x14ac:dyDescent="0.25">
      <c r="Z660">
        <f t="shared" si="27"/>
        <v>0</v>
      </c>
      <c r="AA660">
        <f>IF(AB660="",0,IFERROR(IF(VLOOKUP(AB660,AB$38:AB659,1,0)&gt;0,0,0),1))</f>
        <v>0</v>
      </c>
      <c r="AB660" s="17" t="str">
        <f>IF(DATOS!I624=X$39,DATOS!F624,"")</f>
        <v/>
      </c>
    </row>
    <row r="661" spans="26:28" x14ac:dyDescent="0.25">
      <c r="Z661">
        <f t="shared" si="27"/>
        <v>0</v>
      </c>
      <c r="AA661">
        <f>IF(AB661="",0,IFERROR(IF(VLOOKUP(AB661,AB$38:AB660,1,0)&gt;0,0,0),1))</f>
        <v>0</v>
      </c>
      <c r="AB661" s="17" t="str">
        <f>IF(DATOS!I625=X$39,DATOS!F625,"")</f>
        <v/>
      </c>
    </row>
    <row r="662" spans="26:28" x14ac:dyDescent="0.25">
      <c r="Z662">
        <f t="shared" si="27"/>
        <v>0</v>
      </c>
      <c r="AA662">
        <f>IF(AB662="",0,IFERROR(IF(VLOOKUP(AB662,AB$38:AB661,1,0)&gt;0,0,0),1))</f>
        <v>0</v>
      </c>
      <c r="AB662" s="17" t="str">
        <f>IF(DATOS!I626=X$39,DATOS!F626,"")</f>
        <v/>
      </c>
    </row>
    <row r="663" spans="26:28" x14ac:dyDescent="0.25">
      <c r="Z663">
        <f t="shared" si="27"/>
        <v>0</v>
      </c>
      <c r="AA663">
        <f>IF(AB663="",0,IFERROR(IF(VLOOKUP(AB663,AB$38:AB662,1,0)&gt;0,0,0),1))</f>
        <v>0</v>
      </c>
      <c r="AB663" s="17" t="str">
        <f>IF(DATOS!I627=X$39,DATOS!F627,"")</f>
        <v/>
      </c>
    </row>
    <row r="664" spans="26:28" x14ac:dyDescent="0.25">
      <c r="Z664">
        <f t="shared" si="27"/>
        <v>0</v>
      </c>
      <c r="AA664">
        <f>IF(AB664="",0,IFERROR(IF(VLOOKUP(AB664,AB$38:AB663,1,0)&gt;0,0,0),1))</f>
        <v>0</v>
      </c>
      <c r="AB664" s="17" t="str">
        <f>IF(DATOS!I628=X$39,DATOS!F628,"")</f>
        <v/>
      </c>
    </row>
    <row r="665" spans="26:28" x14ac:dyDescent="0.25">
      <c r="Z665">
        <f t="shared" si="27"/>
        <v>0</v>
      </c>
      <c r="AA665">
        <f>IF(AB665="",0,IFERROR(IF(VLOOKUP(AB665,AB$38:AB664,1,0)&gt;0,0,0),1))</f>
        <v>0</v>
      </c>
      <c r="AB665" s="17" t="str">
        <f>IF(DATOS!I629=X$39,DATOS!F629,"")</f>
        <v/>
      </c>
    </row>
    <row r="666" spans="26:28" x14ac:dyDescent="0.25">
      <c r="Z666">
        <f t="shared" si="27"/>
        <v>0</v>
      </c>
      <c r="AA666">
        <f>IF(AB666="",0,IFERROR(IF(VLOOKUP(AB666,AB$38:AB665,1,0)&gt;0,0,0),1))</f>
        <v>0</v>
      </c>
      <c r="AB666" s="17" t="str">
        <f>IF(DATOS!I630=X$39,DATOS!F630,"")</f>
        <v/>
      </c>
    </row>
    <row r="667" spans="26:28" x14ac:dyDescent="0.25">
      <c r="Z667">
        <f t="shared" si="27"/>
        <v>0</v>
      </c>
      <c r="AA667">
        <f>IF(AB667="",0,IFERROR(IF(VLOOKUP(AB667,AB$38:AB666,1,0)&gt;0,0,0),1))</f>
        <v>0</v>
      </c>
      <c r="AB667" s="17" t="str">
        <f>IF(DATOS!I631=X$39,DATOS!F631,"")</f>
        <v/>
      </c>
    </row>
    <row r="668" spans="26:28" x14ac:dyDescent="0.25">
      <c r="Z668">
        <f t="shared" si="27"/>
        <v>0</v>
      </c>
      <c r="AA668">
        <f>IF(AB668="",0,IFERROR(IF(VLOOKUP(AB668,AB$38:AB667,1,0)&gt;0,0,0),1))</f>
        <v>0</v>
      </c>
      <c r="AB668" s="17" t="str">
        <f>IF(DATOS!I632=X$39,DATOS!F632,"")</f>
        <v/>
      </c>
    </row>
    <row r="669" spans="26:28" x14ac:dyDescent="0.25">
      <c r="Z669">
        <f t="shared" si="27"/>
        <v>0</v>
      </c>
      <c r="AA669">
        <f>IF(AB669="",0,IFERROR(IF(VLOOKUP(AB669,AB$38:AB668,1,0)&gt;0,0,0),1))</f>
        <v>0</v>
      </c>
      <c r="AB669" s="17" t="str">
        <f>IF(DATOS!I633=X$39,DATOS!F633,"")</f>
        <v/>
      </c>
    </row>
    <row r="670" spans="26:28" x14ac:dyDescent="0.25">
      <c r="Z670">
        <f t="shared" si="27"/>
        <v>0</v>
      </c>
      <c r="AA670">
        <f>IF(AB670="",0,IFERROR(IF(VLOOKUP(AB670,AB$38:AB669,1,0)&gt;0,0,0),1))</f>
        <v>0</v>
      </c>
      <c r="AB670" s="17" t="str">
        <f>IF(DATOS!I634=X$39,DATOS!F634,"")</f>
        <v/>
      </c>
    </row>
    <row r="671" spans="26:28" x14ac:dyDescent="0.25">
      <c r="Z671">
        <f t="shared" si="27"/>
        <v>0</v>
      </c>
      <c r="AA671">
        <f>IF(AB671="",0,IFERROR(IF(VLOOKUP(AB671,AB$38:AB670,1,0)&gt;0,0,0),1))</f>
        <v>0</v>
      </c>
      <c r="AB671" s="17" t="str">
        <f>IF(DATOS!I635=X$39,DATOS!F635,"")</f>
        <v/>
      </c>
    </row>
    <row r="672" spans="26:28" x14ac:dyDescent="0.25">
      <c r="Z672">
        <f t="shared" si="27"/>
        <v>0</v>
      </c>
      <c r="AA672">
        <f>IF(AB672="",0,IFERROR(IF(VLOOKUP(AB672,AB$38:AB671,1,0)&gt;0,0,0),1))</f>
        <v>0</v>
      </c>
      <c r="AB672" s="17" t="str">
        <f>IF(DATOS!I636=X$39,DATOS!F636,"")</f>
        <v/>
      </c>
    </row>
    <row r="673" spans="26:28" x14ac:dyDescent="0.25">
      <c r="Z673">
        <f t="shared" si="27"/>
        <v>0</v>
      </c>
      <c r="AA673">
        <f>IF(AB673="",0,IFERROR(IF(VLOOKUP(AB673,AB$38:AB672,1,0)&gt;0,0,0),1))</f>
        <v>0</v>
      </c>
      <c r="AB673" s="17" t="str">
        <f>IF(DATOS!I637=X$39,DATOS!F637,"")</f>
        <v/>
      </c>
    </row>
    <row r="674" spans="26:28" x14ac:dyDescent="0.25">
      <c r="Z674">
        <f t="shared" si="27"/>
        <v>0</v>
      </c>
      <c r="AA674">
        <f>IF(AB674="",0,IFERROR(IF(VLOOKUP(AB674,AB$38:AB673,1,0)&gt;0,0,0),1))</f>
        <v>0</v>
      </c>
      <c r="AB674" s="17" t="str">
        <f>IF(DATOS!I638=X$39,DATOS!F638,"")</f>
        <v/>
      </c>
    </row>
    <row r="675" spans="26:28" x14ac:dyDescent="0.25">
      <c r="Z675">
        <f t="shared" si="27"/>
        <v>0</v>
      </c>
      <c r="AA675">
        <f>IF(AB675="",0,IFERROR(IF(VLOOKUP(AB675,AB$38:AB674,1,0)&gt;0,0,0),1))</f>
        <v>0</v>
      </c>
      <c r="AB675" s="17" t="str">
        <f>IF(DATOS!I639=X$39,DATOS!F639,"")</f>
        <v/>
      </c>
    </row>
    <row r="676" spans="26:28" x14ac:dyDescent="0.25">
      <c r="Z676">
        <f t="shared" si="27"/>
        <v>0</v>
      </c>
      <c r="AA676">
        <f>IF(AB676="",0,IFERROR(IF(VLOOKUP(AB676,AB$38:AB675,1,0)&gt;0,0,0),1))</f>
        <v>0</v>
      </c>
      <c r="AB676" s="17" t="str">
        <f>IF(DATOS!I640=X$39,DATOS!F640,"")</f>
        <v/>
      </c>
    </row>
    <row r="677" spans="26:28" x14ac:dyDescent="0.25">
      <c r="Z677">
        <f t="shared" si="27"/>
        <v>0</v>
      </c>
      <c r="AA677">
        <f>IF(AB677="",0,IFERROR(IF(VLOOKUP(AB677,AB$38:AB676,1,0)&gt;0,0,0),1))</f>
        <v>0</v>
      </c>
      <c r="AB677" s="17" t="str">
        <f>IF(DATOS!I641=X$39,DATOS!F641,"")</f>
        <v/>
      </c>
    </row>
    <row r="678" spans="26:28" x14ac:dyDescent="0.25">
      <c r="Z678">
        <f t="shared" ref="Z678:Z741" si="28">Z677+AA678</f>
        <v>0</v>
      </c>
      <c r="AA678">
        <f>IF(AB678="",0,IFERROR(IF(VLOOKUP(AB678,AB$38:AB677,1,0)&gt;0,0,0),1))</f>
        <v>0</v>
      </c>
      <c r="AB678" s="17" t="str">
        <f>IF(DATOS!I642=X$39,DATOS!F642,"")</f>
        <v/>
      </c>
    </row>
    <row r="679" spans="26:28" x14ac:dyDescent="0.25">
      <c r="Z679">
        <f t="shared" si="28"/>
        <v>0</v>
      </c>
      <c r="AA679">
        <f>IF(AB679="",0,IFERROR(IF(VLOOKUP(AB679,AB$38:AB678,1,0)&gt;0,0,0),1))</f>
        <v>0</v>
      </c>
      <c r="AB679" s="17" t="str">
        <f>IF(DATOS!I643=X$39,DATOS!F643,"")</f>
        <v/>
      </c>
    </row>
    <row r="680" spans="26:28" x14ac:dyDescent="0.25">
      <c r="Z680">
        <f t="shared" si="28"/>
        <v>0</v>
      </c>
      <c r="AA680">
        <f>IF(AB680="",0,IFERROR(IF(VLOOKUP(AB680,AB$38:AB679,1,0)&gt;0,0,0),1))</f>
        <v>0</v>
      </c>
      <c r="AB680" s="17" t="str">
        <f>IF(DATOS!I644=X$39,DATOS!F644,"")</f>
        <v/>
      </c>
    </row>
    <row r="681" spans="26:28" x14ac:dyDescent="0.25">
      <c r="Z681">
        <f t="shared" si="28"/>
        <v>0</v>
      </c>
      <c r="AA681">
        <f>IF(AB681="",0,IFERROR(IF(VLOOKUP(AB681,AB$38:AB680,1,0)&gt;0,0,0),1))</f>
        <v>0</v>
      </c>
      <c r="AB681" s="17" t="str">
        <f>IF(DATOS!I645=X$39,DATOS!F645,"")</f>
        <v/>
      </c>
    </row>
    <row r="682" spans="26:28" x14ac:dyDescent="0.25">
      <c r="Z682">
        <f t="shared" si="28"/>
        <v>0</v>
      </c>
      <c r="AA682">
        <f>IF(AB682="",0,IFERROR(IF(VLOOKUP(AB682,AB$38:AB681,1,0)&gt;0,0,0),1))</f>
        <v>0</v>
      </c>
      <c r="AB682" s="17" t="str">
        <f>IF(DATOS!I646=X$39,DATOS!F646,"")</f>
        <v/>
      </c>
    </row>
    <row r="683" spans="26:28" x14ac:dyDescent="0.25">
      <c r="Z683">
        <f t="shared" si="28"/>
        <v>0</v>
      </c>
      <c r="AA683">
        <f>IF(AB683="",0,IFERROR(IF(VLOOKUP(AB683,AB$38:AB682,1,0)&gt;0,0,0),1))</f>
        <v>0</v>
      </c>
      <c r="AB683" s="17" t="str">
        <f>IF(DATOS!I647=X$39,DATOS!F647,"")</f>
        <v/>
      </c>
    </row>
    <row r="684" spans="26:28" x14ac:dyDescent="0.25">
      <c r="Z684">
        <f t="shared" si="28"/>
        <v>0</v>
      </c>
      <c r="AA684">
        <f>IF(AB684="",0,IFERROR(IF(VLOOKUP(AB684,AB$38:AB683,1,0)&gt;0,0,0),1))</f>
        <v>0</v>
      </c>
      <c r="AB684" s="17" t="str">
        <f>IF(DATOS!I648=X$39,DATOS!F648,"")</f>
        <v/>
      </c>
    </row>
    <row r="685" spans="26:28" x14ac:dyDescent="0.25">
      <c r="Z685">
        <f t="shared" si="28"/>
        <v>0</v>
      </c>
      <c r="AA685">
        <f>IF(AB685="",0,IFERROR(IF(VLOOKUP(AB685,AB$38:AB684,1,0)&gt;0,0,0),1))</f>
        <v>0</v>
      </c>
      <c r="AB685" s="17" t="str">
        <f>IF(DATOS!I649=X$39,DATOS!F649,"")</f>
        <v/>
      </c>
    </row>
    <row r="686" spans="26:28" x14ac:dyDescent="0.25">
      <c r="Z686">
        <f t="shared" si="28"/>
        <v>0</v>
      </c>
      <c r="AA686">
        <f>IF(AB686="",0,IFERROR(IF(VLOOKUP(AB686,AB$38:AB685,1,0)&gt;0,0,0),1))</f>
        <v>0</v>
      </c>
      <c r="AB686" s="17" t="str">
        <f>IF(DATOS!I650=X$39,DATOS!F650,"")</f>
        <v/>
      </c>
    </row>
    <row r="687" spans="26:28" x14ac:dyDescent="0.25">
      <c r="Z687">
        <f t="shared" si="28"/>
        <v>0</v>
      </c>
      <c r="AA687">
        <f>IF(AB687="",0,IFERROR(IF(VLOOKUP(AB687,AB$38:AB686,1,0)&gt;0,0,0),1))</f>
        <v>0</v>
      </c>
      <c r="AB687" s="17" t="str">
        <f>IF(DATOS!I651=X$39,DATOS!F651,"")</f>
        <v/>
      </c>
    </row>
    <row r="688" spans="26:28" x14ac:dyDescent="0.25">
      <c r="Z688">
        <f t="shared" si="28"/>
        <v>0</v>
      </c>
      <c r="AA688">
        <f>IF(AB688="",0,IFERROR(IF(VLOOKUP(AB688,AB$38:AB687,1,0)&gt;0,0,0),1))</f>
        <v>0</v>
      </c>
      <c r="AB688" s="17" t="str">
        <f>IF(DATOS!I652=X$39,DATOS!F652,"")</f>
        <v/>
      </c>
    </row>
    <row r="689" spans="26:28" x14ac:dyDescent="0.25">
      <c r="Z689">
        <f t="shared" si="28"/>
        <v>0</v>
      </c>
      <c r="AA689">
        <f>IF(AB689="",0,IFERROR(IF(VLOOKUP(AB689,AB$38:AB688,1,0)&gt;0,0,0),1))</f>
        <v>0</v>
      </c>
      <c r="AB689" s="17" t="str">
        <f>IF(DATOS!I653=X$39,DATOS!F653,"")</f>
        <v/>
      </c>
    </row>
    <row r="690" spans="26:28" x14ac:dyDescent="0.25">
      <c r="Z690">
        <f t="shared" si="28"/>
        <v>0</v>
      </c>
      <c r="AA690">
        <f>IF(AB690="",0,IFERROR(IF(VLOOKUP(AB690,AB$38:AB689,1,0)&gt;0,0,0),1))</f>
        <v>0</v>
      </c>
      <c r="AB690" s="17" t="str">
        <f>IF(DATOS!I654=X$39,DATOS!F654,"")</f>
        <v/>
      </c>
    </row>
    <row r="691" spans="26:28" x14ac:dyDescent="0.25">
      <c r="Z691">
        <f t="shared" si="28"/>
        <v>0</v>
      </c>
      <c r="AA691">
        <f>IF(AB691="",0,IFERROR(IF(VLOOKUP(AB691,AB$38:AB690,1,0)&gt;0,0,0),1))</f>
        <v>0</v>
      </c>
      <c r="AB691" s="17" t="str">
        <f>IF(DATOS!I655=X$39,DATOS!F655,"")</f>
        <v/>
      </c>
    </row>
    <row r="692" spans="26:28" x14ac:dyDescent="0.25">
      <c r="Z692">
        <f t="shared" si="28"/>
        <v>0</v>
      </c>
      <c r="AA692">
        <f>IF(AB692="",0,IFERROR(IF(VLOOKUP(AB692,AB$38:AB691,1,0)&gt;0,0,0),1))</f>
        <v>0</v>
      </c>
      <c r="AB692" s="17" t="str">
        <f>IF(DATOS!I656=X$39,DATOS!F656,"")</f>
        <v/>
      </c>
    </row>
    <row r="693" spans="26:28" x14ac:dyDescent="0.25">
      <c r="Z693">
        <f t="shared" si="28"/>
        <v>0</v>
      </c>
      <c r="AA693">
        <f>IF(AB693="",0,IFERROR(IF(VLOOKUP(AB693,AB$38:AB692,1,0)&gt;0,0,0),1))</f>
        <v>0</v>
      </c>
      <c r="AB693" s="17" t="str">
        <f>IF(DATOS!I657=X$39,DATOS!F657,"")</f>
        <v/>
      </c>
    </row>
    <row r="694" spans="26:28" x14ac:dyDescent="0.25">
      <c r="Z694">
        <f t="shared" si="28"/>
        <v>0</v>
      </c>
      <c r="AA694">
        <f>IF(AB694="",0,IFERROR(IF(VLOOKUP(AB694,AB$38:AB693,1,0)&gt;0,0,0),1))</f>
        <v>0</v>
      </c>
      <c r="AB694" s="17" t="str">
        <f>IF(DATOS!I658=X$39,DATOS!F658,"")</f>
        <v/>
      </c>
    </row>
    <row r="695" spans="26:28" x14ac:dyDescent="0.25">
      <c r="Z695">
        <f t="shared" si="28"/>
        <v>0</v>
      </c>
      <c r="AA695">
        <f>IF(AB695="",0,IFERROR(IF(VLOOKUP(AB695,AB$38:AB694,1,0)&gt;0,0,0),1))</f>
        <v>0</v>
      </c>
      <c r="AB695" s="17" t="str">
        <f>IF(DATOS!I659=X$39,DATOS!F659,"")</f>
        <v/>
      </c>
    </row>
    <row r="696" spans="26:28" x14ac:dyDescent="0.25">
      <c r="Z696">
        <f t="shared" si="28"/>
        <v>0</v>
      </c>
      <c r="AA696">
        <f>IF(AB696="",0,IFERROR(IF(VLOOKUP(AB696,AB$38:AB695,1,0)&gt;0,0,0),1))</f>
        <v>0</v>
      </c>
      <c r="AB696" s="17" t="str">
        <f>IF(DATOS!I660=X$39,DATOS!F660,"")</f>
        <v/>
      </c>
    </row>
    <row r="697" spans="26:28" x14ac:dyDescent="0.25">
      <c r="Z697">
        <f t="shared" si="28"/>
        <v>0</v>
      </c>
      <c r="AA697">
        <f>IF(AB697="",0,IFERROR(IF(VLOOKUP(AB697,AB$38:AB696,1,0)&gt;0,0,0),1))</f>
        <v>0</v>
      </c>
      <c r="AB697" s="17" t="str">
        <f>IF(DATOS!I661=X$39,DATOS!F661,"")</f>
        <v/>
      </c>
    </row>
    <row r="698" spans="26:28" x14ac:dyDescent="0.25">
      <c r="Z698">
        <f t="shared" si="28"/>
        <v>0</v>
      </c>
      <c r="AA698">
        <f>IF(AB698="",0,IFERROR(IF(VLOOKUP(AB698,AB$38:AB697,1,0)&gt;0,0,0),1))</f>
        <v>0</v>
      </c>
      <c r="AB698" s="17" t="str">
        <f>IF(DATOS!I662=X$39,DATOS!F662,"")</f>
        <v/>
      </c>
    </row>
    <row r="699" spans="26:28" x14ac:dyDescent="0.25">
      <c r="Z699">
        <f t="shared" si="28"/>
        <v>0</v>
      </c>
      <c r="AA699">
        <f>IF(AB699="",0,IFERROR(IF(VLOOKUP(AB699,AB$38:AB698,1,0)&gt;0,0,0),1))</f>
        <v>0</v>
      </c>
      <c r="AB699" s="17" t="str">
        <f>IF(DATOS!I663=X$39,DATOS!F663,"")</f>
        <v/>
      </c>
    </row>
    <row r="700" spans="26:28" x14ac:dyDescent="0.25">
      <c r="Z700">
        <f t="shared" si="28"/>
        <v>0</v>
      </c>
      <c r="AA700">
        <f>IF(AB700="",0,IFERROR(IF(VLOOKUP(AB700,AB$38:AB699,1,0)&gt;0,0,0),1))</f>
        <v>0</v>
      </c>
      <c r="AB700" s="17" t="str">
        <f>IF(DATOS!I664=X$39,DATOS!F664,"")</f>
        <v/>
      </c>
    </row>
    <row r="701" spans="26:28" x14ac:dyDescent="0.25">
      <c r="Z701">
        <f t="shared" si="28"/>
        <v>0</v>
      </c>
      <c r="AA701">
        <f>IF(AB701="",0,IFERROR(IF(VLOOKUP(AB701,AB$38:AB700,1,0)&gt;0,0,0),1))</f>
        <v>0</v>
      </c>
      <c r="AB701" s="17" t="str">
        <f>IF(DATOS!I665=X$39,DATOS!F665,"")</f>
        <v/>
      </c>
    </row>
    <row r="702" spans="26:28" x14ac:dyDescent="0.25">
      <c r="Z702">
        <f t="shared" si="28"/>
        <v>0</v>
      </c>
      <c r="AA702">
        <f>IF(AB702="",0,IFERROR(IF(VLOOKUP(AB702,AB$38:AB701,1,0)&gt;0,0,0),1))</f>
        <v>0</v>
      </c>
      <c r="AB702" s="17" t="str">
        <f>IF(DATOS!I666=X$39,DATOS!F666,"")</f>
        <v/>
      </c>
    </row>
    <row r="703" spans="26:28" x14ac:dyDescent="0.25">
      <c r="Z703">
        <f t="shared" si="28"/>
        <v>0</v>
      </c>
      <c r="AA703">
        <f>IF(AB703="",0,IFERROR(IF(VLOOKUP(AB703,AB$38:AB702,1,0)&gt;0,0,0),1))</f>
        <v>0</v>
      </c>
      <c r="AB703" s="17" t="str">
        <f>IF(DATOS!I667=X$39,DATOS!F667,"")</f>
        <v/>
      </c>
    </row>
    <row r="704" spans="26:28" x14ac:dyDescent="0.25">
      <c r="Z704">
        <f t="shared" si="28"/>
        <v>0</v>
      </c>
      <c r="AA704">
        <f>IF(AB704="",0,IFERROR(IF(VLOOKUP(AB704,AB$38:AB703,1,0)&gt;0,0,0),1))</f>
        <v>0</v>
      </c>
      <c r="AB704" s="17" t="str">
        <f>IF(DATOS!I668=X$39,DATOS!F668,"")</f>
        <v/>
      </c>
    </row>
    <row r="705" spans="26:28" x14ac:dyDescent="0.25">
      <c r="Z705">
        <f t="shared" si="28"/>
        <v>0</v>
      </c>
      <c r="AA705">
        <f>IF(AB705="",0,IFERROR(IF(VLOOKUP(AB705,AB$38:AB704,1,0)&gt;0,0,0),1))</f>
        <v>0</v>
      </c>
      <c r="AB705" s="17" t="str">
        <f>IF(DATOS!I669=X$39,DATOS!F669,"")</f>
        <v/>
      </c>
    </row>
    <row r="706" spans="26:28" x14ac:dyDescent="0.25">
      <c r="Z706">
        <f t="shared" si="28"/>
        <v>0</v>
      </c>
      <c r="AA706">
        <f>IF(AB706="",0,IFERROR(IF(VLOOKUP(AB706,AB$38:AB705,1,0)&gt;0,0,0),1))</f>
        <v>0</v>
      </c>
      <c r="AB706" s="17" t="str">
        <f>IF(DATOS!I670=X$39,DATOS!F670,"")</f>
        <v/>
      </c>
    </row>
    <row r="707" spans="26:28" x14ac:dyDescent="0.25">
      <c r="Z707">
        <f t="shared" si="28"/>
        <v>0</v>
      </c>
      <c r="AA707">
        <f>IF(AB707="",0,IFERROR(IF(VLOOKUP(AB707,AB$38:AB706,1,0)&gt;0,0,0),1))</f>
        <v>0</v>
      </c>
      <c r="AB707" s="17" t="str">
        <f>IF(DATOS!I671=X$39,DATOS!F671,"")</f>
        <v/>
      </c>
    </row>
    <row r="708" spans="26:28" x14ac:dyDescent="0.25">
      <c r="Z708">
        <f t="shared" si="28"/>
        <v>0</v>
      </c>
      <c r="AA708">
        <f>IF(AB708="",0,IFERROR(IF(VLOOKUP(AB708,AB$38:AB707,1,0)&gt;0,0,0),1))</f>
        <v>0</v>
      </c>
      <c r="AB708" s="17" t="str">
        <f>IF(DATOS!I672=X$39,DATOS!F672,"")</f>
        <v/>
      </c>
    </row>
    <row r="709" spans="26:28" x14ac:dyDescent="0.25">
      <c r="Z709">
        <f t="shared" si="28"/>
        <v>0</v>
      </c>
      <c r="AA709">
        <f>IF(AB709="",0,IFERROR(IF(VLOOKUP(AB709,AB$38:AB708,1,0)&gt;0,0,0),1))</f>
        <v>0</v>
      </c>
      <c r="AB709" s="17" t="str">
        <f>IF(DATOS!I673=X$39,DATOS!F673,"")</f>
        <v/>
      </c>
    </row>
    <row r="710" spans="26:28" x14ac:dyDescent="0.25">
      <c r="Z710">
        <f t="shared" si="28"/>
        <v>0</v>
      </c>
      <c r="AA710">
        <f>IF(AB710="",0,IFERROR(IF(VLOOKUP(AB710,AB$38:AB709,1,0)&gt;0,0,0),1))</f>
        <v>0</v>
      </c>
      <c r="AB710" s="17" t="str">
        <f>IF(DATOS!I674=X$39,DATOS!F674,"")</f>
        <v/>
      </c>
    </row>
    <row r="711" spans="26:28" x14ac:dyDescent="0.25">
      <c r="Z711">
        <f t="shared" si="28"/>
        <v>0</v>
      </c>
      <c r="AA711">
        <f>IF(AB711="",0,IFERROR(IF(VLOOKUP(AB711,AB$38:AB710,1,0)&gt;0,0,0),1))</f>
        <v>0</v>
      </c>
      <c r="AB711" s="17" t="str">
        <f>IF(DATOS!I675=X$39,DATOS!F675,"")</f>
        <v/>
      </c>
    </row>
    <row r="712" spans="26:28" x14ac:dyDescent="0.25">
      <c r="Z712">
        <f t="shared" si="28"/>
        <v>0</v>
      </c>
      <c r="AA712">
        <f>IF(AB712="",0,IFERROR(IF(VLOOKUP(AB712,AB$38:AB711,1,0)&gt;0,0,0),1))</f>
        <v>0</v>
      </c>
      <c r="AB712" s="17" t="str">
        <f>IF(DATOS!I676=X$39,DATOS!F676,"")</f>
        <v/>
      </c>
    </row>
    <row r="713" spans="26:28" x14ac:dyDescent="0.25">
      <c r="Z713">
        <f t="shared" si="28"/>
        <v>0</v>
      </c>
      <c r="AA713">
        <f>IF(AB713="",0,IFERROR(IF(VLOOKUP(AB713,AB$38:AB712,1,0)&gt;0,0,0),1))</f>
        <v>0</v>
      </c>
      <c r="AB713" s="17" t="str">
        <f>IF(DATOS!I677=X$39,DATOS!F677,"")</f>
        <v/>
      </c>
    </row>
    <row r="714" spans="26:28" x14ac:dyDescent="0.25">
      <c r="Z714">
        <f t="shared" si="28"/>
        <v>0</v>
      </c>
      <c r="AA714">
        <f>IF(AB714="",0,IFERROR(IF(VLOOKUP(AB714,AB$38:AB713,1,0)&gt;0,0,0),1))</f>
        <v>0</v>
      </c>
      <c r="AB714" s="17" t="str">
        <f>IF(DATOS!I678=X$39,DATOS!F678,"")</f>
        <v/>
      </c>
    </row>
    <row r="715" spans="26:28" x14ac:dyDescent="0.25">
      <c r="Z715">
        <f t="shared" si="28"/>
        <v>0</v>
      </c>
      <c r="AA715">
        <f>IF(AB715="",0,IFERROR(IF(VLOOKUP(AB715,AB$38:AB714,1,0)&gt;0,0,0),1))</f>
        <v>0</v>
      </c>
      <c r="AB715" s="17" t="str">
        <f>IF(DATOS!I679=X$39,DATOS!F679,"")</f>
        <v/>
      </c>
    </row>
    <row r="716" spans="26:28" x14ac:dyDescent="0.25">
      <c r="Z716">
        <f t="shared" si="28"/>
        <v>0</v>
      </c>
      <c r="AA716">
        <f>IF(AB716="",0,IFERROR(IF(VLOOKUP(AB716,AB$38:AB715,1,0)&gt;0,0,0),1))</f>
        <v>0</v>
      </c>
      <c r="AB716" s="17" t="str">
        <f>IF(DATOS!I680=X$39,DATOS!F680,"")</f>
        <v/>
      </c>
    </row>
    <row r="717" spans="26:28" x14ac:dyDescent="0.25">
      <c r="Z717">
        <f t="shared" si="28"/>
        <v>0</v>
      </c>
      <c r="AA717">
        <f>IF(AB717="",0,IFERROR(IF(VLOOKUP(AB717,AB$38:AB716,1,0)&gt;0,0,0),1))</f>
        <v>0</v>
      </c>
      <c r="AB717" s="17" t="str">
        <f>IF(DATOS!I681=X$39,DATOS!F681,"")</f>
        <v/>
      </c>
    </row>
    <row r="718" spans="26:28" x14ac:dyDescent="0.25">
      <c r="Z718">
        <f t="shared" si="28"/>
        <v>0</v>
      </c>
      <c r="AA718">
        <f>IF(AB718="",0,IFERROR(IF(VLOOKUP(AB718,AB$38:AB717,1,0)&gt;0,0,0),1))</f>
        <v>0</v>
      </c>
      <c r="AB718" s="17" t="str">
        <f>IF(DATOS!I682=X$39,DATOS!F682,"")</f>
        <v/>
      </c>
    </row>
    <row r="719" spans="26:28" x14ac:dyDescent="0.25">
      <c r="Z719">
        <f t="shared" si="28"/>
        <v>0</v>
      </c>
      <c r="AA719">
        <f>IF(AB719="",0,IFERROR(IF(VLOOKUP(AB719,AB$38:AB718,1,0)&gt;0,0,0),1))</f>
        <v>0</v>
      </c>
      <c r="AB719" s="17" t="str">
        <f>IF(DATOS!I683=X$39,DATOS!F683,"")</f>
        <v/>
      </c>
    </row>
    <row r="720" spans="26:28" x14ac:dyDescent="0.25">
      <c r="Z720">
        <f t="shared" si="28"/>
        <v>0</v>
      </c>
      <c r="AA720">
        <f>IF(AB720="",0,IFERROR(IF(VLOOKUP(AB720,AB$38:AB719,1,0)&gt;0,0,0),1))</f>
        <v>0</v>
      </c>
      <c r="AB720" s="17" t="str">
        <f>IF(DATOS!I684=X$39,DATOS!F684,"")</f>
        <v/>
      </c>
    </row>
    <row r="721" spans="26:28" x14ac:dyDescent="0.25">
      <c r="Z721">
        <f t="shared" si="28"/>
        <v>0</v>
      </c>
      <c r="AA721">
        <f>IF(AB721="",0,IFERROR(IF(VLOOKUP(AB721,AB$38:AB720,1,0)&gt;0,0,0),1))</f>
        <v>0</v>
      </c>
      <c r="AB721" s="17" t="str">
        <f>IF(DATOS!I685=X$39,DATOS!F685,"")</f>
        <v/>
      </c>
    </row>
    <row r="722" spans="26:28" x14ac:dyDescent="0.25">
      <c r="Z722">
        <f t="shared" si="28"/>
        <v>0</v>
      </c>
      <c r="AA722">
        <f>IF(AB722="",0,IFERROR(IF(VLOOKUP(AB722,AB$38:AB721,1,0)&gt;0,0,0),1))</f>
        <v>0</v>
      </c>
      <c r="AB722" s="17" t="str">
        <f>IF(DATOS!I686=X$39,DATOS!F686,"")</f>
        <v/>
      </c>
    </row>
    <row r="723" spans="26:28" x14ac:dyDescent="0.25">
      <c r="Z723">
        <f t="shared" si="28"/>
        <v>0</v>
      </c>
      <c r="AA723">
        <f>IF(AB723="",0,IFERROR(IF(VLOOKUP(AB723,AB$38:AB722,1,0)&gt;0,0,0),1))</f>
        <v>0</v>
      </c>
      <c r="AB723" s="17" t="str">
        <f>IF(DATOS!I687=X$39,DATOS!F687,"")</f>
        <v/>
      </c>
    </row>
    <row r="724" spans="26:28" x14ac:dyDescent="0.25">
      <c r="Z724">
        <f t="shared" si="28"/>
        <v>0</v>
      </c>
      <c r="AA724">
        <f>IF(AB724="",0,IFERROR(IF(VLOOKUP(AB724,AB$38:AB723,1,0)&gt;0,0,0),1))</f>
        <v>0</v>
      </c>
      <c r="AB724" s="17" t="str">
        <f>IF(DATOS!I688=X$39,DATOS!F688,"")</f>
        <v/>
      </c>
    </row>
    <row r="725" spans="26:28" x14ac:dyDescent="0.25">
      <c r="Z725">
        <f t="shared" si="28"/>
        <v>0</v>
      </c>
      <c r="AA725">
        <f>IF(AB725="",0,IFERROR(IF(VLOOKUP(AB725,AB$38:AB724,1,0)&gt;0,0,0),1))</f>
        <v>0</v>
      </c>
      <c r="AB725" s="17" t="str">
        <f>IF(DATOS!I689=X$39,DATOS!F689,"")</f>
        <v/>
      </c>
    </row>
    <row r="726" spans="26:28" x14ac:dyDescent="0.25">
      <c r="Z726">
        <f t="shared" si="28"/>
        <v>0</v>
      </c>
      <c r="AA726">
        <f>IF(AB726="",0,IFERROR(IF(VLOOKUP(AB726,AB$38:AB725,1,0)&gt;0,0,0),1))</f>
        <v>0</v>
      </c>
      <c r="AB726" s="17" t="str">
        <f>IF(DATOS!I690=X$39,DATOS!F690,"")</f>
        <v/>
      </c>
    </row>
    <row r="727" spans="26:28" x14ac:dyDescent="0.25">
      <c r="Z727">
        <f t="shared" si="28"/>
        <v>0</v>
      </c>
      <c r="AA727">
        <f>IF(AB727="",0,IFERROR(IF(VLOOKUP(AB727,AB$38:AB726,1,0)&gt;0,0,0),1))</f>
        <v>0</v>
      </c>
      <c r="AB727" s="17" t="str">
        <f>IF(DATOS!I691=X$39,DATOS!F691,"")</f>
        <v/>
      </c>
    </row>
    <row r="728" spans="26:28" x14ac:dyDescent="0.25">
      <c r="Z728">
        <f t="shared" si="28"/>
        <v>0</v>
      </c>
      <c r="AA728">
        <f>IF(AB728="",0,IFERROR(IF(VLOOKUP(AB728,AB$38:AB727,1,0)&gt;0,0,0),1))</f>
        <v>0</v>
      </c>
      <c r="AB728" s="17" t="str">
        <f>IF(DATOS!I692=X$39,DATOS!F692,"")</f>
        <v/>
      </c>
    </row>
    <row r="729" spans="26:28" x14ac:dyDescent="0.25">
      <c r="Z729">
        <f t="shared" si="28"/>
        <v>0</v>
      </c>
      <c r="AA729">
        <f>IF(AB729="",0,IFERROR(IF(VLOOKUP(AB729,AB$38:AB728,1,0)&gt;0,0,0),1))</f>
        <v>0</v>
      </c>
      <c r="AB729" s="17" t="str">
        <f>IF(DATOS!I693=X$39,DATOS!F693,"")</f>
        <v/>
      </c>
    </row>
    <row r="730" spans="26:28" x14ac:dyDescent="0.25">
      <c r="Z730">
        <f t="shared" si="28"/>
        <v>0</v>
      </c>
      <c r="AA730">
        <f>IF(AB730="",0,IFERROR(IF(VLOOKUP(AB730,AB$38:AB729,1,0)&gt;0,0,0),1))</f>
        <v>0</v>
      </c>
      <c r="AB730" s="17" t="str">
        <f>IF(DATOS!I694=X$39,DATOS!F694,"")</f>
        <v/>
      </c>
    </row>
    <row r="731" spans="26:28" x14ac:dyDescent="0.25">
      <c r="Z731">
        <f t="shared" si="28"/>
        <v>0</v>
      </c>
      <c r="AA731">
        <f>IF(AB731="",0,IFERROR(IF(VLOOKUP(AB731,AB$38:AB730,1,0)&gt;0,0,0),1))</f>
        <v>0</v>
      </c>
      <c r="AB731" s="17" t="str">
        <f>IF(DATOS!I695=X$39,DATOS!F695,"")</f>
        <v/>
      </c>
    </row>
    <row r="732" spans="26:28" x14ac:dyDescent="0.25">
      <c r="Z732">
        <f t="shared" si="28"/>
        <v>0</v>
      </c>
      <c r="AA732">
        <f>IF(AB732="",0,IFERROR(IF(VLOOKUP(AB732,AB$38:AB731,1,0)&gt;0,0,0),1))</f>
        <v>0</v>
      </c>
      <c r="AB732" s="17" t="str">
        <f>IF(DATOS!I696=X$39,DATOS!F696,"")</f>
        <v/>
      </c>
    </row>
    <row r="733" spans="26:28" x14ac:dyDescent="0.25">
      <c r="Z733">
        <f t="shared" si="28"/>
        <v>0</v>
      </c>
      <c r="AA733">
        <f>IF(AB733="",0,IFERROR(IF(VLOOKUP(AB733,AB$38:AB732,1,0)&gt;0,0,0),1))</f>
        <v>0</v>
      </c>
      <c r="AB733" s="17" t="str">
        <f>IF(DATOS!I697=X$39,DATOS!F697,"")</f>
        <v/>
      </c>
    </row>
    <row r="734" spans="26:28" x14ac:dyDescent="0.25">
      <c r="Z734">
        <f t="shared" si="28"/>
        <v>0</v>
      </c>
      <c r="AA734">
        <f>IF(AB734="",0,IFERROR(IF(VLOOKUP(AB734,AB$38:AB733,1,0)&gt;0,0,0),1))</f>
        <v>0</v>
      </c>
      <c r="AB734" s="17" t="str">
        <f>IF(DATOS!I698=X$39,DATOS!F698,"")</f>
        <v/>
      </c>
    </row>
    <row r="735" spans="26:28" x14ac:dyDescent="0.25">
      <c r="Z735">
        <f t="shared" si="28"/>
        <v>0</v>
      </c>
      <c r="AA735">
        <f>IF(AB735="",0,IFERROR(IF(VLOOKUP(AB735,AB$38:AB734,1,0)&gt;0,0,0),1))</f>
        <v>0</v>
      </c>
      <c r="AB735" s="17" t="str">
        <f>IF(DATOS!I699=X$39,DATOS!F699,"")</f>
        <v/>
      </c>
    </row>
    <row r="736" spans="26:28" x14ac:dyDescent="0.25">
      <c r="Z736">
        <f t="shared" si="28"/>
        <v>0</v>
      </c>
      <c r="AA736">
        <f>IF(AB736="",0,IFERROR(IF(VLOOKUP(AB736,AB$38:AB735,1,0)&gt;0,0,0),1))</f>
        <v>0</v>
      </c>
      <c r="AB736" s="17" t="str">
        <f>IF(DATOS!I700=X$39,DATOS!F700,"")</f>
        <v/>
      </c>
    </row>
    <row r="737" spans="26:28" x14ac:dyDescent="0.25">
      <c r="Z737">
        <f t="shared" si="28"/>
        <v>0</v>
      </c>
      <c r="AA737">
        <f>IF(AB737="",0,IFERROR(IF(VLOOKUP(AB737,AB$38:AB736,1,0)&gt;0,0,0),1))</f>
        <v>0</v>
      </c>
      <c r="AB737" s="17" t="str">
        <f>IF(DATOS!I701=X$39,DATOS!F701,"")</f>
        <v/>
      </c>
    </row>
    <row r="738" spans="26:28" x14ac:dyDescent="0.25">
      <c r="Z738">
        <f t="shared" si="28"/>
        <v>0</v>
      </c>
      <c r="AA738">
        <f>IF(AB738="",0,IFERROR(IF(VLOOKUP(AB738,AB$38:AB737,1,0)&gt;0,0,0),1))</f>
        <v>0</v>
      </c>
      <c r="AB738" s="17" t="str">
        <f>IF(DATOS!I702=X$39,DATOS!F702,"")</f>
        <v/>
      </c>
    </row>
    <row r="739" spans="26:28" x14ac:dyDescent="0.25">
      <c r="Z739">
        <f t="shared" si="28"/>
        <v>0</v>
      </c>
      <c r="AA739">
        <f>IF(AB739="",0,IFERROR(IF(VLOOKUP(AB739,AB$38:AB738,1,0)&gt;0,0,0),1))</f>
        <v>0</v>
      </c>
      <c r="AB739" s="17" t="str">
        <f>IF(DATOS!I703=X$39,DATOS!F703,"")</f>
        <v/>
      </c>
    </row>
    <row r="740" spans="26:28" x14ac:dyDescent="0.25">
      <c r="Z740">
        <f t="shared" si="28"/>
        <v>0</v>
      </c>
      <c r="AA740">
        <f>IF(AB740="",0,IFERROR(IF(VLOOKUP(AB740,AB$38:AB739,1,0)&gt;0,0,0),1))</f>
        <v>0</v>
      </c>
      <c r="AB740" s="17" t="str">
        <f>IF(DATOS!I704=X$39,DATOS!F704,"")</f>
        <v/>
      </c>
    </row>
    <row r="741" spans="26:28" x14ac:dyDescent="0.25">
      <c r="Z741">
        <f t="shared" si="28"/>
        <v>0</v>
      </c>
      <c r="AA741">
        <f>IF(AB741="",0,IFERROR(IF(VLOOKUP(AB741,AB$38:AB740,1,0)&gt;0,0,0),1))</f>
        <v>0</v>
      </c>
      <c r="AB741" s="17" t="str">
        <f>IF(DATOS!I705=X$39,DATOS!F705,"")</f>
        <v/>
      </c>
    </row>
    <row r="742" spans="26:28" x14ac:dyDescent="0.25">
      <c r="Z742">
        <f t="shared" ref="Z742:Z805" si="29">Z741+AA742</f>
        <v>0</v>
      </c>
      <c r="AA742">
        <f>IF(AB742="",0,IFERROR(IF(VLOOKUP(AB742,AB$38:AB741,1,0)&gt;0,0,0),1))</f>
        <v>0</v>
      </c>
      <c r="AB742" s="17" t="str">
        <f>IF(DATOS!I706=X$39,DATOS!F706,"")</f>
        <v/>
      </c>
    </row>
    <row r="743" spans="26:28" x14ac:dyDescent="0.25">
      <c r="Z743">
        <f t="shared" si="29"/>
        <v>0</v>
      </c>
      <c r="AA743">
        <f>IF(AB743="",0,IFERROR(IF(VLOOKUP(AB743,AB$38:AB742,1,0)&gt;0,0,0),1))</f>
        <v>0</v>
      </c>
      <c r="AB743" s="17" t="str">
        <f>IF(DATOS!I707=X$39,DATOS!F707,"")</f>
        <v/>
      </c>
    </row>
    <row r="744" spans="26:28" x14ac:dyDescent="0.25">
      <c r="Z744">
        <f t="shared" si="29"/>
        <v>0</v>
      </c>
      <c r="AA744">
        <f>IF(AB744="",0,IFERROR(IF(VLOOKUP(AB744,AB$38:AB743,1,0)&gt;0,0,0),1))</f>
        <v>0</v>
      </c>
      <c r="AB744" s="17" t="str">
        <f>IF(DATOS!I708=X$39,DATOS!F708,"")</f>
        <v/>
      </c>
    </row>
    <row r="745" spans="26:28" x14ac:dyDescent="0.25">
      <c r="Z745">
        <f t="shared" si="29"/>
        <v>0</v>
      </c>
      <c r="AA745">
        <f>IF(AB745="",0,IFERROR(IF(VLOOKUP(AB745,AB$38:AB744,1,0)&gt;0,0,0),1))</f>
        <v>0</v>
      </c>
      <c r="AB745" s="17" t="str">
        <f>IF(DATOS!I709=X$39,DATOS!F709,"")</f>
        <v/>
      </c>
    </row>
    <row r="746" spans="26:28" x14ac:dyDescent="0.25">
      <c r="Z746">
        <f t="shared" si="29"/>
        <v>0</v>
      </c>
      <c r="AA746">
        <f>IF(AB746="",0,IFERROR(IF(VLOOKUP(AB746,AB$38:AB745,1,0)&gt;0,0,0),1))</f>
        <v>0</v>
      </c>
      <c r="AB746" s="17" t="str">
        <f>IF(DATOS!I710=X$39,DATOS!F710,"")</f>
        <v/>
      </c>
    </row>
    <row r="747" spans="26:28" x14ac:dyDescent="0.25">
      <c r="Z747">
        <f t="shared" si="29"/>
        <v>0</v>
      </c>
      <c r="AA747">
        <f>IF(AB747="",0,IFERROR(IF(VLOOKUP(AB747,AB$38:AB746,1,0)&gt;0,0,0),1))</f>
        <v>0</v>
      </c>
      <c r="AB747" s="17" t="str">
        <f>IF(DATOS!I711=X$39,DATOS!F711,"")</f>
        <v/>
      </c>
    </row>
    <row r="748" spans="26:28" x14ac:dyDescent="0.25">
      <c r="Z748">
        <f t="shared" si="29"/>
        <v>0</v>
      </c>
      <c r="AA748">
        <f>IF(AB748="",0,IFERROR(IF(VLOOKUP(AB748,AB$38:AB747,1,0)&gt;0,0,0),1))</f>
        <v>0</v>
      </c>
      <c r="AB748" s="17" t="str">
        <f>IF(DATOS!I712=X$39,DATOS!F712,"")</f>
        <v/>
      </c>
    </row>
    <row r="749" spans="26:28" x14ac:dyDescent="0.25">
      <c r="Z749">
        <f t="shared" si="29"/>
        <v>0</v>
      </c>
      <c r="AA749">
        <f>IF(AB749="",0,IFERROR(IF(VLOOKUP(AB749,AB$38:AB748,1,0)&gt;0,0,0),1))</f>
        <v>0</v>
      </c>
      <c r="AB749" s="17" t="str">
        <f>IF(DATOS!I713=X$39,DATOS!F713,"")</f>
        <v/>
      </c>
    </row>
    <row r="750" spans="26:28" x14ac:dyDescent="0.25">
      <c r="Z750">
        <f t="shared" si="29"/>
        <v>0</v>
      </c>
      <c r="AA750">
        <f>IF(AB750="",0,IFERROR(IF(VLOOKUP(AB750,AB$38:AB749,1,0)&gt;0,0,0),1))</f>
        <v>0</v>
      </c>
      <c r="AB750" s="17" t="str">
        <f>IF(DATOS!I714=X$39,DATOS!F714,"")</f>
        <v/>
      </c>
    </row>
    <row r="751" spans="26:28" x14ac:dyDescent="0.25">
      <c r="Z751">
        <f t="shared" si="29"/>
        <v>0</v>
      </c>
      <c r="AA751">
        <f>IF(AB751="",0,IFERROR(IF(VLOOKUP(AB751,AB$38:AB750,1,0)&gt;0,0,0),1))</f>
        <v>0</v>
      </c>
      <c r="AB751" s="17" t="str">
        <f>IF(DATOS!I715=X$39,DATOS!F715,"")</f>
        <v/>
      </c>
    </row>
    <row r="752" spans="26:28" x14ac:dyDescent="0.25">
      <c r="Z752">
        <f t="shared" si="29"/>
        <v>0</v>
      </c>
      <c r="AA752">
        <f>IF(AB752="",0,IFERROR(IF(VLOOKUP(AB752,AB$38:AB751,1,0)&gt;0,0,0),1))</f>
        <v>0</v>
      </c>
      <c r="AB752" s="17" t="str">
        <f>IF(DATOS!I716=X$39,DATOS!F716,"")</f>
        <v/>
      </c>
    </row>
    <row r="753" spans="26:28" x14ac:dyDescent="0.25">
      <c r="Z753">
        <f t="shared" si="29"/>
        <v>0</v>
      </c>
      <c r="AA753">
        <f>IF(AB753="",0,IFERROR(IF(VLOOKUP(AB753,AB$38:AB752,1,0)&gt;0,0,0),1))</f>
        <v>0</v>
      </c>
      <c r="AB753" s="17" t="str">
        <f>IF(DATOS!I717=X$39,DATOS!F717,"")</f>
        <v/>
      </c>
    </row>
    <row r="754" spans="26:28" x14ac:dyDescent="0.25">
      <c r="Z754">
        <f t="shared" si="29"/>
        <v>0</v>
      </c>
      <c r="AA754">
        <f>IF(AB754="",0,IFERROR(IF(VLOOKUP(AB754,AB$38:AB753,1,0)&gt;0,0,0),1))</f>
        <v>0</v>
      </c>
      <c r="AB754" s="17" t="str">
        <f>IF(DATOS!I718=X$39,DATOS!F718,"")</f>
        <v/>
      </c>
    </row>
    <row r="755" spans="26:28" x14ac:dyDescent="0.25">
      <c r="Z755">
        <f t="shared" si="29"/>
        <v>0</v>
      </c>
      <c r="AA755">
        <f>IF(AB755="",0,IFERROR(IF(VLOOKUP(AB755,AB$38:AB754,1,0)&gt;0,0,0),1))</f>
        <v>0</v>
      </c>
      <c r="AB755" s="17" t="str">
        <f>IF(DATOS!I719=X$39,DATOS!F719,"")</f>
        <v/>
      </c>
    </row>
    <row r="756" spans="26:28" x14ac:dyDescent="0.25">
      <c r="Z756">
        <f t="shared" si="29"/>
        <v>0</v>
      </c>
      <c r="AA756">
        <f>IF(AB756="",0,IFERROR(IF(VLOOKUP(AB756,AB$38:AB755,1,0)&gt;0,0,0),1))</f>
        <v>0</v>
      </c>
      <c r="AB756" s="17" t="str">
        <f>IF(DATOS!I720=X$39,DATOS!F720,"")</f>
        <v/>
      </c>
    </row>
    <row r="757" spans="26:28" x14ac:dyDescent="0.25">
      <c r="Z757">
        <f t="shared" si="29"/>
        <v>0</v>
      </c>
      <c r="AA757">
        <f>IF(AB757="",0,IFERROR(IF(VLOOKUP(AB757,AB$38:AB756,1,0)&gt;0,0,0),1))</f>
        <v>0</v>
      </c>
      <c r="AB757" s="17" t="str">
        <f>IF(DATOS!I721=X$39,DATOS!F721,"")</f>
        <v/>
      </c>
    </row>
    <row r="758" spans="26:28" x14ac:dyDescent="0.25">
      <c r="Z758">
        <f t="shared" si="29"/>
        <v>0</v>
      </c>
      <c r="AA758">
        <f>IF(AB758="",0,IFERROR(IF(VLOOKUP(AB758,AB$38:AB757,1,0)&gt;0,0,0),1))</f>
        <v>0</v>
      </c>
      <c r="AB758" s="17" t="str">
        <f>IF(DATOS!I722=X$39,DATOS!F722,"")</f>
        <v/>
      </c>
    </row>
    <row r="759" spans="26:28" x14ac:dyDescent="0.25">
      <c r="Z759">
        <f t="shared" si="29"/>
        <v>0</v>
      </c>
      <c r="AA759">
        <f>IF(AB759="",0,IFERROR(IF(VLOOKUP(AB759,AB$38:AB758,1,0)&gt;0,0,0),1))</f>
        <v>0</v>
      </c>
      <c r="AB759" s="17" t="str">
        <f>IF(DATOS!I723=X$39,DATOS!F723,"")</f>
        <v/>
      </c>
    </row>
    <row r="760" spans="26:28" x14ac:dyDescent="0.25">
      <c r="Z760">
        <f t="shared" si="29"/>
        <v>0</v>
      </c>
      <c r="AA760">
        <f>IF(AB760="",0,IFERROR(IF(VLOOKUP(AB760,AB$38:AB759,1,0)&gt;0,0,0),1))</f>
        <v>0</v>
      </c>
      <c r="AB760" s="17" t="str">
        <f>IF(DATOS!I724=X$39,DATOS!F724,"")</f>
        <v/>
      </c>
    </row>
    <row r="761" spans="26:28" x14ac:dyDescent="0.25">
      <c r="Z761">
        <f t="shared" si="29"/>
        <v>0</v>
      </c>
      <c r="AA761">
        <f>IF(AB761="",0,IFERROR(IF(VLOOKUP(AB761,AB$38:AB760,1,0)&gt;0,0,0),1))</f>
        <v>0</v>
      </c>
      <c r="AB761" s="17" t="str">
        <f>IF(DATOS!I725=X$39,DATOS!F725,"")</f>
        <v/>
      </c>
    </row>
    <row r="762" spans="26:28" x14ac:dyDescent="0.25">
      <c r="Z762">
        <f t="shared" si="29"/>
        <v>0</v>
      </c>
      <c r="AA762">
        <f>IF(AB762="",0,IFERROR(IF(VLOOKUP(AB762,AB$38:AB761,1,0)&gt;0,0,0),1))</f>
        <v>0</v>
      </c>
      <c r="AB762" s="17" t="str">
        <f>IF(DATOS!I726=X$39,DATOS!F726,"")</f>
        <v/>
      </c>
    </row>
    <row r="763" spans="26:28" x14ac:dyDescent="0.25">
      <c r="Z763">
        <f t="shared" si="29"/>
        <v>0</v>
      </c>
      <c r="AA763">
        <f>IF(AB763="",0,IFERROR(IF(VLOOKUP(AB763,AB$38:AB762,1,0)&gt;0,0,0),1))</f>
        <v>0</v>
      </c>
      <c r="AB763" s="17" t="str">
        <f>IF(DATOS!I727=X$39,DATOS!F727,"")</f>
        <v/>
      </c>
    </row>
    <row r="764" spans="26:28" x14ac:dyDescent="0.25">
      <c r="Z764">
        <f t="shared" si="29"/>
        <v>0</v>
      </c>
      <c r="AA764">
        <f>IF(AB764="",0,IFERROR(IF(VLOOKUP(AB764,AB$38:AB763,1,0)&gt;0,0,0),1))</f>
        <v>0</v>
      </c>
      <c r="AB764" s="17" t="str">
        <f>IF(DATOS!I728=X$39,DATOS!F728,"")</f>
        <v/>
      </c>
    </row>
    <row r="765" spans="26:28" x14ac:dyDescent="0.25">
      <c r="Z765">
        <f t="shared" si="29"/>
        <v>0</v>
      </c>
      <c r="AA765">
        <f>IF(AB765="",0,IFERROR(IF(VLOOKUP(AB765,AB$38:AB764,1,0)&gt;0,0,0),1))</f>
        <v>0</v>
      </c>
      <c r="AB765" s="17" t="str">
        <f>IF(DATOS!I729=X$39,DATOS!F729,"")</f>
        <v/>
      </c>
    </row>
    <row r="766" spans="26:28" x14ac:dyDescent="0.25">
      <c r="Z766">
        <f t="shared" si="29"/>
        <v>0</v>
      </c>
      <c r="AA766">
        <f>IF(AB766="",0,IFERROR(IF(VLOOKUP(AB766,AB$38:AB765,1,0)&gt;0,0,0),1))</f>
        <v>0</v>
      </c>
      <c r="AB766" s="17" t="str">
        <f>IF(DATOS!I730=X$39,DATOS!F730,"")</f>
        <v/>
      </c>
    </row>
    <row r="767" spans="26:28" x14ac:dyDescent="0.25">
      <c r="Z767">
        <f t="shared" si="29"/>
        <v>0</v>
      </c>
      <c r="AA767">
        <f>IF(AB767="",0,IFERROR(IF(VLOOKUP(AB767,AB$38:AB766,1,0)&gt;0,0,0),1))</f>
        <v>0</v>
      </c>
      <c r="AB767" s="17" t="str">
        <f>IF(DATOS!I731=X$39,DATOS!F731,"")</f>
        <v/>
      </c>
    </row>
    <row r="768" spans="26:28" x14ac:dyDescent="0.25">
      <c r="Z768">
        <f t="shared" si="29"/>
        <v>0</v>
      </c>
      <c r="AA768">
        <f>IF(AB768="",0,IFERROR(IF(VLOOKUP(AB768,AB$38:AB767,1,0)&gt;0,0,0),1))</f>
        <v>0</v>
      </c>
      <c r="AB768" s="17" t="str">
        <f>IF(DATOS!I732=X$39,DATOS!F732,"")</f>
        <v/>
      </c>
    </row>
    <row r="769" spans="26:28" x14ac:dyDescent="0.25">
      <c r="Z769">
        <f t="shared" si="29"/>
        <v>0</v>
      </c>
      <c r="AA769">
        <f>IF(AB769="",0,IFERROR(IF(VLOOKUP(AB769,AB$38:AB768,1,0)&gt;0,0,0),1))</f>
        <v>0</v>
      </c>
      <c r="AB769" s="17" t="str">
        <f>IF(DATOS!I733=X$39,DATOS!F733,"")</f>
        <v/>
      </c>
    </row>
    <row r="770" spans="26:28" x14ac:dyDescent="0.25">
      <c r="Z770">
        <f t="shared" si="29"/>
        <v>0</v>
      </c>
      <c r="AA770">
        <f>IF(AB770="",0,IFERROR(IF(VLOOKUP(AB770,AB$38:AB769,1,0)&gt;0,0,0),1))</f>
        <v>0</v>
      </c>
      <c r="AB770" s="17" t="str">
        <f>IF(DATOS!I734=X$39,DATOS!F734,"")</f>
        <v/>
      </c>
    </row>
    <row r="771" spans="26:28" x14ac:dyDescent="0.25">
      <c r="Z771">
        <f t="shared" si="29"/>
        <v>0</v>
      </c>
      <c r="AA771">
        <f>IF(AB771="",0,IFERROR(IF(VLOOKUP(AB771,AB$38:AB770,1,0)&gt;0,0,0),1))</f>
        <v>0</v>
      </c>
      <c r="AB771" s="17" t="str">
        <f>IF(DATOS!I735=X$39,DATOS!F735,"")</f>
        <v/>
      </c>
    </row>
    <row r="772" spans="26:28" x14ac:dyDescent="0.25">
      <c r="Z772">
        <f t="shared" si="29"/>
        <v>0</v>
      </c>
      <c r="AA772">
        <f>IF(AB772="",0,IFERROR(IF(VLOOKUP(AB772,AB$38:AB771,1,0)&gt;0,0,0),1))</f>
        <v>0</v>
      </c>
      <c r="AB772" s="17" t="str">
        <f>IF(DATOS!I736=X$39,DATOS!F736,"")</f>
        <v/>
      </c>
    </row>
    <row r="773" spans="26:28" x14ac:dyDescent="0.25">
      <c r="Z773">
        <f t="shared" si="29"/>
        <v>0</v>
      </c>
      <c r="AA773">
        <f>IF(AB773="",0,IFERROR(IF(VLOOKUP(AB773,AB$38:AB772,1,0)&gt;0,0,0),1))</f>
        <v>0</v>
      </c>
      <c r="AB773" s="17" t="str">
        <f>IF(DATOS!I737=X$39,DATOS!F737,"")</f>
        <v/>
      </c>
    </row>
    <row r="774" spans="26:28" x14ac:dyDescent="0.25">
      <c r="Z774">
        <f t="shared" si="29"/>
        <v>0</v>
      </c>
      <c r="AA774">
        <f>IF(AB774="",0,IFERROR(IF(VLOOKUP(AB774,AB$38:AB773,1,0)&gt;0,0,0),1))</f>
        <v>0</v>
      </c>
      <c r="AB774" s="17" t="str">
        <f>IF(DATOS!I738=X$39,DATOS!F738,"")</f>
        <v/>
      </c>
    </row>
    <row r="775" spans="26:28" x14ac:dyDescent="0.25">
      <c r="Z775">
        <f t="shared" si="29"/>
        <v>0</v>
      </c>
      <c r="AA775">
        <f>IF(AB775="",0,IFERROR(IF(VLOOKUP(AB775,AB$38:AB774,1,0)&gt;0,0,0),1))</f>
        <v>0</v>
      </c>
      <c r="AB775" s="17" t="str">
        <f>IF(DATOS!I739=X$39,DATOS!F739,"")</f>
        <v/>
      </c>
    </row>
    <row r="776" spans="26:28" x14ac:dyDescent="0.25">
      <c r="Z776">
        <f t="shared" si="29"/>
        <v>0</v>
      </c>
      <c r="AA776">
        <f>IF(AB776="",0,IFERROR(IF(VLOOKUP(AB776,AB$38:AB775,1,0)&gt;0,0,0),1))</f>
        <v>0</v>
      </c>
      <c r="AB776" s="17" t="str">
        <f>IF(DATOS!I740=X$39,DATOS!F740,"")</f>
        <v/>
      </c>
    </row>
    <row r="777" spans="26:28" x14ac:dyDescent="0.25">
      <c r="Z777">
        <f t="shared" si="29"/>
        <v>0</v>
      </c>
      <c r="AA777">
        <f>IF(AB777="",0,IFERROR(IF(VLOOKUP(AB777,AB$38:AB776,1,0)&gt;0,0,0),1))</f>
        <v>0</v>
      </c>
      <c r="AB777" s="17" t="str">
        <f>IF(DATOS!I741=X$39,DATOS!F741,"")</f>
        <v/>
      </c>
    </row>
    <row r="778" spans="26:28" x14ac:dyDescent="0.25">
      <c r="Z778">
        <f t="shared" si="29"/>
        <v>0</v>
      </c>
      <c r="AA778">
        <f>IF(AB778="",0,IFERROR(IF(VLOOKUP(AB778,AB$38:AB777,1,0)&gt;0,0,0),1))</f>
        <v>0</v>
      </c>
      <c r="AB778" s="17" t="str">
        <f>IF(DATOS!I742=X$39,DATOS!F742,"")</f>
        <v/>
      </c>
    </row>
    <row r="779" spans="26:28" x14ac:dyDescent="0.25">
      <c r="Z779">
        <f t="shared" si="29"/>
        <v>0</v>
      </c>
      <c r="AA779">
        <f>IF(AB779="",0,IFERROR(IF(VLOOKUP(AB779,AB$38:AB778,1,0)&gt;0,0,0),1))</f>
        <v>0</v>
      </c>
      <c r="AB779" s="17" t="str">
        <f>IF(DATOS!I743=X$39,DATOS!F743,"")</f>
        <v/>
      </c>
    </row>
    <row r="780" spans="26:28" x14ac:dyDescent="0.25">
      <c r="Z780">
        <f t="shared" si="29"/>
        <v>0</v>
      </c>
      <c r="AA780">
        <f>IF(AB780="",0,IFERROR(IF(VLOOKUP(AB780,AB$38:AB779,1,0)&gt;0,0,0),1))</f>
        <v>0</v>
      </c>
      <c r="AB780" s="17" t="str">
        <f>IF(DATOS!I744=X$39,DATOS!F744,"")</f>
        <v/>
      </c>
    </row>
    <row r="781" spans="26:28" x14ac:dyDescent="0.25">
      <c r="Z781">
        <f t="shared" si="29"/>
        <v>0</v>
      </c>
      <c r="AA781">
        <f>IF(AB781="",0,IFERROR(IF(VLOOKUP(AB781,AB$38:AB780,1,0)&gt;0,0,0),1))</f>
        <v>0</v>
      </c>
      <c r="AB781" s="17" t="str">
        <f>IF(DATOS!I745=X$39,DATOS!F745,"")</f>
        <v/>
      </c>
    </row>
    <row r="782" spans="26:28" x14ac:dyDescent="0.25">
      <c r="Z782">
        <f t="shared" si="29"/>
        <v>0</v>
      </c>
      <c r="AA782">
        <f>IF(AB782="",0,IFERROR(IF(VLOOKUP(AB782,AB$38:AB781,1,0)&gt;0,0,0),1))</f>
        <v>0</v>
      </c>
      <c r="AB782" s="17" t="str">
        <f>IF(DATOS!I746=X$39,DATOS!F746,"")</f>
        <v/>
      </c>
    </row>
    <row r="783" spans="26:28" x14ac:dyDescent="0.25">
      <c r="Z783">
        <f t="shared" si="29"/>
        <v>0</v>
      </c>
      <c r="AA783">
        <f>IF(AB783="",0,IFERROR(IF(VLOOKUP(AB783,AB$38:AB782,1,0)&gt;0,0,0),1))</f>
        <v>0</v>
      </c>
      <c r="AB783" s="17" t="str">
        <f>IF(DATOS!I747=X$39,DATOS!F747,"")</f>
        <v/>
      </c>
    </row>
    <row r="784" spans="26:28" x14ac:dyDescent="0.25">
      <c r="Z784">
        <f t="shared" si="29"/>
        <v>0</v>
      </c>
      <c r="AA784">
        <f>IF(AB784="",0,IFERROR(IF(VLOOKUP(AB784,AB$38:AB783,1,0)&gt;0,0,0),1))</f>
        <v>0</v>
      </c>
      <c r="AB784" s="17" t="str">
        <f>IF(DATOS!I748=X$39,DATOS!F748,"")</f>
        <v/>
      </c>
    </row>
    <row r="785" spans="26:28" x14ac:dyDescent="0.25">
      <c r="Z785">
        <f t="shared" si="29"/>
        <v>0</v>
      </c>
      <c r="AA785">
        <f>IF(AB785="",0,IFERROR(IF(VLOOKUP(AB785,AB$38:AB784,1,0)&gt;0,0,0),1))</f>
        <v>0</v>
      </c>
      <c r="AB785" s="17" t="str">
        <f>IF(DATOS!I749=X$39,DATOS!F749,"")</f>
        <v/>
      </c>
    </row>
    <row r="786" spans="26:28" x14ac:dyDescent="0.25">
      <c r="Z786">
        <f t="shared" si="29"/>
        <v>0</v>
      </c>
      <c r="AA786">
        <f>IF(AB786="",0,IFERROR(IF(VLOOKUP(AB786,AB$38:AB785,1,0)&gt;0,0,0),1))</f>
        <v>0</v>
      </c>
      <c r="AB786" s="17" t="str">
        <f>IF(DATOS!I750=X$39,DATOS!F750,"")</f>
        <v/>
      </c>
    </row>
    <row r="787" spans="26:28" x14ac:dyDescent="0.25">
      <c r="Z787">
        <f t="shared" si="29"/>
        <v>0</v>
      </c>
      <c r="AA787">
        <f>IF(AB787="",0,IFERROR(IF(VLOOKUP(AB787,AB$38:AB786,1,0)&gt;0,0,0),1))</f>
        <v>0</v>
      </c>
      <c r="AB787" s="17" t="str">
        <f>IF(DATOS!I751=X$39,DATOS!F751,"")</f>
        <v/>
      </c>
    </row>
    <row r="788" spans="26:28" x14ac:dyDescent="0.25">
      <c r="Z788">
        <f t="shared" si="29"/>
        <v>0</v>
      </c>
      <c r="AA788">
        <f>IF(AB788="",0,IFERROR(IF(VLOOKUP(AB788,AB$38:AB787,1,0)&gt;0,0,0),1))</f>
        <v>0</v>
      </c>
      <c r="AB788" s="17" t="str">
        <f>IF(DATOS!I752=X$39,DATOS!F752,"")</f>
        <v/>
      </c>
    </row>
    <row r="789" spans="26:28" x14ac:dyDescent="0.25">
      <c r="Z789">
        <f t="shared" si="29"/>
        <v>0</v>
      </c>
      <c r="AA789">
        <f>IF(AB789="",0,IFERROR(IF(VLOOKUP(AB789,AB$38:AB788,1,0)&gt;0,0,0),1))</f>
        <v>0</v>
      </c>
      <c r="AB789" s="17" t="str">
        <f>IF(DATOS!I753=X$39,DATOS!F753,"")</f>
        <v/>
      </c>
    </row>
    <row r="790" spans="26:28" x14ac:dyDescent="0.25">
      <c r="Z790">
        <f t="shared" si="29"/>
        <v>0</v>
      </c>
      <c r="AA790">
        <f>IF(AB790="",0,IFERROR(IF(VLOOKUP(AB790,AB$38:AB789,1,0)&gt;0,0,0),1))</f>
        <v>0</v>
      </c>
      <c r="AB790" s="17" t="str">
        <f>IF(DATOS!I754=X$39,DATOS!F754,"")</f>
        <v/>
      </c>
    </row>
    <row r="791" spans="26:28" x14ac:dyDescent="0.25">
      <c r="Z791">
        <f t="shared" si="29"/>
        <v>0</v>
      </c>
      <c r="AA791">
        <f>IF(AB791="",0,IFERROR(IF(VLOOKUP(AB791,AB$38:AB790,1,0)&gt;0,0,0),1))</f>
        <v>0</v>
      </c>
      <c r="AB791" s="17" t="str">
        <f>IF(DATOS!I755=X$39,DATOS!F755,"")</f>
        <v/>
      </c>
    </row>
    <row r="792" spans="26:28" x14ac:dyDescent="0.25">
      <c r="Z792">
        <f t="shared" si="29"/>
        <v>0</v>
      </c>
      <c r="AA792">
        <f>IF(AB792="",0,IFERROR(IF(VLOOKUP(AB792,AB$38:AB791,1,0)&gt;0,0,0),1))</f>
        <v>0</v>
      </c>
      <c r="AB792" s="17" t="str">
        <f>IF(DATOS!I756=X$39,DATOS!F756,"")</f>
        <v/>
      </c>
    </row>
    <row r="793" spans="26:28" x14ac:dyDescent="0.25">
      <c r="Z793">
        <f t="shared" si="29"/>
        <v>0</v>
      </c>
      <c r="AA793">
        <f>IF(AB793="",0,IFERROR(IF(VLOOKUP(AB793,AB$38:AB792,1,0)&gt;0,0,0),1))</f>
        <v>0</v>
      </c>
      <c r="AB793" s="17" t="str">
        <f>IF(DATOS!I757=X$39,DATOS!F757,"")</f>
        <v/>
      </c>
    </row>
    <row r="794" spans="26:28" x14ac:dyDescent="0.25">
      <c r="Z794">
        <f t="shared" si="29"/>
        <v>0</v>
      </c>
      <c r="AA794">
        <f>IF(AB794="",0,IFERROR(IF(VLOOKUP(AB794,AB$38:AB793,1,0)&gt;0,0,0),1))</f>
        <v>0</v>
      </c>
      <c r="AB794" s="17" t="str">
        <f>IF(DATOS!I758=X$39,DATOS!F758,"")</f>
        <v/>
      </c>
    </row>
    <row r="795" spans="26:28" x14ac:dyDescent="0.25">
      <c r="Z795">
        <f t="shared" si="29"/>
        <v>0</v>
      </c>
      <c r="AA795">
        <f>IF(AB795="",0,IFERROR(IF(VLOOKUP(AB795,AB$38:AB794,1,0)&gt;0,0,0),1))</f>
        <v>0</v>
      </c>
      <c r="AB795" s="17" t="str">
        <f>IF(DATOS!I759=X$39,DATOS!F759,"")</f>
        <v/>
      </c>
    </row>
    <row r="796" spans="26:28" x14ac:dyDescent="0.25">
      <c r="Z796">
        <f t="shared" si="29"/>
        <v>0</v>
      </c>
      <c r="AA796">
        <f>IF(AB796="",0,IFERROR(IF(VLOOKUP(AB796,AB$38:AB795,1,0)&gt;0,0,0),1))</f>
        <v>0</v>
      </c>
      <c r="AB796" s="17" t="str">
        <f>IF(DATOS!I760=X$39,DATOS!F760,"")</f>
        <v/>
      </c>
    </row>
    <row r="797" spans="26:28" x14ac:dyDescent="0.25">
      <c r="Z797">
        <f t="shared" si="29"/>
        <v>0</v>
      </c>
      <c r="AA797">
        <f>IF(AB797="",0,IFERROR(IF(VLOOKUP(AB797,AB$38:AB796,1,0)&gt;0,0,0),1))</f>
        <v>0</v>
      </c>
      <c r="AB797" s="17" t="str">
        <f>IF(DATOS!I761=X$39,DATOS!F761,"")</f>
        <v/>
      </c>
    </row>
    <row r="798" spans="26:28" x14ac:dyDescent="0.25">
      <c r="Z798">
        <f t="shared" si="29"/>
        <v>0</v>
      </c>
      <c r="AA798">
        <f>IF(AB798="",0,IFERROR(IF(VLOOKUP(AB798,AB$38:AB797,1,0)&gt;0,0,0),1))</f>
        <v>0</v>
      </c>
      <c r="AB798" s="17" t="str">
        <f>IF(DATOS!I762=X$39,DATOS!F762,"")</f>
        <v/>
      </c>
    </row>
    <row r="799" spans="26:28" x14ac:dyDescent="0.25">
      <c r="Z799">
        <f t="shared" si="29"/>
        <v>0</v>
      </c>
      <c r="AA799">
        <f>IF(AB799="",0,IFERROR(IF(VLOOKUP(AB799,AB$38:AB798,1,0)&gt;0,0,0),1))</f>
        <v>0</v>
      </c>
      <c r="AB799" s="17" t="str">
        <f>IF(DATOS!I763=X$39,DATOS!F763,"")</f>
        <v/>
      </c>
    </row>
    <row r="800" spans="26:28" x14ac:dyDescent="0.25">
      <c r="Z800">
        <f t="shared" si="29"/>
        <v>0</v>
      </c>
      <c r="AA800">
        <f>IF(AB800="",0,IFERROR(IF(VLOOKUP(AB800,AB$38:AB799,1,0)&gt;0,0,0),1))</f>
        <v>0</v>
      </c>
      <c r="AB800" s="17" t="str">
        <f>IF(DATOS!I764=X$39,DATOS!F764,"")</f>
        <v/>
      </c>
    </row>
    <row r="801" spans="26:28" x14ac:dyDescent="0.25">
      <c r="Z801">
        <f t="shared" si="29"/>
        <v>0</v>
      </c>
      <c r="AA801">
        <f>IF(AB801="",0,IFERROR(IF(VLOOKUP(AB801,AB$38:AB800,1,0)&gt;0,0,0),1))</f>
        <v>0</v>
      </c>
      <c r="AB801" s="17" t="str">
        <f>IF(DATOS!I765=X$39,DATOS!F765,"")</f>
        <v/>
      </c>
    </row>
    <row r="802" spans="26:28" x14ac:dyDescent="0.25">
      <c r="Z802">
        <f t="shared" si="29"/>
        <v>0</v>
      </c>
      <c r="AA802">
        <f>IF(AB802="",0,IFERROR(IF(VLOOKUP(AB802,AB$38:AB801,1,0)&gt;0,0,0),1))</f>
        <v>0</v>
      </c>
      <c r="AB802" s="17" t="str">
        <f>IF(DATOS!I766=X$39,DATOS!F766,"")</f>
        <v/>
      </c>
    </row>
    <row r="803" spans="26:28" x14ac:dyDescent="0.25">
      <c r="Z803">
        <f t="shared" si="29"/>
        <v>0</v>
      </c>
      <c r="AA803">
        <f>IF(AB803="",0,IFERROR(IF(VLOOKUP(AB803,AB$38:AB802,1,0)&gt;0,0,0),1))</f>
        <v>0</v>
      </c>
      <c r="AB803" s="17" t="str">
        <f>IF(DATOS!I767=X$39,DATOS!F767,"")</f>
        <v/>
      </c>
    </row>
    <row r="804" spans="26:28" x14ac:dyDescent="0.25">
      <c r="Z804">
        <f t="shared" si="29"/>
        <v>0</v>
      </c>
      <c r="AA804">
        <f>IF(AB804="",0,IFERROR(IF(VLOOKUP(AB804,AB$38:AB803,1,0)&gt;0,0,0),1))</f>
        <v>0</v>
      </c>
      <c r="AB804" s="17" t="str">
        <f>IF(DATOS!I768=X$39,DATOS!F768,"")</f>
        <v/>
      </c>
    </row>
    <row r="805" spans="26:28" x14ac:dyDescent="0.25">
      <c r="Z805">
        <f t="shared" si="29"/>
        <v>0</v>
      </c>
      <c r="AA805">
        <f>IF(AB805="",0,IFERROR(IF(VLOOKUP(AB805,AB$38:AB804,1,0)&gt;0,0,0),1))</f>
        <v>0</v>
      </c>
      <c r="AB805" s="17" t="str">
        <f>IF(DATOS!I769=X$39,DATOS!F769,"")</f>
        <v/>
      </c>
    </row>
    <row r="806" spans="26:28" x14ac:dyDescent="0.25">
      <c r="Z806">
        <f t="shared" ref="Z806:Z869" si="30">Z805+AA806</f>
        <v>0</v>
      </c>
      <c r="AA806">
        <f>IF(AB806="",0,IFERROR(IF(VLOOKUP(AB806,AB$38:AB805,1,0)&gt;0,0,0),1))</f>
        <v>0</v>
      </c>
      <c r="AB806" s="17" t="str">
        <f>IF(DATOS!I770=X$39,DATOS!F770,"")</f>
        <v/>
      </c>
    </row>
    <row r="807" spans="26:28" x14ac:dyDescent="0.25">
      <c r="Z807">
        <f t="shared" si="30"/>
        <v>0</v>
      </c>
      <c r="AA807">
        <f>IF(AB807="",0,IFERROR(IF(VLOOKUP(AB807,AB$38:AB806,1,0)&gt;0,0,0),1))</f>
        <v>0</v>
      </c>
      <c r="AB807" s="17" t="str">
        <f>IF(DATOS!I771=X$39,DATOS!F771,"")</f>
        <v/>
      </c>
    </row>
    <row r="808" spans="26:28" x14ac:dyDescent="0.25">
      <c r="Z808">
        <f t="shared" si="30"/>
        <v>0</v>
      </c>
      <c r="AA808">
        <f>IF(AB808="",0,IFERROR(IF(VLOOKUP(AB808,AB$38:AB807,1,0)&gt;0,0,0),1))</f>
        <v>0</v>
      </c>
      <c r="AB808" s="17" t="str">
        <f>IF(DATOS!I772=X$39,DATOS!F772,"")</f>
        <v/>
      </c>
    </row>
    <row r="809" spans="26:28" x14ac:dyDescent="0.25">
      <c r="Z809">
        <f t="shared" si="30"/>
        <v>0</v>
      </c>
      <c r="AA809">
        <f>IF(AB809="",0,IFERROR(IF(VLOOKUP(AB809,AB$38:AB808,1,0)&gt;0,0,0),1))</f>
        <v>0</v>
      </c>
      <c r="AB809" s="17" t="str">
        <f>IF(DATOS!I773=X$39,DATOS!F773,"")</f>
        <v/>
      </c>
    </row>
    <row r="810" spans="26:28" x14ac:dyDescent="0.25">
      <c r="Z810">
        <f t="shared" si="30"/>
        <v>0</v>
      </c>
      <c r="AA810">
        <f>IF(AB810="",0,IFERROR(IF(VLOOKUP(AB810,AB$38:AB809,1,0)&gt;0,0,0),1))</f>
        <v>0</v>
      </c>
      <c r="AB810" s="17" t="str">
        <f>IF(DATOS!I774=X$39,DATOS!F774,"")</f>
        <v/>
      </c>
    </row>
    <row r="811" spans="26:28" x14ac:dyDescent="0.25">
      <c r="Z811">
        <f t="shared" si="30"/>
        <v>0</v>
      </c>
      <c r="AA811">
        <f>IF(AB811="",0,IFERROR(IF(VLOOKUP(AB811,AB$38:AB810,1,0)&gt;0,0,0),1))</f>
        <v>0</v>
      </c>
      <c r="AB811" s="17" t="str">
        <f>IF(DATOS!I775=X$39,DATOS!F775,"")</f>
        <v/>
      </c>
    </row>
    <row r="812" spans="26:28" x14ac:dyDescent="0.25">
      <c r="Z812">
        <f t="shared" si="30"/>
        <v>0</v>
      </c>
      <c r="AA812">
        <f>IF(AB812="",0,IFERROR(IF(VLOOKUP(AB812,AB$38:AB811,1,0)&gt;0,0,0),1))</f>
        <v>0</v>
      </c>
      <c r="AB812" s="17" t="str">
        <f>IF(DATOS!I776=X$39,DATOS!F776,"")</f>
        <v/>
      </c>
    </row>
    <row r="813" spans="26:28" x14ac:dyDescent="0.25">
      <c r="Z813">
        <f t="shared" si="30"/>
        <v>0</v>
      </c>
      <c r="AA813">
        <f>IF(AB813="",0,IFERROR(IF(VLOOKUP(AB813,AB$38:AB812,1,0)&gt;0,0,0),1))</f>
        <v>0</v>
      </c>
      <c r="AB813" s="17" t="str">
        <f>IF(DATOS!I777=X$39,DATOS!F777,"")</f>
        <v/>
      </c>
    </row>
    <row r="814" spans="26:28" x14ac:dyDescent="0.25">
      <c r="Z814">
        <f t="shared" si="30"/>
        <v>0</v>
      </c>
      <c r="AA814">
        <f>IF(AB814="",0,IFERROR(IF(VLOOKUP(AB814,AB$38:AB813,1,0)&gt;0,0,0),1))</f>
        <v>0</v>
      </c>
      <c r="AB814" s="17" t="str">
        <f>IF(DATOS!I778=X$39,DATOS!F778,"")</f>
        <v/>
      </c>
    </row>
    <row r="815" spans="26:28" x14ac:dyDescent="0.25">
      <c r="Z815">
        <f t="shared" si="30"/>
        <v>0</v>
      </c>
      <c r="AA815">
        <f>IF(AB815="",0,IFERROR(IF(VLOOKUP(AB815,AB$38:AB814,1,0)&gt;0,0,0),1))</f>
        <v>0</v>
      </c>
      <c r="AB815" s="17" t="str">
        <f>IF(DATOS!I779=X$39,DATOS!F779,"")</f>
        <v/>
      </c>
    </row>
    <row r="816" spans="26:28" x14ac:dyDescent="0.25">
      <c r="Z816">
        <f t="shared" si="30"/>
        <v>0</v>
      </c>
      <c r="AA816">
        <f>IF(AB816="",0,IFERROR(IF(VLOOKUP(AB816,AB$38:AB815,1,0)&gt;0,0,0),1))</f>
        <v>0</v>
      </c>
      <c r="AB816" s="17" t="str">
        <f>IF(DATOS!I780=X$39,DATOS!F780,"")</f>
        <v/>
      </c>
    </row>
    <row r="817" spans="26:28" x14ac:dyDescent="0.25">
      <c r="Z817">
        <f t="shared" si="30"/>
        <v>0</v>
      </c>
      <c r="AA817">
        <f>IF(AB817="",0,IFERROR(IF(VLOOKUP(AB817,AB$38:AB816,1,0)&gt;0,0,0),1))</f>
        <v>0</v>
      </c>
      <c r="AB817" s="17" t="str">
        <f>IF(DATOS!I781=X$39,DATOS!F781,"")</f>
        <v/>
      </c>
    </row>
    <row r="818" spans="26:28" x14ac:dyDescent="0.25">
      <c r="Z818">
        <f t="shared" si="30"/>
        <v>0</v>
      </c>
      <c r="AA818">
        <f>IF(AB818="",0,IFERROR(IF(VLOOKUP(AB818,AB$38:AB817,1,0)&gt;0,0,0),1))</f>
        <v>0</v>
      </c>
      <c r="AB818" s="17" t="str">
        <f>IF(DATOS!I782=X$39,DATOS!F782,"")</f>
        <v/>
      </c>
    </row>
    <row r="819" spans="26:28" x14ac:dyDescent="0.25">
      <c r="Z819">
        <f t="shared" si="30"/>
        <v>0</v>
      </c>
      <c r="AA819">
        <f>IF(AB819="",0,IFERROR(IF(VLOOKUP(AB819,AB$38:AB818,1,0)&gt;0,0,0),1))</f>
        <v>0</v>
      </c>
      <c r="AB819" s="17" t="str">
        <f>IF(DATOS!I783=X$39,DATOS!F783,"")</f>
        <v/>
      </c>
    </row>
    <row r="820" spans="26:28" x14ac:dyDescent="0.25">
      <c r="Z820">
        <f t="shared" si="30"/>
        <v>0</v>
      </c>
      <c r="AA820">
        <f>IF(AB820="",0,IFERROR(IF(VLOOKUP(AB820,AB$38:AB819,1,0)&gt;0,0,0),1))</f>
        <v>0</v>
      </c>
      <c r="AB820" s="17" t="str">
        <f>IF(DATOS!I784=X$39,DATOS!F784,"")</f>
        <v/>
      </c>
    </row>
    <row r="821" spans="26:28" x14ac:dyDescent="0.25">
      <c r="Z821">
        <f t="shared" si="30"/>
        <v>0</v>
      </c>
      <c r="AA821">
        <f>IF(AB821="",0,IFERROR(IF(VLOOKUP(AB821,AB$38:AB820,1,0)&gt;0,0,0),1))</f>
        <v>0</v>
      </c>
      <c r="AB821" s="17" t="str">
        <f>IF(DATOS!I785=X$39,DATOS!F785,"")</f>
        <v/>
      </c>
    </row>
    <row r="822" spans="26:28" x14ac:dyDescent="0.25">
      <c r="Z822">
        <f t="shared" si="30"/>
        <v>0</v>
      </c>
      <c r="AA822">
        <f>IF(AB822="",0,IFERROR(IF(VLOOKUP(AB822,AB$38:AB821,1,0)&gt;0,0,0),1))</f>
        <v>0</v>
      </c>
      <c r="AB822" s="17" t="str">
        <f>IF(DATOS!I786=X$39,DATOS!F786,"")</f>
        <v/>
      </c>
    </row>
    <row r="823" spans="26:28" x14ac:dyDescent="0.25">
      <c r="Z823">
        <f t="shared" si="30"/>
        <v>0</v>
      </c>
      <c r="AA823">
        <f>IF(AB823="",0,IFERROR(IF(VLOOKUP(AB823,AB$38:AB822,1,0)&gt;0,0,0),1))</f>
        <v>0</v>
      </c>
      <c r="AB823" s="17" t="str">
        <f>IF(DATOS!I787=X$39,DATOS!F787,"")</f>
        <v/>
      </c>
    </row>
    <row r="824" spans="26:28" x14ac:dyDescent="0.25">
      <c r="Z824">
        <f t="shared" si="30"/>
        <v>0</v>
      </c>
      <c r="AA824">
        <f>IF(AB824="",0,IFERROR(IF(VLOOKUP(AB824,AB$38:AB823,1,0)&gt;0,0,0),1))</f>
        <v>0</v>
      </c>
      <c r="AB824" s="17" t="str">
        <f>IF(DATOS!I788=X$39,DATOS!F788,"")</f>
        <v/>
      </c>
    </row>
    <row r="825" spans="26:28" x14ac:dyDescent="0.25">
      <c r="Z825">
        <f t="shared" si="30"/>
        <v>0</v>
      </c>
      <c r="AA825">
        <f>IF(AB825="",0,IFERROR(IF(VLOOKUP(AB825,AB$38:AB824,1,0)&gt;0,0,0),1))</f>
        <v>0</v>
      </c>
      <c r="AB825" s="17" t="str">
        <f>IF(DATOS!I789=X$39,DATOS!F789,"")</f>
        <v/>
      </c>
    </row>
    <row r="826" spans="26:28" x14ac:dyDescent="0.25">
      <c r="Z826">
        <f t="shared" si="30"/>
        <v>0</v>
      </c>
      <c r="AA826">
        <f>IF(AB826="",0,IFERROR(IF(VLOOKUP(AB826,AB$38:AB825,1,0)&gt;0,0,0),1))</f>
        <v>0</v>
      </c>
      <c r="AB826" s="17" t="str">
        <f>IF(DATOS!I790=X$39,DATOS!F790,"")</f>
        <v/>
      </c>
    </row>
    <row r="827" spans="26:28" x14ac:dyDescent="0.25">
      <c r="Z827">
        <f t="shared" si="30"/>
        <v>0</v>
      </c>
      <c r="AA827">
        <f>IF(AB827="",0,IFERROR(IF(VLOOKUP(AB827,AB$38:AB826,1,0)&gt;0,0,0),1))</f>
        <v>0</v>
      </c>
      <c r="AB827" s="17" t="str">
        <f>IF(DATOS!I791=X$39,DATOS!F791,"")</f>
        <v/>
      </c>
    </row>
    <row r="828" spans="26:28" x14ac:dyDescent="0.25">
      <c r="Z828">
        <f t="shared" si="30"/>
        <v>0</v>
      </c>
      <c r="AA828">
        <f>IF(AB828="",0,IFERROR(IF(VLOOKUP(AB828,AB$38:AB827,1,0)&gt;0,0,0),1))</f>
        <v>0</v>
      </c>
      <c r="AB828" s="17" t="str">
        <f>IF(DATOS!I792=X$39,DATOS!F792,"")</f>
        <v/>
      </c>
    </row>
    <row r="829" spans="26:28" x14ac:dyDescent="0.25">
      <c r="Z829">
        <f t="shared" si="30"/>
        <v>0</v>
      </c>
      <c r="AA829">
        <f>IF(AB829="",0,IFERROR(IF(VLOOKUP(AB829,AB$38:AB828,1,0)&gt;0,0,0),1))</f>
        <v>0</v>
      </c>
      <c r="AB829" s="17" t="str">
        <f>IF(DATOS!I793=X$39,DATOS!F793,"")</f>
        <v/>
      </c>
    </row>
    <row r="830" spans="26:28" x14ac:dyDescent="0.25">
      <c r="Z830">
        <f t="shared" si="30"/>
        <v>0</v>
      </c>
      <c r="AA830">
        <f>IF(AB830="",0,IFERROR(IF(VLOOKUP(AB830,AB$38:AB829,1,0)&gt;0,0,0),1))</f>
        <v>0</v>
      </c>
      <c r="AB830" s="17" t="str">
        <f>IF(DATOS!I794=X$39,DATOS!F794,"")</f>
        <v/>
      </c>
    </row>
    <row r="831" spans="26:28" x14ac:dyDescent="0.25">
      <c r="Z831">
        <f t="shared" si="30"/>
        <v>0</v>
      </c>
      <c r="AA831">
        <f>IF(AB831="",0,IFERROR(IF(VLOOKUP(AB831,AB$38:AB830,1,0)&gt;0,0,0),1))</f>
        <v>0</v>
      </c>
      <c r="AB831" s="17" t="str">
        <f>IF(DATOS!I795=X$39,DATOS!F795,"")</f>
        <v/>
      </c>
    </row>
    <row r="832" spans="26:28" x14ac:dyDescent="0.25">
      <c r="Z832">
        <f t="shared" si="30"/>
        <v>0</v>
      </c>
      <c r="AA832">
        <f>IF(AB832="",0,IFERROR(IF(VLOOKUP(AB832,AB$38:AB831,1,0)&gt;0,0,0),1))</f>
        <v>0</v>
      </c>
      <c r="AB832" s="17" t="str">
        <f>IF(DATOS!I796=X$39,DATOS!F796,"")</f>
        <v/>
      </c>
    </row>
    <row r="833" spans="26:28" x14ac:dyDescent="0.25">
      <c r="Z833">
        <f t="shared" si="30"/>
        <v>0</v>
      </c>
      <c r="AA833">
        <f>IF(AB833="",0,IFERROR(IF(VLOOKUP(AB833,AB$38:AB832,1,0)&gt;0,0,0),1))</f>
        <v>0</v>
      </c>
      <c r="AB833" s="17" t="str">
        <f>IF(DATOS!I797=X$39,DATOS!F797,"")</f>
        <v/>
      </c>
    </row>
    <row r="834" spans="26:28" x14ac:dyDescent="0.25">
      <c r="Z834">
        <f t="shared" si="30"/>
        <v>0</v>
      </c>
      <c r="AA834">
        <f>IF(AB834="",0,IFERROR(IF(VLOOKUP(AB834,AB$38:AB833,1,0)&gt;0,0,0),1))</f>
        <v>0</v>
      </c>
      <c r="AB834" s="17" t="str">
        <f>IF(DATOS!I798=X$39,DATOS!F798,"")</f>
        <v/>
      </c>
    </row>
    <row r="835" spans="26:28" x14ac:dyDescent="0.25">
      <c r="Z835">
        <f t="shared" si="30"/>
        <v>0</v>
      </c>
      <c r="AA835">
        <f>IF(AB835="",0,IFERROR(IF(VLOOKUP(AB835,AB$38:AB834,1,0)&gt;0,0,0),1))</f>
        <v>0</v>
      </c>
      <c r="AB835" s="17" t="str">
        <f>IF(DATOS!I799=X$39,DATOS!F799,"")</f>
        <v/>
      </c>
    </row>
    <row r="836" spans="26:28" x14ac:dyDescent="0.25">
      <c r="Z836">
        <f t="shared" si="30"/>
        <v>0</v>
      </c>
      <c r="AA836">
        <f>IF(AB836="",0,IFERROR(IF(VLOOKUP(AB836,AB$38:AB835,1,0)&gt;0,0,0),1))</f>
        <v>0</v>
      </c>
      <c r="AB836" s="17" t="str">
        <f>IF(DATOS!I800=X$39,DATOS!F800,"")</f>
        <v/>
      </c>
    </row>
    <row r="837" spans="26:28" x14ac:dyDescent="0.25">
      <c r="Z837">
        <f t="shared" si="30"/>
        <v>0</v>
      </c>
      <c r="AA837">
        <f>IF(AB837="",0,IFERROR(IF(VLOOKUP(AB837,AB$38:AB836,1,0)&gt;0,0,0),1))</f>
        <v>0</v>
      </c>
      <c r="AB837" s="17" t="str">
        <f>IF(DATOS!I801=X$39,DATOS!F801,"")</f>
        <v/>
      </c>
    </row>
    <row r="838" spans="26:28" x14ac:dyDescent="0.25">
      <c r="Z838">
        <f t="shared" si="30"/>
        <v>0</v>
      </c>
      <c r="AA838">
        <f>IF(AB838="",0,IFERROR(IF(VLOOKUP(AB838,AB$38:AB837,1,0)&gt;0,0,0),1))</f>
        <v>0</v>
      </c>
      <c r="AB838" s="17" t="str">
        <f>IF(DATOS!I802=X$39,DATOS!F802,"")</f>
        <v/>
      </c>
    </row>
    <row r="839" spans="26:28" x14ac:dyDescent="0.25">
      <c r="Z839">
        <f t="shared" si="30"/>
        <v>0</v>
      </c>
      <c r="AA839">
        <f>IF(AB839="",0,IFERROR(IF(VLOOKUP(AB839,AB$38:AB838,1,0)&gt;0,0,0),1))</f>
        <v>0</v>
      </c>
      <c r="AB839" s="17" t="str">
        <f>IF(DATOS!I803=X$39,DATOS!F803,"")</f>
        <v/>
      </c>
    </row>
    <row r="840" spans="26:28" x14ac:dyDescent="0.25">
      <c r="Z840">
        <f t="shared" si="30"/>
        <v>0</v>
      </c>
      <c r="AA840">
        <f>IF(AB840="",0,IFERROR(IF(VLOOKUP(AB840,AB$38:AB839,1,0)&gt;0,0,0),1))</f>
        <v>0</v>
      </c>
      <c r="AB840" s="17" t="str">
        <f>IF(DATOS!I804=X$39,DATOS!F804,"")</f>
        <v/>
      </c>
    </row>
    <row r="841" spans="26:28" x14ac:dyDescent="0.25">
      <c r="Z841">
        <f t="shared" si="30"/>
        <v>0</v>
      </c>
      <c r="AA841">
        <f>IF(AB841="",0,IFERROR(IF(VLOOKUP(AB841,AB$38:AB840,1,0)&gt;0,0,0),1))</f>
        <v>0</v>
      </c>
      <c r="AB841" s="17" t="str">
        <f>IF(DATOS!I805=X$39,DATOS!F805,"")</f>
        <v/>
      </c>
    </row>
    <row r="842" spans="26:28" x14ac:dyDescent="0.25">
      <c r="Z842">
        <f t="shared" si="30"/>
        <v>0</v>
      </c>
      <c r="AA842">
        <f>IF(AB842="",0,IFERROR(IF(VLOOKUP(AB842,AB$38:AB841,1,0)&gt;0,0,0),1))</f>
        <v>0</v>
      </c>
      <c r="AB842" s="17" t="str">
        <f>IF(DATOS!I806=X$39,DATOS!F806,"")</f>
        <v/>
      </c>
    </row>
    <row r="843" spans="26:28" x14ac:dyDescent="0.25">
      <c r="Z843">
        <f t="shared" si="30"/>
        <v>0</v>
      </c>
      <c r="AA843">
        <f>IF(AB843="",0,IFERROR(IF(VLOOKUP(AB843,AB$38:AB842,1,0)&gt;0,0,0),1))</f>
        <v>0</v>
      </c>
      <c r="AB843" s="17" t="str">
        <f>IF(DATOS!I807=X$39,DATOS!F807,"")</f>
        <v/>
      </c>
    </row>
    <row r="844" spans="26:28" x14ac:dyDescent="0.25">
      <c r="Z844">
        <f t="shared" si="30"/>
        <v>0</v>
      </c>
      <c r="AA844">
        <f>IF(AB844="",0,IFERROR(IF(VLOOKUP(AB844,AB$38:AB843,1,0)&gt;0,0,0),1))</f>
        <v>0</v>
      </c>
      <c r="AB844" s="17" t="str">
        <f>IF(DATOS!I808=X$39,DATOS!F808,"")</f>
        <v/>
      </c>
    </row>
    <row r="845" spans="26:28" x14ac:dyDescent="0.25">
      <c r="Z845">
        <f t="shared" si="30"/>
        <v>0</v>
      </c>
      <c r="AA845">
        <f>IF(AB845="",0,IFERROR(IF(VLOOKUP(AB845,AB$38:AB844,1,0)&gt;0,0,0),1))</f>
        <v>0</v>
      </c>
      <c r="AB845" s="17" t="str">
        <f>IF(DATOS!I809=X$39,DATOS!F809,"")</f>
        <v/>
      </c>
    </row>
    <row r="846" spans="26:28" x14ac:dyDescent="0.25">
      <c r="Z846">
        <f t="shared" si="30"/>
        <v>0</v>
      </c>
      <c r="AA846">
        <f>IF(AB846="",0,IFERROR(IF(VLOOKUP(AB846,AB$38:AB845,1,0)&gt;0,0,0),1))</f>
        <v>0</v>
      </c>
      <c r="AB846" s="17" t="str">
        <f>IF(DATOS!I810=X$39,DATOS!F810,"")</f>
        <v/>
      </c>
    </row>
    <row r="847" spans="26:28" x14ac:dyDescent="0.25">
      <c r="Z847">
        <f t="shared" si="30"/>
        <v>0</v>
      </c>
      <c r="AA847">
        <f>IF(AB847="",0,IFERROR(IF(VLOOKUP(AB847,AB$38:AB846,1,0)&gt;0,0,0),1))</f>
        <v>0</v>
      </c>
      <c r="AB847" s="17" t="str">
        <f>IF(DATOS!I811=X$39,DATOS!F811,"")</f>
        <v/>
      </c>
    </row>
    <row r="848" spans="26:28" x14ac:dyDescent="0.25">
      <c r="Z848">
        <f t="shared" si="30"/>
        <v>0</v>
      </c>
      <c r="AA848">
        <f>IF(AB848="",0,IFERROR(IF(VLOOKUP(AB848,AB$38:AB847,1,0)&gt;0,0,0),1))</f>
        <v>0</v>
      </c>
      <c r="AB848" s="17" t="str">
        <f>IF(DATOS!I812=X$39,DATOS!F812,"")</f>
        <v/>
      </c>
    </row>
    <row r="849" spans="26:28" x14ac:dyDescent="0.25">
      <c r="Z849">
        <f t="shared" si="30"/>
        <v>0</v>
      </c>
      <c r="AA849">
        <f>IF(AB849="",0,IFERROR(IF(VLOOKUP(AB849,AB$38:AB848,1,0)&gt;0,0,0),1))</f>
        <v>0</v>
      </c>
      <c r="AB849" s="17" t="str">
        <f>IF(DATOS!I813=X$39,DATOS!F813,"")</f>
        <v/>
      </c>
    </row>
    <row r="850" spans="26:28" x14ac:dyDescent="0.25">
      <c r="Z850">
        <f t="shared" si="30"/>
        <v>0</v>
      </c>
      <c r="AA850">
        <f>IF(AB850="",0,IFERROR(IF(VLOOKUP(AB850,AB$38:AB849,1,0)&gt;0,0,0),1))</f>
        <v>0</v>
      </c>
      <c r="AB850" s="17" t="str">
        <f>IF(DATOS!I814=X$39,DATOS!F814,"")</f>
        <v/>
      </c>
    </row>
    <row r="851" spans="26:28" x14ac:dyDescent="0.25">
      <c r="Z851">
        <f t="shared" si="30"/>
        <v>0</v>
      </c>
      <c r="AA851">
        <f>IF(AB851="",0,IFERROR(IF(VLOOKUP(AB851,AB$38:AB850,1,0)&gt;0,0,0),1))</f>
        <v>0</v>
      </c>
      <c r="AB851" s="17" t="str">
        <f>IF(DATOS!I815=X$39,DATOS!F815,"")</f>
        <v/>
      </c>
    </row>
    <row r="852" spans="26:28" x14ac:dyDescent="0.25">
      <c r="Z852">
        <f t="shared" si="30"/>
        <v>0</v>
      </c>
      <c r="AA852">
        <f>IF(AB852="",0,IFERROR(IF(VLOOKUP(AB852,AB$38:AB851,1,0)&gt;0,0,0),1))</f>
        <v>0</v>
      </c>
      <c r="AB852" s="17" t="str">
        <f>IF(DATOS!I816=X$39,DATOS!F816,"")</f>
        <v/>
      </c>
    </row>
    <row r="853" spans="26:28" x14ac:dyDescent="0.25">
      <c r="Z853">
        <f t="shared" si="30"/>
        <v>0</v>
      </c>
      <c r="AA853">
        <f>IF(AB853="",0,IFERROR(IF(VLOOKUP(AB853,AB$38:AB852,1,0)&gt;0,0,0),1))</f>
        <v>0</v>
      </c>
      <c r="AB853" s="17" t="str">
        <f>IF(DATOS!I817=X$39,DATOS!F817,"")</f>
        <v/>
      </c>
    </row>
    <row r="854" spans="26:28" x14ac:dyDescent="0.25">
      <c r="Z854">
        <f t="shared" si="30"/>
        <v>0</v>
      </c>
      <c r="AA854">
        <f>IF(AB854="",0,IFERROR(IF(VLOOKUP(AB854,AB$38:AB853,1,0)&gt;0,0,0),1))</f>
        <v>0</v>
      </c>
      <c r="AB854" s="17" t="str">
        <f>IF(DATOS!I818=X$39,DATOS!F818,"")</f>
        <v/>
      </c>
    </row>
    <row r="855" spans="26:28" x14ac:dyDescent="0.25">
      <c r="Z855">
        <f t="shared" si="30"/>
        <v>0</v>
      </c>
      <c r="AA855">
        <f>IF(AB855="",0,IFERROR(IF(VLOOKUP(AB855,AB$38:AB854,1,0)&gt;0,0,0),1))</f>
        <v>0</v>
      </c>
      <c r="AB855" s="17" t="str">
        <f>IF(DATOS!I819=X$39,DATOS!F819,"")</f>
        <v/>
      </c>
    </row>
    <row r="856" spans="26:28" x14ac:dyDescent="0.25">
      <c r="Z856">
        <f t="shared" si="30"/>
        <v>0</v>
      </c>
      <c r="AA856">
        <f>IF(AB856="",0,IFERROR(IF(VLOOKUP(AB856,AB$38:AB855,1,0)&gt;0,0,0),1))</f>
        <v>0</v>
      </c>
      <c r="AB856" s="17" t="str">
        <f>IF(DATOS!I820=X$39,DATOS!F820,"")</f>
        <v/>
      </c>
    </row>
    <row r="857" spans="26:28" x14ac:dyDescent="0.25">
      <c r="Z857">
        <f t="shared" si="30"/>
        <v>0</v>
      </c>
      <c r="AA857">
        <f>IF(AB857="",0,IFERROR(IF(VLOOKUP(AB857,AB$38:AB856,1,0)&gt;0,0,0),1))</f>
        <v>0</v>
      </c>
      <c r="AB857" s="17" t="str">
        <f>IF(DATOS!I821=X$39,DATOS!F821,"")</f>
        <v/>
      </c>
    </row>
    <row r="858" spans="26:28" x14ac:dyDescent="0.25">
      <c r="Z858">
        <f t="shared" si="30"/>
        <v>0</v>
      </c>
      <c r="AA858">
        <f>IF(AB858="",0,IFERROR(IF(VLOOKUP(AB858,AB$38:AB857,1,0)&gt;0,0,0),1))</f>
        <v>0</v>
      </c>
      <c r="AB858" s="17" t="str">
        <f>IF(DATOS!I822=X$39,DATOS!F822,"")</f>
        <v/>
      </c>
    </row>
    <row r="859" spans="26:28" x14ac:dyDescent="0.25">
      <c r="Z859">
        <f t="shared" si="30"/>
        <v>0</v>
      </c>
      <c r="AA859">
        <f>IF(AB859="",0,IFERROR(IF(VLOOKUP(AB859,AB$38:AB858,1,0)&gt;0,0,0),1))</f>
        <v>0</v>
      </c>
      <c r="AB859" s="17" t="str">
        <f>IF(DATOS!I823=X$39,DATOS!F823,"")</f>
        <v/>
      </c>
    </row>
    <row r="860" spans="26:28" x14ac:dyDescent="0.25">
      <c r="Z860">
        <f t="shared" si="30"/>
        <v>0</v>
      </c>
      <c r="AA860">
        <f>IF(AB860="",0,IFERROR(IF(VLOOKUP(AB860,AB$38:AB859,1,0)&gt;0,0,0),1))</f>
        <v>0</v>
      </c>
      <c r="AB860" s="17" t="str">
        <f>IF(DATOS!I824=X$39,DATOS!F824,"")</f>
        <v/>
      </c>
    </row>
    <row r="861" spans="26:28" x14ac:dyDescent="0.25">
      <c r="Z861">
        <f t="shared" si="30"/>
        <v>0</v>
      </c>
      <c r="AA861">
        <f>IF(AB861="",0,IFERROR(IF(VLOOKUP(AB861,AB$38:AB860,1,0)&gt;0,0,0),1))</f>
        <v>0</v>
      </c>
      <c r="AB861" s="17" t="str">
        <f>IF(DATOS!I825=X$39,DATOS!F825,"")</f>
        <v/>
      </c>
    </row>
    <row r="862" spans="26:28" x14ac:dyDescent="0.25">
      <c r="Z862">
        <f t="shared" si="30"/>
        <v>0</v>
      </c>
      <c r="AA862">
        <f>IF(AB862="",0,IFERROR(IF(VLOOKUP(AB862,AB$38:AB861,1,0)&gt;0,0,0),1))</f>
        <v>0</v>
      </c>
      <c r="AB862" s="17" t="str">
        <f>IF(DATOS!I826=X$39,DATOS!F826,"")</f>
        <v/>
      </c>
    </row>
    <row r="863" spans="26:28" x14ac:dyDescent="0.25">
      <c r="Z863">
        <f t="shared" si="30"/>
        <v>0</v>
      </c>
      <c r="AA863">
        <f>IF(AB863="",0,IFERROR(IF(VLOOKUP(AB863,AB$38:AB862,1,0)&gt;0,0,0),1))</f>
        <v>0</v>
      </c>
      <c r="AB863" s="17" t="str">
        <f>IF(DATOS!I827=X$39,DATOS!F827,"")</f>
        <v/>
      </c>
    </row>
    <row r="864" spans="26:28" x14ac:dyDescent="0.25">
      <c r="Z864">
        <f t="shared" si="30"/>
        <v>0</v>
      </c>
      <c r="AA864">
        <f>IF(AB864="",0,IFERROR(IF(VLOOKUP(AB864,AB$38:AB863,1,0)&gt;0,0,0),1))</f>
        <v>0</v>
      </c>
      <c r="AB864" s="17" t="str">
        <f>IF(DATOS!I828=X$39,DATOS!F828,"")</f>
        <v/>
      </c>
    </row>
    <row r="865" spans="26:28" x14ac:dyDescent="0.25">
      <c r="Z865">
        <f t="shared" si="30"/>
        <v>0</v>
      </c>
      <c r="AA865">
        <f>IF(AB865="",0,IFERROR(IF(VLOOKUP(AB865,AB$38:AB864,1,0)&gt;0,0,0),1))</f>
        <v>0</v>
      </c>
      <c r="AB865" s="17" t="str">
        <f>IF(DATOS!I829=X$39,DATOS!F829,"")</f>
        <v/>
      </c>
    </row>
    <row r="866" spans="26:28" x14ac:dyDescent="0.25">
      <c r="Z866">
        <f t="shared" si="30"/>
        <v>0</v>
      </c>
      <c r="AA866">
        <f>IF(AB866="",0,IFERROR(IF(VLOOKUP(AB866,AB$38:AB865,1,0)&gt;0,0,0),1))</f>
        <v>0</v>
      </c>
      <c r="AB866" s="17" t="str">
        <f>IF(DATOS!I830=X$39,DATOS!F830,"")</f>
        <v/>
      </c>
    </row>
    <row r="867" spans="26:28" x14ac:dyDescent="0.25">
      <c r="Z867">
        <f t="shared" si="30"/>
        <v>0</v>
      </c>
      <c r="AA867">
        <f>IF(AB867="",0,IFERROR(IF(VLOOKUP(AB867,AB$38:AB866,1,0)&gt;0,0,0),1))</f>
        <v>0</v>
      </c>
      <c r="AB867" s="17" t="str">
        <f>IF(DATOS!I831=X$39,DATOS!F831,"")</f>
        <v/>
      </c>
    </row>
    <row r="868" spans="26:28" x14ac:dyDescent="0.25">
      <c r="Z868">
        <f t="shared" si="30"/>
        <v>0</v>
      </c>
      <c r="AA868">
        <f>IF(AB868="",0,IFERROR(IF(VLOOKUP(AB868,AB$38:AB867,1,0)&gt;0,0,0),1))</f>
        <v>0</v>
      </c>
      <c r="AB868" s="17" t="str">
        <f>IF(DATOS!I832=X$39,DATOS!F832,"")</f>
        <v/>
      </c>
    </row>
    <row r="869" spans="26:28" x14ac:dyDescent="0.25">
      <c r="Z869">
        <f t="shared" si="30"/>
        <v>0</v>
      </c>
      <c r="AA869">
        <f>IF(AB869="",0,IFERROR(IF(VLOOKUP(AB869,AB$38:AB868,1,0)&gt;0,0,0),1))</f>
        <v>0</v>
      </c>
      <c r="AB869" s="17" t="str">
        <f>IF(DATOS!I833=X$39,DATOS!F833,"")</f>
        <v/>
      </c>
    </row>
    <row r="870" spans="26:28" x14ac:dyDescent="0.25">
      <c r="Z870">
        <f t="shared" ref="Z870:Z933" si="31">Z869+AA870</f>
        <v>0</v>
      </c>
      <c r="AA870">
        <f>IF(AB870="",0,IFERROR(IF(VLOOKUP(AB870,AB$38:AB869,1,0)&gt;0,0,0),1))</f>
        <v>0</v>
      </c>
      <c r="AB870" s="17" t="str">
        <f>IF(DATOS!I834=X$39,DATOS!F834,"")</f>
        <v/>
      </c>
    </row>
    <row r="871" spans="26:28" x14ac:dyDescent="0.25">
      <c r="Z871">
        <f t="shared" si="31"/>
        <v>0</v>
      </c>
      <c r="AA871">
        <f>IF(AB871="",0,IFERROR(IF(VLOOKUP(AB871,AB$38:AB870,1,0)&gt;0,0,0),1))</f>
        <v>0</v>
      </c>
      <c r="AB871" s="17" t="str">
        <f>IF(DATOS!I835=X$39,DATOS!F835,"")</f>
        <v/>
      </c>
    </row>
    <row r="872" spans="26:28" x14ac:dyDescent="0.25">
      <c r="Z872">
        <f t="shared" si="31"/>
        <v>0</v>
      </c>
      <c r="AA872">
        <f>IF(AB872="",0,IFERROR(IF(VLOOKUP(AB872,AB$38:AB871,1,0)&gt;0,0,0),1))</f>
        <v>0</v>
      </c>
      <c r="AB872" s="17" t="str">
        <f>IF(DATOS!I836=X$39,DATOS!F836,"")</f>
        <v/>
      </c>
    </row>
    <row r="873" spans="26:28" x14ac:dyDescent="0.25">
      <c r="Z873">
        <f t="shared" si="31"/>
        <v>0</v>
      </c>
      <c r="AA873">
        <f>IF(AB873="",0,IFERROR(IF(VLOOKUP(AB873,AB$38:AB872,1,0)&gt;0,0,0),1))</f>
        <v>0</v>
      </c>
      <c r="AB873" s="17" t="str">
        <f>IF(DATOS!I837=X$39,DATOS!F837,"")</f>
        <v/>
      </c>
    </row>
    <row r="874" spans="26:28" x14ac:dyDescent="0.25">
      <c r="Z874">
        <f t="shared" si="31"/>
        <v>0</v>
      </c>
      <c r="AA874">
        <f>IF(AB874="",0,IFERROR(IF(VLOOKUP(AB874,AB$38:AB873,1,0)&gt;0,0,0),1))</f>
        <v>0</v>
      </c>
      <c r="AB874" s="17" t="str">
        <f>IF(DATOS!I838=X$39,DATOS!F838,"")</f>
        <v/>
      </c>
    </row>
    <row r="875" spans="26:28" x14ac:dyDescent="0.25">
      <c r="Z875">
        <f t="shared" si="31"/>
        <v>0</v>
      </c>
      <c r="AA875">
        <f>IF(AB875="",0,IFERROR(IF(VLOOKUP(AB875,AB$38:AB874,1,0)&gt;0,0,0),1))</f>
        <v>0</v>
      </c>
      <c r="AB875" s="17" t="str">
        <f>IF(DATOS!I839=X$39,DATOS!F839,"")</f>
        <v/>
      </c>
    </row>
    <row r="876" spans="26:28" x14ac:dyDescent="0.25">
      <c r="Z876">
        <f t="shared" si="31"/>
        <v>0</v>
      </c>
      <c r="AA876">
        <f>IF(AB876="",0,IFERROR(IF(VLOOKUP(AB876,AB$38:AB875,1,0)&gt;0,0,0),1))</f>
        <v>0</v>
      </c>
      <c r="AB876" s="17" t="str">
        <f>IF(DATOS!I840=X$39,DATOS!F840,"")</f>
        <v/>
      </c>
    </row>
    <row r="877" spans="26:28" x14ac:dyDescent="0.25">
      <c r="Z877">
        <f t="shared" si="31"/>
        <v>0</v>
      </c>
      <c r="AA877">
        <f>IF(AB877="",0,IFERROR(IF(VLOOKUP(AB877,AB$38:AB876,1,0)&gt;0,0,0),1))</f>
        <v>0</v>
      </c>
      <c r="AB877" s="17" t="str">
        <f>IF(DATOS!I841=X$39,DATOS!F841,"")</f>
        <v/>
      </c>
    </row>
    <row r="878" spans="26:28" x14ac:dyDescent="0.25">
      <c r="Z878">
        <f t="shared" si="31"/>
        <v>0</v>
      </c>
      <c r="AA878">
        <f>IF(AB878="",0,IFERROR(IF(VLOOKUP(AB878,AB$38:AB877,1,0)&gt;0,0,0),1))</f>
        <v>0</v>
      </c>
      <c r="AB878" s="17" t="str">
        <f>IF(DATOS!I842=X$39,DATOS!F842,"")</f>
        <v/>
      </c>
    </row>
    <row r="879" spans="26:28" x14ac:dyDescent="0.25">
      <c r="Z879">
        <f t="shared" si="31"/>
        <v>0</v>
      </c>
      <c r="AA879">
        <f>IF(AB879="",0,IFERROR(IF(VLOOKUP(AB879,AB$38:AB878,1,0)&gt;0,0,0),1))</f>
        <v>0</v>
      </c>
      <c r="AB879" s="17" t="str">
        <f>IF(DATOS!I843=X$39,DATOS!F843,"")</f>
        <v/>
      </c>
    </row>
    <row r="880" spans="26:28" x14ac:dyDescent="0.25">
      <c r="Z880">
        <f t="shared" si="31"/>
        <v>0</v>
      </c>
      <c r="AA880">
        <f>IF(AB880="",0,IFERROR(IF(VLOOKUP(AB880,AB$38:AB879,1,0)&gt;0,0,0),1))</f>
        <v>0</v>
      </c>
      <c r="AB880" s="17" t="str">
        <f>IF(DATOS!I844=X$39,DATOS!F844,"")</f>
        <v/>
      </c>
    </row>
    <row r="881" spans="26:28" x14ac:dyDescent="0.25">
      <c r="Z881">
        <f t="shared" si="31"/>
        <v>0</v>
      </c>
      <c r="AA881">
        <f>IF(AB881="",0,IFERROR(IF(VLOOKUP(AB881,AB$38:AB880,1,0)&gt;0,0,0),1))</f>
        <v>0</v>
      </c>
      <c r="AB881" s="17" t="str">
        <f>IF(DATOS!I845=X$39,DATOS!F845,"")</f>
        <v/>
      </c>
    </row>
    <row r="882" spans="26:28" x14ac:dyDescent="0.25">
      <c r="Z882">
        <f t="shared" si="31"/>
        <v>0</v>
      </c>
      <c r="AA882">
        <f>IF(AB882="",0,IFERROR(IF(VLOOKUP(AB882,AB$38:AB881,1,0)&gt;0,0,0),1))</f>
        <v>0</v>
      </c>
      <c r="AB882" s="17" t="str">
        <f>IF(DATOS!I846=X$39,DATOS!F846,"")</f>
        <v/>
      </c>
    </row>
    <row r="883" spans="26:28" x14ac:dyDescent="0.25">
      <c r="Z883">
        <f t="shared" si="31"/>
        <v>0</v>
      </c>
      <c r="AA883">
        <f>IF(AB883="",0,IFERROR(IF(VLOOKUP(AB883,AB$38:AB882,1,0)&gt;0,0,0),1))</f>
        <v>0</v>
      </c>
      <c r="AB883" s="17" t="str">
        <f>IF(DATOS!I847=X$39,DATOS!F847,"")</f>
        <v/>
      </c>
    </row>
    <row r="884" spans="26:28" x14ac:dyDescent="0.25">
      <c r="Z884">
        <f t="shared" si="31"/>
        <v>0</v>
      </c>
      <c r="AA884">
        <f>IF(AB884="",0,IFERROR(IF(VLOOKUP(AB884,AB$38:AB883,1,0)&gt;0,0,0),1))</f>
        <v>0</v>
      </c>
      <c r="AB884" s="17" t="str">
        <f>IF(DATOS!I848=X$39,DATOS!F848,"")</f>
        <v/>
      </c>
    </row>
    <row r="885" spans="26:28" x14ac:dyDescent="0.25">
      <c r="Z885">
        <f t="shared" si="31"/>
        <v>0</v>
      </c>
      <c r="AA885">
        <f>IF(AB885="",0,IFERROR(IF(VLOOKUP(AB885,AB$38:AB884,1,0)&gt;0,0,0),1))</f>
        <v>0</v>
      </c>
      <c r="AB885" s="17" t="str">
        <f>IF(DATOS!I849=X$39,DATOS!F849,"")</f>
        <v/>
      </c>
    </row>
    <row r="886" spans="26:28" x14ac:dyDescent="0.25">
      <c r="Z886">
        <f t="shared" si="31"/>
        <v>0</v>
      </c>
      <c r="AA886">
        <f>IF(AB886="",0,IFERROR(IF(VLOOKUP(AB886,AB$38:AB885,1,0)&gt;0,0,0),1))</f>
        <v>0</v>
      </c>
      <c r="AB886" s="17" t="str">
        <f>IF(DATOS!I850=X$39,DATOS!F850,"")</f>
        <v/>
      </c>
    </row>
    <row r="887" spans="26:28" x14ac:dyDescent="0.25">
      <c r="Z887">
        <f t="shared" si="31"/>
        <v>0</v>
      </c>
      <c r="AA887">
        <f>IF(AB887="",0,IFERROR(IF(VLOOKUP(AB887,AB$38:AB886,1,0)&gt;0,0,0),1))</f>
        <v>0</v>
      </c>
      <c r="AB887" s="17" t="str">
        <f>IF(DATOS!I851=X$39,DATOS!F851,"")</f>
        <v/>
      </c>
    </row>
    <row r="888" spans="26:28" x14ac:dyDescent="0.25">
      <c r="Z888">
        <f t="shared" si="31"/>
        <v>0</v>
      </c>
      <c r="AA888">
        <f>IF(AB888="",0,IFERROR(IF(VLOOKUP(AB888,AB$38:AB887,1,0)&gt;0,0,0),1))</f>
        <v>0</v>
      </c>
      <c r="AB888" s="17" t="str">
        <f>IF(DATOS!I852=X$39,DATOS!F852,"")</f>
        <v/>
      </c>
    </row>
    <row r="889" spans="26:28" x14ac:dyDescent="0.25">
      <c r="Z889">
        <f t="shared" si="31"/>
        <v>0</v>
      </c>
      <c r="AA889">
        <f>IF(AB889="",0,IFERROR(IF(VLOOKUP(AB889,AB$38:AB888,1,0)&gt;0,0,0),1))</f>
        <v>0</v>
      </c>
      <c r="AB889" s="17" t="str">
        <f>IF(DATOS!I853=X$39,DATOS!F853,"")</f>
        <v/>
      </c>
    </row>
    <row r="890" spans="26:28" x14ac:dyDescent="0.25">
      <c r="Z890">
        <f t="shared" si="31"/>
        <v>0</v>
      </c>
      <c r="AA890">
        <f>IF(AB890="",0,IFERROR(IF(VLOOKUP(AB890,AB$38:AB889,1,0)&gt;0,0,0),1))</f>
        <v>0</v>
      </c>
      <c r="AB890" s="17" t="str">
        <f>IF(DATOS!I854=X$39,DATOS!F854,"")</f>
        <v/>
      </c>
    </row>
    <row r="891" spans="26:28" x14ac:dyDescent="0.25">
      <c r="Z891">
        <f t="shared" si="31"/>
        <v>0</v>
      </c>
      <c r="AA891">
        <f>IF(AB891="",0,IFERROR(IF(VLOOKUP(AB891,AB$38:AB890,1,0)&gt;0,0,0),1))</f>
        <v>0</v>
      </c>
      <c r="AB891" s="17" t="str">
        <f>IF(DATOS!I855=X$39,DATOS!F855,"")</f>
        <v/>
      </c>
    </row>
    <row r="892" spans="26:28" x14ac:dyDescent="0.25">
      <c r="Z892">
        <f t="shared" si="31"/>
        <v>0</v>
      </c>
      <c r="AA892">
        <f>IF(AB892="",0,IFERROR(IF(VLOOKUP(AB892,AB$38:AB891,1,0)&gt;0,0,0),1))</f>
        <v>0</v>
      </c>
      <c r="AB892" s="17" t="str">
        <f>IF(DATOS!I856=X$39,DATOS!F856,"")</f>
        <v/>
      </c>
    </row>
    <row r="893" spans="26:28" x14ac:dyDescent="0.25">
      <c r="Z893">
        <f t="shared" si="31"/>
        <v>0</v>
      </c>
      <c r="AA893">
        <f>IF(AB893="",0,IFERROR(IF(VLOOKUP(AB893,AB$38:AB892,1,0)&gt;0,0,0),1))</f>
        <v>0</v>
      </c>
      <c r="AB893" s="17" t="str">
        <f>IF(DATOS!I857=X$39,DATOS!F857,"")</f>
        <v/>
      </c>
    </row>
    <row r="894" spans="26:28" x14ac:dyDescent="0.25">
      <c r="Z894">
        <f t="shared" si="31"/>
        <v>0</v>
      </c>
      <c r="AA894">
        <f>IF(AB894="",0,IFERROR(IF(VLOOKUP(AB894,AB$38:AB893,1,0)&gt;0,0,0),1))</f>
        <v>0</v>
      </c>
      <c r="AB894" s="17" t="str">
        <f>IF(DATOS!I858=X$39,DATOS!F858,"")</f>
        <v/>
      </c>
    </row>
    <row r="895" spans="26:28" x14ac:dyDescent="0.25">
      <c r="Z895">
        <f t="shared" si="31"/>
        <v>0</v>
      </c>
      <c r="AA895">
        <f>IF(AB895="",0,IFERROR(IF(VLOOKUP(AB895,AB$38:AB894,1,0)&gt;0,0,0),1))</f>
        <v>0</v>
      </c>
      <c r="AB895" s="17" t="str">
        <f>IF(DATOS!I859=X$39,DATOS!F859,"")</f>
        <v/>
      </c>
    </row>
    <row r="896" spans="26:28" x14ac:dyDescent="0.25">
      <c r="Z896">
        <f t="shared" si="31"/>
        <v>0</v>
      </c>
      <c r="AA896">
        <f>IF(AB896="",0,IFERROR(IF(VLOOKUP(AB896,AB$38:AB895,1,0)&gt;0,0,0),1))</f>
        <v>0</v>
      </c>
      <c r="AB896" s="17" t="str">
        <f>IF(DATOS!I860=X$39,DATOS!F860,"")</f>
        <v/>
      </c>
    </row>
    <row r="897" spans="26:28" x14ac:dyDescent="0.25">
      <c r="Z897">
        <f t="shared" si="31"/>
        <v>0</v>
      </c>
      <c r="AA897">
        <f>IF(AB897="",0,IFERROR(IF(VLOOKUP(AB897,AB$38:AB896,1,0)&gt;0,0,0),1))</f>
        <v>0</v>
      </c>
      <c r="AB897" s="17" t="str">
        <f>IF(DATOS!I861=X$39,DATOS!F861,"")</f>
        <v/>
      </c>
    </row>
    <row r="898" spans="26:28" x14ac:dyDescent="0.25">
      <c r="Z898">
        <f t="shared" si="31"/>
        <v>0</v>
      </c>
      <c r="AA898">
        <f>IF(AB898="",0,IFERROR(IF(VLOOKUP(AB898,AB$38:AB897,1,0)&gt;0,0,0),1))</f>
        <v>0</v>
      </c>
      <c r="AB898" s="17" t="str">
        <f>IF(DATOS!I862=X$39,DATOS!F862,"")</f>
        <v/>
      </c>
    </row>
    <row r="899" spans="26:28" x14ac:dyDescent="0.25">
      <c r="Z899">
        <f t="shared" si="31"/>
        <v>0</v>
      </c>
      <c r="AA899">
        <f>IF(AB899="",0,IFERROR(IF(VLOOKUP(AB899,AB$38:AB898,1,0)&gt;0,0,0),1))</f>
        <v>0</v>
      </c>
      <c r="AB899" s="17" t="str">
        <f>IF(DATOS!I863=X$39,DATOS!F863,"")</f>
        <v/>
      </c>
    </row>
    <row r="900" spans="26:28" x14ac:dyDescent="0.25">
      <c r="Z900">
        <f t="shared" si="31"/>
        <v>0</v>
      </c>
      <c r="AA900">
        <f>IF(AB900="",0,IFERROR(IF(VLOOKUP(AB900,AB$38:AB899,1,0)&gt;0,0,0),1))</f>
        <v>0</v>
      </c>
      <c r="AB900" s="17" t="str">
        <f>IF(DATOS!I864=X$39,DATOS!F864,"")</f>
        <v/>
      </c>
    </row>
    <row r="901" spans="26:28" x14ac:dyDescent="0.25">
      <c r="Z901">
        <f t="shared" si="31"/>
        <v>0</v>
      </c>
      <c r="AA901">
        <f>IF(AB901="",0,IFERROR(IF(VLOOKUP(AB901,AB$38:AB900,1,0)&gt;0,0,0),1))</f>
        <v>0</v>
      </c>
      <c r="AB901" s="17" t="str">
        <f>IF(DATOS!I865=X$39,DATOS!F865,"")</f>
        <v/>
      </c>
    </row>
    <row r="902" spans="26:28" x14ac:dyDescent="0.25">
      <c r="Z902">
        <f t="shared" si="31"/>
        <v>0</v>
      </c>
      <c r="AA902">
        <f>IF(AB902="",0,IFERROR(IF(VLOOKUP(AB902,AB$38:AB901,1,0)&gt;0,0,0),1))</f>
        <v>0</v>
      </c>
      <c r="AB902" s="17" t="str">
        <f>IF(DATOS!I866=X$39,DATOS!F866,"")</f>
        <v/>
      </c>
    </row>
    <row r="903" spans="26:28" x14ac:dyDescent="0.25">
      <c r="Z903">
        <f t="shared" si="31"/>
        <v>0</v>
      </c>
      <c r="AA903">
        <f>IF(AB903="",0,IFERROR(IF(VLOOKUP(AB903,AB$38:AB902,1,0)&gt;0,0,0),1))</f>
        <v>0</v>
      </c>
      <c r="AB903" s="17" t="str">
        <f>IF(DATOS!I867=X$39,DATOS!F867,"")</f>
        <v/>
      </c>
    </row>
    <row r="904" spans="26:28" x14ac:dyDescent="0.25">
      <c r="Z904">
        <f t="shared" si="31"/>
        <v>0</v>
      </c>
      <c r="AA904">
        <f>IF(AB904="",0,IFERROR(IF(VLOOKUP(AB904,AB$38:AB903,1,0)&gt;0,0,0),1))</f>
        <v>0</v>
      </c>
      <c r="AB904" s="17" t="str">
        <f>IF(DATOS!I868=X$39,DATOS!F868,"")</f>
        <v/>
      </c>
    </row>
    <row r="905" spans="26:28" x14ac:dyDescent="0.25">
      <c r="Z905">
        <f t="shared" si="31"/>
        <v>0</v>
      </c>
      <c r="AA905">
        <f>IF(AB905="",0,IFERROR(IF(VLOOKUP(AB905,AB$38:AB904,1,0)&gt;0,0,0),1))</f>
        <v>0</v>
      </c>
      <c r="AB905" s="17" t="str">
        <f>IF(DATOS!I869=X$39,DATOS!F869,"")</f>
        <v/>
      </c>
    </row>
    <row r="906" spans="26:28" x14ac:dyDescent="0.25">
      <c r="Z906">
        <f t="shared" si="31"/>
        <v>0</v>
      </c>
      <c r="AA906">
        <f>IF(AB906="",0,IFERROR(IF(VLOOKUP(AB906,AB$38:AB905,1,0)&gt;0,0,0),1))</f>
        <v>0</v>
      </c>
      <c r="AB906" s="17" t="str">
        <f>IF(DATOS!I870=X$39,DATOS!F870,"")</f>
        <v/>
      </c>
    </row>
    <row r="907" spans="26:28" x14ac:dyDescent="0.25">
      <c r="Z907">
        <f t="shared" si="31"/>
        <v>0</v>
      </c>
      <c r="AA907">
        <f>IF(AB907="",0,IFERROR(IF(VLOOKUP(AB907,AB$38:AB906,1,0)&gt;0,0,0),1))</f>
        <v>0</v>
      </c>
      <c r="AB907" s="17" t="str">
        <f>IF(DATOS!I871=X$39,DATOS!F871,"")</f>
        <v/>
      </c>
    </row>
    <row r="908" spans="26:28" x14ac:dyDescent="0.25">
      <c r="Z908">
        <f t="shared" si="31"/>
        <v>0</v>
      </c>
      <c r="AA908">
        <f>IF(AB908="",0,IFERROR(IF(VLOOKUP(AB908,AB$38:AB907,1,0)&gt;0,0,0),1))</f>
        <v>0</v>
      </c>
      <c r="AB908" s="17" t="str">
        <f>IF(DATOS!I872=X$39,DATOS!F872,"")</f>
        <v/>
      </c>
    </row>
    <row r="909" spans="26:28" x14ac:dyDescent="0.25">
      <c r="Z909">
        <f t="shared" si="31"/>
        <v>0</v>
      </c>
      <c r="AA909">
        <f>IF(AB909="",0,IFERROR(IF(VLOOKUP(AB909,AB$38:AB908,1,0)&gt;0,0,0),1))</f>
        <v>0</v>
      </c>
      <c r="AB909" s="17" t="str">
        <f>IF(DATOS!I873=X$39,DATOS!F873,"")</f>
        <v/>
      </c>
    </row>
    <row r="910" spans="26:28" x14ac:dyDescent="0.25">
      <c r="Z910">
        <f t="shared" si="31"/>
        <v>0</v>
      </c>
      <c r="AA910">
        <f>IF(AB910="",0,IFERROR(IF(VLOOKUP(AB910,AB$38:AB909,1,0)&gt;0,0,0),1))</f>
        <v>0</v>
      </c>
      <c r="AB910" s="17" t="str">
        <f>IF(DATOS!I874=X$39,DATOS!F874,"")</f>
        <v/>
      </c>
    </row>
    <row r="911" spans="26:28" x14ac:dyDescent="0.25">
      <c r="Z911">
        <f t="shared" si="31"/>
        <v>0</v>
      </c>
      <c r="AA911">
        <f>IF(AB911="",0,IFERROR(IF(VLOOKUP(AB911,AB$38:AB910,1,0)&gt;0,0,0),1))</f>
        <v>0</v>
      </c>
      <c r="AB911" s="17" t="str">
        <f>IF(DATOS!I875=X$39,DATOS!F875,"")</f>
        <v/>
      </c>
    </row>
    <row r="912" spans="26:28" x14ac:dyDescent="0.25">
      <c r="Z912">
        <f t="shared" si="31"/>
        <v>0</v>
      </c>
      <c r="AA912">
        <f>IF(AB912="",0,IFERROR(IF(VLOOKUP(AB912,AB$38:AB911,1,0)&gt;0,0,0),1))</f>
        <v>0</v>
      </c>
      <c r="AB912" s="17" t="str">
        <f>IF(DATOS!I876=X$39,DATOS!F876,"")</f>
        <v/>
      </c>
    </row>
    <row r="913" spans="26:28" x14ac:dyDescent="0.25">
      <c r="Z913">
        <f t="shared" si="31"/>
        <v>0</v>
      </c>
      <c r="AA913">
        <f>IF(AB913="",0,IFERROR(IF(VLOOKUP(AB913,AB$38:AB912,1,0)&gt;0,0,0),1))</f>
        <v>0</v>
      </c>
      <c r="AB913" s="17" t="str">
        <f>IF(DATOS!I877=X$39,DATOS!F877,"")</f>
        <v/>
      </c>
    </row>
    <row r="914" spans="26:28" x14ac:dyDescent="0.25">
      <c r="Z914">
        <f t="shared" si="31"/>
        <v>0</v>
      </c>
      <c r="AA914">
        <f>IF(AB914="",0,IFERROR(IF(VLOOKUP(AB914,AB$38:AB913,1,0)&gt;0,0,0),1))</f>
        <v>0</v>
      </c>
      <c r="AB914" s="17" t="str">
        <f>IF(DATOS!I878=X$39,DATOS!F878,"")</f>
        <v/>
      </c>
    </row>
    <row r="915" spans="26:28" x14ac:dyDescent="0.25">
      <c r="Z915">
        <f t="shared" si="31"/>
        <v>0</v>
      </c>
      <c r="AA915">
        <f>IF(AB915="",0,IFERROR(IF(VLOOKUP(AB915,AB$38:AB914,1,0)&gt;0,0,0),1))</f>
        <v>0</v>
      </c>
      <c r="AB915" s="17" t="str">
        <f>IF(DATOS!I879=X$39,DATOS!F879,"")</f>
        <v/>
      </c>
    </row>
    <row r="916" spans="26:28" x14ac:dyDescent="0.25">
      <c r="Z916">
        <f t="shared" si="31"/>
        <v>0</v>
      </c>
      <c r="AA916">
        <f>IF(AB916="",0,IFERROR(IF(VLOOKUP(AB916,AB$38:AB915,1,0)&gt;0,0,0),1))</f>
        <v>0</v>
      </c>
      <c r="AB916" s="17" t="str">
        <f>IF(DATOS!I880=X$39,DATOS!F880,"")</f>
        <v/>
      </c>
    </row>
    <row r="917" spans="26:28" x14ac:dyDescent="0.25">
      <c r="Z917">
        <f t="shared" si="31"/>
        <v>0</v>
      </c>
      <c r="AA917">
        <f>IF(AB917="",0,IFERROR(IF(VLOOKUP(AB917,AB$38:AB916,1,0)&gt;0,0,0),1))</f>
        <v>0</v>
      </c>
      <c r="AB917" s="17" t="str">
        <f>IF(DATOS!I881=X$39,DATOS!F881,"")</f>
        <v/>
      </c>
    </row>
    <row r="918" spans="26:28" x14ac:dyDescent="0.25">
      <c r="Z918">
        <f t="shared" si="31"/>
        <v>0</v>
      </c>
      <c r="AA918">
        <f>IF(AB918="",0,IFERROR(IF(VLOOKUP(AB918,AB$38:AB917,1,0)&gt;0,0,0),1))</f>
        <v>0</v>
      </c>
      <c r="AB918" s="17" t="str">
        <f>IF(DATOS!I882=X$39,DATOS!F882,"")</f>
        <v/>
      </c>
    </row>
    <row r="919" spans="26:28" x14ac:dyDescent="0.25">
      <c r="Z919">
        <f t="shared" si="31"/>
        <v>0</v>
      </c>
      <c r="AA919">
        <f>IF(AB919="",0,IFERROR(IF(VLOOKUP(AB919,AB$38:AB918,1,0)&gt;0,0,0),1))</f>
        <v>0</v>
      </c>
      <c r="AB919" s="17" t="str">
        <f>IF(DATOS!I883=X$39,DATOS!F883,"")</f>
        <v/>
      </c>
    </row>
    <row r="920" spans="26:28" x14ac:dyDescent="0.25">
      <c r="Z920">
        <f t="shared" si="31"/>
        <v>0</v>
      </c>
      <c r="AA920">
        <f>IF(AB920="",0,IFERROR(IF(VLOOKUP(AB920,AB$38:AB919,1,0)&gt;0,0,0),1))</f>
        <v>0</v>
      </c>
      <c r="AB920" s="17" t="str">
        <f>IF(DATOS!I884=X$39,DATOS!F884,"")</f>
        <v/>
      </c>
    </row>
    <row r="921" spans="26:28" x14ac:dyDescent="0.25">
      <c r="Z921">
        <f t="shared" si="31"/>
        <v>0</v>
      </c>
      <c r="AA921">
        <f>IF(AB921="",0,IFERROR(IF(VLOOKUP(AB921,AB$38:AB920,1,0)&gt;0,0,0),1))</f>
        <v>0</v>
      </c>
      <c r="AB921" s="17" t="str">
        <f>IF(DATOS!I885=X$39,DATOS!F885,"")</f>
        <v/>
      </c>
    </row>
    <row r="922" spans="26:28" x14ac:dyDescent="0.25">
      <c r="Z922">
        <f t="shared" si="31"/>
        <v>0</v>
      </c>
      <c r="AA922">
        <f>IF(AB922="",0,IFERROR(IF(VLOOKUP(AB922,AB$38:AB921,1,0)&gt;0,0,0),1))</f>
        <v>0</v>
      </c>
      <c r="AB922" s="17" t="str">
        <f>IF(DATOS!I886=X$39,DATOS!F886,"")</f>
        <v/>
      </c>
    </row>
    <row r="923" spans="26:28" x14ac:dyDescent="0.25">
      <c r="Z923">
        <f t="shared" si="31"/>
        <v>0</v>
      </c>
      <c r="AA923">
        <f>IF(AB923="",0,IFERROR(IF(VLOOKUP(AB923,AB$38:AB922,1,0)&gt;0,0,0),1))</f>
        <v>0</v>
      </c>
      <c r="AB923" s="17" t="str">
        <f>IF(DATOS!I887=X$39,DATOS!F887,"")</f>
        <v/>
      </c>
    </row>
    <row r="924" spans="26:28" x14ac:dyDescent="0.25">
      <c r="Z924">
        <f t="shared" si="31"/>
        <v>0</v>
      </c>
      <c r="AA924">
        <f>IF(AB924="",0,IFERROR(IF(VLOOKUP(AB924,AB$38:AB923,1,0)&gt;0,0,0),1))</f>
        <v>0</v>
      </c>
      <c r="AB924" s="17" t="str">
        <f>IF(DATOS!I888=X$39,DATOS!F888,"")</f>
        <v/>
      </c>
    </row>
    <row r="925" spans="26:28" x14ac:dyDescent="0.25">
      <c r="Z925">
        <f t="shared" si="31"/>
        <v>0</v>
      </c>
      <c r="AA925">
        <f>IF(AB925="",0,IFERROR(IF(VLOOKUP(AB925,AB$38:AB924,1,0)&gt;0,0,0),1))</f>
        <v>0</v>
      </c>
      <c r="AB925" s="17" t="str">
        <f>IF(DATOS!I889=X$39,DATOS!F889,"")</f>
        <v/>
      </c>
    </row>
    <row r="926" spans="26:28" x14ac:dyDescent="0.25">
      <c r="Z926">
        <f t="shared" si="31"/>
        <v>0</v>
      </c>
      <c r="AA926">
        <f>IF(AB926="",0,IFERROR(IF(VLOOKUP(AB926,AB$38:AB925,1,0)&gt;0,0,0),1))</f>
        <v>0</v>
      </c>
      <c r="AB926" s="17" t="str">
        <f>IF(DATOS!I890=X$39,DATOS!F890,"")</f>
        <v/>
      </c>
    </row>
    <row r="927" spans="26:28" x14ac:dyDescent="0.25">
      <c r="Z927">
        <f t="shared" si="31"/>
        <v>0</v>
      </c>
      <c r="AA927">
        <f>IF(AB927="",0,IFERROR(IF(VLOOKUP(AB927,AB$38:AB926,1,0)&gt;0,0,0),1))</f>
        <v>0</v>
      </c>
      <c r="AB927" s="17" t="str">
        <f>IF(DATOS!I891=X$39,DATOS!F891,"")</f>
        <v/>
      </c>
    </row>
    <row r="928" spans="26:28" x14ac:dyDescent="0.25">
      <c r="Z928">
        <f t="shared" si="31"/>
        <v>0</v>
      </c>
      <c r="AA928">
        <f>IF(AB928="",0,IFERROR(IF(VLOOKUP(AB928,AB$38:AB927,1,0)&gt;0,0,0),1))</f>
        <v>0</v>
      </c>
      <c r="AB928" s="17" t="str">
        <f>IF(DATOS!I892=X$39,DATOS!F892,"")</f>
        <v/>
      </c>
    </row>
    <row r="929" spans="26:28" x14ac:dyDescent="0.25">
      <c r="Z929">
        <f t="shared" si="31"/>
        <v>0</v>
      </c>
      <c r="AA929">
        <f>IF(AB929="",0,IFERROR(IF(VLOOKUP(AB929,AB$38:AB928,1,0)&gt;0,0,0),1))</f>
        <v>0</v>
      </c>
      <c r="AB929" s="17" t="str">
        <f>IF(DATOS!I893=X$39,DATOS!F893,"")</f>
        <v/>
      </c>
    </row>
    <row r="930" spans="26:28" x14ac:dyDescent="0.25">
      <c r="Z930">
        <f t="shared" si="31"/>
        <v>0</v>
      </c>
      <c r="AA930">
        <f>IF(AB930="",0,IFERROR(IF(VLOOKUP(AB930,AB$38:AB929,1,0)&gt;0,0,0),1))</f>
        <v>0</v>
      </c>
      <c r="AB930" s="17" t="str">
        <f>IF(DATOS!I894=X$39,DATOS!F894,"")</f>
        <v/>
      </c>
    </row>
    <row r="931" spans="26:28" x14ac:dyDescent="0.25">
      <c r="Z931">
        <f t="shared" si="31"/>
        <v>0</v>
      </c>
      <c r="AA931">
        <f>IF(AB931="",0,IFERROR(IF(VLOOKUP(AB931,AB$38:AB930,1,0)&gt;0,0,0),1))</f>
        <v>0</v>
      </c>
      <c r="AB931" s="17" t="str">
        <f>IF(DATOS!I895=X$39,DATOS!F895,"")</f>
        <v/>
      </c>
    </row>
    <row r="932" spans="26:28" x14ac:dyDescent="0.25">
      <c r="Z932">
        <f t="shared" si="31"/>
        <v>0</v>
      </c>
      <c r="AA932">
        <f>IF(AB932="",0,IFERROR(IF(VLOOKUP(AB932,AB$38:AB931,1,0)&gt;0,0,0),1))</f>
        <v>0</v>
      </c>
      <c r="AB932" s="17" t="str">
        <f>IF(DATOS!I896=X$39,DATOS!F896,"")</f>
        <v/>
      </c>
    </row>
    <row r="933" spans="26:28" x14ac:dyDescent="0.25">
      <c r="Z933">
        <f t="shared" si="31"/>
        <v>0</v>
      </c>
      <c r="AA933">
        <f>IF(AB933="",0,IFERROR(IF(VLOOKUP(AB933,AB$38:AB932,1,0)&gt;0,0,0),1))</f>
        <v>0</v>
      </c>
      <c r="AB933" s="17" t="str">
        <f>IF(DATOS!I897=X$39,DATOS!F897,"")</f>
        <v/>
      </c>
    </row>
    <row r="934" spans="26:28" x14ac:dyDescent="0.25">
      <c r="Z934">
        <f t="shared" ref="Z934:Z997" si="32">Z933+AA934</f>
        <v>0</v>
      </c>
      <c r="AA934">
        <f>IF(AB934="",0,IFERROR(IF(VLOOKUP(AB934,AB$38:AB933,1,0)&gt;0,0,0),1))</f>
        <v>0</v>
      </c>
      <c r="AB934" s="17" t="str">
        <f>IF(DATOS!I898=X$39,DATOS!F898,"")</f>
        <v/>
      </c>
    </row>
    <row r="935" spans="26:28" x14ac:dyDescent="0.25">
      <c r="Z935">
        <f t="shared" si="32"/>
        <v>0</v>
      </c>
      <c r="AA935">
        <f>IF(AB935="",0,IFERROR(IF(VLOOKUP(AB935,AB$38:AB934,1,0)&gt;0,0,0),1))</f>
        <v>0</v>
      </c>
      <c r="AB935" s="17" t="str">
        <f>IF(DATOS!I899=X$39,DATOS!F899,"")</f>
        <v/>
      </c>
    </row>
    <row r="936" spans="26:28" x14ac:dyDescent="0.25">
      <c r="Z936">
        <f t="shared" si="32"/>
        <v>0</v>
      </c>
      <c r="AA936">
        <f>IF(AB936="",0,IFERROR(IF(VLOOKUP(AB936,AB$38:AB935,1,0)&gt;0,0,0),1))</f>
        <v>0</v>
      </c>
      <c r="AB936" s="17" t="str">
        <f>IF(DATOS!I900=X$39,DATOS!F900,"")</f>
        <v/>
      </c>
    </row>
    <row r="937" spans="26:28" x14ac:dyDescent="0.25">
      <c r="Z937">
        <f t="shared" si="32"/>
        <v>0</v>
      </c>
      <c r="AA937">
        <f>IF(AB937="",0,IFERROR(IF(VLOOKUP(AB937,AB$38:AB936,1,0)&gt;0,0,0),1))</f>
        <v>0</v>
      </c>
      <c r="AB937" s="17" t="str">
        <f>IF(DATOS!I901=X$39,DATOS!F901,"")</f>
        <v/>
      </c>
    </row>
    <row r="938" spans="26:28" x14ac:dyDescent="0.25">
      <c r="Z938">
        <f t="shared" si="32"/>
        <v>0</v>
      </c>
      <c r="AA938">
        <f>IF(AB938="",0,IFERROR(IF(VLOOKUP(AB938,AB$38:AB937,1,0)&gt;0,0,0),1))</f>
        <v>0</v>
      </c>
      <c r="AB938" s="17" t="str">
        <f>IF(DATOS!I902=X$39,DATOS!F902,"")</f>
        <v/>
      </c>
    </row>
    <row r="939" spans="26:28" x14ac:dyDescent="0.25">
      <c r="Z939">
        <f t="shared" si="32"/>
        <v>0</v>
      </c>
      <c r="AA939">
        <f>IF(AB939="",0,IFERROR(IF(VLOOKUP(AB939,AB$38:AB938,1,0)&gt;0,0,0),1))</f>
        <v>0</v>
      </c>
      <c r="AB939" s="17" t="str">
        <f>IF(DATOS!I903=X$39,DATOS!F903,"")</f>
        <v/>
      </c>
    </row>
    <row r="940" spans="26:28" x14ac:dyDescent="0.25">
      <c r="Z940">
        <f t="shared" si="32"/>
        <v>0</v>
      </c>
      <c r="AA940">
        <f>IF(AB940="",0,IFERROR(IF(VLOOKUP(AB940,AB$38:AB939,1,0)&gt;0,0,0),1))</f>
        <v>0</v>
      </c>
      <c r="AB940" s="17" t="str">
        <f>IF(DATOS!I904=X$39,DATOS!F904,"")</f>
        <v/>
      </c>
    </row>
    <row r="941" spans="26:28" x14ac:dyDescent="0.25">
      <c r="Z941">
        <f t="shared" si="32"/>
        <v>0</v>
      </c>
      <c r="AA941">
        <f>IF(AB941="",0,IFERROR(IF(VLOOKUP(AB941,AB$38:AB940,1,0)&gt;0,0,0),1))</f>
        <v>0</v>
      </c>
      <c r="AB941" s="17" t="str">
        <f>IF(DATOS!I905=X$39,DATOS!F905,"")</f>
        <v/>
      </c>
    </row>
    <row r="942" spans="26:28" x14ac:dyDescent="0.25">
      <c r="Z942">
        <f t="shared" si="32"/>
        <v>0</v>
      </c>
      <c r="AA942">
        <f>IF(AB942="",0,IFERROR(IF(VLOOKUP(AB942,AB$38:AB941,1,0)&gt;0,0,0),1))</f>
        <v>0</v>
      </c>
      <c r="AB942" s="17" t="str">
        <f>IF(DATOS!I906=X$39,DATOS!F906,"")</f>
        <v/>
      </c>
    </row>
    <row r="943" spans="26:28" x14ac:dyDescent="0.25">
      <c r="Z943">
        <f t="shared" si="32"/>
        <v>0</v>
      </c>
      <c r="AA943">
        <f>IF(AB943="",0,IFERROR(IF(VLOOKUP(AB943,AB$38:AB942,1,0)&gt;0,0,0),1))</f>
        <v>0</v>
      </c>
      <c r="AB943" s="17" t="str">
        <f>IF(DATOS!I907=X$39,DATOS!F907,"")</f>
        <v/>
      </c>
    </row>
    <row r="944" spans="26:28" x14ac:dyDescent="0.25">
      <c r="Z944">
        <f t="shared" si="32"/>
        <v>0</v>
      </c>
      <c r="AA944">
        <f>IF(AB944="",0,IFERROR(IF(VLOOKUP(AB944,AB$38:AB943,1,0)&gt;0,0,0),1))</f>
        <v>0</v>
      </c>
      <c r="AB944" s="17" t="str">
        <f>IF(DATOS!I908=X$39,DATOS!F908,"")</f>
        <v/>
      </c>
    </row>
    <row r="945" spans="26:28" x14ac:dyDescent="0.25">
      <c r="Z945">
        <f t="shared" si="32"/>
        <v>0</v>
      </c>
      <c r="AA945">
        <f>IF(AB945="",0,IFERROR(IF(VLOOKUP(AB945,AB$38:AB944,1,0)&gt;0,0,0),1))</f>
        <v>0</v>
      </c>
      <c r="AB945" s="17" t="str">
        <f>IF(DATOS!I909=X$39,DATOS!F909,"")</f>
        <v/>
      </c>
    </row>
    <row r="946" spans="26:28" x14ac:dyDescent="0.25">
      <c r="Z946">
        <f t="shared" si="32"/>
        <v>0</v>
      </c>
      <c r="AA946">
        <f>IF(AB946="",0,IFERROR(IF(VLOOKUP(AB946,AB$38:AB945,1,0)&gt;0,0,0),1))</f>
        <v>0</v>
      </c>
      <c r="AB946" s="17" t="str">
        <f>IF(DATOS!I910=X$39,DATOS!F910,"")</f>
        <v/>
      </c>
    </row>
    <row r="947" spans="26:28" x14ac:dyDescent="0.25">
      <c r="Z947">
        <f t="shared" si="32"/>
        <v>0</v>
      </c>
      <c r="AA947">
        <f>IF(AB947="",0,IFERROR(IF(VLOOKUP(AB947,AB$38:AB946,1,0)&gt;0,0,0),1))</f>
        <v>0</v>
      </c>
      <c r="AB947" s="17" t="str">
        <f>IF(DATOS!I911=X$39,DATOS!F911,"")</f>
        <v/>
      </c>
    </row>
    <row r="948" spans="26:28" x14ac:dyDescent="0.25">
      <c r="Z948">
        <f t="shared" si="32"/>
        <v>0</v>
      </c>
      <c r="AA948">
        <f>IF(AB948="",0,IFERROR(IF(VLOOKUP(AB948,AB$38:AB947,1,0)&gt;0,0,0),1))</f>
        <v>0</v>
      </c>
      <c r="AB948" s="17" t="str">
        <f>IF(DATOS!I912=X$39,DATOS!F912,"")</f>
        <v/>
      </c>
    </row>
    <row r="949" spans="26:28" x14ac:dyDescent="0.25">
      <c r="Z949">
        <f t="shared" si="32"/>
        <v>0</v>
      </c>
      <c r="AA949">
        <f>IF(AB949="",0,IFERROR(IF(VLOOKUP(AB949,AB$38:AB948,1,0)&gt;0,0,0),1))</f>
        <v>0</v>
      </c>
      <c r="AB949" s="17" t="str">
        <f>IF(DATOS!I913=X$39,DATOS!F913,"")</f>
        <v/>
      </c>
    </row>
    <row r="950" spans="26:28" x14ac:dyDescent="0.25">
      <c r="Z950">
        <f t="shared" si="32"/>
        <v>0</v>
      </c>
      <c r="AA950">
        <f>IF(AB950="",0,IFERROR(IF(VLOOKUP(AB950,AB$38:AB949,1,0)&gt;0,0,0),1))</f>
        <v>0</v>
      </c>
      <c r="AB950" s="17" t="str">
        <f>IF(DATOS!I914=X$39,DATOS!F914,"")</f>
        <v/>
      </c>
    </row>
    <row r="951" spans="26:28" x14ac:dyDescent="0.25">
      <c r="Z951">
        <f t="shared" si="32"/>
        <v>0</v>
      </c>
      <c r="AA951">
        <f>IF(AB951="",0,IFERROR(IF(VLOOKUP(AB951,AB$38:AB950,1,0)&gt;0,0,0),1))</f>
        <v>0</v>
      </c>
      <c r="AB951" s="17" t="str">
        <f>IF(DATOS!I915=X$39,DATOS!F915,"")</f>
        <v/>
      </c>
    </row>
    <row r="952" spans="26:28" x14ac:dyDescent="0.25">
      <c r="Z952">
        <f t="shared" si="32"/>
        <v>0</v>
      </c>
      <c r="AA952">
        <f>IF(AB952="",0,IFERROR(IF(VLOOKUP(AB952,AB$38:AB951,1,0)&gt;0,0,0),1))</f>
        <v>0</v>
      </c>
      <c r="AB952" s="17" t="str">
        <f>IF(DATOS!I916=X$39,DATOS!F916,"")</f>
        <v/>
      </c>
    </row>
    <row r="953" spans="26:28" x14ac:dyDescent="0.25">
      <c r="Z953">
        <f t="shared" si="32"/>
        <v>0</v>
      </c>
      <c r="AA953">
        <f>IF(AB953="",0,IFERROR(IF(VLOOKUP(AB953,AB$38:AB952,1,0)&gt;0,0,0),1))</f>
        <v>0</v>
      </c>
      <c r="AB953" s="17" t="str">
        <f>IF(DATOS!I917=X$39,DATOS!F917,"")</f>
        <v/>
      </c>
    </row>
    <row r="954" spans="26:28" x14ac:dyDescent="0.25">
      <c r="Z954">
        <f t="shared" si="32"/>
        <v>0</v>
      </c>
      <c r="AA954">
        <f>IF(AB954="",0,IFERROR(IF(VLOOKUP(AB954,AB$38:AB953,1,0)&gt;0,0,0),1))</f>
        <v>0</v>
      </c>
      <c r="AB954" s="17" t="str">
        <f>IF(DATOS!I918=X$39,DATOS!F918,"")</f>
        <v/>
      </c>
    </row>
    <row r="955" spans="26:28" x14ac:dyDescent="0.25">
      <c r="Z955">
        <f t="shared" si="32"/>
        <v>0</v>
      </c>
      <c r="AA955">
        <f>IF(AB955="",0,IFERROR(IF(VLOOKUP(AB955,AB$38:AB954,1,0)&gt;0,0,0),1))</f>
        <v>0</v>
      </c>
      <c r="AB955" s="17" t="str">
        <f>IF(DATOS!I919=X$39,DATOS!F919,"")</f>
        <v/>
      </c>
    </row>
    <row r="956" spans="26:28" x14ac:dyDescent="0.25">
      <c r="Z956">
        <f t="shared" si="32"/>
        <v>0</v>
      </c>
      <c r="AA956">
        <f>IF(AB956="",0,IFERROR(IF(VLOOKUP(AB956,AB$38:AB955,1,0)&gt;0,0,0),1))</f>
        <v>0</v>
      </c>
      <c r="AB956" s="17" t="str">
        <f>IF(DATOS!I920=X$39,DATOS!F920,"")</f>
        <v/>
      </c>
    </row>
    <row r="957" spans="26:28" x14ac:dyDescent="0.25">
      <c r="Z957">
        <f t="shared" si="32"/>
        <v>0</v>
      </c>
      <c r="AA957">
        <f>IF(AB957="",0,IFERROR(IF(VLOOKUP(AB957,AB$38:AB956,1,0)&gt;0,0,0),1))</f>
        <v>0</v>
      </c>
      <c r="AB957" s="17" t="str">
        <f>IF(DATOS!I921=X$39,DATOS!F921,"")</f>
        <v/>
      </c>
    </row>
    <row r="958" spans="26:28" x14ac:dyDescent="0.25">
      <c r="Z958">
        <f t="shared" si="32"/>
        <v>0</v>
      </c>
      <c r="AA958">
        <f>IF(AB958="",0,IFERROR(IF(VLOOKUP(AB958,AB$38:AB957,1,0)&gt;0,0,0),1))</f>
        <v>0</v>
      </c>
      <c r="AB958" s="17" t="str">
        <f>IF(DATOS!I922=X$39,DATOS!F922,"")</f>
        <v/>
      </c>
    </row>
    <row r="959" spans="26:28" x14ac:dyDescent="0.25">
      <c r="Z959">
        <f t="shared" si="32"/>
        <v>0</v>
      </c>
      <c r="AA959">
        <f>IF(AB959="",0,IFERROR(IF(VLOOKUP(AB959,AB$38:AB958,1,0)&gt;0,0,0),1))</f>
        <v>0</v>
      </c>
      <c r="AB959" s="17" t="str">
        <f>IF(DATOS!I923=X$39,DATOS!F923,"")</f>
        <v/>
      </c>
    </row>
    <row r="960" spans="26:28" x14ac:dyDescent="0.25">
      <c r="Z960">
        <f t="shared" si="32"/>
        <v>0</v>
      </c>
      <c r="AA960">
        <f>IF(AB960="",0,IFERROR(IF(VLOOKUP(AB960,AB$38:AB959,1,0)&gt;0,0,0),1))</f>
        <v>0</v>
      </c>
      <c r="AB960" s="17" t="str">
        <f>IF(DATOS!I924=X$39,DATOS!F924,"")</f>
        <v/>
      </c>
    </row>
    <row r="961" spans="26:28" x14ac:dyDescent="0.25">
      <c r="Z961">
        <f t="shared" si="32"/>
        <v>0</v>
      </c>
      <c r="AA961">
        <f>IF(AB961="",0,IFERROR(IF(VLOOKUP(AB961,AB$38:AB960,1,0)&gt;0,0,0),1))</f>
        <v>0</v>
      </c>
      <c r="AB961" s="17" t="str">
        <f>IF(DATOS!I925=X$39,DATOS!F925,"")</f>
        <v/>
      </c>
    </row>
    <row r="962" spans="26:28" x14ac:dyDescent="0.25">
      <c r="Z962">
        <f t="shared" si="32"/>
        <v>0</v>
      </c>
      <c r="AA962">
        <f>IF(AB962="",0,IFERROR(IF(VLOOKUP(AB962,AB$38:AB961,1,0)&gt;0,0,0),1))</f>
        <v>0</v>
      </c>
      <c r="AB962" s="17" t="str">
        <f>IF(DATOS!I926=X$39,DATOS!F926,"")</f>
        <v/>
      </c>
    </row>
    <row r="963" spans="26:28" x14ac:dyDescent="0.25">
      <c r="Z963">
        <f t="shared" si="32"/>
        <v>0</v>
      </c>
      <c r="AA963">
        <f>IF(AB963="",0,IFERROR(IF(VLOOKUP(AB963,AB$38:AB962,1,0)&gt;0,0,0),1))</f>
        <v>0</v>
      </c>
      <c r="AB963" s="17" t="str">
        <f>IF(DATOS!I927=X$39,DATOS!F927,"")</f>
        <v/>
      </c>
    </row>
    <row r="964" spans="26:28" x14ac:dyDescent="0.25">
      <c r="Z964">
        <f t="shared" si="32"/>
        <v>0</v>
      </c>
      <c r="AA964">
        <f>IF(AB964="",0,IFERROR(IF(VLOOKUP(AB964,AB$38:AB963,1,0)&gt;0,0,0),1))</f>
        <v>0</v>
      </c>
      <c r="AB964" s="17" t="str">
        <f>IF(DATOS!I928=X$39,DATOS!F928,"")</f>
        <v/>
      </c>
    </row>
    <row r="965" spans="26:28" x14ac:dyDescent="0.25">
      <c r="Z965">
        <f t="shared" si="32"/>
        <v>0</v>
      </c>
      <c r="AA965">
        <f>IF(AB965="",0,IFERROR(IF(VLOOKUP(AB965,AB$38:AB964,1,0)&gt;0,0,0),1))</f>
        <v>0</v>
      </c>
      <c r="AB965" s="17" t="str">
        <f>IF(DATOS!I929=X$39,DATOS!F929,"")</f>
        <v/>
      </c>
    </row>
    <row r="966" spans="26:28" x14ac:dyDescent="0.25">
      <c r="Z966">
        <f t="shared" si="32"/>
        <v>0</v>
      </c>
      <c r="AA966">
        <f>IF(AB966="",0,IFERROR(IF(VLOOKUP(AB966,AB$38:AB965,1,0)&gt;0,0,0),1))</f>
        <v>0</v>
      </c>
      <c r="AB966" s="17" t="str">
        <f>IF(DATOS!I930=X$39,DATOS!F930,"")</f>
        <v/>
      </c>
    </row>
    <row r="967" spans="26:28" x14ac:dyDescent="0.25">
      <c r="Z967">
        <f t="shared" si="32"/>
        <v>0</v>
      </c>
      <c r="AA967">
        <f>IF(AB967="",0,IFERROR(IF(VLOOKUP(AB967,AB$38:AB966,1,0)&gt;0,0,0),1))</f>
        <v>0</v>
      </c>
      <c r="AB967" s="17" t="str">
        <f>IF(DATOS!I931=X$39,DATOS!F931,"")</f>
        <v/>
      </c>
    </row>
    <row r="968" spans="26:28" x14ac:dyDescent="0.25">
      <c r="Z968">
        <f t="shared" si="32"/>
        <v>0</v>
      </c>
      <c r="AA968">
        <f>IF(AB968="",0,IFERROR(IF(VLOOKUP(AB968,AB$38:AB967,1,0)&gt;0,0,0),1))</f>
        <v>0</v>
      </c>
      <c r="AB968" s="17" t="str">
        <f>IF(DATOS!I932=X$39,DATOS!F932,"")</f>
        <v/>
      </c>
    </row>
    <row r="969" spans="26:28" x14ac:dyDescent="0.25">
      <c r="Z969">
        <f t="shared" si="32"/>
        <v>0</v>
      </c>
      <c r="AA969">
        <f>IF(AB969="",0,IFERROR(IF(VLOOKUP(AB969,AB$38:AB968,1,0)&gt;0,0,0),1))</f>
        <v>0</v>
      </c>
      <c r="AB969" s="17" t="str">
        <f>IF(DATOS!I933=X$39,DATOS!F933,"")</f>
        <v/>
      </c>
    </row>
    <row r="970" spans="26:28" x14ac:dyDescent="0.25">
      <c r="Z970">
        <f t="shared" si="32"/>
        <v>0</v>
      </c>
      <c r="AA970">
        <f>IF(AB970="",0,IFERROR(IF(VLOOKUP(AB970,AB$38:AB969,1,0)&gt;0,0,0),1))</f>
        <v>0</v>
      </c>
      <c r="AB970" s="17" t="str">
        <f>IF(DATOS!I934=X$39,DATOS!F934,"")</f>
        <v/>
      </c>
    </row>
    <row r="971" spans="26:28" x14ac:dyDescent="0.25">
      <c r="Z971">
        <f t="shared" si="32"/>
        <v>0</v>
      </c>
      <c r="AA971">
        <f>IF(AB971="",0,IFERROR(IF(VLOOKUP(AB971,AB$38:AB970,1,0)&gt;0,0,0),1))</f>
        <v>0</v>
      </c>
      <c r="AB971" s="17" t="str">
        <f>IF(DATOS!I935=X$39,DATOS!F935,"")</f>
        <v/>
      </c>
    </row>
    <row r="972" spans="26:28" x14ac:dyDescent="0.25">
      <c r="Z972">
        <f t="shared" si="32"/>
        <v>0</v>
      </c>
      <c r="AA972">
        <f>IF(AB972="",0,IFERROR(IF(VLOOKUP(AB972,AB$38:AB971,1,0)&gt;0,0,0),1))</f>
        <v>0</v>
      </c>
      <c r="AB972" s="17" t="str">
        <f>IF(DATOS!I936=X$39,DATOS!F936,"")</f>
        <v/>
      </c>
    </row>
    <row r="973" spans="26:28" x14ac:dyDescent="0.25">
      <c r="Z973">
        <f t="shared" si="32"/>
        <v>0</v>
      </c>
      <c r="AA973">
        <f>IF(AB973="",0,IFERROR(IF(VLOOKUP(AB973,AB$38:AB972,1,0)&gt;0,0,0),1))</f>
        <v>0</v>
      </c>
      <c r="AB973" s="17" t="str">
        <f>IF(DATOS!I937=X$39,DATOS!F937,"")</f>
        <v/>
      </c>
    </row>
    <row r="974" spans="26:28" x14ac:dyDescent="0.25">
      <c r="Z974">
        <f t="shared" si="32"/>
        <v>0</v>
      </c>
      <c r="AA974">
        <f>IF(AB974="",0,IFERROR(IF(VLOOKUP(AB974,AB$38:AB973,1,0)&gt;0,0,0),1))</f>
        <v>0</v>
      </c>
      <c r="AB974" s="17" t="str">
        <f>IF(DATOS!I938=X$39,DATOS!F938,"")</f>
        <v/>
      </c>
    </row>
    <row r="975" spans="26:28" x14ac:dyDescent="0.25">
      <c r="Z975">
        <f t="shared" si="32"/>
        <v>0</v>
      </c>
      <c r="AA975">
        <f>IF(AB975="",0,IFERROR(IF(VLOOKUP(AB975,AB$38:AB974,1,0)&gt;0,0,0),1))</f>
        <v>0</v>
      </c>
      <c r="AB975" s="17" t="str">
        <f>IF(DATOS!I939=X$39,DATOS!F939,"")</f>
        <v/>
      </c>
    </row>
    <row r="976" spans="26:28" x14ac:dyDescent="0.25">
      <c r="Z976">
        <f t="shared" si="32"/>
        <v>0</v>
      </c>
      <c r="AA976">
        <f>IF(AB976="",0,IFERROR(IF(VLOOKUP(AB976,AB$38:AB975,1,0)&gt;0,0,0),1))</f>
        <v>0</v>
      </c>
      <c r="AB976" s="17" t="str">
        <f>IF(DATOS!I940=X$39,DATOS!F940,"")</f>
        <v/>
      </c>
    </row>
    <row r="977" spans="26:28" x14ac:dyDescent="0.25">
      <c r="Z977">
        <f t="shared" si="32"/>
        <v>0</v>
      </c>
      <c r="AA977">
        <f>IF(AB977="",0,IFERROR(IF(VLOOKUP(AB977,AB$38:AB976,1,0)&gt;0,0,0),1))</f>
        <v>0</v>
      </c>
      <c r="AB977" s="17" t="str">
        <f>IF(DATOS!I941=X$39,DATOS!F941,"")</f>
        <v/>
      </c>
    </row>
    <row r="978" spans="26:28" x14ac:dyDescent="0.25">
      <c r="Z978">
        <f t="shared" si="32"/>
        <v>0</v>
      </c>
      <c r="AA978">
        <f>IF(AB978="",0,IFERROR(IF(VLOOKUP(AB978,AB$38:AB977,1,0)&gt;0,0,0),1))</f>
        <v>0</v>
      </c>
      <c r="AB978" s="17" t="str">
        <f>IF(DATOS!I942=X$39,DATOS!F942,"")</f>
        <v/>
      </c>
    </row>
    <row r="979" spans="26:28" x14ac:dyDescent="0.25">
      <c r="Z979">
        <f t="shared" si="32"/>
        <v>0</v>
      </c>
      <c r="AA979">
        <f>IF(AB979="",0,IFERROR(IF(VLOOKUP(AB979,AB$38:AB978,1,0)&gt;0,0,0),1))</f>
        <v>0</v>
      </c>
      <c r="AB979" s="17" t="str">
        <f>IF(DATOS!I943=X$39,DATOS!F943,"")</f>
        <v/>
      </c>
    </row>
    <row r="980" spans="26:28" x14ac:dyDescent="0.25">
      <c r="Z980">
        <f t="shared" si="32"/>
        <v>0</v>
      </c>
      <c r="AA980">
        <f>IF(AB980="",0,IFERROR(IF(VLOOKUP(AB980,AB$38:AB979,1,0)&gt;0,0,0),1))</f>
        <v>0</v>
      </c>
      <c r="AB980" s="17" t="str">
        <f>IF(DATOS!I944=X$39,DATOS!F944,"")</f>
        <v/>
      </c>
    </row>
    <row r="981" spans="26:28" x14ac:dyDescent="0.25">
      <c r="Z981">
        <f t="shared" si="32"/>
        <v>0</v>
      </c>
      <c r="AA981">
        <f>IF(AB981="",0,IFERROR(IF(VLOOKUP(AB981,AB$38:AB980,1,0)&gt;0,0,0),1))</f>
        <v>0</v>
      </c>
      <c r="AB981" s="17" t="str">
        <f>IF(DATOS!I945=X$39,DATOS!F945,"")</f>
        <v/>
      </c>
    </row>
    <row r="982" spans="26:28" x14ac:dyDescent="0.25">
      <c r="Z982">
        <f t="shared" si="32"/>
        <v>0</v>
      </c>
      <c r="AA982">
        <f>IF(AB982="",0,IFERROR(IF(VLOOKUP(AB982,AB$38:AB981,1,0)&gt;0,0,0),1))</f>
        <v>0</v>
      </c>
      <c r="AB982" s="17" t="str">
        <f>IF(DATOS!I946=X$39,DATOS!F946,"")</f>
        <v/>
      </c>
    </row>
    <row r="983" spans="26:28" x14ac:dyDescent="0.25">
      <c r="Z983">
        <f t="shared" si="32"/>
        <v>0</v>
      </c>
      <c r="AA983">
        <f>IF(AB983="",0,IFERROR(IF(VLOOKUP(AB983,AB$38:AB982,1,0)&gt;0,0,0),1))</f>
        <v>0</v>
      </c>
      <c r="AB983" s="17" t="str">
        <f>IF(DATOS!I947=X$39,DATOS!F947,"")</f>
        <v/>
      </c>
    </row>
    <row r="984" spans="26:28" x14ac:dyDescent="0.25">
      <c r="Z984">
        <f t="shared" si="32"/>
        <v>0</v>
      </c>
      <c r="AA984">
        <f>IF(AB984="",0,IFERROR(IF(VLOOKUP(AB984,AB$38:AB983,1,0)&gt;0,0,0),1))</f>
        <v>0</v>
      </c>
      <c r="AB984" s="17" t="str">
        <f>IF(DATOS!I948=X$39,DATOS!F948,"")</f>
        <v/>
      </c>
    </row>
    <row r="985" spans="26:28" x14ac:dyDescent="0.25">
      <c r="Z985">
        <f t="shared" si="32"/>
        <v>0</v>
      </c>
      <c r="AA985">
        <f>IF(AB985="",0,IFERROR(IF(VLOOKUP(AB985,AB$38:AB984,1,0)&gt;0,0,0),1))</f>
        <v>0</v>
      </c>
      <c r="AB985" s="17" t="str">
        <f>IF(DATOS!I949=X$39,DATOS!F949,"")</f>
        <v/>
      </c>
    </row>
    <row r="986" spans="26:28" x14ac:dyDescent="0.25">
      <c r="Z986">
        <f t="shared" si="32"/>
        <v>0</v>
      </c>
      <c r="AA986">
        <f>IF(AB986="",0,IFERROR(IF(VLOOKUP(AB986,AB$38:AB985,1,0)&gt;0,0,0),1))</f>
        <v>0</v>
      </c>
      <c r="AB986" s="17" t="str">
        <f>IF(DATOS!I950=X$39,DATOS!F950,"")</f>
        <v/>
      </c>
    </row>
    <row r="987" spans="26:28" x14ac:dyDescent="0.25">
      <c r="Z987">
        <f t="shared" si="32"/>
        <v>0</v>
      </c>
      <c r="AA987">
        <f>IF(AB987="",0,IFERROR(IF(VLOOKUP(AB987,AB$38:AB986,1,0)&gt;0,0,0),1))</f>
        <v>0</v>
      </c>
      <c r="AB987" s="17" t="str">
        <f>IF(DATOS!I951=X$39,DATOS!F951,"")</f>
        <v/>
      </c>
    </row>
    <row r="988" spans="26:28" x14ac:dyDescent="0.25">
      <c r="Z988">
        <f t="shared" si="32"/>
        <v>0</v>
      </c>
      <c r="AA988">
        <f>IF(AB988="",0,IFERROR(IF(VLOOKUP(AB988,AB$38:AB987,1,0)&gt;0,0,0),1))</f>
        <v>0</v>
      </c>
      <c r="AB988" s="17" t="str">
        <f>IF(DATOS!I952=X$39,DATOS!F952,"")</f>
        <v/>
      </c>
    </row>
    <row r="989" spans="26:28" x14ac:dyDescent="0.25">
      <c r="Z989">
        <f t="shared" si="32"/>
        <v>0</v>
      </c>
      <c r="AA989">
        <f>IF(AB989="",0,IFERROR(IF(VLOOKUP(AB989,AB$38:AB988,1,0)&gt;0,0,0),1))</f>
        <v>0</v>
      </c>
      <c r="AB989" s="17" t="str">
        <f>IF(DATOS!I953=X$39,DATOS!F953,"")</f>
        <v/>
      </c>
    </row>
    <row r="990" spans="26:28" x14ac:dyDescent="0.25">
      <c r="Z990">
        <f t="shared" si="32"/>
        <v>0</v>
      </c>
      <c r="AA990">
        <f>IF(AB990="",0,IFERROR(IF(VLOOKUP(AB990,AB$38:AB989,1,0)&gt;0,0,0),1))</f>
        <v>0</v>
      </c>
      <c r="AB990" s="17" t="str">
        <f>IF(DATOS!I954=X$39,DATOS!F954,"")</f>
        <v/>
      </c>
    </row>
    <row r="991" spans="26:28" x14ac:dyDescent="0.25">
      <c r="Z991">
        <f t="shared" si="32"/>
        <v>0</v>
      </c>
      <c r="AA991">
        <f>IF(AB991="",0,IFERROR(IF(VLOOKUP(AB991,AB$38:AB990,1,0)&gt;0,0,0),1))</f>
        <v>0</v>
      </c>
      <c r="AB991" s="17" t="str">
        <f>IF(DATOS!I955=X$39,DATOS!F955,"")</f>
        <v/>
      </c>
    </row>
    <row r="992" spans="26:28" x14ac:dyDescent="0.25">
      <c r="Z992">
        <f t="shared" si="32"/>
        <v>0</v>
      </c>
      <c r="AA992">
        <f>IF(AB992="",0,IFERROR(IF(VLOOKUP(AB992,AB$38:AB991,1,0)&gt;0,0,0),1))</f>
        <v>0</v>
      </c>
      <c r="AB992" s="17" t="str">
        <f>IF(DATOS!I956=X$39,DATOS!F956,"")</f>
        <v/>
      </c>
    </row>
    <row r="993" spans="26:28" x14ac:dyDescent="0.25">
      <c r="Z993">
        <f t="shared" si="32"/>
        <v>0</v>
      </c>
      <c r="AA993">
        <f>IF(AB993="",0,IFERROR(IF(VLOOKUP(AB993,AB$38:AB992,1,0)&gt;0,0,0),1))</f>
        <v>0</v>
      </c>
      <c r="AB993" s="17" t="str">
        <f>IF(DATOS!I957=X$39,DATOS!F957,"")</f>
        <v/>
      </c>
    </row>
    <row r="994" spans="26:28" x14ac:dyDescent="0.25">
      <c r="Z994">
        <f t="shared" si="32"/>
        <v>0</v>
      </c>
      <c r="AA994">
        <f>IF(AB994="",0,IFERROR(IF(VLOOKUP(AB994,AB$38:AB993,1,0)&gt;0,0,0),1))</f>
        <v>0</v>
      </c>
      <c r="AB994" s="17" t="str">
        <f>IF(DATOS!I958=X$39,DATOS!F958,"")</f>
        <v/>
      </c>
    </row>
    <row r="995" spans="26:28" x14ac:dyDescent="0.25">
      <c r="Z995">
        <f t="shared" si="32"/>
        <v>0</v>
      </c>
      <c r="AA995">
        <f>IF(AB995="",0,IFERROR(IF(VLOOKUP(AB995,AB$38:AB994,1,0)&gt;0,0,0),1))</f>
        <v>0</v>
      </c>
      <c r="AB995" s="17" t="str">
        <f>IF(DATOS!I959=X$39,DATOS!F959,"")</f>
        <v/>
      </c>
    </row>
    <row r="996" spans="26:28" x14ac:dyDescent="0.25">
      <c r="Z996">
        <f t="shared" si="32"/>
        <v>0</v>
      </c>
      <c r="AA996">
        <f>IF(AB996="",0,IFERROR(IF(VLOOKUP(AB996,AB$38:AB995,1,0)&gt;0,0,0),1))</f>
        <v>0</v>
      </c>
      <c r="AB996" s="17" t="str">
        <f>IF(DATOS!I960=X$39,DATOS!F960,"")</f>
        <v/>
      </c>
    </row>
    <row r="997" spans="26:28" x14ac:dyDescent="0.25">
      <c r="Z997">
        <f t="shared" si="32"/>
        <v>0</v>
      </c>
      <c r="AA997">
        <f>IF(AB997="",0,IFERROR(IF(VLOOKUP(AB997,AB$38:AB996,1,0)&gt;0,0,0),1))</f>
        <v>0</v>
      </c>
      <c r="AB997" s="17" t="str">
        <f>IF(DATOS!I961=X$39,DATOS!F961,"")</f>
        <v/>
      </c>
    </row>
    <row r="998" spans="26:28" x14ac:dyDescent="0.25">
      <c r="Z998">
        <f t="shared" ref="Z998:Z1061" si="33">Z997+AA998</f>
        <v>0</v>
      </c>
      <c r="AA998">
        <f>IF(AB998="",0,IFERROR(IF(VLOOKUP(AB998,AB$38:AB997,1,0)&gt;0,0,0),1))</f>
        <v>0</v>
      </c>
      <c r="AB998" s="17" t="str">
        <f>IF(DATOS!I962=X$39,DATOS!F962,"")</f>
        <v/>
      </c>
    </row>
    <row r="999" spans="26:28" x14ac:dyDescent="0.25">
      <c r="Z999">
        <f t="shared" si="33"/>
        <v>0</v>
      </c>
      <c r="AA999">
        <f>IF(AB999="",0,IFERROR(IF(VLOOKUP(AB999,AB$38:AB998,1,0)&gt;0,0,0),1))</f>
        <v>0</v>
      </c>
      <c r="AB999" s="17" t="str">
        <f>IF(DATOS!I963=X$39,DATOS!F963,"")</f>
        <v/>
      </c>
    </row>
    <row r="1000" spans="26:28" x14ac:dyDescent="0.25">
      <c r="Z1000">
        <f t="shared" si="33"/>
        <v>0</v>
      </c>
      <c r="AA1000">
        <f>IF(AB1000="",0,IFERROR(IF(VLOOKUP(AB1000,AB$38:AB999,1,0)&gt;0,0,0),1))</f>
        <v>0</v>
      </c>
      <c r="AB1000" s="17" t="str">
        <f>IF(DATOS!I964=X$39,DATOS!F964,"")</f>
        <v/>
      </c>
    </row>
    <row r="1001" spans="26:28" x14ac:dyDescent="0.25">
      <c r="Z1001">
        <f t="shared" si="33"/>
        <v>0</v>
      </c>
      <c r="AA1001">
        <f>IF(AB1001="",0,IFERROR(IF(VLOOKUP(AB1001,AB$38:AB1000,1,0)&gt;0,0,0),1))</f>
        <v>0</v>
      </c>
      <c r="AB1001" s="17" t="str">
        <f>IF(DATOS!I965=X$39,DATOS!F965,"")</f>
        <v/>
      </c>
    </row>
    <row r="1002" spans="26:28" x14ac:dyDescent="0.25">
      <c r="Z1002">
        <f t="shared" si="33"/>
        <v>0</v>
      </c>
      <c r="AA1002">
        <f>IF(AB1002="",0,IFERROR(IF(VLOOKUP(AB1002,AB$38:AB1001,1,0)&gt;0,0,0),1))</f>
        <v>0</v>
      </c>
      <c r="AB1002" s="17" t="str">
        <f>IF(DATOS!I966=X$39,DATOS!F966,"")</f>
        <v/>
      </c>
    </row>
    <row r="1003" spans="26:28" x14ac:dyDescent="0.25">
      <c r="Z1003">
        <f t="shared" si="33"/>
        <v>0</v>
      </c>
      <c r="AA1003">
        <f>IF(AB1003="",0,IFERROR(IF(VLOOKUP(AB1003,AB$38:AB1002,1,0)&gt;0,0,0),1))</f>
        <v>0</v>
      </c>
      <c r="AB1003" s="17" t="str">
        <f>IF(DATOS!I967=X$39,DATOS!F967,"")</f>
        <v/>
      </c>
    </row>
    <row r="1004" spans="26:28" x14ac:dyDescent="0.25">
      <c r="Z1004">
        <f t="shared" si="33"/>
        <v>0</v>
      </c>
      <c r="AA1004">
        <f>IF(AB1004="",0,IFERROR(IF(VLOOKUP(AB1004,AB$38:AB1003,1,0)&gt;0,0,0),1))</f>
        <v>0</v>
      </c>
      <c r="AB1004" s="17" t="str">
        <f>IF(DATOS!I968=X$39,DATOS!F968,"")</f>
        <v/>
      </c>
    </row>
    <row r="1005" spans="26:28" x14ac:dyDescent="0.25">
      <c r="Z1005">
        <f t="shared" si="33"/>
        <v>0</v>
      </c>
      <c r="AA1005">
        <f>IF(AB1005="",0,IFERROR(IF(VLOOKUP(AB1005,AB$38:AB1004,1,0)&gt;0,0,0),1))</f>
        <v>0</v>
      </c>
      <c r="AB1005" s="17" t="str">
        <f>IF(DATOS!I969=X$39,DATOS!F969,"")</f>
        <v/>
      </c>
    </row>
    <row r="1006" spans="26:28" x14ac:dyDescent="0.25">
      <c r="Z1006">
        <f t="shared" si="33"/>
        <v>0</v>
      </c>
      <c r="AA1006">
        <f>IF(AB1006="",0,IFERROR(IF(VLOOKUP(AB1006,AB$38:AB1005,1,0)&gt;0,0,0),1))</f>
        <v>0</v>
      </c>
      <c r="AB1006" s="17" t="str">
        <f>IF(DATOS!I970=X$39,DATOS!F970,"")</f>
        <v/>
      </c>
    </row>
    <row r="1007" spans="26:28" x14ac:dyDescent="0.25">
      <c r="Z1007">
        <f t="shared" si="33"/>
        <v>0</v>
      </c>
      <c r="AA1007">
        <f>IF(AB1007="",0,IFERROR(IF(VLOOKUP(AB1007,AB$38:AB1006,1,0)&gt;0,0,0),1))</f>
        <v>0</v>
      </c>
      <c r="AB1007" s="17" t="str">
        <f>IF(DATOS!I971=X$39,DATOS!F971,"")</f>
        <v/>
      </c>
    </row>
    <row r="1008" spans="26:28" x14ac:dyDescent="0.25">
      <c r="Z1008">
        <f t="shared" si="33"/>
        <v>0</v>
      </c>
      <c r="AA1008">
        <f>IF(AB1008="",0,IFERROR(IF(VLOOKUP(AB1008,AB$38:AB1007,1,0)&gt;0,0,0),1))</f>
        <v>0</v>
      </c>
      <c r="AB1008" s="17" t="str">
        <f>IF(DATOS!I972=X$39,DATOS!F972,"")</f>
        <v/>
      </c>
    </row>
    <row r="1009" spans="26:28" x14ac:dyDescent="0.25">
      <c r="Z1009">
        <f t="shared" si="33"/>
        <v>0</v>
      </c>
      <c r="AA1009">
        <f>IF(AB1009="",0,IFERROR(IF(VLOOKUP(AB1009,AB$38:AB1008,1,0)&gt;0,0,0),1))</f>
        <v>0</v>
      </c>
      <c r="AB1009" s="17" t="str">
        <f>IF(DATOS!I973=X$39,DATOS!F973,"")</f>
        <v/>
      </c>
    </row>
    <row r="1010" spans="26:28" x14ac:dyDescent="0.25">
      <c r="Z1010">
        <f t="shared" si="33"/>
        <v>0</v>
      </c>
      <c r="AA1010">
        <f>IF(AB1010="",0,IFERROR(IF(VLOOKUP(AB1010,AB$38:AB1009,1,0)&gt;0,0,0),1))</f>
        <v>0</v>
      </c>
      <c r="AB1010" s="17" t="str">
        <f>IF(DATOS!I974=X$39,DATOS!F974,"")</f>
        <v/>
      </c>
    </row>
    <row r="1011" spans="26:28" x14ac:dyDescent="0.25">
      <c r="Z1011">
        <f t="shared" si="33"/>
        <v>0</v>
      </c>
      <c r="AA1011">
        <f>IF(AB1011="",0,IFERROR(IF(VLOOKUP(AB1011,AB$38:AB1010,1,0)&gt;0,0,0),1))</f>
        <v>0</v>
      </c>
      <c r="AB1011" s="17" t="str">
        <f>IF(DATOS!I975=X$39,DATOS!F975,"")</f>
        <v/>
      </c>
    </row>
    <row r="1012" spans="26:28" x14ac:dyDescent="0.25">
      <c r="Z1012">
        <f t="shared" si="33"/>
        <v>0</v>
      </c>
      <c r="AA1012">
        <f>IF(AB1012="",0,IFERROR(IF(VLOOKUP(AB1012,AB$38:AB1011,1,0)&gt;0,0,0),1))</f>
        <v>0</v>
      </c>
      <c r="AB1012" s="17" t="str">
        <f>IF(DATOS!I976=X$39,DATOS!F976,"")</f>
        <v/>
      </c>
    </row>
    <row r="1013" spans="26:28" x14ac:dyDescent="0.25">
      <c r="Z1013">
        <f t="shared" si="33"/>
        <v>0</v>
      </c>
      <c r="AA1013">
        <f>IF(AB1013="",0,IFERROR(IF(VLOOKUP(AB1013,AB$38:AB1012,1,0)&gt;0,0,0),1))</f>
        <v>0</v>
      </c>
      <c r="AB1013" s="17" t="str">
        <f>IF(DATOS!I977=X$39,DATOS!F977,"")</f>
        <v/>
      </c>
    </row>
    <row r="1014" spans="26:28" x14ac:dyDescent="0.25">
      <c r="Z1014">
        <f t="shared" si="33"/>
        <v>0</v>
      </c>
      <c r="AA1014">
        <f>IF(AB1014="",0,IFERROR(IF(VLOOKUP(AB1014,AB$38:AB1013,1,0)&gt;0,0,0),1))</f>
        <v>0</v>
      </c>
      <c r="AB1014" s="17" t="str">
        <f>IF(DATOS!I978=X$39,DATOS!F978,"")</f>
        <v/>
      </c>
    </row>
    <row r="1015" spans="26:28" x14ac:dyDescent="0.25">
      <c r="Z1015">
        <f t="shared" si="33"/>
        <v>0</v>
      </c>
      <c r="AA1015">
        <f>IF(AB1015="",0,IFERROR(IF(VLOOKUP(AB1015,AB$38:AB1014,1,0)&gt;0,0,0),1))</f>
        <v>0</v>
      </c>
      <c r="AB1015" s="17" t="str">
        <f>IF(DATOS!I979=X$39,DATOS!F979,"")</f>
        <v/>
      </c>
    </row>
    <row r="1016" spans="26:28" x14ac:dyDescent="0.25">
      <c r="Z1016">
        <f t="shared" si="33"/>
        <v>0</v>
      </c>
      <c r="AA1016">
        <f>IF(AB1016="",0,IFERROR(IF(VLOOKUP(AB1016,AB$38:AB1015,1,0)&gt;0,0,0),1))</f>
        <v>0</v>
      </c>
      <c r="AB1016" s="17" t="str">
        <f>IF(DATOS!I980=X$39,DATOS!F980,"")</f>
        <v/>
      </c>
    </row>
    <row r="1017" spans="26:28" x14ac:dyDescent="0.25">
      <c r="Z1017">
        <f t="shared" si="33"/>
        <v>0</v>
      </c>
      <c r="AA1017">
        <f>IF(AB1017="",0,IFERROR(IF(VLOOKUP(AB1017,AB$38:AB1016,1,0)&gt;0,0,0),1))</f>
        <v>0</v>
      </c>
      <c r="AB1017" s="17" t="str">
        <f>IF(DATOS!I981=X$39,DATOS!F981,"")</f>
        <v/>
      </c>
    </row>
    <row r="1018" spans="26:28" x14ac:dyDescent="0.25">
      <c r="Z1018">
        <f t="shared" si="33"/>
        <v>0</v>
      </c>
      <c r="AA1018">
        <f>IF(AB1018="",0,IFERROR(IF(VLOOKUP(AB1018,AB$38:AB1017,1,0)&gt;0,0,0),1))</f>
        <v>0</v>
      </c>
      <c r="AB1018" s="17" t="str">
        <f>IF(DATOS!I982=X$39,DATOS!F982,"")</f>
        <v/>
      </c>
    </row>
    <row r="1019" spans="26:28" x14ac:dyDescent="0.25">
      <c r="Z1019">
        <f t="shared" si="33"/>
        <v>0</v>
      </c>
      <c r="AA1019">
        <f>IF(AB1019="",0,IFERROR(IF(VLOOKUP(AB1019,AB$38:AB1018,1,0)&gt;0,0,0),1))</f>
        <v>0</v>
      </c>
      <c r="AB1019" s="17" t="str">
        <f>IF(DATOS!I983=X$39,DATOS!F983,"")</f>
        <v/>
      </c>
    </row>
    <row r="1020" spans="26:28" x14ac:dyDescent="0.25">
      <c r="Z1020">
        <f t="shared" si="33"/>
        <v>0</v>
      </c>
      <c r="AA1020">
        <f>IF(AB1020="",0,IFERROR(IF(VLOOKUP(AB1020,AB$38:AB1019,1,0)&gt;0,0,0),1))</f>
        <v>0</v>
      </c>
      <c r="AB1020" s="17" t="str">
        <f>IF(DATOS!I984=X$39,DATOS!F984,"")</f>
        <v/>
      </c>
    </row>
    <row r="1021" spans="26:28" x14ac:dyDescent="0.25">
      <c r="Z1021">
        <f t="shared" si="33"/>
        <v>0</v>
      </c>
      <c r="AA1021">
        <f>IF(AB1021="",0,IFERROR(IF(VLOOKUP(AB1021,AB$38:AB1020,1,0)&gt;0,0,0),1))</f>
        <v>0</v>
      </c>
      <c r="AB1021" s="17" t="str">
        <f>IF(DATOS!I985=X$39,DATOS!F985,"")</f>
        <v/>
      </c>
    </row>
    <row r="1022" spans="26:28" x14ac:dyDescent="0.25">
      <c r="Z1022">
        <f t="shared" si="33"/>
        <v>0</v>
      </c>
      <c r="AA1022">
        <f>IF(AB1022="",0,IFERROR(IF(VLOOKUP(AB1022,AB$38:AB1021,1,0)&gt;0,0,0),1))</f>
        <v>0</v>
      </c>
      <c r="AB1022" s="17" t="str">
        <f>IF(DATOS!I986=X$39,DATOS!F986,"")</f>
        <v/>
      </c>
    </row>
    <row r="1023" spans="26:28" x14ac:dyDescent="0.25">
      <c r="Z1023">
        <f t="shared" si="33"/>
        <v>0</v>
      </c>
      <c r="AA1023">
        <f>IF(AB1023="",0,IFERROR(IF(VLOOKUP(AB1023,AB$38:AB1022,1,0)&gt;0,0,0),1))</f>
        <v>0</v>
      </c>
      <c r="AB1023" s="17" t="str">
        <f>IF(DATOS!I987=X$39,DATOS!F987,"")</f>
        <v/>
      </c>
    </row>
    <row r="1024" spans="26:28" x14ac:dyDescent="0.25">
      <c r="Z1024">
        <f t="shared" si="33"/>
        <v>0</v>
      </c>
      <c r="AA1024">
        <f>IF(AB1024="",0,IFERROR(IF(VLOOKUP(AB1024,AB$38:AB1023,1,0)&gt;0,0,0),1))</f>
        <v>0</v>
      </c>
      <c r="AB1024" s="17" t="str">
        <f>IF(DATOS!I988=X$39,DATOS!F988,"")</f>
        <v/>
      </c>
    </row>
    <row r="1025" spans="26:28" x14ac:dyDescent="0.25">
      <c r="Z1025">
        <f t="shared" si="33"/>
        <v>0</v>
      </c>
      <c r="AA1025">
        <f>IF(AB1025="",0,IFERROR(IF(VLOOKUP(AB1025,AB$38:AB1024,1,0)&gt;0,0,0),1))</f>
        <v>0</v>
      </c>
      <c r="AB1025" s="17" t="str">
        <f>IF(DATOS!I989=X$39,DATOS!F989,"")</f>
        <v/>
      </c>
    </row>
    <row r="1026" spans="26:28" x14ac:dyDescent="0.25">
      <c r="Z1026">
        <f t="shared" si="33"/>
        <v>0</v>
      </c>
      <c r="AA1026">
        <f>IF(AB1026="",0,IFERROR(IF(VLOOKUP(AB1026,AB$38:AB1025,1,0)&gt;0,0,0),1))</f>
        <v>0</v>
      </c>
      <c r="AB1026" s="17" t="str">
        <f>IF(DATOS!I990=X$39,DATOS!F990,"")</f>
        <v/>
      </c>
    </row>
    <row r="1027" spans="26:28" x14ac:dyDescent="0.25">
      <c r="Z1027">
        <f t="shared" si="33"/>
        <v>0</v>
      </c>
      <c r="AA1027">
        <f>IF(AB1027="",0,IFERROR(IF(VLOOKUP(AB1027,AB$38:AB1026,1,0)&gt;0,0,0),1))</f>
        <v>0</v>
      </c>
      <c r="AB1027" s="17" t="str">
        <f>IF(DATOS!I991=X$39,DATOS!F991,"")</f>
        <v/>
      </c>
    </row>
    <row r="1028" spans="26:28" x14ac:dyDescent="0.25">
      <c r="Z1028">
        <f t="shared" si="33"/>
        <v>0</v>
      </c>
      <c r="AA1028">
        <f>IF(AB1028="",0,IFERROR(IF(VLOOKUP(AB1028,AB$38:AB1027,1,0)&gt;0,0,0),1))</f>
        <v>0</v>
      </c>
      <c r="AB1028" s="17" t="str">
        <f>IF(DATOS!I992=X$39,DATOS!F992,"")</f>
        <v/>
      </c>
    </row>
    <row r="1029" spans="26:28" x14ac:dyDescent="0.25">
      <c r="Z1029">
        <f t="shared" si="33"/>
        <v>0</v>
      </c>
      <c r="AA1029">
        <f>IF(AB1029="",0,IFERROR(IF(VLOOKUP(AB1029,AB$38:AB1028,1,0)&gt;0,0,0),1))</f>
        <v>0</v>
      </c>
      <c r="AB1029" s="17" t="str">
        <f>IF(DATOS!I993=X$39,DATOS!F993,"")</f>
        <v/>
      </c>
    </row>
    <row r="1030" spans="26:28" x14ac:dyDescent="0.25">
      <c r="Z1030">
        <f t="shared" si="33"/>
        <v>0</v>
      </c>
      <c r="AA1030">
        <f>IF(AB1030="",0,IFERROR(IF(VLOOKUP(AB1030,AB$38:AB1029,1,0)&gt;0,0,0),1))</f>
        <v>0</v>
      </c>
      <c r="AB1030" s="17" t="str">
        <f>IF(DATOS!I994=X$39,DATOS!F994,"")</f>
        <v/>
      </c>
    </row>
    <row r="1031" spans="26:28" x14ac:dyDescent="0.25">
      <c r="Z1031">
        <f t="shared" si="33"/>
        <v>0</v>
      </c>
      <c r="AA1031">
        <f>IF(AB1031="",0,IFERROR(IF(VLOOKUP(AB1031,AB$38:AB1030,1,0)&gt;0,0,0),1))</f>
        <v>0</v>
      </c>
      <c r="AB1031" s="17" t="str">
        <f>IF(DATOS!I995=X$39,DATOS!F995,"")</f>
        <v/>
      </c>
    </row>
    <row r="1032" spans="26:28" x14ac:dyDescent="0.25">
      <c r="Z1032">
        <f t="shared" si="33"/>
        <v>0</v>
      </c>
      <c r="AA1032">
        <f>IF(AB1032="",0,IFERROR(IF(VLOOKUP(AB1032,AB$38:AB1031,1,0)&gt;0,0,0),1))</f>
        <v>0</v>
      </c>
      <c r="AB1032" s="17" t="str">
        <f>IF(DATOS!I996=X$39,DATOS!F996,"")</f>
        <v/>
      </c>
    </row>
    <row r="1033" spans="26:28" x14ac:dyDescent="0.25">
      <c r="Z1033">
        <f t="shared" si="33"/>
        <v>0</v>
      </c>
      <c r="AA1033">
        <f>IF(AB1033="",0,IFERROR(IF(VLOOKUP(AB1033,AB$38:AB1032,1,0)&gt;0,0,0),1))</f>
        <v>0</v>
      </c>
      <c r="AB1033" s="17" t="str">
        <f>IF(DATOS!I997=X$39,DATOS!F997,"")</f>
        <v/>
      </c>
    </row>
    <row r="1034" spans="26:28" x14ac:dyDescent="0.25">
      <c r="Z1034">
        <f t="shared" si="33"/>
        <v>0</v>
      </c>
      <c r="AA1034">
        <f>IF(AB1034="",0,IFERROR(IF(VLOOKUP(AB1034,AB$38:AB1033,1,0)&gt;0,0,0),1))</f>
        <v>0</v>
      </c>
      <c r="AB1034" s="17" t="str">
        <f>IF(DATOS!I998=X$39,DATOS!F998,"")</f>
        <v/>
      </c>
    </row>
    <row r="1035" spans="26:28" x14ac:dyDescent="0.25">
      <c r="Z1035">
        <f t="shared" si="33"/>
        <v>0</v>
      </c>
      <c r="AA1035">
        <f>IF(AB1035="",0,IFERROR(IF(VLOOKUP(AB1035,AB$38:AB1034,1,0)&gt;0,0,0),1))</f>
        <v>0</v>
      </c>
      <c r="AB1035" s="17" t="str">
        <f>IF(DATOS!I999=X$39,DATOS!F999,"")</f>
        <v/>
      </c>
    </row>
    <row r="1036" spans="26:28" x14ac:dyDescent="0.25">
      <c r="Z1036">
        <f t="shared" si="33"/>
        <v>0</v>
      </c>
      <c r="AA1036">
        <f>IF(AB1036="",0,IFERROR(IF(VLOOKUP(AB1036,AB$38:AB1035,1,0)&gt;0,0,0),1))</f>
        <v>0</v>
      </c>
      <c r="AB1036" s="17" t="str">
        <f>IF(DATOS!I1000=X$39,DATOS!F1000,"")</f>
        <v/>
      </c>
    </row>
    <row r="1037" spans="26:28" x14ac:dyDescent="0.25">
      <c r="Z1037">
        <f t="shared" si="33"/>
        <v>0</v>
      </c>
      <c r="AA1037">
        <f>IF(AB1037="",0,IFERROR(IF(VLOOKUP(AB1037,AB$38:AB1036,1,0)&gt;0,0,0),1))</f>
        <v>0</v>
      </c>
      <c r="AB1037" s="17" t="str">
        <f>IF(DATOS!I1001=X$39,DATOS!F1001,"")</f>
        <v/>
      </c>
    </row>
    <row r="1038" spans="26:28" x14ac:dyDescent="0.25">
      <c r="Z1038">
        <f t="shared" si="33"/>
        <v>0</v>
      </c>
      <c r="AA1038">
        <f>IF(AB1038="",0,IFERROR(IF(VLOOKUP(AB1038,AB$38:AB1037,1,0)&gt;0,0,0),1))</f>
        <v>0</v>
      </c>
      <c r="AB1038" s="17" t="str">
        <f>IF(DATOS!I1002=X$39,DATOS!F1002,"")</f>
        <v/>
      </c>
    </row>
    <row r="1039" spans="26:28" x14ac:dyDescent="0.25">
      <c r="Z1039">
        <f t="shared" si="33"/>
        <v>0</v>
      </c>
      <c r="AA1039">
        <f>IF(AB1039="",0,IFERROR(IF(VLOOKUP(AB1039,AB$38:AB1038,1,0)&gt;0,0,0),1))</f>
        <v>0</v>
      </c>
      <c r="AB1039" s="17" t="str">
        <f>IF(DATOS!I1003=X$39,DATOS!F1003,"")</f>
        <v/>
      </c>
    </row>
    <row r="1040" spans="26:28" x14ac:dyDescent="0.25">
      <c r="Z1040">
        <f t="shared" si="33"/>
        <v>0</v>
      </c>
      <c r="AA1040">
        <f>IF(AB1040="",0,IFERROR(IF(VLOOKUP(AB1040,AB$38:AB1039,1,0)&gt;0,0,0),1))</f>
        <v>0</v>
      </c>
      <c r="AB1040" s="17" t="str">
        <f>IF(DATOS!I1004=X$39,DATOS!F1004,"")</f>
        <v/>
      </c>
    </row>
    <row r="1041" spans="26:28" x14ac:dyDescent="0.25">
      <c r="Z1041">
        <f t="shared" si="33"/>
        <v>0</v>
      </c>
      <c r="AA1041">
        <f>IF(AB1041="",0,IFERROR(IF(VLOOKUP(AB1041,AB$38:AB1040,1,0)&gt;0,0,0),1))</f>
        <v>0</v>
      </c>
      <c r="AB1041" s="17" t="str">
        <f>IF(DATOS!I1005=X$39,DATOS!F1005,"")</f>
        <v/>
      </c>
    </row>
    <row r="1042" spans="26:28" x14ac:dyDescent="0.25">
      <c r="Z1042">
        <f t="shared" si="33"/>
        <v>0</v>
      </c>
      <c r="AA1042">
        <f>IF(AB1042="",0,IFERROR(IF(VLOOKUP(AB1042,AB$38:AB1041,1,0)&gt;0,0,0),1))</f>
        <v>0</v>
      </c>
      <c r="AB1042" s="17" t="str">
        <f>IF(DATOS!I1006=X$39,DATOS!F1006,"")</f>
        <v/>
      </c>
    </row>
    <row r="1043" spans="26:28" x14ac:dyDescent="0.25">
      <c r="Z1043">
        <f t="shared" si="33"/>
        <v>0</v>
      </c>
      <c r="AA1043">
        <f>IF(AB1043="",0,IFERROR(IF(VLOOKUP(AB1043,AB$38:AB1042,1,0)&gt;0,0,0),1))</f>
        <v>0</v>
      </c>
      <c r="AB1043" s="17" t="str">
        <f>IF(DATOS!I1007=X$39,DATOS!F1007,"")</f>
        <v/>
      </c>
    </row>
    <row r="1044" spans="26:28" x14ac:dyDescent="0.25">
      <c r="Z1044">
        <f t="shared" si="33"/>
        <v>0</v>
      </c>
      <c r="AA1044">
        <f>IF(AB1044="",0,IFERROR(IF(VLOOKUP(AB1044,AB$38:AB1043,1,0)&gt;0,0,0),1))</f>
        <v>0</v>
      </c>
      <c r="AB1044" s="17" t="str">
        <f>IF(DATOS!I1008=X$39,DATOS!F1008,"")</f>
        <v/>
      </c>
    </row>
    <row r="1045" spans="26:28" x14ac:dyDescent="0.25">
      <c r="Z1045">
        <f t="shared" si="33"/>
        <v>0</v>
      </c>
      <c r="AA1045">
        <f>IF(AB1045="",0,IFERROR(IF(VLOOKUP(AB1045,AB$38:AB1044,1,0)&gt;0,0,0),1))</f>
        <v>0</v>
      </c>
      <c r="AB1045" s="17" t="str">
        <f>IF(DATOS!I1009=X$39,DATOS!F1009,"")</f>
        <v/>
      </c>
    </row>
    <row r="1046" spans="26:28" x14ac:dyDescent="0.25">
      <c r="Z1046">
        <f t="shared" si="33"/>
        <v>0</v>
      </c>
      <c r="AA1046">
        <f>IF(AB1046="",0,IFERROR(IF(VLOOKUP(AB1046,AB$38:AB1045,1,0)&gt;0,0,0),1))</f>
        <v>0</v>
      </c>
      <c r="AB1046" s="17" t="str">
        <f>IF(DATOS!I1010=X$39,DATOS!F1010,"")</f>
        <v/>
      </c>
    </row>
    <row r="1047" spans="26:28" x14ac:dyDescent="0.25">
      <c r="Z1047">
        <f t="shared" si="33"/>
        <v>0</v>
      </c>
      <c r="AA1047">
        <f>IF(AB1047="",0,IFERROR(IF(VLOOKUP(AB1047,AB$38:AB1046,1,0)&gt;0,0,0),1))</f>
        <v>0</v>
      </c>
      <c r="AB1047" s="17" t="str">
        <f>IF(DATOS!I1011=X$39,DATOS!F1011,"")</f>
        <v/>
      </c>
    </row>
    <row r="1048" spans="26:28" x14ac:dyDescent="0.25">
      <c r="Z1048">
        <f t="shared" si="33"/>
        <v>0</v>
      </c>
      <c r="AA1048">
        <f>IF(AB1048="",0,IFERROR(IF(VLOOKUP(AB1048,AB$38:AB1047,1,0)&gt;0,0,0),1))</f>
        <v>0</v>
      </c>
      <c r="AB1048" s="17" t="str">
        <f>IF(DATOS!I1012=X$39,DATOS!F1012,"")</f>
        <v/>
      </c>
    </row>
    <row r="1049" spans="26:28" x14ac:dyDescent="0.25">
      <c r="Z1049">
        <f t="shared" si="33"/>
        <v>0</v>
      </c>
      <c r="AA1049">
        <f>IF(AB1049="",0,IFERROR(IF(VLOOKUP(AB1049,AB$38:AB1048,1,0)&gt;0,0,0),1))</f>
        <v>0</v>
      </c>
      <c r="AB1049" s="17" t="str">
        <f>IF(DATOS!I1013=X$39,DATOS!F1013,"")</f>
        <v/>
      </c>
    </row>
    <row r="1050" spans="26:28" x14ac:dyDescent="0.25">
      <c r="Z1050">
        <f t="shared" si="33"/>
        <v>0</v>
      </c>
      <c r="AA1050">
        <f>IF(AB1050="",0,IFERROR(IF(VLOOKUP(AB1050,AB$38:AB1049,1,0)&gt;0,0,0),1))</f>
        <v>0</v>
      </c>
      <c r="AB1050" s="17" t="str">
        <f>IF(DATOS!I1014=X$39,DATOS!F1014,"")</f>
        <v/>
      </c>
    </row>
    <row r="1051" spans="26:28" x14ac:dyDescent="0.25">
      <c r="Z1051">
        <f t="shared" si="33"/>
        <v>0</v>
      </c>
      <c r="AA1051">
        <f>IF(AB1051="",0,IFERROR(IF(VLOOKUP(AB1051,AB$38:AB1050,1,0)&gt;0,0,0),1))</f>
        <v>0</v>
      </c>
      <c r="AB1051" s="17" t="str">
        <f>IF(DATOS!I1015=X$39,DATOS!F1015,"")</f>
        <v/>
      </c>
    </row>
    <row r="1052" spans="26:28" x14ac:dyDescent="0.25">
      <c r="Z1052">
        <f t="shared" si="33"/>
        <v>0</v>
      </c>
      <c r="AA1052">
        <f>IF(AB1052="",0,IFERROR(IF(VLOOKUP(AB1052,AB$38:AB1051,1,0)&gt;0,0,0),1))</f>
        <v>0</v>
      </c>
      <c r="AB1052" s="17" t="str">
        <f>IF(DATOS!I1016=X$39,DATOS!F1016,"")</f>
        <v/>
      </c>
    </row>
    <row r="1053" spans="26:28" x14ac:dyDescent="0.25">
      <c r="Z1053">
        <f t="shared" si="33"/>
        <v>0</v>
      </c>
      <c r="AA1053">
        <f>IF(AB1053="",0,IFERROR(IF(VLOOKUP(AB1053,AB$38:AB1052,1,0)&gt;0,0,0),1))</f>
        <v>0</v>
      </c>
      <c r="AB1053" s="17" t="str">
        <f>IF(DATOS!I1017=X$39,DATOS!F1017,"")</f>
        <v/>
      </c>
    </row>
    <row r="1054" spans="26:28" x14ac:dyDescent="0.25">
      <c r="Z1054">
        <f t="shared" si="33"/>
        <v>0</v>
      </c>
      <c r="AA1054">
        <f>IF(AB1054="",0,IFERROR(IF(VLOOKUP(AB1054,AB$38:AB1053,1,0)&gt;0,0,0),1))</f>
        <v>0</v>
      </c>
      <c r="AB1054" s="17" t="str">
        <f>IF(DATOS!I1018=X$39,DATOS!F1018,"")</f>
        <v/>
      </c>
    </row>
    <row r="1055" spans="26:28" x14ac:dyDescent="0.25">
      <c r="Z1055">
        <f t="shared" si="33"/>
        <v>0</v>
      </c>
      <c r="AA1055">
        <f>IF(AB1055="",0,IFERROR(IF(VLOOKUP(AB1055,AB$38:AB1054,1,0)&gt;0,0,0),1))</f>
        <v>0</v>
      </c>
      <c r="AB1055" s="17" t="str">
        <f>IF(DATOS!I1019=X$39,DATOS!F1019,"")</f>
        <v/>
      </c>
    </row>
    <row r="1056" spans="26:28" x14ac:dyDescent="0.25">
      <c r="Z1056">
        <f t="shared" si="33"/>
        <v>0</v>
      </c>
      <c r="AA1056">
        <f>IF(AB1056="",0,IFERROR(IF(VLOOKUP(AB1056,AB$38:AB1055,1,0)&gt;0,0,0),1))</f>
        <v>0</v>
      </c>
      <c r="AB1056" s="17" t="str">
        <f>IF(DATOS!I1020=X$39,DATOS!F1020,"")</f>
        <v/>
      </c>
    </row>
    <row r="1057" spans="26:28" x14ac:dyDescent="0.25">
      <c r="Z1057">
        <f t="shared" si="33"/>
        <v>0</v>
      </c>
      <c r="AA1057">
        <f>IF(AB1057="",0,IFERROR(IF(VLOOKUP(AB1057,AB$38:AB1056,1,0)&gt;0,0,0),1))</f>
        <v>0</v>
      </c>
      <c r="AB1057" s="17" t="str">
        <f>IF(DATOS!I1021=X$39,DATOS!F1021,"")</f>
        <v/>
      </c>
    </row>
    <row r="1058" spans="26:28" x14ac:dyDescent="0.25">
      <c r="Z1058">
        <f t="shared" si="33"/>
        <v>0</v>
      </c>
      <c r="AA1058">
        <f>IF(AB1058="",0,IFERROR(IF(VLOOKUP(AB1058,AB$38:AB1057,1,0)&gt;0,0,0),1))</f>
        <v>0</v>
      </c>
      <c r="AB1058" s="17" t="str">
        <f>IF(DATOS!I1022=X$39,DATOS!F1022,"")</f>
        <v/>
      </c>
    </row>
    <row r="1059" spans="26:28" x14ac:dyDescent="0.25">
      <c r="Z1059">
        <f t="shared" si="33"/>
        <v>0</v>
      </c>
      <c r="AA1059">
        <f>IF(AB1059="",0,IFERROR(IF(VLOOKUP(AB1059,AB$38:AB1058,1,0)&gt;0,0,0),1))</f>
        <v>0</v>
      </c>
      <c r="AB1059" s="17" t="str">
        <f>IF(DATOS!I1023=X$39,DATOS!F1023,"")</f>
        <v/>
      </c>
    </row>
    <row r="1060" spans="26:28" x14ac:dyDescent="0.25">
      <c r="Z1060">
        <f t="shared" si="33"/>
        <v>0</v>
      </c>
      <c r="AA1060">
        <f>IF(AB1060="",0,IFERROR(IF(VLOOKUP(AB1060,AB$38:AB1059,1,0)&gt;0,0,0),1))</f>
        <v>0</v>
      </c>
      <c r="AB1060" s="17" t="str">
        <f>IF(DATOS!I1024=X$39,DATOS!F1024,"")</f>
        <v/>
      </c>
    </row>
    <row r="1061" spans="26:28" x14ac:dyDescent="0.25">
      <c r="Z1061">
        <f t="shared" si="33"/>
        <v>0</v>
      </c>
      <c r="AA1061">
        <f>IF(AB1061="",0,IFERROR(IF(VLOOKUP(AB1061,AB$38:AB1060,1,0)&gt;0,0,0),1))</f>
        <v>0</v>
      </c>
      <c r="AB1061" s="17" t="str">
        <f>IF(DATOS!I1025=X$39,DATOS!F1025,"")</f>
        <v/>
      </c>
    </row>
    <row r="1062" spans="26:28" x14ac:dyDescent="0.25">
      <c r="Z1062">
        <f t="shared" ref="Z1062:Z1125" si="34">Z1061+AA1062</f>
        <v>0</v>
      </c>
      <c r="AA1062">
        <f>IF(AB1062="",0,IFERROR(IF(VLOOKUP(AB1062,AB$38:AB1061,1,0)&gt;0,0,0),1))</f>
        <v>0</v>
      </c>
      <c r="AB1062" s="17" t="str">
        <f>IF(DATOS!I1026=X$39,DATOS!F1026,"")</f>
        <v/>
      </c>
    </row>
    <row r="1063" spans="26:28" x14ac:dyDescent="0.25">
      <c r="Z1063">
        <f t="shared" si="34"/>
        <v>0</v>
      </c>
      <c r="AA1063">
        <f>IF(AB1063="",0,IFERROR(IF(VLOOKUP(AB1063,AB$38:AB1062,1,0)&gt;0,0,0),1))</f>
        <v>0</v>
      </c>
      <c r="AB1063" s="17" t="str">
        <f>IF(DATOS!I1027=X$39,DATOS!F1027,"")</f>
        <v/>
      </c>
    </row>
    <row r="1064" spans="26:28" x14ac:dyDescent="0.25">
      <c r="Z1064">
        <f t="shared" si="34"/>
        <v>0</v>
      </c>
      <c r="AA1064">
        <f>IF(AB1064="",0,IFERROR(IF(VLOOKUP(AB1064,AB$38:AB1063,1,0)&gt;0,0,0),1))</f>
        <v>0</v>
      </c>
      <c r="AB1064" s="17" t="str">
        <f>IF(DATOS!I1028=X$39,DATOS!F1028,"")</f>
        <v/>
      </c>
    </row>
    <row r="1065" spans="26:28" x14ac:dyDescent="0.25">
      <c r="Z1065">
        <f t="shared" si="34"/>
        <v>0</v>
      </c>
      <c r="AA1065">
        <f>IF(AB1065="",0,IFERROR(IF(VLOOKUP(AB1065,AB$38:AB1064,1,0)&gt;0,0,0),1))</f>
        <v>0</v>
      </c>
      <c r="AB1065" s="17" t="str">
        <f>IF(DATOS!I1029=X$39,DATOS!F1029,"")</f>
        <v/>
      </c>
    </row>
    <row r="1066" spans="26:28" x14ac:dyDescent="0.25">
      <c r="Z1066">
        <f t="shared" si="34"/>
        <v>0</v>
      </c>
      <c r="AA1066">
        <f>IF(AB1066="",0,IFERROR(IF(VLOOKUP(AB1066,AB$38:AB1065,1,0)&gt;0,0,0),1))</f>
        <v>0</v>
      </c>
      <c r="AB1066" s="17" t="str">
        <f>IF(DATOS!I1030=X$39,DATOS!F1030,"")</f>
        <v/>
      </c>
    </row>
    <row r="1067" spans="26:28" x14ac:dyDescent="0.25">
      <c r="Z1067">
        <f t="shared" si="34"/>
        <v>0</v>
      </c>
      <c r="AA1067">
        <f>IF(AB1067="",0,IFERROR(IF(VLOOKUP(AB1067,AB$38:AB1066,1,0)&gt;0,0,0),1))</f>
        <v>0</v>
      </c>
      <c r="AB1067" s="17" t="str">
        <f>IF(DATOS!I1031=X$39,DATOS!F1031,"")</f>
        <v/>
      </c>
    </row>
    <row r="1068" spans="26:28" x14ac:dyDescent="0.25">
      <c r="Z1068">
        <f t="shared" si="34"/>
        <v>0</v>
      </c>
      <c r="AA1068">
        <f>IF(AB1068="",0,IFERROR(IF(VLOOKUP(AB1068,AB$38:AB1067,1,0)&gt;0,0,0),1))</f>
        <v>0</v>
      </c>
      <c r="AB1068" s="17" t="str">
        <f>IF(DATOS!I1032=X$39,DATOS!F1032,"")</f>
        <v/>
      </c>
    </row>
    <row r="1069" spans="26:28" x14ac:dyDescent="0.25">
      <c r="Z1069">
        <f t="shared" si="34"/>
        <v>0</v>
      </c>
      <c r="AA1069">
        <f>IF(AB1069="",0,IFERROR(IF(VLOOKUP(AB1069,AB$38:AB1068,1,0)&gt;0,0,0),1))</f>
        <v>0</v>
      </c>
      <c r="AB1069" s="17" t="str">
        <f>IF(DATOS!I1033=X$39,DATOS!F1033,"")</f>
        <v/>
      </c>
    </row>
    <row r="1070" spans="26:28" x14ac:dyDescent="0.25">
      <c r="Z1070">
        <f t="shared" si="34"/>
        <v>0</v>
      </c>
      <c r="AA1070">
        <f>IF(AB1070="",0,IFERROR(IF(VLOOKUP(AB1070,AB$38:AB1069,1,0)&gt;0,0,0),1))</f>
        <v>0</v>
      </c>
      <c r="AB1070" s="17" t="str">
        <f>IF(DATOS!I1034=X$39,DATOS!F1034,"")</f>
        <v/>
      </c>
    </row>
    <row r="1071" spans="26:28" x14ac:dyDescent="0.25">
      <c r="Z1071">
        <f t="shared" si="34"/>
        <v>0</v>
      </c>
      <c r="AA1071">
        <f>IF(AB1071="",0,IFERROR(IF(VLOOKUP(AB1071,AB$38:AB1070,1,0)&gt;0,0,0),1))</f>
        <v>0</v>
      </c>
      <c r="AB1071" s="17" t="str">
        <f>IF(DATOS!I1035=X$39,DATOS!F1035,"")</f>
        <v/>
      </c>
    </row>
    <row r="1072" spans="26:28" x14ac:dyDescent="0.25">
      <c r="Z1072">
        <f t="shared" si="34"/>
        <v>0</v>
      </c>
      <c r="AA1072">
        <f>IF(AB1072="",0,IFERROR(IF(VLOOKUP(AB1072,AB$38:AB1071,1,0)&gt;0,0,0),1))</f>
        <v>0</v>
      </c>
      <c r="AB1072" s="17" t="str">
        <f>IF(DATOS!I1036=X$39,DATOS!F1036,"")</f>
        <v/>
      </c>
    </row>
    <row r="1073" spans="26:28" x14ac:dyDescent="0.25">
      <c r="Z1073">
        <f t="shared" si="34"/>
        <v>0</v>
      </c>
      <c r="AA1073">
        <f>IF(AB1073="",0,IFERROR(IF(VLOOKUP(AB1073,AB$38:AB1072,1,0)&gt;0,0,0),1))</f>
        <v>0</v>
      </c>
      <c r="AB1073" s="17" t="str">
        <f>IF(DATOS!I1037=X$39,DATOS!F1037,"")</f>
        <v/>
      </c>
    </row>
    <row r="1074" spans="26:28" x14ac:dyDescent="0.25">
      <c r="Z1074">
        <f t="shared" si="34"/>
        <v>0</v>
      </c>
      <c r="AA1074">
        <f>IF(AB1074="",0,IFERROR(IF(VLOOKUP(AB1074,AB$38:AB1073,1,0)&gt;0,0,0),1))</f>
        <v>0</v>
      </c>
      <c r="AB1074" s="17" t="str">
        <f>IF(DATOS!I1038=X$39,DATOS!F1038,"")</f>
        <v/>
      </c>
    </row>
    <row r="1075" spans="26:28" x14ac:dyDescent="0.25">
      <c r="Z1075">
        <f t="shared" si="34"/>
        <v>0</v>
      </c>
      <c r="AA1075">
        <f>IF(AB1075="",0,IFERROR(IF(VLOOKUP(AB1075,AB$38:AB1074,1,0)&gt;0,0,0),1))</f>
        <v>0</v>
      </c>
      <c r="AB1075" s="17" t="str">
        <f>IF(DATOS!I1039=X$39,DATOS!F1039,"")</f>
        <v/>
      </c>
    </row>
    <row r="1076" spans="26:28" x14ac:dyDescent="0.25">
      <c r="Z1076">
        <f t="shared" si="34"/>
        <v>0</v>
      </c>
      <c r="AA1076">
        <f>IF(AB1076="",0,IFERROR(IF(VLOOKUP(AB1076,AB$38:AB1075,1,0)&gt;0,0,0),1))</f>
        <v>0</v>
      </c>
      <c r="AB1076" s="17" t="str">
        <f>IF(DATOS!I1040=X$39,DATOS!F1040,"")</f>
        <v/>
      </c>
    </row>
    <row r="1077" spans="26:28" x14ac:dyDescent="0.25">
      <c r="Z1077">
        <f t="shared" si="34"/>
        <v>0</v>
      </c>
      <c r="AA1077">
        <f>IF(AB1077="",0,IFERROR(IF(VLOOKUP(AB1077,AB$38:AB1076,1,0)&gt;0,0,0),1))</f>
        <v>0</v>
      </c>
      <c r="AB1077" s="17" t="str">
        <f>IF(DATOS!I1041=X$39,DATOS!F1041,"")</f>
        <v/>
      </c>
    </row>
    <row r="1078" spans="26:28" x14ac:dyDescent="0.25">
      <c r="Z1078">
        <f t="shared" si="34"/>
        <v>0</v>
      </c>
      <c r="AA1078">
        <f>IF(AB1078="",0,IFERROR(IF(VLOOKUP(AB1078,AB$38:AB1077,1,0)&gt;0,0,0),1))</f>
        <v>0</v>
      </c>
      <c r="AB1078" s="17" t="str">
        <f>IF(DATOS!I1042=X$39,DATOS!F1042,"")</f>
        <v/>
      </c>
    </row>
    <row r="1079" spans="26:28" x14ac:dyDescent="0.25">
      <c r="Z1079">
        <f t="shared" si="34"/>
        <v>0</v>
      </c>
      <c r="AA1079">
        <f>IF(AB1079="",0,IFERROR(IF(VLOOKUP(AB1079,AB$38:AB1078,1,0)&gt;0,0,0),1))</f>
        <v>0</v>
      </c>
      <c r="AB1079" s="17" t="str">
        <f>IF(DATOS!I1043=X$39,DATOS!F1043,"")</f>
        <v/>
      </c>
    </row>
    <row r="1080" spans="26:28" x14ac:dyDescent="0.25">
      <c r="Z1080">
        <f t="shared" si="34"/>
        <v>0</v>
      </c>
      <c r="AA1080">
        <f>IF(AB1080="",0,IFERROR(IF(VLOOKUP(AB1080,AB$38:AB1079,1,0)&gt;0,0,0),1))</f>
        <v>0</v>
      </c>
      <c r="AB1080" s="17" t="str">
        <f>IF(DATOS!I1044=X$39,DATOS!F1044,"")</f>
        <v/>
      </c>
    </row>
    <row r="1081" spans="26:28" x14ac:dyDescent="0.25">
      <c r="Z1081">
        <f t="shared" si="34"/>
        <v>0</v>
      </c>
      <c r="AA1081">
        <f>IF(AB1081="",0,IFERROR(IF(VLOOKUP(AB1081,AB$38:AB1080,1,0)&gt;0,0,0),1))</f>
        <v>0</v>
      </c>
      <c r="AB1081" s="17" t="str">
        <f>IF(DATOS!I1045=X$39,DATOS!F1045,"")</f>
        <v/>
      </c>
    </row>
    <row r="1082" spans="26:28" x14ac:dyDescent="0.25">
      <c r="Z1082">
        <f t="shared" si="34"/>
        <v>0</v>
      </c>
      <c r="AA1082">
        <f>IF(AB1082="",0,IFERROR(IF(VLOOKUP(AB1082,AB$38:AB1081,1,0)&gt;0,0,0),1))</f>
        <v>0</v>
      </c>
      <c r="AB1082" s="17" t="str">
        <f>IF(DATOS!I1046=X$39,DATOS!F1046,"")</f>
        <v/>
      </c>
    </row>
    <row r="1083" spans="26:28" x14ac:dyDescent="0.25">
      <c r="Z1083">
        <f t="shared" si="34"/>
        <v>0</v>
      </c>
      <c r="AA1083">
        <f>IF(AB1083="",0,IFERROR(IF(VLOOKUP(AB1083,AB$38:AB1082,1,0)&gt;0,0,0),1))</f>
        <v>0</v>
      </c>
      <c r="AB1083" s="17" t="str">
        <f>IF(DATOS!I1047=X$39,DATOS!F1047,"")</f>
        <v/>
      </c>
    </row>
    <row r="1084" spans="26:28" x14ac:dyDescent="0.25">
      <c r="Z1084">
        <f t="shared" si="34"/>
        <v>0</v>
      </c>
      <c r="AA1084">
        <f>IF(AB1084="",0,IFERROR(IF(VLOOKUP(AB1084,AB$38:AB1083,1,0)&gt;0,0,0),1))</f>
        <v>0</v>
      </c>
      <c r="AB1084" s="17" t="str">
        <f>IF(DATOS!I1048=X$39,DATOS!F1048,"")</f>
        <v/>
      </c>
    </row>
    <row r="1085" spans="26:28" x14ac:dyDescent="0.25">
      <c r="Z1085">
        <f t="shared" si="34"/>
        <v>0</v>
      </c>
      <c r="AA1085">
        <f>IF(AB1085="",0,IFERROR(IF(VLOOKUP(AB1085,AB$38:AB1084,1,0)&gt;0,0,0),1))</f>
        <v>0</v>
      </c>
      <c r="AB1085" s="17" t="str">
        <f>IF(DATOS!I1049=X$39,DATOS!F1049,"")</f>
        <v/>
      </c>
    </row>
    <row r="1086" spans="26:28" x14ac:dyDescent="0.25">
      <c r="Z1086">
        <f t="shared" si="34"/>
        <v>0</v>
      </c>
      <c r="AA1086">
        <f>IF(AB1086="",0,IFERROR(IF(VLOOKUP(AB1086,AB$38:AB1085,1,0)&gt;0,0,0),1))</f>
        <v>0</v>
      </c>
      <c r="AB1086" s="17" t="str">
        <f>IF(DATOS!I1050=X$39,DATOS!F1050,"")</f>
        <v/>
      </c>
    </row>
    <row r="1087" spans="26:28" x14ac:dyDescent="0.25">
      <c r="Z1087">
        <f t="shared" si="34"/>
        <v>0</v>
      </c>
      <c r="AA1087">
        <f>IF(AB1087="",0,IFERROR(IF(VLOOKUP(AB1087,AB$38:AB1086,1,0)&gt;0,0,0),1))</f>
        <v>0</v>
      </c>
      <c r="AB1087" s="17" t="str">
        <f>IF(DATOS!I1051=X$39,DATOS!F1051,"")</f>
        <v/>
      </c>
    </row>
    <row r="1088" spans="26:28" x14ac:dyDescent="0.25">
      <c r="Z1088">
        <f t="shared" si="34"/>
        <v>0</v>
      </c>
      <c r="AA1088">
        <f>IF(AB1088="",0,IFERROR(IF(VLOOKUP(AB1088,AB$38:AB1087,1,0)&gt;0,0,0),1))</f>
        <v>0</v>
      </c>
      <c r="AB1088" s="17" t="str">
        <f>IF(DATOS!I1052=X$39,DATOS!F1052,"")</f>
        <v/>
      </c>
    </row>
    <row r="1089" spans="26:28" x14ac:dyDescent="0.25">
      <c r="Z1089">
        <f t="shared" si="34"/>
        <v>0</v>
      </c>
      <c r="AA1089">
        <f>IF(AB1089="",0,IFERROR(IF(VLOOKUP(AB1089,AB$38:AB1088,1,0)&gt;0,0,0),1))</f>
        <v>0</v>
      </c>
      <c r="AB1089" s="17" t="str">
        <f>IF(DATOS!I1053=X$39,DATOS!F1053,"")</f>
        <v/>
      </c>
    </row>
    <row r="1090" spans="26:28" x14ac:dyDescent="0.25">
      <c r="Z1090">
        <f t="shared" si="34"/>
        <v>0</v>
      </c>
      <c r="AA1090">
        <f>IF(AB1090="",0,IFERROR(IF(VLOOKUP(AB1090,AB$38:AB1089,1,0)&gt;0,0,0),1))</f>
        <v>0</v>
      </c>
      <c r="AB1090" s="17" t="str">
        <f>IF(DATOS!I1054=X$39,DATOS!F1054,"")</f>
        <v/>
      </c>
    </row>
    <row r="1091" spans="26:28" x14ac:dyDescent="0.25">
      <c r="Z1091">
        <f t="shared" si="34"/>
        <v>0</v>
      </c>
      <c r="AA1091">
        <f>IF(AB1091="",0,IFERROR(IF(VLOOKUP(AB1091,AB$38:AB1090,1,0)&gt;0,0,0),1))</f>
        <v>0</v>
      </c>
      <c r="AB1091" s="17" t="str">
        <f>IF(DATOS!I1055=X$39,DATOS!F1055,"")</f>
        <v/>
      </c>
    </row>
    <row r="1092" spans="26:28" x14ac:dyDescent="0.25">
      <c r="Z1092">
        <f t="shared" si="34"/>
        <v>0</v>
      </c>
      <c r="AA1092">
        <f>IF(AB1092="",0,IFERROR(IF(VLOOKUP(AB1092,AB$38:AB1091,1,0)&gt;0,0,0),1))</f>
        <v>0</v>
      </c>
      <c r="AB1092" s="17" t="str">
        <f>IF(DATOS!I1056=X$39,DATOS!F1056,"")</f>
        <v/>
      </c>
    </row>
    <row r="1093" spans="26:28" x14ac:dyDescent="0.25">
      <c r="Z1093">
        <f t="shared" si="34"/>
        <v>0</v>
      </c>
      <c r="AA1093">
        <f>IF(AB1093="",0,IFERROR(IF(VLOOKUP(AB1093,AB$38:AB1092,1,0)&gt;0,0,0),1))</f>
        <v>0</v>
      </c>
      <c r="AB1093" s="17" t="str">
        <f>IF(DATOS!I1057=X$39,DATOS!F1057,"")</f>
        <v/>
      </c>
    </row>
    <row r="1094" spans="26:28" x14ac:dyDescent="0.25">
      <c r="Z1094">
        <f t="shared" si="34"/>
        <v>0</v>
      </c>
      <c r="AA1094">
        <f>IF(AB1094="",0,IFERROR(IF(VLOOKUP(AB1094,AB$38:AB1093,1,0)&gt;0,0,0),1))</f>
        <v>0</v>
      </c>
      <c r="AB1094" s="17" t="str">
        <f>IF(DATOS!I1058=X$39,DATOS!F1058,"")</f>
        <v/>
      </c>
    </row>
    <row r="1095" spans="26:28" x14ac:dyDescent="0.25">
      <c r="Z1095">
        <f t="shared" si="34"/>
        <v>0</v>
      </c>
      <c r="AA1095">
        <f>IF(AB1095="",0,IFERROR(IF(VLOOKUP(AB1095,AB$38:AB1094,1,0)&gt;0,0,0),1))</f>
        <v>0</v>
      </c>
      <c r="AB1095" s="17" t="str">
        <f>IF(DATOS!I1059=X$39,DATOS!F1059,"")</f>
        <v/>
      </c>
    </row>
    <row r="1096" spans="26:28" x14ac:dyDescent="0.25">
      <c r="Z1096">
        <f t="shared" si="34"/>
        <v>0</v>
      </c>
      <c r="AA1096">
        <f>IF(AB1096="",0,IFERROR(IF(VLOOKUP(AB1096,AB$38:AB1095,1,0)&gt;0,0,0),1))</f>
        <v>0</v>
      </c>
      <c r="AB1096" s="17" t="str">
        <f>IF(DATOS!I1060=X$39,DATOS!F1060,"")</f>
        <v/>
      </c>
    </row>
    <row r="1097" spans="26:28" x14ac:dyDescent="0.25">
      <c r="Z1097">
        <f t="shared" si="34"/>
        <v>0</v>
      </c>
      <c r="AA1097">
        <f>IF(AB1097="",0,IFERROR(IF(VLOOKUP(AB1097,AB$38:AB1096,1,0)&gt;0,0,0),1))</f>
        <v>0</v>
      </c>
      <c r="AB1097" s="17" t="str">
        <f>IF(DATOS!I1061=X$39,DATOS!F1061,"")</f>
        <v/>
      </c>
    </row>
    <row r="1098" spans="26:28" x14ac:dyDescent="0.25">
      <c r="Z1098">
        <f t="shared" si="34"/>
        <v>0</v>
      </c>
      <c r="AA1098">
        <f>IF(AB1098="",0,IFERROR(IF(VLOOKUP(AB1098,AB$38:AB1097,1,0)&gt;0,0,0),1))</f>
        <v>0</v>
      </c>
      <c r="AB1098" s="17" t="str">
        <f>IF(DATOS!I1062=X$39,DATOS!F1062,"")</f>
        <v/>
      </c>
    </row>
    <row r="1099" spans="26:28" x14ac:dyDescent="0.25">
      <c r="Z1099">
        <f t="shared" si="34"/>
        <v>0</v>
      </c>
      <c r="AA1099">
        <f>IF(AB1099="",0,IFERROR(IF(VLOOKUP(AB1099,AB$38:AB1098,1,0)&gt;0,0,0),1))</f>
        <v>0</v>
      </c>
      <c r="AB1099" s="17" t="str">
        <f>IF(DATOS!I1063=X$39,DATOS!F1063,"")</f>
        <v/>
      </c>
    </row>
    <row r="1100" spans="26:28" x14ac:dyDescent="0.25">
      <c r="Z1100">
        <f t="shared" si="34"/>
        <v>0</v>
      </c>
      <c r="AA1100">
        <f>IF(AB1100="",0,IFERROR(IF(VLOOKUP(AB1100,AB$38:AB1099,1,0)&gt;0,0,0),1))</f>
        <v>0</v>
      </c>
      <c r="AB1100" s="17" t="str">
        <f>IF(DATOS!I1064=X$39,DATOS!F1064,"")</f>
        <v/>
      </c>
    </row>
    <row r="1101" spans="26:28" x14ac:dyDescent="0.25">
      <c r="Z1101">
        <f t="shared" si="34"/>
        <v>0</v>
      </c>
      <c r="AA1101">
        <f>IF(AB1101="",0,IFERROR(IF(VLOOKUP(AB1101,AB$38:AB1100,1,0)&gt;0,0,0),1))</f>
        <v>0</v>
      </c>
      <c r="AB1101" s="17" t="str">
        <f>IF(DATOS!I1065=X$39,DATOS!F1065,"")</f>
        <v/>
      </c>
    </row>
    <row r="1102" spans="26:28" x14ac:dyDescent="0.25">
      <c r="Z1102">
        <f t="shared" si="34"/>
        <v>0</v>
      </c>
      <c r="AA1102">
        <f>IF(AB1102="",0,IFERROR(IF(VLOOKUP(AB1102,AB$38:AB1101,1,0)&gt;0,0,0),1))</f>
        <v>0</v>
      </c>
      <c r="AB1102" s="17" t="str">
        <f>IF(DATOS!I1066=X$39,DATOS!F1066,"")</f>
        <v/>
      </c>
    </row>
    <row r="1103" spans="26:28" x14ac:dyDescent="0.25">
      <c r="Z1103">
        <f t="shared" si="34"/>
        <v>0</v>
      </c>
      <c r="AA1103">
        <f>IF(AB1103="",0,IFERROR(IF(VLOOKUP(AB1103,AB$38:AB1102,1,0)&gt;0,0,0),1))</f>
        <v>0</v>
      </c>
      <c r="AB1103" s="17" t="str">
        <f>IF(DATOS!I1067=X$39,DATOS!F1067,"")</f>
        <v/>
      </c>
    </row>
    <row r="1104" spans="26:28" x14ac:dyDescent="0.25">
      <c r="Z1104">
        <f t="shared" si="34"/>
        <v>0</v>
      </c>
      <c r="AA1104">
        <f>IF(AB1104="",0,IFERROR(IF(VLOOKUP(AB1104,AB$38:AB1103,1,0)&gt;0,0,0),1))</f>
        <v>0</v>
      </c>
      <c r="AB1104" s="17" t="str">
        <f>IF(DATOS!I1068=X$39,DATOS!F1068,"")</f>
        <v/>
      </c>
    </row>
    <row r="1105" spans="26:28" x14ac:dyDescent="0.25">
      <c r="Z1105">
        <f t="shared" si="34"/>
        <v>0</v>
      </c>
      <c r="AA1105">
        <f>IF(AB1105="",0,IFERROR(IF(VLOOKUP(AB1105,AB$38:AB1104,1,0)&gt;0,0,0),1))</f>
        <v>0</v>
      </c>
      <c r="AB1105" s="17" t="str">
        <f>IF(DATOS!I1069=X$39,DATOS!F1069,"")</f>
        <v/>
      </c>
    </row>
    <row r="1106" spans="26:28" x14ac:dyDescent="0.25">
      <c r="Z1106">
        <f t="shared" si="34"/>
        <v>0</v>
      </c>
      <c r="AA1106">
        <f>IF(AB1106="",0,IFERROR(IF(VLOOKUP(AB1106,AB$38:AB1105,1,0)&gt;0,0,0),1))</f>
        <v>0</v>
      </c>
      <c r="AB1106" s="17" t="str">
        <f>IF(DATOS!I1070=X$39,DATOS!F1070,"")</f>
        <v/>
      </c>
    </row>
    <row r="1107" spans="26:28" x14ac:dyDescent="0.25">
      <c r="Z1107">
        <f t="shared" si="34"/>
        <v>0</v>
      </c>
      <c r="AA1107">
        <f>IF(AB1107="",0,IFERROR(IF(VLOOKUP(AB1107,AB$38:AB1106,1,0)&gt;0,0,0),1))</f>
        <v>0</v>
      </c>
      <c r="AB1107" s="17" t="str">
        <f>IF(DATOS!I1071=X$39,DATOS!F1071,"")</f>
        <v/>
      </c>
    </row>
    <row r="1108" spans="26:28" x14ac:dyDescent="0.25">
      <c r="Z1108">
        <f t="shared" si="34"/>
        <v>0</v>
      </c>
      <c r="AA1108">
        <f>IF(AB1108="",0,IFERROR(IF(VLOOKUP(AB1108,AB$38:AB1107,1,0)&gt;0,0,0),1))</f>
        <v>0</v>
      </c>
      <c r="AB1108" s="17" t="str">
        <f>IF(DATOS!I1072=X$39,DATOS!F1072,"")</f>
        <v/>
      </c>
    </row>
    <row r="1109" spans="26:28" x14ac:dyDescent="0.25">
      <c r="Z1109">
        <f t="shared" si="34"/>
        <v>0</v>
      </c>
      <c r="AA1109">
        <f>IF(AB1109="",0,IFERROR(IF(VLOOKUP(AB1109,AB$38:AB1108,1,0)&gt;0,0,0),1))</f>
        <v>0</v>
      </c>
      <c r="AB1109" s="17" t="str">
        <f>IF(DATOS!I1073=X$39,DATOS!F1073,"")</f>
        <v/>
      </c>
    </row>
    <row r="1110" spans="26:28" x14ac:dyDescent="0.25">
      <c r="Z1110">
        <f t="shared" si="34"/>
        <v>0</v>
      </c>
      <c r="AA1110">
        <f>IF(AB1110="",0,IFERROR(IF(VLOOKUP(AB1110,AB$38:AB1109,1,0)&gt;0,0,0),1))</f>
        <v>0</v>
      </c>
      <c r="AB1110" s="17" t="str">
        <f>IF(DATOS!I1074=X$39,DATOS!F1074,"")</f>
        <v/>
      </c>
    </row>
    <row r="1111" spans="26:28" x14ac:dyDescent="0.25">
      <c r="Z1111">
        <f t="shared" si="34"/>
        <v>0</v>
      </c>
      <c r="AA1111">
        <f>IF(AB1111="",0,IFERROR(IF(VLOOKUP(AB1111,AB$38:AB1110,1,0)&gt;0,0,0),1))</f>
        <v>0</v>
      </c>
      <c r="AB1111" s="17" t="str">
        <f>IF(DATOS!I1075=X$39,DATOS!F1075,"")</f>
        <v/>
      </c>
    </row>
    <row r="1112" spans="26:28" x14ac:dyDescent="0.25">
      <c r="Z1112">
        <f t="shared" si="34"/>
        <v>0</v>
      </c>
      <c r="AA1112">
        <f>IF(AB1112="",0,IFERROR(IF(VLOOKUP(AB1112,AB$38:AB1111,1,0)&gt;0,0,0),1))</f>
        <v>0</v>
      </c>
      <c r="AB1112" s="17" t="str">
        <f>IF(DATOS!I1076=X$39,DATOS!F1076,"")</f>
        <v/>
      </c>
    </row>
    <row r="1113" spans="26:28" x14ac:dyDescent="0.25">
      <c r="Z1113">
        <f t="shared" si="34"/>
        <v>0</v>
      </c>
      <c r="AA1113">
        <f>IF(AB1113="",0,IFERROR(IF(VLOOKUP(AB1113,AB$38:AB1112,1,0)&gt;0,0,0),1))</f>
        <v>0</v>
      </c>
      <c r="AB1113" s="17" t="str">
        <f>IF(DATOS!I1077=X$39,DATOS!F1077,"")</f>
        <v/>
      </c>
    </row>
    <row r="1114" spans="26:28" x14ac:dyDescent="0.25">
      <c r="Z1114">
        <f t="shared" si="34"/>
        <v>0</v>
      </c>
      <c r="AA1114">
        <f>IF(AB1114="",0,IFERROR(IF(VLOOKUP(AB1114,AB$38:AB1113,1,0)&gt;0,0,0),1))</f>
        <v>0</v>
      </c>
      <c r="AB1114" s="17" t="str">
        <f>IF(DATOS!I1078=X$39,DATOS!F1078,"")</f>
        <v/>
      </c>
    </row>
    <row r="1115" spans="26:28" x14ac:dyDescent="0.25">
      <c r="Z1115">
        <f t="shared" si="34"/>
        <v>0</v>
      </c>
      <c r="AA1115">
        <f>IF(AB1115="",0,IFERROR(IF(VLOOKUP(AB1115,AB$38:AB1114,1,0)&gt;0,0,0),1))</f>
        <v>0</v>
      </c>
      <c r="AB1115" s="17" t="str">
        <f>IF(DATOS!I1079=X$39,DATOS!F1079,"")</f>
        <v/>
      </c>
    </row>
    <row r="1116" spans="26:28" x14ac:dyDescent="0.25">
      <c r="Z1116">
        <f t="shared" si="34"/>
        <v>0</v>
      </c>
      <c r="AA1116">
        <f>IF(AB1116="",0,IFERROR(IF(VLOOKUP(AB1116,AB$38:AB1115,1,0)&gt;0,0,0),1))</f>
        <v>0</v>
      </c>
      <c r="AB1116" s="17" t="str">
        <f>IF(DATOS!I1080=X$39,DATOS!F1080,"")</f>
        <v/>
      </c>
    </row>
    <row r="1117" spans="26:28" x14ac:dyDescent="0.25">
      <c r="Z1117">
        <f t="shared" si="34"/>
        <v>0</v>
      </c>
      <c r="AA1117">
        <f>IF(AB1117="",0,IFERROR(IF(VLOOKUP(AB1117,AB$38:AB1116,1,0)&gt;0,0,0),1))</f>
        <v>0</v>
      </c>
      <c r="AB1117" s="17" t="str">
        <f>IF(DATOS!I1081=X$39,DATOS!F1081,"")</f>
        <v/>
      </c>
    </row>
    <row r="1118" spans="26:28" x14ac:dyDescent="0.25">
      <c r="Z1118">
        <f t="shared" si="34"/>
        <v>0</v>
      </c>
      <c r="AA1118">
        <f>IF(AB1118="",0,IFERROR(IF(VLOOKUP(AB1118,AB$38:AB1117,1,0)&gt;0,0,0),1))</f>
        <v>0</v>
      </c>
      <c r="AB1118" s="17" t="str">
        <f>IF(DATOS!I1082=X$39,DATOS!F1082,"")</f>
        <v/>
      </c>
    </row>
    <row r="1119" spans="26:28" x14ac:dyDescent="0.25">
      <c r="Z1119">
        <f t="shared" si="34"/>
        <v>0</v>
      </c>
      <c r="AA1119">
        <f>IF(AB1119="",0,IFERROR(IF(VLOOKUP(AB1119,AB$38:AB1118,1,0)&gt;0,0,0),1))</f>
        <v>0</v>
      </c>
      <c r="AB1119" s="17" t="str">
        <f>IF(DATOS!I1083=X$39,DATOS!F1083,"")</f>
        <v/>
      </c>
    </row>
    <row r="1120" spans="26:28" x14ac:dyDescent="0.25">
      <c r="Z1120">
        <f t="shared" si="34"/>
        <v>0</v>
      </c>
      <c r="AA1120">
        <f>IF(AB1120="",0,IFERROR(IF(VLOOKUP(AB1120,AB$38:AB1119,1,0)&gt;0,0,0),1))</f>
        <v>0</v>
      </c>
      <c r="AB1120" s="17" t="str">
        <f>IF(DATOS!I1084=X$39,DATOS!F1084,"")</f>
        <v/>
      </c>
    </row>
    <row r="1121" spans="26:28" x14ac:dyDescent="0.25">
      <c r="Z1121">
        <f t="shared" si="34"/>
        <v>0</v>
      </c>
      <c r="AA1121">
        <f>IF(AB1121="",0,IFERROR(IF(VLOOKUP(AB1121,AB$38:AB1120,1,0)&gt;0,0,0),1))</f>
        <v>0</v>
      </c>
      <c r="AB1121" s="17" t="str">
        <f>IF(DATOS!I1085=X$39,DATOS!F1085,"")</f>
        <v/>
      </c>
    </row>
    <row r="1122" spans="26:28" x14ac:dyDescent="0.25">
      <c r="Z1122">
        <f t="shared" si="34"/>
        <v>0</v>
      </c>
      <c r="AA1122">
        <f>IF(AB1122="",0,IFERROR(IF(VLOOKUP(AB1122,AB$38:AB1121,1,0)&gt;0,0,0),1))</f>
        <v>0</v>
      </c>
      <c r="AB1122" s="17" t="str">
        <f>IF(DATOS!I1086=X$39,DATOS!F1086,"")</f>
        <v/>
      </c>
    </row>
    <row r="1123" spans="26:28" x14ac:dyDescent="0.25">
      <c r="Z1123">
        <f t="shared" si="34"/>
        <v>0</v>
      </c>
      <c r="AA1123">
        <f>IF(AB1123="",0,IFERROR(IF(VLOOKUP(AB1123,AB$38:AB1122,1,0)&gt;0,0,0),1))</f>
        <v>0</v>
      </c>
      <c r="AB1123" s="17" t="str">
        <f>IF(DATOS!I1087=X$39,DATOS!F1087,"")</f>
        <v/>
      </c>
    </row>
    <row r="1124" spans="26:28" x14ac:dyDescent="0.25">
      <c r="Z1124">
        <f t="shared" si="34"/>
        <v>0</v>
      </c>
      <c r="AA1124">
        <f>IF(AB1124="",0,IFERROR(IF(VLOOKUP(AB1124,AB$38:AB1123,1,0)&gt;0,0,0),1))</f>
        <v>0</v>
      </c>
      <c r="AB1124" s="17" t="str">
        <f>IF(DATOS!I1088=X$39,DATOS!F1088,"")</f>
        <v/>
      </c>
    </row>
    <row r="1125" spans="26:28" x14ac:dyDescent="0.25">
      <c r="Z1125">
        <f t="shared" si="34"/>
        <v>0</v>
      </c>
      <c r="AA1125">
        <f>IF(AB1125="",0,IFERROR(IF(VLOOKUP(AB1125,AB$38:AB1124,1,0)&gt;0,0,0),1))</f>
        <v>0</v>
      </c>
      <c r="AB1125" s="17" t="str">
        <f>IF(DATOS!I1089=X$39,DATOS!F1089,"")</f>
        <v/>
      </c>
    </row>
    <row r="1126" spans="26:28" x14ac:dyDescent="0.25">
      <c r="Z1126">
        <f t="shared" ref="Z1126:Z1189" si="35">Z1125+AA1126</f>
        <v>0</v>
      </c>
      <c r="AA1126">
        <f>IF(AB1126="",0,IFERROR(IF(VLOOKUP(AB1126,AB$38:AB1125,1,0)&gt;0,0,0),1))</f>
        <v>0</v>
      </c>
      <c r="AB1126" s="17" t="str">
        <f>IF(DATOS!I1090=X$39,DATOS!F1090,"")</f>
        <v/>
      </c>
    </row>
    <row r="1127" spans="26:28" x14ac:dyDescent="0.25">
      <c r="Z1127">
        <f t="shared" si="35"/>
        <v>0</v>
      </c>
      <c r="AA1127">
        <f>IF(AB1127="",0,IFERROR(IF(VLOOKUP(AB1127,AB$38:AB1126,1,0)&gt;0,0,0),1))</f>
        <v>0</v>
      </c>
      <c r="AB1127" s="17" t="str">
        <f>IF(DATOS!I1091=X$39,DATOS!F1091,"")</f>
        <v/>
      </c>
    </row>
    <row r="1128" spans="26:28" x14ac:dyDescent="0.25">
      <c r="Z1128">
        <f t="shared" si="35"/>
        <v>0</v>
      </c>
      <c r="AA1128">
        <f>IF(AB1128="",0,IFERROR(IF(VLOOKUP(AB1128,AB$38:AB1127,1,0)&gt;0,0,0),1))</f>
        <v>0</v>
      </c>
      <c r="AB1128" s="17" t="str">
        <f>IF(DATOS!I1092=X$39,DATOS!F1092,"")</f>
        <v/>
      </c>
    </row>
    <row r="1129" spans="26:28" x14ac:dyDescent="0.25">
      <c r="Z1129">
        <f t="shared" si="35"/>
        <v>0</v>
      </c>
      <c r="AA1129">
        <f>IF(AB1129="",0,IFERROR(IF(VLOOKUP(AB1129,AB$38:AB1128,1,0)&gt;0,0,0),1))</f>
        <v>0</v>
      </c>
      <c r="AB1129" s="17" t="str">
        <f>IF(DATOS!I1093=X$39,DATOS!F1093,"")</f>
        <v/>
      </c>
    </row>
    <row r="1130" spans="26:28" x14ac:dyDescent="0.25">
      <c r="Z1130">
        <f t="shared" si="35"/>
        <v>0</v>
      </c>
      <c r="AA1130">
        <f>IF(AB1130="",0,IFERROR(IF(VLOOKUP(AB1130,AB$38:AB1129,1,0)&gt;0,0,0),1))</f>
        <v>0</v>
      </c>
      <c r="AB1130" s="17" t="str">
        <f>IF(DATOS!I1094=X$39,DATOS!F1094,"")</f>
        <v/>
      </c>
    </row>
    <row r="1131" spans="26:28" x14ac:dyDescent="0.25">
      <c r="Z1131">
        <f t="shared" si="35"/>
        <v>0</v>
      </c>
      <c r="AA1131">
        <f>IF(AB1131="",0,IFERROR(IF(VLOOKUP(AB1131,AB$38:AB1130,1,0)&gt;0,0,0),1))</f>
        <v>0</v>
      </c>
      <c r="AB1131" s="17" t="str">
        <f>IF(DATOS!I1095=X$39,DATOS!F1095,"")</f>
        <v/>
      </c>
    </row>
    <row r="1132" spans="26:28" x14ac:dyDescent="0.25">
      <c r="Z1132">
        <f t="shared" si="35"/>
        <v>0</v>
      </c>
      <c r="AA1132">
        <f>IF(AB1132="",0,IFERROR(IF(VLOOKUP(AB1132,AB$38:AB1131,1,0)&gt;0,0,0),1))</f>
        <v>0</v>
      </c>
      <c r="AB1132" s="17" t="str">
        <f>IF(DATOS!I1096=X$39,DATOS!F1096,"")</f>
        <v/>
      </c>
    </row>
    <row r="1133" spans="26:28" x14ac:dyDescent="0.25">
      <c r="Z1133">
        <f t="shared" si="35"/>
        <v>0</v>
      </c>
      <c r="AA1133">
        <f>IF(AB1133="",0,IFERROR(IF(VLOOKUP(AB1133,AB$38:AB1132,1,0)&gt;0,0,0),1))</f>
        <v>0</v>
      </c>
      <c r="AB1133" s="17" t="str">
        <f>IF(DATOS!I1097=X$39,DATOS!F1097,"")</f>
        <v/>
      </c>
    </row>
    <row r="1134" spans="26:28" x14ac:dyDescent="0.25">
      <c r="Z1134">
        <f t="shared" si="35"/>
        <v>0</v>
      </c>
      <c r="AA1134">
        <f>IF(AB1134="",0,IFERROR(IF(VLOOKUP(AB1134,AB$38:AB1133,1,0)&gt;0,0,0),1))</f>
        <v>0</v>
      </c>
      <c r="AB1134" s="17" t="str">
        <f>IF(DATOS!I1098=X$39,DATOS!F1098,"")</f>
        <v/>
      </c>
    </row>
    <row r="1135" spans="26:28" x14ac:dyDescent="0.25">
      <c r="Z1135">
        <f t="shared" si="35"/>
        <v>0</v>
      </c>
      <c r="AA1135">
        <f>IF(AB1135="",0,IFERROR(IF(VLOOKUP(AB1135,AB$38:AB1134,1,0)&gt;0,0,0),1))</f>
        <v>0</v>
      </c>
      <c r="AB1135" s="17" t="str">
        <f>IF(DATOS!I1099=X$39,DATOS!F1099,"")</f>
        <v/>
      </c>
    </row>
    <row r="1136" spans="26:28" x14ac:dyDescent="0.25">
      <c r="Z1136">
        <f t="shared" si="35"/>
        <v>0</v>
      </c>
      <c r="AA1136">
        <f>IF(AB1136="",0,IFERROR(IF(VLOOKUP(AB1136,AB$38:AB1135,1,0)&gt;0,0,0),1))</f>
        <v>0</v>
      </c>
      <c r="AB1136" s="17" t="str">
        <f>IF(DATOS!I1100=X$39,DATOS!F1100,"")</f>
        <v/>
      </c>
    </row>
    <row r="1137" spans="26:28" x14ac:dyDescent="0.25">
      <c r="Z1137">
        <f t="shared" si="35"/>
        <v>0</v>
      </c>
      <c r="AA1137">
        <f>IF(AB1137="",0,IFERROR(IF(VLOOKUP(AB1137,AB$38:AB1136,1,0)&gt;0,0,0),1))</f>
        <v>0</v>
      </c>
      <c r="AB1137" s="17" t="str">
        <f>IF(DATOS!I1101=X$39,DATOS!F1101,"")</f>
        <v/>
      </c>
    </row>
    <row r="1138" spans="26:28" x14ac:dyDescent="0.25">
      <c r="Z1138">
        <f t="shared" si="35"/>
        <v>0</v>
      </c>
      <c r="AA1138">
        <f>IF(AB1138="",0,IFERROR(IF(VLOOKUP(AB1138,AB$38:AB1137,1,0)&gt;0,0,0),1))</f>
        <v>0</v>
      </c>
      <c r="AB1138" s="17" t="str">
        <f>IF(DATOS!I1102=X$39,DATOS!F1102,"")</f>
        <v/>
      </c>
    </row>
    <row r="1139" spans="26:28" x14ac:dyDescent="0.25">
      <c r="Z1139">
        <f t="shared" si="35"/>
        <v>0</v>
      </c>
      <c r="AA1139">
        <f>IF(AB1139="",0,IFERROR(IF(VLOOKUP(AB1139,AB$38:AB1138,1,0)&gt;0,0,0),1))</f>
        <v>0</v>
      </c>
      <c r="AB1139" s="17" t="str">
        <f>IF(DATOS!I1103=X$39,DATOS!F1103,"")</f>
        <v/>
      </c>
    </row>
    <row r="1140" spans="26:28" x14ac:dyDescent="0.25">
      <c r="Z1140">
        <f t="shared" si="35"/>
        <v>0</v>
      </c>
      <c r="AA1140">
        <f>IF(AB1140="",0,IFERROR(IF(VLOOKUP(AB1140,AB$38:AB1139,1,0)&gt;0,0,0),1))</f>
        <v>0</v>
      </c>
      <c r="AB1140" s="17" t="str">
        <f>IF(DATOS!I1104=X$39,DATOS!F1104,"")</f>
        <v/>
      </c>
    </row>
    <row r="1141" spans="26:28" x14ac:dyDescent="0.25">
      <c r="Z1141">
        <f t="shared" si="35"/>
        <v>0</v>
      </c>
      <c r="AA1141">
        <f>IF(AB1141="",0,IFERROR(IF(VLOOKUP(AB1141,AB$38:AB1140,1,0)&gt;0,0,0),1))</f>
        <v>0</v>
      </c>
      <c r="AB1141" s="17" t="str">
        <f>IF(DATOS!I1105=X$39,DATOS!F1105,"")</f>
        <v/>
      </c>
    </row>
    <row r="1142" spans="26:28" x14ac:dyDescent="0.25">
      <c r="Z1142">
        <f t="shared" si="35"/>
        <v>0</v>
      </c>
      <c r="AA1142">
        <f>IF(AB1142="",0,IFERROR(IF(VLOOKUP(AB1142,AB$38:AB1141,1,0)&gt;0,0,0),1))</f>
        <v>0</v>
      </c>
      <c r="AB1142" s="17" t="str">
        <f>IF(DATOS!I1106=X$39,DATOS!F1106,"")</f>
        <v/>
      </c>
    </row>
    <row r="1143" spans="26:28" x14ac:dyDescent="0.25">
      <c r="Z1143">
        <f t="shared" si="35"/>
        <v>0</v>
      </c>
      <c r="AA1143">
        <f>IF(AB1143="",0,IFERROR(IF(VLOOKUP(AB1143,AB$38:AB1142,1,0)&gt;0,0,0),1))</f>
        <v>0</v>
      </c>
      <c r="AB1143" s="17" t="str">
        <f>IF(DATOS!I1107=X$39,DATOS!F1107,"")</f>
        <v/>
      </c>
    </row>
    <row r="1144" spans="26:28" x14ac:dyDescent="0.25">
      <c r="Z1144">
        <f t="shared" si="35"/>
        <v>0</v>
      </c>
      <c r="AA1144">
        <f>IF(AB1144="",0,IFERROR(IF(VLOOKUP(AB1144,AB$38:AB1143,1,0)&gt;0,0,0),1))</f>
        <v>0</v>
      </c>
      <c r="AB1144" s="17" t="str">
        <f>IF(DATOS!I1108=X$39,DATOS!F1108,"")</f>
        <v/>
      </c>
    </row>
    <row r="1145" spans="26:28" x14ac:dyDescent="0.25">
      <c r="Z1145">
        <f t="shared" si="35"/>
        <v>0</v>
      </c>
      <c r="AA1145">
        <f>IF(AB1145="",0,IFERROR(IF(VLOOKUP(AB1145,AB$38:AB1144,1,0)&gt;0,0,0),1))</f>
        <v>0</v>
      </c>
      <c r="AB1145" s="17" t="str">
        <f>IF(DATOS!I1109=X$39,DATOS!F1109,"")</f>
        <v/>
      </c>
    </row>
    <row r="1146" spans="26:28" x14ac:dyDescent="0.25">
      <c r="Z1146">
        <f t="shared" si="35"/>
        <v>0</v>
      </c>
      <c r="AA1146">
        <f>IF(AB1146="",0,IFERROR(IF(VLOOKUP(AB1146,AB$38:AB1145,1,0)&gt;0,0,0),1))</f>
        <v>0</v>
      </c>
      <c r="AB1146" s="17" t="str">
        <f>IF(DATOS!I1110=X$39,DATOS!F1110,"")</f>
        <v/>
      </c>
    </row>
    <row r="1147" spans="26:28" x14ac:dyDescent="0.25">
      <c r="Z1147">
        <f t="shared" si="35"/>
        <v>0</v>
      </c>
      <c r="AA1147">
        <f>IF(AB1147="",0,IFERROR(IF(VLOOKUP(AB1147,AB$38:AB1146,1,0)&gt;0,0,0),1))</f>
        <v>0</v>
      </c>
      <c r="AB1147" s="17" t="str">
        <f>IF(DATOS!I1111=X$39,DATOS!F1111,"")</f>
        <v/>
      </c>
    </row>
    <row r="1148" spans="26:28" x14ac:dyDescent="0.25">
      <c r="Z1148">
        <f t="shared" si="35"/>
        <v>0</v>
      </c>
      <c r="AA1148">
        <f>IF(AB1148="",0,IFERROR(IF(VLOOKUP(AB1148,AB$38:AB1147,1,0)&gt;0,0,0),1))</f>
        <v>0</v>
      </c>
      <c r="AB1148" s="17" t="str">
        <f>IF(DATOS!I1112=X$39,DATOS!F1112,"")</f>
        <v/>
      </c>
    </row>
    <row r="1149" spans="26:28" x14ac:dyDescent="0.25">
      <c r="Z1149">
        <f t="shared" si="35"/>
        <v>0</v>
      </c>
      <c r="AA1149">
        <f>IF(AB1149="",0,IFERROR(IF(VLOOKUP(AB1149,AB$38:AB1148,1,0)&gt;0,0,0),1))</f>
        <v>0</v>
      </c>
      <c r="AB1149" s="17" t="str">
        <f>IF(DATOS!I1113=X$39,DATOS!F1113,"")</f>
        <v/>
      </c>
    </row>
    <row r="1150" spans="26:28" x14ac:dyDescent="0.25">
      <c r="Z1150">
        <f t="shared" si="35"/>
        <v>0</v>
      </c>
      <c r="AA1150">
        <f>IF(AB1150="",0,IFERROR(IF(VLOOKUP(AB1150,AB$38:AB1149,1,0)&gt;0,0,0),1))</f>
        <v>0</v>
      </c>
      <c r="AB1150" s="17" t="str">
        <f>IF(DATOS!I1114=X$39,DATOS!F1114,"")</f>
        <v/>
      </c>
    </row>
    <row r="1151" spans="26:28" x14ac:dyDescent="0.25">
      <c r="Z1151">
        <f t="shared" si="35"/>
        <v>0</v>
      </c>
      <c r="AA1151">
        <f>IF(AB1151="",0,IFERROR(IF(VLOOKUP(AB1151,AB$38:AB1150,1,0)&gt;0,0,0),1))</f>
        <v>0</v>
      </c>
      <c r="AB1151" s="17" t="str">
        <f>IF(DATOS!I1115=X$39,DATOS!F1115,"")</f>
        <v/>
      </c>
    </row>
    <row r="1152" spans="26:28" x14ac:dyDescent="0.25">
      <c r="Z1152">
        <f t="shared" si="35"/>
        <v>0</v>
      </c>
      <c r="AA1152">
        <f>IF(AB1152="",0,IFERROR(IF(VLOOKUP(AB1152,AB$38:AB1151,1,0)&gt;0,0,0),1))</f>
        <v>0</v>
      </c>
      <c r="AB1152" s="17" t="str">
        <f>IF(DATOS!I1116=X$39,DATOS!F1116,"")</f>
        <v/>
      </c>
    </row>
    <row r="1153" spans="26:28" x14ac:dyDescent="0.25">
      <c r="Z1153">
        <f t="shared" si="35"/>
        <v>0</v>
      </c>
      <c r="AA1153">
        <f>IF(AB1153="",0,IFERROR(IF(VLOOKUP(AB1153,AB$38:AB1152,1,0)&gt;0,0,0),1))</f>
        <v>0</v>
      </c>
      <c r="AB1153" s="17" t="str">
        <f>IF(DATOS!I1117=X$39,DATOS!F1117,"")</f>
        <v/>
      </c>
    </row>
    <row r="1154" spans="26:28" x14ac:dyDescent="0.25">
      <c r="Z1154">
        <f t="shared" si="35"/>
        <v>0</v>
      </c>
      <c r="AA1154">
        <f>IF(AB1154="",0,IFERROR(IF(VLOOKUP(AB1154,AB$38:AB1153,1,0)&gt;0,0,0),1))</f>
        <v>0</v>
      </c>
      <c r="AB1154" s="17" t="str">
        <f>IF(DATOS!I1118=X$39,DATOS!F1118,"")</f>
        <v/>
      </c>
    </row>
    <row r="1155" spans="26:28" x14ac:dyDescent="0.25">
      <c r="Z1155">
        <f t="shared" si="35"/>
        <v>0</v>
      </c>
      <c r="AA1155">
        <f>IF(AB1155="",0,IFERROR(IF(VLOOKUP(AB1155,AB$38:AB1154,1,0)&gt;0,0,0),1))</f>
        <v>0</v>
      </c>
      <c r="AB1155" s="17" t="str">
        <f>IF(DATOS!I1119=X$39,DATOS!F1119,"")</f>
        <v/>
      </c>
    </row>
    <row r="1156" spans="26:28" x14ac:dyDescent="0.25">
      <c r="Z1156">
        <f t="shared" si="35"/>
        <v>0</v>
      </c>
      <c r="AA1156">
        <f>IF(AB1156="",0,IFERROR(IF(VLOOKUP(AB1156,AB$38:AB1155,1,0)&gt;0,0,0),1))</f>
        <v>0</v>
      </c>
      <c r="AB1156" s="17" t="str">
        <f>IF(DATOS!I1120=X$39,DATOS!F1120,"")</f>
        <v/>
      </c>
    </row>
    <row r="1157" spans="26:28" x14ac:dyDescent="0.25">
      <c r="Z1157">
        <f t="shared" si="35"/>
        <v>0</v>
      </c>
      <c r="AA1157">
        <f>IF(AB1157="",0,IFERROR(IF(VLOOKUP(AB1157,AB$38:AB1156,1,0)&gt;0,0,0),1))</f>
        <v>0</v>
      </c>
      <c r="AB1157" s="17" t="str">
        <f>IF(DATOS!I1121=X$39,DATOS!F1121,"")</f>
        <v/>
      </c>
    </row>
    <row r="1158" spans="26:28" x14ac:dyDescent="0.25">
      <c r="Z1158">
        <f t="shared" si="35"/>
        <v>0</v>
      </c>
      <c r="AA1158">
        <f>IF(AB1158="",0,IFERROR(IF(VLOOKUP(AB1158,AB$38:AB1157,1,0)&gt;0,0,0),1))</f>
        <v>0</v>
      </c>
      <c r="AB1158" s="17" t="str">
        <f>IF(DATOS!I1122=X$39,DATOS!F1122,"")</f>
        <v/>
      </c>
    </row>
    <row r="1159" spans="26:28" x14ac:dyDescent="0.25">
      <c r="Z1159">
        <f t="shared" si="35"/>
        <v>0</v>
      </c>
      <c r="AA1159">
        <f>IF(AB1159="",0,IFERROR(IF(VLOOKUP(AB1159,AB$38:AB1158,1,0)&gt;0,0,0),1))</f>
        <v>0</v>
      </c>
      <c r="AB1159" s="17" t="str">
        <f>IF(DATOS!I1123=X$39,DATOS!F1123,"")</f>
        <v/>
      </c>
    </row>
    <row r="1160" spans="26:28" x14ac:dyDescent="0.25">
      <c r="Z1160">
        <f t="shared" si="35"/>
        <v>0</v>
      </c>
      <c r="AA1160">
        <f>IF(AB1160="",0,IFERROR(IF(VLOOKUP(AB1160,AB$38:AB1159,1,0)&gt;0,0,0),1))</f>
        <v>0</v>
      </c>
      <c r="AB1160" s="17" t="str">
        <f>IF(DATOS!I1124=X$39,DATOS!F1124,"")</f>
        <v/>
      </c>
    </row>
    <row r="1161" spans="26:28" x14ac:dyDescent="0.25">
      <c r="Z1161">
        <f t="shared" si="35"/>
        <v>0</v>
      </c>
      <c r="AA1161">
        <f>IF(AB1161="",0,IFERROR(IF(VLOOKUP(AB1161,AB$38:AB1160,1,0)&gt;0,0,0),1))</f>
        <v>0</v>
      </c>
      <c r="AB1161" s="17" t="str">
        <f>IF(DATOS!I1125=X$39,DATOS!F1125,"")</f>
        <v/>
      </c>
    </row>
    <row r="1162" spans="26:28" x14ac:dyDescent="0.25">
      <c r="Z1162">
        <f t="shared" si="35"/>
        <v>0</v>
      </c>
      <c r="AA1162">
        <f>IF(AB1162="",0,IFERROR(IF(VLOOKUP(AB1162,AB$38:AB1161,1,0)&gt;0,0,0),1))</f>
        <v>0</v>
      </c>
      <c r="AB1162" s="17" t="str">
        <f>IF(DATOS!I1126=X$39,DATOS!F1126,"")</f>
        <v/>
      </c>
    </row>
    <row r="1163" spans="26:28" x14ac:dyDescent="0.25">
      <c r="Z1163">
        <f t="shared" si="35"/>
        <v>0</v>
      </c>
      <c r="AA1163">
        <f>IF(AB1163="",0,IFERROR(IF(VLOOKUP(AB1163,AB$38:AB1162,1,0)&gt;0,0,0),1))</f>
        <v>0</v>
      </c>
      <c r="AB1163" s="17" t="str">
        <f>IF(DATOS!I1127=X$39,DATOS!F1127,"")</f>
        <v/>
      </c>
    </row>
    <row r="1164" spans="26:28" x14ac:dyDescent="0.25">
      <c r="Z1164">
        <f t="shared" si="35"/>
        <v>0</v>
      </c>
      <c r="AA1164">
        <f>IF(AB1164="",0,IFERROR(IF(VLOOKUP(AB1164,AB$38:AB1163,1,0)&gt;0,0,0),1))</f>
        <v>0</v>
      </c>
      <c r="AB1164" s="17" t="str">
        <f>IF(DATOS!I1128=X$39,DATOS!F1128,"")</f>
        <v/>
      </c>
    </row>
    <row r="1165" spans="26:28" x14ac:dyDescent="0.25">
      <c r="Z1165">
        <f t="shared" si="35"/>
        <v>0</v>
      </c>
      <c r="AA1165">
        <f>IF(AB1165="",0,IFERROR(IF(VLOOKUP(AB1165,AB$38:AB1164,1,0)&gt;0,0,0),1))</f>
        <v>0</v>
      </c>
      <c r="AB1165" s="17" t="str">
        <f>IF(DATOS!I1129=X$39,DATOS!F1129,"")</f>
        <v/>
      </c>
    </row>
    <row r="1166" spans="26:28" x14ac:dyDescent="0.25">
      <c r="Z1166">
        <f t="shared" si="35"/>
        <v>0</v>
      </c>
      <c r="AA1166">
        <f>IF(AB1166="",0,IFERROR(IF(VLOOKUP(AB1166,AB$38:AB1165,1,0)&gt;0,0,0),1))</f>
        <v>0</v>
      </c>
      <c r="AB1166" s="17" t="str">
        <f>IF(DATOS!I1130=X$39,DATOS!F1130,"")</f>
        <v/>
      </c>
    </row>
    <row r="1167" spans="26:28" x14ac:dyDescent="0.25">
      <c r="Z1167">
        <f t="shared" si="35"/>
        <v>0</v>
      </c>
      <c r="AA1167">
        <f>IF(AB1167="",0,IFERROR(IF(VLOOKUP(AB1167,AB$38:AB1166,1,0)&gt;0,0,0),1))</f>
        <v>0</v>
      </c>
      <c r="AB1167" s="17" t="str">
        <f>IF(DATOS!I1131=X$39,DATOS!F1131,"")</f>
        <v/>
      </c>
    </row>
    <row r="1168" spans="26:28" x14ac:dyDescent="0.25">
      <c r="Z1168">
        <f t="shared" si="35"/>
        <v>0</v>
      </c>
      <c r="AA1168">
        <f>IF(AB1168="",0,IFERROR(IF(VLOOKUP(AB1168,AB$38:AB1167,1,0)&gt;0,0,0),1))</f>
        <v>0</v>
      </c>
      <c r="AB1168" s="17" t="str">
        <f>IF(DATOS!I1132=X$39,DATOS!F1132,"")</f>
        <v/>
      </c>
    </row>
    <row r="1169" spans="26:28" x14ac:dyDescent="0.25">
      <c r="Z1169">
        <f t="shared" si="35"/>
        <v>0</v>
      </c>
      <c r="AA1169">
        <f>IF(AB1169="",0,IFERROR(IF(VLOOKUP(AB1169,AB$38:AB1168,1,0)&gt;0,0,0),1))</f>
        <v>0</v>
      </c>
      <c r="AB1169" s="17" t="str">
        <f>IF(DATOS!I1133=X$39,DATOS!F1133,"")</f>
        <v/>
      </c>
    </row>
    <row r="1170" spans="26:28" x14ac:dyDescent="0.25">
      <c r="Z1170">
        <f t="shared" si="35"/>
        <v>0</v>
      </c>
      <c r="AA1170">
        <f>IF(AB1170="",0,IFERROR(IF(VLOOKUP(AB1170,AB$38:AB1169,1,0)&gt;0,0,0),1))</f>
        <v>0</v>
      </c>
      <c r="AB1170" s="17" t="str">
        <f>IF(DATOS!I1134=X$39,DATOS!F1134,"")</f>
        <v/>
      </c>
    </row>
    <row r="1171" spans="26:28" x14ac:dyDescent="0.25">
      <c r="Z1171">
        <f t="shared" si="35"/>
        <v>0</v>
      </c>
      <c r="AA1171">
        <f>IF(AB1171="",0,IFERROR(IF(VLOOKUP(AB1171,AB$38:AB1170,1,0)&gt;0,0,0),1))</f>
        <v>0</v>
      </c>
      <c r="AB1171" s="17" t="str">
        <f>IF(DATOS!I1135=X$39,DATOS!F1135,"")</f>
        <v/>
      </c>
    </row>
    <row r="1172" spans="26:28" x14ac:dyDescent="0.25">
      <c r="Z1172">
        <f t="shared" si="35"/>
        <v>0</v>
      </c>
      <c r="AA1172">
        <f>IF(AB1172="",0,IFERROR(IF(VLOOKUP(AB1172,AB$38:AB1171,1,0)&gt;0,0,0),1))</f>
        <v>0</v>
      </c>
      <c r="AB1172" s="17" t="str">
        <f>IF(DATOS!I1136=X$39,DATOS!F1136,"")</f>
        <v/>
      </c>
    </row>
    <row r="1173" spans="26:28" x14ac:dyDescent="0.25">
      <c r="Z1173">
        <f t="shared" si="35"/>
        <v>0</v>
      </c>
      <c r="AA1173">
        <f>IF(AB1173="",0,IFERROR(IF(VLOOKUP(AB1173,AB$38:AB1172,1,0)&gt;0,0,0),1))</f>
        <v>0</v>
      </c>
      <c r="AB1173" s="17" t="str">
        <f>IF(DATOS!I1137=X$39,DATOS!F1137,"")</f>
        <v/>
      </c>
    </row>
    <row r="1174" spans="26:28" x14ac:dyDescent="0.25">
      <c r="Z1174">
        <f t="shared" si="35"/>
        <v>0</v>
      </c>
      <c r="AA1174">
        <f>IF(AB1174="",0,IFERROR(IF(VLOOKUP(AB1174,AB$38:AB1173,1,0)&gt;0,0,0),1))</f>
        <v>0</v>
      </c>
      <c r="AB1174" s="17" t="str">
        <f>IF(DATOS!I1138=X$39,DATOS!F1138,"")</f>
        <v/>
      </c>
    </row>
    <row r="1175" spans="26:28" x14ac:dyDescent="0.25">
      <c r="Z1175">
        <f t="shared" si="35"/>
        <v>0</v>
      </c>
      <c r="AA1175">
        <f>IF(AB1175="",0,IFERROR(IF(VLOOKUP(AB1175,AB$38:AB1174,1,0)&gt;0,0,0),1))</f>
        <v>0</v>
      </c>
      <c r="AB1175" s="17" t="str">
        <f>IF(DATOS!I1139=X$39,DATOS!F1139,"")</f>
        <v/>
      </c>
    </row>
    <row r="1176" spans="26:28" x14ac:dyDescent="0.25">
      <c r="Z1176">
        <f t="shared" si="35"/>
        <v>0</v>
      </c>
      <c r="AA1176">
        <f>IF(AB1176="",0,IFERROR(IF(VLOOKUP(AB1176,AB$38:AB1175,1,0)&gt;0,0,0),1))</f>
        <v>0</v>
      </c>
      <c r="AB1176" s="17" t="str">
        <f>IF(DATOS!I1140=X$39,DATOS!F1140,"")</f>
        <v/>
      </c>
    </row>
    <row r="1177" spans="26:28" x14ac:dyDescent="0.25">
      <c r="Z1177">
        <f t="shared" si="35"/>
        <v>0</v>
      </c>
      <c r="AA1177">
        <f>IF(AB1177="",0,IFERROR(IF(VLOOKUP(AB1177,AB$38:AB1176,1,0)&gt;0,0,0),1))</f>
        <v>0</v>
      </c>
      <c r="AB1177" s="17" t="str">
        <f>IF(DATOS!I1141=X$39,DATOS!F1141,"")</f>
        <v/>
      </c>
    </row>
    <row r="1178" spans="26:28" x14ac:dyDescent="0.25">
      <c r="Z1178">
        <f t="shared" si="35"/>
        <v>0</v>
      </c>
      <c r="AA1178">
        <f>IF(AB1178="",0,IFERROR(IF(VLOOKUP(AB1178,AB$38:AB1177,1,0)&gt;0,0,0),1))</f>
        <v>0</v>
      </c>
      <c r="AB1178" s="17" t="str">
        <f>IF(DATOS!I1142=X$39,DATOS!F1142,"")</f>
        <v/>
      </c>
    </row>
    <row r="1179" spans="26:28" x14ac:dyDescent="0.25">
      <c r="Z1179">
        <f t="shared" si="35"/>
        <v>0</v>
      </c>
      <c r="AA1179">
        <f>IF(AB1179="",0,IFERROR(IF(VLOOKUP(AB1179,AB$38:AB1178,1,0)&gt;0,0,0),1))</f>
        <v>0</v>
      </c>
      <c r="AB1179" s="17" t="str">
        <f>IF(DATOS!I1143=X$39,DATOS!F1143,"")</f>
        <v/>
      </c>
    </row>
    <row r="1180" spans="26:28" x14ac:dyDescent="0.25">
      <c r="Z1180">
        <f t="shared" si="35"/>
        <v>0</v>
      </c>
      <c r="AA1180">
        <f>IF(AB1180="",0,IFERROR(IF(VLOOKUP(AB1180,AB$38:AB1179,1,0)&gt;0,0,0),1))</f>
        <v>0</v>
      </c>
      <c r="AB1180" s="17" t="str">
        <f>IF(DATOS!I1144=X$39,DATOS!F1144,"")</f>
        <v/>
      </c>
    </row>
    <row r="1181" spans="26:28" x14ac:dyDescent="0.25">
      <c r="Z1181">
        <f t="shared" si="35"/>
        <v>0</v>
      </c>
      <c r="AA1181">
        <f>IF(AB1181="",0,IFERROR(IF(VLOOKUP(AB1181,AB$38:AB1180,1,0)&gt;0,0,0),1))</f>
        <v>0</v>
      </c>
      <c r="AB1181" s="17" t="str">
        <f>IF(DATOS!I1145=X$39,DATOS!F1145,"")</f>
        <v/>
      </c>
    </row>
    <row r="1182" spans="26:28" x14ac:dyDescent="0.25">
      <c r="Z1182">
        <f t="shared" si="35"/>
        <v>0</v>
      </c>
      <c r="AA1182">
        <f>IF(AB1182="",0,IFERROR(IF(VLOOKUP(AB1182,AB$38:AB1181,1,0)&gt;0,0,0),1))</f>
        <v>0</v>
      </c>
      <c r="AB1182" s="17" t="str">
        <f>IF(DATOS!I1146=X$39,DATOS!F1146,"")</f>
        <v/>
      </c>
    </row>
    <row r="1183" spans="26:28" x14ac:dyDescent="0.25">
      <c r="Z1183">
        <f t="shared" si="35"/>
        <v>0</v>
      </c>
      <c r="AA1183">
        <f>IF(AB1183="",0,IFERROR(IF(VLOOKUP(AB1183,AB$38:AB1182,1,0)&gt;0,0,0),1))</f>
        <v>0</v>
      </c>
      <c r="AB1183" s="17" t="str">
        <f>IF(DATOS!I1147=X$39,DATOS!F1147,"")</f>
        <v/>
      </c>
    </row>
    <row r="1184" spans="26:28" x14ac:dyDescent="0.25">
      <c r="Z1184">
        <f t="shared" si="35"/>
        <v>0</v>
      </c>
      <c r="AA1184">
        <f>IF(AB1184="",0,IFERROR(IF(VLOOKUP(AB1184,AB$38:AB1183,1,0)&gt;0,0,0),1))</f>
        <v>0</v>
      </c>
      <c r="AB1184" s="17" t="str">
        <f>IF(DATOS!I1148=X$39,DATOS!F1148,"")</f>
        <v/>
      </c>
    </row>
    <row r="1185" spans="26:28" x14ac:dyDescent="0.25">
      <c r="Z1185">
        <f t="shared" si="35"/>
        <v>0</v>
      </c>
      <c r="AA1185">
        <f>IF(AB1185="",0,IFERROR(IF(VLOOKUP(AB1185,AB$38:AB1184,1,0)&gt;0,0,0),1))</f>
        <v>0</v>
      </c>
      <c r="AB1185" s="17" t="str">
        <f>IF(DATOS!I1149=X$39,DATOS!F1149,"")</f>
        <v/>
      </c>
    </row>
    <row r="1186" spans="26:28" x14ac:dyDescent="0.25">
      <c r="Z1186">
        <f t="shared" si="35"/>
        <v>0</v>
      </c>
      <c r="AA1186">
        <f>IF(AB1186="",0,IFERROR(IF(VLOOKUP(AB1186,AB$38:AB1185,1,0)&gt;0,0,0),1))</f>
        <v>0</v>
      </c>
      <c r="AB1186" s="17" t="str">
        <f>IF(DATOS!I1150=X$39,DATOS!F1150,"")</f>
        <v/>
      </c>
    </row>
    <row r="1187" spans="26:28" x14ac:dyDescent="0.25">
      <c r="Z1187">
        <f t="shared" si="35"/>
        <v>0</v>
      </c>
      <c r="AA1187">
        <f>IF(AB1187="",0,IFERROR(IF(VLOOKUP(AB1187,AB$38:AB1186,1,0)&gt;0,0,0),1))</f>
        <v>0</v>
      </c>
      <c r="AB1187" s="17" t="str">
        <f>IF(DATOS!I1151=X$39,DATOS!F1151,"")</f>
        <v/>
      </c>
    </row>
    <row r="1188" spans="26:28" x14ac:dyDescent="0.25">
      <c r="Z1188">
        <f t="shared" si="35"/>
        <v>0</v>
      </c>
      <c r="AA1188">
        <f>IF(AB1188="",0,IFERROR(IF(VLOOKUP(AB1188,AB$38:AB1187,1,0)&gt;0,0,0),1))</f>
        <v>0</v>
      </c>
      <c r="AB1188" s="17" t="str">
        <f>IF(DATOS!I1152=X$39,DATOS!F1152,"")</f>
        <v/>
      </c>
    </row>
    <row r="1189" spans="26:28" x14ac:dyDescent="0.25">
      <c r="Z1189">
        <f t="shared" si="35"/>
        <v>0</v>
      </c>
      <c r="AA1189">
        <f>IF(AB1189="",0,IFERROR(IF(VLOOKUP(AB1189,AB$38:AB1188,1,0)&gt;0,0,0),1))</f>
        <v>0</v>
      </c>
      <c r="AB1189" s="17" t="str">
        <f>IF(DATOS!I1153=X$39,DATOS!F1153,"")</f>
        <v/>
      </c>
    </row>
    <row r="1190" spans="26:28" x14ac:dyDescent="0.25">
      <c r="Z1190">
        <f t="shared" ref="Z1190:Z1253" si="36">Z1189+AA1190</f>
        <v>0</v>
      </c>
      <c r="AA1190">
        <f>IF(AB1190="",0,IFERROR(IF(VLOOKUP(AB1190,AB$38:AB1189,1,0)&gt;0,0,0),1))</f>
        <v>0</v>
      </c>
      <c r="AB1190" s="17" t="str">
        <f>IF(DATOS!I1154=X$39,DATOS!F1154,"")</f>
        <v/>
      </c>
    </row>
    <row r="1191" spans="26:28" x14ac:dyDescent="0.25">
      <c r="Z1191">
        <f t="shared" si="36"/>
        <v>0</v>
      </c>
      <c r="AA1191">
        <f>IF(AB1191="",0,IFERROR(IF(VLOOKUP(AB1191,AB$38:AB1190,1,0)&gt;0,0,0),1))</f>
        <v>0</v>
      </c>
      <c r="AB1191" s="17" t="str">
        <f>IF(DATOS!I1155=X$39,DATOS!F1155,"")</f>
        <v/>
      </c>
    </row>
    <row r="1192" spans="26:28" x14ac:dyDescent="0.25">
      <c r="Z1192">
        <f t="shared" si="36"/>
        <v>0</v>
      </c>
      <c r="AA1192">
        <f>IF(AB1192="",0,IFERROR(IF(VLOOKUP(AB1192,AB$38:AB1191,1,0)&gt;0,0,0),1))</f>
        <v>0</v>
      </c>
      <c r="AB1192" s="17" t="str">
        <f>IF(DATOS!I1156=X$39,DATOS!F1156,"")</f>
        <v/>
      </c>
    </row>
    <row r="1193" spans="26:28" x14ac:dyDescent="0.25">
      <c r="Z1193">
        <f t="shared" si="36"/>
        <v>0</v>
      </c>
      <c r="AA1193">
        <f>IF(AB1193="",0,IFERROR(IF(VLOOKUP(AB1193,AB$38:AB1192,1,0)&gt;0,0,0),1))</f>
        <v>0</v>
      </c>
      <c r="AB1193" s="17" t="str">
        <f>IF(DATOS!I1157=X$39,DATOS!F1157,"")</f>
        <v/>
      </c>
    </row>
    <row r="1194" spans="26:28" x14ac:dyDescent="0.25">
      <c r="Z1194">
        <f t="shared" si="36"/>
        <v>0</v>
      </c>
      <c r="AA1194">
        <f>IF(AB1194="",0,IFERROR(IF(VLOOKUP(AB1194,AB$38:AB1193,1,0)&gt;0,0,0),1))</f>
        <v>0</v>
      </c>
      <c r="AB1194" s="17" t="str">
        <f>IF(DATOS!I1158=X$39,DATOS!F1158,"")</f>
        <v/>
      </c>
    </row>
    <row r="1195" spans="26:28" x14ac:dyDescent="0.25">
      <c r="Z1195">
        <f t="shared" si="36"/>
        <v>0</v>
      </c>
      <c r="AA1195">
        <f>IF(AB1195="",0,IFERROR(IF(VLOOKUP(AB1195,AB$38:AB1194,1,0)&gt;0,0,0),1))</f>
        <v>0</v>
      </c>
      <c r="AB1195" s="17" t="str">
        <f>IF(DATOS!I1159=X$39,DATOS!F1159,"")</f>
        <v/>
      </c>
    </row>
    <row r="1196" spans="26:28" x14ac:dyDescent="0.25">
      <c r="Z1196">
        <f t="shared" si="36"/>
        <v>0</v>
      </c>
      <c r="AA1196">
        <f>IF(AB1196="",0,IFERROR(IF(VLOOKUP(AB1196,AB$38:AB1195,1,0)&gt;0,0,0),1))</f>
        <v>0</v>
      </c>
      <c r="AB1196" s="17" t="str">
        <f>IF(DATOS!I1160=X$39,DATOS!F1160,"")</f>
        <v/>
      </c>
    </row>
    <row r="1197" spans="26:28" x14ac:dyDescent="0.25">
      <c r="Z1197">
        <f t="shared" si="36"/>
        <v>0</v>
      </c>
      <c r="AA1197">
        <f>IF(AB1197="",0,IFERROR(IF(VLOOKUP(AB1197,AB$38:AB1196,1,0)&gt;0,0,0),1))</f>
        <v>0</v>
      </c>
      <c r="AB1197" s="17" t="str">
        <f>IF(DATOS!I1161=X$39,DATOS!F1161,"")</f>
        <v/>
      </c>
    </row>
    <row r="1198" spans="26:28" x14ac:dyDescent="0.25">
      <c r="Z1198">
        <f t="shared" si="36"/>
        <v>0</v>
      </c>
      <c r="AA1198">
        <f>IF(AB1198="",0,IFERROR(IF(VLOOKUP(AB1198,AB$38:AB1197,1,0)&gt;0,0,0),1))</f>
        <v>0</v>
      </c>
      <c r="AB1198" s="17" t="str">
        <f>IF(DATOS!I1162=X$39,DATOS!F1162,"")</f>
        <v/>
      </c>
    </row>
    <row r="1199" spans="26:28" x14ac:dyDescent="0.25">
      <c r="Z1199">
        <f t="shared" si="36"/>
        <v>0</v>
      </c>
      <c r="AA1199">
        <f>IF(AB1199="",0,IFERROR(IF(VLOOKUP(AB1199,AB$38:AB1198,1,0)&gt;0,0,0),1))</f>
        <v>0</v>
      </c>
      <c r="AB1199" s="17" t="str">
        <f>IF(DATOS!I1163=X$39,DATOS!F1163,"")</f>
        <v/>
      </c>
    </row>
    <row r="1200" spans="26:28" x14ac:dyDescent="0.25">
      <c r="Z1200">
        <f t="shared" si="36"/>
        <v>0</v>
      </c>
      <c r="AA1200">
        <f>IF(AB1200="",0,IFERROR(IF(VLOOKUP(AB1200,AB$38:AB1199,1,0)&gt;0,0,0),1))</f>
        <v>0</v>
      </c>
      <c r="AB1200" s="17" t="str">
        <f>IF(DATOS!I1164=X$39,DATOS!F1164,"")</f>
        <v/>
      </c>
    </row>
    <row r="1201" spans="26:28" x14ac:dyDescent="0.25">
      <c r="Z1201">
        <f t="shared" si="36"/>
        <v>0</v>
      </c>
      <c r="AA1201">
        <f>IF(AB1201="",0,IFERROR(IF(VLOOKUP(AB1201,AB$38:AB1200,1,0)&gt;0,0,0),1))</f>
        <v>0</v>
      </c>
      <c r="AB1201" s="17" t="str">
        <f>IF(DATOS!I1165=X$39,DATOS!F1165,"")</f>
        <v/>
      </c>
    </row>
    <row r="1202" spans="26:28" x14ac:dyDescent="0.25">
      <c r="Z1202">
        <f t="shared" si="36"/>
        <v>0</v>
      </c>
      <c r="AA1202">
        <f>IF(AB1202="",0,IFERROR(IF(VLOOKUP(AB1202,AB$38:AB1201,1,0)&gt;0,0,0),1))</f>
        <v>0</v>
      </c>
      <c r="AB1202" s="17" t="str">
        <f>IF(DATOS!I1166=X$39,DATOS!F1166,"")</f>
        <v/>
      </c>
    </row>
    <row r="1203" spans="26:28" x14ac:dyDescent="0.25">
      <c r="Z1203">
        <f t="shared" si="36"/>
        <v>0</v>
      </c>
      <c r="AA1203">
        <f>IF(AB1203="",0,IFERROR(IF(VLOOKUP(AB1203,AB$38:AB1202,1,0)&gt;0,0,0),1))</f>
        <v>0</v>
      </c>
      <c r="AB1203" s="17" t="str">
        <f>IF(DATOS!I1167=X$39,DATOS!F1167,"")</f>
        <v/>
      </c>
    </row>
    <row r="1204" spans="26:28" x14ac:dyDescent="0.25">
      <c r="Z1204">
        <f t="shared" si="36"/>
        <v>0</v>
      </c>
      <c r="AA1204">
        <f>IF(AB1204="",0,IFERROR(IF(VLOOKUP(AB1204,AB$38:AB1203,1,0)&gt;0,0,0),1))</f>
        <v>0</v>
      </c>
      <c r="AB1204" s="17" t="str">
        <f>IF(DATOS!I1168=X$39,DATOS!F1168,"")</f>
        <v/>
      </c>
    </row>
    <row r="1205" spans="26:28" x14ac:dyDescent="0.25">
      <c r="Z1205">
        <f t="shared" si="36"/>
        <v>0</v>
      </c>
      <c r="AA1205">
        <f>IF(AB1205="",0,IFERROR(IF(VLOOKUP(AB1205,AB$38:AB1204,1,0)&gt;0,0,0),1))</f>
        <v>0</v>
      </c>
      <c r="AB1205" s="17" t="str">
        <f>IF(DATOS!I1169=X$39,DATOS!F1169,"")</f>
        <v/>
      </c>
    </row>
    <row r="1206" spans="26:28" x14ac:dyDescent="0.25">
      <c r="Z1206">
        <f t="shared" si="36"/>
        <v>0</v>
      </c>
      <c r="AA1206">
        <f>IF(AB1206="",0,IFERROR(IF(VLOOKUP(AB1206,AB$38:AB1205,1,0)&gt;0,0,0),1))</f>
        <v>0</v>
      </c>
      <c r="AB1206" s="17" t="str">
        <f>IF(DATOS!I1170=X$39,DATOS!F1170,"")</f>
        <v/>
      </c>
    </row>
    <row r="1207" spans="26:28" x14ac:dyDescent="0.25">
      <c r="Z1207">
        <f t="shared" si="36"/>
        <v>0</v>
      </c>
      <c r="AA1207">
        <f>IF(AB1207="",0,IFERROR(IF(VLOOKUP(AB1207,AB$38:AB1206,1,0)&gt;0,0,0),1))</f>
        <v>0</v>
      </c>
      <c r="AB1207" s="17" t="str">
        <f>IF(DATOS!I1171=X$39,DATOS!F1171,"")</f>
        <v/>
      </c>
    </row>
    <row r="1208" spans="26:28" x14ac:dyDescent="0.25">
      <c r="Z1208">
        <f t="shared" si="36"/>
        <v>0</v>
      </c>
      <c r="AA1208">
        <f>IF(AB1208="",0,IFERROR(IF(VLOOKUP(AB1208,AB$38:AB1207,1,0)&gt;0,0,0),1))</f>
        <v>0</v>
      </c>
      <c r="AB1208" s="17" t="str">
        <f>IF(DATOS!I1172=X$39,DATOS!F1172,"")</f>
        <v/>
      </c>
    </row>
    <row r="1209" spans="26:28" x14ac:dyDescent="0.25">
      <c r="Z1209">
        <f t="shared" si="36"/>
        <v>0</v>
      </c>
      <c r="AA1209">
        <f>IF(AB1209="",0,IFERROR(IF(VLOOKUP(AB1209,AB$38:AB1208,1,0)&gt;0,0,0),1))</f>
        <v>0</v>
      </c>
      <c r="AB1209" s="17" t="str">
        <f>IF(DATOS!I1173=X$39,DATOS!F1173,"")</f>
        <v/>
      </c>
    </row>
    <row r="1210" spans="26:28" x14ac:dyDescent="0.25">
      <c r="Z1210">
        <f t="shared" si="36"/>
        <v>0</v>
      </c>
      <c r="AA1210">
        <f>IF(AB1210="",0,IFERROR(IF(VLOOKUP(AB1210,AB$38:AB1209,1,0)&gt;0,0,0),1))</f>
        <v>0</v>
      </c>
      <c r="AB1210" s="17" t="str">
        <f>IF(DATOS!I1174=X$39,DATOS!F1174,"")</f>
        <v/>
      </c>
    </row>
    <row r="1211" spans="26:28" x14ac:dyDescent="0.25">
      <c r="Z1211">
        <f t="shared" si="36"/>
        <v>0</v>
      </c>
      <c r="AA1211">
        <f>IF(AB1211="",0,IFERROR(IF(VLOOKUP(AB1211,AB$38:AB1210,1,0)&gt;0,0,0),1))</f>
        <v>0</v>
      </c>
      <c r="AB1211" s="17" t="str">
        <f>IF(DATOS!I1175=X$39,DATOS!F1175,"")</f>
        <v/>
      </c>
    </row>
    <row r="1212" spans="26:28" x14ac:dyDescent="0.25">
      <c r="Z1212">
        <f t="shared" si="36"/>
        <v>0</v>
      </c>
      <c r="AA1212">
        <f>IF(AB1212="",0,IFERROR(IF(VLOOKUP(AB1212,AB$38:AB1211,1,0)&gt;0,0,0),1))</f>
        <v>0</v>
      </c>
      <c r="AB1212" s="17" t="str">
        <f>IF(DATOS!I1176=X$39,DATOS!F1176,"")</f>
        <v/>
      </c>
    </row>
    <row r="1213" spans="26:28" x14ac:dyDescent="0.25">
      <c r="Z1213">
        <f t="shared" si="36"/>
        <v>0</v>
      </c>
      <c r="AA1213">
        <f>IF(AB1213="",0,IFERROR(IF(VLOOKUP(AB1213,AB$38:AB1212,1,0)&gt;0,0,0),1))</f>
        <v>0</v>
      </c>
      <c r="AB1213" s="17" t="str">
        <f>IF(DATOS!I1177=X$39,DATOS!F1177,"")</f>
        <v/>
      </c>
    </row>
    <row r="1214" spans="26:28" x14ac:dyDescent="0.25">
      <c r="Z1214">
        <f t="shared" si="36"/>
        <v>0</v>
      </c>
      <c r="AA1214">
        <f>IF(AB1214="",0,IFERROR(IF(VLOOKUP(AB1214,AB$38:AB1213,1,0)&gt;0,0,0),1))</f>
        <v>0</v>
      </c>
      <c r="AB1214" s="17" t="str">
        <f>IF(DATOS!I1178=X$39,DATOS!F1178,"")</f>
        <v/>
      </c>
    </row>
    <row r="1215" spans="26:28" x14ac:dyDescent="0.25">
      <c r="Z1215">
        <f t="shared" si="36"/>
        <v>0</v>
      </c>
      <c r="AA1215">
        <f>IF(AB1215="",0,IFERROR(IF(VLOOKUP(AB1215,AB$38:AB1214,1,0)&gt;0,0,0),1))</f>
        <v>0</v>
      </c>
      <c r="AB1215" s="17" t="str">
        <f>IF(DATOS!I1179=X$39,DATOS!F1179,"")</f>
        <v/>
      </c>
    </row>
    <row r="1216" spans="26:28" x14ac:dyDescent="0.25">
      <c r="Z1216">
        <f t="shared" si="36"/>
        <v>0</v>
      </c>
      <c r="AA1216">
        <f>IF(AB1216="",0,IFERROR(IF(VLOOKUP(AB1216,AB$38:AB1215,1,0)&gt;0,0,0),1))</f>
        <v>0</v>
      </c>
      <c r="AB1216" s="17" t="str">
        <f>IF(DATOS!I1180=X$39,DATOS!F1180,"")</f>
        <v/>
      </c>
    </row>
    <row r="1217" spans="26:28" x14ac:dyDescent="0.25">
      <c r="Z1217">
        <f t="shared" si="36"/>
        <v>0</v>
      </c>
      <c r="AA1217">
        <f>IF(AB1217="",0,IFERROR(IF(VLOOKUP(AB1217,AB$38:AB1216,1,0)&gt;0,0,0),1))</f>
        <v>0</v>
      </c>
      <c r="AB1217" s="17" t="str">
        <f>IF(DATOS!I1181=X$39,DATOS!F1181,"")</f>
        <v/>
      </c>
    </row>
    <row r="1218" spans="26:28" x14ac:dyDescent="0.25">
      <c r="Z1218">
        <f t="shared" si="36"/>
        <v>0</v>
      </c>
      <c r="AA1218">
        <f>IF(AB1218="",0,IFERROR(IF(VLOOKUP(AB1218,AB$38:AB1217,1,0)&gt;0,0,0),1))</f>
        <v>0</v>
      </c>
      <c r="AB1218" s="17" t="str">
        <f>IF(DATOS!I1182=X$39,DATOS!F1182,"")</f>
        <v/>
      </c>
    </row>
    <row r="1219" spans="26:28" x14ac:dyDescent="0.25">
      <c r="Z1219">
        <f t="shared" si="36"/>
        <v>0</v>
      </c>
      <c r="AA1219">
        <f>IF(AB1219="",0,IFERROR(IF(VLOOKUP(AB1219,AB$38:AB1218,1,0)&gt;0,0,0),1))</f>
        <v>0</v>
      </c>
      <c r="AB1219" s="17" t="str">
        <f>IF(DATOS!I1183=X$39,DATOS!F1183,"")</f>
        <v/>
      </c>
    </row>
    <row r="1220" spans="26:28" x14ac:dyDescent="0.25">
      <c r="Z1220">
        <f t="shared" si="36"/>
        <v>0</v>
      </c>
      <c r="AA1220">
        <f>IF(AB1220="",0,IFERROR(IF(VLOOKUP(AB1220,AB$38:AB1219,1,0)&gt;0,0,0),1))</f>
        <v>0</v>
      </c>
      <c r="AB1220" s="17" t="str">
        <f>IF(DATOS!I1184=X$39,DATOS!F1184,"")</f>
        <v/>
      </c>
    </row>
    <row r="1221" spans="26:28" x14ac:dyDescent="0.25">
      <c r="Z1221">
        <f t="shared" si="36"/>
        <v>0</v>
      </c>
      <c r="AA1221">
        <f>IF(AB1221="",0,IFERROR(IF(VLOOKUP(AB1221,AB$38:AB1220,1,0)&gt;0,0,0),1))</f>
        <v>0</v>
      </c>
      <c r="AB1221" s="17" t="str">
        <f>IF(DATOS!I1185=X$39,DATOS!F1185,"")</f>
        <v/>
      </c>
    </row>
    <row r="1222" spans="26:28" x14ac:dyDescent="0.25">
      <c r="Z1222">
        <f t="shared" si="36"/>
        <v>0</v>
      </c>
      <c r="AA1222">
        <f>IF(AB1222="",0,IFERROR(IF(VLOOKUP(AB1222,AB$38:AB1221,1,0)&gt;0,0,0),1))</f>
        <v>0</v>
      </c>
      <c r="AB1222" s="17" t="str">
        <f>IF(DATOS!I1186=X$39,DATOS!F1186,"")</f>
        <v/>
      </c>
    </row>
    <row r="1223" spans="26:28" x14ac:dyDescent="0.25">
      <c r="Z1223">
        <f t="shared" si="36"/>
        <v>0</v>
      </c>
      <c r="AA1223">
        <f>IF(AB1223="",0,IFERROR(IF(VLOOKUP(AB1223,AB$38:AB1222,1,0)&gt;0,0,0),1))</f>
        <v>0</v>
      </c>
      <c r="AB1223" s="17" t="str">
        <f>IF(DATOS!I1187=X$39,DATOS!F1187,"")</f>
        <v/>
      </c>
    </row>
    <row r="1224" spans="26:28" x14ac:dyDescent="0.25">
      <c r="Z1224">
        <f t="shared" si="36"/>
        <v>0</v>
      </c>
      <c r="AA1224">
        <f>IF(AB1224="",0,IFERROR(IF(VLOOKUP(AB1224,AB$38:AB1223,1,0)&gt;0,0,0),1))</f>
        <v>0</v>
      </c>
      <c r="AB1224" s="17" t="str">
        <f>IF(DATOS!I1188=X$39,DATOS!F1188,"")</f>
        <v/>
      </c>
    </row>
    <row r="1225" spans="26:28" x14ac:dyDescent="0.25">
      <c r="Z1225">
        <f t="shared" si="36"/>
        <v>0</v>
      </c>
      <c r="AA1225">
        <f>IF(AB1225="",0,IFERROR(IF(VLOOKUP(AB1225,AB$38:AB1224,1,0)&gt;0,0,0),1))</f>
        <v>0</v>
      </c>
      <c r="AB1225" s="17" t="str">
        <f>IF(DATOS!I1189=X$39,DATOS!F1189,"")</f>
        <v/>
      </c>
    </row>
    <row r="1226" spans="26:28" x14ac:dyDescent="0.25">
      <c r="Z1226">
        <f t="shared" si="36"/>
        <v>0</v>
      </c>
      <c r="AA1226">
        <f>IF(AB1226="",0,IFERROR(IF(VLOOKUP(AB1226,AB$38:AB1225,1,0)&gt;0,0,0),1))</f>
        <v>0</v>
      </c>
      <c r="AB1226" s="17" t="str">
        <f>IF(DATOS!I1190=X$39,DATOS!F1190,"")</f>
        <v/>
      </c>
    </row>
    <row r="1227" spans="26:28" x14ac:dyDescent="0.25">
      <c r="Z1227">
        <f t="shared" si="36"/>
        <v>0</v>
      </c>
      <c r="AA1227">
        <f>IF(AB1227="",0,IFERROR(IF(VLOOKUP(AB1227,AB$38:AB1226,1,0)&gt;0,0,0),1))</f>
        <v>0</v>
      </c>
      <c r="AB1227" s="17" t="str">
        <f>IF(DATOS!I1191=X$39,DATOS!F1191,"")</f>
        <v/>
      </c>
    </row>
    <row r="1228" spans="26:28" x14ac:dyDescent="0.25">
      <c r="Z1228">
        <f t="shared" si="36"/>
        <v>0</v>
      </c>
      <c r="AA1228">
        <f>IF(AB1228="",0,IFERROR(IF(VLOOKUP(AB1228,AB$38:AB1227,1,0)&gt;0,0,0),1))</f>
        <v>0</v>
      </c>
      <c r="AB1228" s="17" t="str">
        <f>IF(DATOS!I1192=X$39,DATOS!F1192,"")</f>
        <v/>
      </c>
    </row>
    <row r="1229" spans="26:28" x14ac:dyDescent="0.25">
      <c r="Z1229">
        <f t="shared" si="36"/>
        <v>0</v>
      </c>
      <c r="AA1229">
        <f>IF(AB1229="",0,IFERROR(IF(VLOOKUP(AB1229,AB$38:AB1228,1,0)&gt;0,0,0),1))</f>
        <v>0</v>
      </c>
      <c r="AB1229" s="17" t="str">
        <f>IF(DATOS!I1193=X$39,DATOS!F1193,"")</f>
        <v/>
      </c>
    </row>
    <row r="1230" spans="26:28" x14ac:dyDescent="0.25">
      <c r="Z1230">
        <f t="shared" si="36"/>
        <v>0</v>
      </c>
      <c r="AA1230">
        <f>IF(AB1230="",0,IFERROR(IF(VLOOKUP(AB1230,AB$38:AB1229,1,0)&gt;0,0,0),1))</f>
        <v>0</v>
      </c>
      <c r="AB1230" s="17" t="str">
        <f>IF(DATOS!I1194=X$39,DATOS!F1194,"")</f>
        <v/>
      </c>
    </row>
    <row r="1231" spans="26:28" x14ac:dyDescent="0.25">
      <c r="Z1231">
        <f t="shared" si="36"/>
        <v>0</v>
      </c>
      <c r="AA1231">
        <f>IF(AB1231="",0,IFERROR(IF(VLOOKUP(AB1231,AB$38:AB1230,1,0)&gt;0,0,0),1))</f>
        <v>0</v>
      </c>
      <c r="AB1231" s="17" t="str">
        <f>IF(DATOS!I1195=X$39,DATOS!F1195,"")</f>
        <v/>
      </c>
    </row>
    <row r="1232" spans="26:28" x14ac:dyDescent="0.25">
      <c r="Z1232">
        <f t="shared" si="36"/>
        <v>0</v>
      </c>
      <c r="AA1232">
        <f>IF(AB1232="",0,IFERROR(IF(VLOOKUP(AB1232,AB$38:AB1231,1,0)&gt;0,0,0),1))</f>
        <v>0</v>
      </c>
      <c r="AB1232" s="17" t="str">
        <f>IF(DATOS!I1196=X$39,DATOS!F1196,"")</f>
        <v/>
      </c>
    </row>
    <row r="1233" spans="26:28" x14ac:dyDescent="0.25">
      <c r="Z1233">
        <f t="shared" si="36"/>
        <v>0</v>
      </c>
      <c r="AA1233">
        <f>IF(AB1233="",0,IFERROR(IF(VLOOKUP(AB1233,AB$38:AB1232,1,0)&gt;0,0,0),1))</f>
        <v>0</v>
      </c>
      <c r="AB1233" s="17" t="str">
        <f>IF(DATOS!I1197=X$39,DATOS!F1197,"")</f>
        <v/>
      </c>
    </row>
    <row r="1234" spans="26:28" x14ac:dyDescent="0.25">
      <c r="Z1234">
        <f t="shared" si="36"/>
        <v>0</v>
      </c>
      <c r="AA1234">
        <f>IF(AB1234="",0,IFERROR(IF(VLOOKUP(AB1234,AB$38:AB1233,1,0)&gt;0,0,0),1))</f>
        <v>0</v>
      </c>
      <c r="AB1234" s="17" t="str">
        <f>IF(DATOS!I1198=X$39,DATOS!F1198,"")</f>
        <v/>
      </c>
    </row>
    <row r="1235" spans="26:28" x14ac:dyDescent="0.25">
      <c r="Z1235">
        <f t="shared" si="36"/>
        <v>0</v>
      </c>
      <c r="AA1235">
        <f>IF(AB1235="",0,IFERROR(IF(VLOOKUP(AB1235,AB$38:AB1234,1,0)&gt;0,0,0),1))</f>
        <v>0</v>
      </c>
      <c r="AB1235" s="17" t="str">
        <f>IF(DATOS!I1199=X$39,DATOS!F1199,"")</f>
        <v/>
      </c>
    </row>
    <row r="1236" spans="26:28" x14ac:dyDescent="0.25">
      <c r="Z1236">
        <f t="shared" si="36"/>
        <v>0</v>
      </c>
      <c r="AA1236">
        <f>IF(AB1236="",0,IFERROR(IF(VLOOKUP(AB1236,AB$38:AB1235,1,0)&gt;0,0,0),1))</f>
        <v>0</v>
      </c>
      <c r="AB1236" s="17" t="str">
        <f>IF(DATOS!I1200=X$39,DATOS!F1200,"")</f>
        <v/>
      </c>
    </row>
    <row r="1237" spans="26:28" x14ac:dyDescent="0.25">
      <c r="Z1237">
        <f t="shared" si="36"/>
        <v>0</v>
      </c>
      <c r="AA1237">
        <f>IF(AB1237="",0,IFERROR(IF(VLOOKUP(AB1237,AB$38:AB1236,1,0)&gt;0,0,0),1))</f>
        <v>0</v>
      </c>
      <c r="AB1237" s="17" t="str">
        <f>IF(DATOS!I1201=X$39,DATOS!F1201,"")</f>
        <v/>
      </c>
    </row>
    <row r="1238" spans="26:28" x14ac:dyDescent="0.25">
      <c r="Z1238">
        <f t="shared" si="36"/>
        <v>0</v>
      </c>
      <c r="AA1238">
        <f>IF(AB1238="",0,IFERROR(IF(VLOOKUP(AB1238,AB$38:AB1237,1,0)&gt;0,0,0),1))</f>
        <v>0</v>
      </c>
      <c r="AB1238" s="17" t="str">
        <f>IF(DATOS!I1202=X$39,DATOS!F1202,"")</f>
        <v/>
      </c>
    </row>
    <row r="1239" spans="26:28" x14ac:dyDescent="0.25">
      <c r="Z1239">
        <f t="shared" si="36"/>
        <v>0</v>
      </c>
      <c r="AA1239">
        <f>IF(AB1239="",0,IFERROR(IF(VLOOKUP(AB1239,AB$38:AB1238,1,0)&gt;0,0,0),1))</f>
        <v>0</v>
      </c>
      <c r="AB1239" s="17" t="str">
        <f>IF(DATOS!I1203=X$39,DATOS!F1203,"")</f>
        <v/>
      </c>
    </row>
    <row r="1240" spans="26:28" x14ac:dyDescent="0.25">
      <c r="Z1240">
        <f t="shared" si="36"/>
        <v>0</v>
      </c>
      <c r="AA1240">
        <f>IF(AB1240="",0,IFERROR(IF(VLOOKUP(AB1240,AB$38:AB1239,1,0)&gt;0,0,0),1))</f>
        <v>0</v>
      </c>
      <c r="AB1240" s="17" t="str">
        <f>IF(DATOS!I1204=X$39,DATOS!F1204,"")</f>
        <v/>
      </c>
    </row>
    <row r="1241" spans="26:28" x14ac:dyDescent="0.25">
      <c r="Z1241">
        <f t="shared" si="36"/>
        <v>0</v>
      </c>
      <c r="AA1241">
        <f>IF(AB1241="",0,IFERROR(IF(VLOOKUP(AB1241,AB$38:AB1240,1,0)&gt;0,0,0),1))</f>
        <v>0</v>
      </c>
      <c r="AB1241" s="17" t="str">
        <f>IF(DATOS!I1205=X$39,DATOS!F1205,"")</f>
        <v/>
      </c>
    </row>
    <row r="1242" spans="26:28" x14ac:dyDescent="0.25">
      <c r="Z1242">
        <f t="shared" si="36"/>
        <v>0</v>
      </c>
      <c r="AA1242">
        <f>IF(AB1242="",0,IFERROR(IF(VLOOKUP(AB1242,AB$38:AB1241,1,0)&gt;0,0,0),1))</f>
        <v>0</v>
      </c>
      <c r="AB1242" s="17" t="str">
        <f>IF(DATOS!I1206=X$39,DATOS!F1206,"")</f>
        <v/>
      </c>
    </row>
    <row r="1243" spans="26:28" x14ac:dyDescent="0.25">
      <c r="Z1243">
        <f t="shared" si="36"/>
        <v>0</v>
      </c>
      <c r="AA1243">
        <f>IF(AB1243="",0,IFERROR(IF(VLOOKUP(AB1243,AB$38:AB1242,1,0)&gt;0,0,0),1))</f>
        <v>0</v>
      </c>
      <c r="AB1243" s="17" t="str">
        <f>IF(DATOS!I1207=X$39,DATOS!F1207,"")</f>
        <v/>
      </c>
    </row>
    <row r="1244" spans="26:28" x14ac:dyDescent="0.25">
      <c r="Z1244">
        <f t="shared" si="36"/>
        <v>0</v>
      </c>
      <c r="AA1244">
        <f>IF(AB1244="",0,IFERROR(IF(VLOOKUP(AB1244,AB$38:AB1243,1,0)&gt;0,0,0),1))</f>
        <v>0</v>
      </c>
      <c r="AB1244" s="17" t="str">
        <f>IF(DATOS!I1208=X$39,DATOS!F1208,"")</f>
        <v/>
      </c>
    </row>
    <row r="1245" spans="26:28" x14ac:dyDescent="0.25">
      <c r="Z1245">
        <f t="shared" si="36"/>
        <v>0</v>
      </c>
      <c r="AA1245">
        <f>IF(AB1245="",0,IFERROR(IF(VLOOKUP(AB1245,AB$38:AB1244,1,0)&gt;0,0,0),1))</f>
        <v>0</v>
      </c>
      <c r="AB1245" s="17" t="str">
        <f>IF(DATOS!I1209=X$39,DATOS!F1209,"")</f>
        <v/>
      </c>
    </row>
    <row r="1246" spans="26:28" x14ac:dyDescent="0.25">
      <c r="Z1246">
        <f t="shared" si="36"/>
        <v>0</v>
      </c>
      <c r="AA1246">
        <f>IF(AB1246="",0,IFERROR(IF(VLOOKUP(AB1246,AB$38:AB1245,1,0)&gt;0,0,0),1))</f>
        <v>0</v>
      </c>
      <c r="AB1246" s="17" t="str">
        <f>IF(DATOS!I1210=X$39,DATOS!F1210,"")</f>
        <v/>
      </c>
    </row>
    <row r="1247" spans="26:28" x14ac:dyDescent="0.25">
      <c r="Z1247">
        <f t="shared" si="36"/>
        <v>0</v>
      </c>
      <c r="AA1247">
        <f>IF(AB1247="",0,IFERROR(IF(VLOOKUP(AB1247,AB$38:AB1246,1,0)&gt;0,0,0),1))</f>
        <v>0</v>
      </c>
      <c r="AB1247" s="17" t="str">
        <f>IF(DATOS!I1211=X$39,DATOS!F1211,"")</f>
        <v/>
      </c>
    </row>
    <row r="1248" spans="26:28" x14ac:dyDescent="0.25">
      <c r="Z1248">
        <f t="shared" si="36"/>
        <v>0</v>
      </c>
      <c r="AA1248">
        <f>IF(AB1248="",0,IFERROR(IF(VLOOKUP(AB1248,AB$38:AB1247,1,0)&gt;0,0,0),1))</f>
        <v>0</v>
      </c>
      <c r="AB1248" s="17" t="str">
        <f>IF(DATOS!I1212=X$39,DATOS!F1212,"")</f>
        <v/>
      </c>
    </row>
    <row r="1249" spans="26:28" x14ac:dyDescent="0.25">
      <c r="Z1249">
        <f t="shared" si="36"/>
        <v>0</v>
      </c>
      <c r="AA1249">
        <f>IF(AB1249="",0,IFERROR(IF(VLOOKUP(AB1249,AB$38:AB1248,1,0)&gt;0,0,0),1))</f>
        <v>0</v>
      </c>
      <c r="AB1249" s="17" t="str">
        <f>IF(DATOS!I1213=X$39,DATOS!F1213,"")</f>
        <v/>
      </c>
    </row>
    <row r="1250" spans="26:28" x14ac:dyDescent="0.25">
      <c r="Z1250">
        <f t="shared" si="36"/>
        <v>0</v>
      </c>
      <c r="AA1250">
        <f>IF(AB1250="",0,IFERROR(IF(VLOOKUP(AB1250,AB$38:AB1249,1,0)&gt;0,0,0),1))</f>
        <v>0</v>
      </c>
      <c r="AB1250" s="17" t="str">
        <f>IF(DATOS!I1214=X$39,DATOS!F1214,"")</f>
        <v/>
      </c>
    </row>
    <row r="1251" spans="26:28" x14ac:dyDescent="0.25">
      <c r="Z1251">
        <f t="shared" si="36"/>
        <v>0</v>
      </c>
      <c r="AA1251">
        <f>IF(AB1251="",0,IFERROR(IF(VLOOKUP(AB1251,AB$38:AB1250,1,0)&gt;0,0,0),1))</f>
        <v>0</v>
      </c>
      <c r="AB1251" s="17" t="str">
        <f>IF(DATOS!I1215=X$39,DATOS!F1215,"")</f>
        <v/>
      </c>
    </row>
    <row r="1252" spans="26:28" x14ac:dyDescent="0.25">
      <c r="Z1252">
        <f t="shared" si="36"/>
        <v>0</v>
      </c>
      <c r="AA1252">
        <f>IF(AB1252="",0,IFERROR(IF(VLOOKUP(AB1252,AB$38:AB1251,1,0)&gt;0,0,0),1))</f>
        <v>0</v>
      </c>
      <c r="AB1252" s="17" t="str">
        <f>IF(DATOS!I1216=X$39,DATOS!F1216,"")</f>
        <v/>
      </c>
    </row>
    <row r="1253" spans="26:28" x14ac:dyDescent="0.25">
      <c r="Z1253">
        <f t="shared" si="36"/>
        <v>0</v>
      </c>
      <c r="AA1253">
        <f>IF(AB1253="",0,IFERROR(IF(VLOOKUP(AB1253,AB$38:AB1252,1,0)&gt;0,0,0),1))</f>
        <v>0</v>
      </c>
      <c r="AB1253" s="17" t="str">
        <f>IF(DATOS!I1217=X$39,DATOS!F1217,"")</f>
        <v/>
      </c>
    </row>
    <row r="1254" spans="26:28" x14ac:dyDescent="0.25">
      <c r="Z1254">
        <f t="shared" ref="Z1254:Z1317" si="37">Z1253+AA1254</f>
        <v>0</v>
      </c>
      <c r="AA1254">
        <f>IF(AB1254="",0,IFERROR(IF(VLOOKUP(AB1254,AB$38:AB1253,1,0)&gt;0,0,0),1))</f>
        <v>0</v>
      </c>
      <c r="AB1254" s="17" t="str">
        <f>IF(DATOS!I1218=X$39,DATOS!F1218,"")</f>
        <v/>
      </c>
    </row>
    <row r="1255" spans="26:28" x14ac:dyDescent="0.25">
      <c r="Z1255">
        <f t="shared" si="37"/>
        <v>0</v>
      </c>
      <c r="AA1255">
        <f>IF(AB1255="",0,IFERROR(IF(VLOOKUP(AB1255,AB$38:AB1254,1,0)&gt;0,0,0),1))</f>
        <v>0</v>
      </c>
      <c r="AB1255" s="17" t="str">
        <f>IF(DATOS!I1219=X$39,DATOS!F1219,"")</f>
        <v/>
      </c>
    </row>
    <row r="1256" spans="26:28" x14ac:dyDescent="0.25">
      <c r="Z1256">
        <f t="shared" si="37"/>
        <v>0</v>
      </c>
      <c r="AA1256">
        <f>IF(AB1256="",0,IFERROR(IF(VLOOKUP(AB1256,AB$38:AB1255,1,0)&gt;0,0,0),1))</f>
        <v>0</v>
      </c>
      <c r="AB1256" s="17" t="str">
        <f>IF(DATOS!I1220=X$39,DATOS!F1220,"")</f>
        <v/>
      </c>
    </row>
    <row r="1257" spans="26:28" x14ac:dyDescent="0.25">
      <c r="Z1257">
        <f t="shared" si="37"/>
        <v>0</v>
      </c>
      <c r="AA1257">
        <f>IF(AB1257="",0,IFERROR(IF(VLOOKUP(AB1257,AB$38:AB1256,1,0)&gt;0,0,0),1))</f>
        <v>0</v>
      </c>
      <c r="AB1257" s="17" t="str">
        <f>IF(DATOS!I1221=X$39,DATOS!F1221,"")</f>
        <v/>
      </c>
    </row>
    <row r="1258" spans="26:28" x14ac:dyDescent="0.25">
      <c r="Z1258">
        <f t="shared" si="37"/>
        <v>0</v>
      </c>
      <c r="AA1258">
        <f>IF(AB1258="",0,IFERROR(IF(VLOOKUP(AB1258,AB$38:AB1257,1,0)&gt;0,0,0),1))</f>
        <v>0</v>
      </c>
      <c r="AB1258" s="17" t="str">
        <f>IF(DATOS!I1222=X$39,DATOS!F1222,"")</f>
        <v/>
      </c>
    </row>
    <row r="1259" spans="26:28" x14ac:dyDescent="0.25">
      <c r="Z1259">
        <f t="shared" si="37"/>
        <v>0</v>
      </c>
      <c r="AA1259">
        <f>IF(AB1259="",0,IFERROR(IF(VLOOKUP(AB1259,AB$38:AB1258,1,0)&gt;0,0,0),1))</f>
        <v>0</v>
      </c>
      <c r="AB1259" s="17" t="str">
        <f>IF(DATOS!I1223=X$39,DATOS!F1223,"")</f>
        <v/>
      </c>
    </row>
    <row r="1260" spans="26:28" x14ac:dyDescent="0.25">
      <c r="Z1260">
        <f t="shared" si="37"/>
        <v>0</v>
      </c>
      <c r="AA1260">
        <f>IF(AB1260="",0,IFERROR(IF(VLOOKUP(AB1260,AB$38:AB1259,1,0)&gt;0,0,0),1))</f>
        <v>0</v>
      </c>
      <c r="AB1260" s="17" t="str">
        <f>IF(DATOS!I1224=X$39,DATOS!F1224,"")</f>
        <v/>
      </c>
    </row>
    <row r="1261" spans="26:28" x14ac:dyDescent="0.25">
      <c r="Z1261">
        <f t="shared" si="37"/>
        <v>0</v>
      </c>
      <c r="AA1261">
        <f>IF(AB1261="",0,IFERROR(IF(VLOOKUP(AB1261,AB$38:AB1260,1,0)&gt;0,0,0),1))</f>
        <v>0</v>
      </c>
      <c r="AB1261" s="17" t="str">
        <f>IF(DATOS!I1225=X$39,DATOS!F1225,"")</f>
        <v/>
      </c>
    </row>
    <row r="1262" spans="26:28" x14ac:dyDescent="0.25">
      <c r="Z1262">
        <f t="shared" si="37"/>
        <v>0</v>
      </c>
      <c r="AA1262">
        <f>IF(AB1262="",0,IFERROR(IF(VLOOKUP(AB1262,AB$38:AB1261,1,0)&gt;0,0,0),1))</f>
        <v>0</v>
      </c>
      <c r="AB1262" s="17" t="str">
        <f>IF(DATOS!I1226=X$39,DATOS!F1226,"")</f>
        <v/>
      </c>
    </row>
    <row r="1263" spans="26:28" x14ac:dyDescent="0.25">
      <c r="Z1263">
        <f t="shared" si="37"/>
        <v>0</v>
      </c>
      <c r="AA1263">
        <f>IF(AB1263="",0,IFERROR(IF(VLOOKUP(AB1263,AB$38:AB1262,1,0)&gt;0,0,0),1))</f>
        <v>0</v>
      </c>
      <c r="AB1263" s="17" t="str">
        <f>IF(DATOS!I1227=X$39,DATOS!F1227,"")</f>
        <v/>
      </c>
    </row>
    <row r="1264" spans="26:28" x14ac:dyDescent="0.25">
      <c r="Z1264">
        <f t="shared" si="37"/>
        <v>0</v>
      </c>
      <c r="AA1264">
        <f>IF(AB1264="",0,IFERROR(IF(VLOOKUP(AB1264,AB$38:AB1263,1,0)&gt;0,0,0),1))</f>
        <v>0</v>
      </c>
      <c r="AB1264" s="17" t="str">
        <f>IF(DATOS!I1228=X$39,DATOS!F1228,"")</f>
        <v/>
      </c>
    </row>
    <row r="1265" spans="26:28" x14ac:dyDescent="0.25">
      <c r="Z1265">
        <f t="shared" si="37"/>
        <v>0</v>
      </c>
      <c r="AA1265">
        <f>IF(AB1265="",0,IFERROR(IF(VLOOKUP(AB1265,AB$38:AB1264,1,0)&gt;0,0,0),1))</f>
        <v>0</v>
      </c>
      <c r="AB1265" s="17" t="str">
        <f>IF(DATOS!I1229=X$39,DATOS!F1229,"")</f>
        <v/>
      </c>
    </row>
    <row r="1266" spans="26:28" x14ac:dyDescent="0.25">
      <c r="Z1266">
        <f t="shared" si="37"/>
        <v>0</v>
      </c>
      <c r="AA1266">
        <f>IF(AB1266="",0,IFERROR(IF(VLOOKUP(AB1266,AB$38:AB1265,1,0)&gt;0,0,0),1))</f>
        <v>0</v>
      </c>
      <c r="AB1266" s="17" t="str">
        <f>IF(DATOS!I1230=X$39,DATOS!F1230,"")</f>
        <v/>
      </c>
    </row>
    <row r="1267" spans="26:28" x14ac:dyDescent="0.25">
      <c r="Z1267">
        <f t="shared" si="37"/>
        <v>0</v>
      </c>
      <c r="AA1267">
        <f>IF(AB1267="",0,IFERROR(IF(VLOOKUP(AB1267,AB$38:AB1266,1,0)&gt;0,0,0),1))</f>
        <v>0</v>
      </c>
      <c r="AB1267" s="17" t="str">
        <f>IF(DATOS!I1231=X$39,DATOS!F1231,"")</f>
        <v/>
      </c>
    </row>
    <row r="1268" spans="26:28" x14ac:dyDescent="0.25">
      <c r="Z1268">
        <f t="shared" si="37"/>
        <v>0</v>
      </c>
      <c r="AA1268">
        <f>IF(AB1268="",0,IFERROR(IF(VLOOKUP(AB1268,AB$38:AB1267,1,0)&gt;0,0,0),1))</f>
        <v>0</v>
      </c>
      <c r="AB1268" s="17" t="str">
        <f>IF(DATOS!I1232=X$39,DATOS!F1232,"")</f>
        <v/>
      </c>
    </row>
    <row r="1269" spans="26:28" x14ac:dyDescent="0.25">
      <c r="Z1269">
        <f t="shared" si="37"/>
        <v>0</v>
      </c>
      <c r="AA1269">
        <f>IF(AB1269="",0,IFERROR(IF(VLOOKUP(AB1269,AB$38:AB1268,1,0)&gt;0,0,0),1))</f>
        <v>0</v>
      </c>
      <c r="AB1269" s="17" t="str">
        <f>IF(DATOS!I1233=X$39,DATOS!F1233,"")</f>
        <v/>
      </c>
    </row>
    <row r="1270" spans="26:28" x14ac:dyDescent="0.25">
      <c r="Z1270">
        <f t="shared" si="37"/>
        <v>0</v>
      </c>
      <c r="AA1270">
        <f>IF(AB1270="",0,IFERROR(IF(VLOOKUP(AB1270,AB$38:AB1269,1,0)&gt;0,0,0),1))</f>
        <v>0</v>
      </c>
      <c r="AB1270" s="17" t="str">
        <f>IF(DATOS!I1234=X$39,DATOS!F1234,"")</f>
        <v/>
      </c>
    </row>
    <row r="1271" spans="26:28" x14ac:dyDescent="0.25">
      <c r="Z1271">
        <f t="shared" si="37"/>
        <v>0</v>
      </c>
      <c r="AA1271">
        <f>IF(AB1271="",0,IFERROR(IF(VLOOKUP(AB1271,AB$38:AB1270,1,0)&gt;0,0,0),1))</f>
        <v>0</v>
      </c>
      <c r="AB1271" s="17" t="str">
        <f>IF(DATOS!I1235=X$39,DATOS!F1235,"")</f>
        <v/>
      </c>
    </row>
    <row r="1272" spans="26:28" x14ac:dyDescent="0.25">
      <c r="Z1272">
        <f t="shared" si="37"/>
        <v>0</v>
      </c>
      <c r="AA1272">
        <f>IF(AB1272="",0,IFERROR(IF(VLOOKUP(AB1272,AB$38:AB1271,1,0)&gt;0,0,0),1))</f>
        <v>0</v>
      </c>
      <c r="AB1272" s="17" t="str">
        <f>IF(DATOS!I1236=X$39,DATOS!F1236,"")</f>
        <v/>
      </c>
    </row>
    <row r="1273" spans="26:28" x14ac:dyDescent="0.25">
      <c r="Z1273">
        <f t="shared" si="37"/>
        <v>0</v>
      </c>
      <c r="AA1273">
        <f>IF(AB1273="",0,IFERROR(IF(VLOOKUP(AB1273,AB$38:AB1272,1,0)&gt;0,0,0),1))</f>
        <v>0</v>
      </c>
      <c r="AB1273" s="17" t="str">
        <f>IF(DATOS!I1237=X$39,DATOS!F1237,"")</f>
        <v/>
      </c>
    </row>
    <row r="1274" spans="26:28" x14ac:dyDescent="0.25">
      <c r="Z1274">
        <f t="shared" si="37"/>
        <v>0</v>
      </c>
      <c r="AA1274">
        <f>IF(AB1274="",0,IFERROR(IF(VLOOKUP(AB1274,AB$38:AB1273,1,0)&gt;0,0,0),1))</f>
        <v>0</v>
      </c>
      <c r="AB1274" s="17" t="str">
        <f>IF(DATOS!I1238=X$39,DATOS!F1238,"")</f>
        <v/>
      </c>
    </row>
    <row r="1275" spans="26:28" x14ac:dyDescent="0.25">
      <c r="Z1275">
        <f t="shared" si="37"/>
        <v>0</v>
      </c>
      <c r="AA1275">
        <f>IF(AB1275="",0,IFERROR(IF(VLOOKUP(AB1275,AB$38:AB1274,1,0)&gt;0,0,0),1))</f>
        <v>0</v>
      </c>
      <c r="AB1275" s="17" t="str">
        <f>IF(DATOS!I1239=X$39,DATOS!F1239,"")</f>
        <v/>
      </c>
    </row>
    <row r="1276" spans="26:28" x14ac:dyDescent="0.25">
      <c r="Z1276">
        <f t="shared" si="37"/>
        <v>0</v>
      </c>
      <c r="AA1276">
        <f>IF(AB1276="",0,IFERROR(IF(VLOOKUP(AB1276,AB$38:AB1275,1,0)&gt;0,0,0),1))</f>
        <v>0</v>
      </c>
      <c r="AB1276" s="17" t="str">
        <f>IF(DATOS!I1240=X$39,DATOS!F1240,"")</f>
        <v/>
      </c>
    </row>
    <row r="1277" spans="26:28" x14ac:dyDescent="0.25">
      <c r="Z1277">
        <f t="shared" si="37"/>
        <v>0</v>
      </c>
      <c r="AA1277">
        <f>IF(AB1277="",0,IFERROR(IF(VLOOKUP(AB1277,AB$38:AB1276,1,0)&gt;0,0,0),1))</f>
        <v>0</v>
      </c>
      <c r="AB1277" s="17" t="str">
        <f>IF(DATOS!I1241=X$39,DATOS!F1241,"")</f>
        <v/>
      </c>
    </row>
    <row r="1278" spans="26:28" x14ac:dyDescent="0.25">
      <c r="Z1278">
        <f t="shared" si="37"/>
        <v>0</v>
      </c>
      <c r="AA1278">
        <f>IF(AB1278="",0,IFERROR(IF(VLOOKUP(AB1278,AB$38:AB1277,1,0)&gt;0,0,0),1))</f>
        <v>0</v>
      </c>
      <c r="AB1278" s="17" t="str">
        <f>IF(DATOS!I1242=X$39,DATOS!F1242,"")</f>
        <v/>
      </c>
    </row>
    <row r="1279" spans="26:28" x14ac:dyDescent="0.25">
      <c r="Z1279">
        <f t="shared" si="37"/>
        <v>0</v>
      </c>
      <c r="AA1279">
        <f>IF(AB1279="",0,IFERROR(IF(VLOOKUP(AB1279,AB$38:AB1278,1,0)&gt;0,0,0),1))</f>
        <v>0</v>
      </c>
      <c r="AB1279" s="17" t="str">
        <f>IF(DATOS!I1243=X$39,DATOS!F1243,"")</f>
        <v/>
      </c>
    </row>
    <row r="1280" spans="26:28" x14ac:dyDescent="0.25">
      <c r="Z1280">
        <f t="shared" si="37"/>
        <v>0</v>
      </c>
      <c r="AA1280">
        <f>IF(AB1280="",0,IFERROR(IF(VLOOKUP(AB1280,AB$38:AB1279,1,0)&gt;0,0,0),1))</f>
        <v>0</v>
      </c>
      <c r="AB1280" s="17" t="str">
        <f>IF(DATOS!I1244=X$39,DATOS!F1244,"")</f>
        <v/>
      </c>
    </row>
    <row r="1281" spans="26:28" x14ac:dyDescent="0.25">
      <c r="Z1281">
        <f t="shared" si="37"/>
        <v>0</v>
      </c>
      <c r="AA1281">
        <f>IF(AB1281="",0,IFERROR(IF(VLOOKUP(AB1281,AB$38:AB1280,1,0)&gt;0,0,0),1))</f>
        <v>0</v>
      </c>
      <c r="AB1281" s="17" t="str">
        <f>IF(DATOS!I1245=X$39,DATOS!F1245,"")</f>
        <v/>
      </c>
    </row>
    <row r="1282" spans="26:28" x14ac:dyDescent="0.25">
      <c r="Z1282">
        <f t="shared" si="37"/>
        <v>0</v>
      </c>
      <c r="AA1282">
        <f>IF(AB1282="",0,IFERROR(IF(VLOOKUP(AB1282,AB$38:AB1281,1,0)&gt;0,0,0),1))</f>
        <v>0</v>
      </c>
      <c r="AB1282" s="17" t="str">
        <f>IF(DATOS!I1246=X$39,DATOS!F1246,"")</f>
        <v/>
      </c>
    </row>
    <row r="1283" spans="26:28" x14ac:dyDescent="0.25">
      <c r="Z1283">
        <f t="shared" si="37"/>
        <v>0</v>
      </c>
      <c r="AA1283">
        <f>IF(AB1283="",0,IFERROR(IF(VLOOKUP(AB1283,AB$38:AB1282,1,0)&gt;0,0,0),1))</f>
        <v>0</v>
      </c>
      <c r="AB1283" s="17" t="str">
        <f>IF(DATOS!I1247=X$39,DATOS!F1247,"")</f>
        <v/>
      </c>
    </row>
    <row r="1284" spans="26:28" x14ac:dyDescent="0.25">
      <c r="Z1284">
        <f t="shared" si="37"/>
        <v>0</v>
      </c>
      <c r="AA1284">
        <f>IF(AB1284="",0,IFERROR(IF(VLOOKUP(AB1284,AB$38:AB1283,1,0)&gt;0,0,0),1))</f>
        <v>0</v>
      </c>
      <c r="AB1284" s="17" t="str">
        <f>IF(DATOS!I1248=X$39,DATOS!F1248,"")</f>
        <v/>
      </c>
    </row>
    <row r="1285" spans="26:28" x14ac:dyDescent="0.25">
      <c r="Z1285">
        <f t="shared" si="37"/>
        <v>0</v>
      </c>
      <c r="AA1285">
        <f>IF(AB1285="",0,IFERROR(IF(VLOOKUP(AB1285,AB$38:AB1284,1,0)&gt;0,0,0),1))</f>
        <v>0</v>
      </c>
      <c r="AB1285" s="17" t="str">
        <f>IF(DATOS!I1249=X$39,DATOS!F1249,"")</f>
        <v/>
      </c>
    </row>
    <row r="1286" spans="26:28" x14ac:dyDescent="0.25">
      <c r="Z1286">
        <f t="shared" si="37"/>
        <v>0</v>
      </c>
      <c r="AA1286">
        <f>IF(AB1286="",0,IFERROR(IF(VLOOKUP(AB1286,AB$38:AB1285,1,0)&gt;0,0,0),1))</f>
        <v>0</v>
      </c>
      <c r="AB1286" s="17" t="str">
        <f>IF(DATOS!I1250=X$39,DATOS!F1250,"")</f>
        <v/>
      </c>
    </row>
    <row r="1287" spans="26:28" x14ac:dyDescent="0.25">
      <c r="Z1287">
        <f t="shared" si="37"/>
        <v>0</v>
      </c>
      <c r="AA1287">
        <f>IF(AB1287="",0,IFERROR(IF(VLOOKUP(AB1287,AB$38:AB1286,1,0)&gt;0,0,0),1))</f>
        <v>0</v>
      </c>
      <c r="AB1287" s="17" t="str">
        <f>IF(DATOS!I1251=X$39,DATOS!F1251,"")</f>
        <v/>
      </c>
    </row>
    <row r="1288" spans="26:28" x14ac:dyDescent="0.25">
      <c r="Z1288">
        <f t="shared" si="37"/>
        <v>0</v>
      </c>
      <c r="AA1288">
        <f>IF(AB1288="",0,IFERROR(IF(VLOOKUP(AB1288,AB$38:AB1287,1,0)&gt;0,0,0),1))</f>
        <v>0</v>
      </c>
      <c r="AB1288" s="17" t="str">
        <f>IF(DATOS!I1252=X$39,DATOS!F1252,"")</f>
        <v/>
      </c>
    </row>
    <row r="1289" spans="26:28" x14ac:dyDescent="0.25">
      <c r="Z1289">
        <f t="shared" si="37"/>
        <v>0</v>
      </c>
      <c r="AA1289">
        <f>IF(AB1289="",0,IFERROR(IF(VLOOKUP(AB1289,AB$38:AB1288,1,0)&gt;0,0,0),1))</f>
        <v>0</v>
      </c>
      <c r="AB1289" s="17" t="str">
        <f>IF(DATOS!I1253=X$39,DATOS!F1253,"")</f>
        <v/>
      </c>
    </row>
    <row r="1290" spans="26:28" x14ac:dyDescent="0.25">
      <c r="Z1290">
        <f t="shared" si="37"/>
        <v>0</v>
      </c>
      <c r="AA1290">
        <f>IF(AB1290="",0,IFERROR(IF(VLOOKUP(AB1290,AB$38:AB1289,1,0)&gt;0,0,0),1))</f>
        <v>0</v>
      </c>
      <c r="AB1290" s="17" t="str">
        <f>IF(DATOS!I1254=X$39,DATOS!F1254,"")</f>
        <v/>
      </c>
    </row>
    <row r="1291" spans="26:28" x14ac:dyDescent="0.25">
      <c r="Z1291">
        <f t="shared" si="37"/>
        <v>0</v>
      </c>
      <c r="AA1291">
        <f>IF(AB1291="",0,IFERROR(IF(VLOOKUP(AB1291,AB$38:AB1290,1,0)&gt;0,0,0),1))</f>
        <v>0</v>
      </c>
      <c r="AB1291" s="17" t="str">
        <f>IF(DATOS!I1255=X$39,DATOS!F1255,"")</f>
        <v/>
      </c>
    </row>
    <row r="1292" spans="26:28" x14ac:dyDescent="0.25">
      <c r="Z1292">
        <f t="shared" si="37"/>
        <v>0</v>
      </c>
      <c r="AA1292">
        <f>IF(AB1292="",0,IFERROR(IF(VLOOKUP(AB1292,AB$38:AB1291,1,0)&gt;0,0,0),1))</f>
        <v>0</v>
      </c>
      <c r="AB1292" s="17" t="str">
        <f>IF(DATOS!I1256=X$39,DATOS!F1256,"")</f>
        <v/>
      </c>
    </row>
    <row r="1293" spans="26:28" x14ac:dyDescent="0.25">
      <c r="Z1293">
        <f t="shared" si="37"/>
        <v>0</v>
      </c>
      <c r="AA1293">
        <f>IF(AB1293="",0,IFERROR(IF(VLOOKUP(AB1293,AB$38:AB1292,1,0)&gt;0,0,0),1))</f>
        <v>0</v>
      </c>
      <c r="AB1293" s="17" t="str">
        <f>IF(DATOS!I1257=X$39,DATOS!F1257,"")</f>
        <v/>
      </c>
    </row>
    <row r="1294" spans="26:28" x14ac:dyDescent="0.25">
      <c r="Z1294">
        <f t="shared" si="37"/>
        <v>0</v>
      </c>
      <c r="AA1294">
        <f>IF(AB1294="",0,IFERROR(IF(VLOOKUP(AB1294,AB$38:AB1293,1,0)&gt;0,0,0),1))</f>
        <v>0</v>
      </c>
      <c r="AB1294" s="17" t="str">
        <f>IF(DATOS!I1258=X$39,DATOS!F1258,"")</f>
        <v/>
      </c>
    </row>
    <row r="1295" spans="26:28" x14ac:dyDescent="0.25">
      <c r="Z1295">
        <f t="shared" si="37"/>
        <v>0</v>
      </c>
      <c r="AA1295">
        <f>IF(AB1295="",0,IFERROR(IF(VLOOKUP(AB1295,AB$38:AB1294,1,0)&gt;0,0,0),1))</f>
        <v>0</v>
      </c>
      <c r="AB1295" s="17" t="str">
        <f>IF(DATOS!I1259=X$39,DATOS!F1259,"")</f>
        <v/>
      </c>
    </row>
    <row r="1296" spans="26:28" x14ac:dyDescent="0.25">
      <c r="Z1296">
        <f t="shared" si="37"/>
        <v>0</v>
      </c>
      <c r="AA1296">
        <f>IF(AB1296="",0,IFERROR(IF(VLOOKUP(AB1296,AB$38:AB1295,1,0)&gt;0,0,0),1))</f>
        <v>0</v>
      </c>
      <c r="AB1296" s="17" t="str">
        <f>IF(DATOS!I1260=X$39,DATOS!F1260,"")</f>
        <v/>
      </c>
    </row>
    <row r="1297" spans="26:28" x14ac:dyDescent="0.25">
      <c r="Z1297">
        <f t="shared" si="37"/>
        <v>0</v>
      </c>
      <c r="AA1297">
        <f>IF(AB1297="",0,IFERROR(IF(VLOOKUP(AB1297,AB$38:AB1296,1,0)&gt;0,0,0),1))</f>
        <v>0</v>
      </c>
      <c r="AB1297" s="17" t="str">
        <f>IF(DATOS!I1261=X$39,DATOS!F1261,"")</f>
        <v/>
      </c>
    </row>
    <row r="1298" spans="26:28" x14ac:dyDescent="0.25">
      <c r="Z1298">
        <f t="shared" si="37"/>
        <v>0</v>
      </c>
      <c r="AA1298">
        <f>IF(AB1298="",0,IFERROR(IF(VLOOKUP(AB1298,AB$38:AB1297,1,0)&gt;0,0,0),1))</f>
        <v>0</v>
      </c>
      <c r="AB1298" s="17" t="str">
        <f>IF(DATOS!I1262=X$39,DATOS!F1262,"")</f>
        <v/>
      </c>
    </row>
    <row r="1299" spans="26:28" x14ac:dyDescent="0.25">
      <c r="Z1299">
        <f t="shared" si="37"/>
        <v>0</v>
      </c>
      <c r="AA1299">
        <f>IF(AB1299="",0,IFERROR(IF(VLOOKUP(AB1299,AB$38:AB1298,1,0)&gt;0,0,0),1))</f>
        <v>0</v>
      </c>
      <c r="AB1299" s="17" t="str">
        <f>IF(DATOS!I1263=X$39,DATOS!F1263,"")</f>
        <v/>
      </c>
    </row>
    <row r="1300" spans="26:28" x14ac:dyDescent="0.25">
      <c r="Z1300">
        <f t="shared" si="37"/>
        <v>0</v>
      </c>
      <c r="AA1300">
        <f>IF(AB1300="",0,IFERROR(IF(VLOOKUP(AB1300,AB$38:AB1299,1,0)&gt;0,0,0),1))</f>
        <v>0</v>
      </c>
      <c r="AB1300" s="17" t="str">
        <f>IF(DATOS!I1264=X$39,DATOS!F1264,"")</f>
        <v/>
      </c>
    </row>
    <row r="1301" spans="26:28" x14ac:dyDescent="0.25">
      <c r="Z1301">
        <f t="shared" si="37"/>
        <v>0</v>
      </c>
      <c r="AA1301">
        <f>IF(AB1301="",0,IFERROR(IF(VLOOKUP(AB1301,AB$38:AB1300,1,0)&gt;0,0,0),1))</f>
        <v>0</v>
      </c>
      <c r="AB1301" s="17" t="str">
        <f>IF(DATOS!I1265=X$39,DATOS!F1265,"")</f>
        <v/>
      </c>
    </row>
    <row r="1302" spans="26:28" x14ac:dyDescent="0.25">
      <c r="Z1302">
        <f t="shared" si="37"/>
        <v>0</v>
      </c>
      <c r="AA1302">
        <f>IF(AB1302="",0,IFERROR(IF(VLOOKUP(AB1302,AB$38:AB1301,1,0)&gt;0,0,0),1))</f>
        <v>0</v>
      </c>
      <c r="AB1302" s="17" t="str">
        <f>IF(DATOS!I1266=X$39,DATOS!F1266,"")</f>
        <v/>
      </c>
    </row>
    <row r="1303" spans="26:28" x14ac:dyDescent="0.25">
      <c r="Z1303">
        <f t="shared" si="37"/>
        <v>0</v>
      </c>
      <c r="AA1303">
        <f>IF(AB1303="",0,IFERROR(IF(VLOOKUP(AB1303,AB$38:AB1302,1,0)&gt;0,0,0),1))</f>
        <v>0</v>
      </c>
      <c r="AB1303" s="17" t="str">
        <f>IF(DATOS!I1267=X$39,DATOS!F1267,"")</f>
        <v/>
      </c>
    </row>
    <row r="1304" spans="26:28" x14ac:dyDescent="0.25">
      <c r="Z1304">
        <f t="shared" si="37"/>
        <v>0</v>
      </c>
      <c r="AA1304">
        <f>IF(AB1304="",0,IFERROR(IF(VLOOKUP(AB1304,AB$38:AB1303,1,0)&gt;0,0,0),1))</f>
        <v>0</v>
      </c>
      <c r="AB1304" s="17" t="str">
        <f>IF(DATOS!I1268=X$39,DATOS!F1268,"")</f>
        <v/>
      </c>
    </row>
    <row r="1305" spans="26:28" x14ac:dyDescent="0.25">
      <c r="Z1305">
        <f t="shared" si="37"/>
        <v>0</v>
      </c>
      <c r="AA1305">
        <f>IF(AB1305="",0,IFERROR(IF(VLOOKUP(AB1305,AB$38:AB1304,1,0)&gt;0,0,0),1))</f>
        <v>0</v>
      </c>
      <c r="AB1305" s="17" t="str">
        <f>IF(DATOS!I1269=X$39,DATOS!F1269,"")</f>
        <v/>
      </c>
    </row>
    <row r="1306" spans="26:28" x14ac:dyDescent="0.25">
      <c r="Z1306">
        <f t="shared" si="37"/>
        <v>0</v>
      </c>
      <c r="AA1306">
        <f>IF(AB1306="",0,IFERROR(IF(VLOOKUP(AB1306,AB$38:AB1305,1,0)&gt;0,0,0),1))</f>
        <v>0</v>
      </c>
      <c r="AB1306" s="17" t="str">
        <f>IF(DATOS!I1270=X$39,DATOS!F1270,"")</f>
        <v/>
      </c>
    </row>
    <row r="1307" spans="26:28" x14ac:dyDescent="0.25">
      <c r="Z1307">
        <f t="shared" si="37"/>
        <v>0</v>
      </c>
      <c r="AA1307">
        <f>IF(AB1307="",0,IFERROR(IF(VLOOKUP(AB1307,AB$38:AB1306,1,0)&gt;0,0,0),1))</f>
        <v>0</v>
      </c>
      <c r="AB1307" s="17" t="str">
        <f>IF(DATOS!I1271=X$39,DATOS!F1271,"")</f>
        <v/>
      </c>
    </row>
    <row r="1308" spans="26:28" x14ac:dyDescent="0.25">
      <c r="Z1308">
        <f t="shared" si="37"/>
        <v>0</v>
      </c>
      <c r="AA1308">
        <f>IF(AB1308="",0,IFERROR(IF(VLOOKUP(AB1308,AB$38:AB1307,1,0)&gt;0,0,0),1))</f>
        <v>0</v>
      </c>
      <c r="AB1308" s="17" t="str">
        <f>IF(DATOS!I1272=X$39,DATOS!F1272,"")</f>
        <v/>
      </c>
    </row>
    <row r="1309" spans="26:28" x14ac:dyDescent="0.25">
      <c r="Z1309">
        <f t="shared" si="37"/>
        <v>0</v>
      </c>
      <c r="AA1309">
        <f>IF(AB1309="",0,IFERROR(IF(VLOOKUP(AB1309,AB$38:AB1308,1,0)&gt;0,0,0),1))</f>
        <v>0</v>
      </c>
      <c r="AB1309" s="17" t="str">
        <f>IF(DATOS!I1273=X$39,DATOS!F1273,"")</f>
        <v/>
      </c>
    </row>
    <row r="1310" spans="26:28" x14ac:dyDescent="0.25">
      <c r="Z1310">
        <f t="shared" si="37"/>
        <v>0</v>
      </c>
      <c r="AA1310">
        <f>IF(AB1310="",0,IFERROR(IF(VLOOKUP(AB1310,AB$38:AB1309,1,0)&gt;0,0,0),1))</f>
        <v>0</v>
      </c>
      <c r="AB1310" s="17" t="str">
        <f>IF(DATOS!I1274=X$39,DATOS!F1274,"")</f>
        <v/>
      </c>
    </row>
    <row r="1311" spans="26:28" x14ac:dyDescent="0.25">
      <c r="Z1311">
        <f t="shared" si="37"/>
        <v>0</v>
      </c>
      <c r="AA1311">
        <f>IF(AB1311="",0,IFERROR(IF(VLOOKUP(AB1311,AB$38:AB1310,1,0)&gt;0,0,0),1))</f>
        <v>0</v>
      </c>
      <c r="AB1311" s="17" t="str">
        <f>IF(DATOS!I1275=X$39,DATOS!F1275,"")</f>
        <v/>
      </c>
    </row>
    <row r="1312" spans="26:28" x14ac:dyDescent="0.25">
      <c r="Z1312">
        <f t="shared" si="37"/>
        <v>0</v>
      </c>
      <c r="AA1312">
        <f>IF(AB1312="",0,IFERROR(IF(VLOOKUP(AB1312,AB$38:AB1311,1,0)&gt;0,0,0),1))</f>
        <v>0</v>
      </c>
      <c r="AB1312" s="17" t="str">
        <f>IF(DATOS!I1276=X$39,DATOS!F1276,"")</f>
        <v/>
      </c>
    </row>
    <row r="1313" spans="26:28" x14ac:dyDescent="0.25">
      <c r="Z1313">
        <f t="shared" si="37"/>
        <v>0</v>
      </c>
      <c r="AA1313">
        <f>IF(AB1313="",0,IFERROR(IF(VLOOKUP(AB1313,AB$38:AB1312,1,0)&gt;0,0,0),1))</f>
        <v>0</v>
      </c>
      <c r="AB1313" s="17" t="str">
        <f>IF(DATOS!I1277=X$39,DATOS!F1277,"")</f>
        <v/>
      </c>
    </row>
    <row r="1314" spans="26:28" x14ac:dyDescent="0.25">
      <c r="Z1314">
        <f t="shared" si="37"/>
        <v>0</v>
      </c>
      <c r="AA1314">
        <f>IF(AB1314="",0,IFERROR(IF(VLOOKUP(AB1314,AB$38:AB1313,1,0)&gt;0,0,0),1))</f>
        <v>0</v>
      </c>
      <c r="AB1314" s="17" t="str">
        <f>IF(DATOS!I1278=X$39,DATOS!F1278,"")</f>
        <v/>
      </c>
    </row>
    <row r="1315" spans="26:28" x14ac:dyDescent="0.25">
      <c r="Z1315">
        <f t="shared" si="37"/>
        <v>0</v>
      </c>
      <c r="AA1315">
        <f>IF(AB1315="",0,IFERROR(IF(VLOOKUP(AB1315,AB$38:AB1314,1,0)&gt;0,0,0),1))</f>
        <v>0</v>
      </c>
      <c r="AB1315" s="17" t="str">
        <f>IF(DATOS!I1279=X$39,DATOS!F1279,"")</f>
        <v/>
      </c>
    </row>
    <row r="1316" spans="26:28" x14ac:dyDescent="0.25">
      <c r="Z1316">
        <f t="shared" si="37"/>
        <v>0</v>
      </c>
      <c r="AA1316">
        <f>IF(AB1316="",0,IFERROR(IF(VLOOKUP(AB1316,AB$38:AB1315,1,0)&gt;0,0,0),1))</f>
        <v>0</v>
      </c>
      <c r="AB1316" s="17" t="str">
        <f>IF(DATOS!I1280=X$39,DATOS!F1280,"")</f>
        <v/>
      </c>
    </row>
    <row r="1317" spans="26:28" x14ac:dyDescent="0.25">
      <c r="Z1317">
        <f t="shared" si="37"/>
        <v>0</v>
      </c>
      <c r="AA1317">
        <f>IF(AB1317="",0,IFERROR(IF(VLOOKUP(AB1317,AB$38:AB1316,1,0)&gt;0,0,0),1))</f>
        <v>0</v>
      </c>
      <c r="AB1317" s="17" t="str">
        <f>IF(DATOS!I1281=X$39,DATOS!F1281,"")</f>
        <v/>
      </c>
    </row>
    <row r="1318" spans="26:28" x14ac:dyDescent="0.25">
      <c r="Z1318">
        <f t="shared" ref="Z1318:Z1381" si="38">Z1317+AA1318</f>
        <v>0</v>
      </c>
      <c r="AA1318">
        <f>IF(AB1318="",0,IFERROR(IF(VLOOKUP(AB1318,AB$38:AB1317,1,0)&gt;0,0,0),1))</f>
        <v>0</v>
      </c>
      <c r="AB1318" s="17" t="str">
        <f>IF(DATOS!I1282=X$39,DATOS!F1282,"")</f>
        <v/>
      </c>
    </row>
    <row r="1319" spans="26:28" x14ac:dyDescent="0.25">
      <c r="Z1319">
        <f t="shared" si="38"/>
        <v>0</v>
      </c>
      <c r="AA1319">
        <f>IF(AB1319="",0,IFERROR(IF(VLOOKUP(AB1319,AB$38:AB1318,1,0)&gt;0,0,0),1))</f>
        <v>0</v>
      </c>
      <c r="AB1319" s="17" t="str">
        <f>IF(DATOS!I1283=X$39,DATOS!F1283,"")</f>
        <v/>
      </c>
    </row>
    <row r="1320" spans="26:28" x14ac:dyDescent="0.25">
      <c r="Z1320">
        <f t="shared" si="38"/>
        <v>0</v>
      </c>
      <c r="AA1320">
        <f>IF(AB1320="",0,IFERROR(IF(VLOOKUP(AB1320,AB$38:AB1319,1,0)&gt;0,0,0),1))</f>
        <v>0</v>
      </c>
      <c r="AB1320" s="17" t="str">
        <f>IF(DATOS!I1284=X$39,DATOS!F1284,"")</f>
        <v/>
      </c>
    </row>
    <row r="1321" spans="26:28" x14ac:dyDescent="0.25">
      <c r="Z1321">
        <f t="shared" si="38"/>
        <v>0</v>
      </c>
      <c r="AA1321">
        <f>IF(AB1321="",0,IFERROR(IF(VLOOKUP(AB1321,AB$38:AB1320,1,0)&gt;0,0,0),1))</f>
        <v>0</v>
      </c>
      <c r="AB1321" s="17" t="str">
        <f>IF(DATOS!I1285=X$39,DATOS!F1285,"")</f>
        <v/>
      </c>
    </row>
    <row r="1322" spans="26:28" x14ac:dyDescent="0.25">
      <c r="Z1322">
        <f t="shared" si="38"/>
        <v>0</v>
      </c>
      <c r="AA1322">
        <f>IF(AB1322="",0,IFERROR(IF(VLOOKUP(AB1322,AB$38:AB1321,1,0)&gt;0,0,0),1))</f>
        <v>0</v>
      </c>
      <c r="AB1322" s="17" t="str">
        <f>IF(DATOS!I1286=X$39,DATOS!F1286,"")</f>
        <v/>
      </c>
    </row>
    <row r="1323" spans="26:28" x14ac:dyDescent="0.25">
      <c r="Z1323">
        <f t="shared" si="38"/>
        <v>0</v>
      </c>
      <c r="AA1323">
        <f>IF(AB1323="",0,IFERROR(IF(VLOOKUP(AB1323,AB$38:AB1322,1,0)&gt;0,0,0),1))</f>
        <v>0</v>
      </c>
      <c r="AB1323" s="17" t="str">
        <f>IF(DATOS!I1287=X$39,DATOS!F1287,"")</f>
        <v/>
      </c>
    </row>
    <row r="1324" spans="26:28" x14ac:dyDescent="0.25">
      <c r="Z1324">
        <f t="shared" si="38"/>
        <v>0</v>
      </c>
      <c r="AA1324">
        <f>IF(AB1324="",0,IFERROR(IF(VLOOKUP(AB1324,AB$38:AB1323,1,0)&gt;0,0,0),1))</f>
        <v>0</v>
      </c>
      <c r="AB1324" s="17" t="str">
        <f>IF(DATOS!I1288=X$39,DATOS!F1288,"")</f>
        <v/>
      </c>
    </row>
    <row r="1325" spans="26:28" x14ac:dyDescent="0.25">
      <c r="Z1325">
        <f t="shared" si="38"/>
        <v>0</v>
      </c>
      <c r="AA1325">
        <f>IF(AB1325="",0,IFERROR(IF(VLOOKUP(AB1325,AB$38:AB1324,1,0)&gt;0,0,0),1))</f>
        <v>0</v>
      </c>
      <c r="AB1325" s="17" t="str">
        <f>IF(DATOS!I1289=X$39,DATOS!F1289,"")</f>
        <v/>
      </c>
    </row>
    <row r="1326" spans="26:28" x14ac:dyDescent="0.25">
      <c r="Z1326">
        <f t="shared" si="38"/>
        <v>0</v>
      </c>
      <c r="AA1326">
        <f>IF(AB1326="",0,IFERROR(IF(VLOOKUP(AB1326,AB$38:AB1325,1,0)&gt;0,0,0),1))</f>
        <v>0</v>
      </c>
      <c r="AB1326" s="17" t="str">
        <f>IF(DATOS!I1290=X$39,DATOS!F1290,"")</f>
        <v/>
      </c>
    </row>
    <row r="1327" spans="26:28" x14ac:dyDescent="0.25">
      <c r="Z1327">
        <f t="shared" si="38"/>
        <v>0</v>
      </c>
      <c r="AA1327">
        <f>IF(AB1327="",0,IFERROR(IF(VLOOKUP(AB1327,AB$38:AB1326,1,0)&gt;0,0,0),1))</f>
        <v>0</v>
      </c>
      <c r="AB1327" s="17" t="str">
        <f>IF(DATOS!I1291=X$39,DATOS!F1291,"")</f>
        <v/>
      </c>
    </row>
    <row r="1328" spans="26:28" x14ac:dyDescent="0.25">
      <c r="Z1328">
        <f t="shared" si="38"/>
        <v>0</v>
      </c>
      <c r="AA1328">
        <f>IF(AB1328="",0,IFERROR(IF(VLOOKUP(AB1328,AB$38:AB1327,1,0)&gt;0,0,0),1))</f>
        <v>0</v>
      </c>
      <c r="AB1328" s="17" t="str">
        <f>IF(DATOS!I1292=X$39,DATOS!F1292,"")</f>
        <v/>
      </c>
    </row>
    <row r="1329" spans="26:28" x14ac:dyDescent="0.25">
      <c r="Z1329">
        <f t="shared" si="38"/>
        <v>0</v>
      </c>
      <c r="AA1329">
        <f>IF(AB1329="",0,IFERROR(IF(VLOOKUP(AB1329,AB$38:AB1328,1,0)&gt;0,0,0),1))</f>
        <v>0</v>
      </c>
      <c r="AB1329" s="17" t="str">
        <f>IF(DATOS!I1293=X$39,DATOS!F1293,"")</f>
        <v/>
      </c>
    </row>
    <row r="1330" spans="26:28" x14ac:dyDescent="0.25">
      <c r="Z1330">
        <f t="shared" si="38"/>
        <v>0</v>
      </c>
      <c r="AA1330">
        <f>IF(AB1330="",0,IFERROR(IF(VLOOKUP(AB1330,AB$38:AB1329,1,0)&gt;0,0,0),1))</f>
        <v>0</v>
      </c>
      <c r="AB1330" s="17" t="str">
        <f>IF(DATOS!I1294=X$39,DATOS!F1294,"")</f>
        <v/>
      </c>
    </row>
    <row r="1331" spans="26:28" x14ac:dyDescent="0.25">
      <c r="Z1331">
        <f t="shared" si="38"/>
        <v>0</v>
      </c>
      <c r="AA1331">
        <f>IF(AB1331="",0,IFERROR(IF(VLOOKUP(AB1331,AB$38:AB1330,1,0)&gt;0,0,0),1))</f>
        <v>0</v>
      </c>
      <c r="AB1331" s="17" t="str">
        <f>IF(DATOS!I1295=X$39,DATOS!F1295,"")</f>
        <v/>
      </c>
    </row>
    <row r="1332" spans="26:28" x14ac:dyDescent="0.25">
      <c r="Z1332">
        <f t="shared" si="38"/>
        <v>0</v>
      </c>
      <c r="AA1332">
        <f>IF(AB1332="",0,IFERROR(IF(VLOOKUP(AB1332,AB$38:AB1331,1,0)&gt;0,0,0),1))</f>
        <v>0</v>
      </c>
      <c r="AB1332" s="17" t="str">
        <f>IF(DATOS!I1296=X$39,DATOS!F1296,"")</f>
        <v/>
      </c>
    </row>
    <row r="1333" spans="26:28" x14ac:dyDescent="0.25">
      <c r="Z1333">
        <f t="shared" si="38"/>
        <v>0</v>
      </c>
      <c r="AA1333">
        <f>IF(AB1333="",0,IFERROR(IF(VLOOKUP(AB1333,AB$38:AB1332,1,0)&gt;0,0,0),1))</f>
        <v>0</v>
      </c>
      <c r="AB1333" s="17" t="str">
        <f>IF(DATOS!I1297=X$39,DATOS!F1297,"")</f>
        <v/>
      </c>
    </row>
    <row r="1334" spans="26:28" x14ac:dyDescent="0.25">
      <c r="Z1334">
        <f t="shared" si="38"/>
        <v>0</v>
      </c>
      <c r="AA1334">
        <f>IF(AB1334="",0,IFERROR(IF(VLOOKUP(AB1334,AB$38:AB1333,1,0)&gt;0,0,0),1))</f>
        <v>0</v>
      </c>
      <c r="AB1334" s="17" t="str">
        <f>IF(DATOS!I1298=X$39,DATOS!F1298,"")</f>
        <v/>
      </c>
    </row>
    <row r="1335" spans="26:28" x14ac:dyDescent="0.25">
      <c r="Z1335">
        <f t="shared" si="38"/>
        <v>0</v>
      </c>
      <c r="AA1335">
        <f>IF(AB1335="",0,IFERROR(IF(VLOOKUP(AB1335,AB$38:AB1334,1,0)&gt;0,0,0),1))</f>
        <v>0</v>
      </c>
      <c r="AB1335" s="17" t="str">
        <f>IF(DATOS!I1299=X$39,DATOS!F1299,"")</f>
        <v/>
      </c>
    </row>
    <row r="1336" spans="26:28" x14ac:dyDescent="0.25">
      <c r="Z1336">
        <f t="shared" si="38"/>
        <v>0</v>
      </c>
      <c r="AA1336">
        <f>IF(AB1336="",0,IFERROR(IF(VLOOKUP(AB1336,AB$38:AB1335,1,0)&gt;0,0,0),1))</f>
        <v>0</v>
      </c>
      <c r="AB1336" s="17" t="str">
        <f>IF(DATOS!I1300=X$39,DATOS!F1300,"")</f>
        <v/>
      </c>
    </row>
    <row r="1337" spans="26:28" x14ac:dyDescent="0.25">
      <c r="Z1337">
        <f t="shared" si="38"/>
        <v>0</v>
      </c>
      <c r="AA1337">
        <f>IF(AB1337="",0,IFERROR(IF(VLOOKUP(AB1337,AB$38:AB1336,1,0)&gt;0,0,0),1))</f>
        <v>0</v>
      </c>
      <c r="AB1337" s="17" t="str">
        <f>IF(DATOS!I1301=X$39,DATOS!F1301,"")</f>
        <v/>
      </c>
    </row>
    <row r="1338" spans="26:28" x14ac:dyDescent="0.25">
      <c r="Z1338">
        <f t="shared" si="38"/>
        <v>0</v>
      </c>
      <c r="AA1338">
        <f>IF(AB1338="",0,IFERROR(IF(VLOOKUP(AB1338,AB$38:AB1337,1,0)&gt;0,0,0),1))</f>
        <v>0</v>
      </c>
      <c r="AB1338" s="17" t="str">
        <f>IF(DATOS!I1302=X$39,DATOS!F1302,"")</f>
        <v/>
      </c>
    </row>
    <row r="1339" spans="26:28" x14ac:dyDescent="0.25">
      <c r="Z1339">
        <f t="shared" si="38"/>
        <v>0</v>
      </c>
      <c r="AA1339">
        <f>IF(AB1339="",0,IFERROR(IF(VLOOKUP(AB1339,AB$38:AB1338,1,0)&gt;0,0,0),1))</f>
        <v>0</v>
      </c>
      <c r="AB1339" s="17" t="str">
        <f>IF(DATOS!I1303=X$39,DATOS!F1303,"")</f>
        <v/>
      </c>
    </row>
    <row r="1340" spans="26:28" x14ac:dyDescent="0.25">
      <c r="Z1340">
        <f t="shared" si="38"/>
        <v>0</v>
      </c>
      <c r="AA1340">
        <f>IF(AB1340="",0,IFERROR(IF(VLOOKUP(AB1340,AB$38:AB1339,1,0)&gt;0,0,0),1))</f>
        <v>0</v>
      </c>
      <c r="AB1340" s="17" t="str">
        <f>IF(DATOS!I1304=X$39,DATOS!F1304,"")</f>
        <v/>
      </c>
    </row>
    <row r="1341" spans="26:28" x14ac:dyDescent="0.25">
      <c r="Z1341">
        <f t="shared" si="38"/>
        <v>0</v>
      </c>
      <c r="AA1341">
        <f>IF(AB1341="",0,IFERROR(IF(VLOOKUP(AB1341,AB$38:AB1340,1,0)&gt;0,0,0),1))</f>
        <v>0</v>
      </c>
      <c r="AB1341" s="17" t="str">
        <f>IF(DATOS!I1305=X$39,DATOS!F1305,"")</f>
        <v/>
      </c>
    </row>
    <row r="1342" spans="26:28" x14ac:dyDescent="0.25">
      <c r="Z1342">
        <f t="shared" si="38"/>
        <v>0</v>
      </c>
      <c r="AA1342">
        <f>IF(AB1342="",0,IFERROR(IF(VLOOKUP(AB1342,AB$38:AB1341,1,0)&gt;0,0,0),1))</f>
        <v>0</v>
      </c>
      <c r="AB1342" s="17" t="str">
        <f>IF(DATOS!I1306=X$39,DATOS!F1306,"")</f>
        <v/>
      </c>
    </row>
    <row r="1343" spans="26:28" x14ac:dyDescent="0.25">
      <c r="Z1343">
        <f t="shared" si="38"/>
        <v>0</v>
      </c>
      <c r="AA1343">
        <f>IF(AB1343="",0,IFERROR(IF(VLOOKUP(AB1343,AB$38:AB1342,1,0)&gt;0,0,0),1))</f>
        <v>0</v>
      </c>
      <c r="AB1343" s="17" t="str">
        <f>IF(DATOS!I1307=X$39,DATOS!F1307,"")</f>
        <v/>
      </c>
    </row>
    <row r="1344" spans="26:28" x14ac:dyDescent="0.25">
      <c r="Z1344">
        <f t="shared" si="38"/>
        <v>0</v>
      </c>
      <c r="AA1344">
        <f>IF(AB1344="",0,IFERROR(IF(VLOOKUP(AB1344,AB$38:AB1343,1,0)&gt;0,0,0),1))</f>
        <v>0</v>
      </c>
      <c r="AB1344" s="17" t="str">
        <f>IF(DATOS!I1308=X$39,DATOS!F1308,"")</f>
        <v/>
      </c>
    </row>
    <row r="1345" spans="26:28" x14ac:dyDescent="0.25">
      <c r="Z1345">
        <f t="shared" si="38"/>
        <v>0</v>
      </c>
      <c r="AA1345">
        <f>IF(AB1345="",0,IFERROR(IF(VLOOKUP(AB1345,AB$38:AB1344,1,0)&gt;0,0,0),1))</f>
        <v>0</v>
      </c>
      <c r="AB1345" s="17" t="str">
        <f>IF(DATOS!I1309=X$39,DATOS!F1309,"")</f>
        <v/>
      </c>
    </row>
    <row r="1346" spans="26:28" x14ac:dyDescent="0.25">
      <c r="Z1346">
        <f t="shared" si="38"/>
        <v>0</v>
      </c>
      <c r="AA1346">
        <f>IF(AB1346="",0,IFERROR(IF(VLOOKUP(AB1346,AB$38:AB1345,1,0)&gt;0,0,0),1))</f>
        <v>0</v>
      </c>
      <c r="AB1346" s="17" t="str">
        <f>IF(DATOS!I1310=X$39,DATOS!F1310,"")</f>
        <v/>
      </c>
    </row>
    <row r="1347" spans="26:28" x14ac:dyDescent="0.25">
      <c r="Z1347">
        <f t="shared" si="38"/>
        <v>0</v>
      </c>
      <c r="AA1347">
        <f>IF(AB1347="",0,IFERROR(IF(VLOOKUP(AB1347,AB$38:AB1346,1,0)&gt;0,0,0),1))</f>
        <v>0</v>
      </c>
      <c r="AB1347" s="17" t="str">
        <f>IF(DATOS!I1311=X$39,DATOS!F1311,"")</f>
        <v/>
      </c>
    </row>
    <row r="1348" spans="26:28" x14ac:dyDescent="0.25">
      <c r="Z1348">
        <f t="shared" si="38"/>
        <v>0</v>
      </c>
      <c r="AA1348">
        <f>IF(AB1348="",0,IFERROR(IF(VLOOKUP(AB1348,AB$38:AB1347,1,0)&gt;0,0,0),1))</f>
        <v>0</v>
      </c>
      <c r="AB1348" s="17" t="str">
        <f>IF(DATOS!I1312=X$39,DATOS!F1312,"")</f>
        <v/>
      </c>
    </row>
    <row r="1349" spans="26:28" x14ac:dyDescent="0.25">
      <c r="Z1349">
        <f t="shared" si="38"/>
        <v>0</v>
      </c>
      <c r="AA1349">
        <f>IF(AB1349="",0,IFERROR(IF(VLOOKUP(AB1349,AB$38:AB1348,1,0)&gt;0,0,0),1))</f>
        <v>0</v>
      </c>
      <c r="AB1349" s="17" t="str">
        <f>IF(DATOS!I1313=X$39,DATOS!F1313,"")</f>
        <v/>
      </c>
    </row>
    <row r="1350" spans="26:28" x14ac:dyDescent="0.25">
      <c r="Z1350">
        <f t="shared" si="38"/>
        <v>0</v>
      </c>
      <c r="AA1350">
        <f>IF(AB1350="",0,IFERROR(IF(VLOOKUP(AB1350,AB$38:AB1349,1,0)&gt;0,0,0),1))</f>
        <v>0</v>
      </c>
      <c r="AB1350" s="17" t="str">
        <f>IF(DATOS!I1314=X$39,DATOS!F1314,"")</f>
        <v/>
      </c>
    </row>
    <row r="1351" spans="26:28" x14ac:dyDescent="0.25">
      <c r="Z1351">
        <f t="shared" si="38"/>
        <v>0</v>
      </c>
      <c r="AA1351">
        <f>IF(AB1351="",0,IFERROR(IF(VLOOKUP(AB1351,AB$38:AB1350,1,0)&gt;0,0,0),1))</f>
        <v>0</v>
      </c>
      <c r="AB1351" s="17" t="str">
        <f>IF(DATOS!I1315=X$39,DATOS!F1315,"")</f>
        <v/>
      </c>
    </row>
    <row r="1352" spans="26:28" x14ac:dyDescent="0.25">
      <c r="Z1352">
        <f t="shared" si="38"/>
        <v>0</v>
      </c>
      <c r="AA1352">
        <f>IF(AB1352="",0,IFERROR(IF(VLOOKUP(AB1352,AB$38:AB1351,1,0)&gt;0,0,0),1))</f>
        <v>0</v>
      </c>
      <c r="AB1352" s="17" t="str">
        <f>IF(DATOS!I1316=X$39,DATOS!F1316,"")</f>
        <v/>
      </c>
    </row>
    <row r="1353" spans="26:28" x14ac:dyDescent="0.25">
      <c r="Z1353">
        <f t="shared" si="38"/>
        <v>0</v>
      </c>
      <c r="AA1353">
        <f>IF(AB1353="",0,IFERROR(IF(VLOOKUP(AB1353,AB$38:AB1352,1,0)&gt;0,0,0),1))</f>
        <v>0</v>
      </c>
      <c r="AB1353" s="17" t="str">
        <f>IF(DATOS!I1317=X$39,DATOS!F1317,"")</f>
        <v/>
      </c>
    </row>
    <row r="1354" spans="26:28" x14ac:dyDescent="0.25">
      <c r="Z1354">
        <f t="shared" si="38"/>
        <v>0</v>
      </c>
      <c r="AA1354">
        <f>IF(AB1354="",0,IFERROR(IF(VLOOKUP(AB1354,AB$38:AB1353,1,0)&gt;0,0,0),1))</f>
        <v>0</v>
      </c>
      <c r="AB1354" s="17" t="str">
        <f>IF(DATOS!I1318=X$39,DATOS!F1318,"")</f>
        <v/>
      </c>
    </row>
    <row r="1355" spans="26:28" x14ac:dyDescent="0.25">
      <c r="Z1355">
        <f t="shared" si="38"/>
        <v>0</v>
      </c>
      <c r="AA1355">
        <f>IF(AB1355="",0,IFERROR(IF(VLOOKUP(AB1355,AB$38:AB1354,1,0)&gt;0,0,0),1))</f>
        <v>0</v>
      </c>
      <c r="AB1355" s="17" t="str">
        <f>IF(DATOS!I1319=X$39,DATOS!F1319,"")</f>
        <v/>
      </c>
    </row>
    <row r="1356" spans="26:28" x14ac:dyDescent="0.25">
      <c r="Z1356">
        <f t="shared" si="38"/>
        <v>0</v>
      </c>
      <c r="AA1356">
        <f>IF(AB1356="",0,IFERROR(IF(VLOOKUP(AB1356,AB$38:AB1355,1,0)&gt;0,0,0),1))</f>
        <v>0</v>
      </c>
      <c r="AB1356" s="17" t="str">
        <f>IF(DATOS!I1320=X$39,DATOS!F1320,"")</f>
        <v/>
      </c>
    </row>
    <row r="1357" spans="26:28" x14ac:dyDescent="0.25">
      <c r="Z1357">
        <f t="shared" si="38"/>
        <v>0</v>
      </c>
      <c r="AA1357">
        <f>IF(AB1357="",0,IFERROR(IF(VLOOKUP(AB1357,AB$38:AB1356,1,0)&gt;0,0,0),1))</f>
        <v>0</v>
      </c>
      <c r="AB1357" s="17" t="str">
        <f>IF(DATOS!I1321=X$39,DATOS!F1321,"")</f>
        <v/>
      </c>
    </row>
    <row r="1358" spans="26:28" x14ac:dyDescent="0.25">
      <c r="Z1358">
        <f t="shared" si="38"/>
        <v>0</v>
      </c>
      <c r="AA1358">
        <f>IF(AB1358="",0,IFERROR(IF(VLOOKUP(AB1358,AB$38:AB1357,1,0)&gt;0,0,0),1))</f>
        <v>0</v>
      </c>
      <c r="AB1358" s="17" t="str">
        <f>IF(DATOS!I1322=X$39,DATOS!F1322,"")</f>
        <v/>
      </c>
    </row>
    <row r="1359" spans="26:28" x14ac:dyDescent="0.25">
      <c r="Z1359">
        <f t="shared" si="38"/>
        <v>0</v>
      </c>
      <c r="AA1359">
        <f>IF(AB1359="",0,IFERROR(IF(VLOOKUP(AB1359,AB$38:AB1358,1,0)&gt;0,0,0),1))</f>
        <v>0</v>
      </c>
      <c r="AB1359" s="17" t="str">
        <f>IF(DATOS!I1323=X$39,DATOS!F1323,"")</f>
        <v/>
      </c>
    </row>
    <row r="1360" spans="26:28" x14ac:dyDescent="0.25">
      <c r="Z1360">
        <f t="shared" si="38"/>
        <v>0</v>
      </c>
      <c r="AA1360">
        <f>IF(AB1360="",0,IFERROR(IF(VLOOKUP(AB1360,AB$38:AB1359,1,0)&gt;0,0,0),1))</f>
        <v>0</v>
      </c>
      <c r="AB1360" s="17" t="str">
        <f>IF(DATOS!I1324=X$39,DATOS!F1324,"")</f>
        <v/>
      </c>
    </row>
    <row r="1361" spans="26:28" x14ac:dyDescent="0.25">
      <c r="Z1361">
        <f t="shared" si="38"/>
        <v>0</v>
      </c>
      <c r="AA1361">
        <f>IF(AB1361="",0,IFERROR(IF(VLOOKUP(AB1361,AB$38:AB1360,1,0)&gt;0,0,0),1))</f>
        <v>0</v>
      </c>
      <c r="AB1361" s="17" t="str">
        <f>IF(DATOS!I1325=X$39,DATOS!F1325,"")</f>
        <v/>
      </c>
    </row>
    <row r="1362" spans="26:28" x14ac:dyDescent="0.25">
      <c r="Z1362">
        <f t="shared" si="38"/>
        <v>0</v>
      </c>
      <c r="AA1362">
        <f>IF(AB1362="",0,IFERROR(IF(VLOOKUP(AB1362,AB$38:AB1361,1,0)&gt;0,0,0),1))</f>
        <v>0</v>
      </c>
      <c r="AB1362" s="17" t="str">
        <f>IF(DATOS!I1326=X$39,DATOS!F1326,"")</f>
        <v/>
      </c>
    </row>
    <row r="1363" spans="26:28" x14ac:dyDescent="0.25">
      <c r="Z1363">
        <f t="shared" si="38"/>
        <v>0</v>
      </c>
      <c r="AA1363">
        <f>IF(AB1363="",0,IFERROR(IF(VLOOKUP(AB1363,AB$38:AB1362,1,0)&gt;0,0,0),1))</f>
        <v>0</v>
      </c>
      <c r="AB1363" s="17" t="str">
        <f>IF(DATOS!I1327=X$39,DATOS!F1327,"")</f>
        <v/>
      </c>
    </row>
    <row r="1364" spans="26:28" x14ac:dyDescent="0.25">
      <c r="Z1364">
        <f t="shared" si="38"/>
        <v>0</v>
      </c>
      <c r="AA1364">
        <f>IF(AB1364="",0,IFERROR(IF(VLOOKUP(AB1364,AB$38:AB1363,1,0)&gt;0,0,0),1))</f>
        <v>0</v>
      </c>
      <c r="AB1364" s="17" t="str">
        <f>IF(DATOS!I1328=X$39,DATOS!F1328,"")</f>
        <v/>
      </c>
    </row>
    <row r="1365" spans="26:28" x14ac:dyDescent="0.25">
      <c r="Z1365">
        <f t="shared" si="38"/>
        <v>0</v>
      </c>
      <c r="AA1365">
        <f>IF(AB1365="",0,IFERROR(IF(VLOOKUP(AB1365,AB$38:AB1364,1,0)&gt;0,0,0),1))</f>
        <v>0</v>
      </c>
      <c r="AB1365" s="17" t="str">
        <f>IF(DATOS!I1329=X$39,DATOS!F1329,"")</f>
        <v/>
      </c>
    </row>
    <row r="1366" spans="26:28" x14ac:dyDescent="0.25">
      <c r="Z1366">
        <f t="shared" si="38"/>
        <v>0</v>
      </c>
      <c r="AA1366">
        <f>IF(AB1366="",0,IFERROR(IF(VLOOKUP(AB1366,AB$38:AB1365,1,0)&gt;0,0,0),1))</f>
        <v>0</v>
      </c>
      <c r="AB1366" s="17" t="str">
        <f>IF(DATOS!I1330=X$39,DATOS!F1330,"")</f>
        <v/>
      </c>
    </row>
    <row r="1367" spans="26:28" x14ac:dyDescent="0.25">
      <c r="Z1367">
        <f t="shared" si="38"/>
        <v>0</v>
      </c>
      <c r="AA1367">
        <f>IF(AB1367="",0,IFERROR(IF(VLOOKUP(AB1367,AB$38:AB1366,1,0)&gt;0,0,0),1))</f>
        <v>0</v>
      </c>
      <c r="AB1367" s="17" t="str">
        <f>IF(DATOS!I1331=X$39,DATOS!F1331,"")</f>
        <v/>
      </c>
    </row>
    <row r="1368" spans="26:28" x14ac:dyDescent="0.25">
      <c r="Z1368">
        <f t="shared" si="38"/>
        <v>0</v>
      </c>
      <c r="AA1368">
        <f>IF(AB1368="",0,IFERROR(IF(VLOOKUP(AB1368,AB$38:AB1367,1,0)&gt;0,0,0),1))</f>
        <v>0</v>
      </c>
      <c r="AB1368" s="17" t="str">
        <f>IF(DATOS!I1332=X$39,DATOS!F1332,"")</f>
        <v/>
      </c>
    </row>
    <row r="1369" spans="26:28" x14ac:dyDescent="0.25">
      <c r="Z1369">
        <f t="shared" si="38"/>
        <v>0</v>
      </c>
      <c r="AA1369">
        <f>IF(AB1369="",0,IFERROR(IF(VLOOKUP(AB1369,AB$38:AB1368,1,0)&gt;0,0,0),1))</f>
        <v>0</v>
      </c>
      <c r="AB1369" s="17" t="str">
        <f>IF(DATOS!I1333=X$39,DATOS!F1333,"")</f>
        <v/>
      </c>
    </row>
    <row r="1370" spans="26:28" x14ac:dyDescent="0.25">
      <c r="Z1370">
        <f t="shared" si="38"/>
        <v>0</v>
      </c>
      <c r="AA1370">
        <f>IF(AB1370="",0,IFERROR(IF(VLOOKUP(AB1370,AB$38:AB1369,1,0)&gt;0,0,0),1))</f>
        <v>0</v>
      </c>
      <c r="AB1370" s="17" t="str">
        <f>IF(DATOS!I1334=X$39,DATOS!F1334,"")</f>
        <v/>
      </c>
    </row>
    <row r="1371" spans="26:28" x14ac:dyDescent="0.25">
      <c r="Z1371">
        <f t="shared" si="38"/>
        <v>0</v>
      </c>
      <c r="AA1371">
        <f>IF(AB1371="",0,IFERROR(IF(VLOOKUP(AB1371,AB$38:AB1370,1,0)&gt;0,0,0),1))</f>
        <v>0</v>
      </c>
      <c r="AB1371" s="17" t="str">
        <f>IF(DATOS!I1335=X$39,DATOS!F1335,"")</f>
        <v/>
      </c>
    </row>
    <row r="1372" spans="26:28" x14ac:dyDescent="0.25">
      <c r="Z1372">
        <f t="shared" si="38"/>
        <v>0</v>
      </c>
      <c r="AA1372">
        <f>IF(AB1372="",0,IFERROR(IF(VLOOKUP(AB1372,AB$38:AB1371,1,0)&gt;0,0,0),1))</f>
        <v>0</v>
      </c>
      <c r="AB1372" s="17" t="str">
        <f>IF(DATOS!I1336=X$39,DATOS!F1336,"")</f>
        <v/>
      </c>
    </row>
    <row r="1373" spans="26:28" x14ac:dyDescent="0.25">
      <c r="Z1373">
        <f t="shared" si="38"/>
        <v>0</v>
      </c>
      <c r="AA1373">
        <f>IF(AB1373="",0,IFERROR(IF(VLOOKUP(AB1373,AB$38:AB1372,1,0)&gt;0,0,0),1))</f>
        <v>0</v>
      </c>
      <c r="AB1373" s="17" t="str">
        <f>IF(DATOS!I1337=X$39,DATOS!F1337,"")</f>
        <v/>
      </c>
    </row>
    <row r="1374" spans="26:28" x14ac:dyDescent="0.25">
      <c r="Z1374">
        <f t="shared" si="38"/>
        <v>0</v>
      </c>
      <c r="AA1374">
        <f>IF(AB1374="",0,IFERROR(IF(VLOOKUP(AB1374,AB$38:AB1373,1,0)&gt;0,0,0),1))</f>
        <v>0</v>
      </c>
      <c r="AB1374" s="17" t="str">
        <f>IF(DATOS!I1338=X$39,DATOS!F1338,"")</f>
        <v/>
      </c>
    </row>
    <row r="1375" spans="26:28" x14ac:dyDescent="0.25">
      <c r="Z1375">
        <f t="shared" si="38"/>
        <v>0</v>
      </c>
      <c r="AA1375">
        <f>IF(AB1375="",0,IFERROR(IF(VLOOKUP(AB1375,AB$38:AB1374,1,0)&gt;0,0,0),1))</f>
        <v>0</v>
      </c>
      <c r="AB1375" s="17" t="str">
        <f>IF(DATOS!I1339=X$39,DATOS!F1339,"")</f>
        <v/>
      </c>
    </row>
    <row r="1376" spans="26:28" x14ac:dyDescent="0.25">
      <c r="Z1376">
        <f t="shared" si="38"/>
        <v>0</v>
      </c>
      <c r="AA1376">
        <f>IF(AB1376="",0,IFERROR(IF(VLOOKUP(AB1376,AB$38:AB1375,1,0)&gt;0,0,0),1))</f>
        <v>0</v>
      </c>
      <c r="AB1376" s="17" t="str">
        <f>IF(DATOS!I1340=X$39,DATOS!F1340,"")</f>
        <v/>
      </c>
    </row>
    <row r="1377" spans="26:28" x14ac:dyDescent="0.25">
      <c r="Z1377">
        <f t="shared" si="38"/>
        <v>0</v>
      </c>
      <c r="AA1377">
        <f>IF(AB1377="",0,IFERROR(IF(VLOOKUP(AB1377,AB$38:AB1376,1,0)&gt;0,0,0),1))</f>
        <v>0</v>
      </c>
      <c r="AB1377" s="17" t="str">
        <f>IF(DATOS!I1341=X$39,DATOS!F1341,"")</f>
        <v/>
      </c>
    </row>
    <row r="1378" spans="26:28" x14ac:dyDescent="0.25">
      <c r="Z1378">
        <f t="shared" si="38"/>
        <v>0</v>
      </c>
      <c r="AA1378">
        <f>IF(AB1378="",0,IFERROR(IF(VLOOKUP(AB1378,AB$38:AB1377,1,0)&gt;0,0,0),1))</f>
        <v>0</v>
      </c>
      <c r="AB1378" s="17" t="str">
        <f>IF(DATOS!I1342=X$39,DATOS!F1342,"")</f>
        <v/>
      </c>
    </row>
    <row r="1379" spans="26:28" x14ac:dyDescent="0.25">
      <c r="Z1379">
        <f t="shared" si="38"/>
        <v>0</v>
      </c>
      <c r="AA1379">
        <f>IF(AB1379="",0,IFERROR(IF(VLOOKUP(AB1379,AB$38:AB1378,1,0)&gt;0,0,0),1))</f>
        <v>0</v>
      </c>
      <c r="AB1379" s="17" t="str">
        <f>IF(DATOS!I1343=X$39,DATOS!F1343,"")</f>
        <v/>
      </c>
    </row>
    <row r="1380" spans="26:28" x14ac:dyDescent="0.25">
      <c r="Z1380">
        <f t="shared" si="38"/>
        <v>0</v>
      </c>
      <c r="AA1380">
        <f>IF(AB1380="",0,IFERROR(IF(VLOOKUP(AB1380,AB$38:AB1379,1,0)&gt;0,0,0),1))</f>
        <v>0</v>
      </c>
      <c r="AB1380" s="17" t="str">
        <f>IF(DATOS!I1344=X$39,DATOS!F1344,"")</f>
        <v/>
      </c>
    </row>
    <row r="1381" spans="26:28" x14ac:dyDescent="0.25">
      <c r="Z1381">
        <f t="shared" si="38"/>
        <v>0</v>
      </c>
      <c r="AA1381">
        <f>IF(AB1381="",0,IFERROR(IF(VLOOKUP(AB1381,AB$38:AB1380,1,0)&gt;0,0,0),1))</f>
        <v>0</v>
      </c>
      <c r="AB1381" s="17" t="str">
        <f>IF(DATOS!I1345=X$39,DATOS!F1345,"")</f>
        <v/>
      </c>
    </row>
    <row r="1382" spans="26:28" x14ac:dyDescent="0.25">
      <c r="Z1382">
        <f t="shared" ref="Z1382:Z1445" si="39">Z1381+AA1382</f>
        <v>0</v>
      </c>
      <c r="AA1382">
        <f>IF(AB1382="",0,IFERROR(IF(VLOOKUP(AB1382,AB$38:AB1381,1,0)&gt;0,0,0),1))</f>
        <v>0</v>
      </c>
      <c r="AB1382" s="17" t="str">
        <f>IF(DATOS!I1346=X$39,DATOS!F1346,"")</f>
        <v/>
      </c>
    </row>
    <row r="1383" spans="26:28" x14ac:dyDescent="0.25">
      <c r="Z1383">
        <f t="shared" si="39"/>
        <v>0</v>
      </c>
      <c r="AA1383">
        <f>IF(AB1383="",0,IFERROR(IF(VLOOKUP(AB1383,AB$38:AB1382,1,0)&gt;0,0,0),1))</f>
        <v>0</v>
      </c>
      <c r="AB1383" s="17" t="str">
        <f>IF(DATOS!I1347=X$39,DATOS!F1347,"")</f>
        <v/>
      </c>
    </row>
    <row r="1384" spans="26:28" x14ac:dyDescent="0.25">
      <c r="Z1384">
        <f t="shared" si="39"/>
        <v>0</v>
      </c>
      <c r="AA1384">
        <f>IF(AB1384="",0,IFERROR(IF(VLOOKUP(AB1384,AB$38:AB1383,1,0)&gt;0,0,0),1))</f>
        <v>0</v>
      </c>
      <c r="AB1384" s="17" t="str">
        <f>IF(DATOS!I1348=X$39,DATOS!F1348,"")</f>
        <v/>
      </c>
    </row>
    <row r="1385" spans="26:28" x14ac:dyDescent="0.25">
      <c r="Z1385">
        <f t="shared" si="39"/>
        <v>0</v>
      </c>
      <c r="AA1385">
        <f>IF(AB1385="",0,IFERROR(IF(VLOOKUP(AB1385,AB$38:AB1384,1,0)&gt;0,0,0),1))</f>
        <v>0</v>
      </c>
      <c r="AB1385" s="17" t="str">
        <f>IF(DATOS!I1349=X$39,DATOS!F1349,"")</f>
        <v/>
      </c>
    </row>
    <row r="1386" spans="26:28" x14ac:dyDescent="0.25">
      <c r="Z1386">
        <f t="shared" si="39"/>
        <v>0</v>
      </c>
      <c r="AA1386">
        <f>IF(AB1386="",0,IFERROR(IF(VLOOKUP(AB1386,AB$38:AB1385,1,0)&gt;0,0,0),1))</f>
        <v>0</v>
      </c>
      <c r="AB1386" s="17" t="str">
        <f>IF(DATOS!I1350=X$39,DATOS!F1350,"")</f>
        <v/>
      </c>
    </row>
    <row r="1387" spans="26:28" x14ac:dyDescent="0.25">
      <c r="Z1387">
        <f t="shared" si="39"/>
        <v>0</v>
      </c>
      <c r="AA1387">
        <f>IF(AB1387="",0,IFERROR(IF(VLOOKUP(AB1387,AB$38:AB1386,1,0)&gt;0,0,0),1))</f>
        <v>0</v>
      </c>
      <c r="AB1387" s="17" t="str">
        <f>IF(DATOS!I1351=X$39,DATOS!F1351,"")</f>
        <v/>
      </c>
    </row>
    <row r="1388" spans="26:28" x14ac:dyDescent="0.25">
      <c r="Z1388">
        <f t="shared" si="39"/>
        <v>0</v>
      </c>
      <c r="AA1388">
        <f>IF(AB1388="",0,IFERROR(IF(VLOOKUP(AB1388,AB$38:AB1387,1,0)&gt;0,0,0),1))</f>
        <v>0</v>
      </c>
      <c r="AB1388" s="17" t="str">
        <f>IF(DATOS!I1352=X$39,DATOS!F1352,"")</f>
        <v/>
      </c>
    </row>
    <row r="1389" spans="26:28" x14ac:dyDescent="0.25">
      <c r="Z1389">
        <f t="shared" si="39"/>
        <v>0</v>
      </c>
      <c r="AA1389">
        <f>IF(AB1389="",0,IFERROR(IF(VLOOKUP(AB1389,AB$38:AB1388,1,0)&gt;0,0,0),1))</f>
        <v>0</v>
      </c>
      <c r="AB1389" s="17" t="str">
        <f>IF(DATOS!I1353=X$39,DATOS!F1353,"")</f>
        <v/>
      </c>
    </row>
    <row r="1390" spans="26:28" x14ac:dyDescent="0.25">
      <c r="Z1390">
        <f t="shared" si="39"/>
        <v>0</v>
      </c>
      <c r="AA1390">
        <f>IF(AB1390="",0,IFERROR(IF(VLOOKUP(AB1390,AB$38:AB1389,1,0)&gt;0,0,0),1))</f>
        <v>0</v>
      </c>
      <c r="AB1390" s="17" t="str">
        <f>IF(DATOS!I1354=X$39,DATOS!F1354,"")</f>
        <v/>
      </c>
    </row>
    <row r="1391" spans="26:28" x14ac:dyDescent="0.25">
      <c r="Z1391">
        <f t="shared" si="39"/>
        <v>0</v>
      </c>
      <c r="AA1391">
        <f>IF(AB1391="",0,IFERROR(IF(VLOOKUP(AB1391,AB$38:AB1390,1,0)&gt;0,0,0),1))</f>
        <v>0</v>
      </c>
      <c r="AB1391" s="17" t="str">
        <f>IF(DATOS!I1355=X$39,DATOS!F1355,"")</f>
        <v/>
      </c>
    </row>
    <row r="1392" spans="26:28" x14ac:dyDescent="0.25">
      <c r="Z1392">
        <f t="shared" si="39"/>
        <v>0</v>
      </c>
      <c r="AA1392">
        <f>IF(AB1392="",0,IFERROR(IF(VLOOKUP(AB1392,AB$38:AB1391,1,0)&gt;0,0,0),1))</f>
        <v>0</v>
      </c>
      <c r="AB1392" s="17" t="str">
        <f>IF(DATOS!I1356=X$39,DATOS!F1356,"")</f>
        <v/>
      </c>
    </row>
    <row r="1393" spans="26:28" x14ac:dyDescent="0.25">
      <c r="Z1393">
        <f t="shared" si="39"/>
        <v>0</v>
      </c>
      <c r="AA1393">
        <f>IF(AB1393="",0,IFERROR(IF(VLOOKUP(AB1393,AB$38:AB1392,1,0)&gt;0,0,0),1))</f>
        <v>0</v>
      </c>
      <c r="AB1393" s="17" t="str">
        <f>IF(DATOS!I1357=X$39,DATOS!F1357,"")</f>
        <v/>
      </c>
    </row>
    <row r="1394" spans="26:28" x14ac:dyDescent="0.25">
      <c r="Z1394">
        <f t="shared" si="39"/>
        <v>0</v>
      </c>
      <c r="AA1394">
        <f>IF(AB1394="",0,IFERROR(IF(VLOOKUP(AB1394,AB$38:AB1393,1,0)&gt;0,0,0),1))</f>
        <v>0</v>
      </c>
      <c r="AB1394" s="17" t="str">
        <f>IF(DATOS!I1358=X$39,DATOS!F1358,"")</f>
        <v/>
      </c>
    </row>
    <row r="1395" spans="26:28" x14ac:dyDescent="0.25">
      <c r="Z1395">
        <f t="shared" si="39"/>
        <v>0</v>
      </c>
      <c r="AA1395">
        <f>IF(AB1395="",0,IFERROR(IF(VLOOKUP(AB1395,AB$38:AB1394,1,0)&gt;0,0,0),1))</f>
        <v>0</v>
      </c>
      <c r="AB1395" s="17" t="str">
        <f>IF(DATOS!I1359=X$39,DATOS!F1359,"")</f>
        <v/>
      </c>
    </row>
    <row r="1396" spans="26:28" x14ac:dyDescent="0.25">
      <c r="Z1396">
        <f t="shared" si="39"/>
        <v>0</v>
      </c>
      <c r="AA1396">
        <f>IF(AB1396="",0,IFERROR(IF(VLOOKUP(AB1396,AB$38:AB1395,1,0)&gt;0,0,0),1))</f>
        <v>0</v>
      </c>
      <c r="AB1396" s="17" t="str">
        <f>IF(DATOS!I1360=X$39,DATOS!F1360,"")</f>
        <v/>
      </c>
    </row>
    <row r="1397" spans="26:28" x14ac:dyDescent="0.25">
      <c r="Z1397">
        <f t="shared" si="39"/>
        <v>0</v>
      </c>
      <c r="AA1397">
        <f>IF(AB1397="",0,IFERROR(IF(VLOOKUP(AB1397,AB$38:AB1396,1,0)&gt;0,0,0),1))</f>
        <v>0</v>
      </c>
      <c r="AB1397" s="17" t="str">
        <f>IF(DATOS!I1361=X$39,DATOS!F1361,"")</f>
        <v/>
      </c>
    </row>
    <row r="1398" spans="26:28" x14ac:dyDescent="0.25">
      <c r="Z1398">
        <f t="shared" si="39"/>
        <v>0</v>
      </c>
      <c r="AA1398">
        <f>IF(AB1398="",0,IFERROR(IF(VLOOKUP(AB1398,AB$38:AB1397,1,0)&gt;0,0,0),1))</f>
        <v>0</v>
      </c>
      <c r="AB1398" s="17" t="str">
        <f>IF(DATOS!I1362=X$39,DATOS!F1362,"")</f>
        <v/>
      </c>
    </row>
    <row r="1399" spans="26:28" x14ac:dyDescent="0.25">
      <c r="Z1399">
        <f t="shared" si="39"/>
        <v>0</v>
      </c>
      <c r="AA1399">
        <f>IF(AB1399="",0,IFERROR(IF(VLOOKUP(AB1399,AB$38:AB1398,1,0)&gt;0,0,0),1))</f>
        <v>0</v>
      </c>
      <c r="AB1399" s="17" t="str">
        <f>IF(DATOS!I1363=X$39,DATOS!F1363,"")</f>
        <v/>
      </c>
    </row>
    <row r="1400" spans="26:28" x14ac:dyDescent="0.25">
      <c r="Z1400">
        <f t="shared" si="39"/>
        <v>0</v>
      </c>
      <c r="AA1400">
        <f>IF(AB1400="",0,IFERROR(IF(VLOOKUP(AB1400,AB$38:AB1399,1,0)&gt;0,0,0),1))</f>
        <v>0</v>
      </c>
      <c r="AB1400" s="17" t="str">
        <f>IF(DATOS!I1364=X$39,DATOS!F1364,"")</f>
        <v/>
      </c>
    </row>
    <row r="1401" spans="26:28" x14ac:dyDescent="0.25">
      <c r="Z1401">
        <f t="shared" si="39"/>
        <v>0</v>
      </c>
      <c r="AA1401">
        <f>IF(AB1401="",0,IFERROR(IF(VLOOKUP(AB1401,AB$38:AB1400,1,0)&gt;0,0,0),1))</f>
        <v>0</v>
      </c>
      <c r="AB1401" s="17" t="str">
        <f>IF(DATOS!I1365=X$39,DATOS!F1365,"")</f>
        <v/>
      </c>
    </row>
    <row r="1402" spans="26:28" x14ac:dyDescent="0.25">
      <c r="Z1402">
        <f t="shared" si="39"/>
        <v>0</v>
      </c>
      <c r="AA1402">
        <f>IF(AB1402="",0,IFERROR(IF(VLOOKUP(AB1402,AB$38:AB1401,1,0)&gt;0,0,0),1))</f>
        <v>0</v>
      </c>
      <c r="AB1402" s="17" t="str">
        <f>IF(DATOS!I1366=X$39,DATOS!F1366,"")</f>
        <v/>
      </c>
    </row>
    <row r="1403" spans="26:28" x14ac:dyDescent="0.25">
      <c r="Z1403">
        <f t="shared" si="39"/>
        <v>0</v>
      </c>
      <c r="AA1403">
        <f>IF(AB1403="",0,IFERROR(IF(VLOOKUP(AB1403,AB$38:AB1402,1,0)&gt;0,0,0),1))</f>
        <v>0</v>
      </c>
      <c r="AB1403" s="17" t="str">
        <f>IF(DATOS!I1367=X$39,DATOS!F1367,"")</f>
        <v/>
      </c>
    </row>
    <row r="1404" spans="26:28" x14ac:dyDescent="0.25">
      <c r="Z1404">
        <f t="shared" si="39"/>
        <v>0</v>
      </c>
      <c r="AA1404">
        <f>IF(AB1404="",0,IFERROR(IF(VLOOKUP(AB1404,AB$38:AB1403,1,0)&gt;0,0,0),1))</f>
        <v>0</v>
      </c>
      <c r="AB1404" s="17" t="str">
        <f>IF(DATOS!I1368=X$39,DATOS!F1368,"")</f>
        <v/>
      </c>
    </row>
    <row r="1405" spans="26:28" x14ac:dyDescent="0.25">
      <c r="Z1405">
        <f t="shared" si="39"/>
        <v>0</v>
      </c>
      <c r="AA1405">
        <f>IF(AB1405="",0,IFERROR(IF(VLOOKUP(AB1405,AB$38:AB1404,1,0)&gt;0,0,0),1))</f>
        <v>0</v>
      </c>
      <c r="AB1405" s="17" t="str">
        <f>IF(DATOS!I1369=X$39,DATOS!F1369,"")</f>
        <v/>
      </c>
    </row>
    <row r="1406" spans="26:28" x14ac:dyDescent="0.25">
      <c r="Z1406">
        <f t="shared" si="39"/>
        <v>0</v>
      </c>
      <c r="AA1406">
        <f>IF(AB1406="",0,IFERROR(IF(VLOOKUP(AB1406,AB$38:AB1405,1,0)&gt;0,0,0),1))</f>
        <v>0</v>
      </c>
      <c r="AB1406" s="17" t="str">
        <f>IF(DATOS!I1370=X$39,DATOS!F1370,"")</f>
        <v/>
      </c>
    </row>
    <row r="1407" spans="26:28" x14ac:dyDescent="0.25">
      <c r="Z1407">
        <f t="shared" si="39"/>
        <v>0</v>
      </c>
      <c r="AA1407">
        <f>IF(AB1407="",0,IFERROR(IF(VLOOKUP(AB1407,AB$38:AB1406,1,0)&gt;0,0,0),1))</f>
        <v>0</v>
      </c>
      <c r="AB1407" s="17" t="str">
        <f>IF(DATOS!I1371=X$39,DATOS!F1371,"")</f>
        <v/>
      </c>
    </row>
    <row r="1408" spans="26:28" x14ac:dyDescent="0.25">
      <c r="Z1408">
        <f t="shared" si="39"/>
        <v>0</v>
      </c>
      <c r="AA1408">
        <f>IF(AB1408="",0,IFERROR(IF(VLOOKUP(AB1408,AB$38:AB1407,1,0)&gt;0,0,0),1))</f>
        <v>0</v>
      </c>
      <c r="AB1408" s="17" t="str">
        <f>IF(DATOS!I1372=X$39,DATOS!F1372,"")</f>
        <v/>
      </c>
    </row>
    <row r="1409" spans="26:28" x14ac:dyDescent="0.25">
      <c r="Z1409">
        <f t="shared" si="39"/>
        <v>0</v>
      </c>
      <c r="AA1409">
        <f>IF(AB1409="",0,IFERROR(IF(VLOOKUP(AB1409,AB$38:AB1408,1,0)&gt;0,0,0),1))</f>
        <v>0</v>
      </c>
      <c r="AB1409" s="17" t="str">
        <f>IF(DATOS!I1373=X$39,DATOS!F1373,"")</f>
        <v/>
      </c>
    </row>
    <row r="1410" spans="26:28" x14ac:dyDescent="0.25">
      <c r="Z1410">
        <f t="shared" si="39"/>
        <v>0</v>
      </c>
      <c r="AA1410">
        <f>IF(AB1410="",0,IFERROR(IF(VLOOKUP(AB1410,AB$38:AB1409,1,0)&gt;0,0,0),1))</f>
        <v>0</v>
      </c>
      <c r="AB1410" s="17" t="str">
        <f>IF(DATOS!I1374=X$39,DATOS!F1374,"")</f>
        <v/>
      </c>
    </row>
    <row r="1411" spans="26:28" x14ac:dyDescent="0.25">
      <c r="Z1411">
        <f t="shared" si="39"/>
        <v>0</v>
      </c>
      <c r="AA1411">
        <f>IF(AB1411="",0,IFERROR(IF(VLOOKUP(AB1411,AB$38:AB1410,1,0)&gt;0,0,0),1))</f>
        <v>0</v>
      </c>
      <c r="AB1411" s="17" t="str">
        <f>IF(DATOS!I1375=X$39,DATOS!F1375,"")</f>
        <v/>
      </c>
    </row>
    <row r="1412" spans="26:28" x14ac:dyDescent="0.25">
      <c r="Z1412">
        <f t="shared" si="39"/>
        <v>0</v>
      </c>
      <c r="AA1412">
        <f>IF(AB1412="",0,IFERROR(IF(VLOOKUP(AB1412,AB$38:AB1411,1,0)&gt;0,0,0),1))</f>
        <v>0</v>
      </c>
      <c r="AB1412" s="17" t="str">
        <f>IF(DATOS!I1376=X$39,DATOS!F1376,"")</f>
        <v/>
      </c>
    </row>
    <row r="1413" spans="26:28" x14ac:dyDescent="0.25">
      <c r="Z1413">
        <f t="shared" si="39"/>
        <v>0</v>
      </c>
      <c r="AA1413">
        <f>IF(AB1413="",0,IFERROR(IF(VLOOKUP(AB1413,AB$38:AB1412,1,0)&gt;0,0,0),1))</f>
        <v>0</v>
      </c>
      <c r="AB1413" s="17" t="str">
        <f>IF(DATOS!I1377=X$39,DATOS!F1377,"")</f>
        <v/>
      </c>
    </row>
    <row r="1414" spans="26:28" x14ac:dyDescent="0.25">
      <c r="Z1414">
        <f t="shared" si="39"/>
        <v>0</v>
      </c>
      <c r="AA1414">
        <f>IF(AB1414="",0,IFERROR(IF(VLOOKUP(AB1414,AB$38:AB1413,1,0)&gt;0,0,0),1))</f>
        <v>0</v>
      </c>
      <c r="AB1414" s="17" t="str">
        <f>IF(DATOS!I1378=X$39,DATOS!F1378,"")</f>
        <v/>
      </c>
    </row>
    <row r="1415" spans="26:28" x14ac:dyDescent="0.25">
      <c r="Z1415">
        <f t="shared" si="39"/>
        <v>0</v>
      </c>
      <c r="AA1415">
        <f>IF(AB1415="",0,IFERROR(IF(VLOOKUP(AB1415,AB$38:AB1414,1,0)&gt;0,0,0),1))</f>
        <v>0</v>
      </c>
      <c r="AB1415" s="17" t="str">
        <f>IF(DATOS!I1379=X$39,DATOS!F1379,"")</f>
        <v/>
      </c>
    </row>
    <row r="1416" spans="26:28" x14ac:dyDescent="0.25">
      <c r="Z1416">
        <f t="shared" si="39"/>
        <v>0</v>
      </c>
      <c r="AA1416">
        <f>IF(AB1416="",0,IFERROR(IF(VLOOKUP(AB1416,AB$38:AB1415,1,0)&gt;0,0,0),1))</f>
        <v>0</v>
      </c>
      <c r="AB1416" s="17" t="str">
        <f>IF(DATOS!I1380=X$39,DATOS!F1380,"")</f>
        <v/>
      </c>
    </row>
    <row r="1417" spans="26:28" x14ac:dyDescent="0.25">
      <c r="Z1417">
        <f t="shared" si="39"/>
        <v>0</v>
      </c>
      <c r="AA1417">
        <f>IF(AB1417="",0,IFERROR(IF(VLOOKUP(AB1417,AB$38:AB1416,1,0)&gt;0,0,0),1))</f>
        <v>0</v>
      </c>
      <c r="AB1417" s="17" t="str">
        <f>IF(DATOS!I1381=X$39,DATOS!F1381,"")</f>
        <v/>
      </c>
    </row>
    <row r="1418" spans="26:28" x14ac:dyDescent="0.25">
      <c r="Z1418">
        <f t="shared" si="39"/>
        <v>0</v>
      </c>
      <c r="AA1418">
        <f>IF(AB1418="",0,IFERROR(IF(VLOOKUP(AB1418,AB$38:AB1417,1,0)&gt;0,0,0),1))</f>
        <v>0</v>
      </c>
      <c r="AB1418" s="17" t="str">
        <f>IF(DATOS!I1382=X$39,DATOS!F1382,"")</f>
        <v/>
      </c>
    </row>
    <row r="1419" spans="26:28" x14ac:dyDescent="0.25">
      <c r="Z1419">
        <f t="shared" si="39"/>
        <v>0</v>
      </c>
      <c r="AA1419">
        <f>IF(AB1419="",0,IFERROR(IF(VLOOKUP(AB1419,AB$38:AB1418,1,0)&gt;0,0,0),1))</f>
        <v>0</v>
      </c>
      <c r="AB1419" s="17" t="str">
        <f>IF(DATOS!I1383=X$39,DATOS!F1383,"")</f>
        <v/>
      </c>
    </row>
    <row r="1420" spans="26:28" x14ac:dyDescent="0.25">
      <c r="Z1420">
        <f t="shared" si="39"/>
        <v>0</v>
      </c>
      <c r="AA1420">
        <f>IF(AB1420="",0,IFERROR(IF(VLOOKUP(AB1420,AB$38:AB1419,1,0)&gt;0,0,0),1))</f>
        <v>0</v>
      </c>
      <c r="AB1420" s="17" t="str">
        <f>IF(DATOS!I1384=X$39,DATOS!F1384,"")</f>
        <v/>
      </c>
    </row>
    <row r="1421" spans="26:28" x14ac:dyDescent="0.25">
      <c r="Z1421">
        <f t="shared" si="39"/>
        <v>0</v>
      </c>
      <c r="AA1421">
        <f>IF(AB1421="",0,IFERROR(IF(VLOOKUP(AB1421,AB$38:AB1420,1,0)&gt;0,0,0),1))</f>
        <v>0</v>
      </c>
      <c r="AB1421" s="17" t="str">
        <f>IF(DATOS!I1385=X$39,DATOS!F1385,"")</f>
        <v/>
      </c>
    </row>
    <row r="1422" spans="26:28" x14ac:dyDescent="0.25">
      <c r="Z1422">
        <f t="shared" si="39"/>
        <v>0</v>
      </c>
      <c r="AA1422">
        <f>IF(AB1422="",0,IFERROR(IF(VLOOKUP(AB1422,AB$38:AB1421,1,0)&gt;0,0,0),1))</f>
        <v>0</v>
      </c>
      <c r="AB1422" s="17" t="str">
        <f>IF(DATOS!I1386=X$39,DATOS!F1386,"")</f>
        <v/>
      </c>
    </row>
    <row r="1423" spans="26:28" x14ac:dyDescent="0.25">
      <c r="Z1423">
        <f t="shared" si="39"/>
        <v>0</v>
      </c>
      <c r="AA1423">
        <f>IF(AB1423="",0,IFERROR(IF(VLOOKUP(AB1423,AB$38:AB1422,1,0)&gt;0,0,0),1))</f>
        <v>0</v>
      </c>
      <c r="AB1423" s="17" t="str">
        <f>IF(DATOS!I1387=X$39,DATOS!F1387,"")</f>
        <v/>
      </c>
    </row>
    <row r="1424" spans="26:28" x14ac:dyDescent="0.25">
      <c r="Z1424">
        <f t="shared" si="39"/>
        <v>0</v>
      </c>
      <c r="AA1424">
        <f>IF(AB1424="",0,IFERROR(IF(VLOOKUP(AB1424,AB$38:AB1423,1,0)&gt;0,0,0),1))</f>
        <v>0</v>
      </c>
      <c r="AB1424" s="17" t="str">
        <f>IF(DATOS!I1388=X$39,DATOS!F1388,"")</f>
        <v/>
      </c>
    </row>
    <row r="1425" spans="26:28" x14ac:dyDescent="0.25">
      <c r="Z1425">
        <f t="shared" si="39"/>
        <v>0</v>
      </c>
      <c r="AA1425">
        <f>IF(AB1425="",0,IFERROR(IF(VLOOKUP(AB1425,AB$38:AB1424,1,0)&gt;0,0,0),1))</f>
        <v>0</v>
      </c>
      <c r="AB1425" s="17" t="str">
        <f>IF(DATOS!I1389=X$39,DATOS!F1389,"")</f>
        <v/>
      </c>
    </row>
    <row r="1426" spans="26:28" x14ac:dyDescent="0.25">
      <c r="Z1426">
        <f t="shared" si="39"/>
        <v>0</v>
      </c>
      <c r="AA1426">
        <f>IF(AB1426="",0,IFERROR(IF(VLOOKUP(AB1426,AB$38:AB1425,1,0)&gt;0,0,0),1))</f>
        <v>0</v>
      </c>
      <c r="AB1426" s="17" t="str">
        <f>IF(DATOS!I1390=X$39,DATOS!F1390,"")</f>
        <v/>
      </c>
    </row>
    <row r="1427" spans="26:28" x14ac:dyDescent="0.25">
      <c r="Z1427">
        <f t="shared" si="39"/>
        <v>0</v>
      </c>
      <c r="AA1427">
        <f>IF(AB1427="",0,IFERROR(IF(VLOOKUP(AB1427,AB$38:AB1426,1,0)&gt;0,0,0),1))</f>
        <v>0</v>
      </c>
      <c r="AB1427" s="17" t="str">
        <f>IF(DATOS!I1391=X$39,DATOS!F1391,"")</f>
        <v/>
      </c>
    </row>
    <row r="1428" spans="26:28" x14ac:dyDescent="0.25">
      <c r="Z1428">
        <f t="shared" si="39"/>
        <v>0</v>
      </c>
      <c r="AA1428">
        <f>IF(AB1428="",0,IFERROR(IF(VLOOKUP(AB1428,AB$38:AB1427,1,0)&gt;0,0,0),1))</f>
        <v>0</v>
      </c>
      <c r="AB1428" s="17" t="str">
        <f>IF(DATOS!I1392=X$39,DATOS!F1392,"")</f>
        <v/>
      </c>
    </row>
    <row r="1429" spans="26:28" x14ac:dyDescent="0.25">
      <c r="Z1429">
        <f t="shared" si="39"/>
        <v>0</v>
      </c>
      <c r="AA1429">
        <f>IF(AB1429="",0,IFERROR(IF(VLOOKUP(AB1429,AB$38:AB1428,1,0)&gt;0,0,0),1))</f>
        <v>0</v>
      </c>
      <c r="AB1429" s="17" t="str">
        <f>IF(DATOS!I1393=X$39,DATOS!F1393,"")</f>
        <v/>
      </c>
    </row>
    <row r="1430" spans="26:28" x14ac:dyDescent="0.25">
      <c r="Z1430">
        <f t="shared" si="39"/>
        <v>0</v>
      </c>
      <c r="AA1430">
        <f>IF(AB1430="",0,IFERROR(IF(VLOOKUP(AB1430,AB$38:AB1429,1,0)&gt;0,0,0),1))</f>
        <v>0</v>
      </c>
      <c r="AB1430" s="17" t="str">
        <f>IF(DATOS!I1394=X$39,DATOS!F1394,"")</f>
        <v/>
      </c>
    </row>
    <row r="1431" spans="26:28" x14ac:dyDescent="0.25">
      <c r="Z1431">
        <f t="shared" si="39"/>
        <v>0</v>
      </c>
      <c r="AA1431">
        <f>IF(AB1431="",0,IFERROR(IF(VLOOKUP(AB1431,AB$38:AB1430,1,0)&gt;0,0,0),1))</f>
        <v>0</v>
      </c>
      <c r="AB1431" s="17" t="str">
        <f>IF(DATOS!I1395=X$39,DATOS!F1395,"")</f>
        <v/>
      </c>
    </row>
    <row r="1432" spans="26:28" x14ac:dyDescent="0.25">
      <c r="Z1432">
        <f t="shared" si="39"/>
        <v>0</v>
      </c>
      <c r="AA1432">
        <f>IF(AB1432="",0,IFERROR(IF(VLOOKUP(AB1432,AB$38:AB1431,1,0)&gt;0,0,0),1))</f>
        <v>0</v>
      </c>
      <c r="AB1432" s="17" t="str">
        <f>IF(DATOS!I1396=X$39,DATOS!F1396,"")</f>
        <v/>
      </c>
    </row>
    <row r="1433" spans="26:28" x14ac:dyDescent="0.25">
      <c r="Z1433">
        <f t="shared" si="39"/>
        <v>0</v>
      </c>
      <c r="AA1433">
        <f>IF(AB1433="",0,IFERROR(IF(VLOOKUP(AB1433,AB$38:AB1432,1,0)&gt;0,0,0),1))</f>
        <v>0</v>
      </c>
      <c r="AB1433" s="17" t="str">
        <f>IF(DATOS!I1397=X$39,DATOS!F1397,"")</f>
        <v/>
      </c>
    </row>
    <row r="1434" spans="26:28" x14ac:dyDescent="0.25">
      <c r="Z1434">
        <f t="shared" si="39"/>
        <v>0</v>
      </c>
      <c r="AA1434">
        <f>IF(AB1434="",0,IFERROR(IF(VLOOKUP(AB1434,AB$38:AB1433,1,0)&gt;0,0,0),1))</f>
        <v>0</v>
      </c>
      <c r="AB1434" s="17" t="str">
        <f>IF(DATOS!I1398=X$39,DATOS!F1398,"")</f>
        <v/>
      </c>
    </row>
    <row r="1435" spans="26:28" x14ac:dyDescent="0.25">
      <c r="Z1435">
        <f t="shared" si="39"/>
        <v>0</v>
      </c>
      <c r="AA1435">
        <f>IF(AB1435="",0,IFERROR(IF(VLOOKUP(AB1435,AB$38:AB1434,1,0)&gt;0,0,0),1))</f>
        <v>0</v>
      </c>
      <c r="AB1435" s="17" t="str">
        <f>IF(DATOS!I1399=X$39,DATOS!F1399,"")</f>
        <v/>
      </c>
    </row>
    <row r="1436" spans="26:28" x14ac:dyDescent="0.25">
      <c r="Z1436">
        <f t="shared" si="39"/>
        <v>0</v>
      </c>
      <c r="AA1436">
        <f>IF(AB1436="",0,IFERROR(IF(VLOOKUP(AB1436,AB$38:AB1435,1,0)&gt;0,0,0),1))</f>
        <v>0</v>
      </c>
      <c r="AB1436" s="17" t="str">
        <f>IF(DATOS!I1400=X$39,DATOS!F1400,"")</f>
        <v/>
      </c>
    </row>
    <row r="1437" spans="26:28" x14ac:dyDescent="0.25">
      <c r="Z1437">
        <f t="shared" si="39"/>
        <v>0</v>
      </c>
      <c r="AA1437">
        <f>IF(AB1437="",0,IFERROR(IF(VLOOKUP(AB1437,AB$38:AB1436,1,0)&gt;0,0,0),1))</f>
        <v>0</v>
      </c>
      <c r="AB1437" s="17" t="str">
        <f>IF(DATOS!I1401=X$39,DATOS!F1401,"")</f>
        <v/>
      </c>
    </row>
    <row r="1438" spans="26:28" x14ac:dyDescent="0.25">
      <c r="Z1438">
        <f t="shared" si="39"/>
        <v>0</v>
      </c>
      <c r="AA1438">
        <f>IF(AB1438="",0,IFERROR(IF(VLOOKUP(AB1438,AB$38:AB1437,1,0)&gt;0,0,0),1))</f>
        <v>0</v>
      </c>
      <c r="AB1438" s="17" t="str">
        <f>IF(DATOS!I1402=X$39,DATOS!F1402,"")</f>
        <v/>
      </c>
    </row>
    <row r="1439" spans="26:28" x14ac:dyDescent="0.25">
      <c r="Z1439">
        <f t="shared" si="39"/>
        <v>0</v>
      </c>
      <c r="AA1439">
        <f>IF(AB1439="",0,IFERROR(IF(VLOOKUP(AB1439,AB$38:AB1438,1,0)&gt;0,0,0),1))</f>
        <v>0</v>
      </c>
      <c r="AB1439" s="17" t="str">
        <f>IF(DATOS!I1403=X$39,DATOS!F1403,"")</f>
        <v/>
      </c>
    </row>
    <row r="1440" spans="26:28" x14ac:dyDescent="0.25">
      <c r="Z1440">
        <f t="shared" si="39"/>
        <v>0</v>
      </c>
      <c r="AA1440">
        <f>IF(AB1440="",0,IFERROR(IF(VLOOKUP(AB1440,AB$38:AB1439,1,0)&gt;0,0,0),1))</f>
        <v>0</v>
      </c>
      <c r="AB1440" s="17" t="str">
        <f>IF(DATOS!I1404=X$39,DATOS!F1404,"")</f>
        <v/>
      </c>
    </row>
    <row r="1441" spans="26:28" x14ac:dyDescent="0.25">
      <c r="Z1441">
        <f t="shared" si="39"/>
        <v>0</v>
      </c>
      <c r="AA1441">
        <f>IF(AB1441="",0,IFERROR(IF(VLOOKUP(AB1441,AB$38:AB1440,1,0)&gt;0,0,0),1))</f>
        <v>0</v>
      </c>
      <c r="AB1441" s="17" t="str">
        <f>IF(DATOS!I1405=X$39,DATOS!F1405,"")</f>
        <v/>
      </c>
    </row>
    <row r="1442" spans="26:28" x14ac:dyDescent="0.25">
      <c r="Z1442">
        <f t="shared" si="39"/>
        <v>0</v>
      </c>
      <c r="AA1442">
        <f>IF(AB1442="",0,IFERROR(IF(VLOOKUP(AB1442,AB$38:AB1441,1,0)&gt;0,0,0),1))</f>
        <v>0</v>
      </c>
      <c r="AB1442" s="17" t="str">
        <f>IF(DATOS!I1406=X$39,DATOS!F1406,"")</f>
        <v/>
      </c>
    </row>
    <row r="1443" spans="26:28" x14ac:dyDescent="0.25">
      <c r="Z1443">
        <f t="shared" si="39"/>
        <v>0</v>
      </c>
      <c r="AA1443">
        <f>IF(AB1443="",0,IFERROR(IF(VLOOKUP(AB1443,AB$38:AB1442,1,0)&gt;0,0,0),1))</f>
        <v>0</v>
      </c>
      <c r="AB1443" s="17" t="str">
        <f>IF(DATOS!I1407=X$39,DATOS!F1407,"")</f>
        <v/>
      </c>
    </row>
    <row r="1444" spans="26:28" x14ac:dyDescent="0.25">
      <c r="Z1444">
        <f t="shared" si="39"/>
        <v>0</v>
      </c>
      <c r="AA1444">
        <f>IF(AB1444="",0,IFERROR(IF(VLOOKUP(AB1444,AB$38:AB1443,1,0)&gt;0,0,0),1))</f>
        <v>0</v>
      </c>
      <c r="AB1444" s="17" t="str">
        <f>IF(DATOS!I1408=X$39,DATOS!F1408,"")</f>
        <v/>
      </c>
    </row>
    <row r="1445" spans="26:28" x14ac:dyDescent="0.25">
      <c r="Z1445">
        <f t="shared" si="39"/>
        <v>0</v>
      </c>
      <c r="AA1445">
        <f>IF(AB1445="",0,IFERROR(IF(VLOOKUP(AB1445,AB$38:AB1444,1,0)&gt;0,0,0),1))</f>
        <v>0</v>
      </c>
      <c r="AB1445" s="17" t="str">
        <f>IF(DATOS!I1409=X$39,DATOS!F1409,"")</f>
        <v/>
      </c>
    </row>
    <row r="1446" spans="26:28" x14ac:dyDescent="0.25">
      <c r="Z1446">
        <f t="shared" ref="Z1446:Z1509" si="40">Z1445+AA1446</f>
        <v>0</v>
      </c>
      <c r="AA1446">
        <f>IF(AB1446="",0,IFERROR(IF(VLOOKUP(AB1446,AB$38:AB1445,1,0)&gt;0,0,0),1))</f>
        <v>0</v>
      </c>
      <c r="AB1446" s="17" t="str">
        <f>IF(DATOS!I1410=X$39,DATOS!F1410,"")</f>
        <v/>
      </c>
    </row>
    <row r="1447" spans="26:28" x14ac:dyDescent="0.25">
      <c r="Z1447">
        <f t="shared" si="40"/>
        <v>0</v>
      </c>
      <c r="AA1447">
        <f>IF(AB1447="",0,IFERROR(IF(VLOOKUP(AB1447,AB$38:AB1446,1,0)&gt;0,0,0),1))</f>
        <v>0</v>
      </c>
      <c r="AB1447" s="17" t="str">
        <f>IF(DATOS!I1411=X$39,DATOS!F1411,"")</f>
        <v/>
      </c>
    </row>
    <row r="1448" spans="26:28" x14ac:dyDescent="0.25">
      <c r="Z1448">
        <f t="shared" si="40"/>
        <v>0</v>
      </c>
      <c r="AA1448">
        <f>IF(AB1448="",0,IFERROR(IF(VLOOKUP(AB1448,AB$38:AB1447,1,0)&gt;0,0,0),1))</f>
        <v>0</v>
      </c>
      <c r="AB1448" s="17" t="str">
        <f>IF(DATOS!I1412=X$39,DATOS!F1412,"")</f>
        <v/>
      </c>
    </row>
    <row r="1449" spans="26:28" x14ac:dyDescent="0.25">
      <c r="Z1449">
        <f t="shared" si="40"/>
        <v>0</v>
      </c>
      <c r="AA1449">
        <f>IF(AB1449="",0,IFERROR(IF(VLOOKUP(AB1449,AB$38:AB1448,1,0)&gt;0,0,0),1))</f>
        <v>0</v>
      </c>
      <c r="AB1449" s="17" t="str">
        <f>IF(DATOS!I1413=X$39,DATOS!F1413,"")</f>
        <v/>
      </c>
    </row>
    <row r="1450" spans="26:28" x14ac:dyDescent="0.25">
      <c r="Z1450">
        <f t="shared" si="40"/>
        <v>0</v>
      </c>
      <c r="AA1450">
        <f>IF(AB1450="",0,IFERROR(IF(VLOOKUP(AB1450,AB$38:AB1449,1,0)&gt;0,0,0),1))</f>
        <v>0</v>
      </c>
      <c r="AB1450" s="17" t="str">
        <f>IF(DATOS!I1414=X$39,DATOS!F1414,"")</f>
        <v/>
      </c>
    </row>
    <row r="1451" spans="26:28" x14ac:dyDescent="0.25">
      <c r="Z1451">
        <f t="shared" si="40"/>
        <v>0</v>
      </c>
      <c r="AA1451">
        <f>IF(AB1451="",0,IFERROR(IF(VLOOKUP(AB1451,AB$38:AB1450,1,0)&gt;0,0,0),1))</f>
        <v>0</v>
      </c>
      <c r="AB1451" s="17" t="str">
        <f>IF(DATOS!I1415=X$39,DATOS!F1415,"")</f>
        <v/>
      </c>
    </row>
    <row r="1452" spans="26:28" x14ac:dyDescent="0.25">
      <c r="Z1452">
        <f t="shared" si="40"/>
        <v>0</v>
      </c>
      <c r="AA1452">
        <f>IF(AB1452="",0,IFERROR(IF(VLOOKUP(AB1452,AB$38:AB1451,1,0)&gt;0,0,0),1))</f>
        <v>0</v>
      </c>
      <c r="AB1452" s="17" t="str">
        <f>IF(DATOS!I1416=X$39,DATOS!F1416,"")</f>
        <v/>
      </c>
    </row>
    <row r="1453" spans="26:28" x14ac:dyDescent="0.25">
      <c r="Z1453">
        <f t="shared" si="40"/>
        <v>0</v>
      </c>
      <c r="AA1453">
        <f>IF(AB1453="",0,IFERROR(IF(VLOOKUP(AB1453,AB$38:AB1452,1,0)&gt;0,0,0),1))</f>
        <v>0</v>
      </c>
      <c r="AB1453" s="17" t="str">
        <f>IF(DATOS!I1417=X$39,DATOS!F1417,"")</f>
        <v/>
      </c>
    </row>
    <row r="1454" spans="26:28" x14ac:dyDescent="0.25">
      <c r="Z1454">
        <f t="shared" si="40"/>
        <v>0</v>
      </c>
      <c r="AA1454">
        <f>IF(AB1454="",0,IFERROR(IF(VLOOKUP(AB1454,AB$38:AB1453,1,0)&gt;0,0,0),1))</f>
        <v>0</v>
      </c>
      <c r="AB1454" s="17" t="str">
        <f>IF(DATOS!I1418=X$39,DATOS!F1418,"")</f>
        <v/>
      </c>
    </row>
    <row r="1455" spans="26:28" x14ac:dyDescent="0.25">
      <c r="Z1455">
        <f t="shared" si="40"/>
        <v>0</v>
      </c>
      <c r="AA1455">
        <f>IF(AB1455="",0,IFERROR(IF(VLOOKUP(AB1455,AB$38:AB1454,1,0)&gt;0,0,0),1))</f>
        <v>0</v>
      </c>
      <c r="AB1455" s="17" t="str">
        <f>IF(DATOS!I1419=X$39,DATOS!F1419,"")</f>
        <v/>
      </c>
    </row>
    <row r="1456" spans="26:28" x14ac:dyDescent="0.25">
      <c r="Z1456">
        <f t="shared" si="40"/>
        <v>0</v>
      </c>
      <c r="AA1456">
        <f>IF(AB1456="",0,IFERROR(IF(VLOOKUP(AB1456,AB$38:AB1455,1,0)&gt;0,0,0),1))</f>
        <v>0</v>
      </c>
      <c r="AB1456" s="17" t="str">
        <f>IF(DATOS!I1420=X$39,DATOS!F1420,"")</f>
        <v/>
      </c>
    </row>
    <row r="1457" spans="26:28" x14ac:dyDescent="0.25">
      <c r="Z1457">
        <f t="shared" si="40"/>
        <v>0</v>
      </c>
      <c r="AA1457">
        <f>IF(AB1457="",0,IFERROR(IF(VLOOKUP(AB1457,AB$38:AB1456,1,0)&gt;0,0,0),1))</f>
        <v>0</v>
      </c>
      <c r="AB1457" s="17" t="str">
        <f>IF(DATOS!I1421=X$39,DATOS!F1421,"")</f>
        <v/>
      </c>
    </row>
    <row r="1458" spans="26:28" x14ac:dyDescent="0.25">
      <c r="Z1458">
        <f t="shared" si="40"/>
        <v>0</v>
      </c>
      <c r="AA1458">
        <f>IF(AB1458="",0,IFERROR(IF(VLOOKUP(AB1458,AB$38:AB1457,1,0)&gt;0,0,0),1))</f>
        <v>0</v>
      </c>
      <c r="AB1458" s="17" t="str">
        <f>IF(DATOS!I1422=X$39,DATOS!F1422,"")</f>
        <v/>
      </c>
    </row>
    <row r="1459" spans="26:28" x14ac:dyDescent="0.25">
      <c r="Z1459">
        <f t="shared" si="40"/>
        <v>0</v>
      </c>
      <c r="AA1459">
        <f>IF(AB1459="",0,IFERROR(IF(VLOOKUP(AB1459,AB$38:AB1458,1,0)&gt;0,0,0),1))</f>
        <v>0</v>
      </c>
      <c r="AB1459" s="17" t="str">
        <f>IF(DATOS!I1423=X$39,DATOS!F1423,"")</f>
        <v/>
      </c>
    </row>
    <row r="1460" spans="26:28" x14ac:dyDescent="0.25">
      <c r="Z1460">
        <f t="shared" si="40"/>
        <v>0</v>
      </c>
      <c r="AA1460">
        <f>IF(AB1460="",0,IFERROR(IF(VLOOKUP(AB1460,AB$38:AB1459,1,0)&gt;0,0,0),1))</f>
        <v>0</v>
      </c>
      <c r="AB1460" s="17" t="str">
        <f>IF(DATOS!I1424=X$39,DATOS!F1424,"")</f>
        <v/>
      </c>
    </row>
    <row r="1461" spans="26:28" x14ac:dyDescent="0.25">
      <c r="Z1461">
        <f t="shared" si="40"/>
        <v>0</v>
      </c>
      <c r="AA1461">
        <f>IF(AB1461="",0,IFERROR(IF(VLOOKUP(AB1461,AB$38:AB1460,1,0)&gt;0,0,0),1))</f>
        <v>0</v>
      </c>
      <c r="AB1461" s="17" t="str">
        <f>IF(DATOS!I1425=X$39,DATOS!F1425,"")</f>
        <v/>
      </c>
    </row>
    <row r="1462" spans="26:28" x14ac:dyDescent="0.25">
      <c r="Z1462">
        <f t="shared" si="40"/>
        <v>0</v>
      </c>
      <c r="AA1462">
        <f>IF(AB1462="",0,IFERROR(IF(VLOOKUP(AB1462,AB$38:AB1461,1,0)&gt;0,0,0),1))</f>
        <v>0</v>
      </c>
      <c r="AB1462" s="17" t="str">
        <f>IF(DATOS!I1426=X$39,DATOS!F1426,"")</f>
        <v/>
      </c>
    </row>
    <row r="1463" spans="26:28" x14ac:dyDescent="0.25">
      <c r="Z1463">
        <f t="shared" si="40"/>
        <v>0</v>
      </c>
      <c r="AA1463">
        <f>IF(AB1463="",0,IFERROR(IF(VLOOKUP(AB1463,AB$38:AB1462,1,0)&gt;0,0,0),1))</f>
        <v>0</v>
      </c>
      <c r="AB1463" s="17" t="str">
        <f>IF(DATOS!I1427=X$39,DATOS!F1427,"")</f>
        <v/>
      </c>
    </row>
    <row r="1464" spans="26:28" x14ac:dyDescent="0.25">
      <c r="Z1464">
        <f t="shared" si="40"/>
        <v>0</v>
      </c>
      <c r="AA1464">
        <f>IF(AB1464="",0,IFERROR(IF(VLOOKUP(AB1464,AB$38:AB1463,1,0)&gt;0,0,0),1))</f>
        <v>0</v>
      </c>
      <c r="AB1464" s="17" t="str">
        <f>IF(DATOS!I1428=X$39,DATOS!F1428,"")</f>
        <v/>
      </c>
    </row>
    <row r="1465" spans="26:28" x14ac:dyDescent="0.25">
      <c r="Z1465">
        <f t="shared" si="40"/>
        <v>0</v>
      </c>
      <c r="AA1465">
        <f>IF(AB1465="",0,IFERROR(IF(VLOOKUP(AB1465,AB$38:AB1464,1,0)&gt;0,0,0),1))</f>
        <v>0</v>
      </c>
      <c r="AB1465" s="17" t="str">
        <f>IF(DATOS!I1429=X$39,DATOS!F1429,"")</f>
        <v/>
      </c>
    </row>
    <row r="1466" spans="26:28" x14ac:dyDescent="0.25">
      <c r="Z1466">
        <f t="shared" si="40"/>
        <v>0</v>
      </c>
      <c r="AA1466">
        <f>IF(AB1466="",0,IFERROR(IF(VLOOKUP(AB1466,AB$38:AB1465,1,0)&gt;0,0,0),1))</f>
        <v>0</v>
      </c>
      <c r="AB1466" s="17" t="str">
        <f>IF(DATOS!I1430=X$39,DATOS!F1430,"")</f>
        <v/>
      </c>
    </row>
    <row r="1467" spans="26:28" x14ac:dyDescent="0.25">
      <c r="Z1467">
        <f t="shared" si="40"/>
        <v>0</v>
      </c>
      <c r="AA1467">
        <f>IF(AB1467="",0,IFERROR(IF(VLOOKUP(AB1467,AB$38:AB1466,1,0)&gt;0,0,0),1))</f>
        <v>0</v>
      </c>
      <c r="AB1467" s="17" t="str">
        <f>IF(DATOS!I1431=X$39,DATOS!F1431,"")</f>
        <v/>
      </c>
    </row>
    <row r="1468" spans="26:28" x14ac:dyDescent="0.25">
      <c r="Z1468">
        <f t="shared" si="40"/>
        <v>0</v>
      </c>
      <c r="AA1468">
        <f>IF(AB1468="",0,IFERROR(IF(VLOOKUP(AB1468,AB$38:AB1467,1,0)&gt;0,0,0),1))</f>
        <v>0</v>
      </c>
      <c r="AB1468" s="17" t="str">
        <f>IF(DATOS!I1432=X$39,DATOS!F1432,"")</f>
        <v/>
      </c>
    </row>
    <row r="1469" spans="26:28" x14ac:dyDescent="0.25">
      <c r="Z1469">
        <f t="shared" si="40"/>
        <v>0</v>
      </c>
      <c r="AA1469">
        <f>IF(AB1469="",0,IFERROR(IF(VLOOKUP(AB1469,AB$38:AB1468,1,0)&gt;0,0,0),1))</f>
        <v>0</v>
      </c>
      <c r="AB1469" s="17" t="str">
        <f>IF(DATOS!I1433=X$39,DATOS!F1433,"")</f>
        <v/>
      </c>
    </row>
    <row r="1470" spans="26:28" x14ac:dyDescent="0.25">
      <c r="Z1470">
        <f t="shared" si="40"/>
        <v>0</v>
      </c>
      <c r="AA1470">
        <f>IF(AB1470="",0,IFERROR(IF(VLOOKUP(AB1470,AB$38:AB1469,1,0)&gt;0,0,0),1))</f>
        <v>0</v>
      </c>
      <c r="AB1470" s="17" t="str">
        <f>IF(DATOS!I1434=X$39,DATOS!F1434,"")</f>
        <v/>
      </c>
    </row>
    <row r="1471" spans="26:28" x14ac:dyDescent="0.25">
      <c r="Z1471">
        <f t="shared" si="40"/>
        <v>0</v>
      </c>
      <c r="AA1471">
        <f>IF(AB1471="",0,IFERROR(IF(VLOOKUP(AB1471,AB$38:AB1470,1,0)&gt;0,0,0),1))</f>
        <v>0</v>
      </c>
      <c r="AB1471" s="17" t="str">
        <f>IF(DATOS!I1435=X$39,DATOS!F1435,"")</f>
        <v/>
      </c>
    </row>
    <row r="1472" spans="26:28" x14ac:dyDescent="0.25">
      <c r="Z1472">
        <f t="shared" si="40"/>
        <v>0</v>
      </c>
      <c r="AA1472">
        <f>IF(AB1472="",0,IFERROR(IF(VLOOKUP(AB1472,AB$38:AB1471,1,0)&gt;0,0,0),1))</f>
        <v>0</v>
      </c>
      <c r="AB1472" s="17" t="str">
        <f>IF(DATOS!I1436=X$39,DATOS!F1436,"")</f>
        <v/>
      </c>
    </row>
    <row r="1473" spans="26:28" x14ac:dyDescent="0.25">
      <c r="Z1473">
        <f t="shared" si="40"/>
        <v>0</v>
      </c>
      <c r="AA1473">
        <f>IF(AB1473="",0,IFERROR(IF(VLOOKUP(AB1473,AB$38:AB1472,1,0)&gt;0,0,0),1))</f>
        <v>0</v>
      </c>
      <c r="AB1473" s="17" t="str">
        <f>IF(DATOS!I1437=X$39,DATOS!F1437,"")</f>
        <v/>
      </c>
    </row>
    <row r="1474" spans="26:28" x14ac:dyDescent="0.25">
      <c r="Z1474">
        <f t="shared" si="40"/>
        <v>0</v>
      </c>
      <c r="AA1474">
        <f>IF(AB1474="",0,IFERROR(IF(VLOOKUP(AB1474,AB$38:AB1473,1,0)&gt;0,0,0),1))</f>
        <v>0</v>
      </c>
      <c r="AB1474" s="17" t="str">
        <f>IF(DATOS!I1438=X$39,DATOS!F1438,"")</f>
        <v/>
      </c>
    </row>
    <row r="1475" spans="26:28" x14ac:dyDescent="0.25">
      <c r="Z1475">
        <f t="shared" si="40"/>
        <v>0</v>
      </c>
      <c r="AA1475">
        <f>IF(AB1475="",0,IFERROR(IF(VLOOKUP(AB1475,AB$38:AB1474,1,0)&gt;0,0,0),1))</f>
        <v>0</v>
      </c>
      <c r="AB1475" s="17" t="str">
        <f>IF(DATOS!I1439=X$39,DATOS!F1439,"")</f>
        <v/>
      </c>
    </row>
    <row r="1476" spans="26:28" x14ac:dyDescent="0.25">
      <c r="Z1476">
        <f t="shared" si="40"/>
        <v>0</v>
      </c>
      <c r="AA1476">
        <f>IF(AB1476="",0,IFERROR(IF(VLOOKUP(AB1476,AB$38:AB1475,1,0)&gt;0,0,0),1))</f>
        <v>0</v>
      </c>
      <c r="AB1476" s="17" t="str">
        <f>IF(DATOS!I1440=X$39,DATOS!F1440,"")</f>
        <v/>
      </c>
    </row>
    <row r="1477" spans="26:28" x14ac:dyDescent="0.25">
      <c r="Z1477">
        <f t="shared" si="40"/>
        <v>0</v>
      </c>
      <c r="AA1477">
        <f>IF(AB1477="",0,IFERROR(IF(VLOOKUP(AB1477,AB$38:AB1476,1,0)&gt;0,0,0),1))</f>
        <v>0</v>
      </c>
      <c r="AB1477" s="17" t="str">
        <f>IF(DATOS!I1441=X$39,DATOS!F1441,"")</f>
        <v/>
      </c>
    </row>
    <row r="1478" spans="26:28" x14ac:dyDescent="0.25">
      <c r="Z1478">
        <f t="shared" si="40"/>
        <v>0</v>
      </c>
      <c r="AA1478">
        <f>IF(AB1478="",0,IFERROR(IF(VLOOKUP(AB1478,AB$38:AB1477,1,0)&gt;0,0,0),1))</f>
        <v>0</v>
      </c>
      <c r="AB1478" s="17" t="str">
        <f>IF(DATOS!I1442=X$39,DATOS!F1442,"")</f>
        <v/>
      </c>
    </row>
    <row r="1479" spans="26:28" x14ac:dyDescent="0.25">
      <c r="Z1479">
        <f t="shared" si="40"/>
        <v>0</v>
      </c>
      <c r="AA1479">
        <f>IF(AB1479="",0,IFERROR(IF(VLOOKUP(AB1479,AB$38:AB1478,1,0)&gt;0,0,0),1))</f>
        <v>0</v>
      </c>
      <c r="AB1479" s="17" t="str">
        <f>IF(DATOS!I1443=X$39,DATOS!F1443,"")</f>
        <v/>
      </c>
    </row>
    <row r="1480" spans="26:28" x14ac:dyDescent="0.25">
      <c r="Z1480">
        <f t="shared" si="40"/>
        <v>0</v>
      </c>
      <c r="AA1480">
        <f>IF(AB1480="",0,IFERROR(IF(VLOOKUP(AB1480,AB$38:AB1479,1,0)&gt;0,0,0),1))</f>
        <v>0</v>
      </c>
      <c r="AB1480" s="17" t="str">
        <f>IF(DATOS!I1444=X$39,DATOS!F1444,"")</f>
        <v/>
      </c>
    </row>
    <row r="1481" spans="26:28" x14ac:dyDescent="0.25">
      <c r="Z1481">
        <f t="shared" si="40"/>
        <v>0</v>
      </c>
      <c r="AA1481">
        <f>IF(AB1481="",0,IFERROR(IF(VLOOKUP(AB1481,AB$38:AB1480,1,0)&gt;0,0,0),1))</f>
        <v>0</v>
      </c>
      <c r="AB1481" s="17" t="str">
        <f>IF(DATOS!I1445=X$39,DATOS!F1445,"")</f>
        <v/>
      </c>
    </row>
    <row r="1482" spans="26:28" x14ac:dyDescent="0.25">
      <c r="Z1482">
        <f t="shared" si="40"/>
        <v>0</v>
      </c>
      <c r="AA1482">
        <f>IF(AB1482="",0,IFERROR(IF(VLOOKUP(AB1482,AB$38:AB1481,1,0)&gt;0,0,0),1))</f>
        <v>0</v>
      </c>
      <c r="AB1482" s="17" t="str">
        <f>IF(DATOS!I1446=X$39,DATOS!F1446,"")</f>
        <v/>
      </c>
    </row>
    <row r="1483" spans="26:28" x14ac:dyDescent="0.25">
      <c r="Z1483">
        <f t="shared" si="40"/>
        <v>0</v>
      </c>
      <c r="AA1483">
        <f>IF(AB1483="",0,IFERROR(IF(VLOOKUP(AB1483,AB$38:AB1482,1,0)&gt;0,0,0),1))</f>
        <v>0</v>
      </c>
      <c r="AB1483" s="17" t="str">
        <f>IF(DATOS!I1447=X$39,DATOS!F1447,"")</f>
        <v/>
      </c>
    </row>
    <row r="1484" spans="26:28" x14ac:dyDescent="0.25">
      <c r="Z1484">
        <f t="shared" si="40"/>
        <v>0</v>
      </c>
      <c r="AA1484">
        <f>IF(AB1484="",0,IFERROR(IF(VLOOKUP(AB1484,AB$38:AB1483,1,0)&gt;0,0,0),1))</f>
        <v>0</v>
      </c>
      <c r="AB1484" s="17" t="str">
        <f>IF(DATOS!I1448=X$39,DATOS!F1448,"")</f>
        <v/>
      </c>
    </row>
    <row r="1485" spans="26:28" x14ac:dyDescent="0.25">
      <c r="Z1485">
        <f t="shared" si="40"/>
        <v>0</v>
      </c>
      <c r="AA1485">
        <f>IF(AB1485="",0,IFERROR(IF(VLOOKUP(AB1485,AB$38:AB1484,1,0)&gt;0,0,0),1))</f>
        <v>0</v>
      </c>
      <c r="AB1485" s="17" t="str">
        <f>IF(DATOS!I1449=X$39,DATOS!F1449,"")</f>
        <v/>
      </c>
    </row>
    <row r="1486" spans="26:28" x14ac:dyDescent="0.25">
      <c r="Z1486">
        <f t="shared" si="40"/>
        <v>0</v>
      </c>
      <c r="AA1486">
        <f>IF(AB1486="",0,IFERROR(IF(VLOOKUP(AB1486,AB$38:AB1485,1,0)&gt;0,0,0),1))</f>
        <v>0</v>
      </c>
      <c r="AB1486" s="17" t="str">
        <f>IF(DATOS!I1450=X$39,DATOS!F1450,"")</f>
        <v/>
      </c>
    </row>
    <row r="1487" spans="26:28" x14ac:dyDescent="0.25">
      <c r="Z1487">
        <f t="shared" si="40"/>
        <v>0</v>
      </c>
      <c r="AA1487">
        <f>IF(AB1487="",0,IFERROR(IF(VLOOKUP(AB1487,AB$38:AB1486,1,0)&gt;0,0,0),1))</f>
        <v>0</v>
      </c>
      <c r="AB1487" s="17" t="str">
        <f>IF(DATOS!I1451=X$39,DATOS!F1451,"")</f>
        <v/>
      </c>
    </row>
    <row r="1488" spans="26:28" x14ac:dyDescent="0.25">
      <c r="Z1488">
        <f t="shared" si="40"/>
        <v>0</v>
      </c>
      <c r="AA1488">
        <f>IF(AB1488="",0,IFERROR(IF(VLOOKUP(AB1488,AB$38:AB1487,1,0)&gt;0,0,0),1))</f>
        <v>0</v>
      </c>
      <c r="AB1488" s="17" t="str">
        <f>IF(DATOS!I1452=X$39,DATOS!F1452,"")</f>
        <v/>
      </c>
    </row>
    <row r="1489" spans="26:28" x14ac:dyDescent="0.25">
      <c r="Z1489">
        <f t="shared" si="40"/>
        <v>0</v>
      </c>
      <c r="AA1489">
        <f>IF(AB1489="",0,IFERROR(IF(VLOOKUP(AB1489,AB$38:AB1488,1,0)&gt;0,0,0),1))</f>
        <v>0</v>
      </c>
      <c r="AB1489" s="17" t="str">
        <f>IF(DATOS!I1453=X$39,DATOS!F1453,"")</f>
        <v/>
      </c>
    </row>
    <row r="1490" spans="26:28" x14ac:dyDescent="0.25">
      <c r="Z1490">
        <f t="shared" si="40"/>
        <v>0</v>
      </c>
      <c r="AA1490">
        <f>IF(AB1490="",0,IFERROR(IF(VLOOKUP(AB1490,AB$38:AB1489,1,0)&gt;0,0,0),1))</f>
        <v>0</v>
      </c>
      <c r="AB1490" s="17" t="str">
        <f>IF(DATOS!I1454=X$39,DATOS!F1454,"")</f>
        <v/>
      </c>
    </row>
    <row r="1491" spans="26:28" x14ac:dyDescent="0.25">
      <c r="Z1491">
        <f t="shared" si="40"/>
        <v>0</v>
      </c>
      <c r="AA1491">
        <f>IF(AB1491="",0,IFERROR(IF(VLOOKUP(AB1491,AB$38:AB1490,1,0)&gt;0,0,0),1))</f>
        <v>0</v>
      </c>
      <c r="AB1491" s="17" t="str">
        <f>IF(DATOS!I1455=X$39,DATOS!F1455,"")</f>
        <v/>
      </c>
    </row>
    <row r="1492" spans="26:28" x14ac:dyDescent="0.25">
      <c r="Z1492">
        <f t="shared" si="40"/>
        <v>0</v>
      </c>
      <c r="AA1492">
        <f>IF(AB1492="",0,IFERROR(IF(VLOOKUP(AB1492,AB$38:AB1491,1,0)&gt;0,0,0),1))</f>
        <v>0</v>
      </c>
      <c r="AB1492" s="17" t="str">
        <f>IF(DATOS!I1456=X$39,DATOS!F1456,"")</f>
        <v/>
      </c>
    </row>
    <row r="1493" spans="26:28" x14ac:dyDescent="0.25">
      <c r="Z1493">
        <f t="shared" si="40"/>
        <v>0</v>
      </c>
      <c r="AA1493">
        <f>IF(AB1493="",0,IFERROR(IF(VLOOKUP(AB1493,AB$38:AB1492,1,0)&gt;0,0,0),1))</f>
        <v>0</v>
      </c>
      <c r="AB1493" s="17" t="str">
        <f>IF(DATOS!I1457=X$39,DATOS!F1457,"")</f>
        <v/>
      </c>
    </row>
    <row r="1494" spans="26:28" x14ac:dyDescent="0.25">
      <c r="Z1494">
        <f t="shared" si="40"/>
        <v>0</v>
      </c>
      <c r="AA1494">
        <f>IF(AB1494="",0,IFERROR(IF(VLOOKUP(AB1494,AB$38:AB1493,1,0)&gt;0,0,0),1))</f>
        <v>0</v>
      </c>
      <c r="AB1494" s="17" t="str">
        <f>IF(DATOS!I1458=X$39,DATOS!F1458,"")</f>
        <v/>
      </c>
    </row>
    <row r="1495" spans="26:28" x14ac:dyDescent="0.25">
      <c r="Z1495">
        <f t="shared" si="40"/>
        <v>0</v>
      </c>
      <c r="AA1495">
        <f>IF(AB1495="",0,IFERROR(IF(VLOOKUP(AB1495,AB$38:AB1494,1,0)&gt;0,0,0),1))</f>
        <v>0</v>
      </c>
      <c r="AB1495" s="17" t="str">
        <f>IF(DATOS!I1459=X$39,DATOS!F1459,"")</f>
        <v/>
      </c>
    </row>
    <row r="1496" spans="26:28" x14ac:dyDescent="0.25">
      <c r="Z1496">
        <f t="shared" si="40"/>
        <v>0</v>
      </c>
      <c r="AA1496">
        <f>IF(AB1496="",0,IFERROR(IF(VLOOKUP(AB1496,AB$38:AB1495,1,0)&gt;0,0,0),1))</f>
        <v>0</v>
      </c>
      <c r="AB1496" s="17" t="str">
        <f>IF(DATOS!I1460=X$39,DATOS!F1460,"")</f>
        <v/>
      </c>
    </row>
    <row r="1497" spans="26:28" x14ac:dyDescent="0.25">
      <c r="Z1497">
        <f t="shared" si="40"/>
        <v>0</v>
      </c>
      <c r="AA1497">
        <f>IF(AB1497="",0,IFERROR(IF(VLOOKUP(AB1497,AB$38:AB1496,1,0)&gt;0,0,0),1))</f>
        <v>0</v>
      </c>
      <c r="AB1497" s="17" t="str">
        <f>IF(DATOS!I1461=X$39,DATOS!F1461,"")</f>
        <v/>
      </c>
    </row>
    <row r="1498" spans="26:28" x14ac:dyDescent="0.25">
      <c r="Z1498">
        <f t="shared" si="40"/>
        <v>0</v>
      </c>
      <c r="AA1498">
        <f>IF(AB1498="",0,IFERROR(IF(VLOOKUP(AB1498,AB$38:AB1497,1,0)&gt;0,0,0),1))</f>
        <v>0</v>
      </c>
      <c r="AB1498" s="17" t="str">
        <f>IF(DATOS!I1462=X$39,DATOS!F1462,"")</f>
        <v/>
      </c>
    </row>
    <row r="1499" spans="26:28" x14ac:dyDescent="0.25">
      <c r="Z1499">
        <f t="shared" si="40"/>
        <v>0</v>
      </c>
      <c r="AA1499">
        <f>IF(AB1499="",0,IFERROR(IF(VLOOKUP(AB1499,AB$38:AB1498,1,0)&gt;0,0,0),1))</f>
        <v>0</v>
      </c>
      <c r="AB1499" s="17" t="str">
        <f>IF(DATOS!I1463=X$39,DATOS!F1463,"")</f>
        <v/>
      </c>
    </row>
    <row r="1500" spans="26:28" x14ac:dyDescent="0.25">
      <c r="Z1500">
        <f t="shared" si="40"/>
        <v>0</v>
      </c>
      <c r="AA1500">
        <f>IF(AB1500="",0,IFERROR(IF(VLOOKUP(AB1500,AB$38:AB1499,1,0)&gt;0,0,0),1))</f>
        <v>0</v>
      </c>
      <c r="AB1500" s="17" t="str">
        <f>IF(DATOS!I1464=X$39,DATOS!F1464,"")</f>
        <v/>
      </c>
    </row>
    <row r="1501" spans="26:28" x14ac:dyDescent="0.25">
      <c r="Z1501">
        <f t="shared" si="40"/>
        <v>0</v>
      </c>
      <c r="AA1501">
        <f>IF(AB1501="",0,IFERROR(IF(VLOOKUP(AB1501,AB$38:AB1500,1,0)&gt;0,0,0),1))</f>
        <v>0</v>
      </c>
      <c r="AB1501" s="17" t="str">
        <f>IF(DATOS!I1465=X$39,DATOS!F1465,"")</f>
        <v/>
      </c>
    </row>
    <row r="1502" spans="26:28" x14ac:dyDescent="0.25">
      <c r="Z1502">
        <f t="shared" si="40"/>
        <v>0</v>
      </c>
      <c r="AA1502">
        <f>IF(AB1502="",0,IFERROR(IF(VLOOKUP(AB1502,AB$38:AB1501,1,0)&gt;0,0,0),1))</f>
        <v>0</v>
      </c>
      <c r="AB1502" s="17" t="str">
        <f>IF(DATOS!I1466=X$39,DATOS!F1466,"")</f>
        <v/>
      </c>
    </row>
    <row r="1503" spans="26:28" x14ac:dyDescent="0.25">
      <c r="Z1503">
        <f t="shared" si="40"/>
        <v>0</v>
      </c>
      <c r="AA1503">
        <f>IF(AB1503="",0,IFERROR(IF(VLOOKUP(AB1503,AB$38:AB1502,1,0)&gt;0,0,0),1))</f>
        <v>0</v>
      </c>
      <c r="AB1503" s="17" t="str">
        <f>IF(DATOS!I1467=X$39,DATOS!F1467,"")</f>
        <v/>
      </c>
    </row>
    <row r="1504" spans="26:28" x14ac:dyDescent="0.25">
      <c r="Z1504">
        <f t="shared" si="40"/>
        <v>0</v>
      </c>
      <c r="AA1504">
        <f>IF(AB1504="",0,IFERROR(IF(VLOOKUP(AB1504,AB$38:AB1503,1,0)&gt;0,0,0),1))</f>
        <v>0</v>
      </c>
      <c r="AB1504" s="17" t="str">
        <f>IF(DATOS!I1468=X$39,DATOS!F1468,"")</f>
        <v/>
      </c>
    </row>
    <row r="1505" spans="26:28" x14ac:dyDescent="0.25">
      <c r="Z1505">
        <f t="shared" si="40"/>
        <v>0</v>
      </c>
      <c r="AA1505">
        <f>IF(AB1505="",0,IFERROR(IF(VLOOKUP(AB1505,AB$38:AB1504,1,0)&gt;0,0,0),1))</f>
        <v>0</v>
      </c>
      <c r="AB1505" s="17" t="str">
        <f>IF(DATOS!I1469=X$39,DATOS!F1469,"")</f>
        <v/>
      </c>
    </row>
    <row r="1506" spans="26:28" x14ac:dyDescent="0.25">
      <c r="Z1506">
        <f t="shared" si="40"/>
        <v>0</v>
      </c>
      <c r="AA1506">
        <f>IF(AB1506="",0,IFERROR(IF(VLOOKUP(AB1506,AB$38:AB1505,1,0)&gt;0,0,0),1))</f>
        <v>0</v>
      </c>
      <c r="AB1506" s="17" t="str">
        <f>IF(DATOS!I1470=X$39,DATOS!F1470,"")</f>
        <v/>
      </c>
    </row>
    <row r="1507" spans="26:28" x14ac:dyDescent="0.25">
      <c r="Z1507">
        <f t="shared" si="40"/>
        <v>0</v>
      </c>
      <c r="AA1507">
        <f>IF(AB1507="",0,IFERROR(IF(VLOOKUP(AB1507,AB$38:AB1506,1,0)&gt;0,0,0),1))</f>
        <v>0</v>
      </c>
      <c r="AB1507" s="17" t="str">
        <f>IF(DATOS!I1471=X$39,DATOS!F1471,"")</f>
        <v/>
      </c>
    </row>
    <row r="1508" spans="26:28" x14ac:dyDescent="0.25">
      <c r="Z1508">
        <f t="shared" si="40"/>
        <v>0</v>
      </c>
      <c r="AA1508">
        <f>IF(AB1508="",0,IFERROR(IF(VLOOKUP(AB1508,AB$38:AB1507,1,0)&gt;0,0,0),1))</f>
        <v>0</v>
      </c>
      <c r="AB1508" s="17" t="str">
        <f>IF(DATOS!I1472=X$39,DATOS!F1472,"")</f>
        <v/>
      </c>
    </row>
    <row r="1509" spans="26:28" x14ac:dyDescent="0.25">
      <c r="Z1509">
        <f t="shared" si="40"/>
        <v>0</v>
      </c>
      <c r="AA1509">
        <f>IF(AB1509="",0,IFERROR(IF(VLOOKUP(AB1509,AB$38:AB1508,1,0)&gt;0,0,0),1))</f>
        <v>0</v>
      </c>
      <c r="AB1509" s="17" t="str">
        <f>IF(DATOS!I1473=X$39,DATOS!F1473,"")</f>
        <v/>
      </c>
    </row>
    <row r="1510" spans="26:28" x14ac:dyDescent="0.25">
      <c r="Z1510">
        <f t="shared" ref="Z1510:Z1573" si="41">Z1509+AA1510</f>
        <v>0</v>
      </c>
      <c r="AA1510">
        <f>IF(AB1510="",0,IFERROR(IF(VLOOKUP(AB1510,AB$38:AB1509,1,0)&gt;0,0,0),1))</f>
        <v>0</v>
      </c>
      <c r="AB1510" s="17" t="str">
        <f>IF(DATOS!I1474=X$39,DATOS!F1474,"")</f>
        <v/>
      </c>
    </row>
    <row r="1511" spans="26:28" x14ac:dyDescent="0.25">
      <c r="Z1511">
        <f t="shared" si="41"/>
        <v>0</v>
      </c>
      <c r="AA1511">
        <f>IF(AB1511="",0,IFERROR(IF(VLOOKUP(AB1511,AB$38:AB1510,1,0)&gt;0,0,0),1))</f>
        <v>0</v>
      </c>
      <c r="AB1511" s="17" t="str">
        <f>IF(DATOS!I1475=X$39,DATOS!F1475,"")</f>
        <v/>
      </c>
    </row>
    <row r="1512" spans="26:28" x14ac:dyDescent="0.25">
      <c r="Z1512">
        <f t="shared" si="41"/>
        <v>0</v>
      </c>
      <c r="AA1512">
        <f>IF(AB1512="",0,IFERROR(IF(VLOOKUP(AB1512,AB$38:AB1511,1,0)&gt;0,0,0),1))</f>
        <v>0</v>
      </c>
      <c r="AB1512" s="17" t="str">
        <f>IF(DATOS!I1476=X$39,DATOS!F1476,"")</f>
        <v/>
      </c>
    </row>
    <row r="1513" spans="26:28" x14ac:dyDescent="0.25">
      <c r="Z1513">
        <f t="shared" si="41"/>
        <v>0</v>
      </c>
      <c r="AA1513">
        <f>IF(AB1513="",0,IFERROR(IF(VLOOKUP(AB1513,AB$38:AB1512,1,0)&gt;0,0,0),1))</f>
        <v>0</v>
      </c>
      <c r="AB1513" s="17" t="str">
        <f>IF(DATOS!I1477=X$39,DATOS!F1477,"")</f>
        <v/>
      </c>
    </row>
    <row r="1514" spans="26:28" x14ac:dyDescent="0.25">
      <c r="Z1514">
        <f t="shared" si="41"/>
        <v>0</v>
      </c>
      <c r="AA1514">
        <f>IF(AB1514="",0,IFERROR(IF(VLOOKUP(AB1514,AB$38:AB1513,1,0)&gt;0,0,0),1))</f>
        <v>0</v>
      </c>
      <c r="AB1514" s="17" t="str">
        <f>IF(DATOS!I1478=X$39,DATOS!F1478,"")</f>
        <v/>
      </c>
    </row>
    <row r="1515" spans="26:28" x14ac:dyDescent="0.25">
      <c r="Z1515">
        <f t="shared" si="41"/>
        <v>0</v>
      </c>
      <c r="AA1515">
        <f>IF(AB1515="",0,IFERROR(IF(VLOOKUP(AB1515,AB$38:AB1514,1,0)&gt;0,0,0),1))</f>
        <v>0</v>
      </c>
      <c r="AB1515" s="17" t="str">
        <f>IF(DATOS!I1479=X$39,DATOS!F1479,"")</f>
        <v/>
      </c>
    </row>
    <row r="1516" spans="26:28" x14ac:dyDescent="0.25">
      <c r="Z1516">
        <f t="shared" si="41"/>
        <v>0</v>
      </c>
      <c r="AA1516">
        <f>IF(AB1516="",0,IFERROR(IF(VLOOKUP(AB1516,AB$38:AB1515,1,0)&gt;0,0,0),1))</f>
        <v>0</v>
      </c>
      <c r="AB1516" s="17" t="str">
        <f>IF(DATOS!I1480=X$39,DATOS!F1480,"")</f>
        <v/>
      </c>
    </row>
    <row r="1517" spans="26:28" x14ac:dyDescent="0.25">
      <c r="Z1517">
        <f t="shared" si="41"/>
        <v>0</v>
      </c>
      <c r="AA1517">
        <f>IF(AB1517="",0,IFERROR(IF(VLOOKUP(AB1517,AB$38:AB1516,1,0)&gt;0,0,0),1))</f>
        <v>0</v>
      </c>
      <c r="AB1517" s="17" t="str">
        <f>IF(DATOS!I1481=X$39,DATOS!F1481,"")</f>
        <v/>
      </c>
    </row>
    <row r="1518" spans="26:28" x14ac:dyDescent="0.25">
      <c r="Z1518">
        <f t="shared" si="41"/>
        <v>0</v>
      </c>
      <c r="AA1518">
        <f>IF(AB1518="",0,IFERROR(IF(VLOOKUP(AB1518,AB$38:AB1517,1,0)&gt;0,0,0),1))</f>
        <v>0</v>
      </c>
      <c r="AB1518" s="17" t="str">
        <f>IF(DATOS!I1482=X$39,DATOS!F1482,"")</f>
        <v/>
      </c>
    </row>
    <row r="1519" spans="26:28" x14ac:dyDescent="0.25">
      <c r="Z1519">
        <f t="shared" si="41"/>
        <v>0</v>
      </c>
      <c r="AA1519">
        <f>IF(AB1519="",0,IFERROR(IF(VLOOKUP(AB1519,AB$38:AB1518,1,0)&gt;0,0,0),1))</f>
        <v>0</v>
      </c>
      <c r="AB1519" s="17" t="str">
        <f>IF(DATOS!I1483=X$39,DATOS!F1483,"")</f>
        <v/>
      </c>
    </row>
    <row r="1520" spans="26:28" x14ac:dyDescent="0.25">
      <c r="Z1520">
        <f t="shared" si="41"/>
        <v>0</v>
      </c>
      <c r="AA1520">
        <f>IF(AB1520="",0,IFERROR(IF(VLOOKUP(AB1520,AB$38:AB1519,1,0)&gt;0,0,0),1))</f>
        <v>0</v>
      </c>
      <c r="AB1520" s="17" t="str">
        <f>IF(DATOS!I1484=X$39,DATOS!F1484,"")</f>
        <v/>
      </c>
    </row>
    <row r="1521" spans="26:28" x14ac:dyDescent="0.25">
      <c r="Z1521">
        <f t="shared" si="41"/>
        <v>0</v>
      </c>
      <c r="AA1521">
        <f>IF(AB1521="",0,IFERROR(IF(VLOOKUP(AB1521,AB$38:AB1520,1,0)&gt;0,0,0),1))</f>
        <v>0</v>
      </c>
      <c r="AB1521" s="17" t="str">
        <f>IF(DATOS!I1485=X$39,DATOS!F1485,"")</f>
        <v/>
      </c>
    </row>
    <row r="1522" spans="26:28" x14ac:dyDescent="0.25">
      <c r="Z1522">
        <f t="shared" si="41"/>
        <v>0</v>
      </c>
      <c r="AA1522">
        <f>IF(AB1522="",0,IFERROR(IF(VLOOKUP(AB1522,AB$38:AB1521,1,0)&gt;0,0,0),1))</f>
        <v>0</v>
      </c>
      <c r="AB1522" s="17" t="str">
        <f>IF(DATOS!I1486=X$39,DATOS!F1486,"")</f>
        <v/>
      </c>
    </row>
    <row r="1523" spans="26:28" x14ac:dyDescent="0.25">
      <c r="Z1523">
        <f t="shared" si="41"/>
        <v>0</v>
      </c>
      <c r="AA1523">
        <f>IF(AB1523="",0,IFERROR(IF(VLOOKUP(AB1523,AB$38:AB1522,1,0)&gt;0,0,0),1))</f>
        <v>0</v>
      </c>
      <c r="AB1523" s="17" t="str">
        <f>IF(DATOS!I1487=X$39,DATOS!F1487,"")</f>
        <v/>
      </c>
    </row>
    <row r="1524" spans="26:28" x14ac:dyDescent="0.25">
      <c r="Z1524">
        <f t="shared" si="41"/>
        <v>0</v>
      </c>
      <c r="AA1524">
        <f>IF(AB1524="",0,IFERROR(IF(VLOOKUP(AB1524,AB$38:AB1523,1,0)&gt;0,0,0),1))</f>
        <v>0</v>
      </c>
      <c r="AB1524" s="17" t="str">
        <f>IF(DATOS!I1488=X$39,DATOS!F1488,"")</f>
        <v/>
      </c>
    </row>
    <row r="1525" spans="26:28" x14ac:dyDescent="0.25">
      <c r="Z1525">
        <f t="shared" si="41"/>
        <v>0</v>
      </c>
      <c r="AA1525">
        <f>IF(AB1525="",0,IFERROR(IF(VLOOKUP(AB1525,AB$38:AB1524,1,0)&gt;0,0,0),1))</f>
        <v>0</v>
      </c>
      <c r="AB1525" s="17" t="str">
        <f>IF(DATOS!I1489=X$39,DATOS!F1489,"")</f>
        <v/>
      </c>
    </row>
    <row r="1526" spans="26:28" x14ac:dyDescent="0.25">
      <c r="Z1526">
        <f t="shared" si="41"/>
        <v>0</v>
      </c>
      <c r="AA1526">
        <f>IF(AB1526="",0,IFERROR(IF(VLOOKUP(AB1526,AB$38:AB1525,1,0)&gt;0,0,0),1))</f>
        <v>0</v>
      </c>
      <c r="AB1526" s="17" t="str">
        <f>IF(DATOS!I1490=X$39,DATOS!F1490,"")</f>
        <v/>
      </c>
    </row>
    <row r="1527" spans="26:28" x14ac:dyDescent="0.25">
      <c r="Z1527">
        <f t="shared" si="41"/>
        <v>0</v>
      </c>
      <c r="AA1527">
        <f>IF(AB1527="",0,IFERROR(IF(VLOOKUP(AB1527,AB$38:AB1526,1,0)&gt;0,0,0),1))</f>
        <v>0</v>
      </c>
      <c r="AB1527" s="17" t="str">
        <f>IF(DATOS!I1491=X$39,DATOS!F1491,"")</f>
        <v/>
      </c>
    </row>
    <row r="1528" spans="26:28" x14ac:dyDescent="0.25">
      <c r="Z1528">
        <f t="shared" si="41"/>
        <v>0</v>
      </c>
      <c r="AA1528">
        <f>IF(AB1528="",0,IFERROR(IF(VLOOKUP(AB1528,AB$38:AB1527,1,0)&gt;0,0,0),1))</f>
        <v>0</v>
      </c>
      <c r="AB1528" s="17" t="str">
        <f>IF(DATOS!I1492=X$39,DATOS!F1492,"")</f>
        <v/>
      </c>
    </row>
    <row r="1529" spans="26:28" x14ac:dyDescent="0.25">
      <c r="Z1529">
        <f t="shared" si="41"/>
        <v>0</v>
      </c>
      <c r="AA1529">
        <f>IF(AB1529="",0,IFERROR(IF(VLOOKUP(AB1529,AB$38:AB1528,1,0)&gt;0,0,0),1))</f>
        <v>0</v>
      </c>
      <c r="AB1529" s="17" t="str">
        <f>IF(DATOS!I1493=X$39,DATOS!F1493,"")</f>
        <v/>
      </c>
    </row>
    <row r="1530" spans="26:28" x14ac:dyDescent="0.25">
      <c r="Z1530">
        <f t="shared" si="41"/>
        <v>0</v>
      </c>
      <c r="AA1530">
        <f>IF(AB1530="",0,IFERROR(IF(VLOOKUP(AB1530,AB$38:AB1529,1,0)&gt;0,0,0),1))</f>
        <v>0</v>
      </c>
      <c r="AB1530" s="17" t="str">
        <f>IF(DATOS!I1494=X$39,DATOS!F1494,"")</f>
        <v/>
      </c>
    </row>
    <row r="1531" spans="26:28" x14ac:dyDescent="0.25">
      <c r="Z1531">
        <f t="shared" si="41"/>
        <v>0</v>
      </c>
      <c r="AA1531">
        <f>IF(AB1531="",0,IFERROR(IF(VLOOKUP(AB1531,AB$38:AB1530,1,0)&gt;0,0,0),1))</f>
        <v>0</v>
      </c>
      <c r="AB1531" s="17" t="str">
        <f>IF(DATOS!I1495=X$39,DATOS!F1495,"")</f>
        <v/>
      </c>
    </row>
    <row r="1532" spans="26:28" x14ac:dyDescent="0.25">
      <c r="Z1532">
        <f t="shared" si="41"/>
        <v>0</v>
      </c>
      <c r="AA1532">
        <f>IF(AB1532="",0,IFERROR(IF(VLOOKUP(AB1532,AB$38:AB1531,1,0)&gt;0,0,0),1))</f>
        <v>0</v>
      </c>
      <c r="AB1532" s="17" t="str">
        <f>IF(DATOS!I1496=X$39,DATOS!F1496,"")</f>
        <v/>
      </c>
    </row>
    <row r="1533" spans="26:28" x14ac:dyDescent="0.25">
      <c r="Z1533">
        <f t="shared" si="41"/>
        <v>0</v>
      </c>
      <c r="AA1533">
        <f>IF(AB1533="",0,IFERROR(IF(VLOOKUP(AB1533,AB$38:AB1532,1,0)&gt;0,0,0),1))</f>
        <v>0</v>
      </c>
      <c r="AB1533" s="17" t="str">
        <f>IF(DATOS!I1497=X$39,DATOS!F1497,"")</f>
        <v/>
      </c>
    </row>
    <row r="1534" spans="26:28" x14ac:dyDescent="0.25">
      <c r="Z1534">
        <f t="shared" si="41"/>
        <v>0</v>
      </c>
      <c r="AA1534">
        <f>IF(AB1534="",0,IFERROR(IF(VLOOKUP(AB1534,AB$38:AB1533,1,0)&gt;0,0,0),1))</f>
        <v>0</v>
      </c>
      <c r="AB1534" s="17" t="str">
        <f>IF(DATOS!I1498=X$39,DATOS!F1498,"")</f>
        <v/>
      </c>
    </row>
    <row r="1535" spans="26:28" x14ac:dyDescent="0.25">
      <c r="Z1535">
        <f t="shared" si="41"/>
        <v>0</v>
      </c>
      <c r="AA1535">
        <f>IF(AB1535="",0,IFERROR(IF(VLOOKUP(AB1535,AB$38:AB1534,1,0)&gt;0,0,0),1))</f>
        <v>0</v>
      </c>
      <c r="AB1535" s="17" t="str">
        <f>IF(DATOS!I1499=X$39,DATOS!F1499,"")</f>
        <v/>
      </c>
    </row>
    <row r="1536" spans="26:28" x14ac:dyDescent="0.25">
      <c r="Z1536">
        <f t="shared" si="41"/>
        <v>0</v>
      </c>
      <c r="AA1536">
        <f>IF(AB1536="",0,IFERROR(IF(VLOOKUP(AB1536,AB$38:AB1535,1,0)&gt;0,0,0),1))</f>
        <v>0</v>
      </c>
      <c r="AB1536" s="17" t="str">
        <f>IF(DATOS!I1500=X$39,DATOS!F1500,"")</f>
        <v/>
      </c>
    </row>
    <row r="1537" spans="26:28" x14ac:dyDescent="0.25">
      <c r="Z1537">
        <f t="shared" si="41"/>
        <v>0</v>
      </c>
      <c r="AA1537">
        <f>IF(AB1537="",0,IFERROR(IF(VLOOKUP(AB1537,AB$38:AB1536,1,0)&gt;0,0,0),1))</f>
        <v>0</v>
      </c>
      <c r="AB1537" s="17" t="str">
        <f>IF(DATOS!I1501=X$39,DATOS!F1501,"")</f>
        <v/>
      </c>
    </row>
    <row r="1538" spans="26:28" x14ac:dyDescent="0.25">
      <c r="Z1538">
        <f t="shared" si="41"/>
        <v>0</v>
      </c>
      <c r="AA1538">
        <f>IF(AB1538="",0,IFERROR(IF(VLOOKUP(AB1538,AB$38:AB1537,1,0)&gt;0,0,0),1))</f>
        <v>0</v>
      </c>
      <c r="AB1538" s="17" t="str">
        <f>IF(DATOS!I1502=X$39,DATOS!F1502,"")</f>
        <v/>
      </c>
    </row>
    <row r="1539" spans="26:28" x14ac:dyDescent="0.25">
      <c r="Z1539">
        <f t="shared" si="41"/>
        <v>0</v>
      </c>
      <c r="AA1539">
        <f>IF(AB1539="",0,IFERROR(IF(VLOOKUP(AB1539,AB$38:AB1538,1,0)&gt;0,0,0),1))</f>
        <v>0</v>
      </c>
      <c r="AB1539" s="17" t="str">
        <f>IF(DATOS!I1503=X$39,DATOS!F1503,"")</f>
        <v/>
      </c>
    </row>
    <row r="1540" spans="26:28" x14ac:dyDescent="0.25">
      <c r="Z1540">
        <f t="shared" si="41"/>
        <v>0</v>
      </c>
      <c r="AA1540">
        <f>IF(AB1540="",0,IFERROR(IF(VLOOKUP(AB1540,AB$38:AB1539,1,0)&gt;0,0,0),1))</f>
        <v>0</v>
      </c>
      <c r="AB1540" s="17" t="str">
        <f>IF(DATOS!I1504=X$39,DATOS!F1504,"")</f>
        <v/>
      </c>
    </row>
    <row r="1541" spans="26:28" x14ac:dyDescent="0.25">
      <c r="Z1541">
        <f t="shared" si="41"/>
        <v>0</v>
      </c>
      <c r="AA1541">
        <f>IF(AB1541="",0,IFERROR(IF(VLOOKUP(AB1541,AB$38:AB1540,1,0)&gt;0,0,0),1))</f>
        <v>0</v>
      </c>
      <c r="AB1541" s="17" t="str">
        <f>IF(DATOS!I1505=X$39,DATOS!F1505,"")</f>
        <v/>
      </c>
    </row>
    <row r="1542" spans="26:28" x14ac:dyDescent="0.25">
      <c r="Z1542">
        <f t="shared" si="41"/>
        <v>0</v>
      </c>
      <c r="AA1542">
        <f>IF(AB1542="",0,IFERROR(IF(VLOOKUP(AB1542,AB$38:AB1541,1,0)&gt;0,0,0),1))</f>
        <v>0</v>
      </c>
      <c r="AB1542" s="17" t="str">
        <f>IF(DATOS!I1506=X$39,DATOS!F1506,"")</f>
        <v/>
      </c>
    </row>
    <row r="1543" spans="26:28" x14ac:dyDescent="0.25">
      <c r="Z1543">
        <f t="shared" si="41"/>
        <v>0</v>
      </c>
      <c r="AA1543">
        <f>IF(AB1543="",0,IFERROR(IF(VLOOKUP(AB1543,AB$38:AB1542,1,0)&gt;0,0,0),1))</f>
        <v>0</v>
      </c>
      <c r="AB1543" s="17" t="str">
        <f>IF(DATOS!I1507=X$39,DATOS!F1507,"")</f>
        <v/>
      </c>
    </row>
    <row r="1544" spans="26:28" x14ac:dyDescent="0.25">
      <c r="Z1544">
        <f t="shared" si="41"/>
        <v>0</v>
      </c>
      <c r="AA1544">
        <f>IF(AB1544="",0,IFERROR(IF(VLOOKUP(AB1544,AB$38:AB1543,1,0)&gt;0,0,0),1))</f>
        <v>0</v>
      </c>
      <c r="AB1544" s="17" t="str">
        <f>IF(DATOS!I1508=X$39,DATOS!F1508,"")</f>
        <v/>
      </c>
    </row>
    <row r="1545" spans="26:28" x14ac:dyDescent="0.25">
      <c r="Z1545">
        <f t="shared" si="41"/>
        <v>0</v>
      </c>
      <c r="AA1545">
        <f>IF(AB1545="",0,IFERROR(IF(VLOOKUP(AB1545,AB$38:AB1544,1,0)&gt;0,0,0),1))</f>
        <v>0</v>
      </c>
      <c r="AB1545" s="17" t="str">
        <f>IF(DATOS!I1509=X$39,DATOS!F1509,"")</f>
        <v/>
      </c>
    </row>
    <row r="1546" spans="26:28" x14ac:dyDescent="0.25">
      <c r="Z1546">
        <f t="shared" si="41"/>
        <v>0</v>
      </c>
      <c r="AA1546">
        <f>IF(AB1546="",0,IFERROR(IF(VLOOKUP(AB1546,AB$38:AB1545,1,0)&gt;0,0,0),1))</f>
        <v>0</v>
      </c>
      <c r="AB1546" s="17" t="str">
        <f>IF(DATOS!I1510=X$39,DATOS!F1510,"")</f>
        <v/>
      </c>
    </row>
    <row r="1547" spans="26:28" x14ac:dyDescent="0.25">
      <c r="Z1547">
        <f t="shared" si="41"/>
        <v>0</v>
      </c>
      <c r="AA1547">
        <f>IF(AB1547="",0,IFERROR(IF(VLOOKUP(AB1547,AB$38:AB1546,1,0)&gt;0,0,0),1))</f>
        <v>0</v>
      </c>
      <c r="AB1547" s="17" t="str">
        <f>IF(DATOS!I1511=X$39,DATOS!F1511,"")</f>
        <v/>
      </c>
    </row>
    <row r="1548" spans="26:28" x14ac:dyDescent="0.25">
      <c r="Z1548">
        <f t="shared" si="41"/>
        <v>0</v>
      </c>
      <c r="AA1548">
        <f>IF(AB1548="",0,IFERROR(IF(VLOOKUP(AB1548,AB$38:AB1547,1,0)&gt;0,0,0),1))</f>
        <v>0</v>
      </c>
      <c r="AB1548" s="17" t="str">
        <f>IF(DATOS!I1512=X$39,DATOS!F1512,"")</f>
        <v/>
      </c>
    </row>
    <row r="1549" spans="26:28" x14ac:dyDescent="0.25">
      <c r="Z1549">
        <f t="shared" si="41"/>
        <v>0</v>
      </c>
      <c r="AA1549">
        <f>IF(AB1549="",0,IFERROR(IF(VLOOKUP(AB1549,AB$38:AB1548,1,0)&gt;0,0,0),1))</f>
        <v>0</v>
      </c>
      <c r="AB1549" s="17" t="str">
        <f>IF(DATOS!I1513=X$39,DATOS!F1513,"")</f>
        <v/>
      </c>
    </row>
    <row r="1550" spans="26:28" x14ac:dyDescent="0.25">
      <c r="Z1550">
        <f t="shared" si="41"/>
        <v>0</v>
      </c>
      <c r="AA1550">
        <f>IF(AB1550="",0,IFERROR(IF(VLOOKUP(AB1550,AB$38:AB1549,1,0)&gt;0,0,0),1))</f>
        <v>0</v>
      </c>
      <c r="AB1550" s="17" t="str">
        <f>IF(DATOS!I1514=X$39,DATOS!F1514,"")</f>
        <v/>
      </c>
    </row>
    <row r="1551" spans="26:28" x14ac:dyDescent="0.25">
      <c r="Z1551">
        <f t="shared" si="41"/>
        <v>0</v>
      </c>
      <c r="AA1551">
        <f>IF(AB1551="",0,IFERROR(IF(VLOOKUP(AB1551,AB$38:AB1550,1,0)&gt;0,0,0),1))</f>
        <v>0</v>
      </c>
      <c r="AB1551" s="17" t="str">
        <f>IF(DATOS!I1515=X$39,DATOS!F1515,"")</f>
        <v/>
      </c>
    </row>
    <row r="1552" spans="26:28" x14ac:dyDescent="0.25">
      <c r="Z1552">
        <f t="shared" si="41"/>
        <v>0</v>
      </c>
      <c r="AA1552">
        <f>IF(AB1552="",0,IFERROR(IF(VLOOKUP(AB1552,AB$38:AB1551,1,0)&gt;0,0,0),1))</f>
        <v>0</v>
      </c>
      <c r="AB1552" s="17" t="str">
        <f>IF(DATOS!I1516=X$39,DATOS!F1516,"")</f>
        <v/>
      </c>
    </row>
    <row r="1553" spans="26:28" x14ac:dyDescent="0.25">
      <c r="Z1553">
        <f t="shared" si="41"/>
        <v>0</v>
      </c>
      <c r="AA1553">
        <f>IF(AB1553="",0,IFERROR(IF(VLOOKUP(AB1553,AB$38:AB1552,1,0)&gt;0,0,0),1))</f>
        <v>0</v>
      </c>
      <c r="AB1553" s="17" t="str">
        <f>IF(DATOS!I1517=X$39,DATOS!F1517,"")</f>
        <v/>
      </c>
    </row>
    <row r="1554" spans="26:28" x14ac:dyDescent="0.25">
      <c r="Z1554">
        <f t="shared" si="41"/>
        <v>0</v>
      </c>
      <c r="AA1554">
        <f>IF(AB1554="",0,IFERROR(IF(VLOOKUP(AB1554,AB$38:AB1553,1,0)&gt;0,0,0),1))</f>
        <v>0</v>
      </c>
      <c r="AB1554" s="17" t="str">
        <f>IF(DATOS!I1518=X$39,DATOS!F1518,"")</f>
        <v/>
      </c>
    </row>
    <row r="1555" spans="26:28" x14ac:dyDescent="0.25">
      <c r="Z1555">
        <f t="shared" si="41"/>
        <v>0</v>
      </c>
      <c r="AA1555">
        <f>IF(AB1555="",0,IFERROR(IF(VLOOKUP(AB1555,AB$38:AB1554,1,0)&gt;0,0,0),1))</f>
        <v>0</v>
      </c>
      <c r="AB1555" s="17" t="str">
        <f>IF(DATOS!I1519=X$39,DATOS!F1519,"")</f>
        <v/>
      </c>
    </row>
    <row r="1556" spans="26:28" x14ac:dyDescent="0.25">
      <c r="Z1556">
        <f t="shared" si="41"/>
        <v>0</v>
      </c>
      <c r="AA1556">
        <f>IF(AB1556="",0,IFERROR(IF(VLOOKUP(AB1556,AB$38:AB1555,1,0)&gt;0,0,0),1))</f>
        <v>0</v>
      </c>
      <c r="AB1556" s="17" t="str">
        <f>IF(DATOS!I1520=X$39,DATOS!F1520,"")</f>
        <v/>
      </c>
    </row>
    <row r="1557" spans="26:28" x14ac:dyDescent="0.25">
      <c r="Z1557">
        <f t="shared" si="41"/>
        <v>0</v>
      </c>
      <c r="AA1557">
        <f>IF(AB1557="",0,IFERROR(IF(VLOOKUP(AB1557,AB$38:AB1556,1,0)&gt;0,0,0),1))</f>
        <v>0</v>
      </c>
      <c r="AB1557" s="17" t="str">
        <f>IF(DATOS!I1521=X$39,DATOS!F1521,"")</f>
        <v/>
      </c>
    </row>
    <row r="1558" spans="26:28" x14ac:dyDescent="0.25">
      <c r="Z1558">
        <f t="shared" si="41"/>
        <v>0</v>
      </c>
      <c r="AA1558">
        <f>IF(AB1558="",0,IFERROR(IF(VLOOKUP(AB1558,AB$38:AB1557,1,0)&gt;0,0,0),1))</f>
        <v>0</v>
      </c>
      <c r="AB1558" s="17" t="str">
        <f>IF(DATOS!I1522=X$39,DATOS!F1522,"")</f>
        <v/>
      </c>
    </row>
    <row r="1559" spans="26:28" x14ac:dyDescent="0.25">
      <c r="Z1559">
        <f t="shared" si="41"/>
        <v>0</v>
      </c>
      <c r="AA1559">
        <f>IF(AB1559="",0,IFERROR(IF(VLOOKUP(AB1559,AB$38:AB1558,1,0)&gt;0,0,0),1))</f>
        <v>0</v>
      </c>
      <c r="AB1559" s="17" t="str">
        <f>IF(DATOS!I1523=X$39,DATOS!F1523,"")</f>
        <v/>
      </c>
    </row>
    <row r="1560" spans="26:28" x14ac:dyDescent="0.25">
      <c r="Z1560">
        <f t="shared" si="41"/>
        <v>0</v>
      </c>
      <c r="AA1560">
        <f>IF(AB1560="",0,IFERROR(IF(VLOOKUP(AB1560,AB$38:AB1559,1,0)&gt;0,0,0),1))</f>
        <v>0</v>
      </c>
      <c r="AB1560" s="17" t="str">
        <f>IF(DATOS!I1524=X$39,DATOS!F1524,"")</f>
        <v/>
      </c>
    </row>
    <row r="1561" spans="26:28" x14ac:dyDescent="0.25">
      <c r="Z1561">
        <f t="shared" si="41"/>
        <v>0</v>
      </c>
      <c r="AA1561">
        <f>IF(AB1561="",0,IFERROR(IF(VLOOKUP(AB1561,AB$38:AB1560,1,0)&gt;0,0,0),1))</f>
        <v>0</v>
      </c>
      <c r="AB1561" s="17" t="str">
        <f>IF(DATOS!I1525=X$39,DATOS!F1525,"")</f>
        <v/>
      </c>
    </row>
    <row r="1562" spans="26:28" x14ac:dyDescent="0.25">
      <c r="Z1562">
        <f t="shared" si="41"/>
        <v>0</v>
      </c>
      <c r="AA1562">
        <f>IF(AB1562="",0,IFERROR(IF(VLOOKUP(AB1562,AB$38:AB1561,1,0)&gt;0,0,0),1))</f>
        <v>0</v>
      </c>
      <c r="AB1562" s="17" t="str">
        <f>IF(DATOS!I1526=X$39,DATOS!F1526,"")</f>
        <v/>
      </c>
    </row>
    <row r="1563" spans="26:28" x14ac:dyDescent="0.25">
      <c r="Z1563">
        <f t="shared" si="41"/>
        <v>0</v>
      </c>
      <c r="AA1563">
        <f>IF(AB1563="",0,IFERROR(IF(VLOOKUP(AB1563,AB$38:AB1562,1,0)&gt;0,0,0),1))</f>
        <v>0</v>
      </c>
      <c r="AB1563" s="17" t="str">
        <f>IF(DATOS!I1527=X$39,DATOS!F1527,"")</f>
        <v/>
      </c>
    </row>
    <row r="1564" spans="26:28" x14ac:dyDescent="0.25">
      <c r="Z1564">
        <f t="shared" si="41"/>
        <v>0</v>
      </c>
      <c r="AA1564">
        <f>IF(AB1564="",0,IFERROR(IF(VLOOKUP(AB1564,AB$38:AB1563,1,0)&gt;0,0,0),1))</f>
        <v>0</v>
      </c>
      <c r="AB1564" s="17" t="str">
        <f>IF(DATOS!I1528=X$39,DATOS!F1528,"")</f>
        <v/>
      </c>
    </row>
    <row r="1565" spans="26:28" x14ac:dyDescent="0.25">
      <c r="Z1565">
        <f t="shared" si="41"/>
        <v>0</v>
      </c>
      <c r="AA1565">
        <f>IF(AB1565="",0,IFERROR(IF(VLOOKUP(AB1565,AB$38:AB1564,1,0)&gt;0,0,0),1))</f>
        <v>0</v>
      </c>
      <c r="AB1565" s="17" t="str">
        <f>IF(DATOS!I1529=X$39,DATOS!F1529,"")</f>
        <v/>
      </c>
    </row>
    <row r="1566" spans="26:28" x14ac:dyDescent="0.25">
      <c r="Z1566">
        <f t="shared" si="41"/>
        <v>0</v>
      </c>
      <c r="AA1566">
        <f>IF(AB1566="",0,IFERROR(IF(VLOOKUP(AB1566,AB$38:AB1565,1,0)&gt;0,0,0),1))</f>
        <v>0</v>
      </c>
      <c r="AB1566" s="17" t="str">
        <f>IF(DATOS!I1530=X$39,DATOS!F1530,"")</f>
        <v/>
      </c>
    </row>
    <row r="1567" spans="26:28" x14ac:dyDescent="0.25">
      <c r="Z1567">
        <f t="shared" si="41"/>
        <v>0</v>
      </c>
      <c r="AA1567">
        <f>IF(AB1567="",0,IFERROR(IF(VLOOKUP(AB1567,AB$38:AB1566,1,0)&gt;0,0,0),1))</f>
        <v>0</v>
      </c>
      <c r="AB1567" s="17" t="str">
        <f>IF(DATOS!I1531=X$39,DATOS!F1531,"")</f>
        <v/>
      </c>
    </row>
    <row r="1568" spans="26:28" x14ac:dyDescent="0.25">
      <c r="Z1568">
        <f t="shared" si="41"/>
        <v>0</v>
      </c>
      <c r="AA1568">
        <f>IF(AB1568="",0,IFERROR(IF(VLOOKUP(AB1568,AB$38:AB1567,1,0)&gt;0,0,0),1))</f>
        <v>0</v>
      </c>
      <c r="AB1568" s="17" t="str">
        <f>IF(DATOS!I1532=X$39,DATOS!F1532,"")</f>
        <v/>
      </c>
    </row>
    <row r="1569" spans="26:28" x14ac:dyDescent="0.25">
      <c r="Z1569">
        <f t="shared" si="41"/>
        <v>0</v>
      </c>
      <c r="AA1569">
        <f>IF(AB1569="",0,IFERROR(IF(VLOOKUP(AB1569,AB$38:AB1568,1,0)&gt;0,0,0),1))</f>
        <v>0</v>
      </c>
      <c r="AB1569" s="17" t="str">
        <f>IF(DATOS!I1533=X$39,DATOS!F1533,"")</f>
        <v/>
      </c>
    </row>
    <row r="1570" spans="26:28" x14ac:dyDescent="0.25">
      <c r="Z1570">
        <f t="shared" si="41"/>
        <v>0</v>
      </c>
      <c r="AA1570">
        <f>IF(AB1570="",0,IFERROR(IF(VLOOKUP(AB1570,AB$38:AB1569,1,0)&gt;0,0,0),1))</f>
        <v>0</v>
      </c>
      <c r="AB1570" s="17" t="str">
        <f>IF(DATOS!I1534=X$39,DATOS!F1534,"")</f>
        <v/>
      </c>
    </row>
    <row r="1571" spans="26:28" x14ac:dyDescent="0.25">
      <c r="Z1571">
        <f t="shared" si="41"/>
        <v>0</v>
      </c>
      <c r="AA1571">
        <f>IF(AB1571="",0,IFERROR(IF(VLOOKUP(AB1571,AB$38:AB1570,1,0)&gt;0,0,0),1))</f>
        <v>0</v>
      </c>
      <c r="AB1571" s="17" t="str">
        <f>IF(DATOS!I1535=X$39,DATOS!F1535,"")</f>
        <v/>
      </c>
    </row>
    <row r="1572" spans="26:28" x14ac:dyDescent="0.25">
      <c r="Z1572">
        <f t="shared" si="41"/>
        <v>0</v>
      </c>
      <c r="AA1572">
        <f>IF(AB1572="",0,IFERROR(IF(VLOOKUP(AB1572,AB$38:AB1571,1,0)&gt;0,0,0),1))</f>
        <v>0</v>
      </c>
      <c r="AB1572" s="17" t="str">
        <f>IF(DATOS!I1536=X$39,DATOS!F1536,"")</f>
        <v/>
      </c>
    </row>
    <row r="1573" spans="26:28" x14ac:dyDescent="0.25">
      <c r="Z1573">
        <f t="shared" si="41"/>
        <v>0</v>
      </c>
      <c r="AA1573">
        <f>IF(AB1573="",0,IFERROR(IF(VLOOKUP(AB1573,AB$38:AB1572,1,0)&gt;0,0,0),1))</f>
        <v>0</v>
      </c>
      <c r="AB1573" s="17" t="str">
        <f>IF(DATOS!I1537=X$39,DATOS!F1537,"")</f>
        <v/>
      </c>
    </row>
    <row r="1574" spans="26:28" x14ac:dyDescent="0.25">
      <c r="Z1574">
        <f t="shared" ref="Z1574:Z1637" si="42">Z1573+AA1574</f>
        <v>0</v>
      </c>
      <c r="AA1574">
        <f>IF(AB1574="",0,IFERROR(IF(VLOOKUP(AB1574,AB$38:AB1573,1,0)&gt;0,0,0),1))</f>
        <v>0</v>
      </c>
      <c r="AB1574" s="17" t="str">
        <f>IF(DATOS!I1538=X$39,DATOS!F1538,"")</f>
        <v/>
      </c>
    </row>
    <row r="1575" spans="26:28" x14ac:dyDescent="0.25">
      <c r="Z1575">
        <f t="shared" si="42"/>
        <v>0</v>
      </c>
      <c r="AA1575">
        <f>IF(AB1575="",0,IFERROR(IF(VLOOKUP(AB1575,AB$38:AB1574,1,0)&gt;0,0,0),1))</f>
        <v>0</v>
      </c>
      <c r="AB1575" s="17" t="str">
        <f>IF(DATOS!I1539=X$39,DATOS!F1539,"")</f>
        <v/>
      </c>
    </row>
    <row r="1576" spans="26:28" x14ac:dyDescent="0.25">
      <c r="Z1576">
        <f t="shared" si="42"/>
        <v>0</v>
      </c>
      <c r="AA1576">
        <f>IF(AB1576="",0,IFERROR(IF(VLOOKUP(AB1576,AB$38:AB1575,1,0)&gt;0,0,0),1))</f>
        <v>0</v>
      </c>
      <c r="AB1576" s="17" t="str">
        <f>IF(DATOS!I1540=X$39,DATOS!F1540,"")</f>
        <v/>
      </c>
    </row>
    <row r="1577" spans="26:28" x14ac:dyDescent="0.25">
      <c r="Z1577">
        <f t="shared" si="42"/>
        <v>0</v>
      </c>
      <c r="AA1577">
        <f>IF(AB1577="",0,IFERROR(IF(VLOOKUP(AB1577,AB$38:AB1576,1,0)&gt;0,0,0),1))</f>
        <v>0</v>
      </c>
      <c r="AB1577" s="17" t="str">
        <f>IF(DATOS!I1541=X$39,DATOS!F1541,"")</f>
        <v/>
      </c>
    </row>
    <row r="1578" spans="26:28" x14ac:dyDescent="0.25">
      <c r="Z1578">
        <f t="shared" si="42"/>
        <v>0</v>
      </c>
      <c r="AA1578">
        <f>IF(AB1578="",0,IFERROR(IF(VLOOKUP(AB1578,AB$38:AB1577,1,0)&gt;0,0,0),1))</f>
        <v>0</v>
      </c>
      <c r="AB1578" s="17" t="str">
        <f>IF(DATOS!I1542=X$39,DATOS!F1542,"")</f>
        <v/>
      </c>
    </row>
    <row r="1579" spans="26:28" x14ac:dyDescent="0.25">
      <c r="Z1579">
        <f t="shared" si="42"/>
        <v>0</v>
      </c>
      <c r="AA1579">
        <f>IF(AB1579="",0,IFERROR(IF(VLOOKUP(AB1579,AB$38:AB1578,1,0)&gt;0,0,0),1))</f>
        <v>0</v>
      </c>
      <c r="AB1579" s="17" t="str">
        <f>IF(DATOS!I1543=X$39,DATOS!F1543,"")</f>
        <v/>
      </c>
    </row>
    <row r="1580" spans="26:28" x14ac:dyDescent="0.25">
      <c r="Z1580">
        <f t="shared" si="42"/>
        <v>0</v>
      </c>
      <c r="AA1580">
        <f>IF(AB1580="",0,IFERROR(IF(VLOOKUP(AB1580,AB$38:AB1579,1,0)&gt;0,0,0),1))</f>
        <v>0</v>
      </c>
      <c r="AB1580" s="17" t="str">
        <f>IF(DATOS!I1544=X$39,DATOS!F1544,"")</f>
        <v/>
      </c>
    </row>
    <row r="1581" spans="26:28" x14ac:dyDescent="0.25">
      <c r="Z1581">
        <f t="shared" si="42"/>
        <v>0</v>
      </c>
      <c r="AA1581">
        <f>IF(AB1581="",0,IFERROR(IF(VLOOKUP(AB1581,AB$38:AB1580,1,0)&gt;0,0,0),1))</f>
        <v>0</v>
      </c>
      <c r="AB1581" s="17" t="str">
        <f>IF(DATOS!I1545=X$39,DATOS!F1545,"")</f>
        <v/>
      </c>
    </row>
    <row r="1582" spans="26:28" x14ac:dyDescent="0.25">
      <c r="Z1582">
        <f t="shared" si="42"/>
        <v>0</v>
      </c>
      <c r="AA1582">
        <f>IF(AB1582="",0,IFERROR(IF(VLOOKUP(AB1582,AB$38:AB1581,1,0)&gt;0,0,0),1))</f>
        <v>0</v>
      </c>
      <c r="AB1582" s="17" t="str">
        <f>IF(DATOS!I1546=X$39,DATOS!F1546,"")</f>
        <v/>
      </c>
    </row>
    <row r="1583" spans="26:28" x14ac:dyDescent="0.25">
      <c r="Z1583">
        <f t="shared" si="42"/>
        <v>0</v>
      </c>
      <c r="AA1583">
        <f>IF(AB1583="",0,IFERROR(IF(VLOOKUP(AB1583,AB$38:AB1582,1,0)&gt;0,0,0),1))</f>
        <v>0</v>
      </c>
      <c r="AB1583" s="17" t="str">
        <f>IF(DATOS!I1547=X$39,DATOS!F1547,"")</f>
        <v/>
      </c>
    </row>
    <row r="1584" spans="26:28" x14ac:dyDescent="0.25">
      <c r="Z1584">
        <f t="shared" si="42"/>
        <v>0</v>
      </c>
      <c r="AA1584">
        <f>IF(AB1584="",0,IFERROR(IF(VLOOKUP(AB1584,AB$38:AB1583,1,0)&gt;0,0,0),1))</f>
        <v>0</v>
      </c>
      <c r="AB1584" s="17" t="str">
        <f>IF(DATOS!I1548=X$39,DATOS!F1548,"")</f>
        <v/>
      </c>
    </row>
    <row r="1585" spans="26:28" x14ac:dyDescent="0.25">
      <c r="Z1585">
        <f t="shared" si="42"/>
        <v>0</v>
      </c>
      <c r="AA1585">
        <f>IF(AB1585="",0,IFERROR(IF(VLOOKUP(AB1585,AB$38:AB1584,1,0)&gt;0,0,0),1))</f>
        <v>0</v>
      </c>
      <c r="AB1585" s="17" t="str">
        <f>IF(DATOS!I1549=X$39,DATOS!F1549,"")</f>
        <v/>
      </c>
    </row>
    <row r="1586" spans="26:28" x14ac:dyDescent="0.25">
      <c r="Z1586">
        <f t="shared" si="42"/>
        <v>0</v>
      </c>
      <c r="AA1586">
        <f>IF(AB1586="",0,IFERROR(IF(VLOOKUP(AB1586,AB$38:AB1585,1,0)&gt;0,0,0),1))</f>
        <v>0</v>
      </c>
      <c r="AB1586" s="17" t="str">
        <f>IF(DATOS!I1550=X$39,DATOS!F1550,"")</f>
        <v/>
      </c>
    </row>
    <row r="1587" spans="26:28" x14ac:dyDescent="0.25">
      <c r="Z1587">
        <f t="shared" si="42"/>
        <v>0</v>
      </c>
      <c r="AA1587">
        <f>IF(AB1587="",0,IFERROR(IF(VLOOKUP(AB1587,AB$38:AB1586,1,0)&gt;0,0,0),1))</f>
        <v>0</v>
      </c>
      <c r="AB1587" s="17" t="str">
        <f>IF(DATOS!I1551=X$39,DATOS!F1551,"")</f>
        <v/>
      </c>
    </row>
    <row r="1588" spans="26:28" x14ac:dyDescent="0.25">
      <c r="Z1588">
        <f t="shared" si="42"/>
        <v>0</v>
      </c>
      <c r="AA1588">
        <f>IF(AB1588="",0,IFERROR(IF(VLOOKUP(AB1588,AB$38:AB1587,1,0)&gt;0,0,0),1))</f>
        <v>0</v>
      </c>
      <c r="AB1588" s="17" t="str">
        <f>IF(DATOS!I1552=X$39,DATOS!F1552,"")</f>
        <v/>
      </c>
    </row>
    <row r="1589" spans="26:28" x14ac:dyDescent="0.25">
      <c r="Z1589">
        <f t="shared" si="42"/>
        <v>0</v>
      </c>
      <c r="AA1589">
        <f>IF(AB1589="",0,IFERROR(IF(VLOOKUP(AB1589,AB$38:AB1588,1,0)&gt;0,0,0),1))</f>
        <v>0</v>
      </c>
      <c r="AB1589" s="17" t="str">
        <f>IF(DATOS!I1553=X$39,DATOS!F1553,"")</f>
        <v/>
      </c>
    </row>
    <row r="1590" spans="26:28" x14ac:dyDescent="0.25">
      <c r="Z1590">
        <f t="shared" si="42"/>
        <v>0</v>
      </c>
      <c r="AA1590">
        <f>IF(AB1590="",0,IFERROR(IF(VLOOKUP(AB1590,AB$38:AB1589,1,0)&gt;0,0,0),1))</f>
        <v>0</v>
      </c>
      <c r="AB1590" s="17" t="str">
        <f>IF(DATOS!I1554=X$39,DATOS!F1554,"")</f>
        <v/>
      </c>
    </row>
    <row r="1591" spans="26:28" x14ac:dyDescent="0.25">
      <c r="Z1591">
        <f t="shared" si="42"/>
        <v>0</v>
      </c>
      <c r="AA1591">
        <f>IF(AB1591="",0,IFERROR(IF(VLOOKUP(AB1591,AB$38:AB1590,1,0)&gt;0,0,0),1))</f>
        <v>0</v>
      </c>
      <c r="AB1591" s="17" t="str">
        <f>IF(DATOS!I1555=X$39,DATOS!F1555,"")</f>
        <v/>
      </c>
    </row>
    <row r="1592" spans="26:28" x14ac:dyDescent="0.25">
      <c r="Z1592">
        <f t="shared" si="42"/>
        <v>0</v>
      </c>
      <c r="AA1592">
        <f>IF(AB1592="",0,IFERROR(IF(VLOOKUP(AB1592,AB$38:AB1591,1,0)&gt;0,0,0),1))</f>
        <v>0</v>
      </c>
      <c r="AB1592" s="17" t="str">
        <f>IF(DATOS!I1556=X$39,DATOS!F1556,"")</f>
        <v/>
      </c>
    </row>
    <row r="1593" spans="26:28" x14ac:dyDescent="0.25">
      <c r="Z1593">
        <f t="shared" si="42"/>
        <v>0</v>
      </c>
      <c r="AA1593">
        <f>IF(AB1593="",0,IFERROR(IF(VLOOKUP(AB1593,AB$38:AB1592,1,0)&gt;0,0,0),1))</f>
        <v>0</v>
      </c>
      <c r="AB1593" s="17" t="str">
        <f>IF(DATOS!I1557=X$39,DATOS!F1557,"")</f>
        <v/>
      </c>
    </row>
    <row r="1594" spans="26:28" x14ac:dyDescent="0.25">
      <c r="Z1594">
        <f t="shared" si="42"/>
        <v>0</v>
      </c>
      <c r="AA1594">
        <f>IF(AB1594="",0,IFERROR(IF(VLOOKUP(AB1594,AB$38:AB1593,1,0)&gt;0,0,0),1))</f>
        <v>0</v>
      </c>
      <c r="AB1594" s="17" t="str">
        <f>IF(DATOS!I1558=X$39,DATOS!F1558,"")</f>
        <v/>
      </c>
    </row>
    <row r="1595" spans="26:28" x14ac:dyDescent="0.25">
      <c r="Z1595">
        <f t="shared" si="42"/>
        <v>0</v>
      </c>
      <c r="AA1595">
        <f>IF(AB1595="",0,IFERROR(IF(VLOOKUP(AB1595,AB$38:AB1594,1,0)&gt;0,0,0),1))</f>
        <v>0</v>
      </c>
      <c r="AB1595" s="17" t="str">
        <f>IF(DATOS!I1559=X$39,DATOS!F1559,"")</f>
        <v/>
      </c>
    </row>
    <row r="1596" spans="26:28" x14ac:dyDescent="0.25">
      <c r="Z1596">
        <f t="shared" si="42"/>
        <v>0</v>
      </c>
      <c r="AA1596">
        <f>IF(AB1596="",0,IFERROR(IF(VLOOKUP(AB1596,AB$38:AB1595,1,0)&gt;0,0,0),1))</f>
        <v>0</v>
      </c>
      <c r="AB1596" s="17" t="str">
        <f>IF(DATOS!I1560=X$39,DATOS!F1560,"")</f>
        <v/>
      </c>
    </row>
    <row r="1597" spans="26:28" x14ac:dyDescent="0.25">
      <c r="Z1597">
        <f t="shared" si="42"/>
        <v>0</v>
      </c>
      <c r="AA1597">
        <f>IF(AB1597="",0,IFERROR(IF(VLOOKUP(AB1597,AB$38:AB1596,1,0)&gt;0,0,0),1))</f>
        <v>0</v>
      </c>
      <c r="AB1597" s="17" t="str">
        <f>IF(DATOS!I1561=X$39,DATOS!F1561,"")</f>
        <v/>
      </c>
    </row>
    <row r="1598" spans="26:28" x14ac:dyDescent="0.25">
      <c r="Z1598">
        <f t="shared" si="42"/>
        <v>0</v>
      </c>
      <c r="AA1598">
        <f>IF(AB1598="",0,IFERROR(IF(VLOOKUP(AB1598,AB$38:AB1597,1,0)&gt;0,0,0),1))</f>
        <v>0</v>
      </c>
      <c r="AB1598" s="17" t="str">
        <f>IF(DATOS!I1562=X$39,DATOS!F1562,"")</f>
        <v/>
      </c>
    </row>
    <row r="1599" spans="26:28" x14ac:dyDescent="0.25">
      <c r="Z1599">
        <f t="shared" si="42"/>
        <v>0</v>
      </c>
      <c r="AA1599">
        <f>IF(AB1599="",0,IFERROR(IF(VLOOKUP(AB1599,AB$38:AB1598,1,0)&gt;0,0,0),1))</f>
        <v>0</v>
      </c>
      <c r="AB1599" s="17" t="str">
        <f>IF(DATOS!I1563=X$39,DATOS!F1563,"")</f>
        <v/>
      </c>
    </row>
    <row r="1600" spans="26:28" x14ac:dyDescent="0.25">
      <c r="Z1600">
        <f t="shared" si="42"/>
        <v>0</v>
      </c>
      <c r="AA1600">
        <f>IF(AB1600="",0,IFERROR(IF(VLOOKUP(AB1600,AB$38:AB1599,1,0)&gt;0,0,0),1))</f>
        <v>0</v>
      </c>
      <c r="AB1600" s="17" t="str">
        <f>IF(DATOS!I1564=X$39,DATOS!F1564,"")</f>
        <v/>
      </c>
    </row>
    <row r="1601" spans="26:28" x14ac:dyDescent="0.25">
      <c r="Z1601">
        <f t="shared" si="42"/>
        <v>0</v>
      </c>
      <c r="AA1601">
        <f>IF(AB1601="",0,IFERROR(IF(VLOOKUP(AB1601,AB$38:AB1600,1,0)&gt;0,0,0),1))</f>
        <v>0</v>
      </c>
      <c r="AB1601" s="17" t="str">
        <f>IF(DATOS!I1565=X$39,DATOS!F1565,"")</f>
        <v/>
      </c>
    </row>
    <row r="1602" spans="26:28" x14ac:dyDescent="0.25">
      <c r="Z1602">
        <f t="shared" si="42"/>
        <v>0</v>
      </c>
      <c r="AA1602">
        <f>IF(AB1602="",0,IFERROR(IF(VLOOKUP(AB1602,AB$38:AB1601,1,0)&gt;0,0,0),1))</f>
        <v>0</v>
      </c>
      <c r="AB1602" s="17" t="str">
        <f>IF(DATOS!I1566=X$39,DATOS!F1566,"")</f>
        <v/>
      </c>
    </row>
    <row r="1603" spans="26:28" x14ac:dyDescent="0.25">
      <c r="Z1603">
        <f t="shared" si="42"/>
        <v>0</v>
      </c>
      <c r="AA1603">
        <f>IF(AB1603="",0,IFERROR(IF(VLOOKUP(AB1603,AB$38:AB1602,1,0)&gt;0,0,0),1))</f>
        <v>0</v>
      </c>
      <c r="AB1603" s="17" t="str">
        <f>IF(DATOS!I1567=X$39,DATOS!F1567,"")</f>
        <v/>
      </c>
    </row>
    <row r="1604" spans="26:28" x14ac:dyDescent="0.25">
      <c r="Z1604">
        <f t="shared" si="42"/>
        <v>0</v>
      </c>
      <c r="AA1604">
        <f>IF(AB1604="",0,IFERROR(IF(VLOOKUP(AB1604,AB$38:AB1603,1,0)&gt;0,0,0),1))</f>
        <v>0</v>
      </c>
      <c r="AB1604" s="17" t="str">
        <f>IF(DATOS!I1568=X$39,DATOS!F1568,"")</f>
        <v/>
      </c>
    </row>
    <row r="1605" spans="26:28" x14ac:dyDescent="0.25">
      <c r="Z1605">
        <f t="shared" si="42"/>
        <v>0</v>
      </c>
      <c r="AA1605">
        <f>IF(AB1605="",0,IFERROR(IF(VLOOKUP(AB1605,AB$38:AB1604,1,0)&gt;0,0,0),1))</f>
        <v>0</v>
      </c>
      <c r="AB1605" s="17" t="str">
        <f>IF(DATOS!I1569=X$39,DATOS!F1569,"")</f>
        <v/>
      </c>
    </row>
    <row r="1606" spans="26:28" x14ac:dyDescent="0.25">
      <c r="Z1606">
        <f t="shared" si="42"/>
        <v>0</v>
      </c>
      <c r="AA1606">
        <f>IF(AB1606="",0,IFERROR(IF(VLOOKUP(AB1606,AB$38:AB1605,1,0)&gt;0,0,0),1))</f>
        <v>0</v>
      </c>
      <c r="AB1606" s="17" t="str">
        <f>IF(DATOS!I1570=X$39,DATOS!F1570,"")</f>
        <v/>
      </c>
    </row>
    <row r="1607" spans="26:28" x14ac:dyDescent="0.25">
      <c r="Z1607">
        <f t="shared" si="42"/>
        <v>0</v>
      </c>
      <c r="AA1607">
        <f>IF(AB1607="",0,IFERROR(IF(VLOOKUP(AB1607,AB$38:AB1606,1,0)&gt;0,0,0),1))</f>
        <v>0</v>
      </c>
      <c r="AB1607" s="17" t="str">
        <f>IF(DATOS!I1571=X$39,DATOS!F1571,"")</f>
        <v/>
      </c>
    </row>
    <row r="1608" spans="26:28" x14ac:dyDescent="0.25">
      <c r="Z1608">
        <f t="shared" si="42"/>
        <v>0</v>
      </c>
      <c r="AA1608">
        <f>IF(AB1608="",0,IFERROR(IF(VLOOKUP(AB1608,AB$38:AB1607,1,0)&gt;0,0,0),1))</f>
        <v>0</v>
      </c>
      <c r="AB1608" s="17" t="str">
        <f>IF(DATOS!I1572=X$39,DATOS!F1572,"")</f>
        <v/>
      </c>
    </row>
    <row r="1609" spans="26:28" x14ac:dyDescent="0.25">
      <c r="Z1609">
        <f t="shared" si="42"/>
        <v>0</v>
      </c>
      <c r="AA1609">
        <f>IF(AB1609="",0,IFERROR(IF(VLOOKUP(AB1609,AB$38:AB1608,1,0)&gt;0,0,0),1))</f>
        <v>0</v>
      </c>
      <c r="AB1609" s="17" t="str">
        <f>IF(DATOS!I1573=X$39,DATOS!F1573,"")</f>
        <v/>
      </c>
    </row>
    <row r="1610" spans="26:28" x14ac:dyDescent="0.25">
      <c r="Z1610">
        <f t="shared" si="42"/>
        <v>0</v>
      </c>
      <c r="AA1610">
        <f>IF(AB1610="",0,IFERROR(IF(VLOOKUP(AB1610,AB$38:AB1609,1,0)&gt;0,0,0),1))</f>
        <v>0</v>
      </c>
      <c r="AB1610" s="17" t="str">
        <f>IF(DATOS!I1574=X$39,DATOS!F1574,"")</f>
        <v/>
      </c>
    </row>
    <row r="1611" spans="26:28" x14ac:dyDescent="0.25">
      <c r="Z1611">
        <f t="shared" si="42"/>
        <v>0</v>
      </c>
      <c r="AA1611">
        <f>IF(AB1611="",0,IFERROR(IF(VLOOKUP(AB1611,AB$38:AB1610,1,0)&gt;0,0,0),1))</f>
        <v>0</v>
      </c>
      <c r="AB1611" s="17" t="str">
        <f>IF(DATOS!I1575=X$39,DATOS!F1575,"")</f>
        <v/>
      </c>
    </row>
    <row r="1612" spans="26:28" x14ac:dyDescent="0.25">
      <c r="Z1612">
        <f t="shared" si="42"/>
        <v>0</v>
      </c>
      <c r="AA1612">
        <f>IF(AB1612="",0,IFERROR(IF(VLOOKUP(AB1612,AB$38:AB1611,1,0)&gt;0,0,0),1))</f>
        <v>0</v>
      </c>
      <c r="AB1612" s="17" t="str">
        <f>IF(DATOS!I1576=X$39,DATOS!F1576,"")</f>
        <v/>
      </c>
    </row>
    <row r="1613" spans="26:28" x14ac:dyDescent="0.25">
      <c r="Z1613">
        <f t="shared" si="42"/>
        <v>0</v>
      </c>
      <c r="AA1613">
        <f>IF(AB1613="",0,IFERROR(IF(VLOOKUP(AB1613,AB$38:AB1612,1,0)&gt;0,0,0),1))</f>
        <v>0</v>
      </c>
      <c r="AB1613" s="17" t="str">
        <f>IF(DATOS!I1577=X$39,DATOS!F1577,"")</f>
        <v/>
      </c>
    </row>
    <row r="1614" spans="26:28" x14ac:dyDescent="0.25">
      <c r="Z1614">
        <f t="shared" si="42"/>
        <v>0</v>
      </c>
      <c r="AA1614">
        <f>IF(AB1614="",0,IFERROR(IF(VLOOKUP(AB1614,AB$38:AB1613,1,0)&gt;0,0,0),1))</f>
        <v>0</v>
      </c>
      <c r="AB1614" s="17" t="str">
        <f>IF(DATOS!I1578=X$39,DATOS!F1578,"")</f>
        <v/>
      </c>
    </row>
    <row r="1615" spans="26:28" x14ac:dyDescent="0.25">
      <c r="Z1615">
        <f t="shared" si="42"/>
        <v>0</v>
      </c>
      <c r="AA1615">
        <f>IF(AB1615="",0,IFERROR(IF(VLOOKUP(AB1615,AB$38:AB1614,1,0)&gt;0,0,0),1))</f>
        <v>0</v>
      </c>
      <c r="AB1615" s="17" t="str">
        <f>IF(DATOS!I1579=X$39,DATOS!F1579,"")</f>
        <v/>
      </c>
    </row>
    <row r="1616" spans="26:28" x14ac:dyDescent="0.25">
      <c r="Z1616">
        <f t="shared" si="42"/>
        <v>0</v>
      </c>
      <c r="AA1616">
        <f>IF(AB1616="",0,IFERROR(IF(VLOOKUP(AB1616,AB$38:AB1615,1,0)&gt;0,0,0),1))</f>
        <v>0</v>
      </c>
      <c r="AB1616" s="17" t="str">
        <f>IF(DATOS!I1580=X$39,DATOS!F1580,"")</f>
        <v/>
      </c>
    </row>
    <row r="1617" spans="26:28" x14ac:dyDescent="0.25">
      <c r="Z1617">
        <f t="shared" si="42"/>
        <v>0</v>
      </c>
      <c r="AA1617">
        <f>IF(AB1617="",0,IFERROR(IF(VLOOKUP(AB1617,AB$38:AB1616,1,0)&gt;0,0,0),1))</f>
        <v>0</v>
      </c>
      <c r="AB1617" s="17" t="str">
        <f>IF(DATOS!I1581=X$39,DATOS!F1581,"")</f>
        <v/>
      </c>
    </row>
    <row r="1618" spans="26:28" x14ac:dyDescent="0.25">
      <c r="Z1618">
        <f t="shared" si="42"/>
        <v>0</v>
      </c>
      <c r="AA1618">
        <f>IF(AB1618="",0,IFERROR(IF(VLOOKUP(AB1618,AB$38:AB1617,1,0)&gt;0,0,0),1))</f>
        <v>0</v>
      </c>
      <c r="AB1618" s="17" t="str">
        <f>IF(DATOS!I1582=X$39,DATOS!F1582,"")</f>
        <v/>
      </c>
    </row>
    <row r="1619" spans="26:28" x14ac:dyDescent="0.25">
      <c r="Z1619">
        <f t="shared" si="42"/>
        <v>0</v>
      </c>
      <c r="AA1619">
        <f>IF(AB1619="",0,IFERROR(IF(VLOOKUP(AB1619,AB$38:AB1618,1,0)&gt;0,0,0),1))</f>
        <v>0</v>
      </c>
      <c r="AB1619" s="17" t="str">
        <f>IF(DATOS!I1583=X$39,DATOS!F1583,"")</f>
        <v/>
      </c>
    </row>
    <row r="1620" spans="26:28" x14ac:dyDescent="0.25">
      <c r="Z1620">
        <f t="shared" si="42"/>
        <v>0</v>
      </c>
      <c r="AA1620">
        <f>IF(AB1620="",0,IFERROR(IF(VLOOKUP(AB1620,AB$38:AB1619,1,0)&gt;0,0,0),1))</f>
        <v>0</v>
      </c>
      <c r="AB1620" s="17" t="str">
        <f>IF(DATOS!I1584=X$39,DATOS!F1584,"")</f>
        <v/>
      </c>
    </row>
    <row r="1621" spans="26:28" x14ac:dyDescent="0.25">
      <c r="Z1621">
        <f t="shared" si="42"/>
        <v>0</v>
      </c>
      <c r="AA1621">
        <f>IF(AB1621="",0,IFERROR(IF(VLOOKUP(AB1621,AB$38:AB1620,1,0)&gt;0,0,0),1))</f>
        <v>0</v>
      </c>
      <c r="AB1621" s="17" t="str">
        <f>IF(DATOS!I1585=X$39,DATOS!F1585,"")</f>
        <v/>
      </c>
    </row>
    <row r="1622" spans="26:28" x14ac:dyDescent="0.25">
      <c r="Z1622">
        <f t="shared" si="42"/>
        <v>0</v>
      </c>
      <c r="AA1622">
        <f>IF(AB1622="",0,IFERROR(IF(VLOOKUP(AB1622,AB$38:AB1621,1,0)&gt;0,0,0),1))</f>
        <v>0</v>
      </c>
      <c r="AB1622" s="17" t="str">
        <f>IF(DATOS!I1586=X$39,DATOS!F1586,"")</f>
        <v/>
      </c>
    </row>
    <row r="1623" spans="26:28" x14ac:dyDescent="0.25">
      <c r="Z1623">
        <f t="shared" si="42"/>
        <v>0</v>
      </c>
      <c r="AA1623">
        <f>IF(AB1623="",0,IFERROR(IF(VLOOKUP(AB1623,AB$38:AB1622,1,0)&gt;0,0,0),1))</f>
        <v>0</v>
      </c>
      <c r="AB1623" s="17" t="str">
        <f>IF(DATOS!I1587=X$39,DATOS!F1587,"")</f>
        <v/>
      </c>
    </row>
    <row r="1624" spans="26:28" x14ac:dyDescent="0.25">
      <c r="Z1624">
        <f t="shared" si="42"/>
        <v>0</v>
      </c>
      <c r="AA1624">
        <f>IF(AB1624="",0,IFERROR(IF(VLOOKUP(AB1624,AB$38:AB1623,1,0)&gt;0,0,0),1))</f>
        <v>0</v>
      </c>
      <c r="AB1624" s="17" t="str">
        <f>IF(DATOS!I1588=X$39,DATOS!F1588,"")</f>
        <v/>
      </c>
    </row>
    <row r="1625" spans="26:28" x14ac:dyDescent="0.25">
      <c r="Z1625">
        <f t="shared" si="42"/>
        <v>0</v>
      </c>
      <c r="AA1625">
        <f>IF(AB1625="",0,IFERROR(IF(VLOOKUP(AB1625,AB$38:AB1624,1,0)&gt;0,0,0),1))</f>
        <v>0</v>
      </c>
      <c r="AB1625" s="17" t="str">
        <f>IF(DATOS!I1589=X$39,DATOS!F1589,"")</f>
        <v/>
      </c>
    </row>
    <row r="1626" spans="26:28" x14ac:dyDescent="0.25">
      <c r="Z1626">
        <f t="shared" si="42"/>
        <v>0</v>
      </c>
      <c r="AA1626">
        <f>IF(AB1626="",0,IFERROR(IF(VLOOKUP(AB1626,AB$38:AB1625,1,0)&gt;0,0,0),1))</f>
        <v>0</v>
      </c>
      <c r="AB1626" s="17" t="str">
        <f>IF(DATOS!I1590=X$39,DATOS!F1590,"")</f>
        <v/>
      </c>
    </row>
    <row r="1627" spans="26:28" x14ac:dyDescent="0.25">
      <c r="Z1627">
        <f t="shared" si="42"/>
        <v>0</v>
      </c>
      <c r="AA1627">
        <f>IF(AB1627="",0,IFERROR(IF(VLOOKUP(AB1627,AB$38:AB1626,1,0)&gt;0,0,0),1))</f>
        <v>0</v>
      </c>
      <c r="AB1627" s="17" t="str">
        <f>IF(DATOS!I1591=X$39,DATOS!F1591,"")</f>
        <v/>
      </c>
    </row>
    <row r="1628" spans="26:28" x14ac:dyDescent="0.25">
      <c r="Z1628">
        <f t="shared" si="42"/>
        <v>0</v>
      </c>
      <c r="AA1628">
        <f>IF(AB1628="",0,IFERROR(IF(VLOOKUP(AB1628,AB$38:AB1627,1,0)&gt;0,0,0),1))</f>
        <v>0</v>
      </c>
      <c r="AB1628" s="17" t="str">
        <f>IF(DATOS!I1592=X$39,DATOS!F1592,"")</f>
        <v/>
      </c>
    </row>
    <row r="1629" spans="26:28" x14ac:dyDescent="0.25">
      <c r="Z1629">
        <f t="shared" si="42"/>
        <v>0</v>
      </c>
      <c r="AA1629">
        <f>IF(AB1629="",0,IFERROR(IF(VLOOKUP(AB1629,AB$38:AB1628,1,0)&gt;0,0,0),1))</f>
        <v>0</v>
      </c>
      <c r="AB1629" s="17" t="str">
        <f>IF(DATOS!I1593=X$39,DATOS!F1593,"")</f>
        <v/>
      </c>
    </row>
    <row r="1630" spans="26:28" x14ac:dyDescent="0.25">
      <c r="Z1630">
        <f t="shared" si="42"/>
        <v>0</v>
      </c>
      <c r="AA1630">
        <f>IF(AB1630="",0,IFERROR(IF(VLOOKUP(AB1630,AB$38:AB1629,1,0)&gt;0,0,0),1))</f>
        <v>0</v>
      </c>
      <c r="AB1630" s="17" t="str">
        <f>IF(DATOS!I1594=X$39,DATOS!F1594,"")</f>
        <v/>
      </c>
    </row>
    <row r="1631" spans="26:28" x14ac:dyDescent="0.25">
      <c r="Z1631">
        <f t="shared" si="42"/>
        <v>0</v>
      </c>
      <c r="AA1631">
        <f>IF(AB1631="",0,IFERROR(IF(VLOOKUP(AB1631,AB$38:AB1630,1,0)&gt;0,0,0),1))</f>
        <v>0</v>
      </c>
      <c r="AB1631" s="17" t="str">
        <f>IF(DATOS!I1595=X$39,DATOS!F1595,"")</f>
        <v/>
      </c>
    </row>
    <row r="1632" spans="26:28" x14ac:dyDescent="0.25">
      <c r="Z1632">
        <f t="shared" si="42"/>
        <v>0</v>
      </c>
      <c r="AA1632">
        <f>IF(AB1632="",0,IFERROR(IF(VLOOKUP(AB1632,AB$38:AB1631,1,0)&gt;0,0,0),1))</f>
        <v>0</v>
      </c>
      <c r="AB1632" s="17" t="str">
        <f>IF(DATOS!I1596=X$39,DATOS!F1596,"")</f>
        <v/>
      </c>
    </row>
    <row r="1633" spans="26:28" x14ac:dyDescent="0.25">
      <c r="Z1633">
        <f t="shared" si="42"/>
        <v>0</v>
      </c>
      <c r="AA1633">
        <f>IF(AB1633="",0,IFERROR(IF(VLOOKUP(AB1633,AB$38:AB1632,1,0)&gt;0,0,0),1))</f>
        <v>0</v>
      </c>
      <c r="AB1633" s="17" t="str">
        <f>IF(DATOS!I1597=X$39,DATOS!F1597,"")</f>
        <v/>
      </c>
    </row>
    <row r="1634" spans="26:28" x14ac:dyDescent="0.25">
      <c r="Z1634">
        <f t="shared" si="42"/>
        <v>0</v>
      </c>
      <c r="AA1634">
        <f>IF(AB1634="",0,IFERROR(IF(VLOOKUP(AB1634,AB$38:AB1633,1,0)&gt;0,0,0),1))</f>
        <v>0</v>
      </c>
      <c r="AB1634" s="17" t="str">
        <f>IF(DATOS!I1598=X$39,DATOS!F1598,"")</f>
        <v/>
      </c>
    </row>
    <row r="1635" spans="26:28" x14ac:dyDescent="0.25">
      <c r="Z1635">
        <f t="shared" si="42"/>
        <v>0</v>
      </c>
      <c r="AA1635">
        <f>IF(AB1635="",0,IFERROR(IF(VLOOKUP(AB1635,AB$38:AB1634,1,0)&gt;0,0,0),1))</f>
        <v>0</v>
      </c>
      <c r="AB1635" s="17" t="str">
        <f>IF(DATOS!I1599=X$39,DATOS!F1599,"")</f>
        <v/>
      </c>
    </row>
    <row r="1636" spans="26:28" x14ac:dyDescent="0.25">
      <c r="Z1636">
        <f t="shared" si="42"/>
        <v>0</v>
      </c>
      <c r="AA1636">
        <f>IF(AB1636="",0,IFERROR(IF(VLOOKUP(AB1636,AB$38:AB1635,1,0)&gt;0,0,0),1))</f>
        <v>0</v>
      </c>
      <c r="AB1636" s="17" t="str">
        <f>IF(DATOS!I1600=X$39,DATOS!F1600,"")</f>
        <v/>
      </c>
    </row>
    <row r="1637" spans="26:28" x14ac:dyDescent="0.25">
      <c r="Z1637">
        <f t="shared" si="42"/>
        <v>0</v>
      </c>
      <c r="AA1637">
        <f>IF(AB1637="",0,IFERROR(IF(VLOOKUP(AB1637,AB$38:AB1636,1,0)&gt;0,0,0),1))</f>
        <v>0</v>
      </c>
      <c r="AB1637" s="17" t="str">
        <f>IF(DATOS!I1601=X$39,DATOS!F1601,"")</f>
        <v/>
      </c>
    </row>
    <row r="1638" spans="26:28" x14ac:dyDescent="0.25">
      <c r="Z1638">
        <f t="shared" ref="Z1638:Z1701" si="43">Z1637+AA1638</f>
        <v>0</v>
      </c>
      <c r="AA1638">
        <f>IF(AB1638="",0,IFERROR(IF(VLOOKUP(AB1638,AB$38:AB1637,1,0)&gt;0,0,0),1))</f>
        <v>0</v>
      </c>
      <c r="AB1638" s="17" t="str">
        <f>IF(DATOS!I1602=X$39,DATOS!F1602,"")</f>
        <v/>
      </c>
    </row>
    <row r="1639" spans="26:28" x14ac:dyDescent="0.25">
      <c r="Z1639">
        <f t="shared" si="43"/>
        <v>0</v>
      </c>
      <c r="AA1639">
        <f>IF(AB1639="",0,IFERROR(IF(VLOOKUP(AB1639,AB$38:AB1638,1,0)&gt;0,0,0),1))</f>
        <v>0</v>
      </c>
      <c r="AB1639" s="17" t="str">
        <f>IF(DATOS!I1603=X$39,DATOS!F1603,"")</f>
        <v/>
      </c>
    </row>
    <row r="1640" spans="26:28" x14ac:dyDescent="0.25">
      <c r="Z1640">
        <f t="shared" si="43"/>
        <v>0</v>
      </c>
      <c r="AA1640">
        <f>IF(AB1640="",0,IFERROR(IF(VLOOKUP(AB1640,AB$38:AB1639,1,0)&gt;0,0,0),1))</f>
        <v>0</v>
      </c>
      <c r="AB1640" s="17" t="str">
        <f>IF(DATOS!I1604=X$39,DATOS!F1604,"")</f>
        <v/>
      </c>
    </row>
    <row r="1641" spans="26:28" x14ac:dyDescent="0.25">
      <c r="Z1641">
        <f t="shared" si="43"/>
        <v>0</v>
      </c>
      <c r="AA1641">
        <f>IF(AB1641="",0,IFERROR(IF(VLOOKUP(AB1641,AB$38:AB1640,1,0)&gt;0,0,0),1))</f>
        <v>0</v>
      </c>
      <c r="AB1641" s="17" t="str">
        <f>IF(DATOS!I1605=X$39,DATOS!F1605,"")</f>
        <v/>
      </c>
    </row>
    <row r="1642" spans="26:28" x14ac:dyDescent="0.25">
      <c r="Z1642">
        <f t="shared" si="43"/>
        <v>0</v>
      </c>
      <c r="AA1642">
        <f>IF(AB1642="",0,IFERROR(IF(VLOOKUP(AB1642,AB$38:AB1641,1,0)&gt;0,0,0),1))</f>
        <v>0</v>
      </c>
      <c r="AB1642" s="17" t="str">
        <f>IF(DATOS!I1606=X$39,DATOS!F1606,"")</f>
        <v/>
      </c>
    </row>
    <row r="1643" spans="26:28" x14ac:dyDescent="0.25">
      <c r="Z1643">
        <f t="shared" si="43"/>
        <v>0</v>
      </c>
      <c r="AA1643">
        <f>IF(AB1643="",0,IFERROR(IF(VLOOKUP(AB1643,AB$38:AB1642,1,0)&gt;0,0,0),1))</f>
        <v>0</v>
      </c>
      <c r="AB1643" s="17" t="str">
        <f>IF(DATOS!I1607=X$39,DATOS!F1607,"")</f>
        <v/>
      </c>
    </row>
    <row r="1644" spans="26:28" x14ac:dyDescent="0.25">
      <c r="Z1644">
        <f t="shared" si="43"/>
        <v>0</v>
      </c>
      <c r="AA1644">
        <f>IF(AB1644="",0,IFERROR(IF(VLOOKUP(AB1644,AB$38:AB1643,1,0)&gt;0,0,0),1))</f>
        <v>0</v>
      </c>
      <c r="AB1644" s="17" t="str">
        <f>IF(DATOS!I1608=X$39,DATOS!F1608,"")</f>
        <v/>
      </c>
    </row>
    <row r="1645" spans="26:28" x14ac:dyDescent="0.25">
      <c r="Z1645">
        <f t="shared" si="43"/>
        <v>0</v>
      </c>
      <c r="AA1645">
        <f>IF(AB1645="",0,IFERROR(IF(VLOOKUP(AB1645,AB$38:AB1644,1,0)&gt;0,0,0),1))</f>
        <v>0</v>
      </c>
      <c r="AB1645" s="17" t="str">
        <f>IF(DATOS!I1609=X$39,DATOS!F1609,"")</f>
        <v/>
      </c>
    </row>
    <row r="1646" spans="26:28" x14ac:dyDescent="0.25">
      <c r="Z1646">
        <f t="shared" si="43"/>
        <v>0</v>
      </c>
      <c r="AA1646">
        <f>IF(AB1646="",0,IFERROR(IF(VLOOKUP(AB1646,AB$38:AB1645,1,0)&gt;0,0,0),1))</f>
        <v>0</v>
      </c>
      <c r="AB1646" s="17" t="str">
        <f>IF(DATOS!I1610=X$39,DATOS!F1610,"")</f>
        <v/>
      </c>
    </row>
    <row r="1647" spans="26:28" x14ac:dyDescent="0.25">
      <c r="Z1647">
        <f t="shared" si="43"/>
        <v>0</v>
      </c>
      <c r="AA1647">
        <f>IF(AB1647="",0,IFERROR(IF(VLOOKUP(AB1647,AB$38:AB1646,1,0)&gt;0,0,0),1))</f>
        <v>0</v>
      </c>
      <c r="AB1647" s="17" t="str">
        <f>IF(DATOS!I1611=X$39,DATOS!F1611,"")</f>
        <v/>
      </c>
    </row>
    <row r="1648" spans="26:28" x14ac:dyDescent="0.25">
      <c r="Z1648">
        <f t="shared" si="43"/>
        <v>0</v>
      </c>
      <c r="AA1648">
        <f>IF(AB1648="",0,IFERROR(IF(VLOOKUP(AB1648,AB$38:AB1647,1,0)&gt;0,0,0),1))</f>
        <v>0</v>
      </c>
      <c r="AB1648" s="17" t="str">
        <f>IF(DATOS!I1612=X$39,DATOS!F1612,"")</f>
        <v/>
      </c>
    </row>
    <row r="1649" spans="26:28" x14ac:dyDescent="0.25">
      <c r="Z1649">
        <f t="shared" si="43"/>
        <v>0</v>
      </c>
      <c r="AA1649">
        <f>IF(AB1649="",0,IFERROR(IF(VLOOKUP(AB1649,AB$38:AB1648,1,0)&gt;0,0,0),1))</f>
        <v>0</v>
      </c>
      <c r="AB1649" s="17" t="str">
        <f>IF(DATOS!I1613=X$39,DATOS!F1613,"")</f>
        <v/>
      </c>
    </row>
    <row r="1650" spans="26:28" x14ac:dyDescent="0.25">
      <c r="Z1650">
        <f t="shared" si="43"/>
        <v>0</v>
      </c>
      <c r="AA1650">
        <f>IF(AB1650="",0,IFERROR(IF(VLOOKUP(AB1650,AB$38:AB1649,1,0)&gt;0,0,0),1))</f>
        <v>0</v>
      </c>
      <c r="AB1650" s="17" t="str">
        <f>IF(DATOS!I1614=X$39,DATOS!F1614,"")</f>
        <v/>
      </c>
    </row>
    <row r="1651" spans="26:28" x14ac:dyDescent="0.25">
      <c r="Z1651">
        <f t="shared" si="43"/>
        <v>0</v>
      </c>
      <c r="AA1651">
        <f>IF(AB1651="",0,IFERROR(IF(VLOOKUP(AB1651,AB$38:AB1650,1,0)&gt;0,0,0),1))</f>
        <v>0</v>
      </c>
      <c r="AB1651" s="17" t="str">
        <f>IF(DATOS!I1615=X$39,DATOS!F1615,"")</f>
        <v/>
      </c>
    </row>
    <row r="1652" spans="26:28" x14ac:dyDescent="0.25">
      <c r="Z1652">
        <f t="shared" si="43"/>
        <v>0</v>
      </c>
      <c r="AA1652">
        <f>IF(AB1652="",0,IFERROR(IF(VLOOKUP(AB1652,AB$38:AB1651,1,0)&gt;0,0,0),1))</f>
        <v>0</v>
      </c>
      <c r="AB1652" s="17" t="str">
        <f>IF(DATOS!I1616=X$39,DATOS!F1616,"")</f>
        <v/>
      </c>
    </row>
    <row r="1653" spans="26:28" x14ac:dyDescent="0.25">
      <c r="Z1653">
        <f t="shared" si="43"/>
        <v>0</v>
      </c>
      <c r="AA1653">
        <f>IF(AB1653="",0,IFERROR(IF(VLOOKUP(AB1653,AB$38:AB1652,1,0)&gt;0,0,0),1))</f>
        <v>0</v>
      </c>
      <c r="AB1653" s="17" t="str">
        <f>IF(DATOS!I1617=X$39,DATOS!F1617,"")</f>
        <v/>
      </c>
    </row>
    <row r="1654" spans="26:28" x14ac:dyDescent="0.25">
      <c r="Z1654">
        <f t="shared" si="43"/>
        <v>0</v>
      </c>
      <c r="AA1654">
        <f>IF(AB1654="",0,IFERROR(IF(VLOOKUP(AB1654,AB$38:AB1653,1,0)&gt;0,0,0),1))</f>
        <v>0</v>
      </c>
      <c r="AB1654" s="17" t="str">
        <f>IF(DATOS!I1618=X$39,DATOS!F1618,"")</f>
        <v/>
      </c>
    </row>
    <row r="1655" spans="26:28" x14ac:dyDescent="0.25">
      <c r="Z1655">
        <f t="shared" si="43"/>
        <v>0</v>
      </c>
      <c r="AA1655">
        <f>IF(AB1655="",0,IFERROR(IF(VLOOKUP(AB1655,AB$38:AB1654,1,0)&gt;0,0,0),1))</f>
        <v>0</v>
      </c>
      <c r="AB1655" s="17" t="str">
        <f>IF(DATOS!I1619=X$39,DATOS!F1619,"")</f>
        <v/>
      </c>
    </row>
    <row r="1656" spans="26:28" x14ac:dyDescent="0.25">
      <c r="Z1656">
        <f t="shared" si="43"/>
        <v>0</v>
      </c>
      <c r="AA1656">
        <f>IF(AB1656="",0,IFERROR(IF(VLOOKUP(AB1656,AB$38:AB1655,1,0)&gt;0,0,0),1))</f>
        <v>0</v>
      </c>
      <c r="AB1656" s="17" t="str">
        <f>IF(DATOS!I1620=X$39,DATOS!F1620,"")</f>
        <v/>
      </c>
    </row>
    <row r="1657" spans="26:28" x14ac:dyDescent="0.25">
      <c r="Z1657">
        <f t="shared" si="43"/>
        <v>0</v>
      </c>
      <c r="AA1657">
        <f>IF(AB1657="",0,IFERROR(IF(VLOOKUP(AB1657,AB$38:AB1656,1,0)&gt;0,0,0),1))</f>
        <v>0</v>
      </c>
      <c r="AB1657" s="17" t="str">
        <f>IF(DATOS!I1621=X$39,DATOS!F1621,"")</f>
        <v/>
      </c>
    </row>
    <row r="1658" spans="26:28" x14ac:dyDescent="0.25">
      <c r="Z1658">
        <f t="shared" si="43"/>
        <v>0</v>
      </c>
      <c r="AA1658">
        <f>IF(AB1658="",0,IFERROR(IF(VLOOKUP(AB1658,AB$38:AB1657,1,0)&gt;0,0,0),1))</f>
        <v>0</v>
      </c>
      <c r="AB1658" s="17" t="str">
        <f>IF(DATOS!I1622=X$39,DATOS!F1622,"")</f>
        <v/>
      </c>
    </row>
    <row r="1659" spans="26:28" x14ac:dyDescent="0.25">
      <c r="Z1659">
        <f t="shared" si="43"/>
        <v>0</v>
      </c>
      <c r="AA1659">
        <f>IF(AB1659="",0,IFERROR(IF(VLOOKUP(AB1659,AB$38:AB1658,1,0)&gt;0,0,0),1))</f>
        <v>0</v>
      </c>
      <c r="AB1659" s="17" t="str">
        <f>IF(DATOS!I1623=X$39,DATOS!F1623,"")</f>
        <v/>
      </c>
    </row>
    <row r="1660" spans="26:28" x14ac:dyDescent="0.25">
      <c r="Z1660">
        <f t="shared" si="43"/>
        <v>0</v>
      </c>
      <c r="AA1660">
        <f>IF(AB1660="",0,IFERROR(IF(VLOOKUP(AB1660,AB$38:AB1659,1,0)&gt;0,0,0),1))</f>
        <v>0</v>
      </c>
      <c r="AB1660" s="17" t="str">
        <f>IF(DATOS!I1624=X$39,DATOS!F1624,"")</f>
        <v/>
      </c>
    </row>
    <row r="1661" spans="26:28" x14ac:dyDescent="0.25">
      <c r="Z1661">
        <f t="shared" si="43"/>
        <v>0</v>
      </c>
      <c r="AA1661">
        <f>IF(AB1661="",0,IFERROR(IF(VLOOKUP(AB1661,AB$38:AB1660,1,0)&gt;0,0,0),1))</f>
        <v>0</v>
      </c>
      <c r="AB1661" s="17" t="str">
        <f>IF(DATOS!I1625=X$39,DATOS!F1625,"")</f>
        <v/>
      </c>
    </row>
    <row r="1662" spans="26:28" x14ac:dyDescent="0.25">
      <c r="Z1662">
        <f t="shared" si="43"/>
        <v>0</v>
      </c>
      <c r="AA1662">
        <f>IF(AB1662="",0,IFERROR(IF(VLOOKUP(AB1662,AB$38:AB1661,1,0)&gt;0,0,0),1))</f>
        <v>0</v>
      </c>
      <c r="AB1662" s="17" t="str">
        <f>IF(DATOS!I1626=X$39,DATOS!F1626,"")</f>
        <v/>
      </c>
    </row>
    <row r="1663" spans="26:28" x14ac:dyDescent="0.25">
      <c r="Z1663">
        <f t="shared" si="43"/>
        <v>0</v>
      </c>
      <c r="AA1663">
        <f>IF(AB1663="",0,IFERROR(IF(VLOOKUP(AB1663,AB$38:AB1662,1,0)&gt;0,0,0),1))</f>
        <v>0</v>
      </c>
      <c r="AB1663" s="17" t="str">
        <f>IF(DATOS!I1627=X$39,DATOS!F1627,"")</f>
        <v/>
      </c>
    </row>
    <row r="1664" spans="26:28" x14ac:dyDescent="0.25">
      <c r="Z1664">
        <f t="shared" si="43"/>
        <v>0</v>
      </c>
      <c r="AA1664">
        <f>IF(AB1664="",0,IFERROR(IF(VLOOKUP(AB1664,AB$38:AB1663,1,0)&gt;0,0,0),1))</f>
        <v>0</v>
      </c>
      <c r="AB1664" s="17" t="str">
        <f>IF(DATOS!I1628=X$39,DATOS!F1628,"")</f>
        <v/>
      </c>
    </row>
    <row r="1665" spans="26:28" x14ac:dyDescent="0.25">
      <c r="Z1665">
        <f t="shared" si="43"/>
        <v>0</v>
      </c>
      <c r="AA1665">
        <f>IF(AB1665="",0,IFERROR(IF(VLOOKUP(AB1665,AB$38:AB1664,1,0)&gt;0,0,0),1))</f>
        <v>0</v>
      </c>
      <c r="AB1665" s="17" t="str">
        <f>IF(DATOS!I1629=X$39,DATOS!F1629,"")</f>
        <v/>
      </c>
    </row>
    <row r="1666" spans="26:28" x14ac:dyDescent="0.25">
      <c r="Z1666">
        <f t="shared" si="43"/>
        <v>0</v>
      </c>
      <c r="AA1666">
        <f>IF(AB1666="",0,IFERROR(IF(VLOOKUP(AB1666,AB$38:AB1665,1,0)&gt;0,0,0),1))</f>
        <v>0</v>
      </c>
      <c r="AB1666" s="17" t="str">
        <f>IF(DATOS!I1630=X$39,DATOS!F1630,"")</f>
        <v/>
      </c>
    </row>
    <row r="1667" spans="26:28" x14ac:dyDescent="0.25">
      <c r="Z1667">
        <f t="shared" si="43"/>
        <v>0</v>
      </c>
      <c r="AA1667">
        <f>IF(AB1667="",0,IFERROR(IF(VLOOKUP(AB1667,AB$38:AB1666,1,0)&gt;0,0,0),1))</f>
        <v>0</v>
      </c>
      <c r="AB1667" s="17" t="str">
        <f>IF(DATOS!I1631=X$39,DATOS!F1631,"")</f>
        <v/>
      </c>
    </row>
    <row r="1668" spans="26:28" x14ac:dyDescent="0.25">
      <c r="Z1668">
        <f t="shared" si="43"/>
        <v>0</v>
      </c>
      <c r="AA1668">
        <f>IF(AB1668="",0,IFERROR(IF(VLOOKUP(AB1668,AB$38:AB1667,1,0)&gt;0,0,0),1))</f>
        <v>0</v>
      </c>
      <c r="AB1668" s="17" t="str">
        <f>IF(DATOS!I1632=X$39,DATOS!F1632,"")</f>
        <v/>
      </c>
    </row>
    <row r="1669" spans="26:28" x14ac:dyDescent="0.25">
      <c r="Z1669">
        <f t="shared" si="43"/>
        <v>0</v>
      </c>
      <c r="AA1669">
        <f>IF(AB1669="",0,IFERROR(IF(VLOOKUP(AB1669,AB$38:AB1668,1,0)&gt;0,0,0),1))</f>
        <v>0</v>
      </c>
      <c r="AB1669" s="17" t="str">
        <f>IF(DATOS!I1633=X$39,DATOS!F1633,"")</f>
        <v/>
      </c>
    </row>
    <row r="1670" spans="26:28" x14ac:dyDescent="0.25">
      <c r="Z1670">
        <f t="shared" si="43"/>
        <v>0</v>
      </c>
      <c r="AA1670">
        <f>IF(AB1670="",0,IFERROR(IF(VLOOKUP(AB1670,AB$38:AB1669,1,0)&gt;0,0,0),1))</f>
        <v>0</v>
      </c>
      <c r="AB1670" s="17" t="str">
        <f>IF(DATOS!I1634=X$39,DATOS!F1634,"")</f>
        <v/>
      </c>
    </row>
    <row r="1671" spans="26:28" x14ac:dyDescent="0.25">
      <c r="Z1671">
        <f t="shared" si="43"/>
        <v>0</v>
      </c>
      <c r="AA1671">
        <f>IF(AB1671="",0,IFERROR(IF(VLOOKUP(AB1671,AB$38:AB1670,1,0)&gt;0,0,0),1))</f>
        <v>0</v>
      </c>
      <c r="AB1671" s="17" t="str">
        <f>IF(DATOS!I1635=X$39,DATOS!F1635,"")</f>
        <v/>
      </c>
    </row>
    <row r="1672" spans="26:28" x14ac:dyDescent="0.25">
      <c r="Z1672">
        <f t="shared" si="43"/>
        <v>0</v>
      </c>
      <c r="AA1672">
        <f>IF(AB1672="",0,IFERROR(IF(VLOOKUP(AB1672,AB$38:AB1671,1,0)&gt;0,0,0),1))</f>
        <v>0</v>
      </c>
      <c r="AB1672" s="17" t="str">
        <f>IF(DATOS!I1636=X$39,DATOS!F1636,"")</f>
        <v/>
      </c>
    </row>
    <row r="1673" spans="26:28" x14ac:dyDescent="0.25">
      <c r="Z1673">
        <f t="shared" si="43"/>
        <v>0</v>
      </c>
      <c r="AA1673">
        <f>IF(AB1673="",0,IFERROR(IF(VLOOKUP(AB1673,AB$38:AB1672,1,0)&gt;0,0,0),1))</f>
        <v>0</v>
      </c>
      <c r="AB1673" s="17" t="str">
        <f>IF(DATOS!I1637=X$39,DATOS!F1637,"")</f>
        <v/>
      </c>
    </row>
    <row r="1674" spans="26:28" x14ac:dyDescent="0.25">
      <c r="Z1674">
        <f t="shared" si="43"/>
        <v>0</v>
      </c>
      <c r="AA1674">
        <f>IF(AB1674="",0,IFERROR(IF(VLOOKUP(AB1674,AB$38:AB1673,1,0)&gt;0,0,0),1))</f>
        <v>0</v>
      </c>
      <c r="AB1674" s="17" t="str">
        <f>IF(DATOS!I1638=X$39,DATOS!F1638,"")</f>
        <v/>
      </c>
    </row>
    <row r="1675" spans="26:28" x14ac:dyDescent="0.25">
      <c r="Z1675">
        <f t="shared" si="43"/>
        <v>0</v>
      </c>
      <c r="AA1675">
        <f>IF(AB1675="",0,IFERROR(IF(VLOOKUP(AB1675,AB$38:AB1674,1,0)&gt;0,0,0),1))</f>
        <v>0</v>
      </c>
      <c r="AB1675" s="17" t="str">
        <f>IF(DATOS!I1639=X$39,DATOS!F1639,"")</f>
        <v/>
      </c>
    </row>
    <row r="1676" spans="26:28" x14ac:dyDescent="0.25">
      <c r="Z1676">
        <f t="shared" si="43"/>
        <v>0</v>
      </c>
      <c r="AA1676">
        <f>IF(AB1676="",0,IFERROR(IF(VLOOKUP(AB1676,AB$38:AB1675,1,0)&gt;0,0,0),1))</f>
        <v>0</v>
      </c>
      <c r="AB1676" s="17" t="str">
        <f>IF(DATOS!I1640=X$39,DATOS!F1640,"")</f>
        <v/>
      </c>
    </row>
    <row r="1677" spans="26:28" x14ac:dyDescent="0.25">
      <c r="Z1677">
        <f t="shared" si="43"/>
        <v>0</v>
      </c>
      <c r="AA1677">
        <f>IF(AB1677="",0,IFERROR(IF(VLOOKUP(AB1677,AB$38:AB1676,1,0)&gt;0,0,0),1))</f>
        <v>0</v>
      </c>
      <c r="AB1677" s="17" t="str">
        <f>IF(DATOS!I1641=X$39,DATOS!F1641,"")</f>
        <v/>
      </c>
    </row>
    <row r="1678" spans="26:28" x14ac:dyDescent="0.25">
      <c r="Z1678">
        <f t="shared" si="43"/>
        <v>0</v>
      </c>
      <c r="AA1678">
        <f>IF(AB1678="",0,IFERROR(IF(VLOOKUP(AB1678,AB$38:AB1677,1,0)&gt;0,0,0),1))</f>
        <v>0</v>
      </c>
      <c r="AB1678" s="17" t="str">
        <f>IF(DATOS!I1642=X$39,DATOS!F1642,"")</f>
        <v/>
      </c>
    </row>
    <row r="1679" spans="26:28" x14ac:dyDescent="0.25">
      <c r="Z1679">
        <f t="shared" si="43"/>
        <v>0</v>
      </c>
      <c r="AA1679">
        <f>IF(AB1679="",0,IFERROR(IF(VLOOKUP(AB1679,AB$38:AB1678,1,0)&gt;0,0,0),1))</f>
        <v>0</v>
      </c>
      <c r="AB1679" s="17" t="str">
        <f>IF(DATOS!I1643=X$39,DATOS!F1643,"")</f>
        <v/>
      </c>
    </row>
    <row r="1680" spans="26:28" x14ac:dyDescent="0.25">
      <c r="Z1680">
        <f t="shared" si="43"/>
        <v>0</v>
      </c>
      <c r="AA1680">
        <f>IF(AB1680="",0,IFERROR(IF(VLOOKUP(AB1680,AB$38:AB1679,1,0)&gt;0,0,0),1))</f>
        <v>0</v>
      </c>
      <c r="AB1680" s="17" t="str">
        <f>IF(DATOS!I1644=X$39,DATOS!F1644,"")</f>
        <v/>
      </c>
    </row>
    <row r="1681" spans="26:28" x14ac:dyDescent="0.25">
      <c r="Z1681">
        <f t="shared" si="43"/>
        <v>0</v>
      </c>
      <c r="AA1681">
        <f>IF(AB1681="",0,IFERROR(IF(VLOOKUP(AB1681,AB$38:AB1680,1,0)&gt;0,0,0),1))</f>
        <v>0</v>
      </c>
      <c r="AB1681" s="17" t="str">
        <f>IF(DATOS!I1645=X$39,DATOS!F1645,"")</f>
        <v/>
      </c>
    </row>
    <row r="1682" spans="26:28" x14ac:dyDescent="0.25">
      <c r="Z1682">
        <f t="shared" si="43"/>
        <v>0</v>
      </c>
      <c r="AA1682">
        <f>IF(AB1682="",0,IFERROR(IF(VLOOKUP(AB1682,AB$38:AB1681,1,0)&gt;0,0,0),1))</f>
        <v>0</v>
      </c>
      <c r="AB1682" s="17" t="str">
        <f>IF(DATOS!I1646=X$39,DATOS!F1646,"")</f>
        <v/>
      </c>
    </row>
    <row r="1683" spans="26:28" x14ac:dyDescent="0.25">
      <c r="Z1683">
        <f t="shared" si="43"/>
        <v>0</v>
      </c>
      <c r="AA1683">
        <f>IF(AB1683="",0,IFERROR(IF(VLOOKUP(AB1683,AB$38:AB1682,1,0)&gt;0,0,0),1))</f>
        <v>0</v>
      </c>
      <c r="AB1683" s="17" t="str">
        <f>IF(DATOS!I1647=X$39,DATOS!F1647,"")</f>
        <v/>
      </c>
    </row>
    <row r="1684" spans="26:28" x14ac:dyDescent="0.25">
      <c r="Z1684">
        <f t="shared" si="43"/>
        <v>0</v>
      </c>
      <c r="AA1684">
        <f>IF(AB1684="",0,IFERROR(IF(VLOOKUP(AB1684,AB$38:AB1683,1,0)&gt;0,0,0),1))</f>
        <v>0</v>
      </c>
      <c r="AB1684" s="17" t="str">
        <f>IF(DATOS!I1648=X$39,DATOS!F1648,"")</f>
        <v/>
      </c>
    </row>
    <row r="1685" spans="26:28" x14ac:dyDescent="0.25">
      <c r="Z1685">
        <f t="shared" si="43"/>
        <v>0</v>
      </c>
      <c r="AA1685">
        <f>IF(AB1685="",0,IFERROR(IF(VLOOKUP(AB1685,AB$38:AB1684,1,0)&gt;0,0,0),1))</f>
        <v>0</v>
      </c>
      <c r="AB1685" s="17" t="str">
        <f>IF(DATOS!I1649=X$39,DATOS!F1649,"")</f>
        <v/>
      </c>
    </row>
    <row r="1686" spans="26:28" x14ac:dyDescent="0.25">
      <c r="Z1686">
        <f t="shared" si="43"/>
        <v>0</v>
      </c>
      <c r="AA1686">
        <f>IF(AB1686="",0,IFERROR(IF(VLOOKUP(AB1686,AB$38:AB1685,1,0)&gt;0,0,0),1))</f>
        <v>0</v>
      </c>
      <c r="AB1686" s="17" t="str">
        <f>IF(DATOS!I1650=X$39,DATOS!F1650,"")</f>
        <v/>
      </c>
    </row>
    <row r="1687" spans="26:28" x14ac:dyDescent="0.25">
      <c r="Z1687">
        <f t="shared" si="43"/>
        <v>0</v>
      </c>
      <c r="AA1687">
        <f>IF(AB1687="",0,IFERROR(IF(VLOOKUP(AB1687,AB$38:AB1686,1,0)&gt;0,0,0),1))</f>
        <v>0</v>
      </c>
      <c r="AB1687" s="17" t="str">
        <f>IF(DATOS!I1651=X$39,DATOS!F1651,"")</f>
        <v/>
      </c>
    </row>
    <row r="1688" spans="26:28" x14ac:dyDescent="0.25">
      <c r="Z1688">
        <f t="shared" si="43"/>
        <v>0</v>
      </c>
      <c r="AA1688">
        <f>IF(AB1688="",0,IFERROR(IF(VLOOKUP(AB1688,AB$38:AB1687,1,0)&gt;0,0,0),1))</f>
        <v>0</v>
      </c>
      <c r="AB1688" s="17" t="str">
        <f>IF(DATOS!I1652=X$39,DATOS!F1652,"")</f>
        <v/>
      </c>
    </row>
    <row r="1689" spans="26:28" x14ac:dyDescent="0.25">
      <c r="Z1689">
        <f t="shared" si="43"/>
        <v>0</v>
      </c>
      <c r="AA1689">
        <f>IF(AB1689="",0,IFERROR(IF(VLOOKUP(AB1689,AB$38:AB1688,1,0)&gt;0,0,0),1))</f>
        <v>0</v>
      </c>
      <c r="AB1689" s="17" t="str">
        <f>IF(DATOS!I1653=X$39,DATOS!F1653,"")</f>
        <v/>
      </c>
    </row>
    <row r="1690" spans="26:28" x14ac:dyDescent="0.25">
      <c r="Z1690">
        <f t="shared" si="43"/>
        <v>0</v>
      </c>
      <c r="AA1690">
        <f>IF(AB1690="",0,IFERROR(IF(VLOOKUP(AB1690,AB$38:AB1689,1,0)&gt;0,0,0),1))</f>
        <v>0</v>
      </c>
      <c r="AB1690" s="17" t="str">
        <f>IF(DATOS!I1654=X$39,DATOS!F1654,"")</f>
        <v/>
      </c>
    </row>
    <row r="1691" spans="26:28" x14ac:dyDescent="0.25">
      <c r="Z1691">
        <f t="shared" si="43"/>
        <v>0</v>
      </c>
      <c r="AA1691">
        <f>IF(AB1691="",0,IFERROR(IF(VLOOKUP(AB1691,AB$38:AB1690,1,0)&gt;0,0,0),1))</f>
        <v>0</v>
      </c>
      <c r="AB1691" s="17" t="str">
        <f>IF(DATOS!I1655=X$39,DATOS!F1655,"")</f>
        <v/>
      </c>
    </row>
    <row r="1692" spans="26:28" x14ac:dyDescent="0.25">
      <c r="Z1692">
        <f t="shared" si="43"/>
        <v>0</v>
      </c>
      <c r="AA1692">
        <f>IF(AB1692="",0,IFERROR(IF(VLOOKUP(AB1692,AB$38:AB1691,1,0)&gt;0,0,0),1))</f>
        <v>0</v>
      </c>
      <c r="AB1692" s="17" t="str">
        <f>IF(DATOS!I1656=X$39,DATOS!F1656,"")</f>
        <v/>
      </c>
    </row>
    <row r="1693" spans="26:28" x14ac:dyDescent="0.25">
      <c r="Z1693">
        <f t="shared" si="43"/>
        <v>0</v>
      </c>
      <c r="AA1693">
        <f>IF(AB1693="",0,IFERROR(IF(VLOOKUP(AB1693,AB$38:AB1692,1,0)&gt;0,0,0),1))</f>
        <v>0</v>
      </c>
      <c r="AB1693" s="17" t="str">
        <f>IF(DATOS!I1657=X$39,DATOS!F1657,"")</f>
        <v/>
      </c>
    </row>
    <row r="1694" spans="26:28" x14ac:dyDescent="0.25">
      <c r="Z1694">
        <f t="shared" si="43"/>
        <v>0</v>
      </c>
      <c r="AA1694">
        <f>IF(AB1694="",0,IFERROR(IF(VLOOKUP(AB1694,AB$38:AB1693,1,0)&gt;0,0,0),1))</f>
        <v>0</v>
      </c>
      <c r="AB1694" s="17" t="str">
        <f>IF(DATOS!I1658=X$39,DATOS!F1658,"")</f>
        <v/>
      </c>
    </row>
    <row r="1695" spans="26:28" x14ac:dyDescent="0.25">
      <c r="Z1695">
        <f t="shared" si="43"/>
        <v>0</v>
      </c>
      <c r="AA1695">
        <f>IF(AB1695="",0,IFERROR(IF(VLOOKUP(AB1695,AB$38:AB1694,1,0)&gt;0,0,0),1))</f>
        <v>0</v>
      </c>
      <c r="AB1695" s="17" t="str">
        <f>IF(DATOS!I1659=X$39,DATOS!F1659,"")</f>
        <v/>
      </c>
    </row>
    <row r="1696" spans="26:28" x14ac:dyDescent="0.25">
      <c r="Z1696">
        <f t="shared" si="43"/>
        <v>0</v>
      </c>
      <c r="AA1696">
        <f>IF(AB1696="",0,IFERROR(IF(VLOOKUP(AB1696,AB$38:AB1695,1,0)&gt;0,0,0),1))</f>
        <v>0</v>
      </c>
      <c r="AB1696" s="17" t="str">
        <f>IF(DATOS!I1660=X$39,DATOS!F1660,"")</f>
        <v/>
      </c>
    </row>
    <row r="1697" spans="26:28" x14ac:dyDescent="0.25">
      <c r="Z1697">
        <f t="shared" si="43"/>
        <v>0</v>
      </c>
      <c r="AA1697">
        <f>IF(AB1697="",0,IFERROR(IF(VLOOKUP(AB1697,AB$38:AB1696,1,0)&gt;0,0,0),1))</f>
        <v>0</v>
      </c>
      <c r="AB1697" s="17" t="str">
        <f>IF(DATOS!I1661=X$39,DATOS!F1661,"")</f>
        <v/>
      </c>
    </row>
    <row r="1698" spans="26:28" x14ac:dyDescent="0.25">
      <c r="Z1698">
        <f t="shared" si="43"/>
        <v>0</v>
      </c>
      <c r="AA1698">
        <f>IF(AB1698="",0,IFERROR(IF(VLOOKUP(AB1698,AB$38:AB1697,1,0)&gt;0,0,0),1))</f>
        <v>0</v>
      </c>
      <c r="AB1698" s="17" t="str">
        <f>IF(DATOS!I1662=X$39,DATOS!F1662,"")</f>
        <v/>
      </c>
    </row>
    <row r="1699" spans="26:28" x14ac:dyDescent="0.25">
      <c r="Z1699">
        <f t="shared" si="43"/>
        <v>0</v>
      </c>
      <c r="AA1699">
        <f>IF(AB1699="",0,IFERROR(IF(VLOOKUP(AB1699,AB$38:AB1698,1,0)&gt;0,0,0),1))</f>
        <v>0</v>
      </c>
      <c r="AB1699" s="17" t="str">
        <f>IF(DATOS!I1663=X$39,DATOS!F1663,"")</f>
        <v/>
      </c>
    </row>
    <row r="1700" spans="26:28" x14ac:dyDescent="0.25">
      <c r="Z1700">
        <f t="shared" si="43"/>
        <v>0</v>
      </c>
      <c r="AA1700">
        <f>IF(AB1700="",0,IFERROR(IF(VLOOKUP(AB1700,AB$38:AB1699,1,0)&gt;0,0,0),1))</f>
        <v>0</v>
      </c>
      <c r="AB1700" s="17" t="str">
        <f>IF(DATOS!I1664=X$39,DATOS!F1664,"")</f>
        <v/>
      </c>
    </row>
    <row r="1701" spans="26:28" x14ac:dyDescent="0.25">
      <c r="Z1701">
        <f t="shared" si="43"/>
        <v>0</v>
      </c>
      <c r="AA1701">
        <f>IF(AB1701="",0,IFERROR(IF(VLOOKUP(AB1701,AB$38:AB1700,1,0)&gt;0,0,0),1))</f>
        <v>0</v>
      </c>
      <c r="AB1701" s="17" t="str">
        <f>IF(DATOS!I1665=X$39,DATOS!F1665,"")</f>
        <v/>
      </c>
    </row>
    <row r="1702" spans="26:28" x14ac:dyDescent="0.25">
      <c r="Z1702">
        <f t="shared" ref="Z1702:Z1765" si="44">Z1701+AA1702</f>
        <v>0</v>
      </c>
      <c r="AA1702">
        <f>IF(AB1702="",0,IFERROR(IF(VLOOKUP(AB1702,AB$38:AB1701,1,0)&gt;0,0,0),1))</f>
        <v>0</v>
      </c>
      <c r="AB1702" s="17" t="str">
        <f>IF(DATOS!I1666=X$39,DATOS!F1666,"")</f>
        <v/>
      </c>
    </row>
    <row r="1703" spans="26:28" x14ac:dyDescent="0.25">
      <c r="Z1703">
        <f t="shared" si="44"/>
        <v>0</v>
      </c>
      <c r="AA1703">
        <f>IF(AB1703="",0,IFERROR(IF(VLOOKUP(AB1703,AB$38:AB1702,1,0)&gt;0,0,0),1))</f>
        <v>0</v>
      </c>
      <c r="AB1703" s="17" t="str">
        <f>IF(DATOS!I1667=X$39,DATOS!F1667,"")</f>
        <v/>
      </c>
    </row>
    <row r="1704" spans="26:28" x14ac:dyDescent="0.25">
      <c r="Z1704">
        <f t="shared" si="44"/>
        <v>0</v>
      </c>
      <c r="AA1704">
        <f>IF(AB1704="",0,IFERROR(IF(VLOOKUP(AB1704,AB$38:AB1703,1,0)&gt;0,0,0),1))</f>
        <v>0</v>
      </c>
      <c r="AB1704" s="17" t="str">
        <f>IF(DATOS!I1668=X$39,DATOS!F1668,"")</f>
        <v/>
      </c>
    </row>
    <row r="1705" spans="26:28" x14ac:dyDescent="0.25">
      <c r="Z1705">
        <f t="shared" si="44"/>
        <v>0</v>
      </c>
      <c r="AA1705">
        <f>IF(AB1705="",0,IFERROR(IF(VLOOKUP(AB1705,AB$38:AB1704,1,0)&gt;0,0,0),1))</f>
        <v>0</v>
      </c>
      <c r="AB1705" s="17" t="str">
        <f>IF(DATOS!I1669=X$39,DATOS!F1669,"")</f>
        <v/>
      </c>
    </row>
    <row r="1706" spans="26:28" x14ac:dyDescent="0.25">
      <c r="Z1706">
        <f t="shared" si="44"/>
        <v>0</v>
      </c>
      <c r="AA1706">
        <f>IF(AB1706="",0,IFERROR(IF(VLOOKUP(AB1706,AB$38:AB1705,1,0)&gt;0,0,0),1))</f>
        <v>0</v>
      </c>
      <c r="AB1706" s="17" t="str">
        <f>IF(DATOS!I1670=X$39,DATOS!F1670,"")</f>
        <v/>
      </c>
    </row>
    <row r="1707" spans="26:28" x14ac:dyDescent="0.25">
      <c r="Z1707">
        <f t="shared" si="44"/>
        <v>0</v>
      </c>
      <c r="AA1707">
        <f>IF(AB1707="",0,IFERROR(IF(VLOOKUP(AB1707,AB$38:AB1706,1,0)&gt;0,0,0),1))</f>
        <v>0</v>
      </c>
      <c r="AB1707" s="17" t="str">
        <f>IF(DATOS!I1671=X$39,DATOS!F1671,"")</f>
        <v/>
      </c>
    </row>
    <row r="1708" spans="26:28" x14ac:dyDescent="0.25">
      <c r="Z1708">
        <f t="shared" si="44"/>
        <v>0</v>
      </c>
      <c r="AA1708">
        <f>IF(AB1708="",0,IFERROR(IF(VLOOKUP(AB1708,AB$38:AB1707,1,0)&gt;0,0,0),1))</f>
        <v>0</v>
      </c>
      <c r="AB1708" s="17" t="str">
        <f>IF(DATOS!I1672=X$39,DATOS!F1672,"")</f>
        <v/>
      </c>
    </row>
    <row r="1709" spans="26:28" x14ac:dyDescent="0.25">
      <c r="Z1709">
        <f t="shared" si="44"/>
        <v>0</v>
      </c>
      <c r="AA1709">
        <f>IF(AB1709="",0,IFERROR(IF(VLOOKUP(AB1709,AB$38:AB1708,1,0)&gt;0,0,0),1))</f>
        <v>0</v>
      </c>
      <c r="AB1709" s="17" t="str">
        <f>IF(DATOS!I1673=X$39,DATOS!F1673,"")</f>
        <v/>
      </c>
    </row>
    <row r="1710" spans="26:28" x14ac:dyDescent="0.25">
      <c r="Z1710">
        <f t="shared" si="44"/>
        <v>0</v>
      </c>
      <c r="AA1710">
        <f>IF(AB1710="",0,IFERROR(IF(VLOOKUP(AB1710,AB$38:AB1709,1,0)&gt;0,0,0),1))</f>
        <v>0</v>
      </c>
      <c r="AB1710" s="17" t="str">
        <f>IF(DATOS!I1674=X$39,DATOS!F1674,"")</f>
        <v/>
      </c>
    </row>
    <row r="1711" spans="26:28" x14ac:dyDescent="0.25">
      <c r="Z1711">
        <f t="shared" si="44"/>
        <v>0</v>
      </c>
      <c r="AA1711">
        <f>IF(AB1711="",0,IFERROR(IF(VLOOKUP(AB1711,AB$38:AB1710,1,0)&gt;0,0,0),1))</f>
        <v>0</v>
      </c>
      <c r="AB1711" s="17" t="str">
        <f>IF(DATOS!I1675=X$39,DATOS!F1675,"")</f>
        <v/>
      </c>
    </row>
    <row r="1712" spans="26:28" x14ac:dyDescent="0.25">
      <c r="Z1712">
        <f t="shared" si="44"/>
        <v>0</v>
      </c>
      <c r="AA1712">
        <f>IF(AB1712="",0,IFERROR(IF(VLOOKUP(AB1712,AB$38:AB1711,1,0)&gt;0,0,0),1))</f>
        <v>0</v>
      </c>
      <c r="AB1712" s="17" t="str">
        <f>IF(DATOS!I1676=X$39,DATOS!F1676,"")</f>
        <v/>
      </c>
    </row>
    <row r="1713" spans="26:28" x14ac:dyDescent="0.25">
      <c r="Z1713">
        <f t="shared" si="44"/>
        <v>0</v>
      </c>
      <c r="AA1713">
        <f>IF(AB1713="",0,IFERROR(IF(VLOOKUP(AB1713,AB$38:AB1712,1,0)&gt;0,0,0),1))</f>
        <v>0</v>
      </c>
      <c r="AB1713" s="17" t="str">
        <f>IF(DATOS!I1677=X$39,DATOS!F1677,"")</f>
        <v/>
      </c>
    </row>
    <row r="1714" spans="26:28" x14ac:dyDescent="0.25">
      <c r="Z1714">
        <f t="shared" si="44"/>
        <v>0</v>
      </c>
      <c r="AA1714">
        <f>IF(AB1714="",0,IFERROR(IF(VLOOKUP(AB1714,AB$38:AB1713,1,0)&gt;0,0,0),1))</f>
        <v>0</v>
      </c>
      <c r="AB1714" s="17" t="str">
        <f>IF(DATOS!I1678=X$39,DATOS!F1678,"")</f>
        <v/>
      </c>
    </row>
    <row r="1715" spans="26:28" x14ac:dyDescent="0.25">
      <c r="Z1715">
        <f t="shared" si="44"/>
        <v>0</v>
      </c>
      <c r="AA1715">
        <f>IF(AB1715="",0,IFERROR(IF(VLOOKUP(AB1715,AB$38:AB1714,1,0)&gt;0,0,0),1))</f>
        <v>0</v>
      </c>
      <c r="AB1715" s="17" t="str">
        <f>IF(DATOS!I1679=X$39,DATOS!F1679,"")</f>
        <v/>
      </c>
    </row>
    <row r="1716" spans="26:28" x14ac:dyDescent="0.25">
      <c r="Z1716">
        <f t="shared" si="44"/>
        <v>0</v>
      </c>
      <c r="AA1716">
        <f>IF(AB1716="",0,IFERROR(IF(VLOOKUP(AB1716,AB$38:AB1715,1,0)&gt;0,0,0),1))</f>
        <v>0</v>
      </c>
      <c r="AB1716" s="17" t="str">
        <f>IF(DATOS!I1680=X$39,DATOS!F1680,"")</f>
        <v/>
      </c>
    </row>
    <row r="1717" spans="26:28" x14ac:dyDescent="0.25">
      <c r="Z1717">
        <f t="shared" si="44"/>
        <v>0</v>
      </c>
      <c r="AA1717">
        <f>IF(AB1717="",0,IFERROR(IF(VLOOKUP(AB1717,AB$38:AB1716,1,0)&gt;0,0,0),1))</f>
        <v>0</v>
      </c>
      <c r="AB1717" s="17" t="str">
        <f>IF(DATOS!I1681=X$39,DATOS!F1681,"")</f>
        <v/>
      </c>
    </row>
    <row r="1718" spans="26:28" x14ac:dyDescent="0.25">
      <c r="Z1718">
        <f t="shared" si="44"/>
        <v>0</v>
      </c>
      <c r="AA1718">
        <f>IF(AB1718="",0,IFERROR(IF(VLOOKUP(AB1718,AB$38:AB1717,1,0)&gt;0,0,0),1))</f>
        <v>0</v>
      </c>
      <c r="AB1718" s="17" t="str">
        <f>IF(DATOS!I1682=X$39,DATOS!F1682,"")</f>
        <v/>
      </c>
    </row>
    <row r="1719" spans="26:28" x14ac:dyDescent="0.25">
      <c r="Z1719">
        <f t="shared" si="44"/>
        <v>0</v>
      </c>
      <c r="AA1719">
        <f>IF(AB1719="",0,IFERROR(IF(VLOOKUP(AB1719,AB$38:AB1718,1,0)&gt;0,0,0),1))</f>
        <v>0</v>
      </c>
      <c r="AB1719" s="17" t="str">
        <f>IF(DATOS!I1683=X$39,DATOS!F1683,"")</f>
        <v/>
      </c>
    </row>
    <row r="1720" spans="26:28" x14ac:dyDescent="0.25">
      <c r="Z1720">
        <f t="shared" si="44"/>
        <v>0</v>
      </c>
      <c r="AA1720">
        <f>IF(AB1720="",0,IFERROR(IF(VLOOKUP(AB1720,AB$38:AB1719,1,0)&gt;0,0,0),1))</f>
        <v>0</v>
      </c>
      <c r="AB1720" s="17" t="str">
        <f>IF(DATOS!I1684=X$39,DATOS!F1684,"")</f>
        <v/>
      </c>
    </row>
    <row r="1721" spans="26:28" x14ac:dyDescent="0.25">
      <c r="Z1721">
        <f t="shared" si="44"/>
        <v>0</v>
      </c>
      <c r="AA1721">
        <f>IF(AB1721="",0,IFERROR(IF(VLOOKUP(AB1721,AB$38:AB1720,1,0)&gt;0,0,0),1))</f>
        <v>0</v>
      </c>
      <c r="AB1721" s="17" t="str">
        <f>IF(DATOS!I1685=X$39,DATOS!F1685,"")</f>
        <v/>
      </c>
    </row>
    <row r="1722" spans="26:28" x14ac:dyDescent="0.25">
      <c r="Z1722">
        <f t="shared" si="44"/>
        <v>0</v>
      </c>
      <c r="AA1722">
        <f>IF(AB1722="",0,IFERROR(IF(VLOOKUP(AB1722,AB$38:AB1721,1,0)&gt;0,0,0),1))</f>
        <v>0</v>
      </c>
      <c r="AB1722" s="17" t="str">
        <f>IF(DATOS!I1686=X$39,DATOS!F1686,"")</f>
        <v/>
      </c>
    </row>
    <row r="1723" spans="26:28" x14ac:dyDescent="0.25">
      <c r="Z1723">
        <f t="shared" si="44"/>
        <v>0</v>
      </c>
      <c r="AA1723">
        <f>IF(AB1723="",0,IFERROR(IF(VLOOKUP(AB1723,AB$38:AB1722,1,0)&gt;0,0,0),1))</f>
        <v>0</v>
      </c>
      <c r="AB1723" s="17" t="str">
        <f>IF(DATOS!I1687=X$39,DATOS!F1687,"")</f>
        <v/>
      </c>
    </row>
    <row r="1724" spans="26:28" x14ac:dyDescent="0.25">
      <c r="Z1724">
        <f t="shared" si="44"/>
        <v>0</v>
      </c>
      <c r="AA1724">
        <f>IF(AB1724="",0,IFERROR(IF(VLOOKUP(AB1724,AB$38:AB1723,1,0)&gt;0,0,0),1))</f>
        <v>0</v>
      </c>
      <c r="AB1724" s="17" t="str">
        <f>IF(DATOS!I1688=X$39,DATOS!F1688,"")</f>
        <v/>
      </c>
    </row>
    <row r="1725" spans="26:28" x14ac:dyDescent="0.25">
      <c r="Z1725">
        <f t="shared" si="44"/>
        <v>0</v>
      </c>
      <c r="AA1725">
        <f>IF(AB1725="",0,IFERROR(IF(VLOOKUP(AB1725,AB$38:AB1724,1,0)&gt;0,0,0),1))</f>
        <v>0</v>
      </c>
      <c r="AB1725" s="17" t="str">
        <f>IF(DATOS!I1689=X$39,DATOS!F1689,"")</f>
        <v/>
      </c>
    </row>
    <row r="1726" spans="26:28" x14ac:dyDescent="0.25">
      <c r="Z1726">
        <f t="shared" si="44"/>
        <v>0</v>
      </c>
      <c r="AA1726">
        <f>IF(AB1726="",0,IFERROR(IF(VLOOKUP(AB1726,AB$38:AB1725,1,0)&gt;0,0,0),1))</f>
        <v>0</v>
      </c>
      <c r="AB1726" s="17" t="str">
        <f>IF(DATOS!I1690=X$39,DATOS!F1690,"")</f>
        <v/>
      </c>
    </row>
    <row r="1727" spans="26:28" x14ac:dyDescent="0.25">
      <c r="Z1727">
        <f t="shared" si="44"/>
        <v>0</v>
      </c>
      <c r="AA1727">
        <f>IF(AB1727="",0,IFERROR(IF(VLOOKUP(AB1727,AB$38:AB1726,1,0)&gt;0,0,0),1))</f>
        <v>0</v>
      </c>
      <c r="AB1727" s="17" t="str">
        <f>IF(DATOS!I1691=X$39,DATOS!F1691,"")</f>
        <v/>
      </c>
    </row>
    <row r="1728" spans="26:28" x14ac:dyDescent="0.25">
      <c r="Z1728">
        <f t="shared" si="44"/>
        <v>0</v>
      </c>
      <c r="AA1728">
        <f>IF(AB1728="",0,IFERROR(IF(VLOOKUP(AB1728,AB$38:AB1727,1,0)&gt;0,0,0),1))</f>
        <v>0</v>
      </c>
      <c r="AB1728" s="17" t="str">
        <f>IF(DATOS!I1692=X$39,DATOS!F1692,"")</f>
        <v/>
      </c>
    </row>
    <row r="1729" spans="26:28" x14ac:dyDescent="0.25">
      <c r="Z1729">
        <f t="shared" si="44"/>
        <v>0</v>
      </c>
      <c r="AA1729">
        <f>IF(AB1729="",0,IFERROR(IF(VLOOKUP(AB1729,AB$38:AB1728,1,0)&gt;0,0,0),1))</f>
        <v>0</v>
      </c>
      <c r="AB1729" s="17" t="str">
        <f>IF(DATOS!I1693=X$39,DATOS!F1693,"")</f>
        <v/>
      </c>
    </row>
    <row r="1730" spans="26:28" x14ac:dyDescent="0.25">
      <c r="Z1730">
        <f t="shared" si="44"/>
        <v>0</v>
      </c>
      <c r="AA1730">
        <f>IF(AB1730="",0,IFERROR(IF(VLOOKUP(AB1730,AB$38:AB1729,1,0)&gt;0,0,0),1))</f>
        <v>0</v>
      </c>
      <c r="AB1730" s="17" t="str">
        <f>IF(DATOS!I1694=X$39,DATOS!F1694,"")</f>
        <v/>
      </c>
    </row>
    <row r="1731" spans="26:28" x14ac:dyDescent="0.25">
      <c r="Z1731">
        <f t="shared" si="44"/>
        <v>0</v>
      </c>
      <c r="AA1731">
        <f>IF(AB1731="",0,IFERROR(IF(VLOOKUP(AB1731,AB$38:AB1730,1,0)&gt;0,0,0),1))</f>
        <v>0</v>
      </c>
      <c r="AB1731" s="17" t="str">
        <f>IF(DATOS!I1695=X$39,DATOS!F1695,"")</f>
        <v/>
      </c>
    </row>
    <row r="1732" spans="26:28" x14ac:dyDescent="0.25">
      <c r="Z1732">
        <f t="shared" si="44"/>
        <v>0</v>
      </c>
      <c r="AA1732">
        <f>IF(AB1732="",0,IFERROR(IF(VLOOKUP(AB1732,AB$38:AB1731,1,0)&gt;0,0,0),1))</f>
        <v>0</v>
      </c>
      <c r="AB1732" s="17" t="str">
        <f>IF(DATOS!I1696=X$39,DATOS!F1696,"")</f>
        <v/>
      </c>
    </row>
    <row r="1733" spans="26:28" x14ac:dyDescent="0.25">
      <c r="Z1733">
        <f t="shared" si="44"/>
        <v>0</v>
      </c>
      <c r="AA1733">
        <f>IF(AB1733="",0,IFERROR(IF(VLOOKUP(AB1733,AB$38:AB1732,1,0)&gt;0,0,0),1))</f>
        <v>0</v>
      </c>
      <c r="AB1733" s="17" t="str">
        <f>IF(DATOS!I1697=X$39,DATOS!F1697,"")</f>
        <v/>
      </c>
    </row>
    <row r="1734" spans="26:28" x14ac:dyDescent="0.25">
      <c r="Z1734">
        <f t="shared" si="44"/>
        <v>0</v>
      </c>
      <c r="AA1734">
        <f>IF(AB1734="",0,IFERROR(IF(VLOOKUP(AB1734,AB$38:AB1733,1,0)&gt;0,0,0),1))</f>
        <v>0</v>
      </c>
      <c r="AB1734" s="17" t="str">
        <f>IF(DATOS!I1698=X$39,DATOS!F1698,"")</f>
        <v/>
      </c>
    </row>
    <row r="1735" spans="26:28" x14ac:dyDescent="0.25">
      <c r="Z1735">
        <f t="shared" si="44"/>
        <v>0</v>
      </c>
      <c r="AA1735">
        <f>IF(AB1735="",0,IFERROR(IF(VLOOKUP(AB1735,AB$38:AB1734,1,0)&gt;0,0,0),1))</f>
        <v>0</v>
      </c>
      <c r="AB1735" s="17" t="str">
        <f>IF(DATOS!I1699=X$39,DATOS!F1699,"")</f>
        <v/>
      </c>
    </row>
    <row r="1736" spans="26:28" x14ac:dyDescent="0.25">
      <c r="Z1736">
        <f t="shared" si="44"/>
        <v>0</v>
      </c>
      <c r="AA1736">
        <f>IF(AB1736="",0,IFERROR(IF(VLOOKUP(AB1736,AB$38:AB1735,1,0)&gt;0,0,0),1))</f>
        <v>0</v>
      </c>
      <c r="AB1736" s="17" t="str">
        <f>IF(DATOS!I1700=X$39,DATOS!F1700,"")</f>
        <v/>
      </c>
    </row>
    <row r="1737" spans="26:28" x14ac:dyDescent="0.25">
      <c r="Z1737">
        <f t="shared" si="44"/>
        <v>0</v>
      </c>
      <c r="AA1737">
        <f>IF(AB1737="",0,IFERROR(IF(VLOOKUP(AB1737,AB$38:AB1736,1,0)&gt;0,0,0),1))</f>
        <v>0</v>
      </c>
      <c r="AB1737" s="17" t="str">
        <f>IF(DATOS!I1701=X$39,DATOS!F1701,"")</f>
        <v/>
      </c>
    </row>
    <row r="1738" spans="26:28" x14ac:dyDescent="0.25">
      <c r="Z1738">
        <f t="shared" si="44"/>
        <v>0</v>
      </c>
      <c r="AA1738">
        <f>IF(AB1738="",0,IFERROR(IF(VLOOKUP(AB1738,AB$38:AB1737,1,0)&gt;0,0,0),1))</f>
        <v>0</v>
      </c>
      <c r="AB1738" s="17" t="str">
        <f>IF(DATOS!I1702=X$39,DATOS!F1702,"")</f>
        <v/>
      </c>
    </row>
    <row r="1739" spans="26:28" x14ac:dyDescent="0.25">
      <c r="Z1739">
        <f t="shared" si="44"/>
        <v>0</v>
      </c>
      <c r="AA1739">
        <f>IF(AB1739="",0,IFERROR(IF(VLOOKUP(AB1739,AB$38:AB1738,1,0)&gt;0,0,0),1))</f>
        <v>0</v>
      </c>
      <c r="AB1739" s="17" t="str">
        <f>IF(DATOS!I1703=X$39,DATOS!F1703,"")</f>
        <v/>
      </c>
    </row>
    <row r="1740" spans="26:28" x14ac:dyDescent="0.25">
      <c r="Z1740">
        <f t="shared" si="44"/>
        <v>0</v>
      </c>
      <c r="AA1740">
        <f>IF(AB1740="",0,IFERROR(IF(VLOOKUP(AB1740,AB$38:AB1739,1,0)&gt;0,0,0),1))</f>
        <v>0</v>
      </c>
      <c r="AB1740" s="17" t="str">
        <f>IF(DATOS!I1704=X$39,DATOS!F1704,"")</f>
        <v/>
      </c>
    </row>
    <row r="1741" spans="26:28" x14ac:dyDescent="0.25">
      <c r="Z1741">
        <f t="shared" si="44"/>
        <v>0</v>
      </c>
      <c r="AA1741">
        <f>IF(AB1741="",0,IFERROR(IF(VLOOKUP(AB1741,AB$38:AB1740,1,0)&gt;0,0,0),1))</f>
        <v>0</v>
      </c>
      <c r="AB1741" s="17" t="str">
        <f>IF(DATOS!I1705=X$39,DATOS!F1705,"")</f>
        <v/>
      </c>
    </row>
    <row r="1742" spans="26:28" x14ac:dyDescent="0.25">
      <c r="Z1742">
        <f t="shared" si="44"/>
        <v>0</v>
      </c>
      <c r="AA1742">
        <f>IF(AB1742="",0,IFERROR(IF(VLOOKUP(AB1742,AB$38:AB1741,1,0)&gt;0,0,0),1))</f>
        <v>0</v>
      </c>
      <c r="AB1742" s="17" t="str">
        <f>IF(DATOS!I1706=X$39,DATOS!F1706,"")</f>
        <v/>
      </c>
    </row>
    <row r="1743" spans="26:28" x14ac:dyDescent="0.25">
      <c r="Z1743">
        <f t="shared" si="44"/>
        <v>0</v>
      </c>
      <c r="AA1743">
        <f>IF(AB1743="",0,IFERROR(IF(VLOOKUP(AB1743,AB$38:AB1742,1,0)&gt;0,0,0),1))</f>
        <v>0</v>
      </c>
      <c r="AB1743" s="17" t="str">
        <f>IF(DATOS!I1707=X$39,DATOS!F1707,"")</f>
        <v/>
      </c>
    </row>
    <row r="1744" spans="26:28" x14ac:dyDescent="0.25">
      <c r="Z1744">
        <f t="shared" si="44"/>
        <v>0</v>
      </c>
      <c r="AA1744">
        <f>IF(AB1744="",0,IFERROR(IF(VLOOKUP(AB1744,AB$38:AB1743,1,0)&gt;0,0,0),1))</f>
        <v>0</v>
      </c>
      <c r="AB1744" s="17" t="str">
        <f>IF(DATOS!I1708=X$39,DATOS!F1708,"")</f>
        <v/>
      </c>
    </row>
    <row r="1745" spans="26:28" x14ac:dyDescent="0.25">
      <c r="Z1745">
        <f t="shared" si="44"/>
        <v>0</v>
      </c>
      <c r="AA1745">
        <f>IF(AB1745="",0,IFERROR(IF(VLOOKUP(AB1745,AB$38:AB1744,1,0)&gt;0,0,0),1))</f>
        <v>0</v>
      </c>
      <c r="AB1745" s="17" t="str">
        <f>IF(DATOS!I1709=X$39,DATOS!F1709,"")</f>
        <v/>
      </c>
    </row>
    <row r="1746" spans="26:28" x14ac:dyDescent="0.25">
      <c r="Z1746">
        <f t="shared" si="44"/>
        <v>0</v>
      </c>
      <c r="AA1746">
        <f>IF(AB1746="",0,IFERROR(IF(VLOOKUP(AB1746,AB$38:AB1745,1,0)&gt;0,0,0),1))</f>
        <v>0</v>
      </c>
      <c r="AB1746" s="17" t="str">
        <f>IF(DATOS!I1710=X$39,DATOS!F1710,"")</f>
        <v/>
      </c>
    </row>
    <row r="1747" spans="26:28" x14ac:dyDescent="0.25">
      <c r="Z1747">
        <f t="shared" si="44"/>
        <v>0</v>
      </c>
      <c r="AA1747">
        <f>IF(AB1747="",0,IFERROR(IF(VLOOKUP(AB1747,AB$38:AB1746,1,0)&gt;0,0,0),1))</f>
        <v>0</v>
      </c>
      <c r="AB1747" s="17" t="str">
        <f>IF(DATOS!I1711=X$39,DATOS!F1711,"")</f>
        <v/>
      </c>
    </row>
    <row r="1748" spans="26:28" x14ac:dyDescent="0.25">
      <c r="Z1748">
        <f t="shared" si="44"/>
        <v>0</v>
      </c>
      <c r="AA1748">
        <f>IF(AB1748="",0,IFERROR(IF(VLOOKUP(AB1748,AB$38:AB1747,1,0)&gt;0,0,0),1))</f>
        <v>0</v>
      </c>
      <c r="AB1748" s="17" t="str">
        <f>IF(DATOS!I1712=X$39,DATOS!F1712,"")</f>
        <v/>
      </c>
    </row>
    <row r="1749" spans="26:28" x14ac:dyDescent="0.25">
      <c r="Z1749">
        <f t="shared" si="44"/>
        <v>0</v>
      </c>
      <c r="AA1749">
        <f>IF(AB1749="",0,IFERROR(IF(VLOOKUP(AB1749,AB$38:AB1748,1,0)&gt;0,0,0),1))</f>
        <v>0</v>
      </c>
      <c r="AB1749" s="17" t="str">
        <f>IF(DATOS!I1713=X$39,DATOS!F1713,"")</f>
        <v/>
      </c>
    </row>
    <row r="1750" spans="26:28" x14ac:dyDescent="0.25">
      <c r="Z1750">
        <f t="shared" si="44"/>
        <v>0</v>
      </c>
      <c r="AA1750">
        <f>IF(AB1750="",0,IFERROR(IF(VLOOKUP(AB1750,AB$38:AB1749,1,0)&gt;0,0,0),1))</f>
        <v>0</v>
      </c>
      <c r="AB1750" s="17" t="str">
        <f>IF(DATOS!I1714=X$39,DATOS!F1714,"")</f>
        <v/>
      </c>
    </row>
    <row r="1751" spans="26:28" x14ac:dyDescent="0.25">
      <c r="Z1751">
        <f t="shared" si="44"/>
        <v>0</v>
      </c>
      <c r="AA1751">
        <f>IF(AB1751="",0,IFERROR(IF(VLOOKUP(AB1751,AB$38:AB1750,1,0)&gt;0,0,0),1))</f>
        <v>0</v>
      </c>
      <c r="AB1751" s="17" t="str">
        <f>IF(DATOS!I1715=X$39,DATOS!F1715,"")</f>
        <v/>
      </c>
    </row>
    <row r="1752" spans="26:28" x14ac:dyDescent="0.25">
      <c r="Z1752">
        <f t="shared" si="44"/>
        <v>0</v>
      </c>
      <c r="AA1752">
        <f>IF(AB1752="",0,IFERROR(IF(VLOOKUP(AB1752,AB$38:AB1751,1,0)&gt;0,0,0),1))</f>
        <v>0</v>
      </c>
      <c r="AB1752" s="17" t="str">
        <f>IF(DATOS!I1716=X$39,DATOS!F1716,"")</f>
        <v/>
      </c>
    </row>
    <row r="1753" spans="26:28" x14ac:dyDescent="0.25">
      <c r="Z1753">
        <f t="shared" si="44"/>
        <v>0</v>
      </c>
      <c r="AA1753">
        <f>IF(AB1753="",0,IFERROR(IF(VLOOKUP(AB1753,AB$38:AB1752,1,0)&gt;0,0,0),1))</f>
        <v>0</v>
      </c>
      <c r="AB1753" s="17" t="str">
        <f>IF(DATOS!I1717=X$39,DATOS!F1717,"")</f>
        <v/>
      </c>
    </row>
    <row r="1754" spans="26:28" x14ac:dyDescent="0.25">
      <c r="Z1754">
        <f t="shared" si="44"/>
        <v>0</v>
      </c>
      <c r="AA1754">
        <f>IF(AB1754="",0,IFERROR(IF(VLOOKUP(AB1754,AB$38:AB1753,1,0)&gt;0,0,0),1))</f>
        <v>0</v>
      </c>
      <c r="AB1754" s="17" t="str">
        <f>IF(DATOS!I1718=X$39,DATOS!F1718,"")</f>
        <v/>
      </c>
    </row>
    <row r="1755" spans="26:28" x14ac:dyDescent="0.25">
      <c r="Z1755">
        <f t="shared" si="44"/>
        <v>0</v>
      </c>
      <c r="AA1755">
        <f>IF(AB1755="",0,IFERROR(IF(VLOOKUP(AB1755,AB$38:AB1754,1,0)&gt;0,0,0),1))</f>
        <v>0</v>
      </c>
      <c r="AB1755" s="17" t="str">
        <f>IF(DATOS!I1719=X$39,DATOS!F1719,"")</f>
        <v/>
      </c>
    </row>
    <row r="1756" spans="26:28" x14ac:dyDescent="0.25">
      <c r="Z1756">
        <f t="shared" si="44"/>
        <v>0</v>
      </c>
      <c r="AA1756">
        <f>IF(AB1756="",0,IFERROR(IF(VLOOKUP(AB1756,AB$38:AB1755,1,0)&gt;0,0,0),1))</f>
        <v>0</v>
      </c>
      <c r="AB1756" s="17" t="str">
        <f>IF(DATOS!I1720=X$39,DATOS!F1720,"")</f>
        <v/>
      </c>
    </row>
    <row r="1757" spans="26:28" x14ac:dyDescent="0.25">
      <c r="Z1757">
        <f t="shared" si="44"/>
        <v>0</v>
      </c>
      <c r="AA1757">
        <f>IF(AB1757="",0,IFERROR(IF(VLOOKUP(AB1757,AB$38:AB1756,1,0)&gt;0,0,0),1))</f>
        <v>0</v>
      </c>
      <c r="AB1757" s="17" t="str">
        <f>IF(DATOS!I1721=X$39,DATOS!F1721,"")</f>
        <v/>
      </c>
    </row>
    <row r="1758" spans="26:28" x14ac:dyDescent="0.25">
      <c r="Z1758">
        <f t="shared" si="44"/>
        <v>0</v>
      </c>
      <c r="AA1758">
        <f>IF(AB1758="",0,IFERROR(IF(VLOOKUP(AB1758,AB$38:AB1757,1,0)&gt;0,0,0),1))</f>
        <v>0</v>
      </c>
      <c r="AB1758" s="17" t="str">
        <f>IF(DATOS!I1722=X$39,DATOS!F1722,"")</f>
        <v/>
      </c>
    </row>
    <row r="1759" spans="26:28" x14ac:dyDescent="0.25">
      <c r="Z1759">
        <f t="shared" si="44"/>
        <v>0</v>
      </c>
      <c r="AA1759">
        <f>IF(AB1759="",0,IFERROR(IF(VLOOKUP(AB1759,AB$38:AB1758,1,0)&gt;0,0,0),1))</f>
        <v>0</v>
      </c>
      <c r="AB1759" s="17" t="str">
        <f>IF(DATOS!I1723=X$39,DATOS!F1723,"")</f>
        <v/>
      </c>
    </row>
    <row r="1760" spans="26:28" x14ac:dyDescent="0.25">
      <c r="Z1760">
        <f t="shared" si="44"/>
        <v>0</v>
      </c>
      <c r="AA1760">
        <f>IF(AB1760="",0,IFERROR(IF(VLOOKUP(AB1760,AB$38:AB1759,1,0)&gt;0,0,0),1))</f>
        <v>0</v>
      </c>
      <c r="AB1760" s="17" t="str">
        <f>IF(DATOS!I1724=X$39,DATOS!F1724,"")</f>
        <v/>
      </c>
    </row>
    <row r="1761" spans="26:28" x14ac:dyDescent="0.25">
      <c r="Z1761">
        <f t="shared" si="44"/>
        <v>0</v>
      </c>
      <c r="AA1761">
        <f>IF(AB1761="",0,IFERROR(IF(VLOOKUP(AB1761,AB$38:AB1760,1,0)&gt;0,0,0),1))</f>
        <v>0</v>
      </c>
      <c r="AB1761" s="17" t="str">
        <f>IF(DATOS!I1725=X$39,DATOS!F1725,"")</f>
        <v/>
      </c>
    </row>
    <row r="1762" spans="26:28" x14ac:dyDescent="0.25">
      <c r="Z1762">
        <f t="shared" si="44"/>
        <v>0</v>
      </c>
      <c r="AA1762">
        <f>IF(AB1762="",0,IFERROR(IF(VLOOKUP(AB1762,AB$38:AB1761,1,0)&gt;0,0,0),1))</f>
        <v>0</v>
      </c>
      <c r="AB1762" s="17" t="str">
        <f>IF(DATOS!I1726=X$39,DATOS!F1726,"")</f>
        <v/>
      </c>
    </row>
    <row r="1763" spans="26:28" x14ac:dyDescent="0.25">
      <c r="Z1763">
        <f t="shared" si="44"/>
        <v>0</v>
      </c>
      <c r="AA1763">
        <f>IF(AB1763="",0,IFERROR(IF(VLOOKUP(AB1763,AB$38:AB1762,1,0)&gt;0,0,0),1))</f>
        <v>0</v>
      </c>
      <c r="AB1763" s="17" t="str">
        <f>IF(DATOS!I1727=X$39,DATOS!F1727,"")</f>
        <v/>
      </c>
    </row>
    <row r="1764" spans="26:28" x14ac:dyDescent="0.25">
      <c r="Z1764">
        <f t="shared" si="44"/>
        <v>0</v>
      </c>
      <c r="AA1764">
        <f>IF(AB1764="",0,IFERROR(IF(VLOOKUP(AB1764,AB$38:AB1763,1,0)&gt;0,0,0),1))</f>
        <v>0</v>
      </c>
      <c r="AB1764" s="17" t="str">
        <f>IF(DATOS!I1728=X$39,DATOS!F1728,"")</f>
        <v/>
      </c>
    </row>
    <row r="1765" spans="26:28" x14ac:dyDescent="0.25">
      <c r="Z1765">
        <f t="shared" si="44"/>
        <v>0</v>
      </c>
      <c r="AA1765">
        <f>IF(AB1765="",0,IFERROR(IF(VLOOKUP(AB1765,AB$38:AB1764,1,0)&gt;0,0,0),1))</f>
        <v>0</v>
      </c>
      <c r="AB1765" s="17" t="str">
        <f>IF(DATOS!I1729=X$39,DATOS!F1729,"")</f>
        <v/>
      </c>
    </row>
    <row r="1766" spans="26:28" x14ac:dyDescent="0.25">
      <c r="Z1766">
        <f t="shared" ref="Z1766:Z1829" si="45">Z1765+AA1766</f>
        <v>0</v>
      </c>
      <c r="AA1766">
        <f>IF(AB1766="",0,IFERROR(IF(VLOOKUP(AB1766,AB$38:AB1765,1,0)&gt;0,0,0),1))</f>
        <v>0</v>
      </c>
      <c r="AB1766" s="17" t="str">
        <f>IF(DATOS!I1730=X$39,DATOS!F1730,"")</f>
        <v/>
      </c>
    </row>
    <row r="1767" spans="26:28" x14ac:dyDescent="0.25">
      <c r="Z1767">
        <f t="shared" si="45"/>
        <v>0</v>
      </c>
      <c r="AA1767">
        <f>IF(AB1767="",0,IFERROR(IF(VLOOKUP(AB1767,AB$38:AB1766,1,0)&gt;0,0,0),1))</f>
        <v>0</v>
      </c>
      <c r="AB1767" s="17" t="str">
        <f>IF(DATOS!I1731=X$39,DATOS!F1731,"")</f>
        <v/>
      </c>
    </row>
    <row r="1768" spans="26:28" x14ac:dyDescent="0.25">
      <c r="Z1768">
        <f t="shared" si="45"/>
        <v>0</v>
      </c>
      <c r="AA1768">
        <f>IF(AB1768="",0,IFERROR(IF(VLOOKUP(AB1768,AB$38:AB1767,1,0)&gt;0,0,0),1))</f>
        <v>0</v>
      </c>
      <c r="AB1768" s="17" t="str">
        <f>IF(DATOS!I1732=X$39,DATOS!F1732,"")</f>
        <v/>
      </c>
    </row>
    <row r="1769" spans="26:28" x14ac:dyDescent="0.25">
      <c r="Z1769">
        <f t="shared" si="45"/>
        <v>0</v>
      </c>
      <c r="AA1769">
        <f>IF(AB1769="",0,IFERROR(IF(VLOOKUP(AB1769,AB$38:AB1768,1,0)&gt;0,0,0),1))</f>
        <v>0</v>
      </c>
      <c r="AB1769" s="17" t="str">
        <f>IF(DATOS!I1733=X$39,DATOS!F1733,"")</f>
        <v/>
      </c>
    </row>
    <row r="1770" spans="26:28" x14ac:dyDescent="0.25">
      <c r="Z1770">
        <f t="shared" si="45"/>
        <v>0</v>
      </c>
      <c r="AA1770">
        <f>IF(AB1770="",0,IFERROR(IF(VLOOKUP(AB1770,AB$38:AB1769,1,0)&gt;0,0,0),1))</f>
        <v>0</v>
      </c>
      <c r="AB1770" s="17" t="str">
        <f>IF(DATOS!I1734=X$39,DATOS!F1734,"")</f>
        <v/>
      </c>
    </row>
    <row r="1771" spans="26:28" x14ac:dyDescent="0.25">
      <c r="Z1771">
        <f t="shared" si="45"/>
        <v>0</v>
      </c>
      <c r="AA1771">
        <f>IF(AB1771="",0,IFERROR(IF(VLOOKUP(AB1771,AB$38:AB1770,1,0)&gt;0,0,0),1))</f>
        <v>0</v>
      </c>
      <c r="AB1771" s="17" t="str">
        <f>IF(DATOS!I1735=X$39,DATOS!F1735,"")</f>
        <v/>
      </c>
    </row>
    <row r="1772" spans="26:28" x14ac:dyDescent="0.25">
      <c r="Z1772">
        <f t="shared" si="45"/>
        <v>0</v>
      </c>
      <c r="AA1772">
        <f>IF(AB1772="",0,IFERROR(IF(VLOOKUP(AB1772,AB$38:AB1771,1,0)&gt;0,0,0),1))</f>
        <v>0</v>
      </c>
      <c r="AB1772" s="17" t="str">
        <f>IF(DATOS!I1736=X$39,DATOS!F1736,"")</f>
        <v/>
      </c>
    </row>
    <row r="1773" spans="26:28" x14ac:dyDescent="0.25">
      <c r="Z1773">
        <f t="shared" si="45"/>
        <v>0</v>
      </c>
      <c r="AA1773">
        <f>IF(AB1773="",0,IFERROR(IF(VLOOKUP(AB1773,AB$38:AB1772,1,0)&gt;0,0,0),1))</f>
        <v>0</v>
      </c>
      <c r="AB1773" s="17" t="str">
        <f>IF(DATOS!I1737=X$39,DATOS!F1737,"")</f>
        <v/>
      </c>
    </row>
    <row r="1774" spans="26:28" x14ac:dyDescent="0.25">
      <c r="Z1774">
        <f t="shared" si="45"/>
        <v>0</v>
      </c>
      <c r="AA1774">
        <f>IF(AB1774="",0,IFERROR(IF(VLOOKUP(AB1774,AB$38:AB1773,1,0)&gt;0,0,0),1))</f>
        <v>0</v>
      </c>
      <c r="AB1774" s="17" t="str">
        <f>IF(DATOS!I1738=X$39,DATOS!F1738,"")</f>
        <v/>
      </c>
    </row>
    <row r="1775" spans="26:28" x14ac:dyDescent="0.25">
      <c r="Z1775">
        <f t="shared" si="45"/>
        <v>0</v>
      </c>
      <c r="AA1775">
        <f>IF(AB1775="",0,IFERROR(IF(VLOOKUP(AB1775,AB$38:AB1774,1,0)&gt;0,0,0),1))</f>
        <v>0</v>
      </c>
      <c r="AB1775" s="17" t="str">
        <f>IF(DATOS!I1739=X$39,DATOS!F1739,"")</f>
        <v/>
      </c>
    </row>
    <row r="1776" spans="26:28" x14ac:dyDescent="0.25">
      <c r="Z1776">
        <f t="shared" si="45"/>
        <v>0</v>
      </c>
      <c r="AA1776">
        <f>IF(AB1776="",0,IFERROR(IF(VLOOKUP(AB1776,AB$38:AB1775,1,0)&gt;0,0,0),1))</f>
        <v>0</v>
      </c>
      <c r="AB1776" s="17" t="str">
        <f>IF(DATOS!I1740=X$39,DATOS!F1740,"")</f>
        <v/>
      </c>
    </row>
    <row r="1777" spans="26:28" x14ac:dyDescent="0.25">
      <c r="Z1777">
        <f t="shared" si="45"/>
        <v>0</v>
      </c>
      <c r="AA1777">
        <f>IF(AB1777="",0,IFERROR(IF(VLOOKUP(AB1777,AB$38:AB1776,1,0)&gt;0,0,0),1))</f>
        <v>0</v>
      </c>
      <c r="AB1777" s="17" t="str">
        <f>IF(DATOS!I1741=X$39,DATOS!F1741,"")</f>
        <v/>
      </c>
    </row>
    <row r="1778" spans="26:28" x14ac:dyDescent="0.25">
      <c r="Z1778">
        <f t="shared" si="45"/>
        <v>0</v>
      </c>
      <c r="AA1778">
        <f>IF(AB1778="",0,IFERROR(IF(VLOOKUP(AB1778,AB$38:AB1777,1,0)&gt;0,0,0),1))</f>
        <v>0</v>
      </c>
      <c r="AB1778" s="17" t="str">
        <f>IF(DATOS!I1742=X$39,DATOS!F1742,"")</f>
        <v/>
      </c>
    </row>
    <row r="1779" spans="26:28" x14ac:dyDescent="0.25">
      <c r="Z1779">
        <f t="shared" si="45"/>
        <v>0</v>
      </c>
      <c r="AA1779">
        <f>IF(AB1779="",0,IFERROR(IF(VLOOKUP(AB1779,AB$38:AB1778,1,0)&gt;0,0,0),1))</f>
        <v>0</v>
      </c>
      <c r="AB1779" s="17" t="str">
        <f>IF(DATOS!I1743=X$39,DATOS!F1743,"")</f>
        <v/>
      </c>
    </row>
    <row r="1780" spans="26:28" x14ac:dyDescent="0.25">
      <c r="Z1780">
        <f t="shared" si="45"/>
        <v>0</v>
      </c>
      <c r="AA1780">
        <f>IF(AB1780="",0,IFERROR(IF(VLOOKUP(AB1780,AB$38:AB1779,1,0)&gt;0,0,0),1))</f>
        <v>0</v>
      </c>
      <c r="AB1780" s="17" t="str">
        <f>IF(DATOS!I1744=X$39,DATOS!F1744,"")</f>
        <v/>
      </c>
    </row>
    <row r="1781" spans="26:28" x14ac:dyDescent="0.25">
      <c r="Z1781">
        <f t="shared" si="45"/>
        <v>0</v>
      </c>
      <c r="AA1781">
        <f>IF(AB1781="",0,IFERROR(IF(VLOOKUP(AB1781,AB$38:AB1780,1,0)&gt;0,0,0),1))</f>
        <v>0</v>
      </c>
      <c r="AB1781" s="17" t="str">
        <f>IF(DATOS!I1745=X$39,DATOS!F1745,"")</f>
        <v/>
      </c>
    </row>
    <row r="1782" spans="26:28" x14ac:dyDescent="0.25">
      <c r="Z1782">
        <f t="shared" si="45"/>
        <v>0</v>
      </c>
      <c r="AA1782">
        <f>IF(AB1782="",0,IFERROR(IF(VLOOKUP(AB1782,AB$38:AB1781,1,0)&gt;0,0,0),1))</f>
        <v>0</v>
      </c>
      <c r="AB1782" s="17" t="str">
        <f>IF(DATOS!I1746=X$39,DATOS!F1746,"")</f>
        <v/>
      </c>
    </row>
    <row r="1783" spans="26:28" x14ac:dyDescent="0.25">
      <c r="Z1783">
        <f t="shared" si="45"/>
        <v>0</v>
      </c>
      <c r="AA1783">
        <f>IF(AB1783="",0,IFERROR(IF(VLOOKUP(AB1783,AB$38:AB1782,1,0)&gt;0,0,0),1))</f>
        <v>0</v>
      </c>
      <c r="AB1783" s="17" t="str">
        <f>IF(DATOS!I1747=X$39,DATOS!F1747,"")</f>
        <v/>
      </c>
    </row>
    <row r="1784" spans="26:28" x14ac:dyDescent="0.25">
      <c r="Z1784">
        <f t="shared" si="45"/>
        <v>0</v>
      </c>
      <c r="AA1784">
        <f>IF(AB1784="",0,IFERROR(IF(VLOOKUP(AB1784,AB$38:AB1783,1,0)&gt;0,0,0),1))</f>
        <v>0</v>
      </c>
      <c r="AB1784" s="17" t="str">
        <f>IF(DATOS!I1748=X$39,DATOS!F1748,"")</f>
        <v/>
      </c>
    </row>
    <row r="1785" spans="26:28" x14ac:dyDescent="0.25">
      <c r="Z1785">
        <f t="shared" si="45"/>
        <v>0</v>
      </c>
      <c r="AA1785">
        <f>IF(AB1785="",0,IFERROR(IF(VLOOKUP(AB1785,AB$38:AB1784,1,0)&gt;0,0,0),1))</f>
        <v>0</v>
      </c>
      <c r="AB1785" s="17" t="str">
        <f>IF(DATOS!I1749=X$39,DATOS!F1749,"")</f>
        <v/>
      </c>
    </row>
    <row r="1786" spans="26:28" x14ac:dyDescent="0.25">
      <c r="Z1786">
        <f t="shared" si="45"/>
        <v>0</v>
      </c>
      <c r="AA1786">
        <f>IF(AB1786="",0,IFERROR(IF(VLOOKUP(AB1786,AB$38:AB1785,1,0)&gt;0,0,0),1))</f>
        <v>0</v>
      </c>
      <c r="AB1786" s="17" t="str">
        <f>IF(DATOS!I1750=X$39,DATOS!F1750,"")</f>
        <v/>
      </c>
    </row>
    <row r="1787" spans="26:28" x14ac:dyDescent="0.25">
      <c r="Z1787">
        <f t="shared" si="45"/>
        <v>0</v>
      </c>
      <c r="AA1787">
        <f>IF(AB1787="",0,IFERROR(IF(VLOOKUP(AB1787,AB$38:AB1786,1,0)&gt;0,0,0),1))</f>
        <v>0</v>
      </c>
      <c r="AB1787" s="17" t="str">
        <f>IF(DATOS!I1751=X$39,DATOS!F1751,"")</f>
        <v/>
      </c>
    </row>
    <row r="1788" spans="26:28" x14ac:dyDescent="0.25">
      <c r="Z1788">
        <f t="shared" si="45"/>
        <v>0</v>
      </c>
      <c r="AA1788">
        <f>IF(AB1788="",0,IFERROR(IF(VLOOKUP(AB1788,AB$38:AB1787,1,0)&gt;0,0,0),1))</f>
        <v>0</v>
      </c>
      <c r="AB1788" s="17" t="str">
        <f>IF(DATOS!I1752=X$39,DATOS!F1752,"")</f>
        <v/>
      </c>
    </row>
    <row r="1789" spans="26:28" x14ac:dyDescent="0.25">
      <c r="Z1789">
        <f t="shared" si="45"/>
        <v>0</v>
      </c>
      <c r="AA1789">
        <f>IF(AB1789="",0,IFERROR(IF(VLOOKUP(AB1789,AB$38:AB1788,1,0)&gt;0,0,0),1))</f>
        <v>0</v>
      </c>
      <c r="AB1789" s="17" t="str">
        <f>IF(DATOS!I1753=X$39,DATOS!F1753,"")</f>
        <v/>
      </c>
    </row>
    <row r="1790" spans="26:28" x14ac:dyDescent="0.25">
      <c r="Z1790">
        <f t="shared" si="45"/>
        <v>0</v>
      </c>
      <c r="AA1790">
        <f>IF(AB1790="",0,IFERROR(IF(VLOOKUP(AB1790,AB$38:AB1789,1,0)&gt;0,0,0),1))</f>
        <v>0</v>
      </c>
      <c r="AB1790" s="17" t="str">
        <f>IF(DATOS!I1754=X$39,DATOS!F1754,"")</f>
        <v/>
      </c>
    </row>
    <row r="1791" spans="26:28" x14ac:dyDescent="0.25">
      <c r="Z1791">
        <f t="shared" si="45"/>
        <v>0</v>
      </c>
      <c r="AA1791">
        <f>IF(AB1791="",0,IFERROR(IF(VLOOKUP(AB1791,AB$38:AB1790,1,0)&gt;0,0,0),1))</f>
        <v>0</v>
      </c>
      <c r="AB1791" s="17" t="str">
        <f>IF(DATOS!I1755=X$39,DATOS!F1755,"")</f>
        <v/>
      </c>
    </row>
    <row r="1792" spans="26:28" x14ac:dyDescent="0.25">
      <c r="Z1792">
        <f t="shared" si="45"/>
        <v>0</v>
      </c>
      <c r="AA1792">
        <f>IF(AB1792="",0,IFERROR(IF(VLOOKUP(AB1792,AB$38:AB1791,1,0)&gt;0,0,0),1))</f>
        <v>0</v>
      </c>
      <c r="AB1792" s="17" t="str">
        <f>IF(DATOS!I1756=X$39,DATOS!F1756,"")</f>
        <v/>
      </c>
    </row>
    <row r="1793" spans="26:28" x14ac:dyDescent="0.25">
      <c r="Z1793">
        <f t="shared" si="45"/>
        <v>0</v>
      </c>
      <c r="AA1793">
        <f>IF(AB1793="",0,IFERROR(IF(VLOOKUP(AB1793,AB$38:AB1792,1,0)&gt;0,0,0),1))</f>
        <v>0</v>
      </c>
      <c r="AB1793" s="17" t="str">
        <f>IF(DATOS!I1757=X$39,DATOS!F1757,"")</f>
        <v/>
      </c>
    </row>
    <row r="1794" spans="26:28" x14ac:dyDescent="0.25">
      <c r="Z1794">
        <f t="shared" si="45"/>
        <v>0</v>
      </c>
      <c r="AA1794">
        <f>IF(AB1794="",0,IFERROR(IF(VLOOKUP(AB1794,AB$38:AB1793,1,0)&gt;0,0,0),1))</f>
        <v>0</v>
      </c>
      <c r="AB1794" s="17" t="str">
        <f>IF(DATOS!I1758=X$39,DATOS!F1758,"")</f>
        <v/>
      </c>
    </row>
    <row r="1795" spans="26:28" x14ac:dyDescent="0.25">
      <c r="Z1795">
        <f t="shared" si="45"/>
        <v>0</v>
      </c>
      <c r="AA1795">
        <f>IF(AB1795="",0,IFERROR(IF(VLOOKUP(AB1795,AB$38:AB1794,1,0)&gt;0,0,0),1))</f>
        <v>0</v>
      </c>
      <c r="AB1795" s="17" t="str">
        <f>IF(DATOS!I1759=X$39,DATOS!F1759,"")</f>
        <v/>
      </c>
    </row>
    <row r="1796" spans="26:28" x14ac:dyDescent="0.25">
      <c r="Z1796">
        <f t="shared" si="45"/>
        <v>0</v>
      </c>
      <c r="AA1796">
        <f>IF(AB1796="",0,IFERROR(IF(VLOOKUP(AB1796,AB$38:AB1795,1,0)&gt;0,0,0),1))</f>
        <v>0</v>
      </c>
      <c r="AB1796" s="17" t="str">
        <f>IF(DATOS!I1760=X$39,DATOS!F1760,"")</f>
        <v/>
      </c>
    </row>
    <row r="1797" spans="26:28" x14ac:dyDescent="0.25">
      <c r="Z1797">
        <f t="shared" si="45"/>
        <v>0</v>
      </c>
      <c r="AA1797">
        <f>IF(AB1797="",0,IFERROR(IF(VLOOKUP(AB1797,AB$38:AB1796,1,0)&gt;0,0,0),1))</f>
        <v>0</v>
      </c>
      <c r="AB1797" s="17" t="str">
        <f>IF(DATOS!I1761=X$39,DATOS!F1761,"")</f>
        <v/>
      </c>
    </row>
    <row r="1798" spans="26:28" x14ac:dyDescent="0.25">
      <c r="Z1798">
        <f t="shared" si="45"/>
        <v>0</v>
      </c>
      <c r="AA1798">
        <f>IF(AB1798="",0,IFERROR(IF(VLOOKUP(AB1798,AB$38:AB1797,1,0)&gt;0,0,0),1))</f>
        <v>0</v>
      </c>
      <c r="AB1798" s="17" t="str">
        <f>IF(DATOS!I1762=X$39,DATOS!F1762,"")</f>
        <v/>
      </c>
    </row>
    <row r="1799" spans="26:28" x14ac:dyDescent="0.25">
      <c r="Z1799">
        <f t="shared" si="45"/>
        <v>0</v>
      </c>
      <c r="AA1799">
        <f>IF(AB1799="",0,IFERROR(IF(VLOOKUP(AB1799,AB$38:AB1798,1,0)&gt;0,0,0),1))</f>
        <v>0</v>
      </c>
      <c r="AB1799" s="17" t="str">
        <f>IF(DATOS!I1763=X$39,DATOS!F1763,"")</f>
        <v/>
      </c>
    </row>
    <row r="1800" spans="26:28" x14ac:dyDescent="0.25">
      <c r="Z1800">
        <f t="shared" si="45"/>
        <v>0</v>
      </c>
      <c r="AA1800">
        <f>IF(AB1800="",0,IFERROR(IF(VLOOKUP(AB1800,AB$38:AB1799,1,0)&gt;0,0,0),1))</f>
        <v>0</v>
      </c>
      <c r="AB1800" s="17" t="str">
        <f>IF(DATOS!I1764=X$39,DATOS!F1764,"")</f>
        <v/>
      </c>
    </row>
    <row r="1801" spans="26:28" x14ac:dyDescent="0.25">
      <c r="Z1801">
        <f t="shared" si="45"/>
        <v>0</v>
      </c>
      <c r="AA1801">
        <f>IF(AB1801="",0,IFERROR(IF(VLOOKUP(AB1801,AB$38:AB1800,1,0)&gt;0,0,0),1))</f>
        <v>0</v>
      </c>
      <c r="AB1801" s="17" t="str">
        <f>IF(DATOS!I1765=X$39,DATOS!F1765,"")</f>
        <v/>
      </c>
    </row>
    <row r="1802" spans="26:28" x14ac:dyDescent="0.25">
      <c r="Z1802">
        <f t="shared" si="45"/>
        <v>0</v>
      </c>
      <c r="AA1802">
        <f>IF(AB1802="",0,IFERROR(IF(VLOOKUP(AB1802,AB$38:AB1801,1,0)&gt;0,0,0),1))</f>
        <v>0</v>
      </c>
      <c r="AB1802" s="17" t="str">
        <f>IF(DATOS!I1766=X$39,DATOS!F1766,"")</f>
        <v/>
      </c>
    </row>
    <row r="1803" spans="26:28" x14ac:dyDescent="0.25">
      <c r="Z1803">
        <f t="shared" si="45"/>
        <v>0</v>
      </c>
      <c r="AA1803">
        <f>IF(AB1803="",0,IFERROR(IF(VLOOKUP(AB1803,AB$38:AB1802,1,0)&gt;0,0,0),1))</f>
        <v>0</v>
      </c>
      <c r="AB1803" s="17" t="str">
        <f>IF(DATOS!I1767=X$39,DATOS!F1767,"")</f>
        <v/>
      </c>
    </row>
    <row r="1804" spans="26:28" x14ac:dyDescent="0.25">
      <c r="Z1804">
        <f t="shared" si="45"/>
        <v>0</v>
      </c>
      <c r="AA1804">
        <f>IF(AB1804="",0,IFERROR(IF(VLOOKUP(AB1804,AB$38:AB1803,1,0)&gt;0,0,0),1))</f>
        <v>0</v>
      </c>
      <c r="AB1804" s="17" t="str">
        <f>IF(DATOS!I1768=X$39,DATOS!F1768,"")</f>
        <v/>
      </c>
    </row>
    <row r="1805" spans="26:28" x14ac:dyDescent="0.25">
      <c r="Z1805">
        <f t="shared" si="45"/>
        <v>0</v>
      </c>
      <c r="AA1805">
        <f>IF(AB1805="",0,IFERROR(IF(VLOOKUP(AB1805,AB$38:AB1804,1,0)&gt;0,0,0),1))</f>
        <v>0</v>
      </c>
      <c r="AB1805" s="17" t="str">
        <f>IF(DATOS!I1769=X$39,DATOS!F1769,"")</f>
        <v/>
      </c>
    </row>
    <row r="1806" spans="26:28" x14ac:dyDescent="0.25">
      <c r="Z1806">
        <f t="shared" si="45"/>
        <v>0</v>
      </c>
      <c r="AA1806">
        <f>IF(AB1806="",0,IFERROR(IF(VLOOKUP(AB1806,AB$38:AB1805,1,0)&gt;0,0,0),1))</f>
        <v>0</v>
      </c>
      <c r="AB1806" s="17" t="str">
        <f>IF(DATOS!I1770=X$39,DATOS!F1770,"")</f>
        <v/>
      </c>
    </row>
    <row r="1807" spans="26:28" x14ac:dyDescent="0.25">
      <c r="Z1807">
        <f t="shared" si="45"/>
        <v>0</v>
      </c>
      <c r="AA1807">
        <f>IF(AB1807="",0,IFERROR(IF(VLOOKUP(AB1807,AB$38:AB1806,1,0)&gt;0,0,0),1))</f>
        <v>0</v>
      </c>
      <c r="AB1807" s="17" t="str">
        <f>IF(DATOS!I1771=X$39,DATOS!F1771,"")</f>
        <v/>
      </c>
    </row>
    <row r="1808" spans="26:28" x14ac:dyDescent="0.25">
      <c r="Z1808">
        <f t="shared" si="45"/>
        <v>0</v>
      </c>
      <c r="AA1808">
        <f>IF(AB1808="",0,IFERROR(IF(VLOOKUP(AB1808,AB$38:AB1807,1,0)&gt;0,0,0),1))</f>
        <v>0</v>
      </c>
      <c r="AB1808" s="17" t="str">
        <f>IF(DATOS!I1772=X$39,DATOS!F1772,"")</f>
        <v/>
      </c>
    </row>
    <row r="1809" spans="26:28" x14ac:dyDescent="0.25">
      <c r="Z1809">
        <f t="shared" si="45"/>
        <v>0</v>
      </c>
      <c r="AA1809">
        <f>IF(AB1809="",0,IFERROR(IF(VLOOKUP(AB1809,AB$38:AB1808,1,0)&gt;0,0,0),1))</f>
        <v>0</v>
      </c>
      <c r="AB1809" s="17" t="str">
        <f>IF(DATOS!I1773=X$39,DATOS!F1773,"")</f>
        <v/>
      </c>
    </row>
    <row r="1810" spans="26:28" x14ac:dyDescent="0.25">
      <c r="Z1810">
        <f t="shared" si="45"/>
        <v>0</v>
      </c>
      <c r="AA1810">
        <f>IF(AB1810="",0,IFERROR(IF(VLOOKUP(AB1810,AB$38:AB1809,1,0)&gt;0,0,0),1))</f>
        <v>0</v>
      </c>
      <c r="AB1810" s="17" t="str">
        <f>IF(DATOS!I1774=X$39,DATOS!F1774,"")</f>
        <v/>
      </c>
    </row>
    <row r="1811" spans="26:28" x14ac:dyDescent="0.25">
      <c r="Z1811">
        <f t="shared" si="45"/>
        <v>0</v>
      </c>
      <c r="AA1811">
        <f>IF(AB1811="",0,IFERROR(IF(VLOOKUP(AB1811,AB$38:AB1810,1,0)&gt;0,0,0),1))</f>
        <v>0</v>
      </c>
      <c r="AB1811" s="17" t="str">
        <f>IF(DATOS!I1775=X$39,DATOS!F1775,"")</f>
        <v/>
      </c>
    </row>
    <row r="1812" spans="26:28" x14ac:dyDescent="0.25">
      <c r="Z1812">
        <f t="shared" si="45"/>
        <v>0</v>
      </c>
      <c r="AA1812">
        <f>IF(AB1812="",0,IFERROR(IF(VLOOKUP(AB1812,AB$38:AB1811,1,0)&gt;0,0,0),1))</f>
        <v>0</v>
      </c>
      <c r="AB1812" s="17" t="str">
        <f>IF(DATOS!I1776=X$39,DATOS!F1776,"")</f>
        <v/>
      </c>
    </row>
    <row r="1813" spans="26:28" x14ac:dyDescent="0.25">
      <c r="Z1813">
        <f t="shared" si="45"/>
        <v>0</v>
      </c>
      <c r="AA1813">
        <f>IF(AB1813="",0,IFERROR(IF(VLOOKUP(AB1813,AB$38:AB1812,1,0)&gt;0,0,0),1))</f>
        <v>0</v>
      </c>
      <c r="AB1813" s="17" t="str">
        <f>IF(DATOS!I1777=X$39,DATOS!F1777,"")</f>
        <v/>
      </c>
    </row>
    <row r="1814" spans="26:28" x14ac:dyDescent="0.25">
      <c r="Z1814">
        <f t="shared" si="45"/>
        <v>0</v>
      </c>
      <c r="AA1814">
        <f>IF(AB1814="",0,IFERROR(IF(VLOOKUP(AB1814,AB$38:AB1813,1,0)&gt;0,0,0),1))</f>
        <v>0</v>
      </c>
      <c r="AB1814" s="17" t="str">
        <f>IF(DATOS!I1778=X$39,DATOS!F1778,"")</f>
        <v/>
      </c>
    </row>
    <row r="1815" spans="26:28" x14ac:dyDescent="0.25">
      <c r="Z1815">
        <f t="shared" si="45"/>
        <v>0</v>
      </c>
      <c r="AA1815">
        <f>IF(AB1815="",0,IFERROR(IF(VLOOKUP(AB1815,AB$38:AB1814,1,0)&gt;0,0,0),1))</f>
        <v>0</v>
      </c>
      <c r="AB1815" s="17" t="str">
        <f>IF(DATOS!I1779=X$39,DATOS!F1779,"")</f>
        <v/>
      </c>
    </row>
    <row r="1816" spans="26:28" x14ac:dyDescent="0.25">
      <c r="Z1816">
        <f t="shared" si="45"/>
        <v>0</v>
      </c>
      <c r="AA1816">
        <f>IF(AB1816="",0,IFERROR(IF(VLOOKUP(AB1816,AB$38:AB1815,1,0)&gt;0,0,0),1))</f>
        <v>0</v>
      </c>
      <c r="AB1816" s="17" t="str">
        <f>IF(DATOS!I1780=X$39,DATOS!F1780,"")</f>
        <v/>
      </c>
    </row>
    <row r="1817" spans="26:28" x14ac:dyDescent="0.25">
      <c r="Z1817">
        <f t="shared" si="45"/>
        <v>0</v>
      </c>
      <c r="AA1817">
        <f>IF(AB1817="",0,IFERROR(IF(VLOOKUP(AB1817,AB$38:AB1816,1,0)&gt;0,0,0),1))</f>
        <v>0</v>
      </c>
      <c r="AB1817" s="17" t="str">
        <f>IF(DATOS!I1781=X$39,DATOS!F1781,"")</f>
        <v/>
      </c>
    </row>
    <row r="1818" spans="26:28" x14ac:dyDescent="0.25">
      <c r="Z1818">
        <f t="shared" si="45"/>
        <v>0</v>
      </c>
      <c r="AA1818">
        <f>IF(AB1818="",0,IFERROR(IF(VLOOKUP(AB1818,AB$38:AB1817,1,0)&gt;0,0,0),1))</f>
        <v>0</v>
      </c>
      <c r="AB1818" s="17" t="str">
        <f>IF(DATOS!I1782=X$39,DATOS!F1782,"")</f>
        <v/>
      </c>
    </row>
    <row r="1819" spans="26:28" x14ac:dyDescent="0.25">
      <c r="Z1819">
        <f t="shared" si="45"/>
        <v>0</v>
      </c>
      <c r="AA1819">
        <f>IF(AB1819="",0,IFERROR(IF(VLOOKUP(AB1819,AB$38:AB1818,1,0)&gt;0,0,0),1))</f>
        <v>0</v>
      </c>
      <c r="AB1819" s="17" t="str">
        <f>IF(DATOS!I1783=X$39,DATOS!F1783,"")</f>
        <v/>
      </c>
    </row>
    <row r="1820" spans="26:28" x14ac:dyDescent="0.25">
      <c r="Z1820">
        <f t="shared" si="45"/>
        <v>0</v>
      </c>
      <c r="AA1820">
        <f>IF(AB1820="",0,IFERROR(IF(VLOOKUP(AB1820,AB$38:AB1819,1,0)&gt;0,0,0),1))</f>
        <v>0</v>
      </c>
      <c r="AB1820" s="17" t="str">
        <f>IF(DATOS!I1784=X$39,DATOS!F1784,"")</f>
        <v/>
      </c>
    </row>
    <row r="1821" spans="26:28" x14ac:dyDescent="0.25">
      <c r="Z1821">
        <f t="shared" si="45"/>
        <v>0</v>
      </c>
      <c r="AA1821">
        <f>IF(AB1821="",0,IFERROR(IF(VLOOKUP(AB1821,AB$38:AB1820,1,0)&gt;0,0,0),1))</f>
        <v>0</v>
      </c>
      <c r="AB1821" s="17" t="str">
        <f>IF(DATOS!I1785=X$39,DATOS!F1785,"")</f>
        <v/>
      </c>
    </row>
    <row r="1822" spans="26:28" x14ac:dyDescent="0.25">
      <c r="Z1822">
        <f t="shared" si="45"/>
        <v>0</v>
      </c>
      <c r="AA1822">
        <f>IF(AB1822="",0,IFERROR(IF(VLOOKUP(AB1822,AB$38:AB1821,1,0)&gt;0,0,0),1))</f>
        <v>0</v>
      </c>
      <c r="AB1822" s="17" t="str">
        <f>IF(DATOS!I1786=X$39,DATOS!F1786,"")</f>
        <v/>
      </c>
    </row>
    <row r="1823" spans="26:28" x14ac:dyDescent="0.25">
      <c r="Z1823">
        <f t="shared" si="45"/>
        <v>0</v>
      </c>
      <c r="AA1823">
        <f>IF(AB1823="",0,IFERROR(IF(VLOOKUP(AB1823,AB$38:AB1822,1,0)&gt;0,0,0),1))</f>
        <v>0</v>
      </c>
      <c r="AB1823" s="17" t="str">
        <f>IF(DATOS!I1787=X$39,DATOS!F1787,"")</f>
        <v/>
      </c>
    </row>
    <row r="1824" spans="26:28" x14ac:dyDescent="0.25">
      <c r="Z1824">
        <f t="shared" si="45"/>
        <v>0</v>
      </c>
      <c r="AA1824">
        <f>IF(AB1824="",0,IFERROR(IF(VLOOKUP(AB1824,AB$38:AB1823,1,0)&gt;0,0,0),1))</f>
        <v>0</v>
      </c>
      <c r="AB1824" s="17" t="str">
        <f>IF(DATOS!I1788=X$39,DATOS!F1788,"")</f>
        <v/>
      </c>
    </row>
    <row r="1825" spans="26:28" x14ac:dyDescent="0.25">
      <c r="Z1825">
        <f t="shared" si="45"/>
        <v>0</v>
      </c>
      <c r="AA1825">
        <f>IF(AB1825="",0,IFERROR(IF(VLOOKUP(AB1825,AB$38:AB1824,1,0)&gt;0,0,0),1))</f>
        <v>0</v>
      </c>
      <c r="AB1825" s="17" t="str">
        <f>IF(DATOS!I1789=X$39,DATOS!F1789,"")</f>
        <v/>
      </c>
    </row>
    <row r="1826" spans="26:28" x14ac:dyDescent="0.25">
      <c r="Z1826">
        <f t="shared" si="45"/>
        <v>0</v>
      </c>
      <c r="AA1826">
        <f>IF(AB1826="",0,IFERROR(IF(VLOOKUP(AB1826,AB$38:AB1825,1,0)&gt;0,0,0),1))</f>
        <v>0</v>
      </c>
      <c r="AB1826" s="17" t="str">
        <f>IF(DATOS!I1790=X$39,DATOS!F1790,"")</f>
        <v/>
      </c>
    </row>
    <row r="1827" spans="26:28" x14ac:dyDescent="0.25">
      <c r="Z1827">
        <f t="shared" si="45"/>
        <v>0</v>
      </c>
      <c r="AA1827">
        <f>IF(AB1827="",0,IFERROR(IF(VLOOKUP(AB1827,AB$38:AB1826,1,0)&gt;0,0,0),1))</f>
        <v>0</v>
      </c>
      <c r="AB1827" s="17" t="str">
        <f>IF(DATOS!I1791=X$39,DATOS!F1791,"")</f>
        <v/>
      </c>
    </row>
    <row r="1828" spans="26:28" x14ac:dyDescent="0.25">
      <c r="Z1828">
        <f t="shared" si="45"/>
        <v>0</v>
      </c>
      <c r="AA1828">
        <f>IF(AB1828="",0,IFERROR(IF(VLOOKUP(AB1828,AB$38:AB1827,1,0)&gt;0,0,0),1))</f>
        <v>0</v>
      </c>
      <c r="AB1828" s="17" t="str">
        <f>IF(DATOS!I1792=X$39,DATOS!F1792,"")</f>
        <v/>
      </c>
    </row>
    <row r="1829" spans="26:28" x14ac:dyDescent="0.25">
      <c r="Z1829">
        <f t="shared" si="45"/>
        <v>0</v>
      </c>
      <c r="AA1829">
        <f>IF(AB1829="",0,IFERROR(IF(VLOOKUP(AB1829,AB$38:AB1828,1,0)&gt;0,0,0),1))</f>
        <v>0</v>
      </c>
      <c r="AB1829" s="17" t="str">
        <f>IF(DATOS!I1793=X$39,DATOS!F1793,"")</f>
        <v/>
      </c>
    </row>
    <row r="1830" spans="26:28" x14ac:dyDescent="0.25">
      <c r="Z1830">
        <f t="shared" ref="Z1830:Z1893" si="46">Z1829+AA1830</f>
        <v>0</v>
      </c>
      <c r="AA1830">
        <f>IF(AB1830="",0,IFERROR(IF(VLOOKUP(AB1830,AB$38:AB1829,1,0)&gt;0,0,0),1))</f>
        <v>0</v>
      </c>
      <c r="AB1830" s="17" t="str">
        <f>IF(DATOS!I1794=X$39,DATOS!F1794,"")</f>
        <v/>
      </c>
    </row>
    <row r="1831" spans="26:28" x14ac:dyDescent="0.25">
      <c r="Z1831">
        <f t="shared" si="46"/>
        <v>0</v>
      </c>
      <c r="AA1831">
        <f>IF(AB1831="",0,IFERROR(IF(VLOOKUP(AB1831,AB$38:AB1830,1,0)&gt;0,0,0),1))</f>
        <v>0</v>
      </c>
      <c r="AB1831" s="17" t="str">
        <f>IF(DATOS!I1795=X$39,DATOS!F1795,"")</f>
        <v/>
      </c>
    </row>
    <row r="1832" spans="26:28" x14ac:dyDescent="0.25">
      <c r="Z1832">
        <f t="shared" si="46"/>
        <v>0</v>
      </c>
      <c r="AA1832">
        <f>IF(AB1832="",0,IFERROR(IF(VLOOKUP(AB1832,AB$38:AB1831,1,0)&gt;0,0,0),1))</f>
        <v>0</v>
      </c>
      <c r="AB1832" s="17" t="str">
        <f>IF(DATOS!I1796=X$39,DATOS!F1796,"")</f>
        <v/>
      </c>
    </row>
    <row r="1833" spans="26:28" x14ac:dyDescent="0.25">
      <c r="Z1833">
        <f t="shared" si="46"/>
        <v>0</v>
      </c>
      <c r="AA1833">
        <f>IF(AB1833="",0,IFERROR(IF(VLOOKUP(AB1833,AB$38:AB1832,1,0)&gt;0,0,0),1))</f>
        <v>0</v>
      </c>
      <c r="AB1833" s="17" t="str">
        <f>IF(DATOS!I1797=X$39,DATOS!F1797,"")</f>
        <v/>
      </c>
    </row>
    <row r="1834" spans="26:28" x14ac:dyDescent="0.25">
      <c r="Z1834">
        <f t="shared" si="46"/>
        <v>0</v>
      </c>
      <c r="AA1834">
        <f>IF(AB1834="",0,IFERROR(IF(VLOOKUP(AB1834,AB$38:AB1833,1,0)&gt;0,0,0),1))</f>
        <v>0</v>
      </c>
      <c r="AB1834" s="17" t="str">
        <f>IF(DATOS!I1798=X$39,DATOS!F1798,"")</f>
        <v/>
      </c>
    </row>
    <row r="1835" spans="26:28" x14ac:dyDescent="0.25">
      <c r="Z1835">
        <f t="shared" si="46"/>
        <v>0</v>
      </c>
      <c r="AA1835">
        <f>IF(AB1835="",0,IFERROR(IF(VLOOKUP(AB1835,AB$38:AB1834,1,0)&gt;0,0,0),1))</f>
        <v>0</v>
      </c>
      <c r="AB1835" s="17" t="str">
        <f>IF(DATOS!I1799=X$39,DATOS!F1799,"")</f>
        <v/>
      </c>
    </row>
    <row r="1836" spans="26:28" x14ac:dyDescent="0.25">
      <c r="Z1836">
        <f t="shared" si="46"/>
        <v>0</v>
      </c>
      <c r="AA1836">
        <f>IF(AB1836="",0,IFERROR(IF(VLOOKUP(AB1836,AB$38:AB1835,1,0)&gt;0,0,0),1))</f>
        <v>0</v>
      </c>
      <c r="AB1836" s="17" t="str">
        <f>IF(DATOS!I1800=X$39,DATOS!F1800,"")</f>
        <v/>
      </c>
    </row>
    <row r="1837" spans="26:28" x14ac:dyDescent="0.25">
      <c r="Z1837">
        <f t="shared" si="46"/>
        <v>0</v>
      </c>
      <c r="AA1837">
        <f>IF(AB1837="",0,IFERROR(IF(VLOOKUP(AB1837,AB$38:AB1836,1,0)&gt;0,0,0),1))</f>
        <v>0</v>
      </c>
      <c r="AB1837" s="17" t="str">
        <f>IF(DATOS!I1801=X$39,DATOS!F1801,"")</f>
        <v/>
      </c>
    </row>
    <row r="1838" spans="26:28" x14ac:dyDescent="0.25">
      <c r="Z1838">
        <f t="shared" si="46"/>
        <v>0</v>
      </c>
      <c r="AA1838">
        <f>IF(AB1838="",0,IFERROR(IF(VLOOKUP(AB1838,AB$38:AB1837,1,0)&gt;0,0,0),1))</f>
        <v>0</v>
      </c>
      <c r="AB1838" s="17" t="str">
        <f>IF(DATOS!I1802=X$39,DATOS!F1802,"")</f>
        <v/>
      </c>
    </row>
    <row r="1839" spans="26:28" x14ac:dyDescent="0.25">
      <c r="Z1839">
        <f t="shared" si="46"/>
        <v>0</v>
      </c>
      <c r="AA1839">
        <f>IF(AB1839="",0,IFERROR(IF(VLOOKUP(AB1839,AB$38:AB1838,1,0)&gt;0,0,0),1))</f>
        <v>0</v>
      </c>
      <c r="AB1839" s="17" t="str">
        <f>IF(DATOS!I1803=X$39,DATOS!F1803,"")</f>
        <v/>
      </c>
    </row>
    <row r="1840" spans="26:28" x14ac:dyDescent="0.25">
      <c r="Z1840">
        <f t="shared" si="46"/>
        <v>0</v>
      </c>
      <c r="AA1840">
        <f>IF(AB1840="",0,IFERROR(IF(VLOOKUP(AB1840,AB$38:AB1839,1,0)&gt;0,0,0),1))</f>
        <v>0</v>
      </c>
      <c r="AB1840" s="17" t="str">
        <f>IF(DATOS!I1804=X$39,DATOS!F1804,"")</f>
        <v/>
      </c>
    </row>
    <row r="1841" spans="26:28" x14ac:dyDescent="0.25">
      <c r="Z1841">
        <f t="shared" si="46"/>
        <v>0</v>
      </c>
      <c r="AA1841">
        <f>IF(AB1841="",0,IFERROR(IF(VLOOKUP(AB1841,AB$38:AB1840,1,0)&gt;0,0,0),1))</f>
        <v>0</v>
      </c>
      <c r="AB1841" s="17" t="str">
        <f>IF(DATOS!I1805=X$39,DATOS!F1805,"")</f>
        <v/>
      </c>
    </row>
    <row r="1842" spans="26:28" x14ac:dyDescent="0.25">
      <c r="Z1842">
        <f t="shared" si="46"/>
        <v>0</v>
      </c>
      <c r="AA1842">
        <f>IF(AB1842="",0,IFERROR(IF(VLOOKUP(AB1842,AB$38:AB1841,1,0)&gt;0,0,0),1))</f>
        <v>0</v>
      </c>
      <c r="AB1842" s="17" t="str">
        <f>IF(DATOS!I1806=X$39,DATOS!F1806,"")</f>
        <v/>
      </c>
    </row>
    <row r="1843" spans="26:28" x14ac:dyDescent="0.25">
      <c r="Z1843">
        <f t="shared" si="46"/>
        <v>0</v>
      </c>
      <c r="AA1843">
        <f>IF(AB1843="",0,IFERROR(IF(VLOOKUP(AB1843,AB$38:AB1842,1,0)&gt;0,0,0),1))</f>
        <v>0</v>
      </c>
      <c r="AB1843" s="17" t="str">
        <f>IF(DATOS!I1807=X$39,DATOS!F1807,"")</f>
        <v/>
      </c>
    </row>
    <row r="1844" spans="26:28" x14ac:dyDescent="0.25">
      <c r="Z1844">
        <f t="shared" si="46"/>
        <v>0</v>
      </c>
      <c r="AA1844">
        <f>IF(AB1844="",0,IFERROR(IF(VLOOKUP(AB1844,AB$38:AB1843,1,0)&gt;0,0,0),1))</f>
        <v>0</v>
      </c>
      <c r="AB1844" s="17" t="str">
        <f>IF(DATOS!I1808=X$39,DATOS!F1808,"")</f>
        <v/>
      </c>
    </row>
    <row r="1845" spans="26:28" x14ac:dyDescent="0.25">
      <c r="Z1845">
        <f t="shared" si="46"/>
        <v>0</v>
      </c>
      <c r="AA1845">
        <f>IF(AB1845="",0,IFERROR(IF(VLOOKUP(AB1845,AB$38:AB1844,1,0)&gt;0,0,0),1))</f>
        <v>0</v>
      </c>
      <c r="AB1845" s="17" t="str">
        <f>IF(DATOS!I1809=X$39,DATOS!F1809,"")</f>
        <v/>
      </c>
    </row>
    <row r="1846" spans="26:28" x14ac:dyDescent="0.25">
      <c r="Z1846">
        <f t="shared" si="46"/>
        <v>0</v>
      </c>
      <c r="AA1846">
        <f>IF(AB1846="",0,IFERROR(IF(VLOOKUP(AB1846,AB$38:AB1845,1,0)&gt;0,0,0),1))</f>
        <v>0</v>
      </c>
      <c r="AB1846" s="17" t="str">
        <f>IF(DATOS!I1810=X$39,DATOS!F1810,"")</f>
        <v/>
      </c>
    </row>
    <row r="1847" spans="26:28" x14ac:dyDescent="0.25">
      <c r="Z1847">
        <f t="shared" si="46"/>
        <v>0</v>
      </c>
      <c r="AA1847">
        <f>IF(AB1847="",0,IFERROR(IF(VLOOKUP(AB1847,AB$38:AB1846,1,0)&gt;0,0,0),1))</f>
        <v>0</v>
      </c>
      <c r="AB1847" s="17" t="str">
        <f>IF(DATOS!I1811=X$39,DATOS!F1811,"")</f>
        <v/>
      </c>
    </row>
    <row r="1848" spans="26:28" x14ac:dyDescent="0.25">
      <c r="Z1848">
        <f t="shared" si="46"/>
        <v>0</v>
      </c>
      <c r="AA1848">
        <f>IF(AB1848="",0,IFERROR(IF(VLOOKUP(AB1848,AB$38:AB1847,1,0)&gt;0,0,0),1))</f>
        <v>0</v>
      </c>
      <c r="AB1848" s="17" t="str">
        <f>IF(DATOS!I1812=X$39,DATOS!F1812,"")</f>
        <v/>
      </c>
    </row>
    <row r="1849" spans="26:28" x14ac:dyDescent="0.25">
      <c r="Z1849">
        <f t="shared" si="46"/>
        <v>0</v>
      </c>
      <c r="AA1849">
        <f>IF(AB1849="",0,IFERROR(IF(VLOOKUP(AB1849,AB$38:AB1848,1,0)&gt;0,0,0),1))</f>
        <v>0</v>
      </c>
      <c r="AB1849" s="17" t="str">
        <f>IF(DATOS!I1813=X$39,DATOS!F1813,"")</f>
        <v/>
      </c>
    </row>
    <row r="1850" spans="26:28" x14ac:dyDescent="0.25">
      <c r="Z1850">
        <f t="shared" si="46"/>
        <v>0</v>
      </c>
      <c r="AA1850">
        <f>IF(AB1850="",0,IFERROR(IF(VLOOKUP(AB1850,AB$38:AB1849,1,0)&gt;0,0,0),1))</f>
        <v>0</v>
      </c>
      <c r="AB1850" s="17" t="str">
        <f>IF(DATOS!I1814=X$39,DATOS!F1814,"")</f>
        <v/>
      </c>
    </row>
    <row r="1851" spans="26:28" x14ac:dyDescent="0.25">
      <c r="Z1851">
        <f t="shared" si="46"/>
        <v>0</v>
      </c>
      <c r="AA1851">
        <f>IF(AB1851="",0,IFERROR(IF(VLOOKUP(AB1851,AB$38:AB1850,1,0)&gt;0,0,0),1))</f>
        <v>0</v>
      </c>
      <c r="AB1851" s="17" t="str">
        <f>IF(DATOS!I1815=X$39,DATOS!F1815,"")</f>
        <v/>
      </c>
    </row>
    <row r="1852" spans="26:28" x14ac:dyDescent="0.25">
      <c r="Z1852">
        <f t="shared" si="46"/>
        <v>0</v>
      </c>
      <c r="AA1852">
        <f>IF(AB1852="",0,IFERROR(IF(VLOOKUP(AB1852,AB$38:AB1851,1,0)&gt;0,0,0),1))</f>
        <v>0</v>
      </c>
      <c r="AB1852" s="17" t="str">
        <f>IF(DATOS!I1816=X$39,DATOS!F1816,"")</f>
        <v/>
      </c>
    </row>
    <row r="1853" spans="26:28" x14ac:dyDescent="0.25">
      <c r="Z1853">
        <f t="shared" si="46"/>
        <v>0</v>
      </c>
      <c r="AA1853">
        <f>IF(AB1853="",0,IFERROR(IF(VLOOKUP(AB1853,AB$38:AB1852,1,0)&gt;0,0,0),1))</f>
        <v>0</v>
      </c>
      <c r="AB1853" s="17" t="str">
        <f>IF(DATOS!I1817=X$39,DATOS!F1817,"")</f>
        <v/>
      </c>
    </row>
    <row r="1854" spans="26:28" x14ac:dyDescent="0.25">
      <c r="Z1854">
        <f t="shared" si="46"/>
        <v>0</v>
      </c>
      <c r="AA1854">
        <f>IF(AB1854="",0,IFERROR(IF(VLOOKUP(AB1854,AB$38:AB1853,1,0)&gt;0,0,0),1))</f>
        <v>0</v>
      </c>
      <c r="AB1854" s="17" t="str">
        <f>IF(DATOS!I1818=X$39,DATOS!F1818,"")</f>
        <v/>
      </c>
    </row>
    <row r="1855" spans="26:28" x14ac:dyDescent="0.25">
      <c r="Z1855">
        <f t="shared" si="46"/>
        <v>0</v>
      </c>
      <c r="AA1855">
        <f>IF(AB1855="",0,IFERROR(IF(VLOOKUP(AB1855,AB$38:AB1854,1,0)&gt;0,0,0),1))</f>
        <v>0</v>
      </c>
      <c r="AB1855" s="17" t="str">
        <f>IF(DATOS!I1819=X$39,DATOS!F1819,"")</f>
        <v/>
      </c>
    </row>
    <row r="1856" spans="26:28" x14ac:dyDescent="0.25">
      <c r="Z1856">
        <f t="shared" si="46"/>
        <v>0</v>
      </c>
      <c r="AA1856">
        <f>IF(AB1856="",0,IFERROR(IF(VLOOKUP(AB1856,AB$38:AB1855,1,0)&gt;0,0,0),1))</f>
        <v>0</v>
      </c>
      <c r="AB1856" s="17" t="str">
        <f>IF(DATOS!I1820=X$39,DATOS!F1820,"")</f>
        <v/>
      </c>
    </row>
    <row r="1857" spans="26:28" x14ac:dyDescent="0.25">
      <c r="Z1857">
        <f t="shared" si="46"/>
        <v>0</v>
      </c>
      <c r="AA1857">
        <f>IF(AB1857="",0,IFERROR(IF(VLOOKUP(AB1857,AB$38:AB1856,1,0)&gt;0,0,0),1))</f>
        <v>0</v>
      </c>
      <c r="AB1857" s="17" t="str">
        <f>IF(DATOS!I1821=X$39,DATOS!F1821,"")</f>
        <v/>
      </c>
    </row>
    <row r="1858" spans="26:28" x14ac:dyDescent="0.25">
      <c r="Z1858">
        <f t="shared" si="46"/>
        <v>0</v>
      </c>
      <c r="AA1858">
        <f>IF(AB1858="",0,IFERROR(IF(VLOOKUP(AB1858,AB$38:AB1857,1,0)&gt;0,0,0),1))</f>
        <v>0</v>
      </c>
      <c r="AB1858" s="17" t="str">
        <f>IF(DATOS!I1822=X$39,DATOS!F1822,"")</f>
        <v/>
      </c>
    </row>
    <row r="1859" spans="26:28" x14ac:dyDescent="0.25">
      <c r="Z1859">
        <f t="shared" si="46"/>
        <v>0</v>
      </c>
      <c r="AA1859">
        <f>IF(AB1859="",0,IFERROR(IF(VLOOKUP(AB1859,AB$38:AB1858,1,0)&gt;0,0,0),1))</f>
        <v>0</v>
      </c>
      <c r="AB1859" s="17" t="str">
        <f>IF(DATOS!I1823=X$39,DATOS!F1823,"")</f>
        <v/>
      </c>
    </row>
    <row r="1860" spans="26:28" x14ac:dyDescent="0.25">
      <c r="Z1860">
        <f t="shared" si="46"/>
        <v>0</v>
      </c>
      <c r="AA1860">
        <f>IF(AB1860="",0,IFERROR(IF(VLOOKUP(AB1860,AB$38:AB1859,1,0)&gt;0,0,0),1))</f>
        <v>0</v>
      </c>
      <c r="AB1860" s="17" t="str">
        <f>IF(DATOS!I1824=X$39,DATOS!F1824,"")</f>
        <v/>
      </c>
    </row>
    <row r="1861" spans="26:28" x14ac:dyDescent="0.25">
      <c r="Z1861">
        <f t="shared" si="46"/>
        <v>0</v>
      </c>
      <c r="AA1861">
        <f>IF(AB1861="",0,IFERROR(IF(VLOOKUP(AB1861,AB$38:AB1860,1,0)&gt;0,0,0),1))</f>
        <v>0</v>
      </c>
      <c r="AB1861" s="17" t="str">
        <f>IF(DATOS!I1825=X$39,DATOS!F1825,"")</f>
        <v/>
      </c>
    </row>
    <row r="1862" spans="26:28" x14ac:dyDescent="0.25">
      <c r="Z1862">
        <f t="shared" si="46"/>
        <v>0</v>
      </c>
      <c r="AA1862">
        <f>IF(AB1862="",0,IFERROR(IF(VLOOKUP(AB1862,AB$38:AB1861,1,0)&gt;0,0,0),1))</f>
        <v>0</v>
      </c>
      <c r="AB1862" s="17" t="str">
        <f>IF(DATOS!I1826=X$39,DATOS!F1826,"")</f>
        <v/>
      </c>
    </row>
    <row r="1863" spans="26:28" x14ac:dyDescent="0.25">
      <c r="Z1863">
        <f t="shared" si="46"/>
        <v>0</v>
      </c>
      <c r="AA1863">
        <f>IF(AB1863="",0,IFERROR(IF(VLOOKUP(AB1863,AB$38:AB1862,1,0)&gt;0,0,0),1))</f>
        <v>0</v>
      </c>
      <c r="AB1863" s="17" t="str">
        <f>IF(DATOS!I1827=X$39,DATOS!F1827,"")</f>
        <v/>
      </c>
    </row>
    <row r="1864" spans="26:28" x14ac:dyDescent="0.25">
      <c r="Z1864">
        <f t="shared" si="46"/>
        <v>0</v>
      </c>
      <c r="AA1864">
        <f>IF(AB1864="",0,IFERROR(IF(VLOOKUP(AB1864,AB$38:AB1863,1,0)&gt;0,0,0),1))</f>
        <v>0</v>
      </c>
      <c r="AB1864" s="17" t="str">
        <f>IF(DATOS!I1828=X$39,DATOS!F1828,"")</f>
        <v/>
      </c>
    </row>
    <row r="1865" spans="26:28" x14ac:dyDescent="0.25">
      <c r="Z1865">
        <f t="shared" si="46"/>
        <v>0</v>
      </c>
      <c r="AA1865">
        <f>IF(AB1865="",0,IFERROR(IF(VLOOKUP(AB1865,AB$38:AB1864,1,0)&gt;0,0,0),1))</f>
        <v>0</v>
      </c>
      <c r="AB1865" s="17" t="str">
        <f>IF(DATOS!I1829=X$39,DATOS!F1829,"")</f>
        <v/>
      </c>
    </row>
    <row r="1866" spans="26:28" x14ac:dyDescent="0.25">
      <c r="Z1866">
        <f t="shared" si="46"/>
        <v>0</v>
      </c>
      <c r="AA1866">
        <f>IF(AB1866="",0,IFERROR(IF(VLOOKUP(AB1866,AB$38:AB1865,1,0)&gt;0,0,0),1))</f>
        <v>0</v>
      </c>
      <c r="AB1866" s="17" t="str">
        <f>IF(DATOS!I1830=X$39,DATOS!F1830,"")</f>
        <v/>
      </c>
    </row>
    <row r="1867" spans="26:28" x14ac:dyDescent="0.25">
      <c r="Z1867">
        <f t="shared" si="46"/>
        <v>0</v>
      </c>
      <c r="AA1867">
        <f>IF(AB1867="",0,IFERROR(IF(VLOOKUP(AB1867,AB$38:AB1866,1,0)&gt;0,0,0),1))</f>
        <v>0</v>
      </c>
      <c r="AB1867" s="17" t="str">
        <f>IF(DATOS!I1831=X$39,DATOS!F1831,"")</f>
        <v/>
      </c>
    </row>
    <row r="1868" spans="26:28" x14ac:dyDescent="0.25">
      <c r="Z1868">
        <f t="shared" si="46"/>
        <v>0</v>
      </c>
      <c r="AA1868">
        <f>IF(AB1868="",0,IFERROR(IF(VLOOKUP(AB1868,AB$38:AB1867,1,0)&gt;0,0,0),1))</f>
        <v>0</v>
      </c>
      <c r="AB1868" s="17" t="str">
        <f>IF(DATOS!I1832=X$39,DATOS!F1832,"")</f>
        <v/>
      </c>
    </row>
    <row r="1869" spans="26:28" x14ac:dyDescent="0.25">
      <c r="Z1869">
        <f t="shared" si="46"/>
        <v>0</v>
      </c>
      <c r="AA1869">
        <f>IF(AB1869="",0,IFERROR(IF(VLOOKUP(AB1869,AB$38:AB1868,1,0)&gt;0,0,0),1))</f>
        <v>0</v>
      </c>
      <c r="AB1869" s="17" t="str">
        <f>IF(DATOS!I1833=X$39,DATOS!F1833,"")</f>
        <v/>
      </c>
    </row>
    <row r="1870" spans="26:28" x14ac:dyDescent="0.25">
      <c r="Z1870">
        <f t="shared" si="46"/>
        <v>0</v>
      </c>
      <c r="AA1870">
        <f>IF(AB1870="",0,IFERROR(IF(VLOOKUP(AB1870,AB$38:AB1869,1,0)&gt;0,0,0),1))</f>
        <v>0</v>
      </c>
      <c r="AB1870" s="17" t="str">
        <f>IF(DATOS!I1834=X$39,DATOS!F1834,"")</f>
        <v/>
      </c>
    </row>
    <row r="1871" spans="26:28" x14ac:dyDescent="0.25">
      <c r="Z1871">
        <f t="shared" si="46"/>
        <v>0</v>
      </c>
      <c r="AA1871">
        <f>IF(AB1871="",0,IFERROR(IF(VLOOKUP(AB1871,AB$38:AB1870,1,0)&gt;0,0,0),1))</f>
        <v>0</v>
      </c>
      <c r="AB1871" s="17" t="str">
        <f>IF(DATOS!I1835=X$39,DATOS!F1835,"")</f>
        <v/>
      </c>
    </row>
    <row r="1872" spans="26:28" x14ac:dyDescent="0.25">
      <c r="Z1872">
        <f t="shared" si="46"/>
        <v>0</v>
      </c>
      <c r="AA1872">
        <f>IF(AB1872="",0,IFERROR(IF(VLOOKUP(AB1872,AB$38:AB1871,1,0)&gt;0,0,0),1))</f>
        <v>0</v>
      </c>
      <c r="AB1872" s="17" t="str">
        <f>IF(DATOS!I1836=X$39,DATOS!F1836,"")</f>
        <v/>
      </c>
    </row>
    <row r="1873" spans="26:28" x14ac:dyDescent="0.25">
      <c r="Z1873">
        <f t="shared" si="46"/>
        <v>0</v>
      </c>
      <c r="AA1873">
        <f>IF(AB1873="",0,IFERROR(IF(VLOOKUP(AB1873,AB$38:AB1872,1,0)&gt;0,0,0),1))</f>
        <v>0</v>
      </c>
      <c r="AB1873" s="17" t="str">
        <f>IF(DATOS!I1837=X$39,DATOS!F1837,"")</f>
        <v/>
      </c>
    </row>
    <row r="1874" spans="26:28" x14ac:dyDescent="0.25">
      <c r="Z1874">
        <f t="shared" si="46"/>
        <v>0</v>
      </c>
      <c r="AA1874">
        <f>IF(AB1874="",0,IFERROR(IF(VLOOKUP(AB1874,AB$38:AB1873,1,0)&gt;0,0,0),1))</f>
        <v>0</v>
      </c>
      <c r="AB1874" s="17" t="str">
        <f>IF(DATOS!I1838=X$39,DATOS!F1838,"")</f>
        <v/>
      </c>
    </row>
    <row r="1875" spans="26:28" x14ac:dyDescent="0.25">
      <c r="Z1875">
        <f t="shared" si="46"/>
        <v>0</v>
      </c>
      <c r="AA1875">
        <f>IF(AB1875="",0,IFERROR(IF(VLOOKUP(AB1875,AB$38:AB1874,1,0)&gt;0,0,0),1))</f>
        <v>0</v>
      </c>
      <c r="AB1875" s="17" t="str">
        <f>IF(DATOS!I1839=X$39,DATOS!F1839,"")</f>
        <v/>
      </c>
    </row>
    <row r="1876" spans="26:28" x14ac:dyDescent="0.25">
      <c r="Z1876">
        <f t="shared" si="46"/>
        <v>0</v>
      </c>
      <c r="AA1876">
        <f>IF(AB1876="",0,IFERROR(IF(VLOOKUP(AB1876,AB$38:AB1875,1,0)&gt;0,0,0),1))</f>
        <v>0</v>
      </c>
      <c r="AB1876" s="17" t="str">
        <f>IF(DATOS!I1840=X$39,DATOS!F1840,"")</f>
        <v/>
      </c>
    </row>
    <row r="1877" spans="26:28" x14ac:dyDescent="0.25">
      <c r="Z1877">
        <f t="shared" si="46"/>
        <v>0</v>
      </c>
      <c r="AA1877">
        <f>IF(AB1877="",0,IFERROR(IF(VLOOKUP(AB1877,AB$38:AB1876,1,0)&gt;0,0,0),1))</f>
        <v>0</v>
      </c>
      <c r="AB1877" s="17" t="str">
        <f>IF(DATOS!I1841=X$39,DATOS!F1841,"")</f>
        <v/>
      </c>
    </row>
    <row r="1878" spans="26:28" x14ac:dyDescent="0.25">
      <c r="Z1878">
        <f t="shared" si="46"/>
        <v>0</v>
      </c>
      <c r="AA1878">
        <f>IF(AB1878="",0,IFERROR(IF(VLOOKUP(AB1878,AB$38:AB1877,1,0)&gt;0,0,0),1))</f>
        <v>0</v>
      </c>
      <c r="AB1878" s="17" t="str">
        <f>IF(DATOS!I1842=X$39,DATOS!F1842,"")</f>
        <v/>
      </c>
    </row>
    <row r="1879" spans="26:28" x14ac:dyDescent="0.25">
      <c r="Z1879">
        <f t="shared" si="46"/>
        <v>0</v>
      </c>
      <c r="AA1879">
        <f>IF(AB1879="",0,IFERROR(IF(VLOOKUP(AB1879,AB$38:AB1878,1,0)&gt;0,0,0),1))</f>
        <v>0</v>
      </c>
      <c r="AB1879" s="17" t="str">
        <f>IF(DATOS!I1843=X$39,DATOS!F1843,"")</f>
        <v/>
      </c>
    </row>
    <row r="1880" spans="26:28" x14ac:dyDescent="0.25">
      <c r="Z1880">
        <f t="shared" si="46"/>
        <v>0</v>
      </c>
      <c r="AA1880">
        <f>IF(AB1880="",0,IFERROR(IF(VLOOKUP(AB1880,AB$38:AB1879,1,0)&gt;0,0,0),1))</f>
        <v>0</v>
      </c>
      <c r="AB1880" s="17" t="str">
        <f>IF(DATOS!I1844=X$39,DATOS!F1844,"")</f>
        <v/>
      </c>
    </row>
    <row r="1881" spans="26:28" x14ac:dyDescent="0.25">
      <c r="Z1881">
        <f t="shared" si="46"/>
        <v>0</v>
      </c>
      <c r="AA1881">
        <f>IF(AB1881="",0,IFERROR(IF(VLOOKUP(AB1881,AB$38:AB1880,1,0)&gt;0,0,0),1))</f>
        <v>0</v>
      </c>
      <c r="AB1881" s="17" t="str">
        <f>IF(DATOS!I1845=X$39,DATOS!F1845,"")</f>
        <v/>
      </c>
    </row>
    <row r="1882" spans="26:28" x14ac:dyDescent="0.25">
      <c r="Z1882">
        <f t="shared" si="46"/>
        <v>0</v>
      </c>
      <c r="AA1882">
        <f>IF(AB1882="",0,IFERROR(IF(VLOOKUP(AB1882,AB$38:AB1881,1,0)&gt;0,0,0),1))</f>
        <v>0</v>
      </c>
      <c r="AB1882" s="17" t="str">
        <f>IF(DATOS!I1846=X$39,DATOS!F1846,"")</f>
        <v/>
      </c>
    </row>
    <row r="1883" spans="26:28" x14ac:dyDescent="0.25">
      <c r="Z1883">
        <f t="shared" si="46"/>
        <v>0</v>
      </c>
      <c r="AA1883">
        <f>IF(AB1883="",0,IFERROR(IF(VLOOKUP(AB1883,AB$38:AB1882,1,0)&gt;0,0,0),1))</f>
        <v>0</v>
      </c>
      <c r="AB1883" s="17" t="str">
        <f>IF(DATOS!I1847=X$39,DATOS!F1847,"")</f>
        <v/>
      </c>
    </row>
    <row r="1884" spans="26:28" x14ac:dyDescent="0.25">
      <c r="Z1884">
        <f t="shared" si="46"/>
        <v>0</v>
      </c>
      <c r="AA1884">
        <f>IF(AB1884="",0,IFERROR(IF(VLOOKUP(AB1884,AB$38:AB1883,1,0)&gt;0,0,0),1))</f>
        <v>0</v>
      </c>
      <c r="AB1884" s="17" t="str">
        <f>IF(DATOS!I1848=X$39,DATOS!F1848,"")</f>
        <v/>
      </c>
    </row>
    <row r="1885" spans="26:28" x14ac:dyDescent="0.25">
      <c r="Z1885">
        <f t="shared" si="46"/>
        <v>0</v>
      </c>
      <c r="AA1885">
        <f>IF(AB1885="",0,IFERROR(IF(VLOOKUP(AB1885,AB$38:AB1884,1,0)&gt;0,0,0),1))</f>
        <v>0</v>
      </c>
      <c r="AB1885" s="17" t="str">
        <f>IF(DATOS!I1849=X$39,DATOS!F1849,"")</f>
        <v/>
      </c>
    </row>
    <row r="1886" spans="26:28" x14ac:dyDescent="0.25">
      <c r="Z1886">
        <f t="shared" si="46"/>
        <v>0</v>
      </c>
      <c r="AA1886">
        <f>IF(AB1886="",0,IFERROR(IF(VLOOKUP(AB1886,AB$38:AB1885,1,0)&gt;0,0,0),1))</f>
        <v>0</v>
      </c>
      <c r="AB1886" s="17" t="str">
        <f>IF(DATOS!I1850=X$39,DATOS!F1850,"")</f>
        <v/>
      </c>
    </row>
    <row r="1887" spans="26:28" x14ac:dyDescent="0.25">
      <c r="Z1887">
        <f t="shared" si="46"/>
        <v>0</v>
      </c>
      <c r="AA1887">
        <f>IF(AB1887="",0,IFERROR(IF(VLOOKUP(AB1887,AB$38:AB1886,1,0)&gt;0,0,0),1))</f>
        <v>0</v>
      </c>
      <c r="AB1887" s="17" t="str">
        <f>IF(DATOS!I1851=X$39,DATOS!F1851,"")</f>
        <v/>
      </c>
    </row>
    <row r="1888" spans="26:28" x14ac:dyDescent="0.25">
      <c r="Z1888">
        <f t="shared" si="46"/>
        <v>0</v>
      </c>
      <c r="AA1888">
        <f>IF(AB1888="",0,IFERROR(IF(VLOOKUP(AB1888,AB$38:AB1887,1,0)&gt;0,0,0),1))</f>
        <v>0</v>
      </c>
      <c r="AB1888" s="17" t="str">
        <f>IF(DATOS!I1852=X$39,DATOS!F1852,"")</f>
        <v/>
      </c>
    </row>
    <row r="1889" spans="26:28" x14ac:dyDescent="0.25">
      <c r="Z1889">
        <f t="shared" si="46"/>
        <v>0</v>
      </c>
      <c r="AA1889">
        <f>IF(AB1889="",0,IFERROR(IF(VLOOKUP(AB1889,AB$38:AB1888,1,0)&gt;0,0,0),1))</f>
        <v>0</v>
      </c>
      <c r="AB1889" s="17" t="str">
        <f>IF(DATOS!I1853=X$39,DATOS!F1853,"")</f>
        <v/>
      </c>
    </row>
    <row r="1890" spans="26:28" x14ac:dyDescent="0.25">
      <c r="Z1890">
        <f t="shared" si="46"/>
        <v>0</v>
      </c>
      <c r="AA1890">
        <f>IF(AB1890="",0,IFERROR(IF(VLOOKUP(AB1890,AB$38:AB1889,1,0)&gt;0,0,0),1))</f>
        <v>0</v>
      </c>
      <c r="AB1890" s="17" t="str">
        <f>IF(DATOS!I1854=X$39,DATOS!F1854,"")</f>
        <v/>
      </c>
    </row>
    <row r="1891" spans="26:28" x14ac:dyDescent="0.25">
      <c r="Z1891">
        <f t="shared" si="46"/>
        <v>0</v>
      </c>
      <c r="AA1891">
        <f>IF(AB1891="",0,IFERROR(IF(VLOOKUP(AB1891,AB$38:AB1890,1,0)&gt;0,0,0),1))</f>
        <v>0</v>
      </c>
      <c r="AB1891" s="17" t="str">
        <f>IF(DATOS!I1855=X$39,DATOS!F1855,"")</f>
        <v/>
      </c>
    </row>
    <row r="1892" spans="26:28" x14ac:dyDescent="0.25">
      <c r="Z1892">
        <f t="shared" si="46"/>
        <v>0</v>
      </c>
      <c r="AA1892">
        <f>IF(AB1892="",0,IFERROR(IF(VLOOKUP(AB1892,AB$38:AB1891,1,0)&gt;0,0,0),1))</f>
        <v>0</v>
      </c>
      <c r="AB1892" s="17" t="str">
        <f>IF(DATOS!I1856=X$39,DATOS!F1856,"")</f>
        <v/>
      </c>
    </row>
    <row r="1893" spans="26:28" x14ac:dyDescent="0.25">
      <c r="Z1893">
        <f t="shared" si="46"/>
        <v>0</v>
      </c>
      <c r="AA1893">
        <f>IF(AB1893="",0,IFERROR(IF(VLOOKUP(AB1893,AB$38:AB1892,1,0)&gt;0,0,0),1))</f>
        <v>0</v>
      </c>
      <c r="AB1893" s="17" t="str">
        <f>IF(DATOS!I1857=X$39,DATOS!F1857,"")</f>
        <v/>
      </c>
    </row>
    <row r="1894" spans="26:28" x14ac:dyDescent="0.25">
      <c r="Z1894">
        <f t="shared" ref="Z1894:Z1957" si="47">Z1893+AA1894</f>
        <v>0</v>
      </c>
      <c r="AA1894">
        <f>IF(AB1894="",0,IFERROR(IF(VLOOKUP(AB1894,AB$38:AB1893,1,0)&gt;0,0,0),1))</f>
        <v>0</v>
      </c>
      <c r="AB1894" s="17" t="str">
        <f>IF(DATOS!I1858=X$39,DATOS!F1858,"")</f>
        <v/>
      </c>
    </row>
    <row r="1895" spans="26:28" x14ac:dyDescent="0.25">
      <c r="Z1895">
        <f t="shared" si="47"/>
        <v>0</v>
      </c>
      <c r="AA1895">
        <f>IF(AB1895="",0,IFERROR(IF(VLOOKUP(AB1895,AB$38:AB1894,1,0)&gt;0,0,0),1))</f>
        <v>0</v>
      </c>
      <c r="AB1895" s="17" t="str">
        <f>IF(DATOS!I1859=X$39,DATOS!F1859,"")</f>
        <v/>
      </c>
    </row>
    <row r="1896" spans="26:28" x14ac:dyDescent="0.25">
      <c r="Z1896">
        <f t="shared" si="47"/>
        <v>0</v>
      </c>
      <c r="AA1896">
        <f>IF(AB1896="",0,IFERROR(IF(VLOOKUP(AB1896,AB$38:AB1895,1,0)&gt;0,0,0),1))</f>
        <v>0</v>
      </c>
      <c r="AB1896" s="17" t="str">
        <f>IF(DATOS!I1860=X$39,DATOS!F1860,"")</f>
        <v/>
      </c>
    </row>
    <row r="1897" spans="26:28" x14ac:dyDescent="0.25">
      <c r="Z1897">
        <f t="shared" si="47"/>
        <v>0</v>
      </c>
      <c r="AA1897">
        <f>IF(AB1897="",0,IFERROR(IF(VLOOKUP(AB1897,AB$38:AB1896,1,0)&gt;0,0,0),1))</f>
        <v>0</v>
      </c>
      <c r="AB1897" s="17" t="str">
        <f>IF(DATOS!I1861=X$39,DATOS!F1861,"")</f>
        <v/>
      </c>
    </row>
    <row r="1898" spans="26:28" x14ac:dyDescent="0.25">
      <c r="Z1898">
        <f t="shared" si="47"/>
        <v>0</v>
      </c>
      <c r="AA1898">
        <f>IF(AB1898="",0,IFERROR(IF(VLOOKUP(AB1898,AB$38:AB1897,1,0)&gt;0,0,0),1))</f>
        <v>0</v>
      </c>
      <c r="AB1898" s="17" t="str">
        <f>IF(DATOS!I1862=X$39,DATOS!F1862,"")</f>
        <v/>
      </c>
    </row>
    <row r="1899" spans="26:28" x14ac:dyDescent="0.25">
      <c r="Z1899">
        <f t="shared" si="47"/>
        <v>0</v>
      </c>
      <c r="AA1899">
        <f>IF(AB1899="",0,IFERROR(IF(VLOOKUP(AB1899,AB$38:AB1898,1,0)&gt;0,0,0),1))</f>
        <v>0</v>
      </c>
      <c r="AB1899" s="17" t="str">
        <f>IF(DATOS!I1863=X$39,DATOS!F1863,"")</f>
        <v/>
      </c>
    </row>
    <row r="1900" spans="26:28" x14ac:dyDescent="0.25">
      <c r="Z1900">
        <f t="shared" si="47"/>
        <v>0</v>
      </c>
      <c r="AA1900">
        <f>IF(AB1900="",0,IFERROR(IF(VLOOKUP(AB1900,AB$38:AB1899,1,0)&gt;0,0,0),1))</f>
        <v>0</v>
      </c>
      <c r="AB1900" s="17" t="str">
        <f>IF(DATOS!I1864=X$39,DATOS!F1864,"")</f>
        <v/>
      </c>
    </row>
    <row r="1901" spans="26:28" x14ac:dyDescent="0.25">
      <c r="Z1901">
        <f t="shared" si="47"/>
        <v>0</v>
      </c>
      <c r="AA1901">
        <f>IF(AB1901="",0,IFERROR(IF(VLOOKUP(AB1901,AB$38:AB1900,1,0)&gt;0,0,0),1))</f>
        <v>0</v>
      </c>
      <c r="AB1901" s="17" t="str">
        <f>IF(DATOS!I1865=X$39,DATOS!F1865,"")</f>
        <v/>
      </c>
    </row>
    <row r="1902" spans="26:28" x14ac:dyDescent="0.25">
      <c r="Z1902">
        <f t="shared" si="47"/>
        <v>0</v>
      </c>
      <c r="AA1902">
        <f>IF(AB1902="",0,IFERROR(IF(VLOOKUP(AB1902,AB$38:AB1901,1,0)&gt;0,0,0),1))</f>
        <v>0</v>
      </c>
      <c r="AB1902" s="17" t="str">
        <f>IF(DATOS!I1866=X$39,DATOS!F1866,"")</f>
        <v/>
      </c>
    </row>
    <row r="1903" spans="26:28" x14ac:dyDescent="0.25">
      <c r="Z1903">
        <f t="shared" si="47"/>
        <v>0</v>
      </c>
      <c r="AA1903">
        <f>IF(AB1903="",0,IFERROR(IF(VLOOKUP(AB1903,AB$38:AB1902,1,0)&gt;0,0,0),1))</f>
        <v>0</v>
      </c>
      <c r="AB1903" s="17" t="str">
        <f>IF(DATOS!I1867=X$39,DATOS!F1867,"")</f>
        <v/>
      </c>
    </row>
    <row r="1904" spans="26:28" x14ac:dyDescent="0.25">
      <c r="Z1904">
        <f t="shared" si="47"/>
        <v>0</v>
      </c>
      <c r="AA1904">
        <f>IF(AB1904="",0,IFERROR(IF(VLOOKUP(AB1904,AB$38:AB1903,1,0)&gt;0,0,0),1))</f>
        <v>0</v>
      </c>
      <c r="AB1904" s="17" t="str">
        <f>IF(DATOS!I1868=X$39,DATOS!F1868,"")</f>
        <v/>
      </c>
    </row>
    <row r="1905" spans="26:28" x14ac:dyDescent="0.25">
      <c r="Z1905">
        <f t="shared" si="47"/>
        <v>0</v>
      </c>
      <c r="AA1905">
        <f>IF(AB1905="",0,IFERROR(IF(VLOOKUP(AB1905,AB$38:AB1904,1,0)&gt;0,0,0),1))</f>
        <v>0</v>
      </c>
      <c r="AB1905" s="17" t="str">
        <f>IF(DATOS!I1869=X$39,DATOS!F1869,"")</f>
        <v/>
      </c>
    </row>
    <row r="1906" spans="26:28" x14ac:dyDescent="0.25">
      <c r="Z1906">
        <f t="shared" si="47"/>
        <v>0</v>
      </c>
      <c r="AA1906">
        <f>IF(AB1906="",0,IFERROR(IF(VLOOKUP(AB1906,AB$38:AB1905,1,0)&gt;0,0,0),1))</f>
        <v>0</v>
      </c>
      <c r="AB1906" s="17" t="str">
        <f>IF(DATOS!I1870=X$39,DATOS!F1870,"")</f>
        <v/>
      </c>
    </row>
    <row r="1907" spans="26:28" x14ac:dyDescent="0.25">
      <c r="Z1907">
        <f t="shared" si="47"/>
        <v>0</v>
      </c>
      <c r="AA1907">
        <f>IF(AB1907="",0,IFERROR(IF(VLOOKUP(AB1907,AB$38:AB1906,1,0)&gt;0,0,0),1))</f>
        <v>0</v>
      </c>
      <c r="AB1907" s="17" t="str">
        <f>IF(DATOS!I1871=X$39,DATOS!F1871,"")</f>
        <v/>
      </c>
    </row>
    <row r="1908" spans="26:28" x14ac:dyDescent="0.25">
      <c r="Z1908">
        <f t="shared" si="47"/>
        <v>0</v>
      </c>
      <c r="AA1908">
        <f>IF(AB1908="",0,IFERROR(IF(VLOOKUP(AB1908,AB$38:AB1907,1,0)&gt;0,0,0),1))</f>
        <v>0</v>
      </c>
      <c r="AB1908" s="17" t="str">
        <f>IF(DATOS!I1872=X$39,DATOS!F1872,"")</f>
        <v/>
      </c>
    </row>
    <row r="1909" spans="26:28" x14ac:dyDescent="0.25">
      <c r="Z1909">
        <f t="shared" si="47"/>
        <v>0</v>
      </c>
      <c r="AA1909">
        <f>IF(AB1909="",0,IFERROR(IF(VLOOKUP(AB1909,AB$38:AB1908,1,0)&gt;0,0,0),1))</f>
        <v>0</v>
      </c>
      <c r="AB1909" s="17" t="str">
        <f>IF(DATOS!I1873=X$39,DATOS!F1873,"")</f>
        <v/>
      </c>
    </row>
    <row r="1910" spans="26:28" x14ac:dyDescent="0.25">
      <c r="Z1910">
        <f t="shared" si="47"/>
        <v>0</v>
      </c>
      <c r="AA1910">
        <f>IF(AB1910="",0,IFERROR(IF(VLOOKUP(AB1910,AB$38:AB1909,1,0)&gt;0,0,0),1))</f>
        <v>0</v>
      </c>
      <c r="AB1910" s="17" t="str">
        <f>IF(DATOS!I1874=X$39,DATOS!F1874,"")</f>
        <v/>
      </c>
    </row>
    <row r="1911" spans="26:28" x14ac:dyDescent="0.25">
      <c r="Z1911">
        <f t="shared" si="47"/>
        <v>0</v>
      </c>
      <c r="AA1911">
        <f>IF(AB1911="",0,IFERROR(IF(VLOOKUP(AB1911,AB$38:AB1910,1,0)&gt;0,0,0),1))</f>
        <v>0</v>
      </c>
      <c r="AB1911" s="17" t="str">
        <f>IF(DATOS!I1875=X$39,DATOS!F1875,"")</f>
        <v/>
      </c>
    </row>
    <row r="1912" spans="26:28" x14ac:dyDescent="0.25">
      <c r="Z1912">
        <f t="shared" si="47"/>
        <v>0</v>
      </c>
      <c r="AA1912">
        <f>IF(AB1912="",0,IFERROR(IF(VLOOKUP(AB1912,AB$38:AB1911,1,0)&gt;0,0,0),1))</f>
        <v>0</v>
      </c>
      <c r="AB1912" s="17" t="str">
        <f>IF(DATOS!I1876=X$39,DATOS!F1876,"")</f>
        <v/>
      </c>
    </row>
    <row r="1913" spans="26:28" x14ac:dyDescent="0.25">
      <c r="Z1913">
        <f t="shared" si="47"/>
        <v>0</v>
      </c>
      <c r="AA1913">
        <f>IF(AB1913="",0,IFERROR(IF(VLOOKUP(AB1913,AB$38:AB1912,1,0)&gt;0,0,0),1))</f>
        <v>0</v>
      </c>
      <c r="AB1913" s="17" t="str">
        <f>IF(DATOS!I1877=X$39,DATOS!F1877,"")</f>
        <v/>
      </c>
    </row>
    <row r="1914" spans="26:28" x14ac:dyDescent="0.25">
      <c r="Z1914">
        <f t="shared" si="47"/>
        <v>0</v>
      </c>
      <c r="AA1914">
        <f>IF(AB1914="",0,IFERROR(IF(VLOOKUP(AB1914,AB$38:AB1913,1,0)&gt;0,0,0),1))</f>
        <v>0</v>
      </c>
      <c r="AB1914" s="17" t="str">
        <f>IF(DATOS!I1878=X$39,DATOS!F1878,"")</f>
        <v/>
      </c>
    </row>
    <row r="1915" spans="26:28" x14ac:dyDescent="0.25">
      <c r="Z1915">
        <f t="shared" si="47"/>
        <v>0</v>
      </c>
      <c r="AA1915">
        <f>IF(AB1915="",0,IFERROR(IF(VLOOKUP(AB1915,AB$38:AB1914,1,0)&gt;0,0,0),1))</f>
        <v>0</v>
      </c>
      <c r="AB1915" s="17" t="str">
        <f>IF(DATOS!I1879=X$39,DATOS!F1879,"")</f>
        <v/>
      </c>
    </row>
    <row r="1916" spans="26:28" x14ac:dyDescent="0.25">
      <c r="Z1916">
        <f t="shared" si="47"/>
        <v>0</v>
      </c>
      <c r="AA1916">
        <f>IF(AB1916="",0,IFERROR(IF(VLOOKUP(AB1916,AB$38:AB1915,1,0)&gt;0,0,0),1))</f>
        <v>0</v>
      </c>
      <c r="AB1916" s="17" t="str">
        <f>IF(DATOS!I1880=X$39,DATOS!F1880,"")</f>
        <v/>
      </c>
    </row>
    <row r="1917" spans="26:28" x14ac:dyDescent="0.25">
      <c r="Z1917">
        <f t="shared" si="47"/>
        <v>0</v>
      </c>
      <c r="AA1917">
        <f>IF(AB1917="",0,IFERROR(IF(VLOOKUP(AB1917,AB$38:AB1916,1,0)&gt;0,0,0),1))</f>
        <v>0</v>
      </c>
      <c r="AB1917" s="17" t="str">
        <f>IF(DATOS!I1881=X$39,DATOS!F1881,"")</f>
        <v/>
      </c>
    </row>
    <row r="1918" spans="26:28" x14ac:dyDescent="0.25">
      <c r="Z1918">
        <f t="shared" si="47"/>
        <v>0</v>
      </c>
      <c r="AA1918">
        <f>IF(AB1918="",0,IFERROR(IF(VLOOKUP(AB1918,AB$38:AB1917,1,0)&gt;0,0,0),1))</f>
        <v>0</v>
      </c>
      <c r="AB1918" s="17" t="str">
        <f>IF(DATOS!I1882=X$39,DATOS!F1882,"")</f>
        <v/>
      </c>
    </row>
    <row r="1919" spans="26:28" x14ac:dyDescent="0.25">
      <c r="Z1919">
        <f t="shared" si="47"/>
        <v>0</v>
      </c>
      <c r="AA1919">
        <f>IF(AB1919="",0,IFERROR(IF(VLOOKUP(AB1919,AB$38:AB1918,1,0)&gt;0,0,0),1))</f>
        <v>0</v>
      </c>
      <c r="AB1919" s="17" t="str">
        <f>IF(DATOS!I1883=X$39,DATOS!F1883,"")</f>
        <v/>
      </c>
    </row>
    <row r="1920" spans="26:28" x14ac:dyDescent="0.25">
      <c r="Z1920">
        <f t="shared" si="47"/>
        <v>0</v>
      </c>
      <c r="AA1920">
        <f>IF(AB1920="",0,IFERROR(IF(VLOOKUP(AB1920,AB$38:AB1919,1,0)&gt;0,0,0),1))</f>
        <v>0</v>
      </c>
      <c r="AB1920" s="17" t="str">
        <f>IF(DATOS!I1884=X$39,DATOS!F1884,"")</f>
        <v/>
      </c>
    </row>
    <row r="1921" spans="26:28" x14ac:dyDescent="0.25">
      <c r="Z1921">
        <f t="shared" si="47"/>
        <v>0</v>
      </c>
      <c r="AA1921">
        <f>IF(AB1921="",0,IFERROR(IF(VLOOKUP(AB1921,AB$38:AB1920,1,0)&gt;0,0,0),1))</f>
        <v>0</v>
      </c>
      <c r="AB1921" s="17" t="str">
        <f>IF(DATOS!I1885=X$39,DATOS!F1885,"")</f>
        <v/>
      </c>
    </row>
    <row r="1922" spans="26:28" x14ac:dyDescent="0.25">
      <c r="Z1922">
        <f t="shared" si="47"/>
        <v>0</v>
      </c>
      <c r="AA1922">
        <f>IF(AB1922="",0,IFERROR(IF(VLOOKUP(AB1922,AB$38:AB1921,1,0)&gt;0,0,0),1))</f>
        <v>0</v>
      </c>
      <c r="AB1922" s="17" t="str">
        <f>IF(DATOS!I1886=X$39,DATOS!F1886,"")</f>
        <v/>
      </c>
    </row>
    <row r="1923" spans="26:28" x14ac:dyDescent="0.25">
      <c r="Z1923">
        <f t="shared" si="47"/>
        <v>0</v>
      </c>
      <c r="AA1923">
        <f>IF(AB1923="",0,IFERROR(IF(VLOOKUP(AB1923,AB$38:AB1922,1,0)&gt;0,0,0),1))</f>
        <v>0</v>
      </c>
      <c r="AB1923" s="17" t="str">
        <f>IF(DATOS!I1887=X$39,DATOS!F1887,"")</f>
        <v/>
      </c>
    </row>
    <row r="1924" spans="26:28" x14ac:dyDescent="0.25">
      <c r="Z1924">
        <f t="shared" si="47"/>
        <v>0</v>
      </c>
      <c r="AA1924">
        <f>IF(AB1924="",0,IFERROR(IF(VLOOKUP(AB1924,AB$38:AB1923,1,0)&gt;0,0,0),1))</f>
        <v>0</v>
      </c>
      <c r="AB1924" s="17" t="str">
        <f>IF(DATOS!I1888=X$39,DATOS!F1888,"")</f>
        <v/>
      </c>
    </row>
    <row r="1925" spans="26:28" x14ac:dyDescent="0.25">
      <c r="Z1925">
        <f t="shared" si="47"/>
        <v>0</v>
      </c>
      <c r="AA1925">
        <f>IF(AB1925="",0,IFERROR(IF(VLOOKUP(AB1925,AB$38:AB1924,1,0)&gt;0,0,0),1))</f>
        <v>0</v>
      </c>
      <c r="AB1925" s="17" t="str">
        <f>IF(DATOS!I1889=X$39,DATOS!F1889,"")</f>
        <v/>
      </c>
    </row>
    <row r="1926" spans="26:28" x14ac:dyDescent="0.25">
      <c r="Z1926">
        <f t="shared" si="47"/>
        <v>0</v>
      </c>
      <c r="AA1926">
        <f>IF(AB1926="",0,IFERROR(IF(VLOOKUP(AB1926,AB$38:AB1925,1,0)&gt;0,0,0),1))</f>
        <v>0</v>
      </c>
      <c r="AB1926" s="17" t="str">
        <f>IF(DATOS!I1890=X$39,DATOS!F1890,"")</f>
        <v/>
      </c>
    </row>
    <row r="1927" spans="26:28" x14ac:dyDescent="0.25">
      <c r="Z1927">
        <f t="shared" si="47"/>
        <v>0</v>
      </c>
      <c r="AA1927">
        <f>IF(AB1927="",0,IFERROR(IF(VLOOKUP(AB1927,AB$38:AB1926,1,0)&gt;0,0,0),1))</f>
        <v>0</v>
      </c>
      <c r="AB1927" s="17" t="str">
        <f>IF(DATOS!I1891=X$39,DATOS!F1891,"")</f>
        <v/>
      </c>
    </row>
    <row r="1928" spans="26:28" x14ac:dyDescent="0.25">
      <c r="Z1928">
        <f t="shared" si="47"/>
        <v>0</v>
      </c>
      <c r="AA1928">
        <f>IF(AB1928="",0,IFERROR(IF(VLOOKUP(AB1928,AB$38:AB1927,1,0)&gt;0,0,0),1))</f>
        <v>0</v>
      </c>
      <c r="AB1928" s="17" t="str">
        <f>IF(DATOS!I1892=X$39,DATOS!F1892,"")</f>
        <v/>
      </c>
    </row>
    <row r="1929" spans="26:28" x14ac:dyDescent="0.25">
      <c r="Z1929">
        <f t="shared" si="47"/>
        <v>0</v>
      </c>
      <c r="AA1929">
        <f>IF(AB1929="",0,IFERROR(IF(VLOOKUP(AB1929,AB$38:AB1928,1,0)&gt;0,0,0),1))</f>
        <v>0</v>
      </c>
      <c r="AB1929" s="17" t="str">
        <f>IF(DATOS!I1893=X$39,DATOS!F1893,"")</f>
        <v/>
      </c>
    </row>
    <row r="1930" spans="26:28" x14ac:dyDescent="0.25">
      <c r="Z1930">
        <f t="shared" si="47"/>
        <v>0</v>
      </c>
      <c r="AA1930">
        <f>IF(AB1930="",0,IFERROR(IF(VLOOKUP(AB1930,AB$38:AB1929,1,0)&gt;0,0,0),1))</f>
        <v>0</v>
      </c>
      <c r="AB1930" s="17" t="str">
        <f>IF(DATOS!I1894=X$39,DATOS!F1894,"")</f>
        <v/>
      </c>
    </row>
    <row r="1931" spans="26:28" x14ac:dyDescent="0.25">
      <c r="Z1931">
        <f t="shared" si="47"/>
        <v>0</v>
      </c>
      <c r="AA1931">
        <f>IF(AB1931="",0,IFERROR(IF(VLOOKUP(AB1931,AB$38:AB1930,1,0)&gt;0,0,0),1))</f>
        <v>0</v>
      </c>
      <c r="AB1931" s="17" t="str">
        <f>IF(DATOS!I1895=X$39,DATOS!F1895,"")</f>
        <v/>
      </c>
    </row>
    <row r="1932" spans="26:28" x14ac:dyDescent="0.25">
      <c r="Z1932">
        <f t="shared" si="47"/>
        <v>0</v>
      </c>
      <c r="AA1932">
        <f>IF(AB1932="",0,IFERROR(IF(VLOOKUP(AB1932,AB$38:AB1931,1,0)&gt;0,0,0),1))</f>
        <v>0</v>
      </c>
      <c r="AB1932" s="17" t="str">
        <f>IF(DATOS!I1896=X$39,DATOS!F1896,"")</f>
        <v/>
      </c>
    </row>
    <row r="1933" spans="26:28" x14ac:dyDescent="0.25">
      <c r="Z1933">
        <f t="shared" si="47"/>
        <v>0</v>
      </c>
      <c r="AA1933">
        <f>IF(AB1933="",0,IFERROR(IF(VLOOKUP(AB1933,AB$38:AB1932,1,0)&gt;0,0,0),1))</f>
        <v>0</v>
      </c>
      <c r="AB1933" s="17" t="str">
        <f>IF(DATOS!I1897=X$39,DATOS!F1897,"")</f>
        <v/>
      </c>
    </row>
    <row r="1934" spans="26:28" x14ac:dyDescent="0.25">
      <c r="Z1934">
        <f t="shared" si="47"/>
        <v>0</v>
      </c>
      <c r="AA1934">
        <f>IF(AB1934="",0,IFERROR(IF(VLOOKUP(AB1934,AB$38:AB1933,1,0)&gt;0,0,0),1))</f>
        <v>0</v>
      </c>
      <c r="AB1934" s="17" t="str">
        <f>IF(DATOS!I1898=X$39,DATOS!F1898,"")</f>
        <v/>
      </c>
    </row>
    <row r="1935" spans="26:28" x14ac:dyDescent="0.25">
      <c r="Z1935">
        <f t="shared" si="47"/>
        <v>0</v>
      </c>
      <c r="AA1935">
        <f>IF(AB1935="",0,IFERROR(IF(VLOOKUP(AB1935,AB$38:AB1934,1,0)&gt;0,0,0),1))</f>
        <v>0</v>
      </c>
      <c r="AB1935" s="17" t="str">
        <f>IF(DATOS!I1899=X$39,DATOS!F1899,"")</f>
        <v/>
      </c>
    </row>
    <row r="1936" spans="26:28" x14ac:dyDescent="0.25">
      <c r="Z1936">
        <f t="shared" si="47"/>
        <v>0</v>
      </c>
      <c r="AA1936">
        <f>IF(AB1936="",0,IFERROR(IF(VLOOKUP(AB1936,AB$38:AB1935,1,0)&gt;0,0,0),1))</f>
        <v>0</v>
      </c>
      <c r="AB1936" s="17" t="str">
        <f>IF(DATOS!I1900=X$39,DATOS!F1900,"")</f>
        <v/>
      </c>
    </row>
    <row r="1937" spans="26:28" x14ac:dyDescent="0.25">
      <c r="Z1937">
        <f t="shared" si="47"/>
        <v>0</v>
      </c>
      <c r="AA1937">
        <f>IF(AB1937="",0,IFERROR(IF(VLOOKUP(AB1937,AB$38:AB1936,1,0)&gt;0,0,0),1))</f>
        <v>0</v>
      </c>
      <c r="AB1937" s="17" t="str">
        <f>IF(DATOS!I1901=X$39,DATOS!F1901,"")</f>
        <v/>
      </c>
    </row>
    <row r="1938" spans="26:28" x14ac:dyDescent="0.25">
      <c r="Z1938">
        <f t="shared" si="47"/>
        <v>0</v>
      </c>
      <c r="AA1938">
        <f>IF(AB1938="",0,IFERROR(IF(VLOOKUP(AB1938,AB$38:AB1937,1,0)&gt;0,0,0),1))</f>
        <v>0</v>
      </c>
      <c r="AB1938" s="17" t="str">
        <f>IF(DATOS!I1902=X$39,DATOS!F1902,"")</f>
        <v/>
      </c>
    </row>
    <row r="1939" spans="26:28" x14ac:dyDescent="0.25">
      <c r="Z1939">
        <f t="shared" si="47"/>
        <v>0</v>
      </c>
      <c r="AA1939">
        <f>IF(AB1939="",0,IFERROR(IF(VLOOKUP(AB1939,AB$38:AB1938,1,0)&gt;0,0,0),1))</f>
        <v>0</v>
      </c>
      <c r="AB1939" s="17" t="str">
        <f>IF(DATOS!I1903=X$39,DATOS!F1903,"")</f>
        <v/>
      </c>
    </row>
    <row r="1940" spans="26:28" x14ac:dyDescent="0.25">
      <c r="Z1940">
        <f t="shared" si="47"/>
        <v>0</v>
      </c>
      <c r="AA1940">
        <f>IF(AB1940="",0,IFERROR(IF(VLOOKUP(AB1940,AB$38:AB1939,1,0)&gt;0,0,0),1))</f>
        <v>0</v>
      </c>
      <c r="AB1940" s="17" t="str">
        <f>IF(DATOS!I1904=X$39,DATOS!F1904,"")</f>
        <v/>
      </c>
    </row>
    <row r="1941" spans="26:28" x14ac:dyDescent="0.25">
      <c r="Z1941">
        <f t="shared" si="47"/>
        <v>0</v>
      </c>
      <c r="AA1941">
        <f>IF(AB1941="",0,IFERROR(IF(VLOOKUP(AB1941,AB$38:AB1940,1,0)&gt;0,0,0),1))</f>
        <v>0</v>
      </c>
      <c r="AB1941" s="17" t="str">
        <f>IF(DATOS!I1905=X$39,DATOS!F1905,"")</f>
        <v/>
      </c>
    </row>
    <row r="1942" spans="26:28" x14ac:dyDescent="0.25">
      <c r="Z1942">
        <f t="shared" si="47"/>
        <v>0</v>
      </c>
      <c r="AA1942">
        <f>IF(AB1942="",0,IFERROR(IF(VLOOKUP(AB1942,AB$38:AB1941,1,0)&gt;0,0,0),1))</f>
        <v>0</v>
      </c>
      <c r="AB1942" s="17" t="str">
        <f>IF(DATOS!I1906=X$39,DATOS!F1906,"")</f>
        <v/>
      </c>
    </row>
    <row r="1943" spans="26:28" x14ac:dyDescent="0.25">
      <c r="Z1943">
        <f t="shared" si="47"/>
        <v>0</v>
      </c>
      <c r="AA1943">
        <f>IF(AB1943="",0,IFERROR(IF(VLOOKUP(AB1943,AB$38:AB1942,1,0)&gt;0,0,0),1))</f>
        <v>0</v>
      </c>
      <c r="AB1943" s="17" t="str">
        <f>IF(DATOS!I1907=X$39,DATOS!F1907,"")</f>
        <v/>
      </c>
    </row>
    <row r="1944" spans="26:28" x14ac:dyDescent="0.25">
      <c r="Z1944">
        <f t="shared" si="47"/>
        <v>0</v>
      </c>
      <c r="AA1944">
        <f>IF(AB1944="",0,IFERROR(IF(VLOOKUP(AB1944,AB$38:AB1943,1,0)&gt;0,0,0),1))</f>
        <v>0</v>
      </c>
      <c r="AB1944" s="17" t="str">
        <f>IF(DATOS!I1908=X$39,DATOS!F1908,"")</f>
        <v/>
      </c>
    </row>
    <row r="1945" spans="26:28" x14ac:dyDescent="0.25">
      <c r="Z1945">
        <f t="shared" si="47"/>
        <v>0</v>
      </c>
      <c r="AA1945">
        <f>IF(AB1945="",0,IFERROR(IF(VLOOKUP(AB1945,AB$38:AB1944,1,0)&gt;0,0,0),1))</f>
        <v>0</v>
      </c>
      <c r="AB1945" s="17" t="str">
        <f>IF(DATOS!I1909=X$39,DATOS!F1909,"")</f>
        <v/>
      </c>
    </row>
    <row r="1946" spans="26:28" x14ac:dyDescent="0.25">
      <c r="Z1946">
        <f t="shared" si="47"/>
        <v>0</v>
      </c>
      <c r="AA1946">
        <f>IF(AB1946="",0,IFERROR(IF(VLOOKUP(AB1946,AB$38:AB1945,1,0)&gt;0,0,0),1))</f>
        <v>0</v>
      </c>
      <c r="AB1946" s="17" t="str">
        <f>IF(DATOS!I1910=X$39,DATOS!F1910,"")</f>
        <v/>
      </c>
    </row>
    <row r="1947" spans="26:28" x14ac:dyDescent="0.25">
      <c r="Z1947">
        <f t="shared" si="47"/>
        <v>0</v>
      </c>
      <c r="AA1947">
        <f>IF(AB1947="",0,IFERROR(IF(VLOOKUP(AB1947,AB$38:AB1946,1,0)&gt;0,0,0),1))</f>
        <v>0</v>
      </c>
      <c r="AB1947" s="17" t="str">
        <f>IF(DATOS!I1911=X$39,DATOS!F1911,"")</f>
        <v/>
      </c>
    </row>
    <row r="1948" spans="26:28" x14ac:dyDescent="0.25">
      <c r="Z1948">
        <f t="shared" si="47"/>
        <v>0</v>
      </c>
      <c r="AA1948">
        <f>IF(AB1948="",0,IFERROR(IF(VLOOKUP(AB1948,AB$38:AB1947,1,0)&gt;0,0,0),1))</f>
        <v>0</v>
      </c>
      <c r="AB1948" s="17" t="str">
        <f>IF(DATOS!I1912=X$39,DATOS!F1912,"")</f>
        <v/>
      </c>
    </row>
    <row r="1949" spans="26:28" x14ac:dyDescent="0.25">
      <c r="Z1949">
        <f t="shared" si="47"/>
        <v>0</v>
      </c>
      <c r="AA1949">
        <f>IF(AB1949="",0,IFERROR(IF(VLOOKUP(AB1949,AB$38:AB1948,1,0)&gt;0,0,0),1))</f>
        <v>0</v>
      </c>
      <c r="AB1949" s="17" t="str">
        <f>IF(DATOS!I1913=X$39,DATOS!F1913,"")</f>
        <v/>
      </c>
    </row>
    <row r="1950" spans="26:28" x14ac:dyDescent="0.25">
      <c r="Z1950">
        <f t="shared" si="47"/>
        <v>0</v>
      </c>
      <c r="AA1950">
        <f>IF(AB1950="",0,IFERROR(IF(VLOOKUP(AB1950,AB$38:AB1949,1,0)&gt;0,0,0),1))</f>
        <v>0</v>
      </c>
      <c r="AB1950" s="17" t="str">
        <f>IF(DATOS!I1914=X$39,DATOS!F1914,"")</f>
        <v/>
      </c>
    </row>
    <row r="1951" spans="26:28" x14ac:dyDescent="0.25">
      <c r="Z1951">
        <f t="shared" si="47"/>
        <v>0</v>
      </c>
      <c r="AA1951">
        <f>IF(AB1951="",0,IFERROR(IF(VLOOKUP(AB1951,AB$38:AB1950,1,0)&gt;0,0,0),1))</f>
        <v>0</v>
      </c>
      <c r="AB1951" s="17" t="str">
        <f>IF(DATOS!I1915=X$39,DATOS!F1915,"")</f>
        <v/>
      </c>
    </row>
    <row r="1952" spans="26:28" x14ac:dyDescent="0.25">
      <c r="Z1952">
        <f t="shared" si="47"/>
        <v>0</v>
      </c>
      <c r="AA1952">
        <f>IF(AB1952="",0,IFERROR(IF(VLOOKUP(AB1952,AB$38:AB1951,1,0)&gt;0,0,0),1))</f>
        <v>0</v>
      </c>
      <c r="AB1952" s="17" t="str">
        <f>IF(DATOS!I1916=X$39,DATOS!F1916,"")</f>
        <v/>
      </c>
    </row>
    <row r="1953" spans="26:28" x14ac:dyDescent="0.25">
      <c r="Z1953">
        <f t="shared" si="47"/>
        <v>0</v>
      </c>
      <c r="AA1953">
        <f>IF(AB1953="",0,IFERROR(IF(VLOOKUP(AB1953,AB$38:AB1952,1,0)&gt;0,0,0),1))</f>
        <v>0</v>
      </c>
      <c r="AB1953" s="17" t="str">
        <f>IF(DATOS!I1917=X$39,DATOS!F1917,"")</f>
        <v/>
      </c>
    </row>
    <row r="1954" spans="26:28" x14ac:dyDescent="0.25">
      <c r="Z1954">
        <f t="shared" si="47"/>
        <v>0</v>
      </c>
      <c r="AA1954">
        <f>IF(AB1954="",0,IFERROR(IF(VLOOKUP(AB1954,AB$38:AB1953,1,0)&gt;0,0,0),1))</f>
        <v>0</v>
      </c>
      <c r="AB1954" s="17" t="str">
        <f>IF(DATOS!I1918=X$39,DATOS!F1918,"")</f>
        <v/>
      </c>
    </row>
    <row r="1955" spans="26:28" x14ac:dyDescent="0.25">
      <c r="Z1955">
        <f t="shared" si="47"/>
        <v>0</v>
      </c>
      <c r="AA1955">
        <f>IF(AB1955="",0,IFERROR(IF(VLOOKUP(AB1955,AB$38:AB1954,1,0)&gt;0,0,0),1))</f>
        <v>0</v>
      </c>
      <c r="AB1955" s="17" t="str">
        <f>IF(DATOS!I1919=X$39,DATOS!F1919,"")</f>
        <v/>
      </c>
    </row>
    <row r="1956" spans="26:28" x14ac:dyDescent="0.25">
      <c r="Z1956">
        <f t="shared" si="47"/>
        <v>0</v>
      </c>
      <c r="AA1956">
        <f>IF(AB1956="",0,IFERROR(IF(VLOOKUP(AB1956,AB$38:AB1955,1,0)&gt;0,0,0),1))</f>
        <v>0</v>
      </c>
      <c r="AB1956" s="17" t="str">
        <f>IF(DATOS!I1920=X$39,DATOS!F1920,"")</f>
        <v/>
      </c>
    </row>
    <row r="1957" spans="26:28" x14ac:dyDescent="0.25">
      <c r="Z1957">
        <f t="shared" si="47"/>
        <v>0</v>
      </c>
      <c r="AA1957">
        <f>IF(AB1957="",0,IFERROR(IF(VLOOKUP(AB1957,AB$38:AB1956,1,0)&gt;0,0,0),1))</f>
        <v>0</v>
      </c>
      <c r="AB1957" s="17" t="str">
        <f>IF(DATOS!I1921=X$39,DATOS!F1921,"")</f>
        <v/>
      </c>
    </row>
    <row r="1958" spans="26:28" x14ac:dyDescent="0.25">
      <c r="Z1958">
        <f t="shared" ref="Z1958:Z2021" si="48">Z1957+AA1958</f>
        <v>0</v>
      </c>
      <c r="AA1958">
        <f>IF(AB1958="",0,IFERROR(IF(VLOOKUP(AB1958,AB$38:AB1957,1,0)&gt;0,0,0),1))</f>
        <v>0</v>
      </c>
      <c r="AB1958" s="17" t="str">
        <f>IF(DATOS!I1922=X$39,DATOS!F1922,"")</f>
        <v/>
      </c>
    </row>
    <row r="1959" spans="26:28" x14ac:dyDescent="0.25">
      <c r="Z1959">
        <f t="shared" si="48"/>
        <v>0</v>
      </c>
      <c r="AA1959">
        <f>IF(AB1959="",0,IFERROR(IF(VLOOKUP(AB1959,AB$38:AB1958,1,0)&gt;0,0,0),1))</f>
        <v>0</v>
      </c>
      <c r="AB1959" s="17" t="str">
        <f>IF(DATOS!I1923=X$39,DATOS!F1923,"")</f>
        <v/>
      </c>
    </row>
    <row r="1960" spans="26:28" x14ac:dyDescent="0.25">
      <c r="Z1960">
        <f t="shared" si="48"/>
        <v>0</v>
      </c>
      <c r="AA1960">
        <f>IF(AB1960="",0,IFERROR(IF(VLOOKUP(AB1960,AB$38:AB1959,1,0)&gt;0,0,0),1))</f>
        <v>0</v>
      </c>
      <c r="AB1960" s="17" t="str">
        <f>IF(DATOS!I1924=X$39,DATOS!F1924,"")</f>
        <v/>
      </c>
    </row>
    <row r="1961" spans="26:28" x14ac:dyDescent="0.25">
      <c r="Z1961">
        <f t="shared" si="48"/>
        <v>0</v>
      </c>
      <c r="AA1961">
        <f>IF(AB1961="",0,IFERROR(IF(VLOOKUP(AB1961,AB$38:AB1960,1,0)&gt;0,0,0),1))</f>
        <v>0</v>
      </c>
      <c r="AB1961" s="17" t="str">
        <f>IF(DATOS!I1925=X$39,DATOS!F1925,"")</f>
        <v/>
      </c>
    </row>
    <row r="1962" spans="26:28" x14ac:dyDescent="0.25">
      <c r="Z1962">
        <f t="shared" si="48"/>
        <v>0</v>
      </c>
      <c r="AA1962">
        <f>IF(AB1962="",0,IFERROR(IF(VLOOKUP(AB1962,AB$38:AB1961,1,0)&gt;0,0,0),1))</f>
        <v>0</v>
      </c>
      <c r="AB1962" s="17" t="str">
        <f>IF(DATOS!I1926=X$39,DATOS!F1926,"")</f>
        <v/>
      </c>
    </row>
    <row r="1963" spans="26:28" x14ac:dyDescent="0.25">
      <c r="Z1963">
        <f t="shared" si="48"/>
        <v>0</v>
      </c>
      <c r="AA1963">
        <f>IF(AB1963="",0,IFERROR(IF(VLOOKUP(AB1963,AB$38:AB1962,1,0)&gt;0,0,0),1))</f>
        <v>0</v>
      </c>
      <c r="AB1963" s="17" t="str">
        <f>IF(DATOS!I1927=X$39,DATOS!F1927,"")</f>
        <v/>
      </c>
    </row>
    <row r="1964" spans="26:28" x14ac:dyDescent="0.25">
      <c r="Z1964">
        <f t="shared" si="48"/>
        <v>0</v>
      </c>
      <c r="AA1964">
        <f>IF(AB1964="",0,IFERROR(IF(VLOOKUP(AB1964,AB$38:AB1963,1,0)&gt;0,0,0),1))</f>
        <v>0</v>
      </c>
      <c r="AB1964" s="17" t="str">
        <f>IF(DATOS!I1928=X$39,DATOS!F1928,"")</f>
        <v/>
      </c>
    </row>
    <row r="1965" spans="26:28" x14ac:dyDescent="0.25">
      <c r="Z1965">
        <f t="shared" si="48"/>
        <v>0</v>
      </c>
      <c r="AA1965">
        <f>IF(AB1965="",0,IFERROR(IF(VLOOKUP(AB1965,AB$38:AB1964,1,0)&gt;0,0,0),1))</f>
        <v>0</v>
      </c>
      <c r="AB1965" s="17" t="str">
        <f>IF(DATOS!I1929=X$39,DATOS!F1929,"")</f>
        <v/>
      </c>
    </row>
    <row r="1966" spans="26:28" x14ac:dyDescent="0.25">
      <c r="Z1966">
        <f t="shared" si="48"/>
        <v>0</v>
      </c>
      <c r="AA1966">
        <f>IF(AB1966="",0,IFERROR(IF(VLOOKUP(AB1966,AB$38:AB1965,1,0)&gt;0,0,0),1))</f>
        <v>0</v>
      </c>
      <c r="AB1966" s="17" t="str">
        <f>IF(DATOS!I1930=X$39,DATOS!F1930,"")</f>
        <v/>
      </c>
    </row>
    <row r="1967" spans="26:28" x14ac:dyDescent="0.25">
      <c r="Z1967">
        <f t="shared" si="48"/>
        <v>0</v>
      </c>
      <c r="AA1967">
        <f>IF(AB1967="",0,IFERROR(IF(VLOOKUP(AB1967,AB$38:AB1966,1,0)&gt;0,0,0),1))</f>
        <v>0</v>
      </c>
      <c r="AB1967" s="17" t="str">
        <f>IF(DATOS!I1931=X$39,DATOS!F1931,"")</f>
        <v/>
      </c>
    </row>
    <row r="1968" spans="26:28" x14ac:dyDescent="0.25">
      <c r="Z1968">
        <f t="shared" si="48"/>
        <v>0</v>
      </c>
      <c r="AA1968">
        <f>IF(AB1968="",0,IFERROR(IF(VLOOKUP(AB1968,AB$38:AB1967,1,0)&gt;0,0,0),1))</f>
        <v>0</v>
      </c>
      <c r="AB1968" s="17" t="str">
        <f>IF(DATOS!I1932=X$39,DATOS!F1932,"")</f>
        <v/>
      </c>
    </row>
    <row r="1969" spans="26:28" x14ac:dyDescent="0.25">
      <c r="Z1969">
        <f t="shared" si="48"/>
        <v>0</v>
      </c>
      <c r="AA1969">
        <f>IF(AB1969="",0,IFERROR(IF(VLOOKUP(AB1969,AB$38:AB1968,1,0)&gt;0,0,0),1))</f>
        <v>0</v>
      </c>
      <c r="AB1969" s="17" t="str">
        <f>IF(DATOS!I1933=X$39,DATOS!F1933,"")</f>
        <v/>
      </c>
    </row>
    <row r="1970" spans="26:28" x14ac:dyDescent="0.25">
      <c r="Z1970">
        <f t="shared" si="48"/>
        <v>0</v>
      </c>
      <c r="AA1970">
        <f>IF(AB1970="",0,IFERROR(IF(VLOOKUP(AB1970,AB$38:AB1969,1,0)&gt;0,0,0),1))</f>
        <v>0</v>
      </c>
      <c r="AB1970" s="17" t="str">
        <f>IF(DATOS!I1934=X$39,DATOS!F1934,"")</f>
        <v/>
      </c>
    </row>
    <row r="1971" spans="26:28" x14ac:dyDescent="0.25">
      <c r="Z1971">
        <f t="shared" si="48"/>
        <v>0</v>
      </c>
      <c r="AA1971">
        <f>IF(AB1971="",0,IFERROR(IF(VLOOKUP(AB1971,AB$38:AB1970,1,0)&gt;0,0,0),1))</f>
        <v>0</v>
      </c>
      <c r="AB1971" s="17" t="str">
        <f>IF(DATOS!I1935=X$39,DATOS!F1935,"")</f>
        <v/>
      </c>
    </row>
    <row r="1972" spans="26:28" x14ac:dyDescent="0.25">
      <c r="Z1972">
        <f t="shared" si="48"/>
        <v>0</v>
      </c>
      <c r="AA1972">
        <f>IF(AB1972="",0,IFERROR(IF(VLOOKUP(AB1972,AB$38:AB1971,1,0)&gt;0,0,0),1))</f>
        <v>0</v>
      </c>
      <c r="AB1972" s="17" t="str">
        <f>IF(DATOS!I1936=X$39,DATOS!F1936,"")</f>
        <v/>
      </c>
    </row>
    <row r="1973" spans="26:28" x14ac:dyDescent="0.25">
      <c r="Z1973">
        <f t="shared" si="48"/>
        <v>0</v>
      </c>
      <c r="AA1973">
        <f>IF(AB1973="",0,IFERROR(IF(VLOOKUP(AB1973,AB$38:AB1972,1,0)&gt;0,0,0),1))</f>
        <v>0</v>
      </c>
      <c r="AB1973" s="17" t="str">
        <f>IF(DATOS!I1937=X$39,DATOS!F1937,"")</f>
        <v/>
      </c>
    </row>
    <row r="1974" spans="26:28" x14ac:dyDescent="0.25">
      <c r="Z1974">
        <f t="shared" si="48"/>
        <v>0</v>
      </c>
      <c r="AA1974">
        <f>IF(AB1974="",0,IFERROR(IF(VLOOKUP(AB1974,AB$38:AB1973,1,0)&gt;0,0,0),1))</f>
        <v>0</v>
      </c>
      <c r="AB1974" s="17" t="str">
        <f>IF(DATOS!I1938=X$39,DATOS!F1938,"")</f>
        <v/>
      </c>
    </row>
    <row r="1975" spans="26:28" x14ac:dyDescent="0.25">
      <c r="Z1975">
        <f t="shared" si="48"/>
        <v>0</v>
      </c>
      <c r="AA1975">
        <f>IF(AB1975="",0,IFERROR(IF(VLOOKUP(AB1975,AB$38:AB1974,1,0)&gt;0,0,0),1))</f>
        <v>0</v>
      </c>
      <c r="AB1975" s="17" t="str">
        <f>IF(DATOS!I1939=X$39,DATOS!F1939,"")</f>
        <v/>
      </c>
    </row>
    <row r="1976" spans="26:28" x14ac:dyDescent="0.25">
      <c r="Z1976">
        <f t="shared" si="48"/>
        <v>0</v>
      </c>
      <c r="AA1976">
        <f>IF(AB1976="",0,IFERROR(IF(VLOOKUP(AB1976,AB$38:AB1975,1,0)&gt;0,0,0),1))</f>
        <v>0</v>
      </c>
      <c r="AB1976" s="17" t="str">
        <f>IF(DATOS!I1940=X$39,DATOS!F1940,"")</f>
        <v/>
      </c>
    </row>
    <row r="1977" spans="26:28" x14ac:dyDescent="0.25">
      <c r="Z1977">
        <f t="shared" si="48"/>
        <v>0</v>
      </c>
      <c r="AA1977">
        <f>IF(AB1977="",0,IFERROR(IF(VLOOKUP(AB1977,AB$38:AB1976,1,0)&gt;0,0,0),1))</f>
        <v>0</v>
      </c>
      <c r="AB1977" s="17" t="str">
        <f>IF(DATOS!I1941=X$39,DATOS!F1941,"")</f>
        <v/>
      </c>
    </row>
    <row r="1978" spans="26:28" x14ac:dyDescent="0.25">
      <c r="Z1978">
        <f t="shared" si="48"/>
        <v>0</v>
      </c>
      <c r="AA1978">
        <f>IF(AB1978="",0,IFERROR(IF(VLOOKUP(AB1978,AB$38:AB1977,1,0)&gt;0,0,0),1))</f>
        <v>0</v>
      </c>
      <c r="AB1978" s="17" t="str">
        <f>IF(DATOS!I1942=X$39,DATOS!F1942,"")</f>
        <v/>
      </c>
    </row>
    <row r="1979" spans="26:28" x14ac:dyDescent="0.25">
      <c r="Z1979">
        <f t="shared" si="48"/>
        <v>0</v>
      </c>
      <c r="AA1979">
        <f>IF(AB1979="",0,IFERROR(IF(VLOOKUP(AB1979,AB$38:AB1978,1,0)&gt;0,0,0),1))</f>
        <v>0</v>
      </c>
      <c r="AB1979" s="17" t="str">
        <f>IF(DATOS!I1943=X$39,DATOS!F1943,"")</f>
        <v/>
      </c>
    </row>
    <row r="1980" spans="26:28" x14ac:dyDescent="0.25">
      <c r="Z1980">
        <f t="shared" si="48"/>
        <v>0</v>
      </c>
      <c r="AA1980">
        <f>IF(AB1980="",0,IFERROR(IF(VLOOKUP(AB1980,AB$38:AB1979,1,0)&gt;0,0,0),1))</f>
        <v>0</v>
      </c>
      <c r="AB1980" s="17" t="str">
        <f>IF(DATOS!I1944=X$39,DATOS!F1944,"")</f>
        <v/>
      </c>
    </row>
    <row r="1981" spans="26:28" x14ac:dyDescent="0.25">
      <c r="Z1981">
        <f t="shared" si="48"/>
        <v>0</v>
      </c>
      <c r="AA1981">
        <f>IF(AB1981="",0,IFERROR(IF(VLOOKUP(AB1981,AB$38:AB1980,1,0)&gt;0,0,0),1))</f>
        <v>0</v>
      </c>
      <c r="AB1981" s="17" t="str">
        <f>IF(DATOS!I1945=X$39,DATOS!F1945,"")</f>
        <v/>
      </c>
    </row>
    <row r="1982" spans="26:28" x14ac:dyDescent="0.25">
      <c r="Z1982">
        <f t="shared" si="48"/>
        <v>0</v>
      </c>
      <c r="AA1982">
        <f>IF(AB1982="",0,IFERROR(IF(VLOOKUP(AB1982,AB$38:AB1981,1,0)&gt;0,0,0),1))</f>
        <v>0</v>
      </c>
      <c r="AB1982" s="17" t="str">
        <f>IF(DATOS!I1946=X$39,DATOS!F1946,"")</f>
        <v/>
      </c>
    </row>
    <row r="1983" spans="26:28" x14ac:dyDescent="0.25">
      <c r="Z1983">
        <f t="shared" si="48"/>
        <v>0</v>
      </c>
      <c r="AA1983">
        <f>IF(AB1983="",0,IFERROR(IF(VLOOKUP(AB1983,AB$38:AB1982,1,0)&gt;0,0,0),1))</f>
        <v>0</v>
      </c>
      <c r="AB1983" s="17" t="str">
        <f>IF(DATOS!I1947=X$39,DATOS!F1947,"")</f>
        <v/>
      </c>
    </row>
    <row r="1984" spans="26:28" x14ac:dyDescent="0.25">
      <c r="Z1984">
        <f t="shared" si="48"/>
        <v>0</v>
      </c>
      <c r="AA1984">
        <f>IF(AB1984="",0,IFERROR(IF(VLOOKUP(AB1984,AB$38:AB1983,1,0)&gt;0,0,0),1))</f>
        <v>0</v>
      </c>
      <c r="AB1984" s="17" t="str">
        <f>IF(DATOS!I1948=X$39,DATOS!F1948,"")</f>
        <v/>
      </c>
    </row>
    <row r="1985" spans="26:28" x14ac:dyDescent="0.25">
      <c r="Z1985">
        <f t="shared" si="48"/>
        <v>0</v>
      </c>
      <c r="AA1985">
        <f>IF(AB1985="",0,IFERROR(IF(VLOOKUP(AB1985,AB$38:AB1984,1,0)&gt;0,0,0),1))</f>
        <v>0</v>
      </c>
      <c r="AB1985" s="17" t="str">
        <f>IF(DATOS!I1949=X$39,DATOS!F1949,"")</f>
        <v/>
      </c>
    </row>
    <row r="1986" spans="26:28" x14ac:dyDescent="0.25">
      <c r="Z1986">
        <f t="shared" si="48"/>
        <v>0</v>
      </c>
      <c r="AA1986">
        <f>IF(AB1986="",0,IFERROR(IF(VLOOKUP(AB1986,AB$38:AB1985,1,0)&gt;0,0,0),1))</f>
        <v>0</v>
      </c>
      <c r="AB1986" s="17" t="str">
        <f>IF(DATOS!I1950=X$39,DATOS!F1950,"")</f>
        <v/>
      </c>
    </row>
    <row r="1987" spans="26:28" x14ac:dyDescent="0.25">
      <c r="Z1987">
        <f t="shared" si="48"/>
        <v>0</v>
      </c>
      <c r="AA1987">
        <f>IF(AB1987="",0,IFERROR(IF(VLOOKUP(AB1987,AB$38:AB1986,1,0)&gt;0,0,0),1))</f>
        <v>0</v>
      </c>
      <c r="AB1987" s="17" t="str">
        <f>IF(DATOS!I1951=X$39,DATOS!F1951,"")</f>
        <v/>
      </c>
    </row>
    <row r="1988" spans="26:28" x14ac:dyDescent="0.25">
      <c r="Z1988">
        <f t="shared" si="48"/>
        <v>0</v>
      </c>
      <c r="AA1988">
        <f>IF(AB1988="",0,IFERROR(IF(VLOOKUP(AB1988,AB$38:AB1987,1,0)&gt;0,0,0),1))</f>
        <v>0</v>
      </c>
      <c r="AB1988" s="17" t="str">
        <f>IF(DATOS!I1952=X$39,DATOS!F1952,"")</f>
        <v/>
      </c>
    </row>
    <row r="1989" spans="26:28" x14ac:dyDescent="0.25">
      <c r="Z1989">
        <f t="shared" si="48"/>
        <v>0</v>
      </c>
      <c r="AA1989">
        <f>IF(AB1989="",0,IFERROR(IF(VLOOKUP(AB1989,AB$38:AB1988,1,0)&gt;0,0,0),1))</f>
        <v>0</v>
      </c>
      <c r="AB1989" s="17" t="str">
        <f>IF(DATOS!I1953=X$39,DATOS!F1953,"")</f>
        <v/>
      </c>
    </row>
    <row r="1990" spans="26:28" x14ac:dyDescent="0.25">
      <c r="Z1990">
        <f t="shared" si="48"/>
        <v>0</v>
      </c>
      <c r="AA1990">
        <f>IF(AB1990="",0,IFERROR(IF(VLOOKUP(AB1990,AB$38:AB1989,1,0)&gt;0,0,0),1))</f>
        <v>0</v>
      </c>
      <c r="AB1990" s="17" t="str">
        <f>IF(DATOS!I1954=X$39,DATOS!F1954,"")</f>
        <v/>
      </c>
    </row>
    <row r="1991" spans="26:28" x14ac:dyDescent="0.25">
      <c r="Z1991">
        <f t="shared" si="48"/>
        <v>0</v>
      </c>
      <c r="AA1991">
        <f>IF(AB1991="",0,IFERROR(IF(VLOOKUP(AB1991,AB$38:AB1990,1,0)&gt;0,0,0),1))</f>
        <v>0</v>
      </c>
      <c r="AB1991" s="17" t="str">
        <f>IF(DATOS!I1955=X$39,DATOS!F1955,"")</f>
        <v/>
      </c>
    </row>
    <row r="1992" spans="26:28" x14ac:dyDescent="0.25">
      <c r="Z1992">
        <f t="shared" si="48"/>
        <v>0</v>
      </c>
      <c r="AA1992">
        <f>IF(AB1992="",0,IFERROR(IF(VLOOKUP(AB1992,AB$38:AB1991,1,0)&gt;0,0,0),1))</f>
        <v>0</v>
      </c>
      <c r="AB1992" s="17" t="str">
        <f>IF(DATOS!I1956=X$39,DATOS!F1956,"")</f>
        <v/>
      </c>
    </row>
    <row r="1993" spans="26:28" x14ac:dyDescent="0.25">
      <c r="Z1993">
        <f t="shared" si="48"/>
        <v>0</v>
      </c>
      <c r="AA1993">
        <f>IF(AB1993="",0,IFERROR(IF(VLOOKUP(AB1993,AB$38:AB1992,1,0)&gt;0,0,0),1))</f>
        <v>0</v>
      </c>
      <c r="AB1993" s="17" t="str">
        <f>IF(DATOS!I1957=X$39,DATOS!F1957,"")</f>
        <v/>
      </c>
    </row>
    <row r="1994" spans="26:28" x14ac:dyDescent="0.25">
      <c r="Z1994">
        <f t="shared" si="48"/>
        <v>0</v>
      </c>
      <c r="AA1994">
        <f>IF(AB1994="",0,IFERROR(IF(VLOOKUP(AB1994,AB$38:AB1993,1,0)&gt;0,0,0),1))</f>
        <v>0</v>
      </c>
      <c r="AB1994" s="17" t="str">
        <f>IF(DATOS!I1958=X$39,DATOS!F1958,"")</f>
        <v/>
      </c>
    </row>
    <row r="1995" spans="26:28" x14ac:dyDescent="0.25">
      <c r="Z1995">
        <f t="shared" si="48"/>
        <v>0</v>
      </c>
      <c r="AA1995">
        <f>IF(AB1995="",0,IFERROR(IF(VLOOKUP(AB1995,AB$38:AB1994,1,0)&gt;0,0,0),1))</f>
        <v>0</v>
      </c>
      <c r="AB1995" s="17" t="str">
        <f>IF(DATOS!I1959=X$39,DATOS!F1959,"")</f>
        <v/>
      </c>
    </row>
    <row r="1996" spans="26:28" x14ac:dyDescent="0.25">
      <c r="Z1996">
        <f t="shared" si="48"/>
        <v>0</v>
      </c>
      <c r="AA1996">
        <f>IF(AB1996="",0,IFERROR(IF(VLOOKUP(AB1996,AB$38:AB1995,1,0)&gt;0,0,0),1))</f>
        <v>0</v>
      </c>
      <c r="AB1996" s="17" t="str">
        <f>IF(DATOS!I1960=X$39,DATOS!F1960,"")</f>
        <v/>
      </c>
    </row>
    <row r="1997" spans="26:28" x14ac:dyDescent="0.25">
      <c r="Z1997">
        <f t="shared" si="48"/>
        <v>0</v>
      </c>
      <c r="AA1997">
        <f>IF(AB1997="",0,IFERROR(IF(VLOOKUP(AB1997,AB$38:AB1996,1,0)&gt;0,0,0),1))</f>
        <v>0</v>
      </c>
      <c r="AB1997" s="17" t="str">
        <f>IF(DATOS!I1961=X$39,DATOS!F1961,"")</f>
        <v/>
      </c>
    </row>
    <row r="1998" spans="26:28" x14ac:dyDescent="0.25">
      <c r="Z1998">
        <f t="shared" si="48"/>
        <v>0</v>
      </c>
      <c r="AA1998">
        <f>IF(AB1998="",0,IFERROR(IF(VLOOKUP(AB1998,AB$38:AB1997,1,0)&gt;0,0,0),1))</f>
        <v>0</v>
      </c>
      <c r="AB1998" s="17" t="str">
        <f>IF(DATOS!I1962=X$39,DATOS!F1962,"")</f>
        <v/>
      </c>
    </row>
    <row r="1999" spans="26:28" x14ac:dyDescent="0.25">
      <c r="Z1999">
        <f t="shared" si="48"/>
        <v>0</v>
      </c>
      <c r="AA1999">
        <f>IF(AB1999="",0,IFERROR(IF(VLOOKUP(AB1999,AB$38:AB1998,1,0)&gt;0,0,0),1))</f>
        <v>0</v>
      </c>
      <c r="AB1999" s="17" t="str">
        <f>IF(DATOS!I1963=X$39,DATOS!F1963,"")</f>
        <v/>
      </c>
    </row>
    <row r="2000" spans="26:28" x14ac:dyDescent="0.25">
      <c r="Z2000">
        <f t="shared" si="48"/>
        <v>0</v>
      </c>
      <c r="AA2000">
        <f>IF(AB2000="",0,IFERROR(IF(VLOOKUP(AB2000,AB$38:AB1999,1,0)&gt;0,0,0),1))</f>
        <v>0</v>
      </c>
      <c r="AB2000" s="17" t="str">
        <f>IF(DATOS!I1964=X$39,DATOS!F1964,"")</f>
        <v/>
      </c>
    </row>
    <row r="2001" spans="26:28" x14ac:dyDescent="0.25">
      <c r="Z2001">
        <f t="shared" si="48"/>
        <v>0</v>
      </c>
      <c r="AA2001">
        <f>IF(AB2001="",0,IFERROR(IF(VLOOKUP(AB2001,AB$38:AB2000,1,0)&gt;0,0,0),1))</f>
        <v>0</v>
      </c>
      <c r="AB2001" s="17" t="str">
        <f>IF(DATOS!I1965=X$39,DATOS!F1965,"")</f>
        <v/>
      </c>
    </row>
    <row r="2002" spans="26:28" x14ac:dyDescent="0.25">
      <c r="Z2002">
        <f t="shared" si="48"/>
        <v>0</v>
      </c>
      <c r="AA2002">
        <f>IF(AB2002="",0,IFERROR(IF(VLOOKUP(AB2002,AB$38:AB2001,1,0)&gt;0,0,0),1))</f>
        <v>0</v>
      </c>
      <c r="AB2002" s="17" t="str">
        <f>IF(DATOS!I1966=X$39,DATOS!F1966,"")</f>
        <v/>
      </c>
    </row>
    <row r="2003" spans="26:28" x14ac:dyDescent="0.25">
      <c r="Z2003">
        <f t="shared" si="48"/>
        <v>0</v>
      </c>
      <c r="AA2003">
        <f>IF(AB2003="",0,IFERROR(IF(VLOOKUP(AB2003,AB$38:AB2002,1,0)&gt;0,0,0),1))</f>
        <v>0</v>
      </c>
      <c r="AB2003" s="17" t="str">
        <f>IF(DATOS!I1967=X$39,DATOS!F1967,"")</f>
        <v/>
      </c>
    </row>
    <row r="2004" spans="26:28" x14ac:dyDescent="0.25">
      <c r="Z2004">
        <f t="shared" si="48"/>
        <v>0</v>
      </c>
      <c r="AA2004">
        <f>IF(AB2004="",0,IFERROR(IF(VLOOKUP(AB2004,AB$38:AB2003,1,0)&gt;0,0,0),1))</f>
        <v>0</v>
      </c>
      <c r="AB2004" s="17" t="str">
        <f>IF(DATOS!I1968=X$39,DATOS!F1968,"")</f>
        <v/>
      </c>
    </row>
    <row r="2005" spans="26:28" x14ac:dyDescent="0.25">
      <c r="Z2005">
        <f t="shared" si="48"/>
        <v>0</v>
      </c>
      <c r="AA2005">
        <f>IF(AB2005="",0,IFERROR(IF(VLOOKUP(AB2005,AB$38:AB2004,1,0)&gt;0,0,0),1))</f>
        <v>0</v>
      </c>
      <c r="AB2005" s="17" t="str">
        <f>IF(DATOS!I1969=X$39,DATOS!F1969,"")</f>
        <v/>
      </c>
    </row>
    <row r="2006" spans="26:28" x14ac:dyDescent="0.25">
      <c r="Z2006">
        <f t="shared" si="48"/>
        <v>0</v>
      </c>
      <c r="AA2006">
        <f>IF(AB2006="",0,IFERROR(IF(VLOOKUP(AB2006,AB$38:AB2005,1,0)&gt;0,0,0),1))</f>
        <v>0</v>
      </c>
      <c r="AB2006" s="17" t="str">
        <f>IF(DATOS!I1970=X$39,DATOS!F1970,"")</f>
        <v/>
      </c>
    </row>
    <row r="2007" spans="26:28" x14ac:dyDescent="0.25">
      <c r="Z2007">
        <f t="shared" si="48"/>
        <v>0</v>
      </c>
      <c r="AA2007">
        <f>IF(AB2007="",0,IFERROR(IF(VLOOKUP(AB2007,AB$38:AB2006,1,0)&gt;0,0,0),1))</f>
        <v>0</v>
      </c>
      <c r="AB2007" s="17" t="str">
        <f>IF(DATOS!I1971=X$39,DATOS!F1971,"")</f>
        <v/>
      </c>
    </row>
    <row r="2008" spans="26:28" x14ac:dyDescent="0.25">
      <c r="Z2008">
        <f t="shared" si="48"/>
        <v>0</v>
      </c>
      <c r="AA2008">
        <f>IF(AB2008="",0,IFERROR(IF(VLOOKUP(AB2008,AB$38:AB2007,1,0)&gt;0,0,0),1))</f>
        <v>0</v>
      </c>
      <c r="AB2008" s="17" t="str">
        <f>IF(DATOS!I1972=X$39,DATOS!F1972,"")</f>
        <v/>
      </c>
    </row>
    <row r="2009" spans="26:28" x14ac:dyDescent="0.25">
      <c r="Z2009">
        <f t="shared" si="48"/>
        <v>0</v>
      </c>
      <c r="AA2009">
        <f>IF(AB2009="",0,IFERROR(IF(VLOOKUP(AB2009,AB$38:AB2008,1,0)&gt;0,0,0),1))</f>
        <v>0</v>
      </c>
      <c r="AB2009" s="17" t="str">
        <f>IF(DATOS!I1973=X$39,DATOS!F1973,"")</f>
        <v/>
      </c>
    </row>
    <row r="2010" spans="26:28" x14ac:dyDescent="0.25">
      <c r="Z2010">
        <f t="shared" si="48"/>
        <v>0</v>
      </c>
      <c r="AA2010">
        <f>IF(AB2010="",0,IFERROR(IF(VLOOKUP(AB2010,AB$38:AB2009,1,0)&gt;0,0,0),1))</f>
        <v>0</v>
      </c>
      <c r="AB2010" s="17" t="str">
        <f>IF(DATOS!I1974=X$39,DATOS!F1974,"")</f>
        <v/>
      </c>
    </row>
    <row r="2011" spans="26:28" x14ac:dyDescent="0.25">
      <c r="Z2011">
        <f t="shared" si="48"/>
        <v>0</v>
      </c>
      <c r="AA2011">
        <f>IF(AB2011="",0,IFERROR(IF(VLOOKUP(AB2011,AB$38:AB2010,1,0)&gt;0,0,0),1))</f>
        <v>0</v>
      </c>
      <c r="AB2011" s="17" t="str">
        <f>IF(DATOS!I1975=X$39,DATOS!F1975,"")</f>
        <v/>
      </c>
    </row>
    <row r="2012" spans="26:28" x14ac:dyDescent="0.25">
      <c r="Z2012">
        <f t="shared" si="48"/>
        <v>0</v>
      </c>
      <c r="AA2012">
        <f>IF(AB2012="",0,IFERROR(IF(VLOOKUP(AB2012,AB$38:AB2011,1,0)&gt;0,0,0),1))</f>
        <v>0</v>
      </c>
      <c r="AB2012" s="17" t="str">
        <f>IF(DATOS!I1976=X$39,DATOS!F1976,"")</f>
        <v/>
      </c>
    </row>
    <row r="2013" spans="26:28" x14ac:dyDescent="0.25">
      <c r="Z2013">
        <f t="shared" si="48"/>
        <v>0</v>
      </c>
      <c r="AA2013">
        <f>IF(AB2013="",0,IFERROR(IF(VLOOKUP(AB2013,AB$38:AB2012,1,0)&gt;0,0,0),1))</f>
        <v>0</v>
      </c>
      <c r="AB2013" s="17" t="str">
        <f>IF(DATOS!I1977=X$39,DATOS!F1977,"")</f>
        <v/>
      </c>
    </row>
    <row r="2014" spans="26:28" x14ac:dyDescent="0.25">
      <c r="Z2014">
        <f t="shared" si="48"/>
        <v>0</v>
      </c>
      <c r="AA2014">
        <f>IF(AB2014="",0,IFERROR(IF(VLOOKUP(AB2014,AB$38:AB2013,1,0)&gt;0,0,0),1))</f>
        <v>0</v>
      </c>
      <c r="AB2014" s="17" t="str">
        <f>IF(DATOS!I1978=X$39,DATOS!F1978,"")</f>
        <v/>
      </c>
    </row>
    <row r="2015" spans="26:28" x14ac:dyDescent="0.25">
      <c r="Z2015">
        <f t="shared" si="48"/>
        <v>0</v>
      </c>
      <c r="AA2015">
        <f>IF(AB2015="",0,IFERROR(IF(VLOOKUP(AB2015,AB$38:AB2014,1,0)&gt;0,0,0),1))</f>
        <v>0</v>
      </c>
      <c r="AB2015" s="17" t="str">
        <f>IF(DATOS!I1979=X$39,DATOS!F1979,"")</f>
        <v/>
      </c>
    </row>
    <row r="2016" spans="26:28" x14ac:dyDescent="0.25">
      <c r="Z2016">
        <f t="shared" si="48"/>
        <v>0</v>
      </c>
      <c r="AA2016">
        <f>IF(AB2016="",0,IFERROR(IF(VLOOKUP(AB2016,AB$38:AB2015,1,0)&gt;0,0,0),1))</f>
        <v>0</v>
      </c>
      <c r="AB2016" s="17" t="str">
        <f>IF(DATOS!I1980=X$39,DATOS!F1980,"")</f>
        <v/>
      </c>
    </row>
    <row r="2017" spans="26:28" x14ac:dyDescent="0.25">
      <c r="Z2017">
        <f t="shared" si="48"/>
        <v>0</v>
      </c>
      <c r="AA2017">
        <f>IF(AB2017="",0,IFERROR(IF(VLOOKUP(AB2017,AB$38:AB2016,1,0)&gt;0,0,0),1))</f>
        <v>0</v>
      </c>
      <c r="AB2017" s="17" t="str">
        <f>IF(DATOS!I1981=X$39,DATOS!F1981,"")</f>
        <v/>
      </c>
    </row>
    <row r="2018" spans="26:28" x14ac:dyDescent="0.25">
      <c r="Z2018">
        <f t="shared" si="48"/>
        <v>0</v>
      </c>
      <c r="AA2018">
        <f>IF(AB2018="",0,IFERROR(IF(VLOOKUP(AB2018,AB$38:AB2017,1,0)&gt;0,0,0),1))</f>
        <v>0</v>
      </c>
      <c r="AB2018" s="17" t="str">
        <f>IF(DATOS!I1982=X$39,DATOS!F1982,"")</f>
        <v/>
      </c>
    </row>
    <row r="2019" spans="26:28" x14ac:dyDescent="0.25">
      <c r="Z2019">
        <f t="shared" si="48"/>
        <v>0</v>
      </c>
      <c r="AA2019">
        <f>IF(AB2019="",0,IFERROR(IF(VLOOKUP(AB2019,AB$38:AB2018,1,0)&gt;0,0,0),1))</f>
        <v>0</v>
      </c>
      <c r="AB2019" s="17" t="str">
        <f>IF(DATOS!I1983=X$39,DATOS!F1983,"")</f>
        <v/>
      </c>
    </row>
    <row r="2020" spans="26:28" x14ac:dyDescent="0.25">
      <c r="Z2020">
        <f t="shared" si="48"/>
        <v>0</v>
      </c>
      <c r="AA2020">
        <f>IF(AB2020="",0,IFERROR(IF(VLOOKUP(AB2020,AB$38:AB2019,1,0)&gt;0,0,0),1))</f>
        <v>0</v>
      </c>
      <c r="AB2020" s="17" t="str">
        <f>IF(DATOS!I1984=X$39,DATOS!F1984,"")</f>
        <v/>
      </c>
    </row>
    <row r="2021" spans="26:28" x14ac:dyDescent="0.25">
      <c r="Z2021">
        <f t="shared" si="48"/>
        <v>0</v>
      </c>
      <c r="AA2021">
        <f>IF(AB2021="",0,IFERROR(IF(VLOOKUP(AB2021,AB$38:AB2020,1,0)&gt;0,0,0),1))</f>
        <v>0</v>
      </c>
      <c r="AB2021" s="17" t="str">
        <f>IF(DATOS!I1985=X$39,DATOS!F1985,"")</f>
        <v/>
      </c>
    </row>
    <row r="2022" spans="26:28" x14ac:dyDescent="0.25">
      <c r="Z2022">
        <f t="shared" ref="Z2022:Z2085" si="49">Z2021+AA2022</f>
        <v>0</v>
      </c>
      <c r="AA2022">
        <f>IF(AB2022="",0,IFERROR(IF(VLOOKUP(AB2022,AB$38:AB2021,1,0)&gt;0,0,0),1))</f>
        <v>0</v>
      </c>
      <c r="AB2022" s="17" t="str">
        <f>IF(DATOS!I1986=X$39,DATOS!F1986,"")</f>
        <v/>
      </c>
    </row>
    <row r="2023" spans="26:28" x14ac:dyDescent="0.25">
      <c r="Z2023">
        <f t="shared" si="49"/>
        <v>0</v>
      </c>
      <c r="AA2023">
        <f>IF(AB2023="",0,IFERROR(IF(VLOOKUP(AB2023,AB$38:AB2022,1,0)&gt;0,0,0),1))</f>
        <v>0</v>
      </c>
      <c r="AB2023" s="17" t="str">
        <f>IF(DATOS!I1987=X$39,DATOS!F1987,"")</f>
        <v/>
      </c>
    </row>
    <row r="2024" spans="26:28" x14ac:dyDescent="0.25">
      <c r="Z2024">
        <f t="shared" si="49"/>
        <v>0</v>
      </c>
      <c r="AA2024">
        <f>IF(AB2024="",0,IFERROR(IF(VLOOKUP(AB2024,AB$38:AB2023,1,0)&gt;0,0,0),1))</f>
        <v>0</v>
      </c>
      <c r="AB2024" s="17" t="str">
        <f>IF(DATOS!I1988=X$39,DATOS!F1988,"")</f>
        <v/>
      </c>
    </row>
    <row r="2025" spans="26:28" x14ac:dyDescent="0.25">
      <c r="Z2025">
        <f t="shared" si="49"/>
        <v>0</v>
      </c>
      <c r="AA2025">
        <f>IF(AB2025="",0,IFERROR(IF(VLOOKUP(AB2025,AB$38:AB2024,1,0)&gt;0,0,0),1))</f>
        <v>0</v>
      </c>
      <c r="AB2025" s="17" t="str">
        <f>IF(DATOS!I1989=X$39,DATOS!F1989,"")</f>
        <v/>
      </c>
    </row>
    <row r="2026" spans="26:28" x14ac:dyDescent="0.25">
      <c r="Z2026">
        <f t="shared" si="49"/>
        <v>0</v>
      </c>
      <c r="AA2026">
        <f>IF(AB2026="",0,IFERROR(IF(VLOOKUP(AB2026,AB$38:AB2025,1,0)&gt;0,0,0),1))</f>
        <v>0</v>
      </c>
      <c r="AB2026" s="17" t="str">
        <f>IF(DATOS!I1990=X$39,DATOS!F1990,"")</f>
        <v/>
      </c>
    </row>
    <row r="2027" spans="26:28" x14ac:dyDescent="0.25">
      <c r="Z2027">
        <f t="shared" si="49"/>
        <v>0</v>
      </c>
      <c r="AA2027">
        <f>IF(AB2027="",0,IFERROR(IF(VLOOKUP(AB2027,AB$38:AB2026,1,0)&gt;0,0,0),1))</f>
        <v>0</v>
      </c>
      <c r="AB2027" s="17" t="str">
        <f>IF(DATOS!I1991=X$39,DATOS!F1991,"")</f>
        <v/>
      </c>
    </row>
    <row r="2028" spans="26:28" x14ac:dyDescent="0.25">
      <c r="Z2028">
        <f t="shared" si="49"/>
        <v>0</v>
      </c>
      <c r="AA2028">
        <f>IF(AB2028="",0,IFERROR(IF(VLOOKUP(AB2028,AB$38:AB2027,1,0)&gt;0,0,0),1))</f>
        <v>0</v>
      </c>
      <c r="AB2028" s="17" t="str">
        <f>IF(DATOS!I1992=X$39,DATOS!F1992,"")</f>
        <v/>
      </c>
    </row>
    <row r="2029" spans="26:28" x14ac:dyDescent="0.25">
      <c r="Z2029">
        <f t="shared" si="49"/>
        <v>0</v>
      </c>
      <c r="AA2029">
        <f>IF(AB2029="",0,IFERROR(IF(VLOOKUP(AB2029,AB$38:AB2028,1,0)&gt;0,0,0),1))</f>
        <v>0</v>
      </c>
      <c r="AB2029" s="17" t="str">
        <f>IF(DATOS!I1993=X$39,DATOS!F1993,"")</f>
        <v/>
      </c>
    </row>
    <row r="2030" spans="26:28" x14ac:dyDescent="0.25">
      <c r="Z2030">
        <f t="shared" si="49"/>
        <v>0</v>
      </c>
      <c r="AA2030">
        <f>IF(AB2030="",0,IFERROR(IF(VLOOKUP(AB2030,AB$38:AB2029,1,0)&gt;0,0,0),1))</f>
        <v>0</v>
      </c>
      <c r="AB2030" s="17" t="str">
        <f>IF(DATOS!I1994=X$39,DATOS!F1994,"")</f>
        <v/>
      </c>
    </row>
    <row r="2031" spans="26:28" x14ac:dyDescent="0.25">
      <c r="Z2031">
        <f t="shared" si="49"/>
        <v>0</v>
      </c>
      <c r="AA2031">
        <f>IF(AB2031="",0,IFERROR(IF(VLOOKUP(AB2031,AB$38:AB2030,1,0)&gt;0,0,0),1))</f>
        <v>0</v>
      </c>
      <c r="AB2031" s="17" t="str">
        <f>IF(DATOS!I1995=X$39,DATOS!F1995,"")</f>
        <v/>
      </c>
    </row>
    <row r="2032" spans="26:28" x14ac:dyDescent="0.25">
      <c r="Z2032">
        <f t="shared" si="49"/>
        <v>0</v>
      </c>
      <c r="AA2032">
        <f>IF(AB2032="",0,IFERROR(IF(VLOOKUP(AB2032,AB$38:AB2031,1,0)&gt;0,0,0),1))</f>
        <v>0</v>
      </c>
      <c r="AB2032" s="17" t="str">
        <f>IF(DATOS!I1996=X$39,DATOS!F1996,"")</f>
        <v/>
      </c>
    </row>
    <row r="2033" spans="26:28" x14ac:dyDescent="0.25">
      <c r="Z2033">
        <f t="shared" si="49"/>
        <v>0</v>
      </c>
      <c r="AA2033">
        <f>IF(AB2033="",0,IFERROR(IF(VLOOKUP(AB2033,AB$38:AB2032,1,0)&gt;0,0,0),1))</f>
        <v>0</v>
      </c>
      <c r="AB2033" s="17" t="str">
        <f>IF(DATOS!I1997=X$39,DATOS!F1997,"")</f>
        <v/>
      </c>
    </row>
    <row r="2034" spans="26:28" x14ac:dyDescent="0.25">
      <c r="Z2034">
        <f t="shared" si="49"/>
        <v>0</v>
      </c>
      <c r="AA2034">
        <f>IF(AB2034="",0,IFERROR(IF(VLOOKUP(AB2034,AB$38:AB2033,1,0)&gt;0,0,0),1))</f>
        <v>0</v>
      </c>
      <c r="AB2034" s="17" t="str">
        <f>IF(DATOS!I1998=X$39,DATOS!F1998,"")</f>
        <v/>
      </c>
    </row>
    <row r="2035" spans="26:28" x14ac:dyDescent="0.25">
      <c r="Z2035">
        <f t="shared" si="49"/>
        <v>0</v>
      </c>
      <c r="AA2035">
        <f>IF(AB2035="",0,IFERROR(IF(VLOOKUP(AB2035,AB$38:AB2034,1,0)&gt;0,0,0),1))</f>
        <v>0</v>
      </c>
      <c r="AB2035" s="17" t="str">
        <f>IF(DATOS!I1999=X$39,DATOS!F1999,"")</f>
        <v/>
      </c>
    </row>
    <row r="2036" spans="26:28" x14ac:dyDescent="0.25">
      <c r="Z2036">
        <f t="shared" si="49"/>
        <v>0</v>
      </c>
      <c r="AA2036">
        <f>IF(AB2036="",0,IFERROR(IF(VLOOKUP(AB2036,AB$38:AB2035,1,0)&gt;0,0,0),1))</f>
        <v>0</v>
      </c>
      <c r="AB2036" s="17" t="str">
        <f>IF(DATOS!I2000=X$39,DATOS!F2000,"")</f>
        <v/>
      </c>
    </row>
    <row r="2037" spans="26:28" x14ac:dyDescent="0.25">
      <c r="Z2037">
        <f t="shared" si="49"/>
        <v>0</v>
      </c>
      <c r="AA2037">
        <f>IF(AB2037="",0,IFERROR(IF(VLOOKUP(AB2037,AB$38:AB2036,1,0)&gt;0,0,0),1))</f>
        <v>0</v>
      </c>
      <c r="AB2037" s="17" t="str">
        <f>IF(DATOS!I2001=X$39,DATOS!F2001,"")</f>
        <v/>
      </c>
    </row>
    <row r="2038" spans="26:28" x14ac:dyDescent="0.25">
      <c r="Z2038">
        <f t="shared" si="49"/>
        <v>0</v>
      </c>
      <c r="AA2038">
        <f>IF(AB2038="",0,IFERROR(IF(VLOOKUP(AB2038,AB$38:AB2037,1,0)&gt;0,0,0),1))</f>
        <v>0</v>
      </c>
      <c r="AB2038" s="17" t="str">
        <f>IF(DATOS!I2002=X$39,DATOS!F2002,"")</f>
        <v/>
      </c>
    </row>
    <row r="2039" spans="26:28" x14ac:dyDescent="0.25">
      <c r="Z2039">
        <f t="shared" si="49"/>
        <v>0</v>
      </c>
      <c r="AA2039">
        <f>IF(AB2039="",0,IFERROR(IF(VLOOKUP(AB2039,AB$38:AB2038,1,0)&gt;0,0,0),1))</f>
        <v>0</v>
      </c>
      <c r="AB2039" s="17" t="str">
        <f>IF(DATOS!I2003=X$39,DATOS!F2003,"")</f>
        <v/>
      </c>
    </row>
    <row r="2040" spans="26:28" x14ac:dyDescent="0.25">
      <c r="Z2040">
        <f t="shared" si="49"/>
        <v>0</v>
      </c>
      <c r="AA2040">
        <f>IF(AB2040="",0,IFERROR(IF(VLOOKUP(AB2040,AB$38:AB2039,1,0)&gt;0,0,0),1))</f>
        <v>0</v>
      </c>
      <c r="AB2040" s="17" t="str">
        <f>IF(DATOS!I2004=X$39,DATOS!F2004,"")</f>
        <v/>
      </c>
    </row>
    <row r="2041" spans="26:28" x14ac:dyDescent="0.25">
      <c r="Z2041">
        <f t="shared" si="49"/>
        <v>0</v>
      </c>
      <c r="AA2041">
        <f>IF(AB2041="",0,IFERROR(IF(VLOOKUP(AB2041,AB$38:AB2040,1,0)&gt;0,0,0),1))</f>
        <v>0</v>
      </c>
      <c r="AB2041" s="17" t="str">
        <f>IF(DATOS!I2005=X$39,DATOS!F2005,"")</f>
        <v/>
      </c>
    </row>
    <row r="2042" spans="26:28" x14ac:dyDescent="0.25">
      <c r="Z2042">
        <f t="shared" si="49"/>
        <v>0</v>
      </c>
      <c r="AA2042">
        <f>IF(AB2042="",0,IFERROR(IF(VLOOKUP(AB2042,AB$38:AB2041,1,0)&gt;0,0,0),1))</f>
        <v>0</v>
      </c>
      <c r="AB2042" s="17" t="str">
        <f>IF(DATOS!I2006=X$39,DATOS!F2006,"")</f>
        <v/>
      </c>
    </row>
    <row r="2043" spans="26:28" x14ac:dyDescent="0.25">
      <c r="Z2043">
        <f t="shared" si="49"/>
        <v>0</v>
      </c>
      <c r="AA2043">
        <f>IF(AB2043="",0,IFERROR(IF(VLOOKUP(AB2043,AB$38:AB2042,1,0)&gt;0,0,0),1))</f>
        <v>0</v>
      </c>
      <c r="AB2043" s="17" t="str">
        <f>IF(DATOS!I2007=X$39,DATOS!F2007,"")</f>
        <v/>
      </c>
    </row>
    <row r="2044" spans="26:28" x14ac:dyDescent="0.25">
      <c r="Z2044">
        <f t="shared" si="49"/>
        <v>0</v>
      </c>
      <c r="AA2044">
        <f>IF(AB2044="",0,IFERROR(IF(VLOOKUP(AB2044,AB$38:AB2043,1,0)&gt;0,0,0),1))</f>
        <v>0</v>
      </c>
      <c r="AB2044" s="17" t="str">
        <f>IF(DATOS!I2008=X$39,DATOS!F2008,"")</f>
        <v/>
      </c>
    </row>
    <row r="2045" spans="26:28" x14ac:dyDescent="0.25">
      <c r="Z2045">
        <f t="shared" si="49"/>
        <v>0</v>
      </c>
      <c r="AA2045">
        <f>IF(AB2045="",0,IFERROR(IF(VLOOKUP(AB2045,AB$38:AB2044,1,0)&gt;0,0,0),1))</f>
        <v>0</v>
      </c>
      <c r="AB2045" s="17" t="str">
        <f>IF(DATOS!I2009=X$39,DATOS!F2009,"")</f>
        <v/>
      </c>
    </row>
    <row r="2046" spans="26:28" x14ac:dyDescent="0.25">
      <c r="Z2046">
        <f t="shared" si="49"/>
        <v>0</v>
      </c>
      <c r="AA2046">
        <f>IF(AB2046="",0,IFERROR(IF(VLOOKUP(AB2046,AB$38:AB2045,1,0)&gt;0,0,0),1))</f>
        <v>0</v>
      </c>
      <c r="AB2046" s="17" t="str">
        <f>IF(DATOS!I2010=X$39,DATOS!F2010,"")</f>
        <v/>
      </c>
    </row>
    <row r="2047" spans="26:28" x14ac:dyDescent="0.25">
      <c r="Z2047">
        <f t="shared" si="49"/>
        <v>0</v>
      </c>
      <c r="AA2047">
        <f>IF(AB2047="",0,IFERROR(IF(VLOOKUP(AB2047,AB$38:AB2046,1,0)&gt;0,0,0),1))</f>
        <v>0</v>
      </c>
      <c r="AB2047" s="17" t="str">
        <f>IF(DATOS!I2011=X$39,DATOS!F2011,"")</f>
        <v/>
      </c>
    </row>
    <row r="2048" spans="26:28" x14ac:dyDescent="0.25">
      <c r="Z2048">
        <f t="shared" si="49"/>
        <v>0</v>
      </c>
      <c r="AA2048">
        <f>IF(AB2048="",0,IFERROR(IF(VLOOKUP(AB2048,AB$38:AB2047,1,0)&gt;0,0,0),1))</f>
        <v>0</v>
      </c>
      <c r="AB2048" s="17" t="str">
        <f>IF(DATOS!I2012=X$39,DATOS!F2012,"")</f>
        <v/>
      </c>
    </row>
    <row r="2049" spans="26:28" x14ac:dyDescent="0.25">
      <c r="Z2049">
        <f t="shared" si="49"/>
        <v>0</v>
      </c>
      <c r="AA2049">
        <f>IF(AB2049="",0,IFERROR(IF(VLOOKUP(AB2049,AB$38:AB2048,1,0)&gt;0,0,0),1))</f>
        <v>0</v>
      </c>
      <c r="AB2049" s="17" t="str">
        <f>IF(DATOS!I2013=X$39,DATOS!F2013,"")</f>
        <v/>
      </c>
    </row>
    <row r="2050" spans="26:28" x14ac:dyDescent="0.25">
      <c r="Z2050">
        <f t="shared" si="49"/>
        <v>0</v>
      </c>
      <c r="AA2050">
        <f>IF(AB2050="",0,IFERROR(IF(VLOOKUP(AB2050,AB$38:AB2049,1,0)&gt;0,0,0),1))</f>
        <v>0</v>
      </c>
      <c r="AB2050" s="17" t="str">
        <f>IF(DATOS!I2014=X$39,DATOS!F2014,"")</f>
        <v/>
      </c>
    </row>
    <row r="2051" spans="26:28" x14ac:dyDescent="0.25">
      <c r="Z2051">
        <f t="shared" si="49"/>
        <v>0</v>
      </c>
      <c r="AA2051">
        <f>IF(AB2051="",0,IFERROR(IF(VLOOKUP(AB2051,AB$38:AB2050,1,0)&gt;0,0,0),1))</f>
        <v>0</v>
      </c>
      <c r="AB2051" s="17" t="str">
        <f>IF(DATOS!I2015=X$39,DATOS!F2015,"")</f>
        <v/>
      </c>
    </row>
    <row r="2052" spans="26:28" x14ac:dyDescent="0.25">
      <c r="Z2052">
        <f t="shared" si="49"/>
        <v>0</v>
      </c>
      <c r="AA2052">
        <f>IF(AB2052="",0,IFERROR(IF(VLOOKUP(AB2052,AB$38:AB2051,1,0)&gt;0,0,0),1))</f>
        <v>0</v>
      </c>
      <c r="AB2052" s="17" t="str">
        <f>IF(DATOS!I2016=X$39,DATOS!F2016,"")</f>
        <v/>
      </c>
    </row>
    <row r="2053" spans="26:28" x14ac:dyDescent="0.25">
      <c r="Z2053">
        <f t="shared" si="49"/>
        <v>0</v>
      </c>
      <c r="AA2053">
        <f>IF(AB2053="",0,IFERROR(IF(VLOOKUP(AB2053,AB$38:AB2052,1,0)&gt;0,0,0),1))</f>
        <v>0</v>
      </c>
      <c r="AB2053" s="17" t="str">
        <f>IF(DATOS!I2017=X$39,DATOS!F2017,"")</f>
        <v/>
      </c>
    </row>
    <row r="2054" spans="26:28" x14ac:dyDescent="0.25">
      <c r="Z2054">
        <f t="shared" si="49"/>
        <v>0</v>
      </c>
      <c r="AA2054">
        <f>IF(AB2054="",0,IFERROR(IF(VLOOKUP(AB2054,AB$38:AB2053,1,0)&gt;0,0,0),1))</f>
        <v>0</v>
      </c>
      <c r="AB2054" s="17" t="str">
        <f>IF(DATOS!I2018=X$39,DATOS!F2018,"")</f>
        <v/>
      </c>
    </row>
    <row r="2055" spans="26:28" x14ac:dyDescent="0.25">
      <c r="Z2055">
        <f t="shared" si="49"/>
        <v>0</v>
      </c>
      <c r="AA2055">
        <f>IF(AB2055="",0,IFERROR(IF(VLOOKUP(AB2055,AB$38:AB2054,1,0)&gt;0,0,0),1))</f>
        <v>0</v>
      </c>
      <c r="AB2055" s="17" t="str">
        <f>IF(DATOS!I2019=X$39,DATOS!F2019,"")</f>
        <v/>
      </c>
    </row>
    <row r="2056" spans="26:28" x14ac:dyDescent="0.25">
      <c r="Z2056">
        <f t="shared" si="49"/>
        <v>0</v>
      </c>
      <c r="AA2056">
        <f>IF(AB2056="",0,IFERROR(IF(VLOOKUP(AB2056,AB$38:AB2055,1,0)&gt;0,0,0),1))</f>
        <v>0</v>
      </c>
      <c r="AB2056" s="17" t="str">
        <f>IF(DATOS!I2020=X$39,DATOS!F2020,"")</f>
        <v/>
      </c>
    </row>
    <row r="2057" spans="26:28" x14ac:dyDescent="0.25">
      <c r="Z2057">
        <f t="shared" si="49"/>
        <v>0</v>
      </c>
      <c r="AA2057">
        <f>IF(AB2057="",0,IFERROR(IF(VLOOKUP(AB2057,AB$38:AB2056,1,0)&gt;0,0,0),1))</f>
        <v>0</v>
      </c>
      <c r="AB2057" s="17" t="str">
        <f>IF(DATOS!I2021=X$39,DATOS!F2021,"")</f>
        <v/>
      </c>
    </row>
    <row r="2058" spans="26:28" x14ac:dyDescent="0.25">
      <c r="Z2058">
        <f t="shared" si="49"/>
        <v>0</v>
      </c>
      <c r="AA2058">
        <f>IF(AB2058="",0,IFERROR(IF(VLOOKUP(AB2058,AB$38:AB2057,1,0)&gt;0,0,0),1))</f>
        <v>0</v>
      </c>
      <c r="AB2058" s="17" t="str">
        <f>IF(DATOS!I2022=X$39,DATOS!F2022,"")</f>
        <v/>
      </c>
    </row>
    <row r="2059" spans="26:28" x14ac:dyDescent="0.25">
      <c r="Z2059">
        <f t="shared" si="49"/>
        <v>0</v>
      </c>
      <c r="AA2059">
        <f>IF(AB2059="",0,IFERROR(IF(VLOOKUP(AB2059,AB$38:AB2058,1,0)&gt;0,0,0),1))</f>
        <v>0</v>
      </c>
      <c r="AB2059" s="17" t="str">
        <f>IF(DATOS!I2023=X$39,DATOS!F2023,"")</f>
        <v/>
      </c>
    </row>
    <row r="2060" spans="26:28" x14ac:dyDescent="0.25">
      <c r="Z2060">
        <f t="shared" si="49"/>
        <v>0</v>
      </c>
      <c r="AA2060">
        <f>IF(AB2060="",0,IFERROR(IF(VLOOKUP(AB2060,AB$38:AB2059,1,0)&gt;0,0,0),1))</f>
        <v>0</v>
      </c>
      <c r="AB2060" s="17" t="str">
        <f>IF(DATOS!I2024=X$39,DATOS!F2024,"")</f>
        <v/>
      </c>
    </row>
    <row r="2061" spans="26:28" x14ac:dyDescent="0.25">
      <c r="Z2061">
        <f t="shared" si="49"/>
        <v>0</v>
      </c>
      <c r="AA2061">
        <f>IF(AB2061="",0,IFERROR(IF(VLOOKUP(AB2061,AB$38:AB2060,1,0)&gt;0,0,0),1))</f>
        <v>0</v>
      </c>
      <c r="AB2061" s="17" t="str">
        <f>IF(DATOS!I2025=X$39,DATOS!F2025,"")</f>
        <v/>
      </c>
    </row>
    <row r="2062" spans="26:28" x14ac:dyDescent="0.25">
      <c r="Z2062">
        <f t="shared" si="49"/>
        <v>0</v>
      </c>
      <c r="AA2062">
        <f>IF(AB2062="",0,IFERROR(IF(VLOOKUP(AB2062,AB$38:AB2061,1,0)&gt;0,0,0),1))</f>
        <v>0</v>
      </c>
      <c r="AB2062" s="17" t="str">
        <f>IF(DATOS!I2026=X$39,DATOS!F2026,"")</f>
        <v/>
      </c>
    </row>
    <row r="2063" spans="26:28" x14ac:dyDescent="0.25">
      <c r="Z2063">
        <f t="shared" si="49"/>
        <v>0</v>
      </c>
      <c r="AA2063">
        <f>IF(AB2063="",0,IFERROR(IF(VLOOKUP(AB2063,AB$38:AB2062,1,0)&gt;0,0,0),1))</f>
        <v>0</v>
      </c>
      <c r="AB2063" s="17" t="str">
        <f>IF(DATOS!I2027=X$39,DATOS!F2027,"")</f>
        <v/>
      </c>
    </row>
    <row r="2064" spans="26:28" x14ac:dyDescent="0.25">
      <c r="Z2064">
        <f t="shared" si="49"/>
        <v>0</v>
      </c>
      <c r="AA2064">
        <f>IF(AB2064="",0,IFERROR(IF(VLOOKUP(AB2064,AB$38:AB2063,1,0)&gt;0,0,0),1))</f>
        <v>0</v>
      </c>
      <c r="AB2064" s="17" t="str">
        <f>IF(DATOS!I2028=X$39,DATOS!F2028,"")</f>
        <v/>
      </c>
    </row>
    <row r="2065" spans="26:28" x14ac:dyDescent="0.25">
      <c r="Z2065">
        <f t="shared" si="49"/>
        <v>0</v>
      </c>
      <c r="AA2065">
        <f>IF(AB2065="",0,IFERROR(IF(VLOOKUP(AB2065,AB$38:AB2064,1,0)&gt;0,0,0),1))</f>
        <v>0</v>
      </c>
      <c r="AB2065" s="17" t="str">
        <f>IF(DATOS!I2029=X$39,DATOS!F2029,"")</f>
        <v/>
      </c>
    </row>
    <row r="2066" spans="26:28" x14ac:dyDescent="0.25">
      <c r="Z2066">
        <f t="shared" si="49"/>
        <v>0</v>
      </c>
      <c r="AA2066">
        <f>IF(AB2066="",0,IFERROR(IF(VLOOKUP(AB2066,AB$38:AB2065,1,0)&gt;0,0,0),1))</f>
        <v>0</v>
      </c>
      <c r="AB2066" s="17" t="str">
        <f>IF(DATOS!I2030=X$39,DATOS!F2030,"")</f>
        <v/>
      </c>
    </row>
    <row r="2067" spans="26:28" x14ac:dyDescent="0.25">
      <c r="Z2067">
        <f t="shared" si="49"/>
        <v>0</v>
      </c>
      <c r="AA2067">
        <f>IF(AB2067="",0,IFERROR(IF(VLOOKUP(AB2067,AB$38:AB2066,1,0)&gt;0,0,0),1))</f>
        <v>0</v>
      </c>
      <c r="AB2067" s="17" t="str">
        <f>IF(DATOS!I2031=X$39,DATOS!F2031,"")</f>
        <v/>
      </c>
    </row>
    <row r="2068" spans="26:28" x14ac:dyDescent="0.25">
      <c r="Z2068">
        <f t="shared" si="49"/>
        <v>0</v>
      </c>
      <c r="AA2068">
        <f>IF(AB2068="",0,IFERROR(IF(VLOOKUP(AB2068,AB$38:AB2067,1,0)&gt;0,0,0),1))</f>
        <v>0</v>
      </c>
      <c r="AB2068" s="17" t="str">
        <f>IF(DATOS!I2032=X$39,DATOS!F2032,"")</f>
        <v/>
      </c>
    </row>
    <row r="2069" spans="26:28" x14ac:dyDescent="0.25">
      <c r="Z2069">
        <f t="shared" si="49"/>
        <v>0</v>
      </c>
      <c r="AA2069">
        <f>IF(AB2069="",0,IFERROR(IF(VLOOKUP(AB2069,AB$38:AB2068,1,0)&gt;0,0,0),1))</f>
        <v>0</v>
      </c>
      <c r="AB2069" s="17" t="str">
        <f>IF(DATOS!I2033=X$39,DATOS!F2033,"")</f>
        <v/>
      </c>
    </row>
    <row r="2070" spans="26:28" x14ac:dyDescent="0.25">
      <c r="Z2070">
        <f t="shared" si="49"/>
        <v>0</v>
      </c>
      <c r="AA2070">
        <f>IF(AB2070="",0,IFERROR(IF(VLOOKUP(AB2070,AB$38:AB2069,1,0)&gt;0,0,0),1))</f>
        <v>0</v>
      </c>
      <c r="AB2070" s="17" t="str">
        <f>IF(DATOS!I2034=X$39,DATOS!F2034,"")</f>
        <v/>
      </c>
    </row>
    <row r="2071" spans="26:28" x14ac:dyDescent="0.25">
      <c r="Z2071">
        <f t="shared" si="49"/>
        <v>0</v>
      </c>
      <c r="AA2071">
        <f>IF(AB2071="",0,IFERROR(IF(VLOOKUP(AB2071,AB$38:AB2070,1,0)&gt;0,0,0),1))</f>
        <v>0</v>
      </c>
      <c r="AB2071" s="17" t="str">
        <f>IF(DATOS!I2035=X$39,DATOS!F2035,"")</f>
        <v/>
      </c>
    </row>
    <row r="2072" spans="26:28" x14ac:dyDescent="0.25">
      <c r="Z2072">
        <f t="shared" si="49"/>
        <v>0</v>
      </c>
      <c r="AA2072">
        <f>IF(AB2072="",0,IFERROR(IF(VLOOKUP(AB2072,AB$38:AB2071,1,0)&gt;0,0,0),1))</f>
        <v>0</v>
      </c>
      <c r="AB2072" s="17" t="str">
        <f>IF(DATOS!I2036=X$39,DATOS!F2036,"")</f>
        <v/>
      </c>
    </row>
    <row r="2073" spans="26:28" x14ac:dyDescent="0.25">
      <c r="Z2073">
        <f t="shared" si="49"/>
        <v>0</v>
      </c>
      <c r="AA2073">
        <f>IF(AB2073="",0,IFERROR(IF(VLOOKUP(AB2073,AB$38:AB2072,1,0)&gt;0,0,0),1))</f>
        <v>0</v>
      </c>
      <c r="AB2073" s="17" t="str">
        <f>IF(DATOS!I2037=X$39,DATOS!F2037,"")</f>
        <v/>
      </c>
    </row>
    <row r="2074" spans="26:28" x14ac:dyDescent="0.25">
      <c r="Z2074">
        <f t="shared" si="49"/>
        <v>0</v>
      </c>
      <c r="AA2074">
        <f>IF(AB2074="",0,IFERROR(IF(VLOOKUP(AB2074,AB$38:AB2073,1,0)&gt;0,0,0),1))</f>
        <v>0</v>
      </c>
      <c r="AB2074" s="17" t="str">
        <f>IF(DATOS!I2038=X$39,DATOS!F2038,"")</f>
        <v/>
      </c>
    </row>
    <row r="2075" spans="26:28" x14ac:dyDescent="0.25">
      <c r="Z2075">
        <f t="shared" si="49"/>
        <v>0</v>
      </c>
      <c r="AA2075">
        <f>IF(AB2075="",0,IFERROR(IF(VLOOKUP(AB2075,AB$38:AB2074,1,0)&gt;0,0,0),1))</f>
        <v>0</v>
      </c>
      <c r="AB2075" s="17" t="str">
        <f>IF(DATOS!I2039=X$39,DATOS!F2039,"")</f>
        <v/>
      </c>
    </row>
    <row r="2076" spans="26:28" x14ac:dyDescent="0.25">
      <c r="Z2076">
        <f t="shared" si="49"/>
        <v>0</v>
      </c>
      <c r="AA2076">
        <f>IF(AB2076="",0,IFERROR(IF(VLOOKUP(AB2076,AB$38:AB2075,1,0)&gt;0,0,0),1))</f>
        <v>0</v>
      </c>
      <c r="AB2076" s="17" t="str">
        <f>IF(DATOS!I2040=X$39,DATOS!F2040,"")</f>
        <v/>
      </c>
    </row>
    <row r="2077" spans="26:28" x14ac:dyDescent="0.25">
      <c r="Z2077">
        <f t="shared" si="49"/>
        <v>0</v>
      </c>
      <c r="AA2077">
        <f>IF(AB2077="",0,IFERROR(IF(VLOOKUP(AB2077,AB$38:AB2076,1,0)&gt;0,0,0),1))</f>
        <v>0</v>
      </c>
      <c r="AB2077" s="17" t="str">
        <f>IF(DATOS!I2041=X$39,DATOS!F2041,"")</f>
        <v/>
      </c>
    </row>
    <row r="2078" spans="26:28" x14ac:dyDescent="0.25">
      <c r="Z2078">
        <f t="shared" si="49"/>
        <v>0</v>
      </c>
      <c r="AA2078">
        <f>IF(AB2078="",0,IFERROR(IF(VLOOKUP(AB2078,AB$38:AB2077,1,0)&gt;0,0,0),1))</f>
        <v>0</v>
      </c>
      <c r="AB2078" s="17" t="str">
        <f>IF(DATOS!I2042=X$39,DATOS!F2042,"")</f>
        <v/>
      </c>
    </row>
    <row r="2079" spans="26:28" x14ac:dyDescent="0.25">
      <c r="Z2079">
        <f t="shared" si="49"/>
        <v>0</v>
      </c>
      <c r="AA2079">
        <f>IF(AB2079="",0,IFERROR(IF(VLOOKUP(AB2079,AB$38:AB2078,1,0)&gt;0,0,0),1))</f>
        <v>0</v>
      </c>
      <c r="AB2079" s="17" t="str">
        <f>IF(DATOS!I2043=X$39,DATOS!F2043,"")</f>
        <v/>
      </c>
    </row>
    <row r="2080" spans="26:28" x14ac:dyDescent="0.25">
      <c r="Z2080">
        <f t="shared" si="49"/>
        <v>0</v>
      </c>
      <c r="AA2080">
        <f>IF(AB2080="",0,IFERROR(IF(VLOOKUP(AB2080,AB$38:AB2079,1,0)&gt;0,0,0),1))</f>
        <v>0</v>
      </c>
      <c r="AB2080" s="17" t="str">
        <f>IF(DATOS!I2044=X$39,DATOS!F2044,"")</f>
        <v/>
      </c>
    </row>
    <row r="2081" spans="26:28" x14ac:dyDescent="0.25">
      <c r="Z2081">
        <f t="shared" si="49"/>
        <v>0</v>
      </c>
      <c r="AA2081">
        <f>IF(AB2081="",0,IFERROR(IF(VLOOKUP(AB2081,AB$38:AB2080,1,0)&gt;0,0,0),1))</f>
        <v>0</v>
      </c>
      <c r="AB2081" s="17" t="str">
        <f>IF(DATOS!I2045=X$39,DATOS!F2045,"")</f>
        <v/>
      </c>
    </row>
    <row r="2082" spans="26:28" x14ac:dyDescent="0.25">
      <c r="Z2082">
        <f t="shared" si="49"/>
        <v>0</v>
      </c>
      <c r="AA2082">
        <f>IF(AB2082="",0,IFERROR(IF(VLOOKUP(AB2082,AB$38:AB2081,1,0)&gt;0,0,0),1))</f>
        <v>0</v>
      </c>
      <c r="AB2082" s="17" t="str">
        <f>IF(DATOS!I2046=X$39,DATOS!F2046,"")</f>
        <v/>
      </c>
    </row>
    <row r="2083" spans="26:28" x14ac:dyDescent="0.25">
      <c r="Z2083">
        <f t="shared" si="49"/>
        <v>0</v>
      </c>
      <c r="AA2083">
        <f>IF(AB2083="",0,IFERROR(IF(VLOOKUP(AB2083,AB$38:AB2082,1,0)&gt;0,0,0),1))</f>
        <v>0</v>
      </c>
      <c r="AB2083" s="17" t="str">
        <f>IF(DATOS!I2047=X$39,DATOS!F2047,"")</f>
        <v/>
      </c>
    </row>
    <row r="2084" spans="26:28" x14ac:dyDescent="0.25">
      <c r="Z2084">
        <f t="shared" si="49"/>
        <v>0</v>
      </c>
      <c r="AA2084">
        <f>IF(AB2084="",0,IFERROR(IF(VLOOKUP(AB2084,AB$38:AB2083,1,0)&gt;0,0,0),1))</f>
        <v>0</v>
      </c>
      <c r="AB2084" s="17" t="str">
        <f>IF(DATOS!I2048=X$39,DATOS!F2048,"")</f>
        <v/>
      </c>
    </row>
    <row r="2085" spans="26:28" x14ac:dyDescent="0.25">
      <c r="Z2085">
        <f t="shared" si="49"/>
        <v>0</v>
      </c>
      <c r="AA2085">
        <f>IF(AB2085="",0,IFERROR(IF(VLOOKUP(AB2085,AB$38:AB2084,1,0)&gt;0,0,0),1))</f>
        <v>0</v>
      </c>
      <c r="AB2085" s="17" t="str">
        <f>IF(DATOS!I2049=X$39,DATOS!F2049,"")</f>
        <v/>
      </c>
    </row>
    <row r="2086" spans="26:28" x14ac:dyDescent="0.25">
      <c r="Z2086">
        <f t="shared" ref="Z2086:Z2149" si="50">Z2085+AA2086</f>
        <v>0</v>
      </c>
      <c r="AA2086">
        <f>IF(AB2086="",0,IFERROR(IF(VLOOKUP(AB2086,AB$38:AB2085,1,0)&gt;0,0,0),1))</f>
        <v>0</v>
      </c>
      <c r="AB2086" s="17" t="str">
        <f>IF(DATOS!I2050=X$39,DATOS!F2050,"")</f>
        <v/>
      </c>
    </row>
    <row r="2087" spans="26:28" x14ac:dyDescent="0.25">
      <c r="Z2087">
        <f t="shared" si="50"/>
        <v>0</v>
      </c>
      <c r="AA2087">
        <f>IF(AB2087="",0,IFERROR(IF(VLOOKUP(AB2087,AB$38:AB2086,1,0)&gt;0,0,0),1))</f>
        <v>0</v>
      </c>
      <c r="AB2087" s="17" t="str">
        <f>IF(DATOS!I2051=X$39,DATOS!F2051,"")</f>
        <v/>
      </c>
    </row>
    <row r="2088" spans="26:28" x14ac:dyDescent="0.25">
      <c r="Z2088">
        <f t="shared" si="50"/>
        <v>0</v>
      </c>
      <c r="AA2088">
        <f>IF(AB2088="",0,IFERROR(IF(VLOOKUP(AB2088,AB$38:AB2087,1,0)&gt;0,0,0),1))</f>
        <v>0</v>
      </c>
      <c r="AB2088" s="17" t="str">
        <f>IF(DATOS!I2052=X$39,DATOS!F2052,"")</f>
        <v/>
      </c>
    </row>
    <row r="2089" spans="26:28" x14ac:dyDescent="0.25">
      <c r="Z2089">
        <f t="shared" si="50"/>
        <v>0</v>
      </c>
      <c r="AA2089">
        <f>IF(AB2089="",0,IFERROR(IF(VLOOKUP(AB2089,AB$38:AB2088,1,0)&gt;0,0,0),1))</f>
        <v>0</v>
      </c>
      <c r="AB2089" s="17" t="str">
        <f>IF(DATOS!I2053=X$39,DATOS!F2053,"")</f>
        <v/>
      </c>
    </row>
    <row r="2090" spans="26:28" x14ac:dyDescent="0.25">
      <c r="Z2090">
        <f t="shared" si="50"/>
        <v>0</v>
      </c>
      <c r="AA2090">
        <f>IF(AB2090="",0,IFERROR(IF(VLOOKUP(AB2090,AB$38:AB2089,1,0)&gt;0,0,0),1))</f>
        <v>0</v>
      </c>
      <c r="AB2090" s="17" t="str">
        <f>IF(DATOS!I2054=X$39,DATOS!F2054,"")</f>
        <v/>
      </c>
    </row>
    <row r="2091" spans="26:28" x14ac:dyDescent="0.25">
      <c r="Z2091">
        <f t="shared" si="50"/>
        <v>0</v>
      </c>
      <c r="AA2091">
        <f>IF(AB2091="",0,IFERROR(IF(VLOOKUP(AB2091,AB$38:AB2090,1,0)&gt;0,0,0),1))</f>
        <v>0</v>
      </c>
      <c r="AB2091" s="17" t="str">
        <f>IF(DATOS!I2055=X$39,DATOS!F2055,"")</f>
        <v/>
      </c>
    </row>
    <row r="2092" spans="26:28" x14ac:dyDescent="0.25">
      <c r="Z2092">
        <f t="shared" si="50"/>
        <v>0</v>
      </c>
      <c r="AA2092">
        <f>IF(AB2092="",0,IFERROR(IF(VLOOKUP(AB2092,AB$38:AB2091,1,0)&gt;0,0,0),1))</f>
        <v>0</v>
      </c>
      <c r="AB2092" s="17" t="str">
        <f>IF(DATOS!I2056=X$39,DATOS!F2056,"")</f>
        <v/>
      </c>
    </row>
    <row r="2093" spans="26:28" x14ac:dyDescent="0.25">
      <c r="Z2093">
        <f t="shared" si="50"/>
        <v>0</v>
      </c>
      <c r="AA2093">
        <f>IF(AB2093="",0,IFERROR(IF(VLOOKUP(AB2093,AB$38:AB2092,1,0)&gt;0,0,0),1))</f>
        <v>0</v>
      </c>
      <c r="AB2093" s="17" t="str">
        <f>IF(DATOS!I2057=X$39,DATOS!F2057,"")</f>
        <v/>
      </c>
    </row>
    <row r="2094" spans="26:28" x14ac:dyDescent="0.25">
      <c r="Z2094">
        <f t="shared" si="50"/>
        <v>0</v>
      </c>
      <c r="AA2094">
        <f>IF(AB2094="",0,IFERROR(IF(VLOOKUP(AB2094,AB$38:AB2093,1,0)&gt;0,0,0),1))</f>
        <v>0</v>
      </c>
      <c r="AB2094" s="17" t="str">
        <f>IF(DATOS!I2058=X$39,DATOS!F2058,"")</f>
        <v/>
      </c>
    </row>
    <row r="2095" spans="26:28" x14ac:dyDescent="0.25">
      <c r="Z2095">
        <f t="shared" si="50"/>
        <v>0</v>
      </c>
      <c r="AA2095">
        <f>IF(AB2095="",0,IFERROR(IF(VLOOKUP(AB2095,AB$38:AB2094,1,0)&gt;0,0,0),1))</f>
        <v>0</v>
      </c>
      <c r="AB2095" s="17" t="str">
        <f>IF(DATOS!I2059=X$39,DATOS!F2059,"")</f>
        <v/>
      </c>
    </row>
    <row r="2096" spans="26:28" x14ac:dyDescent="0.25">
      <c r="Z2096">
        <f t="shared" si="50"/>
        <v>0</v>
      </c>
      <c r="AA2096">
        <f>IF(AB2096="",0,IFERROR(IF(VLOOKUP(AB2096,AB$38:AB2095,1,0)&gt;0,0,0),1))</f>
        <v>0</v>
      </c>
      <c r="AB2096" s="17" t="str">
        <f>IF(DATOS!I2060=X$39,DATOS!F2060,"")</f>
        <v/>
      </c>
    </row>
    <row r="2097" spans="26:28" x14ac:dyDescent="0.25">
      <c r="Z2097">
        <f t="shared" si="50"/>
        <v>0</v>
      </c>
      <c r="AA2097">
        <f>IF(AB2097="",0,IFERROR(IF(VLOOKUP(AB2097,AB$38:AB2096,1,0)&gt;0,0,0),1))</f>
        <v>0</v>
      </c>
      <c r="AB2097" s="17" t="str">
        <f>IF(DATOS!I2061=X$39,DATOS!F2061,"")</f>
        <v/>
      </c>
    </row>
    <row r="2098" spans="26:28" x14ac:dyDescent="0.25">
      <c r="Z2098">
        <f t="shared" si="50"/>
        <v>0</v>
      </c>
      <c r="AA2098">
        <f>IF(AB2098="",0,IFERROR(IF(VLOOKUP(AB2098,AB$38:AB2097,1,0)&gt;0,0,0),1))</f>
        <v>0</v>
      </c>
      <c r="AB2098" s="17" t="str">
        <f>IF(DATOS!I2062=X$39,DATOS!F2062,"")</f>
        <v/>
      </c>
    </row>
    <row r="2099" spans="26:28" x14ac:dyDescent="0.25">
      <c r="Z2099">
        <f t="shared" si="50"/>
        <v>0</v>
      </c>
      <c r="AA2099">
        <f>IF(AB2099="",0,IFERROR(IF(VLOOKUP(AB2099,AB$38:AB2098,1,0)&gt;0,0,0),1))</f>
        <v>0</v>
      </c>
      <c r="AB2099" s="17" t="str">
        <f>IF(DATOS!I2063=X$39,DATOS!F2063,"")</f>
        <v/>
      </c>
    </row>
    <row r="2100" spans="26:28" x14ac:dyDescent="0.25">
      <c r="Z2100">
        <f t="shared" si="50"/>
        <v>0</v>
      </c>
      <c r="AA2100">
        <f>IF(AB2100="",0,IFERROR(IF(VLOOKUP(AB2100,AB$38:AB2099,1,0)&gt;0,0,0),1))</f>
        <v>0</v>
      </c>
      <c r="AB2100" s="17" t="str">
        <f>IF(DATOS!I2064=X$39,DATOS!F2064,"")</f>
        <v/>
      </c>
    </row>
    <row r="2101" spans="26:28" x14ac:dyDescent="0.25">
      <c r="Z2101">
        <f t="shared" si="50"/>
        <v>0</v>
      </c>
      <c r="AA2101">
        <f>IF(AB2101="",0,IFERROR(IF(VLOOKUP(AB2101,AB$38:AB2100,1,0)&gt;0,0,0),1))</f>
        <v>0</v>
      </c>
      <c r="AB2101" s="17" t="str">
        <f>IF(DATOS!I2065=X$39,DATOS!F2065,"")</f>
        <v/>
      </c>
    </row>
    <row r="2102" spans="26:28" x14ac:dyDescent="0.25">
      <c r="Z2102">
        <f t="shared" si="50"/>
        <v>0</v>
      </c>
      <c r="AA2102">
        <f>IF(AB2102="",0,IFERROR(IF(VLOOKUP(AB2102,AB$38:AB2101,1,0)&gt;0,0,0),1))</f>
        <v>0</v>
      </c>
      <c r="AB2102" s="17" t="str">
        <f>IF(DATOS!I2066=X$39,DATOS!F2066,"")</f>
        <v/>
      </c>
    </row>
    <row r="2103" spans="26:28" x14ac:dyDescent="0.25">
      <c r="Z2103">
        <f t="shared" si="50"/>
        <v>0</v>
      </c>
      <c r="AB2103" s="17" t="str">
        <f>IF(DATOS!I2067=X$39,DATOS!F2067,"")</f>
        <v/>
      </c>
    </row>
    <row r="2104" spans="26:28" x14ac:dyDescent="0.25">
      <c r="Z2104">
        <f t="shared" si="50"/>
        <v>0</v>
      </c>
      <c r="AA2104">
        <f>IF(AB2104="",0,IFERROR(IF(VLOOKUP(AB2104,AB$38:AB2103,1,0)&gt;0,0,0),1))</f>
        <v>0</v>
      </c>
      <c r="AB2104" s="17" t="str">
        <f>IF(DATOS!I2068=X$39,DATOS!F2068,"")</f>
        <v/>
      </c>
    </row>
    <row r="2105" spans="26:28" x14ac:dyDescent="0.25">
      <c r="Z2105">
        <f t="shared" si="50"/>
        <v>0</v>
      </c>
      <c r="AA2105">
        <f>IF(AB2105="",0,IFERROR(IF(VLOOKUP(AB2105,AB$38:AB2104,1,0)&gt;0,0,0),1))</f>
        <v>0</v>
      </c>
      <c r="AB2105" s="17" t="str">
        <f>IF(DATOS!I2069=X$39,DATOS!F2069,"")</f>
        <v/>
      </c>
    </row>
    <row r="2106" spans="26:28" x14ac:dyDescent="0.25">
      <c r="Z2106">
        <f t="shared" si="50"/>
        <v>0</v>
      </c>
      <c r="AA2106">
        <f>IF(AB2106="",0,IFERROR(IF(VLOOKUP(AB2106,AB$38:AB2105,1,0)&gt;0,0,0),1))</f>
        <v>0</v>
      </c>
      <c r="AB2106" s="17" t="str">
        <f>IF(DATOS!I2070=X$39,DATOS!F2070,"")</f>
        <v/>
      </c>
    </row>
    <row r="2107" spans="26:28" x14ac:dyDescent="0.25">
      <c r="Z2107">
        <f t="shared" si="50"/>
        <v>0</v>
      </c>
      <c r="AA2107">
        <f>IF(AB2107="",0,IFERROR(IF(VLOOKUP(AB2107,AB$38:AB2106,1,0)&gt;0,0,0),1))</f>
        <v>0</v>
      </c>
      <c r="AB2107" s="17" t="str">
        <f>IF(DATOS!I2071=X$39,DATOS!F2071,"")</f>
        <v/>
      </c>
    </row>
    <row r="2108" spans="26:28" x14ac:dyDescent="0.25">
      <c r="Z2108">
        <f t="shared" si="50"/>
        <v>0</v>
      </c>
      <c r="AA2108">
        <f>IF(AB2108="",0,IFERROR(IF(VLOOKUP(AB2108,AB$38:AB2107,1,0)&gt;0,0,0),1))</f>
        <v>0</v>
      </c>
      <c r="AB2108" s="17" t="str">
        <f>IF(DATOS!I2072=X$39,DATOS!F2072,"")</f>
        <v/>
      </c>
    </row>
    <row r="2109" spans="26:28" x14ac:dyDescent="0.25">
      <c r="Z2109">
        <f t="shared" si="50"/>
        <v>0</v>
      </c>
      <c r="AA2109">
        <f>IF(AB2109="",0,IFERROR(IF(VLOOKUP(AB2109,AB$38:AB2108,1,0)&gt;0,0,0),1))</f>
        <v>0</v>
      </c>
      <c r="AB2109" s="17" t="str">
        <f>IF(DATOS!I2073=X$39,DATOS!F2073,"")</f>
        <v/>
      </c>
    </row>
    <row r="2110" spans="26:28" x14ac:dyDescent="0.25">
      <c r="Z2110">
        <f t="shared" si="50"/>
        <v>0</v>
      </c>
      <c r="AA2110">
        <f>IF(AB2110="",0,IFERROR(IF(VLOOKUP(AB2110,AB$38:AB2109,1,0)&gt;0,0,0),1))</f>
        <v>0</v>
      </c>
      <c r="AB2110" s="17" t="str">
        <f>IF(DATOS!I2074=X$39,DATOS!F2074,"")</f>
        <v/>
      </c>
    </row>
    <row r="2111" spans="26:28" x14ac:dyDescent="0.25">
      <c r="Z2111">
        <f t="shared" si="50"/>
        <v>0</v>
      </c>
      <c r="AA2111">
        <f>IF(AB2111="",0,IFERROR(IF(VLOOKUP(AB2111,AB$38:AB2110,1,0)&gt;0,0,0),1))</f>
        <v>0</v>
      </c>
      <c r="AB2111" s="17" t="str">
        <f>IF(DATOS!I2075=X$39,DATOS!F2075,"")</f>
        <v/>
      </c>
    </row>
    <row r="2112" spans="26:28" x14ac:dyDescent="0.25">
      <c r="Z2112">
        <f t="shared" si="50"/>
        <v>0</v>
      </c>
      <c r="AA2112">
        <f>IF(AB2112="",0,IFERROR(IF(VLOOKUP(AB2112,AB$38:AB2111,1,0)&gt;0,0,0),1))</f>
        <v>0</v>
      </c>
      <c r="AB2112" s="17" t="str">
        <f>IF(DATOS!I2076=X$39,DATOS!F2076,"")</f>
        <v/>
      </c>
    </row>
    <row r="2113" spans="26:28" x14ac:dyDescent="0.25">
      <c r="Z2113">
        <f t="shared" si="50"/>
        <v>0</v>
      </c>
      <c r="AA2113">
        <f>IF(AB2113="",0,IFERROR(IF(VLOOKUP(AB2113,AB$38:AB2112,1,0)&gt;0,0,0),1))</f>
        <v>0</v>
      </c>
      <c r="AB2113" s="17" t="str">
        <f>IF(DATOS!I2077=X$39,DATOS!F2077,"")</f>
        <v/>
      </c>
    </row>
    <row r="2114" spans="26:28" x14ac:dyDescent="0.25">
      <c r="Z2114">
        <f t="shared" si="50"/>
        <v>0</v>
      </c>
      <c r="AA2114">
        <f>IF(AB2114="",0,IFERROR(IF(VLOOKUP(AB2114,AB$38:AB2113,1,0)&gt;0,0,0),1))</f>
        <v>0</v>
      </c>
      <c r="AB2114" s="17" t="str">
        <f>IF(DATOS!I2078=X$39,DATOS!F2078,"")</f>
        <v/>
      </c>
    </row>
    <row r="2115" spans="26:28" x14ac:dyDescent="0.25">
      <c r="Z2115">
        <f t="shared" si="50"/>
        <v>0</v>
      </c>
      <c r="AA2115">
        <f>IF(AB2115="",0,IFERROR(IF(VLOOKUP(AB2115,AB$38:AB2114,1,0)&gt;0,0,0),1))</f>
        <v>0</v>
      </c>
      <c r="AB2115" s="17" t="str">
        <f>IF(DATOS!I2079=X$39,DATOS!F2079,"")</f>
        <v/>
      </c>
    </row>
    <row r="2116" spans="26:28" x14ac:dyDescent="0.25">
      <c r="Z2116">
        <f t="shared" si="50"/>
        <v>0</v>
      </c>
      <c r="AA2116">
        <f>IF(AB2116="",0,IFERROR(IF(VLOOKUP(AB2116,AB$38:AB2115,1,0)&gt;0,0,0),1))</f>
        <v>0</v>
      </c>
      <c r="AB2116" s="17" t="str">
        <f>IF(DATOS!I2080=X$39,DATOS!F2080,"")</f>
        <v/>
      </c>
    </row>
    <row r="2117" spans="26:28" x14ac:dyDescent="0.25">
      <c r="Z2117">
        <f t="shared" si="50"/>
        <v>0</v>
      </c>
      <c r="AA2117">
        <f>IF(AB2117="",0,IFERROR(IF(VLOOKUP(AB2117,AB$38:AB2116,1,0)&gt;0,0,0),1))</f>
        <v>0</v>
      </c>
      <c r="AB2117" s="17" t="str">
        <f>IF(DATOS!I2081=X$39,DATOS!F2081,"")</f>
        <v/>
      </c>
    </row>
    <row r="2118" spans="26:28" x14ac:dyDescent="0.25">
      <c r="Z2118">
        <f t="shared" si="50"/>
        <v>0</v>
      </c>
      <c r="AA2118">
        <f>IF(AB2118="",0,IFERROR(IF(VLOOKUP(AB2118,AB$38:AB2117,1,0)&gt;0,0,0),1))</f>
        <v>0</v>
      </c>
      <c r="AB2118" s="17" t="str">
        <f>IF(DATOS!I2082=X$39,DATOS!F2082,"")</f>
        <v/>
      </c>
    </row>
    <row r="2119" spans="26:28" x14ac:dyDescent="0.25">
      <c r="Z2119">
        <f t="shared" si="50"/>
        <v>0</v>
      </c>
      <c r="AA2119">
        <f>IF(AB2119="",0,IFERROR(IF(VLOOKUP(AB2119,AB$38:AB2118,1,0)&gt;0,0,0),1))</f>
        <v>0</v>
      </c>
      <c r="AB2119" s="17" t="str">
        <f>IF(DATOS!I2083=X$39,DATOS!F2083,"")</f>
        <v/>
      </c>
    </row>
    <row r="2120" spans="26:28" x14ac:dyDescent="0.25">
      <c r="Z2120">
        <f t="shared" si="50"/>
        <v>0</v>
      </c>
      <c r="AA2120">
        <f>IF(AB2120="",0,IFERROR(IF(VLOOKUP(AB2120,AB$38:AB2119,1,0)&gt;0,0,0),1))</f>
        <v>0</v>
      </c>
      <c r="AB2120" s="17" t="str">
        <f>IF(DATOS!I2084=X$39,DATOS!F2084,"")</f>
        <v/>
      </c>
    </row>
    <row r="2121" spans="26:28" x14ac:dyDescent="0.25">
      <c r="Z2121">
        <f t="shared" si="50"/>
        <v>0</v>
      </c>
      <c r="AA2121">
        <f>IF(AB2121="",0,IFERROR(IF(VLOOKUP(AB2121,AB$38:AB2120,1,0)&gt;0,0,0),1))</f>
        <v>0</v>
      </c>
      <c r="AB2121" s="17" t="str">
        <f>IF(DATOS!I2085=X$39,DATOS!F2085,"")</f>
        <v/>
      </c>
    </row>
    <row r="2122" spans="26:28" x14ac:dyDescent="0.25">
      <c r="Z2122">
        <f t="shared" si="50"/>
        <v>0</v>
      </c>
      <c r="AA2122">
        <f>IF(AB2122="",0,IFERROR(IF(VLOOKUP(AB2122,AB$38:AB2121,1,0)&gt;0,0,0),1))</f>
        <v>0</v>
      </c>
      <c r="AB2122" s="17" t="str">
        <f>IF(DATOS!I2086=X$39,DATOS!F2086,"")</f>
        <v/>
      </c>
    </row>
    <row r="2123" spans="26:28" x14ac:dyDescent="0.25">
      <c r="Z2123">
        <f t="shared" si="50"/>
        <v>0</v>
      </c>
      <c r="AA2123">
        <f>IF(AB2123="",0,IFERROR(IF(VLOOKUP(AB2123,AB$38:AB2122,1,0)&gt;0,0,0),1))</f>
        <v>0</v>
      </c>
      <c r="AB2123" s="17" t="str">
        <f>IF(DATOS!I2087=X$39,DATOS!F2087,"")</f>
        <v/>
      </c>
    </row>
    <row r="2124" spans="26:28" x14ac:dyDescent="0.25">
      <c r="Z2124">
        <f t="shared" si="50"/>
        <v>0</v>
      </c>
      <c r="AA2124">
        <f>IF(AB2124="",0,IFERROR(IF(VLOOKUP(AB2124,AB$38:AB2123,1,0)&gt;0,0,0),1))</f>
        <v>0</v>
      </c>
      <c r="AB2124" s="17" t="str">
        <f>IF(DATOS!I2088=X$39,DATOS!F2088,"")</f>
        <v/>
      </c>
    </row>
    <row r="2125" spans="26:28" x14ac:dyDescent="0.25">
      <c r="Z2125">
        <f t="shared" si="50"/>
        <v>0</v>
      </c>
      <c r="AA2125">
        <f>IF(AB2125="",0,IFERROR(IF(VLOOKUP(AB2125,AB$38:AB2124,1,0)&gt;0,0,0),1))</f>
        <v>0</v>
      </c>
      <c r="AB2125" s="17" t="str">
        <f>IF(DATOS!I2089=X$39,DATOS!F2089,"")</f>
        <v/>
      </c>
    </row>
    <row r="2126" spans="26:28" x14ac:dyDescent="0.25">
      <c r="Z2126">
        <f t="shared" si="50"/>
        <v>0</v>
      </c>
      <c r="AA2126">
        <f>IF(AB2126="",0,IFERROR(IF(VLOOKUP(AB2126,AB$38:AB2125,1,0)&gt;0,0,0),1))</f>
        <v>0</v>
      </c>
      <c r="AB2126" s="17" t="str">
        <f>IF(DATOS!I2090=X$39,DATOS!F2090,"")</f>
        <v/>
      </c>
    </row>
    <row r="2127" spans="26:28" x14ac:dyDescent="0.25">
      <c r="Z2127">
        <f t="shared" si="50"/>
        <v>0</v>
      </c>
      <c r="AA2127">
        <f>IF(AB2127="",0,IFERROR(IF(VLOOKUP(AB2127,AB$38:AB2126,1,0)&gt;0,0,0),1))</f>
        <v>0</v>
      </c>
      <c r="AB2127" s="17" t="str">
        <f>IF(DATOS!I2091=X$39,DATOS!F2091,"")</f>
        <v/>
      </c>
    </row>
    <row r="2128" spans="26:28" x14ac:dyDescent="0.25">
      <c r="Z2128">
        <f t="shared" si="50"/>
        <v>0</v>
      </c>
      <c r="AA2128">
        <f>IF(AB2128="",0,IFERROR(IF(VLOOKUP(AB2128,AB$38:AB2127,1,0)&gt;0,0,0),1))</f>
        <v>0</v>
      </c>
      <c r="AB2128" s="17" t="str">
        <f>IF(DATOS!I2092=X$39,DATOS!F2092,"")</f>
        <v/>
      </c>
    </row>
    <row r="2129" spans="26:28" x14ac:dyDescent="0.25">
      <c r="Z2129">
        <f t="shared" si="50"/>
        <v>0</v>
      </c>
      <c r="AA2129">
        <f>IF(AB2129="",0,IFERROR(IF(VLOOKUP(AB2129,AB$38:AB2128,1,0)&gt;0,0,0),1))</f>
        <v>0</v>
      </c>
      <c r="AB2129" s="17" t="str">
        <f>IF(DATOS!I2093=X$39,DATOS!F2093,"")</f>
        <v/>
      </c>
    </row>
    <row r="2130" spans="26:28" x14ac:dyDescent="0.25">
      <c r="Z2130">
        <f t="shared" si="50"/>
        <v>0</v>
      </c>
      <c r="AA2130">
        <f>IF(AB2130="",0,IFERROR(IF(VLOOKUP(AB2130,AB$38:AB2129,1,0)&gt;0,0,0),1))</f>
        <v>0</v>
      </c>
      <c r="AB2130" s="17" t="str">
        <f>IF(DATOS!I2094=X$39,DATOS!F2094,"")</f>
        <v/>
      </c>
    </row>
    <row r="2131" spans="26:28" x14ac:dyDescent="0.25">
      <c r="Z2131">
        <f t="shared" si="50"/>
        <v>0</v>
      </c>
      <c r="AA2131">
        <f>IF(AB2131="",0,IFERROR(IF(VLOOKUP(AB2131,AB$38:AB2130,1,0)&gt;0,0,0),1))</f>
        <v>0</v>
      </c>
      <c r="AB2131" s="17" t="str">
        <f>IF(DATOS!I2095=X$39,DATOS!F2095,"")</f>
        <v/>
      </c>
    </row>
    <row r="2132" spans="26:28" x14ac:dyDescent="0.25">
      <c r="Z2132">
        <f t="shared" si="50"/>
        <v>0</v>
      </c>
      <c r="AA2132">
        <f>IF(AB2132="",0,IFERROR(IF(VLOOKUP(AB2132,AB$38:AB2131,1,0)&gt;0,0,0),1))</f>
        <v>0</v>
      </c>
      <c r="AB2132" s="17" t="str">
        <f>IF(DATOS!I2096=X$39,DATOS!F2096,"")</f>
        <v/>
      </c>
    </row>
    <row r="2133" spans="26:28" x14ac:dyDescent="0.25">
      <c r="Z2133">
        <f t="shared" si="50"/>
        <v>0</v>
      </c>
      <c r="AA2133">
        <f>IF(AB2133="",0,IFERROR(IF(VLOOKUP(AB2133,AB$38:AB2132,1,0)&gt;0,0,0),1))</f>
        <v>0</v>
      </c>
      <c r="AB2133" s="17" t="str">
        <f>IF(DATOS!I2097=X$39,DATOS!F2097,"")</f>
        <v/>
      </c>
    </row>
    <row r="2134" spans="26:28" x14ac:dyDescent="0.25">
      <c r="Z2134">
        <f t="shared" si="50"/>
        <v>0</v>
      </c>
      <c r="AA2134">
        <f>IF(AB2134="",0,IFERROR(IF(VLOOKUP(AB2134,AB$38:AB2133,1,0)&gt;0,0,0),1))</f>
        <v>0</v>
      </c>
      <c r="AB2134" s="17" t="str">
        <f>IF(DATOS!I2098=X$39,DATOS!F2098,"")</f>
        <v/>
      </c>
    </row>
    <row r="2135" spans="26:28" x14ac:dyDescent="0.25">
      <c r="Z2135">
        <f t="shared" si="50"/>
        <v>0</v>
      </c>
      <c r="AA2135">
        <f>IF(AB2135="",0,IFERROR(IF(VLOOKUP(AB2135,AB$38:AB2134,1,0)&gt;0,0,0),1))</f>
        <v>0</v>
      </c>
      <c r="AB2135" s="17" t="str">
        <f>IF(DATOS!I2099=X$39,DATOS!F2099,"")</f>
        <v/>
      </c>
    </row>
    <row r="2136" spans="26:28" x14ac:dyDescent="0.25">
      <c r="Z2136">
        <f t="shared" si="50"/>
        <v>0</v>
      </c>
      <c r="AA2136">
        <f>IF(AB2136="",0,IFERROR(IF(VLOOKUP(AB2136,AB$38:AB2135,1,0)&gt;0,0,0),1))</f>
        <v>0</v>
      </c>
      <c r="AB2136" s="17" t="str">
        <f>IF(DATOS!I2100=X$39,DATOS!F2100,"")</f>
        <v/>
      </c>
    </row>
    <row r="2137" spans="26:28" x14ac:dyDescent="0.25">
      <c r="Z2137">
        <f t="shared" si="50"/>
        <v>0</v>
      </c>
      <c r="AA2137">
        <f>IF(AB2137="",0,IFERROR(IF(VLOOKUP(AB2137,AB$38:AB2136,1,0)&gt;0,0,0),1))</f>
        <v>0</v>
      </c>
      <c r="AB2137" s="17" t="str">
        <f>IF(DATOS!I2101=X$39,DATOS!F2101,"")</f>
        <v/>
      </c>
    </row>
    <row r="2138" spans="26:28" x14ac:dyDescent="0.25">
      <c r="Z2138">
        <f t="shared" si="50"/>
        <v>0</v>
      </c>
      <c r="AA2138">
        <f>IF(AB2138="",0,IFERROR(IF(VLOOKUP(AB2138,AB$38:AB2137,1,0)&gt;0,0,0),1))</f>
        <v>0</v>
      </c>
      <c r="AB2138" s="17" t="str">
        <f>IF(DATOS!I2102=X$39,DATOS!F2102,"")</f>
        <v/>
      </c>
    </row>
    <row r="2139" spans="26:28" x14ac:dyDescent="0.25">
      <c r="Z2139">
        <f t="shared" si="50"/>
        <v>0</v>
      </c>
      <c r="AA2139">
        <f>IF(AB2139="",0,IFERROR(IF(VLOOKUP(AB2139,AB$38:AB2138,1,0)&gt;0,0,0),1))</f>
        <v>0</v>
      </c>
      <c r="AB2139" s="17" t="str">
        <f>IF(DATOS!I2103=X$39,DATOS!F2103,"")</f>
        <v/>
      </c>
    </row>
    <row r="2140" spans="26:28" x14ac:dyDescent="0.25">
      <c r="Z2140">
        <f t="shared" si="50"/>
        <v>0</v>
      </c>
      <c r="AA2140">
        <f>IF(AB2140="",0,IFERROR(IF(VLOOKUP(AB2140,AB$38:AB2139,1,0)&gt;0,0,0),1))</f>
        <v>0</v>
      </c>
      <c r="AB2140" s="17" t="str">
        <f>IF(DATOS!I2104=X$39,DATOS!F2104,"")</f>
        <v/>
      </c>
    </row>
    <row r="2141" spans="26:28" x14ac:dyDescent="0.25">
      <c r="Z2141">
        <f t="shared" si="50"/>
        <v>0</v>
      </c>
      <c r="AA2141">
        <f>IF(AB2141="",0,IFERROR(IF(VLOOKUP(AB2141,AB$38:AB2140,1,0)&gt;0,0,0),1))</f>
        <v>0</v>
      </c>
      <c r="AB2141" s="17" t="str">
        <f>IF(DATOS!I2105=X$39,DATOS!F2105,"")</f>
        <v/>
      </c>
    </row>
    <row r="2142" spans="26:28" x14ac:dyDescent="0.25">
      <c r="Z2142">
        <f t="shared" si="50"/>
        <v>0</v>
      </c>
      <c r="AA2142">
        <f>IF(AB2142="",0,IFERROR(IF(VLOOKUP(AB2142,AB$38:AB2141,1,0)&gt;0,0,0),1))</f>
        <v>0</v>
      </c>
      <c r="AB2142" s="17" t="str">
        <f>IF(DATOS!I2106=X$39,DATOS!F2106,"")</f>
        <v/>
      </c>
    </row>
    <row r="2143" spans="26:28" x14ac:dyDescent="0.25">
      <c r="Z2143">
        <f t="shared" si="50"/>
        <v>0</v>
      </c>
      <c r="AA2143">
        <f>IF(AB2143="",0,IFERROR(IF(VLOOKUP(AB2143,AB$38:AB2142,1,0)&gt;0,0,0),1))</f>
        <v>0</v>
      </c>
      <c r="AB2143" s="17" t="str">
        <f>IF(DATOS!I2107=X$39,DATOS!F2107,"")</f>
        <v/>
      </c>
    </row>
    <row r="2144" spans="26:28" x14ac:dyDescent="0.25">
      <c r="Z2144">
        <f t="shared" si="50"/>
        <v>0</v>
      </c>
      <c r="AA2144">
        <f>IF(AB2144="",0,IFERROR(IF(VLOOKUP(AB2144,AB$38:AB2143,1,0)&gt;0,0,0),1))</f>
        <v>0</v>
      </c>
      <c r="AB2144" s="17" t="str">
        <f>IF(DATOS!I2108=X$39,DATOS!F2108,"")</f>
        <v/>
      </c>
    </row>
    <row r="2145" spans="26:28" x14ac:dyDescent="0.25">
      <c r="Z2145">
        <f t="shared" si="50"/>
        <v>0</v>
      </c>
      <c r="AA2145">
        <f>IF(AB2145="",0,IFERROR(IF(VLOOKUP(AB2145,AB$38:AB2144,1,0)&gt;0,0,0),1))</f>
        <v>0</v>
      </c>
      <c r="AB2145" s="17" t="str">
        <f>IF(DATOS!I2109=X$39,DATOS!F2109,"")</f>
        <v/>
      </c>
    </row>
    <row r="2146" spans="26:28" x14ac:dyDescent="0.25">
      <c r="Z2146">
        <f t="shared" si="50"/>
        <v>0</v>
      </c>
      <c r="AA2146">
        <f>IF(AB2146="",0,IFERROR(IF(VLOOKUP(AB2146,AB$38:AB2145,1,0)&gt;0,0,0),1))</f>
        <v>0</v>
      </c>
      <c r="AB2146" s="17" t="str">
        <f>IF(DATOS!I2110=X$39,DATOS!F2110,"")</f>
        <v/>
      </c>
    </row>
    <row r="2147" spans="26:28" x14ac:dyDescent="0.25">
      <c r="Z2147">
        <f t="shared" si="50"/>
        <v>0</v>
      </c>
      <c r="AA2147">
        <f>IF(AB2147="",0,IFERROR(IF(VLOOKUP(AB2147,AB$38:AB2146,1,0)&gt;0,0,0),1))</f>
        <v>0</v>
      </c>
      <c r="AB2147" s="17" t="str">
        <f>IF(DATOS!I2111=X$39,DATOS!F2111,"")</f>
        <v/>
      </c>
    </row>
    <row r="2148" spans="26:28" x14ac:dyDescent="0.25">
      <c r="Z2148">
        <f t="shared" si="50"/>
        <v>0</v>
      </c>
      <c r="AA2148">
        <f>IF(AB2148="",0,IFERROR(IF(VLOOKUP(AB2148,AB$38:AB2147,1,0)&gt;0,0,0),1))</f>
        <v>0</v>
      </c>
      <c r="AB2148" s="17" t="str">
        <f>IF(DATOS!I2112=X$39,DATOS!F2112,"")</f>
        <v/>
      </c>
    </row>
    <row r="2149" spans="26:28" x14ac:dyDescent="0.25">
      <c r="Z2149">
        <f t="shared" si="50"/>
        <v>0</v>
      </c>
      <c r="AA2149">
        <f>IF(AB2149="",0,IFERROR(IF(VLOOKUP(AB2149,AB$38:AB2148,1,0)&gt;0,0,0),1))</f>
        <v>0</v>
      </c>
      <c r="AB2149" s="17" t="str">
        <f>IF(DATOS!I2113=X$39,DATOS!F2113,"")</f>
        <v/>
      </c>
    </row>
    <row r="2150" spans="26:28" x14ac:dyDescent="0.25">
      <c r="Z2150">
        <f t="shared" ref="Z2150:Z2213" si="51">Z2149+AA2150</f>
        <v>0</v>
      </c>
      <c r="AA2150">
        <f>IF(AB2150="",0,IFERROR(IF(VLOOKUP(AB2150,AB$38:AB2149,1,0)&gt;0,0,0),1))</f>
        <v>0</v>
      </c>
      <c r="AB2150" s="17" t="str">
        <f>IF(DATOS!I2114=X$39,DATOS!F2114,"")</f>
        <v/>
      </c>
    </row>
    <row r="2151" spans="26:28" x14ac:dyDescent="0.25">
      <c r="Z2151">
        <f t="shared" si="51"/>
        <v>0</v>
      </c>
      <c r="AA2151">
        <f>IF(AB2151="",0,IFERROR(IF(VLOOKUP(AB2151,AB$38:AB2150,1,0)&gt;0,0,0),1))</f>
        <v>0</v>
      </c>
      <c r="AB2151" s="17" t="str">
        <f>IF(DATOS!I2115=X$39,DATOS!F2115,"")</f>
        <v/>
      </c>
    </row>
    <row r="2152" spans="26:28" x14ac:dyDescent="0.25">
      <c r="Z2152">
        <f t="shared" si="51"/>
        <v>0</v>
      </c>
      <c r="AA2152">
        <f>IF(AB2152="",0,IFERROR(IF(VLOOKUP(AB2152,AB$38:AB2151,1,0)&gt;0,0,0),1))</f>
        <v>0</v>
      </c>
      <c r="AB2152" s="17" t="str">
        <f>IF(DATOS!I2116=X$39,DATOS!F2116,"")</f>
        <v/>
      </c>
    </row>
    <row r="2153" spans="26:28" x14ac:dyDescent="0.25">
      <c r="Z2153">
        <f t="shared" si="51"/>
        <v>0</v>
      </c>
      <c r="AA2153">
        <f>IF(AB2153="",0,IFERROR(IF(VLOOKUP(AB2153,AB$38:AB2152,1,0)&gt;0,0,0),1))</f>
        <v>0</v>
      </c>
      <c r="AB2153" s="17" t="str">
        <f>IF(DATOS!I2117=X$39,DATOS!F2117,"")</f>
        <v/>
      </c>
    </row>
    <row r="2154" spans="26:28" x14ac:dyDescent="0.25">
      <c r="Z2154">
        <f t="shared" si="51"/>
        <v>0</v>
      </c>
      <c r="AA2154">
        <f>IF(AB2154="",0,IFERROR(IF(VLOOKUP(AB2154,AB$38:AB2153,1,0)&gt;0,0,0),1))</f>
        <v>0</v>
      </c>
      <c r="AB2154" s="17" t="str">
        <f>IF(DATOS!I2118=X$39,DATOS!F2118,"")</f>
        <v/>
      </c>
    </row>
    <row r="2155" spans="26:28" x14ac:dyDescent="0.25">
      <c r="Z2155">
        <f t="shared" si="51"/>
        <v>0</v>
      </c>
      <c r="AA2155">
        <f>IF(AB2155="",0,IFERROR(IF(VLOOKUP(AB2155,AB$38:AB2154,1,0)&gt;0,0,0),1))</f>
        <v>0</v>
      </c>
      <c r="AB2155" s="17" t="str">
        <f>IF(DATOS!I2119=X$39,DATOS!F2119,"")</f>
        <v/>
      </c>
    </row>
    <row r="2156" spans="26:28" x14ac:dyDescent="0.25">
      <c r="Z2156">
        <f t="shared" si="51"/>
        <v>0</v>
      </c>
      <c r="AA2156">
        <f>IF(AB2156="",0,IFERROR(IF(VLOOKUP(AB2156,AB$38:AB2155,1,0)&gt;0,0,0),1))</f>
        <v>0</v>
      </c>
      <c r="AB2156" s="17" t="str">
        <f>IF(DATOS!I2120=X$39,DATOS!F2120,"")</f>
        <v/>
      </c>
    </row>
    <row r="2157" spans="26:28" x14ac:dyDescent="0.25">
      <c r="Z2157">
        <f t="shared" si="51"/>
        <v>0</v>
      </c>
      <c r="AA2157">
        <f>IF(AB2157="",0,IFERROR(IF(VLOOKUP(AB2157,AB$38:AB2156,1,0)&gt;0,0,0),1))</f>
        <v>0</v>
      </c>
      <c r="AB2157" s="17" t="str">
        <f>IF(DATOS!I2121=X$39,DATOS!F2121,"")</f>
        <v/>
      </c>
    </row>
    <row r="2158" spans="26:28" x14ac:dyDescent="0.25">
      <c r="Z2158">
        <f t="shared" si="51"/>
        <v>0</v>
      </c>
      <c r="AA2158">
        <f>IF(AB2158="",0,IFERROR(IF(VLOOKUP(AB2158,AB$38:AB2157,1,0)&gt;0,0,0),1))</f>
        <v>0</v>
      </c>
      <c r="AB2158" s="17" t="str">
        <f>IF(DATOS!I2122=X$39,DATOS!F2122,"")</f>
        <v/>
      </c>
    </row>
    <row r="2159" spans="26:28" x14ac:dyDescent="0.25">
      <c r="Z2159">
        <f t="shared" si="51"/>
        <v>0</v>
      </c>
      <c r="AA2159">
        <f>IF(AB2159="",0,IFERROR(IF(VLOOKUP(AB2159,AB$38:AB2158,1,0)&gt;0,0,0),1))</f>
        <v>0</v>
      </c>
      <c r="AB2159" s="17" t="str">
        <f>IF(DATOS!I2123=X$39,DATOS!F2123,"")</f>
        <v/>
      </c>
    </row>
    <row r="2160" spans="26:28" x14ac:dyDescent="0.25">
      <c r="Z2160">
        <f t="shared" si="51"/>
        <v>0</v>
      </c>
      <c r="AA2160">
        <f>IF(AB2160="",0,IFERROR(IF(VLOOKUP(AB2160,AB$38:AB2159,1,0)&gt;0,0,0),1))</f>
        <v>0</v>
      </c>
      <c r="AB2160" s="17" t="str">
        <f>IF(DATOS!I2124=X$39,DATOS!F2124,"")</f>
        <v/>
      </c>
    </row>
    <row r="2161" spans="26:28" x14ac:dyDescent="0.25">
      <c r="Z2161">
        <f t="shared" si="51"/>
        <v>0</v>
      </c>
      <c r="AA2161">
        <f>IF(AB2161="",0,IFERROR(IF(VLOOKUP(AB2161,AB$38:AB2160,1,0)&gt;0,0,0),1))</f>
        <v>0</v>
      </c>
      <c r="AB2161" s="17" t="str">
        <f>IF(DATOS!I2125=X$39,DATOS!F2125,"")</f>
        <v/>
      </c>
    </row>
    <row r="2162" spans="26:28" x14ac:dyDescent="0.25">
      <c r="Z2162">
        <f t="shared" si="51"/>
        <v>0</v>
      </c>
      <c r="AA2162">
        <f>IF(AB2162="",0,IFERROR(IF(VLOOKUP(AB2162,AB$38:AB2161,1,0)&gt;0,0,0),1))</f>
        <v>0</v>
      </c>
      <c r="AB2162" s="17" t="str">
        <f>IF(DATOS!I2126=X$39,DATOS!F2126,"")</f>
        <v/>
      </c>
    </row>
    <row r="2163" spans="26:28" x14ac:dyDescent="0.25">
      <c r="Z2163">
        <f t="shared" si="51"/>
        <v>0</v>
      </c>
      <c r="AA2163">
        <f>IF(AB2163="",0,IFERROR(IF(VLOOKUP(AB2163,AB$38:AB2162,1,0)&gt;0,0,0),1))</f>
        <v>0</v>
      </c>
      <c r="AB2163" s="17" t="str">
        <f>IF(DATOS!I2127=X$39,DATOS!F2127,"")</f>
        <v/>
      </c>
    </row>
    <row r="2164" spans="26:28" x14ac:dyDescent="0.25">
      <c r="Z2164">
        <f t="shared" si="51"/>
        <v>0</v>
      </c>
      <c r="AA2164">
        <f>IF(AB2164="",0,IFERROR(IF(VLOOKUP(AB2164,AB$38:AB2163,1,0)&gt;0,0,0),1))</f>
        <v>0</v>
      </c>
      <c r="AB2164" s="17" t="str">
        <f>IF(DATOS!I2128=X$39,DATOS!F2128,"")</f>
        <v/>
      </c>
    </row>
    <row r="2165" spans="26:28" x14ac:dyDescent="0.25">
      <c r="Z2165">
        <f t="shared" si="51"/>
        <v>0</v>
      </c>
      <c r="AA2165">
        <f>IF(AB2165="",0,IFERROR(IF(VLOOKUP(AB2165,AB$38:AB2164,1,0)&gt;0,0,0),1))</f>
        <v>0</v>
      </c>
      <c r="AB2165" s="17" t="str">
        <f>IF(DATOS!I2129=X$39,DATOS!F2129,"")</f>
        <v/>
      </c>
    </row>
    <row r="2166" spans="26:28" x14ac:dyDescent="0.25">
      <c r="Z2166">
        <f t="shared" si="51"/>
        <v>0</v>
      </c>
      <c r="AA2166">
        <f>IF(AB2166="",0,IFERROR(IF(VLOOKUP(AB2166,AB$38:AB2165,1,0)&gt;0,0,0),1))</f>
        <v>0</v>
      </c>
      <c r="AB2166" s="17" t="str">
        <f>IF(DATOS!I2130=X$39,DATOS!F2130,"")</f>
        <v/>
      </c>
    </row>
    <row r="2167" spans="26:28" x14ac:dyDescent="0.25">
      <c r="Z2167">
        <f t="shared" si="51"/>
        <v>0</v>
      </c>
      <c r="AA2167">
        <f>IF(AB2167="",0,IFERROR(IF(VLOOKUP(AB2167,AB$38:AB2166,1,0)&gt;0,0,0),1))</f>
        <v>0</v>
      </c>
      <c r="AB2167" s="17" t="str">
        <f>IF(DATOS!I2131=X$39,DATOS!F2131,"")</f>
        <v/>
      </c>
    </row>
    <row r="2168" spans="26:28" x14ac:dyDescent="0.25">
      <c r="Z2168">
        <f t="shared" si="51"/>
        <v>0</v>
      </c>
      <c r="AA2168">
        <f>IF(AB2168="",0,IFERROR(IF(VLOOKUP(AB2168,AB$38:AB2167,1,0)&gt;0,0,0),1))</f>
        <v>0</v>
      </c>
      <c r="AB2168" s="17" t="str">
        <f>IF(DATOS!I2132=X$39,DATOS!F2132,"")</f>
        <v/>
      </c>
    </row>
    <row r="2169" spans="26:28" x14ac:dyDescent="0.25">
      <c r="Z2169">
        <f t="shared" si="51"/>
        <v>0</v>
      </c>
      <c r="AA2169">
        <f>IF(AB2169="",0,IFERROR(IF(VLOOKUP(AB2169,AB$38:AB2168,1,0)&gt;0,0,0),1))</f>
        <v>0</v>
      </c>
      <c r="AB2169" s="17" t="str">
        <f>IF(DATOS!I2133=X$39,DATOS!F2133,"")</f>
        <v/>
      </c>
    </row>
    <row r="2170" spans="26:28" x14ac:dyDescent="0.25">
      <c r="Z2170">
        <f t="shared" si="51"/>
        <v>0</v>
      </c>
      <c r="AA2170">
        <f>IF(AB2170="",0,IFERROR(IF(VLOOKUP(AB2170,AB$38:AB2169,1,0)&gt;0,0,0),1))</f>
        <v>0</v>
      </c>
      <c r="AB2170" s="17" t="str">
        <f>IF(DATOS!I2134=X$39,DATOS!F2134,"")</f>
        <v/>
      </c>
    </row>
    <row r="2171" spans="26:28" x14ac:dyDescent="0.25">
      <c r="Z2171">
        <f t="shared" si="51"/>
        <v>0</v>
      </c>
      <c r="AA2171">
        <f>IF(AB2171="",0,IFERROR(IF(VLOOKUP(AB2171,AB$38:AB2170,1,0)&gt;0,0,0),1))</f>
        <v>0</v>
      </c>
      <c r="AB2171" s="17" t="str">
        <f>IF(DATOS!I2135=X$39,DATOS!F2135,"")</f>
        <v/>
      </c>
    </row>
    <row r="2172" spans="26:28" x14ac:dyDescent="0.25">
      <c r="Z2172">
        <f t="shared" si="51"/>
        <v>0</v>
      </c>
      <c r="AA2172">
        <f>IF(AB2172="",0,IFERROR(IF(VLOOKUP(AB2172,AB$38:AB2171,1,0)&gt;0,0,0),1))</f>
        <v>0</v>
      </c>
      <c r="AB2172" s="17" t="str">
        <f>IF(DATOS!I2136=X$39,DATOS!F2136,"")</f>
        <v/>
      </c>
    </row>
    <row r="2173" spans="26:28" x14ac:dyDescent="0.25">
      <c r="Z2173">
        <f t="shared" si="51"/>
        <v>0</v>
      </c>
      <c r="AA2173">
        <f>IF(AB2173="",0,IFERROR(IF(VLOOKUP(AB2173,AB$38:AB2172,1,0)&gt;0,0,0),1))</f>
        <v>0</v>
      </c>
      <c r="AB2173" s="17" t="str">
        <f>IF(DATOS!I2137=X$39,DATOS!F2137,"")</f>
        <v/>
      </c>
    </row>
    <row r="2174" spans="26:28" x14ac:dyDescent="0.25">
      <c r="Z2174">
        <f t="shared" si="51"/>
        <v>0</v>
      </c>
      <c r="AA2174">
        <f>IF(AB2174="",0,IFERROR(IF(VLOOKUP(AB2174,AB$38:AB2173,1,0)&gt;0,0,0),1))</f>
        <v>0</v>
      </c>
      <c r="AB2174" s="17" t="str">
        <f>IF(DATOS!I2138=X$39,DATOS!F2138,"")</f>
        <v/>
      </c>
    </row>
    <row r="2175" spans="26:28" x14ac:dyDescent="0.25">
      <c r="Z2175">
        <f t="shared" si="51"/>
        <v>0</v>
      </c>
      <c r="AA2175">
        <f>IF(AB2175="",0,IFERROR(IF(VLOOKUP(AB2175,AB$38:AB2174,1,0)&gt;0,0,0),1))</f>
        <v>0</v>
      </c>
      <c r="AB2175" s="17" t="str">
        <f>IF(DATOS!I2139=X$39,DATOS!F2139,"")</f>
        <v/>
      </c>
    </row>
    <row r="2176" spans="26:28" x14ac:dyDescent="0.25">
      <c r="Z2176">
        <f t="shared" si="51"/>
        <v>0</v>
      </c>
      <c r="AA2176">
        <f>IF(AB2176="",0,IFERROR(IF(VLOOKUP(AB2176,AB$38:AB2175,1,0)&gt;0,0,0),1))</f>
        <v>0</v>
      </c>
      <c r="AB2176" s="17" t="str">
        <f>IF(DATOS!I2140=X$39,DATOS!F2140,"")</f>
        <v/>
      </c>
    </row>
    <row r="2177" spans="26:28" x14ac:dyDescent="0.25">
      <c r="Z2177">
        <f t="shared" si="51"/>
        <v>0</v>
      </c>
      <c r="AA2177">
        <f>IF(AB2177="",0,IFERROR(IF(VLOOKUP(AB2177,AB$38:AB2176,1,0)&gt;0,0,0),1))</f>
        <v>0</v>
      </c>
      <c r="AB2177" s="17" t="str">
        <f>IF(DATOS!I2141=X$39,DATOS!F2141,"")</f>
        <v/>
      </c>
    </row>
    <row r="2178" spans="26:28" x14ac:dyDescent="0.25">
      <c r="Z2178">
        <f t="shared" si="51"/>
        <v>0</v>
      </c>
      <c r="AA2178">
        <f>IF(AB2178="",0,IFERROR(IF(VLOOKUP(AB2178,AB$38:AB2177,1,0)&gt;0,0,0),1))</f>
        <v>0</v>
      </c>
      <c r="AB2178" s="17" t="str">
        <f>IF(DATOS!I2142=X$39,DATOS!F2142,"")</f>
        <v/>
      </c>
    </row>
    <row r="2179" spans="26:28" x14ac:dyDescent="0.25">
      <c r="Z2179">
        <f t="shared" si="51"/>
        <v>0</v>
      </c>
      <c r="AA2179">
        <f>IF(AB2179="",0,IFERROR(IF(VLOOKUP(AB2179,AB$38:AB2178,1,0)&gt;0,0,0),1))</f>
        <v>0</v>
      </c>
      <c r="AB2179" s="17" t="str">
        <f>IF(DATOS!I2143=X$39,DATOS!F2143,"")</f>
        <v/>
      </c>
    </row>
    <row r="2180" spans="26:28" x14ac:dyDescent="0.25">
      <c r="Z2180">
        <f t="shared" si="51"/>
        <v>0</v>
      </c>
      <c r="AA2180">
        <f>IF(AB2180="",0,IFERROR(IF(VLOOKUP(AB2180,AB$38:AB2179,1,0)&gt;0,0,0),1))</f>
        <v>0</v>
      </c>
      <c r="AB2180" s="17" t="str">
        <f>IF(DATOS!I2144=X$39,DATOS!F2144,"")</f>
        <v/>
      </c>
    </row>
    <row r="2181" spans="26:28" x14ac:dyDescent="0.25">
      <c r="Z2181">
        <f t="shared" si="51"/>
        <v>0</v>
      </c>
      <c r="AA2181">
        <f>IF(AB2181="",0,IFERROR(IF(VLOOKUP(AB2181,AB$38:AB2180,1,0)&gt;0,0,0),1))</f>
        <v>0</v>
      </c>
      <c r="AB2181" s="17" t="str">
        <f>IF(DATOS!I2145=X$39,DATOS!F2145,"")</f>
        <v/>
      </c>
    </row>
    <row r="2182" spans="26:28" x14ac:dyDescent="0.25">
      <c r="Z2182">
        <f t="shared" si="51"/>
        <v>0</v>
      </c>
      <c r="AA2182">
        <f>IF(AB2182="",0,IFERROR(IF(VLOOKUP(AB2182,AB$38:AB2181,1,0)&gt;0,0,0),1))</f>
        <v>0</v>
      </c>
      <c r="AB2182" s="17" t="str">
        <f>IF(DATOS!I2146=X$39,DATOS!F2146,"")</f>
        <v/>
      </c>
    </row>
    <row r="2183" spans="26:28" x14ac:dyDescent="0.25">
      <c r="Z2183">
        <f t="shared" si="51"/>
        <v>0</v>
      </c>
      <c r="AA2183">
        <f>IF(AB2183="",0,IFERROR(IF(VLOOKUP(AB2183,AB$38:AB2182,1,0)&gt;0,0,0),1))</f>
        <v>0</v>
      </c>
      <c r="AB2183" s="17" t="str">
        <f>IF(DATOS!I2147=X$39,DATOS!F2147,"")</f>
        <v/>
      </c>
    </row>
    <row r="2184" spans="26:28" x14ac:dyDescent="0.25">
      <c r="Z2184">
        <f t="shared" si="51"/>
        <v>0</v>
      </c>
      <c r="AA2184">
        <f>IF(AB2184="",0,IFERROR(IF(VLOOKUP(AB2184,AB$38:AB2183,1,0)&gt;0,0,0),1))</f>
        <v>0</v>
      </c>
      <c r="AB2184" s="17" t="str">
        <f>IF(DATOS!I2148=X$39,DATOS!F2148,"")</f>
        <v/>
      </c>
    </row>
    <row r="2185" spans="26:28" x14ac:dyDescent="0.25">
      <c r="Z2185">
        <f t="shared" si="51"/>
        <v>0</v>
      </c>
      <c r="AA2185">
        <f>IF(AB2185="",0,IFERROR(IF(VLOOKUP(AB2185,AB$38:AB2184,1,0)&gt;0,0,0),1))</f>
        <v>0</v>
      </c>
      <c r="AB2185" s="17" t="str">
        <f>IF(DATOS!I2149=X$39,DATOS!F2149,"")</f>
        <v/>
      </c>
    </row>
    <row r="2186" spans="26:28" x14ac:dyDescent="0.25">
      <c r="Z2186">
        <f t="shared" si="51"/>
        <v>0</v>
      </c>
      <c r="AA2186">
        <f>IF(AB2186="",0,IFERROR(IF(VLOOKUP(AB2186,AB$38:AB2185,1,0)&gt;0,0,0),1))</f>
        <v>0</v>
      </c>
      <c r="AB2186" s="17" t="str">
        <f>IF(DATOS!I2150=X$39,DATOS!F2150,"")</f>
        <v/>
      </c>
    </row>
    <row r="2187" spans="26:28" x14ac:dyDescent="0.25">
      <c r="Z2187">
        <f t="shared" si="51"/>
        <v>0</v>
      </c>
      <c r="AA2187">
        <f>IF(AB2187="",0,IFERROR(IF(VLOOKUP(AB2187,AB$38:AB2186,1,0)&gt;0,0,0),1))</f>
        <v>0</v>
      </c>
      <c r="AB2187" s="17" t="str">
        <f>IF(DATOS!I2151=X$39,DATOS!F2151,"")</f>
        <v/>
      </c>
    </row>
    <row r="2188" spans="26:28" x14ac:dyDescent="0.25">
      <c r="Z2188">
        <f t="shared" si="51"/>
        <v>0</v>
      </c>
      <c r="AA2188">
        <f>IF(AB2188="",0,IFERROR(IF(VLOOKUP(AB2188,AB$38:AB2187,1,0)&gt;0,0,0),1))</f>
        <v>0</v>
      </c>
      <c r="AB2188" s="17" t="str">
        <f>IF(DATOS!I2152=X$39,DATOS!F2152,"")</f>
        <v/>
      </c>
    </row>
    <row r="2189" spans="26:28" x14ac:dyDescent="0.25">
      <c r="Z2189">
        <f t="shared" si="51"/>
        <v>0</v>
      </c>
      <c r="AA2189">
        <f>IF(AB2189="",0,IFERROR(IF(VLOOKUP(AB2189,AB$38:AB2188,1,0)&gt;0,0,0),1))</f>
        <v>0</v>
      </c>
      <c r="AB2189" s="17" t="str">
        <f>IF(DATOS!I2153=X$39,DATOS!F2153,"")</f>
        <v/>
      </c>
    </row>
    <row r="2190" spans="26:28" x14ac:dyDescent="0.25">
      <c r="Z2190">
        <f t="shared" si="51"/>
        <v>0</v>
      </c>
      <c r="AA2190">
        <f>IF(AB2190="",0,IFERROR(IF(VLOOKUP(AB2190,AB$38:AB2189,1,0)&gt;0,0,0),1))</f>
        <v>0</v>
      </c>
      <c r="AB2190" s="17" t="str">
        <f>IF(DATOS!I2154=X$39,DATOS!F2154,"")</f>
        <v/>
      </c>
    </row>
    <row r="2191" spans="26:28" x14ac:dyDescent="0.25">
      <c r="Z2191">
        <f t="shared" si="51"/>
        <v>0</v>
      </c>
      <c r="AA2191">
        <f>IF(AB2191="",0,IFERROR(IF(VLOOKUP(AB2191,AB$38:AB2190,1,0)&gt;0,0,0),1))</f>
        <v>0</v>
      </c>
      <c r="AB2191" s="17" t="str">
        <f>IF(DATOS!I2155=X$39,DATOS!F2155,"")</f>
        <v/>
      </c>
    </row>
    <row r="2192" spans="26:28" x14ac:dyDescent="0.25">
      <c r="Z2192">
        <f t="shared" si="51"/>
        <v>0</v>
      </c>
      <c r="AA2192">
        <f>IF(AB2192="",0,IFERROR(IF(VLOOKUP(AB2192,AB$38:AB2191,1,0)&gt;0,0,0),1))</f>
        <v>0</v>
      </c>
      <c r="AB2192" s="17" t="str">
        <f>IF(DATOS!I2156=X$39,DATOS!F2156,"")</f>
        <v/>
      </c>
    </row>
    <row r="2193" spans="26:28" x14ac:dyDescent="0.25">
      <c r="Z2193">
        <f t="shared" si="51"/>
        <v>0</v>
      </c>
      <c r="AA2193">
        <f>IF(AB2193="",0,IFERROR(IF(VLOOKUP(AB2193,AB$38:AB2192,1,0)&gt;0,0,0),1))</f>
        <v>0</v>
      </c>
      <c r="AB2193" s="17" t="str">
        <f>IF(DATOS!I2157=X$39,DATOS!F2157,"")</f>
        <v/>
      </c>
    </row>
    <row r="2194" spans="26:28" x14ac:dyDescent="0.25">
      <c r="Z2194">
        <f t="shared" si="51"/>
        <v>0</v>
      </c>
      <c r="AA2194">
        <f>IF(AB2194="",0,IFERROR(IF(VLOOKUP(AB2194,AB$38:AB2193,1,0)&gt;0,0,0),1))</f>
        <v>0</v>
      </c>
      <c r="AB2194" s="17" t="str">
        <f>IF(DATOS!I2158=X$39,DATOS!F2158,"")</f>
        <v/>
      </c>
    </row>
    <row r="2195" spans="26:28" x14ac:dyDescent="0.25">
      <c r="Z2195">
        <f t="shared" si="51"/>
        <v>0</v>
      </c>
      <c r="AA2195">
        <f>IF(AB2195="",0,IFERROR(IF(VLOOKUP(AB2195,AB$38:AB2194,1,0)&gt;0,0,0),1))</f>
        <v>0</v>
      </c>
      <c r="AB2195" s="17" t="str">
        <f>IF(DATOS!I2159=X$39,DATOS!F2159,"")</f>
        <v/>
      </c>
    </row>
    <row r="2196" spans="26:28" x14ac:dyDescent="0.25">
      <c r="Z2196">
        <f t="shared" si="51"/>
        <v>0</v>
      </c>
      <c r="AA2196">
        <f>IF(AB2196="",0,IFERROR(IF(VLOOKUP(AB2196,AB$38:AB2195,1,0)&gt;0,0,0),1))</f>
        <v>0</v>
      </c>
      <c r="AB2196" s="17" t="str">
        <f>IF(DATOS!I2160=X$39,DATOS!F2160,"")</f>
        <v/>
      </c>
    </row>
    <row r="2197" spans="26:28" x14ac:dyDescent="0.25">
      <c r="Z2197">
        <f t="shared" si="51"/>
        <v>0</v>
      </c>
      <c r="AA2197">
        <f>IF(AB2197="",0,IFERROR(IF(VLOOKUP(AB2197,AB$38:AB2196,1,0)&gt;0,0,0),1))</f>
        <v>0</v>
      </c>
      <c r="AB2197" s="17" t="str">
        <f>IF(DATOS!I2161=X$39,DATOS!F2161,"")</f>
        <v/>
      </c>
    </row>
    <row r="2198" spans="26:28" x14ac:dyDescent="0.25">
      <c r="Z2198">
        <f t="shared" si="51"/>
        <v>0</v>
      </c>
      <c r="AA2198">
        <f>IF(AB2198="",0,IFERROR(IF(VLOOKUP(AB2198,AB$38:AB2197,1,0)&gt;0,0,0),1))</f>
        <v>0</v>
      </c>
      <c r="AB2198" s="17" t="str">
        <f>IF(DATOS!I2162=X$39,DATOS!F2162,"")</f>
        <v/>
      </c>
    </row>
    <row r="2199" spans="26:28" x14ac:dyDescent="0.25">
      <c r="Z2199">
        <f t="shared" si="51"/>
        <v>0</v>
      </c>
      <c r="AA2199">
        <f>IF(AB2199="",0,IFERROR(IF(VLOOKUP(AB2199,AB$38:AB2198,1,0)&gt;0,0,0),1))</f>
        <v>0</v>
      </c>
      <c r="AB2199" s="17" t="str">
        <f>IF(DATOS!I2163=X$39,DATOS!F2163,"")</f>
        <v/>
      </c>
    </row>
    <row r="2200" spans="26:28" x14ac:dyDescent="0.25">
      <c r="Z2200">
        <f t="shared" si="51"/>
        <v>0</v>
      </c>
      <c r="AA2200">
        <f>IF(AB2200="",0,IFERROR(IF(VLOOKUP(AB2200,AB$38:AB2199,1,0)&gt;0,0,0),1))</f>
        <v>0</v>
      </c>
      <c r="AB2200" s="17" t="str">
        <f>IF(DATOS!I2164=X$39,DATOS!F2164,"")</f>
        <v/>
      </c>
    </row>
    <row r="2201" spans="26:28" x14ac:dyDescent="0.25">
      <c r="Z2201">
        <f t="shared" si="51"/>
        <v>0</v>
      </c>
      <c r="AA2201">
        <f>IF(AB2201="",0,IFERROR(IF(VLOOKUP(AB2201,AB$38:AB2200,1,0)&gt;0,0,0),1))</f>
        <v>0</v>
      </c>
      <c r="AB2201" s="17" t="str">
        <f>IF(DATOS!I2165=X$39,DATOS!F2165,"")</f>
        <v/>
      </c>
    </row>
    <row r="2202" spans="26:28" x14ac:dyDescent="0.25">
      <c r="Z2202">
        <f t="shared" si="51"/>
        <v>0</v>
      </c>
      <c r="AA2202">
        <f>IF(AB2202="",0,IFERROR(IF(VLOOKUP(AB2202,AB$38:AB2201,1,0)&gt;0,0,0),1))</f>
        <v>0</v>
      </c>
      <c r="AB2202" s="17" t="str">
        <f>IF(DATOS!I2166=X$39,DATOS!F2166,"")</f>
        <v/>
      </c>
    </row>
    <row r="2203" spans="26:28" x14ac:dyDescent="0.25">
      <c r="Z2203">
        <f t="shared" si="51"/>
        <v>0</v>
      </c>
      <c r="AA2203">
        <f>IF(AB2203="",0,IFERROR(IF(VLOOKUP(AB2203,AB$38:AB2202,1,0)&gt;0,0,0),1))</f>
        <v>0</v>
      </c>
      <c r="AB2203" s="17" t="str">
        <f>IF(DATOS!I2167=X$39,DATOS!F2167,"")</f>
        <v/>
      </c>
    </row>
    <row r="2204" spans="26:28" x14ac:dyDescent="0.25">
      <c r="Z2204">
        <f t="shared" si="51"/>
        <v>0</v>
      </c>
      <c r="AA2204">
        <f>IF(AB2204="",0,IFERROR(IF(VLOOKUP(AB2204,AB$38:AB2203,1,0)&gt;0,0,0),1))</f>
        <v>0</v>
      </c>
      <c r="AB2204" s="17" t="str">
        <f>IF(DATOS!I2168=X$39,DATOS!F2168,"")</f>
        <v/>
      </c>
    </row>
    <row r="2205" spans="26:28" x14ac:dyDescent="0.25">
      <c r="Z2205">
        <f t="shared" si="51"/>
        <v>0</v>
      </c>
      <c r="AA2205">
        <f>IF(AB2205="",0,IFERROR(IF(VLOOKUP(AB2205,AB$38:AB2204,1,0)&gt;0,0,0),1))</f>
        <v>0</v>
      </c>
      <c r="AB2205" s="17" t="str">
        <f>IF(DATOS!I2169=X$39,DATOS!F2169,"")</f>
        <v/>
      </c>
    </row>
    <row r="2206" spans="26:28" x14ac:dyDescent="0.25">
      <c r="Z2206">
        <f t="shared" si="51"/>
        <v>0</v>
      </c>
      <c r="AA2206">
        <f>IF(AB2206="",0,IFERROR(IF(VLOOKUP(AB2206,AB$38:AB2205,1,0)&gt;0,0,0),1))</f>
        <v>0</v>
      </c>
      <c r="AB2206" s="17" t="str">
        <f>IF(DATOS!I2170=X$39,DATOS!F2170,"")</f>
        <v/>
      </c>
    </row>
    <row r="2207" spans="26:28" x14ac:dyDescent="0.25">
      <c r="Z2207">
        <f t="shared" si="51"/>
        <v>0</v>
      </c>
      <c r="AA2207">
        <f>IF(AB2207="",0,IFERROR(IF(VLOOKUP(AB2207,AB$38:AB2206,1,0)&gt;0,0,0),1))</f>
        <v>0</v>
      </c>
      <c r="AB2207" s="17" t="str">
        <f>IF(DATOS!I2171=X$39,DATOS!F2171,"")</f>
        <v/>
      </c>
    </row>
    <row r="2208" spans="26:28" x14ac:dyDescent="0.25">
      <c r="Z2208">
        <f t="shared" si="51"/>
        <v>0</v>
      </c>
      <c r="AA2208">
        <f>IF(AB2208="",0,IFERROR(IF(VLOOKUP(AB2208,AB$38:AB2207,1,0)&gt;0,0,0),1))</f>
        <v>0</v>
      </c>
      <c r="AB2208" s="17" t="str">
        <f>IF(DATOS!I2172=X$39,DATOS!F2172,"")</f>
        <v/>
      </c>
    </row>
    <row r="2209" spans="26:28" x14ac:dyDescent="0.25">
      <c r="Z2209">
        <f t="shared" si="51"/>
        <v>0</v>
      </c>
      <c r="AA2209">
        <f>IF(AB2209="",0,IFERROR(IF(VLOOKUP(AB2209,AB$38:AB2208,1,0)&gt;0,0,0),1))</f>
        <v>0</v>
      </c>
      <c r="AB2209" s="17" t="str">
        <f>IF(DATOS!I2173=X$39,DATOS!F2173,"")</f>
        <v/>
      </c>
    </row>
    <row r="2210" spans="26:28" x14ac:dyDescent="0.25">
      <c r="Z2210">
        <f t="shared" si="51"/>
        <v>0</v>
      </c>
      <c r="AA2210">
        <f>IF(AB2210="",0,IFERROR(IF(VLOOKUP(AB2210,AB$38:AB2209,1,0)&gt;0,0,0),1))</f>
        <v>0</v>
      </c>
      <c r="AB2210" s="17" t="str">
        <f>IF(DATOS!I2174=X$39,DATOS!F2174,"")</f>
        <v/>
      </c>
    </row>
    <row r="2211" spans="26:28" x14ac:dyDescent="0.25">
      <c r="Z2211">
        <f t="shared" si="51"/>
        <v>0</v>
      </c>
      <c r="AA2211">
        <f>IF(AB2211="",0,IFERROR(IF(VLOOKUP(AB2211,AB$38:AB2210,1,0)&gt;0,0,0),1))</f>
        <v>0</v>
      </c>
      <c r="AB2211" s="17" t="str">
        <f>IF(DATOS!I2175=X$39,DATOS!F2175,"")</f>
        <v/>
      </c>
    </row>
    <row r="2212" spans="26:28" x14ac:dyDescent="0.25">
      <c r="Z2212">
        <f t="shared" si="51"/>
        <v>0</v>
      </c>
      <c r="AA2212">
        <f>IF(AB2212="",0,IFERROR(IF(VLOOKUP(AB2212,AB$38:AB2211,1,0)&gt;0,0,0),1))</f>
        <v>0</v>
      </c>
      <c r="AB2212" s="17" t="str">
        <f>IF(DATOS!I2176=X$39,DATOS!F2176,"")</f>
        <v/>
      </c>
    </row>
    <row r="2213" spans="26:28" x14ac:dyDescent="0.25">
      <c r="Z2213">
        <f t="shared" si="51"/>
        <v>0</v>
      </c>
      <c r="AA2213">
        <f>IF(AB2213="",0,IFERROR(IF(VLOOKUP(AB2213,AB$38:AB2212,1,0)&gt;0,0,0),1))</f>
        <v>0</v>
      </c>
      <c r="AB2213" s="17" t="str">
        <f>IF(DATOS!I2177=X$39,DATOS!F2177,"")</f>
        <v/>
      </c>
    </row>
    <row r="2214" spans="26:28" x14ac:dyDescent="0.25">
      <c r="Z2214">
        <f t="shared" ref="Z2214:Z2277" si="52">Z2213+AA2214</f>
        <v>0</v>
      </c>
      <c r="AA2214">
        <f>IF(AB2214="",0,IFERROR(IF(VLOOKUP(AB2214,AB$38:AB2213,1,0)&gt;0,0,0),1))</f>
        <v>0</v>
      </c>
      <c r="AB2214" s="17" t="str">
        <f>IF(DATOS!I2178=X$39,DATOS!F2178,"")</f>
        <v/>
      </c>
    </row>
    <row r="2215" spans="26:28" x14ac:dyDescent="0.25">
      <c r="Z2215">
        <f t="shared" si="52"/>
        <v>0</v>
      </c>
      <c r="AA2215">
        <f>IF(AB2215="",0,IFERROR(IF(VLOOKUP(AB2215,AB$38:AB2214,1,0)&gt;0,0,0),1))</f>
        <v>0</v>
      </c>
      <c r="AB2215" s="17" t="str">
        <f>IF(DATOS!I2179=X$39,DATOS!F2179,"")</f>
        <v/>
      </c>
    </row>
    <row r="2216" spans="26:28" x14ac:dyDescent="0.25">
      <c r="Z2216">
        <f t="shared" si="52"/>
        <v>0</v>
      </c>
      <c r="AA2216">
        <f>IF(AB2216="",0,IFERROR(IF(VLOOKUP(AB2216,AB$38:AB2215,1,0)&gt;0,0,0),1))</f>
        <v>0</v>
      </c>
      <c r="AB2216" s="17" t="str">
        <f>IF(DATOS!I2180=X$39,DATOS!F2180,"")</f>
        <v/>
      </c>
    </row>
    <row r="2217" spans="26:28" x14ac:dyDescent="0.25">
      <c r="Z2217">
        <f t="shared" si="52"/>
        <v>0</v>
      </c>
      <c r="AA2217">
        <f>IF(AB2217="",0,IFERROR(IF(VLOOKUP(AB2217,AB$38:AB2216,1,0)&gt;0,0,0),1))</f>
        <v>0</v>
      </c>
      <c r="AB2217" s="17" t="str">
        <f>IF(DATOS!I2181=X$39,DATOS!F2181,"")</f>
        <v/>
      </c>
    </row>
    <row r="2218" spans="26:28" x14ac:dyDescent="0.25">
      <c r="Z2218">
        <f t="shared" si="52"/>
        <v>0</v>
      </c>
      <c r="AA2218">
        <f>IF(AB2218="",0,IFERROR(IF(VLOOKUP(AB2218,AB$38:AB2217,1,0)&gt;0,0,0),1))</f>
        <v>0</v>
      </c>
      <c r="AB2218" s="17" t="str">
        <f>IF(DATOS!I2182=X$39,DATOS!F2182,"")</f>
        <v/>
      </c>
    </row>
    <row r="2219" spans="26:28" x14ac:dyDescent="0.25">
      <c r="Z2219">
        <f t="shared" si="52"/>
        <v>0</v>
      </c>
      <c r="AA2219">
        <f>IF(AB2219="",0,IFERROR(IF(VLOOKUP(AB2219,AB$38:AB2218,1,0)&gt;0,0,0),1))</f>
        <v>0</v>
      </c>
      <c r="AB2219" s="17" t="str">
        <f>IF(DATOS!I2183=X$39,DATOS!F2183,"")</f>
        <v/>
      </c>
    </row>
    <row r="2220" spans="26:28" x14ac:dyDescent="0.25">
      <c r="Z2220">
        <f t="shared" si="52"/>
        <v>0</v>
      </c>
      <c r="AA2220">
        <f>IF(AB2220="",0,IFERROR(IF(VLOOKUP(AB2220,AB$38:AB2219,1,0)&gt;0,0,0),1))</f>
        <v>0</v>
      </c>
      <c r="AB2220" s="17" t="str">
        <f>IF(DATOS!I2184=X$39,DATOS!F2184,"")</f>
        <v/>
      </c>
    </row>
    <row r="2221" spans="26:28" x14ac:dyDescent="0.25">
      <c r="Z2221">
        <f t="shared" si="52"/>
        <v>0</v>
      </c>
      <c r="AA2221">
        <f>IF(AB2221="",0,IFERROR(IF(VLOOKUP(AB2221,AB$38:AB2220,1,0)&gt;0,0,0),1))</f>
        <v>0</v>
      </c>
      <c r="AB2221" s="17" t="str">
        <f>IF(DATOS!I2185=X$39,DATOS!F2185,"")</f>
        <v/>
      </c>
    </row>
    <row r="2222" spans="26:28" x14ac:dyDescent="0.25">
      <c r="Z2222">
        <f t="shared" si="52"/>
        <v>0</v>
      </c>
      <c r="AA2222">
        <f>IF(AB2222="",0,IFERROR(IF(VLOOKUP(AB2222,AB$38:AB2221,1,0)&gt;0,0,0),1))</f>
        <v>0</v>
      </c>
      <c r="AB2222" s="17" t="str">
        <f>IF(DATOS!I2186=X$39,DATOS!F2186,"")</f>
        <v/>
      </c>
    </row>
    <row r="2223" spans="26:28" x14ac:dyDescent="0.25">
      <c r="Z2223">
        <f t="shared" si="52"/>
        <v>0</v>
      </c>
      <c r="AA2223">
        <f>IF(AB2223="",0,IFERROR(IF(VLOOKUP(AB2223,AB$38:AB2222,1,0)&gt;0,0,0),1))</f>
        <v>0</v>
      </c>
      <c r="AB2223" s="17" t="str">
        <f>IF(DATOS!I2187=X$39,DATOS!F2187,"")</f>
        <v/>
      </c>
    </row>
    <row r="2224" spans="26:28" x14ac:dyDescent="0.25">
      <c r="Z2224">
        <f t="shared" si="52"/>
        <v>0</v>
      </c>
      <c r="AA2224">
        <f>IF(AB2224="",0,IFERROR(IF(VLOOKUP(AB2224,AB$38:AB2223,1,0)&gt;0,0,0),1))</f>
        <v>0</v>
      </c>
      <c r="AB2224" s="17" t="str">
        <f>IF(DATOS!I2188=X$39,DATOS!F2188,"")</f>
        <v/>
      </c>
    </row>
    <row r="2225" spans="26:28" x14ac:dyDescent="0.25">
      <c r="Z2225">
        <f t="shared" si="52"/>
        <v>0</v>
      </c>
      <c r="AA2225">
        <f>IF(AB2225="",0,IFERROR(IF(VLOOKUP(AB2225,AB$38:AB2224,1,0)&gt;0,0,0),1))</f>
        <v>0</v>
      </c>
      <c r="AB2225" s="17" t="str">
        <f>IF(DATOS!I2189=X$39,DATOS!F2189,"")</f>
        <v/>
      </c>
    </row>
    <row r="2226" spans="26:28" x14ac:dyDescent="0.25">
      <c r="Z2226">
        <f t="shared" si="52"/>
        <v>0</v>
      </c>
      <c r="AA2226">
        <f>IF(AB2226="",0,IFERROR(IF(VLOOKUP(AB2226,AB$38:AB2225,1,0)&gt;0,0,0),1))</f>
        <v>0</v>
      </c>
      <c r="AB2226" s="17" t="str">
        <f>IF(DATOS!I2190=X$39,DATOS!F2190,"")</f>
        <v/>
      </c>
    </row>
    <row r="2227" spans="26:28" x14ac:dyDescent="0.25">
      <c r="Z2227">
        <f t="shared" si="52"/>
        <v>0</v>
      </c>
      <c r="AA2227">
        <f>IF(AB2227="",0,IFERROR(IF(VLOOKUP(AB2227,AB$38:AB2226,1,0)&gt;0,0,0),1))</f>
        <v>0</v>
      </c>
      <c r="AB2227" s="17" t="str">
        <f>IF(DATOS!I2191=X$39,DATOS!F2191,"")</f>
        <v/>
      </c>
    </row>
    <row r="2228" spans="26:28" x14ac:dyDescent="0.25">
      <c r="Z2228">
        <f t="shared" si="52"/>
        <v>0</v>
      </c>
      <c r="AA2228">
        <f>IF(AB2228="",0,IFERROR(IF(VLOOKUP(AB2228,AB$38:AB2227,1,0)&gt;0,0,0),1))</f>
        <v>0</v>
      </c>
      <c r="AB2228" s="17" t="str">
        <f>IF(DATOS!I2192=X$39,DATOS!F2192,"")</f>
        <v/>
      </c>
    </row>
    <row r="2229" spans="26:28" x14ac:dyDescent="0.25">
      <c r="Z2229">
        <f t="shared" si="52"/>
        <v>0</v>
      </c>
      <c r="AA2229">
        <f>IF(AB2229="",0,IFERROR(IF(VLOOKUP(AB2229,AB$38:AB2228,1,0)&gt;0,0,0),1))</f>
        <v>0</v>
      </c>
      <c r="AB2229" s="17" t="str">
        <f>IF(DATOS!I2193=X$39,DATOS!F2193,"")</f>
        <v/>
      </c>
    </row>
    <row r="2230" spans="26:28" x14ac:dyDescent="0.25">
      <c r="Z2230">
        <f t="shared" si="52"/>
        <v>0</v>
      </c>
      <c r="AA2230">
        <f>IF(AB2230="",0,IFERROR(IF(VLOOKUP(AB2230,AB$38:AB2229,1,0)&gt;0,0,0),1))</f>
        <v>0</v>
      </c>
      <c r="AB2230" s="17" t="str">
        <f>IF(DATOS!I2194=X$39,DATOS!F2194,"")</f>
        <v/>
      </c>
    </row>
    <row r="2231" spans="26:28" x14ac:dyDescent="0.25">
      <c r="Z2231">
        <f t="shared" si="52"/>
        <v>0</v>
      </c>
      <c r="AA2231">
        <f>IF(AB2231="",0,IFERROR(IF(VLOOKUP(AB2231,AB$38:AB2230,1,0)&gt;0,0,0),1))</f>
        <v>0</v>
      </c>
      <c r="AB2231" s="17" t="str">
        <f>IF(DATOS!I2195=X$39,DATOS!F2195,"")</f>
        <v/>
      </c>
    </row>
    <row r="2232" spans="26:28" x14ac:dyDescent="0.25">
      <c r="Z2232">
        <f t="shared" si="52"/>
        <v>0</v>
      </c>
      <c r="AA2232">
        <f>IF(AB2232="",0,IFERROR(IF(VLOOKUP(AB2232,AB$38:AB2231,1,0)&gt;0,0,0),1))</f>
        <v>0</v>
      </c>
      <c r="AB2232" s="17" t="str">
        <f>IF(DATOS!I2196=X$39,DATOS!F2196,"")</f>
        <v/>
      </c>
    </row>
    <row r="2233" spans="26:28" x14ac:dyDescent="0.25">
      <c r="Z2233">
        <f t="shared" si="52"/>
        <v>0</v>
      </c>
      <c r="AA2233">
        <f>IF(AB2233="",0,IFERROR(IF(VLOOKUP(AB2233,AB$38:AB2232,1,0)&gt;0,0,0),1))</f>
        <v>0</v>
      </c>
      <c r="AB2233" s="17" t="str">
        <f>IF(DATOS!I2197=X$39,DATOS!F2197,"")</f>
        <v/>
      </c>
    </row>
    <row r="2234" spans="26:28" x14ac:dyDescent="0.25">
      <c r="Z2234">
        <f t="shared" si="52"/>
        <v>0</v>
      </c>
      <c r="AA2234">
        <f>IF(AB2234="",0,IFERROR(IF(VLOOKUP(AB2234,AB$38:AB2233,1,0)&gt;0,0,0),1))</f>
        <v>0</v>
      </c>
      <c r="AB2234" s="17" t="str">
        <f>IF(DATOS!I2198=X$39,DATOS!F2198,"")</f>
        <v/>
      </c>
    </row>
    <row r="2235" spans="26:28" x14ac:dyDescent="0.25">
      <c r="Z2235">
        <f t="shared" si="52"/>
        <v>0</v>
      </c>
      <c r="AA2235">
        <f>IF(AB2235="",0,IFERROR(IF(VLOOKUP(AB2235,AB$38:AB2234,1,0)&gt;0,0,0),1))</f>
        <v>0</v>
      </c>
      <c r="AB2235" s="17" t="str">
        <f>IF(DATOS!I2199=X$39,DATOS!F2199,"")</f>
        <v/>
      </c>
    </row>
    <row r="2236" spans="26:28" x14ac:dyDescent="0.25">
      <c r="Z2236">
        <f t="shared" si="52"/>
        <v>0</v>
      </c>
      <c r="AA2236">
        <f>IF(AB2236="",0,IFERROR(IF(VLOOKUP(AB2236,AB$38:AB2235,1,0)&gt;0,0,0),1))</f>
        <v>0</v>
      </c>
      <c r="AB2236" s="17" t="str">
        <f>IF(DATOS!I2200=X$39,DATOS!F2200,"")</f>
        <v/>
      </c>
    </row>
    <row r="2237" spans="26:28" x14ac:dyDescent="0.25">
      <c r="Z2237">
        <f t="shared" si="52"/>
        <v>0</v>
      </c>
      <c r="AA2237">
        <f>IF(AB2237="",0,IFERROR(IF(VLOOKUP(AB2237,AB$38:AB2236,1,0)&gt;0,0,0),1))</f>
        <v>0</v>
      </c>
      <c r="AB2237" s="17" t="str">
        <f>IF(DATOS!I2201=X$39,DATOS!F2201,"")</f>
        <v/>
      </c>
    </row>
    <row r="2238" spans="26:28" x14ac:dyDescent="0.25">
      <c r="Z2238">
        <f t="shared" si="52"/>
        <v>0</v>
      </c>
      <c r="AA2238">
        <f>IF(AB2238="",0,IFERROR(IF(VLOOKUP(AB2238,AB$38:AB2237,1,0)&gt;0,0,0),1))</f>
        <v>0</v>
      </c>
      <c r="AB2238" s="17" t="str">
        <f>IF(DATOS!I2202=X$39,DATOS!F2202,"")</f>
        <v/>
      </c>
    </row>
    <row r="2239" spans="26:28" x14ac:dyDescent="0.25">
      <c r="Z2239">
        <f t="shared" si="52"/>
        <v>0</v>
      </c>
      <c r="AA2239">
        <f>IF(AB2239="",0,IFERROR(IF(VLOOKUP(AB2239,AB$38:AB2238,1,0)&gt;0,0,0),1))</f>
        <v>0</v>
      </c>
      <c r="AB2239" s="17" t="str">
        <f>IF(DATOS!I2203=X$39,DATOS!F2203,"")</f>
        <v/>
      </c>
    </row>
    <row r="2240" spans="26:28" x14ac:dyDescent="0.25">
      <c r="Z2240">
        <f t="shared" si="52"/>
        <v>0</v>
      </c>
      <c r="AA2240">
        <f>IF(AB2240="",0,IFERROR(IF(VLOOKUP(AB2240,AB$38:AB2239,1,0)&gt;0,0,0),1))</f>
        <v>0</v>
      </c>
      <c r="AB2240" s="17" t="str">
        <f>IF(DATOS!I2204=X$39,DATOS!F2204,"")</f>
        <v/>
      </c>
    </row>
    <row r="2241" spans="26:28" x14ac:dyDescent="0.25">
      <c r="Z2241">
        <f t="shared" si="52"/>
        <v>0</v>
      </c>
      <c r="AA2241">
        <f>IF(AB2241="",0,IFERROR(IF(VLOOKUP(AB2241,AB$38:AB2240,1,0)&gt;0,0,0),1))</f>
        <v>0</v>
      </c>
      <c r="AB2241" s="17" t="str">
        <f>IF(DATOS!I2205=X$39,DATOS!F2205,"")</f>
        <v/>
      </c>
    </row>
    <row r="2242" spans="26:28" x14ac:dyDescent="0.25">
      <c r="Z2242">
        <f t="shared" si="52"/>
        <v>0</v>
      </c>
      <c r="AA2242">
        <f>IF(AB2242="",0,IFERROR(IF(VLOOKUP(AB2242,AB$38:AB2241,1,0)&gt;0,0,0),1))</f>
        <v>0</v>
      </c>
      <c r="AB2242" s="17" t="str">
        <f>IF(DATOS!I2206=X$39,DATOS!F2206,"")</f>
        <v/>
      </c>
    </row>
    <row r="2243" spans="26:28" x14ac:dyDescent="0.25">
      <c r="Z2243">
        <f t="shared" si="52"/>
        <v>0</v>
      </c>
      <c r="AA2243">
        <f>IF(AB2243="",0,IFERROR(IF(VLOOKUP(AB2243,AB$38:AB2242,1,0)&gt;0,0,0),1))</f>
        <v>0</v>
      </c>
      <c r="AB2243" s="17" t="str">
        <f>IF(DATOS!I2207=X$39,DATOS!F2207,"")</f>
        <v/>
      </c>
    </row>
    <row r="2244" spans="26:28" x14ac:dyDescent="0.25">
      <c r="Z2244">
        <f t="shared" si="52"/>
        <v>0</v>
      </c>
      <c r="AA2244">
        <f>IF(AB2244="",0,IFERROR(IF(VLOOKUP(AB2244,AB$38:AB2243,1,0)&gt;0,0,0),1))</f>
        <v>0</v>
      </c>
      <c r="AB2244" s="17" t="str">
        <f>IF(DATOS!I2208=X$39,DATOS!F2208,"")</f>
        <v/>
      </c>
    </row>
    <row r="2245" spans="26:28" x14ac:dyDescent="0.25">
      <c r="Z2245">
        <f t="shared" si="52"/>
        <v>0</v>
      </c>
      <c r="AA2245">
        <f>IF(AB2245="",0,IFERROR(IF(VLOOKUP(AB2245,AB$38:AB2244,1,0)&gt;0,0,0),1))</f>
        <v>0</v>
      </c>
      <c r="AB2245" s="17" t="str">
        <f>IF(DATOS!I2209=X$39,DATOS!F2209,"")</f>
        <v/>
      </c>
    </row>
    <row r="2246" spans="26:28" x14ac:dyDescent="0.25">
      <c r="Z2246">
        <f t="shared" si="52"/>
        <v>0</v>
      </c>
      <c r="AA2246">
        <f>IF(AB2246="",0,IFERROR(IF(VLOOKUP(AB2246,AB$38:AB2245,1,0)&gt;0,0,0),1))</f>
        <v>0</v>
      </c>
      <c r="AB2246" s="17" t="str">
        <f>IF(DATOS!I2210=X$39,DATOS!F2210,"")</f>
        <v/>
      </c>
    </row>
    <row r="2247" spans="26:28" x14ac:dyDescent="0.25">
      <c r="Z2247">
        <f t="shared" si="52"/>
        <v>0</v>
      </c>
      <c r="AA2247">
        <f>IF(AB2247="",0,IFERROR(IF(VLOOKUP(AB2247,AB$38:AB2246,1,0)&gt;0,0,0),1))</f>
        <v>0</v>
      </c>
      <c r="AB2247" s="17" t="str">
        <f>IF(DATOS!I2211=X$39,DATOS!F2211,"")</f>
        <v/>
      </c>
    </row>
    <row r="2248" spans="26:28" x14ac:dyDescent="0.25">
      <c r="Z2248">
        <f t="shared" si="52"/>
        <v>0</v>
      </c>
      <c r="AA2248">
        <f>IF(AB2248="",0,IFERROR(IF(VLOOKUP(AB2248,AB$38:AB2247,1,0)&gt;0,0,0),1))</f>
        <v>0</v>
      </c>
      <c r="AB2248" s="17" t="str">
        <f>IF(DATOS!I2212=X$39,DATOS!F2212,"")</f>
        <v/>
      </c>
    </row>
    <row r="2249" spans="26:28" x14ac:dyDescent="0.25">
      <c r="Z2249">
        <f t="shared" si="52"/>
        <v>0</v>
      </c>
      <c r="AA2249">
        <f>IF(AB2249="",0,IFERROR(IF(VLOOKUP(AB2249,AB$38:AB2248,1,0)&gt;0,0,0),1))</f>
        <v>0</v>
      </c>
      <c r="AB2249" s="17" t="str">
        <f>IF(DATOS!I2213=X$39,DATOS!F2213,"")</f>
        <v/>
      </c>
    </row>
    <row r="2250" spans="26:28" x14ac:dyDescent="0.25">
      <c r="Z2250">
        <f t="shared" si="52"/>
        <v>0</v>
      </c>
      <c r="AA2250">
        <f>IF(AB2250="",0,IFERROR(IF(VLOOKUP(AB2250,AB$38:AB2249,1,0)&gt;0,0,0),1))</f>
        <v>0</v>
      </c>
      <c r="AB2250" s="17" t="str">
        <f>IF(DATOS!I2214=X$39,DATOS!F2214,"")</f>
        <v/>
      </c>
    </row>
    <row r="2251" spans="26:28" x14ac:dyDescent="0.25">
      <c r="Z2251">
        <f t="shared" si="52"/>
        <v>0</v>
      </c>
      <c r="AA2251">
        <f>IF(AB2251="",0,IFERROR(IF(VLOOKUP(AB2251,AB$38:AB2250,1,0)&gt;0,0,0),1))</f>
        <v>0</v>
      </c>
      <c r="AB2251" s="17" t="str">
        <f>IF(DATOS!I2215=X$39,DATOS!F2215,"")</f>
        <v/>
      </c>
    </row>
    <row r="2252" spans="26:28" x14ac:dyDescent="0.25">
      <c r="Z2252">
        <f t="shared" si="52"/>
        <v>0</v>
      </c>
      <c r="AA2252">
        <f>IF(AB2252="",0,IFERROR(IF(VLOOKUP(AB2252,AB$38:AB2251,1,0)&gt;0,0,0),1))</f>
        <v>0</v>
      </c>
      <c r="AB2252" s="17" t="str">
        <f>IF(DATOS!I2216=X$39,DATOS!F2216,"")</f>
        <v/>
      </c>
    </row>
    <row r="2253" spans="26:28" x14ac:dyDescent="0.25">
      <c r="Z2253">
        <f t="shared" si="52"/>
        <v>0</v>
      </c>
      <c r="AA2253">
        <f>IF(AB2253="",0,IFERROR(IF(VLOOKUP(AB2253,AB$38:AB2252,1,0)&gt;0,0,0),1))</f>
        <v>0</v>
      </c>
      <c r="AB2253" s="17" t="str">
        <f>IF(DATOS!I2217=X$39,DATOS!F2217,"")</f>
        <v/>
      </c>
    </row>
    <row r="2254" spans="26:28" x14ac:dyDescent="0.25">
      <c r="Z2254">
        <f t="shared" si="52"/>
        <v>0</v>
      </c>
      <c r="AA2254">
        <f>IF(AB2254="",0,IFERROR(IF(VLOOKUP(AB2254,AB$38:AB2253,1,0)&gt;0,0,0),1))</f>
        <v>0</v>
      </c>
      <c r="AB2254" s="17" t="str">
        <f>IF(DATOS!I2218=X$39,DATOS!F2218,"")</f>
        <v/>
      </c>
    </row>
    <row r="2255" spans="26:28" x14ac:dyDescent="0.25">
      <c r="Z2255">
        <f t="shared" si="52"/>
        <v>0</v>
      </c>
      <c r="AA2255">
        <f>IF(AB2255="",0,IFERROR(IF(VLOOKUP(AB2255,AB$38:AB2254,1,0)&gt;0,0,0),1))</f>
        <v>0</v>
      </c>
      <c r="AB2255" s="17" t="str">
        <f>IF(DATOS!I2219=X$39,DATOS!F2219,"")</f>
        <v/>
      </c>
    </row>
    <row r="2256" spans="26:28" x14ac:dyDescent="0.25">
      <c r="Z2256">
        <f t="shared" si="52"/>
        <v>0</v>
      </c>
      <c r="AA2256">
        <f>IF(AB2256="",0,IFERROR(IF(VLOOKUP(AB2256,AB$38:AB2255,1,0)&gt;0,0,0),1))</f>
        <v>0</v>
      </c>
      <c r="AB2256" s="17" t="str">
        <f>IF(DATOS!I2220=X$39,DATOS!F2220,"")</f>
        <v/>
      </c>
    </row>
    <row r="2257" spans="26:28" x14ac:dyDescent="0.25">
      <c r="Z2257">
        <f t="shared" si="52"/>
        <v>0</v>
      </c>
      <c r="AA2257">
        <f>IF(AB2257="",0,IFERROR(IF(VLOOKUP(AB2257,AB$38:AB2256,1,0)&gt;0,0,0),1))</f>
        <v>0</v>
      </c>
      <c r="AB2257" s="17" t="str">
        <f>IF(DATOS!I2221=X$39,DATOS!F2221,"")</f>
        <v/>
      </c>
    </row>
    <row r="2258" spans="26:28" x14ac:dyDescent="0.25">
      <c r="Z2258">
        <f t="shared" si="52"/>
        <v>0</v>
      </c>
      <c r="AA2258">
        <f>IF(AB2258="",0,IFERROR(IF(VLOOKUP(AB2258,AB$38:AB2257,1,0)&gt;0,0,0),1))</f>
        <v>0</v>
      </c>
      <c r="AB2258" s="17" t="str">
        <f>IF(DATOS!I2222=X$39,DATOS!F2222,"")</f>
        <v/>
      </c>
    </row>
    <row r="2259" spans="26:28" x14ac:dyDescent="0.25">
      <c r="Z2259">
        <f t="shared" si="52"/>
        <v>0</v>
      </c>
      <c r="AA2259">
        <f>IF(AB2259="",0,IFERROR(IF(VLOOKUP(AB2259,AB$38:AB2258,1,0)&gt;0,0,0),1))</f>
        <v>0</v>
      </c>
      <c r="AB2259" s="17" t="str">
        <f>IF(DATOS!I2223=X$39,DATOS!F2223,"")</f>
        <v/>
      </c>
    </row>
    <row r="2260" spans="26:28" x14ac:dyDescent="0.25">
      <c r="Z2260">
        <f t="shared" si="52"/>
        <v>0</v>
      </c>
      <c r="AA2260">
        <f>IF(AB2260="",0,IFERROR(IF(VLOOKUP(AB2260,AB$38:AB2259,1,0)&gt;0,0,0),1))</f>
        <v>0</v>
      </c>
      <c r="AB2260" s="17" t="str">
        <f>IF(DATOS!I2224=X$39,DATOS!F2224,"")</f>
        <v/>
      </c>
    </row>
    <row r="2261" spans="26:28" x14ac:dyDescent="0.25">
      <c r="Z2261">
        <f t="shared" si="52"/>
        <v>0</v>
      </c>
      <c r="AA2261">
        <f>IF(AB2261="",0,IFERROR(IF(VLOOKUP(AB2261,AB$38:AB2260,1,0)&gt;0,0,0),1))</f>
        <v>0</v>
      </c>
      <c r="AB2261" s="17" t="str">
        <f>IF(DATOS!I2225=X$39,DATOS!F2225,"")</f>
        <v/>
      </c>
    </row>
    <row r="2262" spans="26:28" x14ac:dyDescent="0.25">
      <c r="Z2262">
        <f t="shared" si="52"/>
        <v>0</v>
      </c>
      <c r="AA2262">
        <f>IF(AB2262="",0,IFERROR(IF(VLOOKUP(AB2262,AB$38:AB2261,1,0)&gt;0,0,0),1))</f>
        <v>0</v>
      </c>
      <c r="AB2262" s="17" t="str">
        <f>IF(DATOS!I2226=X$39,DATOS!F2226,"")</f>
        <v/>
      </c>
    </row>
    <row r="2263" spans="26:28" x14ac:dyDescent="0.25">
      <c r="Z2263">
        <f t="shared" si="52"/>
        <v>0</v>
      </c>
      <c r="AA2263">
        <f>IF(AB2263="",0,IFERROR(IF(VLOOKUP(AB2263,AB$38:AB2262,1,0)&gt;0,0,0),1))</f>
        <v>0</v>
      </c>
      <c r="AB2263" s="17" t="str">
        <f>IF(DATOS!I2227=X$39,DATOS!F2227,"")</f>
        <v/>
      </c>
    </row>
    <row r="2264" spans="26:28" x14ac:dyDescent="0.25">
      <c r="Z2264">
        <f t="shared" si="52"/>
        <v>0</v>
      </c>
      <c r="AA2264">
        <f>IF(AB2264="",0,IFERROR(IF(VLOOKUP(AB2264,AB$38:AB2263,1,0)&gt;0,0,0),1))</f>
        <v>0</v>
      </c>
      <c r="AB2264" s="17" t="str">
        <f>IF(DATOS!I2228=X$39,DATOS!F2228,"")</f>
        <v/>
      </c>
    </row>
    <row r="2265" spans="26:28" x14ac:dyDescent="0.25">
      <c r="Z2265">
        <f t="shared" si="52"/>
        <v>0</v>
      </c>
      <c r="AA2265">
        <f>IF(AB2265="",0,IFERROR(IF(VLOOKUP(AB2265,AB$38:AB2264,1,0)&gt;0,0,0),1))</f>
        <v>0</v>
      </c>
      <c r="AB2265" s="17" t="str">
        <f>IF(DATOS!I2229=X$39,DATOS!F2229,"")</f>
        <v/>
      </c>
    </row>
    <row r="2266" spans="26:28" x14ac:dyDescent="0.25">
      <c r="Z2266">
        <f t="shared" si="52"/>
        <v>0</v>
      </c>
      <c r="AA2266">
        <f>IF(AB2266="",0,IFERROR(IF(VLOOKUP(AB2266,AB$38:AB2265,1,0)&gt;0,0,0),1))</f>
        <v>0</v>
      </c>
      <c r="AB2266" s="17" t="str">
        <f>IF(DATOS!I2230=X$39,DATOS!F2230,"")</f>
        <v/>
      </c>
    </row>
    <row r="2267" spans="26:28" x14ac:dyDescent="0.25">
      <c r="Z2267">
        <f t="shared" si="52"/>
        <v>0</v>
      </c>
      <c r="AA2267">
        <f>IF(AB2267="",0,IFERROR(IF(VLOOKUP(AB2267,AB$38:AB2266,1,0)&gt;0,0,0),1))</f>
        <v>0</v>
      </c>
      <c r="AB2267" s="17" t="str">
        <f>IF(DATOS!I2231=X$39,DATOS!F2231,"")</f>
        <v/>
      </c>
    </row>
    <row r="2268" spans="26:28" x14ac:dyDescent="0.25">
      <c r="Z2268">
        <f t="shared" si="52"/>
        <v>0</v>
      </c>
      <c r="AA2268">
        <f>IF(AB2268="",0,IFERROR(IF(VLOOKUP(AB2268,AB$38:AB2267,1,0)&gt;0,0,0),1))</f>
        <v>0</v>
      </c>
      <c r="AB2268" s="17" t="str">
        <f>IF(DATOS!I2232=X$39,DATOS!F2232,"")</f>
        <v/>
      </c>
    </row>
    <row r="2269" spans="26:28" x14ac:dyDescent="0.25">
      <c r="Z2269">
        <f t="shared" si="52"/>
        <v>0</v>
      </c>
      <c r="AA2269">
        <f>IF(AB2269="",0,IFERROR(IF(VLOOKUP(AB2269,AB$38:AB2268,1,0)&gt;0,0,0),1))</f>
        <v>0</v>
      </c>
      <c r="AB2269" s="17" t="str">
        <f>IF(DATOS!I2233=X$39,DATOS!F2233,"")</f>
        <v/>
      </c>
    </row>
    <row r="2270" spans="26:28" x14ac:dyDescent="0.25">
      <c r="Z2270">
        <f t="shared" si="52"/>
        <v>0</v>
      </c>
      <c r="AA2270">
        <f>IF(AB2270="",0,IFERROR(IF(VLOOKUP(AB2270,AB$38:AB2269,1,0)&gt;0,0,0),1))</f>
        <v>0</v>
      </c>
      <c r="AB2270" s="17" t="str">
        <f>IF(DATOS!I2234=X$39,DATOS!F2234,"")</f>
        <v/>
      </c>
    </row>
    <row r="2271" spans="26:28" x14ac:dyDescent="0.25">
      <c r="Z2271">
        <f t="shared" si="52"/>
        <v>0</v>
      </c>
      <c r="AA2271">
        <f>IF(AB2271="",0,IFERROR(IF(VLOOKUP(AB2271,AB$38:AB2270,1,0)&gt;0,0,0),1))</f>
        <v>0</v>
      </c>
      <c r="AB2271" s="17" t="str">
        <f>IF(DATOS!I2235=X$39,DATOS!F2235,"")</f>
        <v/>
      </c>
    </row>
    <row r="2272" spans="26:28" x14ac:dyDescent="0.25">
      <c r="Z2272">
        <f t="shared" si="52"/>
        <v>0</v>
      </c>
      <c r="AA2272">
        <f>IF(AB2272="",0,IFERROR(IF(VLOOKUP(AB2272,AB$38:AB2271,1,0)&gt;0,0,0),1))</f>
        <v>0</v>
      </c>
      <c r="AB2272" s="17" t="str">
        <f>IF(DATOS!I2236=X$39,DATOS!F2236,"")</f>
        <v/>
      </c>
    </row>
    <row r="2273" spans="26:28" x14ac:dyDescent="0.25">
      <c r="Z2273">
        <f t="shared" si="52"/>
        <v>0</v>
      </c>
      <c r="AA2273">
        <f>IF(AB2273="",0,IFERROR(IF(VLOOKUP(AB2273,AB$38:AB2272,1,0)&gt;0,0,0),1))</f>
        <v>0</v>
      </c>
      <c r="AB2273" s="17" t="str">
        <f>IF(DATOS!I2237=X$39,DATOS!F2237,"")</f>
        <v/>
      </c>
    </row>
    <row r="2274" spans="26:28" x14ac:dyDescent="0.25">
      <c r="Z2274">
        <f t="shared" si="52"/>
        <v>0</v>
      </c>
      <c r="AA2274">
        <f>IF(AB2274="",0,IFERROR(IF(VLOOKUP(AB2274,AB$38:AB2273,1,0)&gt;0,0,0),1))</f>
        <v>0</v>
      </c>
      <c r="AB2274" s="17" t="str">
        <f>IF(DATOS!I2238=X$39,DATOS!F2238,"")</f>
        <v/>
      </c>
    </row>
    <row r="2275" spans="26:28" x14ac:dyDescent="0.25">
      <c r="Z2275">
        <f t="shared" si="52"/>
        <v>0</v>
      </c>
      <c r="AA2275">
        <f>IF(AB2275="",0,IFERROR(IF(VLOOKUP(AB2275,AB$38:AB2274,1,0)&gt;0,0,0),1))</f>
        <v>0</v>
      </c>
      <c r="AB2275" s="17" t="str">
        <f>IF(DATOS!I2239=X$39,DATOS!F2239,"")</f>
        <v/>
      </c>
    </row>
    <row r="2276" spans="26:28" x14ac:dyDescent="0.25">
      <c r="Z2276">
        <f t="shared" si="52"/>
        <v>0</v>
      </c>
      <c r="AA2276">
        <f>IF(AB2276="",0,IFERROR(IF(VLOOKUP(AB2276,AB$38:AB2275,1,0)&gt;0,0,0),1))</f>
        <v>0</v>
      </c>
      <c r="AB2276" s="17" t="str">
        <f>IF(DATOS!I2240=X$39,DATOS!F2240,"")</f>
        <v/>
      </c>
    </row>
    <row r="2277" spans="26:28" x14ac:dyDescent="0.25">
      <c r="Z2277">
        <f t="shared" si="52"/>
        <v>0</v>
      </c>
      <c r="AA2277">
        <f>IF(AB2277="",0,IFERROR(IF(VLOOKUP(AB2277,AB$38:AB2276,1,0)&gt;0,0,0),1))</f>
        <v>0</v>
      </c>
      <c r="AB2277" s="17" t="str">
        <f>IF(DATOS!I2241=X$39,DATOS!F2241,"")</f>
        <v/>
      </c>
    </row>
    <row r="2278" spans="26:28" x14ac:dyDescent="0.25">
      <c r="Z2278">
        <f t="shared" ref="Z2278:Z2341" si="53">Z2277+AA2278</f>
        <v>0</v>
      </c>
      <c r="AA2278">
        <f>IF(AB2278="",0,IFERROR(IF(VLOOKUP(AB2278,AB$38:AB2277,1,0)&gt;0,0,0),1))</f>
        <v>0</v>
      </c>
      <c r="AB2278" s="17" t="str">
        <f>IF(DATOS!I2242=X$39,DATOS!F2242,"")</f>
        <v/>
      </c>
    </row>
    <row r="2279" spans="26:28" x14ac:dyDescent="0.25">
      <c r="Z2279">
        <f t="shared" si="53"/>
        <v>0</v>
      </c>
      <c r="AA2279">
        <f>IF(AB2279="",0,IFERROR(IF(VLOOKUP(AB2279,AB$38:AB2278,1,0)&gt;0,0,0),1))</f>
        <v>0</v>
      </c>
      <c r="AB2279" s="17" t="str">
        <f>IF(DATOS!I2243=X$39,DATOS!F2243,"")</f>
        <v/>
      </c>
    </row>
    <row r="2280" spans="26:28" x14ac:dyDescent="0.25">
      <c r="Z2280">
        <f t="shared" si="53"/>
        <v>0</v>
      </c>
      <c r="AA2280">
        <f>IF(AB2280="",0,IFERROR(IF(VLOOKUP(AB2280,AB$38:AB2279,1,0)&gt;0,0,0),1))</f>
        <v>0</v>
      </c>
      <c r="AB2280" s="17" t="str">
        <f>IF(DATOS!I2244=X$39,DATOS!F2244,"")</f>
        <v/>
      </c>
    </row>
    <row r="2281" spans="26:28" x14ac:dyDescent="0.25">
      <c r="Z2281">
        <f t="shared" si="53"/>
        <v>0</v>
      </c>
      <c r="AA2281">
        <f>IF(AB2281="",0,IFERROR(IF(VLOOKUP(AB2281,AB$38:AB2280,1,0)&gt;0,0,0),1))</f>
        <v>0</v>
      </c>
      <c r="AB2281" s="17" t="str">
        <f>IF(DATOS!I2245=X$39,DATOS!F2245,"")</f>
        <v/>
      </c>
    </row>
    <row r="2282" spans="26:28" x14ac:dyDescent="0.25">
      <c r="Z2282">
        <f t="shared" si="53"/>
        <v>0</v>
      </c>
      <c r="AA2282">
        <f>IF(AB2282="",0,IFERROR(IF(VLOOKUP(AB2282,AB$38:AB2281,1,0)&gt;0,0,0),1))</f>
        <v>0</v>
      </c>
      <c r="AB2282" s="17" t="str">
        <f>IF(DATOS!I2246=X$39,DATOS!F2246,"")</f>
        <v/>
      </c>
    </row>
    <row r="2283" spans="26:28" x14ac:dyDescent="0.25">
      <c r="Z2283">
        <f t="shared" si="53"/>
        <v>0</v>
      </c>
      <c r="AA2283">
        <f>IF(AB2283="",0,IFERROR(IF(VLOOKUP(AB2283,AB$38:AB2282,1,0)&gt;0,0,0),1))</f>
        <v>0</v>
      </c>
      <c r="AB2283" s="17" t="str">
        <f>IF(DATOS!I2247=X$39,DATOS!F2247,"")</f>
        <v/>
      </c>
    </row>
    <row r="2284" spans="26:28" x14ac:dyDescent="0.25">
      <c r="Z2284">
        <f t="shared" si="53"/>
        <v>0</v>
      </c>
      <c r="AA2284">
        <f>IF(AB2284="",0,IFERROR(IF(VLOOKUP(AB2284,AB$38:AB2283,1,0)&gt;0,0,0),1))</f>
        <v>0</v>
      </c>
      <c r="AB2284" s="17" t="str">
        <f>IF(DATOS!I2248=X$39,DATOS!F2248,"")</f>
        <v/>
      </c>
    </row>
    <row r="2285" spans="26:28" x14ac:dyDescent="0.25">
      <c r="Z2285">
        <f t="shared" si="53"/>
        <v>0</v>
      </c>
      <c r="AA2285">
        <f>IF(AB2285="",0,IFERROR(IF(VLOOKUP(AB2285,AB$38:AB2284,1,0)&gt;0,0,0),1))</f>
        <v>0</v>
      </c>
      <c r="AB2285" s="17" t="str">
        <f>IF(DATOS!I2249=X$39,DATOS!F2249,"")</f>
        <v/>
      </c>
    </row>
    <row r="2286" spans="26:28" x14ac:dyDescent="0.25">
      <c r="Z2286">
        <f t="shared" si="53"/>
        <v>0</v>
      </c>
      <c r="AA2286">
        <f>IF(AB2286="",0,IFERROR(IF(VLOOKUP(AB2286,AB$38:AB2285,1,0)&gt;0,0,0),1))</f>
        <v>0</v>
      </c>
      <c r="AB2286" s="17" t="str">
        <f>IF(DATOS!I2250=X$39,DATOS!F2250,"")</f>
        <v/>
      </c>
    </row>
    <row r="2287" spans="26:28" x14ac:dyDescent="0.25">
      <c r="Z2287">
        <f t="shared" si="53"/>
        <v>0</v>
      </c>
      <c r="AA2287">
        <f>IF(AB2287="",0,IFERROR(IF(VLOOKUP(AB2287,AB$38:AB2286,1,0)&gt;0,0,0),1))</f>
        <v>0</v>
      </c>
      <c r="AB2287" s="17" t="str">
        <f>IF(DATOS!I2251=X$39,DATOS!F2251,"")</f>
        <v/>
      </c>
    </row>
    <row r="2288" spans="26:28" x14ac:dyDescent="0.25">
      <c r="Z2288">
        <f t="shared" si="53"/>
        <v>0</v>
      </c>
      <c r="AA2288">
        <f>IF(AB2288="",0,IFERROR(IF(VLOOKUP(AB2288,AB$38:AB2287,1,0)&gt;0,0,0),1))</f>
        <v>0</v>
      </c>
      <c r="AB2288" s="17" t="str">
        <f>IF(DATOS!I2252=X$39,DATOS!F2252,"")</f>
        <v/>
      </c>
    </row>
    <row r="2289" spans="26:28" x14ac:dyDescent="0.25">
      <c r="Z2289">
        <f t="shared" si="53"/>
        <v>0</v>
      </c>
      <c r="AA2289">
        <f>IF(AB2289="",0,IFERROR(IF(VLOOKUP(AB2289,AB$38:AB2288,1,0)&gt;0,0,0),1))</f>
        <v>0</v>
      </c>
      <c r="AB2289" s="17" t="str">
        <f>IF(DATOS!I2253=X$39,DATOS!F2253,"")</f>
        <v/>
      </c>
    </row>
    <row r="2290" spans="26:28" x14ac:dyDescent="0.25">
      <c r="Z2290">
        <f t="shared" si="53"/>
        <v>0</v>
      </c>
      <c r="AA2290">
        <f>IF(AB2290="",0,IFERROR(IF(VLOOKUP(AB2290,AB$38:AB2289,1,0)&gt;0,0,0),1))</f>
        <v>0</v>
      </c>
      <c r="AB2290" s="17" t="str">
        <f>IF(DATOS!I2254=X$39,DATOS!F2254,"")</f>
        <v/>
      </c>
    </row>
    <row r="2291" spans="26:28" x14ac:dyDescent="0.25">
      <c r="Z2291">
        <f t="shared" si="53"/>
        <v>0</v>
      </c>
      <c r="AA2291">
        <f>IF(AB2291="",0,IFERROR(IF(VLOOKUP(AB2291,AB$38:AB2290,1,0)&gt;0,0,0),1))</f>
        <v>0</v>
      </c>
      <c r="AB2291" s="17" t="str">
        <f>IF(DATOS!I2255=X$39,DATOS!F2255,"")</f>
        <v/>
      </c>
    </row>
    <row r="2292" spans="26:28" x14ac:dyDescent="0.25">
      <c r="Z2292">
        <f t="shared" si="53"/>
        <v>0</v>
      </c>
      <c r="AA2292">
        <f>IF(AB2292="",0,IFERROR(IF(VLOOKUP(AB2292,AB$38:AB2291,1,0)&gt;0,0,0),1))</f>
        <v>0</v>
      </c>
      <c r="AB2292" s="17" t="str">
        <f>IF(DATOS!I2256=X$39,DATOS!F2256,"")</f>
        <v/>
      </c>
    </row>
    <row r="2293" spans="26:28" x14ac:dyDescent="0.25">
      <c r="Z2293">
        <f t="shared" si="53"/>
        <v>0</v>
      </c>
      <c r="AA2293">
        <f>IF(AB2293="",0,IFERROR(IF(VLOOKUP(AB2293,AB$38:AB2292,1,0)&gt;0,0,0),1))</f>
        <v>0</v>
      </c>
      <c r="AB2293" s="17" t="str">
        <f>IF(DATOS!I2257=X$39,DATOS!F2257,"")</f>
        <v/>
      </c>
    </row>
    <row r="2294" spans="26:28" x14ac:dyDescent="0.25">
      <c r="Z2294">
        <f t="shared" si="53"/>
        <v>0</v>
      </c>
      <c r="AA2294">
        <f>IF(AB2294="",0,IFERROR(IF(VLOOKUP(AB2294,AB$38:AB2293,1,0)&gt;0,0,0),1))</f>
        <v>0</v>
      </c>
      <c r="AB2294" s="17" t="str">
        <f>IF(DATOS!I2258=X$39,DATOS!F2258,"")</f>
        <v/>
      </c>
    </row>
    <row r="2295" spans="26:28" x14ac:dyDescent="0.25">
      <c r="Z2295">
        <f t="shared" si="53"/>
        <v>0</v>
      </c>
      <c r="AA2295">
        <f>IF(AB2295="",0,IFERROR(IF(VLOOKUP(AB2295,AB$38:AB2294,1,0)&gt;0,0,0),1))</f>
        <v>0</v>
      </c>
      <c r="AB2295" s="17" t="str">
        <f>IF(DATOS!I2259=X$39,DATOS!F2259,"")</f>
        <v/>
      </c>
    </row>
    <row r="2296" spans="26:28" x14ac:dyDescent="0.25">
      <c r="Z2296">
        <f t="shared" si="53"/>
        <v>0</v>
      </c>
      <c r="AA2296">
        <f>IF(AB2296="",0,IFERROR(IF(VLOOKUP(AB2296,AB$38:AB2295,1,0)&gt;0,0,0),1))</f>
        <v>0</v>
      </c>
      <c r="AB2296" s="17" t="str">
        <f>IF(DATOS!I2260=X$39,DATOS!F2260,"")</f>
        <v/>
      </c>
    </row>
    <row r="2297" spans="26:28" x14ac:dyDescent="0.25">
      <c r="Z2297">
        <f t="shared" si="53"/>
        <v>0</v>
      </c>
      <c r="AA2297">
        <f>IF(AB2297="",0,IFERROR(IF(VLOOKUP(AB2297,AB$38:AB2296,1,0)&gt;0,0,0),1))</f>
        <v>0</v>
      </c>
      <c r="AB2297" s="17" t="str">
        <f>IF(DATOS!I2261=X$39,DATOS!F2261,"")</f>
        <v/>
      </c>
    </row>
    <row r="2298" spans="26:28" x14ac:dyDescent="0.25">
      <c r="Z2298">
        <f t="shared" si="53"/>
        <v>0</v>
      </c>
      <c r="AA2298">
        <f>IF(AB2298="",0,IFERROR(IF(VLOOKUP(AB2298,AB$38:AB2297,1,0)&gt;0,0,0),1))</f>
        <v>0</v>
      </c>
      <c r="AB2298" s="17" t="str">
        <f>IF(DATOS!I2262=X$39,DATOS!F2262,"")</f>
        <v/>
      </c>
    </row>
    <row r="2299" spans="26:28" x14ac:dyDescent="0.25">
      <c r="Z2299">
        <f t="shared" si="53"/>
        <v>0</v>
      </c>
      <c r="AA2299">
        <f>IF(AB2299="",0,IFERROR(IF(VLOOKUP(AB2299,AB$38:AB2298,1,0)&gt;0,0,0),1))</f>
        <v>0</v>
      </c>
      <c r="AB2299" s="17" t="str">
        <f>IF(DATOS!I2263=X$39,DATOS!F2263,"")</f>
        <v/>
      </c>
    </row>
    <row r="2300" spans="26:28" x14ac:dyDescent="0.25">
      <c r="Z2300">
        <f t="shared" si="53"/>
        <v>0</v>
      </c>
      <c r="AA2300">
        <f>IF(AB2300="",0,IFERROR(IF(VLOOKUP(AB2300,AB$38:AB2299,1,0)&gt;0,0,0),1))</f>
        <v>0</v>
      </c>
      <c r="AB2300" s="17" t="str">
        <f>IF(DATOS!I2264=X$39,DATOS!F2264,"")</f>
        <v/>
      </c>
    </row>
    <row r="2301" spans="26:28" x14ac:dyDescent="0.25">
      <c r="Z2301">
        <f t="shared" si="53"/>
        <v>0</v>
      </c>
      <c r="AA2301">
        <f>IF(AB2301="",0,IFERROR(IF(VLOOKUP(AB2301,AB$38:AB2300,1,0)&gt;0,0,0),1))</f>
        <v>0</v>
      </c>
      <c r="AB2301" s="17" t="str">
        <f>IF(DATOS!I2265=X$39,DATOS!F2265,"")</f>
        <v/>
      </c>
    </row>
    <row r="2302" spans="26:28" x14ac:dyDescent="0.25">
      <c r="Z2302">
        <f t="shared" si="53"/>
        <v>0</v>
      </c>
      <c r="AA2302">
        <f>IF(AB2302="",0,IFERROR(IF(VLOOKUP(AB2302,AB$38:AB2301,1,0)&gt;0,0,0),1))</f>
        <v>0</v>
      </c>
      <c r="AB2302" s="17" t="str">
        <f>IF(DATOS!I2266=X$39,DATOS!F2266,"")</f>
        <v/>
      </c>
    </row>
    <row r="2303" spans="26:28" x14ac:dyDescent="0.25">
      <c r="Z2303">
        <f t="shared" si="53"/>
        <v>0</v>
      </c>
      <c r="AA2303">
        <f>IF(AB2303="",0,IFERROR(IF(VLOOKUP(AB2303,AB$38:AB2302,1,0)&gt;0,0,0),1))</f>
        <v>0</v>
      </c>
      <c r="AB2303" s="17" t="str">
        <f>IF(DATOS!I2267=X$39,DATOS!F2267,"")</f>
        <v/>
      </c>
    </row>
    <row r="2304" spans="26:28" x14ac:dyDescent="0.25">
      <c r="Z2304">
        <f t="shared" si="53"/>
        <v>0</v>
      </c>
      <c r="AA2304">
        <f>IF(AB2304="",0,IFERROR(IF(VLOOKUP(AB2304,AB$38:AB2303,1,0)&gt;0,0,0),1))</f>
        <v>0</v>
      </c>
      <c r="AB2304" s="17" t="str">
        <f>IF(DATOS!I2268=X$39,DATOS!F2268,"")</f>
        <v/>
      </c>
    </row>
    <row r="2305" spans="26:28" x14ac:dyDescent="0.25">
      <c r="Z2305">
        <f t="shared" si="53"/>
        <v>0</v>
      </c>
      <c r="AA2305">
        <f>IF(AB2305="",0,IFERROR(IF(VLOOKUP(AB2305,AB$38:AB2304,1,0)&gt;0,0,0),1))</f>
        <v>0</v>
      </c>
      <c r="AB2305" s="17" t="str">
        <f>IF(DATOS!I2269=X$39,DATOS!F2269,"")</f>
        <v/>
      </c>
    </row>
    <row r="2306" spans="26:28" x14ac:dyDescent="0.25">
      <c r="Z2306">
        <f t="shared" si="53"/>
        <v>0</v>
      </c>
      <c r="AA2306">
        <f>IF(AB2306="",0,IFERROR(IF(VLOOKUP(AB2306,AB$38:AB2305,1,0)&gt;0,0,0),1))</f>
        <v>0</v>
      </c>
      <c r="AB2306" s="17" t="str">
        <f>IF(DATOS!I2270=X$39,DATOS!F2270,"")</f>
        <v/>
      </c>
    </row>
    <row r="2307" spans="26:28" x14ac:dyDescent="0.25">
      <c r="Z2307">
        <f t="shared" si="53"/>
        <v>0</v>
      </c>
      <c r="AA2307">
        <f>IF(AB2307="",0,IFERROR(IF(VLOOKUP(AB2307,AB$38:AB2306,1,0)&gt;0,0,0),1))</f>
        <v>0</v>
      </c>
      <c r="AB2307" s="17" t="str">
        <f>IF(DATOS!I2271=X$39,DATOS!F2271,"")</f>
        <v/>
      </c>
    </row>
    <row r="2308" spans="26:28" x14ac:dyDescent="0.25">
      <c r="Z2308">
        <f t="shared" si="53"/>
        <v>0</v>
      </c>
      <c r="AA2308">
        <f>IF(AB2308="",0,IFERROR(IF(VLOOKUP(AB2308,AB$38:AB2307,1,0)&gt;0,0,0),1))</f>
        <v>0</v>
      </c>
      <c r="AB2308" s="17" t="str">
        <f>IF(DATOS!I2272=X$39,DATOS!F2272,"")</f>
        <v/>
      </c>
    </row>
    <row r="2309" spans="26:28" x14ac:dyDescent="0.25">
      <c r="Z2309">
        <f t="shared" si="53"/>
        <v>0</v>
      </c>
      <c r="AA2309">
        <f>IF(AB2309="",0,IFERROR(IF(VLOOKUP(AB2309,AB$38:AB2308,1,0)&gt;0,0,0),1))</f>
        <v>0</v>
      </c>
      <c r="AB2309" s="17" t="str">
        <f>IF(DATOS!I2273=X$39,DATOS!F2273,"")</f>
        <v/>
      </c>
    </row>
    <row r="2310" spans="26:28" x14ac:dyDescent="0.25">
      <c r="Z2310">
        <f t="shared" si="53"/>
        <v>0</v>
      </c>
      <c r="AA2310">
        <f>IF(AB2310="",0,IFERROR(IF(VLOOKUP(AB2310,AB$38:AB2309,1,0)&gt;0,0,0),1))</f>
        <v>0</v>
      </c>
      <c r="AB2310" s="17" t="str">
        <f>IF(DATOS!I2274=X$39,DATOS!F2274,"")</f>
        <v/>
      </c>
    </row>
    <row r="2311" spans="26:28" x14ac:dyDescent="0.25">
      <c r="Z2311">
        <f t="shared" si="53"/>
        <v>0</v>
      </c>
      <c r="AA2311">
        <f>IF(AB2311="",0,IFERROR(IF(VLOOKUP(AB2311,AB$38:AB2310,1,0)&gt;0,0,0),1))</f>
        <v>0</v>
      </c>
      <c r="AB2311" s="17" t="str">
        <f>IF(DATOS!I2275=X$39,DATOS!F2275,"")</f>
        <v/>
      </c>
    </row>
    <row r="2312" spans="26:28" x14ac:dyDescent="0.25">
      <c r="Z2312">
        <f t="shared" si="53"/>
        <v>0</v>
      </c>
      <c r="AA2312">
        <f>IF(AB2312="",0,IFERROR(IF(VLOOKUP(AB2312,AB$38:AB2311,1,0)&gt;0,0,0),1))</f>
        <v>0</v>
      </c>
      <c r="AB2312" s="17" t="str">
        <f>IF(DATOS!I2276=X$39,DATOS!F2276,"")</f>
        <v/>
      </c>
    </row>
    <row r="2313" spans="26:28" x14ac:dyDescent="0.25">
      <c r="Z2313">
        <f t="shared" si="53"/>
        <v>0</v>
      </c>
      <c r="AA2313">
        <f>IF(AB2313="",0,IFERROR(IF(VLOOKUP(AB2313,AB$38:AB2312,1,0)&gt;0,0,0),1))</f>
        <v>0</v>
      </c>
      <c r="AB2313" s="17" t="str">
        <f>IF(DATOS!I2277=X$39,DATOS!F2277,"")</f>
        <v/>
      </c>
    </row>
    <row r="2314" spans="26:28" x14ac:dyDescent="0.25">
      <c r="Z2314">
        <f t="shared" si="53"/>
        <v>0</v>
      </c>
      <c r="AA2314">
        <f>IF(AB2314="",0,IFERROR(IF(VLOOKUP(AB2314,AB$38:AB2313,1,0)&gt;0,0,0),1))</f>
        <v>0</v>
      </c>
      <c r="AB2314" s="17" t="str">
        <f>IF(DATOS!I2278=X$39,DATOS!F2278,"")</f>
        <v/>
      </c>
    </row>
    <row r="2315" spans="26:28" x14ac:dyDescent="0.25">
      <c r="Z2315">
        <f t="shared" si="53"/>
        <v>0</v>
      </c>
      <c r="AA2315">
        <f>IF(AB2315="",0,IFERROR(IF(VLOOKUP(AB2315,AB$38:AB2314,1,0)&gt;0,0,0),1))</f>
        <v>0</v>
      </c>
      <c r="AB2315" s="17" t="str">
        <f>IF(DATOS!I2279=X$39,DATOS!F2279,"")</f>
        <v/>
      </c>
    </row>
    <row r="2316" spans="26:28" x14ac:dyDescent="0.25">
      <c r="Z2316">
        <f t="shared" si="53"/>
        <v>0</v>
      </c>
      <c r="AA2316">
        <f>IF(AB2316="",0,IFERROR(IF(VLOOKUP(AB2316,AB$38:AB2315,1,0)&gt;0,0,0),1))</f>
        <v>0</v>
      </c>
      <c r="AB2316" s="17" t="str">
        <f>IF(DATOS!I2280=X$39,DATOS!F2280,"")</f>
        <v/>
      </c>
    </row>
    <row r="2317" spans="26:28" x14ac:dyDescent="0.25">
      <c r="Z2317">
        <f t="shared" si="53"/>
        <v>0</v>
      </c>
      <c r="AA2317">
        <f>IF(AB2317="",0,IFERROR(IF(VLOOKUP(AB2317,AB$38:AB2316,1,0)&gt;0,0,0),1))</f>
        <v>0</v>
      </c>
      <c r="AB2317" s="17" t="str">
        <f>IF(DATOS!I2281=X$39,DATOS!F2281,"")</f>
        <v/>
      </c>
    </row>
    <row r="2318" spans="26:28" x14ac:dyDescent="0.25">
      <c r="Z2318">
        <f t="shared" si="53"/>
        <v>0</v>
      </c>
      <c r="AA2318">
        <f>IF(AB2318="",0,IFERROR(IF(VLOOKUP(AB2318,AB$38:AB2317,1,0)&gt;0,0,0),1))</f>
        <v>0</v>
      </c>
      <c r="AB2318" s="17" t="str">
        <f>IF(DATOS!I2282=X$39,DATOS!F2282,"")</f>
        <v/>
      </c>
    </row>
    <row r="2319" spans="26:28" x14ac:dyDescent="0.25">
      <c r="Z2319">
        <f t="shared" si="53"/>
        <v>0</v>
      </c>
      <c r="AA2319">
        <f>IF(AB2319="",0,IFERROR(IF(VLOOKUP(AB2319,AB$38:AB2318,1,0)&gt;0,0,0),1))</f>
        <v>0</v>
      </c>
      <c r="AB2319" s="17" t="str">
        <f>IF(DATOS!I2283=X$39,DATOS!F2283,"")</f>
        <v/>
      </c>
    </row>
    <row r="2320" spans="26:28" x14ac:dyDescent="0.25">
      <c r="Z2320">
        <f t="shared" si="53"/>
        <v>0</v>
      </c>
      <c r="AA2320">
        <f>IF(AB2320="",0,IFERROR(IF(VLOOKUP(AB2320,AB$38:AB2319,1,0)&gt;0,0,0),1))</f>
        <v>0</v>
      </c>
      <c r="AB2320" s="17" t="str">
        <f>IF(DATOS!I2284=X$39,DATOS!F2284,"")</f>
        <v/>
      </c>
    </row>
    <row r="2321" spans="26:28" x14ac:dyDescent="0.25">
      <c r="Z2321">
        <f t="shared" si="53"/>
        <v>0</v>
      </c>
      <c r="AA2321">
        <f>IF(AB2321="",0,IFERROR(IF(VLOOKUP(AB2321,AB$38:AB2320,1,0)&gt;0,0,0),1))</f>
        <v>0</v>
      </c>
      <c r="AB2321" s="17" t="str">
        <f>IF(DATOS!I2285=X$39,DATOS!F2285,"")</f>
        <v/>
      </c>
    </row>
    <row r="2322" spans="26:28" x14ac:dyDescent="0.25">
      <c r="Z2322">
        <f t="shared" si="53"/>
        <v>0</v>
      </c>
      <c r="AA2322">
        <f>IF(AB2322="",0,IFERROR(IF(VLOOKUP(AB2322,AB$38:AB2321,1,0)&gt;0,0,0),1))</f>
        <v>0</v>
      </c>
      <c r="AB2322" s="17" t="str">
        <f>IF(DATOS!I2286=X$39,DATOS!F2286,"")</f>
        <v/>
      </c>
    </row>
    <row r="2323" spans="26:28" x14ac:dyDescent="0.25">
      <c r="Z2323">
        <f t="shared" si="53"/>
        <v>0</v>
      </c>
      <c r="AA2323">
        <f>IF(AB2323="",0,IFERROR(IF(VLOOKUP(AB2323,AB$38:AB2322,1,0)&gt;0,0,0),1))</f>
        <v>0</v>
      </c>
      <c r="AB2323" s="17" t="str">
        <f>IF(DATOS!I2287=X$39,DATOS!F2287,"")</f>
        <v/>
      </c>
    </row>
    <row r="2324" spans="26:28" x14ac:dyDescent="0.25">
      <c r="Z2324">
        <f t="shared" si="53"/>
        <v>0</v>
      </c>
      <c r="AA2324">
        <f>IF(AB2324="",0,IFERROR(IF(VLOOKUP(AB2324,AB$38:AB2323,1,0)&gt;0,0,0),1))</f>
        <v>0</v>
      </c>
      <c r="AB2324" s="17" t="str">
        <f>IF(DATOS!I2288=X$39,DATOS!F2288,"")</f>
        <v/>
      </c>
    </row>
    <row r="2325" spans="26:28" x14ac:dyDescent="0.25">
      <c r="Z2325">
        <f t="shared" si="53"/>
        <v>0</v>
      </c>
      <c r="AA2325">
        <f>IF(AB2325="",0,IFERROR(IF(VLOOKUP(AB2325,AB$38:AB2324,1,0)&gt;0,0,0),1))</f>
        <v>0</v>
      </c>
      <c r="AB2325" s="17" t="str">
        <f>IF(DATOS!I2289=X$39,DATOS!F2289,"")</f>
        <v/>
      </c>
    </row>
    <row r="2326" spans="26:28" x14ac:dyDescent="0.25">
      <c r="Z2326">
        <f t="shared" si="53"/>
        <v>0</v>
      </c>
      <c r="AA2326">
        <f>IF(AB2326="",0,IFERROR(IF(VLOOKUP(AB2326,AB$38:AB2325,1,0)&gt;0,0,0),1))</f>
        <v>0</v>
      </c>
      <c r="AB2326" s="17" t="str">
        <f>IF(DATOS!I2290=X$39,DATOS!F2290,"")</f>
        <v/>
      </c>
    </row>
    <row r="2327" spans="26:28" x14ac:dyDescent="0.25">
      <c r="Z2327">
        <f t="shared" si="53"/>
        <v>0</v>
      </c>
      <c r="AA2327">
        <f>IF(AB2327="",0,IFERROR(IF(VLOOKUP(AB2327,AB$38:AB2326,1,0)&gt;0,0,0),1))</f>
        <v>0</v>
      </c>
      <c r="AB2327" s="17" t="str">
        <f>IF(DATOS!I2291=X$39,DATOS!F2291,"")</f>
        <v/>
      </c>
    </row>
    <row r="2328" spans="26:28" x14ac:dyDescent="0.25">
      <c r="Z2328">
        <f t="shared" si="53"/>
        <v>0</v>
      </c>
      <c r="AA2328">
        <f>IF(AB2328="",0,IFERROR(IF(VLOOKUP(AB2328,AB$38:AB2327,1,0)&gt;0,0,0),1))</f>
        <v>0</v>
      </c>
      <c r="AB2328" s="17" t="str">
        <f>IF(DATOS!I2292=X$39,DATOS!F2292,"")</f>
        <v/>
      </c>
    </row>
    <row r="2329" spans="26:28" x14ac:dyDescent="0.25">
      <c r="Z2329">
        <f t="shared" si="53"/>
        <v>0</v>
      </c>
      <c r="AA2329">
        <f>IF(AB2329="",0,IFERROR(IF(VLOOKUP(AB2329,AB$38:AB2328,1,0)&gt;0,0,0),1))</f>
        <v>0</v>
      </c>
      <c r="AB2329" s="17" t="str">
        <f>IF(DATOS!I2293=X$39,DATOS!F2293,"")</f>
        <v/>
      </c>
    </row>
    <row r="2330" spans="26:28" x14ac:dyDescent="0.25">
      <c r="Z2330">
        <f t="shared" si="53"/>
        <v>0</v>
      </c>
      <c r="AA2330">
        <f>IF(AB2330="",0,IFERROR(IF(VLOOKUP(AB2330,AB$38:AB2329,1,0)&gt;0,0,0),1))</f>
        <v>0</v>
      </c>
      <c r="AB2330" s="17" t="str">
        <f>IF(DATOS!I2294=X$39,DATOS!F2294,"")</f>
        <v/>
      </c>
    </row>
    <row r="2331" spans="26:28" x14ac:dyDescent="0.25">
      <c r="Z2331">
        <f t="shared" si="53"/>
        <v>0</v>
      </c>
      <c r="AA2331">
        <f>IF(AB2331="",0,IFERROR(IF(VLOOKUP(AB2331,AB$38:AB2330,1,0)&gt;0,0,0),1))</f>
        <v>0</v>
      </c>
      <c r="AB2331" s="17" t="str">
        <f>IF(DATOS!I2295=X$39,DATOS!F2295,"")</f>
        <v/>
      </c>
    </row>
    <row r="2332" spans="26:28" x14ac:dyDescent="0.25">
      <c r="Z2332">
        <f t="shared" si="53"/>
        <v>0</v>
      </c>
      <c r="AA2332">
        <f>IF(AB2332="",0,IFERROR(IF(VLOOKUP(AB2332,AB$38:AB2331,1,0)&gt;0,0,0),1))</f>
        <v>0</v>
      </c>
      <c r="AB2332" s="17" t="str">
        <f>IF(DATOS!I2296=X$39,DATOS!F2296,"")</f>
        <v/>
      </c>
    </row>
    <row r="2333" spans="26:28" x14ac:dyDescent="0.25">
      <c r="Z2333">
        <f t="shared" si="53"/>
        <v>0</v>
      </c>
      <c r="AA2333">
        <f>IF(AB2333="",0,IFERROR(IF(VLOOKUP(AB2333,AB$38:AB2332,1,0)&gt;0,0,0),1))</f>
        <v>0</v>
      </c>
      <c r="AB2333" s="17" t="str">
        <f>IF(DATOS!I2297=X$39,DATOS!F2297,"")</f>
        <v/>
      </c>
    </row>
    <row r="2334" spans="26:28" x14ac:dyDescent="0.25">
      <c r="Z2334">
        <f t="shared" si="53"/>
        <v>0</v>
      </c>
      <c r="AA2334">
        <f>IF(AB2334="",0,IFERROR(IF(VLOOKUP(AB2334,AB$38:AB2333,1,0)&gt;0,0,0),1))</f>
        <v>0</v>
      </c>
      <c r="AB2334" s="17" t="str">
        <f>IF(DATOS!I2298=X$39,DATOS!F2298,"")</f>
        <v/>
      </c>
    </row>
    <row r="2335" spans="26:28" x14ac:dyDescent="0.25">
      <c r="Z2335">
        <f t="shared" si="53"/>
        <v>0</v>
      </c>
      <c r="AA2335">
        <f>IF(AB2335="",0,IFERROR(IF(VLOOKUP(AB2335,AB$38:AB2334,1,0)&gt;0,0,0),1))</f>
        <v>0</v>
      </c>
      <c r="AB2335" s="17" t="str">
        <f>IF(DATOS!I2299=X$39,DATOS!F2299,"")</f>
        <v/>
      </c>
    </row>
    <row r="2336" spans="26:28" x14ac:dyDescent="0.25">
      <c r="Z2336">
        <f t="shared" si="53"/>
        <v>0</v>
      </c>
      <c r="AA2336">
        <f>IF(AB2336="",0,IFERROR(IF(VLOOKUP(AB2336,AB$38:AB2335,1,0)&gt;0,0,0),1))</f>
        <v>0</v>
      </c>
      <c r="AB2336" s="17" t="str">
        <f>IF(DATOS!I2300=X$39,DATOS!F2300,"")</f>
        <v/>
      </c>
    </row>
    <row r="2337" spans="26:28" x14ac:dyDescent="0.25">
      <c r="Z2337">
        <f t="shared" si="53"/>
        <v>0</v>
      </c>
      <c r="AA2337">
        <f>IF(AB2337="",0,IFERROR(IF(VLOOKUP(AB2337,AB$38:AB2336,1,0)&gt;0,0,0),1))</f>
        <v>0</v>
      </c>
      <c r="AB2337" s="17" t="str">
        <f>IF(DATOS!I2301=X$39,DATOS!F2301,"")</f>
        <v/>
      </c>
    </row>
    <row r="2338" spans="26:28" x14ac:dyDescent="0.25">
      <c r="Z2338">
        <f t="shared" si="53"/>
        <v>0</v>
      </c>
      <c r="AA2338">
        <f>IF(AB2338="",0,IFERROR(IF(VLOOKUP(AB2338,AB$38:AB2337,1,0)&gt;0,0,0),1))</f>
        <v>0</v>
      </c>
      <c r="AB2338" s="17" t="str">
        <f>IF(DATOS!I2302=X$39,DATOS!F2302,"")</f>
        <v/>
      </c>
    </row>
    <row r="2339" spans="26:28" x14ac:dyDescent="0.25">
      <c r="Z2339">
        <f t="shared" si="53"/>
        <v>0</v>
      </c>
      <c r="AA2339">
        <f>IF(AB2339="",0,IFERROR(IF(VLOOKUP(AB2339,AB$38:AB2338,1,0)&gt;0,0,0),1))</f>
        <v>0</v>
      </c>
      <c r="AB2339" s="17" t="str">
        <f>IF(DATOS!I2303=X$39,DATOS!F2303,"")</f>
        <v/>
      </c>
    </row>
    <row r="2340" spans="26:28" x14ac:dyDescent="0.25">
      <c r="Z2340">
        <f t="shared" si="53"/>
        <v>0</v>
      </c>
      <c r="AA2340">
        <f>IF(AB2340="",0,IFERROR(IF(VLOOKUP(AB2340,AB$38:AB2339,1,0)&gt;0,0,0),1))</f>
        <v>0</v>
      </c>
      <c r="AB2340" s="17" t="str">
        <f>IF(DATOS!I2304=X$39,DATOS!F2304,"")</f>
        <v/>
      </c>
    </row>
    <row r="2341" spans="26:28" x14ac:dyDescent="0.25">
      <c r="Z2341">
        <f t="shared" si="53"/>
        <v>0</v>
      </c>
      <c r="AA2341">
        <f>IF(AB2341="",0,IFERROR(IF(VLOOKUP(AB2341,AB$38:AB2340,1,0)&gt;0,0,0),1))</f>
        <v>0</v>
      </c>
      <c r="AB2341" s="17" t="str">
        <f>IF(DATOS!I2305=X$39,DATOS!F2305,"")</f>
        <v/>
      </c>
    </row>
    <row r="2342" spans="26:28" x14ac:dyDescent="0.25">
      <c r="Z2342">
        <f t="shared" ref="Z2342:Z2405" si="54">Z2341+AA2342</f>
        <v>0</v>
      </c>
      <c r="AA2342">
        <f>IF(AB2342="",0,IFERROR(IF(VLOOKUP(AB2342,AB$38:AB2341,1,0)&gt;0,0,0),1))</f>
        <v>0</v>
      </c>
      <c r="AB2342" s="17" t="str">
        <f>IF(DATOS!I2306=X$39,DATOS!F2306,"")</f>
        <v/>
      </c>
    </row>
    <row r="2343" spans="26:28" x14ac:dyDescent="0.25">
      <c r="Z2343">
        <f t="shared" si="54"/>
        <v>0</v>
      </c>
      <c r="AA2343">
        <f>IF(AB2343="",0,IFERROR(IF(VLOOKUP(AB2343,AB$38:AB2342,1,0)&gt;0,0,0),1))</f>
        <v>0</v>
      </c>
      <c r="AB2343" s="17" t="str">
        <f>IF(DATOS!I2307=X$39,DATOS!F2307,"")</f>
        <v/>
      </c>
    </row>
    <row r="2344" spans="26:28" x14ac:dyDescent="0.25">
      <c r="Z2344">
        <f t="shared" si="54"/>
        <v>0</v>
      </c>
      <c r="AA2344">
        <f>IF(AB2344="",0,IFERROR(IF(VLOOKUP(AB2344,AB$38:AB2343,1,0)&gt;0,0,0),1))</f>
        <v>0</v>
      </c>
      <c r="AB2344" s="17" t="str">
        <f>IF(DATOS!I2308=X$39,DATOS!F2308,"")</f>
        <v/>
      </c>
    </row>
    <row r="2345" spans="26:28" x14ac:dyDescent="0.25">
      <c r="Z2345">
        <f t="shared" si="54"/>
        <v>0</v>
      </c>
      <c r="AA2345">
        <f>IF(AB2345="",0,IFERROR(IF(VLOOKUP(AB2345,AB$38:AB2344,1,0)&gt;0,0,0),1))</f>
        <v>0</v>
      </c>
      <c r="AB2345" s="17" t="str">
        <f>IF(DATOS!I2309=X$39,DATOS!F2309,"")</f>
        <v/>
      </c>
    </row>
    <row r="2346" spans="26:28" x14ac:dyDescent="0.25">
      <c r="Z2346">
        <f t="shared" si="54"/>
        <v>0</v>
      </c>
      <c r="AA2346">
        <f>IF(AB2346="",0,IFERROR(IF(VLOOKUP(AB2346,AB$38:AB2345,1,0)&gt;0,0,0),1))</f>
        <v>0</v>
      </c>
      <c r="AB2346" s="17" t="str">
        <f>IF(DATOS!I2310=X$39,DATOS!F2310,"")</f>
        <v/>
      </c>
    </row>
    <row r="2347" spans="26:28" x14ac:dyDescent="0.25">
      <c r="Z2347">
        <f t="shared" si="54"/>
        <v>0</v>
      </c>
      <c r="AA2347">
        <f>IF(AB2347="",0,IFERROR(IF(VLOOKUP(AB2347,AB$38:AB2346,1,0)&gt;0,0,0),1))</f>
        <v>0</v>
      </c>
      <c r="AB2347" s="17" t="str">
        <f>IF(DATOS!I2311=X$39,DATOS!F2311,"")</f>
        <v/>
      </c>
    </row>
    <row r="2348" spans="26:28" x14ac:dyDescent="0.25">
      <c r="Z2348">
        <f t="shared" si="54"/>
        <v>0</v>
      </c>
      <c r="AA2348">
        <f>IF(AB2348="",0,IFERROR(IF(VLOOKUP(AB2348,AB$38:AB2347,1,0)&gt;0,0,0),1))</f>
        <v>0</v>
      </c>
      <c r="AB2348" s="17" t="str">
        <f>IF(DATOS!I2312=X$39,DATOS!F2312,"")</f>
        <v/>
      </c>
    </row>
    <row r="2349" spans="26:28" x14ac:dyDescent="0.25">
      <c r="Z2349">
        <f t="shared" si="54"/>
        <v>0</v>
      </c>
      <c r="AA2349">
        <f>IF(AB2349="",0,IFERROR(IF(VLOOKUP(AB2349,AB$38:AB2348,1,0)&gt;0,0,0),1))</f>
        <v>0</v>
      </c>
      <c r="AB2349" s="17" t="str">
        <f>IF(DATOS!I2313=X$39,DATOS!F2313,"")</f>
        <v/>
      </c>
    </row>
    <row r="2350" spans="26:28" x14ac:dyDescent="0.25">
      <c r="Z2350">
        <f t="shared" si="54"/>
        <v>0</v>
      </c>
      <c r="AA2350">
        <f>IF(AB2350="",0,IFERROR(IF(VLOOKUP(AB2350,AB$38:AB2349,1,0)&gt;0,0,0),1))</f>
        <v>0</v>
      </c>
      <c r="AB2350" s="17" t="str">
        <f>IF(DATOS!I2314=X$39,DATOS!F2314,"")</f>
        <v/>
      </c>
    </row>
    <row r="2351" spans="26:28" x14ac:dyDescent="0.25">
      <c r="Z2351">
        <f t="shared" si="54"/>
        <v>0</v>
      </c>
      <c r="AA2351">
        <f>IF(AB2351="",0,IFERROR(IF(VLOOKUP(AB2351,AB$38:AB2350,1,0)&gt;0,0,0),1))</f>
        <v>0</v>
      </c>
      <c r="AB2351" s="17" t="str">
        <f>IF(DATOS!I2315=X$39,DATOS!F2315,"")</f>
        <v/>
      </c>
    </row>
    <row r="2352" spans="26:28" x14ac:dyDescent="0.25">
      <c r="Z2352">
        <f t="shared" si="54"/>
        <v>0</v>
      </c>
      <c r="AA2352">
        <f>IF(AB2352="",0,IFERROR(IF(VLOOKUP(AB2352,AB$38:AB2351,1,0)&gt;0,0,0),1))</f>
        <v>0</v>
      </c>
      <c r="AB2352" s="17" t="str">
        <f>IF(DATOS!I2316=X$39,DATOS!F2316,"")</f>
        <v/>
      </c>
    </row>
    <row r="2353" spans="26:28" x14ac:dyDescent="0.25">
      <c r="Z2353">
        <f t="shared" si="54"/>
        <v>0</v>
      </c>
      <c r="AA2353">
        <f>IF(AB2353="",0,IFERROR(IF(VLOOKUP(AB2353,AB$38:AB2352,1,0)&gt;0,0,0),1))</f>
        <v>0</v>
      </c>
      <c r="AB2353" s="17" t="str">
        <f>IF(DATOS!I2317=X$39,DATOS!F2317,"")</f>
        <v/>
      </c>
    </row>
    <row r="2354" spans="26:28" x14ac:dyDescent="0.25">
      <c r="Z2354">
        <f t="shared" si="54"/>
        <v>0</v>
      </c>
      <c r="AA2354">
        <f>IF(AB2354="",0,IFERROR(IF(VLOOKUP(AB2354,AB$38:AB2353,1,0)&gt;0,0,0),1))</f>
        <v>0</v>
      </c>
      <c r="AB2354" s="17" t="str">
        <f>IF(DATOS!I2318=X$39,DATOS!F2318,"")</f>
        <v/>
      </c>
    </row>
    <row r="2355" spans="26:28" x14ac:dyDescent="0.25">
      <c r="Z2355">
        <f t="shared" si="54"/>
        <v>0</v>
      </c>
      <c r="AA2355">
        <f>IF(AB2355="",0,IFERROR(IF(VLOOKUP(AB2355,AB$38:AB2354,1,0)&gt;0,0,0),1))</f>
        <v>0</v>
      </c>
      <c r="AB2355" s="17" t="str">
        <f>IF(DATOS!I2319=X$39,DATOS!F2319,"")</f>
        <v/>
      </c>
    </row>
    <row r="2356" spans="26:28" x14ac:dyDescent="0.25">
      <c r="Z2356">
        <f t="shared" si="54"/>
        <v>0</v>
      </c>
      <c r="AA2356">
        <f>IF(AB2356="",0,IFERROR(IF(VLOOKUP(AB2356,AB$38:AB2355,1,0)&gt;0,0,0),1))</f>
        <v>0</v>
      </c>
      <c r="AB2356" s="17" t="str">
        <f>IF(DATOS!I2320=X$39,DATOS!F2320,"")</f>
        <v/>
      </c>
    </row>
    <row r="2357" spans="26:28" x14ac:dyDescent="0.25">
      <c r="Z2357">
        <f t="shared" si="54"/>
        <v>0</v>
      </c>
      <c r="AA2357">
        <f>IF(AB2357="",0,IFERROR(IF(VLOOKUP(AB2357,AB$38:AB2356,1,0)&gt;0,0,0),1))</f>
        <v>0</v>
      </c>
      <c r="AB2357" s="17" t="str">
        <f>IF(DATOS!I2321=X$39,DATOS!F2321,"")</f>
        <v/>
      </c>
    </row>
    <row r="2358" spans="26:28" x14ac:dyDescent="0.25">
      <c r="Z2358">
        <f t="shared" si="54"/>
        <v>0</v>
      </c>
      <c r="AA2358">
        <f>IF(AB2358="",0,IFERROR(IF(VLOOKUP(AB2358,AB$38:AB2357,1,0)&gt;0,0,0),1))</f>
        <v>0</v>
      </c>
      <c r="AB2358" s="17" t="str">
        <f>IF(DATOS!I2322=X$39,DATOS!F2322,"")</f>
        <v/>
      </c>
    </row>
    <row r="2359" spans="26:28" x14ac:dyDescent="0.25">
      <c r="Z2359">
        <f t="shared" si="54"/>
        <v>0</v>
      </c>
      <c r="AA2359">
        <f>IF(AB2359="",0,IFERROR(IF(VLOOKUP(AB2359,AB$38:AB2358,1,0)&gt;0,0,0),1))</f>
        <v>0</v>
      </c>
      <c r="AB2359" s="17" t="str">
        <f>IF(DATOS!I2323=X$39,DATOS!F2323,"")</f>
        <v/>
      </c>
    </row>
    <row r="2360" spans="26:28" x14ac:dyDescent="0.25">
      <c r="Z2360">
        <f t="shared" si="54"/>
        <v>0</v>
      </c>
      <c r="AA2360">
        <f>IF(AB2360="",0,IFERROR(IF(VLOOKUP(AB2360,AB$38:AB2359,1,0)&gt;0,0,0),1))</f>
        <v>0</v>
      </c>
      <c r="AB2360" s="17" t="str">
        <f>IF(DATOS!I2324=X$39,DATOS!F2324,"")</f>
        <v/>
      </c>
    </row>
    <row r="2361" spans="26:28" x14ac:dyDescent="0.25">
      <c r="Z2361">
        <f t="shared" si="54"/>
        <v>0</v>
      </c>
      <c r="AA2361">
        <f>IF(AB2361="",0,IFERROR(IF(VLOOKUP(AB2361,AB$38:AB2360,1,0)&gt;0,0,0),1))</f>
        <v>0</v>
      </c>
      <c r="AB2361" s="17" t="str">
        <f>IF(DATOS!I2325=X$39,DATOS!F2325,"")</f>
        <v/>
      </c>
    </row>
    <row r="2362" spans="26:28" x14ac:dyDescent="0.25">
      <c r="Z2362">
        <f t="shared" si="54"/>
        <v>0</v>
      </c>
      <c r="AA2362">
        <f>IF(AB2362="",0,IFERROR(IF(VLOOKUP(AB2362,AB$38:AB2361,1,0)&gt;0,0,0),1))</f>
        <v>0</v>
      </c>
      <c r="AB2362" s="17" t="str">
        <f>IF(DATOS!I2326=X$39,DATOS!F2326,"")</f>
        <v/>
      </c>
    </row>
    <row r="2363" spans="26:28" x14ac:dyDescent="0.25">
      <c r="Z2363">
        <f t="shared" si="54"/>
        <v>0</v>
      </c>
      <c r="AA2363">
        <f>IF(AB2363="",0,IFERROR(IF(VLOOKUP(AB2363,AB$38:AB2362,1,0)&gt;0,0,0),1))</f>
        <v>0</v>
      </c>
      <c r="AB2363" s="17" t="str">
        <f>IF(DATOS!I2327=X$39,DATOS!F2327,"")</f>
        <v/>
      </c>
    </row>
    <row r="2364" spans="26:28" x14ac:dyDescent="0.25">
      <c r="Z2364">
        <f t="shared" si="54"/>
        <v>0</v>
      </c>
      <c r="AA2364">
        <f>IF(AB2364="",0,IFERROR(IF(VLOOKUP(AB2364,AB$38:AB2363,1,0)&gt;0,0,0),1))</f>
        <v>0</v>
      </c>
      <c r="AB2364" s="17" t="str">
        <f>IF(DATOS!I2328=X$39,DATOS!F2328,"")</f>
        <v/>
      </c>
    </row>
    <row r="2365" spans="26:28" x14ac:dyDescent="0.25">
      <c r="Z2365">
        <f t="shared" si="54"/>
        <v>0</v>
      </c>
      <c r="AA2365">
        <f>IF(AB2365="",0,IFERROR(IF(VLOOKUP(AB2365,AB$38:AB2364,1,0)&gt;0,0,0),1))</f>
        <v>0</v>
      </c>
      <c r="AB2365" s="17" t="str">
        <f>IF(DATOS!I2329=X$39,DATOS!F2329,"")</f>
        <v/>
      </c>
    </row>
    <row r="2366" spans="26:28" x14ac:dyDescent="0.25">
      <c r="Z2366">
        <f t="shared" si="54"/>
        <v>0</v>
      </c>
      <c r="AA2366">
        <f>IF(AB2366="",0,IFERROR(IF(VLOOKUP(AB2366,AB$38:AB2365,1,0)&gt;0,0,0),1))</f>
        <v>0</v>
      </c>
      <c r="AB2366" s="17" t="str">
        <f>IF(DATOS!I2330=X$39,DATOS!F2330,"")</f>
        <v/>
      </c>
    </row>
    <row r="2367" spans="26:28" x14ac:dyDescent="0.25">
      <c r="Z2367">
        <f t="shared" si="54"/>
        <v>0</v>
      </c>
      <c r="AA2367">
        <f>IF(AB2367="",0,IFERROR(IF(VLOOKUP(AB2367,AB$38:AB2366,1,0)&gt;0,0,0),1))</f>
        <v>0</v>
      </c>
      <c r="AB2367" s="17" t="str">
        <f>IF(DATOS!I2331=X$39,DATOS!F2331,"")</f>
        <v/>
      </c>
    </row>
    <row r="2368" spans="26:28" x14ac:dyDescent="0.25">
      <c r="Z2368">
        <f t="shared" si="54"/>
        <v>0</v>
      </c>
      <c r="AA2368">
        <f>IF(AB2368="",0,IFERROR(IF(VLOOKUP(AB2368,AB$38:AB2367,1,0)&gt;0,0,0),1))</f>
        <v>0</v>
      </c>
      <c r="AB2368" s="17" t="str">
        <f>IF(DATOS!I2332=X$39,DATOS!F2332,"")</f>
        <v/>
      </c>
    </row>
    <row r="2369" spans="26:28" x14ac:dyDescent="0.25">
      <c r="Z2369">
        <f t="shared" si="54"/>
        <v>0</v>
      </c>
      <c r="AA2369">
        <f>IF(AB2369="",0,IFERROR(IF(VLOOKUP(AB2369,AB$38:AB2368,1,0)&gt;0,0,0),1))</f>
        <v>0</v>
      </c>
      <c r="AB2369" s="17" t="str">
        <f>IF(DATOS!I2333=X$39,DATOS!F2333,"")</f>
        <v/>
      </c>
    </row>
    <row r="2370" spans="26:28" x14ac:dyDescent="0.25">
      <c r="Z2370">
        <f t="shared" si="54"/>
        <v>0</v>
      </c>
      <c r="AA2370">
        <f>IF(AB2370="",0,IFERROR(IF(VLOOKUP(AB2370,AB$38:AB2369,1,0)&gt;0,0,0),1))</f>
        <v>0</v>
      </c>
      <c r="AB2370" s="17" t="str">
        <f>IF(DATOS!I2334=X$39,DATOS!F2334,"")</f>
        <v/>
      </c>
    </row>
    <row r="2371" spans="26:28" x14ac:dyDescent="0.25">
      <c r="Z2371">
        <f t="shared" si="54"/>
        <v>0</v>
      </c>
      <c r="AA2371">
        <f>IF(AB2371="",0,IFERROR(IF(VLOOKUP(AB2371,AB$38:AB2370,1,0)&gt;0,0,0),1))</f>
        <v>0</v>
      </c>
      <c r="AB2371" s="17" t="str">
        <f>IF(DATOS!I2335=X$39,DATOS!F2335,"")</f>
        <v/>
      </c>
    </row>
    <row r="2372" spans="26:28" x14ac:dyDescent="0.25">
      <c r="Z2372">
        <f t="shared" si="54"/>
        <v>0</v>
      </c>
      <c r="AA2372">
        <f>IF(AB2372="",0,IFERROR(IF(VLOOKUP(AB2372,AB$38:AB2371,1,0)&gt;0,0,0),1))</f>
        <v>0</v>
      </c>
      <c r="AB2372" s="17" t="str">
        <f>IF(DATOS!I2336=X$39,DATOS!F2336,"")</f>
        <v/>
      </c>
    </row>
    <row r="2373" spans="26:28" x14ac:dyDescent="0.25">
      <c r="Z2373">
        <f t="shared" si="54"/>
        <v>0</v>
      </c>
      <c r="AA2373">
        <f>IF(AB2373="",0,IFERROR(IF(VLOOKUP(AB2373,AB$38:AB2372,1,0)&gt;0,0,0),1))</f>
        <v>0</v>
      </c>
      <c r="AB2373" s="17" t="str">
        <f>IF(DATOS!I2337=X$39,DATOS!F2337,"")</f>
        <v/>
      </c>
    </row>
    <row r="2374" spans="26:28" x14ac:dyDescent="0.25">
      <c r="Z2374">
        <f t="shared" si="54"/>
        <v>0</v>
      </c>
      <c r="AA2374">
        <f>IF(AB2374="",0,IFERROR(IF(VLOOKUP(AB2374,AB$38:AB2373,1,0)&gt;0,0,0),1))</f>
        <v>0</v>
      </c>
      <c r="AB2374" s="17" t="str">
        <f>IF(DATOS!I2338=X$39,DATOS!F2338,"")</f>
        <v/>
      </c>
    </row>
    <row r="2375" spans="26:28" x14ac:dyDescent="0.25">
      <c r="Z2375">
        <f t="shared" si="54"/>
        <v>0</v>
      </c>
      <c r="AA2375">
        <f>IF(AB2375="",0,IFERROR(IF(VLOOKUP(AB2375,AB$38:AB2374,1,0)&gt;0,0,0),1))</f>
        <v>0</v>
      </c>
      <c r="AB2375" s="17" t="str">
        <f>IF(DATOS!I2339=X$39,DATOS!F2339,"")</f>
        <v/>
      </c>
    </row>
    <row r="2376" spans="26:28" x14ac:dyDescent="0.25">
      <c r="Z2376">
        <f t="shared" si="54"/>
        <v>0</v>
      </c>
      <c r="AA2376">
        <f>IF(AB2376="",0,IFERROR(IF(VLOOKUP(AB2376,AB$38:AB2375,1,0)&gt;0,0,0),1))</f>
        <v>0</v>
      </c>
      <c r="AB2376" s="17" t="str">
        <f>IF(DATOS!I2340=X$39,DATOS!F2340,"")</f>
        <v/>
      </c>
    </row>
    <row r="2377" spans="26:28" x14ac:dyDescent="0.25">
      <c r="Z2377">
        <f t="shared" si="54"/>
        <v>0</v>
      </c>
      <c r="AA2377">
        <f>IF(AB2377="",0,IFERROR(IF(VLOOKUP(AB2377,AB$38:AB2376,1,0)&gt;0,0,0),1))</f>
        <v>0</v>
      </c>
      <c r="AB2377" s="17" t="str">
        <f>IF(DATOS!I2341=X$39,DATOS!F2341,"")</f>
        <v/>
      </c>
    </row>
    <row r="2378" spans="26:28" x14ac:dyDescent="0.25">
      <c r="Z2378">
        <f t="shared" si="54"/>
        <v>0</v>
      </c>
      <c r="AA2378">
        <f>IF(AB2378="",0,IFERROR(IF(VLOOKUP(AB2378,AB$38:AB2377,1,0)&gt;0,0,0),1))</f>
        <v>0</v>
      </c>
      <c r="AB2378" s="17" t="str">
        <f>IF(DATOS!I2342=X$39,DATOS!F2342,"")</f>
        <v/>
      </c>
    </row>
    <row r="2379" spans="26:28" x14ac:dyDescent="0.25">
      <c r="Z2379">
        <f t="shared" si="54"/>
        <v>0</v>
      </c>
      <c r="AA2379">
        <f>IF(AB2379="",0,IFERROR(IF(VLOOKUP(AB2379,AB$38:AB2378,1,0)&gt;0,0,0),1))</f>
        <v>0</v>
      </c>
      <c r="AB2379" s="17" t="str">
        <f>IF(DATOS!I2343=X$39,DATOS!F2343,"")</f>
        <v/>
      </c>
    </row>
    <row r="2380" spans="26:28" x14ac:dyDescent="0.25">
      <c r="Z2380">
        <f t="shared" si="54"/>
        <v>0</v>
      </c>
      <c r="AA2380">
        <f>IF(AB2380="",0,IFERROR(IF(VLOOKUP(AB2380,AB$38:AB2379,1,0)&gt;0,0,0),1))</f>
        <v>0</v>
      </c>
      <c r="AB2380" s="17" t="str">
        <f>IF(DATOS!I2344=X$39,DATOS!F2344,"")</f>
        <v/>
      </c>
    </row>
    <row r="2381" spans="26:28" x14ac:dyDescent="0.25">
      <c r="Z2381">
        <f t="shared" si="54"/>
        <v>0</v>
      </c>
      <c r="AA2381">
        <f>IF(AB2381="",0,IFERROR(IF(VLOOKUP(AB2381,AB$38:AB2380,1,0)&gt;0,0,0),1))</f>
        <v>0</v>
      </c>
      <c r="AB2381" s="17" t="str">
        <f>IF(DATOS!I2345=X$39,DATOS!F2345,"")</f>
        <v/>
      </c>
    </row>
    <row r="2382" spans="26:28" x14ac:dyDescent="0.25">
      <c r="Z2382">
        <f t="shared" si="54"/>
        <v>0</v>
      </c>
      <c r="AA2382">
        <f>IF(AB2382="",0,IFERROR(IF(VLOOKUP(AB2382,AB$38:AB2381,1,0)&gt;0,0,0),1))</f>
        <v>0</v>
      </c>
      <c r="AB2382" s="17" t="str">
        <f>IF(DATOS!I2346=X$39,DATOS!F2346,"")</f>
        <v/>
      </c>
    </row>
    <row r="2383" spans="26:28" x14ac:dyDescent="0.25">
      <c r="Z2383">
        <f t="shared" si="54"/>
        <v>0</v>
      </c>
      <c r="AA2383">
        <f>IF(AB2383="",0,IFERROR(IF(VLOOKUP(AB2383,AB$38:AB2382,1,0)&gt;0,0,0),1))</f>
        <v>0</v>
      </c>
      <c r="AB2383" s="17" t="str">
        <f>IF(DATOS!I2347=X$39,DATOS!F2347,"")</f>
        <v/>
      </c>
    </row>
    <row r="2384" spans="26:28" x14ac:dyDescent="0.25">
      <c r="Z2384">
        <f t="shared" si="54"/>
        <v>0</v>
      </c>
      <c r="AA2384">
        <f>IF(AB2384="",0,IFERROR(IF(VLOOKUP(AB2384,AB$38:AB2383,1,0)&gt;0,0,0),1))</f>
        <v>0</v>
      </c>
      <c r="AB2384" s="17" t="str">
        <f>IF(DATOS!I2348=X$39,DATOS!F2348,"")</f>
        <v/>
      </c>
    </row>
    <row r="2385" spans="26:28" x14ac:dyDescent="0.25">
      <c r="Z2385">
        <f t="shared" si="54"/>
        <v>0</v>
      </c>
      <c r="AA2385">
        <f>IF(AB2385="",0,IFERROR(IF(VLOOKUP(AB2385,AB$38:AB2384,1,0)&gt;0,0,0),1))</f>
        <v>0</v>
      </c>
      <c r="AB2385" s="17" t="str">
        <f>IF(DATOS!I2349=X$39,DATOS!F2349,"")</f>
        <v/>
      </c>
    </row>
    <row r="2386" spans="26:28" x14ac:dyDescent="0.25">
      <c r="Z2386">
        <f t="shared" si="54"/>
        <v>0</v>
      </c>
      <c r="AA2386">
        <f>IF(AB2386="",0,IFERROR(IF(VLOOKUP(AB2386,AB$38:AB2385,1,0)&gt;0,0,0),1))</f>
        <v>0</v>
      </c>
      <c r="AB2386" s="17" t="str">
        <f>IF(DATOS!I2350=X$39,DATOS!F2350,"")</f>
        <v/>
      </c>
    </row>
    <row r="2387" spans="26:28" x14ac:dyDescent="0.25">
      <c r="Z2387">
        <f t="shared" si="54"/>
        <v>0</v>
      </c>
      <c r="AA2387">
        <f>IF(AB2387="",0,IFERROR(IF(VLOOKUP(AB2387,AB$38:AB2386,1,0)&gt;0,0,0),1))</f>
        <v>0</v>
      </c>
      <c r="AB2387" s="17" t="str">
        <f>IF(DATOS!I2351=X$39,DATOS!F2351,"")</f>
        <v/>
      </c>
    </row>
    <row r="2388" spans="26:28" x14ac:dyDescent="0.25">
      <c r="Z2388">
        <f t="shared" si="54"/>
        <v>0</v>
      </c>
      <c r="AA2388">
        <f>IF(AB2388="",0,IFERROR(IF(VLOOKUP(AB2388,AB$38:AB2387,1,0)&gt;0,0,0),1))</f>
        <v>0</v>
      </c>
      <c r="AB2388" s="17" t="str">
        <f>IF(DATOS!I2352=X$39,DATOS!F2352,"")</f>
        <v/>
      </c>
    </row>
    <row r="2389" spans="26:28" x14ac:dyDescent="0.25">
      <c r="Z2389">
        <f t="shared" si="54"/>
        <v>0</v>
      </c>
      <c r="AA2389">
        <f>IF(AB2389="",0,IFERROR(IF(VLOOKUP(AB2389,AB$38:AB2388,1,0)&gt;0,0,0),1))</f>
        <v>0</v>
      </c>
      <c r="AB2389" s="17" t="str">
        <f>IF(DATOS!I2353=X$39,DATOS!F2353,"")</f>
        <v/>
      </c>
    </row>
    <row r="2390" spans="26:28" x14ac:dyDescent="0.25">
      <c r="Z2390">
        <f t="shared" si="54"/>
        <v>0</v>
      </c>
      <c r="AA2390">
        <f>IF(AB2390="",0,IFERROR(IF(VLOOKUP(AB2390,AB$38:AB2389,1,0)&gt;0,0,0),1))</f>
        <v>0</v>
      </c>
      <c r="AB2390" s="17" t="str">
        <f>IF(DATOS!I2354=X$39,DATOS!F2354,"")</f>
        <v/>
      </c>
    </row>
    <row r="2391" spans="26:28" x14ac:dyDescent="0.25">
      <c r="Z2391">
        <f t="shared" si="54"/>
        <v>0</v>
      </c>
      <c r="AA2391">
        <f>IF(AB2391="",0,IFERROR(IF(VLOOKUP(AB2391,AB$38:AB2390,1,0)&gt;0,0,0),1))</f>
        <v>0</v>
      </c>
      <c r="AB2391" s="17" t="str">
        <f>IF(DATOS!I2355=X$39,DATOS!F2355,"")</f>
        <v/>
      </c>
    </row>
    <row r="2392" spans="26:28" x14ac:dyDescent="0.25">
      <c r="Z2392">
        <f t="shared" si="54"/>
        <v>0</v>
      </c>
      <c r="AA2392">
        <f>IF(AB2392="",0,IFERROR(IF(VLOOKUP(AB2392,AB$38:AB2391,1,0)&gt;0,0,0),1))</f>
        <v>0</v>
      </c>
      <c r="AB2392" s="17" t="str">
        <f>IF(DATOS!I2356=X$39,DATOS!F2356,"")</f>
        <v/>
      </c>
    </row>
    <row r="2393" spans="26:28" x14ac:dyDescent="0.25">
      <c r="Z2393">
        <f t="shared" si="54"/>
        <v>0</v>
      </c>
      <c r="AA2393">
        <f>IF(AB2393="",0,IFERROR(IF(VLOOKUP(AB2393,AB$38:AB2392,1,0)&gt;0,0,0),1))</f>
        <v>0</v>
      </c>
      <c r="AB2393" s="17" t="str">
        <f>IF(DATOS!I2357=X$39,DATOS!F2357,"")</f>
        <v/>
      </c>
    </row>
    <row r="2394" spans="26:28" x14ac:dyDescent="0.25">
      <c r="Z2394">
        <f t="shared" si="54"/>
        <v>0</v>
      </c>
      <c r="AA2394">
        <f>IF(AB2394="",0,IFERROR(IF(VLOOKUP(AB2394,AB$38:AB2393,1,0)&gt;0,0,0),1))</f>
        <v>0</v>
      </c>
      <c r="AB2394" s="17" t="str">
        <f>IF(DATOS!I2358=X$39,DATOS!F2358,"")</f>
        <v/>
      </c>
    </row>
    <row r="2395" spans="26:28" x14ac:dyDescent="0.25">
      <c r="Z2395">
        <f t="shared" si="54"/>
        <v>0</v>
      </c>
      <c r="AA2395">
        <f>IF(AB2395="",0,IFERROR(IF(VLOOKUP(AB2395,AB$38:AB2394,1,0)&gt;0,0,0),1))</f>
        <v>0</v>
      </c>
      <c r="AB2395" s="17" t="str">
        <f>IF(DATOS!I2359=X$39,DATOS!F2359,"")</f>
        <v/>
      </c>
    </row>
    <row r="2396" spans="26:28" x14ac:dyDescent="0.25">
      <c r="Z2396">
        <f t="shared" si="54"/>
        <v>0</v>
      </c>
      <c r="AA2396">
        <f>IF(AB2396="",0,IFERROR(IF(VLOOKUP(AB2396,AB$38:AB2395,1,0)&gt;0,0,0),1))</f>
        <v>0</v>
      </c>
      <c r="AB2396" s="17" t="str">
        <f>IF(DATOS!I2360=X$39,DATOS!F2360,"")</f>
        <v/>
      </c>
    </row>
    <row r="2397" spans="26:28" x14ac:dyDescent="0.25">
      <c r="Z2397">
        <f t="shared" si="54"/>
        <v>0</v>
      </c>
      <c r="AA2397">
        <f>IF(AB2397="",0,IFERROR(IF(VLOOKUP(AB2397,AB$38:AB2396,1,0)&gt;0,0,0),1))</f>
        <v>0</v>
      </c>
      <c r="AB2397" s="17" t="str">
        <f>IF(DATOS!I2361=X$39,DATOS!F2361,"")</f>
        <v/>
      </c>
    </row>
    <row r="2398" spans="26:28" x14ac:dyDescent="0.25">
      <c r="Z2398">
        <f t="shared" si="54"/>
        <v>0</v>
      </c>
      <c r="AA2398">
        <f>IF(AB2398="",0,IFERROR(IF(VLOOKUP(AB2398,AB$38:AB2397,1,0)&gt;0,0,0),1))</f>
        <v>0</v>
      </c>
      <c r="AB2398" s="17" t="str">
        <f>IF(DATOS!I2362=X$39,DATOS!F2362,"")</f>
        <v/>
      </c>
    </row>
    <row r="2399" spans="26:28" x14ac:dyDescent="0.25">
      <c r="Z2399">
        <f t="shared" si="54"/>
        <v>0</v>
      </c>
      <c r="AA2399">
        <f>IF(AB2399="",0,IFERROR(IF(VLOOKUP(AB2399,AB$38:AB2398,1,0)&gt;0,0,0),1))</f>
        <v>0</v>
      </c>
      <c r="AB2399" s="17" t="str">
        <f>IF(DATOS!I2363=X$39,DATOS!F2363,"")</f>
        <v/>
      </c>
    </row>
    <row r="2400" spans="26:28" x14ac:dyDescent="0.25">
      <c r="Z2400">
        <f t="shared" si="54"/>
        <v>0</v>
      </c>
      <c r="AA2400">
        <f>IF(AB2400="",0,IFERROR(IF(VLOOKUP(AB2400,AB$38:AB2399,1,0)&gt;0,0,0),1))</f>
        <v>0</v>
      </c>
      <c r="AB2400" s="17" t="str">
        <f>IF(DATOS!I2364=X$39,DATOS!F2364,"")</f>
        <v/>
      </c>
    </row>
    <row r="2401" spans="26:28" x14ac:dyDescent="0.25">
      <c r="Z2401">
        <f t="shared" si="54"/>
        <v>0</v>
      </c>
      <c r="AA2401">
        <f>IF(AB2401="",0,IFERROR(IF(VLOOKUP(AB2401,AB$38:AB2400,1,0)&gt;0,0,0),1))</f>
        <v>0</v>
      </c>
      <c r="AB2401" s="17" t="str">
        <f>IF(DATOS!I2365=X$39,DATOS!F2365,"")</f>
        <v/>
      </c>
    </row>
    <row r="2402" spans="26:28" x14ac:dyDescent="0.25">
      <c r="Z2402">
        <f t="shared" si="54"/>
        <v>0</v>
      </c>
      <c r="AA2402">
        <f>IF(AB2402="",0,IFERROR(IF(VLOOKUP(AB2402,AB$38:AB2401,1,0)&gt;0,0,0),1))</f>
        <v>0</v>
      </c>
      <c r="AB2402" s="17" t="str">
        <f>IF(DATOS!I2366=X$39,DATOS!F2366,"")</f>
        <v/>
      </c>
    </row>
    <row r="2403" spans="26:28" x14ac:dyDescent="0.25">
      <c r="Z2403">
        <f t="shared" si="54"/>
        <v>0</v>
      </c>
      <c r="AA2403">
        <f>IF(AB2403="",0,IFERROR(IF(VLOOKUP(AB2403,AB$38:AB2402,1,0)&gt;0,0,0),1))</f>
        <v>0</v>
      </c>
      <c r="AB2403" s="17" t="str">
        <f>IF(DATOS!I2367=X$39,DATOS!F2367,"")</f>
        <v/>
      </c>
    </row>
    <row r="2404" spans="26:28" x14ac:dyDescent="0.25">
      <c r="Z2404">
        <f t="shared" si="54"/>
        <v>0</v>
      </c>
      <c r="AA2404">
        <f>IF(AB2404="",0,IFERROR(IF(VLOOKUP(AB2404,AB$38:AB2403,1,0)&gt;0,0,0),1))</f>
        <v>0</v>
      </c>
      <c r="AB2404" s="17" t="str">
        <f>IF(DATOS!I2368=X$39,DATOS!F2368,"")</f>
        <v/>
      </c>
    </row>
    <row r="2405" spans="26:28" x14ac:dyDescent="0.25">
      <c r="Z2405">
        <f t="shared" si="54"/>
        <v>0</v>
      </c>
      <c r="AA2405">
        <f>IF(AB2405="",0,IFERROR(IF(VLOOKUP(AB2405,AB$38:AB2404,1,0)&gt;0,0,0),1))</f>
        <v>0</v>
      </c>
      <c r="AB2405" s="17" t="str">
        <f>IF(DATOS!I2369=X$39,DATOS!F2369,"")</f>
        <v/>
      </c>
    </row>
    <row r="2406" spans="26:28" x14ac:dyDescent="0.25">
      <c r="Z2406">
        <f t="shared" ref="Z2406:Z2469" si="55">Z2405+AA2406</f>
        <v>0</v>
      </c>
      <c r="AA2406">
        <f>IF(AB2406="",0,IFERROR(IF(VLOOKUP(AB2406,AB$38:AB2405,1,0)&gt;0,0,0),1))</f>
        <v>0</v>
      </c>
      <c r="AB2406" s="17" t="str">
        <f>IF(DATOS!I2370=X$39,DATOS!F2370,"")</f>
        <v/>
      </c>
    </row>
    <row r="2407" spans="26:28" x14ac:dyDescent="0.25">
      <c r="Z2407">
        <f t="shared" si="55"/>
        <v>0</v>
      </c>
      <c r="AA2407">
        <f>IF(AB2407="",0,IFERROR(IF(VLOOKUP(AB2407,AB$38:AB2406,1,0)&gt;0,0,0),1))</f>
        <v>0</v>
      </c>
      <c r="AB2407" s="17" t="str">
        <f>IF(DATOS!I2371=X$39,DATOS!F2371,"")</f>
        <v/>
      </c>
    </row>
    <row r="2408" spans="26:28" x14ac:dyDescent="0.25">
      <c r="Z2408">
        <f t="shared" si="55"/>
        <v>0</v>
      </c>
      <c r="AA2408">
        <f>IF(AB2408="",0,IFERROR(IF(VLOOKUP(AB2408,AB$38:AB2407,1,0)&gt;0,0,0),1))</f>
        <v>0</v>
      </c>
      <c r="AB2408" s="17" t="str">
        <f>IF(DATOS!I2372=X$39,DATOS!F2372,"")</f>
        <v/>
      </c>
    </row>
    <row r="2409" spans="26:28" x14ac:dyDescent="0.25">
      <c r="Z2409">
        <f t="shared" si="55"/>
        <v>0</v>
      </c>
      <c r="AA2409">
        <f>IF(AB2409="",0,IFERROR(IF(VLOOKUP(AB2409,AB$38:AB2408,1,0)&gt;0,0,0),1))</f>
        <v>0</v>
      </c>
      <c r="AB2409" s="17" t="str">
        <f>IF(DATOS!I2373=X$39,DATOS!F2373,"")</f>
        <v/>
      </c>
    </row>
    <row r="2410" spans="26:28" x14ac:dyDescent="0.25">
      <c r="Z2410">
        <f t="shared" si="55"/>
        <v>0</v>
      </c>
      <c r="AA2410">
        <f>IF(AB2410="",0,IFERROR(IF(VLOOKUP(AB2410,AB$38:AB2409,1,0)&gt;0,0,0),1))</f>
        <v>0</v>
      </c>
      <c r="AB2410" s="17" t="str">
        <f>IF(DATOS!I2374=X$39,DATOS!F2374,"")</f>
        <v/>
      </c>
    </row>
    <row r="2411" spans="26:28" x14ac:dyDescent="0.25">
      <c r="Z2411">
        <f t="shared" si="55"/>
        <v>0</v>
      </c>
      <c r="AA2411">
        <f>IF(AB2411="",0,IFERROR(IF(VLOOKUP(AB2411,AB$38:AB2410,1,0)&gt;0,0,0),1))</f>
        <v>0</v>
      </c>
      <c r="AB2411" s="17" t="str">
        <f>IF(DATOS!I2375=X$39,DATOS!F2375,"")</f>
        <v/>
      </c>
    </row>
    <row r="2412" spans="26:28" x14ac:dyDescent="0.25">
      <c r="Z2412">
        <f t="shared" si="55"/>
        <v>0</v>
      </c>
      <c r="AA2412">
        <f>IF(AB2412="",0,IFERROR(IF(VLOOKUP(AB2412,AB$38:AB2411,1,0)&gt;0,0,0),1))</f>
        <v>0</v>
      </c>
      <c r="AB2412" s="17" t="str">
        <f>IF(DATOS!I2376=X$39,DATOS!F2376,"")</f>
        <v/>
      </c>
    </row>
    <row r="2413" spans="26:28" x14ac:dyDescent="0.25">
      <c r="Z2413">
        <f t="shared" si="55"/>
        <v>0</v>
      </c>
      <c r="AA2413">
        <f>IF(AB2413="",0,IFERROR(IF(VLOOKUP(AB2413,AB$38:AB2412,1,0)&gt;0,0,0),1))</f>
        <v>0</v>
      </c>
      <c r="AB2413" s="17" t="str">
        <f>IF(DATOS!I2377=X$39,DATOS!F2377,"")</f>
        <v/>
      </c>
    </row>
    <row r="2414" spans="26:28" x14ac:dyDescent="0.25">
      <c r="Z2414">
        <f t="shared" si="55"/>
        <v>0</v>
      </c>
      <c r="AA2414">
        <f>IF(AB2414="",0,IFERROR(IF(VLOOKUP(AB2414,AB$38:AB2413,1,0)&gt;0,0,0),1))</f>
        <v>0</v>
      </c>
      <c r="AB2414" s="17" t="str">
        <f>IF(DATOS!I2378=X$39,DATOS!F2378,"")</f>
        <v/>
      </c>
    </row>
    <row r="2415" spans="26:28" x14ac:dyDescent="0.25">
      <c r="Z2415">
        <f t="shared" si="55"/>
        <v>0</v>
      </c>
      <c r="AA2415">
        <f>IF(AB2415="",0,IFERROR(IF(VLOOKUP(AB2415,AB$38:AB2414,1,0)&gt;0,0,0),1))</f>
        <v>0</v>
      </c>
      <c r="AB2415" s="17" t="str">
        <f>IF(DATOS!I2379=X$39,DATOS!F2379,"")</f>
        <v/>
      </c>
    </row>
    <row r="2416" spans="26:28" x14ac:dyDescent="0.25">
      <c r="Z2416">
        <f t="shared" si="55"/>
        <v>0</v>
      </c>
      <c r="AA2416">
        <f>IF(AB2416="",0,IFERROR(IF(VLOOKUP(AB2416,AB$38:AB2415,1,0)&gt;0,0,0),1))</f>
        <v>0</v>
      </c>
      <c r="AB2416" s="17" t="str">
        <f>IF(DATOS!I2380=X$39,DATOS!F2380,"")</f>
        <v/>
      </c>
    </row>
    <row r="2417" spans="26:28" x14ac:dyDescent="0.25">
      <c r="Z2417">
        <f t="shared" si="55"/>
        <v>0</v>
      </c>
      <c r="AA2417">
        <f>IF(AB2417="",0,IFERROR(IF(VLOOKUP(AB2417,AB$38:AB2416,1,0)&gt;0,0,0),1))</f>
        <v>0</v>
      </c>
      <c r="AB2417" s="17" t="str">
        <f>IF(DATOS!I2381=X$39,DATOS!F2381,"")</f>
        <v/>
      </c>
    </row>
    <row r="2418" spans="26:28" x14ac:dyDescent="0.25">
      <c r="Z2418">
        <f t="shared" si="55"/>
        <v>0</v>
      </c>
      <c r="AA2418">
        <f>IF(AB2418="",0,IFERROR(IF(VLOOKUP(AB2418,AB$38:AB2417,1,0)&gt;0,0,0),1))</f>
        <v>0</v>
      </c>
      <c r="AB2418" s="17" t="str">
        <f>IF(DATOS!I2382=X$39,DATOS!F2382,"")</f>
        <v/>
      </c>
    </row>
    <row r="2419" spans="26:28" x14ac:dyDescent="0.25">
      <c r="Z2419">
        <f t="shared" si="55"/>
        <v>0</v>
      </c>
      <c r="AA2419">
        <f>IF(AB2419="",0,IFERROR(IF(VLOOKUP(AB2419,AB$38:AB2418,1,0)&gt;0,0,0),1))</f>
        <v>0</v>
      </c>
      <c r="AB2419" s="17" t="str">
        <f>IF(DATOS!I2383=X$39,DATOS!F2383,"")</f>
        <v/>
      </c>
    </row>
    <row r="2420" spans="26:28" x14ac:dyDescent="0.25">
      <c r="Z2420">
        <f t="shared" si="55"/>
        <v>0</v>
      </c>
      <c r="AA2420">
        <f>IF(AB2420="",0,IFERROR(IF(VLOOKUP(AB2420,AB$38:AB2419,1,0)&gt;0,0,0),1))</f>
        <v>0</v>
      </c>
      <c r="AB2420" s="17" t="str">
        <f>IF(DATOS!I2384=X$39,DATOS!F2384,"")</f>
        <v/>
      </c>
    </row>
    <row r="2421" spans="26:28" x14ac:dyDescent="0.25">
      <c r="Z2421">
        <f t="shared" si="55"/>
        <v>0</v>
      </c>
      <c r="AA2421">
        <f>IF(AB2421="",0,IFERROR(IF(VLOOKUP(AB2421,AB$38:AB2420,1,0)&gt;0,0,0),1))</f>
        <v>0</v>
      </c>
      <c r="AB2421" s="17" t="str">
        <f>IF(DATOS!I2385=X$39,DATOS!F2385,"")</f>
        <v/>
      </c>
    </row>
    <row r="2422" spans="26:28" x14ac:dyDescent="0.25">
      <c r="Z2422">
        <f t="shared" si="55"/>
        <v>0</v>
      </c>
      <c r="AA2422">
        <f>IF(AB2422="",0,IFERROR(IF(VLOOKUP(AB2422,AB$38:AB2421,1,0)&gt;0,0,0),1))</f>
        <v>0</v>
      </c>
      <c r="AB2422" s="17" t="str">
        <f>IF(DATOS!I2386=X$39,DATOS!F2386,"")</f>
        <v/>
      </c>
    </row>
    <row r="2423" spans="26:28" x14ac:dyDescent="0.25">
      <c r="Z2423">
        <f t="shared" si="55"/>
        <v>0</v>
      </c>
      <c r="AA2423">
        <f>IF(AB2423="",0,IFERROR(IF(VLOOKUP(AB2423,AB$38:AB2422,1,0)&gt;0,0,0),1))</f>
        <v>0</v>
      </c>
      <c r="AB2423" s="17" t="str">
        <f>IF(DATOS!I2387=X$39,DATOS!F2387,"")</f>
        <v/>
      </c>
    </row>
    <row r="2424" spans="26:28" x14ac:dyDescent="0.25">
      <c r="Z2424">
        <f t="shared" si="55"/>
        <v>0</v>
      </c>
      <c r="AA2424">
        <f>IF(AB2424="",0,IFERROR(IF(VLOOKUP(AB2424,AB$38:AB2423,1,0)&gt;0,0,0),1))</f>
        <v>0</v>
      </c>
      <c r="AB2424" s="17" t="str">
        <f>IF(DATOS!I2388=X$39,DATOS!F2388,"")</f>
        <v/>
      </c>
    </row>
    <row r="2425" spans="26:28" x14ac:dyDescent="0.25">
      <c r="Z2425">
        <f t="shared" si="55"/>
        <v>0</v>
      </c>
      <c r="AA2425">
        <f>IF(AB2425="",0,IFERROR(IF(VLOOKUP(AB2425,AB$38:AB2424,1,0)&gt;0,0,0),1))</f>
        <v>0</v>
      </c>
      <c r="AB2425" s="17" t="str">
        <f>IF(DATOS!I2389=X$39,DATOS!F2389,"")</f>
        <v/>
      </c>
    </row>
    <row r="2426" spans="26:28" x14ac:dyDescent="0.25">
      <c r="Z2426">
        <f t="shared" si="55"/>
        <v>0</v>
      </c>
      <c r="AA2426">
        <f>IF(AB2426="",0,IFERROR(IF(VLOOKUP(AB2426,AB$38:AB2425,1,0)&gt;0,0,0),1))</f>
        <v>0</v>
      </c>
      <c r="AB2426" s="17" t="str">
        <f>IF(DATOS!I2390=X$39,DATOS!F2390,"")</f>
        <v/>
      </c>
    </row>
    <row r="2427" spans="26:28" x14ac:dyDescent="0.25">
      <c r="Z2427">
        <f t="shared" si="55"/>
        <v>0</v>
      </c>
      <c r="AA2427">
        <f>IF(AB2427="",0,IFERROR(IF(VLOOKUP(AB2427,AB$38:AB2426,1,0)&gt;0,0,0),1))</f>
        <v>0</v>
      </c>
      <c r="AB2427" s="17" t="str">
        <f>IF(DATOS!I2391=X$39,DATOS!F2391,"")</f>
        <v/>
      </c>
    </row>
    <row r="2428" spans="26:28" x14ac:dyDescent="0.25">
      <c r="Z2428">
        <f t="shared" si="55"/>
        <v>0</v>
      </c>
      <c r="AA2428">
        <f>IF(AB2428="",0,IFERROR(IF(VLOOKUP(AB2428,AB$38:AB2427,1,0)&gt;0,0,0),1))</f>
        <v>0</v>
      </c>
      <c r="AB2428" s="17" t="str">
        <f>IF(DATOS!I2392=X$39,DATOS!F2392,"")</f>
        <v/>
      </c>
    </row>
    <row r="2429" spans="26:28" x14ac:dyDescent="0.25">
      <c r="Z2429">
        <f t="shared" si="55"/>
        <v>0</v>
      </c>
      <c r="AA2429">
        <f>IF(AB2429="",0,IFERROR(IF(VLOOKUP(AB2429,AB$38:AB2428,1,0)&gt;0,0,0),1))</f>
        <v>0</v>
      </c>
      <c r="AB2429" s="17" t="str">
        <f>IF(DATOS!I2393=X$39,DATOS!F2393,"")</f>
        <v/>
      </c>
    </row>
    <row r="2430" spans="26:28" x14ac:dyDescent="0.25">
      <c r="Z2430">
        <f t="shared" si="55"/>
        <v>0</v>
      </c>
      <c r="AA2430">
        <f>IF(AB2430="",0,IFERROR(IF(VLOOKUP(AB2430,AB$38:AB2429,1,0)&gt;0,0,0),1))</f>
        <v>0</v>
      </c>
      <c r="AB2430" s="17" t="str">
        <f>IF(DATOS!I2394=X$39,DATOS!F2394,"")</f>
        <v/>
      </c>
    </row>
    <row r="2431" spans="26:28" x14ac:dyDescent="0.25">
      <c r="Z2431">
        <f t="shared" si="55"/>
        <v>0</v>
      </c>
      <c r="AA2431">
        <f>IF(AB2431="",0,IFERROR(IF(VLOOKUP(AB2431,AB$38:AB2430,1,0)&gt;0,0,0),1))</f>
        <v>0</v>
      </c>
      <c r="AB2431" s="17" t="str">
        <f>IF(DATOS!I2395=X$39,DATOS!F2395,"")</f>
        <v/>
      </c>
    </row>
    <row r="2432" spans="26:28" x14ac:dyDescent="0.25">
      <c r="Z2432">
        <f t="shared" si="55"/>
        <v>0</v>
      </c>
      <c r="AA2432">
        <f>IF(AB2432="",0,IFERROR(IF(VLOOKUP(AB2432,AB$38:AB2431,1,0)&gt;0,0,0),1))</f>
        <v>0</v>
      </c>
      <c r="AB2432" s="17" t="str">
        <f>IF(DATOS!I2396=X$39,DATOS!F2396,"")</f>
        <v/>
      </c>
    </row>
    <row r="2433" spans="26:28" x14ac:dyDescent="0.25">
      <c r="Z2433">
        <f t="shared" si="55"/>
        <v>0</v>
      </c>
      <c r="AA2433">
        <f>IF(AB2433="",0,IFERROR(IF(VLOOKUP(AB2433,AB$38:AB2432,1,0)&gt;0,0,0),1))</f>
        <v>0</v>
      </c>
      <c r="AB2433" s="17" t="str">
        <f>IF(DATOS!I2397=X$39,DATOS!F2397,"")</f>
        <v/>
      </c>
    </row>
    <row r="2434" spans="26:28" x14ac:dyDescent="0.25">
      <c r="Z2434">
        <f t="shared" si="55"/>
        <v>0</v>
      </c>
      <c r="AA2434">
        <f>IF(AB2434="",0,IFERROR(IF(VLOOKUP(AB2434,AB$38:AB2433,1,0)&gt;0,0,0),1))</f>
        <v>0</v>
      </c>
      <c r="AB2434" s="17" t="str">
        <f>IF(DATOS!I2398=X$39,DATOS!F2398,"")</f>
        <v/>
      </c>
    </row>
    <row r="2435" spans="26:28" x14ac:dyDescent="0.25">
      <c r="Z2435">
        <f t="shared" si="55"/>
        <v>0</v>
      </c>
      <c r="AA2435">
        <f>IF(AB2435="",0,IFERROR(IF(VLOOKUP(AB2435,AB$38:AB2434,1,0)&gt;0,0,0),1))</f>
        <v>0</v>
      </c>
      <c r="AB2435" s="17" t="str">
        <f>IF(DATOS!I2399=X$39,DATOS!F2399,"")</f>
        <v/>
      </c>
    </row>
    <row r="2436" spans="26:28" x14ac:dyDescent="0.25">
      <c r="Z2436">
        <f t="shared" si="55"/>
        <v>0</v>
      </c>
      <c r="AA2436">
        <f>IF(AB2436="",0,IFERROR(IF(VLOOKUP(AB2436,AB$38:AB2435,1,0)&gt;0,0,0),1))</f>
        <v>0</v>
      </c>
      <c r="AB2436" s="17" t="str">
        <f>IF(DATOS!I2400=X$39,DATOS!F2400,"")</f>
        <v/>
      </c>
    </row>
    <row r="2437" spans="26:28" x14ac:dyDescent="0.25">
      <c r="Z2437">
        <f t="shared" si="55"/>
        <v>0</v>
      </c>
      <c r="AA2437">
        <f>IF(AB2437="",0,IFERROR(IF(VLOOKUP(AB2437,AB$38:AB2436,1,0)&gt;0,0,0),1))</f>
        <v>0</v>
      </c>
      <c r="AB2437" s="17" t="str">
        <f>IF(DATOS!I2401=X$39,DATOS!F2401,"")</f>
        <v/>
      </c>
    </row>
    <row r="2438" spans="26:28" x14ac:dyDescent="0.25">
      <c r="Z2438">
        <f t="shared" si="55"/>
        <v>0</v>
      </c>
      <c r="AA2438">
        <f>IF(AB2438="",0,IFERROR(IF(VLOOKUP(AB2438,AB$38:AB2437,1,0)&gt;0,0,0),1))</f>
        <v>0</v>
      </c>
      <c r="AB2438" s="17" t="str">
        <f>IF(DATOS!I2402=X$39,DATOS!F2402,"")</f>
        <v/>
      </c>
    </row>
    <row r="2439" spans="26:28" x14ac:dyDescent="0.25">
      <c r="Z2439">
        <f t="shared" si="55"/>
        <v>0</v>
      </c>
      <c r="AA2439">
        <f>IF(AB2439="",0,IFERROR(IF(VLOOKUP(AB2439,AB$38:AB2438,1,0)&gt;0,0,0),1))</f>
        <v>0</v>
      </c>
      <c r="AB2439" s="17" t="str">
        <f>IF(DATOS!I2403=X$39,DATOS!F2403,"")</f>
        <v/>
      </c>
    </row>
    <row r="2440" spans="26:28" x14ac:dyDescent="0.25">
      <c r="Z2440">
        <f t="shared" si="55"/>
        <v>0</v>
      </c>
      <c r="AA2440">
        <f>IF(AB2440="",0,IFERROR(IF(VLOOKUP(AB2440,AB$38:AB2439,1,0)&gt;0,0,0),1))</f>
        <v>0</v>
      </c>
      <c r="AB2440" s="17" t="str">
        <f>IF(DATOS!I2404=X$39,DATOS!F2404,"")</f>
        <v/>
      </c>
    </row>
    <row r="2441" spans="26:28" x14ac:dyDescent="0.25">
      <c r="Z2441">
        <f t="shared" si="55"/>
        <v>0</v>
      </c>
      <c r="AA2441">
        <f>IF(AB2441="",0,IFERROR(IF(VLOOKUP(AB2441,AB$38:AB2440,1,0)&gt;0,0,0),1))</f>
        <v>0</v>
      </c>
      <c r="AB2441" s="17" t="str">
        <f>IF(DATOS!I2405=X$39,DATOS!F2405,"")</f>
        <v/>
      </c>
    </row>
    <row r="2442" spans="26:28" x14ac:dyDescent="0.25">
      <c r="Z2442">
        <f t="shared" si="55"/>
        <v>0</v>
      </c>
      <c r="AA2442">
        <f>IF(AB2442="",0,IFERROR(IF(VLOOKUP(AB2442,AB$38:AB2441,1,0)&gt;0,0,0),1))</f>
        <v>0</v>
      </c>
      <c r="AB2442" s="17" t="str">
        <f>IF(DATOS!I2406=X$39,DATOS!F2406,"")</f>
        <v/>
      </c>
    </row>
    <row r="2443" spans="26:28" x14ac:dyDescent="0.25">
      <c r="Z2443">
        <f t="shared" si="55"/>
        <v>0</v>
      </c>
      <c r="AA2443">
        <f>IF(AB2443="",0,IFERROR(IF(VLOOKUP(AB2443,AB$38:AB2442,1,0)&gt;0,0,0),1))</f>
        <v>0</v>
      </c>
      <c r="AB2443" s="17" t="str">
        <f>IF(DATOS!I2407=X$39,DATOS!F2407,"")</f>
        <v/>
      </c>
    </row>
    <row r="2444" spans="26:28" x14ac:dyDescent="0.25">
      <c r="Z2444">
        <f t="shared" si="55"/>
        <v>0</v>
      </c>
      <c r="AA2444">
        <f>IF(AB2444="",0,IFERROR(IF(VLOOKUP(AB2444,AB$38:AB2443,1,0)&gt;0,0,0),1))</f>
        <v>0</v>
      </c>
      <c r="AB2444" s="17" t="str">
        <f>IF(DATOS!I2408=X$39,DATOS!F2408,"")</f>
        <v/>
      </c>
    </row>
    <row r="2445" spans="26:28" x14ac:dyDescent="0.25">
      <c r="Z2445">
        <f t="shared" si="55"/>
        <v>0</v>
      </c>
      <c r="AA2445">
        <f>IF(AB2445="",0,IFERROR(IF(VLOOKUP(AB2445,AB$38:AB2444,1,0)&gt;0,0,0),1))</f>
        <v>0</v>
      </c>
      <c r="AB2445" s="17" t="str">
        <f>IF(DATOS!I2409=X$39,DATOS!F2409,"")</f>
        <v/>
      </c>
    </row>
    <row r="2446" spans="26:28" x14ac:dyDescent="0.25">
      <c r="Z2446">
        <f t="shared" si="55"/>
        <v>0</v>
      </c>
      <c r="AA2446">
        <f>IF(AB2446="",0,IFERROR(IF(VLOOKUP(AB2446,AB$38:AB2445,1,0)&gt;0,0,0),1))</f>
        <v>0</v>
      </c>
      <c r="AB2446" s="17" t="str">
        <f>IF(DATOS!I2410=X$39,DATOS!F2410,"")</f>
        <v/>
      </c>
    </row>
    <row r="2447" spans="26:28" x14ac:dyDescent="0.25">
      <c r="Z2447">
        <f t="shared" si="55"/>
        <v>0</v>
      </c>
      <c r="AA2447">
        <f>IF(AB2447="",0,IFERROR(IF(VLOOKUP(AB2447,AB$38:AB2446,1,0)&gt;0,0,0),1))</f>
        <v>0</v>
      </c>
      <c r="AB2447" s="17" t="str">
        <f>IF(DATOS!I2411=X$39,DATOS!F2411,"")</f>
        <v/>
      </c>
    </row>
    <row r="2448" spans="26:28" x14ac:dyDescent="0.25">
      <c r="Z2448">
        <f t="shared" si="55"/>
        <v>0</v>
      </c>
      <c r="AA2448">
        <f>IF(AB2448="",0,IFERROR(IF(VLOOKUP(AB2448,AB$38:AB2447,1,0)&gt;0,0,0),1))</f>
        <v>0</v>
      </c>
      <c r="AB2448" s="17" t="str">
        <f>IF(DATOS!I2412=X$39,DATOS!F2412,"")</f>
        <v/>
      </c>
    </row>
    <row r="2449" spans="26:28" x14ac:dyDescent="0.25">
      <c r="Z2449">
        <f t="shared" si="55"/>
        <v>0</v>
      </c>
      <c r="AA2449">
        <f>IF(AB2449="",0,IFERROR(IF(VLOOKUP(AB2449,AB$38:AB2448,1,0)&gt;0,0,0),1))</f>
        <v>0</v>
      </c>
      <c r="AB2449" s="17" t="str">
        <f>IF(DATOS!I2413=X$39,DATOS!F2413,"")</f>
        <v/>
      </c>
    </row>
    <row r="2450" spans="26:28" x14ac:dyDescent="0.25">
      <c r="Z2450">
        <f t="shared" si="55"/>
        <v>0</v>
      </c>
      <c r="AA2450">
        <f>IF(AB2450="",0,IFERROR(IF(VLOOKUP(AB2450,AB$38:AB2449,1,0)&gt;0,0,0),1))</f>
        <v>0</v>
      </c>
      <c r="AB2450" s="17" t="str">
        <f>IF(DATOS!I2414=X$39,DATOS!F2414,"")</f>
        <v/>
      </c>
    </row>
    <row r="2451" spans="26:28" x14ac:dyDescent="0.25">
      <c r="Z2451">
        <f t="shared" si="55"/>
        <v>0</v>
      </c>
      <c r="AA2451">
        <f>IF(AB2451="",0,IFERROR(IF(VLOOKUP(AB2451,AB$38:AB2450,1,0)&gt;0,0,0),1))</f>
        <v>0</v>
      </c>
      <c r="AB2451" s="17" t="str">
        <f>IF(DATOS!I2415=X$39,DATOS!F2415,"")</f>
        <v/>
      </c>
    </row>
    <row r="2452" spans="26:28" x14ac:dyDescent="0.25">
      <c r="Z2452">
        <f t="shared" si="55"/>
        <v>0</v>
      </c>
      <c r="AA2452">
        <f>IF(AB2452="",0,IFERROR(IF(VLOOKUP(AB2452,AB$38:AB2451,1,0)&gt;0,0,0),1))</f>
        <v>0</v>
      </c>
      <c r="AB2452" s="17" t="str">
        <f>IF(DATOS!I2416=X$39,DATOS!F2416,"")</f>
        <v/>
      </c>
    </row>
    <row r="2453" spans="26:28" x14ac:dyDescent="0.25">
      <c r="Z2453">
        <f t="shared" si="55"/>
        <v>0</v>
      </c>
      <c r="AA2453">
        <f>IF(AB2453="",0,IFERROR(IF(VLOOKUP(AB2453,AB$38:AB2452,1,0)&gt;0,0,0),1))</f>
        <v>0</v>
      </c>
      <c r="AB2453" s="17" t="str">
        <f>IF(DATOS!I2417=X$39,DATOS!F2417,"")</f>
        <v/>
      </c>
    </row>
    <row r="2454" spans="26:28" x14ac:dyDescent="0.25">
      <c r="Z2454">
        <f t="shared" si="55"/>
        <v>0</v>
      </c>
      <c r="AA2454">
        <f>IF(AB2454="",0,IFERROR(IF(VLOOKUP(AB2454,AB$38:AB2453,1,0)&gt;0,0,0),1))</f>
        <v>0</v>
      </c>
      <c r="AB2454" s="17" t="str">
        <f>IF(DATOS!I2418=X$39,DATOS!F2418,"")</f>
        <v/>
      </c>
    </row>
    <row r="2455" spans="26:28" x14ac:dyDescent="0.25">
      <c r="Z2455">
        <f t="shared" si="55"/>
        <v>0</v>
      </c>
      <c r="AA2455">
        <f>IF(AB2455="",0,IFERROR(IF(VLOOKUP(AB2455,AB$38:AB2454,1,0)&gt;0,0,0),1))</f>
        <v>0</v>
      </c>
      <c r="AB2455" s="17" t="str">
        <f>IF(DATOS!I2419=X$39,DATOS!F2419,"")</f>
        <v/>
      </c>
    </row>
    <row r="2456" spans="26:28" x14ac:dyDescent="0.25">
      <c r="Z2456">
        <f t="shared" si="55"/>
        <v>0</v>
      </c>
      <c r="AA2456">
        <f>IF(AB2456="",0,IFERROR(IF(VLOOKUP(AB2456,AB$38:AB2455,1,0)&gt;0,0,0),1))</f>
        <v>0</v>
      </c>
      <c r="AB2456" s="17" t="str">
        <f>IF(DATOS!I2420=X$39,DATOS!F2420,"")</f>
        <v/>
      </c>
    </row>
    <row r="2457" spans="26:28" x14ac:dyDescent="0.25">
      <c r="Z2457">
        <f t="shared" si="55"/>
        <v>0</v>
      </c>
      <c r="AA2457">
        <f>IF(AB2457="",0,IFERROR(IF(VLOOKUP(AB2457,AB$38:AB2456,1,0)&gt;0,0,0),1))</f>
        <v>0</v>
      </c>
      <c r="AB2457" s="17" t="str">
        <f>IF(DATOS!I2421=X$39,DATOS!F2421,"")</f>
        <v/>
      </c>
    </row>
    <row r="2458" spans="26:28" x14ac:dyDescent="0.25">
      <c r="Z2458">
        <f t="shared" si="55"/>
        <v>0</v>
      </c>
      <c r="AA2458">
        <f>IF(AB2458="",0,IFERROR(IF(VLOOKUP(AB2458,AB$38:AB2457,1,0)&gt;0,0,0),1))</f>
        <v>0</v>
      </c>
      <c r="AB2458" s="17" t="str">
        <f>IF(DATOS!I2422=X$39,DATOS!F2422,"")</f>
        <v/>
      </c>
    </row>
    <row r="2459" spans="26:28" x14ac:dyDescent="0.25">
      <c r="Z2459">
        <f t="shared" si="55"/>
        <v>0</v>
      </c>
      <c r="AA2459">
        <f>IF(AB2459="",0,IFERROR(IF(VLOOKUP(AB2459,AB$38:AB2458,1,0)&gt;0,0,0),1))</f>
        <v>0</v>
      </c>
      <c r="AB2459" s="17" t="str">
        <f>IF(DATOS!I2423=X$39,DATOS!F2423,"")</f>
        <v/>
      </c>
    </row>
    <row r="2460" spans="26:28" x14ac:dyDescent="0.25">
      <c r="Z2460">
        <f t="shared" si="55"/>
        <v>0</v>
      </c>
      <c r="AA2460">
        <f>IF(AB2460="",0,IFERROR(IF(VLOOKUP(AB2460,AB$38:AB2459,1,0)&gt;0,0,0),1))</f>
        <v>0</v>
      </c>
      <c r="AB2460" s="17" t="str">
        <f>IF(DATOS!I2424=X$39,DATOS!F2424,"")</f>
        <v/>
      </c>
    </row>
    <row r="2461" spans="26:28" x14ac:dyDescent="0.25">
      <c r="Z2461">
        <f t="shared" si="55"/>
        <v>0</v>
      </c>
      <c r="AA2461">
        <f>IF(AB2461="",0,IFERROR(IF(VLOOKUP(AB2461,AB$38:AB2460,1,0)&gt;0,0,0),1))</f>
        <v>0</v>
      </c>
      <c r="AB2461" s="17" t="str">
        <f>IF(DATOS!I2425=X$39,DATOS!F2425,"")</f>
        <v/>
      </c>
    </row>
    <row r="2462" spans="26:28" x14ac:dyDescent="0.25">
      <c r="Z2462">
        <f t="shared" si="55"/>
        <v>0</v>
      </c>
      <c r="AA2462">
        <f>IF(AB2462="",0,IFERROR(IF(VLOOKUP(AB2462,AB$38:AB2461,1,0)&gt;0,0,0),1))</f>
        <v>0</v>
      </c>
      <c r="AB2462" s="17" t="str">
        <f>IF(DATOS!I2426=X$39,DATOS!F2426,"")</f>
        <v/>
      </c>
    </row>
    <row r="2463" spans="26:28" x14ac:dyDescent="0.25">
      <c r="Z2463">
        <f t="shared" si="55"/>
        <v>0</v>
      </c>
      <c r="AA2463">
        <f>IF(AB2463="",0,IFERROR(IF(VLOOKUP(AB2463,AB$38:AB2462,1,0)&gt;0,0,0),1))</f>
        <v>0</v>
      </c>
      <c r="AB2463" s="17" t="str">
        <f>IF(DATOS!I2427=X$39,DATOS!F2427,"")</f>
        <v/>
      </c>
    </row>
    <row r="2464" spans="26:28" x14ac:dyDescent="0.25">
      <c r="Z2464">
        <f t="shared" si="55"/>
        <v>0</v>
      </c>
      <c r="AA2464">
        <f>IF(AB2464="",0,IFERROR(IF(VLOOKUP(AB2464,AB$38:AB2463,1,0)&gt;0,0,0),1))</f>
        <v>0</v>
      </c>
      <c r="AB2464" s="17" t="str">
        <f>IF(DATOS!I2428=X$39,DATOS!F2428,"")</f>
        <v/>
      </c>
    </row>
    <row r="2465" spans="26:28" x14ac:dyDescent="0.25">
      <c r="Z2465">
        <f t="shared" si="55"/>
        <v>0</v>
      </c>
      <c r="AA2465">
        <f>IF(AB2465="",0,IFERROR(IF(VLOOKUP(AB2465,AB$38:AB2464,1,0)&gt;0,0,0),1))</f>
        <v>0</v>
      </c>
      <c r="AB2465" s="17" t="str">
        <f>IF(DATOS!I2429=X$39,DATOS!F2429,"")</f>
        <v/>
      </c>
    </row>
    <row r="2466" spans="26:28" x14ac:dyDescent="0.25">
      <c r="Z2466">
        <f t="shared" si="55"/>
        <v>0</v>
      </c>
      <c r="AA2466">
        <f>IF(AB2466="",0,IFERROR(IF(VLOOKUP(AB2466,AB$38:AB2465,1,0)&gt;0,0,0),1))</f>
        <v>0</v>
      </c>
      <c r="AB2466" s="17" t="str">
        <f>IF(DATOS!I2430=X$39,DATOS!F2430,"")</f>
        <v/>
      </c>
    </row>
    <row r="2467" spans="26:28" x14ac:dyDescent="0.25">
      <c r="Z2467">
        <f t="shared" si="55"/>
        <v>0</v>
      </c>
      <c r="AA2467">
        <f>IF(AB2467="",0,IFERROR(IF(VLOOKUP(AB2467,AB$38:AB2466,1,0)&gt;0,0,0),1))</f>
        <v>0</v>
      </c>
      <c r="AB2467" s="17" t="str">
        <f>IF(DATOS!I2431=X$39,DATOS!F2431,"")</f>
        <v/>
      </c>
    </row>
    <row r="2468" spans="26:28" x14ac:dyDescent="0.25">
      <c r="Z2468">
        <f t="shared" si="55"/>
        <v>0</v>
      </c>
      <c r="AA2468">
        <f>IF(AB2468="",0,IFERROR(IF(VLOOKUP(AB2468,AB$38:AB2467,1,0)&gt;0,0,0),1))</f>
        <v>0</v>
      </c>
      <c r="AB2468" s="17" t="str">
        <f>IF(DATOS!I2432=X$39,DATOS!F2432,"")</f>
        <v/>
      </c>
    </row>
    <row r="2469" spans="26:28" x14ac:dyDescent="0.25">
      <c r="Z2469">
        <f t="shared" si="55"/>
        <v>0</v>
      </c>
      <c r="AA2469">
        <f>IF(AB2469="",0,IFERROR(IF(VLOOKUP(AB2469,AB$38:AB2468,1,0)&gt;0,0,0),1))</f>
        <v>0</v>
      </c>
      <c r="AB2469" s="17" t="str">
        <f>IF(DATOS!I2433=X$39,DATOS!F2433,"")</f>
        <v/>
      </c>
    </row>
    <row r="2470" spans="26:28" x14ac:dyDescent="0.25">
      <c r="Z2470">
        <f t="shared" ref="Z2470:Z2533" si="56">Z2469+AA2470</f>
        <v>0</v>
      </c>
      <c r="AA2470">
        <f>IF(AB2470="",0,IFERROR(IF(VLOOKUP(AB2470,AB$38:AB2469,1,0)&gt;0,0,0),1))</f>
        <v>0</v>
      </c>
      <c r="AB2470" s="17" t="str">
        <f>IF(DATOS!I2434=X$39,DATOS!F2434,"")</f>
        <v/>
      </c>
    </row>
    <row r="2471" spans="26:28" x14ac:dyDescent="0.25">
      <c r="Z2471">
        <f t="shared" si="56"/>
        <v>0</v>
      </c>
      <c r="AA2471">
        <f>IF(AB2471="",0,IFERROR(IF(VLOOKUP(AB2471,AB$38:AB2470,1,0)&gt;0,0,0),1))</f>
        <v>0</v>
      </c>
      <c r="AB2471" s="17" t="str">
        <f>IF(DATOS!I2435=X$39,DATOS!F2435,"")</f>
        <v/>
      </c>
    </row>
    <row r="2472" spans="26:28" x14ac:dyDescent="0.25">
      <c r="Z2472">
        <f t="shared" si="56"/>
        <v>0</v>
      </c>
      <c r="AA2472">
        <f>IF(AB2472="",0,IFERROR(IF(VLOOKUP(AB2472,AB$38:AB2471,1,0)&gt;0,0,0),1))</f>
        <v>0</v>
      </c>
      <c r="AB2472" s="17" t="str">
        <f>IF(DATOS!I2436=X$39,DATOS!F2436,"")</f>
        <v/>
      </c>
    </row>
    <row r="2473" spans="26:28" x14ac:dyDescent="0.25">
      <c r="Z2473">
        <f t="shared" si="56"/>
        <v>0</v>
      </c>
      <c r="AA2473">
        <f>IF(AB2473="",0,IFERROR(IF(VLOOKUP(AB2473,AB$38:AB2472,1,0)&gt;0,0,0),1))</f>
        <v>0</v>
      </c>
      <c r="AB2473" s="17" t="str">
        <f>IF(DATOS!I2437=X$39,DATOS!F2437,"")</f>
        <v/>
      </c>
    </row>
    <row r="2474" spans="26:28" x14ac:dyDescent="0.25">
      <c r="Z2474">
        <f t="shared" si="56"/>
        <v>0</v>
      </c>
      <c r="AA2474">
        <f>IF(AB2474="",0,IFERROR(IF(VLOOKUP(AB2474,AB$38:AB2473,1,0)&gt;0,0,0),1))</f>
        <v>0</v>
      </c>
      <c r="AB2474" s="17" t="str">
        <f>IF(DATOS!I2438=X$39,DATOS!F2438,"")</f>
        <v/>
      </c>
    </row>
    <row r="2475" spans="26:28" x14ac:dyDescent="0.25">
      <c r="Z2475">
        <f t="shared" si="56"/>
        <v>0</v>
      </c>
      <c r="AA2475">
        <f>IF(AB2475="",0,IFERROR(IF(VLOOKUP(AB2475,AB$38:AB2474,1,0)&gt;0,0,0),1))</f>
        <v>0</v>
      </c>
      <c r="AB2475" s="17" t="str">
        <f>IF(DATOS!I2439=X$39,DATOS!F2439,"")</f>
        <v/>
      </c>
    </row>
    <row r="2476" spans="26:28" x14ac:dyDescent="0.25">
      <c r="Z2476">
        <f t="shared" si="56"/>
        <v>0</v>
      </c>
      <c r="AA2476">
        <f>IF(AB2476="",0,IFERROR(IF(VLOOKUP(AB2476,AB$38:AB2475,1,0)&gt;0,0,0),1))</f>
        <v>0</v>
      </c>
      <c r="AB2476" s="17" t="str">
        <f>IF(DATOS!I2440=X$39,DATOS!F2440,"")</f>
        <v/>
      </c>
    </row>
    <row r="2477" spans="26:28" x14ac:dyDescent="0.25">
      <c r="Z2477">
        <f t="shared" si="56"/>
        <v>0</v>
      </c>
      <c r="AA2477">
        <f>IF(AB2477="",0,IFERROR(IF(VLOOKUP(AB2477,AB$38:AB2476,1,0)&gt;0,0,0),1))</f>
        <v>0</v>
      </c>
      <c r="AB2477" s="17" t="str">
        <f>IF(DATOS!I2441=X$39,DATOS!F2441,"")</f>
        <v/>
      </c>
    </row>
    <row r="2478" spans="26:28" x14ac:dyDescent="0.25">
      <c r="Z2478">
        <f t="shared" si="56"/>
        <v>0</v>
      </c>
      <c r="AA2478">
        <f>IF(AB2478="",0,IFERROR(IF(VLOOKUP(AB2478,AB$38:AB2477,1,0)&gt;0,0,0),1))</f>
        <v>0</v>
      </c>
      <c r="AB2478" s="17" t="str">
        <f>IF(DATOS!I2442=X$39,DATOS!F2442,"")</f>
        <v/>
      </c>
    </row>
    <row r="2479" spans="26:28" x14ac:dyDescent="0.25">
      <c r="Z2479">
        <f t="shared" si="56"/>
        <v>0</v>
      </c>
      <c r="AA2479">
        <f>IF(AB2479="",0,IFERROR(IF(VLOOKUP(AB2479,AB$38:AB2478,1,0)&gt;0,0,0),1))</f>
        <v>0</v>
      </c>
      <c r="AB2479" s="17" t="str">
        <f>IF(DATOS!I2443=X$39,DATOS!F2443,"")</f>
        <v/>
      </c>
    </row>
    <row r="2480" spans="26:28" x14ac:dyDescent="0.25">
      <c r="Z2480">
        <f t="shared" si="56"/>
        <v>0</v>
      </c>
      <c r="AA2480">
        <f>IF(AB2480="",0,IFERROR(IF(VLOOKUP(AB2480,AB$38:AB2479,1,0)&gt;0,0,0),1))</f>
        <v>0</v>
      </c>
      <c r="AB2480" s="17" t="str">
        <f>IF(DATOS!I2444=X$39,DATOS!F2444,"")</f>
        <v/>
      </c>
    </row>
    <row r="2481" spans="26:28" x14ac:dyDescent="0.25">
      <c r="Z2481">
        <f t="shared" si="56"/>
        <v>0</v>
      </c>
      <c r="AA2481">
        <f>IF(AB2481="",0,IFERROR(IF(VLOOKUP(AB2481,AB$38:AB2480,1,0)&gt;0,0,0),1))</f>
        <v>0</v>
      </c>
      <c r="AB2481" s="17" t="str">
        <f>IF(DATOS!I2445=X$39,DATOS!F2445,"")</f>
        <v/>
      </c>
    </row>
    <row r="2482" spans="26:28" x14ac:dyDescent="0.25">
      <c r="Z2482">
        <f t="shared" si="56"/>
        <v>0</v>
      </c>
      <c r="AA2482">
        <f>IF(AB2482="",0,IFERROR(IF(VLOOKUP(AB2482,AB$38:AB2481,1,0)&gt;0,0,0),1))</f>
        <v>0</v>
      </c>
      <c r="AB2482" s="17" t="str">
        <f>IF(DATOS!I2446=X$39,DATOS!F2446,"")</f>
        <v/>
      </c>
    </row>
    <row r="2483" spans="26:28" x14ac:dyDescent="0.25">
      <c r="Z2483">
        <f t="shared" si="56"/>
        <v>0</v>
      </c>
      <c r="AA2483">
        <f>IF(AB2483="",0,IFERROR(IF(VLOOKUP(AB2483,AB$38:AB2482,1,0)&gt;0,0,0),1))</f>
        <v>0</v>
      </c>
      <c r="AB2483" s="17" t="str">
        <f>IF(DATOS!I2447=X$39,DATOS!F2447,"")</f>
        <v/>
      </c>
    </row>
    <row r="2484" spans="26:28" x14ac:dyDescent="0.25">
      <c r="Z2484">
        <f t="shared" si="56"/>
        <v>0</v>
      </c>
      <c r="AA2484">
        <f>IF(AB2484="",0,IFERROR(IF(VLOOKUP(AB2484,AB$38:AB2483,1,0)&gt;0,0,0),1))</f>
        <v>0</v>
      </c>
      <c r="AB2484" s="17" t="str">
        <f>IF(DATOS!I2448=X$39,DATOS!F2448,"")</f>
        <v/>
      </c>
    </row>
    <row r="2485" spans="26:28" x14ac:dyDescent="0.25">
      <c r="Z2485">
        <f t="shared" si="56"/>
        <v>0</v>
      </c>
      <c r="AA2485">
        <f>IF(AB2485="",0,IFERROR(IF(VLOOKUP(AB2485,AB$38:AB2484,1,0)&gt;0,0,0),1))</f>
        <v>0</v>
      </c>
      <c r="AB2485" s="17" t="str">
        <f>IF(DATOS!I2449=X$39,DATOS!F2449,"")</f>
        <v/>
      </c>
    </row>
    <row r="2486" spans="26:28" x14ac:dyDescent="0.25">
      <c r="Z2486">
        <f t="shared" si="56"/>
        <v>0</v>
      </c>
      <c r="AA2486">
        <f>IF(AB2486="",0,IFERROR(IF(VLOOKUP(AB2486,AB$38:AB2485,1,0)&gt;0,0,0),1))</f>
        <v>0</v>
      </c>
      <c r="AB2486" s="17" t="str">
        <f>IF(DATOS!I2450=X$39,DATOS!F2450,"")</f>
        <v/>
      </c>
    </row>
    <row r="2487" spans="26:28" x14ac:dyDescent="0.25">
      <c r="Z2487">
        <f t="shared" si="56"/>
        <v>0</v>
      </c>
      <c r="AA2487">
        <f>IF(AB2487="",0,IFERROR(IF(VLOOKUP(AB2487,AB$38:AB2486,1,0)&gt;0,0,0),1))</f>
        <v>0</v>
      </c>
      <c r="AB2487" s="17" t="str">
        <f>IF(DATOS!I2451=X$39,DATOS!F2451,"")</f>
        <v/>
      </c>
    </row>
    <row r="2488" spans="26:28" x14ac:dyDescent="0.25">
      <c r="Z2488">
        <f t="shared" si="56"/>
        <v>0</v>
      </c>
      <c r="AA2488">
        <f>IF(AB2488="",0,IFERROR(IF(VLOOKUP(AB2488,AB$38:AB2487,1,0)&gt;0,0,0),1))</f>
        <v>0</v>
      </c>
      <c r="AB2488" s="17" t="str">
        <f>IF(DATOS!I2452=X$39,DATOS!F2452,"")</f>
        <v/>
      </c>
    </row>
    <row r="2489" spans="26:28" x14ac:dyDescent="0.25">
      <c r="Z2489">
        <f t="shared" si="56"/>
        <v>0</v>
      </c>
      <c r="AA2489">
        <f>IF(AB2489="",0,IFERROR(IF(VLOOKUP(AB2489,AB$38:AB2488,1,0)&gt;0,0,0),1))</f>
        <v>0</v>
      </c>
      <c r="AB2489" s="17" t="str">
        <f>IF(DATOS!I2453=X$39,DATOS!F2453,"")</f>
        <v/>
      </c>
    </row>
    <row r="2490" spans="26:28" x14ac:dyDescent="0.25">
      <c r="Z2490">
        <f t="shared" si="56"/>
        <v>0</v>
      </c>
      <c r="AA2490">
        <f>IF(AB2490="",0,IFERROR(IF(VLOOKUP(AB2490,AB$38:AB2489,1,0)&gt;0,0,0),1))</f>
        <v>0</v>
      </c>
      <c r="AB2490" s="17" t="str">
        <f>IF(DATOS!I2454=X$39,DATOS!F2454,"")</f>
        <v/>
      </c>
    </row>
    <row r="2491" spans="26:28" x14ac:dyDescent="0.25">
      <c r="Z2491">
        <f t="shared" si="56"/>
        <v>0</v>
      </c>
      <c r="AA2491">
        <f>IF(AB2491="",0,IFERROR(IF(VLOOKUP(AB2491,AB$38:AB2490,1,0)&gt;0,0,0),1))</f>
        <v>0</v>
      </c>
      <c r="AB2491" s="17" t="str">
        <f>IF(DATOS!I2455=X$39,DATOS!F2455,"")</f>
        <v/>
      </c>
    </row>
    <row r="2492" spans="26:28" x14ac:dyDescent="0.25">
      <c r="Z2492">
        <f t="shared" si="56"/>
        <v>0</v>
      </c>
      <c r="AA2492">
        <f>IF(AB2492="",0,IFERROR(IF(VLOOKUP(AB2492,AB$38:AB2491,1,0)&gt;0,0,0),1))</f>
        <v>0</v>
      </c>
      <c r="AB2492" s="17" t="str">
        <f>IF(DATOS!I2456=X$39,DATOS!F2456,"")</f>
        <v/>
      </c>
    </row>
    <row r="2493" spans="26:28" x14ac:dyDescent="0.25">
      <c r="Z2493">
        <f t="shared" si="56"/>
        <v>0</v>
      </c>
      <c r="AA2493">
        <f>IF(AB2493="",0,IFERROR(IF(VLOOKUP(AB2493,AB$38:AB2492,1,0)&gt;0,0,0),1))</f>
        <v>0</v>
      </c>
      <c r="AB2493" s="17" t="str">
        <f>IF(DATOS!I2457=X$39,DATOS!F2457,"")</f>
        <v/>
      </c>
    </row>
    <row r="2494" spans="26:28" x14ac:dyDescent="0.25">
      <c r="Z2494">
        <f t="shared" si="56"/>
        <v>0</v>
      </c>
      <c r="AA2494">
        <f>IF(AB2494="",0,IFERROR(IF(VLOOKUP(AB2494,AB$38:AB2493,1,0)&gt;0,0,0),1))</f>
        <v>0</v>
      </c>
      <c r="AB2494" s="17" t="str">
        <f>IF(DATOS!I2458=X$39,DATOS!F2458,"")</f>
        <v/>
      </c>
    </row>
    <row r="2495" spans="26:28" x14ac:dyDescent="0.25">
      <c r="Z2495">
        <f t="shared" si="56"/>
        <v>0</v>
      </c>
      <c r="AA2495">
        <f>IF(AB2495="",0,IFERROR(IF(VLOOKUP(AB2495,AB$38:AB2494,1,0)&gt;0,0,0),1))</f>
        <v>0</v>
      </c>
      <c r="AB2495" s="17" t="str">
        <f>IF(DATOS!I2459=X$39,DATOS!F2459,"")</f>
        <v/>
      </c>
    </row>
    <row r="2496" spans="26:28" x14ac:dyDescent="0.25">
      <c r="Z2496">
        <f t="shared" si="56"/>
        <v>0</v>
      </c>
      <c r="AA2496">
        <f>IF(AB2496="",0,IFERROR(IF(VLOOKUP(AB2496,AB$38:AB2495,1,0)&gt;0,0,0),1))</f>
        <v>0</v>
      </c>
      <c r="AB2496" s="17" t="str">
        <f>IF(DATOS!I2460=X$39,DATOS!F2460,"")</f>
        <v/>
      </c>
    </row>
    <row r="2497" spans="26:28" x14ac:dyDescent="0.25">
      <c r="Z2497">
        <f t="shared" si="56"/>
        <v>0</v>
      </c>
      <c r="AA2497">
        <f>IF(AB2497="",0,IFERROR(IF(VLOOKUP(AB2497,AB$38:AB2496,1,0)&gt;0,0,0),1))</f>
        <v>0</v>
      </c>
      <c r="AB2497" s="17" t="str">
        <f>IF(DATOS!I2461=X$39,DATOS!F2461,"")</f>
        <v/>
      </c>
    </row>
    <row r="2498" spans="26:28" x14ac:dyDescent="0.25">
      <c r="Z2498">
        <f t="shared" si="56"/>
        <v>0</v>
      </c>
      <c r="AA2498">
        <f>IF(AB2498="",0,IFERROR(IF(VLOOKUP(AB2498,AB$38:AB2497,1,0)&gt;0,0,0),1))</f>
        <v>0</v>
      </c>
      <c r="AB2498" s="17" t="str">
        <f>IF(DATOS!I2462=X$39,DATOS!F2462,"")</f>
        <v/>
      </c>
    </row>
    <row r="2499" spans="26:28" x14ac:dyDescent="0.25">
      <c r="Z2499">
        <f t="shared" si="56"/>
        <v>0</v>
      </c>
      <c r="AA2499">
        <f>IF(AB2499="",0,IFERROR(IF(VLOOKUP(AB2499,AB$38:AB2498,1,0)&gt;0,0,0),1))</f>
        <v>0</v>
      </c>
      <c r="AB2499" s="17" t="str">
        <f>IF(DATOS!I2463=X$39,DATOS!F2463,"")</f>
        <v/>
      </c>
    </row>
    <row r="2500" spans="26:28" x14ac:dyDescent="0.25">
      <c r="Z2500">
        <f t="shared" si="56"/>
        <v>0</v>
      </c>
      <c r="AA2500">
        <f>IF(AB2500="",0,IFERROR(IF(VLOOKUP(AB2500,AB$38:AB2499,1,0)&gt;0,0,0),1))</f>
        <v>0</v>
      </c>
      <c r="AB2500" s="17" t="str">
        <f>IF(DATOS!I2464=X$39,DATOS!F2464,"")</f>
        <v/>
      </c>
    </row>
    <row r="2501" spans="26:28" x14ac:dyDescent="0.25">
      <c r="Z2501">
        <f t="shared" si="56"/>
        <v>0</v>
      </c>
      <c r="AA2501">
        <f>IF(AB2501="",0,IFERROR(IF(VLOOKUP(AB2501,AB$38:AB2500,1,0)&gt;0,0,0),1))</f>
        <v>0</v>
      </c>
      <c r="AB2501" s="17" t="str">
        <f>IF(DATOS!I2465=X$39,DATOS!F2465,"")</f>
        <v/>
      </c>
    </row>
    <row r="2502" spans="26:28" x14ac:dyDescent="0.25">
      <c r="Z2502">
        <f t="shared" si="56"/>
        <v>0</v>
      </c>
      <c r="AA2502">
        <f>IF(AB2502="",0,IFERROR(IF(VLOOKUP(AB2502,AB$38:AB2501,1,0)&gt;0,0,0),1))</f>
        <v>0</v>
      </c>
      <c r="AB2502" s="17" t="str">
        <f>IF(DATOS!I2466=X$39,DATOS!F2466,"")</f>
        <v/>
      </c>
    </row>
    <row r="2503" spans="26:28" x14ac:dyDescent="0.25">
      <c r="Z2503">
        <f t="shared" si="56"/>
        <v>0</v>
      </c>
      <c r="AA2503">
        <f>IF(AB2503="",0,IFERROR(IF(VLOOKUP(AB2503,AB$38:AB2502,1,0)&gt;0,0,0),1))</f>
        <v>0</v>
      </c>
      <c r="AB2503" s="17" t="str">
        <f>IF(DATOS!I2467=X$39,DATOS!F2467,"")</f>
        <v/>
      </c>
    </row>
    <row r="2504" spans="26:28" x14ac:dyDescent="0.25">
      <c r="Z2504">
        <f t="shared" si="56"/>
        <v>0</v>
      </c>
      <c r="AA2504">
        <f>IF(AB2504="",0,IFERROR(IF(VLOOKUP(AB2504,AB$38:AB2503,1,0)&gt;0,0,0),1))</f>
        <v>0</v>
      </c>
      <c r="AB2504" s="17" t="str">
        <f>IF(DATOS!I2468=X$39,DATOS!F2468,"")</f>
        <v/>
      </c>
    </row>
    <row r="2505" spans="26:28" x14ac:dyDescent="0.25">
      <c r="Z2505">
        <f t="shared" si="56"/>
        <v>0</v>
      </c>
      <c r="AA2505">
        <f>IF(AB2505="",0,IFERROR(IF(VLOOKUP(AB2505,AB$38:AB2504,1,0)&gt;0,0,0),1))</f>
        <v>0</v>
      </c>
      <c r="AB2505" s="17" t="str">
        <f>IF(DATOS!I2469=X$39,DATOS!F2469,"")</f>
        <v/>
      </c>
    </row>
    <row r="2506" spans="26:28" x14ac:dyDescent="0.25">
      <c r="Z2506">
        <f t="shared" si="56"/>
        <v>0</v>
      </c>
      <c r="AA2506">
        <f>IF(AB2506="",0,IFERROR(IF(VLOOKUP(AB2506,AB$38:AB2505,1,0)&gt;0,0,0),1))</f>
        <v>0</v>
      </c>
      <c r="AB2506" s="17" t="str">
        <f>IF(DATOS!I2470=X$39,DATOS!F2470,"")</f>
        <v/>
      </c>
    </row>
    <row r="2507" spans="26:28" x14ac:dyDescent="0.25">
      <c r="Z2507">
        <f t="shared" si="56"/>
        <v>0</v>
      </c>
      <c r="AA2507">
        <f>IF(AB2507="",0,IFERROR(IF(VLOOKUP(AB2507,AB$38:AB2506,1,0)&gt;0,0,0),1))</f>
        <v>0</v>
      </c>
      <c r="AB2507" s="17" t="str">
        <f>IF(DATOS!I2471=X$39,DATOS!F2471,"")</f>
        <v/>
      </c>
    </row>
    <row r="2508" spans="26:28" x14ac:dyDescent="0.25">
      <c r="Z2508">
        <f t="shared" si="56"/>
        <v>0</v>
      </c>
      <c r="AA2508">
        <f>IF(AB2508="",0,IFERROR(IF(VLOOKUP(AB2508,AB$38:AB2507,1,0)&gt;0,0,0),1))</f>
        <v>0</v>
      </c>
      <c r="AB2508" s="17" t="str">
        <f>IF(DATOS!I2472=X$39,DATOS!F2472,"")</f>
        <v/>
      </c>
    </row>
    <row r="2509" spans="26:28" x14ac:dyDescent="0.25">
      <c r="Z2509">
        <f t="shared" si="56"/>
        <v>0</v>
      </c>
      <c r="AA2509">
        <f>IF(AB2509="",0,IFERROR(IF(VLOOKUP(AB2509,AB$38:AB2508,1,0)&gt;0,0,0),1))</f>
        <v>0</v>
      </c>
      <c r="AB2509" s="17" t="str">
        <f>IF(DATOS!I2473=X$39,DATOS!F2473,"")</f>
        <v/>
      </c>
    </row>
    <row r="2510" spans="26:28" x14ac:dyDescent="0.25">
      <c r="Z2510">
        <f t="shared" si="56"/>
        <v>0</v>
      </c>
      <c r="AA2510">
        <f>IF(AB2510="",0,IFERROR(IF(VLOOKUP(AB2510,AB$38:AB2509,1,0)&gt;0,0,0),1))</f>
        <v>0</v>
      </c>
      <c r="AB2510" s="17" t="str">
        <f>IF(DATOS!I2474=X$39,DATOS!F2474,"")</f>
        <v/>
      </c>
    </row>
    <row r="2511" spans="26:28" x14ac:dyDescent="0.25">
      <c r="Z2511">
        <f t="shared" si="56"/>
        <v>0</v>
      </c>
      <c r="AA2511">
        <f>IF(AB2511="",0,IFERROR(IF(VLOOKUP(AB2511,AB$38:AB2510,1,0)&gt;0,0,0),1))</f>
        <v>0</v>
      </c>
      <c r="AB2511" s="17" t="str">
        <f>IF(DATOS!I2475=X$39,DATOS!F2475,"")</f>
        <v/>
      </c>
    </row>
    <row r="2512" spans="26:28" x14ac:dyDescent="0.25">
      <c r="Z2512">
        <f t="shared" si="56"/>
        <v>0</v>
      </c>
      <c r="AA2512">
        <f>IF(AB2512="",0,IFERROR(IF(VLOOKUP(AB2512,AB$38:AB2511,1,0)&gt;0,0,0),1))</f>
        <v>0</v>
      </c>
      <c r="AB2512" s="17" t="str">
        <f>IF(DATOS!I2476=X$39,DATOS!F2476,"")</f>
        <v/>
      </c>
    </row>
    <row r="2513" spans="26:28" x14ac:dyDescent="0.25">
      <c r="Z2513">
        <f t="shared" si="56"/>
        <v>0</v>
      </c>
      <c r="AA2513">
        <f>IF(AB2513="",0,IFERROR(IF(VLOOKUP(AB2513,AB$38:AB2512,1,0)&gt;0,0,0),1))</f>
        <v>0</v>
      </c>
      <c r="AB2513" s="17" t="str">
        <f>IF(DATOS!I2477=X$39,DATOS!F2477,"")</f>
        <v/>
      </c>
    </row>
    <row r="2514" spans="26:28" x14ac:dyDescent="0.25">
      <c r="Z2514">
        <f t="shared" si="56"/>
        <v>0</v>
      </c>
      <c r="AA2514">
        <f>IF(AB2514="",0,IFERROR(IF(VLOOKUP(AB2514,AB$38:AB2513,1,0)&gt;0,0,0),1))</f>
        <v>0</v>
      </c>
      <c r="AB2514" s="17" t="str">
        <f>IF(DATOS!I2478=X$39,DATOS!F2478,"")</f>
        <v/>
      </c>
    </row>
    <row r="2515" spans="26:28" x14ac:dyDescent="0.25">
      <c r="Z2515">
        <f t="shared" si="56"/>
        <v>0</v>
      </c>
      <c r="AA2515">
        <f>IF(AB2515="",0,IFERROR(IF(VLOOKUP(AB2515,AB$38:AB2514,1,0)&gt;0,0,0),1))</f>
        <v>0</v>
      </c>
      <c r="AB2515" s="17" t="str">
        <f>IF(DATOS!I2479=X$39,DATOS!F2479,"")</f>
        <v/>
      </c>
    </row>
    <row r="2516" spans="26:28" x14ac:dyDescent="0.25">
      <c r="Z2516">
        <f t="shared" si="56"/>
        <v>0</v>
      </c>
      <c r="AA2516">
        <f>IF(AB2516="",0,IFERROR(IF(VLOOKUP(AB2516,AB$38:AB2515,1,0)&gt;0,0,0),1))</f>
        <v>0</v>
      </c>
      <c r="AB2516" s="17" t="str">
        <f>IF(DATOS!I2480=X$39,DATOS!F2480,"")</f>
        <v/>
      </c>
    </row>
    <row r="2517" spans="26:28" x14ac:dyDescent="0.25">
      <c r="Z2517">
        <f t="shared" si="56"/>
        <v>0</v>
      </c>
      <c r="AA2517">
        <f>IF(AB2517="",0,IFERROR(IF(VLOOKUP(AB2517,AB$38:AB2516,1,0)&gt;0,0,0),1))</f>
        <v>0</v>
      </c>
      <c r="AB2517" s="17" t="str">
        <f>IF(DATOS!I2481=X$39,DATOS!F2481,"")</f>
        <v/>
      </c>
    </row>
    <row r="2518" spans="26:28" x14ac:dyDescent="0.25">
      <c r="Z2518">
        <f t="shared" si="56"/>
        <v>0</v>
      </c>
      <c r="AA2518">
        <f>IF(AB2518="",0,IFERROR(IF(VLOOKUP(AB2518,AB$38:AB2517,1,0)&gt;0,0,0),1))</f>
        <v>0</v>
      </c>
      <c r="AB2518" s="17" t="str">
        <f>IF(DATOS!I2482=X$39,DATOS!F2482,"")</f>
        <v/>
      </c>
    </row>
    <row r="2519" spans="26:28" x14ac:dyDescent="0.25">
      <c r="Z2519">
        <f t="shared" si="56"/>
        <v>0</v>
      </c>
      <c r="AA2519">
        <f>IF(AB2519="",0,IFERROR(IF(VLOOKUP(AB2519,AB$38:AB2518,1,0)&gt;0,0,0),1))</f>
        <v>0</v>
      </c>
      <c r="AB2519" s="17" t="str">
        <f>IF(DATOS!I2483=X$39,DATOS!F2483,"")</f>
        <v/>
      </c>
    </row>
    <row r="2520" spans="26:28" x14ac:dyDescent="0.25">
      <c r="Z2520">
        <f t="shared" si="56"/>
        <v>0</v>
      </c>
      <c r="AA2520">
        <f>IF(AB2520="",0,IFERROR(IF(VLOOKUP(AB2520,AB$38:AB2519,1,0)&gt;0,0,0),1))</f>
        <v>0</v>
      </c>
      <c r="AB2520" s="17" t="str">
        <f>IF(DATOS!I2484=X$39,DATOS!F2484,"")</f>
        <v/>
      </c>
    </row>
    <row r="2521" spans="26:28" x14ac:dyDescent="0.25">
      <c r="Z2521">
        <f t="shared" si="56"/>
        <v>0</v>
      </c>
      <c r="AA2521">
        <f>IF(AB2521="",0,IFERROR(IF(VLOOKUP(AB2521,AB$38:AB2520,1,0)&gt;0,0,0),1))</f>
        <v>0</v>
      </c>
      <c r="AB2521" s="17" t="str">
        <f>IF(DATOS!I2485=X$39,DATOS!F2485,"")</f>
        <v/>
      </c>
    </row>
    <row r="2522" spans="26:28" x14ac:dyDescent="0.25">
      <c r="Z2522">
        <f t="shared" si="56"/>
        <v>0</v>
      </c>
      <c r="AA2522">
        <f>IF(AB2522="",0,IFERROR(IF(VLOOKUP(AB2522,AB$38:AB2521,1,0)&gt;0,0,0),1))</f>
        <v>0</v>
      </c>
      <c r="AB2522" s="17" t="str">
        <f>IF(DATOS!I2486=X$39,DATOS!F2486,"")</f>
        <v/>
      </c>
    </row>
    <row r="2523" spans="26:28" x14ac:dyDescent="0.25">
      <c r="Z2523">
        <f t="shared" si="56"/>
        <v>0</v>
      </c>
      <c r="AA2523">
        <f>IF(AB2523="",0,IFERROR(IF(VLOOKUP(AB2523,AB$38:AB2522,1,0)&gt;0,0,0),1))</f>
        <v>0</v>
      </c>
      <c r="AB2523" s="17" t="str">
        <f>IF(DATOS!I2487=X$39,DATOS!F2487,"")</f>
        <v/>
      </c>
    </row>
    <row r="2524" spans="26:28" x14ac:dyDescent="0.25">
      <c r="Z2524">
        <f t="shared" si="56"/>
        <v>0</v>
      </c>
      <c r="AA2524">
        <f>IF(AB2524="",0,IFERROR(IF(VLOOKUP(AB2524,AB$38:AB2523,1,0)&gt;0,0,0),1))</f>
        <v>0</v>
      </c>
      <c r="AB2524" s="17" t="str">
        <f>IF(DATOS!I2488=X$39,DATOS!F2488,"")</f>
        <v/>
      </c>
    </row>
    <row r="2525" spans="26:28" x14ac:dyDescent="0.25">
      <c r="Z2525">
        <f t="shared" si="56"/>
        <v>0</v>
      </c>
      <c r="AA2525">
        <f>IF(AB2525="",0,IFERROR(IF(VLOOKUP(AB2525,AB$38:AB2524,1,0)&gt;0,0,0),1))</f>
        <v>0</v>
      </c>
      <c r="AB2525" s="17" t="str">
        <f>IF(DATOS!I2489=X$39,DATOS!F2489,"")</f>
        <v/>
      </c>
    </row>
    <row r="2526" spans="26:28" x14ac:dyDescent="0.25">
      <c r="Z2526">
        <f t="shared" si="56"/>
        <v>0</v>
      </c>
      <c r="AA2526">
        <f>IF(AB2526="",0,IFERROR(IF(VLOOKUP(AB2526,AB$38:AB2525,1,0)&gt;0,0,0),1))</f>
        <v>0</v>
      </c>
      <c r="AB2526" s="17" t="str">
        <f>IF(DATOS!I2490=X$39,DATOS!F2490,"")</f>
        <v/>
      </c>
    </row>
    <row r="2527" spans="26:28" x14ac:dyDescent="0.25">
      <c r="Z2527">
        <f t="shared" si="56"/>
        <v>0</v>
      </c>
      <c r="AA2527">
        <f>IF(AB2527="",0,IFERROR(IF(VLOOKUP(AB2527,AB$38:AB2526,1,0)&gt;0,0,0),1))</f>
        <v>0</v>
      </c>
      <c r="AB2527" s="17" t="str">
        <f>IF(DATOS!I2491=X$39,DATOS!F2491,"")</f>
        <v/>
      </c>
    </row>
    <row r="2528" spans="26:28" x14ac:dyDescent="0.25">
      <c r="Z2528">
        <f t="shared" si="56"/>
        <v>0</v>
      </c>
      <c r="AA2528">
        <f>IF(AB2528="",0,IFERROR(IF(VLOOKUP(AB2528,AB$38:AB2527,1,0)&gt;0,0,0),1))</f>
        <v>0</v>
      </c>
      <c r="AB2528" s="17" t="str">
        <f>IF(DATOS!I2492=X$39,DATOS!F2492,"")</f>
        <v/>
      </c>
    </row>
    <row r="2529" spans="26:28" x14ac:dyDescent="0.25">
      <c r="Z2529">
        <f t="shared" si="56"/>
        <v>0</v>
      </c>
      <c r="AA2529">
        <f>IF(AB2529="",0,IFERROR(IF(VLOOKUP(AB2529,AB$38:AB2528,1,0)&gt;0,0,0),1))</f>
        <v>0</v>
      </c>
      <c r="AB2529" s="17" t="str">
        <f>IF(DATOS!I2493=X$39,DATOS!F2493,"")</f>
        <v/>
      </c>
    </row>
    <row r="2530" spans="26:28" x14ac:dyDescent="0.25">
      <c r="Z2530">
        <f t="shared" si="56"/>
        <v>0</v>
      </c>
      <c r="AA2530">
        <f>IF(AB2530="",0,IFERROR(IF(VLOOKUP(AB2530,AB$38:AB2529,1,0)&gt;0,0,0),1))</f>
        <v>0</v>
      </c>
      <c r="AB2530" s="17" t="str">
        <f>IF(DATOS!I2494=X$39,DATOS!F2494,"")</f>
        <v/>
      </c>
    </row>
    <row r="2531" spans="26:28" x14ac:dyDescent="0.25">
      <c r="Z2531">
        <f t="shared" si="56"/>
        <v>0</v>
      </c>
      <c r="AA2531">
        <f>IF(AB2531="",0,IFERROR(IF(VLOOKUP(AB2531,AB$38:AB2530,1,0)&gt;0,0,0),1))</f>
        <v>0</v>
      </c>
      <c r="AB2531" s="17" t="str">
        <f>IF(DATOS!I2495=X$39,DATOS!F2495,"")</f>
        <v/>
      </c>
    </row>
    <row r="2532" spans="26:28" x14ac:dyDescent="0.25">
      <c r="Z2532">
        <f t="shared" si="56"/>
        <v>0</v>
      </c>
      <c r="AA2532">
        <f>IF(AB2532="",0,IFERROR(IF(VLOOKUP(AB2532,AB$38:AB2531,1,0)&gt;0,0,0),1))</f>
        <v>0</v>
      </c>
      <c r="AB2532" s="17" t="str">
        <f>IF(DATOS!I2496=X$39,DATOS!F2496,"")</f>
        <v/>
      </c>
    </row>
    <row r="2533" spans="26:28" x14ac:dyDescent="0.25">
      <c r="Z2533">
        <f t="shared" si="56"/>
        <v>0</v>
      </c>
      <c r="AA2533">
        <f>IF(AB2533="",0,IFERROR(IF(VLOOKUP(AB2533,AB$38:AB2532,1,0)&gt;0,0,0),1))</f>
        <v>0</v>
      </c>
      <c r="AB2533" s="17" t="str">
        <f>IF(DATOS!I2497=X$39,DATOS!F2497,"")</f>
        <v/>
      </c>
    </row>
    <row r="2534" spans="26:28" x14ac:dyDescent="0.25">
      <c r="Z2534">
        <f t="shared" ref="Z2534:Z2597" si="57">Z2533+AA2534</f>
        <v>0</v>
      </c>
      <c r="AA2534">
        <f>IF(AB2534="",0,IFERROR(IF(VLOOKUP(AB2534,AB$38:AB2533,1,0)&gt;0,0,0),1))</f>
        <v>0</v>
      </c>
      <c r="AB2534" s="17" t="str">
        <f>IF(DATOS!I2498=X$39,DATOS!F2498,"")</f>
        <v/>
      </c>
    </row>
    <row r="2535" spans="26:28" x14ac:dyDescent="0.25">
      <c r="Z2535">
        <f t="shared" si="57"/>
        <v>0</v>
      </c>
      <c r="AA2535">
        <f>IF(AB2535="",0,IFERROR(IF(VLOOKUP(AB2535,AB$38:AB2534,1,0)&gt;0,0,0),1))</f>
        <v>0</v>
      </c>
      <c r="AB2535" s="17" t="str">
        <f>IF(DATOS!I2499=X$39,DATOS!F2499,"")</f>
        <v/>
      </c>
    </row>
    <row r="2536" spans="26:28" x14ac:dyDescent="0.25">
      <c r="Z2536">
        <f t="shared" si="57"/>
        <v>0</v>
      </c>
      <c r="AA2536">
        <f>IF(AB2536="",0,IFERROR(IF(VLOOKUP(AB2536,AB$38:AB2535,1,0)&gt;0,0,0),1))</f>
        <v>0</v>
      </c>
      <c r="AB2536" s="17" t="str">
        <f>IF(DATOS!I2500=X$39,DATOS!F2500,"")</f>
        <v/>
      </c>
    </row>
    <row r="2537" spans="26:28" x14ac:dyDescent="0.25">
      <c r="Z2537">
        <f t="shared" si="57"/>
        <v>0</v>
      </c>
      <c r="AA2537">
        <f>IF(AB2537="",0,IFERROR(IF(VLOOKUP(AB2537,AB$38:AB2536,1,0)&gt;0,0,0),1))</f>
        <v>0</v>
      </c>
      <c r="AB2537" s="17" t="str">
        <f>IF(DATOS!I2501=X$39,DATOS!F2501,"")</f>
        <v/>
      </c>
    </row>
    <row r="2538" spans="26:28" x14ac:dyDescent="0.25">
      <c r="Z2538">
        <f t="shared" si="57"/>
        <v>0</v>
      </c>
      <c r="AA2538">
        <f>IF(AB2538="",0,IFERROR(IF(VLOOKUP(AB2538,AB$38:AB2537,1,0)&gt;0,0,0),1))</f>
        <v>0</v>
      </c>
      <c r="AB2538" s="17" t="str">
        <f>IF(DATOS!I2502=X$39,DATOS!F2502,"")</f>
        <v/>
      </c>
    </row>
    <row r="2539" spans="26:28" x14ac:dyDescent="0.25">
      <c r="Z2539">
        <f t="shared" si="57"/>
        <v>0</v>
      </c>
      <c r="AA2539">
        <f>IF(AB2539="",0,IFERROR(IF(VLOOKUP(AB2539,AB$38:AB2538,1,0)&gt;0,0,0),1))</f>
        <v>0</v>
      </c>
      <c r="AB2539" s="17" t="str">
        <f>IF(DATOS!I2503=X$39,DATOS!F2503,"")</f>
        <v/>
      </c>
    </row>
    <row r="2540" spans="26:28" x14ac:dyDescent="0.25">
      <c r="Z2540">
        <f t="shared" si="57"/>
        <v>0</v>
      </c>
      <c r="AA2540">
        <f>IF(AB2540="",0,IFERROR(IF(VLOOKUP(AB2540,AB$38:AB2539,1,0)&gt;0,0,0),1))</f>
        <v>0</v>
      </c>
      <c r="AB2540" s="17" t="str">
        <f>IF(DATOS!I2504=X$39,DATOS!F2504,"")</f>
        <v/>
      </c>
    </row>
    <row r="2541" spans="26:28" x14ac:dyDescent="0.25">
      <c r="Z2541">
        <f t="shared" si="57"/>
        <v>0</v>
      </c>
      <c r="AA2541">
        <f>IF(AB2541="",0,IFERROR(IF(VLOOKUP(AB2541,AB$38:AB2540,1,0)&gt;0,0,0),1))</f>
        <v>0</v>
      </c>
      <c r="AB2541" s="17" t="str">
        <f>IF(DATOS!I2505=X$39,DATOS!F2505,"")</f>
        <v/>
      </c>
    </row>
    <row r="2542" spans="26:28" x14ac:dyDescent="0.25">
      <c r="Z2542">
        <f t="shared" si="57"/>
        <v>0</v>
      </c>
      <c r="AA2542">
        <f>IF(AB2542="",0,IFERROR(IF(VLOOKUP(AB2542,AB$38:AB2541,1,0)&gt;0,0,0),1))</f>
        <v>0</v>
      </c>
      <c r="AB2542" s="17" t="str">
        <f>IF(DATOS!I2506=X$39,DATOS!F2506,"")</f>
        <v/>
      </c>
    </row>
    <row r="2543" spans="26:28" x14ac:dyDescent="0.25">
      <c r="Z2543">
        <f t="shared" si="57"/>
        <v>0</v>
      </c>
      <c r="AA2543">
        <f>IF(AB2543="",0,IFERROR(IF(VLOOKUP(AB2543,AB$38:AB2542,1,0)&gt;0,0,0),1))</f>
        <v>0</v>
      </c>
      <c r="AB2543" s="17" t="str">
        <f>IF(DATOS!I2507=X$39,DATOS!F2507,"")</f>
        <v/>
      </c>
    </row>
    <row r="2544" spans="26:28" x14ac:dyDescent="0.25">
      <c r="Z2544">
        <f t="shared" si="57"/>
        <v>0</v>
      </c>
      <c r="AA2544">
        <f>IF(AB2544="",0,IFERROR(IF(VLOOKUP(AB2544,AB$38:AB2543,1,0)&gt;0,0,0),1))</f>
        <v>0</v>
      </c>
      <c r="AB2544" s="17" t="str">
        <f>IF(DATOS!I2508=X$39,DATOS!F2508,"")</f>
        <v/>
      </c>
    </row>
    <row r="2545" spans="26:28" x14ac:dyDescent="0.25">
      <c r="Z2545">
        <f t="shared" si="57"/>
        <v>0</v>
      </c>
      <c r="AA2545">
        <f>IF(AB2545="",0,IFERROR(IF(VLOOKUP(AB2545,AB$38:AB2544,1,0)&gt;0,0,0),1))</f>
        <v>0</v>
      </c>
      <c r="AB2545" s="17" t="str">
        <f>IF(DATOS!I2509=X$39,DATOS!F2509,"")</f>
        <v/>
      </c>
    </row>
    <row r="2546" spans="26:28" x14ac:dyDescent="0.25">
      <c r="Z2546">
        <f t="shared" si="57"/>
        <v>0</v>
      </c>
      <c r="AA2546">
        <f>IF(AB2546="",0,IFERROR(IF(VLOOKUP(AB2546,AB$38:AB2545,1,0)&gt;0,0,0),1))</f>
        <v>0</v>
      </c>
      <c r="AB2546" s="17" t="str">
        <f>IF(DATOS!I2510=X$39,DATOS!F2510,"")</f>
        <v/>
      </c>
    </row>
    <row r="2547" spans="26:28" x14ac:dyDescent="0.25">
      <c r="Z2547">
        <f t="shared" si="57"/>
        <v>0</v>
      </c>
      <c r="AA2547">
        <f>IF(AB2547="",0,IFERROR(IF(VLOOKUP(AB2547,AB$38:AB2546,1,0)&gt;0,0,0),1))</f>
        <v>0</v>
      </c>
      <c r="AB2547" s="17" t="str">
        <f>IF(DATOS!I2511=X$39,DATOS!F2511,"")</f>
        <v/>
      </c>
    </row>
    <row r="2548" spans="26:28" x14ac:dyDescent="0.25">
      <c r="Z2548">
        <f t="shared" si="57"/>
        <v>0</v>
      </c>
      <c r="AA2548">
        <f>IF(AB2548="",0,IFERROR(IF(VLOOKUP(AB2548,AB$38:AB2547,1,0)&gt;0,0,0),1))</f>
        <v>0</v>
      </c>
      <c r="AB2548" s="17" t="str">
        <f>IF(DATOS!I2512=X$39,DATOS!F2512,"")</f>
        <v/>
      </c>
    </row>
    <row r="2549" spans="26:28" x14ac:dyDescent="0.25">
      <c r="Z2549">
        <f t="shared" si="57"/>
        <v>0</v>
      </c>
      <c r="AA2549">
        <f>IF(AB2549="",0,IFERROR(IF(VLOOKUP(AB2549,AB$38:AB2548,1,0)&gt;0,0,0),1))</f>
        <v>0</v>
      </c>
      <c r="AB2549" s="17" t="str">
        <f>IF(DATOS!I2513=X$39,DATOS!F2513,"")</f>
        <v/>
      </c>
    </row>
    <row r="2550" spans="26:28" x14ac:dyDescent="0.25">
      <c r="Z2550">
        <f t="shared" si="57"/>
        <v>0</v>
      </c>
      <c r="AA2550">
        <f>IF(AB2550="",0,IFERROR(IF(VLOOKUP(AB2550,AB$38:AB2549,1,0)&gt;0,0,0),1))</f>
        <v>0</v>
      </c>
      <c r="AB2550" s="17" t="str">
        <f>IF(DATOS!I2514=X$39,DATOS!F2514,"")</f>
        <v/>
      </c>
    </row>
    <row r="2551" spans="26:28" x14ac:dyDescent="0.25">
      <c r="Z2551">
        <f t="shared" si="57"/>
        <v>0</v>
      </c>
      <c r="AA2551">
        <f>IF(AB2551="",0,IFERROR(IF(VLOOKUP(AB2551,AB$38:AB2550,1,0)&gt;0,0,0),1))</f>
        <v>0</v>
      </c>
      <c r="AB2551" s="17" t="str">
        <f>IF(DATOS!I2515=X$39,DATOS!F2515,"")</f>
        <v/>
      </c>
    </row>
    <row r="2552" spans="26:28" x14ac:dyDescent="0.25">
      <c r="Z2552">
        <f t="shared" si="57"/>
        <v>0</v>
      </c>
      <c r="AA2552">
        <f>IF(AB2552="",0,IFERROR(IF(VLOOKUP(AB2552,AB$38:AB2551,1,0)&gt;0,0,0),1))</f>
        <v>0</v>
      </c>
      <c r="AB2552" s="17" t="str">
        <f>IF(DATOS!I2516=X$39,DATOS!F2516,"")</f>
        <v/>
      </c>
    </row>
    <row r="2553" spans="26:28" x14ac:dyDescent="0.25">
      <c r="Z2553">
        <f t="shared" si="57"/>
        <v>0</v>
      </c>
      <c r="AA2553">
        <f>IF(AB2553="",0,IFERROR(IF(VLOOKUP(AB2553,AB$38:AB2552,1,0)&gt;0,0,0),1))</f>
        <v>0</v>
      </c>
      <c r="AB2553" s="17" t="str">
        <f>IF(DATOS!I2517=X$39,DATOS!F2517,"")</f>
        <v/>
      </c>
    </row>
    <row r="2554" spans="26:28" x14ac:dyDescent="0.25">
      <c r="Z2554">
        <f t="shared" si="57"/>
        <v>0</v>
      </c>
      <c r="AA2554">
        <f>IF(AB2554="",0,IFERROR(IF(VLOOKUP(AB2554,AB$38:AB2553,1,0)&gt;0,0,0),1))</f>
        <v>0</v>
      </c>
      <c r="AB2554" s="17" t="str">
        <f>IF(DATOS!I2518=X$39,DATOS!F2518,"")</f>
        <v/>
      </c>
    </row>
    <row r="2555" spans="26:28" x14ac:dyDescent="0.25">
      <c r="Z2555">
        <f t="shared" si="57"/>
        <v>0</v>
      </c>
      <c r="AA2555">
        <f>IF(AB2555="",0,IFERROR(IF(VLOOKUP(AB2555,AB$38:AB2554,1,0)&gt;0,0,0),1))</f>
        <v>0</v>
      </c>
      <c r="AB2555" s="17" t="str">
        <f>IF(DATOS!I2519=X$39,DATOS!F2519,"")</f>
        <v/>
      </c>
    </row>
    <row r="2556" spans="26:28" x14ac:dyDescent="0.25">
      <c r="Z2556">
        <f t="shared" si="57"/>
        <v>0</v>
      </c>
      <c r="AA2556">
        <f>IF(AB2556="",0,IFERROR(IF(VLOOKUP(AB2556,AB$38:AB2555,1,0)&gt;0,0,0),1))</f>
        <v>0</v>
      </c>
      <c r="AB2556" s="17" t="str">
        <f>IF(DATOS!I2520=X$39,DATOS!F2520,"")</f>
        <v/>
      </c>
    </row>
    <row r="2557" spans="26:28" x14ac:dyDescent="0.25">
      <c r="Z2557">
        <f t="shared" si="57"/>
        <v>0</v>
      </c>
      <c r="AA2557">
        <f>IF(AB2557="",0,IFERROR(IF(VLOOKUP(AB2557,AB$38:AB2556,1,0)&gt;0,0,0),1))</f>
        <v>0</v>
      </c>
      <c r="AB2557" s="17" t="str">
        <f>IF(DATOS!I2521=X$39,DATOS!F2521,"")</f>
        <v/>
      </c>
    </row>
    <row r="2558" spans="26:28" x14ac:dyDescent="0.25">
      <c r="Z2558">
        <f t="shared" si="57"/>
        <v>0</v>
      </c>
      <c r="AA2558">
        <f>IF(AB2558="",0,IFERROR(IF(VLOOKUP(AB2558,AB$38:AB2557,1,0)&gt;0,0,0),1))</f>
        <v>0</v>
      </c>
      <c r="AB2558" s="17" t="str">
        <f>IF(DATOS!I2522=X$39,DATOS!F2522,"")</f>
        <v/>
      </c>
    </row>
    <row r="2559" spans="26:28" x14ac:dyDescent="0.25">
      <c r="Z2559">
        <f t="shared" si="57"/>
        <v>0</v>
      </c>
      <c r="AA2559">
        <f>IF(AB2559="",0,IFERROR(IF(VLOOKUP(AB2559,AB$38:AB2558,1,0)&gt;0,0,0),1))</f>
        <v>0</v>
      </c>
      <c r="AB2559" s="17" t="str">
        <f>IF(DATOS!I2523=X$39,DATOS!F2523,"")</f>
        <v/>
      </c>
    </row>
    <row r="2560" spans="26:28" x14ac:dyDescent="0.25">
      <c r="Z2560">
        <f t="shared" si="57"/>
        <v>0</v>
      </c>
      <c r="AA2560">
        <f>IF(AB2560="",0,IFERROR(IF(VLOOKUP(AB2560,AB$38:AB2559,1,0)&gt;0,0,0),1))</f>
        <v>0</v>
      </c>
      <c r="AB2560" s="17" t="str">
        <f>IF(DATOS!I2524=X$39,DATOS!F2524,"")</f>
        <v/>
      </c>
    </row>
    <row r="2561" spans="26:28" x14ac:dyDescent="0.25">
      <c r="Z2561">
        <f t="shared" si="57"/>
        <v>0</v>
      </c>
      <c r="AA2561">
        <f>IF(AB2561="",0,IFERROR(IF(VLOOKUP(AB2561,AB$38:AB2560,1,0)&gt;0,0,0),1))</f>
        <v>0</v>
      </c>
      <c r="AB2561" s="17" t="str">
        <f>IF(DATOS!I2525=X$39,DATOS!F2525,"")</f>
        <v/>
      </c>
    </row>
    <row r="2562" spans="26:28" x14ac:dyDescent="0.25">
      <c r="Z2562">
        <f t="shared" si="57"/>
        <v>0</v>
      </c>
      <c r="AA2562">
        <f>IF(AB2562="",0,IFERROR(IF(VLOOKUP(AB2562,AB$38:AB2561,1,0)&gt;0,0,0),1))</f>
        <v>0</v>
      </c>
      <c r="AB2562" s="17" t="str">
        <f>IF(DATOS!I2526=X$39,DATOS!F2526,"")</f>
        <v/>
      </c>
    </row>
    <row r="2563" spans="26:28" x14ac:dyDescent="0.25">
      <c r="Z2563">
        <f t="shared" si="57"/>
        <v>0</v>
      </c>
      <c r="AA2563">
        <f>IF(AB2563="",0,IFERROR(IF(VLOOKUP(AB2563,AB$38:AB2562,1,0)&gt;0,0,0),1))</f>
        <v>0</v>
      </c>
      <c r="AB2563" s="17" t="str">
        <f>IF(DATOS!I2527=X$39,DATOS!F2527,"")</f>
        <v/>
      </c>
    </row>
    <row r="2564" spans="26:28" x14ac:dyDescent="0.25">
      <c r="Z2564">
        <f t="shared" si="57"/>
        <v>0</v>
      </c>
      <c r="AA2564">
        <f>IF(AB2564="",0,IFERROR(IF(VLOOKUP(AB2564,AB$38:AB2563,1,0)&gt;0,0,0),1))</f>
        <v>0</v>
      </c>
      <c r="AB2564" s="17" t="str">
        <f>IF(DATOS!I2528=X$39,DATOS!F2528,"")</f>
        <v/>
      </c>
    </row>
    <row r="2565" spans="26:28" x14ac:dyDescent="0.25">
      <c r="Z2565">
        <f t="shared" si="57"/>
        <v>0</v>
      </c>
      <c r="AA2565">
        <f>IF(AB2565="",0,IFERROR(IF(VLOOKUP(AB2565,AB$38:AB2564,1,0)&gt;0,0,0),1))</f>
        <v>0</v>
      </c>
      <c r="AB2565" s="17" t="str">
        <f>IF(DATOS!I2529=X$39,DATOS!F2529,"")</f>
        <v/>
      </c>
    </row>
    <row r="2566" spans="26:28" x14ac:dyDescent="0.25">
      <c r="Z2566">
        <f t="shared" si="57"/>
        <v>0</v>
      </c>
      <c r="AA2566">
        <f>IF(AB2566="",0,IFERROR(IF(VLOOKUP(AB2566,AB$38:AB2565,1,0)&gt;0,0,0),1))</f>
        <v>0</v>
      </c>
      <c r="AB2566" s="17" t="str">
        <f>IF(DATOS!I2530=X$39,DATOS!F2530,"")</f>
        <v/>
      </c>
    </row>
    <row r="2567" spans="26:28" x14ac:dyDescent="0.25">
      <c r="Z2567">
        <f t="shared" si="57"/>
        <v>0</v>
      </c>
      <c r="AA2567">
        <f>IF(AB2567="",0,IFERROR(IF(VLOOKUP(AB2567,AB$38:AB2566,1,0)&gt;0,0,0),1))</f>
        <v>0</v>
      </c>
      <c r="AB2567" s="17" t="str">
        <f>IF(DATOS!I2531=X$39,DATOS!F2531,"")</f>
        <v/>
      </c>
    </row>
    <row r="2568" spans="26:28" x14ac:dyDescent="0.25">
      <c r="Z2568">
        <f t="shared" si="57"/>
        <v>0</v>
      </c>
      <c r="AA2568">
        <f>IF(AB2568="",0,IFERROR(IF(VLOOKUP(AB2568,AB$38:AB2567,1,0)&gt;0,0,0),1))</f>
        <v>0</v>
      </c>
      <c r="AB2568" s="17" t="str">
        <f>IF(DATOS!I2532=X$39,DATOS!F2532,"")</f>
        <v/>
      </c>
    </row>
    <row r="2569" spans="26:28" x14ac:dyDescent="0.25">
      <c r="Z2569">
        <f t="shared" si="57"/>
        <v>0</v>
      </c>
      <c r="AA2569">
        <f>IF(AB2569="",0,IFERROR(IF(VLOOKUP(AB2569,AB$38:AB2568,1,0)&gt;0,0,0),1))</f>
        <v>0</v>
      </c>
      <c r="AB2569" s="17" t="str">
        <f>IF(DATOS!I2533=X$39,DATOS!F2533,"")</f>
        <v/>
      </c>
    </row>
    <row r="2570" spans="26:28" x14ac:dyDescent="0.25">
      <c r="Z2570">
        <f t="shared" si="57"/>
        <v>0</v>
      </c>
      <c r="AA2570">
        <f>IF(AB2570="",0,IFERROR(IF(VLOOKUP(AB2570,AB$38:AB2569,1,0)&gt;0,0,0),1))</f>
        <v>0</v>
      </c>
      <c r="AB2570" s="17" t="str">
        <f>IF(DATOS!I2534=X$39,DATOS!F2534,"")</f>
        <v/>
      </c>
    </row>
    <row r="2571" spans="26:28" x14ac:dyDescent="0.25">
      <c r="Z2571">
        <f t="shared" si="57"/>
        <v>0</v>
      </c>
      <c r="AA2571">
        <f>IF(AB2571="",0,IFERROR(IF(VLOOKUP(AB2571,AB$38:AB2570,1,0)&gt;0,0,0),1))</f>
        <v>0</v>
      </c>
      <c r="AB2571" s="17" t="str">
        <f>IF(DATOS!I2535=X$39,DATOS!F2535,"")</f>
        <v/>
      </c>
    </row>
    <row r="2572" spans="26:28" x14ac:dyDescent="0.25">
      <c r="Z2572">
        <f t="shared" si="57"/>
        <v>0</v>
      </c>
      <c r="AA2572">
        <f>IF(AB2572="",0,IFERROR(IF(VLOOKUP(AB2572,AB$38:AB2571,1,0)&gt;0,0,0),1))</f>
        <v>0</v>
      </c>
      <c r="AB2572" s="17" t="str">
        <f>IF(DATOS!I2536=X$39,DATOS!F2536,"")</f>
        <v/>
      </c>
    </row>
    <row r="2573" spans="26:28" x14ac:dyDescent="0.25">
      <c r="Z2573">
        <f t="shared" si="57"/>
        <v>0</v>
      </c>
      <c r="AA2573">
        <f>IF(AB2573="",0,IFERROR(IF(VLOOKUP(AB2573,AB$38:AB2572,1,0)&gt;0,0,0),1))</f>
        <v>0</v>
      </c>
      <c r="AB2573" s="17" t="str">
        <f>IF(DATOS!I2537=X$39,DATOS!F2537,"")</f>
        <v/>
      </c>
    </row>
    <row r="2574" spans="26:28" x14ac:dyDescent="0.25">
      <c r="Z2574">
        <f t="shared" si="57"/>
        <v>0</v>
      </c>
      <c r="AA2574">
        <f>IF(AB2574="",0,IFERROR(IF(VLOOKUP(AB2574,AB$38:AB2573,1,0)&gt;0,0,0),1))</f>
        <v>0</v>
      </c>
      <c r="AB2574" s="17" t="str">
        <f>IF(DATOS!I2538=X$39,DATOS!F2538,"")</f>
        <v/>
      </c>
    </row>
    <row r="2575" spans="26:28" x14ac:dyDescent="0.25">
      <c r="Z2575">
        <f t="shared" si="57"/>
        <v>0</v>
      </c>
      <c r="AA2575">
        <f>IF(AB2575="",0,IFERROR(IF(VLOOKUP(AB2575,AB$38:AB2574,1,0)&gt;0,0,0),1))</f>
        <v>0</v>
      </c>
      <c r="AB2575" s="17" t="str">
        <f>IF(DATOS!I2539=X$39,DATOS!F2539,"")</f>
        <v/>
      </c>
    </row>
    <row r="2576" spans="26:28" x14ac:dyDescent="0.25">
      <c r="Z2576">
        <f t="shared" si="57"/>
        <v>0</v>
      </c>
      <c r="AA2576">
        <f>IF(AB2576="",0,IFERROR(IF(VLOOKUP(AB2576,AB$38:AB2575,1,0)&gt;0,0,0),1))</f>
        <v>0</v>
      </c>
      <c r="AB2576" s="17" t="str">
        <f>IF(DATOS!I2540=X$39,DATOS!F2540,"")</f>
        <v/>
      </c>
    </row>
    <row r="2577" spans="26:28" x14ac:dyDescent="0.25">
      <c r="Z2577">
        <f t="shared" si="57"/>
        <v>0</v>
      </c>
      <c r="AA2577">
        <f>IF(AB2577="",0,IFERROR(IF(VLOOKUP(AB2577,AB$38:AB2576,1,0)&gt;0,0,0),1))</f>
        <v>0</v>
      </c>
      <c r="AB2577" s="17" t="str">
        <f>IF(DATOS!I2541=X$39,DATOS!F2541,"")</f>
        <v/>
      </c>
    </row>
    <row r="2578" spans="26:28" x14ac:dyDescent="0.25">
      <c r="Z2578">
        <f t="shared" si="57"/>
        <v>0</v>
      </c>
      <c r="AA2578">
        <f>IF(AB2578="",0,IFERROR(IF(VLOOKUP(AB2578,AB$38:AB2577,1,0)&gt;0,0,0),1))</f>
        <v>0</v>
      </c>
      <c r="AB2578" s="17" t="str">
        <f>IF(DATOS!I2542=X$39,DATOS!F2542,"")</f>
        <v/>
      </c>
    </row>
    <row r="2579" spans="26:28" x14ac:dyDescent="0.25">
      <c r="Z2579">
        <f t="shared" si="57"/>
        <v>0</v>
      </c>
      <c r="AA2579">
        <f>IF(AB2579="",0,IFERROR(IF(VLOOKUP(AB2579,AB$38:AB2578,1,0)&gt;0,0,0),1))</f>
        <v>0</v>
      </c>
      <c r="AB2579" s="17" t="str">
        <f>IF(DATOS!I2543=X$39,DATOS!F2543,"")</f>
        <v/>
      </c>
    </row>
    <row r="2580" spans="26:28" x14ac:dyDescent="0.25">
      <c r="Z2580">
        <f t="shared" si="57"/>
        <v>0</v>
      </c>
      <c r="AA2580">
        <f>IF(AB2580="",0,IFERROR(IF(VLOOKUP(AB2580,AB$38:AB2579,1,0)&gt;0,0,0),1))</f>
        <v>0</v>
      </c>
      <c r="AB2580" s="17" t="str">
        <f>IF(DATOS!I2544=X$39,DATOS!F2544,"")</f>
        <v/>
      </c>
    </row>
    <row r="2581" spans="26:28" x14ac:dyDescent="0.25">
      <c r="Z2581">
        <f t="shared" si="57"/>
        <v>0</v>
      </c>
      <c r="AA2581">
        <f>IF(AB2581="",0,IFERROR(IF(VLOOKUP(AB2581,AB$38:AB2580,1,0)&gt;0,0,0),1))</f>
        <v>0</v>
      </c>
      <c r="AB2581" s="17" t="str">
        <f>IF(DATOS!I2545=X$39,DATOS!F2545,"")</f>
        <v/>
      </c>
    </row>
    <row r="2582" spans="26:28" x14ac:dyDescent="0.25">
      <c r="Z2582">
        <f t="shared" si="57"/>
        <v>0</v>
      </c>
      <c r="AA2582">
        <f>IF(AB2582="",0,IFERROR(IF(VLOOKUP(AB2582,AB$38:AB2581,1,0)&gt;0,0,0),1))</f>
        <v>0</v>
      </c>
      <c r="AB2582" s="17" t="str">
        <f>IF(DATOS!I2546=X$39,DATOS!F2546,"")</f>
        <v/>
      </c>
    </row>
    <row r="2583" spans="26:28" x14ac:dyDescent="0.25">
      <c r="Z2583">
        <f t="shared" si="57"/>
        <v>0</v>
      </c>
      <c r="AA2583">
        <f>IF(AB2583="",0,IFERROR(IF(VLOOKUP(AB2583,AB$38:AB2582,1,0)&gt;0,0,0),1))</f>
        <v>0</v>
      </c>
      <c r="AB2583" s="17" t="str">
        <f>IF(DATOS!I2547=X$39,DATOS!F2547,"")</f>
        <v/>
      </c>
    </row>
    <row r="2584" spans="26:28" x14ac:dyDescent="0.25">
      <c r="Z2584">
        <f t="shared" si="57"/>
        <v>0</v>
      </c>
      <c r="AA2584">
        <f>IF(AB2584="",0,IFERROR(IF(VLOOKUP(AB2584,AB$38:AB2583,1,0)&gt;0,0,0),1))</f>
        <v>0</v>
      </c>
      <c r="AB2584" s="17" t="str">
        <f>IF(DATOS!I2548=X$39,DATOS!F2548,"")</f>
        <v/>
      </c>
    </row>
    <row r="2585" spans="26:28" x14ac:dyDescent="0.25">
      <c r="Z2585">
        <f t="shared" si="57"/>
        <v>0</v>
      </c>
      <c r="AA2585">
        <f>IF(AB2585="",0,IFERROR(IF(VLOOKUP(AB2585,AB$38:AB2584,1,0)&gt;0,0,0),1))</f>
        <v>0</v>
      </c>
      <c r="AB2585" s="17" t="str">
        <f>IF(DATOS!I2549=X$39,DATOS!F2549,"")</f>
        <v/>
      </c>
    </row>
    <row r="2586" spans="26:28" x14ac:dyDescent="0.25">
      <c r="Z2586">
        <f t="shared" si="57"/>
        <v>0</v>
      </c>
      <c r="AA2586">
        <f>IF(AB2586="",0,IFERROR(IF(VLOOKUP(AB2586,AB$38:AB2585,1,0)&gt;0,0,0),1))</f>
        <v>0</v>
      </c>
      <c r="AB2586" s="17" t="str">
        <f>IF(DATOS!I2550=X$39,DATOS!F2550,"")</f>
        <v/>
      </c>
    </row>
    <row r="2587" spans="26:28" x14ac:dyDescent="0.25">
      <c r="Z2587">
        <f t="shared" si="57"/>
        <v>0</v>
      </c>
      <c r="AA2587">
        <f>IF(AB2587="",0,IFERROR(IF(VLOOKUP(AB2587,AB$38:AB2586,1,0)&gt;0,0,0),1))</f>
        <v>0</v>
      </c>
      <c r="AB2587" s="17" t="str">
        <f>IF(DATOS!I2551=X$39,DATOS!F2551,"")</f>
        <v/>
      </c>
    </row>
    <row r="2588" spans="26:28" x14ac:dyDescent="0.25">
      <c r="Z2588">
        <f t="shared" si="57"/>
        <v>0</v>
      </c>
      <c r="AA2588">
        <f>IF(AB2588="",0,IFERROR(IF(VLOOKUP(AB2588,AB$38:AB2587,1,0)&gt;0,0,0),1))</f>
        <v>0</v>
      </c>
      <c r="AB2588" s="17" t="str">
        <f>IF(DATOS!I2552=X$39,DATOS!F2552,"")</f>
        <v/>
      </c>
    </row>
    <row r="2589" spans="26:28" x14ac:dyDescent="0.25">
      <c r="Z2589">
        <f t="shared" si="57"/>
        <v>0</v>
      </c>
      <c r="AA2589">
        <f>IF(AB2589="",0,IFERROR(IF(VLOOKUP(AB2589,AB$38:AB2588,1,0)&gt;0,0,0),1))</f>
        <v>0</v>
      </c>
      <c r="AB2589" s="17" t="str">
        <f>IF(DATOS!I2553=X$39,DATOS!F2553,"")</f>
        <v/>
      </c>
    </row>
    <row r="2590" spans="26:28" x14ac:dyDescent="0.25">
      <c r="Z2590">
        <f t="shared" si="57"/>
        <v>0</v>
      </c>
      <c r="AA2590">
        <f>IF(AB2590="",0,IFERROR(IF(VLOOKUP(AB2590,AB$38:AB2589,1,0)&gt;0,0,0),1))</f>
        <v>0</v>
      </c>
      <c r="AB2590" s="17" t="str">
        <f>IF(DATOS!I2554=X$39,DATOS!F2554,"")</f>
        <v/>
      </c>
    </row>
    <row r="2591" spans="26:28" x14ac:dyDescent="0.25">
      <c r="Z2591">
        <f t="shared" si="57"/>
        <v>0</v>
      </c>
      <c r="AA2591">
        <f>IF(AB2591="",0,IFERROR(IF(VLOOKUP(AB2591,AB$38:AB2590,1,0)&gt;0,0,0),1))</f>
        <v>0</v>
      </c>
      <c r="AB2591" s="17" t="str">
        <f>IF(DATOS!I2555=X$39,DATOS!F2555,"")</f>
        <v/>
      </c>
    </row>
    <row r="2592" spans="26:28" x14ac:dyDescent="0.25">
      <c r="Z2592">
        <f t="shared" si="57"/>
        <v>0</v>
      </c>
      <c r="AA2592">
        <f>IF(AB2592="",0,IFERROR(IF(VLOOKUP(AB2592,AB$38:AB2591,1,0)&gt;0,0,0),1))</f>
        <v>0</v>
      </c>
      <c r="AB2592" s="17" t="str">
        <f>IF(DATOS!I2556=X$39,DATOS!F2556,"")</f>
        <v/>
      </c>
    </row>
    <row r="2593" spans="26:28" x14ac:dyDescent="0.25">
      <c r="Z2593">
        <f t="shared" si="57"/>
        <v>0</v>
      </c>
      <c r="AA2593">
        <f>IF(AB2593="",0,IFERROR(IF(VLOOKUP(AB2593,AB$38:AB2592,1,0)&gt;0,0,0),1))</f>
        <v>0</v>
      </c>
      <c r="AB2593" s="17" t="str">
        <f>IF(DATOS!I2557=X$39,DATOS!F2557,"")</f>
        <v/>
      </c>
    </row>
    <row r="2594" spans="26:28" x14ac:dyDescent="0.25">
      <c r="Z2594">
        <f t="shared" si="57"/>
        <v>0</v>
      </c>
      <c r="AA2594">
        <f>IF(AB2594="",0,IFERROR(IF(VLOOKUP(AB2594,AB$38:AB2593,1,0)&gt;0,0,0),1))</f>
        <v>0</v>
      </c>
      <c r="AB2594" s="17" t="str">
        <f>IF(DATOS!I2558=X$39,DATOS!F2558,"")</f>
        <v/>
      </c>
    </row>
    <row r="2595" spans="26:28" x14ac:dyDescent="0.25">
      <c r="Z2595">
        <f t="shared" si="57"/>
        <v>0</v>
      </c>
      <c r="AA2595">
        <f>IF(AB2595="",0,IFERROR(IF(VLOOKUP(AB2595,AB$38:AB2594,1,0)&gt;0,0,0),1))</f>
        <v>0</v>
      </c>
      <c r="AB2595" s="17" t="str">
        <f>IF(DATOS!I2559=X$39,DATOS!F2559,"")</f>
        <v/>
      </c>
    </row>
    <row r="2596" spans="26:28" x14ac:dyDescent="0.25">
      <c r="Z2596">
        <f t="shared" si="57"/>
        <v>0</v>
      </c>
      <c r="AA2596">
        <f>IF(AB2596="",0,IFERROR(IF(VLOOKUP(AB2596,AB$38:AB2595,1,0)&gt;0,0,0),1))</f>
        <v>0</v>
      </c>
      <c r="AB2596" s="17" t="str">
        <f>IF(DATOS!I2560=X$39,DATOS!F2560,"")</f>
        <v/>
      </c>
    </row>
    <row r="2597" spans="26:28" x14ac:dyDescent="0.25">
      <c r="Z2597">
        <f t="shared" si="57"/>
        <v>0</v>
      </c>
      <c r="AA2597">
        <f>IF(AB2597="",0,IFERROR(IF(VLOOKUP(AB2597,AB$38:AB2596,1,0)&gt;0,0,0),1))</f>
        <v>0</v>
      </c>
      <c r="AB2597" s="17" t="str">
        <f>IF(DATOS!I2561=X$39,DATOS!F2561,"")</f>
        <v/>
      </c>
    </row>
    <row r="2598" spans="26:28" x14ac:dyDescent="0.25">
      <c r="Z2598">
        <f t="shared" ref="Z2598:Z2661" si="58">Z2597+AA2598</f>
        <v>0</v>
      </c>
      <c r="AA2598">
        <f>IF(AB2598="",0,IFERROR(IF(VLOOKUP(AB2598,AB$38:AB2597,1,0)&gt;0,0,0),1))</f>
        <v>0</v>
      </c>
      <c r="AB2598" s="17" t="str">
        <f>IF(DATOS!I2562=X$39,DATOS!F2562,"")</f>
        <v/>
      </c>
    </row>
    <row r="2599" spans="26:28" x14ac:dyDescent="0.25">
      <c r="Z2599">
        <f t="shared" si="58"/>
        <v>0</v>
      </c>
      <c r="AA2599">
        <f>IF(AB2599="",0,IFERROR(IF(VLOOKUP(AB2599,AB$38:AB2598,1,0)&gt;0,0,0),1))</f>
        <v>0</v>
      </c>
      <c r="AB2599" s="17" t="str">
        <f>IF(DATOS!I2563=X$39,DATOS!F2563,"")</f>
        <v/>
      </c>
    </row>
    <row r="2600" spans="26:28" x14ac:dyDescent="0.25">
      <c r="Z2600">
        <f t="shared" si="58"/>
        <v>0</v>
      </c>
      <c r="AA2600">
        <f>IF(AB2600="",0,IFERROR(IF(VLOOKUP(AB2600,AB$38:AB2599,1,0)&gt;0,0,0),1))</f>
        <v>0</v>
      </c>
      <c r="AB2600" s="17" t="str">
        <f>IF(DATOS!I2564=X$39,DATOS!F2564,"")</f>
        <v/>
      </c>
    </row>
    <row r="2601" spans="26:28" x14ac:dyDescent="0.25">
      <c r="Z2601">
        <f t="shared" si="58"/>
        <v>0</v>
      </c>
      <c r="AA2601">
        <f>IF(AB2601="",0,IFERROR(IF(VLOOKUP(AB2601,AB$38:AB2600,1,0)&gt;0,0,0),1))</f>
        <v>0</v>
      </c>
      <c r="AB2601" s="17" t="str">
        <f>IF(DATOS!I2565=X$39,DATOS!F2565,"")</f>
        <v/>
      </c>
    </row>
    <row r="2602" spans="26:28" x14ac:dyDescent="0.25">
      <c r="Z2602">
        <f t="shared" si="58"/>
        <v>0</v>
      </c>
      <c r="AA2602">
        <f>IF(AB2602="",0,IFERROR(IF(VLOOKUP(AB2602,AB$38:AB2601,1,0)&gt;0,0,0),1))</f>
        <v>0</v>
      </c>
      <c r="AB2602" s="17" t="str">
        <f>IF(DATOS!I2566=X$39,DATOS!F2566,"")</f>
        <v/>
      </c>
    </row>
    <row r="2603" spans="26:28" x14ac:dyDescent="0.25">
      <c r="Z2603">
        <f t="shared" si="58"/>
        <v>0</v>
      </c>
      <c r="AA2603">
        <f>IF(AB2603="",0,IFERROR(IF(VLOOKUP(AB2603,AB$38:AB2602,1,0)&gt;0,0,0),1))</f>
        <v>0</v>
      </c>
      <c r="AB2603" s="17" t="str">
        <f>IF(DATOS!I2567=X$39,DATOS!F2567,"")</f>
        <v/>
      </c>
    </row>
    <row r="2604" spans="26:28" x14ac:dyDescent="0.25">
      <c r="Z2604">
        <f t="shared" si="58"/>
        <v>0</v>
      </c>
      <c r="AA2604">
        <f>IF(AB2604="",0,IFERROR(IF(VLOOKUP(AB2604,AB$38:AB2603,1,0)&gt;0,0,0),1))</f>
        <v>0</v>
      </c>
      <c r="AB2604" s="17" t="str">
        <f>IF(DATOS!I2568=X$39,DATOS!F2568,"")</f>
        <v/>
      </c>
    </row>
    <row r="2605" spans="26:28" x14ac:dyDescent="0.25">
      <c r="Z2605">
        <f t="shared" si="58"/>
        <v>0</v>
      </c>
      <c r="AA2605">
        <f>IF(AB2605="",0,IFERROR(IF(VLOOKUP(AB2605,AB$38:AB2604,1,0)&gt;0,0,0),1))</f>
        <v>0</v>
      </c>
      <c r="AB2605" s="17" t="str">
        <f>IF(DATOS!I2569=X$39,DATOS!F2569,"")</f>
        <v/>
      </c>
    </row>
    <row r="2606" spans="26:28" x14ac:dyDescent="0.25">
      <c r="Z2606">
        <f t="shared" si="58"/>
        <v>0</v>
      </c>
      <c r="AA2606">
        <f>IF(AB2606="",0,IFERROR(IF(VLOOKUP(AB2606,AB$38:AB2605,1,0)&gt;0,0,0),1))</f>
        <v>0</v>
      </c>
      <c r="AB2606" s="17" t="str">
        <f>IF(DATOS!I2570=X$39,DATOS!F2570,"")</f>
        <v/>
      </c>
    </row>
    <row r="2607" spans="26:28" x14ac:dyDescent="0.25">
      <c r="Z2607">
        <f t="shared" si="58"/>
        <v>0</v>
      </c>
      <c r="AA2607">
        <f>IF(AB2607="",0,IFERROR(IF(VLOOKUP(AB2607,AB$38:AB2606,1,0)&gt;0,0,0),1))</f>
        <v>0</v>
      </c>
      <c r="AB2607" s="17" t="str">
        <f>IF(DATOS!I2571=X$39,DATOS!F2571,"")</f>
        <v/>
      </c>
    </row>
    <row r="2608" spans="26:28" x14ac:dyDescent="0.25">
      <c r="Z2608">
        <f t="shared" si="58"/>
        <v>0</v>
      </c>
      <c r="AA2608">
        <f>IF(AB2608="",0,IFERROR(IF(VLOOKUP(AB2608,AB$38:AB2607,1,0)&gt;0,0,0),1))</f>
        <v>0</v>
      </c>
      <c r="AB2608" s="17" t="str">
        <f>IF(DATOS!I2572=X$39,DATOS!F2572,"")</f>
        <v/>
      </c>
    </row>
    <row r="2609" spans="26:28" x14ac:dyDescent="0.25">
      <c r="Z2609">
        <f t="shared" si="58"/>
        <v>0</v>
      </c>
      <c r="AA2609">
        <f>IF(AB2609="",0,IFERROR(IF(VLOOKUP(AB2609,AB$38:AB2608,1,0)&gt;0,0,0),1))</f>
        <v>0</v>
      </c>
      <c r="AB2609" s="17" t="str">
        <f>IF(DATOS!I2573=X$39,DATOS!F2573,"")</f>
        <v/>
      </c>
    </row>
    <row r="2610" spans="26:28" x14ac:dyDescent="0.25">
      <c r="Z2610">
        <f t="shared" si="58"/>
        <v>0</v>
      </c>
      <c r="AA2610">
        <f>IF(AB2610="",0,IFERROR(IF(VLOOKUP(AB2610,AB$38:AB2609,1,0)&gt;0,0,0),1))</f>
        <v>0</v>
      </c>
      <c r="AB2610" s="17" t="str">
        <f>IF(DATOS!I2574=X$39,DATOS!F2574,"")</f>
        <v/>
      </c>
    </row>
    <row r="2611" spans="26:28" x14ac:dyDescent="0.25">
      <c r="Z2611">
        <f t="shared" si="58"/>
        <v>0</v>
      </c>
      <c r="AA2611">
        <f>IF(AB2611="",0,IFERROR(IF(VLOOKUP(AB2611,AB$38:AB2610,1,0)&gt;0,0,0),1))</f>
        <v>0</v>
      </c>
      <c r="AB2611" s="17" t="str">
        <f>IF(DATOS!I2575=X$39,DATOS!F2575,"")</f>
        <v/>
      </c>
    </row>
    <row r="2612" spans="26:28" x14ac:dyDescent="0.25">
      <c r="Z2612">
        <f t="shared" si="58"/>
        <v>0</v>
      </c>
      <c r="AA2612">
        <f>IF(AB2612="",0,IFERROR(IF(VLOOKUP(AB2612,AB$38:AB2611,1,0)&gt;0,0,0),1))</f>
        <v>0</v>
      </c>
      <c r="AB2612" s="17" t="str">
        <f>IF(DATOS!I2576=X$39,DATOS!F2576,"")</f>
        <v/>
      </c>
    </row>
    <row r="2613" spans="26:28" x14ac:dyDescent="0.25">
      <c r="Z2613">
        <f t="shared" si="58"/>
        <v>0</v>
      </c>
      <c r="AA2613">
        <f>IF(AB2613="",0,IFERROR(IF(VLOOKUP(AB2613,AB$38:AB2612,1,0)&gt;0,0,0),1))</f>
        <v>0</v>
      </c>
      <c r="AB2613" s="17" t="str">
        <f>IF(DATOS!I2577=X$39,DATOS!F2577,"")</f>
        <v/>
      </c>
    </row>
    <row r="2614" spans="26:28" x14ac:dyDescent="0.25">
      <c r="Z2614">
        <f t="shared" si="58"/>
        <v>0</v>
      </c>
      <c r="AA2614">
        <f>IF(AB2614="",0,IFERROR(IF(VLOOKUP(AB2614,AB$38:AB2613,1,0)&gt;0,0,0),1))</f>
        <v>0</v>
      </c>
      <c r="AB2614" s="17" t="str">
        <f>IF(DATOS!I2578=X$39,DATOS!F2578,"")</f>
        <v/>
      </c>
    </row>
    <row r="2615" spans="26:28" x14ac:dyDescent="0.25">
      <c r="Z2615">
        <f t="shared" si="58"/>
        <v>0</v>
      </c>
      <c r="AA2615">
        <f>IF(AB2615="",0,IFERROR(IF(VLOOKUP(AB2615,AB$38:AB2614,1,0)&gt;0,0,0),1))</f>
        <v>0</v>
      </c>
      <c r="AB2615" s="17" t="str">
        <f>IF(DATOS!I2579=X$39,DATOS!F2579,"")</f>
        <v/>
      </c>
    </row>
    <row r="2616" spans="26:28" x14ac:dyDescent="0.25">
      <c r="Z2616">
        <f t="shared" si="58"/>
        <v>0</v>
      </c>
      <c r="AA2616">
        <f>IF(AB2616="",0,IFERROR(IF(VLOOKUP(AB2616,AB$38:AB2615,1,0)&gt;0,0,0),1))</f>
        <v>0</v>
      </c>
      <c r="AB2616" s="17" t="str">
        <f>IF(DATOS!I2580=X$39,DATOS!F2580,"")</f>
        <v/>
      </c>
    </row>
    <row r="2617" spans="26:28" x14ac:dyDescent="0.25">
      <c r="Z2617">
        <f t="shared" si="58"/>
        <v>0</v>
      </c>
      <c r="AA2617">
        <f>IF(AB2617="",0,IFERROR(IF(VLOOKUP(AB2617,AB$38:AB2616,1,0)&gt;0,0,0),1))</f>
        <v>0</v>
      </c>
      <c r="AB2617" s="17" t="str">
        <f>IF(DATOS!I2581=X$39,DATOS!F2581,"")</f>
        <v/>
      </c>
    </row>
    <row r="2618" spans="26:28" x14ac:dyDescent="0.25">
      <c r="Z2618">
        <f t="shared" si="58"/>
        <v>0</v>
      </c>
      <c r="AA2618">
        <f>IF(AB2618="",0,IFERROR(IF(VLOOKUP(AB2618,AB$38:AB2617,1,0)&gt;0,0,0),1))</f>
        <v>0</v>
      </c>
      <c r="AB2618" s="17" t="str">
        <f>IF(DATOS!I2582=X$39,DATOS!F2582,"")</f>
        <v/>
      </c>
    </row>
    <row r="2619" spans="26:28" x14ac:dyDescent="0.25">
      <c r="Z2619">
        <f t="shared" si="58"/>
        <v>0</v>
      </c>
      <c r="AA2619">
        <f>IF(AB2619="",0,IFERROR(IF(VLOOKUP(AB2619,AB$38:AB2618,1,0)&gt;0,0,0),1))</f>
        <v>0</v>
      </c>
      <c r="AB2619" s="17" t="str">
        <f>IF(DATOS!I2583=X$39,DATOS!F2583,"")</f>
        <v/>
      </c>
    </row>
    <row r="2620" spans="26:28" x14ac:dyDescent="0.25">
      <c r="Z2620">
        <f t="shared" si="58"/>
        <v>0</v>
      </c>
      <c r="AA2620">
        <f>IF(AB2620="",0,IFERROR(IF(VLOOKUP(AB2620,AB$38:AB2619,1,0)&gt;0,0,0),1))</f>
        <v>0</v>
      </c>
      <c r="AB2620" s="17" t="str">
        <f>IF(DATOS!I2584=X$39,DATOS!F2584,"")</f>
        <v/>
      </c>
    </row>
    <row r="2621" spans="26:28" x14ac:dyDescent="0.25">
      <c r="Z2621">
        <f t="shared" si="58"/>
        <v>0</v>
      </c>
      <c r="AA2621">
        <f>IF(AB2621="",0,IFERROR(IF(VLOOKUP(AB2621,AB$38:AB2620,1,0)&gt;0,0,0),1))</f>
        <v>0</v>
      </c>
      <c r="AB2621" s="17" t="str">
        <f>IF(DATOS!I2585=X$39,DATOS!F2585,"")</f>
        <v/>
      </c>
    </row>
    <row r="2622" spans="26:28" x14ac:dyDescent="0.25">
      <c r="Z2622">
        <f t="shared" si="58"/>
        <v>0</v>
      </c>
      <c r="AA2622">
        <f>IF(AB2622="",0,IFERROR(IF(VLOOKUP(AB2622,AB$38:AB2621,1,0)&gt;0,0,0),1))</f>
        <v>0</v>
      </c>
      <c r="AB2622" s="17" t="str">
        <f>IF(DATOS!I2586=X$39,DATOS!F2586,"")</f>
        <v/>
      </c>
    </row>
    <row r="2623" spans="26:28" x14ac:dyDescent="0.25">
      <c r="Z2623">
        <f t="shared" si="58"/>
        <v>0</v>
      </c>
      <c r="AA2623">
        <f>IF(AB2623="",0,IFERROR(IF(VLOOKUP(AB2623,AB$38:AB2622,1,0)&gt;0,0,0),1))</f>
        <v>0</v>
      </c>
      <c r="AB2623" s="17" t="str">
        <f>IF(DATOS!I2587=X$39,DATOS!F2587,"")</f>
        <v/>
      </c>
    </row>
    <row r="2624" spans="26:28" x14ac:dyDescent="0.25">
      <c r="Z2624">
        <f t="shared" si="58"/>
        <v>0</v>
      </c>
      <c r="AA2624">
        <f>IF(AB2624="",0,IFERROR(IF(VLOOKUP(AB2624,AB$38:AB2623,1,0)&gt;0,0,0),1))</f>
        <v>0</v>
      </c>
      <c r="AB2624" s="17" t="str">
        <f>IF(DATOS!I2588=X$39,DATOS!F2588,"")</f>
        <v/>
      </c>
    </row>
    <row r="2625" spans="26:28" x14ac:dyDescent="0.25">
      <c r="Z2625">
        <f t="shared" si="58"/>
        <v>0</v>
      </c>
      <c r="AA2625">
        <f>IF(AB2625="",0,IFERROR(IF(VLOOKUP(AB2625,AB$38:AB2624,1,0)&gt;0,0,0),1))</f>
        <v>0</v>
      </c>
      <c r="AB2625" s="17" t="str">
        <f>IF(DATOS!I2589=X$39,DATOS!F2589,"")</f>
        <v/>
      </c>
    </row>
    <row r="2626" spans="26:28" x14ac:dyDescent="0.25">
      <c r="Z2626">
        <f t="shared" si="58"/>
        <v>0</v>
      </c>
      <c r="AA2626">
        <f>IF(AB2626="",0,IFERROR(IF(VLOOKUP(AB2626,AB$38:AB2625,1,0)&gt;0,0,0),1))</f>
        <v>0</v>
      </c>
      <c r="AB2626" s="17" t="str">
        <f>IF(DATOS!I2590=X$39,DATOS!F2590,"")</f>
        <v/>
      </c>
    </row>
    <row r="2627" spans="26:28" x14ac:dyDescent="0.25">
      <c r="Z2627">
        <f t="shared" si="58"/>
        <v>0</v>
      </c>
      <c r="AA2627">
        <f>IF(AB2627="",0,IFERROR(IF(VLOOKUP(AB2627,AB$38:AB2626,1,0)&gt;0,0,0),1))</f>
        <v>0</v>
      </c>
      <c r="AB2627" s="17" t="str">
        <f>IF(DATOS!I2591=X$39,DATOS!F2591,"")</f>
        <v/>
      </c>
    </row>
    <row r="2628" spans="26:28" x14ac:dyDescent="0.25">
      <c r="Z2628">
        <f t="shared" si="58"/>
        <v>0</v>
      </c>
      <c r="AA2628">
        <f>IF(AB2628="",0,IFERROR(IF(VLOOKUP(AB2628,AB$38:AB2627,1,0)&gt;0,0,0),1))</f>
        <v>0</v>
      </c>
      <c r="AB2628" s="17" t="str">
        <f>IF(DATOS!I2592=X$39,DATOS!F2592,"")</f>
        <v/>
      </c>
    </row>
    <row r="2629" spans="26:28" x14ac:dyDescent="0.25">
      <c r="Z2629">
        <f t="shared" si="58"/>
        <v>0</v>
      </c>
      <c r="AA2629">
        <f>IF(AB2629="",0,IFERROR(IF(VLOOKUP(AB2629,AB$38:AB2628,1,0)&gt;0,0,0),1))</f>
        <v>0</v>
      </c>
      <c r="AB2629" s="17" t="str">
        <f>IF(DATOS!I2593=X$39,DATOS!F2593,"")</f>
        <v/>
      </c>
    </row>
    <row r="2630" spans="26:28" x14ac:dyDescent="0.25">
      <c r="Z2630">
        <f t="shared" si="58"/>
        <v>0</v>
      </c>
      <c r="AA2630">
        <f>IF(AB2630="",0,IFERROR(IF(VLOOKUP(AB2630,AB$38:AB2629,1,0)&gt;0,0,0),1))</f>
        <v>0</v>
      </c>
      <c r="AB2630" s="17" t="str">
        <f>IF(DATOS!I2594=X$39,DATOS!F2594,"")</f>
        <v/>
      </c>
    </row>
    <row r="2631" spans="26:28" x14ac:dyDescent="0.25">
      <c r="Z2631">
        <f t="shared" si="58"/>
        <v>0</v>
      </c>
      <c r="AA2631">
        <f>IF(AB2631="",0,IFERROR(IF(VLOOKUP(AB2631,AB$38:AB2630,1,0)&gt;0,0,0),1))</f>
        <v>0</v>
      </c>
      <c r="AB2631" s="17" t="str">
        <f>IF(DATOS!I2595=X$39,DATOS!F2595,"")</f>
        <v/>
      </c>
    </row>
    <row r="2632" spans="26:28" x14ac:dyDescent="0.25">
      <c r="Z2632">
        <f t="shared" si="58"/>
        <v>0</v>
      </c>
      <c r="AA2632">
        <f>IF(AB2632="",0,IFERROR(IF(VLOOKUP(AB2632,AB$38:AB2631,1,0)&gt;0,0,0),1))</f>
        <v>0</v>
      </c>
      <c r="AB2632" s="17" t="str">
        <f>IF(DATOS!I2596=X$39,DATOS!F2596,"")</f>
        <v/>
      </c>
    </row>
    <row r="2633" spans="26:28" x14ac:dyDescent="0.25">
      <c r="Z2633">
        <f t="shared" si="58"/>
        <v>0</v>
      </c>
      <c r="AA2633">
        <f>IF(AB2633="",0,IFERROR(IF(VLOOKUP(AB2633,AB$38:AB2632,1,0)&gt;0,0,0),1))</f>
        <v>0</v>
      </c>
      <c r="AB2633" s="17" t="str">
        <f>IF(DATOS!I2597=X$39,DATOS!F2597,"")</f>
        <v/>
      </c>
    </row>
    <row r="2634" spans="26:28" x14ac:dyDescent="0.25">
      <c r="Z2634">
        <f t="shared" si="58"/>
        <v>0</v>
      </c>
      <c r="AA2634">
        <f>IF(AB2634="",0,IFERROR(IF(VLOOKUP(AB2634,AB$38:AB2633,1,0)&gt;0,0,0),1))</f>
        <v>0</v>
      </c>
      <c r="AB2634" s="17" t="str">
        <f>IF(DATOS!I2598=X$39,DATOS!F2598,"")</f>
        <v/>
      </c>
    </row>
    <row r="2635" spans="26:28" x14ac:dyDescent="0.25">
      <c r="Z2635">
        <f t="shared" si="58"/>
        <v>0</v>
      </c>
      <c r="AA2635">
        <f>IF(AB2635="",0,IFERROR(IF(VLOOKUP(AB2635,AB$38:AB2634,1,0)&gt;0,0,0),1))</f>
        <v>0</v>
      </c>
      <c r="AB2635" s="17" t="str">
        <f>IF(DATOS!I2599=X$39,DATOS!F2599,"")</f>
        <v/>
      </c>
    </row>
    <row r="2636" spans="26:28" x14ac:dyDescent="0.25">
      <c r="Z2636">
        <f t="shared" si="58"/>
        <v>0</v>
      </c>
      <c r="AA2636">
        <f>IF(AB2636="",0,IFERROR(IF(VLOOKUP(AB2636,AB$38:AB2635,1,0)&gt;0,0,0),1))</f>
        <v>0</v>
      </c>
      <c r="AB2636" s="17" t="str">
        <f>IF(DATOS!I2600=X$39,DATOS!F2600,"")</f>
        <v/>
      </c>
    </row>
    <row r="2637" spans="26:28" x14ac:dyDescent="0.25">
      <c r="Z2637">
        <f t="shared" si="58"/>
        <v>0</v>
      </c>
      <c r="AA2637">
        <f>IF(AB2637="",0,IFERROR(IF(VLOOKUP(AB2637,AB$38:AB2636,1,0)&gt;0,0,0),1))</f>
        <v>0</v>
      </c>
      <c r="AB2637" s="17" t="str">
        <f>IF(DATOS!I2601=X$39,DATOS!F2601,"")</f>
        <v/>
      </c>
    </row>
    <row r="2638" spans="26:28" x14ac:dyDescent="0.25">
      <c r="Z2638">
        <f t="shared" si="58"/>
        <v>0</v>
      </c>
      <c r="AA2638">
        <f>IF(AB2638="",0,IFERROR(IF(VLOOKUP(AB2638,AB$38:AB2637,1,0)&gt;0,0,0),1))</f>
        <v>0</v>
      </c>
      <c r="AB2638" s="17" t="str">
        <f>IF(DATOS!I2602=X$39,DATOS!F2602,"")</f>
        <v/>
      </c>
    </row>
    <row r="2639" spans="26:28" x14ac:dyDescent="0.25">
      <c r="Z2639">
        <f t="shared" si="58"/>
        <v>0</v>
      </c>
      <c r="AA2639">
        <f>IF(AB2639="",0,IFERROR(IF(VLOOKUP(AB2639,AB$38:AB2638,1,0)&gt;0,0,0),1))</f>
        <v>0</v>
      </c>
      <c r="AB2639" s="17" t="str">
        <f>IF(DATOS!I2603=X$39,DATOS!F2603,"")</f>
        <v/>
      </c>
    </row>
    <row r="2640" spans="26:28" x14ac:dyDescent="0.25">
      <c r="Z2640">
        <f t="shared" si="58"/>
        <v>0</v>
      </c>
      <c r="AA2640">
        <f>IF(AB2640="",0,IFERROR(IF(VLOOKUP(AB2640,AB$38:AB2639,1,0)&gt;0,0,0),1))</f>
        <v>0</v>
      </c>
      <c r="AB2640" s="17" t="str">
        <f>IF(DATOS!I2604=X$39,DATOS!F2604,"")</f>
        <v/>
      </c>
    </row>
    <row r="2641" spans="26:28" x14ac:dyDescent="0.25">
      <c r="Z2641">
        <f t="shared" si="58"/>
        <v>0</v>
      </c>
      <c r="AA2641">
        <f>IF(AB2641="",0,IFERROR(IF(VLOOKUP(AB2641,AB$38:AB2640,1,0)&gt;0,0,0),1))</f>
        <v>0</v>
      </c>
      <c r="AB2641" s="17" t="str">
        <f>IF(DATOS!I2605=X$39,DATOS!F2605,"")</f>
        <v/>
      </c>
    </row>
    <row r="2642" spans="26:28" x14ac:dyDescent="0.25">
      <c r="Z2642">
        <f t="shared" si="58"/>
        <v>0</v>
      </c>
      <c r="AA2642">
        <f>IF(AB2642="",0,IFERROR(IF(VLOOKUP(AB2642,AB$38:AB2641,1,0)&gt;0,0,0),1))</f>
        <v>0</v>
      </c>
      <c r="AB2642" s="17" t="str">
        <f>IF(DATOS!I2606=X$39,DATOS!F2606,"")</f>
        <v/>
      </c>
    </row>
    <row r="2643" spans="26:28" x14ac:dyDescent="0.25">
      <c r="Z2643">
        <f t="shared" si="58"/>
        <v>0</v>
      </c>
      <c r="AA2643">
        <f>IF(AB2643="",0,IFERROR(IF(VLOOKUP(AB2643,AB$38:AB2642,1,0)&gt;0,0,0),1))</f>
        <v>0</v>
      </c>
      <c r="AB2643" s="17" t="str">
        <f>IF(DATOS!I2607=X$39,DATOS!F2607,"")</f>
        <v/>
      </c>
    </row>
    <row r="2644" spans="26:28" x14ac:dyDescent="0.25">
      <c r="Z2644">
        <f t="shared" si="58"/>
        <v>0</v>
      </c>
      <c r="AA2644">
        <f>IF(AB2644="",0,IFERROR(IF(VLOOKUP(AB2644,AB$38:AB2643,1,0)&gt;0,0,0),1))</f>
        <v>0</v>
      </c>
      <c r="AB2644" s="17" t="str">
        <f>IF(DATOS!I2608=X$39,DATOS!F2608,"")</f>
        <v/>
      </c>
    </row>
    <row r="2645" spans="26:28" x14ac:dyDescent="0.25">
      <c r="Z2645">
        <f t="shared" si="58"/>
        <v>0</v>
      </c>
      <c r="AA2645">
        <f>IF(AB2645="",0,IFERROR(IF(VLOOKUP(AB2645,AB$38:AB2644,1,0)&gt;0,0,0),1))</f>
        <v>0</v>
      </c>
      <c r="AB2645" s="17" t="str">
        <f>IF(DATOS!I2609=X$39,DATOS!F2609,"")</f>
        <v/>
      </c>
    </row>
    <row r="2646" spans="26:28" x14ac:dyDescent="0.25">
      <c r="Z2646">
        <f t="shared" si="58"/>
        <v>0</v>
      </c>
      <c r="AA2646">
        <f>IF(AB2646="",0,IFERROR(IF(VLOOKUP(AB2646,AB$38:AB2645,1,0)&gt;0,0,0),1))</f>
        <v>0</v>
      </c>
      <c r="AB2646" s="17" t="str">
        <f>IF(DATOS!I2610=X$39,DATOS!F2610,"")</f>
        <v/>
      </c>
    </row>
    <row r="2647" spans="26:28" x14ac:dyDescent="0.25">
      <c r="Z2647">
        <f t="shared" si="58"/>
        <v>0</v>
      </c>
      <c r="AA2647">
        <f>IF(AB2647="",0,IFERROR(IF(VLOOKUP(AB2647,AB$38:AB2646,1,0)&gt;0,0,0),1))</f>
        <v>0</v>
      </c>
      <c r="AB2647" s="17" t="str">
        <f>IF(DATOS!I2611=X$39,DATOS!F2611,"")</f>
        <v/>
      </c>
    </row>
    <row r="2648" spans="26:28" x14ac:dyDescent="0.25">
      <c r="Z2648">
        <f t="shared" si="58"/>
        <v>0</v>
      </c>
      <c r="AA2648">
        <f>IF(AB2648="",0,IFERROR(IF(VLOOKUP(AB2648,AB$38:AB2647,1,0)&gt;0,0,0),1))</f>
        <v>0</v>
      </c>
      <c r="AB2648" s="17" t="str">
        <f>IF(DATOS!I2612=X$39,DATOS!F2612,"")</f>
        <v/>
      </c>
    </row>
    <row r="2649" spans="26:28" x14ac:dyDescent="0.25">
      <c r="Z2649">
        <f t="shared" si="58"/>
        <v>0</v>
      </c>
      <c r="AA2649">
        <f>IF(AB2649="",0,IFERROR(IF(VLOOKUP(AB2649,AB$38:AB2648,1,0)&gt;0,0,0),1))</f>
        <v>0</v>
      </c>
      <c r="AB2649" s="17" t="str">
        <f>IF(DATOS!I2613=X$39,DATOS!F2613,"")</f>
        <v/>
      </c>
    </row>
    <row r="2650" spans="26:28" x14ac:dyDescent="0.25">
      <c r="Z2650">
        <f t="shared" si="58"/>
        <v>0</v>
      </c>
      <c r="AA2650">
        <f>IF(AB2650="",0,IFERROR(IF(VLOOKUP(AB2650,AB$38:AB2649,1,0)&gt;0,0,0),1))</f>
        <v>0</v>
      </c>
      <c r="AB2650" s="17" t="str">
        <f>IF(DATOS!I2614=X$39,DATOS!F2614,"")</f>
        <v/>
      </c>
    </row>
    <row r="2651" spans="26:28" x14ac:dyDescent="0.25">
      <c r="Z2651">
        <f t="shared" si="58"/>
        <v>0</v>
      </c>
      <c r="AA2651">
        <f>IF(AB2651="",0,IFERROR(IF(VLOOKUP(AB2651,AB$38:AB2650,1,0)&gt;0,0,0),1))</f>
        <v>0</v>
      </c>
      <c r="AB2651" s="17" t="str">
        <f>IF(DATOS!I2615=X$39,DATOS!F2615,"")</f>
        <v/>
      </c>
    </row>
    <row r="2652" spans="26:28" x14ac:dyDescent="0.25">
      <c r="Z2652">
        <f t="shared" si="58"/>
        <v>0</v>
      </c>
      <c r="AA2652">
        <f>IF(AB2652="",0,IFERROR(IF(VLOOKUP(AB2652,AB$38:AB2651,1,0)&gt;0,0,0),1))</f>
        <v>0</v>
      </c>
      <c r="AB2652" s="17" t="str">
        <f>IF(DATOS!I2616=X$39,DATOS!F2616,"")</f>
        <v/>
      </c>
    </row>
    <row r="2653" spans="26:28" x14ac:dyDescent="0.25">
      <c r="Z2653">
        <f t="shared" si="58"/>
        <v>0</v>
      </c>
      <c r="AA2653">
        <f>IF(AB2653="",0,IFERROR(IF(VLOOKUP(AB2653,AB$38:AB2652,1,0)&gt;0,0,0),1))</f>
        <v>0</v>
      </c>
      <c r="AB2653" s="17" t="str">
        <f>IF(DATOS!I2617=X$39,DATOS!F2617,"")</f>
        <v/>
      </c>
    </row>
    <row r="2654" spans="26:28" x14ac:dyDescent="0.25">
      <c r="Z2654">
        <f t="shared" si="58"/>
        <v>0</v>
      </c>
      <c r="AA2654">
        <f>IF(AB2654="",0,IFERROR(IF(VLOOKUP(AB2654,AB$38:AB2653,1,0)&gt;0,0,0),1))</f>
        <v>0</v>
      </c>
      <c r="AB2654" s="17" t="str">
        <f>IF(DATOS!I2618=X$39,DATOS!F2618,"")</f>
        <v/>
      </c>
    </row>
    <row r="2655" spans="26:28" x14ac:dyDescent="0.25">
      <c r="Z2655">
        <f t="shared" si="58"/>
        <v>0</v>
      </c>
      <c r="AA2655">
        <f>IF(AB2655="",0,IFERROR(IF(VLOOKUP(AB2655,AB$38:AB2654,1,0)&gt;0,0,0),1))</f>
        <v>0</v>
      </c>
      <c r="AB2655" s="17" t="str">
        <f>IF(DATOS!I2619=X$39,DATOS!F2619,"")</f>
        <v/>
      </c>
    </row>
    <row r="2656" spans="26:28" x14ac:dyDescent="0.25">
      <c r="Z2656">
        <f t="shared" si="58"/>
        <v>0</v>
      </c>
      <c r="AA2656">
        <f>IF(AB2656="",0,IFERROR(IF(VLOOKUP(AB2656,AB$38:AB2655,1,0)&gt;0,0,0),1))</f>
        <v>0</v>
      </c>
      <c r="AB2656" s="17" t="str">
        <f>IF(DATOS!I2620=X$39,DATOS!F2620,"")</f>
        <v/>
      </c>
    </row>
    <row r="2657" spans="26:28" x14ac:dyDescent="0.25">
      <c r="Z2657">
        <f t="shared" si="58"/>
        <v>0</v>
      </c>
      <c r="AA2657">
        <f>IF(AB2657="",0,IFERROR(IF(VLOOKUP(AB2657,AB$38:AB2656,1,0)&gt;0,0,0),1))</f>
        <v>0</v>
      </c>
      <c r="AB2657" s="17" t="str">
        <f>IF(DATOS!I2621=X$39,DATOS!F2621,"")</f>
        <v/>
      </c>
    </row>
    <row r="2658" spans="26:28" x14ac:dyDescent="0.25">
      <c r="Z2658">
        <f t="shared" si="58"/>
        <v>0</v>
      </c>
      <c r="AA2658">
        <f>IF(AB2658="",0,IFERROR(IF(VLOOKUP(AB2658,AB$38:AB2657,1,0)&gt;0,0,0),1))</f>
        <v>0</v>
      </c>
      <c r="AB2658" s="17" t="str">
        <f>IF(DATOS!I2622=X$39,DATOS!F2622,"")</f>
        <v/>
      </c>
    </row>
    <row r="2659" spans="26:28" x14ac:dyDescent="0.25">
      <c r="Z2659">
        <f t="shared" si="58"/>
        <v>0</v>
      </c>
      <c r="AA2659">
        <f>IF(AB2659="",0,IFERROR(IF(VLOOKUP(AB2659,AB$38:AB2658,1,0)&gt;0,0,0),1))</f>
        <v>0</v>
      </c>
      <c r="AB2659" s="17" t="str">
        <f>IF(DATOS!I2623=X$39,DATOS!F2623,"")</f>
        <v/>
      </c>
    </row>
    <row r="2660" spans="26:28" x14ac:dyDescent="0.25">
      <c r="Z2660">
        <f t="shared" si="58"/>
        <v>0</v>
      </c>
      <c r="AA2660">
        <f>IF(AB2660="",0,IFERROR(IF(VLOOKUP(AB2660,AB$38:AB2659,1,0)&gt;0,0,0),1))</f>
        <v>0</v>
      </c>
      <c r="AB2660" s="17" t="str">
        <f>IF(DATOS!I2624=X$39,DATOS!F2624,"")</f>
        <v/>
      </c>
    </row>
    <row r="2661" spans="26:28" x14ac:dyDescent="0.25">
      <c r="Z2661">
        <f t="shared" si="58"/>
        <v>0</v>
      </c>
      <c r="AA2661">
        <f>IF(AB2661="",0,IFERROR(IF(VLOOKUP(AB2661,AB$38:AB2660,1,0)&gt;0,0,0),1))</f>
        <v>0</v>
      </c>
      <c r="AB2661" s="17" t="str">
        <f>IF(DATOS!I2625=X$39,DATOS!F2625,"")</f>
        <v/>
      </c>
    </row>
    <row r="2662" spans="26:28" x14ac:dyDescent="0.25">
      <c r="Z2662">
        <f t="shared" ref="Z2662:Z2725" si="59">Z2661+AA2662</f>
        <v>0</v>
      </c>
      <c r="AA2662">
        <f>IF(AB2662="",0,IFERROR(IF(VLOOKUP(AB2662,AB$38:AB2661,1,0)&gt;0,0,0),1))</f>
        <v>0</v>
      </c>
      <c r="AB2662" s="17" t="str">
        <f>IF(DATOS!I2626=X$39,DATOS!F2626,"")</f>
        <v/>
      </c>
    </row>
    <row r="2663" spans="26:28" x14ac:dyDescent="0.25">
      <c r="Z2663">
        <f t="shared" si="59"/>
        <v>0</v>
      </c>
      <c r="AA2663">
        <f>IF(AB2663="",0,IFERROR(IF(VLOOKUP(AB2663,AB$38:AB2662,1,0)&gt;0,0,0),1))</f>
        <v>0</v>
      </c>
      <c r="AB2663" s="17" t="str">
        <f>IF(DATOS!I2627=X$39,DATOS!F2627,"")</f>
        <v/>
      </c>
    </row>
    <row r="2664" spans="26:28" x14ac:dyDescent="0.25">
      <c r="Z2664">
        <f t="shared" si="59"/>
        <v>0</v>
      </c>
      <c r="AA2664">
        <f>IF(AB2664="",0,IFERROR(IF(VLOOKUP(AB2664,AB$38:AB2663,1,0)&gt;0,0,0),1))</f>
        <v>0</v>
      </c>
      <c r="AB2664" s="17" t="str">
        <f>IF(DATOS!I2628=X$39,DATOS!F2628,"")</f>
        <v/>
      </c>
    </row>
    <row r="2665" spans="26:28" x14ac:dyDescent="0.25">
      <c r="Z2665">
        <f t="shared" si="59"/>
        <v>0</v>
      </c>
      <c r="AA2665">
        <f>IF(AB2665="",0,IFERROR(IF(VLOOKUP(AB2665,AB$38:AB2664,1,0)&gt;0,0,0),1))</f>
        <v>0</v>
      </c>
      <c r="AB2665" s="17" t="str">
        <f>IF(DATOS!I2629=X$39,DATOS!F2629,"")</f>
        <v/>
      </c>
    </row>
    <row r="2666" spans="26:28" x14ac:dyDescent="0.25">
      <c r="Z2666">
        <f t="shared" si="59"/>
        <v>0</v>
      </c>
      <c r="AA2666">
        <f>IF(AB2666="",0,IFERROR(IF(VLOOKUP(AB2666,AB$38:AB2665,1,0)&gt;0,0,0),1))</f>
        <v>0</v>
      </c>
      <c r="AB2666" s="17" t="str">
        <f>IF(DATOS!I2630=X$39,DATOS!F2630,"")</f>
        <v/>
      </c>
    </row>
    <row r="2667" spans="26:28" x14ac:dyDescent="0.25">
      <c r="Z2667">
        <f t="shared" si="59"/>
        <v>0</v>
      </c>
      <c r="AA2667">
        <f>IF(AB2667="",0,IFERROR(IF(VLOOKUP(AB2667,AB$38:AB2666,1,0)&gt;0,0,0),1))</f>
        <v>0</v>
      </c>
      <c r="AB2667" s="17" t="str">
        <f>IF(DATOS!I2631=X$39,DATOS!F2631,"")</f>
        <v/>
      </c>
    </row>
    <row r="2668" spans="26:28" x14ac:dyDescent="0.25">
      <c r="Z2668">
        <f t="shared" si="59"/>
        <v>0</v>
      </c>
      <c r="AA2668">
        <f>IF(AB2668="",0,IFERROR(IF(VLOOKUP(AB2668,AB$38:AB2667,1,0)&gt;0,0,0),1))</f>
        <v>0</v>
      </c>
      <c r="AB2668" s="17" t="str">
        <f>IF(DATOS!I2632=X$39,DATOS!F2632,"")</f>
        <v/>
      </c>
    </row>
    <row r="2669" spans="26:28" x14ac:dyDescent="0.25">
      <c r="Z2669">
        <f t="shared" si="59"/>
        <v>0</v>
      </c>
      <c r="AA2669">
        <f>IF(AB2669="",0,IFERROR(IF(VLOOKUP(AB2669,AB$38:AB2668,1,0)&gt;0,0,0),1))</f>
        <v>0</v>
      </c>
      <c r="AB2669" s="17" t="str">
        <f>IF(DATOS!I2633=X$39,DATOS!F2633,"")</f>
        <v/>
      </c>
    </row>
    <row r="2670" spans="26:28" x14ac:dyDescent="0.25">
      <c r="Z2670">
        <f t="shared" si="59"/>
        <v>0</v>
      </c>
      <c r="AA2670">
        <f>IF(AB2670="",0,IFERROR(IF(VLOOKUP(AB2670,AB$38:AB2669,1,0)&gt;0,0,0),1))</f>
        <v>0</v>
      </c>
      <c r="AB2670" s="17" t="str">
        <f>IF(DATOS!I2634=X$39,DATOS!F2634,"")</f>
        <v/>
      </c>
    </row>
    <row r="2671" spans="26:28" x14ac:dyDescent="0.25">
      <c r="Z2671">
        <f t="shared" si="59"/>
        <v>0</v>
      </c>
      <c r="AA2671">
        <f>IF(AB2671="",0,IFERROR(IF(VLOOKUP(AB2671,AB$38:AB2670,1,0)&gt;0,0,0),1))</f>
        <v>0</v>
      </c>
      <c r="AB2671" s="17" t="str">
        <f>IF(DATOS!I2635=X$39,DATOS!F2635,"")</f>
        <v/>
      </c>
    </row>
    <row r="2672" spans="26:28" x14ac:dyDescent="0.25">
      <c r="Z2672">
        <f t="shared" si="59"/>
        <v>0</v>
      </c>
      <c r="AA2672">
        <f>IF(AB2672="",0,IFERROR(IF(VLOOKUP(AB2672,AB$38:AB2671,1,0)&gt;0,0,0),1))</f>
        <v>0</v>
      </c>
      <c r="AB2672" s="17" t="str">
        <f>IF(DATOS!I2636=X$39,DATOS!F2636,"")</f>
        <v/>
      </c>
    </row>
    <row r="2673" spans="26:28" x14ac:dyDescent="0.25">
      <c r="Z2673">
        <f t="shared" si="59"/>
        <v>0</v>
      </c>
      <c r="AA2673">
        <f>IF(AB2673="",0,IFERROR(IF(VLOOKUP(AB2673,AB$38:AB2672,1,0)&gt;0,0,0),1))</f>
        <v>0</v>
      </c>
      <c r="AB2673" s="17" t="str">
        <f>IF(DATOS!I2637=X$39,DATOS!F2637,"")</f>
        <v/>
      </c>
    </row>
    <row r="2674" spans="26:28" x14ac:dyDescent="0.25">
      <c r="Z2674">
        <f t="shared" si="59"/>
        <v>0</v>
      </c>
      <c r="AA2674">
        <f>IF(AB2674="",0,IFERROR(IF(VLOOKUP(AB2674,AB$38:AB2673,1,0)&gt;0,0,0),1))</f>
        <v>0</v>
      </c>
      <c r="AB2674" s="17" t="str">
        <f>IF(DATOS!I2638=X$39,DATOS!F2638,"")</f>
        <v/>
      </c>
    </row>
    <row r="2675" spans="26:28" x14ac:dyDescent="0.25">
      <c r="Z2675">
        <f t="shared" si="59"/>
        <v>0</v>
      </c>
      <c r="AA2675">
        <f>IF(AB2675="",0,IFERROR(IF(VLOOKUP(AB2675,AB$38:AB2674,1,0)&gt;0,0,0),1))</f>
        <v>0</v>
      </c>
      <c r="AB2675" s="17" t="str">
        <f>IF(DATOS!I2639=X$39,DATOS!F2639,"")</f>
        <v/>
      </c>
    </row>
    <row r="2676" spans="26:28" x14ac:dyDescent="0.25">
      <c r="Z2676">
        <f t="shared" si="59"/>
        <v>0</v>
      </c>
      <c r="AA2676">
        <f>IF(AB2676="",0,IFERROR(IF(VLOOKUP(AB2676,AB$38:AB2675,1,0)&gt;0,0,0),1))</f>
        <v>0</v>
      </c>
      <c r="AB2676" s="17" t="str">
        <f>IF(DATOS!I2640=X$39,DATOS!F2640,"")</f>
        <v/>
      </c>
    </row>
    <row r="2677" spans="26:28" x14ac:dyDescent="0.25">
      <c r="Z2677">
        <f t="shared" si="59"/>
        <v>0</v>
      </c>
      <c r="AA2677">
        <f>IF(AB2677="",0,IFERROR(IF(VLOOKUP(AB2677,AB$38:AB2676,1,0)&gt;0,0,0),1))</f>
        <v>0</v>
      </c>
      <c r="AB2677" s="17" t="str">
        <f>IF(DATOS!I2641=X$39,DATOS!F2641,"")</f>
        <v/>
      </c>
    </row>
    <row r="2678" spans="26:28" x14ac:dyDescent="0.25">
      <c r="Z2678">
        <f t="shared" si="59"/>
        <v>0</v>
      </c>
      <c r="AA2678">
        <f>IF(AB2678="",0,IFERROR(IF(VLOOKUP(AB2678,AB$38:AB2677,1,0)&gt;0,0,0),1))</f>
        <v>0</v>
      </c>
      <c r="AB2678" s="17" t="str">
        <f>IF(DATOS!I2642=X$39,DATOS!F2642,"")</f>
        <v/>
      </c>
    </row>
    <row r="2679" spans="26:28" x14ac:dyDescent="0.25">
      <c r="Z2679">
        <f t="shared" si="59"/>
        <v>0</v>
      </c>
      <c r="AA2679">
        <f>IF(AB2679="",0,IFERROR(IF(VLOOKUP(AB2679,AB$38:AB2678,1,0)&gt;0,0,0),1))</f>
        <v>0</v>
      </c>
      <c r="AB2679" s="17" t="str">
        <f>IF(DATOS!I2643=X$39,DATOS!F2643,"")</f>
        <v/>
      </c>
    </row>
    <row r="2680" spans="26:28" x14ac:dyDescent="0.25">
      <c r="Z2680">
        <f t="shared" si="59"/>
        <v>0</v>
      </c>
      <c r="AA2680">
        <f>IF(AB2680="",0,IFERROR(IF(VLOOKUP(AB2680,AB$38:AB2679,1,0)&gt;0,0,0),1))</f>
        <v>0</v>
      </c>
      <c r="AB2680" s="17" t="str">
        <f>IF(DATOS!I2644=X$39,DATOS!F2644,"")</f>
        <v/>
      </c>
    </row>
    <row r="2681" spans="26:28" x14ac:dyDescent="0.25">
      <c r="Z2681">
        <f t="shared" si="59"/>
        <v>0</v>
      </c>
      <c r="AA2681">
        <f>IF(AB2681="",0,IFERROR(IF(VLOOKUP(AB2681,AB$38:AB2680,1,0)&gt;0,0,0),1))</f>
        <v>0</v>
      </c>
      <c r="AB2681" s="17" t="str">
        <f>IF(DATOS!I2645=X$39,DATOS!F2645,"")</f>
        <v/>
      </c>
    </row>
    <row r="2682" spans="26:28" x14ac:dyDescent="0.25">
      <c r="Z2682">
        <f t="shared" si="59"/>
        <v>0</v>
      </c>
      <c r="AA2682">
        <f>IF(AB2682="",0,IFERROR(IF(VLOOKUP(AB2682,AB$38:AB2681,1,0)&gt;0,0,0),1))</f>
        <v>0</v>
      </c>
      <c r="AB2682" s="17" t="str">
        <f>IF(DATOS!I2646=X$39,DATOS!F2646,"")</f>
        <v/>
      </c>
    </row>
    <row r="2683" spans="26:28" x14ac:dyDescent="0.25">
      <c r="Z2683">
        <f t="shared" si="59"/>
        <v>0</v>
      </c>
      <c r="AA2683">
        <f>IF(AB2683="",0,IFERROR(IF(VLOOKUP(AB2683,AB$38:AB2682,1,0)&gt;0,0,0),1))</f>
        <v>0</v>
      </c>
      <c r="AB2683" s="17" t="str">
        <f>IF(DATOS!I2647=X$39,DATOS!F2647,"")</f>
        <v/>
      </c>
    </row>
    <row r="2684" spans="26:28" x14ac:dyDescent="0.25">
      <c r="Z2684">
        <f t="shared" si="59"/>
        <v>0</v>
      </c>
      <c r="AA2684">
        <f>IF(AB2684="",0,IFERROR(IF(VLOOKUP(AB2684,AB$38:AB2683,1,0)&gt;0,0,0),1))</f>
        <v>0</v>
      </c>
      <c r="AB2684" s="17" t="str">
        <f>IF(DATOS!I2648=X$39,DATOS!F2648,"")</f>
        <v/>
      </c>
    </row>
    <row r="2685" spans="26:28" x14ac:dyDescent="0.25">
      <c r="Z2685">
        <f t="shared" si="59"/>
        <v>0</v>
      </c>
      <c r="AA2685">
        <f>IF(AB2685="",0,IFERROR(IF(VLOOKUP(AB2685,AB$38:AB2684,1,0)&gt;0,0,0),1))</f>
        <v>0</v>
      </c>
      <c r="AB2685" s="17" t="str">
        <f>IF(DATOS!I2649=X$39,DATOS!F2649,"")</f>
        <v/>
      </c>
    </row>
    <row r="2686" spans="26:28" x14ac:dyDescent="0.25">
      <c r="Z2686">
        <f t="shared" si="59"/>
        <v>0</v>
      </c>
      <c r="AA2686">
        <f>IF(AB2686="",0,IFERROR(IF(VLOOKUP(AB2686,AB$38:AB2685,1,0)&gt;0,0,0),1))</f>
        <v>0</v>
      </c>
      <c r="AB2686" s="17" t="str">
        <f>IF(DATOS!I2650=X$39,DATOS!F2650,"")</f>
        <v/>
      </c>
    </row>
    <row r="2687" spans="26:28" x14ac:dyDescent="0.25">
      <c r="Z2687">
        <f t="shared" si="59"/>
        <v>0</v>
      </c>
      <c r="AA2687">
        <f>IF(AB2687="",0,IFERROR(IF(VLOOKUP(AB2687,AB$38:AB2686,1,0)&gt;0,0,0),1))</f>
        <v>0</v>
      </c>
      <c r="AB2687" s="17" t="str">
        <f>IF(DATOS!I2651=X$39,DATOS!F2651,"")</f>
        <v/>
      </c>
    </row>
    <row r="2688" spans="26:28" x14ac:dyDescent="0.25">
      <c r="Z2688">
        <f t="shared" si="59"/>
        <v>0</v>
      </c>
      <c r="AA2688">
        <f>IF(AB2688="",0,IFERROR(IF(VLOOKUP(AB2688,AB$38:AB2687,1,0)&gt;0,0,0),1))</f>
        <v>0</v>
      </c>
      <c r="AB2688" s="17" t="str">
        <f>IF(DATOS!I2652=X$39,DATOS!F2652,"")</f>
        <v/>
      </c>
    </row>
    <row r="2689" spans="26:28" x14ac:dyDescent="0.25">
      <c r="Z2689">
        <f t="shared" si="59"/>
        <v>0</v>
      </c>
      <c r="AA2689">
        <f>IF(AB2689="",0,IFERROR(IF(VLOOKUP(AB2689,AB$38:AB2688,1,0)&gt;0,0,0),1))</f>
        <v>0</v>
      </c>
      <c r="AB2689" s="17" t="str">
        <f>IF(DATOS!I2653=X$39,DATOS!F2653,"")</f>
        <v/>
      </c>
    </row>
    <row r="2690" spans="26:28" x14ac:dyDescent="0.25">
      <c r="Z2690">
        <f t="shared" si="59"/>
        <v>0</v>
      </c>
      <c r="AA2690">
        <f>IF(AB2690="",0,IFERROR(IF(VLOOKUP(AB2690,AB$38:AB2689,1,0)&gt;0,0,0),1))</f>
        <v>0</v>
      </c>
      <c r="AB2690" s="17" t="str">
        <f>IF(DATOS!I2654=X$39,DATOS!F2654,"")</f>
        <v/>
      </c>
    </row>
    <row r="2691" spans="26:28" x14ac:dyDescent="0.25">
      <c r="Z2691">
        <f t="shared" si="59"/>
        <v>0</v>
      </c>
      <c r="AA2691">
        <f>IF(AB2691="",0,IFERROR(IF(VLOOKUP(AB2691,AB$38:AB2690,1,0)&gt;0,0,0),1))</f>
        <v>0</v>
      </c>
      <c r="AB2691" s="17" t="str">
        <f>IF(DATOS!I2655=X$39,DATOS!F2655,"")</f>
        <v/>
      </c>
    </row>
    <row r="2692" spans="26:28" x14ac:dyDescent="0.25">
      <c r="Z2692">
        <f t="shared" si="59"/>
        <v>0</v>
      </c>
      <c r="AA2692">
        <f>IF(AB2692="",0,IFERROR(IF(VLOOKUP(AB2692,AB$38:AB2691,1,0)&gt;0,0,0),1))</f>
        <v>0</v>
      </c>
      <c r="AB2692" s="17" t="str">
        <f>IF(DATOS!I2656=X$39,DATOS!F2656,"")</f>
        <v/>
      </c>
    </row>
    <row r="2693" spans="26:28" x14ac:dyDescent="0.25">
      <c r="Z2693">
        <f t="shared" si="59"/>
        <v>0</v>
      </c>
      <c r="AA2693">
        <f>IF(AB2693="",0,IFERROR(IF(VLOOKUP(AB2693,AB$38:AB2692,1,0)&gt;0,0,0),1))</f>
        <v>0</v>
      </c>
      <c r="AB2693" s="17" t="str">
        <f>IF(DATOS!I2657=X$39,DATOS!F2657,"")</f>
        <v/>
      </c>
    </row>
    <row r="2694" spans="26:28" x14ac:dyDescent="0.25">
      <c r="Z2694">
        <f t="shared" si="59"/>
        <v>0</v>
      </c>
      <c r="AA2694">
        <f>IF(AB2694="",0,IFERROR(IF(VLOOKUP(AB2694,AB$38:AB2693,1,0)&gt;0,0,0),1))</f>
        <v>0</v>
      </c>
      <c r="AB2694" s="17" t="str">
        <f>IF(DATOS!I2658=X$39,DATOS!F2658,"")</f>
        <v/>
      </c>
    </row>
    <row r="2695" spans="26:28" x14ac:dyDescent="0.25">
      <c r="Z2695">
        <f t="shared" si="59"/>
        <v>0</v>
      </c>
      <c r="AA2695">
        <f>IF(AB2695="",0,IFERROR(IF(VLOOKUP(AB2695,AB$38:AB2694,1,0)&gt;0,0,0),1))</f>
        <v>0</v>
      </c>
      <c r="AB2695" s="17" t="str">
        <f>IF(DATOS!I2659=X$39,DATOS!F2659,"")</f>
        <v/>
      </c>
    </row>
    <row r="2696" spans="26:28" x14ac:dyDescent="0.25">
      <c r="Z2696">
        <f t="shared" si="59"/>
        <v>0</v>
      </c>
      <c r="AA2696">
        <f>IF(AB2696="",0,IFERROR(IF(VLOOKUP(AB2696,AB$38:AB2695,1,0)&gt;0,0,0),1))</f>
        <v>0</v>
      </c>
      <c r="AB2696" s="17" t="str">
        <f>IF(DATOS!I2660=X$39,DATOS!F2660,"")</f>
        <v/>
      </c>
    </row>
    <row r="2697" spans="26:28" x14ac:dyDescent="0.25">
      <c r="Z2697">
        <f t="shared" si="59"/>
        <v>0</v>
      </c>
      <c r="AA2697">
        <f>IF(AB2697="",0,IFERROR(IF(VLOOKUP(AB2697,AB$38:AB2696,1,0)&gt;0,0,0),1))</f>
        <v>0</v>
      </c>
      <c r="AB2697" s="17" t="str">
        <f>IF(DATOS!I2661=X$39,DATOS!F2661,"")</f>
        <v/>
      </c>
    </row>
    <row r="2698" spans="26:28" x14ac:dyDescent="0.25">
      <c r="Z2698">
        <f t="shared" si="59"/>
        <v>0</v>
      </c>
      <c r="AA2698">
        <f>IF(AB2698="",0,IFERROR(IF(VLOOKUP(AB2698,AB$38:AB2697,1,0)&gt;0,0,0),1))</f>
        <v>0</v>
      </c>
      <c r="AB2698" s="17" t="str">
        <f>IF(DATOS!I2662=X$39,DATOS!F2662,"")</f>
        <v/>
      </c>
    </row>
    <row r="2699" spans="26:28" x14ac:dyDescent="0.25">
      <c r="Z2699">
        <f t="shared" si="59"/>
        <v>0</v>
      </c>
      <c r="AA2699">
        <f>IF(AB2699="",0,IFERROR(IF(VLOOKUP(AB2699,AB$38:AB2698,1,0)&gt;0,0,0),1))</f>
        <v>0</v>
      </c>
      <c r="AB2699" s="17" t="str">
        <f>IF(DATOS!I2663=X$39,DATOS!F2663,"")</f>
        <v/>
      </c>
    </row>
    <row r="2700" spans="26:28" x14ac:dyDescent="0.25">
      <c r="Z2700">
        <f t="shared" si="59"/>
        <v>0</v>
      </c>
      <c r="AA2700">
        <f>IF(AB2700="",0,IFERROR(IF(VLOOKUP(AB2700,AB$38:AB2699,1,0)&gt;0,0,0),1))</f>
        <v>0</v>
      </c>
      <c r="AB2700" s="17" t="str">
        <f>IF(DATOS!I2664=X$39,DATOS!F2664,"")</f>
        <v/>
      </c>
    </row>
    <row r="2701" spans="26:28" x14ac:dyDescent="0.25">
      <c r="Z2701">
        <f t="shared" si="59"/>
        <v>0</v>
      </c>
      <c r="AA2701">
        <f>IF(AB2701="",0,IFERROR(IF(VLOOKUP(AB2701,AB$38:AB2700,1,0)&gt;0,0,0),1))</f>
        <v>0</v>
      </c>
      <c r="AB2701" s="17" t="str">
        <f>IF(DATOS!I2665=X$39,DATOS!F2665,"")</f>
        <v/>
      </c>
    </row>
    <row r="2702" spans="26:28" x14ac:dyDescent="0.25">
      <c r="Z2702">
        <f t="shared" si="59"/>
        <v>0</v>
      </c>
      <c r="AA2702">
        <f>IF(AB2702="",0,IFERROR(IF(VLOOKUP(AB2702,AB$38:AB2701,1,0)&gt;0,0,0),1))</f>
        <v>0</v>
      </c>
      <c r="AB2702" s="17" t="str">
        <f>IF(DATOS!I2666=X$39,DATOS!F2666,"")</f>
        <v/>
      </c>
    </row>
    <row r="2703" spans="26:28" x14ac:dyDescent="0.25">
      <c r="Z2703">
        <f t="shared" si="59"/>
        <v>0</v>
      </c>
      <c r="AA2703">
        <f>IF(AB2703="",0,IFERROR(IF(VLOOKUP(AB2703,AB$38:AB2702,1,0)&gt;0,0,0),1))</f>
        <v>0</v>
      </c>
      <c r="AB2703" s="17" t="str">
        <f>IF(DATOS!I2667=X$39,DATOS!F2667,"")</f>
        <v/>
      </c>
    </row>
    <row r="2704" spans="26:28" x14ac:dyDescent="0.25">
      <c r="Z2704">
        <f t="shared" si="59"/>
        <v>0</v>
      </c>
      <c r="AA2704">
        <f>IF(AB2704="",0,IFERROR(IF(VLOOKUP(AB2704,AB$38:AB2703,1,0)&gt;0,0,0),1))</f>
        <v>0</v>
      </c>
      <c r="AB2704" s="17" t="str">
        <f>IF(DATOS!I2668=X$39,DATOS!F2668,"")</f>
        <v/>
      </c>
    </row>
    <row r="2705" spans="26:28" x14ac:dyDescent="0.25">
      <c r="Z2705">
        <f t="shared" si="59"/>
        <v>0</v>
      </c>
      <c r="AA2705">
        <f>IF(AB2705="",0,IFERROR(IF(VLOOKUP(AB2705,AB$38:AB2704,1,0)&gt;0,0,0),1))</f>
        <v>0</v>
      </c>
      <c r="AB2705" s="17" t="str">
        <f>IF(DATOS!I2669=X$39,DATOS!F2669,"")</f>
        <v/>
      </c>
    </row>
    <row r="2706" spans="26:28" x14ac:dyDescent="0.25">
      <c r="Z2706">
        <f t="shared" si="59"/>
        <v>0</v>
      </c>
      <c r="AA2706">
        <f>IF(AB2706="",0,IFERROR(IF(VLOOKUP(AB2706,AB$38:AB2705,1,0)&gt;0,0,0),1))</f>
        <v>0</v>
      </c>
      <c r="AB2706" s="17" t="str">
        <f>IF(DATOS!I2670=X$39,DATOS!F2670,"")</f>
        <v/>
      </c>
    </row>
    <row r="2707" spans="26:28" x14ac:dyDescent="0.25">
      <c r="Z2707">
        <f t="shared" si="59"/>
        <v>0</v>
      </c>
      <c r="AA2707">
        <f>IF(AB2707="",0,IFERROR(IF(VLOOKUP(AB2707,AB$38:AB2706,1,0)&gt;0,0,0),1))</f>
        <v>0</v>
      </c>
      <c r="AB2707" s="17" t="str">
        <f>IF(DATOS!I2671=X$39,DATOS!F2671,"")</f>
        <v/>
      </c>
    </row>
    <row r="2708" spans="26:28" x14ac:dyDescent="0.25">
      <c r="Z2708">
        <f t="shared" si="59"/>
        <v>0</v>
      </c>
      <c r="AA2708">
        <f>IF(AB2708="",0,IFERROR(IF(VLOOKUP(AB2708,AB$38:AB2707,1,0)&gt;0,0,0),1))</f>
        <v>0</v>
      </c>
      <c r="AB2708" s="17" t="str">
        <f>IF(DATOS!I2672=X$39,DATOS!F2672,"")</f>
        <v/>
      </c>
    </row>
    <row r="2709" spans="26:28" x14ac:dyDescent="0.25">
      <c r="Z2709">
        <f t="shared" si="59"/>
        <v>0</v>
      </c>
      <c r="AA2709">
        <f>IF(AB2709="",0,IFERROR(IF(VLOOKUP(AB2709,AB$38:AB2708,1,0)&gt;0,0,0),1))</f>
        <v>0</v>
      </c>
      <c r="AB2709" s="17" t="str">
        <f>IF(DATOS!I2673=X$39,DATOS!F2673,"")</f>
        <v/>
      </c>
    </row>
    <row r="2710" spans="26:28" x14ac:dyDescent="0.25">
      <c r="Z2710">
        <f t="shared" si="59"/>
        <v>0</v>
      </c>
      <c r="AA2710">
        <f>IF(AB2710="",0,IFERROR(IF(VLOOKUP(AB2710,AB$38:AB2709,1,0)&gt;0,0,0),1))</f>
        <v>0</v>
      </c>
      <c r="AB2710" s="17" t="str">
        <f>IF(DATOS!I2674=X$39,DATOS!F2674,"")</f>
        <v/>
      </c>
    </row>
    <row r="2711" spans="26:28" x14ac:dyDescent="0.25">
      <c r="Z2711">
        <f t="shared" si="59"/>
        <v>0</v>
      </c>
      <c r="AA2711">
        <f>IF(AB2711="",0,IFERROR(IF(VLOOKUP(AB2711,AB$38:AB2710,1,0)&gt;0,0,0),1))</f>
        <v>0</v>
      </c>
      <c r="AB2711" s="17" t="str">
        <f>IF(DATOS!I2675=X$39,DATOS!F2675,"")</f>
        <v/>
      </c>
    </row>
    <row r="2712" spans="26:28" x14ac:dyDescent="0.25">
      <c r="Z2712">
        <f t="shared" si="59"/>
        <v>0</v>
      </c>
      <c r="AA2712">
        <f>IF(AB2712="",0,IFERROR(IF(VLOOKUP(AB2712,AB$38:AB2711,1,0)&gt;0,0,0),1))</f>
        <v>0</v>
      </c>
      <c r="AB2712" s="17" t="str">
        <f>IF(DATOS!I2676=X$39,DATOS!F2676,"")</f>
        <v/>
      </c>
    </row>
    <row r="2713" spans="26:28" x14ac:dyDescent="0.25">
      <c r="Z2713">
        <f t="shared" si="59"/>
        <v>0</v>
      </c>
      <c r="AA2713">
        <f>IF(AB2713="",0,IFERROR(IF(VLOOKUP(AB2713,AB$38:AB2712,1,0)&gt;0,0,0),1))</f>
        <v>0</v>
      </c>
      <c r="AB2713" s="17" t="str">
        <f>IF(DATOS!I2677=X$39,DATOS!F2677,"")</f>
        <v/>
      </c>
    </row>
    <row r="2714" spans="26:28" x14ac:dyDescent="0.25">
      <c r="Z2714">
        <f t="shared" si="59"/>
        <v>0</v>
      </c>
      <c r="AA2714">
        <f>IF(AB2714="",0,IFERROR(IF(VLOOKUP(AB2714,AB$38:AB2713,1,0)&gt;0,0,0),1))</f>
        <v>0</v>
      </c>
      <c r="AB2714" s="17" t="str">
        <f>IF(DATOS!I2678=X$39,DATOS!F2678,"")</f>
        <v/>
      </c>
    </row>
    <row r="2715" spans="26:28" x14ac:dyDescent="0.25">
      <c r="Z2715">
        <f t="shared" si="59"/>
        <v>0</v>
      </c>
      <c r="AA2715">
        <f>IF(AB2715="",0,IFERROR(IF(VLOOKUP(AB2715,AB$38:AB2714,1,0)&gt;0,0,0),1))</f>
        <v>0</v>
      </c>
      <c r="AB2715" s="17" t="str">
        <f>IF(DATOS!I2679=X$39,DATOS!F2679,"")</f>
        <v/>
      </c>
    </row>
    <row r="2716" spans="26:28" x14ac:dyDescent="0.25">
      <c r="Z2716">
        <f t="shared" si="59"/>
        <v>0</v>
      </c>
      <c r="AA2716">
        <f>IF(AB2716="",0,IFERROR(IF(VLOOKUP(AB2716,AB$38:AB2715,1,0)&gt;0,0,0),1))</f>
        <v>0</v>
      </c>
      <c r="AB2716" s="17" t="str">
        <f>IF(DATOS!I2680=X$39,DATOS!F2680,"")</f>
        <v/>
      </c>
    </row>
    <row r="2717" spans="26:28" x14ac:dyDescent="0.25">
      <c r="Z2717">
        <f t="shared" si="59"/>
        <v>0</v>
      </c>
      <c r="AA2717">
        <f>IF(AB2717="",0,IFERROR(IF(VLOOKUP(AB2717,AB$38:AB2716,1,0)&gt;0,0,0),1))</f>
        <v>0</v>
      </c>
      <c r="AB2717" s="17" t="str">
        <f>IF(DATOS!I2681=X$39,DATOS!F2681,"")</f>
        <v/>
      </c>
    </row>
    <row r="2718" spans="26:28" x14ac:dyDescent="0.25">
      <c r="Z2718">
        <f t="shared" si="59"/>
        <v>0</v>
      </c>
      <c r="AA2718">
        <f>IF(AB2718="",0,IFERROR(IF(VLOOKUP(AB2718,AB$38:AB2717,1,0)&gt;0,0,0),1))</f>
        <v>0</v>
      </c>
      <c r="AB2718" s="17" t="str">
        <f>IF(DATOS!I2682=X$39,DATOS!F2682,"")</f>
        <v/>
      </c>
    </row>
    <row r="2719" spans="26:28" x14ac:dyDescent="0.25">
      <c r="Z2719">
        <f t="shared" si="59"/>
        <v>0</v>
      </c>
      <c r="AA2719">
        <f>IF(AB2719="",0,IFERROR(IF(VLOOKUP(AB2719,AB$38:AB2718,1,0)&gt;0,0,0),1))</f>
        <v>0</v>
      </c>
      <c r="AB2719" s="17" t="str">
        <f>IF(DATOS!I2683=X$39,DATOS!F2683,"")</f>
        <v/>
      </c>
    </row>
    <row r="2720" spans="26:28" x14ac:dyDescent="0.25">
      <c r="Z2720">
        <f t="shared" si="59"/>
        <v>0</v>
      </c>
      <c r="AA2720">
        <f>IF(AB2720="",0,IFERROR(IF(VLOOKUP(AB2720,AB$38:AB2719,1,0)&gt;0,0,0),1))</f>
        <v>0</v>
      </c>
      <c r="AB2720" s="17" t="str">
        <f>IF(DATOS!I2684=X$39,DATOS!F2684,"")</f>
        <v/>
      </c>
    </row>
    <row r="2721" spans="26:28" x14ac:dyDescent="0.25">
      <c r="Z2721">
        <f t="shared" si="59"/>
        <v>0</v>
      </c>
      <c r="AA2721">
        <f>IF(AB2721="",0,IFERROR(IF(VLOOKUP(AB2721,AB$38:AB2720,1,0)&gt;0,0,0),1))</f>
        <v>0</v>
      </c>
      <c r="AB2721" s="17" t="str">
        <f>IF(DATOS!I2685=X$39,DATOS!F2685,"")</f>
        <v/>
      </c>
    </row>
    <row r="2722" spans="26:28" x14ac:dyDescent="0.25">
      <c r="Z2722">
        <f t="shared" si="59"/>
        <v>0</v>
      </c>
      <c r="AA2722">
        <f>IF(AB2722="",0,IFERROR(IF(VLOOKUP(AB2722,AB$38:AB2721,1,0)&gt;0,0,0),1))</f>
        <v>0</v>
      </c>
      <c r="AB2722" s="17" t="str">
        <f>IF(DATOS!I2686=X$39,DATOS!F2686,"")</f>
        <v/>
      </c>
    </row>
    <row r="2723" spans="26:28" x14ac:dyDescent="0.25">
      <c r="Z2723">
        <f t="shared" si="59"/>
        <v>0</v>
      </c>
      <c r="AA2723">
        <f>IF(AB2723="",0,IFERROR(IF(VLOOKUP(AB2723,AB$38:AB2722,1,0)&gt;0,0,0),1))</f>
        <v>0</v>
      </c>
      <c r="AB2723" s="17" t="str">
        <f>IF(DATOS!I2687=X$39,DATOS!F2687,"")</f>
        <v/>
      </c>
    </row>
    <row r="2724" spans="26:28" x14ac:dyDescent="0.25">
      <c r="Z2724">
        <f t="shared" si="59"/>
        <v>0</v>
      </c>
      <c r="AA2724">
        <f>IF(AB2724="",0,IFERROR(IF(VLOOKUP(AB2724,AB$38:AB2723,1,0)&gt;0,0,0),1))</f>
        <v>0</v>
      </c>
      <c r="AB2724" s="17" t="str">
        <f>IF(DATOS!I2688=X$39,DATOS!F2688,"")</f>
        <v/>
      </c>
    </row>
    <row r="2725" spans="26:28" x14ac:dyDescent="0.25">
      <c r="Z2725">
        <f t="shared" si="59"/>
        <v>0</v>
      </c>
      <c r="AA2725">
        <f>IF(AB2725="",0,IFERROR(IF(VLOOKUP(AB2725,AB$38:AB2724,1,0)&gt;0,0,0),1))</f>
        <v>0</v>
      </c>
      <c r="AB2725" s="17" t="str">
        <f>IF(DATOS!I2689=X$39,DATOS!F2689,"")</f>
        <v/>
      </c>
    </row>
    <row r="2726" spans="26:28" x14ac:dyDescent="0.25">
      <c r="Z2726">
        <f t="shared" ref="Z2726:Z2789" si="60">Z2725+AA2726</f>
        <v>0</v>
      </c>
      <c r="AA2726">
        <f>IF(AB2726="",0,IFERROR(IF(VLOOKUP(AB2726,AB$38:AB2725,1,0)&gt;0,0,0),1))</f>
        <v>0</v>
      </c>
      <c r="AB2726" s="17" t="str">
        <f>IF(DATOS!I2690=X$39,DATOS!F2690,"")</f>
        <v/>
      </c>
    </row>
    <row r="2727" spans="26:28" x14ac:dyDescent="0.25">
      <c r="Z2727">
        <f t="shared" si="60"/>
        <v>0</v>
      </c>
      <c r="AA2727">
        <f>IF(AB2727="",0,IFERROR(IF(VLOOKUP(AB2727,AB$38:AB2726,1,0)&gt;0,0,0),1))</f>
        <v>0</v>
      </c>
      <c r="AB2727" s="17" t="str">
        <f>IF(DATOS!I2691=X$39,DATOS!F2691,"")</f>
        <v/>
      </c>
    </row>
    <row r="2728" spans="26:28" x14ac:dyDescent="0.25">
      <c r="Z2728">
        <f t="shared" si="60"/>
        <v>0</v>
      </c>
      <c r="AA2728">
        <f>IF(AB2728="",0,IFERROR(IF(VLOOKUP(AB2728,AB$38:AB2727,1,0)&gt;0,0,0),1))</f>
        <v>0</v>
      </c>
      <c r="AB2728" s="17" t="str">
        <f>IF(DATOS!I2692=X$39,DATOS!F2692,"")</f>
        <v/>
      </c>
    </row>
    <row r="2729" spans="26:28" x14ac:dyDescent="0.25">
      <c r="Z2729">
        <f t="shared" si="60"/>
        <v>0</v>
      </c>
      <c r="AA2729">
        <f>IF(AB2729="",0,IFERROR(IF(VLOOKUP(AB2729,AB$38:AB2728,1,0)&gt;0,0,0),1))</f>
        <v>0</v>
      </c>
      <c r="AB2729" s="17" t="str">
        <f>IF(DATOS!I2693=X$39,DATOS!F2693,"")</f>
        <v/>
      </c>
    </row>
    <row r="2730" spans="26:28" x14ac:dyDescent="0.25">
      <c r="Z2730">
        <f t="shared" si="60"/>
        <v>0</v>
      </c>
      <c r="AA2730">
        <f>IF(AB2730="",0,IFERROR(IF(VLOOKUP(AB2730,AB$38:AB2729,1,0)&gt;0,0,0),1))</f>
        <v>0</v>
      </c>
      <c r="AB2730" s="17" t="str">
        <f>IF(DATOS!I2694=X$39,DATOS!F2694,"")</f>
        <v/>
      </c>
    </row>
    <row r="2731" spans="26:28" x14ac:dyDescent="0.25">
      <c r="Z2731">
        <f t="shared" si="60"/>
        <v>0</v>
      </c>
      <c r="AA2731">
        <f>IF(AB2731="",0,IFERROR(IF(VLOOKUP(AB2731,AB$38:AB2730,1,0)&gt;0,0,0),1))</f>
        <v>0</v>
      </c>
      <c r="AB2731" s="17" t="str">
        <f>IF(DATOS!I2695=X$39,DATOS!F2695,"")</f>
        <v/>
      </c>
    </row>
    <row r="2732" spans="26:28" x14ac:dyDescent="0.25">
      <c r="Z2732">
        <f t="shared" si="60"/>
        <v>0</v>
      </c>
      <c r="AA2732">
        <f>IF(AB2732="",0,IFERROR(IF(VLOOKUP(AB2732,AB$38:AB2731,1,0)&gt;0,0,0),1))</f>
        <v>0</v>
      </c>
      <c r="AB2732" s="17" t="str">
        <f>IF(DATOS!I2696=X$39,DATOS!F2696,"")</f>
        <v/>
      </c>
    </row>
    <row r="2733" spans="26:28" x14ac:dyDescent="0.25">
      <c r="Z2733">
        <f t="shared" si="60"/>
        <v>0</v>
      </c>
      <c r="AA2733">
        <f>IF(AB2733="",0,IFERROR(IF(VLOOKUP(AB2733,AB$38:AB2732,1,0)&gt;0,0,0),1))</f>
        <v>0</v>
      </c>
      <c r="AB2733" s="17" t="str">
        <f>IF(DATOS!I2697=X$39,DATOS!F2697,"")</f>
        <v/>
      </c>
    </row>
    <row r="2734" spans="26:28" x14ac:dyDescent="0.25">
      <c r="Z2734">
        <f t="shared" si="60"/>
        <v>0</v>
      </c>
      <c r="AA2734">
        <f>IF(AB2734="",0,IFERROR(IF(VLOOKUP(AB2734,AB$38:AB2733,1,0)&gt;0,0,0),1))</f>
        <v>0</v>
      </c>
      <c r="AB2734" s="17" t="str">
        <f>IF(DATOS!I2698=X$39,DATOS!F2698,"")</f>
        <v/>
      </c>
    </row>
    <row r="2735" spans="26:28" x14ac:dyDescent="0.25">
      <c r="Z2735">
        <f t="shared" si="60"/>
        <v>0</v>
      </c>
      <c r="AA2735">
        <f>IF(AB2735="",0,IFERROR(IF(VLOOKUP(AB2735,AB$38:AB2734,1,0)&gt;0,0,0),1))</f>
        <v>0</v>
      </c>
      <c r="AB2735" s="17" t="str">
        <f>IF(DATOS!I2699=X$39,DATOS!F2699,"")</f>
        <v/>
      </c>
    </row>
    <row r="2736" spans="26:28" x14ac:dyDescent="0.25">
      <c r="Z2736">
        <f t="shared" si="60"/>
        <v>0</v>
      </c>
      <c r="AA2736">
        <f>IF(AB2736="",0,IFERROR(IF(VLOOKUP(AB2736,AB$38:AB2735,1,0)&gt;0,0,0),1))</f>
        <v>0</v>
      </c>
      <c r="AB2736" s="17" t="str">
        <f>IF(DATOS!I2700=X$39,DATOS!F2700,"")</f>
        <v/>
      </c>
    </row>
    <row r="2737" spans="26:28" x14ac:dyDescent="0.25">
      <c r="Z2737">
        <f t="shared" si="60"/>
        <v>0</v>
      </c>
      <c r="AA2737">
        <f>IF(AB2737="",0,IFERROR(IF(VLOOKUP(AB2737,AB$38:AB2736,1,0)&gt;0,0,0),1))</f>
        <v>0</v>
      </c>
      <c r="AB2737" s="17" t="str">
        <f>IF(DATOS!I2701=X$39,DATOS!F2701,"")</f>
        <v/>
      </c>
    </row>
    <row r="2738" spans="26:28" x14ac:dyDescent="0.25">
      <c r="Z2738">
        <f t="shared" si="60"/>
        <v>0</v>
      </c>
      <c r="AA2738">
        <f>IF(AB2738="",0,IFERROR(IF(VLOOKUP(AB2738,AB$38:AB2737,1,0)&gt;0,0,0),1))</f>
        <v>0</v>
      </c>
      <c r="AB2738" s="17" t="str">
        <f>IF(DATOS!I2702=X$39,DATOS!F2702,"")</f>
        <v/>
      </c>
    </row>
    <row r="2739" spans="26:28" x14ac:dyDescent="0.25">
      <c r="Z2739">
        <f t="shared" si="60"/>
        <v>0</v>
      </c>
      <c r="AA2739">
        <f>IF(AB2739="",0,IFERROR(IF(VLOOKUP(AB2739,AB$38:AB2738,1,0)&gt;0,0,0),1))</f>
        <v>0</v>
      </c>
      <c r="AB2739" s="17" t="str">
        <f>IF(DATOS!I2703=X$39,DATOS!F2703,"")</f>
        <v/>
      </c>
    </row>
    <row r="2740" spans="26:28" x14ac:dyDescent="0.25">
      <c r="Z2740">
        <f t="shared" si="60"/>
        <v>0</v>
      </c>
      <c r="AA2740">
        <f>IF(AB2740="",0,IFERROR(IF(VLOOKUP(AB2740,AB$38:AB2739,1,0)&gt;0,0,0),1))</f>
        <v>0</v>
      </c>
      <c r="AB2740" s="17" t="str">
        <f>IF(DATOS!I2704=X$39,DATOS!F2704,"")</f>
        <v/>
      </c>
    </row>
    <row r="2741" spans="26:28" x14ac:dyDescent="0.25">
      <c r="Z2741">
        <f t="shared" si="60"/>
        <v>0</v>
      </c>
      <c r="AA2741">
        <f>IF(AB2741="",0,IFERROR(IF(VLOOKUP(AB2741,AB$38:AB2740,1,0)&gt;0,0,0),1))</f>
        <v>0</v>
      </c>
      <c r="AB2741" s="17" t="str">
        <f>IF(DATOS!I2705=X$39,DATOS!F2705,"")</f>
        <v/>
      </c>
    </row>
    <row r="2742" spans="26:28" x14ac:dyDescent="0.25">
      <c r="Z2742">
        <f t="shared" si="60"/>
        <v>0</v>
      </c>
      <c r="AA2742">
        <f>IF(AB2742="",0,IFERROR(IF(VLOOKUP(AB2742,AB$38:AB2741,1,0)&gt;0,0,0),1))</f>
        <v>0</v>
      </c>
      <c r="AB2742" s="17" t="str">
        <f>IF(DATOS!I2706=X$39,DATOS!F2706,"")</f>
        <v/>
      </c>
    </row>
    <row r="2743" spans="26:28" x14ac:dyDescent="0.25">
      <c r="Z2743">
        <f t="shared" si="60"/>
        <v>0</v>
      </c>
      <c r="AA2743">
        <f>IF(AB2743="",0,IFERROR(IF(VLOOKUP(AB2743,AB$38:AB2742,1,0)&gt;0,0,0),1))</f>
        <v>0</v>
      </c>
      <c r="AB2743" s="17" t="str">
        <f>IF(DATOS!I2707=X$39,DATOS!F2707,"")</f>
        <v/>
      </c>
    </row>
    <row r="2744" spans="26:28" x14ac:dyDescent="0.25">
      <c r="Z2744">
        <f t="shared" si="60"/>
        <v>0</v>
      </c>
      <c r="AA2744">
        <f>IF(AB2744="",0,IFERROR(IF(VLOOKUP(AB2744,AB$38:AB2743,1,0)&gt;0,0,0),1))</f>
        <v>0</v>
      </c>
      <c r="AB2744" s="17" t="str">
        <f>IF(DATOS!I2708=X$39,DATOS!F2708,"")</f>
        <v/>
      </c>
    </row>
    <row r="2745" spans="26:28" x14ac:dyDescent="0.25">
      <c r="Z2745">
        <f t="shared" si="60"/>
        <v>0</v>
      </c>
      <c r="AA2745">
        <f>IF(AB2745="",0,IFERROR(IF(VLOOKUP(AB2745,AB$38:AB2744,1,0)&gt;0,0,0),1))</f>
        <v>0</v>
      </c>
      <c r="AB2745" s="17" t="str">
        <f>IF(DATOS!I2709=X$39,DATOS!F2709,"")</f>
        <v/>
      </c>
    </row>
    <row r="2746" spans="26:28" x14ac:dyDescent="0.25">
      <c r="Z2746">
        <f t="shared" si="60"/>
        <v>0</v>
      </c>
      <c r="AA2746">
        <f>IF(AB2746="",0,IFERROR(IF(VLOOKUP(AB2746,AB$38:AB2745,1,0)&gt;0,0,0),1))</f>
        <v>0</v>
      </c>
      <c r="AB2746" s="17" t="str">
        <f>IF(DATOS!I2710=X$39,DATOS!F2710,"")</f>
        <v/>
      </c>
    </row>
    <row r="2747" spans="26:28" x14ac:dyDescent="0.25">
      <c r="Z2747">
        <f t="shared" si="60"/>
        <v>0</v>
      </c>
      <c r="AA2747">
        <f>IF(AB2747="",0,IFERROR(IF(VLOOKUP(AB2747,AB$38:AB2746,1,0)&gt;0,0,0),1))</f>
        <v>0</v>
      </c>
      <c r="AB2747" s="17" t="str">
        <f>IF(DATOS!I2711=X$39,DATOS!F2711,"")</f>
        <v/>
      </c>
    </row>
    <row r="2748" spans="26:28" x14ac:dyDescent="0.25">
      <c r="Z2748">
        <f t="shared" si="60"/>
        <v>0</v>
      </c>
      <c r="AA2748">
        <f>IF(AB2748="",0,IFERROR(IF(VLOOKUP(AB2748,AB$38:AB2747,1,0)&gt;0,0,0),1))</f>
        <v>0</v>
      </c>
      <c r="AB2748" s="17" t="str">
        <f>IF(DATOS!I2712=X$39,DATOS!F2712,"")</f>
        <v/>
      </c>
    </row>
    <row r="2749" spans="26:28" x14ac:dyDescent="0.25">
      <c r="Z2749">
        <f t="shared" si="60"/>
        <v>0</v>
      </c>
      <c r="AA2749">
        <f>IF(AB2749="",0,IFERROR(IF(VLOOKUP(AB2749,AB$38:AB2748,1,0)&gt;0,0,0),1))</f>
        <v>0</v>
      </c>
      <c r="AB2749" s="17" t="str">
        <f>IF(DATOS!I2713=X$39,DATOS!F2713,"")</f>
        <v/>
      </c>
    </row>
    <row r="2750" spans="26:28" x14ac:dyDescent="0.25">
      <c r="Z2750">
        <f t="shared" si="60"/>
        <v>0</v>
      </c>
      <c r="AA2750">
        <f>IF(AB2750="",0,IFERROR(IF(VLOOKUP(AB2750,AB$38:AB2749,1,0)&gt;0,0,0),1))</f>
        <v>0</v>
      </c>
      <c r="AB2750" s="17" t="str">
        <f>IF(DATOS!I2714=X$39,DATOS!F2714,"")</f>
        <v/>
      </c>
    </row>
    <row r="2751" spans="26:28" x14ac:dyDescent="0.25">
      <c r="Z2751">
        <f t="shared" si="60"/>
        <v>0</v>
      </c>
      <c r="AA2751">
        <f>IF(AB2751="",0,IFERROR(IF(VLOOKUP(AB2751,AB$38:AB2750,1,0)&gt;0,0,0),1))</f>
        <v>0</v>
      </c>
      <c r="AB2751" s="17" t="str">
        <f>IF(DATOS!I2715=X$39,DATOS!F2715,"")</f>
        <v/>
      </c>
    </row>
    <row r="2752" spans="26:28" x14ac:dyDescent="0.25">
      <c r="Z2752">
        <f t="shared" si="60"/>
        <v>0</v>
      </c>
      <c r="AA2752">
        <f>IF(AB2752="",0,IFERROR(IF(VLOOKUP(AB2752,AB$38:AB2751,1,0)&gt;0,0,0),1))</f>
        <v>0</v>
      </c>
      <c r="AB2752" s="17" t="str">
        <f>IF(DATOS!I2716=X$39,DATOS!F2716,"")</f>
        <v/>
      </c>
    </row>
    <row r="2753" spans="26:28" x14ac:dyDescent="0.25">
      <c r="Z2753">
        <f t="shared" si="60"/>
        <v>0</v>
      </c>
      <c r="AA2753">
        <f>IF(AB2753="",0,IFERROR(IF(VLOOKUP(AB2753,AB$38:AB2752,1,0)&gt;0,0,0),1))</f>
        <v>0</v>
      </c>
      <c r="AB2753" s="17" t="str">
        <f>IF(DATOS!I2717=X$39,DATOS!F2717,"")</f>
        <v/>
      </c>
    </row>
    <row r="2754" spans="26:28" x14ac:dyDescent="0.25">
      <c r="Z2754">
        <f t="shared" si="60"/>
        <v>0</v>
      </c>
      <c r="AA2754">
        <f>IF(AB2754="",0,IFERROR(IF(VLOOKUP(AB2754,AB$38:AB2753,1,0)&gt;0,0,0),1))</f>
        <v>0</v>
      </c>
      <c r="AB2754" s="17" t="str">
        <f>IF(DATOS!I2718=X$39,DATOS!F2718,"")</f>
        <v/>
      </c>
    </row>
    <row r="2755" spans="26:28" x14ac:dyDescent="0.25">
      <c r="Z2755">
        <f t="shared" si="60"/>
        <v>0</v>
      </c>
      <c r="AA2755">
        <f>IF(AB2755="",0,IFERROR(IF(VLOOKUP(AB2755,AB$38:AB2754,1,0)&gt;0,0,0),1))</f>
        <v>0</v>
      </c>
      <c r="AB2755" s="17" t="str">
        <f>IF(DATOS!I2719=X$39,DATOS!F2719,"")</f>
        <v/>
      </c>
    </row>
    <row r="2756" spans="26:28" x14ac:dyDescent="0.25">
      <c r="Z2756">
        <f t="shared" si="60"/>
        <v>0</v>
      </c>
      <c r="AA2756">
        <f>IF(AB2756="",0,IFERROR(IF(VLOOKUP(AB2756,AB$38:AB2755,1,0)&gt;0,0,0),1))</f>
        <v>0</v>
      </c>
      <c r="AB2756" s="17" t="str">
        <f>IF(DATOS!I2720=X$39,DATOS!F2720,"")</f>
        <v/>
      </c>
    </row>
    <row r="2757" spans="26:28" x14ac:dyDescent="0.25">
      <c r="Z2757">
        <f t="shared" si="60"/>
        <v>0</v>
      </c>
      <c r="AA2757">
        <f>IF(AB2757="",0,IFERROR(IF(VLOOKUP(AB2757,AB$38:AB2756,1,0)&gt;0,0,0),1))</f>
        <v>0</v>
      </c>
      <c r="AB2757" s="17" t="str">
        <f>IF(DATOS!I2721=X$39,DATOS!F2721,"")</f>
        <v/>
      </c>
    </row>
    <row r="2758" spans="26:28" x14ac:dyDescent="0.25">
      <c r="Z2758">
        <f t="shared" si="60"/>
        <v>0</v>
      </c>
      <c r="AA2758">
        <f>IF(AB2758="",0,IFERROR(IF(VLOOKUP(AB2758,AB$38:AB2757,1,0)&gt;0,0,0),1))</f>
        <v>0</v>
      </c>
      <c r="AB2758" s="17" t="str">
        <f>IF(DATOS!I2722=X$39,DATOS!F2722,"")</f>
        <v/>
      </c>
    </row>
    <row r="2759" spans="26:28" x14ac:dyDescent="0.25">
      <c r="Z2759">
        <f t="shared" si="60"/>
        <v>0</v>
      </c>
      <c r="AA2759">
        <f>IF(AB2759="",0,IFERROR(IF(VLOOKUP(AB2759,AB$38:AB2758,1,0)&gt;0,0,0),1))</f>
        <v>0</v>
      </c>
      <c r="AB2759" s="17" t="str">
        <f>IF(DATOS!I2723=X$39,DATOS!F2723,"")</f>
        <v/>
      </c>
    </row>
    <row r="2760" spans="26:28" x14ac:dyDescent="0.25">
      <c r="Z2760">
        <f t="shared" si="60"/>
        <v>0</v>
      </c>
      <c r="AA2760">
        <f>IF(AB2760="",0,IFERROR(IF(VLOOKUP(AB2760,AB$38:AB2759,1,0)&gt;0,0,0),1))</f>
        <v>0</v>
      </c>
      <c r="AB2760" s="17" t="str">
        <f>IF(DATOS!I2724=X$39,DATOS!F2724,"")</f>
        <v/>
      </c>
    </row>
    <row r="2761" spans="26:28" x14ac:dyDescent="0.25">
      <c r="Z2761">
        <f t="shared" si="60"/>
        <v>0</v>
      </c>
      <c r="AA2761">
        <f>IF(AB2761="",0,IFERROR(IF(VLOOKUP(AB2761,AB$38:AB2760,1,0)&gt;0,0,0),1))</f>
        <v>0</v>
      </c>
      <c r="AB2761" s="17" t="str">
        <f>IF(DATOS!I2725=X$39,DATOS!F2725,"")</f>
        <v/>
      </c>
    </row>
    <row r="2762" spans="26:28" x14ac:dyDescent="0.25">
      <c r="Z2762">
        <f t="shared" si="60"/>
        <v>0</v>
      </c>
      <c r="AA2762">
        <f>IF(AB2762="",0,IFERROR(IF(VLOOKUP(AB2762,AB$38:AB2761,1,0)&gt;0,0,0),1))</f>
        <v>0</v>
      </c>
      <c r="AB2762" s="17" t="str">
        <f>IF(DATOS!I2726=X$39,DATOS!F2726,"")</f>
        <v/>
      </c>
    </row>
    <row r="2763" spans="26:28" x14ac:dyDescent="0.25">
      <c r="Z2763">
        <f t="shared" si="60"/>
        <v>0</v>
      </c>
      <c r="AA2763">
        <f>IF(AB2763="",0,IFERROR(IF(VLOOKUP(AB2763,AB$38:AB2762,1,0)&gt;0,0,0),1))</f>
        <v>0</v>
      </c>
      <c r="AB2763" s="17" t="str">
        <f>IF(DATOS!I2727=X$39,DATOS!F2727,"")</f>
        <v/>
      </c>
    </row>
    <row r="2764" spans="26:28" x14ac:dyDescent="0.25">
      <c r="Z2764">
        <f t="shared" si="60"/>
        <v>0</v>
      </c>
      <c r="AA2764">
        <f>IF(AB2764="",0,IFERROR(IF(VLOOKUP(AB2764,AB$38:AB2763,1,0)&gt;0,0,0),1))</f>
        <v>0</v>
      </c>
      <c r="AB2764" s="17" t="str">
        <f>IF(DATOS!I2728=X$39,DATOS!F2728,"")</f>
        <v/>
      </c>
    </row>
    <row r="2765" spans="26:28" x14ac:dyDescent="0.25">
      <c r="Z2765">
        <f t="shared" si="60"/>
        <v>0</v>
      </c>
      <c r="AA2765">
        <f>IF(AB2765="",0,IFERROR(IF(VLOOKUP(AB2765,AB$38:AB2764,1,0)&gt;0,0,0),1))</f>
        <v>0</v>
      </c>
      <c r="AB2765" s="17" t="str">
        <f>IF(DATOS!I2729=X$39,DATOS!F2729,"")</f>
        <v/>
      </c>
    </row>
    <row r="2766" spans="26:28" x14ac:dyDescent="0.25">
      <c r="Z2766">
        <f t="shared" si="60"/>
        <v>0</v>
      </c>
      <c r="AA2766">
        <f>IF(AB2766="",0,IFERROR(IF(VLOOKUP(AB2766,AB$38:AB2765,1,0)&gt;0,0,0),1))</f>
        <v>0</v>
      </c>
      <c r="AB2766" s="17" t="str">
        <f>IF(DATOS!I2730=X$39,DATOS!F2730,"")</f>
        <v/>
      </c>
    </row>
    <row r="2767" spans="26:28" x14ac:dyDescent="0.25">
      <c r="Z2767">
        <f t="shared" si="60"/>
        <v>0</v>
      </c>
      <c r="AA2767">
        <f>IF(AB2767="",0,IFERROR(IF(VLOOKUP(AB2767,AB$38:AB2766,1,0)&gt;0,0,0),1))</f>
        <v>0</v>
      </c>
      <c r="AB2767" s="17" t="str">
        <f>IF(DATOS!I2731=X$39,DATOS!F2731,"")</f>
        <v/>
      </c>
    </row>
    <row r="2768" spans="26:28" x14ac:dyDescent="0.25">
      <c r="Z2768">
        <f t="shared" si="60"/>
        <v>0</v>
      </c>
      <c r="AA2768">
        <f>IF(AB2768="",0,IFERROR(IF(VLOOKUP(AB2768,AB$38:AB2767,1,0)&gt;0,0,0),1))</f>
        <v>0</v>
      </c>
      <c r="AB2768" s="17" t="str">
        <f>IF(DATOS!I2732=X$39,DATOS!F2732,"")</f>
        <v/>
      </c>
    </row>
    <row r="2769" spans="26:28" x14ac:dyDescent="0.25">
      <c r="Z2769">
        <f t="shared" si="60"/>
        <v>0</v>
      </c>
      <c r="AA2769">
        <f>IF(AB2769="",0,IFERROR(IF(VLOOKUP(AB2769,AB$38:AB2768,1,0)&gt;0,0,0),1))</f>
        <v>0</v>
      </c>
      <c r="AB2769" s="17" t="str">
        <f>IF(DATOS!I2733=X$39,DATOS!F2733,"")</f>
        <v/>
      </c>
    </row>
    <row r="2770" spans="26:28" x14ac:dyDescent="0.25">
      <c r="Z2770">
        <f t="shared" si="60"/>
        <v>0</v>
      </c>
      <c r="AA2770">
        <f>IF(AB2770="",0,IFERROR(IF(VLOOKUP(AB2770,AB$38:AB2769,1,0)&gt;0,0,0),1))</f>
        <v>0</v>
      </c>
      <c r="AB2770" s="17" t="str">
        <f>IF(DATOS!I2734=X$39,DATOS!F2734,"")</f>
        <v/>
      </c>
    </row>
    <row r="2771" spans="26:28" x14ac:dyDescent="0.25">
      <c r="Z2771">
        <f t="shared" si="60"/>
        <v>0</v>
      </c>
      <c r="AA2771">
        <f>IF(AB2771="",0,IFERROR(IF(VLOOKUP(AB2771,AB$38:AB2770,1,0)&gt;0,0,0),1))</f>
        <v>0</v>
      </c>
      <c r="AB2771" s="17" t="str">
        <f>IF(DATOS!I2735=X$39,DATOS!F2735,"")</f>
        <v/>
      </c>
    </row>
    <row r="2772" spans="26:28" x14ac:dyDescent="0.25">
      <c r="Z2772">
        <f t="shared" si="60"/>
        <v>0</v>
      </c>
      <c r="AA2772">
        <f>IF(AB2772="",0,IFERROR(IF(VLOOKUP(AB2772,AB$38:AB2771,1,0)&gt;0,0,0),1))</f>
        <v>0</v>
      </c>
      <c r="AB2772" s="17" t="str">
        <f>IF(DATOS!I2736=X$39,DATOS!F2736,"")</f>
        <v/>
      </c>
    </row>
    <row r="2773" spans="26:28" x14ac:dyDescent="0.25">
      <c r="Z2773">
        <f t="shared" si="60"/>
        <v>0</v>
      </c>
      <c r="AA2773">
        <f>IF(AB2773="",0,IFERROR(IF(VLOOKUP(AB2773,AB$38:AB2772,1,0)&gt;0,0,0),1))</f>
        <v>0</v>
      </c>
      <c r="AB2773" s="17" t="str">
        <f>IF(DATOS!I2737=X$39,DATOS!F2737,"")</f>
        <v/>
      </c>
    </row>
    <row r="2774" spans="26:28" x14ac:dyDescent="0.25">
      <c r="Z2774">
        <f t="shared" si="60"/>
        <v>0</v>
      </c>
      <c r="AA2774">
        <f>IF(AB2774="",0,IFERROR(IF(VLOOKUP(AB2774,AB$38:AB2773,1,0)&gt;0,0,0),1))</f>
        <v>0</v>
      </c>
      <c r="AB2774" s="17" t="str">
        <f>IF(DATOS!I2738=X$39,DATOS!F2738,"")</f>
        <v/>
      </c>
    </row>
    <row r="2775" spans="26:28" x14ac:dyDescent="0.25">
      <c r="Z2775">
        <f t="shared" si="60"/>
        <v>0</v>
      </c>
      <c r="AA2775">
        <f>IF(AB2775="",0,IFERROR(IF(VLOOKUP(AB2775,AB$38:AB2774,1,0)&gt;0,0,0),1))</f>
        <v>0</v>
      </c>
      <c r="AB2775" s="17" t="str">
        <f>IF(DATOS!I2739=X$39,DATOS!F2739,"")</f>
        <v/>
      </c>
    </row>
    <row r="2776" spans="26:28" x14ac:dyDescent="0.25">
      <c r="Z2776">
        <f t="shared" si="60"/>
        <v>0</v>
      </c>
      <c r="AA2776">
        <f>IF(AB2776="",0,IFERROR(IF(VLOOKUP(AB2776,AB$38:AB2775,1,0)&gt;0,0,0),1))</f>
        <v>0</v>
      </c>
      <c r="AB2776" s="17" t="str">
        <f>IF(DATOS!I2740=X$39,DATOS!F2740,"")</f>
        <v/>
      </c>
    </row>
    <row r="2777" spans="26:28" x14ac:dyDescent="0.25">
      <c r="Z2777">
        <f t="shared" si="60"/>
        <v>0</v>
      </c>
      <c r="AA2777">
        <f>IF(AB2777="",0,IFERROR(IF(VLOOKUP(AB2777,AB$38:AB2776,1,0)&gt;0,0,0),1))</f>
        <v>0</v>
      </c>
      <c r="AB2777" s="17" t="str">
        <f>IF(DATOS!I2741=X$39,DATOS!F2741,"")</f>
        <v/>
      </c>
    </row>
    <row r="2778" spans="26:28" x14ac:dyDescent="0.25">
      <c r="Z2778">
        <f t="shared" si="60"/>
        <v>0</v>
      </c>
      <c r="AA2778">
        <f>IF(AB2778="",0,IFERROR(IF(VLOOKUP(AB2778,AB$38:AB2777,1,0)&gt;0,0,0),1))</f>
        <v>0</v>
      </c>
      <c r="AB2778" s="17" t="str">
        <f>IF(DATOS!I2742=X$39,DATOS!F2742,"")</f>
        <v/>
      </c>
    </row>
    <row r="2779" spans="26:28" x14ac:dyDescent="0.25">
      <c r="Z2779">
        <f t="shared" si="60"/>
        <v>0</v>
      </c>
      <c r="AA2779">
        <f>IF(AB2779="",0,IFERROR(IF(VLOOKUP(AB2779,AB$38:AB2778,1,0)&gt;0,0,0),1))</f>
        <v>0</v>
      </c>
      <c r="AB2779" s="17" t="str">
        <f>IF(DATOS!I2743=X$39,DATOS!F2743,"")</f>
        <v/>
      </c>
    </row>
    <row r="2780" spans="26:28" x14ac:dyDescent="0.25">
      <c r="Z2780">
        <f t="shared" si="60"/>
        <v>0</v>
      </c>
      <c r="AA2780">
        <f>IF(AB2780="",0,IFERROR(IF(VLOOKUP(AB2780,AB$38:AB2779,1,0)&gt;0,0,0),1))</f>
        <v>0</v>
      </c>
      <c r="AB2780" s="17" t="str">
        <f>IF(DATOS!I2744=X$39,DATOS!F2744,"")</f>
        <v/>
      </c>
    </row>
    <row r="2781" spans="26:28" x14ac:dyDescent="0.25">
      <c r="Z2781">
        <f t="shared" si="60"/>
        <v>0</v>
      </c>
      <c r="AA2781">
        <f>IF(AB2781="",0,IFERROR(IF(VLOOKUP(AB2781,AB$38:AB2780,1,0)&gt;0,0,0),1))</f>
        <v>0</v>
      </c>
      <c r="AB2781" s="17" t="str">
        <f>IF(DATOS!I2745=X$39,DATOS!F2745,"")</f>
        <v/>
      </c>
    </row>
    <row r="2782" spans="26:28" x14ac:dyDescent="0.25">
      <c r="Z2782">
        <f t="shared" si="60"/>
        <v>0</v>
      </c>
      <c r="AA2782">
        <f>IF(AB2782="",0,IFERROR(IF(VLOOKUP(AB2782,AB$38:AB2781,1,0)&gt;0,0,0),1))</f>
        <v>0</v>
      </c>
      <c r="AB2782" s="17" t="str">
        <f>IF(DATOS!I2746=X$39,DATOS!F2746,"")</f>
        <v/>
      </c>
    </row>
    <row r="2783" spans="26:28" x14ac:dyDescent="0.25">
      <c r="Z2783">
        <f t="shared" si="60"/>
        <v>0</v>
      </c>
      <c r="AA2783">
        <f>IF(AB2783="",0,IFERROR(IF(VLOOKUP(AB2783,AB$38:AB2782,1,0)&gt;0,0,0),1))</f>
        <v>0</v>
      </c>
      <c r="AB2783" s="17" t="str">
        <f>IF(DATOS!I2747=X$39,DATOS!F2747,"")</f>
        <v/>
      </c>
    </row>
    <row r="2784" spans="26:28" x14ac:dyDescent="0.25">
      <c r="Z2784">
        <f t="shared" si="60"/>
        <v>0</v>
      </c>
      <c r="AA2784">
        <f>IF(AB2784="",0,IFERROR(IF(VLOOKUP(AB2784,AB$38:AB2783,1,0)&gt;0,0,0),1))</f>
        <v>0</v>
      </c>
      <c r="AB2784" s="17" t="str">
        <f>IF(DATOS!I2748=X$39,DATOS!F2748,"")</f>
        <v/>
      </c>
    </row>
    <row r="2785" spans="26:28" x14ac:dyDescent="0.25">
      <c r="Z2785">
        <f t="shared" si="60"/>
        <v>0</v>
      </c>
      <c r="AA2785">
        <f>IF(AB2785="",0,IFERROR(IF(VLOOKUP(AB2785,AB$38:AB2784,1,0)&gt;0,0,0),1))</f>
        <v>0</v>
      </c>
      <c r="AB2785" s="17" t="str">
        <f>IF(DATOS!I2749=X$39,DATOS!F2749,"")</f>
        <v/>
      </c>
    </row>
    <row r="2786" spans="26:28" x14ac:dyDescent="0.25">
      <c r="Z2786">
        <f t="shared" si="60"/>
        <v>0</v>
      </c>
      <c r="AA2786">
        <f>IF(AB2786="",0,IFERROR(IF(VLOOKUP(AB2786,AB$38:AB2785,1,0)&gt;0,0,0),1))</f>
        <v>0</v>
      </c>
      <c r="AB2786" s="17" t="str">
        <f>IF(DATOS!I2750=X$39,DATOS!F2750,"")</f>
        <v/>
      </c>
    </row>
    <row r="2787" spans="26:28" x14ac:dyDescent="0.25">
      <c r="Z2787">
        <f t="shared" si="60"/>
        <v>0</v>
      </c>
      <c r="AA2787">
        <f>IF(AB2787="",0,IFERROR(IF(VLOOKUP(AB2787,AB$38:AB2786,1,0)&gt;0,0,0),1))</f>
        <v>0</v>
      </c>
      <c r="AB2787" s="17" t="str">
        <f>IF(DATOS!I2751=X$39,DATOS!F2751,"")</f>
        <v/>
      </c>
    </row>
    <row r="2788" spans="26:28" x14ac:dyDescent="0.25">
      <c r="Z2788">
        <f t="shared" si="60"/>
        <v>0</v>
      </c>
      <c r="AA2788">
        <f>IF(AB2788="",0,IFERROR(IF(VLOOKUP(AB2788,AB$38:AB2787,1,0)&gt;0,0,0),1))</f>
        <v>0</v>
      </c>
      <c r="AB2788" s="17" t="str">
        <f>IF(DATOS!I2752=X$39,DATOS!F2752,"")</f>
        <v/>
      </c>
    </row>
    <row r="2789" spans="26:28" x14ac:dyDescent="0.25">
      <c r="Z2789">
        <f t="shared" si="60"/>
        <v>0</v>
      </c>
      <c r="AA2789">
        <f>IF(AB2789="",0,IFERROR(IF(VLOOKUP(AB2789,AB$38:AB2788,1,0)&gt;0,0,0),1))</f>
        <v>0</v>
      </c>
      <c r="AB2789" s="17" t="str">
        <f>IF(DATOS!I2753=X$39,DATOS!F2753,"")</f>
        <v/>
      </c>
    </row>
    <row r="2790" spans="26:28" x14ac:dyDescent="0.25">
      <c r="Z2790">
        <f t="shared" ref="Z2790:Z2853" si="61">Z2789+AA2790</f>
        <v>0</v>
      </c>
      <c r="AA2790">
        <f>IF(AB2790="",0,IFERROR(IF(VLOOKUP(AB2790,AB$38:AB2789,1,0)&gt;0,0,0),1))</f>
        <v>0</v>
      </c>
      <c r="AB2790" s="17" t="str">
        <f>IF(DATOS!I2754=X$39,DATOS!F2754,"")</f>
        <v/>
      </c>
    </row>
    <row r="2791" spans="26:28" x14ac:dyDescent="0.25">
      <c r="Z2791">
        <f t="shared" si="61"/>
        <v>0</v>
      </c>
      <c r="AA2791">
        <f>IF(AB2791="",0,IFERROR(IF(VLOOKUP(AB2791,AB$38:AB2790,1,0)&gt;0,0,0),1))</f>
        <v>0</v>
      </c>
      <c r="AB2791" s="17" t="str">
        <f>IF(DATOS!I2755=X$39,DATOS!F2755,"")</f>
        <v/>
      </c>
    </row>
    <row r="2792" spans="26:28" x14ac:dyDescent="0.25">
      <c r="Z2792">
        <f t="shared" si="61"/>
        <v>0</v>
      </c>
      <c r="AA2792">
        <f>IF(AB2792="",0,IFERROR(IF(VLOOKUP(AB2792,AB$38:AB2791,1,0)&gt;0,0,0),1))</f>
        <v>0</v>
      </c>
      <c r="AB2792" s="17" t="str">
        <f>IF(DATOS!I2756=X$39,DATOS!F2756,"")</f>
        <v/>
      </c>
    </row>
    <row r="2793" spans="26:28" x14ac:dyDescent="0.25">
      <c r="Z2793">
        <f t="shared" si="61"/>
        <v>0</v>
      </c>
      <c r="AA2793">
        <f>IF(AB2793="",0,IFERROR(IF(VLOOKUP(AB2793,AB$38:AB2792,1,0)&gt;0,0,0),1))</f>
        <v>0</v>
      </c>
      <c r="AB2793" s="17" t="str">
        <f>IF(DATOS!I2757=X$39,DATOS!F2757,"")</f>
        <v/>
      </c>
    </row>
    <row r="2794" spans="26:28" x14ac:dyDescent="0.25">
      <c r="Z2794">
        <f t="shared" si="61"/>
        <v>0</v>
      </c>
      <c r="AA2794">
        <f>IF(AB2794="",0,IFERROR(IF(VLOOKUP(AB2794,AB$38:AB2793,1,0)&gt;0,0,0),1))</f>
        <v>0</v>
      </c>
      <c r="AB2794" s="17" t="str">
        <f>IF(DATOS!I2758=X$39,DATOS!F2758,"")</f>
        <v/>
      </c>
    </row>
    <row r="2795" spans="26:28" x14ac:dyDescent="0.25">
      <c r="Z2795">
        <f t="shared" si="61"/>
        <v>0</v>
      </c>
      <c r="AA2795">
        <f>IF(AB2795="",0,IFERROR(IF(VLOOKUP(AB2795,AB$38:AB2794,1,0)&gt;0,0,0),1))</f>
        <v>0</v>
      </c>
      <c r="AB2795" s="17" t="str">
        <f>IF(DATOS!I2759=X$39,DATOS!F2759,"")</f>
        <v/>
      </c>
    </row>
    <row r="2796" spans="26:28" x14ac:dyDescent="0.25">
      <c r="Z2796">
        <f t="shared" si="61"/>
        <v>0</v>
      </c>
      <c r="AA2796">
        <f>IF(AB2796="",0,IFERROR(IF(VLOOKUP(AB2796,AB$38:AB2795,1,0)&gt;0,0,0),1))</f>
        <v>0</v>
      </c>
      <c r="AB2796" s="17" t="str">
        <f>IF(DATOS!I2760=X$39,DATOS!F2760,"")</f>
        <v/>
      </c>
    </row>
    <row r="2797" spans="26:28" x14ac:dyDescent="0.25">
      <c r="Z2797">
        <f t="shared" si="61"/>
        <v>0</v>
      </c>
      <c r="AA2797">
        <f>IF(AB2797="",0,IFERROR(IF(VLOOKUP(AB2797,AB$38:AB2796,1,0)&gt;0,0,0),1))</f>
        <v>0</v>
      </c>
      <c r="AB2797" s="17" t="str">
        <f>IF(DATOS!I2761=X$39,DATOS!F2761,"")</f>
        <v/>
      </c>
    </row>
    <row r="2798" spans="26:28" x14ac:dyDescent="0.25">
      <c r="Z2798">
        <f t="shared" si="61"/>
        <v>0</v>
      </c>
      <c r="AA2798">
        <f>IF(AB2798="",0,IFERROR(IF(VLOOKUP(AB2798,AB$38:AB2797,1,0)&gt;0,0,0),1))</f>
        <v>0</v>
      </c>
      <c r="AB2798" s="17" t="str">
        <f>IF(DATOS!I2762=X$39,DATOS!F2762,"")</f>
        <v/>
      </c>
    </row>
    <row r="2799" spans="26:28" x14ac:dyDescent="0.25">
      <c r="Z2799">
        <f t="shared" si="61"/>
        <v>0</v>
      </c>
      <c r="AA2799">
        <f>IF(AB2799="",0,IFERROR(IF(VLOOKUP(AB2799,AB$38:AB2798,1,0)&gt;0,0,0),1))</f>
        <v>0</v>
      </c>
      <c r="AB2799" s="17" t="str">
        <f>IF(DATOS!I2763=X$39,DATOS!F2763,"")</f>
        <v/>
      </c>
    </row>
    <row r="2800" spans="26:28" x14ac:dyDescent="0.25">
      <c r="Z2800">
        <f t="shared" si="61"/>
        <v>0</v>
      </c>
      <c r="AA2800">
        <f>IF(AB2800="",0,IFERROR(IF(VLOOKUP(AB2800,AB$38:AB2799,1,0)&gt;0,0,0),1))</f>
        <v>0</v>
      </c>
      <c r="AB2800" s="17" t="str">
        <f>IF(DATOS!I2764=X$39,DATOS!F2764,"")</f>
        <v/>
      </c>
    </row>
    <row r="2801" spans="26:28" x14ac:dyDescent="0.25">
      <c r="Z2801">
        <f t="shared" si="61"/>
        <v>0</v>
      </c>
      <c r="AA2801">
        <f>IF(AB2801="",0,IFERROR(IF(VLOOKUP(AB2801,AB$38:AB2800,1,0)&gt;0,0,0),1))</f>
        <v>0</v>
      </c>
      <c r="AB2801" s="17" t="str">
        <f>IF(DATOS!I2765=X$39,DATOS!F2765,"")</f>
        <v/>
      </c>
    </row>
    <row r="2802" spans="26:28" x14ac:dyDescent="0.25">
      <c r="Z2802">
        <f t="shared" si="61"/>
        <v>0</v>
      </c>
      <c r="AA2802">
        <f>IF(AB2802="",0,IFERROR(IF(VLOOKUP(AB2802,AB$38:AB2801,1,0)&gt;0,0,0),1))</f>
        <v>0</v>
      </c>
      <c r="AB2802" s="17" t="str">
        <f>IF(DATOS!I2766=X$39,DATOS!F2766,"")</f>
        <v/>
      </c>
    </row>
    <row r="2803" spans="26:28" x14ac:dyDescent="0.25">
      <c r="Z2803">
        <f t="shared" si="61"/>
        <v>0</v>
      </c>
      <c r="AA2803">
        <f>IF(AB2803="",0,IFERROR(IF(VLOOKUP(AB2803,AB$38:AB2802,1,0)&gt;0,0,0),1))</f>
        <v>0</v>
      </c>
      <c r="AB2803" s="17" t="str">
        <f>IF(DATOS!I2767=X$39,DATOS!F2767,"")</f>
        <v/>
      </c>
    </row>
    <row r="2804" spans="26:28" x14ac:dyDescent="0.25">
      <c r="Z2804">
        <f t="shared" si="61"/>
        <v>0</v>
      </c>
      <c r="AA2804">
        <f>IF(AB2804="",0,IFERROR(IF(VLOOKUP(AB2804,AB$38:AB2803,1,0)&gt;0,0,0),1))</f>
        <v>0</v>
      </c>
      <c r="AB2804" s="17" t="str">
        <f>IF(DATOS!I2768=X$39,DATOS!F2768,"")</f>
        <v/>
      </c>
    </row>
    <row r="2805" spans="26:28" x14ac:dyDescent="0.25">
      <c r="Z2805">
        <f t="shared" si="61"/>
        <v>0</v>
      </c>
      <c r="AA2805">
        <f>IF(AB2805="",0,IFERROR(IF(VLOOKUP(AB2805,AB$38:AB2804,1,0)&gt;0,0,0),1))</f>
        <v>0</v>
      </c>
      <c r="AB2805" s="17" t="str">
        <f>IF(DATOS!I2769=X$39,DATOS!F2769,"")</f>
        <v/>
      </c>
    </row>
    <row r="2806" spans="26:28" x14ac:dyDescent="0.25">
      <c r="Z2806">
        <f t="shared" si="61"/>
        <v>0</v>
      </c>
      <c r="AA2806">
        <f>IF(AB2806="",0,IFERROR(IF(VLOOKUP(AB2806,AB$38:AB2805,1,0)&gt;0,0,0),1))</f>
        <v>0</v>
      </c>
      <c r="AB2806" s="17" t="str">
        <f>IF(DATOS!I2770=X$39,DATOS!F2770,"")</f>
        <v/>
      </c>
    </row>
    <row r="2807" spans="26:28" x14ac:dyDescent="0.25">
      <c r="Z2807">
        <f t="shared" si="61"/>
        <v>0</v>
      </c>
      <c r="AA2807">
        <f>IF(AB2807="",0,IFERROR(IF(VLOOKUP(AB2807,AB$38:AB2806,1,0)&gt;0,0,0),1))</f>
        <v>0</v>
      </c>
      <c r="AB2807" s="17" t="str">
        <f>IF(DATOS!I2771=X$39,DATOS!F2771,"")</f>
        <v/>
      </c>
    </row>
    <row r="2808" spans="26:28" x14ac:dyDescent="0.25">
      <c r="Z2808">
        <f t="shared" si="61"/>
        <v>0</v>
      </c>
      <c r="AA2808">
        <f>IF(AB2808="",0,IFERROR(IF(VLOOKUP(AB2808,AB$38:AB2807,1,0)&gt;0,0,0),1))</f>
        <v>0</v>
      </c>
      <c r="AB2808" s="17" t="str">
        <f>IF(DATOS!I2772=X$39,DATOS!F2772,"")</f>
        <v/>
      </c>
    </row>
    <row r="2809" spans="26:28" x14ac:dyDescent="0.25">
      <c r="Z2809">
        <f t="shared" si="61"/>
        <v>0</v>
      </c>
      <c r="AA2809">
        <f>IF(AB2809="",0,IFERROR(IF(VLOOKUP(AB2809,AB$38:AB2808,1,0)&gt;0,0,0),1))</f>
        <v>0</v>
      </c>
      <c r="AB2809" s="17" t="str">
        <f>IF(DATOS!I2773=X$39,DATOS!F2773,"")</f>
        <v/>
      </c>
    </row>
    <row r="2810" spans="26:28" x14ac:dyDescent="0.25">
      <c r="Z2810">
        <f t="shared" si="61"/>
        <v>0</v>
      </c>
      <c r="AA2810">
        <f>IF(AB2810="",0,IFERROR(IF(VLOOKUP(AB2810,AB$38:AB2809,1,0)&gt;0,0,0),1))</f>
        <v>0</v>
      </c>
      <c r="AB2810" s="17" t="str">
        <f>IF(DATOS!I2774=X$39,DATOS!F2774,"")</f>
        <v/>
      </c>
    </row>
    <row r="2811" spans="26:28" x14ac:dyDescent="0.25">
      <c r="Z2811">
        <f t="shared" si="61"/>
        <v>0</v>
      </c>
      <c r="AA2811">
        <f>IF(AB2811="",0,IFERROR(IF(VLOOKUP(AB2811,AB$38:AB2810,1,0)&gt;0,0,0),1))</f>
        <v>0</v>
      </c>
      <c r="AB2811" s="17" t="str">
        <f>IF(DATOS!I2775=X$39,DATOS!F2775,"")</f>
        <v/>
      </c>
    </row>
    <row r="2812" spans="26:28" x14ac:dyDescent="0.25">
      <c r="Z2812">
        <f t="shared" si="61"/>
        <v>0</v>
      </c>
      <c r="AA2812">
        <f>IF(AB2812="",0,IFERROR(IF(VLOOKUP(AB2812,AB$38:AB2811,1,0)&gt;0,0,0),1))</f>
        <v>0</v>
      </c>
      <c r="AB2812" s="17" t="str">
        <f>IF(DATOS!I2776=X$39,DATOS!F2776,"")</f>
        <v/>
      </c>
    </row>
    <row r="2813" spans="26:28" x14ac:dyDescent="0.25">
      <c r="Z2813">
        <f t="shared" si="61"/>
        <v>0</v>
      </c>
      <c r="AA2813">
        <f>IF(AB2813="",0,IFERROR(IF(VLOOKUP(AB2813,AB$38:AB2812,1,0)&gt;0,0,0),1))</f>
        <v>0</v>
      </c>
      <c r="AB2813" s="17" t="str">
        <f>IF(DATOS!I2777=X$39,DATOS!F2777,"")</f>
        <v/>
      </c>
    </row>
    <row r="2814" spans="26:28" x14ac:dyDescent="0.25">
      <c r="Z2814">
        <f t="shared" si="61"/>
        <v>0</v>
      </c>
      <c r="AA2814">
        <f>IF(AB2814="",0,IFERROR(IF(VLOOKUP(AB2814,AB$38:AB2813,1,0)&gt;0,0,0),1))</f>
        <v>0</v>
      </c>
      <c r="AB2814" s="17" t="str">
        <f>IF(DATOS!I2778=X$39,DATOS!F2778,"")</f>
        <v/>
      </c>
    </row>
    <row r="2815" spans="26:28" x14ac:dyDescent="0.25">
      <c r="Z2815">
        <f t="shared" si="61"/>
        <v>0</v>
      </c>
      <c r="AA2815">
        <f>IF(AB2815="",0,IFERROR(IF(VLOOKUP(AB2815,AB$38:AB2814,1,0)&gt;0,0,0),1))</f>
        <v>0</v>
      </c>
      <c r="AB2815" s="17" t="str">
        <f>IF(DATOS!I2779=X$39,DATOS!F2779,"")</f>
        <v/>
      </c>
    </row>
    <row r="2816" spans="26:28" x14ac:dyDescent="0.25">
      <c r="Z2816">
        <f t="shared" si="61"/>
        <v>0</v>
      </c>
      <c r="AA2816">
        <f>IF(AB2816="",0,IFERROR(IF(VLOOKUP(AB2816,AB$38:AB2815,1,0)&gt;0,0,0),1))</f>
        <v>0</v>
      </c>
      <c r="AB2816" s="17" t="str">
        <f>IF(DATOS!I2780=X$39,DATOS!F2780,"")</f>
        <v/>
      </c>
    </row>
    <row r="2817" spans="26:28" x14ac:dyDescent="0.25">
      <c r="Z2817">
        <f t="shared" si="61"/>
        <v>0</v>
      </c>
      <c r="AA2817">
        <f>IF(AB2817="",0,IFERROR(IF(VLOOKUP(AB2817,AB$38:AB2816,1,0)&gt;0,0,0),1))</f>
        <v>0</v>
      </c>
      <c r="AB2817" s="17" t="str">
        <f>IF(DATOS!I2781=X$39,DATOS!F2781,"")</f>
        <v/>
      </c>
    </row>
    <row r="2818" spans="26:28" x14ac:dyDescent="0.25">
      <c r="Z2818">
        <f t="shared" si="61"/>
        <v>0</v>
      </c>
      <c r="AA2818">
        <f>IF(AB2818="",0,IFERROR(IF(VLOOKUP(AB2818,AB$38:AB2817,1,0)&gt;0,0,0),1))</f>
        <v>0</v>
      </c>
      <c r="AB2818" s="17" t="str">
        <f>IF(DATOS!I2782=X$39,DATOS!F2782,"")</f>
        <v/>
      </c>
    </row>
    <row r="2819" spans="26:28" x14ac:dyDescent="0.25">
      <c r="Z2819">
        <f t="shared" si="61"/>
        <v>0</v>
      </c>
      <c r="AA2819">
        <f>IF(AB2819="",0,IFERROR(IF(VLOOKUP(AB2819,AB$38:AB2818,1,0)&gt;0,0,0),1))</f>
        <v>0</v>
      </c>
      <c r="AB2819" s="17" t="str">
        <f>IF(DATOS!I2783=X$39,DATOS!F2783,"")</f>
        <v/>
      </c>
    </row>
    <row r="2820" spans="26:28" x14ac:dyDescent="0.25">
      <c r="Z2820">
        <f t="shared" si="61"/>
        <v>0</v>
      </c>
      <c r="AA2820">
        <f>IF(AB2820="",0,IFERROR(IF(VLOOKUP(AB2820,AB$38:AB2819,1,0)&gt;0,0,0),1))</f>
        <v>0</v>
      </c>
      <c r="AB2820" s="17" t="str">
        <f>IF(DATOS!I2784=X$39,DATOS!F2784,"")</f>
        <v/>
      </c>
    </row>
    <row r="2821" spans="26:28" x14ac:dyDescent="0.25">
      <c r="Z2821">
        <f t="shared" si="61"/>
        <v>0</v>
      </c>
      <c r="AA2821">
        <f>IF(AB2821="",0,IFERROR(IF(VLOOKUP(AB2821,AB$38:AB2820,1,0)&gt;0,0,0),1))</f>
        <v>0</v>
      </c>
      <c r="AB2821" s="17" t="str">
        <f>IF(DATOS!I2785=X$39,DATOS!F2785,"")</f>
        <v/>
      </c>
    </row>
    <row r="2822" spans="26:28" x14ac:dyDescent="0.25">
      <c r="Z2822">
        <f t="shared" si="61"/>
        <v>0</v>
      </c>
      <c r="AA2822">
        <f>IF(AB2822="",0,IFERROR(IF(VLOOKUP(AB2822,AB$38:AB2821,1,0)&gt;0,0,0),1))</f>
        <v>0</v>
      </c>
      <c r="AB2822" s="17" t="str">
        <f>IF(DATOS!I2786=X$39,DATOS!F2786,"")</f>
        <v/>
      </c>
    </row>
    <row r="2823" spans="26:28" x14ac:dyDescent="0.25">
      <c r="Z2823">
        <f t="shared" si="61"/>
        <v>0</v>
      </c>
      <c r="AA2823">
        <f>IF(AB2823="",0,IFERROR(IF(VLOOKUP(AB2823,AB$38:AB2822,1,0)&gt;0,0,0),1))</f>
        <v>0</v>
      </c>
      <c r="AB2823" s="17" t="str">
        <f>IF(DATOS!I2787=X$39,DATOS!F2787,"")</f>
        <v/>
      </c>
    </row>
    <row r="2824" spans="26:28" x14ac:dyDescent="0.25">
      <c r="Z2824">
        <f t="shared" si="61"/>
        <v>0</v>
      </c>
      <c r="AA2824">
        <f>IF(AB2824="",0,IFERROR(IF(VLOOKUP(AB2824,AB$38:AB2823,1,0)&gt;0,0,0),1))</f>
        <v>0</v>
      </c>
      <c r="AB2824" s="17" t="str">
        <f>IF(DATOS!I2788=X$39,DATOS!F2788,"")</f>
        <v/>
      </c>
    </row>
    <row r="2825" spans="26:28" x14ac:dyDescent="0.25">
      <c r="Z2825">
        <f t="shared" si="61"/>
        <v>0</v>
      </c>
      <c r="AA2825">
        <f>IF(AB2825="",0,IFERROR(IF(VLOOKUP(AB2825,AB$38:AB2824,1,0)&gt;0,0,0),1))</f>
        <v>0</v>
      </c>
      <c r="AB2825" s="17" t="str">
        <f>IF(DATOS!I2789=X$39,DATOS!F2789,"")</f>
        <v/>
      </c>
    </row>
    <row r="2826" spans="26:28" x14ac:dyDescent="0.25">
      <c r="Z2826">
        <f t="shared" si="61"/>
        <v>0</v>
      </c>
      <c r="AA2826">
        <f>IF(AB2826="",0,IFERROR(IF(VLOOKUP(AB2826,AB$38:AB2825,1,0)&gt;0,0,0),1))</f>
        <v>0</v>
      </c>
      <c r="AB2826" s="17" t="str">
        <f>IF(DATOS!I2790=X$39,DATOS!F2790,"")</f>
        <v/>
      </c>
    </row>
    <row r="2827" spans="26:28" x14ac:dyDescent="0.25">
      <c r="Z2827">
        <f t="shared" si="61"/>
        <v>0</v>
      </c>
      <c r="AA2827">
        <f>IF(AB2827="",0,IFERROR(IF(VLOOKUP(AB2827,AB$38:AB2826,1,0)&gt;0,0,0),1))</f>
        <v>0</v>
      </c>
      <c r="AB2827" s="17" t="str">
        <f>IF(DATOS!I2791=X$39,DATOS!F2791,"")</f>
        <v/>
      </c>
    </row>
    <row r="2828" spans="26:28" x14ac:dyDescent="0.25">
      <c r="Z2828">
        <f t="shared" si="61"/>
        <v>0</v>
      </c>
      <c r="AA2828">
        <f>IF(AB2828="",0,IFERROR(IF(VLOOKUP(AB2828,AB$38:AB2827,1,0)&gt;0,0,0),1))</f>
        <v>0</v>
      </c>
      <c r="AB2828" s="17" t="str">
        <f>IF(DATOS!I2792=X$39,DATOS!F2792,"")</f>
        <v/>
      </c>
    </row>
    <row r="2829" spans="26:28" x14ac:dyDescent="0.25">
      <c r="Z2829">
        <f t="shared" si="61"/>
        <v>0</v>
      </c>
      <c r="AA2829">
        <f>IF(AB2829="",0,IFERROR(IF(VLOOKUP(AB2829,AB$38:AB2828,1,0)&gt;0,0,0),1))</f>
        <v>0</v>
      </c>
      <c r="AB2829" s="17" t="str">
        <f>IF(DATOS!I2793=X$39,DATOS!F2793,"")</f>
        <v/>
      </c>
    </row>
    <row r="2830" spans="26:28" x14ac:dyDescent="0.25">
      <c r="Z2830">
        <f t="shared" si="61"/>
        <v>0</v>
      </c>
      <c r="AA2830">
        <f>IF(AB2830="",0,IFERROR(IF(VLOOKUP(AB2830,AB$38:AB2829,1,0)&gt;0,0,0),1))</f>
        <v>0</v>
      </c>
      <c r="AB2830" s="17" t="str">
        <f>IF(DATOS!I2794=X$39,DATOS!F2794,"")</f>
        <v/>
      </c>
    </row>
    <row r="2831" spans="26:28" x14ac:dyDescent="0.25">
      <c r="Z2831">
        <f t="shared" si="61"/>
        <v>0</v>
      </c>
      <c r="AA2831">
        <f>IF(AB2831="",0,IFERROR(IF(VLOOKUP(AB2831,AB$38:AB2830,1,0)&gt;0,0,0),1))</f>
        <v>0</v>
      </c>
      <c r="AB2831" s="17" t="str">
        <f>IF(DATOS!I2795=X$39,DATOS!F2795,"")</f>
        <v/>
      </c>
    </row>
    <row r="2832" spans="26:28" x14ac:dyDescent="0.25">
      <c r="Z2832">
        <f t="shared" si="61"/>
        <v>0</v>
      </c>
      <c r="AA2832">
        <f>IF(AB2832="",0,IFERROR(IF(VLOOKUP(AB2832,AB$38:AB2831,1,0)&gt;0,0,0),1))</f>
        <v>0</v>
      </c>
      <c r="AB2832" s="17" t="str">
        <f>IF(DATOS!I2796=X$39,DATOS!F2796,"")</f>
        <v/>
      </c>
    </row>
    <row r="2833" spans="26:28" x14ac:dyDescent="0.25">
      <c r="Z2833">
        <f t="shared" si="61"/>
        <v>0</v>
      </c>
      <c r="AA2833">
        <f>IF(AB2833="",0,IFERROR(IF(VLOOKUP(AB2833,AB$38:AB2832,1,0)&gt;0,0,0),1))</f>
        <v>0</v>
      </c>
      <c r="AB2833" s="17" t="str">
        <f>IF(DATOS!I2797=X$39,DATOS!F2797,"")</f>
        <v/>
      </c>
    </row>
    <row r="2834" spans="26:28" x14ac:dyDescent="0.25">
      <c r="Z2834">
        <f t="shared" si="61"/>
        <v>0</v>
      </c>
      <c r="AA2834">
        <f>IF(AB2834="",0,IFERROR(IF(VLOOKUP(AB2834,AB$38:AB2833,1,0)&gt;0,0,0),1))</f>
        <v>0</v>
      </c>
      <c r="AB2834" s="17" t="str">
        <f>IF(DATOS!I2798=X$39,DATOS!F2798,"")</f>
        <v/>
      </c>
    </row>
    <row r="2835" spans="26:28" x14ac:dyDescent="0.25">
      <c r="Z2835">
        <f t="shared" si="61"/>
        <v>0</v>
      </c>
      <c r="AA2835">
        <f>IF(AB2835="",0,IFERROR(IF(VLOOKUP(AB2835,AB$38:AB2834,1,0)&gt;0,0,0),1))</f>
        <v>0</v>
      </c>
      <c r="AB2835" s="17" t="str">
        <f>IF(DATOS!I2799=X$39,DATOS!F2799,"")</f>
        <v/>
      </c>
    </row>
    <row r="2836" spans="26:28" x14ac:dyDescent="0.25">
      <c r="Z2836">
        <f t="shared" si="61"/>
        <v>0</v>
      </c>
      <c r="AA2836">
        <f>IF(AB2836="",0,IFERROR(IF(VLOOKUP(AB2836,AB$38:AB2835,1,0)&gt;0,0,0),1))</f>
        <v>0</v>
      </c>
      <c r="AB2836" s="17" t="str">
        <f>IF(DATOS!I2800=X$39,DATOS!F2800,"")</f>
        <v/>
      </c>
    </row>
    <row r="2837" spans="26:28" x14ac:dyDescent="0.25">
      <c r="Z2837">
        <f t="shared" si="61"/>
        <v>0</v>
      </c>
      <c r="AA2837">
        <f>IF(AB2837="",0,IFERROR(IF(VLOOKUP(AB2837,AB$38:AB2836,1,0)&gt;0,0,0),1))</f>
        <v>0</v>
      </c>
      <c r="AB2837" s="17" t="str">
        <f>IF(DATOS!I2801=X$39,DATOS!F2801,"")</f>
        <v/>
      </c>
    </row>
    <row r="2838" spans="26:28" x14ac:dyDescent="0.25">
      <c r="Z2838">
        <f t="shared" si="61"/>
        <v>0</v>
      </c>
      <c r="AA2838">
        <f>IF(AB2838="",0,IFERROR(IF(VLOOKUP(AB2838,AB$38:AB2837,1,0)&gt;0,0,0),1))</f>
        <v>0</v>
      </c>
      <c r="AB2838" s="17" t="str">
        <f>IF(DATOS!I2802=X$39,DATOS!F2802,"")</f>
        <v/>
      </c>
    </row>
    <row r="2839" spans="26:28" x14ac:dyDescent="0.25">
      <c r="Z2839">
        <f t="shared" si="61"/>
        <v>0</v>
      </c>
      <c r="AA2839">
        <f>IF(AB2839="",0,IFERROR(IF(VLOOKUP(AB2839,AB$38:AB2838,1,0)&gt;0,0,0),1))</f>
        <v>0</v>
      </c>
      <c r="AB2839" s="17" t="str">
        <f>IF(DATOS!I2803=X$39,DATOS!F2803,"")</f>
        <v/>
      </c>
    </row>
    <row r="2840" spans="26:28" x14ac:dyDescent="0.25">
      <c r="Z2840">
        <f t="shared" si="61"/>
        <v>0</v>
      </c>
      <c r="AA2840">
        <f>IF(AB2840="",0,IFERROR(IF(VLOOKUP(AB2840,AB$38:AB2839,1,0)&gt;0,0,0),1))</f>
        <v>0</v>
      </c>
      <c r="AB2840" s="17" t="str">
        <f>IF(DATOS!I2804=X$39,DATOS!F2804,"")</f>
        <v/>
      </c>
    </row>
    <row r="2841" spans="26:28" x14ac:dyDescent="0.25">
      <c r="Z2841">
        <f t="shared" si="61"/>
        <v>0</v>
      </c>
      <c r="AA2841">
        <f>IF(AB2841="",0,IFERROR(IF(VLOOKUP(AB2841,AB$38:AB2840,1,0)&gt;0,0,0),1))</f>
        <v>0</v>
      </c>
      <c r="AB2841" s="17" t="str">
        <f>IF(DATOS!I2805=X$39,DATOS!F2805,"")</f>
        <v/>
      </c>
    </row>
    <row r="2842" spans="26:28" x14ac:dyDescent="0.25">
      <c r="Z2842">
        <f t="shared" si="61"/>
        <v>0</v>
      </c>
      <c r="AA2842">
        <f>IF(AB2842="",0,IFERROR(IF(VLOOKUP(AB2842,AB$38:AB2841,1,0)&gt;0,0,0),1))</f>
        <v>0</v>
      </c>
      <c r="AB2842" s="17" t="str">
        <f>IF(DATOS!I2806=X$39,DATOS!F2806,"")</f>
        <v/>
      </c>
    </row>
    <row r="2843" spans="26:28" x14ac:dyDescent="0.25">
      <c r="Z2843">
        <f t="shared" si="61"/>
        <v>0</v>
      </c>
      <c r="AA2843">
        <f>IF(AB2843="",0,IFERROR(IF(VLOOKUP(AB2843,AB$38:AB2842,1,0)&gt;0,0,0),1))</f>
        <v>0</v>
      </c>
      <c r="AB2843" s="17" t="str">
        <f>IF(DATOS!I2807=X$39,DATOS!F2807,"")</f>
        <v/>
      </c>
    </row>
    <row r="2844" spans="26:28" x14ac:dyDescent="0.25">
      <c r="Z2844">
        <f t="shared" si="61"/>
        <v>0</v>
      </c>
      <c r="AA2844">
        <f>IF(AB2844="",0,IFERROR(IF(VLOOKUP(AB2844,AB$38:AB2843,1,0)&gt;0,0,0),1))</f>
        <v>0</v>
      </c>
      <c r="AB2844" s="17" t="str">
        <f>IF(DATOS!I2808=X$39,DATOS!F2808,"")</f>
        <v/>
      </c>
    </row>
    <row r="2845" spans="26:28" x14ac:dyDescent="0.25">
      <c r="Z2845">
        <f t="shared" si="61"/>
        <v>0</v>
      </c>
      <c r="AA2845">
        <f>IF(AB2845="",0,IFERROR(IF(VLOOKUP(AB2845,AB$38:AB2844,1,0)&gt;0,0,0),1))</f>
        <v>0</v>
      </c>
      <c r="AB2845" s="17" t="str">
        <f>IF(DATOS!I2809=X$39,DATOS!F2809,"")</f>
        <v/>
      </c>
    </row>
    <row r="2846" spans="26:28" x14ac:dyDescent="0.25">
      <c r="Z2846">
        <f t="shared" si="61"/>
        <v>0</v>
      </c>
      <c r="AA2846">
        <f>IF(AB2846="",0,IFERROR(IF(VLOOKUP(AB2846,AB$38:AB2845,1,0)&gt;0,0,0),1))</f>
        <v>0</v>
      </c>
      <c r="AB2846" s="17" t="str">
        <f>IF(DATOS!I2810=X$39,DATOS!F2810,"")</f>
        <v/>
      </c>
    </row>
    <row r="2847" spans="26:28" x14ac:dyDescent="0.25">
      <c r="Z2847">
        <f t="shared" si="61"/>
        <v>0</v>
      </c>
      <c r="AA2847">
        <f>IF(AB2847="",0,IFERROR(IF(VLOOKUP(AB2847,AB$38:AB2846,1,0)&gt;0,0,0),1))</f>
        <v>0</v>
      </c>
      <c r="AB2847" s="17" t="str">
        <f>IF(DATOS!I2811=X$39,DATOS!F2811,"")</f>
        <v/>
      </c>
    </row>
    <row r="2848" spans="26:28" x14ac:dyDescent="0.25">
      <c r="Z2848">
        <f t="shared" si="61"/>
        <v>0</v>
      </c>
      <c r="AA2848">
        <f>IF(AB2848="",0,IFERROR(IF(VLOOKUP(AB2848,AB$38:AB2847,1,0)&gt;0,0,0),1))</f>
        <v>0</v>
      </c>
      <c r="AB2848" s="17" t="str">
        <f>IF(DATOS!I2812=X$39,DATOS!F2812,"")</f>
        <v/>
      </c>
    </row>
    <row r="2849" spans="26:28" x14ac:dyDescent="0.25">
      <c r="Z2849">
        <f t="shared" si="61"/>
        <v>0</v>
      </c>
      <c r="AA2849">
        <f>IF(AB2849="",0,IFERROR(IF(VLOOKUP(AB2849,AB$38:AB2848,1,0)&gt;0,0,0),1))</f>
        <v>0</v>
      </c>
      <c r="AB2849" s="17" t="str">
        <f>IF(DATOS!I2813=X$39,DATOS!F2813,"")</f>
        <v/>
      </c>
    </row>
    <row r="2850" spans="26:28" x14ac:dyDescent="0.25">
      <c r="Z2850">
        <f t="shared" si="61"/>
        <v>0</v>
      </c>
      <c r="AA2850">
        <f>IF(AB2850="",0,IFERROR(IF(VLOOKUP(AB2850,AB$38:AB2849,1,0)&gt;0,0,0),1))</f>
        <v>0</v>
      </c>
      <c r="AB2850" s="17" t="str">
        <f>IF(DATOS!I2814=X$39,DATOS!F2814,"")</f>
        <v/>
      </c>
    </row>
    <row r="2851" spans="26:28" x14ac:dyDescent="0.25">
      <c r="Z2851">
        <f t="shared" si="61"/>
        <v>0</v>
      </c>
      <c r="AA2851">
        <f>IF(AB2851="",0,IFERROR(IF(VLOOKUP(AB2851,AB$38:AB2850,1,0)&gt;0,0,0),1))</f>
        <v>0</v>
      </c>
      <c r="AB2851" s="17" t="str">
        <f>IF(DATOS!I2815=X$39,DATOS!F2815,"")</f>
        <v/>
      </c>
    </row>
    <row r="2852" spans="26:28" x14ac:dyDescent="0.25">
      <c r="Z2852">
        <f t="shared" si="61"/>
        <v>0</v>
      </c>
      <c r="AA2852">
        <f>IF(AB2852="",0,IFERROR(IF(VLOOKUP(AB2852,AB$38:AB2851,1,0)&gt;0,0,0),1))</f>
        <v>0</v>
      </c>
      <c r="AB2852" s="17" t="str">
        <f>IF(DATOS!I2816=X$39,DATOS!F2816,"")</f>
        <v/>
      </c>
    </row>
    <row r="2853" spans="26:28" x14ac:dyDescent="0.25">
      <c r="Z2853">
        <f t="shared" si="61"/>
        <v>0</v>
      </c>
      <c r="AA2853">
        <f>IF(AB2853="",0,IFERROR(IF(VLOOKUP(AB2853,AB$38:AB2852,1,0)&gt;0,0,0),1))</f>
        <v>0</v>
      </c>
      <c r="AB2853" s="17" t="str">
        <f>IF(DATOS!I2817=X$39,DATOS!F2817,"")</f>
        <v/>
      </c>
    </row>
    <row r="2854" spans="26:28" x14ac:dyDescent="0.25">
      <c r="Z2854">
        <f t="shared" ref="Z2854:Z2917" si="62">Z2853+AA2854</f>
        <v>0</v>
      </c>
      <c r="AA2854">
        <f>IF(AB2854="",0,IFERROR(IF(VLOOKUP(AB2854,AB$38:AB2853,1,0)&gt;0,0,0),1))</f>
        <v>0</v>
      </c>
      <c r="AB2854" s="17" t="str">
        <f>IF(DATOS!I2818=X$39,DATOS!F2818,"")</f>
        <v/>
      </c>
    </row>
    <row r="2855" spans="26:28" x14ac:dyDescent="0.25">
      <c r="Z2855">
        <f t="shared" si="62"/>
        <v>0</v>
      </c>
      <c r="AA2855">
        <f>IF(AB2855="",0,IFERROR(IF(VLOOKUP(AB2855,AB$38:AB2854,1,0)&gt;0,0,0),1))</f>
        <v>0</v>
      </c>
      <c r="AB2855" s="17" t="str">
        <f>IF(DATOS!I2819=X$39,DATOS!F2819,"")</f>
        <v/>
      </c>
    </row>
    <row r="2856" spans="26:28" x14ac:dyDescent="0.25">
      <c r="Z2856">
        <f t="shared" si="62"/>
        <v>0</v>
      </c>
      <c r="AA2856">
        <f>IF(AB2856="",0,IFERROR(IF(VLOOKUP(AB2856,AB$38:AB2855,1,0)&gt;0,0,0),1))</f>
        <v>0</v>
      </c>
      <c r="AB2856" s="17" t="str">
        <f>IF(DATOS!I2820=X$39,DATOS!F2820,"")</f>
        <v/>
      </c>
    </row>
    <row r="2857" spans="26:28" x14ac:dyDescent="0.25">
      <c r="Z2857">
        <f t="shared" si="62"/>
        <v>0</v>
      </c>
      <c r="AA2857">
        <f>IF(AB2857="",0,IFERROR(IF(VLOOKUP(AB2857,AB$38:AB2856,1,0)&gt;0,0,0),1))</f>
        <v>0</v>
      </c>
      <c r="AB2857" s="17" t="str">
        <f>IF(DATOS!I2821=X$39,DATOS!F2821,"")</f>
        <v/>
      </c>
    </row>
    <row r="2858" spans="26:28" x14ac:dyDescent="0.25">
      <c r="Z2858">
        <f t="shared" si="62"/>
        <v>0</v>
      </c>
      <c r="AA2858">
        <f>IF(AB2858="",0,IFERROR(IF(VLOOKUP(AB2858,AB$38:AB2857,1,0)&gt;0,0,0),1))</f>
        <v>0</v>
      </c>
      <c r="AB2858" s="17" t="str">
        <f>IF(DATOS!I2822=X$39,DATOS!F2822,"")</f>
        <v/>
      </c>
    </row>
    <row r="2859" spans="26:28" x14ac:dyDescent="0.25">
      <c r="Z2859">
        <f t="shared" si="62"/>
        <v>0</v>
      </c>
      <c r="AA2859">
        <f>IF(AB2859="",0,IFERROR(IF(VLOOKUP(AB2859,AB$38:AB2858,1,0)&gt;0,0,0),1))</f>
        <v>0</v>
      </c>
      <c r="AB2859" s="17" t="str">
        <f>IF(DATOS!I2823=X$39,DATOS!F2823,"")</f>
        <v/>
      </c>
    </row>
    <row r="2860" spans="26:28" x14ac:dyDescent="0.25">
      <c r="Z2860">
        <f t="shared" si="62"/>
        <v>0</v>
      </c>
      <c r="AA2860">
        <f>IF(AB2860="",0,IFERROR(IF(VLOOKUP(AB2860,AB$38:AB2859,1,0)&gt;0,0,0),1))</f>
        <v>0</v>
      </c>
      <c r="AB2860" s="17" t="str">
        <f>IF(DATOS!I2824=X$39,DATOS!F2824,"")</f>
        <v/>
      </c>
    </row>
    <row r="2861" spans="26:28" x14ac:dyDescent="0.25">
      <c r="Z2861">
        <f t="shared" si="62"/>
        <v>0</v>
      </c>
      <c r="AA2861">
        <f>IF(AB2861="",0,IFERROR(IF(VLOOKUP(AB2861,AB$38:AB2860,1,0)&gt;0,0,0),1))</f>
        <v>0</v>
      </c>
      <c r="AB2861" s="17" t="str">
        <f>IF(DATOS!I2825=X$39,DATOS!F2825,"")</f>
        <v/>
      </c>
    </row>
    <row r="2862" spans="26:28" x14ac:dyDescent="0.25">
      <c r="Z2862">
        <f t="shared" si="62"/>
        <v>0</v>
      </c>
      <c r="AA2862">
        <f>IF(AB2862="",0,IFERROR(IF(VLOOKUP(AB2862,AB$38:AB2861,1,0)&gt;0,0,0),1))</f>
        <v>0</v>
      </c>
      <c r="AB2862" s="17" t="str">
        <f>IF(DATOS!I2826=X$39,DATOS!F2826,"")</f>
        <v/>
      </c>
    </row>
    <row r="2863" spans="26:28" x14ac:dyDescent="0.25">
      <c r="Z2863">
        <f t="shared" si="62"/>
        <v>0</v>
      </c>
      <c r="AA2863">
        <f>IF(AB2863="",0,IFERROR(IF(VLOOKUP(AB2863,AB$38:AB2862,1,0)&gt;0,0,0),1))</f>
        <v>0</v>
      </c>
      <c r="AB2863" s="17" t="str">
        <f>IF(DATOS!I2827=X$39,DATOS!F2827,"")</f>
        <v/>
      </c>
    </row>
    <row r="2864" spans="26:28" x14ac:dyDescent="0.25">
      <c r="Z2864">
        <f t="shared" si="62"/>
        <v>0</v>
      </c>
      <c r="AA2864">
        <f>IF(AB2864="",0,IFERROR(IF(VLOOKUP(AB2864,AB$38:AB2863,1,0)&gt;0,0,0),1))</f>
        <v>0</v>
      </c>
      <c r="AB2864" s="17" t="str">
        <f>IF(DATOS!I2828=X$39,DATOS!F2828,"")</f>
        <v/>
      </c>
    </row>
    <row r="2865" spans="26:28" x14ac:dyDescent="0.25">
      <c r="Z2865">
        <f t="shared" si="62"/>
        <v>0</v>
      </c>
      <c r="AA2865">
        <f>IF(AB2865="",0,IFERROR(IF(VLOOKUP(AB2865,AB$38:AB2864,1,0)&gt;0,0,0),1))</f>
        <v>0</v>
      </c>
      <c r="AB2865" s="17" t="str">
        <f>IF(DATOS!I2829=X$39,DATOS!F2829,"")</f>
        <v/>
      </c>
    </row>
    <row r="2866" spans="26:28" x14ac:dyDescent="0.25">
      <c r="Z2866">
        <f t="shared" si="62"/>
        <v>0</v>
      </c>
      <c r="AA2866">
        <f>IF(AB2866="",0,IFERROR(IF(VLOOKUP(AB2866,AB$38:AB2865,1,0)&gt;0,0,0),1))</f>
        <v>0</v>
      </c>
      <c r="AB2866" s="17" t="str">
        <f>IF(DATOS!I2830=X$39,DATOS!F2830,"")</f>
        <v/>
      </c>
    </row>
    <row r="2867" spans="26:28" x14ac:dyDescent="0.25">
      <c r="Z2867">
        <f t="shared" si="62"/>
        <v>0</v>
      </c>
      <c r="AA2867">
        <f>IF(AB2867="",0,IFERROR(IF(VLOOKUP(AB2867,AB$38:AB2866,1,0)&gt;0,0,0),1))</f>
        <v>0</v>
      </c>
      <c r="AB2867" s="17" t="str">
        <f>IF(DATOS!I2831=X$39,DATOS!F2831,"")</f>
        <v/>
      </c>
    </row>
    <row r="2868" spans="26:28" x14ac:dyDescent="0.25">
      <c r="Z2868">
        <f t="shared" si="62"/>
        <v>0</v>
      </c>
      <c r="AA2868">
        <f>IF(AB2868="",0,IFERROR(IF(VLOOKUP(AB2868,AB$38:AB2867,1,0)&gt;0,0,0),1))</f>
        <v>0</v>
      </c>
      <c r="AB2868" s="17" t="str">
        <f>IF(DATOS!I2832=X$39,DATOS!F2832,"")</f>
        <v/>
      </c>
    </row>
    <row r="2869" spans="26:28" x14ac:dyDescent="0.25">
      <c r="Z2869">
        <f t="shared" si="62"/>
        <v>0</v>
      </c>
      <c r="AA2869">
        <f>IF(AB2869="",0,IFERROR(IF(VLOOKUP(AB2869,AB$38:AB2868,1,0)&gt;0,0,0),1))</f>
        <v>0</v>
      </c>
      <c r="AB2869" s="17" t="str">
        <f>IF(DATOS!I2833=X$39,DATOS!F2833,"")</f>
        <v/>
      </c>
    </row>
    <row r="2870" spans="26:28" x14ac:dyDescent="0.25">
      <c r="Z2870">
        <f t="shared" si="62"/>
        <v>0</v>
      </c>
      <c r="AA2870">
        <f>IF(AB2870="",0,IFERROR(IF(VLOOKUP(AB2870,AB$38:AB2869,1,0)&gt;0,0,0),1))</f>
        <v>0</v>
      </c>
      <c r="AB2870" s="17" t="str">
        <f>IF(DATOS!I2834=X$39,DATOS!F2834,"")</f>
        <v/>
      </c>
    </row>
    <row r="2871" spans="26:28" x14ac:dyDescent="0.25">
      <c r="Z2871">
        <f t="shared" si="62"/>
        <v>0</v>
      </c>
      <c r="AA2871">
        <f>IF(AB2871="",0,IFERROR(IF(VLOOKUP(AB2871,AB$38:AB2870,1,0)&gt;0,0,0),1))</f>
        <v>0</v>
      </c>
      <c r="AB2871" s="17" t="str">
        <f>IF(DATOS!I2835=X$39,DATOS!F2835,"")</f>
        <v/>
      </c>
    </row>
    <row r="2872" spans="26:28" x14ac:dyDescent="0.25">
      <c r="Z2872">
        <f t="shared" si="62"/>
        <v>0</v>
      </c>
      <c r="AA2872">
        <f>IF(AB2872="",0,IFERROR(IF(VLOOKUP(AB2872,AB$38:AB2871,1,0)&gt;0,0,0),1))</f>
        <v>0</v>
      </c>
      <c r="AB2872" s="17" t="str">
        <f>IF(DATOS!I2836=X$39,DATOS!F2836,"")</f>
        <v/>
      </c>
    </row>
    <row r="2873" spans="26:28" x14ac:dyDescent="0.25">
      <c r="Z2873">
        <f t="shared" si="62"/>
        <v>0</v>
      </c>
      <c r="AA2873">
        <f>IF(AB2873="",0,IFERROR(IF(VLOOKUP(AB2873,AB$38:AB2872,1,0)&gt;0,0,0),1))</f>
        <v>0</v>
      </c>
      <c r="AB2873" s="17" t="str">
        <f>IF(DATOS!I2837=X$39,DATOS!F2837,"")</f>
        <v/>
      </c>
    </row>
    <row r="2874" spans="26:28" x14ac:dyDescent="0.25">
      <c r="Z2874">
        <f t="shared" si="62"/>
        <v>0</v>
      </c>
      <c r="AA2874">
        <f>IF(AB2874="",0,IFERROR(IF(VLOOKUP(AB2874,AB$38:AB2873,1,0)&gt;0,0,0),1))</f>
        <v>0</v>
      </c>
      <c r="AB2874" s="17" t="str">
        <f>IF(DATOS!I2838=X$39,DATOS!F2838,"")</f>
        <v/>
      </c>
    </row>
    <row r="2875" spans="26:28" x14ac:dyDescent="0.25">
      <c r="Z2875">
        <f t="shared" si="62"/>
        <v>0</v>
      </c>
      <c r="AA2875">
        <f>IF(AB2875="",0,IFERROR(IF(VLOOKUP(AB2875,AB$38:AB2874,1,0)&gt;0,0,0),1))</f>
        <v>0</v>
      </c>
      <c r="AB2875" s="17" t="str">
        <f>IF(DATOS!I2839=X$39,DATOS!F2839,"")</f>
        <v/>
      </c>
    </row>
    <row r="2876" spans="26:28" x14ac:dyDescent="0.25">
      <c r="Z2876">
        <f t="shared" si="62"/>
        <v>0</v>
      </c>
      <c r="AA2876">
        <f>IF(AB2876="",0,IFERROR(IF(VLOOKUP(AB2876,AB$38:AB2875,1,0)&gt;0,0,0),1))</f>
        <v>0</v>
      </c>
      <c r="AB2876" s="17" t="str">
        <f>IF(DATOS!I2840=X$39,DATOS!F2840,"")</f>
        <v/>
      </c>
    </row>
    <row r="2877" spans="26:28" x14ac:dyDescent="0.25">
      <c r="Z2877">
        <f t="shared" si="62"/>
        <v>0</v>
      </c>
      <c r="AA2877">
        <f>IF(AB2877="",0,IFERROR(IF(VLOOKUP(AB2877,AB$38:AB2876,1,0)&gt;0,0,0),1))</f>
        <v>0</v>
      </c>
      <c r="AB2877" s="17" t="str">
        <f>IF(DATOS!I2841=X$39,DATOS!F2841,"")</f>
        <v/>
      </c>
    </row>
    <row r="2878" spans="26:28" x14ac:dyDescent="0.25">
      <c r="Z2878">
        <f t="shared" si="62"/>
        <v>0</v>
      </c>
      <c r="AA2878">
        <f>IF(AB2878="",0,IFERROR(IF(VLOOKUP(AB2878,AB$38:AB2877,1,0)&gt;0,0,0),1))</f>
        <v>0</v>
      </c>
      <c r="AB2878" s="17" t="str">
        <f>IF(DATOS!I2842=X$39,DATOS!F2842,"")</f>
        <v/>
      </c>
    </row>
    <row r="2879" spans="26:28" x14ac:dyDescent="0.25">
      <c r="Z2879">
        <f t="shared" si="62"/>
        <v>0</v>
      </c>
      <c r="AA2879">
        <f>IF(AB2879="",0,IFERROR(IF(VLOOKUP(AB2879,AB$38:AB2878,1,0)&gt;0,0,0),1))</f>
        <v>0</v>
      </c>
      <c r="AB2879" s="17" t="str">
        <f>IF(DATOS!I2843=X$39,DATOS!F2843,"")</f>
        <v/>
      </c>
    </row>
    <row r="2880" spans="26:28" x14ac:dyDescent="0.25">
      <c r="Z2880">
        <f t="shared" si="62"/>
        <v>0</v>
      </c>
      <c r="AA2880">
        <f>IF(AB2880="",0,IFERROR(IF(VLOOKUP(AB2880,AB$38:AB2879,1,0)&gt;0,0,0),1))</f>
        <v>0</v>
      </c>
      <c r="AB2880" s="17" t="str">
        <f>IF(DATOS!I2844=X$39,DATOS!F2844,"")</f>
        <v/>
      </c>
    </row>
    <row r="2881" spans="26:28" x14ac:dyDescent="0.25">
      <c r="Z2881">
        <f t="shared" si="62"/>
        <v>0</v>
      </c>
      <c r="AA2881">
        <f>IF(AB2881="",0,IFERROR(IF(VLOOKUP(AB2881,AB$38:AB2880,1,0)&gt;0,0,0),1))</f>
        <v>0</v>
      </c>
      <c r="AB2881" s="17" t="str">
        <f>IF(DATOS!I2845=X$39,DATOS!F2845,"")</f>
        <v/>
      </c>
    </row>
    <row r="2882" spans="26:28" x14ac:dyDescent="0.25">
      <c r="Z2882">
        <f t="shared" si="62"/>
        <v>0</v>
      </c>
      <c r="AA2882">
        <f>IF(AB2882="",0,IFERROR(IF(VLOOKUP(AB2882,AB$38:AB2881,1,0)&gt;0,0,0),1))</f>
        <v>0</v>
      </c>
      <c r="AB2882" s="17" t="str">
        <f>IF(DATOS!I2846=X$39,DATOS!F2846,"")</f>
        <v/>
      </c>
    </row>
    <row r="2883" spans="26:28" x14ac:dyDescent="0.25">
      <c r="Z2883">
        <f t="shared" si="62"/>
        <v>0</v>
      </c>
      <c r="AA2883">
        <f>IF(AB2883="",0,IFERROR(IF(VLOOKUP(AB2883,AB$38:AB2882,1,0)&gt;0,0,0),1))</f>
        <v>0</v>
      </c>
      <c r="AB2883" s="17" t="str">
        <f>IF(DATOS!I2847=X$39,DATOS!F2847,"")</f>
        <v/>
      </c>
    </row>
    <row r="2884" spans="26:28" x14ac:dyDescent="0.25">
      <c r="Z2884">
        <f t="shared" si="62"/>
        <v>0</v>
      </c>
      <c r="AA2884">
        <f>IF(AB2884="",0,IFERROR(IF(VLOOKUP(AB2884,AB$38:AB2883,1,0)&gt;0,0,0),1))</f>
        <v>0</v>
      </c>
      <c r="AB2884" s="17" t="str">
        <f>IF(DATOS!I2848=X$39,DATOS!F2848,"")</f>
        <v/>
      </c>
    </row>
    <row r="2885" spans="26:28" x14ac:dyDescent="0.25">
      <c r="Z2885">
        <f t="shared" si="62"/>
        <v>0</v>
      </c>
      <c r="AA2885">
        <f>IF(AB2885="",0,IFERROR(IF(VLOOKUP(AB2885,AB$38:AB2884,1,0)&gt;0,0,0),1))</f>
        <v>0</v>
      </c>
      <c r="AB2885" s="17" t="str">
        <f>IF(DATOS!I2849=X$39,DATOS!F2849,"")</f>
        <v/>
      </c>
    </row>
    <row r="2886" spans="26:28" x14ac:dyDescent="0.25">
      <c r="Z2886">
        <f t="shared" si="62"/>
        <v>0</v>
      </c>
      <c r="AA2886">
        <f>IF(AB2886="",0,IFERROR(IF(VLOOKUP(AB2886,AB$38:AB2885,1,0)&gt;0,0,0),1))</f>
        <v>0</v>
      </c>
      <c r="AB2886" s="17" t="str">
        <f>IF(DATOS!I2850=X$39,DATOS!F2850,"")</f>
        <v/>
      </c>
    </row>
    <row r="2887" spans="26:28" x14ac:dyDescent="0.25">
      <c r="Z2887">
        <f t="shared" si="62"/>
        <v>0</v>
      </c>
      <c r="AA2887">
        <f>IF(AB2887="",0,IFERROR(IF(VLOOKUP(AB2887,AB$38:AB2886,1,0)&gt;0,0,0),1))</f>
        <v>0</v>
      </c>
      <c r="AB2887" s="17" t="str">
        <f>IF(DATOS!I2851=X$39,DATOS!F2851,"")</f>
        <v/>
      </c>
    </row>
    <row r="2888" spans="26:28" x14ac:dyDescent="0.25">
      <c r="Z2888">
        <f t="shared" si="62"/>
        <v>0</v>
      </c>
      <c r="AA2888">
        <f>IF(AB2888="",0,IFERROR(IF(VLOOKUP(AB2888,AB$38:AB2887,1,0)&gt;0,0,0),1))</f>
        <v>0</v>
      </c>
      <c r="AB2888" s="17" t="str">
        <f>IF(DATOS!I2852=X$39,DATOS!F2852,"")</f>
        <v/>
      </c>
    </row>
    <row r="2889" spans="26:28" x14ac:dyDescent="0.25">
      <c r="Z2889">
        <f t="shared" si="62"/>
        <v>0</v>
      </c>
      <c r="AA2889">
        <f>IF(AB2889="",0,IFERROR(IF(VLOOKUP(AB2889,AB$38:AB2888,1,0)&gt;0,0,0),1))</f>
        <v>0</v>
      </c>
      <c r="AB2889" s="17" t="str">
        <f>IF(DATOS!I2853=X$39,DATOS!F2853,"")</f>
        <v/>
      </c>
    </row>
    <row r="2890" spans="26:28" x14ac:dyDescent="0.25">
      <c r="Z2890">
        <f t="shared" si="62"/>
        <v>0</v>
      </c>
      <c r="AA2890">
        <f>IF(AB2890="",0,IFERROR(IF(VLOOKUP(AB2890,AB$38:AB2889,1,0)&gt;0,0,0),1))</f>
        <v>0</v>
      </c>
      <c r="AB2890" s="17" t="str">
        <f>IF(DATOS!I2854=X$39,DATOS!F2854,"")</f>
        <v/>
      </c>
    </row>
    <row r="2891" spans="26:28" x14ac:dyDescent="0.25">
      <c r="Z2891">
        <f t="shared" si="62"/>
        <v>0</v>
      </c>
      <c r="AA2891">
        <f>IF(AB2891="",0,IFERROR(IF(VLOOKUP(AB2891,AB$38:AB2890,1,0)&gt;0,0,0),1))</f>
        <v>0</v>
      </c>
      <c r="AB2891" s="17" t="str">
        <f>IF(DATOS!I2855=X$39,DATOS!F2855,"")</f>
        <v/>
      </c>
    </row>
    <row r="2892" spans="26:28" x14ac:dyDescent="0.25">
      <c r="Z2892">
        <f t="shared" si="62"/>
        <v>0</v>
      </c>
      <c r="AA2892">
        <f>IF(AB2892="",0,IFERROR(IF(VLOOKUP(AB2892,AB$38:AB2891,1,0)&gt;0,0,0),1))</f>
        <v>0</v>
      </c>
      <c r="AB2892" s="17" t="str">
        <f>IF(DATOS!I2856=X$39,DATOS!F2856,"")</f>
        <v/>
      </c>
    </row>
    <row r="2893" spans="26:28" x14ac:dyDescent="0.25">
      <c r="Z2893">
        <f t="shared" si="62"/>
        <v>0</v>
      </c>
      <c r="AA2893">
        <f>IF(AB2893="",0,IFERROR(IF(VLOOKUP(AB2893,AB$38:AB2892,1,0)&gt;0,0,0),1))</f>
        <v>0</v>
      </c>
      <c r="AB2893" s="17" t="str">
        <f>IF(DATOS!I2857=X$39,DATOS!F2857,"")</f>
        <v/>
      </c>
    </row>
    <row r="2894" spans="26:28" x14ac:dyDescent="0.25">
      <c r="Z2894">
        <f t="shared" si="62"/>
        <v>0</v>
      </c>
      <c r="AA2894">
        <f>IF(AB2894="",0,IFERROR(IF(VLOOKUP(AB2894,AB$38:AB2893,1,0)&gt;0,0,0),1))</f>
        <v>0</v>
      </c>
      <c r="AB2894" s="17" t="str">
        <f>IF(DATOS!I2858=X$39,DATOS!F2858,"")</f>
        <v/>
      </c>
    </row>
    <row r="2895" spans="26:28" x14ac:dyDescent="0.25">
      <c r="Z2895">
        <f t="shared" si="62"/>
        <v>0</v>
      </c>
      <c r="AA2895">
        <f>IF(AB2895="",0,IFERROR(IF(VLOOKUP(AB2895,AB$38:AB2894,1,0)&gt;0,0,0),1))</f>
        <v>0</v>
      </c>
      <c r="AB2895" s="17" t="str">
        <f>IF(DATOS!I2859=X$39,DATOS!F2859,"")</f>
        <v/>
      </c>
    </row>
    <row r="2896" spans="26:28" x14ac:dyDescent="0.25">
      <c r="Z2896">
        <f t="shared" si="62"/>
        <v>0</v>
      </c>
      <c r="AA2896">
        <f>IF(AB2896="",0,IFERROR(IF(VLOOKUP(AB2896,AB$38:AB2895,1,0)&gt;0,0,0),1))</f>
        <v>0</v>
      </c>
      <c r="AB2896" s="17" t="str">
        <f>IF(DATOS!I2860=X$39,DATOS!F2860,"")</f>
        <v/>
      </c>
    </row>
    <row r="2897" spans="26:28" x14ac:dyDescent="0.25">
      <c r="Z2897">
        <f t="shared" si="62"/>
        <v>0</v>
      </c>
      <c r="AA2897">
        <f>IF(AB2897="",0,IFERROR(IF(VLOOKUP(AB2897,AB$38:AB2896,1,0)&gt;0,0,0),1))</f>
        <v>0</v>
      </c>
      <c r="AB2897" s="17" t="str">
        <f>IF(DATOS!I2861=X$39,DATOS!F2861,"")</f>
        <v/>
      </c>
    </row>
    <row r="2898" spans="26:28" x14ac:dyDescent="0.25">
      <c r="Z2898">
        <f t="shared" si="62"/>
        <v>0</v>
      </c>
      <c r="AA2898">
        <f>IF(AB2898="",0,IFERROR(IF(VLOOKUP(AB2898,AB$38:AB2897,1,0)&gt;0,0,0),1))</f>
        <v>0</v>
      </c>
      <c r="AB2898" s="17" t="str">
        <f>IF(DATOS!I2862=X$39,DATOS!F2862,"")</f>
        <v/>
      </c>
    </row>
    <row r="2899" spans="26:28" x14ac:dyDescent="0.25">
      <c r="Z2899">
        <f t="shared" si="62"/>
        <v>0</v>
      </c>
      <c r="AA2899">
        <f>IF(AB2899="",0,IFERROR(IF(VLOOKUP(AB2899,AB$38:AB2898,1,0)&gt;0,0,0),1))</f>
        <v>0</v>
      </c>
      <c r="AB2899" s="17" t="str">
        <f>IF(DATOS!I2863=X$39,DATOS!F2863,"")</f>
        <v/>
      </c>
    </row>
    <row r="2900" spans="26:28" x14ac:dyDescent="0.25">
      <c r="Z2900">
        <f t="shared" si="62"/>
        <v>0</v>
      </c>
      <c r="AA2900">
        <f>IF(AB2900="",0,IFERROR(IF(VLOOKUP(AB2900,AB$38:AB2899,1,0)&gt;0,0,0),1))</f>
        <v>0</v>
      </c>
      <c r="AB2900" s="17" t="str">
        <f>IF(DATOS!I2864=X$39,DATOS!F2864,"")</f>
        <v/>
      </c>
    </row>
    <row r="2901" spans="26:28" x14ac:dyDescent="0.25">
      <c r="Z2901">
        <f t="shared" si="62"/>
        <v>0</v>
      </c>
      <c r="AA2901">
        <f>IF(AB2901="",0,IFERROR(IF(VLOOKUP(AB2901,AB$38:AB2900,1,0)&gt;0,0,0),1))</f>
        <v>0</v>
      </c>
      <c r="AB2901" s="17" t="str">
        <f>IF(DATOS!I2865=X$39,DATOS!F2865,"")</f>
        <v/>
      </c>
    </row>
    <row r="2902" spans="26:28" x14ac:dyDescent="0.25">
      <c r="Z2902">
        <f t="shared" si="62"/>
        <v>0</v>
      </c>
      <c r="AA2902">
        <f>IF(AB2902="",0,IFERROR(IF(VLOOKUP(AB2902,AB$38:AB2901,1,0)&gt;0,0,0),1))</f>
        <v>0</v>
      </c>
      <c r="AB2902" s="17" t="str">
        <f>IF(DATOS!I2866=X$39,DATOS!F2866,"")</f>
        <v/>
      </c>
    </row>
    <row r="2903" spans="26:28" x14ac:dyDescent="0.25">
      <c r="Z2903">
        <f t="shared" si="62"/>
        <v>0</v>
      </c>
      <c r="AA2903">
        <f>IF(AB2903="",0,IFERROR(IF(VLOOKUP(AB2903,AB$38:AB2902,1,0)&gt;0,0,0),1))</f>
        <v>0</v>
      </c>
      <c r="AB2903" s="17" t="str">
        <f>IF(DATOS!I2867=X$39,DATOS!F2867,"")</f>
        <v/>
      </c>
    </row>
    <row r="2904" spans="26:28" x14ac:dyDescent="0.25">
      <c r="Z2904">
        <f t="shared" si="62"/>
        <v>0</v>
      </c>
      <c r="AA2904">
        <f>IF(AB2904="",0,IFERROR(IF(VLOOKUP(AB2904,AB$38:AB2903,1,0)&gt;0,0,0),1))</f>
        <v>0</v>
      </c>
      <c r="AB2904" s="17" t="str">
        <f>IF(DATOS!I2868=X$39,DATOS!F2868,"")</f>
        <v/>
      </c>
    </row>
    <row r="2905" spans="26:28" x14ac:dyDescent="0.25">
      <c r="Z2905">
        <f t="shared" si="62"/>
        <v>0</v>
      </c>
      <c r="AA2905">
        <f>IF(AB2905="",0,IFERROR(IF(VLOOKUP(AB2905,AB$38:AB2904,1,0)&gt;0,0,0),1))</f>
        <v>0</v>
      </c>
      <c r="AB2905" s="17" t="str">
        <f>IF(DATOS!I2869=X$39,DATOS!F2869,"")</f>
        <v/>
      </c>
    </row>
    <row r="2906" spans="26:28" x14ac:dyDescent="0.25">
      <c r="Z2906">
        <f t="shared" si="62"/>
        <v>0</v>
      </c>
      <c r="AA2906">
        <f>IF(AB2906="",0,IFERROR(IF(VLOOKUP(AB2906,AB$38:AB2905,1,0)&gt;0,0,0),1))</f>
        <v>0</v>
      </c>
      <c r="AB2906" s="17" t="str">
        <f>IF(DATOS!I2870=X$39,DATOS!F2870,"")</f>
        <v/>
      </c>
    </row>
    <row r="2907" spans="26:28" x14ac:dyDescent="0.25">
      <c r="Z2907">
        <f t="shared" si="62"/>
        <v>0</v>
      </c>
      <c r="AA2907">
        <f>IF(AB2907="",0,IFERROR(IF(VLOOKUP(AB2907,AB$38:AB2906,1,0)&gt;0,0,0),1))</f>
        <v>0</v>
      </c>
      <c r="AB2907" s="17" t="str">
        <f>IF(DATOS!I2871=X$39,DATOS!F2871,"")</f>
        <v/>
      </c>
    </row>
    <row r="2908" spans="26:28" x14ac:dyDescent="0.25">
      <c r="Z2908">
        <f t="shared" si="62"/>
        <v>0</v>
      </c>
      <c r="AA2908">
        <f>IF(AB2908="",0,IFERROR(IF(VLOOKUP(AB2908,AB$38:AB2907,1,0)&gt;0,0,0),1))</f>
        <v>0</v>
      </c>
      <c r="AB2908" s="17" t="str">
        <f>IF(DATOS!I2872=X$39,DATOS!F2872,"")</f>
        <v/>
      </c>
    </row>
    <row r="2909" spans="26:28" x14ac:dyDescent="0.25">
      <c r="Z2909">
        <f t="shared" si="62"/>
        <v>0</v>
      </c>
      <c r="AA2909">
        <f>IF(AB2909="",0,IFERROR(IF(VLOOKUP(AB2909,AB$38:AB2908,1,0)&gt;0,0,0),1))</f>
        <v>0</v>
      </c>
      <c r="AB2909" s="17" t="str">
        <f>IF(DATOS!I2873=X$39,DATOS!F2873,"")</f>
        <v/>
      </c>
    </row>
    <row r="2910" spans="26:28" x14ac:dyDescent="0.25">
      <c r="Z2910">
        <f t="shared" si="62"/>
        <v>0</v>
      </c>
      <c r="AA2910">
        <f>IF(AB2910="",0,IFERROR(IF(VLOOKUP(AB2910,AB$38:AB2909,1,0)&gt;0,0,0),1))</f>
        <v>0</v>
      </c>
      <c r="AB2910" s="17" t="str">
        <f>IF(DATOS!I2874=X$39,DATOS!F2874,"")</f>
        <v/>
      </c>
    </row>
    <row r="2911" spans="26:28" x14ac:dyDescent="0.25">
      <c r="Z2911">
        <f t="shared" si="62"/>
        <v>0</v>
      </c>
      <c r="AA2911">
        <f>IF(AB2911="",0,IFERROR(IF(VLOOKUP(AB2911,AB$38:AB2910,1,0)&gt;0,0,0),1))</f>
        <v>0</v>
      </c>
      <c r="AB2911" s="17" t="str">
        <f>IF(DATOS!I2875=X$39,DATOS!F2875,"")</f>
        <v/>
      </c>
    </row>
    <row r="2912" spans="26:28" x14ac:dyDescent="0.25">
      <c r="Z2912">
        <f t="shared" si="62"/>
        <v>0</v>
      </c>
      <c r="AA2912">
        <f>IF(AB2912="",0,IFERROR(IF(VLOOKUP(AB2912,AB$38:AB2911,1,0)&gt;0,0,0),1))</f>
        <v>0</v>
      </c>
      <c r="AB2912" s="17" t="str">
        <f>IF(DATOS!I2876=X$39,DATOS!F2876,"")</f>
        <v/>
      </c>
    </row>
    <row r="2913" spans="26:28" x14ac:dyDescent="0.25">
      <c r="Z2913">
        <f t="shared" si="62"/>
        <v>0</v>
      </c>
      <c r="AA2913">
        <f>IF(AB2913="",0,IFERROR(IF(VLOOKUP(AB2913,AB$38:AB2912,1,0)&gt;0,0,0),1))</f>
        <v>0</v>
      </c>
      <c r="AB2913" s="17" t="str">
        <f>IF(DATOS!I2877=X$39,DATOS!F2877,"")</f>
        <v/>
      </c>
    </row>
    <row r="2914" spans="26:28" x14ac:dyDescent="0.25">
      <c r="Z2914">
        <f t="shared" si="62"/>
        <v>0</v>
      </c>
      <c r="AA2914">
        <f>IF(AB2914="",0,IFERROR(IF(VLOOKUP(AB2914,AB$38:AB2913,1,0)&gt;0,0,0),1))</f>
        <v>0</v>
      </c>
      <c r="AB2914" s="17" t="str">
        <f>IF(DATOS!I2878=X$39,DATOS!F2878,"")</f>
        <v/>
      </c>
    </row>
    <row r="2915" spans="26:28" x14ac:dyDescent="0.25">
      <c r="Z2915">
        <f t="shared" si="62"/>
        <v>0</v>
      </c>
      <c r="AA2915">
        <f>IF(AB2915="",0,IFERROR(IF(VLOOKUP(AB2915,AB$38:AB2914,1,0)&gt;0,0,0),1))</f>
        <v>0</v>
      </c>
      <c r="AB2915" s="17" t="str">
        <f>IF(DATOS!I2879=X$39,DATOS!F2879,"")</f>
        <v/>
      </c>
    </row>
    <row r="2916" spans="26:28" x14ac:dyDescent="0.25">
      <c r="Z2916">
        <f t="shared" si="62"/>
        <v>0</v>
      </c>
      <c r="AA2916">
        <f>IF(AB2916="",0,IFERROR(IF(VLOOKUP(AB2916,AB$38:AB2915,1,0)&gt;0,0,0),1))</f>
        <v>0</v>
      </c>
      <c r="AB2916" s="17" t="str">
        <f>IF(DATOS!I2880=X$39,DATOS!F2880,"")</f>
        <v/>
      </c>
    </row>
    <row r="2917" spans="26:28" x14ac:dyDescent="0.25">
      <c r="Z2917">
        <f t="shared" si="62"/>
        <v>0</v>
      </c>
      <c r="AA2917">
        <f>IF(AB2917="",0,IFERROR(IF(VLOOKUP(AB2917,AB$38:AB2916,1,0)&gt;0,0,0),1))</f>
        <v>0</v>
      </c>
      <c r="AB2917" s="17" t="str">
        <f>IF(DATOS!I2881=X$39,DATOS!F2881,"")</f>
        <v/>
      </c>
    </row>
    <row r="2918" spans="26:28" x14ac:dyDescent="0.25">
      <c r="Z2918">
        <f t="shared" ref="Z2918:Z2981" si="63">Z2917+AA2918</f>
        <v>0</v>
      </c>
      <c r="AA2918">
        <f>IF(AB2918="",0,IFERROR(IF(VLOOKUP(AB2918,AB$38:AB2917,1,0)&gt;0,0,0),1))</f>
        <v>0</v>
      </c>
      <c r="AB2918" s="17" t="str">
        <f>IF(DATOS!I2882=X$39,DATOS!F2882,"")</f>
        <v/>
      </c>
    </row>
    <row r="2919" spans="26:28" x14ac:dyDescent="0.25">
      <c r="Z2919">
        <f t="shared" si="63"/>
        <v>0</v>
      </c>
      <c r="AA2919">
        <f>IF(AB2919="",0,IFERROR(IF(VLOOKUP(AB2919,AB$38:AB2918,1,0)&gt;0,0,0),1))</f>
        <v>0</v>
      </c>
      <c r="AB2919" s="17" t="str">
        <f>IF(DATOS!I2883=X$39,DATOS!F2883,"")</f>
        <v/>
      </c>
    </row>
    <row r="2920" spans="26:28" x14ac:dyDescent="0.25">
      <c r="Z2920">
        <f t="shared" si="63"/>
        <v>0</v>
      </c>
      <c r="AA2920">
        <f>IF(AB2920="",0,IFERROR(IF(VLOOKUP(AB2920,AB$38:AB2919,1,0)&gt;0,0,0),1))</f>
        <v>0</v>
      </c>
      <c r="AB2920" s="17" t="str">
        <f>IF(DATOS!I2884=X$39,DATOS!F2884,"")</f>
        <v/>
      </c>
    </row>
    <row r="2921" spans="26:28" x14ac:dyDescent="0.25">
      <c r="Z2921">
        <f t="shared" si="63"/>
        <v>0</v>
      </c>
      <c r="AA2921">
        <f>IF(AB2921="",0,IFERROR(IF(VLOOKUP(AB2921,AB$38:AB2920,1,0)&gt;0,0,0),1))</f>
        <v>0</v>
      </c>
      <c r="AB2921" s="17" t="str">
        <f>IF(DATOS!I2885=X$39,DATOS!F2885,"")</f>
        <v/>
      </c>
    </row>
    <row r="2922" spans="26:28" x14ac:dyDescent="0.25">
      <c r="Z2922">
        <f t="shared" si="63"/>
        <v>0</v>
      </c>
      <c r="AA2922">
        <f>IF(AB2922="",0,IFERROR(IF(VLOOKUP(AB2922,AB$38:AB2921,1,0)&gt;0,0,0),1))</f>
        <v>0</v>
      </c>
      <c r="AB2922" s="17" t="str">
        <f>IF(DATOS!I2886=X$39,DATOS!F2886,"")</f>
        <v/>
      </c>
    </row>
    <row r="2923" spans="26:28" x14ac:dyDescent="0.25">
      <c r="Z2923">
        <f t="shared" si="63"/>
        <v>0</v>
      </c>
      <c r="AA2923">
        <f>IF(AB2923="",0,IFERROR(IF(VLOOKUP(AB2923,AB$38:AB2922,1,0)&gt;0,0,0),1))</f>
        <v>0</v>
      </c>
      <c r="AB2923" s="17" t="str">
        <f>IF(DATOS!I2887=X$39,DATOS!F2887,"")</f>
        <v/>
      </c>
    </row>
    <row r="2924" spans="26:28" x14ac:dyDescent="0.25">
      <c r="Z2924">
        <f t="shared" si="63"/>
        <v>0</v>
      </c>
      <c r="AA2924">
        <f>IF(AB2924="",0,IFERROR(IF(VLOOKUP(AB2924,AB$38:AB2923,1,0)&gt;0,0,0),1))</f>
        <v>0</v>
      </c>
      <c r="AB2924" s="17" t="str">
        <f>IF(DATOS!I2888=X$39,DATOS!F2888,"")</f>
        <v/>
      </c>
    </row>
    <row r="2925" spans="26:28" x14ac:dyDescent="0.25">
      <c r="Z2925">
        <f t="shared" si="63"/>
        <v>0</v>
      </c>
      <c r="AA2925">
        <f>IF(AB2925="",0,IFERROR(IF(VLOOKUP(AB2925,AB$38:AB2924,1,0)&gt;0,0,0),1))</f>
        <v>0</v>
      </c>
      <c r="AB2925" s="17" t="str">
        <f>IF(DATOS!I2889=X$39,DATOS!F2889,"")</f>
        <v/>
      </c>
    </row>
    <row r="2926" spans="26:28" x14ac:dyDescent="0.25">
      <c r="Z2926">
        <f t="shared" si="63"/>
        <v>0</v>
      </c>
      <c r="AA2926">
        <f>IF(AB2926="",0,IFERROR(IF(VLOOKUP(AB2926,AB$38:AB2925,1,0)&gt;0,0,0),1))</f>
        <v>0</v>
      </c>
      <c r="AB2926" s="17" t="str">
        <f>IF(DATOS!I2890=X$39,DATOS!F2890,"")</f>
        <v/>
      </c>
    </row>
    <row r="2927" spans="26:28" x14ac:dyDescent="0.25">
      <c r="Z2927">
        <f t="shared" si="63"/>
        <v>0</v>
      </c>
      <c r="AA2927">
        <f>IF(AB2927="",0,IFERROR(IF(VLOOKUP(AB2927,AB$38:AB2926,1,0)&gt;0,0,0),1))</f>
        <v>0</v>
      </c>
      <c r="AB2927" s="17" t="str">
        <f>IF(DATOS!I2891=X$39,DATOS!F2891,"")</f>
        <v/>
      </c>
    </row>
    <row r="2928" spans="26:28" x14ac:dyDescent="0.25">
      <c r="Z2928">
        <f t="shared" si="63"/>
        <v>0</v>
      </c>
      <c r="AA2928">
        <f>IF(AB2928="",0,IFERROR(IF(VLOOKUP(AB2928,AB$38:AB2927,1,0)&gt;0,0,0),1))</f>
        <v>0</v>
      </c>
      <c r="AB2928" s="17" t="str">
        <f>IF(DATOS!I2892=X$39,DATOS!F2892,"")</f>
        <v/>
      </c>
    </row>
    <row r="2929" spans="26:28" x14ac:dyDescent="0.25">
      <c r="Z2929">
        <f t="shared" si="63"/>
        <v>0</v>
      </c>
      <c r="AA2929">
        <f>IF(AB2929="",0,IFERROR(IF(VLOOKUP(AB2929,AB$38:AB2928,1,0)&gt;0,0,0),1))</f>
        <v>0</v>
      </c>
      <c r="AB2929" s="17" t="str">
        <f>IF(DATOS!I2893=X$39,DATOS!F2893,"")</f>
        <v/>
      </c>
    </row>
    <row r="2930" spans="26:28" x14ac:dyDescent="0.25">
      <c r="Z2930">
        <f t="shared" si="63"/>
        <v>0</v>
      </c>
      <c r="AA2930">
        <f>IF(AB2930="",0,IFERROR(IF(VLOOKUP(AB2930,AB$38:AB2929,1,0)&gt;0,0,0),1))</f>
        <v>0</v>
      </c>
      <c r="AB2930" s="17" t="str">
        <f>IF(DATOS!I2894=X$39,DATOS!F2894,"")</f>
        <v/>
      </c>
    </row>
    <row r="2931" spans="26:28" x14ac:dyDescent="0.25">
      <c r="Z2931">
        <f t="shared" si="63"/>
        <v>0</v>
      </c>
      <c r="AA2931">
        <f>IF(AB2931="",0,IFERROR(IF(VLOOKUP(AB2931,AB$38:AB2930,1,0)&gt;0,0,0),1))</f>
        <v>0</v>
      </c>
      <c r="AB2931" s="17" t="str">
        <f>IF(DATOS!I2895=X$39,DATOS!F2895,"")</f>
        <v/>
      </c>
    </row>
    <row r="2932" spans="26:28" x14ac:dyDescent="0.25">
      <c r="Z2932">
        <f t="shared" si="63"/>
        <v>0</v>
      </c>
      <c r="AA2932">
        <f>IF(AB2932="",0,IFERROR(IF(VLOOKUP(AB2932,AB$38:AB2931,1,0)&gt;0,0,0),1))</f>
        <v>0</v>
      </c>
      <c r="AB2932" s="17" t="str">
        <f>IF(DATOS!I2896=X$39,DATOS!F2896,"")</f>
        <v/>
      </c>
    </row>
    <row r="2933" spans="26:28" x14ac:dyDescent="0.25">
      <c r="Z2933">
        <f t="shared" si="63"/>
        <v>0</v>
      </c>
      <c r="AA2933">
        <f>IF(AB2933="",0,IFERROR(IF(VLOOKUP(AB2933,AB$38:AB2932,1,0)&gt;0,0,0),1))</f>
        <v>0</v>
      </c>
      <c r="AB2933" s="17" t="str">
        <f>IF(DATOS!I2897=X$39,DATOS!F2897,"")</f>
        <v/>
      </c>
    </row>
    <row r="2934" spans="26:28" x14ac:dyDescent="0.25">
      <c r="Z2934">
        <f t="shared" si="63"/>
        <v>0</v>
      </c>
      <c r="AA2934">
        <f>IF(AB2934="",0,IFERROR(IF(VLOOKUP(AB2934,AB$38:AB2933,1,0)&gt;0,0,0),1))</f>
        <v>0</v>
      </c>
      <c r="AB2934" s="17" t="str">
        <f>IF(DATOS!I2898=X$39,DATOS!F2898,"")</f>
        <v/>
      </c>
    </row>
    <row r="2935" spans="26:28" x14ac:dyDescent="0.25">
      <c r="Z2935">
        <f t="shared" si="63"/>
        <v>0</v>
      </c>
      <c r="AA2935">
        <f>IF(AB2935="",0,IFERROR(IF(VLOOKUP(AB2935,AB$38:AB2934,1,0)&gt;0,0,0),1))</f>
        <v>0</v>
      </c>
      <c r="AB2935" s="17" t="str">
        <f>IF(DATOS!I2899=X$39,DATOS!F2899,"")</f>
        <v/>
      </c>
    </row>
    <row r="2936" spans="26:28" x14ac:dyDescent="0.25">
      <c r="Z2936">
        <f t="shared" si="63"/>
        <v>0</v>
      </c>
      <c r="AA2936">
        <f>IF(AB2936="",0,IFERROR(IF(VLOOKUP(AB2936,AB$38:AB2935,1,0)&gt;0,0,0),1))</f>
        <v>0</v>
      </c>
      <c r="AB2936" s="17" t="str">
        <f>IF(DATOS!I2900=X$39,DATOS!F2900,"")</f>
        <v/>
      </c>
    </row>
    <row r="2937" spans="26:28" x14ac:dyDescent="0.25">
      <c r="Z2937">
        <f t="shared" si="63"/>
        <v>0</v>
      </c>
      <c r="AA2937">
        <f>IF(AB2937="",0,IFERROR(IF(VLOOKUP(AB2937,AB$38:AB2936,1,0)&gt;0,0,0),1))</f>
        <v>0</v>
      </c>
      <c r="AB2937" s="17" t="str">
        <f>IF(DATOS!I2901=X$39,DATOS!F2901,"")</f>
        <v/>
      </c>
    </row>
    <row r="2938" spans="26:28" x14ac:dyDescent="0.25">
      <c r="Z2938">
        <f t="shared" si="63"/>
        <v>0</v>
      </c>
      <c r="AA2938">
        <f>IF(AB2938="",0,IFERROR(IF(VLOOKUP(AB2938,AB$38:AB2937,1,0)&gt;0,0,0),1))</f>
        <v>0</v>
      </c>
      <c r="AB2938" s="17" t="str">
        <f>IF(DATOS!I2902=X$39,DATOS!F2902,"")</f>
        <v/>
      </c>
    </row>
    <row r="2939" spans="26:28" x14ac:dyDescent="0.25">
      <c r="Z2939">
        <f t="shared" si="63"/>
        <v>0</v>
      </c>
      <c r="AA2939">
        <f>IF(AB2939="",0,IFERROR(IF(VLOOKUP(AB2939,AB$38:AB2938,1,0)&gt;0,0,0),1))</f>
        <v>0</v>
      </c>
      <c r="AB2939" s="17" t="str">
        <f>IF(DATOS!I2903=X$39,DATOS!F2903,"")</f>
        <v/>
      </c>
    </row>
    <row r="2940" spans="26:28" x14ac:dyDescent="0.25">
      <c r="Z2940">
        <f t="shared" si="63"/>
        <v>0</v>
      </c>
      <c r="AA2940">
        <f>IF(AB2940="",0,IFERROR(IF(VLOOKUP(AB2940,AB$38:AB2939,1,0)&gt;0,0,0),1))</f>
        <v>0</v>
      </c>
      <c r="AB2940" s="17" t="str">
        <f>IF(DATOS!I2904=X$39,DATOS!F2904,"")</f>
        <v/>
      </c>
    </row>
    <row r="2941" spans="26:28" x14ac:dyDescent="0.25">
      <c r="Z2941">
        <f t="shared" si="63"/>
        <v>0</v>
      </c>
      <c r="AA2941">
        <f>IF(AB2941="",0,IFERROR(IF(VLOOKUP(AB2941,AB$38:AB2940,1,0)&gt;0,0,0),1))</f>
        <v>0</v>
      </c>
      <c r="AB2941" s="17" t="str">
        <f>IF(DATOS!I2905=X$39,DATOS!F2905,"")</f>
        <v/>
      </c>
    </row>
    <row r="2942" spans="26:28" x14ac:dyDescent="0.25">
      <c r="Z2942">
        <f t="shared" si="63"/>
        <v>0</v>
      </c>
      <c r="AA2942">
        <f>IF(AB2942="",0,IFERROR(IF(VLOOKUP(AB2942,AB$38:AB2941,1,0)&gt;0,0,0),1))</f>
        <v>0</v>
      </c>
      <c r="AB2942" s="17" t="str">
        <f>IF(DATOS!I2906=X$39,DATOS!F2906,"")</f>
        <v/>
      </c>
    </row>
    <row r="2943" spans="26:28" x14ac:dyDescent="0.25">
      <c r="Z2943">
        <f t="shared" si="63"/>
        <v>0</v>
      </c>
      <c r="AA2943">
        <f>IF(AB2943="",0,IFERROR(IF(VLOOKUP(AB2943,AB$38:AB2942,1,0)&gt;0,0,0),1))</f>
        <v>0</v>
      </c>
      <c r="AB2943" s="17" t="str">
        <f>IF(DATOS!I2907=X$39,DATOS!F2907,"")</f>
        <v/>
      </c>
    </row>
    <row r="2944" spans="26:28" x14ac:dyDescent="0.25">
      <c r="Z2944">
        <f t="shared" si="63"/>
        <v>0</v>
      </c>
      <c r="AA2944">
        <f>IF(AB2944="",0,IFERROR(IF(VLOOKUP(AB2944,AB$38:AB2943,1,0)&gt;0,0,0),1))</f>
        <v>0</v>
      </c>
      <c r="AB2944" s="17" t="str">
        <f>IF(DATOS!I2908=X$39,DATOS!F2908,"")</f>
        <v/>
      </c>
    </row>
    <row r="2945" spans="26:28" x14ac:dyDescent="0.25">
      <c r="Z2945">
        <f t="shared" si="63"/>
        <v>0</v>
      </c>
      <c r="AA2945">
        <f>IF(AB2945="",0,IFERROR(IF(VLOOKUP(AB2945,AB$38:AB2944,1,0)&gt;0,0,0),1))</f>
        <v>0</v>
      </c>
      <c r="AB2945" s="17" t="str">
        <f>IF(DATOS!I2909=X$39,DATOS!F2909,"")</f>
        <v/>
      </c>
    </row>
    <row r="2946" spans="26:28" x14ac:dyDescent="0.25">
      <c r="Z2946">
        <f t="shared" si="63"/>
        <v>0</v>
      </c>
      <c r="AA2946">
        <f>IF(AB2946="",0,IFERROR(IF(VLOOKUP(AB2946,AB$38:AB2945,1,0)&gt;0,0,0),1))</f>
        <v>0</v>
      </c>
      <c r="AB2946" s="17" t="str">
        <f>IF(DATOS!I2910=X$39,DATOS!F2910,"")</f>
        <v/>
      </c>
    </row>
    <row r="2947" spans="26:28" x14ac:dyDescent="0.25">
      <c r="Z2947">
        <f t="shared" si="63"/>
        <v>0</v>
      </c>
      <c r="AA2947">
        <f>IF(AB2947="",0,IFERROR(IF(VLOOKUP(AB2947,AB$38:AB2946,1,0)&gt;0,0,0),1))</f>
        <v>0</v>
      </c>
      <c r="AB2947" s="17" t="str">
        <f>IF(DATOS!I2911=X$39,DATOS!F2911,"")</f>
        <v/>
      </c>
    </row>
    <row r="2948" spans="26:28" x14ac:dyDescent="0.25">
      <c r="Z2948">
        <f t="shared" si="63"/>
        <v>0</v>
      </c>
      <c r="AA2948">
        <f>IF(AB2948="",0,IFERROR(IF(VLOOKUP(AB2948,AB$38:AB2947,1,0)&gt;0,0,0),1))</f>
        <v>0</v>
      </c>
      <c r="AB2948" s="17" t="str">
        <f>IF(DATOS!I2912=X$39,DATOS!F2912,"")</f>
        <v/>
      </c>
    </row>
    <row r="2949" spans="26:28" x14ac:dyDescent="0.25">
      <c r="Z2949">
        <f t="shared" si="63"/>
        <v>0</v>
      </c>
      <c r="AA2949">
        <f>IF(AB2949="",0,IFERROR(IF(VLOOKUP(AB2949,AB$38:AB2948,1,0)&gt;0,0,0),1))</f>
        <v>0</v>
      </c>
      <c r="AB2949" s="17" t="str">
        <f>IF(DATOS!I2913=X$39,DATOS!F2913,"")</f>
        <v/>
      </c>
    </row>
    <row r="2950" spans="26:28" x14ac:dyDescent="0.25">
      <c r="Z2950">
        <f t="shared" si="63"/>
        <v>0</v>
      </c>
      <c r="AA2950">
        <f>IF(AB2950="",0,IFERROR(IF(VLOOKUP(AB2950,AB$38:AB2949,1,0)&gt;0,0,0),1))</f>
        <v>0</v>
      </c>
      <c r="AB2950" s="17" t="str">
        <f>IF(DATOS!I2914=X$39,DATOS!F2914,"")</f>
        <v/>
      </c>
    </row>
    <row r="2951" spans="26:28" x14ac:dyDescent="0.25">
      <c r="Z2951">
        <f t="shared" si="63"/>
        <v>0</v>
      </c>
      <c r="AA2951">
        <f>IF(AB2951="",0,IFERROR(IF(VLOOKUP(AB2951,AB$38:AB2950,1,0)&gt;0,0,0),1))</f>
        <v>0</v>
      </c>
      <c r="AB2951" s="17" t="str">
        <f>IF(DATOS!I2915=X$39,DATOS!F2915,"")</f>
        <v/>
      </c>
    </row>
    <row r="2952" spans="26:28" x14ac:dyDescent="0.25">
      <c r="Z2952">
        <f t="shared" si="63"/>
        <v>0</v>
      </c>
      <c r="AA2952">
        <f>IF(AB2952="",0,IFERROR(IF(VLOOKUP(AB2952,AB$38:AB2951,1,0)&gt;0,0,0),1))</f>
        <v>0</v>
      </c>
      <c r="AB2952" s="17" t="str">
        <f>IF(DATOS!I2916=X$39,DATOS!F2916,"")</f>
        <v/>
      </c>
    </row>
    <row r="2953" spans="26:28" x14ac:dyDescent="0.25">
      <c r="Z2953">
        <f t="shared" si="63"/>
        <v>0</v>
      </c>
      <c r="AA2953">
        <f>IF(AB2953="",0,IFERROR(IF(VLOOKUP(AB2953,AB$38:AB2952,1,0)&gt;0,0,0),1))</f>
        <v>0</v>
      </c>
      <c r="AB2953" s="17" t="str">
        <f>IF(DATOS!I2917=X$39,DATOS!F2917,"")</f>
        <v/>
      </c>
    </row>
    <row r="2954" spans="26:28" x14ac:dyDescent="0.25">
      <c r="Z2954">
        <f t="shared" si="63"/>
        <v>0</v>
      </c>
      <c r="AA2954">
        <f>IF(AB2954="",0,IFERROR(IF(VLOOKUP(AB2954,AB$38:AB2953,1,0)&gt;0,0,0),1))</f>
        <v>0</v>
      </c>
      <c r="AB2954" s="17" t="str">
        <f>IF(DATOS!I2918=X$39,DATOS!F2918,"")</f>
        <v/>
      </c>
    </row>
    <row r="2955" spans="26:28" x14ac:dyDescent="0.25">
      <c r="Z2955">
        <f t="shared" si="63"/>
        <v>0</v>
      </c>
      <c r="AA2955">
        <f>IF(AB2955="",0,IFERROR(IF(VLOOKUP(AB2955,AB$38:AB2954,1,0)&gt;0,0,0),1))</f>
        <v>0</v>
      </c>
      <c r="AB2955" s="17" t="str">
        <f>IF(DATOS!I2919=X$39,DATOS!F2919,"")</f>
        <v/>
      </c>
    </row>
    <row r="2956" spans="26:28" x14ac:dyDescent="0.25">
      <c r="Z2956">
        <f t="shared" si="63"/>
        <v>0</v>
      </c>
      <c r="AA2956">
        <f>IF(AB2956="",0,IFERROR(IF(VLOOKUP(AB2956,AB$38:AB2955,1,0)&gt;0,0,0),1))</f>
        <v>0</v>
      </c>
      <c r="AB2956" s="17" t="str">
        <f>IF(DATOS!I2920=X$39,DATOS!F2920,"")</f>
        <v/>
      </c>
    </row>
    <row r="2957" spans="26:28" x14ac:dyDescent="0.25">
      <c r="Z2957">
        <f t="shared" si="63"/>
        <v>0</v>
      </c>
      <c r="AA2957">
        <f>IF(AB2957="",0,IFERROR(IF(VLOOKUP(AB2957,AB$38:AB2956,1,0)&gt;0,0,0),1))</f>
        <v>0</v>
      </c>
      <c r="AB2957" s="17" t="str">
        <f>IF(DATOS!I2921=X$39,DATOS!F2921,"")</f>
        <v/>
      </c>
    </row>
    <row r="2958" spans="26:28" x14ac:dyDescent="0.25">
      <c r="Z2958">
        <f t="shared" si="63"/>
        <v>0</v>
      </c>
      <c r="AA2958">
        <f>IF(AB2958="",0,IFERROR(IF(VLOOKUP(AB2958,AB$38:AB2957,1,0)&gt;0,0,0),1))</f>
        <v>0</v>
      </c>
      <c r="AB2958" s="17" t="str">
        <f>IF(DATOS!I2922=X$39,DATOS!F2922,"")</f>
        <v/>
      </c>
    </row>
    <row r="2959" spans="26:28" x14ac:dyDescent="0.25">
      <c r="Z2959">
        <f t="shared" si="63"/>
        <v>0</v>
      </c>
      <c r="AA2959">
        <f>IF(AB2959="",0,IFERROR(IF(VLOOKUP(AB2959,AB$38:AB2958,1,0)&gt;0,0,0),1))</f>
        <v>0</v>
      </c>
      <c r="AB2959" s="17" t="str">
        <f>IF(DATOS!I2923=X$39,DATOS!F2923,"")</f>
        <v/>
      </c>
    </row>
    <row r="2960" spans="26:28" x14ac:dyDescent="0.25">
      <c r="Z2960">
        <f t="shared" si="63"/>
        <v>0</v>
      </c>
      <c r="AA2960">
        <f>IF(AB2960="",0,IFERROR(IF(VLOOKUP(AB2960,AB$38:AB2959,1,0)&gt;0,0,0),1))</f>
        <v>0</v>
      </c>
      <c r="AB2960" s="17" t="str">
        <f>IF(DATOS!I2924=X$39,DATOS!F2924,"")</f>
        <v/>
      </c>
    </row>
    <row r="2961" spans="26:28" x14ac:dyDescent="0.25">
      <c r="Z2961">
        <f t="shared" si="63"/>
        <v>0</v>
      </c>
      <c r="AA2961">
        <f>IF(AB2961="",0,IFERROR(IF(VLOOKUP(AB2961,AB$38:AB2960,1,0)&gt;0,0,0),1))</f>
        <v>0</v>
      </c>
      <c r="AB2961" s="17" t="str">
        <f>IF(DATOS!I2925=X$39,DATOS!F2925,"")</f>
        <v/>
      </c>
    </row>
    <row r="2962" spans="26:28" x14ac:dyDescent="0.25">
      <c r="Z2962">
        <f t="shared" si="63"/>
        <v>0</v>
      </c>
      <c r="AA2962">
        <f>IF(AB2962="",0,IFERROR(IF(VLOOKUP(AB2962,AB$38:AB2961,1,0)&gt;0,0,0),1))</f>
        <v>0</v>
      </c>
      <c r="AB2962" s="17" t="str">
        <f>IF(DATOS!I2926=X$39,DATOS!F2926,"")</f>
        <v/>
      </c>
    </row>
    <row r="2963" spans="26:28" x14ac:dyDescent="0.25">
      <c r="Z2963">
        <f t="shared" si="63"/>
        <v>0</v>
      </c>
      <c r="AA2963">
        <f>IF(AB2963="",0,IFERROR(IF(VLOOKUP(AB2963,AB$38:AB2962,1,0)&gt;0,0,0),1))</f>
        <v>0</v>
      </c>
      <c r="AB2963" s="17" t="str">
        <f>IF(DATOS!I2927=X$39,DATOS!F2927,"")</f>
        <v/>
      </c>
    </row>
    <row r="2964" spans="26:28" x14ac:dyDescent="0.25">
      <c r="Z2964">
        <f t="shared" si="63"/>
        <v>0</v>
      </c>
      <c r="AA2964">
        <f>IF(AB2964="",0,IFERROR(IF(VLOOKUP(AB2964,AB$38:AB2963,1,0)&gt;0,0,0),1))</f>
        <v>0</v>
      </c>
      <c r="AB2964" s="17" t="str">
        <f>IF(DATOS!I2928=X$39,DATOS!F2928,"")</f>
        <v/>
      </c>
    </row>
    <row r="2965" spans="26:28" x14ac:dyDescent="0.25">
      <c r="Z2965">
        <f t="shared" si="63"/>
        <v>0</v>
      </c>
      <c r="AA2965">
        <f>IF(AB2965="",0,IFERROR(IF(VLOOKUP(AB2965,AB$38:AB2964,1,0)&gt;0,0,0),1))</f>
        <v>0</v>
      </c>
      <c r="AB2965" s="17" t="str">
        <f>IF(DATOS!I2929=X$39,DATOS!F2929,"")</f>
        <v/>
      </c>
    </row>
    <row r="2966" spans="26:28" x14ac:dyDescent="0.25">
      <c r="Z2966">
        <f t="shared" si="63"/>
        <v>0</v>
      </c>
      <c r="AA2966">
        <f>IF(AB2966="",0,IFERROR(IF(VLOOKUP(AB2966,AB$38:AB2965,1,0)&gt;0,0,0),1))</f>
        <v>0</v>
      </c>
      <c r="AB2966" s="17" t="str">
        <f>IF(DATOS!I2930=X$39,DATOS!F2930,"")</f>
        <v/>
      </c>
    </row>
    <row r="2967" spans="26:28" x14ac:dyDescent="0.25">
      <c r="Z2967">
        <f t="shared" si="63"/>
        <v>0</v>
      </c>
      <c r="AA2967">
        <f>IF(AB2967="",0,IFERROR(IF(VLOOKUP(AB2967,AB$38:AB2966,1,0)&gt;0,0,0),1))</f>
        <v>0</v>
      </c>
      <c r="AB2967" s="17" t="str">
        <f>IF(DATOS!I2931=X$39,DATOS!F2931,"")</f>
        <v/>
      </c>
    </row>
    <row r="2968" spans="26:28" x14ac:dyDescent="0.25">
      <c r="Z2968">
        <f t="shared" si="63"/>
        <v>0</v>
      </c>
      <c r="AA2968">
        <f>IF(AB2968="",0,IFERROR(IF(VLOOKUP(AB2968,AB$38:AB2967,1,0)&gt;0,0,0),1))</f>
        <v>0</v>
      </c>
      <c r="AB2968" s="17" t="str">
        <f>IF(DATOS!I2932=X$39,DATOS!F2932,"")</f>
        <v/>
      </c>
    </row>
    <row r="2969" spans="26:28" x14ac:dyDescent="0.25">
      <c r="Z2969">
        <f t="shared" si="63"/>
        <v>0</v>
      </c>
      <c r="AA2969">
        <f>IF(AB2969="",0,IFERROR(IF(VLOOKUP(AB2969,AB$38:AB2968,1,0)&gt;0,0,0),1))</f>
        <v>0</v>
      </c>
      <c r="AB2969" s="17" t="str">
        <f>IF(DATOS!I2933=X$39,DATOS!F2933,"")</f>
        <v/>
      </c>
    </row>
    <row r="2970" spans="26:28" x14ac:dyDescent="0.25">
      <c r="Z2970">
        <f t="shared" si="63"/>
        <v>0</v>
      </c>
      <c r="AA2970">
        <f>IF(AB2970="",0,IFERROR(IF(VLOOKUP(AB2970,AB$38:AB2969,1,0)&gt;0,0,0),1))</f>
        <v>0</v>
      </c>
      <c r="AB2970" s="17" t="str">
        <f>IF(DATOS!I2934=X$39,DATOS!F2934,"")</f>
        <v/>
      </c>
    </row>
    <row r="2971" spans="26:28" x14ac:dyDescent="0.25">
      <c r="Z2971">
        <f t="shared" si="63"/>
        <v>0</v>
      </c>
      <c r="AA2971">
        <f>IF(AB2971="",0,IFERROR(IF(VLOOKUP(AB2971,AB$38:AB2970,1,0)&gt;0,0,0),1))</f>
        <v>0</v>
      </c>
      <c r="AB2971" s="17" t="str">
        <f>IF(DATOS!I2935=X$39,DATOS!F2935,"")</f>
        <v/>
      </c>
    </row>
    <row r="2972" spans="26:28" x14ac:dyDescent="0.25">
      <c r="Z2972">
        <f t="shared" si="63"/>
        <v>0</v>
      </c>
      <c r="AA2972">
        <f>IF(AB2972="",0,IFERROR(IF(VLOOKUP(AB2972,AB$38:AB2971,1,0)&gt;0,0,0),1))</f>
        <v>0</v>
      </c>
      <c r="AB2972" s="17" t="str">
        <f>IF(DATOS!I2936=X$39,DATOS!F2936,"")</f>
        <v/>
      </c>
    </row>
    <row r="2973" spans="26:28" x14ac:dyDescent="0.25">
      <c r="Z2973">
        <f t="shared" si="63"/>
        <v>0</v>
      </c>
      <c r="AA2973">
        <f>IF(AB2973="",0,IFERROR(IF(VLOOKUP(AB2973,AB$38:AB2972,1,0)&gt;0,0,0),1))</f>
        <v>0</v>
      </c>
      <c r="AB2973" s="17" t="str">
        <f>IF(DATOS!I2937=X$39,DATOS!F2937,"")</f>
        <v/>
      </c>
    </row>
    <row r="2974" spans="26:28" x14ac:dyDescent="0.25">
      <c r="Z2974">
        <f t="shared" si="63"/>
        <v>0</v>
      </c>
      <c r="AA2974">
        <f>IF(AB2974="",0,IFERROR(IF(VLOOKUP(AB2974,AB$38:AB2973,1,0)&gt;0,0,0),1))</f>
        <v>0</v>
      </c>
      <c r="AB2974" s="17" t="str">
        <f>IF(DATOS!I2938=X$39,DATOS!F2938,"")</f>
        <v/>
      </c>
    </row>
    <row r="2975" spans="26:28" x14ac:dyDescent="0.25">
      <c r="Z2975">
        <f t="shared" si="63"/>
        <v>0</v>
      </c>
      <c r="AA2975">
        <f>IF(AB2975="",0,IFERROR(IF(VLOOKUP(AB2975,AB$38:AB2974,1,0)&gt;0,0,0),1))</f>
        <v>0</v>
      </c>
      <c r="AB2975" s="17" t="str">
        <f>IF(DATOS!I2939=X$39,DATOS!F2939,"")</f>
        <v/>
      </c>
    </row>
    <row r="2976" spans="26:28" x14ac:dyDescent="0.25">
      <c r="Z2976">
        <f t="shared" si="63"/>
        <v>0</v>
      </c>
      <c r="AA2976">
        <f>IF(AB2976="",0,IFERROR(IF(VLOOKUP(AB2976,AB$38:AB2975,1,0)&gt;0,0,0),1))</f>
        <v>0</v>
      </c>
      <c r="AB2976" s="17" t="str">
        <f>IF(DATOS!I2940=X$39,DATOS!F2940,"")</f>
        <v/>
      </c>
    </row>
    <row r="2977" spans="26:28" x14ac:dyDescent="0.25">
      <c r="Z2977">
        <f t="shared" si="63"/>
        <v>0</v>
      </c>
      <c r="AA2977">
        <f>IF(AB2977="",0,IFERROR(IF(VLOOKUP(AB2977,AB$38:AB2976,1,0)&gt;0,0,0),1))</f>
        <v>0</v>
      </c>
      <c r="AB2977" s="17" t="str">
        <f>IF(DATOS!I2941=X$39,DATOS!F2941,"")</f>
        <v/>
      </c>
    </row>
    <row r="2978" spans="26:28" x14ac:dyDescent="0.25">
      <c r="Z2978">
        <f t="shared" si="63"/>
        <v>0</v>
      </c>
      <c r="AA2978">
        <f>IF(AB2978="",0,IFERROR(IF(VLOOKUP(AB2978,AB$38:AB2977,1,0)&gt;0,0,0),1))</f>
        <v>0</v>
      </c>
      <c r="AB2978" s="17" t="str">
        <f>IF(DATOS!I2942=X$39,DATOS!F2942,"")</f>
        <v/>
      </c>
    </row>
    <row r="2979" spans="26:28" x14ac:dyDescent="0.25">
      <c r="Z2979">
        <f t="shared" si="63"/>
        <v>0</v>
      </c>
      <c r="AA2979">
        <f>IF(AB2979="",0,IFERROR(IF(VLOOKUP(AB2979,AB$38:AB2978,1,0)&gt;0,0,0),1))</f>
        <v>0</v>
      </c>
      <c r="AB2979" s="17" t="str">
        <f>IF(DATOS!I2943=X$39,DATOS!F2943,"")</f>
        <v/>
      </c>
    </row>
    <row r="2980" spans="26:28" x14ac:dyDescent="0.25">
      <c r="Z2980">
        <f t="shared" si="63"/>
        <v>0</v>
      </c>
      <c r="AA2980">
        <f>IF(AB2980="",0,IFERROR(IF(VLOOKUP(AB2980,AB$38:AB2979,1,0)&gt;0,0,0),1))</f>
        <v>0</v>
      </c>
      <c r="AB2980" s="17" t="str">
        <f>IF(DATOS!I2944=X$39,DATOS!F2944,"")</f>
        <v/>
      </c>
    </row>
    <row r="2981" spans="26:28" x14ac:dyDescent="0.25">
      <c r="Z2981">
        <f t="shared" si="63"/>
        <v>0</v>
      </c>
      <c r="AA2981">
        <f>IF(AB2981="",0,IFERROR(IF(VLOOKUP(AB2981,AB$38:AB2980,1,0)&gt;0,0,0),1))</f>
        <v>0</v>
      </c>
      <c r="AB2981" s="17" t="str">
        <f>IF(DATOS!I2945=X$39,DATOS!F2945,"")</f>
        <v/>
      </c>
    </row>
    <row r="2982" spans="26:28" x14ac:dyDescent="0.25">
      <c r="Z2982">
        <f t="shared" ref="Z2982:Z3045" si="64">Z2981+AA2982</f>
        <v>0</v>
      </c>
      <c r="AA2982">
        <f>IF(AB2982="",0,IFERROR(IF(VLOOKUP(AB2982,AB$38:AB2981,1,0)&gt;0,0,0),1))</f>
        <v>0</v>
      </c>
      <c r="AB2982" s="17" t="str">
        <f>IF(DATOS!I2946=X$39,DATOS!F2946,"")</f>
        <v/>
      </c>
    </row>
    <row r="2983" spans="26:28" x14ac:dyDescent="0.25">
      <c r="Z2983">
        <f t="shared" si="64"/>
        <v>0</v>
      </c>
      <c r="AA2983">
        <f>IF(AB2983="",0,IFERROR(IF(VLOOKUP(AB2983,AB$38:AB2982,1,0)&gt;0,0,0),1))</f>
        <v>0</v>
      </c>
      <c r="AB2983" s="17" t="str">
        <f>IF(DATOS!I2947=X$39,DATOS!F2947,"")</f>
        <v/>
      </c>
    </row>
    <row r="2984" spans="26:28" x14ac:dyDescent="0.25">
      <c r="Z2984">
        <f t="shared" si="64"/>
        <v>0</v>
      </c>
      <c r="AA2984">
        <f>IF(AB2984="",0,IFERROR(IF(VLOOKUP(AB2984,AB$38:AB2983,1,0)&gt;0,0,0),1))</f>
        <v>0</v>
      </c>
      <c r="AB2984" s="17" t="str">
        <f>IF(DATOS!I2948=X$39,DATOS!F2948,"")</f>
        <v/>
      </c>
    </row>
    <row r="2985" spans="26:28" x14ac:dyDescent="0.25">
      <c r="Z2985">
        <f t="shared" si="64"/>
        <v>0</v>
      </c>
      <c r="AA2985">
        <f>IF(AB2985="",0,IFERROR(IF(VLOOKUP(AB2985,AB$38:AB2984,1,0)&gt;0,0,0),1))</f>
        <v>0</v>
      </c>
      <c r="AB2985" s="17" t="str">
        <f>IF(DATOS!I2949=X$39,DATOS!F2949,"")</f>
        <v/>
      </c>
    </row>
    <row r="2986" spans="26:28" x14ac:dyDescent="0.25">
      <c r="Z2986">
        <f t="shared" si="64"/>
        <v>0</v>
      </c>
      <c r="AA2986">
        <f>IF(AB2986="",0,IFERROR(IF(VLOOKUP(AB2986,AB$38:AB2985,1,0)&gt;0,0,0),1))</f>
        <v>0</v>
      </c>
      <c r="AB2986" s="17" t="str">
        <f>IF(DATOS!I2950=X$39,DATOS!F2950,"")</f>
        <v/>
      </c>
    </row>
    <row r="2987" spans="26:28" x14ac:dyDescent="0.25">
      <c r="Z2987">
        <f t="shared" si="64"/>
        <v>0</v>
      </c>
      <c r="AA2987">
        <f>IF(AB2987="",0,IFERROR(IF(VLOOKUP(AB2987,AB$38:AB2986,1,0)&gt;0,0,0),1))</f>
        <v>0</v>
      </c>
      <c r="AB2987" s="17" t="str">
        <f>IF(DATOS!I2951=X$39,DATOS!F2951,"")</f>
        <v/>
      </c>
    </row>
    <row r="2988" spans="26:28" x14ac:dyDescent="0.25">
      <c r="Z2988">
        <f t="shared" si="64"/>
        <v>0</v>
      </c>
      <c r="AA2988">
        <f>IF(AB2988="",0,IFERROR(IF(VLOOKUP(AB2988,AB$38:AB2987,1,0)&gt;0,0,0),1))</f>
        <v>0</v>
      </c>
      <c r="AB2988" s="17" t="str">
        <f>IF(DATOS!I2952=X$39,DATOS!F2952,"")</f>
        <v/>
      </c>
    </row>
    <row r="2989" spans="26:28" x14ac:dyDescent="0.25">
      <c r="Z2989">
        <f t="shared" si="64"/>
        <v>0</v>
      </c>
      <c r="AA2989">
        <f>IF(AB2989="",0,IFERROR(IF(VLOOKUP(AB2989,AB$38:AB2988,1,0)&gt;0,0,0),1))</f>
        <v>0</v>
      </c>
      <c r="AB2989" s="17" t="str">
        <f>IF(DATOS!I2953=X$39,DATOS!F2953,"")</f>
        <v/>
      </c>
    </row>
    <row r="2990" spans="26:28" x14ac:dyDescent="0.25">
      <c r="Z2990">
        <f t="shared" si="64"/>
        <v>0</v>
      </c>
      <c r="AA2990">
        <f>IF(AB2990="",0,IFERROR(IF(VLOOKUP(AB2990,AB$38:AB2989,1,0)&gt;0,0,0),1))</f>
        <v>0</v>
      </c>
      <c r="AB2990" s="17" t="str">
        <f>IF(DATOS!I2954=X$39,DATOS!F2954,"")</f>
        <v/>
      </c>
    </row>
    <row r="2991" spans="26:28" x14ac:dyDescent="0.25">
      <c r="Z2991">
        <f t="shared" si="64"/>
        <v>0</v>
      </c>
      <c r="AA2991">
        <f>IF(AB2991="",0,IFERROR(IF(VLOOKUP(AB2991,AB$38:AB2990,1,0)&gt;0,0,0),1))</f>
        <v>0</v>
      </c>
      <c r="AB2991" s="17" t="str">
        <f>IF(DATOS!I2955=X$39,DATOS!F2955,"")</f>
        <v/>
      </c>
    </row>
    <row r="2992" spans="26:28" x14ac:dyDescent="0.25">
      <c r="Z2992">
        <f t="shared" si="64"/>
        <v>0</v>
      </c>
      <c r="AA2992">
        <f>IF(AB2992="",0,IFERROR(IF(VLOOKUP(AB2992,AB$38:AB2991,1,0)&gt;0,0,0),1))</f>
        <v>0</v>
      </c>
      <c r="AB2992" s="17" t="str">
        <f>IF(DATOS!I2956=X$39,DATOS!F2956,"")</f>
        <v/>
      </c>
    </row>
    <row r="2993" spans="26:28" x14ac:dyDescent="0.25">
      <c r="Z2993">
        <f t="shared" si="64"/>
        <v>0</v>
      </c>
      <c r="AA2993">
        <f>IF(AB2993="",0,IFERROR(IF(VLOOKUP(AB2993,AB$38:AB2992,1,0)&gt;0,0,0),1))</f>
        <v>0</v>
      </c>
      <c r="AB2993" s="17" t="str">
        <f>IF(DATOS!I2957=X$39,DATOS!F2957,"")</f>
        <v/>
      </c>
    </row>
    <row r="2994" spans="26:28" x14ac:dyDescent="0.25">
      <c r="Z2994">
        <f t="shared" si="64"/>
        <v>0</v>
      </c>
      <c r="AA2994">
        <f>IF(AB2994="",0,IFERROR(IF(VLOOKUP(AB2994,AB$38:AB2993,1,0)&gt;0,0,0),1))</f>
        <v>0</v>
      </c>
      <c r="AB2994" s="17" t="str">
        <f>IF(DATOS!I2958=X$39,DATOS!F2958,"")</f>
        <v/>
      </c>
    </row>
    <row r="2995" spans="26:28" x14ac:dyDescent="0.25">
      <c r="Z2995">
        <f t="shared" si="64"/>
        <v>0</v>
      </c>
      <c r="AA2995">
        <f>IF(AB2995="",0,IFERROR(IF(VLOOKUP(AB2995,AB$38:AB2994,1,0)&gt;0,0,0),1))</f>
        <v>0</v>
      </c>
      <c r="AB2995" s="17" t="str">
        <f>IF(DATOS!I2959=X$39,DATOS!F2959,"")</f>
        <v/>
      </c>
    </row>
    <row r="2996" spans="26:28" x14ac:dyDescent="0.25">
      <c r="Z2996">
        <f t="shared" si="64"/>
        <v>0</v>
      </c>
      <c r="AA2996">
        <f>IF(AB2996="",0,IFERROR(IF(VLOOKUP(AB2996,AB$38:AB2995,1,0)&gt;0,0,0),1))</f>
        <v>0</v>
      </c>
      <c r="AB2996" s="17" t="str">
        <f>IF(DATOS!I2960=X$39,DATOS!F2960,"")</f>
        <v/>
      </c>
    </row>
    <row r="2997" spans="26:28" x14ac:dyDescent="0.25">
      <c r="Z2997">
        <f t="shared" si="64"/>
        <v>0</v>
      </c>
      <c r="AA2997">
        <f>IF(AB2997="",0,IFERROR(IF(VLOOKUP(AB2997,AB$38:AB2996,1,0)&gt;0,0,0),1))</f>
        <v>0</v>
      </c>
      <c r="AB2997" s="17" t="str">
        <f>IF(DATOS!I2961=X$39,DATOS!F2961,"")</f>
        <v/>
      </c>
    </row>
    <row r="2998" spans="26:28" x14ac:dyDescent="0.25">
      <c r="Z2998">
        <f t="shared" si="64"/>
        <v>0</v>
      </c>
      <c r="AA2998">
        <f>IF(AB2998="",0,IFERROR(IF(VLOOKUP(AB2998,AB$38:AB2997,1,0)&gt;0,0,0),1))</f>
        <v>0</v>
      </c>
      <c r="AB2998" s="17" t="str">
        <f>IF(DATOS!I2962=X$39,DATOS!F2962,"")</f>
        <v/>
      </c>
    </row>
    <row r="2999" spans="26:28" x14ac:dyDescent="0.25">
      <c r="Z2999">
        <f t="shared" si="64"/>
        <v>0</v>
      </c>
      <c r="AA2999">
        <f>IF(AB2999="",0,IFERROR(IF(VLOOKUP(AB2999,AB$38:AB2998,1,0)&gt;0,0,0),1))</f>
        <v>0</v>
      </c>
      <c r="AB2999" s="17" t="str">
        <f>IF(DATOS!I2963=X$39,DATOS!F2963,"")</f>
        <v/>
      </c>
    </row>
    <row r="3000" spans="26:28" x14ac:dyDescent="0.25">
      <c r="Z3000">
        <f t="shared" si="64"/>
        <v>0</v>
      </c>
      <c r="AA3000">
        <f>IF(AB3000="",0,IFERROR(IF(VLOOKUP(AB3000,AB$38:AB2999,1,0)&gt;0,0,0),1))</f>
        <v>0</v>
      </c>
      <c r="AB3000" s="17" t="str">
        <f>IF(DATOS!I2964=X$39,DATOS!F2964,"")</f>
        <v/>
      </c>
    </row>
    <row r="3001" spans="26:28" x14ac:dyDescent="0.25">
      <c r="Z3001">
        <f t="shared" si="64"/>
        <v>0</v>
      </c>
      <c r="AA3001">
        <f>IF(AB3001="",0,IFERROR(IF(VLOOKUP(AB3001,AB$38:AB3000,1,0)&gt;0,0,0),1))</f>
        <v>0</v>
      </c>
      <c r="AB3001" s="17" t="str">
        <f>IF(DATOS!I2965=X$39,DATOS!F2965,"")</f>
        <v/>
      </c>
    </row>
    <row r="3002" spans="26:28" x14ac:dyDescent="0.25">
      <c r="Z3002">
        <f t="shared" si="64"/>
        <v>0</v>
      </c>
      <c r="AA3002">
        <f>IF(AB3002="",0,IFERROR(IF(VLOOKUP(AB3002,AB$38:AB3001,1,0)&gt;0,0,0),1))</f>
        <v>0</v>
      </c>
      <c r="AB3002" s="17" t="str">
        <f>IF(DATOS!I2966=X$39,DATOS!F2966,"")</f>
        <v/>
      </c>
    </row>
    <row r="3003" spans="26:28" x14ac:dyDescent="0.25">
      <c r="Z3003">
        <f t="shared" si="64"/>
        <v>0</v>
      </c>
      <c r="AA3003">
        <f>IF(AB3003="",0,IFERROR(IF(VLOOKUP(AB3003,AB$38:AB3002,1,0)&gt;0,0,0),1))</f>
        <v>0</v>
      </c>
      <c r="AB3003" s="17" t="str">
        <f>IF(DATOS!I2967=X$39,DATOS!F2967,"")</f>
        <v/>
      </c>
    </row>
    <row r="3004" spans="26:28" x14ac:dyDescent="0.25">
      <c r="Z3004">
        <f t="shared" si="64"/>
        <v>0</v>
      </c>
      <c r="AA3004">
        <f>IF(AB3004="",0,IFERROR(IF(VLOOKUP(AB3004,AB$38:AB3003,1,0)&gt;0,0,0),1))</f>
        <v>0</v>
      </c>
      <c r="AB3004" s="17" t="str">
        <f>IF(DATOS!I2968=X$39,DATOS!F2968,"")</f>
        <v/>
      </c>
    </row>
    <row r="3005" spans="26:28" x14ac:dyDescent="0.25">
      <c r="Z3005">
        <f t="shared" si="64"/>
        <v>0</v>
      </c>
      <c r="AA3005">
        <f>IF(AB3005="",0,IFERROR(IF(VLOOKUP(AB3005,AB$38:AB3004,1,0)&gt;0,0,0),1))</f>
        <v>0</v>
      </c>
      <c r="AB3005" s="17" t="str">
        <f>IF(DATOS!I2969=X$39,DATOS!F2969,"")</f>
        <v/>
      </c>
    </row>
    <row r="3006" spans="26:28" x14ac:dyDescent="0.25">
      <c r="Z3006">
        <f t="shared" si="64"/>
        <v>0</v>
      </c>
      <c r="AA3006">
        <f>IF(AB3006="",0,IFERROR(IF(VLOOKUP(AB3006,AB$38:AB3005,1,0)&gt;0,0,0),1))</f>
        <v>0</v>
      </c>
      <c r="AB3006" s="17" t="str">
        <f>IF(DATOS!I2970=X$39,DATOS!F2970,"")</f>
        <v/>
      </c>
    </row>
    <row r="3007" spans="26:28" x14ac:dyDescent="0.25">
      <c r="Z3007">
        <f t="shared" si="64"/>
        <v>0</v>
      </c>
      <c r="AA3007">
        <f>IF(AB3007="",0,IFERROR(IF(VLOOKUP(AB3007,AB$38:AB3006,1,0)&gt;0,0,0),1))</f>
        <v>0</v>
      </c>
      <c r="AB3007" s="17" t="str">
        <f>IF(DATOS!I2971=X$39,DATOS!F2971,"")</f>
        <v/>
      </c>
    </row>
    <row r="3008" spans="26:28" x14ac:dyDescent="0.25">
      <c r="Z3008">
        <f t="shared" si="64"/>
        <v>0</v>
      </c>
      <c r="AA3008">
        <f>IF(AB3008="",0,IFERROR(IF(VLOOKUP(AB3008,AB$38:AB3007,1,0)&gt;0,0,0),1))</f>
        <v>0</v>
      </c>
      <c r="AB3008" s="17" t="str">
        <f>IF(DATOS!I2972=X$39,DATOS!F2972,"")</f>
        <v/>
      </c>
    </row>
    <row r="3009" spans="26:28" x14ac:dyDescent="0.25">
      <c r="Z3009">
        <f t="shared" si="64"/>
        <v>0</v>
      </c>
      <c r="AA3009">
        <f>IF(AB3009="",0,IFERROR(IF(VLOOKUP(AB3009,AB$38:AB3008,1,0)&gt;0,0,0),1))</f>
        <v>0</v>
      </c>
      <c r="AB3009" s="17" t="str">
        <f>IF(DATOS!I2973=X$39,DATOS!F2973,"")</f>
        <v/>
      </c>
    </row>
    <row r="3010" spans="26:28" x14ac:dyDescent="0.25">
      <c r="Z3010">
        <f t="shared" si="64"/>
        <v>0</v>
      </c>
      <c r="AA3010">
        <f>IF(AB3010="",0,IFERROR(IF(VLOOKUP(AB3010,AB$38:AB3009,1,0)&gt;0,0,0),1))</f>
        <v>0</v>
      </c>
      <c r="AB3010" s="17" t="str">
        <f>IF(DATOS!I2974=X$39,DATOS!F2974,"")</f>
        <v/>
      </c>
    </row>
    <row r="3011" spans="26:28" x14ac:dyDescent="0.25">
      <c r="Z3011">
        <f t="shared" si="64"/>
        <v>0</v>
      </c>
      <c r="AA3011">
        <f>IF(AB3011="",0,IFERROR(IF(VLOOKUP(AB3011,AB$38:AB3010,1,0)&gt;0,0,0),1))</f>
        <v>0</v>
      </c>
      <c r="AB3011" s="17" t="str">
        <f>IF(DATOS!I2975=X$39,DATOS!F2975,"")</f>
        <v/>
      </c>
    </row>
    <row r="3012" spans="26:28" x14ac:dyDescent="0.25">
      <c r="Z3012">
        <f t="shared" si="64"/>
        <v>0</v>
      </c>
      <c r="AA3012">
        <f>IF(AB3012="",0,IFERROR(IF(VLOOKUP(AB3012,AB$38:AB3011,1,0)&gt;0,0,0),1))</f>
        <v>0</v>
      </c>
      <c r="AB3012" s="17" t="str">
        <f>IF(DATOS!I2976=X$39,DATOS!F2976,"")</f>
        <v/>
      </c>
    </row>
    <row r="3013" spans="26:28" x14ac:dyDescent="0.25">
      <c r="Z3013">
        <f t="shared" si="64"/>
        <v>0</v>
      </c>
      <c r="AA3013">
        <f>IF(AB3013="",0,IFERROR(IF(VLOOKUP(AB3013,AB$38:AB3012,1,0)&gt;0,0,0),1))</f>
        <v>0</v>
      </c>
      <c r="AB3013" s="17" t="str">
        <f>IF(DATOS!I2977=X$39,DATOS!F2977,"")</f>
        <v/>
      </c>
    </row>
    <row r="3014" spans="26:28" x14ac:dyDescent="0.25">
      <c r="Z3014">
        <f t="shared" si="64"/>
        <v>0</v>
      </c>
      <c r="AA3014">
        <f>IF(AB3014="",0,IFERROR(IF(VLOOKUP(AB3014,AB$38:AB3013,1,0)&gt;0,0,0),1))</f>
        <v>0</v>
      </c>
      <c r="AB3014" s="17" t="str">
        <f>IF(DATOS!I2978=X$39,DATOS!F2978,"")</f>
        <v/>
      </c>
    </row>
    <row r="3015" spans="26:28" x14ac:dyDescent="0.25">
      <c r="Z3015">
        <f t="shared" si="64"/>
        <v>0</v>
      </c>
      <c r="AA3015">
        <f>IF(AB3015="",0,IFERROR(IF(VLOOKUP(AB3015,AB$38:AB3014,1,0)&gt;0,0,0),1))</f>
        <v>0</v>
      </c>
      <c r="AB3015" s="17" t="str">
        <f>IF(DATOS!I2979=X$39,DATOS!F2979,"")</f>
        <v/>
      </c>
    </row>
    <row r="3016" spans="26:28" x14ac:dyDescent="0.25">
      <c r="Z3016">
        <f t="shared" si="64"/>
        <v>0</v>
      </c>
      <c r="AA3016">
        <f>IF(AB3016="",0,IFERROR(IF(VLOOKUP(AB3016,AB$38:AB3015,1,0)&gt;0,0,0),1))</f>
        <v>0</v>
      </c>
      <c r="AB3016" s="17" t="str">
        <f>IF(DATOS!I2980=X$39,DATOS!F2980,"")</f>
        <v/>
      </c>
    </row>
    <row r="3017" spans="26:28" x14ac:dyDescent="0.25">
      <c r="Z3017">
        <f t="shared" si="64"/>
        <v>0</v>
      </c>
      <c r="AA3017">
        <f>IF(AB3017="",0,IFERROR(IF(VLOOKUP(AB3017,AB$38:AB3016,1,0)&gt;0,0,0),1))</f>
        <v>0</v>
      </c>
      <c r="AB3017" s="17" t="str">
        <f>IF(DATOS!I2981=X$39,DATOS!F2981,"")</f>
        <v/>
      </c>
    </row>
    <row r="3018" spans="26:28" x14ac:dyDescent="0.25">
      <c r="Z3018">
        <f t="shared" si="64"/>
        <v>0</v>
      </c>
      <c r="AA3018">
        <f>IF(AB3018="",0,IFERROR(IF(VLOOKUP(AB3018,AB$38:AB3017,1,0)&gt;0,0,0),1))</f>
        <v>0</v>
      </c>
      <c r="AB3018" s="17" t="str">
        <f>IF(DATOS!I2982=X$39,DATOS!F2982,"")</f>
        <v/>
      </c>
    </row>
    <row r="3019" spans="26:28" x14ac:dyDescent="0.25">
      <c r="Z3019">
        <f t="shared" si="64"/>
        <v>0</v>
      </c>
      <c r="AA3019">
        <f>IF(AB3019="",0,IFERROR(IF(VLOOKUP(AB3019,AB$38:AB3018,1,0)&gt;0,0,0),1))</f>
        <v>0</v>
      </c>
      <c r="AB3019" s="17" t="str">
        <f>IF(DATOS!I2983=X$39,DATOS!F2983,"")</f>
        <v/>
      </c>
    </row>
    <row r="3020" spans="26:28" x14ac:dyDescent="0.25">
      <c r="Z3020">
        <f t="shared" si="64"/>
        <v>0</v>
      </c>
      <c r="AA3020">
        <f>IF(AB3020="",0,IFERROR(IF(VLOOKUP(AB3020,AB$38:AB3019,1,0)&gt;0,0,0),1))</f>
        <v>0</v>
      </c>
      <c r="AB3020" s="17" t="str">
        <f>IF(DATOS!I2984=X$39,DATOS!F2984,"")</f>
        <v/>
      </c>
    </row>
    <row r="3021" spans="26:28" x14ac:dyDescent="0.25">
      <c r="Z3021">
        <f t="shared" si="64"/>
        <v>0</v>
      </c>
      <c r="AA3021">
        <f>IF(AB3021="",0,IFERROR(IF(VLOOKUP(AB3021,AB$38:AB3020,1,0)&gt;0,0,0),1))</f>
        <v>0</v>
      </c>
      <c r="AB3021" s="17" t="str">
        <f>IF(DATOS!I2985=X$39,DATOS!F2985,"")</f>
        <v/>
      </c>
    </row>
    <row r="3022" spans="26:28" x14ac:dyDescent="0.25">
      <c r="Z3022">
        <f t="shared" si="64"/>
        <v>0</v>
      </c>
      <c r="AA3022">
        <f>IF(AB3022="",0,IFERROR(IF(VLOOKUP(AB3022,AB$38:AB3021,1,0)&gt;0,0,0),1))</f>
        <v>0</v>
      </c>
      <c r="AB3022" s="17" t="str">
        <f>IF(DATOS!I2986=X$39,DATOS!F2986,"")</f>
        <v/>
      </c>
    </row>
    <row r="3023" spans="26:28" x14ac:dyDescent="0.25">
      <c r="Z3023">
        <f t="shared" si="64"/>
        <v>0</v>
      </c>
      <c r="AA3023">
        <f>IF(AB3023="",0,IFERROR(IF(VLOOKUP(AB3023,AB$38:AB3022,1,0)&gt;0,0,0),1))</f>
        <v>0</v>
      </c>
      <c r="AB3023" s="17" t="str">
        <f>IF(DATOS!I2987=X$39,DATOS!F2987,"")</f>
        <v/>
      </c>
    </row>
    <row r="3024" spans="26:28" x14ac:dyDescent="0.25">
      <c r="Z3024">
        <f t="shared" si="64"/>
        <v>0</v>
      </c>
      <c r="AA3024">
        <f>IF(AB3024="",0,IFERROR(IF(VLOOKUP(AB3024,AB$38:AB3023,1,0)&gt;0,0,0),1))</f>
        <v>0</v>
      </c>
      <c r="AB3024" s="17" t="str">
        <f>IF(DATOS!I2988=X$39,DATOS!F2988,"")</f>
        <v/>
      </c>
    </row>
    <row r="3025" spans="26:28" x14ac:dyDescent="0.25">
      <c r="Z3025">
        <f t="shared" si="64"/>
        <v>0</v>
      </c>
      <c r="AA3025">
        <f>IF(AB3025="",0,IFERROR(IF(VLOOKUP(AB3025,AB$38:AB3024,1,0)&gt;0,0,0),1))</f>
        <v>0</v>
      </c>
      <c r="AB3025" s="17" t="str">
        <f>IF(DATOS!I2989=X$39,DATOS!F2989,"")</f>
        <v/>
      </c>
    </row>
    <row r="3026" spans="26:28" x14ac:dyDescent="0.25">
      <c r="Z3026">
        <f t="shared" si="64"/>
        <v>0</v>
      </c>
      <c r="AA3026">
        <f>IF(AB3026="",0,IFERROR(IF(VLOOKUP(AB3026,AB$38:AB3025,1,0)&gt;0,0,0),1))</f>
        <v>0</v>
      </c>
      <c r="AB3026" s="17" t="str">
        <f>IF(DATOS!I2990=X$39,DATOS!F2990,"")</f>
        <v/>
      </c>
    </row>
    <row r="3027" spans="26:28" x14ac:dyDescent="0.25">
      <c r="Z3027">
        <f t="shared" si="64"/>
        <v>0</v>
      </c>
      <c r="AA3027">
        <f>IF(AB3027="",0,IFERROR(IF(VLOOKUP(AB3027,AB$38:AB3026,1,0)&gt;0,0,0),1))</f>
        <v>0</v>
      </c>
      <c r="AB3027" s="17" t="str">
        <f>IF(DATOS!I2991=X$39,DATOS!F2991,"")</f>
        <v/>
      </c>
    </row>
    <row r="3028" spans="26:28" x14ac:dyDescent="0.25">
      <c r="Z3028">
        <f t="shared" si="64"/>
        <v>0</v>
      </c>
      <c r="AA3028">
        <f>IF(AB3028="",0,IFERROR(IF(VLOOKUP(AB3028,AB$38:AB3027,1,0)&gt;0,0,0),1))</f>
        <v>0</v>
      </c>
      <c r="AB3028" s="17" t="str">
        <f>IF(DATOS!I2992=X$39,DATOS!F2992,"")</f>
        <v/>
      </c>
    </row>
    <row r="3029" spans="26:28" x14ac:dyDescent="0.25">
      <c r="Z3029">
        <f t="shared" si="64"/>
        <v>0</v>
      </c>
      <c r="AA3029">
        <f>IF(AB3029="",0,IFERROR(IF(VLOOKUP(AB3029,AB$38:AB3028,1,0)&gt;0,0,0),1))</f>
        <v>0</v>
      </c>
      <c r="AB3029" s="17" t="str">
        <f>IF(DATOS!I2993=X$39,DATOS!F2993,"")</f>
        <v/>
      </c>
    </row>
    <row r="3030" spans="26:28" x14ac:dyDescent="0.25">
      <c r="Z3030">
        <f t="shared" si="64"/>
        <v>0</v>
      </c>
      <c r="AA3030">
        <f>IF(AB3030="",0,IFERROR(IF(VLOOKUP(AB3030,AB$38:AB3029,1,0)&gt;0,0,0),1))</f>
        <v>0</v>
      </c>
      <c r="AB3030" s="17" t="str">
        <f>IF(DATOS!I2994=X$39,DATOS!F2994,"")</f>
        <v/>
      </c>
    </row>
    <row r="3031" spans="26:28" x14ac:dyDescent="0.25">
      <c r="Z3031">
        <f t="shared" si="64"/>
        <v>0</v>
      </c>
      <c r="AA3031">
        <f>IF(AB3031="",0,IFERROR(IF(VLOOKUP(AB3031,AB$38:AB3030,1,0)&gt;0,0,0),1))</f>
        <v>0</v>
      </c>
      <c r="AB3031" s="17" t="str">
        <f>IF(DATOS!I2995=X$39,DATOS!F2995,"")</f>
        <v/>
      </c>
    </row>
    <row r="3032" spans="26:28" x14ac:dyDescent="0.25">
      <c r="Z3032">
        <f t="shared" si="64"/>
        <v>0</v>
      </c>
      <c r="AA3032">
        <f>IF(AB3032="",0,IFERROR(IF(VLOOKUP(AB3032,AB$38:AB3031,1,0)&gt;0,0,0),1))</f>
        <v>0</v>
      </c>
      <c r="AB3032" s="17" t="str">
        <f>IF(DATOS!I2996=X$39,DATOS!F2996,"")</f>
        <v/>
      </c>
    </row>
    <row r="3033" spans="26:28" x14ac:dyDescent="0.25">
      <c r="Z3033">
        <f t="shared" si="64"/>
        <v>0</v>
      </c>
      <c r="AA3033">
        <f>IF(AB3033="",0,IFERROR(IF(VLOOKUP(AB3033,AB$38:AB3032,1,0)&gt;0,0,0),1))</f>
        <v>0</v>
      </c>
      <c r="AB3033" s="17" t="str">
        <f>IF(DATOS!I2997=X$39,DATOS!F2997,"")</f>
        <v/>
      </c>
    </row>
    <row r="3034" spans="26:28" x14ac:dyDescent="0.25">
      <c r="Z3034">
        <f t="shared" si="64"/>
        <v>0</v>
      </c>
      <c r="AA3034">
        <f>IF(AB3034="",0,IFERROR(IF(VLOOKUP(AB3034,AB$38:AB3033,1,0)&gt;0,0,0),1))</f>
        <v>0</v>
      </c>
      <c r="AB3034" s="17" t="str">
        <f>IF(DATOS!I2998=X$39,DATOS!F2998,"")</f>
        <v/>
      </c>
    </row>
    <row r="3035" spans="26:28" x14ac:dyDescent="0.25">
      <c r="Z3035">
        <f t="shared" si="64"/>
        <v>0</v>
      </c>
      <c r="AA3035">
        <f>IF(AB3035="",0,IFERROR(IF(VLOOKUP(AB3035,AB$38:AB3034,1,0)&gt;0,0,0),1))</f>
        <v>0</v>
      </c>
      <c r="AB3035" s="17" t="str">
        <f>IF(DATOS!I2999=X$39,DATOS!F2999,"")</f>
        <v/>
      </c>
    </row>
    <row r="3036" spans="26:28" x14ac:dyDescent="0.25">
      <c r="Z3036">
        <f t="shared" si="64"/>
        <v>0</v>
      </c>
      <c r="AA3036">
        <f>IF(AB3036="",0,IFERROR(IF(VLOOKUP(AB3036,AB$38:AB3035,1,0)&gt;0,0,0),1))</f>
        <v>0</v>
      </c>
      <c r="AB3036" s="17" t="str">
        <f>IF(DATOS!I3000=X$39,DATOS!F3000,"")</f>
        <v/>
      </c>
    </row>
    <row r="3037" spans="26:28" x14ac:dyDescent="0.25">
      <c r="Z3037">
        <f t="shared" si="64"/>
        <v>0</v>
      </c>
      <c r="AA3037">
        <f>IF(AB3037="",0,IFERROR(IF(VLOOKUP(AB3037,AB$38:AB3036,1,0)&gt;0,0,0),1))</f>
        <v>0</v>
      </c>
      <c r="AB3037" s="17" t="str">
        <f>IF(DATOS!I3001=X$39,DATOS!F3001,"")</f>
        <v/>
      </c>
    </row>
    <row r="3038" spans="26:28" x14ac:dyDescent="0.25">
      <c r="Z3038">
        <f t="shared" si="64"/>
        <v>0</v>
      </c>
      <c r="AA3038">
        <f>IF(AB3038="",0,IFERROR(IF(VLOOKUP(AB3038,AB$38:AB3037,1,0)&gt;0,0,0),1))</f>
        <v>0</v>
      </c>
      <c r="AB3038" s="17" t="str">
        <f>IF(DATOS!I3002=X$39,DATOS!F3002,"")</f>
        <v/>
      </c>
    </row>
    <row r="3039" spans="26:28" x14ac:dyDescent="0.25">
      <c r="Z3039">
        <f t="shared" si="64"/>
        <v>0</v>
      </c>
      <c r="AA3039">
        <f>IF(AB3039="",0,IFERROR(IF(VLOOKUP(AB3039,AB$38:AB3038,1,0)&gt;0,0,0),1))</f>
        <v>0</v>
      </c>
      <c r="AB3039" s="17" t="str">
        <f>IF(DATOS!I3003=X$39,DATOS!F3003,"")</f>
        <v/>
      </c>
    </row>
    <row r="3040" spans="26:28" x14ac:dyDescent="0.25">
      <c r="Z3040">
        <f t="shared" si="64"/>
        <v>0</v>
      </c>
      <c r="AA3040">
        <f>IF(AB3040="",0,IFERROR(IF(VLOOKUP(AB3040,AB$38:AB3039,1,0)&gt;0,0,0),1))</f>
        <v>0</v>
      </c>
      <c r="AB3040" s="17" t="str">
        <f>IF(DATOS!I3004=X$39,DATOS!F3004,"")</f>
        <v/>
      </c>
    </row>
    <row r="3041" spans="26:28" x14ac:dyDescent="0.25">
      <c r="Z3041">
        <f t="shared" si="64"/>
        <v>0</v>
      </c>
      <c r="AA3041">
        <f>IF(AB3041="",0,IFERROR(IF(VLOOKUP(AB3041,AB$38:AB3040,1,0)&gt;0,0,0),1))</f>
        <v>0</v>
      </c>
      <c r="AB3041" s="17" t="str">
        <f>IF(DATOS!I3005=X$39,DATOS!F3005,"")</f>
        <v/>
      </c>
    </row>
    <row r="3042" spans="26:28" x14ac:dyDescent="0.25">
      <c r="Z3042">
        <f t="shared" si="64"/>
        <v>0</v>
      </c>
      <c r="AA3042">
        <f>IF(AB3042="",0,IFERROR(IF(VLOOKUP(AB3042,AB$38:AB3041,1,0)&gt;0,0,0),1))</f>
        <v>0</v>
      </c>
      <c r="AB3042" s="17" t="str">
        <f>IF(DATOS!I3006=X$39,DATOS!F3006,"")</f>
        <v/>
      </c>
    </row>
    <row r="3043" spans="26:28" x14ac:dyDescent="0.25">
      <c r="Z3043">
        <f t="shared" si="64"/>
        <v>0</v>
      </c>
      <c r="AA3043">
        <f>IF(AB3043="",0,IFERROR(IF(VLOOKUP(AB3043,AB$38:AB3042,1,0)&gt;0,0,0),1))</f>
        <v>0</v>
      </c>
      <c r="AB3043" s="17" t="str">
        <f>IF(DATOS!I3007=X$39,DATOS!F3007,"")</f>
        <v/>
      </c>
    </row>
    <row r="3044" spans="26:28" x14ac:dyDescent="0.25">
      <c r="Z3044">
        <f t="shared" si="64"/>
        <v>0</v>
      </c>
      <c r="AA3044">
        <f>IF(AB3044="",0,IFERROR(IF(VLOOKUP(AB3044,AB$38:AB3043,1,0)&gt;0,0,0),1))</f>
        <v>0</v>
      </c>
      <c r="AB3044" s="17" t="str">
        <f>IF(DATOS!I3008=X$39,DATOS!F3008,"")</f>
        <v/>
      </c>
    </row>
    <row r="3045" spans="26:28" x14ac:dyDescent="0.25">
      <c r="Z3045">
        <f t="shared" si="64"/>
        <v>0</v>
      </c>
      <c r="AA3045">
        <f>IF(AB3045="",0,IFERROR(IF(VLOOKUP(AB3045,AB$38:AB3044,1,0)&gt;0,0,0),1))</f>
        <v>0</v>
      </c>
      <c r="AB3045" s="17" t="str">
        <f>IF(DATOS!I3009=X$39,DATOS!F3009,"")</f>
        <v/>
      </c>
    </row>
    <row r="3046" spans="26:28" x14ac:dyDescent="0.25">
      <c r="Z3046">
        <f t="shared" ref="Z3046:Z3109" si="65">Z3045+AA3046</f>
        <v>0</v>
      </c>
      <c r="AA3046">
        <f>IF(AB3046="",0,IFERROR(IF(VLOOKUP(AB3046,AB$38:AB3045,1,0)&gt;0,0,0),1))</f>
        <v>0</v>
      </c>
      <c r="AB3046" s="17" t="str">
        <f>IF(DATOS!I3010=X$39,DATOS!F3010,"")</f>
        <v/>
      </c>
    </row>
    <row r="3047" spans="26:28" x14ac:dyDescent="0.25">
      <c r="Z3047">
        <f t="shared" si="65"/>
        <v>0</v>
      </c>
      <c r="AA3047">
        <f>IF(AB3047="",0,IFERROR(IF(VLOOKUP(AB3047,AB$38:AB3046,1,0)&gt;0,0,0),1))</f>
        <v>0</v>
      </c>
      <c r="AB3047" s="17" t="str">
        <f>IF(DATOS!I3011=X$39,DATOS!F3011,"")</f>
        <v/>
      </c>
    </row>
    <row r="3048" spans="26:28" x14ac:dyDescent="0.25">
      <c r="Z3048">
        <f t="shared" si="65"/>
        <v>0</v>
      </c>
      <c r="AA3048">
        <f>IF(AB3048="",0,IFERROR(IF(VLOOKUP(AB3048,AB$38:AB3047,1,0)&gt;0,0,0),1))</f>
        <v>0</v>
      </c>
      <c r="AB3048" s="17" t="str">
        <f>IF(DATOS!I3012=X$39,DATOS!F3012,"")</f>
        <v/>
      </c>
    </row>
    <row r="3049" spans="26:28" x14ac:dyDescent="0.25">
      <c r="Z3049">
        <f t="shared" si="65"/>
        <v>0</v>
      </c>
      <c r="AA3049">
        <f>IF(AB3049="",0,IFERROR(IF(VLOOKUP(AB3049,AB$38:AB3048,1,0)&gt;0,0,0),1))</f>
        <v>0</v>
      </c>
      <c r="AB3049" s="17" t="str">
        <f>IF(DATOS!I3013=X$39,DATOS!F3013,"")</f>
        <v/>
      </c>
    </row>
    <row r="3050" spans="26:28" x14ac:dyDescent="0.25">
      <c r="Z3050">
        <f t="shared" si="65"/>
        <v>0</v>
      </c>
      <c r="AA3050">
        <f>IF(AB3050="",0,IFERROR(IF(VLOOKUP(AB3050,AB$38:AB3049,1,0)&gt;0,0,0),1))</f>
        <v>0</v>
      </c>
      <c r="AB3050" s="17" t="str">
        <f>IF(DATOS!I3014=X$39,DATOS!F3014,"")</f>
        <v/>
      </c>
    </row>
    <row r="3051" spans="26:28" x14ac:dyDescent="0.25">
      <c r="Z3051">
        <f t="shared" si="65"/>
        <v>0</v>
      </c>
      <c r="AA3051">
        <f>IF(AB3051="",0,IFERROR(IF(VLOOKUP(AB3051,AB$38:AB3050,1,0)&gt;0,0,0),1))</f>
        <v>0</v>
      </c>
      <c r="AB3051" s="17" t="str">
        <f>IF(DATOS!I3015=X$39,DATOS!F3015,"")</f>
        <v/>
      </c>
    </row>
    <row r="3052" spans="26:28" x14ac:dyDescent="0.25">
      <c r="Z3052">
        <f t="shared" si="65"/>
        <v>0</v>
      </c>
      <c r="AA3052">
        <f>IF(AB3052="",0,IFERROR(IF(VLOOKUP(AB3052,AB$38:AB3051,1,0)&gt;0,0,0),1))</f>
        <v>0</v>
      </c>
      <c r="AB3052" s="17" t="str">
        <f>IF(DATOS!I3016=X$39,DATOS!F3016,"")</f>
        <v/>
      </c>
    </row>
    <row r="3053" spans="26:28" x14ac:dyDescent="0.25">
      <c r="Z3053">
        <f t="shared" si="65"/>
        <v>0</v>
      </c>
      <c r="AA3053">
        <f>IF(AB3053="",0,IFERROR(IF(VLOOKUP(AB3053,AB$38:AB3052,1,0)&gt;0,0,0),1))</f>
        <v>0</v>
      </c>
      <c r="AB3053" s="17" t="str">
        <f>IF(DATOS!I3017=X$39,DATOS!F3017,"")</f>
        <v/>
      </c>
    </row>
    <row r="3054" spans="26:28" x14ac:dyDescent="0.25">
      <c r="Z3054">
        <f t="shared" si="65"/>
        <v>0</v>
      </c>
      <c r="AA3054">
        <f>IF(AB3054="",0,IFERROR(IF(VLOOKUP(AB3054,AB$38:AB3053,1,0)&gt;0,0,0),1))</f>
        <v>0</v>
      </c>
      <c r="AB3054" s="17" t="str">
        <f>IF(DATOS!I3018=X$39,DATOS!F3018,"")</f>
        <v/>
      </c>
    </row>
    <row r="3055" spans="26:28" x14ac:dyDescent="0.25">
      <c r="Z3055">
        <f t="shared" si="65"/>
        <v>0</v>
      </c>
      <c r="AA3055">
        <f>IF(AB3055="",0,IFERROR(IF(VLOOKUP(AB3055,AB$38:AB3054,1,0)&gt;0,0,0),1))</f>
        <v>0</v>
      </c>
      <c r="AB3055" s="17" t="str">
        <f>IF(DATOS!I3019=X$39,DATOS!F3019,"")</f>
        <v/>
      </c>
    </row>
    <row r="3056" spans="26:28" x14ac:dyDescent="0.25">
      <c r="Z3056">
        <f t="shared" si="65"/>
        <v>0</v>
      </c>
      <c r="AA3056">
        <f>IF(AB3056="",0,IFERROR(IF(VLOOKUP(AB3056,AB$38:AB3055,1,0)&gt;0,0,0),1))</f>
        <v>0</v>
      </c>
      <c r="AB3056" s="17" t="str">
        <f>IF(DATOS!I3020=X$39,DATOS!F3020,"")</f>
        <v/>
      </c>
    </row>
    <row r="3057" spans="26:28" x14ac:dyDescent="0.25">
      <c r="Z3057">
        <f t="shared" si="65"/>
        <v>0</v>
      </c>
      <c r="AA3057">
        <f>IF(AB3057="",0,IFERROR(IF(VLOOKUP(AB3057,AB$38:AB3056,1,0)&gt;0,0,0),1))</f>
        <v>0</v>
      </c>
      <c r="AB3057" s="17" t="str">
        <f>IF(DATOS!I3021=X$39,DATOS!F3021,"")</f>
        <v/>
      </c>
    </row>
    <row r="3058" spans="26:28" x14ac:dyDescent="0.25">
      <c r="Z3058">
        <f t="shared" si="65"/>
        <v>0</v>
      </c>
      <c r="AA3058">
        <f>IF(AB3058="",0,IFERROR(IF(VLOOKUP(AB3058,AB$38:AB3057,1,0)&gt;0,0,0),1))</f>
        <v>0</v>
      </c>
      <c r="AB3058" s="17" t="str">
        <f>IF(DATOS!I3022=X$39,DATOS!F3022,"")</f>
        <v/>
      </c>
    </row>
    <row r="3059" spans="26:28" x14ac:dyDescent="0.25">
      <c r="Z3059">
        <f t="shared" si="65"/>
        <v>0</v>
      </c>
      <c r="AA3059">
        <f>IF(AB3059="",0,IFERROR(IF(VLOOKUP(AB3059,AB$38:AB3058,1,0)&gt;0,0,0),1))</f>
        <v>0</v>
      </c>
      <c r="AB3059" s="17" t="str">
        <f>IF(DATOS!I3023=X$39,DATOS!F3023,"")</f>
        <v/>
      </c>
    </row>
    <row r="3060" spans="26:28" x14ac:dyDescent="0.25">
      <c r="Z3060">
        <f t="shared" si="65"/>
        <v>0</v>
      </c>
      <c r="AA3060">
        <f>IF(AB3060="",0,IFERROR(IF(VLOOKUP(AB3060,AB$38:AB3059,1,0)&gt;0,0,0),1))</f>
        <v>0</v>
      </c>
      <c r="AB3060" s="17" t="str">
        <f>IF(DATOS!I3024=X$39,DATOS!F3024,"")</f>
        <v/>
      </c>
    </row>
    <row r="3061" spans="26:28" x14ac:dyDescent="0.25">
      <c r="Z3061">
        <f t="shared" si="65"/>
        <v>0</v>
      </c>
      <c r="AA3061">
        <f>IF(AB3061="",0,IFERROR(IF(VLOOKUP(AB3061,AB$38:AB3060,1,0)&gt;0,0,0),1))</f>
        <v>0</v>
      </c>
      <c r="AB3061" s="17" t="str">
        <f>IF(DATOS!I3025=X$39,DATOS!F3025,"")</f>
        <v/>
      </c>
    </row>
    <row r="3062" spans="26:28" x14ac:dyDescent="0.25">
      <c r="Z3062">
        <f t="shared" si="65"/>
        <v>0</v>
      </c>
      <c r="AA3062">
        <f>IF(AB3062="",0,IFERROR(IF(VLOOKUP(AB3062,AB$38:AB3061,1,0)&gt;0,0,0),1))</f>
        <v>0</v>
      </c>
      <c r="AB3062" s="17" t="str">
        <f>IF(DATOS!I3026=X$39,DATOS!F3026,"")</f>
        <v/>
      </c>
    </row>
    <row r="3063" spans="26:28" x14ac:dyDescent="0.25">
      <c r="Z3063">
        <f t="shared" si="65"/>
        <v>0</v>
      </c>
      <c r="AA3063">
        <f>IF(AB3063="",0,IFERROR(IF(VLOOKUP(AB3063,AB$38:AB3062,1,0)&gt;0,0,0),1))</f>
        <v>0</v>
      </c>
      <c r="AB3063" s="17" t="str">
        <f>IF(DATOS!I3027=X$39,DATOS!F3027,"")</f>
        <v/>
      </c>
    </row>
    <row r="3064" spans="26:28" x14ac:dyDescent="0.25">
      <c r="Z3064">
        <f t="shared" si="65"/>
        <v>0</v>
      </c>
      <c r="AA3064">
        <f>IF(AB3064="",0,IFERROR(IF(VLOOKUP(AB3064,AB$38:AB3063,1,0)&gt;0,0,0),1))</f>
        <v>0</v>
      </c>
      <c r="AB3064" s="17" t="str">
        <f>IF(DATOS!I3028=X$39,DATOS!F3028,"")</f>
        <v/>
      </c>
    </row>
    <row r="3065" spans="26:28" x14ac:dyDescent="0.25">
      <c r="Z3065">
        <f t="shared" si="65"/>
        <v>0</v>
      </c>
      <c r="AA3065">
        <f>IF(AB3065="",0,IFERROR(IF(VLOOKUP(AB3065,AB$38:AB3064,1,0)&gt;0,0,0),1))</f>
        <v>0</v>
      </c>
      <c r="AB3065" s="17" t="str">
        <f>IF(DATOS!I3029=X$39,DATOS!F3029,"")</f>
        <v/>
      </c>
    </row>
    <row r="3066" spans="26:28" x14ac:dyDescent="0.25">
      <c r="Z3066">
        <f t="shared" si="65"/>
        <v>0</v>
      </c>
      <c r="AA3066">
        <f>IF(AB3066="",0,IFERROR(IF(VLOOKUP(AB3066,AB$38:AB3065,1,0)&gt;0,0,0),1))</f>
        <v>0</v>
      </c>
      <c r="AB3066" s="17" t="str">
        <f>IF(DATOS!I3030=X$39,DATOS!F3030,"")</f>
        <v/>
      </c>
    </row>
    <row r="3067" spans="26:28" x14ac:dyDescent="0.25">
      <c r="Z3067">
        <f t="shared" si="65"/>
        <v>0</v>
      </c>
      <c r="AA3067">
        <f>IF(AB3067="",0,IFERROR(IF(VLOOKUP(AB3067,AB$38:AB3066,1,0)&gt;0,0,0),1))</f>
        <v>0</v>
      </c>
      <c r="AB3067" s="17" t="str">
        <f>IF(DATOS!I3031=X$39,DATOS!F3031,"")</f>
        <v/>
      </c>
    </row>
    <row r="3068" spans="26:28" x14ac:dyDescent="0.25">
      <c r="Z3068">
        <f t="shared" si="65"/>
        <v>0</v>
      </c>
      <c r="AA3068">
        <f>IF(AB3068="",0,IFERROR(IF(VLOOKUP(AB3068,AB$38:AB3067,1,0)&gt;0,0,0),1))</f>
        <v>0</v>
      </c>
      <c r="AB3068" s="17" t="str">
        <f>IF(DATOS!I3032=X$39,DATOS!F3032,"")</f>
        <v/>
      </c>
    </row>
    <row r="3069" spans="26:28" x14ac:dyDescent="0.25">
      <c r="Z3069">
        <f t="shared" si="65"/>
        <v>0</v>
      </c>
      <c r="AA3069">
        <f>IF(AB3069="",0,IFERROR(IF(VLOOKUP(AB3069,AB$38:AB3068,1,0)&gt;0,0,0),1))</f>
        <v>0</v>
      </c>
      <c r="AB3069" s="17" t="str">
        <f>IF(DATOS!I3033=X$39,DATOS!F3033,"")</f>
        <v/>
      </c>
    </row>
    <row r="3070" spans="26:28" x14ac:dyDescent="0.25">
      <c r="Z3070">
        <f t="shared" si="65"/>
        <v>0</v>
      </c>
      <c r="AA3070">
        <f>IF(AB3070="",0,IFERROR(IF(VLOOKUP(AB3070,AB$38:AB3069,1,0)&gt;0,0,0),1))</f>
        <v>0</v>
      </c>
      <c r="AB3070" s="17" t="str">
        <f>IF(DATOS!I3034=X$39,DATOS!F3034,"")</f>
        <v/>
      </c>
    </row>
    <row r="3071" spans="26:28" x14ac:dyDescent="0.25">
      <c r="Z3071">
        <f t="shared" si="65"/>
        <v>0</v>
      </c>
      <c r="AA3071">
        <f>IF(AB3071="",0,IFERROR(IF(VLOOKUP(AB3071,AB$38:AB3070,1,0)&gt;0,0,0),1))</f>
        <v>0</v>
      </c>
      <c r="AB3071" s="17" t="str">
        <f>IF(DATOS!I3035=X$39,DATOS!F3035,"")</f>
        <v/>
      </c>
    </row>
    <row r="3072" spans="26:28" x14ac:dyDescent="0.25">
      <c r="Z3072">
        <f t="shared" si="65"/>
        <v>0</v>
      </c>
      <c r="AA3072">
        <f>IF(AB3072="",0,IFERROR(IF(VLOOKUP(AB3072,AB$38:AB3071,1,0)&gt;0,0,0),1))</f>
        <v>0</v>
      </c>
      <c r="AB3072" s="17" t="str">
        <f>IF(DATOS!I3036=X$39,DATOS!F3036,"")</f>
        <v/>
      </c>
    </row>
    <row r="3073" spans="26:28" x14ac:dyDescent="0.25">
      <c r="Z3073">
        <f t="shared" si="65"/>
        <v>0</v>
      </c>
      <c r="AA3073">
        <f>IF(AB3073="",0,IFERROR(IF(VLOOKUP(AB3073,AB$38:AB3072,1,0)&gt;0,0,0),1))</f>
        <v>0</v>
      </c>
      <c r="AB3073" s="17" t="str">
        <f>IF(DATOS!I3037=X$39,DATOS!F3037,"")</f>
        <v/>
      </c>
    </row>
    <row r="3074" spans="26:28" x14ac:dyDescent="0.25">
      <c r="Z3074">
        <f t="shared" si="65"/>
        <v>0</v>
      </c>
      <c r="AA3074">
        <f>IF(AB3074="",0,IFERROR(IF(VLOOKUP(AB3074,AB$38:AB3073,1,0)&gt;0,0,0),1))</f>
        <v>0</v>
      </c>
      <c r="AB3074" s="17" t="str">
        <f>IF(DATOS!I3038=X$39,DATOS!F3038,"")</f>
        <v/>
      </c>
    </row>
    <row r="3075" spans="26:28" x14ac:dyDescent="0.25">
      <c r="Z3075">
        <f t="shared" si="65"/>
        <v>0</v>
      </c>
      <c r="AA3075">
        <f>IF(AB3075="",0,IFERROR(IF(VLOOKUP(AB3075,AB$38:AB3074,1,0)&gt;0,0,0),1))</f>
        <v>0</v>
      </c>
      <c r="AB3075" s="17" t="str">
        <f>IF(DATOS!I3039=X$39,DATOS!F3039,"")</f>
        <v/>
      </c>
    </row>
    <row r="3076" spans="26:28" x14ac:dyDescent="0.25">
      <c r="Z3076">
        <f t="shared" si="65"/>
        <v>0</v>
      </c>
      <c r="AA3076">
        <f>IF(AB3076="",0,IFERROR(IF(VLOOKUP(AB3076,AB$38:AB3075,1,0)&gt;0,0,0),1))</f>
        <v>0</v>
      </c>
      <c r="AB3076" s="17" t="str">
        <f>IF(DATOS!I3040=X$39,DATOS!F3040,"")</f>
        <v/>
      </c>
    </row>
    <row r="3077" spans="26:28" x14ac:dyDescent="0.25">
      <c r="Z3077">
        <f t="shared" si="65"/>
        <v>0</v>
      </c>
      <c r="AA3077">
        <f>IF(AB3077="",0,IFERROR(IF(VLOOKUP(AB3077,AB$38:AB3076,1,0)&gt;0,0,0),1))</f>
        <v>0</v>
      </c>
      <c r="AB3077" s="17" t="str">
        <f>IF(DATOS!I3041=X$39,DATOS!F3041,"")</f>
        <v/>
      </c>
    </row>
    <row r="3078" spans="26:28" x14ac:dyDescent="0.25">
      <c r="Z3078">
        <f t="shared" si="65"/>
        <v>0</v>
      </c>
      <c r="AA3078">
        <f>IF(AB3078="",0,IFERROR(IF(VLOOKUP(AB3078,AB$38:AB3077,1,0)&gt;0,0,0),1))</f>
        <v>0</v>
      </c>
      <c r="AB3078" s="17" t="str">
        <f>IF(DATOS!I3042=X$39,DATOS!F3042,"")</f>
        <v/>
      </c>
    </row>
    <row r="3079" spans="26:28" x14ac:dyDescent="0.25">
      <c r="Z3079">
        <f t="shared" si="65"/>
        <v>0</v>
      </c>
      <c r="AA3079">
        <f>IF(AB3079="",0,IFERROR(IF(VLOOKUP(AB3079,AB$38:AB3078,1,0)&gt;0,0,0),1))</f>
        <v>0</v>
      </c>
      <c r="AB3079" s="17" t="str">
        <f>IF(DATOS!I3043=X$39,DATOS!F3043,"")</f>
        <v/>
      </c>
    </row>
    <row r="3080" spans="26:28" x14ac:dyDescent="0.25">
      <c r="Z3080">
        <f t="shared" si="65"/>
        <v>0</v>
      </c>
      <c r="AA3080">
        <f>IF(AB3080="",0,IFERROR(IF(VLOOKUP(AB3080,AB$38:AB3079,1,0)&gt;0,0,0),1))</f>
        <v>0</v>
      </c>
      <c r="AB3080" s="17" t="str">
        <f>IF(DATOS!I3044=X$39,DATOS!F3044,"")</f>
        <v/>
      </c>
    </row>
    <row r="3081" spans="26:28" x14ac:dyDescent="0.25">
      <c r="Z3081">
        <f t="shared" si="65"/>
        <v>0</v>
      </c>
      <c r="AA3081">
        <f>IF(AB3081="",0,IFERROR(IF(VLOOKUP(AB3081,AB$38:AB3080,1,0)&gt;0,0,0),1))</f>
        <v>0</v>
      </c>
      <c r="AB3081" s="17" t="str">
        <f>IF(DATOS!I3045=X$39,DATOS!F3045,"")</f>
        <v/>
      </c>
    </row>
    <row r="3082" spans="26:28" x14ac:dyDescent="0.25">
      <c r="Z3082">
        <f t="shared" si="65"/>
        <v>0</v>
      </c>
      <c r="AA3082">
        <f>IF(AB3082="",0,IFERROR(IF(VLOOKUP(AB3082,AB$38:AB3081,1,0)&gt;0,0,0),1))</f>
        <v>0</v>
      </c>
      <c r="AB3082" s="17" t="str">
        <f>IF(DATOS!I3046=X$39,DATOS!F3046,"")</f>
        <v/>
      </c>
    </row>
    <row r="3083" spans="26:28" x14ac:dyDescent="0.25">
      <c r="Z3083">
        <f t="shared" si="65"/>
        <v>0</v>
      </c>
      <c r="AA3083">
        <f>IF(AB3083="",0,IFERROR(IF(VLOOKUP(AB3083,AB$38:AB3082,1,0)&gt;0,0,0),1))</f>
        <v>0</v>
      </c>
      <c r="AB3083" s="17" t="str">
        <f>IF(DATOS!I3047=X$39,DATOS!F3047,"")</f>
        <v/>
      </c>
    </row>
    <row r="3084" spans="26:28" x14ac:dyDescent="0.25">
      <c r="Z3084">
        <f t="shared" si="65"/>
        <v>0</v>
      </c>
      <c r="AA3084">
        <f>IF(AB3084="",0,IFERROR(IF(VLOOKUP(AB3084,AB$38:AB3083,1,0)&gt;0,0,0),1))</f>
        <v>0</v>
      </c>
      <c r="AB3084" s="17" t="str">
        <f>IF(DATOS!I3048=X$39,DATOS!F3048,"")</f>
        <v/>
      </c>
    </row>
    <row r="3085" spans="26:28" x14ac:dyDescent="0.25">
      <c r="Z3085">
        <f t="shared" si="65"/>
        <v>0</v>
      </c>
      <c r="AA3085">
        <f>IF(AB3085="",0,IFERROR(IF(VLOOKUP(AB3085,AB$38:AB3084,1,0)&gt;0,0,0),1))</f>
        <v>0</v>
      </c>
      <c r="AB3085" s="17" t="str">
        <f>IF(DATOS!I3049=X$39,DATOS!F3049,"")</f>
        <v/>
      </c>
    </row>
    <row r="3086" spans="26:28" x14ac:dyDescent="0.25">
      <c r="Z3086">
        <f t="shared" si="65"/>
        <v>0</v>
      </c>
      <c r="AA3086">
        <f>IF(AB3086="",0,IFERROR(IF(VLOOKUP(AB3086,AB$38:AB3085,1,0)&gt;0,0,0),1))</f>
        <v>0</v>
      </c>
      <c r="AB3086" s="17" t="str">
        <f>IF(DATOS!I3050=X$39,DATOS!F3050,"")</f>
        <v/>
      </c>
    </row>
    <row r="3087" spans="26:28" x14ac:dyDescent="0.25">
      <c r="Z3087">
        <f t="shared" si="65"/>
        <v>0</v>
      </c>
      <c r="AA3087">
        <f>IF(AB3087="",0,IFERROR(IF(VLOOKUP(AB3087,AB$38:AB3086,1,0)&gt;0,0,0),1))</f>
        <v>0</v>
      </c>
      <c r="AB3087" s="17" t="str">
        <f>IF(DATOS!I3051=X$39,DATOS!F3051,"")</f>
        <v/>
      </c>
    </row>
    <row r="3088" spans="26:28" x14ac:dyDescent="0.25">
      <c r="Z3088">
        <f t="shared" si="65"/>
        <v>0</v>
      </c>
      <c r="AA3088">
        <f>IF(AB3088="",0,IFERROR(IF(VLOOKUP(AB3088,AB$38:AB3087,1,0)&gt;0,0,0),1))</f>
        <v>0</v>
      </c>
      <c r="AB3088" s="17" t="str">
        <f>IF(DATOS!I3052=X$39,DATOS!F3052,"")</f>
        <v/>
      </c>
    </row>
    <row r="3089" spans="26:28" x14ac:dyDescent="0.25">
      <c r="Z3089">
        <f t="shared" si="65"/>
        <v>0</v>
      </c>
      <c r="AA3089">
        <f>IF(AB3089="",0,IFERROR(IF(VLOOKUP(AB3089,AB$38:AB3088,1,0)&gt;0,0,0),1))</f>
        <v>0</v>
      </c>
      <c r="AB3089" s="17" t="str">
        <f>IF(DATOS!I3053=X$39,DATOS!F3053,"")</f>
        <v/>
      </c>
    </row>
    <row r="3090" spans="26:28" x14ac:dyDescent="0.25">
      <c r="Z3090">
        <f t="shared" si="65"/>
        <v>0</v>
      </c>
      <c r="AA3090">
        <f>IF(AB3090="",0,IFERROR(IF(VLOOKUP(AB3090,AB$38:AB3089,1,0)&gt;0,0,0),1))</f>
        <v>0</v>
      </c>
      <c r="AB3090" s="17" t="str">
        <f>IF(DATOS!I3054=X$39,DATOS!F3054,"")</f>
        <v/>
      </c>
    </row>
    <row r="3091" spans="26:28" x14ac:dyDescent="0.25">
      <c r="Z3091">
        <f t="shared" si="65"/>
        <v>0</v>
      </c>
      <c r="AA3091">
        <f>IF(AB3091="",0,IFERROR(IF(VLOOKUP(AB3091,AB$38:AB3090,1,0)&gt;0,0,0),1))</f>
        <v>0</v>
      </c>
      <c r="AB3091" s="17" t="str">
        <f>IF(DATOS!I3055=X$39,DATOS!F3055,"")</f>
        <v/>
      </c>
    </row>
    <row r="3092" spans="26:28" x14ac:dyDescent="0.25">
      <c r="Z3092">
        <f t="shared" si="65"/>
        <v>0</v>
      </c>
      <c r="AA3092">
        <f>IF(AB3092="",0,IFERROR(IF(VLOOKUP(AB3092,AB$38:AB3091,1,0)&gt;0,0,0),1))</f>
        <v>0</v>
      </c>
      <c r="AB3092" s="17" t="str">
        <f>IF(DATOS!I3056=X$39,DATOS!F3056,"")</f>
        <v/>
      </c>
    </row>
    <row r="3093" spans="26:28" x14ac:dyDescent="0.25">
      <c r="Z3093">
        <f t="shared" si="65"/>
        <v>0</v>
      </c>
      <c r="AA3093">
        <f>IF(AB3093="",0,IFERROR(IF(VLOOKUP(AB3093,AB$38:AB3092,1,0)&gt;0,0,0),1))</f>
        <v>0</v>
      </c>
      <c r="AB3093" s="17" t="str">
        <f>IF(DATOS!I3057=X$39,DATOS!F3057,"")</f>
        <v/>
      </c>
    </row>
    <row r="3094" spans="26:28" x14ac:dyDescent="0.25">
      <c r="Z3094">
        <f t="shared" si="65"/>
        <v>0</v>
      </c>
      <c r="AA3094">
        <f>IF(AB3094="",0,IFERROR(IF(VLOOKUP(AB3094,AB$38:AB3093,1,0)&gt;0,0,0),1))</f>
        <v>0</v>
      </c>
      <c r="AB3094" s="17" t="str">
        <f>IF(DATOS!I3058=X$39,DATOS!F3058,"")</f>
        <v/>
      </c>
    </row>
    <row r="3095" spans="26:28" x14ac:dyDescent="0.25">
      <c r="Z3095">
        <f t="shared" si="65"/>
        <v>0</v>
      </c>
      <c r="AA3095">
        <f>IF(AB3095="",0,IFERROR(IF(VLOOKUP(AB3095,AB$38:AB3094,1,0)&gt;0,0,0),1))</f>
        <v>0</v>
      </c>
      <c r="AB3095" s="17" t="str">
        <f>IF(DATOS!I3059=X$39,DATOS!F3059,"")</f>
        <v/>
      </c>
    </row>
    <row r="3096" spans="26:28" x14ac:dyDescent="0.25">
      <c r="Z3096">
        <f t="shared" si="65"/>
        <v>0</v>
      </c>
      <c r="AA3096">
        <f>IF(AB3096="",0,IFERROR(IF(VLOOKUP(AB3096,AB$38:AB3095,1,0)&gt;0,0,0),1))</f>
        <v>0</v>
      </c>
      <c r="AB3096" s="17" t="str">
        <f>IF(DATOS!I3060=X$39,DATOS!F3060,"")</f>
        <v/>
      </c>
    </row>
    <row r="3097" spans="26:28" x14ac:dyDescent="0.25">
      <c r="Z3097">
        <f t="shared" si="65"/>
        <v>0</v>
      </c>
      <c r="AA3097">
        <f>IF(AB3097="",0,IFERROR(IF(VLOOKUP(AB3097,AB$38:AB3096,1,0)&gt;0,0,0),1))</f>
        <v>0</v>
      </c>
      <c r="AB3097" s="17" t="str">
        <f>IF(DATOS!I3061=X$39,DATOS!F3061,"")</f>
        <v/>
      </c>
    </row>
    <row r="3098" spans="26:28" x14ac:dyDescent="0.25">
      <c r="Z3098">
        <f t="shared" si="65"/>
        <v>0</v>
      </c>
      <c r="AA3098">
        <f>IF(AB3098="",0,IFERROR(IF(VLOOKUP(AB3098,AB$38:AB3097,1,0)&gt;0,0,0),1))</f>
        <v>0</v>
      </c>
      <c r="AB3098" s="17" t="str">
        <f>IF(DATOS!I3062=X$39,DATOS!F3062,"")</f>
        <v/>
      </c>
    </row>
    <row r="3099" spans="26:28" x14ac:dyDescent="0.25">
      <c r="Z3099">
        <f t="shared" si="65"/>
        <v>0</v>
      </c>
      <c r="AA3099">
        <f>IF(AB3099="",0,IFERROR(IF(VLOOKUP(AB3099,AB$38:AB3098,1,0)&gt;0,0,0),1))</f>
        <v>0</v>
      </c>
      <c r="AB3099" s="17" t="str">
        <f>IF(DATOS!I3063=X$39,DATOS!F3063,"")</f>
        <v/>
      </c>
    </row>
    <row r="3100" spans="26:28" x14ac:dyDescent="0.25">
      <c r="Z3100">
        <f t="shared" si="65"/>
        <v>0</v>
      </c>
      <c r="AA3100">
        <f>IF(AB3100="",0,IFERROR(IF(VLOOKUP(AB3100,AB$38:AB3099,1,0)&gt;0,0,0),1))</f>
        <v>0</v>
      </c>
      <c r="AB3100" s="17" t="str">
        <f>IF(DATOS!I3064=X$39,DATOS!F3064,"")</f>
        <v/>
      </c>
    </row>
    <row r="3101" spans="26:28" x14ac:dyDescent="0.25">
      <c r="Z3101">
        <f t="shared" si="65"/>
        <v>0</v>
      </c>
      <c r="AA3101">
        <f>IF(AB3101="",0,IFERROR(IF(VLOOKUP(AB3101,AB$38:AB3100,1,0)&gt;0,0,0),1))</f>
        <v>0</v>
      </c>
      <c r="AB3101" s="17" t="str">
        <f>IF(DATOS!I3065=X$39,DATOS!F3065,"")</f>
        <v/>
      </c>
    </row>
    <row r="3102" spans="26:28" x14ac:dyDescent="0.25">
      <c r="Z3102">
        <f t="shared" si="65"/>
        <v>0</v>
      </c>
      <c r="AA3102">
        <f>IF(AB3102="",0,IFERROR(IF(VLOOKUP(AB3102,AB$38:AB3101,1,0)&gt;0,0,0),1))</f>
        <v>0</v>
      </c>
      <c r="AB3102" s="17" t="str">
        <f>IF(DATOS!I3066=X$39,DATOS!F3066,"")</f>
        <v/>
      </c>
    </row>
    <row r="3103" spans="26:28" x14ac:dyDescent="0.25">
      <c r="Z3103">
        <f t="shared" si="65"/>
        <v>0</v>
      </c>
      <c r="AA3103">
        <f>IF(AB3103="",0,IFERROR(IF(VLOOKUP(AB3103,AB$38:AB3102,1,0)&gt;0,0,0),1))</f>
        <v>0</v>
      </c>
      <c r="AB3103" s="17" t="str">
        <f>IF(DATOS!I3067=X$39,DATOS!F3067,"")</f>
        <v/>
      </c>
    </row>
    <row r="3104" spans="26:28" x14ac:dyDescent="0.25">
      <c r="Z3104">
        <f t="shared" si="65"/>
        <v>0</v>
      </c>
      <c r="AA3104">
        <f>IF(AB3104="",0,IFERROR(IF(VLOOKUP(AB3104,AB$38:AB3103,1,0)&gt;0,0,0),1))</f>
        <v>0</v>
      </c>
      <c r="AB3104" s="17" t="str">
        <f>IF(DATOS!I3068=X$39,DATOS!F3068,"")</f>
        <v/>
      </c>
    </row>
    <row r="3105" spans="26:28" x14ac:dyDescent="0.25">
      <c r="Z3105">
        <f t="shared" si="65"/>
        <v>0</v>
      </c>
      <c r="AA3105">
        <f>IF(AB3105="",0,IFERROR(IF(VLOOKUP(AB3105,AB$38:AB3104,1,0)&gt;0,0,0),1))</f>
        <v>0</v>
      </c>
      <c r="AB3105" s="17" t="str">
        <f>IF(DATOS!I3069=X$39,DATOS!F3069,"")</f>
        <v/>
      </c>
    </row>
    <row r="3106" spans="26:28" x14ac:dyDescent="0.25">
      <c r="Z3106">
        <f t="shared" si="65"/>
        <v>0</v>
      </c>
      <c r="AA3106">
        <f>IF(AB3106="",0,IFERROR(IF(VLOOKUP(AB3106,AB$38:AB3105,1,0)&gt;0,0,0),1))</f>
        <v>0</v>
      </c>
      <c r="AB3106" s="17" t="str">
        <f>IF(DATOS!I3070=X$39,DATOS!F3070,"")</f>
        <v/>
      </c>
    </row>
    <row r="3107" spans="26:28" x14ac:dyDescent="0.25">
      <c r="Z3107">
        <f t="shared" si="65"/>
        <v>0</v>
      </c>
      <c r="AA3107">
        <f>IF(AB3107="",0,IFERROR(IF(VLOOKUP(AB3107,AB$38:AB3106,1,0)&gt;0,0,0),1))</f>
        <v>0</v>
      </c>
      <c r="AB3107" s="17" t="str">
        <f>IF(DATOS!I3071=X$39,DATOS!F3071,"")</f>
        <v/>
      </c>
    </row>
    <row r="3108" spans="26:28" x14ac:dyDescent="0.25">
      <c r="Z3108">
        <f t="shared" si="65"/>
        <v>0</v>
      </c>
      <c r="AA3108">
        <f>IF(AB3108="",0,IFERROR(IF(VLOOKUP(AB3108,AB$38:AB3107,1,0)&gt;0,0,0),1))</f>
        <v>0</v>
      </c>
      <c r="AB3108" s="17" t="str">
        <f>IF(DATOS!I3072=X$39,DATOS!F3072,"")</f>
        <v/>
      </c>
    </row>
    <row r="3109" spans="26:28" x14ac:dyDescent="0.25">
      <c r="Z3109">
        <f t="shared" si="65"/>
        <v>0</v>
      </c>
      <c r="AA3109">
        <f>IF(AB3109="",0,IFERROR(IF(VLOOKUP(AB3109,AB$38:AB3108,1,0)&gt;0,0,0),1))</f>
        <v>0</v>
      </c>
      <c r="AB3109" s="17" t="str">
        <f>IF(DATOS!I3073=X$39,DATOS!F3073,"")</f>
        <v/>
      </c>
    </row>
    <row r="3110" spans="26:28" x14ac:dyDescent="0.25">
      <c r="Z3110">
        <f t="shared" ref="Z3110:Z3173" si="66">Z3109+AA3110</f>
        <v>0</v>
      </c>
      <c r="AA3110">
        <f>IF(AB3110="",0,IFERROR(IF(VLOOKUP(AB3110,AB$38:AB3109,1,0)&gt;0,0,0),1))</f>
        <v>0</v>
      </c>
      <c r="AB3110" s="17" t="str">
        <f>IF(DATOS!I3074=X$39,DATOS!F3074,"")</f>
        <v/>
      </c>
    </row>
    <row r="3111" spans="26:28" x14ac:dyDescent="0.25">
      <c r="Z3111">
        <f t="shared" si="66"/>
        <v>0</v>
      </c>
      <c r="AA3111">
        <f>IF(AB3111="",0,IFERROR(IF(VLOOKUP(AB3111,AB$38:AB3110,1,0)&gt;0,0,0),1))</f>
        <v>0</v>
      </c>
      <c r="AB3111" s="17" t="str">
        <f>IF(DATOS!I3075=X$39,DATOS!F3075,"")</f>
        <v/>
      </c>
    </row>
    <row r="3112" spans="26:28" x14ac:dyDescent="0.25">
      <c r="Z3112">
        <f t="shared" si="66"/>
        <v>0</v>
      </c>
      <c r="AA3112">
        <f>IF(AB3112="",0,IFERROR(IF(VLOOKUP(AB3112,AB$38:AB3111,1,0)&gt;0,0,0),1))</f>
        <v>0</v>
      </c>
      <c r="AB3112" s="17" t="str">
        <f>IF(DATOS!I3076=X$39,DATOS!F3076,"")</f>
        <v/>
      </c>
    </row>
    <row r="3113" spans="26:28" x14ac:dyDescent="0.25">
      <c r="Z3113">
        <f t="shared" si="66"/>
        <v>0</v>
      </c>
      <c r="AA3113">
        <f>IF(AB3113="",0,IFERROR(IF(VLOOKUP(AB3113,AB$38:AB3112,1,0)&gt;0,0,0),1))</f>
        <v>0</v>
      </c>
      <c r="AB3113" s="17" t="str">
        <f>IF(DATOS!I3077=X$39,DATOS!F3077,"")</f>
        <v/>
      </c>
    </row>
    <row r="3114" spans="26:28" x14ac:dyDescent="0.25">
      <c r="Z3114">
        <f t="shared" si="66"/>
        <v>0</v>
      </c>
      <c r="AA3114">
        <f>IF(AB3114="",0,IFERROR(IF(VLOOKUP(AB3114,AB$38:AB3113,1,0)&gt;0,0,0),1))</f>
        <v>0</v>
      </c>
      <c r="AB3114" s="17" t="str">
        <f>IF(DATOS!I3078=X$39,DATOS!F3078,"")</f>
        <v/>
      </c>
    </row>
    <row r="3115" spans="26:28" x14ac:dyDescent="0.25">
      <c r="Z3115">
        <f t="shared" si="66"/>
        <v>0</v>
      </c>
      <c r="AA3115">
        <f>IF(AB3115="",0,IFERROR(IF(VLOOKUP(AB3115,AB$38:AB3114,1,0)&gt;0,0,0),1))</f>
        <v>0</v>
      </c>
      <c r="AB3115" s="17" t="str">
        <f>IF(DATOS!I3079=X$39,DATOS!F3079,"")</f>
        <v/>
      </c>
    </row>
    <row r="3116" spans="26:28" x14ac:dyDescent="0.25">
      <c r="Z3116">
        <f t="shared" si="66"/>
        <v>0</v>
      </c>
      <c r="AA3116">
        <f>IF(AB3116="",0,IFERROR(IF(VLOOKUP(AB3116,AB$38:AB3115,1,0)&gt;0,0,0),1))</f>
        <v>0</v>
      </c>
      <c r="AB3116" s="17" t="str">
        <f>IF(DATOS!I3080=X$39,DATOS!F3080,"")</f>
        <v/>
      </c>
    </row>
    <row r="3117" spans="26:28" x14ac:dyDescent="0.25">
      <c r="Z3117">
        <f t="shared" si="66"/>
        <v>0</v>
      </c>
      <c r="AA3117">
        <f>IF(AB3117="",0,IFERROR(IF(VLOOKUP(AB3117,AB$38:AB3116,1,0)&gt;0,0,0),1))</f>
        <v>0</v>
      </c>
      <c r="AB3117" s="17" t="str">
        <f>IF(DATOS!I3081=X$39,DATOS!F3081,"")</f>
        <v/>
      </c>
    </row>
    <row r="3118" spans="26:28" x14ac:dyDescent="0.25">
      <c r="Z3118">
        <f t="shared" si="66"/>
        <v>0</v>
      </c>
      <c r="AA3118">
        <f>IF(AB3118="",0,IFERROR(IF(VLOOKUP(AB3118,AB$38:AB3117,1,0)&gt;0,0,0),1))</f>
        <v>0</v>
      </c>
      <c r="AB3118" s="17" t="str">
        <f>IF(DATOS!I3082=X$39,DATOS!F3082,"")</f>
        <v/>
      </c>
    </row>
    <row r="3119" spans="26:28" x14ac:dyDescent="0.25">
      <c r="Z3119">
        <f t="shared" si="66"/>
        <v>0</v>
      </c>
      <c r="AA3119">
        <f>IF(AB3119="",0,IFERROR(IF(VLOOKUP(AB3119,AB$38:AB3118,1,0)&gt;0,0,0),1))</f>
        <v>0</v>
      </c>
      <c r="AB3119" s="17" t="str">
        <f>IF(DATOS!I3083=X$39,DATOS!F3083,"")</f>
        <v/>
      </c>
    </row>
    <row r="3120" spans="26:28" x14ac:dyDescent="0.25">
      <c r="Z3120">
        <f t="shared" si="66"/>
        <v>0</v>
      </c>
      <c r="AA3120">
        <f>IF(AB3120="",0,IFERROR(IF(VLOOKUP(AB3120,AB$38:AB3119,1,0)&gt;0,0,0),1))</f>
        <v>0</v>
      </c>
      <c r="AB3120" s="17" t="str">
        <f>IF(DATOS!I3084=X$39,DATOS!F3084,"")</f>
        <v/>
      </c>
    </row>
    <row r="3121" spans="26:28" x14ac:dyDescent="0.25">
      <c r="Z3121">
        <f t="shared" si="66"/>
        <v>0</v>
      </c>
      <c r="AA3121">
        <f>IF(AB3121="",0,IFERROR(IF(VLOOKUP(AB3121,AB$38:AB3120,1,0)&gt;0,0,0),1))</f>
        <v>0</v>
      </c>
      <c r="AB3121" s="17" t="str">
        <f>IF(DATOS!I3085=X$39,DATOS!F3085,"")</f>
        <v/>
      </c>
    </row>
    <row r="3122" spans="26:28" x14ac:dyDescent="0.25">
      <c r="Z3122">
        <f t="shared" si="66"/>
        <v>0</v>
      </c>
      <c r="AA3122">
        <f>IF(AB3122="",0,IFERROR(IF(VLOOKUP(AB3122,AB$38:AB3121,1,0)&gt;0,0,0),1))</f>
        <v>0</v>
      </c>
      <c r="AB3122" s="17" t="str">
        <f>IF(DATOS!I3086=X$39,DATOS!F3086,"")</f>
        <v/>
      </c>
    </row>
    <row r="3123" spans="26:28" x14ac:dyDescent="0.25">
      <c r="Z3123">
        <f t="shared" si="66"/>
        <v>0</v>
      </c>
      <c r="AA3123">
        <f>IF(AB3123="",0,IFERROR(IF(VLOOKUP(AB3123,AB$38:AB3122,1,0)&gt;0,0,0),1))</f>
        <v>0</v>
      </c>
      <c r="AB3123" s="17" t="str">
        <f>IF(DATOS!I3087=X$39,DATOS!F3087,"")</f>
        <v/>
      </c>
    </row>
    <row r="3124" spans="26:28" x14ac:dyDescent="0.25">
      <c r="Z3124">
        <f t="shared" si="66"/>
        <v>0</v>
      </c>
      <c r="AA3124">
        <f>IF(AB3124="",0,IFERROR(IF(VLOOKUP(AB3124,AB$38:AB3123,1,0)&gt;0,0,0),1))</f>
        <v>0</v>
      </c>
      <c r="AB3124" s="17" t="str">
        <f>IF(DATOS!I3088=X$39,DATOS!F3088,"")</f>
        <v/>
      </c>
    </row>
    <row r="3125" spans="26:28" x14ac:dyDescent="0.25">
      <c r="Z3125">
        <f t="shared" si="66"/>
        <v>0</v>
      </c>
      <c r="AA3125">
        <f>IF(AB3125="",0,IFERROR(IF(VLOOKUP(AB3125,AB$38:AB3124,1,0)&gt;0,0,0),1))</f>
        <v>0</v>
      </c>
      <c r="AB3125" s="17" t="str">
        <f>IF(DATOS!I3089=X$39,DATOS!F3089,"")</f>
        <v/>
      </c>
    </row>
    <row r="3126" spans="26:28" x14ac:dyDescent="0.25">
      <c r="Z3126">
        <f t="shared" si="66"/>
        <v>0</v>
      </c>
      <c r="AA3126">
        <f>IF(AB3126="",0,IFERROR(IF(VLOOKUP(AB3126,AB$38:AB3125,1,0)&gt;0,0,0),1))</f>
        <v>0</v>
      </c>
      <c r="AB3126" s="17" t="str">
        <f>IF(DATOS!I3090=X$39,DATOS!F3090,"")</f>
        <v/>
      </c>
    </row>
    <row r="3127" spans="26:28" x14ac:dyDescent="0.25">
      <c r="Z3127">
        <f t="shared" si="66"/>
        <v>0</v>
      </c>
      <c r="AA3127">
        <f>IF(AB3127="",0,IFERROR(IF(VLOOKUP(AB3127,AB$38:AB3126,1,0)&gt;0,0,0),1))</f>
        <v>0</v>
      </c>
      <c r="AB3127" s="17" t="str">
        <f>IF(DATOS!I3091=X$39,DATOS!F3091,"")</f>
        <v/>
      </c>
    </row>
    <row r="3128" spans="26:28" x14ac:dyDescent="0.25">
      <c r="Z3128">
        <f t="shared" si="66"/>
        <v>0</v>
      </c>
      <c r="AA3128">
        <f>IF(AB3128="",0,IFERROR(IF(VLOOKUP(AB3128,AB$38:AB3127,1,0)&gt;0,0,0),1))</f>
        <v>0</v>
      </c>
      <c r="AB3128" s="17" t="str">
        <f>IF(DATOS!I3092=X$39,DATOS!F3092,"")</f>
        <v/>
      </c>
    </row>
    <row r="3129" spans="26:28" x14ac:dyDescent="0.25">
      <c r="Z3129">
        <f t="shared" si="66"/>
        <v>0</v>
      </c>
      <c r="AA3129">
        <f>IF(AB3129="",0,IFERROR(IF(VLOOKUP(AB3129,AB$38:AB3128,1,0)&gt;0,0,0),1))</f>
        <v>0</v>
      </c>
      <c r="AB3129" s="17" t="str">
        <f>IF(DATOS!I3093=X$39,DATOS!F3093,"")</f>
        <v/>
      </c>
    </row>
    <row r="3130" spans="26:28" x14ac:dyDescent="0.25">
      <c r="Z3130">
        <f t="shared" si="66"/>
        <v>0</v>
      </c>
      <c r="AA3130">
        <f>IF(AB3130="",0,IFERROR(IF(VLOOKUP(AB3130,AB$38:AB3129,1,0)&gt;0,0,0),1))</f>
        <v>0</v>
      </c>
      <c r="AB3130" s="17" t="str">
        <f>IF(DATOS!I3094=X$39,DATOS!F3094,"")</f>
        <v/>
      </c>
    </row>
    <row r="3131" spans="26:28" x14ac:dyDescent="0.25">
      <c r="Z3131">
        <f t="shared" si="66"/>
        <v>0</v>
      </c>
      <c r="AA3131">
        <f>IF(AB3131="",0,IFERROR(IF(VLOOKUP(AB3131,AB$38:AB3130,1,0)&gt;0,0,0),1))</f>
        <v>0</v>
      </c>
      <c r="AB3131" s="17" t="str">
        <f>IF(DATOS!I3095=X$39,DATOS!F3095,"")</f>
        <v/>
      </c>
    </row>
    <row r="3132" spans="26:28" x14ac:dyDescent="0.25">
      <c r="Z3132">
        <f t="shared" si="66"/>
        <v>0</v>
      </c>
      <c r="AA3132">
        <f>IF(AB3132="",0,IFERROR(IF(VLOOKUP(AB3132,AB$38:AB3131,1,0)&gt;0,0,0),1))</f>
        <v>0</v>
      </c>
      <c r="AB3132" s="17" t="str">
        <f>IF(DATOS!I3096=X$39,DATOS!F3096,"")</f>
        <v/>
      </c>
    </row>
    <row r="3133" spans="26:28" x14ac:dyDescent="0.25">
      <c r="Z3133">
        <f t="shared" si="66"/>
        <v>0</v>
      </c>
      <c r="AA3133">
        <f>IF(AB3133="",0,IFERROR(IF(VLOOKUP(AB3133,AB$38:AB3132,1,0)&gt;0,0,0),1))</f>
        <v>0</v>
      </c>
      <c r="AB3133" s="17" t="str">
        <f>IF(DATOS!I3097=X$39,DATOS!F3097,"")</f>
        <v/>
      </c>
    </row>
    <row r="3134" spans="26:28" x14ac:dyDescent="0.25">
      <c r="Z3134">
        <f t="shared" si="66"/>
        <v>0</v>
      </c>
      <c r="AA3134">
        <f>IF(AB3134="",0,IFERROR(IF(VLOOKUP(AB3134,AB$38:AB3133,1,0)&gt;0,0,0),1))</f>
        <v>0</v>
      </c>
      <c r="AB3134" s="17" t="str">
        <f>IF(DATOS!I3098=X$39,DATOS!F3098,"")</f>
        <v/>
      </c>
    </row>
    <row r="3135" spans="26:28" x14ac:dyDescent="0.25">
      <c r="Z3135">
        <f t="shared" si="66"/>
        <v>0</v>
      </c>
      <c r="AA3135">
        <f>IF(AB3135="",0,IFERROR(IF(VLOOKUP(AB3135,AB$38:AB3134,1,0)&gt;0,0,0),1))</f>
        <v>0</v>
      </c>
      <c r="AB3135" s="17" t="str">
        <f>IF(DATOS!I3099=X$39,DATOS!F3099,"")</f>
        <v/>
      </c>
    </row>
    <row r="3136" spans="26:28" x14ac:dyDescent="0.25">
      <c r="Z3136">
        <f t="shared" si="66"/>
        <v>0</v>
      </c>
      <c r="AA3136">
        <f>IF(AB3136="",0,IFERROR(IF(VLOOKUP(AB3136,AB$38:AB3135,1,0)&gt;0,0,0),1))</f>
        <v>0</v>
      </c>
      <c r="AB3136" s="17" t="str">
        <f>IF(DATOS!I3100=X$39,DATOS!F3100,"")</f>
        <v/>
      </c>
    </row>
    <row r="3137" spans="26:28" x14ac:dyDescent="0.25">
      <c r="Z3137">
        <f t="shared" si="66"/>
        <v>0</v>
      </c>
      <c r="AA3137">
        <f>IF(AB3137="",0,IFERROR(IF(VLOOKUP(AB3137,AB$38:AB3136,1,0)&gt;0,0,0),1))</f>
        <v>0</v>
      </c>
      <c r="AB3137" s="17" t="str">
        <f>IF(DATOS!I3101=X$39,DATOS!F3101,"")</f>
        <v/>
      </c>
    </row>
    <row r="3138" spans="26:28" x14ac:dyDescent="0.25">
      <c r="Z3138">
        <f t="shared" si="66"/>
        <v>0</v>
      </c>
      <c r="AA3138">
        <f>IF(AB3138="",0,IFERROR(IF(VLOOKUP(AB3138,AB$38:AB3137,1,0)&gt;0,0,0),1))</f>
        <v>0</v>
      </c>
      <c r="AB3138" s="17" t="str">
        <f>IF(DATOS!I3102=X$39,DATOS!F3102,"")</f>
        <v/>
      </c>
    </row>
    <row r="3139" spans="26:28" x14ac:dyDescent="0.25">
      <c r="Z3139">
        <f t="shared" si="66"/>
        <v>0</v>
      </c>
      <c r="AA3139">
        <f>IF(AB3139="",0,IFERROR(IF(VLOOKUP(AB3139,AB$38:AB3138,1,0)&gt;0,0,0),1))</f>
        <v>0</v>
      </c>
      <c r="AB3139" s="17" t="str">
        <f>IF(DATOS!I3103=X$39,DATOS!F3103,"")</f>
        <v/>
      </c>
    </row>
    <row r="3140" spans="26:28" x14ac:dyDescent="0.25">
      <c r="Z3140">
        <f t="shared" si="66"/>
        <v>0</v>
      </c>
      <c r="AA3140">
        <f>IF(AB3140="",0,IFERROR(IF(VLOOKUP(AB3140,AB$38:AB3139,1,0)&gt;0,0,0),1))</f>
        <v>0</v>
      </c>
      <c r="AB3140" s="17" t="str">
        <f>IF(DATOS!I3104=X$39,DATOS!F3104,"")</f>
        <v/>
      </c>
    </row>
    <row r="3141" spans="26:28" x14ac:dyDescent="0.25">
      <c r="Z3141">
        <f t="shared" si="66"/>
        <v>0</v>
      </c>
      <c r="AA3141">
        <f>IF(AB3141="",0,IFERROR(IF(VLOOKUP(AB3141,AB$38:AB3140,1,0)&gt;0,0,0),1))</f>
        <v>0</v>
      </c>
      <c r="AB3141" s="17" t="str">
        <f>IF(DATOS!I3105=X$39,DATOS!F3105,"")</f>
        <v/>
      </c>
    </row>
    <row r="3142" spans="26:28" x14ac:dyDescent="0.25">
      <c r="Z3142">
        <f t="shared" si="66"/>
        <v>0</v>
      </c>
      <c r="AA3142">
        <f>IF(AB3142="",0,IFERROR(IF(VLOOKUP(AB3142,AB$38:AB3141,1,0)&gt;0,0,0),1))</f>
        <v>0</v>
      </c>
      <c r="AB3142" s="17" t="str">
        <f>IF(DATOS!I3106=X$39,DATOS!F3106,"")</f>
        <v/>
      </c>
    </row>
    <row r="3143" spans="26:28" x14ac:dyDescent="0.25">
      <c r="Z3143">
        <f t="shared" si="66"/>
        <v>0</v>
      </c>
      <c r="AA3143">
        <f>IF(AB3143="",0,IFERROR(IF(VLOOKUP(AB3143,AB$38:AB3142,1,0)&gt;0,0,0),1))</f>
        <v>0</v>
      </c>
      <c r="AB3143" s="17" t="str">
        <f>IF(DATOS!I3107=X$39,DATOS!F3107,"")</f>
        <v/>
      </c>
    </row>
    <row r="3144" spans="26:28" x14ac:dyDescent="0.25">
      <c r="Z3144">
        <f t="shared" si="66"/>
        <v>0</v>
      </c>
      <c r="AA3144">
        <f>IF(AB3144="",0,IFERROR(IF(VLOOKUP(AB3144,AB$38:AB3143,1,0)&gt;0,0,0),1))</f>
        <v>0</v>
      </c>
      <c r="AB3144" s="17" t="str">
        <f>IF(DATOS!I3108=X$39,DATOS!F3108,"")</f>
        <v/>
      </c>
    </row>
    <row r="3145" spans="26:28" x14ac:dyDescent="0.25">
      <c r="Z3145">
        <f t="shared" si="66"/>
        <v>0</v>
      </c>
      <c r="AA3145">
        <f>IF(AB3145="",0,IFERROR(IF(VLOOKUP(AB3145,AB$38:AB3144,1,0)&gt;0,0,0),1))</f>
        <v>0</v>
      </c>
      <c r="AB3145" s="17" t="str">
        <f>IF(DATOS!I3109=X$39,DATOS!F3109,"")</f>
        <v/>
      </c>
    </row>
    <row r="3146" spans="26:28" x14ac:dyDescent="0.25">
      <c r="Z3146">
        <f t="shared" si="66"/>
        <v>0</v>
      </c>
      <c r="AA3146">
        <f>IF(AB3146="",0,IFERROR(IF(VLOOKUP(AB3146,AB$38:AB3145,1,0)&gt;0,0,0),1))</f>
        <v>0</v>
      </c>
      <c r="AB3146" s="17" t="str">
        <f>IF(DATOS!I3110=X$39,DATOS!F3110,"")</f>
        <v/>
      </c>
    </row>
    <row r="3147" spans="26:28" x14ac:dyDescent="0.25">
      <c r="Z3147">
        <f t="shared" si="66"/>
        <v>0</v>
      </c>
      <c r="AA3147">
        <f>IF(AB3147="",0,IFERROR(IF(VLOOKUP(AB3147,AB$38:AB3146,1,0)&gt;0,0,0),1))</f>
        <v>0</v>
      </c>
      <c r="AB3147" s="17" t="str">
        <f>IF(DATOS!I3111=X$39,DATOS!F3111,"")</f>
        <v/>
      </c>
    </row>
    <row r="3148" spans="26:28" x14ac:dyDescent="0.25">
      <c r="Z3148">
        <f t="shared" si="66"/>
        <v>0</v>
      </c>
      <c r="AA3148">
        <f>IF(AB3148="",0,IFERROR(IF(VLOOKUP(AB3148,AB$38:AB3147,1,0)&gt;0,0,0),1))</f>
        <v>0</v>
      </c>
      <c r="AB3148" s="17" t="str">
        <f>IF(DATOS!I3112=X$39,DATOS!F3112,"")</f>
        <v/>
      </c>
    </row>
    <row r="3149" spans="26:28" x14ac:dyDescent="0.25">
      <c r="Z3149">
        <f t="shared" si="66"/>
        <v>0</v>
      </c>
      <c r="AA3149">
        <f>IF(AB3149="",0,IFERROR(IF(VLOOKUP(AB3149,AB$38:AB3148,1,0)&gt;0,0,0),1))</f>
        <v>0</v>
      </c>
      <c r="AB3149" s="17" t="str">
        <f>IF(DATOS!I3113=X$39,DATOS!F3113,"")</f>
        <v/>
      </c>
    </row>
    <row r="3150" spans="26:28" x14ac:dyDescent="0.25">
      <c r="Z3150">
        <f t="shared" si="66"/>
        <v>0</v>
      </c>
      <c r="AA3150">
        <f>IF(AB3150="",0,IFERROR(IF(VLOOKUP(AB3150,AB$38:AB3149,1,0)&gt;0,0,0),1))</f>
        <v>0</v>
      </c>
      <c r="AB3150" s="17" t="str">
        <f>IF(DATOS!I3114=X$39,DATOS!F3114,"")</f>
        <v/>
      </c>
    </row>
    <row r="3151" spans="26:28" x14ac:dyDescent="0.25">
      <c r="Z3151">
        <f t="shared" si="66"/>
        <v>0</v>
      </c>
      <c r="AA3151">
        <f>IF(AB3151="",0,IFERROR(IF(VLOOKUP(AB3151,AB$38:AB3150,1,0)&gt;0,0,0),1))</f>
        <v>0</v>
      </c>
      <c r="AB3151" s="17" t="str">
        <f>IF(DATOS!I3115=X$39,DATOS!F3115,"")</f>
        <v/>
      </c>
    </row>
    <row r="3152" spans="26:28" x14ac:dyDescent="0.25">
      <c r="Z3152">
        <f t="shared" si="66"/>
        <v>0</v>
      </c>
      <c r="AA3152">
        <f>IF(AB3152="",0,IFERROR(IF(VLOOKUP(AB3152,AB$38:AB3151,1,0)&gt;0,0,0),1))</f>
        <v>0</v>
      </c>
      <c r="AB3152" s="17" t="str">
        <f>IF(DATOS!I3116=X$39,DATOS!F3116,"")</f>
        <v/>
      </c>
    </row>
    <row r="3153" spans="26:28" x14ac:dyDescent="0.25">
      <c r="Z3153">
        <f t="shared" si="66"/>
        <v>0</v>
      </c>
      <c r="AA3153">
        <f>IF(AB3153="",0,IFERROR(IF(VLOOKUP(AB3153,AB$38:AB3152,1,0)&gt;0,0,0),1))</f>
        <v>0</v>
      </c>
      <c r="AB3153" s="17" t="str">
        <f>IF(DATOS!I3117=X$39,DATOS!F3117,"")</f>
        <v/>
      </c>
    </row>
    <row r="3154" spans="26:28" x14ac:dyDescent="0.25">
      <c r="Z3154">
        <f t="shared" si="66"/>
        <v>0</v>
      </c>
      <c r="AA3154">
        <f>IF(AB3154="",0,IFERROR(IF(VLOOKUP(AB3154,AB$38:AB3153,1,0)&gt;0,0,0),1))</f>
        <v>0</v>
      </c>
      <c r="AB3154" s="17" t="str">
        <f>IF(DATOS!I3118=X$39,DATOS!F3118,"")</f>
        <v/>
      </c>
    </row>
    <row r="3155" spans="26:28" x14ac:dyDescent="0.25">
      <c r="Z3155">
        <f t="shared" si="66"/>
        <v>0</v>
      </c>
      <c r="AA3155">
        <f>IF(AB3155="",0,IFERROR(IF(VLOOKUP(AB3155,AB$38:AB3154,1,0)&gt;0,0,0),1))</f>
        <v>0</v>
      </c>
      <c r="AB3155" s="17" t="str">
        <f>IF(DATOS!I3119=X$39,DATOS!F3119,"")</f>
        <v/>
      </c>
    </row>
    <row r="3156" spans="26:28" x14ac:dyDescent="0.25">
      <c r="Z3156">
        <f t="shared" si="66"/>
        <v>0</v>
      </c>
      <c r="AA3156">
        <f>IF(AB3156="",0,IFERROR(IF(VLOOKUP(AB3156,AB$38:AB3155,1,0)&gt;0,0,0),1))</f>
        <v>0</v>
      </c>
      <c r="AB3156" s="17" t="str">
        <f>IF(DATOS!I3120=X$39,DATOS!F3120,"")</f>
        <v/>
      </c>
    </row>
    <row r="3157" spans="26:28" x14ac:dyDescent="0.25">
      <c r="Z3157">
        <f t="shared" si="66"/>
        <v>0</v>
      </c>
      <c r="AA3157">
        <f>IF(AB3157="",0,IFERROR(IF(VLOOKUP(AB3157,AB$38:AB3156,1,0)&gt;0,0,0),1))</f>
        <v>0</v>
      </c>
      <c r="AB3157" s="17" t="str">
        <f>IF(DATOS!I3121=X$39,DATOS!F3121,"")</f>
        <v/>
      </c>
    </row>
    <row r="3158" spans="26:28" x14ac:dyDescent="0.25">
      <c r="Z3158">
        <f t="shared" si="66"/>
        <v>0</v>
      </c>
      <c r="AA3158">
        <f>IF(AB3158="",0,IFERROR(IF(VLOOKUP(AB3158,AB$38:AB3157,1,0)&gt;0,0,0),1))</f>
        <v>0</v>
      </c>
      <c r="AB3158" s="17" t="str">
        <f>IF(DATOS!I3122=X$39,DATOS!F3122,"")</f>
        <v/>
      </c>
    </row>
    <row r="3159" spans="26:28" x14ac:dyDescent="0.25">
      <c r="Z3159">
        <f t="shared" si="66"/>
        <v>0</v>
      </c>
      <c r="AA3159">
        <f>IF(AB3159="",0,IFERROR(IF(VLOOKUP(AB3159,AB$38:AB3158,1,0)&gt;0,0,0),1))</f>
        <v>0</v>
      </c>
      <c r="AB3159" s="17" t="str">
        <f>IF(DATOS!I3123=X$39,DATOS!F3123,"")</f>
        <v/>
      </c>
    </row>
    <row r="3160" spans="26:28" x14ac:dyDescent="0.25">
      <c r="Z3160">
        <f t="shared" si="66"/>
        <v>0</v>
      </c>
      <c r="AA3160">
        <f>IF(AB3160="",0,IFERROR(IF(VLOOKUP(AB3160,AB$38:AB3159,1,0)&gt;0,0,0),1))</f>
        <v>0</v>
      </c>
      <c r="AB3160" s="17" t="str">
        <f>IF(DATOS!I3124=X$39,DATOS!F3124,"")</f>
        <v/>
      </c>
    </row>
    <row r="3161" spans="26:28" x14ac:dyDescent="0.25">
      <c r="Z3161">
        <f t="shared" si="66"/>
        <v>0</v>
      </c>
      <c r="AA3161">
        <f>IF(AB3161="",0,IFERROR(IF(VLOOKUP(AB3161,AB$38:AB3160,1,0)&gt;0,0,0),1))</f>
        <v>0</v>
      </c>
      <c r="AB3161" s="17" t="str">
        <f>IF(DATOS!I3125=X$39,DATOS!F3125,"")</f>
        <v/>
      </c>
    </row>
    <row r="3162" spans="26:28" x14ac:dyDescent="0.25">
      <c r="Z3162">
        <f t="shared" si="66"/>
        <v>0</v>
      </c>
      <c r="AA3162">
        <f>IF(AB3162="",0,IFERROR(IF(VLOOKUP(AB3162,AB$38:AB3161,1,0)&gt;0,0,0),1))</f>
        <v>0</v>
      </c>
      <c r="AB3162" s="17" t="str">
        <f>IF(DATOS!I3126=X$39,DATOS!F3126,"")</f>
        <v/>
      </c>
    </row>
    <row r="3163" spans="26:28" x14ac:dyDescent="0.25">
      <c r="Z3163">
        <f t="shared" si="66"/>
        <v>0</v>
      </c>
      <c r="AA3163">
        <f>IF(AB3163="",0,IFERROR(IF(VLOOKUP(AB3163,AB$38:AB3162,1,0)&gt;0,0,0),1))</f>
        <v>0</v>
      </c>
      <c r="AB3163" s="17" t="str">
        <f>IF(DATOS!I3127=X$39,DATOS!F3127,"")</f>
        <v/>
      </c>
    </row>
    <row r="3164" spans="26:28" x14ac:dyDescent="0.25">
      <c r="Z3164">
        <f t="shared" si="66"/>
        <v>0</v>
      </c>
      <c r="AA3164">
        <f>IF(AB3164="",0,IFERROR(IF(VLOOKUP(AB3164,AB$38:AB3163,1,0)&gt;0,0,0),1))</f>
        <v>0</v>
      </c>
      <c r="AB3164" s="17" t="str">
        <f>IF(DATOS!I3128=X$39,DATOS!F3128,"")</f>
        <v/>
      </c>
    </row>
    <row r="3165" spans="26:28" x14ac:dyDescent="0.25">
      <c r="Z3165">
        <f t="shared" si="66"/>
        <v>0</v>
      </c>
      <c r="AA3165">
        <f>IF(AB3165="",0,IFERROR(IF(VLOOKUP(AB3165,AB$38:AB3164,1,0)&gt;0,0,0),1))</f>
        <v>0</v>
      </c>
      <c r="AB3165" s="17" t="str">
        <f>IF(DATOS!I3129=X$39,DATOS!F3129,"")</f>
        <v/>
      </c>
    </row>
    <row r="3166" spans="26:28" x14ac:dyDescent="0.25">
      <c r="Z3166">
        <f t="shared" si="66"/>
        <v>0</v>
      </c>
      <c r="AA3166">
        <f>IF(AB3166="",0,IFERROR(IF(VLOOKUP(AB3166,AB$38:AB3165,1,0)&gt;0,0,0),1))</f>
        <v>0</v>
      </c>
      <c r="AB3166" s="17" t="str">
        <f>IF(DATOS!I3130=X$39,DATOS!F3130,"")</f>
        <v/>
      </c>
    </row>
    <row r="3167" spans="26:28" x14ac:dyDescent="0.25">
      <c r="Z3167">
        <f t="shared" si="66"/>
        <v>0</v>
      </c>
      <c r="AA3167">
        <f>IF(AB3167="",0,IFERROR(IF(VLOOKUP(AB3167,AB$38:AB3166,1,0)&gt;0,0,0),1))</f>
        <v>0</v>
      </c>
      <c r="AB3167" s="17" t="str">
        <f>IF(DATOS!I3131=X$39,DATOS!F3131,"")</f>
        <v/>
      </c>
    </row>
    <row r="3168" spans="26:28" x14ac:dyDescent="0.25">
      <c r="Z3168">
        <f t="shared" si="66"/>
        <v>0</v>
      </c>
      <c r="AA3168">
        <f>IF(AB3168="",0,IFERROR(IF(VLOOKUP(AB3168,AB$38:AB3167,1,0)&gt;0,0,0),1))</f>
        <v>0</v>
      </c>
      <c r="AB3168" s="17" t="str">
        <f>IF(DATOS!I3132=X$39,DATOS!F3132,"")</f>
        <v/>
      </c>
    </row>
    <row r="3169" spans="26:28" x14ac:dyDescent="0.25">
      <c r="Z3169">
        <f t="shared" si="66"/>
        <v>0</v>
      </c>
      <c r="AA3169">
        <f>IF(AB3169="",0,IFERROR(IF(VLOOKUP(AB3169,AB$38:AB3168,1,0)&gt;0,0,0),1))</f>
        <v>0</v>
      </c>
      <c r="AB3169" s="17" t="str">
        <f>IF(DATOS!I3133=X$39,DATOS!F3133,"")</f>
        <v/>
      </c>
    </row>
    <row r="3170" spans="26:28" x14ac:dyDescent="0.25">
      <c r="Z3170">
        <f t="shared" si="66"/>
        <v>0</v>
      </c>
      <c r="AA3170">
        <f>IF(AB3170="",0,IFERROR(IF(VLOOKUP(AB3170,AB$38:AB3169,1,0)&gt;0,0,0),1))</f>
        <v>0</v>
      </c>
      <c r="AB3170" s="17" t="str">
        <f>IF(DATOS!I3134=X$39,DATOS!F3134,"")</f>
        <v/>
      </c>
    </row>
    <row r="3171" spans="26:28" x14ac:dyDescent="0.25">
      <c r="Z3171">
        <f t="shared" si="66"/>
        <v>0</v>
      </c>
      <c r="AA3171">
        <f>IF(AB3171="",0,IFERROR(IF(VLOOKUP(AB3171,AB$38:AB3170,1,0)&gt;0,0,0),1))</f>
        <v>0</v>
      </c>
      <c r="AB3171" s="17" t="str">
        <f>IF(DATOS!I3135=X$39,DATOS!F3135,"")</f>
        <v/>
      </c>
    </row>
    <row r="3172" spans="26:28" x14ac:dyDescent="0.25">
      <c r="Z3172">
        <f t="shared" si="66"/>
        <v>0</v>
      </c>
      <c r="AA3172">
        <f>IF(AB3172="",0,IFERROR(IF(VLOOKUP(AB3172,AB$38:AB3171,1,0)&gt;0,0,0),1))</f>
        <v>0</v>
      </c>
      <c r="AB3172" s="17" t="str">
        <f>IF(DATOS!I3136=X$39,DATOS!F3136,"")</f>
        <v/>
      </c>
    </row>
    <row r="3173" spans="26:28" x14ac:dyDescent="0.25">
      <c r="Z3173">
        <f t="shared" si="66"/>
        <v>0</v>
      </c>
      <c r="AA3173">
        <f>IF(AB3173="",0,IFERROR(IF(VLOOKUP(AB3173,AB$38:AB3172,1,0)&gt;0,0,0),1))</f>
        <v>0</v>
      </c>
      <c r="AB3173" s="17" t="str">
        <f>IF(DATOS!I3137=X$39,DATOS!F3137,"")</f>
        <v/>
      </c>
    </row>
    <row r="3174" spans="26:28" x14ac:dyDescent="0.25">
      <c r="Z3174">
        <f t="shared" ref="Z3174:Z3237" si="67">Z3173+AA3174</f>
        <v>0</v>
      </c>
      <c r="AA3174">
        <f>IF(AB3174="",0,IFERROR(IF(VLOOKUP(AB3174,AB$38:AB3173,1,0)&gt;0,0,0),1))</f>
        <v>0</v>
      </c>
      <c r="AB3174" s="17" t="str">
        <f>IF(DATOS!I3138=X$39,DATOS!F3138,"")</f>
        <v/>
      </c>
    </row>
    <row r="3175" spans="26:28" x14ac:dyDescent="0.25">
      <c r="Z3175">
        <f t="shared" si="67"/>
        <v>0</v>
      </c>
      <c r="AA3175">
        <f>IF(AB3175="",0,IFERROR(IF(VLOOKUP(AB3175,AB$38:AB3174,1,0)&gt;0,0,0),1))</f>
        <v>0</v>
      </c>
      <c r="AB3175" s="17" t="str">
        <f>IF(DATOS!I3139=X$39,DATOS!F3139,"")</f>
        <v/>
      </c>
    </row>
    <row r="3176" spans="26:28" x14ac:dyDescent="0.25">
      <c r="Z3176">
        <f t="shared" si="67"/>
        <v>0</v>
      </c>
      <c r="AA3176">
        <f>IF(AB3176="",0,IFERROR(IF(VLOOKUP(AB3176,AB$38:AB3175,1,0)&gt;0,0,0),1))</f>
        <v>0</v>
      </c>
      <c r="AB3176" s="17" t="str">
        <f>IF(DATOS!I3140=X$39,DATOS!F3140,"")</f>
        <v/>
      </c>
    </row>
    <row r="3177" spans="26:28" x14ac:dyDescent="0.25">
      <c r="Z3177">
        <f t="shared" si="67"/>
        <v>0</v>
      </c>
      <c r="AA3177">
        <f>IF(AB3177="",0,IFERROR(IF(VLOOKUP(AB3177,AB$38:AB3176,1,0)&gt;0,0,0),1))</f>
        <v>0</v>
      </c>
      <c r="AB3177" s="17" t="str">
        <f>IF(DATOS!I3141=X$39,DATOS!F3141,"")</f>
        <v/>
      </c>
    </row>
    <row r="3178" spans="26:28" x14ac:dyDescent="0.25">
      <c r="Z3178">
        <f t="shared" si="67"/>
        <v>0</v>
      </c>
      <c r="AA3178">
        <f>IF(AB3178="",0,IFERROR(IF(VLOOKUP(AB3178,AB$38:AB3177,1,0)&gt;0,0,0),1))</f>
        <v>0</v>
      </c>
      <c r="AB3178" s="17" t="str">
        <f>IF(DATOS!I3142=X$39,DATOS!F3142,"")</f>
        <v/>
      </c>
    </row>
    <row r="3179" spans="26:28" x14ac:dyDescent="0.25">
      <c r="Z3179">
        <f t="shared" si="67"/>
        <v>0</v>
      </c>
      <c r="AA3179">
        <f>IF(AB3179="",0,IFERROR(IF(VLOOKUP(AB3179,AB$38:AB3178,1,0)&gt;0,0,0),1))</f>
        <v>0</v>
      </c>
      <c r="AB3179" s="17" t="str">
        <f>IF(DATOS!I3143=X$39,DATOS!F3143,"")</f>
        <v/>
      </c>
    </row>
    <row r="3180" spans="26:28" x14ac:dyDescent="0.25">
      <c r="Z3180">
        <f t="shared" si="67"/>
        <v>0</v>
      </c>
      <c r="AA3180">
        <f>IF(AB3180="",0,IFERROR(IF(VLOOKUP(AB3180,AB$38:AB3179,1,0)&gt;0,0,0),1))</f>
        <v>0</v>
      </c>
      <c r="AB3180" s="17" t="str">
        <f>IF(DATOS!I3144=X$39,DATOS!F3144,"")</f>
        <v/>
      </c>
    </row>
    <row r="3181" spans="26:28" x14ac:dyDescent="0.25">
      <c r="Z3181">
        <f t="shared" si="67"/>
        <v>0</v>
      </c>
      <c r="AA3181">
        <f>IF(AB3181="",0,IFERROR(IF(VLOOKUP(AB3181,AB$38:AB3180,1,0)&gt;0,0,0),1))</f>
        <v>0</v>
      </c>
      <c r="AB3181" s="17" t="str">
        <f>IF(DATOS!I3145=X$39,DATOS!F3145,"")</f>
        <v/>
      </c>
    </row>
    <row r="3182" spans="26:28" x14ac:dyDescent="0.25">
      <c r="Z3182">
        <f t="shared" si="67"/>
        <v>0</v>
      </c>
      <c r="AA3182">
        <f>IF(AB3182="",0,IFERROR(IF(VLOOKUP(AB3182,AB$38:AB3181,1,0)&gt;0,0,0),1))</f>
        <v>0</v>
      </c>
      <c r="AB3182" s="17" t="str">
        <f>IF(DATOS!I3146=X$39,DATOS!F3146,"")</f>
        <v/>
      </c>
    </row>
    <row r="3183" spans="26:28" x14ac:dyDescent="0.25">
      <c r="Z3183">
        <f t="shared" si="67"/>
        <v>0</v>
      </c>
      <c r="AA3183">
        <f>IF(AB3183="",0,IFERROR(IF(VLOOKUP(AB3183,AB$38:AB3182,1,0)&gt;0,0,0),1))</f>
        <v>0</v>
      </c>
      <c r="AB3183" s="17" t="str">
        <f>IF(DATOS!I3147=X$39,DATOS!F3147,"")</f>
        <v/>
      </c>
    </row>
    <row r="3184" spans="26:28" x14ac:dyDescent="0.25">
      <c r="Z3184">
        <f t="shared" si="67"/>
        <v>0</v>
      </c>
      <c r="AA3184">
        <f>IF(AB3184="",0,IFERROR(IF(VLOOKUP(AB3184,AB$38:AB3183,1,0)&gt;0,0,0),1))</f>
        <v>0</v>
      </c>
      <c r="AB3184" s="17" t="str">
        <f>IF(DATOS!I3148=X$39,DATOS!F3148,"")</f>
        <v/>
      </c>
    </row>
    <row r="3185" spans="26:28" x14ac:dyDescent="0.25">
      <c r="Z3185">
        <f t="shared" si="67"/>
        <v>0</v>
      </c>
      <c r="AA3185">
        <f>IF(AB3185="",0,IFERROR(IF(VLOOKUP(AB3185,AB$38:AB3184,1,0)&gt;0,0,0),1))</f>
        <v>0</v>
      </c>
      <c r="AB3185" s="17" t="str">
        <f>IF(DATOS!I3149=X$39,DATOS!F3149,"")</f>
        <v/>
      </c>
    </row>
    <row r="3186" spans="26:28" x14ac:dyDescent="0.25">
      <c r="Z3186">
        <f t="shared" si="67"/>
        <v>0</v>
      </c>
      <c r="AA3186">
        <f>IF(AB3186="",0,IFERROR(IF(VLOOKUP(AB3186,AB$38:AB3185,1,0)&gt;0,0,0),1))</f>
        <v>0</v>
      </c>
      <c r="AB3186" s="17" t="str">
        <f>IF(DATOS!I3150=X$39,DATOS!F3150,"")</f>
        <v/>
      </c>
    </row>
    <row r="3187" spans="26:28" x14ac:dyDescent="0.25">
      <c r="Z3187">
        <f t="shared" si="67"/>
        <v>0</v>
      </c>
      <c r="AA3187">
        <f>IF(AB3187="",0,IFERROR(IF(VLOOKUP(AB3187,AB$38:AB3186,1,0)&gt;0,0,0),1))</f>
        <v>0</v>
      </c>
      <c r="AB3187" s="17" t="str">
        <f>IF(DATOS!I3151=X$39,DATOS!F3151,"")</f>
        <v/>
      </c>
    </row>
    <row r="3188" spans="26:28" x14ac:dyDescent="0.25">
      <c r="Z3188">
        <f t="shared" si="67"/>
        <v>0</v>
      </c>
      <c r="AA3188">
        <f>IF(AB3188="",0,IFERROR(IF(VLOOKUP(AB3188,AB$38:AB3187,1,0)&gt;0,0,0),1))</f>
        <v>0</v>
      </c>
      <c r="AB3188" s="17" t="str">
        <f>IF(DATOS!I3152=X$39,DATOS!F3152,"")</f>
        <v/>
      </c>
    </row>
    <row r="3189" spans="26:28" x14ac:dyDescent="0.25">
      <c r="Z3189">
        <f t="shared" si="67"/>
        <v>0</v>
      </c>
      <c r="AA3189">
        <f>IF(AB3189="",0,IFERROR(IF(VLOOKUP(AB3189,AB$38:AB3188,1,0)&gt;0,0,0),1))</f>
        <v>0</v>
      </c>
      <c r="AB3189" s="17" t="str">
        <f>IF(DATOS!I3153=X$39,DATOS!F3153,"")</f>
        <v/>
      </c>
    </row>
    <row r="3190" spans="26:28" x14ac:dyDescent="0.25">
      <c r="Z3190">
        <f t="shared" si="67"/>
        <v>0</v>
      </c>
      <c r="AA3190">
        <f>IF(AB3190="",0,IFERROR(IF(VLOOKUP(AB3190,AB$38:AB3189,1,0)&gt;0,0,0),1))</f>
        <v>0</v>
      </c>
      <c r="AB3190" s="17" t="str">
        <f>IF(DATOS!I3154=X$39,DATOS!F3154,"")</f>
        <v/>
      </c>
    </row>
    <row r="3191" spans="26:28" x14ac:dyDescent="0.25">
      <c r="Z3191">
        <f t="shared" si="67"/>
        <v>0</v>
      </c>
      <c r="AA3191">
        <f>IF(AB3191="",0,IFERROR(IF(VLOOKUP(AB3191,AB$38:AB3190,1,0)&gt;0,0,0),1))</f>
        <v>0</v>
      </c>
      <c r="AB3191" s="17" t="str">
        <f>IF(DATOS!I3155=X$39,DATOS!F3155,"")</f>
        <v/>
      </c>
    </row>
    <row r="3192" spans="26:28" x14ac:dyDescent="0.25">
      <c r="Z3192">
        <f t="shared" si="67"/>
        <v>0</v>
      </c>
      <c r="AA3192">
        <f>IF(AB3192="",0,IFERROR(IF(VLOOKUP(AB3192,AB$38:AB3191,1,0)&gt;0,0,0),1))</f>
        <v>0</v>
      </c>
      <c r="AB3192" s="17" t="str">
        <f>IF(DATOS!I3156=X$39,DATOS!F3156,"")</f>
        <v/>
      </c>
    </row>
    <row r="3193" spans="26:28" x14ac:dyDescent="0.25">
      <c r="Z3193">
        <f t="shared" si="67"/>
        <v>0</v>
      </c>
      <c r="AA3193">
        <f>IF(AB3193="",0,IFERROR(IF(VLOOKUP(AB3193,AB$38:AB3192,1,0)&gt;0,0,0),1))</f>
        <v>0</v>
      </c>
      <c r="AB3193" s="17" t="str">
        <f>IF(DATOS!I3157=X$39,DATOS!F3157,"")</f>
        <v/>
      </c>
    </row>
    <row r="3194" spans="26:28" x14ac:dyDescent="0.25">
      <c r="Z3194">
        <f t="shared" si="67"/>
        <v>0</v>
      </c>
      <c r="AA3194">
        <f>IF(AB3194="",0,IFERROR(IF(VLOOKUP(AB3194,AB$38:AB3193,1,0)&gt;0,0,0),1))</f>
        <v>0</v>
      </c>
      <c r="AB3194" s="17" t="str">
        <f>IF(DATOS!I3158=X$39,DATOS!F3158,"")</f>
        <v/>
      </c>
    </row>
    <row r="3195" spans="26:28" x14ac:dyDescent="0.25">
      <c r="Z3195">
        <f t="shared" si="67"/>
        <v>0</v>
      </c>
      <c r="AA3195">
        <f>IF(AB3195="",0,IFERROR(IF(VLOOKUP(AB3195,AB$38:AB3194,1,0)&gt;0,0,0),1))</f>
        <v>0</v>
      </c>
      <c r="AB3195" s="17" t="str">
        <f>IF(DATOS!I3159=X$39,DATOS!F3159,"")</f>
        <v/>
      </c>
    </row>
    <row r="3196" spans="26:28" x14ac:dyDescent="0.25">
      <c r="Z3196">
        <f t="shared" si="67"/>
        <v>0</v>
      </c>
      <c r="AA3196">
        <f>IF(AB3196="",0,IFERROR(IF(VLOOKUP(AB3196,AB$38:AB3195,1,0)&gt;0,0,0),1))</f>
        <v>0</v>
      </c>
      <c r="AB3196" s="17" t="str">
        <f>IF(DATOS!I3160=X$39,DATOS!F3160,"")</f>
        <v/>
      </c>
    </row>
    <row r="3197" spans="26:28" x14ac:dyDescent="0.25">
      <c r="Z3197">
        <f t="shared" si="67"/>
        <v>0</v>
      </c>
      <c r="AA3197">
        <f>IF(AB3197="",0,IFERROR(IF(VLOOKUP(AB3197,AB$38:AB3196,1,0)&gt;0,0,0),1))</f>
        <v>0</v>
      </c>
      <c r="AB3197" s="17" t="str">
        <f>IF(DATOS!I3161=X$39,DATOS!F3161,"")</f>
        <v/>
      </c>
    </row>
    <row r="3198" spans="26:28" x14ac:dyDescent="0.25">
      <c r="Z3198">
        <f t="shared" si="67"/>
        <v>0</v>
      </c>
      <c r="AA3198">
        <f>IF(AB3198="",0,IFERROR(IF(VLOOKUP(AB3198,AB$38:AB3197,1,0)&gt;0,0,0),1))</f>
        <v>0</v>
      </c>
      <c r="AB3198" s="17" t="str">
        <f>IF(DATOS!I3162=X$39,DATOS!F3162,"")</f>
        <v/>
      </c>
    </row>
    <row r="3199" spans="26:28" x14ac:dyDescent="0.25">
      <c r="Z3199">
        <f t="shared" si="67"/>
        <v>0</v>
      </c>
      <c r="AA3199">
        <f>IF(AB3199="",0,IFERROR(IF(VLOOKUP(AB3199,AB$38:AB3198,1,0)&gt;0,0,0),1))</f>
        <v>0</v>
      </c>
      <c r="AB3199" s="17" t="str">
        <f>IF(DATOS!I3163=X$39,DATOS!F3163,"")</f>
        <v/>
      </c>
    </row>
    <row r="3200" spans="26:28" x14ac:dyDescent="0.25">
      <c r="Z3200">
        <f t="shared" si="67"/>
        <v>0</v>
      </c>
      <c r="AA3200">
        <f>IF(AB3200="",0,IFERROR(IF(VLOOKUP(AB3200,AB$38:AB3199,1,0)&gt;0,0,0),1))</f>
        <v>0</v>
      </c>
      <c r="AB3200" s="17" t="str">
        <f>IF(DATOS!I3164=X$39,DATOS!F3164,"")</f>
        <v/>
      </c>
    </row>
    <row r="3201" spans="26:28" x14ac:dyDescent="0.25">
      <c r="Z3201">
        <f t="shared" si="67"/>
        <v>0</v>
      </c>
      <c r="AA3201">
        <f>IF(AB3201="",0,IFERROR(IF(VLOOKUP(AB3201,AB$38:AB3200,1,0)&gt;0,0,0),1))</f>
        <v>0</v>
      </c>
      <c r="AB3201" s="17" t="str">
        <f>IF(DATOS!I3165=X$39,DATOS!F3165,"")</f>
        <v/>
      </c>
    </row>
    <row r="3202" spans="26:28" x14ac:dyDescent="0.25">
      <c r="Z3202">
        <f t="shared" si="67"/>
        <v>0</v>
      </c>
      <c r="AA3202">
        <f>IF(AB3202="",0,IFERROR(IF(VLOOKUP(AB3202,AB$38:AB3201,1,0)&gt;0,0,0),1))</f>
        <v>0</v>
      </c>
      <c r="AB3202" s="17" t="str">
        <f>IF(DATOS!I3166=X$39,DATOS!F3166,"")</f>
        <v/>
      </c>
    </row>
    <row r="3203" spans="26:28" x14ac:dyDescent="0.25">
      <c r="Z3203">
        <f t="shared" si="67"/>
        <v>0</v>
      </c>
      <c r="AA3203">
        <f>IF(AB3203="",0,IFERROR(IF(VLOOKUP(AB3203,AB$38:AB3202,1,0)&gt;0,0,0),1))</f>
        <v>0</v>
      </c>
      <c r="AB3203" s="17" t="str">
        <f>IF(DATOS!I3167=X$39,DATOS!F3167,"")</f>
        <v/>
      </c>
    </row>
    <row r="3204" spans="26:28" x14ac:dyDescent="0.25">
      <c r="Z3204">
        <f t="shared" si="67"/>
        <v>0</v>
      </c>
      <c r="AA3204">
        <f>IF(AB3204="",0,IFERROR(IF(VLOOKUP(AB3204,AB$38:AB3203,1,0)&gt;0,0,0),1))</f>
        <v>0</v>
      </c>
      <c r="AB3204" s="17" t="str">
        <f>IF(DATOS!I3168=X$39,DATOS!F3168,"")</f>
        <v/>
      </c>
    </row>
    <row r="3205" spans="26:28" x14ac:dyDescent="0.25">
      <c r="Z3205">
        <f t="shared" si="67"/>
        <v>0</v>
      </c>
      <c r="AA3205">
        <f>IF(AB3205="",0,IFERROR(IF(VLOOKUP(AB3205,AB$38:AB3204,1,0)&gt;0,0,0),1))</f>
        <v>0</v>
      </c>
      <c r="AB3205" s="17" t="str">
        <f>IF(DATOS!I3169=X$39,DATOS!F3169,"")</f>
        <v/>
      </c>
    </row>
    <row r="3206" spans="26:28" x14ac:dyDescent="0.25">
      <c r="Z3206">
        <f t="shared" si="67"/>
        <v>0</v>
      </c>
      <c r="AA3206">
        <f>IF(AB3206="",0,IFERROR(IF(VLOOKUP(AB3206,AB$38:AB3205,1,0)&gt;0,0,0),1))</f>
        <v>0</v>
      </c>
      <c r="AB3206" s="17" t="str">
        <f>IF(DATOS!I3170=X$39,DATOS!F3170,"")</f>
        <v/>
      </c>
    </row>
    <row r="3207" spans="26:28" x14ac:dyDescent="0.25">
      <c r="Z3207">
        <f t="shared" si="67"/>
        <v>0</v>
      </c>
      <c r="AA3207">
        <f>IF(AB3207="",0,IFERROR(IF(VLOOKUP(AB3207,AB$38:AB3206,1,0)&gt;0,0,0),1))</f>
        <v>0</v>
      </c>
      <c r="AB3207" s="17" t="str">
        <f>IF(DATOS!I3171=X$39,DATOS!F3171,"")</f>
        <v/>
      </c>
    </row>
    <row r="3208" spans="26:28" x14ac:dyDescent="0.25">
      <c r="Z3208">
        <f t="shared" si="67"/>
        <v>0</v>
      </c>
      <c r="AA3208">
        <f>IF(AB3208="",0,IFERROR(IF(VLOOKUP(AB3208,AB$38:AB3207,1,0)&gt;0,0,0),1))</f>
        <v>0</v>
      </c>
      <c r="AB3208" s="17" t="str">
        <f>IF(DATOS!I3172=X$39,DATOS!F3172,"")</f>
        <v/>
      </c>
    </row>
    <row r="3209" spans="26:28" x14ac:dyDescent="0.25">
      <c r="Z3209">
        <f t="shared" si="67"/>
        <v>0</v>
      </c>
      <c r="AA3209">
        <f>IF(AB3209="",0,IFERROR(IF(VLOOKUP(AB3209,AB$38:AB3208,1,0)&gt;0,0,0),1))</f>
        <v>0</v>
      </c>
      <c r="AB3209" s="17" t="str">
        <f>IF(DATOS!I3173=X$39,DATOS!F3173,"")</f>
        <v/>
      </c>
    </row>
    <row r="3210" spans="26:28" x14ac:dyDescent="0.25">
      <c r="Z3210">
        <f t="shared" si="67"/>
        <v>0</v>
      </c>
      <c r="AA3210">
        <f>IF(AB3210="",0,IFERROR(IF(VLOOKUP(AB3210,AB$38:AB3209,1,0)&gt;0,0,0),1))</f>
        <v>0</v>
      </c>
      <c r="AB3210" s="17" t="str">
        <f>IF(DATOS!I3174=X$39,DATOS!F3174,"")</f>
        <v/>
      </c>
    </row>
    <row r="3211" spans="26:28" x14ac:dyDescent="0.25">
      <c r="Z3211">
        <f t="shared" si="67"/>
        <v>0</v>
      </c>
      <c r="AA3211">
        <f>IF(AB3211="",0,IFERROR(IF(VLOOKUP(AB3211,AB$38:AB3210,1,0)&gt;0,0,0),1))</f>
        <v>0</v>
      </c>
      <c r="AB3211" s="17" t="str">
        <f>IF(DATOS!I3175=X$39,DATOS!F3175,"")</f>
        <v/>
      </c>
    </row>
    <row r="3212" spans="26:28" x14ac:dyDescent="0.25">
      <c r="Z3212">
        <f t="shared" si="67"/>
        <v>0</v>
      </c>
      <c r="AA3212">
        <f>IF(AB3212="",0,IFERROR(IF(VLOOKUP(AB3212,AB$38:AB3211,1,0)&gt;0,0,0),1))</f>
        <v>0</v>
      </c>
      <c r="AB3212" s="17" t="str">
        <f>IF(DATOS!I3176=X$39,DATOS!F3176,"")</f>
        <v/>
      </c>
    </row>
    <row r="3213" spans="26:28" x14ac:dyDescent="0.25">
      <c r="Z3213">
        <f t="shared" si="67"/>
        <v>0</v>
      </c>
      <c r="AA3213">
        <f>IF(AB3213="",0,IFERROR(IF(VLOOKUP(AB3213,AB$38:AB3212,1,0)&gt;0,0,0),1))</f>
        <v>0</v>
      </c>
      <c r="AB3213" s="17" t="str">
        <f>IF(DATOS!I3177=X$39,DATOS!F3177,"")</f>
        <v/>
      </c>
    </row>
    <row r="3214" spans="26:28" x14ac:dyDescent="0.25">
      <c r="Z3214">
        <f t="shared" si="67"/>
        <v>0</v>
      </c>
      <c r="AA3214">
        <f>IF(AB3214="",0,IFERROR(IF(VLOOKUP(AB3214,AB$38:AB3213,1,0)&gt;0,0,0),1))</f>
        <v>0</v>
      </c>
      <c r="AB3214" s="17" t="str">
        <f>IF(DATOS!I3178=X$39,DATOS!F3178,"")</f>
        <v/>
      </c>
    </row>
    <row r="3215" spans="26:28" x14ac:dyDescent="0.25">
      <c r="Z3215">
        <f t="shared" si="67"/>
        <v>0</v>
      </c>
      <c r="AA3215">
        <f>IF(AB3215="",0,IFERROR(IF(VLOOKUP(AB3215,AB$38:AB3214,1,0)&gt;0,0,0),1))</f>
        <v>0</v>
      </c>
      <c r="AB3215" s="17" t="str">
        <f>IF(DATOS!I3179=X$39,DATOS!F3179,"")</f>
        <v/>
      </c>
    </row>
    <row r="3216" spans="26:28" x14ac:dyDescent="0.25">
      <c r="Z3216">
        <f t="shared" si="67"/>
        <v>0</v>
      </c>
      <c r="AA3216">
        <f>IF(AB3216="",0,IFERROR(IF(VLOOKUP(AB3216,AB$38:AB3215,1,0)&gt;0,0,0),1))</f>
        <v>0</v>
      </c>
      <c r="AB3216" s="17" t="str">
        <f>IF(DATOS!I3180=X$39,DATOS!F3180,"")</f>
        <v/>
      </c>
    </row>
    <row r="3217" spans="26:28" x14ac:dyDescent="0.25">
      <c r="Z3217">
        <f t="shared" si="67"/>
        <v>0</v>
      </c>
      <c r="AA3217">
        <f>IF(AB3217="",0,IFERROR(IF(VLOOKUP(AB3217,AB$38:AB3216,1,0)&gt;0,0,0),1))</f>
        <v>0</v>
      </c>
      <c r="AB3217" s="17" t="str">
        <f>IF(DATOS!I3181=X$39,DATOS!F3181,"")</f>
        <v/>
      </c>
    </row>
    <row r="3218" spans="26:28" x14ac:dyDescent="0.25">
      <c r="Z3218">
        <f t="shared" si="67"/>
        <v>0</v>
      </c>
      <c r="AA3218">
        <f>IF(AB3218="",0,IFERROR(IF(VLOOKUP(AB3218,AB$38:AB3217,1,0)&gt;0,0,0),1))</f>
        <v>0</v>
      </c>
      <c r="AB3218" s="17" t="str">
        <f>IF(DATOS!I3182=X$39,DATOS!F3182,"")</f>
        <v/>
      </c>
    </row>
    <row r="3219" spans="26:28" x14ac:dyDescent="0.25">
      <c r="Z3219">
        <f t="shared" si="67"/>
        <v>0</v>
      </c>
      <c r="AA3219">
        <f>IF(AB3219="",0,IFERROR(IF(VLOOKUP(AB3219,AB$38:AB3218,1,0)&gt;0,0,0),1))</f>
        <v>0</v>
      </c>
      <c r="AB3219" s="17" t="str">
        <f>IF(DATOS!I3183=X$39,DATOS!F3183,"")</f>
        <v/>
      </c>
    </row>
    <row r="3220" spans="26:28" x14ac:dyDescent="0.25">
      <c r="Z3220">
        <f t="shared" si="67"/>
        <v>0</v>
      </c>
      <c r="AA3220">
        <f>IF(AB3220="",0,IFERROR(IF(VLOOKUP(AB3220,AB$38:AB3219,1,0)&gt;0,0,0),1))</f>
        <v>0</v>
      </c>
      <c r="AB3220" s="17" t="str">
        <f>IF(DATOS!I3184=X$39,DATOS!F3184,"")</f>
        <v/>
      </c>
    </row>
    <row r="3221" spans="26:28" x14ac:dyDescent="0.25">
      <c r="Z3221">
        <f t="shared" si="67"/>
        <v>0</v>
      </c>
      <c r="AA3221">
        <f>IF(AB3221="",0,IFERROR(IF(VLOOKUP(AB3221,AB$38:AB3220,1,0)&gt;0,0,0),1))</f>
        <v>0</v>
      </c>
      <c r="AB3221" s="17" t="str">
        <f>IF(DATOS!I3185=X$39,DATOS!F3185,"")</f>
        <v/>
      </c>
    </row>
    <row r="3222" spans="26:28" x14ac:dyDescent="0.25">
      <c r="Z3222">
        <f t="shared" si="67"/>
        <v>0</v>
      </c>
      <c r="AA3222">
        <f>IF(AB3222="",0,IFERROR(IF(VLOOKUP(AB3222,AB$38:AB3221,1,0)&gt;0,0,0),1))</f>
        <v>0</v>
      </c>
      <c r="AB3222" s="17" t="str">
        <f>IF(DATOS!I3186=X$39,DATOS!F3186,"")</f>
        <v/>
      </c>
    </row>
    <row r="3223" spans="26:28" x14ac:dyDescent="0.25">
      <c r="Z3223">
        <f t="shared" si="67"/>
        <v>0</v>
      </c>
      <c r="AA3223">
        <f>IF(AB3223="",0,IFERROR(IF(VLOOKUP(AB3223,AB$38:AB3222,1,0)&gt;0,0,0),1))</f>
        <v>0</v>
      </c>
      <c r="AB3223" s="17" t="str">
        <f>IF(DATOS!I3187=X$39,DATOS!F3187,"")</f>
        <v/>
      </c>
    </row>
    <row r="3224" spans="26:28" x14ac:dyDescent="0.25">
      <c r="Z3224">
        <f t="shared" si="67"/>
        <v>0</v>
      </c>
      <c r="AA3224">
        <f>IF(AB3224="",0,IFERROR(IF(VLOOKUP(AB3224,AB$38:AB3223,1,0)&gt;0,0,0),1))</f>
        <v>0</v>
      </c>
      <c r="AB3224" s="17" t="str">
        <f>IF(DATOS!I3188=X$39,DATOS!F3188,"")</f>
        <v/>
      </c>
    </row>
    <row r="3225" spans="26:28" x14ac:dyDescent="0.25">
      <c r="Z3225">
        <f t="shared" si="67"/>
        <v>0</v>
      </c>
      <c r="AA3225">
        <f>IF(AB3225="",0,IFERROR(IF(VLOOKUP(AB3225,AB$38:AB3224,1,0)&gt;0,0,0),1))</f>
        <v>0</v>
      </c>
      <c r="AB3225" s="17" t="str">
        <f>IF(DATOS!I3189=X$39,DATOS!F3189,"")</f>
        <v/>
      </c>
    </row>
    <row r="3226" spans="26:28" x14ac:dyDescent="0.25">
      <c r="Z3226">
        <f t="shared" si="67"/>
        <v>0</v>
      </c>
      <c r="AA3226">
        <f>IF(AB3226="",0,IFERROR(IF(VLOOKUP(AB3226,AB$38:AB3225,1,0)&gt;0,0,0),1))</f>
        <v>0</v>
      </c>
      <c r="AB3226" s="17" t="str">
        <f>IF(DATOS!I3190=X$39,DATOS!F3190,"")</f>
        <v/>
      </c>
    </row>
    <row r="3227" spans="26:28" x14ac:dyDescent="0.25">
      <c r="Z3227">
        <f t="shared" si="67"/>
        <v>0</v>
      </c>
      <c r="AA3227">
        <f>IF(AB3227="",0,IFERROR(IF(VLOOKUP(AB3227,AB$38:AB3226,1,0)&gt;0,0,0),1))</f>
        <v>0</v>
      </c>
      <c r="AB3227" s="17" t="str">
        <f>IF(DATOS!I3191=X$39,DATOS!F3191,"")</f>
        <v/>
      </c>
    </row>
    <row r="3228" spans="26:28" x14ac:dyDescent="0.25">
      <c r="Z3228">
        <f t="shared" si="67"/>
        <v>0</v>
      </c>
      <c r="AA3228">
        <f>IF(AB3228="",0,IFERROR(IF(VLOOKUP(AB3228,AB$38:AB3227,1,0)&gt;0,0,0),1))</f>
        <v>0</v>
      </c>
      <c r="AB3228" s="17" t="str">
        <f>IF(DATOS!I3192=X$39,DATOS!F3192,"")</f>
        <v/>
      </c>
    </row>
    <row r="3229" spans="26:28" x14ac:dyDescent="0.25">
      <c r="Z3229">
        <f t="shared" si="67"/>
        <v>0</v>
      </c>
      <c r="AA3229">
        <f>IF(AB3229="",0,IFERROR(IF(VLOOKUP(AB3229,AB$38:AB3228,1,0)&gt;0,0,0),1))</f>
        <v>0</v>
      </c>
      <c r="AB3229" s="17" t="str">
        <f>IF(DATOS!I3193=X$39,DATOS!F3193,"")</f>
        <v/>
      </c>
    </row>
    <row r="3230" spans="26:28" x14ac:dyDescent="0.25">
      <c r="Z3230">
        <f t="shared" si="67"/>
        <v>0</v>
      </c>
      <c r="AA3230">
        <f>IF(AB3230="",0,IFERROR(IF(VLOOKUP(AB3230,AB$38:AB3229,1,0)&gt;0,0,0),1))</f>
        <v>0</v>
      </c>
      <c r="AB3230" s="17" t="str">
        <f>IF(DATOS!I3194=X$39,DATOS!F3194,"")</f>
        <v/>
      </c>
    </row>
    <row r="3231" spans="26:28" x14ac:dyDescent="0.25">
      <c r="Z3231">
        <f t="shared" si="67"/>
        <v>0</v>
      </c>
      <c r="AA3231">
        <f>IF(AB3231="",0,IFERROR(IF(VLOOKUP(AB3231,AB$38:AB3230,1,0)&gt;0,0,0),1))</f>
        <v>0</v>
      </c>
      <c r="AB3231" s="17" t="str">
        <f>IF(DATOS!I3195=X$39,DATOS!F3195,"")</f>
        <v/>
      </c>
    </row>
    <row r="3232" spans="26:28" x14ac:dyDescent="0.25">
      <c r="Z3232">
        <f t="shared" si="67"/>
        <v>0</v>
      </c>
      <c r="AA3232">
        <f>IF(AB3232="",0,IFERROR(IF(VLOOKUP(AB3232,AB$38:AB3231,1,0)&gt;0,0,0),1))</f>
        <v>0</v>
      </c>
      <c r="AB3232" s="17" t="str">
        <f>IF(DATOS!I3196=X$39,DATOS!F3196,"")</f>
        <v/>
      </c>
    </row>
    <row r="3233" spans="26:28" x14ac:dyDescent="0.25">
      <c r="Z3233">
        <f t="shared" si="67"/>
        <v>0</v>
      </c>
      <c r="AA3233">
        <f>IF(AB3233="",0,IFERROR(IF(VLOOKUP(AB3233,AB$38:AB3232,1,0)&gt;0,0,0),1))</f>
        <v>0</v>
      </c>
      <c r="AB3233" s="17" t="str">
        <f>IF(DATOS!I3197=X$39,DATOS!F3197,"")</f>
        <v/>
      </c>
    </row>
    <row r="3234" spans="26:28" x14ac:dyDescent="0.25">
      <c r="Z3234">
        <f t="shared" si="67"/>
        <v>0</v>
      </c>
      <c r="AA3234">
        <f>IF(AB3234="",0,IFERROR(IF(VLOOKUP(AB3234,AB$38:AB3233,1,0)&gt;0,0,0),1))</f>
        <v>0</v>
      </c>
      <c r="AB3234" s="17" t="str">
        <f>IF(DATOS!I3198=X$39,DATOS!F3198,"")</f>
        <v/>
      </c>
    </row>
    <row r="3235" spans="26:28" x14ac:dyDescent="0.25">
      <c r="Z3235">
        <f t="shared" si="67"/>
        <v>0</v>
      </c>
      <c r="AA3235">
        <f>IF(AB3235="",0,IFERROR(IF(VLOOKUP(AB3235,AB$38:AB3234,1,0)&gt;0,0,0),1))</f>
        <v>0</v>
      </c>
      <c r="AB3235" s="17" t="str">
        <f>IF(DATOS!I3199=X$39,DATOS!F3199,"")</f>
        <v/>
      </c>
    </row>
    <row r="3236" spans="26:28" x14ac:dyDescent="0.25">
      <c r="Z3236">
        <f t="shared" si="67"/>
        <v>0</v>
      </c>
      <c r="AA3236">
        <f>IF(AB3236="",0,IFERROR(IF(VLOOKUP(AB3236,AB$38:AB3235,1,0)&gt;0,0,0),1))</f>
        <v>0</v>
      </c>
      <c r="AB3236" s="17" t="str">
        <f>IF(DATOS!I3200=X$39,DATOS!F3200,"")</f>
        <v/>
      </c>
    </row>
    <row r="3237" spans="26:28" x14ac:dyDescent="0.25">
      <c r="Z3237">
        <f t="shared" si="67"/>
        <v>0</v>
      </c>
      <c r="AA3237">
        <f>IF(AB3237="",0,IFERROR(IF(VLOOKUP(AB3237,AB$38:AB3236,1,0)&gt;0,0,0),1))</f>
        <v>0</v>
      </c>
      <c r="AB3237" s="17" t="str">
        <f>IF(DATOS!I3201=X$39,DATOS!F3201,"")</f>
        <v/>
      </c>
    </row>
    <row r="3238" spans="26:28" x14ac:dyDescent="0.25">
      <c r="Z3238">
        <f t="shared" ref="Z3238:Z3301" si="68">Z3237+AA3238</f>
        <v>0</v>
      </c>
      <c r="AA3238">
        <f>IF(AB3238="",0,IFERROR(IF(VLOOKUP(AB3238,AB$38:AB3237,1,0)&gt;0,0,0),1))</f>
        <v>0</v>
      </c>
      <c r="AB3238" s="17" t="str">
        <f>IF(DATOS!I3202=X$39,DATOS!F3202,"")</f>
        <v/>
      </c>
    </row>
    <row r="3239" spans="26:28" x14ac:dyDescent="0.25">
      <c r="Z3239">
        <f t="shared" si="68"/>
        <v>0</v>
      </c>
      <c r="AA3239">
        <f>IF(AB3239="",0,IFERROR(IF(VLOOKUP(AB3239,AB$38:AB3238,1,0)&gt;0,0,0),1))</f>
        <v>0</v>
      </c>
      <c r="AB3239" s="17" t="str">
        <f>IF(DATOS!I3203=X$39,DATOS!F3203,"")</f>
        <v/>
      </c>
    </row>
    <row r="3240" spans="26:28" x14ac:dyDescent="0.25">
      <c r="Z3240">
        <f t="shared" si="68"/>
        <v>0</v>
      </c>
      <c r="AA3240">
        <f>IF(AB3240="",0,IFERROR(IF(VLOOKUP(AB3240,AB$38:AB3239,1,0)&gt;0,0,0),1))</f>
        <v>0</v>
      </c>
      <c r="AB3240" s="17" t="str">
        <f>IF(DATOS!I3204=X$39,DATOS!F3204,"")</f>
        <v/>
      </c>
    </row>
    <row r="3241" spans="26:28" x14ac:dyDescent="0.25">
      <c r="Z3241">
        <f t="shared" si="68"/>
        <v>0</v>
      </c>
      <c r="AA3241">
        <f>IF(AB3241="",0,IFERROR(IF(VLOOKUP(AB3241,AB$38:AB3240,1,0)&gt;0,0,0),1))</f>
        <v>0</v>
      </c>
      <c r="AB3241" s="17" t="str">
        <f>IF(DATOS!I3205=X$39,DATOS!F3205,"")</f>
        <v/>
      </c>
    </row>
    <row r="3242" spans="26:28" x14ac:dyDescent="0.25">
      <c r="Z3242">
        <f t="shared" si="68"/>
        <v>0</v>
      </c>
      <c r="AA3242">
        <f>IF(AB3242="",0,IFERROR(IF(VLOOKUP(AB3242,AB$38:AB3241,1,0)&gt;0,0,0),1))</f>
        <v>0</v>
      </c>
      <c r="AB3242" s="17" t="str">
        <f>IF(DATOS!I3206=X$39,DATOS!F3206,"")</f>
        <v/>
      </c>
    </row>
    <row r="3243" spans="26:28" x14ac:dyDescent="0.25">
      <c r="Z3243">
        <f t="shared" si="68"/>
        <v>0</v>
      </c>
      <c r="AA3243">
        <f>IF(AB3243="",0,IFERROR(IF(VLOOKUP(AB3243,AB$38:AB3242,1,0)&gt;0,0,0),1))</f>
        <v>0</v>
      </c>
      <c r="AB3243" s="17" t="str">
        <f>IF(DATOS!I3207=X$39,DATOS!F3207,"")</f>
        <v/>
      </c>
    </row>
    <row r="3244" spans="26:28" x14ac:dyDescent="0.25">
      <c r="Z3244">
        <f t="shared" si="68"/>
        <v>0</v>
      </c>
      <c r="AA3244">
        <f>IF(AB3244="",0,IFERROR(IF(VLOOKUP(AB3244,AB$38:AB3243,1,0)&gt;0,0,0),1))</f>
        <v>0</v>
      </c>
      <c r="AB3244" s="17" t="str">
        <f>IF(DATOS!I3208=X$39,DATOS!F3208,"")</f>
        <v/>
      </c>
    </row>
    <row r="3245" spans="26:28" x14ac:dyDescent="0.25">
      <c r="Z3245">
        <f t="shared" si="68"/>
        <v>0</v>
      </c>
      <c r="AA3245">
        <f>IF(AB3245="",0,IFERROR(IF(VLOOKUP(AB3245,AB$38:AB3244,1,0)&gt;0,0,0),1))</f>
        <v>0</v>
      </c>
      <c r="AB3245" s="17" t="str">
        <f>IF(DATOS!I3209=X$39,DATOS!F3209,"")</f>
        <v/>
      </c>
    </row>
    <row r="3246" spans="26:28" x14ac:dyDescent="0.25">
      <c r="Z3246">
        <f t="shared" si="68"/>
        <v>0</v>
      </c>
      <c r="AA3246">
        <f>IF(AB3246="",0,IFERROR(IF(VLOOKUP(AB3246,AB$38:AB3245,1,0)&gt;0,0,0),1))</f>
        <v>0</v>
      </c>
      <c r="AB3246" s="17" t="str">
        <f>IF(DATOS!I3210=X$39,DATOS!F3210,"")</f>
        <v/>
      </c>
    </row>
    <row r="3247" spans="26:28" x14ac:dyDescent="0.25">
      <c r="Z3247">
        <f t="shared" si="68"/>
        <v>0</v>
      </c>
      <c r="AA3247">
        <f>IF(AB3247="",0,IFERROR(IF(VLOOKUP(AB3247,AB$38:AB3246,1,0)&gt;0,0,0),1))</f>
        <v>0</v>
      </c>
      <c r="AB3247" s="17" t="str">
        <f>IF(DATOS!I3211=X$39,DATOS!F3211,"")</f>
        <v/>
      </c>
    </row>
    <row r="3248" spans="26:28" x14ac:dyDescent="0.25">
      <c r="Z3248">
        <f t="shared" si="68"/>
        <v>0</v>
      </c>
      <c r="AA3248">
        <f>IF(AB3248="",0,IFERROR(IF(VLOOKUP(AB3248,AB$38:AB3247,1,0)&gt;0,0,0),1))</f>
        <v>0</v>
      </c>
      <c r="AB3248" s="17" t="str">
        <f>IF(DATOS!I3212=X$39,DATOS!F3212,"")</f>
        <v/>
      </c>
    </row>
    <row r="3249" spans="26:28" x14ac:dyDescent="0.25">
      <c r="Z3249">
        <f t="shared" si="68"/>
        <v>0</v>
      </c>
      <c r="AA3249">
        <f>IF(AB3249="",0,IFERROR(IF(VLOOKUP(AB3249,AB$38:AB3248,1,0)&gt;0,0,0),1))</f>
        <v>0</v>
      </c>
      <c r="AB3249" s="17" t="str">
        <f>IF(DATOS!I3213=X$39,DATOS!F3213,"")</f>
        <v/>
      </c>
    </row>
    <row r="3250" spans="26:28" x14ac:dyDescent="0.25">
      <c r="Z3250">
        <f t="shared" si="68"/>
        <v>0</v>
      </c>
      <c r="AA3250">
        <f>IF(AB3250="",0,IFERROR(IF(VLOOKUP(AB3250,AB$38:AB3249,1,0)&gt;0,0,0),1))</f>
        <v>0</v>
      </c>
      <c r="AB3250" s="17" t="str">
        <f>IF(DATOS!I3214=X$39,DATOS!F3214,"")</f>
        <v/>
      </c>
    </row>
    <row r="3251" spans="26:28" x14ac:dyDescent="0.25">
      <c r="Z3251">
        <f t="shared" si="68"/>
        <v>0</v>
      </c>
      <c r="AA3251">
        <f>IF(AB3251="",0,IFERROR(IF(VLOOKUP(AB3251,AB$38:AB3250,1,0)&gt;0,0,0),1))</f>
        <v>0</v>
      </c>
      <c r="AB3251" s="17" t="str">
        <f>IF(DATOS!I3215=X$39,DATOS!F3215,"")</f>
        <v/>
      </c>
    </row>
    <row r="3252" spans="26:28" x14ac:dyDescent="0.25">
      <c r="Z3252">
        <f t="shared" si="68"/>
        <v>0</v>
      </c>
      <c r="AA3252">
        <f>IF(AB3252="",0,IFERROR(IF(VLOOKUP(AB3252,AB$38:AB3251,1,0)&gt;0,0,0),1))</f>
        <v>0</v>
      </c>
      <c r="AB3252" s="17" t="str">
        <f>IF(DATOS!I3216=X$39,DATOS!F3216,"")</f>
        <v/>
      </c>
    </row>
    <row r="3253" spans="26:28" x14ac:dyDescent="0.25">
      <c r="Z3253">
        <f t="shared" si="68"/>
        <v>0</v>
      </c>
      <c r="AA3253">
        <f>IF(AB3253="",0,IFERROR(IF(VLOOKUP(AB3253,AB$38:AB3252,1,0)&gt;0,0,0),1))</f>
        <v>0</v>
      </c>
      <c r="AB3253" s="17" t="str">
        <f>IF(DATOS!I3217=X$39,DATOS!F3217,"")</f>
        <v/>
      </c>
    </row>
    <row r="3254" spans="26:28" x14ac:dyDescent="0.25">
      <c r="Z3254">
        <f t="shared" si="68"/>
        <v>0</v>
      </c>
      <c r="AA3254">
        <f>IF(AB3254="",0,IFERROR(IF(VLOOKUP(AB3254,AB$38:AB3253,1,0)&gt;0,0,0),1))</f>
        <v>0</v>
      </c>
      <c r="AB3254" s="17" t="str">
        <f>IF(DATOS!I3218=X$39,DATOS!F3218,"")</f>
        <v/>
      </c>
    </row>
    <row r="3255" spans="26:28" x14ac:dyDescent="0.25">
      <c r="Z3255">
        <f t="shared" si="68"/>
        <v>0</v>
      </c>
      <c r="AA3255">
        <f>IF(AB3255="",0,IFERROR(IF(VLOOKUP(AB3255,AB$38:AB3254,1,0)&gt;0,0,0),1))</f>
        <v>0</v>
      </c>
      <c r="AB3255" s="17" t="str">
        <f>IF(DATOS!I3219=X$39,DATOS!F3219,"")</f>
        <v/>
      </c>
    </row>
    <row r="3256" spans="26:28" x14ac:dyDescent="0.25">
      <c r="Z3256">
        <f t="shared" si="68"/>
        <v>0</v>
      </c>
      <c r="AA3256">
        <f>IF(AB3256="",0,IFERROR(IF(VLOOKUP(AB3256,AB$38:AB3255,1,0)&gt;0,0,0),1))</f>
        <v>0</v>
      </c>
      <c r="AB3256" s="17" t="str">
        <f>IF(DATOS!I3220=X$39,DATOS!F3220,"")</f>
        <v/>
      </c>
    </row>
    <row r="3257" spans="26:28" x14ac:dyDescent="0.25">
      <c r="Z3257">
        <f t="shared" si="68"/>
        <v>0</v>
      </c>
      <c r="AA3257">
        <f>IF(AB3257="",0,IFERROR(IF(VLOOKUP(AB3257,AB$38:AB3256,1,0)&gt;0,0,0),1))</f>
        <v>0</v>
      </c>
      <c r="AB3257" s="17" t="str">
        <f>IF(DATOS!I3221=X$39,DATOS!F3221,"")</f>
        <v/>
      </c>
    </row>
    <row r="3258" spans="26:28" x14ac:dyDescent="0.25">
      <c r="Z3258">
        <f t="shared" si="68"/>
        <v>0</v>
      </c>
      <c r="AA3258">
        <f>IF(AB3258="",0,IFERROR(IF(VLOOKUP(AB3258,AB$38:AB3257,1,0)&gt;0,0,0),1))</f>
        <v>0</v>
      </c>
      <c r="AB3258" s="17" t="str">
        <f>IF(DATOS!I3222=X$39,DATOS!F3222,"")</f>
        <v/>
      </c>
    </row>
    <row r="3259" spans="26:28" x14ac:dyDescent="0.25">
      <c r="Z3259">
        <f t="shared" si="68"/>
        <v>0</v>
      </c>
      <c r="AA3259">
        <f>IF(AB3259="",0,IFERROR(IF(VLOOKUP(AB3259,AB$38:AB3258,1,0)&gt;0,0,0),1))</f>
        <v>0</v>
      </c>
      <c r="AB3259" s="17" t="str">
        <f>IF(DATOS!I3223=X$39,DATOS!F3223,"")</f>
        <v/>
      </c>
    </row>
    <row r="3260" spans="26:28" x14ac:dyDescent="0.25">
      <c r="Z3260">
        <f t="shared" si="68"/>
        <v>0</v>
      </c>
      <c r="AA3260">
        <f>IF(AB3260="",0,IFERROR(IF(VLOOKUP(AB3260,AB$38:AB3259,1,0)&gt;0,0,0),1))</f>
        <v>0</v>
      </c>
      <c r="AB3260" s="17" t="str">
        <f>IF(DATOS!I3224=X$39,DATOS!F3224,"")</f>
        <v/>
      </c>
    </row>
    <row r="3261" spans="26:28" x14ac:dyDescent="0.25">
      <c r="Z3261">
        <f t="shared" si="68"/>
        <v>0</v>
      </c>
      <c r="AA3261">
        <f>IF(AB3261="",0,IFERROR(IF(VLOOKUP(AB3261,AB$38:AB3260,1,0)&gt;0,0,0),1))</f>
        <v>0</v>
      </c>
      <c r="AB3261" s="17" t="str">
        <f>IF(DATOS!I3225=X$39,DATOS!F3225,"")</f>
        <v/>
      </c>
    </row>
    <row r="3262" spans="26:28" x14ac:dyDescent="0.25">
      <c r="Z3262">
        <f t="shared" si="68"/>
        <v>0</v>
      </c>
      <c r="AA3262">
        <f>IF(AB3262="",0,IFERROR(IF(VLOOKUP(AB3262,AB$38:AB3261,1,0)&gt;0,0,0),1))</f>
        <v>0</v>
      </c>
      <c r="AB3262" s="17" t="str">
        <f>IF(DATOS!I3226=X$39,DATOS!F3226,"")</f>
        <v/>
      </c>
    </row>
    <row r="3263" spans="26:28" x14ac:dyDescent="0.25">
      <c r="Z3263">
        <f t="shared" si="68"/>
        <v>0</v>
      </c>
      <c r="AA3263">
        <f>IF(AB3263="",0,IFERROR(IF(VLOOKUP(AB3263,AB$38:AB3262,1,0)&gt;0,0,0),1))</f>
        <v>0</v>
      </c>
      <c r="AB3263" s="17" t="str">
        <f>IF(DATOS!I3227=X$39,DATOS!F3227,"")</f>
        <v/>
      </c>
    </row>
    <row r="3264" spans="26:28" x14ac:dyDescent="0.25">
      <c r="Z3264">
        <f t="shared" si="68"/>
        <v>0</v>
      </c>
      <c r="AA3264">
        <f>IF(AB3264="",0,IFERROR(IF(VLOOKUP(AB3264,AB$38:AB3263,1,0)&gt;0,0,0),1))</f>
        <v>0</v>
      </c>
      <c r="AB3264" s="17" t="str">
        <f>IF(DATOS!I3228=X$39,DATOS!F3228,"")</f>
        <v/>
      </c>
    </row>
    <row r="3265" spans="26:28" x14ac:dyDescent="0.25">
      <c r="Z3265">
        <f t="shared" si="68"/>
        <v>0</v>
      </c>
      <c r="AA3265">
        <f>IF(AB3265="",0,IFERROR(IF(VLOOKUP(AB3265,AB$38:AB3264,1,0)&gt;0,0,0),1))</f>
        <v>0</v>
      </c>
      <c r="AB3265" s="17" t="str">
        <f>IF(DATOS!I3229=X$39,DATOS!F3229,"")</f>
        <v/>
      </c>
    </row>
    <row r="3266" spans="26:28" x14ac:dyDescent="0.25">
      <c r="Z3266">
        <f t="shared" si="68"/>
        <v>0</v>
      </c>
      <c r="AA3266">
        <f>IF(AB3266="",0,IFERROR(IF(VLOOKUP(AB3266,AB$38:AB3265,1,0)&gt;0,0,0),1))</f>
        <v>0</v>
      </c>
      <c r="AB3266" s="17" t="str">
        <f>IF(DATOS!I3230=X$39,DATOS!F3230,"")</f>
        <v/>
      </c>
    </row>
    <row r="3267" spans="26:28" x14ac:dyDescent="0.25">
      <c r="Z3267">
        <f t="shared" si="68"/>
        <v>0</v>
      </c>
      <c r="AA3267">
        <f>IF(AB3267="",0,IFERROR(IF(VLOOKUP(AB3267,AB$38:AB3266,1,0)&gt;0,0,0),1))</f>
        <v>0</v>
      </c>
      <c r="AB3267" s="17" t="str">
        <f>IF(DATOS!I3231=X$39,DATOS!F3231,"")</f>
        <v/>
      </c>
    </row>
    <row r="3268" spans="26:28" x14ac:dyDescent="0.25">
      <c r="Z3268">
        <f t="shared" si="68"/>
        <v>0</v>
      </c>
      <c r="AA3268">
        <f>IF(AB3268="",0,IFERROR(IF(VLOOKUP(AB3268,AB$38:AB3267,1,0)&gt;0,0,0),1))</f>
        <v>0</v>
      </c>
      <c r="AB3268" s="17" t="str">
        <f>IF(DATOS!I3232=X$39,DATOS!F3232,"")</f>
        <v/>
      </c>
    </row>
    <row r="3269" spans="26:28" x14ac:dyDescent="0.25">
      <c r="Z3269">
        <f t="shared" si="68"/>
        <v>0</v>
      </c>
      <c r="AA3269">
        <f>IF(AB3269="",0,IFERROR(IF(VLOOKUP(AB3269,AB$38:AB3268,1,0)&gt;0,0,0),1))</f>
        <v>0</v>
      </c>
      <c r="AB3269" s="17" t="str">
        <f>IF(DATOS!I3233=X$39,DATOS!F3233,"")</f>
        <v/>
      </c>
    </row>
    <row r="3270" spans="26:28" x14ac:dyDescent="0.25">
      <c r="Z3270">
        <f t="shared" si="68"/>
        <v>0</v>
      </c>
      <c r="AA3270">
        <f>IF(AB3270="",0,IFERROR(IF(VLOOKUP(AB3270,AB$38:AB3269,1,0)&gt;0,0,0),1))</f>
        <v>0</v>
      </c>
      <c r="AB3270" s="17" t="str">
        <f>IF(DATOS!I3234=X$39,DATOS!F3234,"")</f>
        <v/>
      </c>
    </row>
    <row r="3271" spans="26:28" x14ac:dyDescent="0.25">
      <c r="Z3271">
        <f t="shared" si="68"/>
        <v>0</v>
      </c>
      <c r="AA3271">
        <f>IF(AB3271="",0,IFERROR(IF(VLOOKUP(AB3271,AB$38:AB3270,1,0)&gt;0,0,0),1))</f>
        <v>0</v>
      </c>
      <c r="AB3271" s="17" t="str">
        <f>IF(DATOS!I3235=X$39,DATOS!F3235,"")</f>
        <v/>
      </c>
    </row>
    <row r="3272" spans="26:28" x14ac:dyDescent="0.25">
      <c r="Z3272">
        <f t="shared" si="68"/>
        <v>0</v>
      </c>
      <c r="AA3272">
        <f>IF(AB3272="",0,IFERROR(IF(VLOOKUP(AB3272,AB$38:AB3271,1,0)&gt;0,0,0),1))</f>
        <v>0</v>
      </c>
      <c r="AB3272" s="17" t="str">
        <f>IF(DATOS!I3236=X$39,DATOS!F3236,"")</f>
        <v/>
      </c>
    </row>
    <row r="3273" spans="26:28" x14ac:dyDescent="0.25">
      <c r="Z3273">
        <f t="shared" si="68"/>
        <v>0</v>
      </c>
      <c r="AA3273">
        <f>IF(AB3273="",0,IFERROR(IF(VLOOKUP(AB3273,AB$38:AB3272,1,0)&gt;0,0,0),1))</f>
        <v>0</v>
      </c>
      <c r="AB3273" s="17" t="str">
        <f>IF(DATOS!I3237=X$39,DATOS!F3237,"")</f>
        <v/>
      </c>
    </row>
    <row r="3274" spans="26:28" x14ac:dyDescent="0.25">
      <c r="Z3274">
        <f t="shared" si="68"/>
        <v>0</v>
      </c>
      <c r="AA3274">
        <f>IF(AB3274="",0,IFERROR(IF(VLOOKUP(AB3274,AB$38:AB3273,1,0)&gt;0,0,0),1))</f>
        <v>0</v>
      </c>
      <c r="AB3274" s="17" t="str">
        <f>IF(DATOS!I3238=X$39,DATOS!F3238,"")</f>
        <v/>
      </c>
    </row>
    <row r="3275" spans="26:28" x14ac:dyDescent="0.25">
      <c r="Z3275">
        <f t="shared" si="68"/>
        <v>0</v>
      </c>
      <c r="AA3275">
        <f>IF(AB3275="",0,IFERROR(IF(VLOOKUP(AB3275,AB$38:AB3274,1,0)&gt;0,0,0),1))</f>
        <v>0</v>
      </c>
      <c r="AB3275" s="17" t="str">
        <f>IF(DATOS!I3239=X$39,DATOS!F3239,"")</f>
        <v/>
      </c>
    </row>
    <row r="3276" spans="26:28" x14ac:dyDescent="0.25">
      <c r="Z3276">
        <f t="shared" si="68"/>
        <v>0</v>
      </c>
      <c r="AA3276">
        <f>IF(AB3276="",0,IFERROR(IF(VLOOKUP(AB3276,AB$38:AB3275,1,0)&gt;0,0,0),1))</f>
        <v>0</v>
      </c>
      <c r="AB3276" s="17" t="str">
        <f>IF(DATOS!I3240=X$39,DATOS!F3240,"")</f>
        <v/>
      </c>
    </row>
    <row r="3277" spans="26:28" x14ac:dyDescent="0.25">
      <c r="Z3277">
        <f t="shared" si="68"/>
        <v>0</v>
      </c>
      <c r="AA3277">
        <f>IF(AB3277="",0,IFERROR(IF(VLOOKUP(AB3277,AB$38:AB3276,1,0)&gt;0,0,0),1))</f>
        <v>0</v>
      </c>
      <c r="AB3277" s="17" t="str">
        <f>IF(DATOS!I3241=X$39,DATOS!F3241,"")</f>
        <v/>
      </c>
    </row>
    <row r="3278" spans="26:28" x14ac:dyDescent="0.25">
      <c r="Z3278">
        <f t="shared" si="68"/>
        <v>0</v>
      </c>
      <c r="AA3278">
        <f>IF(AB3278="",0,IFERROR(IF(VLOOKUP(AB3278,AB$38:AB3277,1,0)&gt;0,0,0),1))</f>
        <v>0</v>
      </c>
      <c r="AB3278" s="17" t="str">
        <f>IF(DATOS!I3242=X$39,DATOS!F3242,"")</f>
        <v/>
      </c>
    </row>
    <row r="3279" spans="26:28" x14ac:dyDescent="0.25">
      <c r="Z3279">
        <f t="shared" si="68"/>
        <v>0</v>
      </c>
      <c r="AA3279">
        <f>IF(AB3279="",0,IFERROR(IF(VLOOKUP(AB3279,AB$38:AB3278,1,0)&gt;0,0,0),1))</f>
        <v>0</v>
      </c>
      <c r="AB3279" s="17" t="str">
        <f>IF(DATOS!I3243=X$39,DATOS!F3243,"")</f>
        <v/>
      </c>
    </row>
    <row r="3280" spans="26:28" x14ac:dyDescent="0.25">
      <c r="Z3280">
        <f t="shared" si="68"/>
        <v>0</v>
      </c>
      <c r="AA3280">
        <f>IF(AB3280="",0,IFERROR(IF(VLOOKUP(AB3280,AB$38:AB3279,1,0)&gt;0,0,0),1))</f>
        <v>0</v>
      </c>
      <c r="AB3280" s="17" t="str">
        <f>IF(DATOS!I3244=X$39,DATOS!F3244,"")</f>
        <v/>
      </c>
    </row>
    <row r="3281" spans="26:28" x14ac:dyDescent="0.25">
      <c r="Z3281">
        <f t="shared" si="68"/>
        <v>0</v>
      </c>
      <c r="AA3281">
        <f>IF(AB3281="",0,IFERROR(IF(VLOOKUP(AB3281,AB$38:AB3280,1,0)&gt;0,0,0),1))</f>
        <v>0</v>
      </c>
      <c r="AB3281" s="17" t="str">
        <f>IF(DATOS!I3245=X$39,DATOS!F3245,"")</f>
        <v/>
      </c>
    </row>
    <row r="3282" spans="26:28" x14ac:dyDescent="0.25">
      <c r="Z3282">
        <f t="shared" si="68"/>
        <v>0</v>
      </c>
      <c r="AA3282">
        <f>IF(AB3282="",0,IFERROR(IF(VLOOKUP(AB3282,AB$38:AB3281,1,0)&gt;0,0,0),1))</f>
        <v>0</v>
      </c>
      <c r="AB3282" s="17" t="str">
        <f>IF(DATOS!I3246=X$39,DATOS!F3246,"")</f>
        <v/>
      </c>
    </row>
    <row r="3283" spans="26:28" x14ac:dyDescent="0.25">
      <c r="Z3283">
        <f t="shared" si="68"/>
        <v>0</v>
      </c>
      <c r="AA3283">
        <f>IF(AB3283="",0,IFERROR(IF(VLOOKUP(AB3283,AB$38:AB3282,1,0)&gt;0,0,0),1))</f>
        <v>0</v>
      </c>
      <c r="AB3283" s="17" t="str">
        <f>IF(DATOS!I3247=X$39,DATOS!F3247,"")</f>
        <v/>
      </c>
    </row>
    <row r="3284" spans="26:28" x14ac:dyDescent="0.25">
      <c r="Z3284">
        <f t="shared" si="68"/>
        <v>0</v>
      </c>
      <c r="AA3284">
        <f>IF(AB3284="",0,IFERROR(IF(VLOOKUP(AB3284,AB$38:AB3283,1,0)&gt;0,0,0),1))</f>
        <v>0</v>
      </c>
      <c r="AB3284" s="17" t="str">
        <f>IF(DATOS!I3248=X$39,DATOS!F3248,"")</f>
        <v/>
      </c>
    </row>
    <row r="3285" spans="26:28" x14ac:dyDescent="0.25">
      <c r="Z3285">
        <f t="shared" si="68"/>
        <v>0</v>
      </c>
      <c r="AA3285">
        <f>IF(AB3285="",0,IFERROR(IF(VLOOKUP(AB3285,AB$38:AB3284,1,0)&gt;0,0,0),1))</f>
        <v>0</v>
      </c>
      <c r="AB3285" s="17" t="str">
        <f>IF(DATOS!I3249=X$39,DATOS!F3249,"")</f>
        <v/>
      </c>
    </row>
    <row r="3286" spans="26:28" x14ac:dyDescent="0.25">
      <c r="Z3286">
        <f t="shared" si="68"/>
        <v>0</v>
      </c>
      <c r="AA3286">
        <f>IF(AB3286="",0,IFERROR(IF(VLOOKUP(AB3286,AB$38:AB3285,1,0)&gt;0,0,0),1))</f>
        <v>0</v>
      </c>
      <c r="AB3286" s="17" t="str">
        <f>IF(DATOS!I3250=X$39,DATOS!F3250,"")</f>
        <v/>
      </c>
    </row>
    <row r="3287" spans="26:28" x14ac:dyDescent="0.25">
      <c r="Z3287">
        <f t="shared" si="68"/>
        <v>0</v>
      </c>
      <c r="AA3287">
        <f>IF(AB3287="",0,IFERROR(IF(VLOOKUP(AB3287,AB$38:AB3286,1,0)&gt;0,0,0),1))</f>
        <v>0</v>
      </c>
      <c r="AB3287" s="17" t="str">
        <f>IF(DATOS!I3251=X$39,DATOS!F3251,"")</f>
        <v/>
      </c>
    </row>
    <row r="3288" spans="26:28" x14ac:dyDescent="0.25">
      <c r="Z3288">
        <f t="shared" si="68"/>
        <v>0</v>
      </c>
      <c r="AA3288">
        <f>IF(AB3288="",0,IFERROR(IF(VLOOKUP(AB3288,AB$38:AB3287,1,0)&gt;0,0,0),1))</f>
        <v>0</v>
      </c>
      <c r="AB3288" s="17" t="str">
        <f>IF(DATOS!I3252=X$39,DATOS!F3252,"")</f>
        <v/>
      </c>
    </row>
    <row r="3289" spans="26:28" x14ac:dyDescent="0.25">
      <c r="Z3289">
        <f t="shared" si="68"/>
        <v>0</v>
      </c>
      <c r="AA3289">
        <f>IF(AB3289="",0,IFERROR(IF(VLOOKUP(AB3289,AB$38:AB3288,1,0)&gt;0,0,0),1))</f>
        <v>0</v>
      </c>
      <c r="AB3289" s="17" t="str">
        <f>IF(DATOS!I3253=X$39,DATOS!F3253,"")</f>
        <v/>
      </c>
    </row>
    <row r="3290" spans="26:28" x14ac:dyDescent="0.25">
      <c r="Z3290">
        <f t="shared" si="68"/>
        <v>0</v>
      </c>
      <c r="AA3290">
        <f>IF(AB3290="",0,IFERROR(IF(VLOOKUP(AB3290,AB$38:AB3289,1,0)&gt;0,0,0),1))</f>
        <v>0</v>
      </c>
      <c r="AB3290" s="17" t="str">
        <f>IF(DATOS!I3254=X$39,DATOS!F3254,"")</f>
        <v/>
      </c>
    </row>
    <row r="3291" spans="26:28" x14ac:dyDescent="0.25">
      <c r="Z3291">
        <f t="shared" si="68"/>
        <v>0</v>
      </c>
      <c r="AA3291">
        <f>IF(AB3291="",0,IFERROR(IF(VLOOKUP(AB3291,AB$38:AB3290,1,0)&gt;0,0,0),1))</f>
        <v>0</v>
      </c>
      <c r="AB3291" s="17" t="str">
        <f>IF(DATOS!I3255=X$39,DATOS!F3255,"")</f>
        <v/>
      </c>
    </row>
    <row r="3292" spans="26:28" x14ac:dyDescent="0.25">
      <c r="Z3292">
        <f t="shared" si="68"/>
        <v>0</v>
      </c>
      <c r="AA3292">
        <f>IF(AB3292="",0,IFERROR(IF(VLOOKUP(AB3292,AB$38:AB3291,1,0)&gt;0,0,0),1))</f>
        <v>0</v>
      </c>
      <c r="AB3292" s="17" t="str">
        <f>IF(DATOS!I3256=X$39,DATOS!F3256,"")</f>
        <v/>
      </c>
    </row>
    <row r="3293" spans="26:28" x14ac:dyDescent="0.25">
      <c r="Z3293">
        <f t="shared" si="68"/>
        <v>0</v>
      </c>
      <c r="AA3293">
        <f>IF(AB3293="",0,IFERROR(IF(VLOOKUP(AB3293,AB$38:AB3292,1,0)&gt;0,0,0),1))</f>
        <v>0</v>
      </c>
      <c r="AB3293" s="17" t="str">
        <f>IF(DATOS!I3257=X$39,DATOS!F3257,"")</f>
        <v/>
      </c>
    </row>
    <row r="3294" spans="26:28" x14ac:dyDescent="0.25">
      <c r="Z3294">
        <f t="shared" si="68"/>
        <v>0</v>
      </c>
      <c r="AA3294">
        <f>IF(AB3294="",0,IFERROR(IF(VLOOKUP(AB3294,AB$38:AB3293,1,0)&gt;0,0,0),1))</f>
        <v>0</v>
      </c>
      <c r="AB3294" s="17" t="str">
        <f>IF(DATOS!I3258=X$39,DATOS!F3258,"")</f>
        <v/>
      </c>
    </row>
    <row r="3295" spans="26:28" x14ac:dyDescent="0.25">
      <c r="Z3295">
        <f t="shared" si="68"/>
        <v>0</v>
      </c>
      <c r="AA3295">
        <f>IF(AB3295="",0,IFERROR(IF(VLOOKUP(AB3295,AB$38:AB3294,1,0)&gt;0,0,0),1))</f>
        <v>0</v>
      </c>
      <c r="AB3295" s="17" t="str">
        <f>IF(DATOS!I3259=X$39,DATOS!F3259,"")</f>
        <v/>
      </c>
    </row>
    <row r="3296" spans="26:28" x14ac:dyDescent="0.25">
      <c r="Z3296">
        <f t="shared" si="68"/>
        <v>0</v>
      </c>
      <c r="AA3296">
        <f>IF(AB3296="",0,IFERROR(IF(VLOOKUP(AB3296,AB$38:AB3295,1,0)&gt;0,0,0),1))</f>
        <v>0</v>
      </c>
      <c r="AB3296" s="17" t="str">
        <f>IF(DATOS!I3260=X$39,DATOS!F3260,"")</f>
        <v/>
      </c>
    </row>
    <row r="3297" spans="26:28" x14ac:dyDescent="0.25">
      <c r="Z3297">
        <f t="shared" si="68"/>
        <v>0</v>
      </c>
      <c r="AA3297">
        <f>IF(AB3297="",0,IFERROR(IF(VLOOKUP(AB3297,AB$38:AB3296,1,0)&gt;0,0,0),1))</f>
        <v>0</v>
      </c>
      <c r="AB3297" s="17" t="str">
        <f>IF(DATOS!I3261=X$39,DATOS!F3261,"")</f>
        <v/>
      </c>
    </row>
    <row r="3298" spans="26:28" x14ac:dyDescent="0.25">
      <c r="Z3298">
        <f t="shared" si="68"/>
        <v>0</v>
      </c>
      <c r="AA3298">
        <f>IF(AB3298="",0,IFERROR(IF(VLOOKUP(AB3298,AB$38:AB3297,1,0)&gt;0,0,0),1))</f>
        <v>0</v>
      </c>
      <c r="AB3298" s="17" t="str">
        <f>IF(DATOS!I3262=X$39,DATOS!F3262,"")</f>
        <v/>
      </c>
    </row>
    <row r="3299" spans="26:28" x14ac:dyDescent="0.25">
      <c r="Z3299">
        <f t="shared" si="68"/>
        <v>0</v>
      </c>
      <c r="AA3299">
        <f>IF(AB3299="",0,IFERROR(IF(VLOOKUP(AB3299,AB$38:AB3298,1,0)&gt;0,0,0),1))</f>
        <v>0</v>
      </c>
      <c r="AB3299" s="17" t="str">
        <f>IF(DATOS!I3263=X$39,DATOS!F3263,"")</f>
        <v/>
      </c>
    </row>
    <row r="3300" spans="26:28" x14ac:dyDescent="0.25">
      <c r="Z3300">
        <f t="shared" si="68"/>
        <v>0</v>
      </c>
      <c r="AA3300">
        <f>IF(AB3300="",0,IFERROR(IF(VLOOKUP(AB3300,AB$38:AB3299,1,0)&gt;0,0,0),1))</f>
        <v>0</v>
      </c>
      <c r="AB3300" s="17" t="str">
        <f>IF(DATOS!I3264=X$39,DATOS!F3264,"")</f>
        <v/>
      </c>
    </row>
    <row r="3301" spans="26:28" x14ac:dyDescent="0.25">
      <c r="Z3301">
        <f t="shared" si="68"/>
        <v>0</v>
      </c>
      <c r="AA3301">
        <f>IF(AB3301="",0,IFERROR(IF(VLOOKUP(AB3301,AB$38:AB3300,1,0)&gt;0,0,0),1))</f>
        <v>0</v>
      </c>
      <c r="AB3301" s="17" t="str">
        <f>IF(DATOS!I3265=X$39,DATOS!F3265,"")</f>
        <v/>
      </c>
    </row>
    <row r="3302" spans="26:28" x14ac:dyDescent="0.25">
      <c r="Z3302">
        <f t="shared" ref="Z3302:Z3365" si="69">Z3301+AA3302</f>
        <v>0</v>
      </c>
      <c r="AA3302">
        <f>IF(AB3302="",0,IFERROR(IF(VLOOKUP(AB3302,AB$38:AB3301,1,0)&gt;0,0,0),1))</f>
        <v>0</v>
      </c>
      <c r="AB3302" s="17" t="str">
        <f>IF(DATOS!I3266=X$39,DATOS!F3266,"")</f>
        <v/>
      </c>
    </row>
    <row r="3303" spans="26:28" x14ac:dyDescent="0.25">
      <c r="Z3303">
        <f t="shared" si="69"/>
        <v>0</v>
      </c>
      <c r="AA3303">
        <f>IF(AB3303="",0,IFERROR(IF(VLOOKUP(AB3303,AB$38:AB3302,1,0)&gt;0,0,0),1))</f>
        <v>0</v>
      </c>
      <c r="AB3303" s="17" t="str">
        <f>IF(DATOS!I3267=X$39,DATOS!F3267,"")</f>
        <v/>
      </c>
    </row>
    <row r="3304" spans="26:28" x14ac:dyDescent="0.25">
      <c r="Z3304">
        <f t="shared" si="69"/>
        <v>0</v>
      </c>
      <c r="AA3304">
        <f>IF(AB3304="",0,IFERROR(IF(VLOOKUP(AB3304,AB$38:AB3303,1,0)&gt;0,0,0),1))</f>
        <v>0</v>
      </c>
      <c r="AB3304" s="17" t="str">
        <f>IF(DATOS!I3268=X$39,DATOS!F3268,"")</f>
        <v/>
      </c>
    </row>
    <row r="3305" spans="26:28" x14ac:dyDescent="0.25">
      <c r="Z3305">
        <f t="shared" si="69"/>
        <v>0</v>
      </c>
      <c r="AA3305">
        <f>IF(AB3305="",0,IFERROR(IF(VLOOKUP(AB3305,AB$38:AB3304,1,0)&gt;0,0,0),1))</f>
        <v>0</v>
      </c>
      <c r="AB3305" s="17" t="str">
        <f>IF(DATOS!I3269=X$39,DATOS!F3269,"")</f>
        <v/>
      </c>
    </row>
    <row r="3306" spans="26:28" x14ac:dyDescent="0.25">
      <c r="Z3306">
        <f t="shared" si="69"/>
        <v>0</v>
      </c>
      <c r="AA3306">
        <f>IF(AB3306="",0,IFERROR(IF(VLOOKUP(AB3306,AB$38:AB3305,1,0)&gt;0,0,0),1))</f>
        <v>0</v>
      </c>
      <c r="AB3306" s="17" t="str">
        <f>IF(DATOS!I3270=X$39,DATOS!F3270,"")</f>
        <v/>
      </c>
    </row>
    <row r="3307" spans="26:28" x14ac:dyDescent="0.25">
      <c r="Z3307">
        <f t="shared" si="69"/>
        <v>0</v>
      </c>
      <c r="AA3307">
        <f>IF(AB3307="",0,IFERROR(IF(VLOOKUP(AB3307,AB$38:AB3306,1,0)&gt;0,0,0),1))</f>
        <v>0</v>
      </c>
      <c r="AB3307" s="17" t="str">
        <f>IF(DATOS!I3271=X$39,DATOS!F3271,"")</f>
        <v/>
      </c>
    </row>
    <row r="3308" spans="26:28" x14ac:dyDescent="0.25">
      <c r="Z3308">
        <f t="shared" si="69"/>
        <v>0</v>
      </c>
      <c r="AA3308">
        <f>IF(AB3308="",0,IFERROR(IF(VLOOKUP(AB3308,AB$38:AB3307,1,0)&gt;0,0,0),1))</f>
        <v>0</v>
      </c>
      <c r="AB3308" s="17" t="str">
        <f>IF(DATOS!I3272=X$39,DATOS!F3272,"")</f>
        <v/>
      </c>
    </row>
    <row r="3309" spans="26:28" x14ac:dyDescent="0.25">
      <c r="Z3309">
        <f t="shared" si="69"/>
        <v>0</v>
      </c>
      <c r="AA3309">
        <f>IF(AB3309="",0,IFERROR(IF(VLOOKUP(AB3309,AB$38:AB3308,1,0)&gt;0,0,0),1))</f>
        <v>0</v>
      </c>
      <c r="AB3309" s="17" t="str">
        <f>IF(DATOS!I3273=X$39,DATOS!F3273,"")</f>
        <v/>
      </c>
    </row>
    <row r="3310" spans="26:28" x14ac:dyDescent="0.25">
      <c r="Z3310">
        <f t="shared" si="69"/>
        <v>0</v>
      </c>
      <c r="AA3310">
        <f>IF(AB3310="",0,IFERROR(IF(VLOOKUP(AB3310,AB$38:AB3309,1,0)&gt;0,0,0),1))</f>
        <v>0</v>
      </c>
      <c r="AB3310" s="17" t="str">
        <f>IF(DATOS!I3274=X$39,DATOS!F3274,"")</f>
        <v/>
      </c>
    </row>
    <row r="3311" spans="26:28" x14ac:dyDescent="0.25">
      <c r="Z3311">
        <f t="shared" si="69"/>
        <v>0</v>
      </c>
      <c r="AA3311">
        <f>IF(AB3311="",0,IFERROR(IF(VLOOKUP(AB3311,AB$38:AB3310,1,0)&gt;0,0,0),1))</f>
        <v>0</v>
      </c>
      <c r="AB3311" s="17" t="str">
        <f>IF(DATOS!I3275=X$39,DATOS!F3275,"")</f>
        <v/>
      </c>
    </row>
    <row r="3312" spans="26:28" x14ac:dyDescent="0.25">
      <c r="Z3312">
        <f t="shared" si="69"/>
        <v>0</v>
      </c>
      <c r="AA3312">
        <f>IF(AB3312="",0,IFERROR(IF(VLOOKUP(AB3312,AB$38:AB3311,1,0)&gt;0,0,0),1))</f>
        <v>0</v>
      </c>
      <c r="AB3312" s="17" t="str">
        <f>IF(DATOS!I3276=X$39,DATOS!F3276,"")</f>
        <v/>
      </c>
    </row>
    <row r="3313" spans="26:28" x14ac:dyDescent="0.25">
      <c r="Z3313">
        <f t="shared" si="69"/>
        <v>0</v>
      </c>
      <c r="AA3313">
        <f>IF(AB3313="",0,IFERROR(IF(VLOOKUP(AB3313,AB$38:AB3312,1,0)&gt;0,0,0),1))</f>
        <v>0</v>
      </c>
      <c r="AB3313" s="17" t="str">
        <f>IF(DATOS!I3277=X$39,DATOS!F3277,"")</f>
        <v/>
      </c>
    </row>
    <row r="3314" spans="26:28" x14ac:dyDescent="0.25">
      <c r="Z3314">
        <f t="shared" si="69"/>
        <v>0</v>
      </c>
      <c r="AA3314">
        <f>IF(AB3314="",0,IFERROR(IF(VLOOKUP(AB3314,AB$38:AB3313,1,0)&gt;0,0,0),1))</f>
        <v>0</v>
      </c>
      <c r="AB3314" s="17" t="str">
        <f>IF(DATOS!I3278=X$39,DATOS!F3278,"")</f>
        <v/>
      </c>
    </row>
    <row r="3315" spans="26:28" x14ac:dyDescent="0.25">
      <c r="Z3315">
        <f t="shared" si="69"/>
        <v>0</v>
      </c>
      <c r="AA3315">
        <f>IF(AB3315="",0,IFERROR(IF(VLOOKUP(AB3315,AB$38:AB3314,1,0)&gt;0,0,0),1))</f>
        <v>0</v>
      </c>
      <c r="AB3315" s="17" t="str">
        <f>IF(DATOS!I3279=X$39,DATOS!F3279,"")</f>
        <v/>
      </c>
    </row>
    <row r="3316" spans="26:28" x14ac:dyDescent="0.25">
      <c r="Z3316">
        <f t="shared" si="69"/>
        <v>0</v>
      </c>
      <c r="AA3316">
        <f>IF(AB3316="",0,IFERROR(IF(VLOOKUP(AB3316,AB$38:AB3315,1,0)&gt;0,0,0),1))</f>
        <v>0</v>
      </c>
      <c r="AB3316" s="17" t="str">
        <f>IF(DATOS!I3280=X$39,DATOS!F3280,"")</f>
        <v/>
      </c>
    </row>
    <row r="3317" spans="26:28" x14ac:dyDescent="0.25">
      <c r="Z3317">
        <f t="shared" si="69"/>
        <v>0</v>
      </c>
      <c r="AA3317">
        <f>IF(AB3317="",0,IFERROR(IF(VLOOKUP(AB3317,AB$38:AB3316,1,0)&gt;0,0,0),1))</f>
        <v>0</v>
      </c>
      <c r="AB3317" s="17" t="str">
        <f>IF(DATOS!I3281=X$39,DATOS!F3281,"")</f>
        <v/>
      </c>
    </row>
    <row r="3318" spans="26:28" x14ac:dyDescent="0.25">
      <c r="Z3318">
        <f t="shared" si="69"/>
        <v>0</v>
      </c>
      <c r="AA3318">
        <f>IF(AB3318="",0,IFERROR(IF(VLOOKUP(AB3318,AB$38:AB3317,1,0)&gt;0,0,0),1))</f>
        <v>0</v>
      </c>
      <c r="AB3318" s="17" t="str">
        <f>IF(DATOS!I3282=X$39,DATOS!F3282,"")</f>
        <v/>
      </c>
    </row>
    <row r="3319" spans="26:28" x14ac:dyDescent="0.25">
      <c r="Z3319">
        <f t="shared" si="69"/>
        <v>0</v>
      </c>
      <c r="AA3319">
        <f>IF(AB3319="",0,IFERROR(IF(VLOOKUP(AB3319,AB$38:AB3318,1,0)&gt;0,0,0),1))</f>
        <v>0</v>
      </c>
      <c r="AB3319" s="17" t="str">
        <f>IF(DATOS!I3283=X$39,DATOS!F3283,"")</f>
        <v/>
      </c>
    </row>
    <row r="3320" spans="26:28" x14ac:dyDescent="0.25">
      <c r="Z3320">
        <f t="shared" si="69"/>
        <v>0</v>
      </c>
      <c r="AA3320">
        <f>IF(AB3320="",0,IFERROR(IF(VLOOKUP(AB3320,AB$38:AB3319,1,0)&gt;0,0,0),1))</f>
        <v>0</v>
      </c>
      <c r="AB3320" s="17" t="str">
        <f>IF(DATOS!I3284=X$39,DATOS!F3284,"")</f>
        <v/>
      </c>
    </row>
    <row r="3321" spans="26:28" x14ac:dyDescent="0.25">
      <c r="Z3321">
        <f t="shared" si="69"/>
        <v>0</v>
      </c>
      <c r="AA3321">
        <f>IF(AB3321="",0,IFERROR(IF(VLOOKUP(AB3321,AB$38:AB3320,1,0)&gt;0,0,0),1))</f>
        <v>0</v>
      </c>
      <c r="AB3321" s="17" t="str">
        <f>IF(DATOS!I3285=X$39,DATOS!F3285,"")</f>
        <v/>
      </c>
    </row>
    <row r="3322" spans="26:28" x14ac:dyDescent="0.25">
      <c r="Z3322">
        <f t="shared" si="69"/>
        <v>0</v>
      </c>
      <c r="AA3322">
        <f>IF(AB3322="",0,IFERROR(IF(VLOOKUP(AB3322,AB$38:AB3321,1,0)&gt;0,0,0),1))</f>
        <v>0</v>
      </c>
      <c r="AB3322" s="17" t="str">
        <f>IF(DATOS!I3286=X$39,DATOS!F3286,"")</f>
        <v/>
      </c>
    </row>
    <row r="3323" spans="26:28" x14ac:dyDescent="0.25">
      <c r="Z3323">
        <f t="shared" si="69"/>
        <v>0</v>
      </c>
      <c r="AA3323">
        <f>IF(AB3323="",0,IFERROR(IF(VLOOKUP(AB3323,AB$38:AB3322,1,0)&gt;0,0,0),1))</f>
        <v>0</v>
      </c>
      <c r="AB3323" s="17" t="str">
        <f>IF(DATOS!I3287=X$39,DATOS!F3287,"")</f>
        <v/>
      </c>
    </row>
    <row r="3324" spans="26:28" x14ac:dyDescent="0.25">
      <c r="Z3324">
        <f t="shared" si="69"/>
        <v>0</v>
      </c>
      <c r="AA3324">
        <f>IF(AB3324="",0,IFERROR(IF(VLOOKUP(AB3324,AB$38:AB3323,1,0)&gt;0,0,0),1))</f>
        <v>0</v>
      </c>
      <c r="AB3324" s="17" t="str">
        <f>IF(DATOS!I3288=X$39,DATOS!F3288,"")</f>
        <v/>
      </c>
    </row>
    <row r="3325" spans="26:28" x14ac:dyDescent="0.25">
      <c r="Z3325">
        <f t="shared" si="69"/>
        <v>0</v>
      </c>
      <c r="AA3325">
        <f>IF(AB3325="",0,IFERROR(IF(VLOOKUP(AB3325,AB$38:AB3324,1,0)&gt;0,0,0),1))</f>
        <v>0</v>
      </c>
      <c r="AB3325" s="17" t="str">
        <f>IF(DATOS!I3289=X$39,DATOS!F3289,"")</f>
        <v/>
      </c>
    </row>
    <row r="3326" spans="26:28" x14ac:dyDescent="0.25">
      <c r="Z3326">
        <f t="shared" si="69"/>
        <v>0</v>
      </c>
      <c r="AA3326">
        <f>IF(AB3326="",0,IFERROR(IF(VLOOKUP(AB3326,AB$38:AB3325,1,0)&gt;0,0,0),1))</f>
        <v>0</v>
      </c>
      <c r="AB3326" s="17" t="str">
        <f>IF(DATOS!I3290=X$39,DATOS!F3290,"")</f>
        <v/>
      </c>
    </row>
    <row r="3327" spans="26:28" x14ac:dyDescent="0.25">
      <c r="Z3327">
        <f t="shared" si="69"/>
        <v>0</v>
      </c>
      <c r="AA3327">
        <f>IF(AB3327="",0,IFERROR(IF(VLOOKUP(AB3327,AB$38:AB3326,1,0)&gt;0,0,0),1))</f>
        <v>0</v>
      </c>
      <c r="AB3327" s="17" t="str">
        <f>IF(DATOS!I3291=X$39,DATOS!F3291,"")</f>
        <v/>
      </c>
    </row>
    <row r="3328" spans="26:28" x14ac:dyDescent="0.25">
      <c r="Z3328">
        <f t="shared" si="69"/>
        <v>0</v>
      </c>
      <c r="AA3328">
        <f>IF(AB3328="",0,IFERROR(IF(VLOOKUP(AB3328,AB$38:AB3327,1,0)&gt;0,0,0),1))</f>
        <v>0</v>
      </c>
      <c r="AB3328" s="17" t="str">
        <f>IF(DATOS!I3292=X$39,DATOS!F3292,"")</f>
        <v/>
      </c>
    </row>
    <row r="3329" spans="26:28" x14ac:dyDescent="0.25">
      <c r="Z3329">
        <f t="shared" si="69"/>
        <v>0</v>
      </c>
      <c r="AA3329">
        <f>IF(AB3329="",0,IFERROR(IF(VLOOKUP(AB3329,AB$38:AB3328,1,0)&gt;0,0,0),1))</f>
        <v>0</v>
      </c>
      <c r="AB3329" s="17" t="str">
        <f>IF(DATOS!I3293=X$39,DATOS!F3293,"")</f>
        <v/>
      </c>
    </row>
    <row r="3330" spans="26:28" x14ac:dyDescent="0.25">
      <c r="Z3330">
        <f t="shared" si="69"/>
        <v>0</v>
      </c>
      <c r="AA3330">
        <f>IF(AB3330="",0,IFERROR(IF(VLOOKUP(AB3330,AB$38:AB3329,1,0)&gt;0,0,0),1))</f>
        <v>0</v>
      </c>
      <c r="AB3330" s="17" t="str">
        <f>IF(DATOS!I3294=X$39,DATOS!F3294,"")</f>
        <v/>
      </c>
    </row>
    <row r="3331" spans="26:28" x14ac:dyDescent="0.25">
      <c r="Z3331">
        <f t="shared" si="69"/>
        <v>0</v>
      </c>
      <c r="AA3331">
        <f>IF(AB3331="",0,IFERROR(IF(VLOOKUP(AB3331,AB$38:AB3330,1,0)&gt;0,0,0),1))</f>
        <v>0</v>
      </c>
      <c r="AB3331" s="17" t="str">
        <f>IF(DATOS!I3295=X$39,DATOS!F3295,"")</f>
        <v/>
      </c>
    </row>
    <row r="3332" spans="26:28" x14ac:dyDescent="0.25">
      <c r="Z3332">
        <f t="shared" si="69"/>
        <v>0</v>
      </c>
      <c r="AA3332">
        <f>IF(AB3332="",0,IFERROR(IF(VLOOKUP(AB3332,AB$38:AB3331,1,0)&gt;0,0,0),1))</f>
        <v>0</v>
      </c>
      <c r="AB3332" s="17" t="str">
        <f>IF(DATOS!I3296=X$39,DATOS!F3296,"")</f>
        <v/>
      </c>
    </row>
    <row r="3333" spans="26:28" x14ac:dyDescent="0.25">
      <c r="Z3333">
        <f t="shared" si="69"/>
        <v>0</v>
      </c>
      <c r="AA3333">
        <f>IF(AB3333="",0,IFERROR(IF(VLOOKUP(AB3333,AB$38:AB3332,1,0)&gt;0,0,0),1))</f>
        <v>0</v>
      </c>
      <c r="AB3333" s="17" t="str">
        <f>IF(DATOS!I3297=X$39,DATOS!F3297,"")</f>
        <v/>
      </c>
    </row>
    <row r="3334" spans="26:28" x14ac:dyDescent="0.25">
      <c r="Z3334">
        <f t="shared" si="69"/>
        <v>0</v>
      </c>
      <c r="AA3334">
        <f>IF(AB3334="",0,IFERROR(IF(VLOOKUP(AB3334,AB$38:AB3333,1,0)&gt;0,0,0),1))</f>
        <v>0</v>
      </c>
      <c r="AB3334" s="17" t="str">
        <f>IF(DATOS!I3298=X$39,DATOS!F3298,"")</f>
        <v/>
      </c>
    </row>
    <row r="3335" spans="26:28" x14ac:dyDescent="0.25">
      <c r="Z3335">
        <f t="shared" si="69"/>
        <v>0</v>
      </c>
      <c r="AA3335">
        <f>IF(AB3335="",0,IFERROR(IF(VLOOKUP(AB3335,AB$38:AB3334,1,0)&gt;0,0,0),1))</f>
        <v>0</v>
      </c>
      <c r="AB3335" s="17" t="str">
        <f>IF(DATOS!I3299=X$39,DATOS!F3299,"")</f>
        <v/>
      </c>
    </row>
    <row r="3336" spans="26:28" x14ac:dyDescent="0.25">
      <c r="Z3336">
        <f t="shared" si="69"/>
        <v>0</v>
      </c>
      <c r="AA3336">
        <f>IF(AB3336="",0,IFERROR(IF(VLOOKUP(AB3336,AB$38:AB3335,1,0)&gt;0,0,0),1))</f>
        <v>0</v>
      </c>
      <c r="AB3336" s="17" t="str">
        <f>IF(DATOS!I3300=X$39,DATOS!F3300,"")</f>
        <v/>
      </c>
    </row>
    <row r="3337" spans="26:28" x14ac:dyDescent="0.25">
      <c r="Z3337">
        <f t="shared" si="69"/>
        <v>0</v>
      </c>
      <c r="AA3337">
        <f>IF(AB3337="",0,IFERROR(IF(VLOOKUP(AB3337,AB$38:AB3336,1,0)&gt;0,0,0),1))</f>
        <v>0</v>
      </c>
      <c r="AB3337" s="17" t="str">
        <f>IF(DATOS!I3301=X$39,DATOS!F3301,"")</f>
        <v/>
      </c>
    </row>
    <row r="3338" spans="26:28" x14ac:dyDescent="0.25">
      <c r="Z3338">
        <f t="shared" si="69"/>
        <v>0</v>
      </c>
      <c r="AA3338">
        <f>IF(AB3338="",0,IFERROR(IF(VLOOKUP(AB3338,AB$38:AB3337,1,0)&gt;0,0,0),1))</f>
        <v>0</v>
      </c>
      <c r="AB3338" s="17" t="str">
        <f>IF(DATOS!I3302=X$39,DATOS!F3302,"")</f>
        <v/>
      </c>
    </row>
    <row r="3339" spans="26:28" x14ac:dyDescent="0.25">
      <c r="Z3339">
        <f t="shared" si="69"/>
        <v>0</v>
      </c>
      <c r="AA3339">
        <f>IF(AB3339="",0,IFERROR(IF(VLOOKUP(AB3339,AB$38:AB3338,1,0)&gt;0,0,0),1))</f>
        <v>0</v>
      </c>
      <c r="AB3339" s="17" t="str">
        <f>IF(DATOS!I3303=X$39,DATOS!F3303,"")</f>
        <v/>
      </c>
    </row>
    <row r="3340" spans="26:28" x14ac:dyDescent="0.25">
      <c r="Z3340">
        <f t="shared" si="69"/>
        <v>0</v>
      </c>
      <c r="AA3340">
        <f>IF(AB3340="",0,IFERROR(IF(VLOOKUP(AB3340,AB$38:AB3339,1,0)&gt;0,0,0),1))</f>
        <v>0</v>
      </c>
      <c r="AB3340" s="17" t="str">
        <f>IF(DATOS!I3304=X$39,DATOS!F3304,"")</f>
        <v/>
      </c>
    </row>
    <row r="3341" spans="26:28" x14ac:dyDescent="0.25">
      <c r="Z3341">
        <f t="shared" si="69"/>
        <v>0</v>
      </c>
      <c r="AA3341">
        <f>IF(AB3341="",0,IFERROR(IF(VLOOKUP(AB3341,AB$38:AB3340,1,0)&gt;0,0,0),1))</f>
        <v>0</v>
      </c>
      <c r="AB3341" s="17" t="str">
        <f>IF(DATOS!I3305=X$39,DATOS!F3305,"")</f>
        <v/>
      </c>
    </row>
    <row r="3342" spans="26:28" x14ac:dyDescent="0.25">
      <c r="Z3342">
        <f t="shared" si="69"/>
        <v>0</v>
      </c>
      <c r="AA3342">
        <f>IF(AB3342="",0,IFERROR(IF(VLOOKUP(AB3342,AB$38:AB3341,1,0)&gt;0,0,0),1))</f>
        <v>0</v>
      </c>
      <c r="AB3342" s="17" t="str">
        <f>IF(DATOS!I3306=X$39,DATOS!F3306,"")</f>
        <v/>
      </c>
    </row>
    <row r="3343" spans="26:28" x14ac:dyDescent="0.25">
      <c r="Z3343">
        <f t="shared" si="69"/>
        <v>0</v>
      </c>
      <c r="AA3343">
        <f>IF(AB3343="",0,IFERROR(IF(VLOOKUP(AB3343,AB$38:AB3342,1,0)&gt;0,0,0),1))</f>
        <v>0</v>
      </c>
      <c r="AB3343" s="17" t="str">
        <f>IF(DATOS!I3307=X$39,DATOS!F3307,"")</f>
        <v/>
      </c>
    </row>
    <row r="3344" spans="26:28" x14ac:dyDescent="0.25">
      <c r="Z3344">
        <f t="shared" si="69"/>
        <v>0</v>
      </c>
      <c r="AA3344">
        <f>IF(AB3344="",0,IFERROR(IF(VLOOKUP(AB3344,AB$38:AB3343,1,0)&gt;0,0,0),1))</f>
        <v>0</v>
      </c>
      <c r="AB3344" s="17" t="str">
        <f>IF(DATOS!I3308=X$39,DATOS!F3308,"")</f>
        <v/>
      </c>
    </row>
    <row r="3345" spans="26:28" x14ac:dyDescent="0.25">
      <c r="Z3345">
        <f t="shared" si="69"/>
        <v>0</v>
      </c>
      <c r="AA3345">
        <f>IF(AB3345="",0,IFERROR(IF(VLOOKUP(AB3345,AB$38:AB3344,1,0)&gt;0,0,0),1))</f>
        <v>0</v>
      </c>
      <c r="AB3345" s="17" t="str">
        <f>IF(DATOS!I3309=X$39,DATOS!F3309,"")</f>
        <v/>
      </c>
    </row>
    <row r="3346" spans="26:28" x14ac:dyDescent="0.25">
      <c r="Z3346">
        <f t="shared" si="69"/>
        <v>0</v>
      </c>
      <c r="AA3346">
        <f>IF(AB3346="",0,IFERROR(IF(VLOOKUP(AB3346,AB$38:AB3345,1,0)&gt;0,0,0),1))</f>
        <v>0</v>
      </c>
      <c r="AB3346" s="17" t="str">
        <f>IF(DATOS!I3310=X$39,DATOS!F3310,"")</f>
        <v/>
      </c>
    </row>
    <row r="3347" spans="26:28" x14ac:dyDescent="0.25">
      <c r="Z3347">
        <f t="shared" si="69"/>
        <v>0</v>
      </c>
      <c r="AA3347">
        <f>IF(AB3347="",0,IFERROR(IF(VLOOKUP(AB3347,AB$38:AB3346,1,0)&gt;0,0,0),1))</f>
        <v>0</v>
      </c>
      <c r="AB3347" s="17" t="str">
        <f>IF(DATOS!I3311=X$39,DATOS!F3311,"")</f>
        <v/>
      </c>
    </row>
    <row r="3348" spans="26:28" x14ac:dyDescent="0.25">
      <c r="Z3348">
        <f t="shared" si="69"/>
        <v>0</v>
      </c>
      <c r="AA3348">
        <f>IF(AB3348="",0,IFERROR(IF(VLOOKUP(AB3348,AB$38:AB3347,1,0)&gt;0,0,0),1))</f>
        <v>0</v>
      </c>
      <c r="AB3348" s="17" t="str">
        <f>IF(DATOS!I3312=X$39,DATOS!F3312,"")</f>
        <v/>
      </c>
    </row>
    <row r="3349" spans="26:28" x14ac:dyDescent="0.25">
      <c r="Z3349">
        <f t="shared" si="69"/>
        <v>0</v>
      </c>
      <c r="AA3349">
        <f>IF(AB3349="",0,IFERROR(IF(VLOOKUP(AB3349,AB$38:AB3348,1,0)&gt;0,0,0),1))</f>
        <v>0</v>
      </c>
      <c r="AB3349" s="17" t="str">
        <f>IF(DATOS!I3313=X$39,DATOS!F3313,"")</f>
        <v/>
      </c>
    </row>
    <row r="3350" spans="26:28" x14ac:dyDescent="0.25">
      <c r="Z3350">
        <f t="shared" si="69"/>
        <v>0</v>
      </c>
      <c r="AA3350">
        <f>IF(AB3350="",0,IFERROR(IF(VLOOKUP(AB3350,AB$38:AB3349,1,0)&gt;0,0,0),1))</f>
        <v>0</v>
      </c>
      <c r="AB3350" s="17" t="str">
        <f>IF(DATOS!I3314=X$39,DATOS!F3314,"")</f>
        <v/>
      </c>
    </row>
    <row r="3351" spans="26:28" x14ac:dyDescent="0.25">
      <c r="Z3351">
        <f t="shared" si="69"/>
        <v>0</v>
      </c>
      <c r="AA3351">
        <f>IF(AB3351="",0,IFERROR(IF(VLOOKUP(AB3351,AB$38:AB3350,1,0)&gt;0,0,0),1))</f>
        <v>0</v>
      </c>
      <c r="AB3351" s="17" t="str">
        <f>IF(DATOS!I3315=X$39,DATOS!F3315,"")</f>
        <v/>
      </c>
    </row>
    <row r="3352" spans="26:28" x14ac:dyDescent="0.25">
      <c r="Z3352">
        <f t="shared" si="69"/>
        <v>0</v>
      </c>
      <c r="AA3352">
        <f>IF(AB3352="",0,IFERROR(IF(VLOOKUP(AB3352,AB$38:AB3351,1,0)&gt;0,0,0),1))</f>
        <v>0</v>
      </c>
      <c r="AB3352" s="17" t="str">
        <f>IF(DATOS!I3316=X$39,DATOS!F3316,"")</f>
        <v/>
      </c>
    </row>
    <row r="3353" spans="26:28" x14ac:dyDescent="0.25">
      <c r="Z3353">
        <f t="shared" si="69"/>
        <v>0</v>
      </c>
      <c r="AA3353">
        <f>IF(AB3353="",0,IFERROR(IF(VLOOKUP(AB3353,AB$38:AB3352,1,0)&gt;0,0,0),1))</f>
        <v>0</v>
      </c>
      <c r="AB3353" s="17" t="str">
        <f>IF(DATOS!I3317=X$39,DATOS!F3317,"")</f>
        <v/>
      </c>
    </row>
    <row r="3354" spans="26:28" x14ac:dyDescent="0.25">
      <c r="Z3354">
        <f t="shared" si="69"/>
        <v>0</v>
      </c>
      <c r="AA3354">
        <f>IF(AB3354="",0,IFERROR(IF(VLOOKUP(AB3354,AB$38:AB3353,1,0)&gt;0,0,0),1))</f>
        <v>0</v>
      </c>
      <c r="AB3354" s="17" t="str">
        <f>IF(DATOS!I3318=X$39,DATOS!F3318,"")</f>
        <v/>
      </c>
    </row>
    <row r="3355" spans="26:28" x14ac:dyDescent="0.25">
      <c r="Z3355">
        <f t="shared" si="69"/>
        <v>0</v>
      </c>
      <c r="AA3355">
        <f>IF(AB3355="",0,IFERROR(IF(VLOOKUP(AB3355,AB$38:AB3354,1,0)&gt;0,0,0),1))</f>
        <v>0</v>
      </c>
      <c r="AB3355" s="17" t="str">
        <f>IF(DATOS!I3319=X$39,DATOS!F3319,"")</f>
        <v/>
      </c>
    </row>
    <row r="3356" spans="26:28" x14ac:dyDescent="0.25">
      <c r="Z3356">
        <f t="shared" si="69"/>
        <v>0</v>
      </c>
      <c r="AA3356">
        <f>IF(AB3356="",0,IFERROR(IF(VLOOKUP(AB3356,AB$38:AB3355,1,0)&gt;0,0,0),1))</f>
        <v>0</v>
      </c>
      <c r="AB3356" s="17" t="str">
        <f>IF(DATOS!I3320=X$39,DATOS!F3320,"")</f>
        <v/>
      </c>
    </row>
    <row r="3357" spans="26:28" x14ac:dyDescent="0.25">
      <c r="Z3357">
        <f t="shared" si="69"/>
        <v>0</v>
      </c>
      <c r="AA3357">
        <f>IF(AB3357="",0,IFERROR(IF(VLOOKUP(AB3357,AB$38:AB3356,1,0)&gt;0,0,0),1))</f>
        <v>0</v>
      </c>
      <c r="AB3357" s="17" t="str">
        <f>IF(DATOS!I3321=X$39,DATOS!F3321,"")</f>
        <v/>
      </c>
    </row>
    <row r="3358" spans="26:28" x14ac:dyDescent="0.25">
      <c r="Z3358">
        <f t="shared" si="69"/>
        <v>0</v>
      </c>
      <c r="AA3358">
        <f>IF(AB3358="",0,IFERROR(IF(VLOOKUP(AB3358,AB$38:AB3357,1,0)&gt;0,0,0),1))</f>
        <v>0</v>
      </c>
      <c r="AB3358" s="17" t="str">
        <f>IF(DATOS!I3322=X$39,DATOS!F3322,"")</f>
        <v/>
      </c>
    </row>
    <row r="3359" spans="26:28" x14ac:dyDescent="0.25">
      <c r="Z3359">
        <f t="shared" si="69"/>
        <v>0</v>
      </c>
      <c r="AA3359">
        <f>IF(AB3359="",0,IFERROR(IF(VLOOKUP(AB3359,AB$38:AB3358,1,0)&gt;0,0,0),1))</f>
        <v>0</v>
      </c>
      <c r="AB3359" s="17" t="str">
        <f>IF(DATOS!I3323=X$39,DATOS!F3323,"")</f>
        <v/>
      </c>
    </row>
    <row r="3360" spans="26:28" x14ac:dyDescent="0.25">
      <c r="Z3360">
        <f t="shared" si="69"/>
        <v>0</v>
      </c>
      <c r="AA3360">
        <f>IF(AB3360="",0,IFERROR(IF(VLOOKUP(AB3360,AB$38:AB3359,1,0)&gt;0,0,0),1))</f>
        <v>0</v>
      </c>
      <c r="AB3360" s="17" t="str">
        <f>IF(DATOS!I3324=X$39,DATOS!F3324,"")</f>
        <v/>
      </c>
    </row>
    <row r="3361" spans="26:28" x14ac:dyDescent="0.25">
      <c r="Z3361">
        <f t="shared" si="69"/>
        <v>0</v>
      </c>
      <c r="AA3361">
        <f>IF(AB3361="",0,IFERROR(IF(VLOOKUP(AB3361,AB$38:AB3360,1,0)&gt;0,0,0),1))</f>
        <v>0</v>
      </c>
      <c r="AB3361" s="17" t="str">
        <f>IF(DATOS!I3325=X$39,DATOS!F3325,"")</f>
        <v/>
      </c>
    </row>
    <row r="3362" spans="26:28" x14ac:dyDescent="0.25">
      <c r="Z3362">
        <f t="shared" si="69"/>
        <v>0</v>
      </c>
      <c r="AA3362">
        <f>IF(AB3362="",0,IFERROR(IF(VLOOKUP(AB3362,AB$38:AB3361,1,0)&gt;0,0,0),1))</f>
        <v>0</v>
      </c>
      <c r="AB3362" s="17" t="str">
        <f>IF(DATOS!I3326=X$39,DATOS!F3326,"")</f>
        <v/>
      </c>
    </row>
    <row r="3363" spans="26:28" x14ac:dyDescent="0.25">
      <c r="Z3363">
        <f t="shared" si="69"/>
        <v>0</v>
      </c>
      <c r="AA3363">
        <f>IF(AB3363="",0,IFERROR(IF(VLOOKUP(AB3363,AB$38:AB3362,1,0)&gt;0,0,0),1))</f>
        <v>0</v>
      </c>
      <c r="AB3363" s="17" t="str">
        <f>IF(DATOS!I3327=X$39,DATOS!F3327,"")</f>
        <v/>
      </c>
    </row>
    <row r="3364" spans="26:28" x14ac:dyDescent="0.25">
      <c r="Z3364">
        <f t="shared" si="69"/>
        <v>0</v>
      </c>
      <c r="AA3364">
        <f>IF(AB3364="",0,IFERROR(IF(VLOOKUP(AB3364,AB$38:AB3363,1,0)&gt;0,0,0),1))</f>
        <v>0</v>
      </c>
      <c r="AB3364" s="17" t="str">
        <f>IF(DATOS!I3328=X$39,DATOS!F3328,"")</f>
        <v/>
      </c>
    </row>
    <row r="3365" spans="26:28" x14ac:dyDescent="0.25">
      <c r="Z3365">
        <f t="shared" si="69"/>
        <v>0</v>
      </c>
      <c r="AA3365">
        <f>IF(AB3365="",0,IFERROR(IF(VLOOKUP(AB3365,AB$38:AB3364,1,0)&gt;0,0,0),1))</f>
        <v>0</v>
      </c>
      <c r="AB3365" s="17" t="str">
        <f>IF(DATOS!I3329=X$39,DATOS!F3329,"")</f>
        <v/>
      </c>
    </row>
    <row r="3366" spans="26:28" x14ac:dyDescent="0.25">
      <c r="Z3366">
        <f>Z3365+AA3366</f>
        <v>0</v>
      </c>
      <c r="AA3366">
        <f>IF(AB3366="",0,IFERROR(IF(VLOOKUP(AB3366,AB$38:AB3365,1,0)&gt;0,0,0),1))</f>
        <v>0</v>
      </c>
      <c r="AB3366" s="17" t="str">
        <f>IF(DATOS!I3330=X$39,DATOS!F3330,"")</f>
        <v/>
      </c>
    </row>
    <row r="3367" spans="26:28" x14ac:dyDescent="0.25">
      <c r="Z3367">
        <f>Z3366+AA3367</f>
        <v>0</v>
      </c>
      <c r="AA3367">
        <f>IF(AB3367="",0,IFERROR(IF(VLOOKUP(AB3367,AB$38:AB3366,1,0)&gt;0,0,0),1))</f>
        <v>0</v>
      </c>
      <c r="AB3367" s="17" t="str">
        <f>IF(DATOS!I3331=X$39,DATOS!F3331,"")</f>
        <v/>
      </c>
    </row>
    <row r="3368" spans="26:28" x14ac:dyDescent="0.25">
      <c r="Z3368">
        <f>Z3367+AA3368</f>
        <v>0</v>
      </c>
      <c r="AA3368">
        <f>IF(AB3368="",0,IFERROR(IF(VLOOKUP(AB3368,AB$38:AB3367,1,0)&gt;0,0,0),1))</f>
        <v>0</v>
      </c>
      <c r="AB3368" s="17" t="str">
        <f>IF(DATOS!I3332=X$39,DATOS!F3332,"")</f>
        <v/>
      </c>
    </row>
    <row r="3369" spans="26:28" x14ac:dyDescent="0.25">
      <c r="Z3369">
        <f>Z3368+AA3369</f>
        <v>0</v>
      </c>
      <c r="AA3369">
        <f>IF(AB3369="",0,IFERROR(IF(VLOOKUP(AB3369,AB$38:AB3368,1,0)&gt;0,0,0),1))</f>
        <v>0</v>
      </c>
      <c r="AB3369" s="17" t="str">
        <f>IF(DATOS!I3333=X$39,DATOS!F3333,"")</f>
        <v/>
      </c>
    </row>
    <row r="3370" spans="26:28" x14ac:dyDescent="0.25">
      <c r="Z3370">
        <f>Z3369+AA3370</f>
        <v>0</v>
      </c>
      <c r="AA3370">
        <f>IF(AB3370="",0,IFERROR(IF(VLOOKUP(AB3370,AB$38:AB3369,1,0)&gt;0,0,0),1))</f>
        <v>0</v>
      </c>
      <c r="AB3370" s="17" t="str">
        <f>IF(DATOS!I3334=X$39,DATOS!F3334,"")</f>
        <v/>
      </c>
    </row>
    <row r="3371" spans="26:28" x14ac:dyDescent="0.25">
      <c r="AB3371" t="str">
        <f>IF(DATOS!I3335=X$39,X$39,"")</f>
        <v/>
      </c>
    </row>
    <row r="3372" spans="26:28" x14ac:dyDescent="0.25">
      <c r="AB3372" t="str">
        <f>IF(DATOS!I3336=X$39,X$39,"")</f>
        <v/>
      </c>
    </row>
    <row r="3373" spans="26:28" x14ac:dyDescent="0.25">
      <c r="AB3373" t="str">
        <f>IF(DATOS!I3337=X$39,X$39,"")</f>
        <v/>
      </c>
    </row>
    <row r="3374" spans="26:28" x14ac:dyDescent="0.25">
      <c r="AB3374" t="str">
        <f>IF(DATOS!I3338=X$39,X$39,"")</f>
        <v/>
      </c>
    </row>
    <row r="3375" spans="26:28" x14ac:dyDescent="0.25">
      <c r="AB3375" t="str">
        <f>IF(DATOS!I3339=X$39,X$39,"")</f>
        <v/>
      </c>
    </row>
    <row r="3376" spans="26:28" x14ac:dyDescent="0.25">
      <c r="AB3376" t="str">
        <f>IF(DATOS!I3340=X$39,X$39,"")</f>
        <v/>
      </c>
    </row>
    <row r="3377" spans="28:28" x14ac:dyDescent="0.25">
      <c r="AB3377" t="str">
        <f>IF(DATOS!I3341=X$39,X$39,"")</f>
        <v/>
      </c>
    </row>
    <row r="3378" spans="28:28" x14ac:dyDescent="0.25">
      <c r="AB3378" t="str">
        <f>IF(DATOS!I3342=X$39,X$39,"")</f>
        <v/>
      </c>
    </row>
    <row r="3544" spans="4:10" x14ac:dyDescent="0.25">
      <c r="D3544" s="79">
        <f>MAX(bombas!D:D)+1</f>
        <v>1</v>
      </c>
      <c r="E3544" s="90" t="str">
        <f>AI34</f>
        <v/>
      </c>
      <c r="F3544" s="90" t="str">
        <f>AJ34</f>
        <v/>
      </c>
      <c r="G3544" s="90" t="str">
        <f>AK34</f>
        <v/>
      </c>
      <c r="H3544" s="90" t="str">
        <f>AJ35</f>
        <v/>
      </c>
      <c r="I3544" s="90" t="e">
        <f>carp</f>
        <v>#VALUE!</v>
      </c>
      <c r="J3544" s="41"/>
    </row>
    <row r="3545" spans="4:10" x14ac:dyDescent="0.25">
      <c r="D3545" s="2">
        <v>572</v>
      </c>
      <c r="E3545" s="2">
        <v>396180500643</v>
      </c>
      <c r="F3545" t="s">
        <v>10496</v>
      </c>
      <c r="G3545" s="2" t="s">
        <v>10497</v>
      </c>
      <c r="H3545">
        <v>1</v>
      </c>
      <c r="I3545">
        <v>382</v>
      </c>
    </row>
  </sheetData>
  <sheetProtection sort="0" autoFilter="0" pivotTables="0"/>
  <mergeCells count="142">
    <mergeCell ref="E88:G88"/>
    <mergeCell ref="J88:M88"/>
    <mergeCell ref="O88:Q88"/>
    <mergeCell ref="E89:G89"/>
    <mergeCell ref="J89:M89"/>
    <mergeCell ref="O89:Q89"/>
    <mergeCell ref="E86:G86"/>
    <mergeCell ref="J86:M86"/>
    <mergeCell ref="O86:Q86"/>
    <mergeCell ref="E87:G87"/>
    <mergeCell ref="J87:M87"/>
    <mergeCell ref="O87:Q87"/>
    <mergeCell ref="E84:G84"/>
    <mergeCell ref="J84:M84"/>
    <mergeCell ref="O84:Q84"/>
    <mergeCell ref="E85:G85"/>
    <mergeCell ref="J85:M85"/>
    <mergeCell ref="O85:Q85"/>
    <mergeCell ref="E82:G82"/>
    <mergeCell ref="J82:M82"/>
    <mergeCell ref="O82:Q82"/>
    <mergeCell ref="E83:G83"/>
    <mergeCell ref="J83:M83"/>
    <mergeCell ref="O83:Q83"/>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O59:Q59"/>
    <mergeCell ref="O60:Q60"/>
    <mergeCell ref="O61:Q61"/>
    <mergeCell ref="O62:Q62"/>
    <mergeCell ref="O63:Q63"/>
    <mergeCell ref="O64:Q64"/>
    <mergeCell ref="O65:Q65"/>
    <mergeCell ref="O66:Q66"/>
    <mergeCell ref="O67:Q67"/>
    <mergeCell ref="I27:J27"/>
    <mergeCell ref="J64:M64"/>
    <mergeCell ref="J65:M65"/>
    <mergeCell ref="J66:M66"/>
    <mergeCell ref="J67:M67"/>
    <mergeCell ref="J68:M68"/>
    <mergeCell ref="J59:M59"/>
    <mergeCell ref="J60:M60"/>
    <mergeCell ref="J61:M61"/>
    <mergeCell ref="J62:M62"/>
    <mergeCell ref="J63:M63"/>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s>
  <conditionalFormatting sqref="O15:R15">
    <cfRule type="expression" dxfId="89" priority="48">
      <formula>$AO$2=1</formula>
    </cfRule>
  </conditionalFormatting>
  <conditionalFormatting sqref="O15:R15">
    <cfRule type="expression" dxfId="88" priority="49">
      <formula>$D$18="CARPETA:"</formula>
    </cfRule>
  </conditionalFormatting>
  <conditionalFormatting sqref="D18">
    <cfRule type="expression" dxfId="87" priority="46">
      <formula>$AO$2=1</formula>
    </cfRule>
  </conditionalFormatting>
  <conditionalFormatting sqref="D18">
    <cfRule type="expression" dxfId="86" priority="45">
      <formula>$AO$2=1</formula>
    </cfRule>
  </conditionalFormatting>
  <conditionalFormatting sqref="D18">
    <cfRule type="expression" dxfId="85" priority="47">
      <formula>$D$18="CARPETA:"</formula>
    </cfRule>
  </conditionalFormatting>
  <conditionalFormatting sqref="S15">
    <cfRule type="expression" dxfId="84" priority="43">
      <formula>$AO$2=1</formula>
    </cfRule>
  </conditionalFormatting>
  <conditionalFormatting sqref="S15">
    <cfRule type="expression" dxfId="83" priority="44">
      <formula>$D$18="CARPETA:"</formula>
    </cfRule>
  </conditionalFormatting>
  <conditionalFormatting sqref="C19">
    <cfRule type="expression" dxfId="82" priority="42">
      <formula>$V$14=1</formula>
    </cfRule>
  </conditionalFormatting>
  <conditionalFormatting sqref="S17">
    <cfRule type="expression" dxfId="81" priority="33">
      <formula>$AP$2=1</formula>
    </cfRule>
  </conditionalFormatting>
  <conditionalFormatting sqref="S17">
    <cfRule type="expression" dxfId="80" priority="29">
      <formula>$AP$2=1</formula>
    </cfRule>
  </conditionalFormatting>
  <conditionalFormatting sqref="T16:U16">
    <cfRule type="expression" dxfId="79" priority="32">
      <formula>$D$16=""</formula>
    </cfRule>
  </conditionalFormatting>
  <conditionalFormatting sqref="S17">
    <cfRule type="expression" dxfId="78" priority="34">
      <formula>$D$18="CARPETA:"</formula>
    </cfRule>
  </conditionalFormatting>
  <conditionalFormatting sqref="S17:V17">
    <cfRule type="expression" dxfId="77" priority="35">
      <formula>$W$14=1</formula>
    </cfRule>
    <cfRule type="expression" dxfId="76" priority="36">
      <formula>$X$22=23</formula>
    </cfRule>
    <cfRule type="expression" dxfId="75" priority="37">
      <formula>$X$22=12</formula>
    </cfRule>
    <cfRule type="expression" dxfId="74" priority="38">
      <formula>$X$14="no"</formula>
    </cfRule>
    <cfRule type="expression" dxfId="73" priority="39">
      <formula>$D$17=""</formula>
    </cfRule>
    <cfRule type="expression" dxfId="72" priority="40">
      <formula>$X$14="no"</formula>
    </cfRule>
    <cfRule type="expression" dxfId="71" priority="41">
      <formula>$W$14=1</formula>
    </cfRule>
  </conditionalFormatting>
  <conditionalFormatting sqref="S17:V17">
    <cfRule type="expression" dxfId="70" priority="28">
      <formula>$W$14=1</formula>
    </cfRule>
  </conditionalFormatting>
  <conditionalFormatting sqref="H18">
    <cfRule type="expression" dxfId="69" priority="27">
      <formula>$N$18=1</formula>
    </cfRule>
  </conditionalFormatting>
  <conditionalFormatting sqref="H19:M19">
    <cfRule type="expression" dxfId="68" priority="24">
      <formula>$H$19=""</formula>
    </cfRule>
  </conditionalFormatting>
  <conditionalFormatting sqref="Q18:S18">
    <cfRule type="expression" dxfId="67" priority="23">
      <formula>$Q$18=""</formula>
    </cfRule>
  </conditionalFormatting>
  <conditionalFormatting sqref="Q19:S19">
    <cfRule type="expression" dxfId="66" priority="22">
      <formula>$Q$19=""</formula>
    </cfRule>
  </conditionalFormatting>
  <conditionalFormatting sqref="L21:S21">
    <cfRule type="expression" dxfId="65" priority="21">
      <formula>$L$21=""</formula>
    </cfRule>
  </conditionalFormatting>
  <conditionalFormatting sqref="M22:S22">
    <cfRule type="expression" dxfId="64" priority="20">
      <formula>$M$22=""</formula>
    </cfRule>
  </conditionalFormatting>
  <conditionalFormatting sqref="H23:S23">
    <cfRule type="expression" dxfId="63" priority="19">
      <formula>$H$23=""</formula>
    </cfRule>
  </conditionalFormatting>
  <conditionalFormatting sqref="F24:M24">
    <cfRule type="expression" dxfId="62" priority="18">
      <formula>$F$24=""</formula>
    </cfRule>
  </conditionalFormatting>
  <conditionalFormatting sqref="I25:M25">
    <cfRule type="expression" dxfId="61" priority="17">
      <formula>$I$25=""</formula>
    </cfRule>
  </conditionalFormatting>
  <conditionalFormatting sqref="J26:M26">
    <cfRule type="expression" dxfId="60" priority="16">
      <formula>$J$26=""</formula>
    </cfRule>
  </conditionalFormatting>
  <conditionalFormatting sqref="E27:H27">
    <cfRule type="expression" dxfId="59" priority="15">
      <formula>$E$27=""</formula>
    </cfRule>
  </conditionalFormatting>
  <conditionalFormatting sqref="K27:M27">
    <cfRule type="expression" dxfId="58" priority="14">
      <formula>$K$27=""</formula>
    </cfRule>
  </conditionalFormatting>
  <conditionalFormatting sqref="P24:S24">
    <cfRule type="expression" dxfId="57" priority="13">
      <formula>$P$24=""</formula>
    </cfRule>
  </conditionalFormatting>
  <conditionalFormatting sqref="P25:S25">
    <cfRule type="expression" dxfId="56" priority="12">
      <formula>$P$25=""</formula>
    </cfRule>
  </conditionalFormatting>
  <conditionalFormatting sqref="S26">
    <cfRule type="expression" dxfId="55" priority="11">
      <formula>$S$26=""</formula>
    </cfRule>
  </conditionalFormatting>
  <conditionalFormatting sqref="R27:S27">
    <cfRule type="expression" dxfId="54" priority="10">
      <formula>$R$27=""</formula>
    </cfRule>
  </conditionalFormatting>
  <conditionalFormatting sqref="H31">
    <cfRule type="expression" dxfId="53" priority="9">
      <formula>$H$31=""</formula>
    </cfRule>
  </conditionalFormatting>
  <conditionalFormatting sqref="D33:S36">
    <cfRule type="expression" dxfId="52" priority="3">
      <formula>$BJ$33=1</formula>
    </cfRule>
    <cfRule type="expression" dxfId="51" priority="8">
      <formula>$D$33=""</formula>
    </cfRule>
  </conditionalFormatting>
  <conditionalFormatting sqref="G38:H38">
    <cfRule type="expression" dxfId="50" priority="7">
      <formula>$G$38=""</formula>
    </cfRule>
  </conditionalFormatting>
  <conditionalFormatting sqref="D43:I43">
    <cfRule type="expression" dxfId="49" priority="6">
      <formula>$D$43=""</formula>
    </cfRule>
  </conditionalFormatting>
  <conditionalFormatting sqref="O43:S43">
    <cfRule type="expression" dxfId="48" priority="5">
      <formula>$O$43=""</formula>
    </cfRule>
  </conditionalFormatting>
  <conditionalFormatting sqref="H58:H87 E59:S89">
    <cfRule type="expression" dxfId="47" priority="4">
      <formula>$AS58=1</formula>
    </cfRule>
  </conditionalFormatting>
  <conditionalFormatting sqref="D38:F38">
    <cfRule type="expression" dxfId="46" priority="2">
      <formula>$BJ$35=1</formula>
    </cfRule>
  </conditionalFormatting>
  <conditionalFormatting sqref="O18:P18">
    <cfRule type="expression" dxfId="45" priority="1">
      <formula>$AK$11=1</formula>
    </cfRule>
  </conditionalFormatting>
  <dataValidations count="3">
    <dataValidation type="list" allowBlank="1" showDropDown="1" showInputMessage="1" showErrorMessage="1" sqref="S17:V17" xr:uid="{00000000-0002-0000-0200-000000000000}">
      <formula1>$Y$40:$Y$124</formula1>
    </dataValidation>
    <dataValidation type="list" allowBlank="1" showDropDown="1" showInputMessage="1" showErrorMessage="1" sqref="D49:M49 P45 R45" xr:uid="{00000000-0002-0000-0200-000001000000}">
      <formula1>ESS</formula1>
    </dataValidation>
    <dataValidation type="list" allowBlank="1" showDropDown="1" showInputMessage="1" showErrorMessage="1" sqref="H18:M18" xr:uid="{00000000-0002-0000-0200-000002000000}">
      <formula1>$X$40:$X$62</formula1>
    </dataValidation>
  </dataValidations>
  <pageMargins left="0.62992125984251968" right="0.23622047244094491" top="0.35433070866141736" bottom="0.15748031496062992" header="0.31496062992125984" footer="0.31496062992125984"/>
  <pageSetup scale="85" fitToWidth="0" fitToHeight="0" orientation="portrait" horizontalDpi="4294967294" verticalDpi="4294967294" r:id="rId1"/>
  <headerFooter>
    <oddHeader xml:space="preserve">&amp;Rhoja &amp;P de 1               </oddHeader>
  </headerFooter>
  <drawing r:id="rId2"/>
  <legacyDrawing r:id="rId3"/>
  <picture r:id="rId4"/>
  <controls>
    <mc:AlternateContent xmlns:mc="http://schemas.openxmlformats.org/markup-compatibility/2006">
      <mc:Choice Requires="x14">
        <control shapeId="19457" r:id="rId5" name="TempCombo">
          <controlPr defaultSize="0" autoLine="0" r:id="rId6">
            <anchor moveWithCells="1">
              <from>
                <xdr:col>7</xdr:col>
                <xdr:colOff>0</xdr:colOff>
                <xdr:row>17</xdr:row>
                <xdr:rowOff>0</xdr:rowOff>
              </from>
              <to>
                <xdr:col>13</xdr:col>
                <xdr:colOff>66675</xdr:colOff>
                <xdr:row>18</xdr:row>
                <xdr:rowOff>66675</xdr:rowOff>
              </to>
            </anchor>
          </controlPr>
        </control>
      </mc:Choice>
      <mc:Fallback>
        <control shapeId="19457" r:id="rId5" name="TempCombo"/>
      </mc:Fallback>
    </mc:AlternateContent>
    <mc:AlternateContent xmlns:mc="http://schemas.openxmlformats.org/markup-compatibility/2006">
      <mc:Choice Requires="x14">
        <control shapeId="19459" r:id="rId7" name="Button 3">
          <controlPr defaultSize="0" print="0" autoFill="0" autoPict="0" macro="[0]!REINSCRIPCION">
            <anchor moveWithCells="1" sizeWithCells="1">
              <from>
                <xdr:col>20</xdr:col>
                <xdr:colOff>0</xdr:colOff>
                <xdr:row>3</xdr:row>
                <xdr:rowOff>0</xdr:rowOff>
              </from>
              <to>
                <xdr:col>48</xdr:col>
                <xdr:colOff>19050</xdr:colOff>
                <xdr:row>5</xdr:row>
                <xdr:rowOff>0</xdr:rowOff>
              </to>
            </anchor>
          </controlPr>
        </control>
      </mc:Choice>
    </mc:AlternateContent>
    <mc:AlternateContent xmlns:mc="http://schemas.openxmlformats.org/markup-compatibility/2006">
      <mc:Choice Requires="x14">
        <control shapeId="19460" r:id="rId8" name="Button 4">
          <controlPr defaultSize="0" print="0" autoFill="0" autoPict="0" macro="[0]!REINSCRIPCION_GUARDAR">
            <anchor moveWithCells="1" sizeWithCells="1">
              <from>
                <xdr:col>20</xdr:col>
                <xdr:colOff>0</xdr:colOff>
                <xdr:row>6</xdr:row>
                <xdr:rowOff>19050</xdr:rowOff>
              </from>
              <to>
                <xdr:col>48</xdr:col>
                <xdr:colOff>19050</xdr:colOff>
                <xdr:row>9</xdr:row>
                <xdr:rowOff>38100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9"/>
  <dimension ref="A2:Q46"/>
  <sheetViews>
    <sheetView zoomScaleNormal="100" workbookViewId="0">
      <selection activeCell="A18" sqref="A18:P18"/>
    </sheetView>
  </sheetViews>
  <sheetFormatPr baseColWidth="10" defaultRowHeight="15" x14ac:dyDescent="0.2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x14ac:dyDescent="0.25"/>
    <row r="3" spans="1:16" ht="11.25" customHeight="1" x14ac:dyDescent="0.25"/>
    <row r="4" spans="1:16" ht="27.75" customHeight="1" x14ac:dyDescent="0.25">
      <c r="K4" s="141"/>
      <c r="L4" s="141"/>
      <c r="M4" s="141"/>
      <c r="N4" s="141"/>
      <c r="O4" s="141"/>
      <c r="P4" s="141"/>
    </row>
    <row r="5" spans="1:16" x14ac:dyDescent="0.25">
      <c r="A5" s="128"/>
      <c r="B5" s="128"/>
      <c r="C5" s="128"/>
      <c r="D5" s="128"/>
      <c r="E5" s="128"/>
      <c r="F5" s="128"/>
      <c r="G5" s="161" t="s">
        <v>10521</v>
      </c>
      <c r="H5" s="161"/>
      <c r="I5" s="161"/>
      <c r="J5" s="161"/>
      <c r="K5" s="161"/>
      <c r="L5" s="161"/>
      <c r="M5" s="161"/>
      <c r="N5" s="161"/>
      <c r="O5" s="161"/>
      <c r="P5" s="161"/>
    </row>
    <row r="6" spans="1:16" x14ac:dyDescent="0.25">
      <c r="A6" s="189" t="str">
        <f ca="1">"Estado de Nuevo León, a "&amp;REINSCRIPCION!AK13&amp;" de "&amp;REINSCRIPCION!AK14&amp;" de "&amp;REINSCRIPCION!AK15</f>
        <v>Estado de Nuevo León, a 31 de octubre de 2023</v>
      </c>
      <c r="B6" s="189"/>
      <c r="C6" s="189"/>
      <c r="D6" s="189"/>
      <c r="E6" s="189"/>
      <c r="F6" s="189"/>
      <c r="G6" s="189"/>
      <c r="H6" s="189"/>
      <c r="I6" s="189"/>
      <c r="J6" s="189"/>
      <c r="K6" s="189"/>
      <c r="L6" s="189"/>
      <c r="M6" s="189"/>
      <c r="N6" s="189"/>
      <c r="O6" s="189"/>
      <c r="P6" s="189"/>
    </row>
    <row r="8" spans="1:16" x14ac:dyDescent="0.25">
      <c r="A8" s="136" t="s">
        <v>10513</v>
      </c>
      <c r="B8" s="136"/>
      <c r="C8" s="136"/>
      <c r="D8" s="136"/>
      <c r="E8" s="136"/>
      <c r="F8" s="136"/>
      <c r="G8" s="136"/>
      <c r="H8" s="136"/>
      <c r="I8" s="136"/>
      <c r="J8" s="130"/>
    </row>
    <row r="9" spans="1:16" x14ac:dyDescent="0.25">
      <c r="A9" s="136" t="s">
        <v>10512</v>
      </c>
      <c r="B9" s="136"/>
      <c r="C9" s="136"/>
      <c r="D9" s="136"/>
      <c r="E9" s="136"/>
      <c r="F9" s="136"/>
      <c r="G9" s="136"/>
      <c r="H9" s="136"/>
      <c r="I9" s="136"/>
      <c r="J9" s="130"/>
    </row>
    <row r="10" spans="1:16" x14ac:dyDescent="0.25">
      <c r="A10" s="136" t="s">
        <v>10511</v>
      </c>
      <c r="B10" s="136"/>
      <c r="C10" s="136"/>
      <c r="D10" s="136"/>
      <c r="E10" s="136"/>
      <c r="F10" s="136"/>
      <c r="G10" s="136"/>
      <c r="H10" s="136"/>
      <c r="I10" s="136"/>
      <c r="J10" s="130"/>
    </row>
    <row r="11" spans="1:16" x14ac:dyDescent="0.25">
      <c r="A11" s="136" t="s">
        <v>10514</v>
      </c>
      <c r="B11" s="136"/>
      <c r="C11" s="136"/>
      <c r="D11" s="136"/>
      <c r="E11" s="136"/>
      <c r="F11" s="136"/>
      <c r="G11" s="136"/>
      <c r="H11" s="136"/>
      <c r="I11" s="136"/>
      <c r="J11" s="130"/>
    </row>
    <row r="12" spans="1:16" ht="15" customHeight="1" x14ac:dyDescent="0.25">
      <c r="A12" s="190" t="s">
        <v>10520</v>
      </c>
      <c r="B12" s="190"/>
      <c r="C12" s="190"/>
      <c r="D12" s="190"/>
      <c r="E12" s="190"/>
      <c r="F12" s="190"/>
      <c r="G12" s="190"/>
      <c r="H12" s="190"/>
      <c r="I12" s="190"/>
      <c r="J12" s="190"/>
      <c r="K12" s="190"/>
      <c r="L12" s="190"/>
      <c r="M12" s="190"/>
      <c r="N12" s="190"/>
      <c r="O12" s="190"/>
      <c r="P12" s="190"/>
    </row>
    <row r="13" spans="1:16" ht="33.75" customHeight="1" x14ac:dyDescent="0.25">
      <c r="A13" s="190"/>
      <c r="B13" s="190"/>
      <c r="C13" s="190"/>
      <c r="D13" s="190"/>
      <c r="E13" s="190"/>
      <c r="F13" s="190"/>
      <c r="G13" s="190"/>
      <c r="H13" s="190"/>
      <c r="I13" s="190"/>
      <c r="J13" s="190"/>
      <c r="K13" s="190"/>
      <c r="L13" s="190"/>
      <c r="M13" s="190"/>
      <c r="N13" s="190"/>
      <c r="O13" s="190"/>
      <c r="P13" s="190"/>
    </row>
    <row r="14" spans="1:16" ht="15" customHeight="1" x14ac:dyDescent="0.25">
      <c r="A14" s="190" t="s">
        <v>10510</v>
      </c>
      <c r="B14" s="190"/>
      <c r="C14" s="190"/>
      <c r="D14" s="190"/>
      <c r="E14" s="190"/>
      <c r="F14" s="190"/>
      <c r="G14" s="190"/>
      <c r="H14" s="190"/>
      <c r="I14" s="190"/>
      <c r="J14" s="190"/>
      <c r="K14" s="190"/>
      <c r="L14" s="190"/>
      <c r="M14" s="190"/>
      <c r="N14" s="190"/>
      <c r="O14" s="190"/>
      <c r="P14" s="190"/>
    </row>
    <row r="15" spans="1:16" x14ac:dyDescent="0.25">
      <c r="A15" s="190"/>
      <c r="B15" s="190"/>
      <c r="C15" s="190"/>
      <c r="D15" s="190"/>
      <c r="E15" s="190"/>
      <c r="F15" s="190"/>
      <c r="G15" s="190"/>
      <c r="H15" s="190"/>
      <c r="I15" s="190"/>
      <c r="J15" s="190"/>
      <c r="K15" s="190"/>
      <c r="L15" s="190"/>
      <c r="M15" s="190"/>
      <c r="N15" s="190"/>
      <c r="O15" s="190"/>
      <c r="P15" s="190"/>
    </row>
    <row r="16" spans="1:16" x14ac:dyDescent="0.25">
      <c r="A16" s="129"/>
      <c r="B16" s="129"/>
      <c r="C16" s="129"/>
      <c r="D16" s="129"/>
      <c r="E16" s="129"/>
      <c r="F16" s="129"/>
      <c r="G16" s="129"/>
      <c r="H16" s="129"/>
      <c r="I16" s="129"/>
      <c r="J16" s="129"/>
      <c r="K16" s="129"/>
      <c r="L16" s="129"/>
      <c r="M16" s="129"/>
      <c r="N16" s="129"/>
      <c r="O16" s="129"/>
      <c r="P16" s="129"/>
    </row>
    <row r="17" spans="1:17" ht="22.5" customHeight="1" x14ac:dyDescent="0.25">
      <c r="A17" s="190" t="str">
        <f>"Clave de registro (folio PEUA): "&amp;REINSCRIPCION!Q18</f>
        <v xml:space="preserve">Clave de registro (folio PEUA): </v>
      </c>
      <c r="B17" s="190"/>
      <c r="C17" s="190"/>
      <c r="D17" s="190"/>
      <c r="E17" s="190"/>
      <c r="F17" s="190"/>
      <c r="G17" s="190"/>
      <c r="H17" s="190"/>
      <c r="I17" s="190"/>
      <c r="J17" s="190"/>
      <c r="K17" s="190"/>
      <c r="L17" s="190"/>
      <c r="M17" s="190"/>
      <c r="N17" s="190"/>
      <c r="O17" s="190"/>
      <c r="P17" s="190"/>
    </row>
    <row r="18" spans="1:17" x14ac:dyDescent="0.25">
      <c r="A18" s="190" t="str">
        <f>"Registro Permanente de Usuarios (RPU): "&amp;REINSCRIPCION!H18</f>
        <v xml:space="preserve">Registro Permanente de Usuarios (RPU): </v>
      </c>
      <c r="B18" s="190"/>
      <c r="C18" s="190"/>
      <c r="D18" s="190"/>
      <c r="E18" s="190"/>
      <c r="F18" s="190"/>
      <c r="G18" s="190"/>
      <c r="H18" s="190"/>
      <c r="I18" s="190"/>
      <c r="J18" s="190"/>
      <c r="K18" s="190"/>
      <c r="L18" s="190"/>
      <c r="M18" s="190"/>
      <c r="N18" s="190"/>
      <c r="O18" s="190"/>
      <c r="P18" s="190"/>
    </row>
    <row r="19" spans="1:17" x14ac:dyDescent="0.25">
      <c r="A19" s="190" t="str">
        <f>"Título de concesión de agua vigente:  "&amp;REINSCRIPCION!I25</f>
        <v xml:space="preserve">Título de concesión de agua vigente:  </v>
      </c>
      <c r="B19" s="190"/>
      <c r="C19" s="190"/>
      <c r="D19" s="190"/>
      <c r="E19" s="190"/>
      <c r="F19" s="190"/>
      <c r="G19" s="190"/>
      <c r="H19" s="190"/>
      <c r="I19" s="190"/>
      <c r="J19" s="190"/>
      <c r="K19" s="190"/>
      <c r="L19" s="190"/>
      <c r="M19" s="190"/>
      <c r="N19" s="190"/>
      <c r="O19" s="190"/>
      <c r="P19" s="190"/>
      <c r="Q19" s="17"/>
    </row>
    <row r="20" spans="1:17" ht="15" customHeight="1" x14ac:dyDescent="0.25">
      <c r="A20" s="190" t="e">
        <f>"Nombre y localización del predio: "&amp;PROPER(INDEX(DATOS!S:S,MATCH(VALUE(REINSCRIPCION!H18),DATOS!F:F,0),1))&amp;", "&amp;PROPER(INDEX(DATOS!R:R,MATCH(VALUE(REINSCRIPCION!H18),DATOS!F:F,0),1))&amp;", N.L."</f>
        <v>#VALUE!</v>
      </c>
      <c r="B20" s="190"/>
      <c r="C20" s="190"/>
      <c r="D20" s="190"/>
      <c r="E20" s="190"/>
      <c r="F20" s="190"/>
      <c r="G20" s="190"/>
      <c r="H20" s="190"/>
      <c r="I20" s="190"/>
      <c r="J20" s="190"/>
      <c r="K20" s="190"/>
      <c r="L20" s="190"/>
      <c r="M20" s="190"/>
      <c r="N20" s="190"/>
      <c r="O20" s="190"/>
      <c r="P20" s="190"/>
    </row>
    <row r="21" spans="1:17" ht="15" customHeight="1" x14ac:dyDescent="0.25">
      <c r="A21" s="190" t="e">
        <f>"Cultivo: "&amp;PROPER(INDEX(DATOS!W:W,MATCH(VALUE(REINSCRIPCION!H18),DATOS!F:F,0),1))</f>
        <v>#VALUE!</v>
      </c>
      <c r="B21" s="190"/>
      <c r="C21" s="190"/>
      <c r="D21" s="190"/>
      <c r="E21" s="190"/>
      <c r="F21" s="190"/>
      <c r="G21" s="190"/>
      <c r="H21" s="190"/>
      <c r="I21" s="190"/>
      <c r="J21" s="190"/>
      <c r="K21" s="190"/>
      <c r="L21" s="190"/>
      <c r="M21" s="190"/>
      <c r="N21" s="190"/>
      <c r="O21" s="190"/>
      <c r="P21" s="190"/>
    </row>
    <row r="22" spans="1:17" ht="15" customHeight="1" x14ac:dyDescent="0.25">
      <c r="A22" s="191" t="str">
        <f>"Descripción del equipo de bombeo: "&amp;REINSCRIPCION!D33</f>
        <v xml:space="preserve">Descripción del equipo de bombeo: </v>
      </c>
      <c r="B22" s="191"/>
      <c r="C22" s="191"/>
      <c r="D22" s="191"/>
      <c r="E22" s="191"/>
      <c r="F22" s="191"/>
      <c r="G22" s="191"/>
      <c r="H22" s="191"/>
      <c r="I22" s="191"/>
      <c r="J22" s="191"/>
      <c r="K22" s="191"/>
      <c r="L22" s="191"/>
      <c r="M22" s="191"/>
      <c r="N22" s="191"/>
      <c r="O22" s="191"/>
      <c r="P22" s="191"/>
    </row>
    <row r="23" spans="1:17" x14ac:dyDescent="0.25">
      <c r="A23" s="191"/>
      <c r="B23" s="191"/>
      <c r="C23" s="191"/>
      <c r="D23" s="191"/>
      <c r="E23" s="191"/>
      <c r="F23" s="191"/>
      <c r="G23" s="191"/>
      <c r="H23" s="191"/>
      <c r="I23" s="191"/>
      <c r="J23" s="191"/>
      <c r="K23" s="191"/>
      <c r="L23" s="191"/>
      <c r="M23" s="191"/>
      <c r="N23" s="191"/>
      <c r="O23" s="191"/>
      <c r="P23" s="191"/>
    </row>
    <row r="24" spans="1:17" x14ac:dyDescent="0.25">
      <c r="A24" s="191"/>
      <c r="B24" s="191"/>
      <c r="C24" s="191"/>
      <c r="D24" s="191"/>
      <c r="E24" s="191"/>
      <c r="F24" s="191"/>
      <c r="G24" s="191"/>
      <c r="H24" s="191"/>
      <c r="I24" s="191"/>
      <c r="J24" s="191"/>
      <c r="K24" s="191"/>
      <c r="L24" s="191"/>
      <c r="M24" s="191"/>
      <c r="N24" s="191"/>
      <c r="O24" s="191"/>
      <c r="P24" s="191"/>
    </row>
    <row r="25" spans="1:17" x14ac:dyDescent="0.25">
      <c r="A25" s="191"/>
      <c r="B25" s="191"/>
      <c r="C25" s="191"/>
      <c r="D25" s="191"/>
      <c r="E25" s="191"/>
      <c r="F25" s="191"/>
      <c r="G25" s="191"/>
      <c r="H25" s="191"/>
      <c r="I25" s="191"/>
      <c r="J25" s="191"/>
      <c r="K25" s="191"/>
      <c r="L25" s="191"/>
      <c r="M25" s="191"/>
      <c r="N25" s="191"/>
      <c r="O25" s="191"/>
      <c r="P25" s="191"/>
    </row>
    <row r="26" spans="1:17" x14ac:dyDescent="0.25">
      <c r="A26" s="191"/>
      <c r="B26" s="191"/>
      <c r="C26" s="191"/>
      <c r="D26" s="191"/>
      <c r="E26" s="191"/>
      <c r="F26" s="191"/>
      <c r="G26" s="191"/>
      <c r="H26" s="191"/>
      <c r="I26" s="191"/>
      <c r="J26" s="191"/>
      <c r="K26" s="191"/>
      <c r="L26" s="191"/>
      <c r="M26" s="191"/>
      <c r="N26" s="191"/>
      <c r="O26" s="191"/>
      <c r="P26" s="191"/>
    </row>
    <row r="27" spans="1:17" x14ac:dyDescent="0.25">
      <c r="A27" s="191"/>
      <c r="B27" s="191"/>
      <c r="C27" s="191"/>
      <c r="D27" s="191"/>
      <c r="E27" s="191"/>
      <c r="F27" s="191"/>
      <c r="G27" s="191"/>
      <c r="H27" s="191"/>
      <c r="I27" s="191"/>
      <c r="J27" s="191"/>
      <c r="K27" s="191"/>
      <c r="L27" s="191"/>
      <c r="M27" s="191"/>
      <c r="N27" s="191"/>
      <c r="O27" s="191"/>
      <c r="P27" s="191"/>
    </row>
    <row r="28" spans="1:17" x14ac:dyDescent="0.25">
      <c r="A28" s="191"/>
      <c r="B28" s="191"/>
      <c r="C28" s="191"/>
      <c r="D28" s="191"/>
      <c r="E28" s="191"/>
      <c r="F28" s="191"/>
      <c r="G28" s="191"/>
      <c r="H28" s="191"/>
      <c r="I28" s="191"/>
      <c r="J28" s="191"/>
      <c r="K28" s="191"/>
      <c r="L28" s="191"/>
      <c r="M28" s="191"/>
      <c r="N28" s="191"/>
      <c r="O28" s="191"/>
      <c r="P28" s="191"/>
    </row>
    <row r="29" spans="1:17" x14ac:dyDescent="0.25">
      <c r="A29" s="191"/>
      <c r="B29" s="191"/>
      <c r="C29" s="191"/>
      <c r="D29" s="191"/>
      <c r="E29" s="191"/>
      <c r="F29" s="191"/>
      <c r="G29" s="191"/>
      <c r="H29" s="191"/>
      <c r="I29" s="191"/>
      <c r="J29" s="191"/>
      <c r="K29" s="191"/>
      <c r="L29" s="191"/>
      <c r="M29" s="191"/>
      <c r="N29" s="191"/>
      <c r="O29" s="191"/>
      <c r="P29" s="191"/>
    </row>
    <row r="30" spans="1:17" x14ac:dyDescent="0.25">
      <c r="A30" s="191"/>
      <c r="B30" s="191"/>
      <c r="C30" s="191"/>
      <c r="D30" s="191"/>
      <c r="E30" s="191"/>
      <c r="F30" s="191"/>
      <c r="G30" s="191"/>
      <c r="H30" s="191"/>
      <c r="I30" s="191"/>
      <c r="J30" s="191"/>
      <c r="K30" s="191"/>
      <c r="L30" s="191"/>
      <c r="M30" s="191"/>
      <c r="N30" s="191"/>
      <c r="O30" s="191"/>
      <c r="P30" s="191"/>
    </row>
    <row r="31" spans="1:17" x14ac:dyDescent="0.25">
      <c r="A31" s="191"/>
      <c r="B31" s="191"/>
      <c r="C31" s="191"/>
      <c r="D31" s="191"/>
      <c r="E31" s="191"/>
      <c r="F31" s="191"/>
      <c r="G31" s="191"/>
      <c r="H31" s="191"/>
      <c r="I31" s="191"/>
      <c r="J31" s="191"/>
      <c r="K31" s="191"/>
      <c r="L31" s="191"/>
      <c r="M31" s="191"/>
      <c r="N31" s="191"/>
      <c r="O31" s="191"/>
      <c r="P31" s="191"/>
    </row>
    <row r="32" spans="1:17" x14ac:dyDescent="0.25">
      <c r="A32" s="191"/>
      <c r="B32" s="191"/>
      <c r="C32" s="191"/>
      <c r="D32" s="191"/>
      <c r="E32" s="191"/>
      <c r="F32" s="191"/>
      <c r="G32" s="191"/>
      <c r="H32" s="191"/>
      <c r="I32" s="191"/>
      <c r="J32" s="191"/>
      <c r="K32" s="191"/>
      <c r="L32" s="191"/>
      <c r="M32" s="191"/>
      <c r="N32" s="191"/>
      <c r="O32" s="191"/>
      <c r="P32" s="191"/>
    </row>
    <row r="33" spans="1:16" ht="15" customHeight="1" x14ac:dyDescent="0.25">
      <c r="A33" s="192" t="s">
        <v>10507</v>
      </c>
      <c r="B33" s="192"/>
      <c r="C33" s="192"/>
      <c r="D33" s="192"/>
      <c r="E33" s="192"/>
      <c r="F33" s="192"/>
      <c r="G33" s="192"/>
      <c r="H33" s="192"/>
      <c r="I33" s="192"/>
      <c r="J33" s="192"/>
      <c r="K33" s="192"/>
      <c r="L33" s="192"/>
      <c r="M33" s="192"/>
      <c r="N33" s="192"/>
      <c r="O33" s="192"/>
      <c r="P33" s="192"/>
    </row>
    <row r="34" spans="1:16" x14ac:dyDescent="0.25">
      <c r="A34" s="193" t="s">
        <v>10508</v>
      </c>
      <c r="B34" s="193"/>
      <c r="C34" s="193"/>
      <c r="D34" s="193"/>
      <c r="E34" s="193"/>
      <c r="F34" s="193"/>
      <c r="G34" s="130"/>
      <c r="H34" s="130"/>
      <c r="I34" s="130"/>
      <c r="J34" s="130"/>
    </row>
    <row r="35" spans="1:16" x14ac:dyDescent="0.25">
      <c r="A35" s="130"/>
      <c r="B35" s="130"/>
      <c r="C35" s="130"/>
      <c r="D35" s="130"/>
      <c r="E35" s="130"/>
      <c r="F35" s="130"/>
      <c r="G35" s="130"/>
      <c r="H35" s="130"/>
      <c r="I35" s="130"/>
      <c r="J35" s="130"/>
    </row>
    <row r="36" spans="1:16" ht="8.25" customHeight="1" x14ac:dyDescent="0.25">
      <c r="A36" s="131"/>
      <c r="B36" s="131"/>
      <c r="C36" s="131"/>
      <c r="D36" s="131"/>
      <c r="E36" s="131"/>
      <c r="F36" s="131"/>
      <c r="G36" s="130"/>
      <c r="H36" s="130"/>
      <c r="I36" s="130"/>
      <c r="J36" s="130"/>
    </row>
    <row r="37" spans="1:16" x14ac:dyDescent="0.25">
      <c r="A37" s="130"/>
      <c r="B37" s="130"/>
      <c r="C37" s="130"/>
      <c r="D37" s="130"/>
      <c r="E37" s="130"/>
      <c r="F37" s="130"/>
      <c r="G37" s="130"/>
      <c r="H37" s="130"/>
      <c r="I37" s="130"/>
      <c r="J37" s="130"/>
    </row>
    <row r="38" spans="1:16" x14ac:dyDescent="0.25">
      <c r="A38" s="132"/>
      <c r="B38" s="132"/>
      <c r="C38" s="132"/>
      <c r="D38" s="132"/>
      <c r="E38" s="132"/>
      <c r="F38" s="132"/>
      <c r="G38" s="132"/>
      <c r="H38" s="132"/>
      <c r="I38" s="130"/>
      <c r="J38" s="130"/>
    </row>
    <row r="39" spans="1:16" x14ac:dyDescent="0.25">
      <c r="A39" s="133" t="str">
        <f>REINSCRIPCION!D49</f>
        <v>0</v>
      </c>
      <c r="B39" s="133"/>
      <c r="C39" s="133"/>
      <c r="D39" s="133"/>
      <c r="E39" s="133"/>
      <c r="F39" s="133"/>
      <c r="G39" s="130"/>
      <c r="H39" s="130"/>
      <c r="I39" s="130"/>
      <c r="J39" s="130"/>
    </row>
    <row r="40" spans="1:16" x14ac:dyDescent="0.25">
      <c r="A40" s="188" t="s">
        <v>10509</v>
      </c>
      <c r="B40" s="188"/>
      <c r="C40" s="188"/>
      <c r="D40" s="188"/>
      <c r="E40" s="188"/>
      <c r="F40" s="188"/>
      <c r="G40" s="188"/>
      <c r="H40" s="188"/>
      <c r="I40" s="188"/>
      <c r="J40" s="188"/>
    </row>
    <row r="41" spans="1:16" x14ac:dyDescent="0.25">
      <c r="A41" s="133"/>
      <c r="B41" s="133"/>
      <c r="C41" s="133"/>
      <c r="D41" s="133"/>
      <c r="E41" s="133"/>
      <c r="F41" s="133"/>
      <c r="G41" s="130"/>
      <c r="H41" s="130"/>
      <c r="I41" s="130"/>
      <c r="J41" s="130"/>
    </row>
    <row r="42" spans="1:16" ht="9.75" customHeight="1" x14ac:dyDescent="0.25">
      <c r="A42" s="130"/>
      <c r="B42" s="130"/>
      <c r="C42" s="130"/>
      <c r="D42" s="130"/>
      <c r="E42" s="130"/>
      <c r="F42" s="130"/>
      <c r="G42" s="130"/>
      <c r="H42" s="130"/>
      <c r="I42" s="130"/>
      <c r="J42" s="130"/>
    </row>
    <row r="43" spans="1:16" x14ac:dyDescent="0.25">
      <c r="A43" s="130"/>
      <c r="B43" s="130"/>
      <c r="C43" s="130"/>
      <c r="D43" s="130"/>
      <c r="E43" s="130"/>
      <c r="F43" s="130"/>
      <c r="G43" s="130"/>
      <c r="H43" s="130"/>
      <c r="I43" s="130"/>
      <c r="J43" s="130"/>
    </row>
    <row r="44" spans="1:16" x14ac:dyDescent="0.25">
      <c r="A44" s="134"/>
      <c r="B44" s="132"/>
      <c r="C44" s="132"/>
      <c r="D44" s="132"/>
      <c r="E44" s="132"/>
      <c r="F44" s="132"/>
      <c r="G44" s="132"/>
      <c r="H44" s="132"/>
      <c r="I44" s="130"/>
      <c r="J44" s="130"/>
    </row>
    <row r="45" spans="1:16" x14ac:dyDescent="0.25">
      <c r="A45" s="135" t="s">
        <v>10515</v>
      </c>
      <c r="B45" s="135"/>
      <c r="C45" s="135"/>
      <c r="D45" s="135"/>
      <c r="E45" s="135"/>
      <c r="F45" s="135"/>
      <c r="G45" s="130"/>
      <c r="H45" s="130"/>
      <c r="I45" s="130"/>
      <c r="J45" s="130"/>
    </row>
    <row r="46" spans="1:16" x14ac:dyDescent="0.25">
      <c r="A46" s="188" t="s">
        <v>10516</v>
      </c>
      <c r="B46" s="188"/>
      <c r="C46" s="188"/>
      <c r="D46" s="188"/>
      <c r="E46" s="188"/>
      <c r="F46" s="188"/>
      <c r="G46" s="188"/>
      <c r="H46" s="188"/>
      <c r="I46" s="188"/>
      <c r="J46" s="188"/>
      <c r="K46" s="188"/>
      <c r="L46" s="188"/>
    </row>
  </sheetData>
  <mergeCells count="14">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A1:AB1835"/>
  <sheetViews>
    <sheetView showGridLines="0" topLeftCell="B1" zoomScale="85" zoomScaleNormal="85" workbookViewId="0">
      <pane ySplit="13" topLeftCell="A14" activePane="bottomLeft" state="frozenSplit"/>
      <selection activeCell="B1" sqref="B1"/>
      <selection pane="bottomLeft" activeCell="M14" sqref="M14"/>
    </sheetView>
  </sheetViews>
  <sheetFormatPr baseColWidth="10" defaultRowHeight="15" x14ac:dyDescent="0.25"/>
  <cols>
    <col min="1" max="1" width="3" style="13" hidden="1" customWidth="1"/>
    <col min="2" max="2" width="4.5703125" customWidth="1"/>
    <col min="3" max="3" width="35.85546875" customWidth="1"/>
    <col min="4" max="4" width="16" customWidth="1"/>
    <col min="5" max="5" width="14.42578125" style="41" bestFit="1" customWidth="1"/>
    <col min="6" max="6" width="22.42578125" customWidth="1"/>
    <col min="7" max="7" width="12.5703125" style="18" customWidth="1"/>
    <col min="8" max="8" width="13.42578125" style="18" customWidth="1"/>
    <col min="9" max="9" width="14.28515625" style="18" customWidth="1"/>
    <col min="10" max="10" width="13.28515625" style="18" customWidth="1"/>
    <col min="11" max="11" width="12.140625" style="18" customWidth="1"/>
    <col min="12" max="12" width="11.42578125" style="18" bestFit="1" customWidth="1"/>
    <col min="13" max="13" width="8.140625" style="18" customWidth="1"/>
    <col min="14" max="14" width="8.5703125" style="18" customWidth="1"/>
    <col min="15" max="15" width="15.5703125" style="18" bestFit="1" customWidth="1"/>
    <col min="16" max="16" width="6.85546875" style="18" customWidth="1"/>
    <col min="17" max="17" width="13.42578125" style="18" customWidth="1"/>
    <col min="18" max="22" width="11.42578125" hidden="1" customWidth="1"/>
    <col min="23" max="25" width="11.42578125" customWidth="1"/>
    <col min="26" max="28" width="11.42578125" hidden="1" customWidth="1"/>
    <col min="29" max="33" width="11.42578125" customWidth="1"/>
  </cols>
  <sheetData>
    <row r="1" spans="1:28" ht="18.75" x14ac:dyDescent="0.3">
      <c r="B1" s="198" t="s">
        <v>109</v>
      </c>
      <c r="C1" s="198"/>
      <c r="D1" s="198"/>
      <c r="E1" s="199"/>
      <c r="F1" s="200"/>
      <c r="G1" s="198"/>
      <c r="H1" s="198"/>
      <c r="I1" s="198"/>
      <c r="J1" s="198"/>
      <c r="K1" s="198"/>
      <c r="L1" s="198"/>
      <c r="M1" s="198"/>
      <c r="N1" s="198"/>
      <c r="O1" s="198"/>
      <c r="P1" s="198"/>
      <c r="Q1" s="198"/>
      <c r="R1">
        <f>IF(B12="PERSONA MORAL",1,"")</f>
        <v>1</v>
      </c>
      <c r="AA1" s="13" t="s">
        <v>94</v>
      </c>
      <c r="AB1" t="s">
        <v>22</v>
      </c>
    </row>
    <row r="2" spans="1:28" ht="18.75" x14ac:dyDescent="0.3">
      <c r="B2" s="198" t="s">
        <v>104</v>
      </c>
      <c r="C2" s="198"/>
      <c r="D2" s="198"/>
      <c r="E2" s="199"/>
      <c r="F2" s="200"/>
      <c r="G2" s="198"/>
      <c r="H2" s="198"/>
      <c r="I2" s="198"/>
      <c r="J2" s="198"/>
      <c r="K2" s="198"/>
      <c r="L2" s="198"/>
      <c r="M2" s="198"/>
      <c r="N2" s="198"/>
      <c r="O2" s="198"/>
      <c r="P2" s="198"/>
      <c r="Q2" s="198"/>
      <c r="AA2" s="13" t="s">
        <v>95</v>
      </c>
      <c r="AB2" t="s">
        <v>18</v>
      </c>
    </row>
    <row r="3" spans="1:28" ht="18.75" x14ac:dyDescent="0.3">
      <c r="B3" s="22"/>
      <c r="C3" s="201" t="s">
        <v>105</v>
      </c>
      <c r="D3" s="201"/>
      <c r="E3" s="201"/>
      <c r="F3" s="201"/>
      <c r="G3" s="201"/>
      <c r="H3" s="201"/>
      <c r="I3" s="201"/>
      <c r="J3" s="201"/>
      <c r="K3" s="201"/>
      <c r="L3" s="201"/>
      <c r="M3" s="201"/>
      <c r="N3" s="201"/>
      <c r="O3" s="201"/>
      <c r="P3" s="201"/>
      <c r="Q3" s="201"/>
      <c r="AA3" s="13"/>
    </row>
    <row r="4" spans="1:28" ht="15.75" x14ac:dyDescent="0.25">
      <c r="B4" s="194" t="s">
        <v>176</v>
      </c>
      <c r="C4" s="194"/>
      <c r="D4" s="194"/>
      <c r="E4" s="195"/>
      <c r="F4" s="196"/>
      <c r="G4" s="194"/>
      <c r="H4" s="194"/>
      <c r="I4" s="194"/>
      <c r="J4" s="194"/>
      <c r="K4" s="194"/>
      <c r="L4" s="194"/>
      <c r="M4" s="194"/>
      <c r="N4" s="194"/>
      <c r="O4" s="194"/>
      <c r="P4" s="194"/>
      <c r="Q4" s="194"/>
      <c r="Z4" s="13"/>
    </row>
    <row r="5" spans="1:28" ht="15.75" x14ac:dyDescent="0.25">
      <c r="B5" s="194" t="s">
        <v>10526</v>
      </c>
      <c r="C5" s="194"/>
      <c r="D5" s="194"/>
      <c r="E5" s="195"/>
      <c r="F5" s="196"/>
      <c r="G5" s="194"/>
      <c r="H5" s="194"/>
      <c r="I5" s="194"/>
      <c r="J5" s="194"/>
      <c r="K5" s="194"/>
      <c r="L5" s="194"/>
      <c r="M5" s="194"/>
      <c r="N5" s="194"/>
      <c r="O5" s="194"/>
      <c r="P5" s="194"/>
      <c r="Q5" s="194"/>
      <c r="Z5" s="13"/>
    </row>
    <row r="6" spans="1:28" ht="15.75" x14ac:dyDescent="0.25">
      <c r="B6" s="20"/>
      <c r="C6" s="20"/>
      <c r="D6" s="20"/>
      <c r="E6" s="71"/>
      <c r="F6" s="31"/>
      <c r="G6" s="20"/>
      <c r="H6" s="20"/>
      <c r="I6" s="20"/>
      <c r="J6" s="20"/>
      <c r="K6" s="20"/>
      <c r="L6" s="20"/>
      <c r="M6" s="20"/>
      <c r="N6" s="20"/>
      <c r="O6" s="20"/>
      <c r="P6" s="20"/>
      <c r="Q6" s="20"/>
      <c r="Z6" s="13"/>
    </row>
    <row r="7" spans="1:28" ht="15.75" x14ac:dyDescent="0.25">
      <c r="B7" s="20"/>
      <c r="C7" s="20"/>
      <c r="D7" s="20"/>
      <c r="E7" s="71"/>
      <c r="F7" s="31"/>
      <c r="G7" s="20"/>
      <c r="H7" s="20"/>
      <c r="I7" s="20"/>
      <c r="J7" s="20"/>
      <c r="K7" s="20"/>
      <c r="L7" s="20"/>
      <c r="M7" s="20"/>
      <c r="N7" s="20"/>
      <c r="O7" s="20"/>
      <c r="P7" s="20"/>
      <c r="Q7" s="20"/>
      <c r="Z7" s="13"/>
    </row>
    <row r="8" spans="1:28" ht="15.75" x14ac:dyDescent="0.25">
      <c r="B8" s="20"/>
      <c r="C8" s="20"/>
      <c r="D8" s="20"/>
      <c r="F8" s="31"/>
      <c r="G8" s="20"/>
      <c r="H8" s="20"/>
      <c r="I8" s="20"/>
      <c r="J8" s="20"/>
      <c r="K8" s="20"/>
      <c r="L8" s="20"/>
      <c r="M8" s="20"/>
      <c r="N8" s="20"/>
      <c r="O8" s="20"/>
      <c r="P8" s="20"/>
      <c r="Q8" s="20"/>
      <c r="Z8" s="13"/>
    </row>
    <row r="9" spans="1:28" ht="15.75" hidden="1" x14ac:dyDescent="0.25">
      <c r="B9" s="20"/>
      <c r="C9" s="20"/>
      <c r="D9" s="20"/>
      <c r="E9" s="20"/>
      <c r="F9" s="20"/>
      <c r="G9" s="20"/>
      <c r="H9" s="20"/>
      <c r="I9" s="20"/>
      <c r="J9" s="20"/>
      <c r="K9" s="20"/>
      <c r="L9" s="20"/>
      <c r="M9" s="20"/>
      <c r="N9" s="20"/>
      <c r="O9" s="20"/>
      <c r="P9" s="20"/>
      <c r="Q9" s="20"/>
      <c r="Z9" s="13"/>
    </row>
    <row r="10" spans="1:28" ht="15.75" hidden="1" x14ac:dyDescent="0.25">
      <c r="B10" s="20"/>
      <c r="C10" s="20"/>
      <c r="D10" s="20"/>
      <c r="E10" s="20"/>
      <c r="F10" s="20"/>
      <c r="G10" s="20"/>
      <c r="H10" s="20"/>
      <c r="I10" s="20"/>
      <c r="J10" s="20"/>
      <c r="K10" s="20"/>
      <c r="L10" s="20"/>
      <c r="M10" s="20"/>
      <c r="N10" s="20"/>
      <c r="O10" s="20"/>
      <c r="P10" s="20"/>
      <c r="Q10" s="20"/>
      <c r="Z10" s="13"/>
    </row>
    <row r="11" spans="1:28" hidden="1" x14ac:dyDescent="0.25">
      <c r="B11" s="197"/>
      <c r="C11" s="197"/>
      <c r="D11" s="32"/>
      <c r="E11" s="2"/>
      <c r="F11" s="2"/>
    </row>
    <row r="12" spans="1:28" hidden="1" x14ac:dyDescent="0.25">
      <c r="B12" s="197" t="s">
        <v>95</v>
      </c>
      <c r="C12" s="197"/>
      <c r="D12" s="32"/>
      <c r="E12" s="13">
        <v>396761203747</v>
      </c>
      <c r="F12" s="2"/>
      <c r="R12" s="14"/>
      <c r="S12" s="14"/>
    </row>
    <row r="13" spans="1:28" x14ac:dyDescent="0.25">
      <c r="B13" s="23" t="s">
        <v>100</v>
      </c>
      <c r="C13" s="23" t="s">
        <v>12</v>
      </c>
      <c r="D13" s="23" t="s">
        <v>2</v>
      </c>
      <c r="E13" s="23" t="s">
        <v>7</v>
      </c>
      <c r="F13" s="23" t="s">
        <v>182</v>
      </c>
      <c r="G13" s="23" t="s">
        <v>87</v>
      </c>
      <c r="H13" s="23" t="s">
        <v>47</v>
      </c>
      <c r="I13" s="23" t="s">
        <v>93</v>
      </c>
      <c r="J13" s="23" t="s">
        <v>96</v>
      </c>
      <c r="K13" s="23" t="s">
        <v>97</v>
      </c>
      <c r="L13" s="23" t="s">
        <v>42</v>
      </c>
      <c r="M13" s="23" t="s">
        <v>4</v>
      </c>
      <c r="N13" s="23" t="s">
        <v>10445</v>
      </c>
      <c r="O13" s="23" t="s">
        <v>10436</v>
      </c>
      <c r="P13" s="47" t="str">
        <f>IF(B12="PERSONA MORAL","RFC","")</f>
        <v>RFC</v>
      </c>
      <c r="Q13" s="47" t="str">
        <f>IF(B12="PERSONA MORAL","ACTA CONST.","")</f>
        <v>ACTA CONST.</v>
      </c>
    </row>
    <row r="14" spans="1:28" ht="15" customHeight="1" x14ac:dyDescent="0.25">
      <c r="A14" s="13">
        <v>1</v>
      </c>
      <c r="B14">
        <f>IFERROR(INDEX(DATOS!B:B,MATCH(CHECKLIST!A14,DATOS!BM:BM,0),1),"")</f>
        <v>1</v>
      </c>
      <c r="C14">
        <f>IFERROR(INDEX(DATOS!I:I,MATCH(CHECKLIST!A14,DATOS!BM:BM,0),1),"")</f>
        <v>0</v>
      </c>
      <c r="D14" t="str">
        <f>IFERROR(INDEX(DATOS!R:R,MATCH(CHECKLIST!E14,DATOS!F:F,0),1),"")</f>
        <v/>
      </c>
      <c r="E14" s="17">
        <f>IFERROR(INDEX(DATOS!F:F,MATCH(CHECKLIST!A14,DATOS!BM:BM,0),1),"")</f>
        <v>0</v>
      </c>
      <c r="F14" s="3" t="str">
        <f>IFERROR(IF(INDEX(DATOS!AL:AL,MATCH(CHECKLIST!B14,DATOS!B:B,0),1)=0,"",INDEX(DATOS!AL:AL,MATCH(CHECKLIST!B14,DATOS!B:B,0),1)),"")</f>
        <v/>
      </c>
      <c r="G14" s="18" t="str">
        <f>IFERROR(IF(INDEX(DATOS!AQ:AQ,MATCH(CHECKLIST!B14,DATOS!B:B,0),1)=0,"",INDEX(DATOS!AQ:AQ,MATCH(CHECKLIST!B14,DATOS!B:B,0),1)),"")</f>
        <v/>
      </c>
      <c r="H14" s="18" t="str">
        <f ca="1">IFERROR(IF(INDEX(DATOS!AC:AC,MATCH(CHECKLIST!B14,DATOS!B:B,0),1)="","X",IF(INDEX(DATOS!AC:AC,MATCH(CHECKLIST!B14,DATOS!B:B,0),1)="VIGENTE","",INDEX(DATOS!AC:AC,MATCH(CHECKLIST!B14,DATOS!B:B,0),1))),"")</f>
        <v>X</v>
      </c>
      <c r="I14" s="18" t="str">
        <f>IFERROR(IF(INDEX(DATOS!AU:AU,MATCH(CHECKLIST!B14,DATOS!B:B,0),1)=0,"",INDEX(DATOS!AU:AU,MATCH(CHECKLIST!B14,DATOS!B:B,0),1)),"")</f>
        <v/>
      </c>
      <c r="J14" s="18" t="str">
        <f>IFERROR(IF(INDEX(DATOS!AS:AS,MATCH(CHECKLIST!B14,DATOS!B:B,0),1)=0,"",INDEX(DATOS!AS:AS,MATCH(CHECKLIST!B14,DATOS!B:B,0),1)),"")</f>
        <v/>
      </c>
      <c r="K14" s="50" t="str">
        <f>IFERROR(IF(INDEX(DATOS!AT:AT,MATCH(CHECKLIST!B14,DATOS!B:B,0),1)=0,"",INDEX(DATOS!AT:AT,MATCH(CHECKLIST!B14,DATOS!B:B,0),1)),"")</f>
        <v/>
      </c>
      <c r="L14" s="18" t="str">
        <f>IFERROR(IF(INDEX(DATOS!AV:AV,MATCH(CHECKLIST!B14,DATOS!B:B,0),1)=0,"",INDEX(DATOS!AV:AV,MATCH(CHECKLIST!B14,DATOS!B:B,0),1)),"")</f>
        <v/>
      </c>
      <c r="M14" s="18" t="str">
        <f>IFERROR(IF(INDEX(DATOS!AR:AR,MATCH(CHECKLIST!B14,DATOS!B:B,0),1)=0,"",INDEX(DATOS!AR:AR,MATCH(CHECKLIST!B14,DATOS!B:B,0),1)),"")</f>
        <v/>
      </c>
      <c r="N14" s="50" t="str">
        <f ca="1">IFERROR(IF(INDEX(DATOS!K:K,MATCH(CHECKLIST!B14,DATOS!B:B,0),1)="","X",IF(INDEX(DATOS!K:K,MATCH(CHECKLIST!B14,DATOS!B:B,0),1)&gt;YEAR(TODAY())-1,"","VENCIDA")),"")</f>
        <v>X</v>
      </c>
      <c r="O14" s="50" t="str">
        <f>IFERROR(IF(INDEX(DATOS!AY:AY,MATCH(CHECKLIST!B14,DATOS!B:B,0),1)=0,"",INDEX(DATOS!AY:AY,MATCH(CHECKLIST!B14,DATOS!B:B,0),1)),"")</f>
        <v/>
      </c>
      <c r="P14" s="18" t="str">
        <f>IFERROR(IF(INDEX(DATOS!AW:AW,MATCH(CHECKLIST!B14,DATOS!B:B,0),1)=0,"",INDEX(DATOS!AW:AW,MATCH(CHECKLIST!B14,DATOS!B:B,0),1)),"")</f>
        <v/>
      </c>
      <c r="Q14" s="18" t="str">
        <f>IFERROR(IF(INDEX(DATOS!AX:AX,MATCH(CHECKLIST!B14,DATOS!B:B,0),1)=0,"",INDEX(DATOS!AX:AX,MATCH(CHECKLIST!B14,DATOS!B:B,0),1)),"")</f>
        <v/>
      </c>
      <c r="U14">
        <f t="shared" ref="U14:U77" si="0">IF(C14="","",C14)</f>
        <v>0</v>
      </c>
      <c r="V14">
        <f t="shared" ref="V14:V77" si="1">IF(B14="","",B14)</f>
        <v>1</v>
      </c>
    </row>
    <row r="15" spans="1:28" x14ac:dyDescent="0.25">
      <c r="A15" s="21">
        <v>2</v>
      </c>
      <c r="B15">
        <f>IFERROR(INDEX(DATOS!B:B,MATCH(CHECKLIST!A15,DATOS!BM:BM,0),1),"")</f>
        <v>2</v>
      </c>
      <c r="C15">
        <f>IFERROR(INDEX(DATOS!I:I,MATCH(CHECKLIST!A15,DATOS!BM:BM,0),1),"")</f>
        <v>0</v>
      </c>
      <c r="D15" t="str">
        <f>IFERROR(INDEX(DATOS!R:R,MATCH(CHECKLIST!E15,DATOS!F:F,0),1),"")</f>
        <v/>
      </c>
      <c r="E15" s="17">
        <f>IFERROR(INDEX(DATOS!F:F,MATCH(CHECKLIST!A15,DATOS!BM:BM,0),1),"")</f>
        <v>0</v>
      </c>
      <c r="F15" s="3" t="str">
        <f>IFERROR(IF(INDEX(DATOS!AL:AL,MATCH(CHECKLIST!B15,DATOS!B:B,0),1)=0,"",INDEX(DATOS!AL:AL,MATCH(CHECKLIST!B15,DATOS!B:B,0),1)),"")</f>
        <v/>
      </c>
      <c r="G15" s="18" t="str">
        <f>IFERROR(IF(INDEX(DATOS!AQ:AQ,MATCH(CHECKLIST!B15,DATOS!B:B,0),1)=0,"",INDEX(DATOS!AQ:AQ,MATCH(CHECKLIST!B15,DATOS!B:B,0),1)),"")</f>
        <v/>
      </c>
      <c r="H15" s="18" t="str">
        <f ca="1">IFERROR(IF(INDEX(DATOS!AC:AC,MATCH(CHECKLIST!B15,DATOS!B:B,0),1)="","X",IF(INDEX(DATOS!AC:AC,MATCH(CHECKLIST!B15,DATOS!B:B,0),1)="VIGENTE","",INDEX(DATOS!AC:AC,MATCH(CHECKLIST!B15,DATOS!B:B,0),1))),"")</f>
        <v>X</v>
      </c>
      <c r="I15" s="18" t="str">
        <f>IFERROR(IF(INDEX(DATOS!AU:AU,MATCH(CHECKLIST!B15,DATOS!B:B,0),1)=0,"",INDEX(DATOS!AU:AU,MATCH(CHECKLIST!B15,DATOS!B:B,0),1)),"")</f>
        <v/>
      </c>
      <c r="J15" s="18" t="str">
        <f>IFERROR(IF(INDEX(DATOS!AS:AS,MATCH(CHECKLIST!B15,DATOS!B:B,0),1)=0,"",INDEX(DATOS!AS:AS,MATCH(CHECKLIST!B15,DATOS!B:B,0),1)),"")</f>
        <v/>
      </c>
      <c r="K15" s="50" t="str">
        <f>IFERROR(IF(INDEX(DATOS!AT:AT,MATCH(CHECKLIST!B15,DATOS!B:B,0),1)=0,"",INDEX(DATOS!AT:AT,MATCH(CHECKLIST!B15,DATOS!B:B,0),1)),"")</f>
        <v/>
      </c>
      <c r="L15" s="18" t="str">
        <f>IFERROR(IF(INDEX(DATOS!AV:AV,MATCH(CHECKLIST!B15,DATOS!B:B,0),1)=0,"",INDEX(DATOS!AV:AV,MATCH(CHECKLIST!B15,DATOS!B:B,0),1)),"")</f>
        <v/>
      </c>
      <c r="M15" s="18" t="str">
        <f>IFERROR(IF(INDEX(DATOS!AR:AR,MATCH(CHECKLIST!B15,DATOS!B:B,0),1)=0,"",INDEX(DATOS!AR:AR,MATCH(CHECKLIST!B15,DATOS!B:B,0),1)),"")</f>
        <v/>
      </c>
      <c r="N15" s="50" t="str">
        <f ca="1">IFERROR(IF(INDEX(DATOS!K:K,MATCH(CHECKLIST!B15,DATOS!B:B,0),1)="","X",IF(INDEX(DATOS!K:K,MATCH(CHECKLIST!B15,DATOS!B:B,0),1)&gt;YEAR(TODAY())-1,"","VENCIDA")),"")</f>
        <v>X</v>
      </c>
      <c r="O15" s="50" t="str">
        <f>IFERROR(IF(INDEX(DATOS!AY:AY,MATCH(CHECKLIST!B15,DATOS!B:B,0),1)=0,"",INDEX(DATOS!AY:AY,MATCH(CHECKLIST!B15,DATOS!B:B,0),1)),"")</f>
        <v/>
      </c>
      <c r="P15" s="18" t="str">
        <f>IFERROR(IF(INDEX(DATOS!AW:AW,MATCH(CHECKLIST!B15,DATOS!B:B,0),1)=0,"",INDEX(DATOS!AW:AW,MATCH(CHECKLIST!B15,DATOS!B:B,0),1)),"")</f>
        <v/>
      </c>
      <c r="Q15" s="18" t="str">
        <f>IFERROR(IF(INDEX(DATOS!AX:AX,MATCH(CHECKLIST!B15,DATOS!B:B,0),1)=0,"",INDEX(DATOS!AX:AX,MATCH(CHECKLIST!B15,DATOS!B:B,0),1)),"")</f>
        <v/>
      </c>
      <c r="R15">
        <f>IF(B15="","",1)</f>
        <v>1</v>
      </c>
      <c r="S15">
        <f>IF(Q$13="","",R15)</f>
        <v>1</v>
      </c>
      <c r="U15">
        <f t="shared" si="0"/>
        <v>0</v>
      </c>
      <c r="V15">
        <f t="shared" si="1"/>
        <v>2</v>
      </c>
    </row>
    <row r="16" spans="1:28" x14ac:dyDescent="0.25">
      <c r="A16" s="13">
        <v>3</v>
      </c>
      <c r="B16">
        <f>IFERROR(INDEX(DATOS!B:B,MATCH(CHECKLIST!A16,DATOS!BM:BM,0),1),"")</f>
        <v>3</v>
      </c>
      <c r="C16">
        <f>IFERROR(INDEX(DATOS!I:I,MATCH(CHECKLIST!A16,DATOS!BM:BM,0),1),"")</f>
        <v>0</v>
      </c>
      <c r="D16" t="str">
        <f>IFERROR(INDEX(DATOS!R:R,MATCH(CHECKLIST!E16,DATOS!F:F,0),1),"")</f>
        <v/>
      </c>
      <c r="E16" s="17">
        <f>IFERROR(INDEX(DATOS!F:F,MATCH(CHECKLIST!A16,DATOS!BM:BM,0),1),"")</f>
        <v>0</v>
      </c>
      <c r="F16" s="3" t="str">
        <f>IFERROR(IF(INDEX(DATOS!AL:AL,MATCH(CHECKLIST!B16,DATOS!B:B,0),1)=0,"",INDEX(DATOS!AL:AL,MATCH(CHECKLIST!B16,DATOS!B:B,0),1)),"")</f>
        <v/>
      </c>
      <c r="G16" s="18" t="str">
        <f>IFERROR(IF(INDEX(DATOS!AQ:AQ,MATCH(CHECKLIST!B16,DATOS!B:B,0),1)=0,"",INDEX(DATOS!AQ:AQ,MATCH(CHECKLIST!B16,DATOS!B:B,0),1)),"")</f>
        <v/>
      </c>
      <c r="H16" s="18" t="str">
        <f ca="1">IFERROR(IF(INDEX(DATOS!AC:AC,MATCH(CHECKLIST!B16,DATOS!B:B,0),1)="","X",IF(INDEX(DATOS!AC:AC,MATCH(CHECKLIST!B16,DATOS!B:B,0),1)="VIGENTE","",INDEX(DATOS!AC:AC,MATCH(CHECKLIST!B16,DATOS!B:B,0),1))),"")</f>
        <v>X</v>
      </c>
      <c r="I16" s="18" t="str">
        <f>IFERROR(IF(INDEX(DATOS!AU:AU,MATCH(CHECKLIST!B16,DATOS!B:B,0),1)=0,"",INDEX(DATOS!AU:AU,MATCH(CHECKLIST!B16,DATOS!B:B,0),1)),"")</f>
        <v/>
      </c>
      <c r="J16" s="18" t="str">
        <f>IFERROR(IF(INDEX(DATOS!AS:AS,MATCH(CHECKLIST!B16,DATOS!B:B,0),1)=0,"",INDEX(DATOS!AS:AS,MATCH(CHECKLIST!B16,DATOS!B:B,0),1)),"")</f>
        <v/>
      </c>
      <c r="K16" s="50" t="str">
        <f>IFERROR(IF(INDEX(DATOS!AT:AT,MATCH(CHECKLIST!B16,DATOS!B:B,0),1)=0,"",INDEX(DATOS!AT:AT,MATCH(CHECKLIST!B16,DATOS!B:B,0),1)),"")</f>
        <v/>
      </c>
      <c r="L16" s="18" t="str">
        <f>IFERROR(IF(INDEX(DATOS!AV:AV,MATCH(CHECKLIST!B16,DATOS!B:B,0),1)=0,"",INDEX(DATOS!AV:AV,MATCH(CHECKLIST!B16,DATOS!B:B,0),1)),"")</f>
        <v/>
      </c>
      <c r="M16" s="18" t="str">
        <f>IFERROR(IF(INDEX(DATOS!AR:AR,MATCH(CHECKLIST!B16,DATOS!B:B,0),1)=0,"",INDEX(DATOS!AR:AR,MATCH(CHECKLIST!B16,DATOS!B:B,0),1)),"")</f>
        <v/>
      </c>
      <c r="N16" s="50" t="str">
        <f ca="1">IFERROR(IF(INDEX(DATOS!K:K,MATCH(CHECKLIST!B16,DATOS!B:B,0),1)="","X",IF(INDEX(DATOS!K:K,MATCH(CHECKLIST!B16,DATOS!B:B,0),1)&gt;YEAR(TODAY())-1,"","VENCIDA")),"")</f>
        <v>X</v>
      </c>
      <c r="O16" s="50" t="str">
        <f>IFERROR(IF(INDEX(DATOS!AY:AY,MATCH(CHECKLIST!B16,DATOS!B:B,0),1)=0,"",INDEX(DATOS!AY:AY,MATCH(CHECKLIST!B16,DATOS!B:B,0),1)),"")</f>
        <v/>
      </c>
      <c r="P16" s="18" t="str">
        <f>IFERROR(IF(INDEX(DATOS!AW:AW,MATCH(CHECKLIST!B16,DATOS!B:B,0),1)=0,"",INDEX(DATOS!AW:AW,MATCH(CHECKLIST!B16,DATOS!B:B,0),1)),"")</f>
        <v/>
      </c>
      <c r="Q16" s="18" t="str">
        <f>IFERROR(IF(INDEX(DATOS!AX:AX,MATCH(CHECKLIST!B16,DATOS!B:B,0),1)=0,"",INDEX(DATOS!AX:AX,MATCH(CHECKLIST!B16,DATOS!B:B,0),1)),"")</f>
        <v/>
      </c>
      <c r="S16">
        <f t="shared" ref="S16:S79" si="2">IF(Q$13="","",R16)</f>
        <v>0</v>
      </c>
      <c r="U16">
        <f t="shared" si="0"/>
        <v>0</v>
      </c>
      <c r="V16">
        <f t="shared" si="1"/>
        <v>3</v>
      </c>
    </row>
    <row r="17" spans="1:22" x14ac:dyDescent="0.25">
      <c r="A17" s="13">
        <v>4</v>
      </c>
      <c r="B17" t="str">
        <f>IFERROR(INDEX(DATOS!B:B,MATCH(CHECKLIST!A17,DATOS!BM:BM,0),1),"")</f>
        <v/>
      </c>
      <c r="C17" t="str">
        <f>IFERROR(INDEX(DATOS!I:I,MATCH(CHECKLIST!A17,DATOS!BM:BM,0),1),"")</f>
        <v/>
      </c>
      <c r="D17" t="str">
        <f>IFERROR(INDEX(DATOS!R:R,MATCH(CHECKLIST!E17,DATOS!F:F,0),1),"")</f>
        <v/>
      </c>
      <c r="E17" s="17" t="str">
        <f>IFERROR(INDEX(DATOS!F:F,MATCH(CHECKLIST!A17,DATOS!BM:BM,0),1),"")</f>
        <v/>
      </c>
      <c r="F17" s="3" t="str">
        <f>IFERROR(IF(INDEX(DATOS!AL:AL,MATCH(CHECKLIST!B17,DATOS!B:B,0),1)=0,"",INDEX(DATOS!AL:AL,MATCH(CHECKLIST!B17,DATOS!B:B,0),1)),"")</f>
        <v/>
      </c>
      <c r="G17" s="18" t="str">
        <f>IFERROR(IF(INDEX(DATOS!AQ:AQ,MATCH(CHECKLIST!B17,DATOS!B:B,0),1)=0,"",INDEX(DATOS!AQ:AQ,MATCH(CHECKLIST!B17,DATOS!B:B,0),1)),"")</f>
        <v/>
      </c>
      <c r="H17" s="18" t="str">
        <f>IFERROR(IF(INDEX(DATOS!AC:AC,MATCH(CHECKLIST!B17,DATOS!B:B,0),1)="","X",IF(INDEX(DATOS!AC:AC,MATCH(CHECKLIST!B17,DATOS!B:B,0),1)="VIGENTE","",INDEX(DATOS!AC:AC,MATCH(CHECKLIST!B17,DATOS!B:B,0),1))),"")</f>
        <v/>
      </c>
      <c r="I17" s="18" t="str">
        <f>IFERROR(IF(INDEX(DATOS!AU:AU,MATCH(CHECKLIST!B17,DATOS!B:B,0),1)=0,"",INDEX(DATOS!AU:AU,MATCH(CHECKLIST!B17,DATOS!B:B,0),1)),"")</f>
        <v/>
      </c>
      <c r="J17" s="18" t="str">
        <f>IFERROR(IF(INDEX(DATOS!AS:AS,MATCH(CHECKLIST!B17,DATOS!B:B,0),1)=0,"",INDEX(DATOS!AS:AS,MATCH(CHECKLIST!B17,DATOS!B:B,0),1)),"")</f>
        <v/>
      </c>
      <c r="K17" s="50" t="str">
        <f>IFERROR(IF(INDEX(DATOS!AT:AT,MATCH(CHECKLIST!B17,DATOS!B:B,0),1)=0,"",INDEX(DATOS!AT:AT,MATCH(CHECKLIST!B17,DATOS!B:B,0),1)),"")</f>
        <v/>
      </c>
      <c r="L17" s="18" t="str">
        <f>IFERROR(IF(INDEX(DATOS!AV:AV,MATCH(CHECKLIST!B17,DATOS!B:B,0),1)=0,"",INDEX(DATOS!AV:AV,MATCH(CHECKLIST!B17,DATOS!B:B,0),1)),"")</f>
        <v/>
      </c>
      <c r="M17" s="18" t="str">
        <f>IFERROR(IF(INDEX(DATOS!AR:AR,MATCH(CHECKLIST!B17,DATOS!B:B,0),1)=0,"",INDEX(DATOS!AR:AR,MATCH(CHECKLIST!B17,DATOS!B:B,0),1)),"")</f>
        <v/>
      </c>
      <c r="N17" s="50" t="str">
        <f ca="1">IFERROR(IF(INDEX(DATOS!K:K,MATCH(CHECKLIST!B17,DATOS!B:B,0),1)="","X",IF(INDEX(DATOS!K:K,MATCH(CHECKLIST!B17,DATOS!B:B,0),1)&gt;YEAR(TODAY())-1,"","VENCIDA")),"")</f>
        <v/>
      </c>
      <c r="O17" s="50" t="str">
        <f>IFERROR(IF(INDEX(DATOS!AY:AY,MATCH(CHECKLIST!B17,DATOS!B:B,0),1)=0,"",INDEX(DATOS!AY:AY,MATCH(CHECKLIST!B17,DATOS!B:B,0),1)),"")</f>
        <v/>
      </c>
      <c r="P17" s="18" t="str">
        <f>IFERROR(IF(INDEX(DATOS!AW:AW,MATCH(CHECKLIST!B17,DATOS!B:B,0),1)=0,"",INDEX(DATOS!AW:AW,MATCH(CHECKLIST!B17,DATOS!B:B,0),1)),"")</f>
        <v/>
      </c>
      <c r="Q17" s="18" t="str">
        <f>IFERROR(IF(INDEX(DATOS!AX:AX,MATCH(CHECKLIST!B17,DATOS!B:B,0),1)=0,"",INDEX(DATOS!AX:AX,MATCH(CHECKLIST!B17,DATOS!B:B,0),1)),"")</f>
        <v/>
      </c>
      <c r="R17" t="str">
        <f>IF(B17="","",1)</f>
        <v/>
      </c>
      <c r="S17" t="str">
        <f t="shared" si="2"/>
        <v/>
      </c>
      <c r="U17" t="str">
        <f t="shared" si="0"/>
        <v/>
      </c>
      <c r="V17" t="str">
        <f t="shared" si="1"/>
        <v/>
      </c>
    </row>
    <row r="18" spans="1:22" x14ac:dyDescent="0.25">
      <c r="A18" s="13">
        <v>5</v>
      </c>
      <c r="B18" t="str">
        <f>IFERROR(INDEX(DATOS!B:B,MATCH(CHECKLIST!A18,DATOS!BM:BM,0),1),"")</f>
        <v/>
      </c>
      <c r="C18" t="str">
        <f>IFERROR(INDEX(DATOS!I:I,MATCH(CHECKLIST!A18,DATOS!BM:BM,0),1),"")</f>
        <v/>
      </c>
      <c r="D18" t="str">
        <f>IFERROR(INDEX(DATOS!R:R,MATCH(CHECKLIST!E18,DATOS!F:F,0),1),"")</f>
        <v/>
      </c>
      <c r="E18" s="17" t="str">
        <f>IFERROR(INDEX(DATOS!F:F,MATCH(CHECKLIST!A18,DATOS!BM:BM,0),1),"")</f>
        <v/>
      </c>
      <c r="F18" s="3" t="str">
        <f>IFERROR(IF(INDEX(DATOS!AL:AL,MATCH(CHECKLIST!B18,DATOS!B:B,0),1)=0,"",INDEX(DATOS!AL:AL,MATCH(CHECKLIST!B18,DATOS!B:B,0),1)),"")</f>
        <v/>
      </c>
      <c r="G18" s="18" t="str">
        <f>IFERROR(IF(INDEX(DATOS!AQ:AQ,MATCH(CHECKLIST!B18,DATOS!B:B,0),1)=0,"",INDEX(DATOS!AQ:AQ,MATCH(CHECKLIST!B18,DATOS!B:B,0),1)),"")</f>
        <v/>
      </c>
      <c r="H18" s="18" t="str">
        <f>IFERROR(IF(INDEX(DATOS!AC:AC,MATCH(CHECKLIST!B18,DATOS!B:B,0),1)="","X",IF(INDEX(DATOS!AC:AC,MATCH(CHECKLIST!B18,DATOS!B:B,0),1)="VIGENTE","",INDEX(DATOS!AC:AC,MATCH(CHECKLIST!B18,DATOS!B:B,0),1))),"")</f>
        <v/>
      </c>
      <c r="I18" s="18" t="str">
        <f>IFERROR(IF(INDEX(DATOS!AU:AU,MATCH(CHECKLIST!B18,DATOS!B:B,0),1)=0,"",INDEX(DATOS!AU:AU,MATCH(CHECKLIST!B18,DATOS!B:B,0),1)),"")</f>
        <v/>
      </c>
      <c r="J18" s="18" t="str">
        <f>IFERROR(IF(INDEX(DATOS!AS:AS,MATCH(CHECKLIST!B18,DATOS!B:B,0),1)=0,"",INDEX(DATOS!AS:AS,MATCH(CHECKLIST!B18,DATOS!B:B,0),1)),"")</f>
        <v/>
      </c>
      <c r="K18" s="50" t="str">
        <f>IFERROR(IF(INDEX(DATOS!AT:AT,MATCH(CHECKLIST!B18,DATOS!B:B,0),1)=0,"",INDEX(DATOS!AT:AT,MATCH(CHECKLIST!B18,DATOS!B:B,0),1)),"")</f>
        <v/>
      </c>
      <c r="L18" s="18" t="str">
        <f>IFERROR(IF(INDEX(DATOS!AV:AV,MATCH(CHECKLIST!B18,DATOS!B:B,0),1)=0,"",INDEX(DATOS!AV:AV,MATCH(CHECKLIST!B18,DATOS!B:B,0),1)),"")</f>
        <v/>
      </c>
      <c r="M18" s="18" t="str">
        <f>IFERROR(IF(INDEX(DATOS!AR:AR,MATCH(CHECKLIST!B18,DATOS!B:B,0),1)=0,"",INDEX(DATOS!AR:AR,MATCH(CHECKLIST!B18,DATOS!B:B,0),1)),"")</f>
        <v/>
      </c>
      <c r="N18" s="50" t="str">
        <f ca="1">IFERROR(IF(INDEX(DATOS!K:K,MATCH(CHECKLIST!B18,DATOS!B:B,0),1)="","X",IF(INDEX(DATOS!K:K,MATCH(CHECKLIST!B18,DATOS!B:B,0),1)&gt;YEAR(TODAY())-1,"","VENCIDA")),"")</f>
        <v/>
      </c>
      <c r="O18" s="50" t="str">
        <f>IFERROR(IF(INDEX(DATOS!AY:AY,MATCH(CHECKLIST!B18,DATOS!B:B,0),1)=0,"",INDEX(DATOS!AY:AY,MATCH(CHECKLIST!B18,DATOS!B:B,0),1)),"")</f>
        <v/>
      </c>
      <c r="P18" s="18" t="str">
        <f>IFERROR(IF(INDEX(DATOS!AW:AW,MATCH(CHECKLIST!B18,DATOS!B:B,0),1)=0,"",INDEX(DATOS!AW:AW,MATCH(CHECKLIST!B18,DATOS!B:B,0),1)),"")</f>
        <v/>
      </c>
      <c r="Q18" s="18" t="str">
        <f>IFERROR(IF(INDEX(DATOS!AX:AX,MATCH(CHECKLIST!B18,DATOS!B:B,0),1)=0,"",INDEX(DATOS!AX:AX,MATCH(CHECKLIST!B18,DATOS!B:B,0),1)),"")</f>
        <v/>
      </c>
      <c r="S18">
        <f t="shared" si="2"/>
        <v>0</v>
      </c>
      <c r="U18" t="str">
        <f t="shared" si="0"/>
        <v/>
      </c>
      <c r="V18" t="str">
        <f t="shared" si="1"/>
        <v/>
      </c>
    </row>
    <row r="19" spans="1:22" ht="15" customHeight="1" x14ac:dyDescent="0.25">
      <c r="A19" s="13">
        <v>6</v>
      </c>
      <c r="B19" t="str">
        <f>IFERROR(INDEX(DATOS!B:B,MATCH(CHECKLIST!A19,DATOS!BM:BM,0),1),"")</f>
        <v/>
      </c>
      <c r="C19" t="str">
        <f>IFERROR(INDEX(DATOS!I:I,MATCH(CHECKLIST!A19,DATOS!BM:BM,0),1),"")</f>
        <v/>
      </c>
      <c r="D19" t="str">
        <f>IFERROR(INDEX(DATOS!R:R,MATCH(CHECKLIST!E19,DATOS!F:F,0),1),"")</f>
        <v/>
      </c>
      <c r="E19" s="17" t="str">
        <f>IFERROR(INDEX(DATOS!F:F,MATCH(CHECKLIST!A19,DATOS!BM:BM,0),1),"")</f>
        <v/>
      </c>
      <c r="F19" s="3" t="str">
        <f>IFERROR(IF(INDEX(DATOS!AL:AL,MATCH(CHECKLIST!B19,DATOS!B:B,0),1)=0,"",INDEX(DATOS!AL:AL,MATCH(CHECKLIST!B19,DATOS!B:B,0),1)),"")</f>
        <v/>
      </c>
      <c r="G19" s="18" t="str">
        <f>IFERROR(IF(INDEX(DATOS!AQ:AQ,MATCH(CHECKLIST!B19,DATOS!B:B,0),1)=0,"",INDEX(DATOS!AQ:AQ,MATCH(CHECKLIST!B19,DATOS!B:B,0),1)),"")</f>
        <v/>
      </c>
      <c r="H19" s="18" t="str">
        <f>IFERROR(IF(INDEX(DATOS!AC:AC,MATCH(CHECKLIST!B19,DATOS!B:B,0),1)="","X",IF(INDEX(DATOS!AC:AC,MATCH(CHECKLIST!B19,DATOS!B:B,0),1)="VIGENTE","",INDEX(DATOS!AC:AC,MATCH(CHECKLIST!B19,DATOS!B:B,0),1))),"")</f>
        <v/>
      </c>
      <c r="I19" s="18" t="str">
        <f>IFERROR(IF(INDEX(DATOS!AU:AU,MATCH(CHECKLIST!B19,DATOS!B:B,0),1)=0,"",INDEX(DATOS!AU:AU,MATCH(CHECKLIST!B19,DATOS!B:B,0),1)),"")</f>
        <v/>
      </c>
      <c r="J19" s="18" t="str">
        <f>IFERROR(IF(INDEX(DATOS!AS:AS,MATCH(CHECKLIST!B19,DATOS!B:B,0),1)=0,"",INDEX(DATOS!AS:AS,MATCH(CHECKLIST!B19,DATOS!B:B,0),1)),"")</f>
        <v/>
      </c>
      <c r="K19" s="50" t="str">
        <f>IFERROR(IF(INDEX(DATOS!AT:AT,MATCH(CHECKLIST!B19,DATOS!B:B,0),1)=0,"",INDEX(DATOS!AT:AT,MATCH(CHECKLIST!B19,DATOS!B:B,0),1)),"")</f>
        <v/>
      </c>
      <c r="L19" s="18" t="str">
        <f>IFERROR(IF(INDEX(DATOS!AV:AV,MATCH(CHECKLIST!B19,DATOS!B:B,0),1)=0,"",INDEX(DATOS!AV:AV,MATCH(CHECKLIST!B19,DATOS!B:B,0),1)),"")</f>
        <v/>
      </c>
      <c r="M19" s="18" t="str">
        <f>IFERROR(IF(INDEX(DATOS!AR:AR,MATCH(CHECKLIST!B19,DATOS!B:B,0),1)=0,"",INDEX(DATOS!AR:AR,MATCH(CHECKLIST!B19,DATOS!B:B,0),1)),"")</f>
        <v/>
      </c>
      <c r="N19" s="50" t="str">
        <f ca="1">IFERROR(IF(INDEX(DATOS!K:K,MATCH(CHECKLIST!B19,DATOS!B:B,0),1)="","X",IF(INDEX(DATOS!K:K,MATCH(CHECKLIST!B19,DATOS!B:B,0),1)&gt;YEAR(TODAY())-1,"","VENCIDA")),"")</f>
        <v/>
      </c>
      <c r="O19" s="50" t="str">
        <f>IFERROR(IF(INDEX(DATOS!AY:AY,MATCH(CHECKLIST!B19,DATOS!B:B,0),1)=0,"",INDEX(DATOS!AY:AY,MATCH(CHECKLIST!B19,DATOS!B:B,0),1)),"")</f>
        <v/>
      </c>
      <c r="P19" s="18" t="str">
        <f>IFERROR(IF(INDEX(DATOS!AW:AW,MATCH(CHECKLIST!B19,DATOS!B:B,0),1)=0,"",INDEX(DATOS!AW:AW,MATCH(CHECKLIST!B19,DATOS!B:B,0),1)),"")</f>
        <v/>
      </c>
      <c r="Q19" s="18" t="str">
        <f>IFERROR(IF(INDEX(DATOS!AX:AX,MATCH(CHECKLIST!B19,DATOS!B:B,0),1)=0,"",INDEX(DATOS!AX:AX,MATCH(CHECKLIST!B19,DATOS!B:B,0),1)),"")</f>
        <v/>
      </c>
      <c r="R19" t="str">
        <f>IF(B19="","",1)</f>
        <v/>
      </c>
      <c r="S19" t="str">
        <f t="shared" si="2"/>
        <v/>
      </c>
      <c r="U19" t="str">
        <f t="shared" si="0"/>
        <v/>
      </c>
      <c r="V19" t="str">
        <f t="shared" si="1"/>
        <v/>
      </c>
    </row>
    <row r="20" spans="1:22" ht="15" customHeight="1" x14ac:dyDescent="0.25">
      <c r="A20" s="13">
        <v>7</v>
      </c>
      <c r="B20" t="str">
        <f>IFERROR(INDEX(DATOS!B:B,MATCH(CHECKLIST!A20,DATOS!BM:BM,0),1),"")</f>
        <v/>
      </c>
      <c r="C20" t="str">
        <f>IFERROR(INDEX(DATOS!I:I,MATCH(CHECKLIST!A20,DATOS!BM:BM,0),1),"")</f>
        <v/>
      </c>
      <c r="D20" t="str">
        <f>IFERROR(INDEX(DATOS!R:R,MATCH(CHECKLIST!E20,DATOS!F:F,0),1),"")</f>
        <v/>
      </c>
      <c r="E20" s="17" t="str">
        <f>IFERROR(INDEX(DATOS!F:F,MATCH(CHECKLIST!A20,DATOS!BM:BM,0),1),"")</f>
        <v/>
      </c>
      <c r="F20" s="3" t="str">
        <f>IFERROR(IF(INDEX(DATOS!AL:AL,MATCH(CHECKLIST!B20,DATOS!B:B,0),1)=0,"",INDEX(DATOS!AL:AL,MATCH(CHECKLIST!B20,DATOS!B:B,0),1)),"")</f>
        <v/>
      </c>
      <c r="G20" s="18" t="str">
        <f>IFERROR(IF(INDEX(DATOS!AQ:AQ,MATCH(CHECKLIST!B20,DATOS!B:B,0),1)=0,"",INDEX(DATOS!AQ:AQ,MATCH(CHECKLIST!B20,DATOS!B:B,0),1)),"")</f>
        <v/>
      </c>
      <c r="H20" s="18" t="str">
        <f>IFERROR(IF(INDEX(DATOS!AC:AC,MATCH(CHECKLIST!B20,DATOS!B:B,0),1)="","X",IF(INDEX(DATOS!AC:AC,MATCH(CHECKLIST!B20,DATOS!B:B,0),1)="VIGENTE","",INDEX(DATOS!AC:AC,MATCH(CHECKLIST!B20,DATOS!B:B,0),1))),"")</f>
        <v/>
      </c>
      <c r="I20" s="18" t="str">
        <f>IFERROR(IF(INDEX(DATOS!AU:AU,MATCH(CHECKLIST!B20,DATOS!B:B,0),1)=0,"",INDEX(DATOS!AU:AU,MATCH(CHECKLIST!B20,DATOS!B:B,0),1)),"")</f>
        <v/>
      </c>
      <c r="J20" s="18" t="str">
        <f>IFERROR(IF(INDEX(DATOS!AS:AS,MATCH(CHECKLIST!B20,DATOS!B:B,0),1)=0,"",INDEX(DATOS!AS:AS,MATCH(CHECKLIST!B20,DATOS!B:B,0),1)),"")</f>
        <v/>
      </c>
      <c r="K20" s="50" t="str">
        <f>IFERROR(IF(INDEX(DATOS!AT:AT,MATCH(CHECKLIST!B20,DATOS!B:B,0),1)=0,"",INDEX(DATOS!AT:AT,MATCH(CHECKLIST!B20,DATOS!B:B,0),1)),"")</f>
        <v/>
      </c>
      <c r="L20" s="18" t="str">
        <f>IFERROR(IF(INDEX(DATOS!AV:AV,MATCH(CHECKLIST!B20,DATOS!B:B,0),1)=0,"",INDEX(DATOS!AV:AV,MATCH(CHECKLIST!B20,DATOS!B:B,0),1)),"")</f>
        <v/>
      </c>
      <c r="M20" s="18" t="str">
        <f>IFERROR(IF(INDEX(DATOS!AR:AR,MATCH(CHECKLIST!B20,DATOS!B:B,0),1)=0,"",INDEX(DATOS!AR:AR,MATCH(CHECKLIST!B20,DATOS!B:B,0),1)),"")</f>
        <v/>
      </c>
      <c r="N20" s="50" t="str">
        <f ca="1">IFERROR(IF(INDEX(DATOS!K:K,MATCH(CHECKLIST!B20,DATOS!B:B,0),1)="","X",IF(INDEX(DATOS!K:K,MATCH(CHECKLIST!B20,DATOS!B:B,0),1)&gt;YEAR(TODAY())-1,"","VENCIDA")),"")</f>
        <v/>
      </c>
      <c r="O20" s="50" t="str">
        <f>IFERROR(IF(INDEX(DATOS!AY:AY,MATCH(CHECKLIST!B20,DATOS!B:B,0),1)=0,"",INDEX(DATOS!AY:AY,MATCH(CHECKLIST!B20,DATOS!B:B,0),1)),"")</f>
        <v/>
      </c>
      <c r="P20" s="18" t="str">
        <f>IFERROR(IF(INDEX(DATOS!AW:AW,MATCH(CHECKLIST!B20,DATOS!B:B,0),1)=0,"",INDEX(DATOS!AW:AW,MATCH(CHECKLIST!B20,DATOS!B:B,0),1)),"")</f>
        <v/>
      </c>
      <c r="Q20" s="18" t="str">
        <f>IFERROR(IF(INDEX(DATOS!AX:AX,MATCH(CHECKLIST!B20,DATOS!B:B,0),1)=0,"",INDEX(DATOS!AX:AX,MATCH(CHECKLIST!B20,DATOS!B:B,0),1)),"")</f>
        <v/>
      </c>
      <c r="S20">
        <f t="shared" si="2"/>
        <v>0</v>
      </c>
      <c r="U20" t="str">
        <f t="shared" si="0"/>
        <v/>
      </c>
      <c r="V20" t="str">
        <f t="shared" si="1"/>
        <v/>
      </c>
    </row>
    <row r="21" spans="1:22" ht="15" customHeight="1" x14ac:dyDescent="0.25">
      <c r="A21" s="13">
        <v>8</v>
      </c>
      <c r="B21" t="str">
        <f>IFERROR(INDEX(DATOS!B:B,MATCH(CHECKLIST!A21,DATOS!BM:BM,0),1),"")</f>
        <v/>
      </c>
      <c r="C21" t="str">
        <f>IFERROR(INDEX(DATOS!I:I,MATCH(CHECKLIST!A21,DATOS!BM:BM,0),1),"")</f>
        <v/>
      </c>
      <c r="D21" t="str">
        <f>IFERROR(INDEX(DATOS!R:R,MATCH(CHECKLIST!E21,DATOS!F:F,0),1),"")</f>
        <v/>
      </c>
      <c r="E21" s="17" t="str">
        <f>IFERROR(INDEX(DATOS!F:F,MATCH(CHECKLIST!A21,DATOS!BM:BM,0),1),"")</f>
        <v/>
      </c>
      <c r="F21" s="3" t="str">
        <f>IFERROR(IF(INDEX(DATOS!AL:AL,MATCH(CHECKLIST!B21,DATOS!B:B,0),1)=0,"",INDEX(DATOS!AL:AL,MATCH(CHECKLIST!B21,DATOS!B:B,0),1)),"")</f>
        <v/>
      </c>
      <c r="G21" s="18" t="str">
        <f>IFERROR(IF(INDEX(DATOS!AQ:AQ,MATCH(CHECKLIST!B21,DATOS!B:B,0),1)=0,"",INDEX(DATOS!AQ:AQ,MATCH(CHECKLIST!B21,DATOS!B:B,0),1)),"")</f>
        <v/>
      </c>
      <c r="H21" s="18" t="str">
        <f>IFERROR(IF(INDEX(DATOS!AC:AC,MATCH(CHECKLIST!B21,DATOS!B:B,0),1)="","X",IF(INDEX(DATOS!AC:AC,MATCH(CHECKLIST!B21,DATOS!B:B,0),1)="VIGENTE","",INDEX(DATOS!AC:AC,MATCH(CHECKLIST!B21,DATOS!B:B,0),1))),"")</f>
        <v/>
      </c>
      <c r="I21" s="18" t="str">
        <f>IFERROR(IF(INDEX(DATOS!AU:AU,MATCH(CHECKLIST!B21,DATOS!B:B,0),1)=0,"",INDEX(DATOS!AU:AU,MATCH(CHECKLIST!B21,DATOS!B:B,0),1)),"")</f>
        <v/>
      </c>
      <c r="J21" s="18" t="str">
        <f>IFERROR(IF(INDEX(DATOS!AS:AS,MATCH(CHECKLIST!B21,DATOS!B:B,0),1)=0,"",INDEX(DATOS!AS:AS,MATCH(CHECKLIST!B21,DATOS!B:B,0),1)),"")</f>
        <v/>
      </c>
      <c r="K21" s="50" t="str">
        <f>IFERROR(IF(INDEX(DATOS!AT:AT,MATCH(CHECKLIST!B21,DATOS!B:B,0),1)=0,"",INDEX(DATOS!AT:AT,MATCH(CHECKLIST!B21,DATOS!B:B,0),1)),"")</f>
        <v/>
      </c>
      <c r="L21" s="18" t="str">
        <f>IFERROR(IF(INDEX(DATOS!AV:AV,MATCH(CHECKLIST!B21,DATOS!B:B,0),1)=0,"",INDEX(DATOS!AV:AV,MATCH(CHECKLIST!B21,DATOS!B:B,0),1)),"")</f>
        <v/>
      </c>
      <c r="M21" s="18" t="str">
        <f>IFERROR(IF(INDEX(DATOS!AR:AR,MATCH(CHECKLIST!B21,DATOS!B:B,0),1)=0,"",INDEX(DATOS!AR:AR,MATCH(CHECKLIST!B21,DATOS!B:B,0),1)),"")</f>
        <v/>
      </c>
      <c r="N21" s="50" t="str">
        <f ca="1">IFERROR(IF(INDEX(DATOS!K:K,MATCH(CHECKLIST!B21,DATOS!B:B,0),1)="","X",IF(INDEX(DATOS!K:K,MATCH(CHECKLIST!B21,DATOS!B:B,0),1)&gt;YEAR(TODAY())-1,"","VENCIDA")),"")</f>
        <v/>
      </c>
      <c r="O21" s="50" t="str">
        <f>IFERROR(IF(INDEX(DATOS!AY:AY,MATCH(CHECKLIST!B21,DATOS!B:B,0),1)=0,"",INDEX(DATOS!AY:AY,MATCH(CHECKLIST!B21,DATOS!B:B,0),1)),"")</f>
        <v/>
      </c>
      <c r="P21" s="18" t="str">
        <f>IFERROR(IF(INDEX(DATOS!AW:AW,MATCH(CHECKLIST!B21,DATOS!B:B,0),1)=0,"",INDEX(DATOS!AW:AW,MATCH(CHECKLIST!B21,DATOS!B:B,0),1)),"")</f>
        <v/>
      </c>
      <c r="Q21" s="18" t="str">
        <f>IFERROR(IF(INDEX(DATOS!AX:AX,MATCH(CHECKLIST!B21,DATOS!B:B,0),1)=0,"",INDEX(DATOS!AX:AX,MATCH(CHECKLIST!B21,DATOS!B:B,0),1)),"")</f>
        <v/>
      </c>
      <c r="R21" t="str">
        <f>IF(B21="","",1)</f>
        <v/>
      </c>
      <c r="S21" t="str">
        <f t="shared" si="2"/>
        <v/>
      </c>
      <c r="U21" t="str">
        <f t="shared" si="0"/>
        <v/>
      </c>
      <c r="V21" t="str">
        <f t="shared" si="1"/>
        <v/>
      </c>
    </row>
    <row r="22" spans="1:22" ht="15" customHeight="1" x14ac:dyDescent="0.25">
      <c r="A22" s="13">
        <v>9</v>
      </c>
      <c r="B22" t="str">
        <f>IFERROR(INDEX(DATOS!B:B,MATCH(CHECKLIST!A22,DATOS!BM:BM,0),1),"")</f>
        <v/>
      </c>
      <c r="C22" t="str">
        <f>IFERROR(INDEX(DATOS!I:I,MATCH(CHECKLIST!A22,DATOS!BM:BM,0),1),"")</f>
        <v/>
      </c>
      <c r="D22" t="str">
        <f>IFERROR(INDEX(DATOS!R:R,MATCH(CHECKLIST!E22,DATOS!F:F,0),1),"")</f>
        <v/>
      </c>
      <c r="E22" s="17" t="str">
        <f>IFERROR(INDEX(DATOS!F:F,MATCH(CHECKLIST!A22,DATOS!BM:BM,0),1),"")</f>
        <v/>
      </c>
      <c r="F22" s="3" t="str">
        <f>IFERROR(IF(INDEX(DATOS!AL:AL,MATCH(CHECKLIST!B22,DATOS!B:B,0),1)=0,"",INDEX(DATOS!AL:AL,MATCH(CHECKLIST!B22,DATOS!B:B,0),1)),"")</f>
        <v/>
      </c>
      <c r="G22" s="18" t="str">
        <f>IFERROR(IF(INDEX(DATOS!AQ:AQ,MATCH(CHECKLIST!B22,DATOS!B:B,0),1)=0,"",INDEX(DATOS!AQ:AQ,MATCH(CHECKLIST!B22,DATOS!B:B,0),1)),"")</f>
        <v/>
      </c>
      <c r="H22" s="18" t="str">
        <f>IFERROR(IF(INDEX(DATOS!AC:AC,MATCH(CHECKLIST!B22,DATOS!B:B,0),1)="","X",IF(INDEX(DATOS!AC:AC,MATCH(CHECKLIST!B22,DATOS!B:B,0),1)="VIGENTE","",INDEX(DATOS!AC:AC,MATCH(CHECKLIST!B22,DATOS!B:B,0),1))),"")</f>
        <v/>
      </c>
      <c r="I22" s="18" t="str">
        <f>IFERROR(IF(INDEX(DATOS!AU:AU,MATCH(CHECKLIST!B22,DATOS!B:B,0),1)=0,"",INDEX(DATOS!AU:AU,MATCH(CHECKLIST!B22,DATOS!B:B,0),1)),"")</f>
        <v/>
      </c>
      <c r="J22" s="18" t="str">
        <f>IFERROR(IF(INDEX(DATOS!AS:AS,MATCH(CHECKLIST!B22,DATOS!B:B,0),1)=0,"",INDEX(DATOS!AS:AS,MATCH(CHECKLIST!B22,DATOS!B:B,0),1)),"")</f>
        <v/>
      </c>
      <c r="K22" s="50" t="str">
        <f>IFERROR(IF(INDEX(DATOS!AT:AT,MATCH(CHECKLIST!B22,DATOS!B:B,0),1)=0,"",INDEX(DATOS!AT:AT,MATCH(CHECKLIST!B22,DATOS!B:B,0),1)),"")</f>
        <v/>
      </c>
      <c r="L22" s="18" t="str">
        <f>IFERROR(IF(INDEX(DATOS!AV:AV,MATCH(CHECKLIST!B22,DATOS!B:B,0),1)=0,"",INDEX(DATOS!AV:AV,MATCH(CHECKLIST!B22,DATOS!B:B,0),1)),"")</f>
        <v/>
      </c>
      <c r="M22" s="18" t="str">
        <f>IFERROR(IF(INDEX(DATOS!AR:AR,MATCH(CHECKLIST!B22,DATOS!B:B,0),1)=0,"",INDEX(DATOS!AR:AR,MATCH(CHECKLIST!B22,DATOS!B:B,0),1)),"")</f>
        <v/>
      </c>
      <c r="N22" s="50" t="str">
        <f ca="1">IFERROR(IF(INDEX(DATOS!K:K,MATCH(CHECKLIST!B22,DATOS!B:B,0),1)="","X",IF(INDEX(DATOS!K:K,MATCH(CHECKLIST!B22,DATOS!B:B,0),1)&gt;YEAR(TODAY())-1,"","VENCIDA")),"")</f>
        <v/>
      </c>
      <c r="O22" s="50" t="str">
        <f>IFERROR(IF(INDEX(DATOS!AY:AY,MATCH(CHECKLIST!B22,DATOS!B:B,0),1)=0,"",INDEX(DATOS!AY:AY,MATCH(CHECKLIST!B22,DATOS!B:B,0),1)),"")</f>
        <v/>
      </c>
      <c r="P22" s="18" t="str">
        <f>IFERROR(IF(INDEX(DATOS!AW:AW,MATCH(CHECKLIST!B22,DATOS!B:B,0),1)=0,"",INDEX(DATOS!AW:AW,MATCH(CHECKLIST!B22,DATOS!B:B,0),1)),"")</f>
        <v/>
      </c>
      <c r="Q22" s="18" t="str">
        <f>IFERROR(IF(INDEX(DATOS!AX:AX,MATCH(CHECKLIST!B22,DATOS!B:B,0),1)=0,"",INDEX(DATOS!AX:AX,MATCH(CHECKLIST!B22,DATOS!B:B,0),1)),"")</f>
        <v/>
      </c>
      <c r="S22">
        <f t="shared" si="2"/>
        <v>0</v>
      </c>
      <c r="U22" t="str">
        <f t="shared" si="0"/>
        <v/>
      </c>
      <c r="V22" t="str">
        <f t="shared" si="1"/>
        <v/>
      </c>
    </row>
    <row r="23" spans="1:22" ht="15" customHeight="1" x14ac:dyDescent="0.25">
      <c r="A23" s="13">
        <v>10</v>
      </c>
      <c r="B23" t="str">
        <f>IFERROR(INDEX(DATOS!B:B,MATCH(CHECKLIST!A23,DATOS!BM:BM,0),1),"")</f>
        <v/>
      </c>
      <c r="C23" t="str">
        <f>IFERROR(INDEX(DATOS!I:I,MATCH(CHECKLIST!A23,DATOS!BM:BM,0),1),"")</f>
        <v/>
      </c>
      <c r="D23" t="str">
        <f>IFERROR(INDEX(DATOS!R:R,MATCH(CHECKLIST!E23,DATOS!F:F,0),1),"")</f>
        <v/>
      </c>
      <c r="E23" s="17" t="str">
        <f>IFERROR(INDEX(DATOS!F:F,MATCH(CHECKLIST!A23,DATOS!BM:BM,0),1),"")</f>
        <v/>
      </c>
      <c r="F23" s="3" t="str">
        <f>IFERROR(IF(INDEX(DATOS!AL:AL,MATCH(CHECKLIST!B23,DATOS!B:B,0),1)=0,"",INDEX(DATOS!AL:AL,MATCH(CHECKLIST!B23,DATOS!B:B,0),1)),"")</f>
        <v/>
      </c>
      <c r="G23" s="18" t="str">
        <f>IFERROR(IF(INDEX(DATOS!AQ:AQ,MATCH(CHECKLIST!B23,DATOS!B:B,0),1)=0,"",INDEX(DATOS!AQ:AQ,MATCH(CHECKLIST!B23,DATOS!B:B,0),1)),"")</f>
        <v/>
      </c>
      <c r="H23" s="18" t="str">
        <f>IFERROR(IF(INDEX(DATOS!AC:AC,MATCH(CHECKLIST!B23,DATOS!B:B,0),1)="","X",IF(INDEX(DATOS!AC:AC,MATCH(CHECKLIST!B23,DATOS!B:B,0),1)="VIGENTE","",INDEX(DATOS!AC:AC,MATCH(CHECKLIST!B23,DATOS!B:B,0),1))),"")</f>
        <v/>
      </c>
      <c r="I23" s="18" t="str">
        <f>IFERROR(IF(INDEX(DATOS!AU:AU,MATCH(CHECKLIST!B23,DATOS!B:B,0),1)=0,"",INDEX(DATOS!AU:AU,MATCH(CHECKLIST!B23,DATOS!B:B,0),1)),"")</f>
        <v/>
      </c>
      <c r="J23" s="18" t="str">
        <f>IFERROR(IF(INDEX(DATOS!AS:AS,MATCH(CHECKLIST!B23,DATOS!B:B,0),1)=0,"",INDEX(DATOS!AS:AS,MATCH(CHECKLIST!B23,DATOS!B:B,0),1)),"")</f>
        <v/>
      </c>
      <c r="K23" s="50" t="str">
        <f>IFERROR(IF(INDEX(DATOS!AT:AT,MATCH(CHECKLIST!B23,DATOS!B:B,0),1)=0,"",INDEX(DATOS!AT:AT,MATCH(CHECKLIST!B23,DATOS!B:B,0),1)),"")</f>
        <v/>
      </c>
      <c r="L23" s="18" t="str">
        <f>IFERROR(IF(INDEX(DATOS!AV:AV,MATCH(CHECKLIST!B23,DATOS!B:B,0),1)=0,"",INDEX(DATOS!AV:AV,MATCH(CHECKLIST!B23,DATOS!B:B,0),1)),"")</f>
        <v/>
      </c>
      <c r="M23" s="18" t="str">
        <f>IFERROR(IF(INDEX(DATOS!AR:AR,MATCH(CHECKLIST!B23,DATOS!B:B,0),1)=0,"",INDEX(DATOS!AR:AR,MATCH(CHECKLIST!B23,DATOS!B:B,0),1)),"")</f>
        <v/>
      </c>
      <c r="N23" s="50" t="str">
        <f ca="1">IFERROR(IF(INDEX(DATOS!K:K,MATCH(CHECKLIST!B23,DATOS!B:B,0),1)="","X",IF(INDEX(DATOS!K:K,MATCH(CHECKLIST!B23,DATOS!B:B,0),1)&gt;YEAR(TODAY())-1,"","VENCIDA")),"")</f>
        <v/>
      </c>
      <c r="O23" s="50" t="str">
        <f>IFERROR(IF(INDEX(DATOS!AY:AY,MATCH(CHECKLIST!B23,DATOS!B:B,0),1)=0,"",INDEX(DATOS!AY:AY,MATCH(CHECKLIST!B23,DATOS!B:B,0),1)),"")</f>
        <v/>
      </c>
      <c r="P23" s="18" t="str">
        <f>IFERROR(IF(INDEX(DATOS!AW:AW,MATCH(CHECKLIST!B23,DATOS!B:B,0),1)=0,"",INDEX(DATOS!AW:AW,MATCH(CHECKLIST!B23,DATOS!B:B,0),1)),"")</f>
        <v/>
      </c>
      <c r="Q23" s="18" t="str">
        <f>IFERROR(IF(INDEX(DATOS!AX:AX,MATCH(CHECKLIST!B23,DATOS!B:B,0),1)=0,"",INDEX(DATOS!AX:AX,MATCH(CHECKLIST!B23,DATOS!B:B,0),1)),"")</f>
        <v/>
      </c>
      <c r="R23" t="str">
        <f>IF(B23="","",1)</f>
        <v/>
      </c>
      <c r="S23" t="str">
        <f t="shared" si="2"/>
        <v/>
      </c>
      <c r="U23" t="str">
        <f t="shared" si="0"/>
        <v/>
      </c>
      <c r="V23" t="str">
        <f t="shared" si="1"/>
        <v/>
      </c>
    </row>
    <row r="24" spans="1:22" ht="15" customHeight="1" x14ac:dyDescent="0.25">
      <c r="A24" s="13">
        <v>11</v>
      </c>
      <c r="B24" t="str">
        <f>IFERROR(INDEX(DATOS!B:B,MATCH(CHECKLIST!A24,DATOS!BM:BM,0),1),"")</f>
        <v/>
      </c>
      <c r="C24" t="str">
        <f>IFERROR(INDEX(DATOS!I:I,MATCH(CHECKLIST!A24,DATOS!BM:BM,0),1),"")</f>
        <v/>
      </c>
      <c r="D24" t="str">
        <f>IFERROR(INDEX(DATOS!R:R,MATCH(CHECKLIST!E24,DATOS!F:F,0),1),"")</f>
        <v/>
      </c>
      <c r="E24" s="17" t="str">
        <f>IFERROR(INDEX(DATOS!F:F,MATCH(CHECKLIST!A24,DATOS!BM:BM,0),1),"")</f>
        <v/>
      </c>
      <c r="F24" s="3" t="str">
        <f>IFERROR(IF(INDEX(DATOS!AL:AL,MATCH(CHECKLIST!B24,DATOS!B:B,0),1)=0,"",INDEX(DATOS!AL:AL,MATCH(CHECKLIST!B24,DATOS!B:B,0),1)),"")</f>
        <v/>
      </c>
      <c r="G24" s="18" t="str">
        <f>IFERROR(IF(INDEX(DATOS!AQ:AQ,MATCH(CHECKLIST!B24,DATOS!B:B,0),1)=0,"",INDEX(DATOS!AQ:AQ,MATCH(CHECKLIST!B24,DATOS!B:B,0),1)),"")</f>
        <v/>
      </c>
      <c r="H24" s="18" t="str">
        <f>IFERROR(IF(INDEX(DATOS!AC:AC,MATCH(CHECKLIST!B24,DATOS!B:B,0),1)="","X",IF(INDEX(DATOS!AC:AC,MATCH(CHECKLIST!B24,DATOS!B:B,0),1)="VIGENTE","",INDEX(DATOS!AC:AC,MATCH(CHECKLIST!B24,DATOS!B:B,0),1))),"")</f>
        <v/>
      </c>
      <c r="I24" s="18" t="str">
        <f>IFERROR(IF(INDEX(DATOS!AU:AU,MATCH(CHECKLIST!B24,DATOS!B:B,0),1)=0,"",INDEX(DATOS!AU:AU,MATCH(CHECKLIST!B24,DATOS!B:B,0),1)),"")</f>
        <v/>
      </c>
      <c r="J24" s="18" t="str">
        <f>IFERROR(IF(INDEX(DATOS!AS:AS,MATCH(CHECKLIST!B24,DATOS!B:B,0),1)=0,"",INDEX(DATOS!AS:AS,MATCH(CHECKLIST!B24,DATOS!B:B,0),1)),"")</f>
        <v/>
      </c>
      <c r="K24" s="50" t="str">
        <f>IFERROR(IF(INDEX(DATOS!AT:AT,MATCH(CHECKLIST!B24,DATOS!B:B,0),1)=0,"",INDEX(DATOS!AT:AT,MATCH(CHECKLIST!B24,DATOS!B:B,0),1)),"")</f>
        <v/>
      </c>
      <c r="L24" s="18" t="str">
        <f>IFERROR(IF(INDEX(DATOS!AV:AV,MATCH(CHECKLIST!B24,DATOS!B:B,0),1)=0,"",INDEX(DATOS!AV:AV,MATCH(CHECKLIST!B24,DATOS!B:B,0),1)),"")</f>
        <v/>
      </c>
      <c r="M24" s="18" t="str">
        <f>IFERROR(IF(INDEX(DATOS!AR:AR,MATCH(CHECKLIST!B24,DATOS!B:B,0),1)=0,"",INDEX(DATOS!AR:AR,MATCH(CHECKLIST!B24,DATOS!B:B,0),1)),"")</f>
        <v/>
      </c>
      <c r="N24" s="50" t="str">
        <f ca="1">IFERROR(IF(INDEX(DATOS!K:K,MATCH(CHECKLIST!B24,DATOS!B:B,0),1)="","X",IF(INDEX(DATOS!K:K,MATCH(CHECKLIST!B24,DATOS!B:B,0),1)&gt;YEAR(TODAY())-1,"","VENCIDA")),"")</f>
        <v/>
      </c>
      <c r="O24" s="50" t="str">
        <f>IFERROR(IF(INDEX(DATOS!AY:AY,MATCH(CHECKLIST!B24,DATOS!B:B,0),1)=0,"",INDEX(DATOS!AY:AY,MATCH(CHECKLIST!B24,DATOS!B:B,0),1)),"")</f>
        <v/>
      </c>
      <c r="P24" s="18" t="str">
        <f>IFERROR(IF(INDEX(DATOS!AW:AW,MATCH(CHECKLIST!B24,DATOS!B:B,0),1)=0,"",INDEX(DATOS!AW:AW,MATCH(CHECKLIST!B24,DATOS!B:B,0),1)),"")</f>
        <v/>
      </c>
      <c r="Q24" s="18" t="str">
        <f>IFERROR(IF(INDEX(DATOS!AX:AX,MATCH(CHECKLIST!B24,DATOS!B:B,0),1)=0,"",INDEX(DATOS!AX:AX,MATCH(CHECKLIST!B24,DATOS!B:B,0),1)),"")</f>
        <v/>
      </c>
      <c r="S24">
        <f t="shared" si="2"/>
        <v>0</v>
      </c>
      <c r="U24" t="str">
        <f t="shared" si="0"/>
        <v/>
      </c>
      <c r="V24" t="str">
        <f t="shared" si="1"/>
        <v/>
      </c>
    </row>
    <row r="25" spans="1:22" x14ac:dyDescent="0.25">
      <c r="A25" s="13">
        <v>12</v>
      </c>
      <c r="B25" t="str">
        <f>IFERROR(INDEX(DATOS!B:B,MATCH(CHECKLIST!A25,DATOS!BM:BM,0),1),"")</f>
        <v/>
      </c>
      <c r="C25" t="str">
        <f>IFERROR(INDEX(DATOS!I:I,MATCH(CHECKLIST!A25,DATOS!BM:BM,0),1),"")</f>
        <v/>
      </c>
      <c r="D25" t="str">
        <f>IFERROR(INDEX(DATOS!R:R,MATCH(CHECKLIST!E25,DATOS!F:F,0),1),"")</f>
        <v/>
      </c>
      <c r="E25" s="17" t="str">
        <f>IFERROR(INDEX(DATOS!F:F,MATCH(CHECKLIST!A25,DATOS!BM:BM,0),1),"")</f>
        <v/>
      </c>
      <c r="F25" s="3" t="str">
        <f>IFERROR(IF(INDEX(DATOS!AL:AL,MATCH(CHECKLIST!B25,DATOS!B:B,0),1)=0,"",INDEX(DATOS!AL:AL,MATCH(CHECKLIST!B25,DATOS!B:B,0),1)),"")</f>
        <v/>
      </c>
      <c r="G25" s="18" t="str">
        <f>IFERROR(IF(INDEX(DATOS!AQ:AQ,MATCH(CHECKLIST!B25,DATOS!B:B,0),1)=0,"",INDEX(DATOS!AQ:AQ,MATCH(CHECKLIST!B25,DATOS!B:B,0),1)),"")</f>
        <v/>
      </c>
      <c r="H25" s="18" t="str">
        <f>IFERROR(IF(INDEX(DATOS!AC:AC,MATCH(CHECKLIST!B25,DATOS!B:B,0),1)="","X",IF(INDEX(DATOS!AC:AC,MATCH(CHECKLIST!B25,DATOS!B:B,0),1)="VIGENTE","",INDEX(DATOS!AC:AC,MATCH(CHECKLIST!B25,DATOS!B:B,0),1))),"")</f>
        <v/>
      </c>
      <c r="I25" s="18" t="str">
        <f>IFERROR(IF(INDEX(DATOS!AU:AU,MATCH(CHECKLIST!B25,DATOS!B:B,0),1)=0,"",INDEX(DATOS!AU:AU,MATCH(CHECKLIST!B25,DATOS!B:B,0),1)),"")</f>
        <v/>
      </c>
      <c r="J25" s="18" t="str">
        <f>IFERROR(IF(INDEX(DATOS!AS:AS,MATCH(CHECKLIST!B25,DATOS!B:B,0),1)=0,"",INDEX(DATOS!AS:AS,MATCH(CHECKLIST!B25,DATOS!B:B,0),1)),"")</f>
        <v/>
      </c>
      <c r="K25" s="50" t="str">
        <f>IFERROR(IF(INDEX(DATOS!AT:AT,MATCH(CHECKLIST!B25,DATOS!B:B,0),1)=0,"",INDEX(DATOS!AT:AT,MATCH(CHECKLIST!B25,DATOS!B:B,0),1)),"")</f>
        <v/>
      </c>
      <c r="L25" s="18" t="str">
        <f>IFERROR(IF(INDEX(DATOS!AV:AV,MATCH(CHECKLIST!B25,DATOS!B:B,0),1)=0,"",INDEX(DATOS!AV:AV,MATCH(CHECKLIST!B25,DATOS!B:B,0),1)),"")</f>
        <v/>
      </c>
      <c r="M25" s="18" t="str">
        <f>IFERROR(IF(INDEX(DATOS!AR:AR,MATCH(CHECKLIST!B25,DATOS!B:B,0),1)=0,"",INDEX(DATOS!AR:AR,MATCH(CHECKLIST!B25,DATOS!B:B,0),1)),"")</f>
        <v/>
      </c>
      <c r="N25" s="50" t="str">
        <f ca="1">IFERROR(IF(INDEX(DATOS!K:K,MATCH(CHECKLIST!B25,DATOS!B:B,0),1)="","X",IF(INDEX(DATOS!K:K,MATCH(CHECKLIST!B25,DATOS!B:B,0),1)&gt;YEAR(TODAY())-1,"","VENCIDA")),"")</f>
        <v/>
      </c>
      <c r="O25" s="50" t="str">
        <f>IFERROR(IF(INDEX(DATOS!AY:AY,MATCH(CHECKLIST!B25,DATOS!B:B,0),1)=0,"",INDEX(DATOS!AY:AY,MATCH(CHECKLIST!B25,DATOS!B:B,0),1)),"")</f>
        <v/>
      </c>
      <c r="P25" s="18" t="str">
        <f>IFERROR(IF(INDEX(DATOS!AW:AW,MATCH(CHECKLIST!B25,DATOS!B:B,0),1)=0,"",INDEX(DATOS!AW:AW,MATCH(CHECKLIST!B25,DATOS!B:B,0),1)),"")</f>
        <v/>
      </c>
      <c r="Q25" s="18" t="str">
        <f>IFERROR(IF(INDEX(DATOS!AX:AX,MATCH(CHECKLIST!B25,DATOS!B:B,0),1)=0,"",INDEX(DATOS!AX:AX,MATCH(CHECKLIST!B25,DATOS!B:B,0),1)),"")</f>
        <v/>
      </c>
      <c r="R25" t="str">
        <f>IF(B25="","",1)</f>
        <v/>
      </c>
      <c r="S25" t="str">
        <f t="shared" si="2"/>
        <v/>
      </c>
      <c r="U25" t="str">
        <f t="shared" si="0"/>
        <v/>
      </c>
      <c r="V25" t="str">
        <f t="shared" si="1"/>
        <v/>
      </c>
    </row>
    <row r="26" spans="1:22" x14ac:dyDescent="0.25">
      <c r="A26" s="13">
        <v>13</v>
      </c>
      <c r="B26" t="str">
        <f>IFERROR(INDEX(DATOS!B:B,MATCH(CHECKLIST!A26,DATOS!BM:BM,0),1),"")</f>
        <v/>
      </c>
      <c r="C26" t="str">
        <f>IFERROR(INDEX(DATOS!I:I,MATCH(CHECKLIST!A26,DATOS!BM:BM,0),1),"")</f>
        <v/>
      </c>
      <c r="D26" t="str">
        <f>IFERROR(INDEX(DATOS!R:R,MATCH(CHECKLIST!E26,DATOS!F:F,0),1),"")</f>
        <v/>
      </c>
      <c r="E26" s="17" t="str">
        <f>IFERROR(INDEX(DATOS!F:F,MATCH(CHECKLIST!A26,DATOS!BM:BM,0),1),"")</f>
        <v/>
      </c>
      <c r="F26" s="3" t="str">
        <f>IFERROR(IF(INDEX(DATOS!AL:AL,MATCH(CHECKLIST!B26,DATOS!B:B,0),1)=0,"",INDEX(DATOS!AL:AL,MATCH(CHECKLIST!B26,DATOS!B:B,0),1)),"")</f>
        <v/>
      </c>
      <c r="G26" s="18" t="str">
        <f>IFERROR(IF(INDEX(DATOS!AQ:AQ,MATCH(CHECKLIST!B26,DATOS!B:B,0),1)=0,"",INDEX(DATOS!AQ:AQ,MATCH(CHECKLIST!B26,DATOS!B:B,0),1)),"")</f>
        <v/>
      </c>
      <c r="H26" s="18" t="str">
        <f>IFERROR(IF(INDEX(DATOS!AC:AC,MATCH(CHECKLIST!B26,DATOS!B:B,0),1)="","X",IF(INDEX(DATOS!AC:AC,MATCH(CHECKLIST!B26,DATOS!B:B,0),1)="VIGENTE","",INDEX(DATOS!AC:AC,MATCH(CHECKLIST!B26,DATOS!B:B,0),1))),"")</f>
        <v/>
      </c>
      <c r="I26" s="18" t="str">
        <f>IFERROR(IF(INDEX(DATOS!AU:AU,MATCH(CHECKLIST!B26,DATOS!B:B,0),1)=0,"",INDEX(DATOS!AU:AU,MATCH(CHECKLIST!B26,DATOS!B:B,0),1)),"")</f>
        <v/>
      </c>
      <c r="J26" s="18" t="str">
        <f>IFERROR(IF(INDEX(DATOS!AS:AS,MATCH(CHECKLIST!B26,DATOS!B:B,0),1)=0,"",INDEX(DATOS!AS:AS,MATCH(CHECKLIST!B26,DATOS!B:B,0),1)),"")</f>
        <v/>
      </c>
      <c r="K26" s="50" t="str">
        <f>IFERROR(IF(INDEX(DATOS!AT:AT,MATCH(CHECKLIST!B26,DATOS!B:B,0),1)=0,"",INDEX(DATOS!AT:AT,MATCH(CHECKLIST!B26,DATOS!B:B,0),1)),"")</f>
        <v/>
      </c>
      <c r="L26" s="18" t="str">
        <f>IFERROR(IF(INDEX(DATOS!AV:AV,MATCH(CHECKLIST!B26,DATOS!B:B,0),1)=0,"",INDEX(DATOS!AV:AV,MATCH(CHECKLIST!B26,DATOS!B:B,0),1)),"")</f>
        <v/>
      </c>
      <c r="M26" s="18" t="str">
        <f>IFERROR(IF(INDEX(DATOS!AR:AR,MATCH(CHECKLIST!B26,DATOS!B:B,0),1)=0,"",INDEX(DATOS!AR:AR,MATCH(CHECKLIST!B26,DATOS!B:B,0),1)),"")</f>
        <v/>
      </c>
      <c r="N26" s="50" t="str">
        <f ca="1">IFERROR(IF(INDEX(DATOS!K:K,MATCH(CHECKLIST!B26,DATOS!B:B,0),1)="","X",IF(INDEX(DATOS!K:K,MATCH(CHECKLIST!B26,DATOS!B:B,0),1)&gt;YEAR(TODAY())-1,"","VENCIDA")),"")</f>
        <v/>
      </c>
      <c r="O26" s="50" t="str">
        <f>IFERROR(IF(INDEX(DATOS!AY:AY,MATCH(CHECKLIST!B26,DATOS!B:B,0),1)=0,"",INDEX(DATOS!AY:AY,MATCH(CHECKLIST!B26,DATOS!B:B,0),1)),"")</f>
        <v/>
      </c>
      <c r="P26" s="18" t="str">
        <f>IFERROR(IF(INDEX(DATOS!AW:AW,MATCH(CHECKLIST!B26,DATOS!B:B,0),1)=0,"",INDEX(DATOS!AW:AW,MATCH(CHECKLIST!B26,DATOS!B:B,0),1)),"")</f>
        <v/>
      </c>
      <c r="Q26" s="18" t="str">
        <f>IFERROR(IF(INDEX(DATOS!AX:AX,MATCH(CHECKLIST!B26,DATOS!B:B,0),1)=0,"",INDEX(DATOS!AX:AX,MATCH(CHECKLIST!B26,DATOS!B:B,0),1)),"")</f>
        <v/>
      </c>
      <c r="S26">
        <f t="shared" si="2"/>
        <v>0</v>
      </c>
      <c r="U26" t="str">
        <f t="shared" si="0"/>
        <v/>
      </c>
      <c r="V26" t="str">
        <f t="shared" si="1"/>
        <v/>
      </c>
    </row>
    <row r="27" spans="1:22" ht="15" customHeight="1" x14ac:dyDescent="0.25">
      <c r="A27" s="13">
        <v>14</v>
      </c>
      <c r="B27" t="str">
        <f>IFERROR(INDEX(DATOS!B:B,MATCH(CHECKLIST!A27,DATOS!BM:BM,0),1),"")</f>
        <v/>
      </c>
      <c r="C27" t="str">
        <f>IFERROR(INDEX(DATOS!I:I,MATCH(CHECKLIST!A27,DATOS!BM:BM,0),1),"")</f>
        <v/>
      </c>
      <c r="D27" t="str">
        <f>IFERROR(INDEX(DATOS!R:R,MATCH(CHECKLIST!E27,DATOS!F:F,0),1),"")</f>
        <v/>
      </c>
      <c r="E27" s="17" t="str">
        <f>IFERROR(INDEX(DATOS!F:F,MATCH(CHECKLIST!A27,DATOS!BM:BM,0),1),"")</f>
        <v/>
      </c>
      <c r="F27" s="3" t="str">
        <f>IFERROR(IF(INDEX(DATOS!AL:AL,MATCH(CHECKLIST!B27,DATOS!B:B,0),1)=0,"",INDEX(DATOS!AL:AL,MATCH(CHECKLIST!B27,DATOS!B:B,0),1)),"")</f>
        <v/>
      </c>
      <c r="G27" s="18" t="str">
        <f>IFERROR(IF(INDEX(DATOS!AQ:AQ,MATCH(CHECKLIST!B27,DATOS!B:B,0),1)=0,"",INDEX(DATOS!AQ:AQ,MATCH(CHECKLIST!B27,DATOS!B:B,0),1)),"")</f>
        <v/>
      </c>
      <c r="H27" s="18" t="str">
        <f>IFERROR(IF(INDEX(DATOS!AC:AC,MATCH(CHECKLIST!B27,DATOS!B:B,0),1)="","X",IF(INDEX(DATOS!AC:AC,MATCH(CHECKLIST!B27,DATOS!B:B,0),1)="VIGENTE","",INDEX(DATOS!AC:AC,MATCH(CHECKLIST!B27,DATOS!B:B,0),1))),"")</f>
        <v/>
      </c>
      <c r="I27" s="18" t="str">
        <f>IFERROR(IF(INDEX(DATOS!AU:AU,MATCH(CHECKLIST!B27,DATOS!B:B,0),1)=0,"",INDEX(DATOS!AU:AU,MATCH(CHECKLIST!B27,DATOS!B:B,0),1)),"")</f>
        <v/>
      </c>
      <c r="J27" s="18" t="str">
        <f>IFERROR(IF(INDEX(DATOS!AS:AS,MATCH(CHECKLIST!B27,DATOS!B:B,0),1)=0,"",INDEX(DATOS!AS:AS,MATCH(CHECKLIST!B27,DATOS!B:B,0),1)),"")</f>
        <v/>
      </c>
      <c r="K27" s="50" t="str">
        <f>IFERROR(IF(INDEX(DATOS!AT:AT,MATCH(CHECKLIST!B27,DATOS!B:B,0),1)=0,"",INDEX(DATOS!AT:AT,MATCH(CHECKLIST!B27,DATOS!B:B,0),1)),"")</f>
        <v/>
      </c>
      <c r="L27" s="18" t="str">
        <f>IFERROR(IF(INDEX(DATOS!AV:AV,MATCH(CHECKLIST!B27,DATOS!B:B,0),1)=0,"",INDEX(DATOS!AV:AV,MATCH(CHECKLIST!B27,DATOS!B:B,0),1)),"")</f>
        <v/>
      </c>
      <c r="M27" s="18" t="str">
        <f>IFERROR(IF(INDEX(DATOS!AR:AR,MATCH(CHECKLIST!B27,DATOS!B:B,0),1)=0,"",INDEX(DATOS!AR:AR,MATCH(CHECKLIST!B27,DATOS!B:B,0),1)),"")</f>
        <v/>
      </c>
      <c r="N27" s="50" t="str">
        <f ca="1">IFERROR(IF(INDEX(DATOS!K:K,MATCH(CHECKLIST!B27,DATOS!B:B,0),1)="","X",IF(INDEX(DATOS!K:K,MATCH(CHECKLIST!B27,DATOS!B:B,0),1)&gt;YEAR(TODAY())-1,"","VENCIDA")),"")</f>
        <v/>
      </c>
      <c r="O27" s="50" t="str">
        <f>IFERROR(IF(INDEX(DATOS!AY:AY,MATCH(CHECKLIST!B27,DATOS!B:B,0),1)=0,"",INDEX(DATOS!AY:AY,MATCH(CHECKLIST!B27,DATOS!B:B,0),1)),"")</f>
        <v/>
      </c>
      <c r="P27" s="18" t="str">
        <f>IFERROR(IF(INDEX(DATOS!AW:AW,MATCH(CHECKLIST!B27,DATOS!B:B,0),1)=0,"",INDEX(DATOS!AW:AW,MATCH(CHECKLIST!B27,DATOS!B:B,0),1)),"")</f>
        <v/>
      </c>
      <c r="Q27" s="18" t="str">
        <f>IFERROR(IF(INDEX(DATOS!AX:AX,MATCH(CHECKLIST!B27,DATOS!B:B,0),1)=0,"",INDEX(DATOS!AX:AX,MATCH(CHECKLIST!B27,DATOS!B:B,0),1)),"")</f>
        <v/>
      </c>
      <c r="R27" t="str">
        <f>IF(B27="","",1)</f>
        <v/>
      </c>
      <c r="S27" t="str">
        <f t="shared" si="2"/>
        <v/>
      </c>
      <c r="U27" t="str">
        <f t="shared" si="0"/>
        <v/>
      </c>
      <c r="V27" t="str">
        <f t="shared" si="1"/>
        <v/>
      </c>
    </row>
    <row r="28" spans="1:22" ht="15" customHeight="1" x14ac:dyDescent="0.25">
      <c r="A28" s="13">
        <v>15</v>
      </c>
      <c r="B28" t="str">
        <f>IFERROR(INDEX(DATOS!B:B,MATCH(CHECKLIST!A28,DATOS!BM:BM,0),1),"")</f>
        <v/>
      </c>
      <c r="C28" t="str">
        <f>IFERROR(INDEX(DATOS!I:I,MATCH(CHECKLIST!A28,DATOS!BM:BM,0),1),"")</f>
        <v/>
      </c>
      <c r="D28" t="str">
        <f>IFERROR(INDEX(DATOS!R:R,MATCH(CHECKLIST!E28,DATOS!F:F,0),1),"")</f>
        <v/>
      </c>
      <c r="E28" s="17" t="str">
        <f>IFERROR(INDEX(DATOS!F:F,MATCH(CHECKLIST!A28,DATOS!BM:BM,0),1),"")</f>
        <v/>
      </c>
      <c r="F28" s="3" t="str">
        <f>IFERROR(IF(INDEX(DATOS!AL:AL,MATCH(CHECKLIST!B28,DATOS!B:B,0),1)=0,"",INDEX(DATOS!AL:AL,MATCH(CHECKLIST!B28,DATOS!B:B,0),1)),"")</f>
        <v/>
      </c>
      <c r="G28" s="18" t="str">
        <f>IFERROR(IF(INDEX(DATOS!AQ:AQ,MATCH(CHECKLIST!B28,DATOS!B:B,0),1)=0,"",INDEX(DATOS!AQ:AQ,MATCH(CHECKLIST!B28,DATOS!B:B,0),1)),"")</f>
        <v/>
      </c>
      <c r="H28" s="18" t="str">
        <f>IFERROR(IF(INDEX(DATOS!AC:AC,MATCH(CHECKLIST!B28,DATOS!B:B,0),1)="","X",IF(INDEX(DATOS!AC:AC,MATCH(CHECKLIST!B28,DATOS!B:B,0),1)="VIGENTE","",INDEX(DATOS!AC:AC,MATCH(CHECKLIST!B28,DATOS!B:B,0),1))),"")</f>
        <v/>
      </c>
      <c r="I28" s="18" t="str">
        <f>IFERROR(IF(INDEX(DATOS!AU:AU,MATCH(CHECKLIST!B28,DATOS!B:B,0),1)=0,"",INDEX(DATOS!AU:AU,MATCH(CHECKLIST!B28,DATOS!B:B,0),1)),"")</f>
        <v/>
      </c>
      <c r="J28" s="18" t="str">
        <f>IFERROR(IF(INDEX(DATOS!AS:AS,MATCH(CHECKLIST!B28,DATOS!B:B,0),1)=0,"",INDEX(DATOS!AS:AS,MATCH(CHECKLIST!B28,DATOS!B:B,0),1)),"")</f>
        <v/>
      </c>
      <c r="K28" s="50" t="str">
        <f>IFERROR(IF(INDEX(DATOS!AT:AT,MATCH(CHECKLIST!B28,DATOS!B:B,0),1)=0,"",INDEX(DATOS!AT:AT,MATCH(CHECKLIST!B28,DATOS!B:B,0),1)),"")</f>
        <v/>
      </c>
      <c r="L28" s="18" t="str">
        <f>IFERROR(IF(INDEX(DATOS!AV:AV,MATCH(CHECKLIST!B28,DATOS!B:B,0),1)=0,"",INDEX(DATOS!AV:AV,MATCH(CHECKLIST!B28,DATOS!B:B,0),1)),"")</f>
        <v/>
      </c>
      <c r="M28" s="18" t="str">
        <f>IFERROR(IF(INDEX(DATOS!AR:AR,MATCH(CHECKLIST!B28,DATOS!B:B,0),1)=0,"",INDEX(DATOS!AR:AR,MATCH(CHECKLIST!B28,DATOS!B:B,0),1)),"")</f>
        <v/>
      </c>
      <c r="N28" s="50" t="str">
        <f ca="1">IFERROR(IF(INDEX(DATOS!K:K,MATCH(CHECKLIST!B28,DATOS!B:B,0),1)="","X",IF(INDEX(DATOS!K:K,MATCH(CHECKLIST!B28,DATOS!B:B,0),1)&gt;YEAR(TODAY())-1,"","VENCIDA")),"")</f>
        <v/>
      </c>
      <c r="O28" s="50" t="str">
        <f>IFERROR(IF(INDEX(DATOS!AY:AY,MATCH(CHECKLIST!B28,DATOS!B:B,0),1)=0,"",INDEX(DATOS!AY:AY,MATCH(CHECKLIST!B28,DATOS!B:B,0),1)),"")</f>
        <v/>
      </c>
      <c r="P28" s="18" t="str">
        <f>IFERROR(IF(INDEX(DATOS!AW:AW,MATCH(CHECKLIST!B28,DATOS!B:B,0),1)=0,"",INDEX(DATOS!AW:AW,MATCH(CHECKLIST!B28,DATOS!B:B,0),1)),"")</f>
        <v/>
      </c>
      <c r="Q28" s="18" t="str">
        <f>IFERROR(IF(INDEX(DATOS!AX:AX,MATCH(CHECKLIST!B28,DATOS!B:B,0),1)=0,"",INDEX(DATOS!AX:AX,MATCH(CHECKLIST!B28,DATOS!B:B,0),1)),"")</f>
        <v/>
      </c>
      <c r="S28">
        <f t="shared" si="2"/>
        <v>0</v>
      </c>
      <c r="U28" t="str">
        <f t="shared" si="0"/>
        <v/>
      </c>
      <c r="V28" t="str">
        <f t="shared" si="1"/>
        <v/>
      </c>
    </row>
    <row r="29" spans="1:22" x14ac:dyDescent="0.25">
      <c r="A29" s="13">
        <v>16</v>
      </c>
      <c r="B29" t="str">
        <f>IFERROR(INDEX(DATOS!B:B,MATCH(CHECKLIST!A29,DATOS!BM:BM,0),1),"")</f>
        <v/>
      </c>
      <c r="C29" t="str">
        <f>IFERROR(INDEX(DATOS!I:I,MATCH(CHECKLIST!A29,DATOS!BM:BM,0),1),"")</f>
        <v/>
      </c>
      <c r="D29" t="str">
        <f>IFERROR(INDEX(DATOS!R:R,MATCH(CHECKLIST!E29,DATOS!F:F,0),1),"")</f>
        <v/>
      </c>
      <c r="E29" s="17" t="str">
        <f>IFERROR(INDEX(DATOS!F:F,MATCH(CHECKLIST!A29,DATOS!BM:BM,0),1),"")</f>
        <v/>
      </c>
      <c r="F29" s="3" t="str">
        <f>IFERROR(IF(INDEX(DATOS!AL:AL,MATCH(CHECKLIST!B29,DATOS!B:B,0),1)=0,"",INDEX(DATOS!AL:AL,MATCH(CHECKLIST!B29,DATOS!B:B,0),1)),"")</f>
        <v/>
      </c>
      <c r="G29" s="18" t="str">
        <f>IFERROR(IF(INDEX(DATOS!AQ:AQ,MATCH(CHECKLIST!B29,DATOS!B:B,0),1)=0,"",INDEX(DATOS!AQ:AQ,MATCH(CHECKLIST!B29,DATOS!B:B,0),1)),"")</f>
        <v/>
      </c>
      <c r="H29" s="18" t="str">
        <f>IFERROR(IF(INDEX(DATOS!AC:AC,MATCH(CHECKLIST!B29,DATOS!B:B,0),1)="","X",IF(INDEX(DATOS!AC:AC,MATCH(CHECKLIST!B29,DATOS!B:B,0),1)="VIGENTE","",INDEX(DATOS!AC:AC,MATCH(CHECKLIST!B29,DATOS!B:B,0),1))),"")</f>
        <v/>
      </c>
      <c r="I29" s="18" t="str">
        <f>IFERROR(IF(INDEX(DATOS!AU:AU,MATCH(CHECKLIST!B29,DATOS!B:B,0),1)=0,"",INDEX(DATOS!AU:AU,MATCH(CHECKLIST!B29,DATOS!B:B,0),1)),"")</f>
        <v/>
      </c>
      <c r="J29" s="18" t="str">
        <f>IFERROR(IF(INDEX(DATOS!AS:AS,MATCH(CHECKLIST!B29,DATOS!B:B,0),1)=0,"",INDEX(DATOS!AS:AS,MATCH(CHECKLIST!B29,DATOS!B:B,0),1)),"")</f>
        <v/>
      </c>
      <c r="K29" s="50" t="str">
        <f>IFERROR(IF(INDEX(DATOS!AT:AT,MATCH(CHECKLIST!B29,DATOS!B:B,0),1)=0,"",INDEX(DATOS!AT:AT,MATCH(CHECKLIST!B29,DATOS!B:B,0),1)),"")</f>
        <v/>
      </c>
      <c r="L29" s="18" t="str">
        <f>IFERROR(IF(INDEX(DATOS!AV:AV,MATCH(CHECKLIST!B29,DATOS!B:B,0),1)=0,"",INDEX(DATOS!AV:AV,MATCH(CHECKLIST!B29,DATOS!B:B,0),1)),"")</f>
        <v/>
      </c>
      <c r="M29" s="18" t="str">
        <f>IFERROR(IF(INDEX(DATOS!AR:AR,MATCH(CHECKLIST!B29,DATOS!B:B,0),1)=0,"",INDEX(DATOS!AR:AR,MATCH(CHECKLIST!B29,DATOS!B:B,0),1)),"")</f>
        <v/>
      </c>
      <c r="N29" s="50" t="str">
        <f ca="1">IFERROR(IF(INDEX(DATOS!K:K,MATCH(CHECKLIST!B29,DATOS!B:B,0),1)="","X",IF(INDEX(DATOS!K:K,MATCH(CHECKLIST!B29,DATOS!B:B,0),1)&gt;YEAR(TODAY())-1,"","VENCIDA")),"")</f>
        <v/>
      </c>
      <c r="O29" s="50" t="str">
        <f>IFERROR(IF(INDEX(DATOS!AY:AY,MATCH(CHECKLIST!B29,DATOS!B:B,0),1)=0,"",INDEX(DATOS!AY:AY,MATCH(CHECKLIST!B29,DATOS!B:B,0),1)),"")</f>
        <v/>
      </c>
      <c r="P29" s="18" t="str">
        <f>IFERROR(IF(INDEX(DATOS!AW:AW,MATCH(CHECKLIST!B29,DATOS!B:B,0),1)=0,"",INDEX(DATOS!AW:AW,MATCH(CHECKLIST!B29,DATOS!B:B,0),1)),"")</f>
        <v/>
      </c>
      <c r="Q29" s="18" t="str">
        <f>IFERROR(IF(INDEX(DATOS!AX:AX,MATCH(CHECKLIST!B29,DATOS!B:B,0),1)=0,"",INDEX(DATOS!AX:AX,MATCH(CHECKLIST!B29,DATOS!B:B,0),1)),"")</f>
        <v/>
      </c>
      <c r="R29" t="str">
        <f>IF(B29="","",1)</f>
        <v/>
      </c>
      <c r="S29" t="str">
        <f t="shared" si="2"/>
        <v/>
      </c>
      <c r="U29" t="str">
        <f t="shared" si="0"/>
        <v/>
      </c>
      <c r="V29" t="str">
        <f t="shared" si="1"/>
        <v/>
      </c>
    </row>
    <row r="30" spans="1:22" ht="15" customHeight="1" x14ac:dyDescent="0.25">
      <c r="A30" s="13">
        <v>17</v>
      </c>
      <c r="B30" t="str">
        <f>IFERROR(INDEX(DATOS!B:B,MATCH(CHECKLIST!A30,DATOS!BM:BM,0),1),"")</f>
        <v/>
      </c>
      <c r="C30" t="str">
        <f>IFERROR(INDEX(DATOS!I:I,MATCH(CHECKLIST!A30,DATOS!BM:BM,0),1),"")</f>
        <v/>
      </c>
      <c r="D30" t="str">
        <f>IFERROR(INDEX(DATOS!R:R,MATCH(CHECKLIST!E30,DATOS!F:F,0),1),"")</f>
        <v/>
      </c>
      <c r="E30" s="17" t="str">
        <f>IFERROR(INDEX(DATOS!F:F,MATCH(CHECKLIST!A30,DATOS!BM:BM,0),1),"")</f>
        <v/>
      </c>
      <c r="F30" s="3" t="str">
        <f>IFERROR(IF(INDEX(DATOS!AL:AL,MATCH(CHECKLIST!B30,DATOS!B:B,0),1)=0,"",INDEX(DATOS!AL:AL,MATCH(CHECKLIST!B30,DATOS!B:B,0),1)),"")</f>
        <v/>
      </c>
      <c r="G30" s="18" t="str">
        <f>IFERROR(IF(INDEX(DATOS!AQ:AQ,MATCH(CHECKLIST!B30,DATOS!B:B,0),1)=0,"",INDEX(DATOS!AQ:AQ,MATCH(CHECKLIST!B30,DATOS!B:B,0),1)),"")</f>
        <v/>
      </c>
      <c r="H30" s="18" t="str">
        <f>IFERROR(IF(INDEX(DATOS!AC:AC,MATCH(CHECKLIST!B30,DATOS!B:B,0),1)="","X",IF(INDEX(DATOS!AC:AC,MATCH(CHECKLIST!B30,DATOS!B:B,0),1)="VIGENTE","",INDEX(DATOS!AC:AC,MATCH(CHECKLIST!B30,DATOS!B:B,0),1))),"")</f>
        <v/>
      </c>
      <c r="I30" s="18" t="str">
        <f>IFERROR(IF(INDEX(DATOS!AU:AU,MATCH(CHECKLIST!B30,DATOS!B:B,0),1)=0,"",INDEX(DATOS!AU:AU,MATCH(CHECKLIST!B30,DATOS!B:B,0),1)),"")</f>
        <v/>
      </c>
      <c r="J30" s="18" t="str">
        <f>IFERROR(IF(INDEX(DATOS!AS:AS,MATCH(CHECKLIST!B30,DATOS!B:B,0),1)=0,"",INDEX(DATOS!AS:AS,MATCH(CHECKLIST!B30,DATOS!B:B,0),1)),"")</f>
        <v/>
      </c>
      <c r="K30" s="50" t="str">
        <f>IFERROR(IF(INDEX(DATOS!AT:AT,MATCH(CHECKLIST!B30,DATOS!B:B,0),1)=0,"",INDEX(DATOS!AT:AT,MATCH(CHECKLIST!B30,DATOS!B:B,0),1)),"")</f>
        <v/>
      </c>
      <c r="L30" s="18" t="str">
        <f>IFERROR(IF(INDEX(DATOS!AV:AV,MATCH(CHECKLIST!B30,DATOS!B:B,0),1)=0,"",INDEX(DATOS!AV:AV,MATCH(CHECKLIST!B30,DATOS!B:B,0),1)),"")</f>
        <v/>
      </c>
      <c r="M30" s="18" t="str">
        <f>IFERROR(IF(INDEX(DATOS!AR:AR,MATCH(CHECKLIST!B30,DATOS!B:B,0),1)=0,"",INDEX(DATOS!AR:AR,MATCH(CHECKLIST!B30,DATOS!B:B,0),1)),"")</f>
        <v/>
      </c>
      <c r="N30" s="50" t="str">
        <f ca="1">IFERROR(IF(INDEX(DATOS!K:K,MATCH(CHECKLIST!B30,DATOS!B:B,0),1)="","X",IF(INDEX(DATOS!K:K,MATCH(CHECKLIST!B30,DATOS!B:B,0),1)&gt;YEAR(TODAY())-1,"","VENCIDA")),"")</f>
        <v/>
      </c>
      <c r="O30" s="50" t="str">
        <f>IFERROR(IF(INDEX(DATOS!AY:AY,MATCH(CHECKLIST!B30,DATOS!B:B,0),1)=0,"",INDEX(DATOS!AY:AY,MATCH(CHECKLIST!B30,DATOS!B:B,0),1)),"")</f>
        <v/>
      </c>
      <c r="P30" s="18" t="str">
        <f>IFERROR(IF(INDEX(DATOS!AW:AW,MATCH(CHECKLIST!B30,DATOS!B:B,0),1)=0,"",INDEX(DATOS!AW:AW,MATCH(CHECKLIST!B30,DATOS!B:B,0),1)),"")</f>
        <v/>
      </c>
      <c r="Q30" s="18" t="str">
        <f>IFERROR(IF(INDEX(DATOS!AX:AX,MATCH(CHECKLIST!B30,DATOS!B:B,0),1)=0,"",INDEX(DATOS!AX:AX,MATCH(CHECKLIST!B30,DATOS!B:B,0),1)),"")</f>
        <v/>
      </c>
      <c r="S30">
        <f t="shared" si="2"/>
        <v>0</v>
      </c>
      <c r="U30" t="str">
        <f t="shared" si="0"/>
        <v/>
      </c>
      <c r="V30" t="str">
        <f t="shared" si="1"/>
        <v/>
      </c>
    </row>
    <row r="31" spans="1:22" ht="15" customHeight="1" x14ac:dyDescent="0.25">
      <c r="A31" s="13">
        <v>18</v>
      </c>
      <c r="B31" t="str">
        <f>IFERROR(INDEX(DATOS!B:B,MATCH(CHECKLIST!A31,DATOS!BM:BM,0),1),"")</f>
        <v/>
      </c>
      <c r="C31" t="str">
        <f>IFERROR(INDEX(DATOS!I:I,MATCH(CHECKLIST!A31,DATOS!BM:BM,0),1),"")</f>
        <v/>
      </c>
      <c r="D31" t="str">
        <f>IFERROR(INDEX(DATOS!R:R,MATCH(CHECKLIST!E31,DATOS!F:F,0),1),"")</f>
        <v/>
      </c>
      <c r="E31" s="17" t="str">
        <f>IFERROR(INDEX(DATOS!F:F,MATCH(CHECKLIST!A31,DATOS!BM:BM,0),1),"")</f>
        <v/>
      </c>
      <c r="F31" s="3" t="str">
        <f>IFERROR(IF(INDEX(DATOS!AL:AL,MATCH(CHECKLIST!B31,DATOS!B:B,0),1)=0,"",INDEX(DATOS!AL:AL,MATCH(CHECKLIST!B31,DATOS!B:B,0),1)),"")</f>
        <v/>
      </c>
      <c r="G31" s="18" t="str">
        <f>IFERROR(IF(INDEX(DATOS!AQ:AQ,MATCH(CHECKLIST!B31,DATOS!B:B,0),1)=0,"",INDEX(DATOS!AQ:AQ,MATCH(CHECKLIST!B31,DATOS!B:B,0),1)),"")</f>
        <v/>
      </c>
      <c r="H31" s="18" t="str">
        <f>IFERROR(IF(INDEX(DATOS!AC:AC,MATCH(CHECKLIST!B31,DATOS!B:B,0),1)="","X",IF(INDEX(DATOS!AC:AC,MATCH(CHECKLIST!B31,DATOS!B:B,0),1)="VIGENTE","",INDEX(DATOS!AC:AC,MATCH(CHECKLIST!B31,DATOS!B:B,0),1))),"")</f>
        <v/>
      </c>
      <c r="I31" s="18" t="str">
        <f>IFERROR(IF(INDEX(DATOS!AU:AU,MATCH(CHECKLIST!B31,DATOS!B:B,0),1)=0,"",INDEX(DATOS!AU:AU,MATCH(CHECKLIST!B31,DATOS!B:B,0),1)),"")</f>
        <v/>
      </c>
      <c r="J31" s="18" t="str">
        <f>IFERROR(IF(INDEX(DATOS!AS:AS,MATCH(CHECKLIST!B31,DATOS!B:B,0),1)=0,"",INDEX(DATOS!AS:AS,MATCH(CHECKLIST!B31,DATOS!B:B,0),1)),"")</f>
        <v/>
      </c>
      <c r="K31" s="50" t="str">
        <f>IFERROR(IF(INDEX(DATOS!AT:AT,MATCH(CHECKLIST!B31,DATOS!B:B,0),1)=0,"",INDEX(DATOS!AT:AT,MATCH(CHECKLIST!B31,DATOS!B:B,0),1)),"")</f>
        <v/>
      </c>
      <c r="L31" s="18" t="str">
        <f>IFERROR(IF(INDEX(DATOS!AV:AV,MATCH(CHECKLIST!B31,DATOS!B:B,0),1)=0,"",INDEX(DATOS!AV:AV,MATCH(CHECKLIST!B31,DATOS!B:B,0),1)),"")</f>
        <v/>
      </c>
      <c r="M31" s="18" t="str">
        <f>IFERROR(IF(INDEX(DATOS!AR:AR,MATCH(CHECKLIST!B31,DATOS!B:B,0),1)=0,"",INDEX(DATOS!AR:AR,MATCH(CHECKLIST!B31,DATOS!B:B,0),1)),"")</f>
        <v/>
      </c>
      <c r="N31" s="50" t="str">
        <f ca="1">IFERROR(IF(INDEX(DATOS!K:K,MATCH(CHECKLIST!B31,DATOS!B:B,0),1)="","X",IF(INDEX(DATOS!K:K,MATCH(CHECKLIST!B31,DATOS!B:B,0),1)&gt;YEAR(TODAY())-1,"","VENCIDA")),"")</f>
        <v/>
      </c>
      <c r="O31" s="50" t="str">
        <f>IFERROR(IF(INDEX(DATOS!AY:AY,MATCH(CHECKLIST!B31,DATOS!B:B,0),1)=0,"",INDEX(DATOS!AY:AY,MATCH(CHECKLIST!B31,DATOS!B:B,0),1)),"")</f>
        <v/>
      </c>
      <c r="P31" s="18" t="str">
        <f>IFERROR(IF(INDEX(DATOS!AW:AW,MATCH(CHECKLIST!B31,DATOS!B:B,0),1)=0,"",INDEX(DATOS!AW:AW,MATCH(CHECKLIST!B31,DATOS!B:B,0),1)),"")</f>
        <v/>
      </c>
      <c r="Q31" s="18" t="str">
        <f>IFERROR(IF(INDEX(DATOS!AX:AX,MATCH(CHECKLIST!B31,DATOS!B:B,0),1)=0,"",INDEX(DATOS!AX:AX,MATCH(CHECKLIST!B31,DATOS!B:B,0),1)),"")</f>
        <v/>
      </c>
      <c r="R31" t="str">
        <f>IF(B31="","",1)</f>
        <v/>
      </c>
      <c r="S31" t="str">
        <f t="shared" si="2"/>
        <v/>
      </c>
      <c r="U31" t="str">
        <f t="shared" si="0"/>
        <v/>
      </c>
      <c r="V31" t="str">
        <f t="shared" si="1"/>
        <v/>
      </c>
    </row>
    <row r="32" spans="1:22" ht="15" customHeight="1" x14ac:dyDescent="0.25">
      <c r="A32" s="13">
        <v>19</v>
      </c>
      <c r="B32" t="str">
        <f>IFERROR(INDEX(DATOS!B:B,MATCH(CHECKLIST!A32,DATOS!BM:BM,0),1),"")</f>
        <v/>
      </c>
      <c r="C32" t="str">
        <f>IFERROR(INDEX(DATOS!I:I,MATCH(CHECKLIST!A32,DATOS!BM:BM,0),1),"")</f>
        <v/>
      </c>
      <c r="D32" t="str">
        <f>IFERROR(INDEX(DATOS!R:R,MATCH(CHECKLIST!E32,DATOS!F:F,0),1),"")</f>
        <v/>
      </c>
      <c r="E32" s="17" t="str">
        <f>IFERROR(INDEX(DATOS!F:F,MATCH(CHECKLIST!A32,DATOS!BM:BM,0),1),"")</f>
        <v/>
      </c>
      <c r="F32" s="3" t="str">
        <f>IFERROR(IF(INDEX(DATOS!AL:AL,MATCH(CHECKLIST!B32,DATOS!B:B,0),1)=0,"",INDEX(DATOS!AL:AL,MATCH(CHECKLIST!B32,DATOS!B:B,0),1)),"")</f>
        <v/>
      </c>
      <c r="G32" s="18" t="str">
        <f>IFERROR(IF(INDEX(DATOS!AQ:AQ,MATCH(CHECKLIST!B32,DATOS!B:B,0),1)=0,"",INDEX(DATOS!AQ:AQ,MATCH(CHECKLIST!B32,DATOS!B:B,0),1)),"")</f>
        <v/>
      </c>
      <c r="H32" s="18" t="str">
        <f>IFERROR(IF(INDEX(DATOS!AC:AC,MATCH(CHECKLIST!B32,DATOS!B:B,0),1)="","X",IF(INDEX(DATOS!AC:AC,MATCH(CHECKLIST!B32,DATOS!B:B,0),1)="VIGENTE","",INDEX(DATOS!AC:AC,MATCH(CHECKLIST!B32,DATOS!B:B,0),1))),"")</f>
        <v/>
      </c>
      <c r="I32" s="18" t="str">
        <f>IFERROR(IF(INDEX(DATOS!AU:AU,MATCH(CHECKLIST!B32,DATOS!B:B,0),1)=0,"",INDEX(DATOS!AU:AU,MATCH(CHECKLIST!B32,DATOS!B:B,0),1)),"")</f>
        <v/>
      </c>
      <c r="J32" s="18" t="str">
        <f>IFERROR(IF(INDEX(DATOS!AS:AS,MATCH(CHECKLIST!B32,DATOS!B:B,0),1)=0,"",INDEX(DATOS!AS:AS,MATCH(CHECKLIST!B32,DATOS!B:B,0),1)),"")</f>
        <v/>
      </c>
      <c r="K32" s="50" t="str">
        <f>IFERROR(IF(INDEX(DATOS!AT:AT,MATCH(CHECKLIST!B32,DATOS!B:B,0),1)=0,"",INDEX(DATOS!AT:AT,MATCH(CHECKLIST!B32,DATOS!B:B,0),1)),"")</f>
        <v/>
      </c>
      <c r="L32" s="18" t="str">
        <f>IFERROR(IF(INDEX(DATOS!AV:AV,MATCH(CHECKLIST!B32,DATOS!B:B,0),1)=0,"",INDEX(DATOS!AV:AV,MATCH(CHECKLIST!B32,DATOS!B:B,0),1)),"")</f>
        <v/>
      </c>
      <c r="M32" s="18" t="str">
        <f>IFERROR(IF(INDEX(DATOS!AR:AR,MATCH(CHECKLIST!B32,DATOS!B:B,0),1)=0,"",INDEX(DATOS!AR:AR,MATCH(CHECKLIST!B32,DATOS!B:B,0),1)),"")</f>
        <v/>
      </c>
      <c r="N32" s="50" t="str">
        <f ca="1">IFERROR(IF(INDEX(DATOS!K:K,MATCH(CHECKLIST!B32,DATOS!B:B,0),1)="","X",IF(INDEX(DATOS!K:K,MATCH(CHECKLIST!B32,DATOS!B:B,0),1)&gt;YEAR(TODAY())-1,"","VENCIDA")),"")</f>
        <v/>
      </c>
      <c r="O32" s="50" t="str">
        <f>IFERROR(IF(INDEX(DATOS!AY:AY,MATCH(CHECKLIST!B32,DATOS!B:B,0),1)=0,"",INDEX(DATOS!AY:AY,MATCH(CHECKLIST!B32,DATOS!B:B,0),1)),"")</f>
        <v/>
      </c>
      <c r="P32" s="18" t="str">
        <f>IFERROR(IF(INDEX(DATOS!AW:AW,MATCH(CHECKLIST!B32,DATOS!B:B,0),1)=0,"",INDEX(DATOS!AW:AW,MATCH(CHECKLIST!B32,DATOS!B:B,0),1)),"")</f>
        <v/>
      </c>
      <c r="Q32" s="18" t="str">
        <f>IFERROR(IF(INDEX(DATOS!AX:AX,MATCH(CHECKLIST!B32,DATOS!B:B,0),1)=0,"",INDEX(DATOS!AX:AX,MATCH(CHECKLIST!B32,DATOS!B:B,0),1)),"")</f>
        <v/>
      </c>
      <c r="S32">
        <f t="shared" si="2"/>
        <v>0</v>
      </c>
      <c r="U32" t="str">
        <f t="shared" si="0"/>
        <v/>
      </c>
      <c r="V32" t="str">
        <f t="shared" si="1"/>
        <v/>
      </c>
    </row>
    <row r="33" spans="1:22" ht="15" customHeight="1" x14ac:dyDescent="0.25">
      <c r="A33" s="13">
        <v>20</v>
      </c>
      <c r="B33" t="str">
        <f>IFERROR(INDEX(DATOS!B:B,MATCH(CHECKLIST!A33,DATOS!BM:BM,0),1),"")</f>
        <v/>
      </c>
      <c r="C33" t="str">
        <f>IFERROR(INDEX(DATOS!I:I,MATCH(CHECKLIST!A33,DATOS!BM:BM,0),1),"")</f>
        <v/>
      </c>
      <c r="D33" t="str">
        <f>IFERROR(INDEX(DATOS!R:R,MATCH(CHECKLIST!E33,DATOS!F:F,0),1),"")</f>
        <v/>
      </c>
      <c r="E33" s="17" t="str">
        <f>IFERROR(INDEX(DATOS!F:F,MATCH(CHECKLIST!A33,DATOS!BM:BM,0),1),"")</f>
        <v/>
      </c>
      <c r="F33" s="3" t="str">
        <f>IFERROR(IF(INDEX(DATOS!AL:AL,MATCH(CHECKLIST!B33,DATOS!B:B,0),1)=0,"",INDEX(DATOS!AL:AL,MATCH(CHECKLIST!B33,DATOS!B:B,0),1)),"")</f>
        <v/>
      </c>
      <c r="G33" s="18" t="str">
        <f>IFERROR(IF(INDEX(DATOS!AQ:AQ,MATCH(CHECKLIST!B33,DATOS!B:B,0),1)=0,"",INDEX(DATOS!AQ:AQ,MATCH(CHECKLIST!B33,DATOS!B:B,0),1)),"")</f>
        <v/>
      </c>
      <c r="H33" s="18" t="str">
        <f>IFERROR(IF(INDEX(DATOS!AC:AC,MATCH(CHECKLIST!B33,DATOS!B:B,0),1)="","X",IF(INDEX(DATOS!AC:AC,MATCH(CHECKLIST!B33,DATOS!B:B,0),1)="VIGENTE","",INDEX(DATOS!AC:AC,MATCH(CHECKLIST!B33,DATOS!B:B,0),1))),"")</f>
        <v/>
      </c>
      <c r="I33" s="18" t="str">
        <f>IFERROR(IF(INDEX(DATOS!AU:AU,MATCH(CHECKLIST!B33,DATOS!B:B,0),1)=0,"",INDEX(DATOS!AU:AU,MATCH(CHECKLIST!B33,DATOS!B:B,0),1)),"")</f>
        <v/>
      </c>
      <c r="J33" s="18" t="str">
        <f>IFERROR(IF(INDEX(DATOS!AS:AS,MATCH(CHECKLIST!B33,DATOS!B:B,0),1)=0,"",INDEX(DATOS!AS:AS,MATCH(CHECKLIST!B33,DATOS!B:B,0),1)),"")</f>
        <v/>
      </c>
      <c r="K33" s="50" t="str">
        <f>IFERROR(IF(INDEX(DATOS!AT:AT,MATCH(CHECKLIST!B33,DATOS!B:B,0),1)=0,"",INDEX(DATOS!AT:AT,MATCH(CHECKLIST!B33,DATOS!B:B,0),1)),"")</f>
        <v/>
      </c>
      <c r="L33" s="18" t="str">
        <f>IFERROR(IF(INDEX(DATOS!AV:AV,MATCH(CHECKLIST!B33,DATOS!B:B,0),1)=0,"",INDEX(DATOS!AV:AV,MATCH(CHECKLIST!B33,DATOS!B:B,0),1)),"")</f>
        <v/>
      </c>
      <c r="M33" s="18" t="str">
        <f>IFERROR(IF(INDEX(DATOS!AR:AR,MATCH(CHECKLIST!B33,DATOS!B:B,0),1)=0,"",INDEX(DATOS!AR:AR,MATCH(CHECKLIST!B33,DATOS!B:B,0),1)),"")</f>
        <v/>
      </c>
      <c r="N33" s="50" t="str">
        <f ca="1">IFERROR(IF(INDEX(DATOS!K:K,MATCH(CHECKLIST!B33,DATOS!B:B,0),1)="","X",IF(INDEX(DATOS!K:K,MATCH(CHECKLIST!B33,DATOS!B:B,0),1)&gt;YEAR(TODAY())-1,"","VENCIDA")),"")</f>
        <v/>
      </c>
      <c r="O33" s="50" t="str">
        <f>IFERROR(IF(INDEX(DATOS!AY:AY,MATCH(CHECKLIST!B33,DATOS!B:B,0),1)=0,"",INDEX(DATOS!AY:AY,MATCH(CHECKLIST!B33,DATOS!B:B,0),1)),"")</f>
        <v/>
      </c>
      <c r="P33" s="18" t="str">
        <f>IFERROR(IF(INDEX(DATOS!AW:AW,MATCH(CHECKLIST!B33,DATOS!B:B,0),1)=0,"",INDEX(DATOS!AW:AW,MATCH(CHECKLIST!B33,DATOS!B:B,0),1)),"")</f>
        <v/>
      </c>
      <c r="Q33" s="18" t="str">
        <f>IFERROR(IF(INDEX(DATOS!AX:AX,MATCH(CHECKLIST!B33,DATOS!B:B,0),1)=0,"",INDEX(DATOS!AX:AX,MATCH(CHECKLIST!B33,DATOS!B:B,0),1)),"")</f>
        <v/>
      </c>
      <c r="R33" t="str">
        <f>IF(B33="","",1)</f>
        <v/>
      </c>
      <c r="S33" t="str">
        <f t="shared" si="2"/>
        <v/>
      </c>
      <c r="U33" t="str">
        <f t="shared" si="0"/>
        <v/>
      </c>
      <c r="V33" t="str">
        <f t="shared" si="1"/>
        <v/>
      </c>
    </row>
    <row r="34" spans="1:22" ht="15" customHeight="1" x14ac:dyDescent="0.25">
      <c r="A34" s="13">
        <v>21</v>
      </c>
      <c r="B34" t="str">
        <f>IFERROR(INDEX(DATOS!B:B,MATCH(CHECKLIST!A34,DATOS!BM:BM,0),1),"")</f>
        <v/>
      </c>
      <c r="C34" t="str">
        <f>IFERROR(INDEX(DATOS!I:I,MATCH(CHECKLIST!A34,DATOS!BM:BM,0),1),"")</f>
        <v/>
      </c>
      <c r="D34" t="str">
        <f>IFERROR(INDEX(DATOS!R:R,MATCH(CHECKLIST!E34,DATOS!F:F,0),1),"")</f>
        <v/>
      </c>
      <c r="E34" s="17" t="str">
        <f>IFERROR(INDEX(DATOS!F:F,MATCH(CHECKLIST!A34,DATOS!BM:BM,0),1),"")</f>
        <v/>
      </c>
      <c r="F34" s="3" t="str">
        <f>IFERROR(IF(INDEX(DATOS!AL:AL,MATCH(CHECKLIST!B34,DATOS!B:B,0),1)=0,"",INDEX(DATOS!AL:AL,MATCH(CHECKLIST!B34,DATOS!B:B,0),1)),"")</f>
        <v/>
      </c>
      <c r="G34" s="18" t="str">
        <f>IFERROR(IF(INDEX(DATOS!AQ:AQ,MATCH(CHECKLIST!B34,DATOS!B:B,0),1)=0,"",INDEX(DATOS!AQ:AQ,MATCH(CHECKLIST!B34,DATOS!B:B,0),1)),"")</f>
        <v/>
      </c>
      <c r="H34" s="18" t="str">
        <f>IFERROR(IF(INDEX(DATOS!AC:AC,MATCH(CHECKLIST!B34,DATOS!B:B,0),1)="","X",IF(INDEX(DATOS!AC:AC,MATCH(CHECKLIST!B34,DATOS!B:B,0),1)="VIGENTE","",INDEX(DATOS!AC:AC,MATCH(CHECKLIST!B34,DATOS!B:B,0),1))),"")</f>
        <v/>
      </c>
      <c r="I34" s="18" t="str">
        <f>IFERROR(IF(INDEX(DATOS!AU:AU,MATCH(CHECKLIST!B34,DATOS!B:B,0),1)=0,"",INDEX(DATOS!AU:AU,MATCH(CHECKLIST!B34,DATOS!B:B,0),1)),"")</f>
        <v/>
      </c>
      <c r="J34" s="18" t="str">
        <f>IFERROR(IF(INDEX(DATOS!AS:AS,MATCH(CHECKLIST!B34,DATOS!B:B,0),1)=0,"",INDEX(DATOS!AS:AS,MATCH(CHECKLIST!B34,DATOS!B:B,0),1)),"")</f>
        <v/>
      </c>
      <c r="K34" s="50" t="str">
        <f>IFERROR(IF(INDEX(DATOS!AT:AT,MATCH(CHECKLIST!B34,DATOS!B:B,0),1)=0,"",INDEX(DATOS!AT:AT,MATCH(CHECKLIST!B34,DATOS!B:B,0),1)),"")</f>
        <v/>
      </c>
      <c r="L34" s="18" t="str">
        <f>IFERROR(IF(INDEX(DATOS!AV:AV,MATCH(CHECKLIST!B34,DATOS!B:B,0),1)=0,"",INDEX(DATOS!AV:AV,MATCH(CHECKLIST!B34,DATOS!B:B,0),1)),"")</f>
        <v/>
      </c>
      <c r="M34" s="18" t="str">
        <f>IFERROR(IF(INDEX(DATOS!AR:AR,MATCH(CHECKLIST!B34,DATOS!B:B,0),1)=0,"",INDEX(DATOS!AR:AR,MATCH(CHECKLIST!B34,DATOS!B:B,0),1)),"")</f>
        <v/>
      </c>
      <c r="N34" s="50" t="str">
        <f ca="1">IFERROR(IF(INDEX(DATOS!K:K,MATCH(CHECKLIST!B34,DATOS!B:B,0),1)="","X",IF(INDEX(DATOS!K:K,MATCH(CHECKLIST!B34,DATOS!B:B,0),1)&gt;YEAR(TODAY())-1,"","VENCIDA")),"")</f>
        <v/>
      </c>
      <c r="O34" s="50" t="str">
        <f>IFERROR(IF(INDEX(DATOS!AY:AY,MATCH(CHECKLIST!B34,DATOS!B:B,0),1)=0,"",INDEX(DATOS!AY:AY,MATCH(CHECKLIST!B34,DATOS!B:B,0),1)),"")</f>
        <v/>
      </c>
      <c r="P34" s="18" t="str">
        <f>IFERROR(IF(INDEX(DATOS!AW:AW,MATCH(CHECKLIST!B34,DATOS!B:B,0),1)=0,"",INDEX(DATOS!AW:AW,MATCH(CHECKLIST!B34,DATOS!B:B,0),1)),"")</f>
        <v/>
      </c>
      <c r="Q34" s="18" t="str">
        <f>IFERROR(IF(INDEX(DATOS!AX:AX,MATCH(CHECKLIST!B34,DATOS!B:B,0),1)=0,"",INDEX(DATOS!AX:AX,MATCH(CHECKLIST!B34,DATOS!B:B,0),1)),"")</f>
        <v/>
      </c>
      <c r="S34">
        <f t="shared" si="2"/>
        <v>0</v>
      </c>
      <c r="U34" t="str">
        <f t="shared" si="0"/>
        <v/>
      </c>
      <c r="V34" t="str">
        <f t="shared" si="1"/>
        <v/>
      </c>
    </row>
    <row r="35" spans="1:22" ht="15" customHeight="1" x14ac:dyDescent="0.25">
      <c r="A35" s="13">
        <v>22</v>
      </c>
      <c r="B35" t="str">
        <f>IFERROR(INDEX(DATOS!B:B,MATCH(CHECKLIST!A35,DATOS!BM:BM,0),1),"")</f>
        <v/>
      </c>
      <c r="C35" t="str">
        <f>IFERROR(INDEX(DATOS!I:I,MATCH(CHECKLIST!A35,DATOS!BM:BM,0),1),"")</f>
        <v/>
      </c>
      <c r="D35" t="str">
        <f>IFERROR(INDEX(DATOS!R:R,MATCH(CHECKLIST!E35,DATOS!F:F,0),1),"")</f>
        <v/>
      </c>
      <c r="E35" s="17" t="str">
        <f>IFERROR(INDEX(DATOS!F:F,MATCH(CHECKLIST!A35,DATOS!BM:BM,0),1),"")</f>
        <v/>
      </c>
      <c r="F35" s="3" t="str">
        <f>IFERROR(IF(INDEX(DATOS!AL:AL,MATCH(CHECKLIST!B35,DATOS!B:B,0),1)=0,"",INDEX(DATOS!AL:AL,MATCH(CHECKLIST!B35,DATOS!B:B,0),1)),"")</f>
        <v/>
      </c>
      <c r="G35" s="18" t="str">
        <f>IFERROR(IF(INDEX(DATOS!AQ:AQ,MATCH(CHECKLIST!B35,DATOS!B:B,0),1)=0,"",INDEX(DATOS!AQ:AQ,MATCH(CHECKLIST!B35,DATOS!B:B,0),1)),"")</f>
        <v/>
      </c>
      <c r="H35" s="18" t="str">
        <f>IFERROR(IF(INDEX(DATOS!AC:AC,MATCH(CHECKLIST!B35,DATOS!B:B,0),1)="","X",IF(INDEX(DATOS!AC:AC,MATCH(CHECKLIST!B35,DATOS!B:B,0),1)="VIGENTE","",INDEX(DATOS!AC:AC,MATCH(CHECKLIST!B35,DATOS!B:B,0),1))),"")</f>
        <v/>
      </c>
      <c r="I35" s="18" t="str">
        <f>IFERROR(IF(INDEX(DATOS!AU:AU,MATCH(CHECKLIST!B35,DATOS!B:B,0),1)=0,"",INDEX(DATOS!AU:AU,MATCH(CHECKLIST!B35,DATOS!B:B,0),1)),"")</f>
        <v/>
      </c>
      <c r="J35" s="18" t="str">
        <f>IFERROR(IF(INDEX(DATOS!AS:AS,MATCH(CHECKLIST!B35,DATOS!B:B,0),1)=0,"",INDEX(DATOS!AS:AS,MATCH(CHECKLIST!B35,DATOS!B:B,0),1)),"")</f>
        <v/>
      </c>
      <c r="K35" s="50" t="str">
        <f>IFERROR(IF(INDEX(DATOS!AT:AT,MATCH(CHECKLIST!B35,DATOS!B:B,0),1)=0,"",INDEX(DATOS!AT:AT,MATCH(CHECKLIST!B35,DATOS!B:B,0),1)),"")</f>
        <v/>
      </c>
      <c r="L35" s="18" t="str">
        <f>IFERROR(IF(INDEX(DATOS!AV:AV,MATCH(CHECKLIST!B35,DATOS!B:B,0),1)=0,"",INDEX(DATOS!AV:AV,MATCH(CHECKLIST!B35,DATOS!B:B,0),1)),"")</f>
        <v/>
      </c>
      <c r="M35" s="18" t="str">
        <f>IFERROR(IF(INDEX(DATOS!AR:AR,MATCH(CHECKLIST!B35,DATOS!B:B,0),1)=0,"",INDEX(DATOS!AR:AR,MATCH(CHECKLIST!B35,DATOS!B:B,0),1)),"")</f>
        <v/>
      </c>
      <c r="N35" s="50" t="str">
        <f ca="1">IFERROR(IF(INDEX(DATOS!K:K,MATCH(CHECKLIST!B35,DATOS!B:B,0),1)="","X",IF(INDEX(DATOS!K:K,MATCH(CHECKLIST!B35,DATOS!B:B,0),1)&gt;YEAR(TODAY())-1,"","VENCIDA")),"")</f>
        <v/>
      </c>
      <c r="O35" s="50" t="str">
        <f>IFERROR(IF(INDEX(DATOS!AY:AY,MATCH(CHECKLIST!B35,DATOS!B:B,0),1)=0,"",INDEX(DATOS!AY:AY,MATCH(CHECKLIST!B35,DATOS!B:B,0),1)),"")</f>
        <v/>
      </c>
      <c r="P35" s="18" t="str">
        <f>IFERROR(IF(INDEX(DATOS!AW:AW,MATCH(CHECKLIST!B35,DATOS!B:B,0),1)=0,"",INDEX(DATOS!AW:AW,MATCH(CHECKLIST!B35,DATOS!B:B,0),1)),"")</f>
        <v/>
      </c>
      <c r="Q35" s="18" t="str">
        <f>IFERROR(IF(INDEX(DATOS!AX:AX,MATCH(CHECKLIST!B35,DATOS!B:B,0),1)=0,"",INDEX(DATOS!AX:AX,MATCH(CHECKLIST!B35,DATOS!B:B,0),1)),"")</f>
        <v/>
      </c>
      <c r="R35" t="str">
        <f>IF(B35="","",1)</f>
        <v/>
      </c>
      <c r="S35" t="str">
        <f t="shared" si="2"/>
        <v/>
      </c>
      <c r="U35" t="str">
        <f t="shared" si="0"/>
        <v/>
      </c>
      <c r="V35" t="str">
        <f t="shared" si="1"/>
        <v/>
      </c>
    </row>
    <row r="36" spans="1:22" ht="15" customHeight="1" x14ac:dyDescent="0.25">
      <c r="A36" s="13">
        <v>23</v>
      </c>
      <c r="B36" t="str">
        <f>IFERROR(INDEX(DATOS!B:B,MATCH(CHECKLIST!A36,DATOS!BM:BM,0),1),"")</f>
        <v/>
      </c>
      <c r="C36" t="str">
        <f>IFERROR(INDEX(DATOS!I:I,MATCH(CHECKLIST!A36,DATOS!BM:BM,0),1),"")</f>
        <v/>
      </c>
      <c r="D36" t="str">
        <f>IFERROR(INDEX(DATOS!R:R,MATCH(CHECKLIST!E36,DATOS!F:F,0),1),"")</f>
        <v/>
      </c>
      <c r="E36" s="17" t="str">
        <f>IFERROR(INDEX(DATOS!F:F,MATCH(CHECKLIST!A36,DATOS!BM:BM,0),1),"")</f>
        <v/>
      </c>
      <c r="F36" s="3" t="str">
        <f>IFERROR(IF(INDEX(DATOS!AL:AL,MATCH(CHECKLIST!B36,DATOS!B:B,0),1)=0,"",INDEX(DATOS!AL:AL,MATCH(CHECKLIST!B36,DATOS!B:B,0),1)),"")</f>
        <v/>
      </c>
      <c r="G36" s="18" t="str">
        <f>IFERROR(IF(INDEX(DATOS!AQ:AQ,MATCH(CHECKLIST!B36,DATOS!B:B,0),1)=0,"",INDEX(DATOS!AQ:AQ,MATCH(CHECKLIST!B36,DATOS!B:B,0),1)),"")</f>
        <v/>
      </c>
      <c r="H36" s="18" t="str">
        <f>IFERROR(IF(INDEX(DATOS!AC:AC,MATCH(CHECKLIST!B36,DATOS!B:B,0),1)="","X",IF(INDEX(DATOS!AC:AC,MATCH(CHECKLIST!B36,DATOS!B:B,0),1)="VIGENTE","",INDEX(DATOS!AC:AC,MATCH(CHECKLIST!B36,DATOS!B:B,0),1))),"")</f>
        <v/>
      </c>
      <c r="I36" s="18" t="str">
        <f>IFERROR(IF(INDEX(DATOS!AU:AU,MATCH(CHECKLIST!B36,DATOS!B:B,0),1)=0,"",INDEX(DATOS!AU:AU,MATCH(CHECKLIST!B36,DATOS!B:B,0),1)),"")</f>
        <v/>
      </c>
      <c r="J36" s="18" t="str">
        <f>IFERROR(IF(INDEX(DATOS!AS:AS,MATCH(CHECKLIST!B36,DATOS!B:B,0),1)=0,"",INDEX(DATOS!AS:AS,MATCH(CHECKLIST!B36,DATOS!B:B,0),1)),"")</f>
        <v/>
      </c>
      <c r="K36" s="50" t="str">
        <f>IFERROR(IF(INDEX(DATOS!AT:AT,MATCH(CHECKLIST!B36,DATOS!B:B,0),1)=0,"",INDEX(DATOS!AT:AT,MATCH(CHECKLIST!B36,DATOS!B:B,0),1)),"")</f>
        <v/>
      </c>
      <c r="L36" s="18" t="str">
        <f>IFERROR(IF(INDEX(DATOS!AV:AV,MATCH(CHECKLIST!B36,DATOS!B:B,0),1)=0,"",INDEX(DATOS!AV:AV,MATCH(CHECKLIST!B36,DATOS!B:B,0),1)),"")</f>
        <v/>
      </c>
      <c r="M36" s="18" t="str">
        <f>IFERROR(IF(INDEX(DATOS!AR:AR,MATCH(CHECKLIST!B36,DATOS!B:B,0),1)=0,"",INDEX(DATOS!AR:AR,MATCH(CHECKLIST!B36,DATOS!B:B,0),1)),"")</f>
        <v/>
      </c>
      <c r="N36" s="50" t="str">
        <f ca="1">IFERROR(IF(INDEX(DATOS!K:K,MATCH(CHECKLIST!B36,DATOS!B:B,0),1)="","X",IF(INDEX(DATOS!K:K,MATCH(CHECKLIST!B36,DATOS!B:B,0),1)&gt;YEAR(TODAY())-1,"","VENCIDA")),"")</f>
        <v/>
      </c>
      <c r="O36" s="50" t="str">
        <f>IFERROR(IF(INDEX(DATOS!AY:AY,MATCH(CHECKLIST!B36,DATOS!B:B,0),1)=0,"",INDEX(DATOS!AY:AY,MATCH(CHECKLIST!B36,DATOS!B:B,0),1)),"")</f>
        <v/>
      </c>
      <c r="P36" s="18" t="str">
        <f>IFERROR(IF(INDEX(DATOS!AW:AW,MATCH(CHECKLIST!B36,DATOS!B:B,0),1)=0,"",INDEX(DATOS!AW:AW,MATCH(CHECKLIST!B36,DATOS!B:B,0),1)),"")</f>
        <v/>
      </c>
      <c r="Q36" s="18" t="str">
        <f>IFERROR(IF(INDEX(DATOS!AX:AX,MATCH(CHECKLIST!B36,DATOS!B:B,0),1)=0,"",INDEX(DATOS!AX:AX,MATCH(CHECKLIST!B36,DATOS!B:B,0),1)),"")</f>
        <v/>
      </c>
      <c r="S36">
        <f t="shared" si="2"/>
        <v>0</v>
      </c>
      <c r="U36" t="str">
        <f t="shared" si="0"/>
        <v/>
      </c>
      <c r="V36" t="str">
        <f t="shared" si="1"/>
        <v/>
      </c>
    </row>
    <row r="37" spans="1:22" ht="15" customHeight="1" x14ac:dyDescent="0.25">
      <c r="A37" s="13">
        <v>24</v>
      </c>
      <c r="B37" t="str">
        <f>IFERROR(INDEX(DATOS!B:B,MATCH(CHECKLIST!A37,DATOS!BM:BM,0),1),"")</f>
        <v/>
      </c>
      <c r="C37" t="str">
        <f>IFERROR(INDEX(DATOS!I:I,MATCH(CHECKLIST!A37,DATOS!BM:BM,0),1),"")</f>
        <v/>
      </c>
      <c r="D37" t="str">
        <f>IFERROR(INDEX(DATOS!R:R,MATCH(CHECKLIST!E37,DATOS!F:F,0),1),"")</f>
        <v/>
      </c>
      <c r="E37" s="17" t="str">
        <f>IFERROR(INDEX(DATOS!F:F,MATCH(CHECKLIST!A37,DATOS!BM:BM,0),1),"")</f>
        <v/>
      </c>
      <c r="F37" s="3" t="str">
        <f>IFERROR(IF(INDEX(DATOS!AL:AL,MATCH(CHECKLIST!B37,DATOS!B:B,0),1)=0,"",INDEX(DATOS!AL:AL,MATCH(CHECKLIST!B37,DATOS!B:B,0),1)),"")</f>
        <v/>
      </c>
      <c r="G37" s="18" t="str">
        <f>IFERROR(IF(INDEX(DATOS!AQ:AQ,MATCH(CHECKLIST!B37,DATOS!B:B,0),1)=0,"",INDEX(DATOS!AQ:AQ,MATCH(CHECKLIST!B37,DATOS!B:B,0),1)),"")</f>
        <v/>
      </c>
      <c r="H37" s="18" t="str">
        <f>IFERROR(IF(INDEX(DATOS!AC:AC,MATCH(CHECKLIST!B37,DATOS!B:B,0),1)="","X",IF(INDEX(DATOS!AC:AC,MATCH(CHECKLIST!B37,DATOS!B:B,0),1)="VIGENTE","",INDEX(DATOS!AC:AC,MATCH(CHECKLIST!B37,DATOS!B:B,0),1))),"")</f>
        <v/>
      </c>
      <c r="I37" s="18" t="str">
        <f>IFERROR(IF(INDEX(DATOS!AU:AU,MATCH(CHECKLIST!B37,DATOS!B:B,0),1)=0,"",INDEX(DATOS!AU:AU,MATCH(CHECKLIST!B37,DATOS!B:B,0),1)),"")</f>
        <v/>
      </c>
      <c r="J37" s="18" t="str">
        <f>IFERROR(IF(INDEX(DATOS!AS:AS,MATCH(CHECKLIST!B37,DATOS!B:B,0),1)=0,"",INDEX(DATOS!AS:AS,MATCH(CHECKLIST!B37,DATOS!B:B,0),1)),"")</f>
        <v/>
      </c>
      <c r="K37" s="50" t="str">
        <f>IFERROR(IF(INDEX(DATOS!AT:AT,MATCH(CHECKLIST!B37,DATOS!B:B,0),1)=0,"",INDEX(DATOS!AT:AT,MATCH(CHECKLIST!B37,DATOS!B:B,0),1)),"")</f>
        <v/>
      </c>
      <c r="L37" s="18" t="str">
        <f>IFERROR(IF(INDEX(DATOS!AV:AV,MATCH(CHECKLIST!B37,DATOS!B:B,0),1)=0,"",INDEX(DATOS!AV:AV,MATCH(CHECKLIST!B37,DATOS!B:B,0),1)),"")</f>
        <v/>
      </c>
      <c r="M37" s="18" t="str">
        <f>IFERROR(IF(INDEX(DATOS!AR:AR,MATCH(CHECKLIST!B37,DATOS!B:B,0),1)=0,"",INDEX(DATOS!AR:AR,MATCH(CHECKLIST!B37,DATOS!B:B,0),1)),"")</f>
        <v/>
      </c>
      <c r="N37" s="50" t="str">
        <f ca="1">IFERROR(IF(INDEX(DATOS!K:K,MATCH(CHECKLIST!B37,DATOS!B:B,0),1)="","X",IF(INDEX(DATOS!K:K,MATCH(CHECKLIST!B37,DATOS!B:B,0),1)&gt;YEAR(TODAY())-1,"","VENCIDA")),"")</f>
        <v/>
      </c>
      <c r="O37" s="50" t="str">
        <f>IFERROR(IF(INDEX(DATOS!AY:AY,MATCH(CHECKLIST!B37,DATOS!B:B,0),1)=0,"",INDEX(DATOS!AY:AY,MATCH(CHECKLIST!B37,DATOS!B:B,0),1)),"")</f>
        <v/>
      </c>
      <c r="P37" s="18" t="str">
        <f>IFERROR(IF(INDEX(DATOS!AW:AW,MATCH(CHECKLIST!B37,DATOS!B:B,0),1)=0,"",INDEX(DATOS!AW:AW,MATCH(CHECKLIST!B37,DATOS!B:B,0),1)),"")</f>
        <v/>
      </c>
      <c r="Q37" s="18" t="str">
        <f>IFERROR(IF(INDEX(DATOS!AX:AX,MATCH(CHECKLIST!B37,DATOS!B:B,0),1)=0,"",INDEX(DATOS!AX:AX,MATCH(CHECKLIST!B37,DATOS!B:B,0),1)),"")</f>
        <v/>
      </c>
      <c r="R37" t="str">
        <f>IF(B37="","",1)</f>
        <v/>
      </c>
      <c r="S37" t="str">
        <f t="shared" si="2"/>
        <v/>
      </c>
      <c r="U37" t="str">
        <f t="shared" si="0"/>
        <v/>
      </c>
      <c r="V37" t="str">
        <f t="shared" si="1"/>
        <v/>
      </c>
    </row>
    <row r="38" spans="1:22" ht="15" customHeight="1" x14ac:dyDescent="0.25">
      <c r="A38" s="13">
        <v>25</v>
      </c>
      <c r="B38" t="str">
        <f>IFERROR(INDEX(DATOS!B:B,MATCH(CHECKLIST!A38,DATOS!BM:BM,0),1),"")</f>
        <v/>
      </c>
      <c r="C38" t="str">
        <f>IFERROR(INDEX(DATOS!I:I,MATCH(CHECKLIST!A38,DATOS!BM:BM,0),1),"")</f>
        <v/>
      </c>
      <c r="D38" t="str">
        <f>IFERROR(INDEX(DATOS!R:R,MATCH(CHECKLIST!E38,DATOS!F:F,0),1),"")</f>
        <v/>
      </c>
      <c r="E38" s="17" t="str">
        <f>IFERROR(INDEX(DATOS!F:F,MATCH(CHECKLIST!A38,DATOS!BM:BM,0),1),"")</f>
        <v/>
      </c>
      <c r="F38" s="3" t="str">
        <f>IFERROR(IF(INDEX(DATOS!AL:AL,MATCH(CHECKLIST!B38,DATOS!B:B,0),1)=0,"",INDEX(DATOS!AL:AL,MATCH(CHECKLIST!B38,DATOS!B:B,0),1)),"")</f>
        <v/>
      </c>
      <c r="G38" s="18" t="str">
        <f>IFERROR(IF(INDEX(DATOS!AQ:AQ,MATCH(CHECKLIST!B38,DATOS!B:B,0),1)=0,"",INDEX(DATOS!AQ:AQ,MATCH(CHECKLIST!B38,DATOS!B:B,0),1)),"")</f>
        <v/>
      </c>
      <c r="H38" s="18" t="str">
        <f>IFERROR(IF(INDEX(DATOS!AC:AC,MATCH(CHECKLIST!B38,DATOS!B:B,0),1)="","X",IF(INDEX(DATOS!AC:AC,MATCH(CHECKLIST!B38,DATOS!B:B,0),1)="VIGENTE","",INDEX(DATOS!AC:AC,MATCH(CHECKLIST!B38,DATOS!B:B,0),1))),"")</f>
        <v/>
      </c>
      <c r="I38" s="18" t="str">
        <f>IFERROR(IF(INDEX(DATOS!AU:AU,MATCH(CHECKLIST!B38,DATOS!B:B,0),1)=0,"",INDEX(DATOS!AU:AU,MATCH(CHECKLIST!B38,DATOS!B:B,0),1)),"")</f>
        <v/>
      </c>
      <c r="J38" s="18" t="str">
        <f>IFERROR(IF(INDEX(DATOS!AS:AS,MATCH(CHECKLIST!B38,DATOS!B:B,0),1)=0,"",INDEX(DATOS!AS:AS,MATCH(CHECKLIST!B38,DATOS!B:B,0),1)),"")</f>
        <v/>
      </c>
      <c r="K38" s="50" t="str">
        <f>IFERROR(IF(INDEX(DATOS!AT:AT,MATCH(CHECKLIST!B38,DATOS!B:B,0),1)=0,"",INDEX(DATOS!AT:AT,MATCH(CHECKLIST!B38,DATOS!B:B,0),1)),"")</f>
        <v/>
      </c>
      <c r="L38" s="18" t="str">
        <f>IFERROR(IF(INDEX(DATOS!AV:AV,MATCH(CHECKLIST!B38,DATOS!B:B,0),1)=0,"",INDEX(DATOS!AV:AV,MATCH(CHECKLIST!B38,DATOS!B:B,0),1)),"")</f>
        <v/>
      </c>
      <c r="M38" s="18" t="str">
        <f>IFERROR(IF(INDEX(DATOS!AR:AR,MATCH(CHECKLIST!B38,DATOS!B:B,0),1)=0,"",INDEX(DATOS!AR:AR,MATCH(CHECKLIST!B38,DATOS!B:B,0),1)),"")</f>
        <v/>
      </c>
      <c r="N38" s="50" t="str">
        <f ca="1">IFERROR(IF(INDEX(DATOS!K:K,MATCH(CHECKLIST!B38,DATOS!B:B,0),1)="","X",IF(INDEX(DATOS!K:K,MATCH(CHECKLIST!B38,DATOS!B:B,0),1)&gt;YEAR(TODAY())-1,"","VENCIDA")),"")</f>
        <v/>
      </c>
      <c r="O38" s="50" t="str">
        <f>IFERROR(IF(INDEX(DATOS!AY:AY,MATCH(CHECKLIST!B38,DATOS!B:B,0),1)=0,"",INDEX(DATOS!AY:AY,MATCH(CHECKLIST!B38,DATOS!B:B,0),1)),"")</f>
        <v/>
      </c>
      <c r="P38" s="18" t="str">
        <f>IFERROR(IF(INDEX(DATOS!AW:AW,MATCH(CHECKLIST!B38,DATOS!B:B,0),1)=0,"",INDEX(DATOS!AW:AW,MATCH(CHECKLIST!B38,DATOS!B:B,0),1)),"")</f>
        <v/>
      </c>
      <c r="Q38" s="18" t="str">
        <f>IFERROR(IF(INDEX(DATOS!AX:AX,MATCH(CHECKLIST!B38,DATOS!B:B,0),1)=0,"",INDEX(DATOS!AX:AX,MATCH(CHECKLIST!B38,DATOS!B:B,0),1)),"")</f>
        <v/>
      </c>
      <c r="S38">
        <f t="shared" si="2"/>
        <v>0</v>
      </c>
      <c r="U38" t="str">
        <f t="shared" si="0"/>
        <v/>
      </c>
      <c r="V38" t="str">
        <f t="shared" si="1"/>
        <v/>
      </c>
    </row>
    <row r="39" spans="1:22" ht="15" customHeight="1" x14ac:dyDescent="0.25">
      <c r="A39" s="13">
        <v>26</v>
      </c>
      <c r="B39" t="str">
        <f>IFERROR(INDEX(DATOS!B:B,MATCH(CHECKLIST!A39,DATOS!BM:BM,0),1),"")</f>
        <v/>
      </c>
      <c r="C39" t="str">
        <f>IFERROR(INDEX(DATOS!I:I,MATCH(CHECKLIST!A39,DATOS!BM:BM,0),1),"")</f>
        <v/>
      </c>
      <c r="D39" t="str">
        <f>IFERROR(INDEX(DATOS!R:R,MATCH(CHECKLIST!E39,DATOS!F:F,0),1),"")</f>
        <v/>
      </c>
      <c r="E39" s="17" t="str">
        <f>IFERROR(INDEX(DATOS!F:F,MATCH(CHECKLIST!A39,DATOS!BM:BM,0),1),"")</f>
        <v/>
      </c>
      <c r="F39" s="3" t="str">
        <f>IFERROR(IF(INDEX(DATOS!AL:AL,MATCH(CHECKLIST!B39,DATOS!B:B,0),1)=0,"",INDEX(DATOS!AL:AL,MATCH(CHECKLIST!B39,DATOS!B:B,0),1)),"")</f>
        <v/>
      </c>
      <c r="G39" s="18" t="str">
        <f>IFERROR(IF(INDEX(DATOS!AQ:AQ,MATCH(CHECKLIST!B39,DATOS!B:B,0),1)=0,"",INDEX(DATOS!AQ:AQ,MATCH(CHECKLIST!B39,DATOS!B:B,0),1)),"")</f>
        <v/>
      </c>
      <c r="H39" s="18" t="str">
        <f>IFERROR(IF(INDEX(DATOS!AC:AC,MATCH(CHECKLIST!B39,DATOS!B:B,0),1)="","X",IF(INDEX(DATOS!AC:AC,MATCH(CHECKLIST!B39,DATOS!B:B,0),1)="VIGENTE","",INDEX(DATOS!AC:AC,MATCH(CHECKLIST!B39,DATOS!B:B,0),1))),"")</f>
        <v/>
      </c>
      <c r="I39" s="18" t="str">
        <f>IFERROR(IF(INDEX(DATOS!AU:AU,MATCH(CHECKLIST!B39,DATOS!B:B,0),1)=0,"",INDEX(DATOS!AU:AU,MATCH(CHECKLIST!B39,DATOS!B:B,0),1)),"")</f>
        <v/>
      </c>
      <c r="J39" s="18" t="str">
        <f>IFERROR(IF(INDEX(DATOS!AS:AS,MATCH(CHECKLIST!B39,DATOS!B:B,0),1)=0,"",INDEX(DATOS!AS:AS,MATCH(CHECKLIST!B39,DATOS!B:B,0),1)),"")</f>
        <v/>
      </c>
      <c r="K39" s="50" t="str">
        <f>IFERROR(IF(INDEX(DATOS!AT:AT,MATCH(CHECKLIST!B39,DATOS!B:B,0),1)=0,"",INDEX(DATOS!AT:AT,MATCH(CHECKLIST!B39,DATOS!B:B,0),1)),"")</f>
        <v/>
      </c>
      <c r="L39" s="18" t="str">
        <f>IFERROR(IF(INDEX(DATOS!AV:AV,MATCH(CHECKLIST!B39,DATOS!B:B,0),1)=0,"",INDEX(DATOS!AV:AV,MATCH(CHECKLIST!B39,DATOS!B:B,0),1)),"")</f>
        <v/>
      </c>
      <c r="M39" s="18" t="str">
        <f>IFERROR(IF(INDEX(DATOS!AR:AR,MATCH(CHECKLIST!B39,DATOS!B:B,0),1)=0,"",INDEX(DATOS!AR:AR,MATCH(CHECKLIST!B39,DATOS!B:B,0),1)),"")</f>
        <v/>
      </c>
      <c r="N39" s="50" t="str">
        <f ca="1">IFERROR(IF(INDEX(DATOS!K:K,MATCH(CHECKLIST!B39,DATOS!B:B,0),1)="","X",IF(INDEX(DATOS!K:K,MATCH(CHECKLIST!B39,DATOS!B:B,0),1)&gt;YEAR(TODAY())-1,"","VENCIDA")),"")</f>
        <v/>
      </c>
      <c r="O39" s="50" t="str">
        <f>IFERROR(IF(INDEX(DATOS!AY:AY,MATCH(CHECKLIST!B39,DATOS!B:B,0),1)=0,"",INDEX(DATOS!AY:AY,MATCH(CHECKLIST!B39,DATOS!B:B,0),1)),"")</f>
        <v/>
      </c>
      <c r="P39" s="18" t="str">
        <f>IFERROR(IF(INDEX(DATOS!AW:AW,MATCH(CHECKLIST!B39,DATOS!B:B,0),1)=0,"",INDEX(DATOS!AW:AW,MATCH(CHECKLIST!B39,DATOS!B:B,0),1)),"")</f>
        <v/>
      </c>
      <c r="Q39" s="18" t="str">
        <f>IFERROR(IF(INDEX(DATOS!AX:AX,MATCH(CHECKLIST!B39,DATOS!B:B,0),1)=0,"",INDEX(DATOS!AX:AX,MATCH(CHECKLIST!B39,DATOS!B:B,0),1)),"")</f>
        <v/>
      </c>
      <c r="R39" t="str">
        <f>IF(B39="","",1)</f>
        <v/>
      </c>
      <c r="S39" t="str">
        <f t="shared" si="2"/>
        <v/>
      </c>
      <c r="U39" t="str">
        <f t="shared" si="0"/>
        <v/>
      </c>
      <c r="V39" t="str">
        <f t="shared" si="1"/>
        <v/>
      </c>
    </row>
    <row r="40" spans="1:22" ht="15" customHeight="1" x14ac:dyDescent="0.25">
      <c r="A40" s="13">
        <v>27</v>
      </c>
      <c r="B40" t="str">
        <f>IFERROR(INDEX(DATOS!B:B,MATCH(CHECKLIST!A40,DATOS!BM:BM,0),1),"")</f>
        <v/>
      </c>
      <c r="C40" t="str">
        <f>IFERROR(INDEX(DATOS!I:I,MATCH(CHECKLIST!A40,DATOS!BM:BM,0),1),"")</f>
        <v/>
      </c>
      <c r="D40" t="str">
        <f>IFERROR(INDEX(DATOS!R:R,MATCH(CHECKLIST!E40,DATOS!F:F,0),1),"")</f>
        <v/>
      </c>
      <c r="E40" s="17" t="str">
        <f>IFERROR(INDEX(DATOS!F:F,MATCH(CHECKLIST!A40,DATOS!BM:BM,0),1),"")</f>
        <v/>
      </c>
      <c r="F40" s="3" t="str">
        <f>IFERROR(IF(INDEX(DATOS!AL:AL,MATCH(CHECKLIST!B40,DATOS!B:B,0),1)=0,"",INDEX(DATOS!AL:AL,MATCH(CHECKLIST!B40,DATOS!B:B,0),1)),"")</f>
        <v/>
      </c>
      <c r="G40" s="18" t="str">
        <f>IFERROR(IF(INDEX(DATOS!AQ:AQ,MATCH(CHECKLIST!B40,DATOS!B:B,0),1)=0,"",INDEX(DATOS!AQ:AQ,MATCH(CHECKLIST!B40,DATOS!B:B,0),1)),"")</f>
        <v/>
      </c>
      <c r="H40" s="18" t="str">
        <f>IFERROR(IF(INDEX(DATOS!AC:AC,MATCH(CHECKLIST!B40,DATOS!B:B,0),1)="","X",IF(INDEX(DATOS!AC:AC,MATCH(CHECKLIST!B40,DATOS!B:B,0),1)="VIGENTE","",INDEX(DATOS!AC:AC,MATCH(CHECKLIST!B40,DATOS!B:B,0),1))),"")</f>
        <v/>
      </c>
      <c r="I40" s="18" t="str">
        <f>IFERROR(IF(INDEX(DATOS!AU:AU,MATCH(CHECKLIST!B40,DATOS!B:B,0),1)=0,"",INDEX(DATOS!AU:AU,MATCH(CHECKLIST!B40,DATOS!B:B,0),1)),"")</f>
        <v/>
      </c>
      <c r="J40" s="18" t="str">
        <f>IFERROR(IF(INDEX(DATOS!AS:AS,MATCH(CHECKLIST!B40,DATOS!B:B,0),1)=0,"",INDEX(DATOS!AS:AS,MATCH(CHECKLIST!B40,DATOS!B:B,0),1)),"")</f>
        <v/>
      </c>
      <c r="K40" s="50" t="str">
        <f>IFERROR(IF(INDEX(DATOS!AT:AT,MATCH(CHECKLIST!B40,DATOS!B:B,0),1)=0,"",INDEX(DATOS!AT:AT,MATCH(CHECKLIST!B40,DATOS!B:B,0),1)),"")</f>
        <v/>
      </c>
      <c r="L40" s="18" t="str">
        <f>IFERROR(IF(INDEX(DATOS!AV:AV,MATCH(CHECKLIST!B40,DATOS!B:B,0),1)=0,"",INDEX(DATOS!AV:AV,MATCH(CHECKLIST!B40,DATOS!B:B,0),1)),"")</f>
        <v/>
      </c>
      <c r="M40" s="18" t="str">
        <f>IFERROR(IF(INDEX(DATOS!AR:AR,MATCH(CHECKLIST!B40,DATOS!B:B,0),1)=0,"",INDEX(DATOS!AR:AR,MATCH(CHECKLIST!B40,DATOS!B:B,0),1)),"")</f>
        <v/>
      </c>
      <c r="N40" s="50" t="str">
        <f ca="1">IFERROR(IF(INDEX(DATOS!K:K,MATCH(CHECKLIST!B40,DATOS!B:B,0),1)="","X",IF(INDEX(DATOS!K:K,MATCH(CHECKLIST!B40,DATOS!B:B,0),1)&gt;YEAR(TODAY())-1,"","VENCIDA")),"")</f>
        <v/>
      </c>
      <c r="O40" s="50" t="str">
        <f>IFERROR(IF(INDEX(DATOS!AY:AY,MATCH(CHECKLIST!B40,DATOS!B:B,0),1)=0,"",INDEX(DATOS!AY:AY,MATCH(CHECKLIST!B40,DATOS!B:B,0),1)),"")</f>
        <v/>
      </c>
      <c r="P40" s="18" t="str">
        <f>IFERROR(IF(INDEX(DATOS!AW:AW,MATCH(CHECKLIST!B40,DATOS!B:B,0),1)=0,"",INDEX(DATOS!AW:AW,MATCH(CHECKLIST!B40,DATOS!B:B,0),1)),"")</f>
        <v/>
      </c>
      <c r="Q40" s="18" t="str">
        <f>IFERROR(IF(INDEX(DATOS!AX:AX,MATCH(CHECKLIST!B40,DATOS!B:B,0),1)=0,"",INDEX(DATOS!AX:AX,MATCH(CHECKLIST!B40,DATOS!B:B,0),1)),"")</f>
        <v/>
      </c>
      <c r="S40">
        <f t="shared" si="2"/>
        <v>0</v>
      </c>
      <c r="U40" t="str">
        <f t="shared" si="0"/>
        <v/>
      </c>
      <c r="V40" t="str">
        <f t="shared" si="1"/>
        <v/>
      </c>
    </row>
    <row r="41" spans="1:22" ht="15" customHeight="1" x14ac:dyDescent="0.25">
      <c r="A41" s="13">
        <v>28</v>
      </c>
      <c r="B41" t="str">
        <f>IFERROR(INDEX(DATOS!B:B,MATCH(CHECKLIST!A41,DATOS!BM:BM,0),1),"")</f>
        <v/>
      </c>
      <c r="C41" t="str">
        <f>IFERROR(INDEX(DATOS!I:I,MATCH(CHECKLIST!A41,DATOS!BM:BM,0),1),"")</f>
        <v/>
      </c>
      <c r="D41" t="str">
        <f>IFERROR(INDEX(DATOS!R:R,MATCH(CHECKLIST!E41,DATOS!F:F,0),1),"")</f>
        <v/>
      </c>
      <c r="E41" s="17" t="str">
        <f>IFERROR(INDEX(DATOS!F:F,MATCH(CHECKLIST!A41,DATOS!BM:BM,0),1),"")</f>
        <v/>
      </c>
      <c r="F41" s="3" t="str">
        <f>IFERROR(IF(INDEX(DATOS!AL:AL,MATCH(CHECKLIST!B41,DATOS!B:B,0),1)=0,"",INDEX(DATOS!AL:AL,MATCH(CHECKLIST!B41,DATOS!B:B,0),1)),"")</f>
        <v/>
      </c>
      <c r="G41" s="18" t="str">
        <f>IFERROR(IF(INDEX(DATOS!AQ:AQ,MATCH(CHECKLIST!B41,DATOS!B:B,0),1)=0,"",INDEX(DATOS!AQ:AQ,MATCH(CHECKLIST!B41,DATOS!B:B,0),1)),"")</f>
        <v/>
      </c>
      <c r="H41" s="18" t="str">
        <f>IFERROR(IF(INDEX(DATOS!AC:AC,MATCH(CHECKLIST!B41,DATOS!B:B,0),1)="","X",IF(INDEX(DATOS!AC:AC,MATCH(CHECKLIST!B41,DATOS!B:B,0),1)="VIGENTE","",INDEX(DATOS!AC:AC,MATCH(CHECKLIST!B41,DATOS!B:B,0),1))),"")</f>
        <v/>
      </c>
      <c r="I41" s="18" t="str">
        <f>IFERROR(IF(INDEX(DATOS!AU:AU,MATCH(CHECKLIST!B41,DATOS!B:B,0),1)=0,"",INDEX(DATOS!AU:AU,MATCH(CHECKLIST!B41,DATOS!B:B,0),1)),"")</f>
        <v/>
      </c>
      <c r="J41" s="18" t="str">
        <f>IFERROR(IF(INDEX(DATOS!AS:AS,MATCH(CHECKLIST!B41,DATOS!B:B,0),1)=0,"",INDEX(DATOS!AS:AS,MATCH(CHECKLIST!B41,DATOS!B:B,0),1)),"")</f>
        <v/>
      </c>
      <c r="K41" s="50" t="str">
        <f>IFERROR(IF(INDEX(DATOS!AT:AT,MATCH(CHECKLIST!B41,DATOS!B:B,0),1)=0,"",INDEX(DATOS!AT:AT,MATCH(CHECKLIST!B41,DATOS!B:B,0),1)),"")</f>
        <v/>
      </c>
      <c r="L41" s="18" t="str">
        <f>IFERROR(IF(INDEX(DATOS!AV:AV,MATCH(CHECKLIST!B41,DATOS!B:B,0),1)=0,"",INDEX(DATOS!AV:AV,MATCH(CHECKLIST!B41,DATOS!B:B,0),1)),"")</f>
        <v/>
      </c>
      <c r="M41" s="18" t="str">
        <f>IFERROR(IF(INDEX(DATOS!AR:AR,MATCH(CHECKLIST!B41,DATOS!B:B,0),1)=0,"",INDEX(DATOS!AR:AR,MATCH(CHECKLIST!B41,DATOS!B:B,0),1)),"")</f>
        <v/>
      </c>
      <c r="N41" s="50" t="str">
        <f ca="1">IFERROR(IF(INDEX(DATOS!K:K,MATCH(CHECKLIST!B41,DATOS!B:B,0),1)="","X",IF(INDEX(DATOS!K:K,MATCH(CHECKLIST!B41,DATOS!B:B,0),1)&gt;YEAR(TODAY())-1,"","VENCIDA")),"")</f>
        <v/>
      </c>
      <c r="O41" s="50" t="str">
        <f>IFERROR(IF(INDEX(DATOS!AY:AY,MATCH(CHECKLIST!B41,DATOS!B:B,0),1)=0,"",INDEX(DATOS!AY:AY,MATCH(CHECKLIST!B41,DATOS!B:B,0),1)),"")</f>
        <v/>
      </c>
      <c r="P41" s="18" t="str">
        <f>IFERROR(IF(INDEX(DATOS!AW:AW,MATCH(CHECKLIST!B41,DATOS!B:B,0),1)=0,"",INDEX(DATOS!AW:AW,MATCH(CHECKLIST!B41,DATOS!B:B,0),1)),"")</f>
        <v/>
      </c>
      <c r="Q41" s="18" t="str">
        <f>IFERROR(IF(INDEX(DATOS!AX:AX,MATCH(CHECKLIST!B41,DATOS!B:B,0),1)=0,"",INDEX(DATOS!AX:AX,MATCH(CHECKLIST!B41,DATOS!B:B,0),1)),"")</f>
        <v/>
      </c>
      <c r="R41" t="str">
        <f>IF(B41="","",1)</f>
        <v/>
      </c>
      <c r="S41" t="str">
        <f t="shared" si="2"/>
        <v/>
      </c>
      <c r="U41" t="str">
        <f t="shared" si="0"/>
        <v/>
      </c>
      <c r="V41" t="str">
        <f t="shared" si="1"/>
        <v/>
      </c>
    </row>
    <row r="42" spans="1:22" ht="15" customHeight="1" x14ac:dyDescent="0.25">
      <c r="A42" s="13">
        <v>29</v>
      </c>
      <c r="B42" t="str">
        <f>IFERROR(INDEX(DATOS!B:B,MATCH(CHECKLIST!A42,DATOS!BM:BM,0),1),"")</f>
        <v/>
      </c>
      <c r="C42" t="str">
        <f>IFERROR(INDEX(DATOS!I:I,MATCH(CHECKLIST!A42,DATOS!BM:BM,0),1),"")</f>
        <v/>
      </c>
      <c r="D42" t="str">
        <f>IFERROR(INDEX(DATOS!R:R,MATCH(CHECKLIST!E42,DATOS!F:F,0),1),"")</f>
        <v/>
      </c>
      <c r="E42" s="17" t="str">
        <f>IFERROR(INDEX(DATOS!F:F,MATCH(CHECKLIST!A42,DATOS!BM:BM,0),1),"")</f>
        <v/>
      </c>
      <c r="F42" s="3" t="str">
        <f>IFERROR(IF(INDEX(DATOS!AL:AL,MATCH(CHECKLIST!B42,DATOS!B:B,0),1)=0,"",INDEX(DATOS!AL:AL,MATCH(CHECKLIST!B42,DATOS!B:B,0),1)),"")</f>
        <v/>
      </c>
      <c r="G42" s="18" t="str">
        <f>IFERROR(IF(INDEX(DATOS!AQ:AQ,MATCH(CHECKLIST!B42,DATOS!B:B,0),1)=0,"",INDEX(DATOS!AQ:AQ,MATCH(CHECKLIST!B42,DATOS!B:B,0),1)),"")</f>
        <v/>
      </c>
      <c r="H42" s="18" t="str">
        <f>IFERROR(IF(INDEX(DATOS!AC:AC,MATCH(CHECKLIST!B42,DATOS!B:B,0),1)="","X",IF(INDEX(DATOS!AC:AC,MATCH(CHECKLIST!B42,DATOS!B:B,0),1)="VIGENTE","",INDEX(DATOS!AC:AC,MATCH(CHECKLIST!B42,DATOS!B:B,0),1))),"")</f>
        <v/>
      </c>
      <c r="I42" s="18" t="str">
        <f>IFERROR(IF(INDEX(DATOS!AU:AU,MATCH(CHECKLIST!B42,DATOS!B:B,0),1)=0,"",INDEX(DATOS!AU:AU,MATCH(CHECKLIST!B42,DATOS!B:B,0),1)),"")</f>
        <v/>
      </c>
      <c r="J42" s="18" t="str">
        <f>IFERROR(IF(INDEX(DATOS!AS:AS,MATCH(CHECKLIST!B42,DATOS!B:B,0),1)=0,"",INDEX(DATOS!AS:AS,MATCH(CHECKLIST!B42,DATOS!B:B,0),1)),"")</f>
        <v/>
      </c>
      <c r="K42" s="50" t="str">
        <f>IFERROR(IF(INDEX(DATOS!AT:AT,MATCH(CHECKLIST!B42,DATOS!B:B,0),1)=0,"",INDEX(DATOS!AT:AT,MATCH(CHECKLIST!B42,DATOS!B:B,0),1)),"")</f>
        <v/>
      </c>
      <c r="L42" s="18" t="str">
        <f>IFERROR(IF(INDEX(DATOS!AV:AV,MATCH(CHECKLIST!B42,DATOS!B:B,0),1)=0,"",INDEX(DATOS!AV:AV,MATCH(CHECKLIST!B42,DATOS!B:B,0),1)),"")</f>
        <v/>
      </c>
      <c r="M42" s="18" t="str">
        <f>IFERROR(IF(INDEX(DATOS!AR:AR,MATCH(CHECKLIST!B42,DATOS!B:B,0),1)=0,"",INDEX(DATOS!AR:AR,MATCH(CHECKLIST!B42,DATOS!B:B,0),1)),"")</f>
        <v/>
      </c>
      <c r="N42" s="50" t="str">
        <f ca="1">IFERROR(IF(INDEX(DATOS!K:K,MATCH(CHECKLIST!B42,DATOS!B:B,0),1)="","X",IF(INDEX(DATOS!K:K,MATCH(CHECKLIST!B42,DATOS!B:B,0),1)&gt;YEAR(TODAY())-1,"","VENCIDA")),"")</f>
        <v/>
      </c>
      <c r="O42" s="50" t="str">
        <f>IFERROR(IF(INDEX(DATOS!AY:AY,MATCH(CHECKLIST!B42,DATOS!B:B,0),1)=0,"",INDEX(DATOS!AY:AY,MATCH(CHECKLIST!B42,DATOS!B:B,0),1)),"")</f>
        <v/>
      </c>
      <c r="P42" s="18" t="str">
        <f>IFERROR(IF(INDEX(DATOS!AW:AW,MATCH(CHECKLIST!B42,DATOS!B:B,0),1)=0,"",INDEX(DATOS!AW:AW,MATCH(CHECKLIST!B42,DATOS!B:B,0),1)),"")</f>
        <v/>
      </c>
      <c r="Q42" s="18" t="str">
        <f>IFERROR(IF(INDEX(DATOS!AX:AX,MATCH(CHECKLIST!B42,DATOS!B:B,0),1)=0,"",INDEX(DATOS!AX:AX,MATCH(CHECKLIST!B42,DATOS!B:B,0),1)),"")</f>
        <v/>
      </c>
      <c r="S42">
        <f t="shared" si="2"/>
        <v>0</v>
      </c>
      <c r="U42" t="str">
        <f t="shared" si="0"/>
        <v/>
      </c>
      <c r="V42" t="str">
        <f t="shared" si="1"/>
        <v/>
      </c>
    </row>
    <row r="43" spans="1:22" ht="15" customHeight="1" x14ac:dyDescent="0.25">
      <c r="A43" s="13">
        <v>30</v>
      </c>
      <c r="B43" t="str">
        <f>IFERROR(INDEX(DATOS!B:B,MATCH(CHECKLIST!A43,DATOS!BM:BM,0),1),"")</f>
        <v/>
      </c>
      <c r="C43" t="str">
        <f>IFERROR(INDEX(DATOS!I:I,MATCH(CHECKLIST!A43,DATOS!BM:BM,0),1),"")</f>
        <v/>
      </c>
      <c r="D43" t="str">
        <f>IFERROR(INDEX(DATOS!R:R,MATCH(CHECKLIST!E43,DATOS!F:F,0),1),"")</f>
        <v/>
      </c>
      <c r="E43" s="17" t="str">
        <f>IFERROR(INDEX(DATOS!F:F,MATCH(CHECKLIST!A43,DATOS!BM:BM,0),1),"")</f>
        <v/>
      </c>
      <c r="F43" s="3" t="str">
        <f>IFERROR(IF(INDEX(DATOS!AL:AL,MATCH(CHECKLIST!B43,DATOS!B:B,0),1)=0,"",INDEX(DATOS!AL:AL,MATCH(CHECKLIST!B43,DATOS!B:B,0),1)),"")</f>
        <v/>
      </c>
      <c r="G43" s="18" t="str">
        <f>IFERROR(IF(INDEX(DATOS!AQ:AQ,MATCH(CHECKLIST!B43,DATOS!B:B,0),1)=0,"",INDEX(DATOS!AQ:AQ,MATCH(CHECKLIST!B43,DATOS!B:B,0),1)),"")</f>
        <v/>
      </c>
      <c r="H43" s="18" t="str">
        <f>IFERROR(IF(INDEX(DATOS!AC:AC,MATCH(CHECKLIST!B43,DATOS!B:B,0),1)="","X",IF(INDEX(DATOS!AC:AC,MATCH(CHECKLIST!B43,DATOS!B:B,0),1)="VIGENTE","",INDEX(DATOS!AC:AC,MATCH(CHECKLIST!B43,DATOS!B:B,0),1))),"")</f>
        <v/>
      </c>
      <c r="I43" s="18" t="str">
        <f>IFERROR(IF(INDEX(DATOS!AU:AU,MATCH(CHECKLIST!B43,DATOS!B:B,0),1)=0,"",INDEX(DATOS!AU:AU,MATCH(CHECKLIST!B43,DATOS!B:B,0),1)),"")</f>
        <v/>
      </c>
      <c r="J43" s="18" t="str">
        <f>IFERROR(IF(INDEX(DATOS!AS:AS,MATCH(CHECKLIST!B43,DATOS!B:B,0),1)=0,"",INDEX(DATOS!AS:AS,MATCH(CHECKLIST!B43,DATOS!B:B,0),1)),"")</f>
        <v/>
      </c>
      <c r="K43" s="50" t="str">
        <f>IFERROR(IF(INDEX(DATOS!AT:AT,MATCH(CHECKLIST!B43,DATOS!B:B,0),1)=0,"",INDEX(DATOS!AT:AT,MATCH(CHECKLIST!B43,DATOS!B:B,0),1)),"")</f>
        <v/>
      </c>
      <c r="L43" s="18" t="str">
        <f>IFERROR(IF(INDEX(DATOS!AV:AV,MATCH(CHECKLIST!B43,DATOS!B:B,0),1)=0,"",INDEX(DATOS!AV:AV,MATCH(CHECKLIST!B43,DATOS!B:B,0),1)),"")</f>
        <v/>
      </c>
      <c r="M43" s="18" t="str">
        <f>IFERROR(IF(INDEX(DATOS!AR:AR,MATCH(CHECKLIST!B43,DATOS!B:B,0),1)=0,"",INDEX(DATOS!AR:AR,MATCH(CHECKLIST!B43,DATOS!B:B,0),1)),"")</f>
        <v/>
      </c>
      <c r="N43" s="50" t="str">
        <f ca="1">IFERROR(IF(INDEX(DATOS!K:K,MATCH(CHECKLIST!B43,DATOS!B:B,0),1)="","X",IF(INDEX(DATOS!K:K,MATCH(CHECKLIST!B43,DATOS!B:B,0),1)&gt;YEAR(TODAY())-1,"","VENCIDA")),"")</f>
        <v/>
      </c>
      <c r="O43" s="50" t="str">
        <f>IFERROR(IF(INDEX(DATOS!AY:AY,MATCH(CHECKLIST!B43,DATOS!B:B,0),1)=0,"",INDEX(DATOS!AY:AY,MATCH(CHECKLIST!B43,DATOS!B:B,0),1)),"")</f>
        <v/>
      </c>
      <c r="P43" s="18" t="str">
        <f>IFERROR(IF(INDEX(DATOS!AW:AW,MATCH(CHECKLIST!B43,DATOS!B:B,0),1)=0,"",INDEX(DATOS!AW:AW,MATCH(CHECKLIST!B43,DATOS!B:B,0),1)),"")</f>
        <v/>
      </c>
      <c r="Q43" s="18" t="str">
        <f>IFERROR(IF(INDEX(DATOS!AX:AX,MATCH(CHECKLIST!B43,DATOS!B:B,0),1)=0,"",INDEX(DATOS!AX:AX,MATCH(CHECKLIST!B43,DATOS!B:B,0),1)),"")</f>
        <v/>
      </c>
      <c r="R43" t="str">
        <f>IF(B43="","",1)</f>
        <v/>
      </c>
      <c r="S43" t="str">
        <f t="shared" si="2"/>
        <v/>
      </c>
      <c r="U43" t="str">
        <f t="shared" si="0"/>
        <v/>
      </c>
      <c r="V43" t="str">
        <f t="shared" si="1"/>
        <v/>
      </c>
    </row>
    <row r="44" spans="1:22" ht="15" customHeight="1" x14ac:dyDescent="0.25">
      <c r="A44" s="13">
        <v>31</v>
      </c>
      <c r="B44" t="str">
        <f>IFERROR(INDEX(DATOS!B:B,MATCH(CHECKLIST!A44,DATOS!BM:BM,0),1),"")</f>
        <v/>
      </c>
      <c r="C44" t="str">
        <f>IFERROR(INDEX(DATOS!I:I,MATCH(CHECKLIST!A44,DATOS!BM:BM,0),1),"")</f>
        <v/>
      </c>
      <c r="D44" t="str">
        <f>IFERROR(INDEX(DATOS!R:R,MATCH(CHECKLIST!E44,DATOS!F:F,0),1),"")</f>
        <v/>
      </c>
      <c r="E44" s="17" t="str">
        <f>IFERROR(INDEX(DATOS!F:F,MATCH(CHECKLIST!A44,DATOS!BM:BM,0),1),"")</f>
        <v/>
      </c>
      <c r="F44" s="3" t="str">
        <f>IFERROR(IF(INDEX(DATOS!AL:AL,MATCH(CHECKLIST!B44,DATOS!B:B,0),1)=0,"",INDEX(DATOS!AL:AL,MATCH(CHECKLIST!B44,DATOS!B:B,0),1)),"")</f>
        <v/>
      </c>
      <c r="G44" s="18" t="str">
        <f>IFERROR(IF(INDEX(DATOS!AQ:AQ,MATCH(CHECKLIST!B44,DATOS!B:B,0),1)=0,"",INDEX(DATOS!AQ:AQ,MATCH(CHECKLIST!B44,DATOS!B:B,0),1)),"")</f>
        <v/>
      </c>
      <c r="H44" s="18" t="str">
        <f>IFERROR(IF(INDEX(DATOS!AC:AC,MATCH(CHECKLIST!B44,DATOS!B:B,0),1)="","X",IF(INDEX(DATOS!AC:AC,MATCH(CHECKLIST!B44,DATOS!B:B,0),1)="VIGENTE","",INDEX(DATOS!AC:AC,MATCH(CHECKLIST!B44,DATOS!B:B,0),1))),"")</f>
        <v/>
      </c>
      <c r="I44" s="18" t="str">
        <f>IFERROR(IF(INDEX(DATOS!AU:AU,MATCH(CHECKLIST!B44,DATOS!B:B,0),1)=0,"",INDEX(DATOS!AU:AU,MATCH(CHECKLIST!B44,DATOS!B:B,0),1)),"")</f>
        <v/>
      </c>
      <c r="J44" s="18" t="str">
        <f>IFERROR(IF(INDEX(DATOS!AS:AS,MATCH(CHECKLIST!B44,DATOS!B:B,0),1)=0,"",INDEX(DATOS!AS:AS,MATCH(CHECKLIST!B44,DATOS!B:B,0),1)),"")</f>
        <v/>
      </c>
      <c r="K44" s="50" t="str">
        <f>IFERROR(IF(INDEX(DATOS!AT:AT,MATCH(CHECKLIST!B44,DATOS!B:B,0),1)=0,"",INDEX(DATOS!AT:AT,MATCH(CHECKLIST!B44,DATOS!B:B,0),1)),"")</f>
        <v/>
      </c>
      <c r="L44" s="18" t="str">
        <f>IFERROR(IF(INDEX(DATOS!AV:AV,MATCH(CHECKLIST!B44,DATOS!B:B,0),1)=0,"",INDEX(DATOS!AV:AV,MATCH(CHECKLIST!B44,DATOS!B:B,0),1)),"")</f>
        <v/>
      </c>
      <c r="M44" s="18" t="str">
        <f>IFERROR(IF(INDEX(DATOS!AR:AR,MATCH(CHECKLIST!B44,DATOS!B:B,0),1)=0,"",INDEX(DATOS!AR:AR,MATCH(CHECKLIST!B44,DATOS!B:B,0),1)),"")</f>
        <v/>
      </c>
      <c r="N44" s="50" t="str">
        <f ca="1">IFERROR(IF(INDEX(DATOS!K:K,MATCH(CHECKLIST!B44,DATOS!B:B,0),1)="","X",IF(INDEX(DATOS!K:K,MATCH(CHECKLIST!B44,DATOS!B:B,0),1)&gt;YEAR(TODAY())-1,"","VENCIDA")),"")</f>
        <v/>
      </c>
      <c r="O44" s="50" t="str">
        <f>IFERROR(IF(INDEX(DATOS!AY:AY,MATCH(CHECKLIST!B44,DATOS!B:B,0),1)=0,"",INDEX(DATOS!AY:AY,MATCH(CHECKLIST!B44,DATOS!B:B,0),1)),"")</f>
        <v/>
      </c>
      <c r="P44" s="18" t="str">
        <f>IFERROR(IF(INDEX(DATOS!AW:AW,MATCH(CHECKLIST!B44,DATOS!B:B,0),1)=0,"",INDEX(DATOS!AW:AW,MATCH(CHECKLIST!B44,DATOS!B:B,0),1)),"")</f>
        <v/>
      </c>
      <c r="Q44" s="18" t="str">
        <f>IFERROR(IF(INDEX(DATOS!AX:AX,MATCH(CHECKLIST!B44,DATOS!B:B,0),1)=0,"",INDEX(DATOS!AX:AX,MATCH(CHECKLIST!B44,DATOS!B:B,0),1)),"")</f>
        <v/>
      </c>
      <c r="S44">
        <f t="shared" si="2"/>
        <v>0</v>
      </c>
      <c r="U44" t="str">
        <f t="shared" si="0"/>
        <v/>
      </c>
      <c r="V44" t="str">
        <f t="shared" si="1"/>
        <v/>
      </c>
    </row>
    <row r="45" spans="1:22" ht="15" customHeight="1" x14ac:dyDescent="0.25">
      <c r="A45" s="13">
        <v>32</v>
      </c>
      <c r="B45" t="str">
        <f>IFERROR(INDEX(DATOS!B:B,MATCH(CHECKLIST!A45,DATOS!BM:BM,0),1),"")</f>
        <v/>
      </c>
      <c r="C45" t="str">
        <f>IFERROR(INDEX(DATOS!I:I,MATCH(CHECKLIST!A45,DATOS!BM:BM,0),1),"")</f>
        <v/>
      </c>
      <c r="D45" t="str">
        <f>IFERROR(INDEX(DATOS!R:R,MATCH(CHECKLIST!E45,DATOS!F:F,0),1),"")</f>
        <v/>
      </c>
      <c r="E45" s="17" t="str">
        <f>IFERROR(INDEX(DATOS!F:F,MATCH(CHECKLIST!A45,DATOS!BM:BM,0),1),"")</f>
        <v/>
      </c>
      <c r="F45" s="3" t="str">
        <f>IFERROR(IF(INDEX(DATOS!AL:AL,MATCH(CHECKLIST!B45,DATOS!B:B,0),1)=0,"",INDEX(DATOS!AL:AL,MATCH(CHECKLIST!B45,DATOS!B:B,0),1)),"")</f>
        <v/>
      </c>
      <c r="G45" s="18" t="str">
        <f>IFERROR(IF(INDEX(DATOS!AQ:AQ,MATCH(CHECKLIST!B45,DATOS!B:B,0),1)=0,"",INDEX(DATOS!AQ:AQ,MATCH(CHECKLIST!B45,DATOS!B:B,0),1)),"")</f>
        <v/>
      </c>
      <c r="H45" s="18" t="str">
        <f>IFERROR(IF(INDEX(DATOS!AC:AC,MATCH(CHECKLIST!B45,DATOS!B:B,0),1)="","X",IF(INDEX(DATOS!AC:AC,MATCH(CHECKLIST!B45,DATOS!B:B,0),1)="VIGENTE","",INDEX(DATOS!AC:AC,MATCH(CHECKLIST!B45,DATOS!B:B,0),1))),"")</f>
        <v/>
      </c>
      <c r="I45" s="18" t="str">
        <f>IFERROR(IF(INDEX(DATOS!AU:AU,MATCH(CHECKLIST!B45,DATOS!B:B,0),1)=0,"",INDEX(DATOS!AU:AU,MATCH(CHECKLIST!B45,DATOS!B:B,0),1)),"")</f>
        <v/>
      </c>
      <c r="J45" s="18" t="str">
        <f>IFERROR(IF(INDEX(DATOS!AS:AS,MATCH(CHECKLIST!B45,DATOS!B:B,0),1)=0,"",INDEX(DATOS!AS:AS,MATCH(CHECKLIST!B45,DATOS!B:B,0),1)),"")</f>
        <v/>
      </c>
      <c r="K45" s="50" t="str">
        <f>IFERROR(IF(INDEX(DATOS!AT:AT,MATCH(CHECKLIST!B45,DATOS!B:B,0),1)=0,"",INDEX(DATOS!AT:AT,MATCH(CHECKLIST!B45,DATOS!B:B,0),1)),"")</f>
        <v/>
      </c>
      <c r="L45" s="18" t="str">
        <f>IFERROR(IF(INDEX(DATOS!AV:AV,MATCH(CHECKLIST!B45,DATOS!B:B,0),1)=0,"",INDEX(DATOS!AV:AV,MATCH(CHECKLIST!B45,DATOS!B:B,0),1)),"")</f>
        <v/>
      </c>
      <c r="M45" s="18" t="str">
        <f>IFERROR(IF(INDEX(DATOS!AR:AR,MATCH(CHECKLIST!B45,DATOS!B:B,0),1)=0,"",INDEX(DATOS!AR:AR,MATCH(CHECKLIST!B45,DATOS!B:B,0),1)),"")</f>
        <v/>
      </c>
      <c r="N45" s="50" t="str">
        <f ca="1">IFERROR(IF(INDEX(DATOS!K:K,MATCH(CHECKLIST!B45,DATOS!B:B,0),1)="","X",IF(INDEX(DATOS!K:K,MATCH(CHECKLIST!B45,DATOS!B:B,0),1)&gt;YEAR(TODAY())-1,"","VENCIDA")),"")</f>
        <v/>
      </c>
      <c r="O45" s="50" t="str">
        <f>IFERROR(IF(INDEX(DATOS!AY:AY,MATCH(CHECKLIST!B45,DATOS!B:B,0),1)=0,"",INDEX(DATOS!AY:AY,MATCH(CHECKLIST!B45,DATOS!B:B,0),1)),"")</f>
        <v/>
      </c>
      <c r="P45" s="18" t="str">
        <f>IFERROR(IF(INDEX(DATOS!AW:AW,MATCH(CHECKLIST!B45,DATOS!B:B,0),1)=0,"",INDEX(DATOS!AW:AW,MATCH(CHECKLIST!B45,DATOS!B:B,0),1)),"")</f>
        <v/>
      </c>
      <c r="Q45" s="18" t="str">
        <f>IFERROR(IF(INDEX(DATOS!AX:AX,MATCH(CHECKLIST!B45,DATOS!B:B,0),1)=0,"",INDEX(DATOS!AX:AX,MATCH(CHECKLIST!B45,DATOS!B:B,0),1)),"")</f>
        <v/>
      </c>
      <c r="R45" t="str">
        <f>IF(B45="","",1)</f>
        <v/>
      </c>
      <c r="S45" t="str">
        <f t="shared" si="2"/>
        <v/>
      </c>
      <c r="U45" t="str">
        <f t="shared" si="0"/>
        <v/>
      </c>
      <c r="V45" t="str">
        <f t="shared" si="1"/>
        <v/>
      </c>
    </row>
    <row r="46" spans="1:22" ht="15" customHeight="1" x14ac:dyDescent="0.25">
      <c r="A46" s="13">
        <v>33</v>
      </c>
      <c r="B46" t="str">
        <f>IFERROR(INDEX(DATOS!B:B,MATCH(CHECKLIST!A46,DATOS!BM:BM,0),1),"")</f>
        <v/>
      </c>
      <c r="C46" t="str">
        <f>IFERROR(INDEX(DATOS!I:I,MATCH(CHECKLIST!A46,DATOS!BM:BM,0),1),"")</f>
        <v/>
      </c>
      <c r="D46" t="str">
        <f>IFERROR(INDEX(DATOS!R:R,MATCH(CHECKLIST!E46,DATOS!F:F,0),1),"")</f>
        <v/>
      </c>
      <c r="E46" s="17" t="str">
        <f>IFERROR(INDEX(DATOS!F:F,MATCH(CHECKLIST!A46,DATOS!BM:BM,0),1),"")</f>
        <v/>
      </c>
      <c r="F46" s="3" t="str">
        <f>IFERROR(IF(INDEX(DATOS!AL:AL,MATCH(CHECKLIST!B46,DATOS!B:B,0),1)=0,"",INDEX(DATOS!AL:AL,MATCH(CHECKLIST!B46,DATOS!B:B,0),1)),"")</f>
        <v/>
      </c>
      <c r="G46" s="18" t="str">
        <f>IFERROR(IF(INDEX(DATOS!AQ:AQ,MATCH(CHECKLIST!B46,DATOS!B:B,0),1)=0,"",INDEX(DATOS!AQ:AQ,MATCH(CHECKLIST!B46,DATOS!B:B,0),1)),"")</f>
        <v/>
      </c>
      <c r="H46" s="18" t="str">
        <f>IFERROR(IF(INDEX(DATOS!AC:AC,MATCH(CHECKLIST!B46,DATOS!B:B,0),1)="","X",IF(INDEX(DATOS!AC:AC,MATCH(CHECKLIST!B46,DATOS!B:B,0),1)="VIGENTE","",INDEX(DATOS!AC:AC,MATCH(CHECKLIST!B46,DATOS!B:B,0),1))),"")</f>
        <v/>
      </c>
      <c r="I46" s="18" t="str">
        <f>IFERROR(IF(INDEX(DATOS!AU:AU,MATCH(CHECKLIST!B46,DATOS!B:B,0),1)=0,"",INDEX(DATOS!AU:AU,MATCH(CHECKLIST!B46,DATOS!B:B,0),1)),"")</f>
        <v/>
      </c>
      <c r="J46" s="18" t="str">
        <f>IFERROR(IF(INDEX(DATOS!AS:AS,MATCH(CHECKLIST!B46,DATOS!B:B,0),1)=0,"",INDEX(DATOS!AS:AS,MATCH(CHECKLIST!B46,DATOS!B:B,0),1)),"")</f>
        <v/>
      </c>
      <c r="K46" s="50" t="str">
        <f>IFERROR(IF(INDEX(DATOS!AT:AT,MATCH(CHECKLIST!B46,DATOS!B:B,0),1)=0,"",INDEX(DATOS!AT:AT,MATCH(CHECKLIST!B46,DATOS!B:B,0),1)),"")</f>
        <v/>
      </c>
      <c r="L46" s="18" t="str">
        <f>IFERROR(IF(INDEX(DATOS!AV:AV,MATCH(CHECKLIST!B46,DATOS!B:B,0),1)=0,"",INDEX(DATOS!AV:AV,MATCH(CHECKLIST!B46,DATOS!B:B,0),1)),"")</f>
        <v/>
      </c>
      <c r="M46" s="18" t="str">
        <f>IFERROR(IF(INDEX(DATOS!AR:AR,MATCH(CHECKLIST!B46,DATOS!B:B,0),1)=0,"",INDEX(DATOS!AR:AR,MATCH(CHECKLIST!B46,DATOS!B:B,0),1)),"")</f>
        <v/>
      </c>
      <c r="N46" s="50" t="str">
        <f ca="1">IFERROR(IF(INDEX(DATOS!K:K,MATCH(CHECKLIST!B46,DATOS!B:B,0),1)="","X",IF(INDEX(DATOS!K:K,MATCH(CHECKLIST!B46,DATOS!B:B,0),1)&gt;YEAR(TODAY())-1,"","VENCIDA")),"")</f>
        <v/>
      </c>
      <c r="O46" s="50" t="str">
        <f>IFERROR(IF(INDEX(DATOS!AY:AY,MATCH(CHECKLIST!B46,DATOS!B:B,0),1)=0,"",INDEX(DATOS!AY:AY,MATCH(CHECKLIST!B46,DATOS!B:B,0),1)),"")</f>
        <v/>
      </c>
      <c r="P46" s="18" t="str">
        <f>IFERROR(IF(INDEX(DATOS!AW:AW,MATCH(CHECKLIST!B46,DATOS!B:B,0),1)=0,"",INDEX(DATOS!AW:AW,MATCH(CHECKLIST!B46,DATOS!B:B,0),1)),"")</f>
        <v/>
      </c>
      <c r="Q46" s="18" t="str">
        <f>IFERROR(IF(INDEX(DATOS!AX:AX,MATCH(CHECKLIST!B46,DATOS!B:B,0),1)=0,"",INDEX(DATOS!AX:AX,MATCH(CHECKLIST!B46,DATOS!B:B,0),1)),"")</f>
        <v/>
      </c>
      <c r="S46">
        <f t="shared" si="2"/>
        <v>0</v>
      </c>
      <c r="U46" t="str">
        <f t="shared" si="0"/>
        <v/>
      </c>
      <c r="V46" t="str">
        <f t="shared" si="1"/>
        <v/>
      </c>
    </row>
    <row r="47" spans="1:22" ht="15" customHeight="1" x14ac:dyDescent="0.25">
      <c r="A47" s="13">
        <v>34</v>
      </c>
      <c r="B47" t="str">
        <f>IFERROR(INDEX(DATOS!B:B,MATCH(CHECKLIST!A47,DATOS!BM:BM,0),1),"")</f>
        <v/>
      </c>
      <c r="C47" t="str">
        <f>IFERROR(INDEX(DATOS!I:I,MATCH(CHECKLIST!A47,DATOS!BM:BM,0),1),"")</f>
        <v/>
      </c>
      <c r="D47" t="str">
        <f>IFERROR(INDEX(DATOS!R:R,MATCH(CHECKLIST!E47,DATOS!F:F,0),1),"")</f>
        <v/>
      </c>
      <c r="E47" s="17" t="str">
        <f>IFERROR(INDEX(DATOS!F:F,MATCH(CHECKLIST!A47,DATOS!BM:BM,0),1),"")</f>
        <v/>
      </c>
      <c r="F47" s="3" t="str">
        <f>IFERROR(IF(INDEX(DATOS!AL:AL,MATCH(CHECKLIST!B47,DATOS!B:B,0),1)=0,"",INDEX(DATOS!AL:AL,MATCH(CHECKLIST!B47,DATOS!B:B,0),1)),"")</f>
        <v/>
      </c>
      <c r="G47" s="18" t="str">
        <f>IFERROR(IF(INDEX(DATOS!AQ:AQ,MATCH(CHECKLIST!B47,DATOS!B:B,0),1)=0,"",INDEX(DATOS!AQ:AQ,MATCH(CHECKLIST!B47,DATOS!B:B,0),1)),"")</f>
        <v/>
      </c>
      <c r="H47" s="18" t="str">
        <f>IFERROR(IF(INDEX(DATOS!AC:AC,MATCH(CHECKLIST!B47,DATOS!B:B,0),1)="","X",IF(INDEX(DATOS!AC:AC,MATCH(CHECKLIST!B47,DATOS!B:B,0),1)="VIGENTE","",INDEX(DATOS!AC:AC,MATCH(CHECKLIST!B47,DATOS!B:B,0),1))),"")</f>
        <v/>
      </c>
      <c r="I47" s="18" t="str">
        <f>IFERROR(IF(INDEX(DATOS!AU:AU,MATCH(CHECKLIST!B47,DATOS!B:B,0),1)=0,"",INDEX(DATOS!AU:AU,MATCH(CHECKLIST!B47,DATOS!B:B,0),1)),"")</f>
        <v/>
      </c>
      <c r="J47" s="18" t="str">
        <f>IFERROR(IF(INDEX(DATOS!AS:AS,MATCH(CHECKLIST!B47,DATOS!B:B,0),1)=0,"",INDEX(DATOS!AS:AS,MATCH(CHECKLIST!B47,DATOS!B:B,0),1)),"")</f>
        <v/>
      </c>
      <c r="K47" s="50" t="str">
        <f>IFERROR(IF(INDEX(DATOS!AT:AT,MATCH(CHECKLIST!B47,DATOS!B:B,0),1)=0,"",INDEX(DATOS!AT:AT,MATCH(CHECKLIST!B47,DATOS!B:B,0),1)),"")</f>
        <v/>
      </c>
      <c r="L47" s="18" t="str">
        <f>IFERROR(IF(INDEX(DATOS!AV:AV,MATCH(CHECKLIST!B47,DATOS!B:B,0),1)=0,"",INDEX(DATOS!AV:AV,MATCH(CHECKLIST!B47,DATOS!B:B,0),1)),"")</f>
        <v/>
      </c>
      <c r="M47" s="18" t="str">
        <f>IFERROR(IF(INDEX(DATOS!AR:AR,MATCH(CHECKLIST!B47,DATOS!B:B,0),1)=0,"",INDEX(DATOS!AR:AR,MATCH(CHECKLIST!B47,DATOS!B:B,0),1)),"")</f>
        <v/>
      </c>
      <c r="N47" s="50" t="str">
        <f ca="1">IFERROR(IF(INDEX(DATOS!K:K,MATCH(CHECKLIST!B47,DATOS!B:B,0),1)="","X",IF(INDEX(DATOS!K:K,MATCH(CHECKLIST!B47,DATOS!B:B,0),1)&gt;YEAR(TODAY())-1,"","VENCIDA")),"")</f>
        <v/>
      </c>
      <c r="O47" s="50" t="str">
        <f>IFERROR(IF(INDEX(DATOS!AY:AY,MATCH(CHECKLIST!B47,DATOS!B:B,0),1)=0,"",INDEX(DATOS!AY:AY,MATCH(CHECKLIST!B47,DATOS!B:B,0),1)),"")</f>
        <v/>
      </c>
      <c r="P47" s="18" t="str">
        <f>IFERROR(IF(INDEX(DATOS!AW:AW,MATCH(CHECKLIST!B47,DATOS!B:B,0),1)=0,"",INDEX(DATOS!AW:AW,MATCH(CHECKLIST!B47,DATOS!B:B,0),1)),"")</f>
        <v/>
      </c>
      <c r="Q47" s="18" t="str">
        <f>IFERROR(IF(INDEX(DATOS!AX:AX,MATCH(CHECKLIST!B47,DATOS!B:B,0),1)=0,"",INDEX(DATOS!AX:AX,MATCH(CHECKLIST!B47,DATOS!B:B,0),1)),"")</f>
        <v/>
      </c>
      <c r="R47" t="str">
        <f>IF(B47="","",1)</f>
        <v/>
      </c>
      <c r="S47" t="str">
        <f t="shared" si="2"/>
        <v/>
      </c>
      <c r="U47" t="str">
        <f t="shared" si="0"/>
        <v/>
      </c>
      <c r="V47" t="str">
        <f t="shared" si="1"/>
        <v/>
      </c>
    </row>
    <row r="48" spans="1:22" ht="15" customHeight="1" x14ac:dyDescent="0.25">
      <c r="A48" s="13">
        <v>35</v>
      </c>
      <c r="B48" t="str">
        <f>IFERROR(INDEX(DATOS!B:B,MATCH(CHECKLIST!A48,DATOS!BM:BM,0),1),"")</f>
        <v/>
      </c>
      <c r="C48" t="str">
        <f>IFERROR(INDEX(DATOS!I:I,MATCH(CHECKLIST!A48,DATOS!BM:BM,0),1),"")</f>
        <v/>
      </c>
      <c r="D48" t="str">
        <f>IFERROR(INDEX(DATOS!R:R,MATCH(CHECKLIST!E48,DATOS!F:F,0),1),"")</f>
        <v/>
      </c>
      <c r="E48" s="17" t="str">
        <f>IFERROR(INDEX(DATOS!F:F,MATCH(CHECKLIST!A48,DATOS!BM:BM,0),1),"")</f>
        <v/>
      </c>
      <c r="F48" s="3" t="str">
        <f>IFERROR(IF(INDEX(DATOS!AL:AL,MATCH(CHECKLIST!B48,DATOS!B:B,0),1)=0,"",INDEX(DATOS!AL:AL,MATCH(CHECKLIST!B48,DATOS!B:B,0),1)),"")</f>
        <v/>
      </c>
      <c r="G48" s="18" t="str">
        <f>IFERROR(IF(INDEX(DATOS!AQ:AQ,MATCH(CHECKLIST!B48,DATOS!B:B,0),1)=0,"",INDEX(DATOS!AQ:AQ,MATCH(CHECKLIST!B48,DATOS!B:B,0),1)),"")</f>
        <v/>
      </c>
      <c r="H48" s="18" t="str">
        <f>IFERROR(IF(INDEX(DATOS!AC:AC,MATCH(CHECKLIST!B48,DATOS!B:B,0),1)="","X",IF(INDEX(DATOS!AC:AC,MATCH(CHECKLIST!B48,DATOS!B:B,0),1)="VIGENTE","",INDEX(DATOS!AC:AC,MATCH(CHECKLIST!B48,DATOS!B:B,0),1))),"")</f>
        <v/>
      </c>
      <c r="I48" s="18" t="str">
        <f>IFERROR(IF(INDEX(DATOS!AU:AU,MATCH(CHECKLIST!B48,DATOS!B:B,0),1)=0,"",INDEX(DATOS!AU:AU,MATCH(CHECKLIST!B48,DATOS!B:B,0),1)),"")</f>
        <v/>
      </c>
      <c r="J48" s="18" t="str">
        <f>IFERROR(IF(INDEX(DATOS!AS:AS,MATCH(CHECKLIST!B48,DATOS!B:B,0),1)=0,"",INDEX(DATOS!AS:AS,MATCH(CHECKLIST!B48,DATOS!B:B,0),1)),"")</f>
        <v/>
      </c>
      <c r="K48" s="50" t="str">
        <f>IFERROR(IF(INDEX(DATOS!AT:AT,MATCH(CHECKLIST!B48,DATOS!B:B,0),1)=0,"",INDEX(DATOS!AT:AT,MATCH(CHECKLIST!B48,DATOS!B:B,0),1)),"")</f>
        <v/>
      </c>
      <c r="L48" s="18" t="str">
        <f>IFERROR(IF(INDEX(DATOS!AV:AV,MATCH(CHECKLIST!B48,DATOS!B:B,0),1)=0,"",INDEX(DATOS!AV:AV,MATCH(CHECKLIST!B48,DATOS!B:B,0),1)),"")</f>
        <v/>
      </c>
      <c r="M48" s="18" t="str">
        <f>IFERROR(IF(INDEX(DATOS!AR:AR,MATCH(CHECKLIST!B48,DATOS!B:B,0),1)=0,"",INDEX(DATOS!AR:AR,MATCH(CHECKLIST!B48,DATOS!B:B,0),1)),"")</f>
        <v/>
      </c>
      <c r="N48" s="50" t="str">
        <f ca="1">IFERROR(IF(INDEX(DATOS!K:K,MATCH(CHECKLIST!B48,DATOS!B:B,0),1)="","X",IF(INDEX(DATOS!K:K,MATCH(CHECKLIST!B48,DATOS!B:B,0),1)&gt;YEAR(TODAY())-1,"","VENCIDA")),"")</f>
        <v/>
      </c>
      <c r="O48" s="50" t="str">
        <f>IFERROR(IF(INDEX(DATOS!AY:AY,MATCH(CHECKLIST!B48,DATOS!B:B,0),1)=0,"",INDEX(DATOS!AY:AY,MATCH(CHECKLIST!B48,DATOS!B:B,0),1)),"")</f>
        <v/>
      </c>
      <c r="P48" s="18" t="str">
        <f>IFERROR(IF(INDEX(DATOS!AW:AW,MATCH(CHECKLIST!B48,DATOS!B:B,0),1)=0,"",INDEX(DATOS!AW:AW,MATCH(CHECKLIST!B48,DATOS!B:B,0),1)),"")</f>
        <v/>
      </c>
      <c r="Q48" s="18" t="str">
        <f>IFERROR(IF(INDEX(DATOS!AX:AX,MATCH(CHECKLIST!B48,DATOS!B:B,0),1)=0,"",INDEX(DATOS!AX:AX,MATCH(CHECKLIST!B48,DATOS!B:B,0),1)),"")</f>
        <v/>
      </c>
      <c r="S48">
        <f t="shared" si="2"/>
        <v>0</v>
      </c>
      <c r="U48" t="str">
        <f t="shared" si="0"/>
        <v/>
      </c>
      <c r="V48" t="str">
        <f t="shared" si="1"/>
        <v/>
      </c>
    </row>
    <row r="49" spans="1:22" ht="15" customHeight="1" x14ac:dyDescent="0.25">
      <c r="A49" s="13">
        <v>36</v>
      </c>
      <c r="B49" t="str">
        <f>IFERROR(INDEX(DATOS!B:B,MATCH(CHECKLIST!A49,DATOS!BM:BM,0),1),"")</f>
        <v/>
      </c>
      <c r="C49" t="str">
        <f>IFERROR(INDEX(DATOS!I:I,MATCH(CHECKLIST!A49,DATOS!BM:BM,0),1),"")</f>
        <v/>
      </c>
      <c r="D49" t="str">
        <f>IFERROR(INDEX(DATOS!R:R,MATCH(CHECKLIST!E49,DATOS!F:F,0),1),"")</f>
        <v/>
      </c>
      <c r="E49" s="17" t="str">
        <f>IFERROR(INDEX(DATOS!F:F,MATCH(CHECKLIST!A49,DATOS!BM:BM,0),1),"")</f>
        <v/>
      </c>
      <c r="F49" s="3" t="str">
        <f>IFERROR(IF(INDEX(DATOS!AL:AL,MATCH(CHECKLIST!B49,DATOS!B:B,0),1)=0,"",INDEX(DATOS!AL:AL,MATCH(CHECKLIST!B49,DATOS!B:B,0),1)),"")</f>
        <v/>
      </c>
      <c r="G49" s="18" t="str">
        <f>IFERROR(IF(INDEX(DATOS!AQ:AQ,MATCH(CHECKLIST!B49,DATOS!B:B,0),1)=0,"",INDEX(DATOS!AQ:AQ,MATCH(CHECKLIST!B49,DATOS!B:B,0),1)),"")</f>
        <v/>
      </c>
      <c r="H49" s="18" t="str">
        <f>IFERROR(IF(INDEX(DATOS!AC:AC,MATCH(CHECKLIST!B49,DATOS!B:B,0),1)="","X",IF(INDEX(DATOS!AC:AC,MATCH(CHECKLIST!B49,DATOS!B:B,0),1)="VIGENTE","",INDEX(DATOS!AC:AC,MATCH(CHECKLIST!B49,DATOS!B:B,0),1))),"")</f>
        <v/>
      </c>
      <c r="I49" s="18" t="str">
        <f>IFERROR(IF(INDEX(DATOS!AU:AU,MATCH(CHECKLIST!B49,DATOS!B:B,0),1)=0,"",INDEX(DATOS!AU:AU,MATCH(CHECKLIST!B49,DATOS!B:B,0),1)),"")</f>
        <v/>
      </c>
      <c r="J49" s="18" t="str">
        <f>IFERROR(IF(INDEX(DATOS!AS:AS,MATCH(CHECKLIST!B49,DATOS!B:B,0),1)=0,"",INDEX(DATOS!AS:AS,MATCH(CHECKLIST!B49,DATOS!B:B,0),1)),"")</f>
        <v/>
      </c>
      <c r="K49" s="50" t="str">
        <f>IFERROR(IF(INDEX(DATOS!AT:AT,MATCH(CHECKLIST!B49,DATOS!B:B,0),1)=0,"",INDEX(DATOS!AT:AT,MATCH(CHECKLIST!B49,DATOS!B:B,0),1)),"")</f>
        <v/>
      </c>
      <c r="L49" s="18" t="str">
        <f>IFERROR(IF(INDEX(DATOS!AV:AV,MATCH(CHECKLIST!B49,DATOS!B:B,0),1)=0,"",INDEX(DATOS!AV:AV,MATCH(CHECKLIST!B49,DATOS!B:B,0),1)),"")</f>
        <v/>
      </c>
      <c r="M49" s="18" t="str">
        <f>IFERROR(IF(INDEX(DATOS!AR:AR,MATCH(CHECKLIST!B49,DATOS!B:B,0),1)=0,"",INDEX(DATOS!AR:AR,MATCH(CHECKLIST!B49,DATOS!B:B,0),1)),"")</f>
        <v/>
      </c>
      <c r="N49" s="50" t="str">
        <f ca="1">IFERROR(IF(INDEX(DATOS!K:K,MATCH(CHECKLIST!B49,DATOS!B:B,0),1)="","X",IF(INDEX(DATOS!K:K,MATCH(CHECKLIST!B49,DATOS!B:B,0),1)&gt;YEAR(TODAY())-1,"","VENCIDA")),"")</f>
        <v/>
      </c>
      <c r="O49" s="50" t="str">
        <f>IFERROR(IF(INDEX(DATOS!AY:AY,MATCH(CHECKLIST!B49,DATOS!B:B,0),1)=0,"",INDEX(DATOS!AY:AY,MATCH(CHECKLIST!B49,DATOS!B:B,0),1)),"")</f>
        <v/>
      </c>
      <c r="P49" s="18" t="str">
        <f>IFERROR(IF(INDEX(DATOS!AW:AW,MATCH(CHECKLIST!B49,DATOS!B:B,0),1)=0,"",INDEX(DATOS!AW:AW,MATCH(CHECKLIST!B49,DATOS!B:B,0),1)),"")</f>
        <v/>
      </c>
      <c r="Q49" s="18" t="str">
        <f>IFERROR(IF(INDEX(DATOS!AX:AX,MATCH(CHECKLIST!B49,DATOS!B:B,0),1)=0,"",INDEX(DATOS!AX:AX,MATCH(CHECKLIST!B49,DATOS!B:B,0),1)),"")</f>
        <v/>
      </c>
      <c r="R49" t="str">
        <f>IF(B49="","",1)</f>
        <v/>
      </c>
      <c r="S49" t="str">
        <f t="shared" si="2"/>
        <v/>
      </c>
      <c r="U49" t="str">
        <f t="shared" si="0"/>
        <v/>
      </c>
      <c r="V49" t="str">
        <f t="shared" si="1"/>
        <v/>
      </c>
    </row>
    <row r="50" spans="1:22" x14ac:dyDescent="0.25">
      <c r="A50" s="13">
        <v>37</v>
      </c>
      <c r="B50" t="str">
        <f>IFERROR(INDEX(DATOS!B:B,MATCH(CHECKLIST!A50,DATOS!BM:BM,0),1),"")</f>
        <v/>
      </c>
      <c r="C50" t="str">
        <f>IFERROR(INDEX(DATOS!I:I,MATCH(CHECKLIST!A50,DATOS!BM:BM,0),1),"")</f>
        <v/>
      </c>
      <c r="D50" t="str">
        <f>IFERROR(INDEX(DATOS!R:R,MATCH(CHECKLIST!E50,DATOS!F:F,0),1),"")</f>
        <v/>
      </c>
      <c r="E50" s="17" t="str">
        <f>IFERROR(INDEX(DATOS!F:F,MATCH(CHECKLIST!A50,DATOS!BM:BM,0),1),"")</f>
        <v/>
      </c>
      <c r="F50" s="3" t="str">
        <f>IFERROR(IF(INDEX(DATOS!AL:AL,MATCH(CHECKLIST!B50,DATOS!B:B,0),1)=0,"",INDEX(DATOS!AL:AL,MATCH(CHECKLIST!B50,DATOS!B:B,0),1)),"")</f>
        <v/>
      </c>
      <c r="G50" s="18" t="str">
        <f>IFERROR(IF(INDEX(DATOS!AQ:AQ,MATCH(CHECKLIST!B50,DATOS!B:B,0),1)=0,"",INDEX(DATOS!AQ:AQ,MATCH(CHECKLIST!B50,DATOS!B:B,0),1)),"")</f>
        <v/>
      </c>
      <c r="H50" s="18" t="str">
        <f>IFERROR(IF(INDEX(DATOS!AC:AC,MATCH(CHECKLIST!B50,DATOS!B:B,0),1)="","X",IF(INDEX(DATOS!AC:AC,MATCH(CHECKLIST!B50,DATOS!B:B,0),1)="VIGENTE","",INDEX(DATOS!AC:AC,MATCH(CHECKLIST!B50,DATOS!B:B,0),1))),"")</f>
        <v/>
      </c>
      <c r="I50" s="18" t="str">
        <f>IFERROR(IF(INDEX(DATOS!AU:AU,MATCH(CHECKLIST!B50,DATOS!B:B,0),1)=0,"",INDEX(DATOS!AU:AU,MATCH(CHECKLIST!B50,DATOS!B:B,0),1)),"")</f>
        <v/>
      </c>
      <c r="J50" s="18" t="str">
        <f>IFERROR(IF(INDEX(DATOS!AS:AS,MATCH(CHECKLIST!B50,DATOS!B:B,0),1)=0,"",INDEX(DATOS!AS:AS,MATCH(CHECKLIST!B50,DATOS!B:B,0),1)),"")</f>
        <v/>
      </c>
      <c r="K50" s="50" t="str">
        <f>IFERROR(IF(INDEX(DATOS!AT:AT,MATCH(CHECKLIST!B50,DATOS!B:B,0),1)=0,"",INDEX(DATOS!AT:AT,MATCH(CHECKLIST!B50,DATOS!B:B,0),1)),"")</f>
        <v/>
      </c>
      <c r="L50" s="18" t="str">
        <f>IFERROR(IF(INDEX(DATOS!AV:AV,MATCH(CHECKLIST!B50,DATOS!B:B,0),1)=0,"",INDEX(DATOS!AV:AV,MATCH(CHECKLIST!B50,DATOS!B:B,0),1)),"")</f>
        <v/>
      </c>
      <c r="M50" s="18" t="str">
        <f>IFERROR(IF(INDEX(DATOS!AR:AR,MATCH(CHECKLIST!B50,DATOS!B:B,0),1)=0,"",INDEX(DATOS!AR:AR,MATCH(CHECKLIST!B50,DATOS!B:B,0),1)),"")</f>
        <v/>
      </c>
      <c r="N50" s="50" t="str">
        <f ca="1">IFERROR(IF(INDEX(DATOS!K:K,MATCH(CHECKLIST!B50,DATOS!B:B,0),1)="","X",IF(INDEX(DATOS!K:K,MATCH(CHECKLIST!B50,DATOS!B:B,0),1)&gt;YEAR(TODAY())-1,"","VENCIDA")),"")</f>
        <v/>
      </c>
      <c r="O50" s="50" t="str">
        <f>IFERROR(IF(INDEX(DATOS!AY:AY,MATCH(CHECKLIST!B50,DATOS!B:B,0),1)=0,"",INDEX(DATOS!AY:AY,MATCH(CHECKLIST!B50,DATOS!B:B,0),1)),"")</f>
        <v/>
      </c>
      <c r="P50" s="18" t="str">
        <f>IFERROR(IF(INDEX(DATOS!AW:AW,MATCH(CHECKLIST!B50,DATOS!B:B,0),1)=0,"",INDEX(DATOS!AW:AW,MATCH(CHECKLIST!B50,DATOS!B:B,0),1)),"")</f>
        <v/>
      </c>
      <c r="Q50" s="18" t="str">
        <f>IFERROR(IF(INDEX(DATOS!AX:AX,MATCH(CHECKLIST!B50,DATOS!B:B,0),1)=0,"",INDEX(DATOS!AX:AX,MATCH(CHECKLIST!B50,DATOS!B:B,0),1)),"")</f>
        <v/>
      </c>
      <c r="S50">
        <f t="shared" si="2"/>
        <v>0</v>
      </c>
      <c r="U50" t="str">
        <f t="shared" si="0"/>
        <v/>
      </c>
      <c r="V50" t="str">
        <f t="shared" si="1"/>
        <v/>
      </c>
    </row>
    <row r="51" spans="1:22" x14ac:dyDescent="0.25">
      <c r="A51" s="13">
        <v>38</v>
      </c>
      <c r="B51" t="str">
        <f>IFERROR(INDEX(DATOS!B:B,MATCH(CHECKLIST!A51,DATOS!BM:BM,0),1),"")</f>
        <v/>
      </c>
      <c r="C51" t="str">
        <f>IFERROR(INDEX(DATOS!I:I,MATCH(CHECKLIST!A51,DATOS!BM:BM,0),1),"")</f>
        <v/>
      </c>
      <c r="D51" t="str">
        <f>IFERROR(INDEX(DATOS!R:R,MATCH(CHECKLIST!E51,DATOS!F:F,0),1),"")</f>
        <v/>
      </c>
      <c r="E51" s="17" t="str">
        <f>IFERROR(INDEX(DATOS!F:F,MATCH(CHECKLIST!A51,DATOS!BM:BM,0),1),"")</f>
        <v/>
      </c>
      <c r="F51" s="3" t="str">
        <f>IFERROR(IF(INDEX(DATOS!AL:AL,MATCH(CHECKLIST!B51,DATOS!B:B,0),1)=0,"",INDEX(DATOS!AL:AL,MATCH(CHECKLIST!B51,DATOS!B:B,0),1)),"")</f>
        <v/>
      </c>
      <c r="G51" s="18" t="str">
        <f>IFERROR(IF(INDEX(DATOS!AQ:AQ,MATCH(CHECKLIST!B51,DATOS!B:B,0),1)=0,"",INDEX(DATOS!AQ:AQ,MATCH(CHECKLIST!B51,DATOS!B:B,0),1)),"")</f>
        <v/>
      </c>
      <c r="H51" s="18" t="str">
        <f>IFERROR(IF(INDEX(DATOS!AC:AC,MATCH(CHECKLIST!B51,DATOS!B:B,0),1)="","X",IF(INDEX(DATOS!AC:AC,MATCH(CHECKLIST!B51,DATOS!B:B,0),1)="VIGENTE","",INDEX(DATOS!AC:AC,MATCH(CHECKLIST!B51,DATOS!B:B,0),1))),"")</f>
        <v/>
      </c>
      <c r="I51" s="18" t="str">
        <f>IFERROR(IF(INDEX(DATOS!AU:AU,MATCH(CHECKLIST!B51,DATOS!B:B,0),1)=0,"",INDEX(DATOS!AU:AU,MATCH(CHECKLIST!B51,DATOS!B:B,0),1)),"")</f>
        <v/>
      </c>
      <c r="J51" s="18" t="str">
        <f>IFERROR(IF(INDEX(DATOS!AS:AS,MATCH(CHECKLIST!B51,DATOS!B:B,0),1)=0,"",INDEX(DATOS!AS:AS,MATCH(CHECKLIST!B51,DATOS!B:B,0),1)),"")</f>
        <v/>
      </c>
      <c r="K51" s="50" t="str">
        <f>IFERROR(IF(INDEX(DATOS!AT:AT,MATCH(CHECKLIST!B51,DATOS!B:B,0),1)=0,"",INDEX(DATOS!AT:AT,MATCH(CHECKLIST!B51,DATOS!B:B,0),1)),"")</f>
        <v/>
      </c>
      <c r="L51" s="18" t="str">
        <f>IFERROR(IF(INDEX(DATOS!AV:AV,MATCH(CHECKLIST!B51,DATOS!B:B,0),1)=0,"",INDEX(DATOS!AV:AV,MATCH(CHECKLIST!B51,DATOS!B:B,0),1)),"")</f>
        <v/>
      </c>
      <c r="M51" s="18" t="str">
        <f>IFERROR(IF(INDEX(DATOS!AR:AR,MATCH(CHECKLIST!B51,DATOS!B:B,0),1)=0,"",INDEX(DATOS!AR:AR,MATCH(CHECKLIST!B51,DATOS!B:B,0),1)),"")</f>
        <v/>
      </c>
      <c r="N51" s="50" t="str">
        <f ca="1">IFERROR(IF(INDEX(DATOS!K:K,MATCH(CHECKLIST!B51,DATOS!B:B,0),1)="","X",IF(INDEX(DATOS!K:K,MATCH(CHECKLIST!B51,DATOS!B:B,0),1)&gt;YEAR(TODAY())-1,"","VENCIDA")),"")</f>
        <v/>
      </c>
      <c r="O51" s="50" t="str">
        <f>IFERROR(IF(INDEX(DATOS!AY:AY,MATCH(CHECKLIST!B51,DATOS!B:B,0),1)=0,"",INDEX(DATOS!AY:AY,MATCH(CHECKLIST!B51,DATOS!B:B,0),1)),"")</f>
        <v/>
      </c>
      <c r="P51" s="18" t="str">
        <f>IFERROR(IF(INDEX(DATOS!AW:AW,MATCH(CHECKLIST!B51,DATOS!B:B,0),1)=0,"",INDEX(DATOS!AW:AW,MATCH(CHECKLIST!B51,DATOS!B:B,0),1)),"")</f>
        <v/>
      </c>
      <c r="Q51" s="18" t="str">
        <f>IFERROR(IF(INDEX(DATOS!AX:AX,MATCH(CHECKLIST!B51,DATOS!B:B,0),1)=0,"",INDEX(DATOS!AX:AX,MATCH(CHECKLIST!B51,DATOS!B:B,0),1)),"")</f>
        <v/>
      </c>
      <c r="R51" t="str">
        <f>IF(B51="","",1)</f>
        <v/>
      </c>
      <c r="S51" t="str">
        <f t="shared" si="2"/>
        <v/>
      </c>
      <c r="U51" t="str">
        <f t="shared" si="0"/>
        <v/>
      </c>
      <c r="V51" t="str">
        <f t="shared" si="1"/>
        <v/>
      </c>
    </row>
    <row r="52" spans="1:22" x14ac:dyDescent="0.25">
      <c r="A52" s="13">
        <v>39</v>
      </c>
      <c r="B52" t="str">
        <f>IFERROR(INDEX(DATOS!B:B,MATCH(CHECKLIST!A52,DATOS!BM:BM,0),1),"")</f>
        <v/>
      </c>
      <c r="C52" t="str">
        <f>IFERROR(INDEX(DATOS!I:I,MATCH(CHECKLIST!A52,DATOS!BM:BM,0),1),"")</f>
        <v/>
      </c>
      <c r="D52" t="str">
        <f>IFERROR(INDEX(DATOS!R:R,MATCH(CHECKLIST!E52,DATOS!F:F,0),1),"")</f>
        <v/>
      </c>
      <c r="E52" s="17" t="str">
        <f>IFERROR(INDEX(DATOS!F:F,MATCH(CHECKLIST!A52,DATOS!BM:BM,0),1),"")</f>
        <v/>
      </c>
      <c r="F52" s="3" t="str">
        <f>IFERROR(IF(INDEX(DATOS!AL:AL,MATCH(CHECKLIST!B52,DATOS!B:B,0),1)=0,"",INDEX(DATOS!AL:AL,MATCH(CHECKLIST!B52,DATOS!B:B,0),1)),"")</f>
        <v/>
      </c>
      <c r="G52" s="18" t="str">
        <f>IFERROR(IF(INDEX(DATOS!AQ:AQ,MATCH(CHECKLIST!B52,DATOS!B:B,0),1)=0,"",INDEX(DATOS!AQ:AQ,MATCH(CHECKLIST!B52,DATOS!B:B,0),1)),"")</f>
        <v/>
      </c>
      <c r="H52" s="18" t="str">
        <f>IFERROR(IF(INDEX(DATOS!AC:AC,MATCH(CHECKLIST!B52,DATOS!B:B,0),1)="","X",IF(INDEX(DATOS!AC:AC,MATCH(CHECKLIST!B52,DATOS!B:B,0),1)="VIGENTE","",INDEX(DATOS!AC:AC,MATCH(CHECKLIST!B52,DATOS!B:B,0),1))),"")</f>
        <v/>
      </c>
      <c r="I52" s="18" t="str">
        <f>IFERROR(IF(INDEX(DATOS!AU:AU,MATCH(CHECKLIST!B52,DATOS!B:B,0),1)=0,"",INDEX(DATOS!AU:AU,MATCH(CHECKLIST!B52,DATOS!B:B,0),1)),"")</f>
        <v/>
      </c>
      <c r="J52" s="18" t="str">
        <f>IFERROR(IF(INDEX(DATOS!AS:AS,MATCH(CHECKLIST!B52,DATOS!B:B,0),1)=0,"",INDEX(DATOS!AS:AS,MATCH(CHECKLIST!B52,DATOS!B:B,0),1)),"")</f>
        <v/>
      </c>
      <c r="K52" s="50" t="str">
        <f>IFERROR(IF(INDEX(DATOS!AT:AT,MATCH(CHECKLIST!B52,DATOS!B:B,0),1)=0,"",INDEX(DATOS!AT:AT,MATCH(CHECKLIST!B52,DATOS!B:B,0),1)),"")</f>
        <v/>
      </c>
      <c r="L52" s="18" t="str">
        <f>IFERROR(IF(INDEX(DATOS!AV:AV,MATCH(CHECKLIST!B52,DATOS!B:B,0),1)=0,"",INDEX(DATOS!AV:AV,MATCH(CHECKLIST!B52,DATOS!B:B,0),1)),"")</f>
        <v/>
      </c>
      <c r="M52" s="18" t="str">
        <f>IFERROR(IF(INDEX(DATOS!AR:AR,MATCH(CHECKLIST!B52,DATOS!B:B,0),1)=0,"",INDEX(DATOS!AR:AR,MATCH(CHECKLIST!B52,DATOS!B:B,0),1)),"")</f>
        <v/>
      </c>
      <c r="N52" s="50" t="str">
        <f ca="1">IFERROR(IF(INDEX(DATOS!K:K,MATCH(CHECKLIST!B52,DATOS!B:B,0),1)="","X",IF(INDEX(DATOS!K:K,MATCH(CHECKLIST!B52,DATOS!B:B,0),1)&gt;YEAR(TODAY())-1,"","VENCIDA")),"")</f>
        <v/>
      </c>
      <c r="O52" s="50" t="str">
        <f>IFERROR(IF(INDEX(DATOS!AY:AY,MATCH(CHECKLIST!B52,DATOS!B:B,0),1)=0,"",INDEX(DATOS!AY:AY,MATCH(CHECKLIST!B52,DATOS!B:B,0),1)),"")</f>
        <v/>
      </c>
      <c r="P52" s="18" t="str">
        <f>IFERROR(IF(INDEX(DATOS!AW:AW,MATCH(CHECKLIST!B52,DATOS!B:B,0),1)=0,"",INDEX(DATOS!AW:AW,MATCH(CHECKLIST!B52,DATOS!B:B,0),1)),"")</f>
        <v/>
      </c>
      <c r="Q52" s="18" t="str">
        <f>IFERROR(IF(INDEX(DATOS!AX:AX,MATCH(CHECKLIST!B52,DATOS!B:B,0),1)=0,"",INDEX(DATOS!AX:AX,MATCH(CHECKLIST!B52,DATOS!B:B,0),1)),"")</f>
        <v/>
      </c>
      <c r="S52">
        <f t="shared" si="2"/>
        <v>0</v>
      </c>
      <c r="U52" t="str">
        <f t="shared" si="0"/>
        <v/>
      </c>
      <c r="V52" t="str">
        <f t="shared" si="1"/>
        <v/>
      </c>
    </row>
    <row r="53" spans="1:22" ht="15" customHeight="1" x14ac:dyDescent="0.25">
      <c r="A53" s="13">
        <v>40</v>
      </c>
      <c r="B53" t="str">
        <f>IFERROR(INDEX(DATOS!B:B,MATCH(CHECKLIST!A53,DATOS!BM:BM,0),1),"")</f>
        <v/>
      </c>
      <c r="C53" t="str">
        <f>IFERROR(INDEX(DATOS!I:I,MATCH(CHECKLIST!A53,DATOS!BM:BM,0),1),"")</f>
        <v/>
      </c>
      <c r="D53" t="str">
        <f>IFERROR(INDEX(DATOS!R:R,MATCH(CHECKLIST!E53,DATOS!F:F,0),1),"")</f>
        <v/>
      </c>
      <c r="E53" s="17" t="str">
        <f>IFERROR(INDEX(DATOS!F:F,MATCH(CHECKLIST!A53,DATOS!BM:BM,0),1),"")</f>
        <v/>
      </c>
      <c r="F53" s="3" t="str">
        <f>IFERROR(IF(INDEX(DATOS!AL:AL,MATCH(CHECKLIST!B53,DATOS!B:B,0),1)=0,"",INDEX(DATOS!AL:AL,MATCH(CHECKLIST!B53,DATOS!B:B,0),1)),"")</f>
        <v/>
      </c>
      <c r="G53" s="18" t="str">
        <f>IFERROR(IF(INDEX(DATOS!AQ:AQ,MATCH(CHECKLIST!B53,DATOS!B:B,0),1)=0,"",INDEX(DATOS!AQ:AQ,MATCH(CHECKLIST!B53,DATOS!B:B,0),1)),"")</f>
        <v/>
      </c>
      <c r="H53" s="18" t="str">
        <f>IFERROR(IF(INDEX(DATOS!AC:AC,MATCH(CHECKLIST!B53,DATOS!B:B,0),1)="","X",IF(INDEX(DATOS!AC:AC,MATCH(CHECKLIST!B53,DATOS!B:B,0),1)="VIGENTE","",INDEX(DATOS!AC:AC,MATCH(CHECKLIST!B53,DATOS!B:B,0),1))),"")</f>
        <v/>
      </c>
      <c r="I53" s="18" t="str">
        <f>IFERROR(IF(INDEX(DATOS!AU:AU,MATCH(CHECKLIST!B53,DATOS!B:B,0),1)=0,"",INDEX(DATOS!AU:AU,MATCH(CHECKLIST!B53,DATOS!B:B,0),1)),"")</f>
        <v/>
      </c>
      <c r="J53" s="18" t="str">
        <f>IFERROR(IF(INDEX(DATOS!AS:AS,MATCH(CHECKLIST!B53,DATOS!B:B,0),1)=0,"",INDEX(DATOS!AS:AS,MATCH(CHECKLIST!B53,DATOS!B:B,0),1)),"")</f>
        <v/>
      </c>
      <c r="K53" s="50" t="str">
        <f>IFERROR(IF(INDEX(DATOS!AT:AT,MATCH(CHECKLIST!B53,DATOS!B:B,0),1)=0,"",INDEX(DATOS!AT:AT,MATCH(CHECKLIST!B53,DATOS!B:B,0),1)),"")</f>
        <v/>
      </c>
      <c r="L53" s="18" t="str">
        <f>IFERROR(IF(INDEX(DATOS!AV:AV,MATCH(CHECKLIST!B53,DATOS!B:B,0),1)=0,"",INDEX(DATOS!AV:AV,MATCH(CHECKLIST!B53,DATOS!B:B,0),1)),"")</f>
        <v/>
      </c>
      <c r="M53" s="18" t="str">
        <f>IFERROR(IF(INDEX(DATOS!AR:AR,MATCH(CHECKLIST!B53,DATOS!B:B,0),1)=0,"",INDEX(DATOS!AR:AR,MATCH(CHECKLIST!B53,DATOS!B:B,0),1)),"")</f>
        <v/>
      </c>
      <c r="N53" s="50" t="str">
        <f ca="1">IFERROR(IF(INDEX(DATOS!K:K,MATCH(CHECKLIST!B53,DATOS!B:B,0),1)="","X",IF(INDEX(DATOS!K:K,MATCH(CHECKLIST!B53,DATOS!B:B,0),1)&gt;YEAR(TODAY())-1,"","VENCIDA")),"")</f>
        <v/>
      </c>
      <c r="O53" s="50" t="str">
        <f>IFERROR(IF(INDEX(DATOS!AY:AY,MATCH(CHECKLIST!B53,DATOS!B:B,0),1)=0,"",INDEX(DATOS!AY:AY,MATCH(CHECKLIST!B53,DATOS!B:B,0),1)),"")</f>
        <v/>
      </c>
      <c r="P53" s="18" t="str">
        <f>IFERROR(IF(INDEX(DATOS!AW:AW,MATCH(CHECKLIST!B53,DATOS!B:B,0),1)=0,"",INDEX(DATOS!AW:AW,MATCH(CHECKLIST!B53,DATOS!B:B,0),1)),"")</f>
        <v/>
      </c>
      <c r="Q53" s="18" t="str">
        <f>IFERROR(IF(INDEX(DATOS!AX:AX,MATCH(CHECKLIST!B53,DATOS!B:B,0),1)=0,"",INDEX(DATOS!AX:AX,MATCH(CHECKLIST!B53,DATOS!B:B,0),1)),"")</f>
        <v/>
      </c>
      <c r="R53" t="str">
        <f>IF(B53="","",1)</f>
        <v/>
      </c>
      <c r="S53" t="str">
        <f t="shared" si="2"/>
        <v/>
      </c>
      <c r="U53" t="str">
        <f t="shared" si="0"/>
        <v/>
      </c>
      <c r="V53" t="str">
        <f t="shared" si="1"/>
        <v/>
      </c>
    </row>
    <row r="54" spans="1:22" ht="15" customHeight="1" x14ac:dyDescent="0.25">
      <c r="A54" s="13">
        <v>41</v>
      </c>
      <c r="B54" t="str">
        <f>IFERROR(INDEX(DATOS!B:B,MATCH(CHECKLIST!A54,DATOS!BM:BM,0),1),"")</f>
        <v/>
      </c>
      <c r="C54" t="str">
        <f>IFERROR(INDEX(DATOS!I:I,MATCH(CHECKLIST!A54,DATOS!BM:BM,0),1),"")</f>
        <v/>
      </c>
      <c r="D54" t="str">
        <f>IFERROR(INDEX(DATOS!R:R,MATCH(CHECKLIST!E54,DATOS!F:F,0),1),"")</f>
        <v/>
      </c>
      <c r="E54" s="17" t="str">
        <f>IFERROR(INDEX(DATOS!F:F,MATCH(CHECKLIST!A54,DATOS!BM:BM,0),1),"")</f>
        <v/>
      </c>
      <c r="F54" s="3" t="str">
        <f>IFERROR(IF(INDEX(DATOS!AL:AL,MATCH(CHECKLIST!B54,DATOS!B:B,0),1)=0,"",INDEX(DATOS!AL:AL,MATCH(CHECKLIST!B54,DATOS!B:B,0),1)),"")</f>
        <v/>
      </c>
      <c r="G54" s="18" t="str">
        <f>IFERROR(IF(INDEX(DATOS!AQ:AQ,MATCH(CHECKLIST!B54,DATOS!B:B,0),1)=0,"",INDEX(DATOS!AQ:AQ,MATCH(CHECKLIST!B54,DATOS!B:B,0),1)),"")</f>
        <v/>
      </c>
      <c r="H54" s="18" t="str">
        <f>IFERROR(IF(INDEX(DATOS!AC:AC,MATCH(CHECKLIST!B54,DATOS!B:B,0),1)="","X",IF(INDEX(DATOS!AC:AC,MATCH(CHECKLIST!B54,DATOS!B:B,0),1)="VIGENTE","",INDEX(DATOS!AC:AC,MATCH(CHECKLIST!B54,DATOS!B:B,0),1))),"")</f>
        <v/>
      </c>
      <c r="I54" s="18" t="str">
        <f>IFERROR(IF(INDEX(DATOS!AU:AU,MATCH(CHECKLIST!B54,DATOS!B:B,0),1)=0,"",INDEX(DATOS!AU:AU,MATCH(CHECKLIST!B54,DATOS!B:B,0),1)),"")</f>
        <v/>
      </c>
      <c r="J54" s="18" t="str">
        <f>IFERROR(IF(INDEX(DATOS!AS:AS,MATCH(CHECKLIST!B54,DATOS!B:B,0),1)=0,"",INDEX(DATOS!AS:AS,MATCH(CHECKLIST!B54,DATOS!B:B,0),1)),"")</f>
        <v/>
      </c>
      <c r="K54" s="50" t="str">
        <f>IFERROR(IF(INDEX(DATOS!AT:AT,MATCH(CHECKLIST!B54,DATOS!B:B,0),1)=0,"",INDEX(DATOS!AT:AT,MATCH(CHECKLIST!B54,DATOS!B:B,0),1)),"")</f>
        <v/>
      </c>
      <c r="L54" s="18" t="str">
        <f>IFERROR(IF(INDEX(DATOS!AV:AV,MATCH(CHECKLIST!B54,DATOS!B:B,0),1)=0,"",INDEX(DATOS!AV:AV,MATCH(CHECKLIST!B54,DATOS!B:B,0),1)),"")</f>
        <v/>
      </c>
      <c r="M54" s="18" t="str">
        <f>IFERROR(IF(INDEX(DATOS!AR:AR,MATCH(CHECKLIST!B54,DATOS!B:B,0),1)=0,"",INDEX(DATOS!AR:AR,MATCH(CHECKLIST!B54,DATOS!B:B,0),1)),"")</f>
        <v/>
      </c>
      <c r="N54" s="50" t="str">
        <f ca="1">IFERROR(IF(INDEX(DATOS!K:K,MATCH(CHECKLIST!B54,DATOS!B:B,0),1)="","X",IF(INDEX(DATOS!K:K,MATCH(CHECKLIST!B54,DATOS!B:B,0),1)&gt;YEAR(TODAY())-1,"","VENCIDA")),"")</f>
        <v/>
      </c>
      <c r="O54" s="50" t="str">
        <f>IFERROR(IF(INDEX(DATOS!AY:AY,MATCH(CHECKLIST!B54,DATOS!B:B,0),1)=0,"",INDEX(DATOS!AY:AY,MATCH(CHECKLIST!B54,DATOS!B:B,0),1)),"")</f>
        <v/>
      </c>
      <c r="P54" s="18" t="str">
        <f>IFERROR(IF(INDEX(DATOS!AW:AW,MATCH(CHECKLIST!B54,DATOS!B:B,0),1)=0,"",INDEX(DATOS!AW:AW,MATCH(CHECKLIST!B54,DATOS!B:B,0),1)),"")</f>
        <v/>
      </c>
      <c r="Q54" s="18" t="str">
        <f>IFERROR(IF(INDEX(DATOS!AX:AX,MATCH(CHECKLIST!B54,DATOS!B:B,0),1)=0,"",INDEX(DATOS!AX:AX,MATCH(CHECKLIST!B54,DATOS!B:B,0),1)),"")</f>
        <v/>
      </c>
      <c r="S54">
        <f t="shared" si="2"/>
        <v>0</v>
      </c>
      <c r="U54" t="str">
        <f t="shared" si="0"/>
        <v/>
      </c>
      <c r="V54" t="str">
        <f t="shared" si="1"/>
        <v/>
      </c>
    </row>
    <row r="55" spans="1:22" ht="15" customHeight="1" x14ac:dyDescent="0.25">
      <c r="A55" s="13">
        <v>42</v>
      </c>
      <c r="B55" t="str">
        <f>IFERROR(INDEX(DATOS!B:B,MATCH(CHECKLIST!A55,DATOS!BM:BM,0),1),"")</f>
        <v/>
      </c>
      <c r="C55" t="str">
        <f>IFERROR(INDEX(DATOS!I:I,MATCH(CHECKLIST!A55,DATOS!BM:BM,0),1),"")</f>
        <v/>
      </c>
      <c r="D55" t="str">
        <f>IFERROR(INDEX(DATOS!R:R,MATCH(CHECKLIST!E55,DATOS!F:F,0),1),"")</f>
        <v/>
      </c>
      <c r="E55" s="17" t="str">
        <f>IFERROR(INDEX(DATOS!F:F,MATCH(CHECKLIST!A55,DATOS!BM:BM,0),1),"")</f>
        <v/>
      </c>
      <c r="F55" s="3" t="str">
        <f>IFERROR(IF(INDEX(DATOS!AL:AL,MATCH(CHECKLIST!B55,DATOS!B:B,0),1)=0,"",INDEX(DATOS!AL:AL,MATCH(CHECKLIST!B55,DATOS!B:B,0),1)),"")</f>
        <v/>
      </c>
      <c r="G55" s="18" t="str">
        <f>IFERROR(IF(INDEX(DATOS!AQ:AQ,MATCH(CHECKLIST!B55,DATOS!B:B,0),1)=0,"",INDEX(DATOS!AQ:AQ,MATCH(CHECKLIST!B55,DATOS!B:B,0),1)),"")</f>
        <v/>
      </c>
      <c r="H55" s="18" t="str">
        <f>IFERROR(IF(INDEX(DATOS!AC:AC,MATCH(CHECKLIST!B55,DATOS!B:B,0),1)="","X",IF(INDEX(DATOS!AC:AC,MATCH(CHECKLIST!B55,DATOS!B:B,0),1)="VIGENTE","",INDEX(DATOS!AC:AC,MATCH(CHECKLIST!B55,DATOS!B:B,0),1))),"")</f>
        <v/>
      </c>
      <c r="I55" s="18" t="str">
        <f>IFERROR(IF(INDEX(DATOS!AU:AU,MATCH(CHECKLIST!B55,DATOS!B:B,0),1)=0,"",INDEX(DATOS!AU:AU,MATCH(CHECKLIST!B55,DATOS!B:B,0),1)),"")</f>
        <v/>
      </c>
      <c r="J55" s="18" t="str">
        <f>IFERROR(IF(INDEX(DATOS!AS:AS,MATCH(CHECKLIST!B55,DATOS!B:B,0),1)=0,"",INDEX(DATOS!AS:AS,MATCH(CHECKLIST!B55,DATOS!B:B,0),1)),"")</f>
        <v/>
      </c>
      <c r="K55" s="50" t="str">
        <f>IFERROR(IF(INDEX(DATOS!AT:AT,MATCH(CHECKLIST!B55,DATOS!B:B,0),1)=0,"",INDEX(DATOS!AT:AT,MATCH(CHECKLIST!B55,DATOS!B:B,0),1)),"")</f>
        <v/>
      </c>
      <c r="L55" s="18" t="str">
        <f>IFERROR(IF(INDEX(DATOS!AV:AV,MATCH(CHECKLIST!B55,DATOS!B:B,0),1)=0,"",INDEX(DATOS!AV:AV,MATCH(CHECKLIST!B55,DATOS!B:B,0),1)),"")</f>
        <v/>
      </c>
      <c r="M55" s="18" t="str">
        <f>IFERROR(IF(INDEX(DATOS!AR:AR,MATCH(CHECKLIST!B55,DATOS!B:B,0),1)=0,"",INDEX(DATOS!AR:AR,MATCH(CHECKLIST!B55,DATOS!B:B,0),1)),"")</f>
        <v/>
      </c>
      <c r="N55" s="50" t="str">
        <f ca="1">IFERROR(IF(INDEX(DATOS!K:K,MATCH(CHECKLIST!B55,DATOS!B:B,0),1)="","X",IF(INDEX(DATOS!K:K,MATCH(CHECKLIST!B55,DATOS!B:B,0),1)&gt;YEAR(TODAY())-1,"","VENCIDA")),"")</f>
        <v/>
      </c>
      <c r="O55" s="50" t="str">
        <f>IFERROR(IF(INDEX(DATOS!AY:AY,MATCH(CHECKLIST!B55,DATOS!B:B,0),1)=0,"",INDEX(DATOS!AY:AY,MATCH(CHECKLIST!B55,DATOS!B:B,0),1)),"")</f>
        <v/>
      </c>
      <c r="P55" s="18" t="str">
        <f>IFERROR(IF(INDEX(DATOS!AW:AW,MATCH(CHECKLIST!B55,DATOS!B:B,0),1)=0,"",INDEX(DATOS!AW:AW,MATCH(CHECKLIST!B55,DATOS!B:B,0),1)),"")</f>
        <v/>
      </c>
      <c r="Q55" s="18" t="str">
        <f>IFERROR(IF(INDEX(DATOS!AX:AX,MATCH(CHECKLIST!B55,DATOS!B:B,0),1)=0,"",INDEX(DATOS!AX:AX,MATCH(CHECKLIST!B55,DATOS!B:B,0),1)),"")</f>
        <v/>
      </c>
      <c r="R55" t="str">
        <f>IF(B55="","",1)</f>
        <v/>
      </c>
      <c r="S55" t="str">
        <f t="shared" si="2"/>
        <v/>
      </c>
      <c r="U55" t="str">
        <f t="shared" si="0"/>
        <v/>
      </c>
      <c r="V55" t="str">
        <f t="shared" si="1"/>
        <v/>
      </c>
    </row>
    <row r="56" spans="1:22" ht="15" customHeight="1" x14ac:dyDescent="0.25">
      <c r="A56" s="13">
        <v>43</v>
      </c>
      <c r="B56" t="str">
        <f>IFERROR(INDEX(DATOS!B:B,MATCH(CHECKLIST!A56,DATOS!BM:BM,0),1),"")</f>
        <v/>
      </c>
      <c r="C56" t="str">
        <f>IFERROR(INDEX(DATOS!I:I,MATCH(CHECKLIST!A56,DATOS!BM:BM,0),1),"")</f>
        <v/>
      </c>
      <c r="D56" t="str">
        <f>IFERROR(INDEX(DATOS!R:R,MATCH(CHECKLIST!E56,DATOS!F:F,0),1),"")</f>
        <v/>
      </c>
      <c r="E56" s="17" t="str">
        <f>IFERROR(INDEX(DATOS!F:F,MATCH(CHECKLIST!A56,DATOS!BM:BM,0),1),"")</f>
        <v/>
      </c>
      <c r="F56" s="3" t="str">
        <f>IFERROR(IF(INDEX(DATOS!AL:AL,MATCH(CHECKLIST!B56,DATOS!B:B,0),1)=0,"",INDEX(DATOS!AL:AL,MATCH(CHECKLIST!B56,DATOS!B:B,0),1)),"")</f>
        <v/>
      </c>
      <c r="G56" s="18" t="str">
        <f>IFERROR(IF(INDEX(DATOS!AQ:AQ,MATCH(CHECKLIST!B56,DATOS!B:B,0),1)=0,"",INDEX(DATOS!AQ:AQ,MATCH(CHECKLIST!B56,DATOS!B:B,0),1)),"")</f>
        <v/>
      </c>
      <c r="H56" s="18" t="str">
        <f>IFERROR(IF(INDEX(DATOS!AC:AC,MATCH(CHECKLIST!B56,DATOS!B:B,0),1)="","X",IF(INDEX(DATOS!AC:AC,MATCH(CHECKLIST!B56,DATOS!B:B,0),1)="VIGENTE","",INDEX(DATOS!AC:AC,MATCH(CHECKLIST!B56,DATOS!B:B,0),1))),"")</f>
        <v/>
      </c>
      <c r="I56" s="18" t="str">
        <f>IFERROR(IF(INDEX(DATOS!AU:AU,MATCH(CHECKLIST!B56,DATOS!B:B,0),1)=0,"",INDEX(DATOS!AU:AU,MATCH(CHECKLIST!B56,DATOS!B:B,0),1)),"")</f>
        <v/>
      </c>
      <c r="J56" s="18" t="str">
        <f>IFERROR(IF(INDEX(DATOS!AS:AS,MATCH(CHECKLIST!B56,DATOS!B:B,0),1)=0,"",INDEX(DATOS!AS:AS,MATCH(CHECKLIST!B56,DATOS!B:B,0),1)),"")</f>
        <v/>
      </c>
      <c r="K56" s="50" t="str">
        <f>IFERROR(IF(INDEX(DATOS!AT:AT,MATCH(CHECKLIST!B56,DATOS!B:B,0),1)=0,"",INDEX(DATOS!AT:AT,MATCH(CHECKLIST!B56,DATOS!B:B,0),1)),"")</f>
        <v/>
      </c>
      <c r="L56" s="18" t="str">
        <f>IFERROR(IF(INDEX(DATOS!AV:AV,MATCH(CHECKLIST!B56,DATOS!B:B,0),1)=0,"",INDEX(DATOS!AV:AV,MATCH(CHECKLIST!B56,DATOS!B:B,0),1)),"")</f>
        <v/>
      </c>
      <c r="M56" s="18" t="str">
        <f>IFERROR(IF(INDEX(DATOS!AR:AR,MATCH(CHECKLIST!B56,DATOS!B:B,0),1)=0,"",INDEX(DATOS!AR:AR,MATCH(CHECKLIST!B56,DATOS!B:B,0),1)),"")</f>
        <v/>
      </c>
      <c r="N56" s="50" t="str">
        <f ca="1">IFERROR(IF(INDEX(DATOS!K:K,MATCH(CHECKLIST!B56,DATOS!B:B,0),1)="","X",IF(INDEX(DATOS!K:K,MATCH(CHECKLIST!B56,DATOS!B:B,0),1)&gt;YEAR(TODAY())-1,"","VENCIDA")),"")</f>
        <v/>
      </c>
      <c r="O56" s="50" t="str">
        <f>IFERROR(IF(INDEX(DATOS!AY:AY,MATCH(CHECKLIST!B56,DATOS!B:B,0),1)=0,"",INDEX(DATOS!AY:AY,MATCH(CHECKLIST!B56,DATOS!B:B,0),1)),"")</f>
        <v/>
      </c>
      <c r="P56" s="18" t="str">
        <f>IFERROR(IF(INDEX(DATOS!AW:AW,MATCH(CHECKLIST!B56,DATOS!B:B,0),1)=0,"",INDEX(DATOS!AW:AW,MATCH(CHECKLIST!B56,DATOS!B:B,0),1)),"")</f>
        <v/>
      </c>
      <c r="Q56" s="18" t="str">
        <f>IFERROR(IF(INDEX(DATOS!AX:AX,MATCH(CHECKLIST!B56,DATOS!B:B,0),1)=0,"",INDEX(DATOS!AX:AX,MATCH(CHECKLIST!B56,DATOS!B:B,0),1)),"")</f>
        <v/>
      </c>
      <c r="S56">
        <f t="shared" si="2"/>
        <v>0</v>
      </c>
      <c r="U56" t="str">
        <f t="shared" si="0"/>
        <v/>
      </c>
      <c r="V56" t="str">
        <f t="shared" si="1"/>
        <v/>
      </c>
    </row>
    <row r="57" spans="1:22" ht="15" customHeight="1" x14ac:dyDescent="0.25">
      <c r="A57" s="13">
        <v>44</v>
      </c>
      <c r="B57" t="str">
        <f>IFERROR(INDEX(DATOS!B:B,MATCH(CHECKLIST!A57,DATOS!BM:BM,0),1),"")</f>
        <v/>
      </c>
      <c r="C57" t="str">
        <f>IFERROR(INDEX(DATOS!I:I,MATCH(CHECKLIST!A57,DATOS!BM:BM,0),1),"")</f>
        <v/>
      </c>
      <c r="D57" t="str">
        <f>IFERROR(INDEX(DATOS!R:R,MATCH(CHECKLIST!E57,DATOS!F:F,0),1),"")</f>
        <v/>
      </c>
      <c r="E57" s="17" t="str">
        <f>IFERROR(INDEX(DATOS!F:F,MATCH(CHECKLIST!A57,DATOS!BM:BM,0),1),"")</f>
        <v/>
      </c>
      <c r="F57" s="3" t="str">
        <f>IFERROR(IF(INDEX(DATOS!AL:AL,MATCH(CHECKLIST!B57,DATOS!B:B,0),1)=0,"",INDEX(DATOS!AL:AL,MATCH(CHECKLIST!B57,DATOS!B:B,0),1)),"")</f>
        <v/>
      </c>
      <c r="G57" s="18" t="str">
        <f>IFERROR(IF(INDEX(DATOS!AQ:AQ,MATCH(CHECKLIST!B57,DATOS!B:B,0),1)=0,"",INDEX(DATOS!AQ:AQ,MATCH(CHECKLIST!B57,DATOS!B:B,0),1)),"")</f>
        <v/>
      </c>
      <c r="H57" s="18" t="str">
        <f>IFERROR(IF(INDEX(DATOS!AC:AC,MATCH(CHECKLIST!B57,DATOS!B:B,0),1)="","X",IF(INDEX(DATOS!AC:AC,MATCH(CHECKLIST!B57,DATOS!B:B,0),1)="VIGENTE","",INDEX(DATOS!AC:AC,MATCH(CHECKLIST!B57,DATOS!B:B,0),1))),"")</f>
        <v/>
      </c>
      <c r="I57" s="18" t="str">
        <f>IFERROR(IF(INDEX(DATOS!AU:AU,MATCH(CHECKLIST!B57,DATOS!B:B,0),1)=0,"",INDEX(DATOS!AU:AU,MATCH(CHECKLIST!B57,DATOS!B:B,0),1)),"")</f>
        <v/>
      </c>
      <c r="J57" s="18" t="str">
        <f>IFERROR(IF(INDEX(DATOS!AS:AS,MATCH(CHECKLIST!B57,DATOS!B:B,0),1)=0,"",INDEX(DATOS!AS:AS,MATCH(CHECKLIST!B57,DATOS!B:B,0),1)),"")</f>
        <v/>
      </c>
      <c r="K57" s="50" t="str">
        <f>IFERROR(IF(INDEX(DATOS!AT:AT,MATCH(CHECKLIST!B57,DATOS!B:B,0),1)=0,"",INDEX(DATOS!AT:AT,MATCH(CHECKLIST!B57,DATOS!B:B,0),1)),"")</f>
        <v/>
      </c>
      <c r="L57" s="18" t="str">
        <f>IFERROR(IF(INDEX(DATOS!AV:AV,MATCH(CHECKLIST!B57,DATOS!B:B,0),1)=0,"",INDEX(DATOS!AV:AV,MATCH(CHECKLIST!B57,DATOS!B:B,0),1)),"")</f>
        <v/>
      </c>
      <c r="M57" s="18" t="str">
        <f>IFERROR(IF(INDEX(DATOS!AR:AR,MATCH(CHECKLIST!B57,DATOS!B:B,0),1)=0,"",INDEX(DATOS!AR:AR,MATCH(CHECKLIST!B57,DATOS!B:B,0),1)),"")</f>
        <v/>
      </c>
      <c r="N57" s="50" t="str">
        <f ca="1">IFERROR(IF(INDEX(DATOS!K:K,MATCH(CHECKLIST!B57,DATOS!B:B,0),1)="","X",IF(INDEX(DATOS!K:K,MATCH(CHECKLIST!B57,DATOS!B:B,0),1)&gt;YEAR(TODAY())-1,"","VENCIDA")),"")</f>
        <v/>
      </c>
      <c r="O57" s="50" t="str">
        <f>IFERROR(IF(INDEX(DATOS!AY:AY,MATCH(CHECKLIST!B57,DATOS!B:B,0),1)=0,"",INDEX(DATOS!AY:AY,MATCH(CHECKLIST!B57,DATOS!B:B,0),1)),"")</f>
        <v/>
      </c>
      <c r="P57" s="18" t="str">
        <f>IFERROR(IF(INDEX(DATOS!AW:AW,MATCH(CHECKLIST!B57,DATOS!B:B,0),1)=0,"",INDEX(DATOS!AW:AW,MATCH(CHECKLIST!B57,DATOS!B:B,0),1)),"")</f>
        <v/>
      </c>
      <c r="Q57" s="18" t="str">
        <f>IFERROR(IF(INDEX(DATOS!AX:AX,MATCH(CHECKLIST!B57,DATOS!B:B,0),1)=0,"",INDEX(DATOS!AX:AX,MATCH(CHECKLIST!B57,DATOS!B:B,0),1)),"")</f>
        <v/>
      </c>
      <c r="R57" t="str">
        <f>IF(B57="","",1)</f>
        <v/>
      </c>
      <c r="S57" t="str">
        <f t="shared" si="2"/>
        <v/>
      </c>
      <c r="U57" t="str">
        <f t="shared" si="0"/>
        <v/>
      </c>
      <c r="V57" t="str">
        <f t="shared" si="1"/>
        <v/>
      </c>
    </row>
    <row r="58" spans="1:22" ht="15" customHeight="1" x14ac:dyDescent="0.25">
      <c r="A58" s="13">
        <v>45</v>
      </c>
      <c r="B58" t="str">
        <f>IFERROR(INDEX(DATOS!B:B,MATCH(CHECKLIST!A58,DATOS!BM:BM,0),1),"")</f>
        <v/>
      </c>
      <c r="C58" t="str">
        <f>IFERROR(INDEX(DATOS!I:I,MATCH(CHECKLIST!A58,DATOS!BM:BM,0),1),"")</f>
        <v/>
      </c>
      <c r="D58" t="str">
        <f>IFERROR(INDEX(DATOS!R:R,MATCH(CHECKLIST!E58,DATOS!F:F,0),1),"")</f>
        <v/>
      </c>
      <c r="E58" s="17" t="str">
        <f>IFERROR(INDEX(DATOS!F:F,MATCH(CHECKLIST!A58,DATOS!BM:BM,0),1),"")</f>
        <v/>
      </c>
      <c r="F58" s="3" t="str">
        <f>IFERROR(IF(INDEX(DATOS!AL:AL,MATCH(CHECKLIST!B58,DATOS!B:B,0),1)=0,"",INDEX(DATOS!AL:AL,MATCH(CHECKLIST!B58,DATOS!B:B,0),1)),"")</f>
        <v/>
      </c>
      <c r="G58" s="18" t="str">
        <f>IFERROR(IF(INDEX(DATOS!AQ:AQ,MATCH(CHECKLIST!B58,DATOS!B:B,0),1)=0,"",INDEX(DATOS!AQ:AQ,MATCH(CHECKLIST!B58,DATOS!B:B,0),1)),"")</f>
        <v/>
      </c>
      <c r="H58" s="18" t="str">
        <f>IFERROR(IF(INDEX(DATOS!AC:AC,MATCH(CHECKLIST!B58,DATOS!B:B,0),1)="","X",IF(INDEX(DATOS!AC:AC,MATCH(CHECKLIST!B58,DATOS!B:B,0),1)="VIGENTE","",INDEX(DATOS!AC:AC,MATCH(CHECKLIST!B58,DATOS!B:B,0),1))),"")</f>
        <v/>
      </c>
      <c r="I58" s="18" t="str">
        <f>IFERROR(IF(INDEX(DATOS!AU:AU,MATCH(CHECKLIST!B58,DATOS!B:B,0),1)=0,"",INDEX(DATOS!AU:AU,MATCH(CHECKLIST!B58,DATOS!B:B,0),1)),"")</f>
        <v/>
      </c>
      <c r="J58" s="18" t="str">
        <f>IFERROR(IF(INDEX(DATOS!AS:AS,MATCH(CHECKLIST!B58,DATOS!B:B,0),1)=0,"",INDEX(DATOS!AS:AS,MATCH(CHECKLIST!B58,DATOS!B:B,0),1)),"")</f>
        <v/>
      </c>
      <c r="K58" s="50" t="str">
        <f>IFERROR(IF(INDEX(DATOS!AT:AT,MATCH(CHECKLIST!B58,DATOS!B:B,0),1)=0,"",INDEX(DATOS!AT:AT,MATCH(CHECKLIST!B58,DATOS!B:B,0),1)),"")</f>
        <v/>
      </c>
      <c r="L58" s="18" t="str">
        <f>IFERROR(IF(INDEX(DATOS!AV:AV,MATCH(CHECKLIST!B58,DATOS!B:B,0),1)=0,"",INDEX(DATOS!AV:AV,MATCH(CHECKLIST!B58,DATOS!B:B,0),1)),"")</f>
        <v/>
      </c>
      <c r="M58" s="18" t="str">
        <f>IFERROR(IF(INDEX(DATOS!AR:AR,MATCH(CHECKLIST!B58,DATOS!B:B,0),1)=0,"",INDEX(DATOS!AR:AR,MATCH(CHECKLIST!B58,DATOS!B:B,0),1)),"")</f>
        <v/>
      </c>
      <c r="N58" s="50" t="str">
        <f ca="1">IFERROR(IF(INDEX(DATOS!K:K,MATCH(CHECKLIST!B58,DATOS!B:B,0),1)="","X",IF(INDEX(DATOS!K:K,MATCH(CHECKLIST!B58,DATOS!B:B,0),1)&gt;YEAR(TODAY())-1,"","VENCIDA")),"")</f>
        <v/>
      </c>
      <c r="O58" s="50" t="str">
        <f>IFERROR(IF(INDEX(DATOS!AY:AY,MATCH(CHECKLIST!B58,DATOS!B:B,0),1)=0,"",INDEX(DATOS!AY:AY,MATCH(CHECKLIST!B58,DATOS!B:B,0),1)),"")</f>
        <v/>
      </c>
      <c r="P58" s="18" t="str">
        <f>IFERROR(IF(INDEX(DATOS!AW:AW,MATCH(CHECKLIST!B58,DATOS!B:B,0),1)=0,"",INDEX(DATOS!AW:AW,MATCH(CHECKLIST!B58,DATOS!B:B,0),1)),"")</f>
        <v/>
      </c>
      <c r="Q58" s="18" t="str">
        <f>IFERROR(IF(INDEX(DATOS!AX:AX,MATCH(CHECKLIST!B58,DATOS!B:B,0),1)=0,"",INDEX(DATOS!AX:AX,MATCH(CHECKLIST!B58,DATOS!B:B,0),1)),"")</f>
        <v/>
      </c>
      <c r="S58">
        <f t="shared" si="2"/>
        <v>0</v>
      </c>
      <c r="U58" t="str">
        <f t="shared" si="0"/>
        <v/>
      </c>
      <c r="V58" t="str">
        <f t="shared" si="1"/>
        <v/>
      </c>
    </row>
    <row r="59" spans="1:22" ht="15" customHeight="1" x14ac:dyDescent="0.25">
      <c r="A59" s="13">
        <v>46</v>
      </c>
      <c r="B59" t="str">
        <f>IFERROR(INDEX(DATOS!B:B,MATCH(CHECKLIST!A59,DATOS!BM:BM,0),1),"")</f>
        <v/>
      </c>
      <c r="C59" t="str">
        <f>IFERROR(INDEX(DATOS!I:I,MATCH(CHECKLIST!A59,DATOS!BM:BM,0),1),"")</f>
        <v/>
      </c>
      <c r="D59" t="str">
        <f>IFERROR(INDEX(DATOS!R:R,MATCH(CHECKLIST!E59,DATOS!F:F,0),1),"")</f>
        <v/>
      </c>
      <c r="E59" s="17" t="str">
        <f>IFERROR(INDEX(DATOS!F:F,MATCH(CHECKLIST!A59,DATOS!BM:BM,0),1),"")</f>
        <v/>
      </c>
      <c r="F59" s="3" t="str">
        <f>IFERROR(IF(INDEX(DATOS!AL:AL,MATCH(CHECKLIST!B59,DATOS!B:B,0),1)=0,"",INDEX(DATOS!AL:AL,MATCH(CHECKLIST!B59,DATOS!B:B,0),1)),"")</f>
        <v/>
      </c>
      <c r="G59" s="18" t="str">
        <f>IFERROR(IF(INDEX(DATOS!AQ:AQ,MATCH(CHECKLIST!B59,DATOS!B:B,0),1)=0,"",INDEX(DATOS!AQ:AQ,MATCH(CHECKLIST!B59,DATOS!B:B,0),1)),"")</f>
        <v/>
      </c>
      <c r="H59" s="18" t="str">
        <f>IFERROR(IF(INDEX(DATOS!AC:AC,MATCH(CHECKLIST!B59,DATOS!B:B,0),1)="","X",IF(INDEX(DATOS!AC:AC,MATCH(CHECKLIST!B59,DATOS!B:B,0),1)="VIGENTE","",INDEX(DATOS!AC:AC,MATCH(CHECKLIST!B59,DATOS!B:B,0),1))),"")</f>
        <v/>
      </c>
      <c r="I59" s="18" t="str">
        <f>IFERROR(IF(INDEX(DATOS!AU:AU,MATCH(CHECKLIST!B59,DATOS!B:B,0),1)=0,"",INDEX(DATOS!AU:AU,MATCH(CHECKLIST!B59,DATOS!B:B,0),1)),"")</f>
        <v/>
      </c>
      <c r="J59" s="18" t="str">
        <f>IFERROR(IF(INDEX(DATOS!AS:AS,MATCH(CHECKLIST!B59,DATOS!B:B,0),1)=0,"",INDEX(DATOS!AS:AS,MATCH(CHECKLIST!B59,DATOS!B:B,0),1)),"")</f>
        <v/>
      </c>
      <c r="K59" s="50" t="str">
        <f>IFERROR(IF(INDEX(DATOS!AT:AT,MATCH(CHECKLIST!B59,DATOS!B:B,0),1)=0,"",INDEX(DATOS!AT:AT,MATCH(CHECKLIST!B59,DATOS!B:B,0),1)),"")</f>
        <v/>
      </c>
      <c r="L59" s="18" t="str">
        <f>IFERROR(IF(INDEX(DATOS!AV:AV,MATCH(CHECKLIST!B59,DATOS!B:B,0),1)=0,"",INDEX(DATOS!AV:AV,MATCH(CHECKLIST!B59,DATOS!B:B,0),1)),"")</f>
        <v/>
      </c>
      <c r="M59" s="18" t="str">
        <f>IFERROR(IF(INDEX(DATOS!AR:AR,MATCH(CHECKLIST!B59,DATOS!B:B,0),1)=0,"",INDEX(DATOS!AR:AR,MATCH(CHECKLIST!B59,DATOS!B:B,0),1)),"")</f>
        <v/>
      </c>
      <c r="N59" s="50" t="str">
        <f ca="1">IFERROR(IF(INDEX(DATOS!K:K,MATCH(CHECKLIST!B59,DATOS!B:B,0),1)="","X",IF(INDEX(DATOS!K:K,MATCH(CHECKLIST!B59,DATOS!B:B,0),1)&gt;YEAR(TODAY())-1,"","VENCIDA")),"")</f>
        <v/>
      </c>
      <c r="O59" s="50" t="str">
        <f>IFERROR(IF(INDEX(DATOS!AY:AY,MATCH(CHECKLIST!B59,DATOS!B:B,0),1)=0,"",INDEX(DATOS!AY:AY,MATCH(CHECKLIST!B59,DATOS!B:B,0),1)),"")</f>
        <v/>
      </c>
      <c r="P59" s="18" t="str">
        <f>IFERROR(IF(INDEX(DATOS!AW:AW,MATCH(CHECKLIST!B59,DATOS!B:B,0),1)=0,"",INDEX(DATOS!AW:AW,MATCH(CHECKLIST!B59,DATOS!B:B,0),1)),"")</f>
        <v/>
      </c>
      <c r="Q59" s="18" t="str">
        <f>IFERROR(IF(INDEX(DATOS!AX:AX,MATCH(CHECKLIST!B59,DATOS!B:B,0),1)=0,"",INDEX(DATOS!AX:AX,MATCH(CHECKLIST!B59,DATOS!B:B,0),1)),"")</f>
        <v/>
      </c>
      <c r="R59" t="str">
        <f>IF(B59="","",1)</f>
        <v/>
      </c>
      <c r="S59" t="str">
        <f t="shared" si="2"/>
        <v/>
      </c>
      <c r="U59" t="str">
        <f t="shared" si="0"/>
        <v/>
      </c>
      <c r="V59" t="str">
        <f t="shared" si="1"/>
        <v/>
      </c>
    </row>
    <row r="60" spans="1:22" ht="15" customHeight="1" x14ac:dyDescent="0.25">
      <c r="A60" s="13">
        <v>47</v>
      </c>
      <c r="B60" t="str">
        <f>IFERROR(INDEX(DATOS!B:B,MATCH(CHECKLIST!A60,DATOS!BM:BM,0),1),"")</f>
        <v/>
      </c>
      <c r="C60" t="str">
        <f>IFERROR(INDEX(DATOS!I:I,MATCH(CHECKLIST!A60,DATOS!BM:BM,0),1),"")</f>
        <v/>
      </c>
      <c r="D60" t="str">
        <f>IFERROR(INDEX(DATOS!R:R,MATCH(CHECKLIST!E60,DATOS!F:F,0),1),"")</f>
        <v/>
      </c>
      <c r="E60" s="17" t="str">
        <f>IFERROR(INDEX(DATOS!F:F,MATCH(CHECKLIST!A60,DATOS!BM:BM,0),1),"")</f>
        <v/>
      </c>
      <c r="F60" s="3" t="str">
        <f>IFERROR(IF(INDEX(DATOS!AL:AL,MATCH(CHECKLIST!B60,DATOS!B:B,0),1)=0,"",INDEX(DATOS!AL:AL,MATCH(CHECKLIST!B60,DATOS!B:B,0),1)),"")</f>
        <v/>
      </c>
      <c r="G60" s="18" t="str">
        <f>IFERROR(IF(INDEX(DATOS!AQ:AQ,MATCH(CHECKLIST!B60,DATOS!B:B,0),1)=0,"",INDEX(DATOS!AQ:AQ,MATCH(CHECKLIST!B60,DATOS!B:B,0),1)),"")</f>
        <v/>
      </c>
      <c r="H60" s="18" t="str">
        <f>IFERROR(IF(INDEX(DATOS!AC:AC,MATCH(CHECKLIST!B60,DATOS!B:B,0),1)="","X",IF(INDEX(DATOS!AC:AC,MATCH(CHECKLIST!B60,DATOS!B:B,0),1)="VIGENTE","",INDEX(DATOS!AC:AC,MATCH(CHECKLIST!B60,DATOS!B:B,0),1))),"")</f>
        <v/>
      </c>
      <c r="I60" s="18" t="str">
        <f>IFERROR(IF(INDEX(DATOS!AU:AU,MATCH(CHECKLIST!B60,DATOS!B:B,0),1)=0,"",INDEX(DATOS!AU:AU,MATCH(CHECKLIST!B60,DATOS!B:B,0),1)),"")</f>
        <v/>
      </c>
      <c r="J60" s="18" t="str">
        <f>IFERROR(IF(INDEX(DATOS!AS:AS,MATCH(CHECKLIST!B60,DATOS!B:B,0),1)=0,"",INDEX(DATOS!AS:AS,MATCH(CHECKLIST!B60,DATOS!B:B,0),1)),"")</f>
        <v/>
      </c>
      <c r="K60" s="50" t="str">
        <f>IFERROR(IF(INDEX(DATOS!AT:AT,MATCH(CHECKLIST!B60,DATOS!B:B,0),1)=0,"",INDEX(DATOS!AT:AT,MATCH(CHECKLIST!B60,DATOS!B:B,0),1)),"")</f>
        <v/>
      </c>
      <c r="L60" s="18" t="str">
        <f>IFERROR(IF(INDEX(DATOS!AV:AV,MATCH(CHECKLIST!B60,DATOS!B:B,0),1)=0,"",INDEX(DATOS!AV:AV,MATCH(CHECKLIST!B60,DATOS!B:B,0),1)),"")</f>
        <v/>
      </c>
      <c r="M60" s="18" t="str">
        <f>IFERROR(IF(INDEX(DATOS!AR:AR,MATCH(CHECKLIST!B60,DATOS!B:B,0),1)=0,"",INDEX(DATOS!AR:AR,MATCH(CHECKLIST!B60,DATOS!B:B,0),1)),"")</f>
        <v/>
      </c>
      <c r="N60" s="50" t="str">
        <f ca="1">IFERROR(IF(INDEX(DATOS!K:K,MATCH(CHECKLIST!B60,DATOS!B:B,0),1)="","X",IF(INDEX(DATOS!K:K,MATCH(CHECKLIST!B60,DATOS!B:B,0),1)&gt;YEAR(TODAY())-1,"","VENCIDA")),"")</f>
        <v/>
      </c>
      <c r="O60" s="50" t="str">
        <f>IFERROR(IF(INDEX(DATOS!AY:AY,MATCH(CHECKLIST!B60,DATOS!B:B,0),1)=0,"",INDEX(DATOS!AY:AY,MATCH(CHECKLIST!B60,DATOS!B:B,0),1)),"")</f>
        <v/>
      </c>
      <c r="P60" s="18" t="str">
        <f>IFERROR(IF(INDEX(DATOS!AW:AW,MATCH(CHECKLIST!B60,DATOS!B:B,0),1)=0,"",INDEX(DATOS!AW:AW,MATCH(CHECKLIST!B60,DATOS!B:B,0),1)),"")</f>
        <v/>
      </c>
      <c r="Q60" s="18" t="str">
        <f>IFERROR(IF(INDEX(DATOS!AX:AX,MATCH(CHECKLIST!B60,DATOS!B:B,0),1)=0,"",INDEX(DATOS!AX:AX,MATCH(CHECKLIST!B60,DATOS!B:B,0),1)),"")</f>
        <v/>
      </c>
      <c r="S60">
        <f t="shared" si="2"/>
        <v>0</v>
      </c>
      <c r="U60" t="str">
        <f t="shared" si="0"/>
        <v/>
      </c>
      <c r="V60" t="str">
        <f t="shared" si="1"/>
        <v/>
      </c>
    </row>
    <row r="61" spans="1:22" x14ac:dyDescent="0.25">
      <c r="A61" s="13">
        <v>48</v>
      </c>
      <c r="B61" t="str">
        <f>IFERROR(INDEX(DATOS!B:B,MATCH(CHECKLIST!A61,DATOS!BM:BM,0),1),"")</f>
        <v/>
      </c>
      <c r="C61" t="str">
        <f>IFERROR(INDEX(DATOS!I:I,MATCH(CHECKLIST!A61,DATOS!BM:BM,0),1),"")</f>
        <v/>
      </c>
      <c r="D61" t="str">
        <f>IFERROR(INDEX(DATOS!R:R,MATCH(CHECKLIST!E61,DATOS!F:F,0),1),"")</f>
        <v/>
      </c>
      <c r="E61" s="17" t="str">
        <f>IFERROR(INDEX(DATOS!F:F,MATCH(CHECKLIST!A61,DATOS!BM:BM,0),1),"")</f>
        <v/>
      </c>
      <c r="F61" s="3" t="str">
        <f>IFERROR(IF(INDEX(DATOS!AL:AL,MATCH(CHECKLIST!B61,DATOS!B:B,0),1)=0,"",INDEX(DATOS!AL:AL,MATCH(CHECKLIST!B61,DATOS!B:B,0),1)),"")</f>
        <v/>
      </c>
      <c r="G61" s="18" t="str">
        <f>IFERROR(IF(INDEX(DATOS!AQ:AQ,MATCH(CHECKLIST!B61,DATOS!B:B,0),1)=0,"",INDEX(DATOS!AQ:AQ,MATCH(CHECKLIST!B61,DATOS!B:B,0),1)),"")</f>
        <v/>
      </c>
      <c r="H61" s="18" t="str">
        <f>IFERROR(IF(INDEX(DATOS!AC:AC,MATCH(CHECKLIST!B61,DATOS!B:B,0),1)="","X",IF(INDEX(DATOS!AC:AC,MATCH(CHECKLIST!B61,DATOS!B:B,0),1)="VIGENTE","",INDEX(DATOS!AC:AC,MATCH(CHECKLIST!B61,DATOS!B:B,0),1))),"")</f>
        <v/>
      </c>
      <c r="I61" s="18" t="str">
        <f>IFERROR(IF(INDEX(DATOS!AU:AU,MATCH(CHECKLIST!B61,DATOS!B:B,0),1)=0,"",INDEX(DATOS!AU:AU,MATCH(CHECKLIST!B61,DATOS!B:B,0),1)),"")</f>
        <v/>
      </c>
      <c r="J61" s="18" t="str">
        <f>IFERROR(IF(INDEX(DATOS!AS:AS,MATCH(CHECKLIST!B61,DATOS!B:B,0),1)=0,"",INDEX(DATOS!AS:AS,MATCH(CHECKLIST!B61,DATOS!B:B,0),1)),"")</f>
        <v/>
      </c>
      <c r="K61" s="50" t="str">
        <f>IFERROR(IF(INDEX(DATOS!AT:AT,MATCH(CHECKLIST!B61,DATOS!B:B,0),1)=0,"",INDEX(DATOS!AT:AT,MATCH(CHECKLIST!B61,DATOS!B:B,0),1)),"")</f>
        <v/>
      </c>
      <c r="L61" s="18" t="str">
        <f>IFERROR(IF(INDEX(DATOS!AV:AV,MATCH(CHECKLIST!B61,DATOS!B:B,0),1)=0,"",INDEX(DATOS!AV:AV,MATCH(CHECKLIST!B61,DATOS!B:B,0),1)),"")</f>
        <v/>
      </c>
      <c r="M61" s="18" t="str">
        <f>IFERROR(IF(INDEX(DATOS!AR:AR,MATCH(CHECKLIST!B61,DATOS!B:B,0),1)=0,"",INDEX(DATOS!AR:AR,MATCH(CHECKLIST!B61,DATOS!B:B,0),1)),"")</f>
        <v/>
      </c>
      <c r="N61" s="50" t="str">
        <f ca="1">IFERROR(IF(INDEX(DATOS!K:K,MATCH(CHECKLIST!B61,DATOS!B:B,0),1)="","X",IF(INDEX(DATOS!K:K,MATCH(CHECKLIST!B61,DATOS!B:B,0),1)&gt;YEAR(TODAY())-1,"","VENCIDA")),"")</f>
        <v/>
      </c>
      <c r="O61" s="50" t="str">
        <f>IFERROR(IF(INDEX(DATOS!AY:AY,MATCH(CHECKLIST!B61,DATOS!B:B,0),1)=0,"",INDEX(DATOS!AY:AY,MATCH(CHECKLIST!B61,DATOS!B:B,0),1)),"")</f>
        <v/>
      </c>
      <c r="P61" s="18" t="str">
        <f>IFERROR(IF(INDEX(DATOS!AW:AW,MATCH(CHECKLIST!B61,DATOS!B:B,0),1)=0,"",INDEX(DATOS!AW:AW,MATCH(CHECKLIST!B61,DATOS!B:B,0),1)),"")</f>
        <v/>
      </c>
      <c r="Q61" s="18" t="str">
        <f>IFERROR(IF(INDEX(DATOS!AX:AX,MATCH(CHECKLIST!B61,DATOS!B:B,0),1)=0,"",INDEX(DATOS!AX:AX,MATCH(CHECKLIST!B61,DATOS!B:B,0),1)),"")</f>
        <v/>
      </c>
      <c r="R61" t="str">
        <f>IF(B61="","",1)</f>
        <v/>
      </c>
      <c r="S61" t="str">
        <f t="shared" si="2"/>
        <v/>
      </c>
      <c r="U61" t="str">
        <f t="shared" si="0"/>
        <v/>
      </c>
      <c r="V61" t="str">
        <f t="shared" si="1"/>
        <v/>
      </c>
    </row>
    <row r="62" spans="1:22" x14ac:dyDescent="0.25">
      <c r="A62" s="13">
        <v>49</v>
      </c>
      <c r="B62" t="str">
        <f>IFERROR(INDEX(DATOS!B:B,MATCH(CHECKLIST!A62,DATOS!BM:BM,0),1),"")</f>
        <v/>
      </c>
      <c r="C62" t="str">
        <f>IFERROR(INDEX(DATOS!I:I,MATCH(CHECKLIST!A62,DATOS!BM:BM,0),1),"")</f>
        <v/>
      </c>
      <c r="D62" t="str">
        <f>IFERROR(INDEX(DATOS!R:R,MATCH(CHECKLIST!E62,DATOS!F:F,0),1),"")</f>
        <v/>
      </c>
      <c r="E62" s="17" t="str">
        <f>IFERROR(INDEX(DATOS!F:F,MATCH(CHECKLIST!A62,DATOS!BM:BM,0),1),"")</f>
        <v/>
      </c>
      <c r="F62" s="3" t="str">
        <f>IFERROR(IF(INDEX(DATOS!AL:AL,MATCH(CHECKLIST!B62,DATOS!B:B,0),1)=0,"",INDEX(DATOS!AL:AL,MATCH(CHECKLIST!B62,DATOS!B:B,0),1)),"")</f>
        <v/>
      </c>
      <c r="G62" s="18" t="str">
        <f>IFERROR(IF(INDEX(DATOS!AQ:AQ,MATCH(CHECKLIST!B62,DATOS!B:B,0),1)=0,"",INDEX(DATOS!AQ:AQ,MATCH(CHECKLIST!B62,DATOS!B:B,0),1)),"")</f>
        <v/>
      </c>
      <c r="H62" s="18" t="str">
        <f>IFERROR(IF(INDEX(DATOS!AC:AC,MATCH(CHECKLIST!B62,DATOS!B:B,0),1)="","X",IF(INDEX(DATOS!AC:AC,MATCH(CHECKLIST!B62,DATOS!B:B,0),1)="VIGENTE","",INDEX(DATOS!AC:AC,MATCH(CHECKLIST!B62,DATOS!B:B,0),1))),"")</f>
        <v/>
      </c>
      <c r="I62" s="18" t="str">
        <f>IFERROR(IF(INDEX(DATOS!AU:AU,MATCH(CHECKLIST!B62,DATOS!B:B,0),1)=0,"",INDEX(DATOS!AU:AU,MATCH(CHECKLIST!B62,DATOS!B:B,0),1)),"")</f>
        <v/>
      </c>
      <c r="J62" s="18" t="str">
        <f>IFERROR(IF(INDEX(DATOS!AS:AS,MATCH(CHECKLIST!B62,DATOS!B:B,0),1)=0,"",INDEX(DATOS!AS:AS,MATCH(CHECKLIST!B62,DATOS!B:B,0),1)),"")</f>
        <v/>
      </c>
      <c r="K62" s="50" t="str">
        <f>IFERROR(IF(INDEX(DATOS!AT:AT,MATCH(CHECKLIST!B62,DATOS!B:B,0),1)=0,"",INDEX(DATOS!AT:AT,MATCH(CHECKLIST!B62,DATOS!B:B,0),1)),"")</f>
        <v/>
      </c>
      <c r="L62" s="18" t="str">
        <f>IFERROR(IF(INDEX(DATOS!AV:AV,MATCH(CHECKLIST!B62,DATOS!B:B,0),1)=0,"",INDEX(DATOS!AV:AV,MATCH(CHECKLIST!B62,DATOS!B:B,0),1)),"")</f>
        <v/>
      </c>
      <c r="M62" s="18" t="str">
        <f>IFERROR(IF(INDEX(DATOS!AR:AR,MATCH(CHECKLIST!B62,DATOS!B:B,0),1)=0,"",INDEX(DATOS!AR:AR,MATCH(CHECKLIST!B62,DATOS!B:B,0),1)),"")</f>
        <v/>
      </c>
      <c r="N62" s="50" t="str">
        <f ca="1">IFERROR(IF(INDEX(DATOS!K:K,MATCH(CHECKLIST!B62,DATOS!B:B,0),1)="","X",IF(INDEX(DATOS!K:K,MATCH(CHECKLIST!B62,DATOS!B:B,0),1)&gt;YEAR(TODAY())-1,"","VENCIDA")),"")</f>
        <v/>
      </c>
      <c r="O62" s="50" t="str">
        <f>IFERROR(IF(INDEX(DATOS!AY:AY,MATCH(CHECKLIST!B62,DATOS!B:B,0),1)=0,"",INDEX(DATOS!AY:AY,MATCH(CHECKLIST!B62,DATOS!B:B,0),1)),"")</f>
        <v/>
      </c>
      <c r="P62" s="18" t="str">
        <f>IFERROR(IF(INDEX(DATOS!AW:AW,MATCH(CHECKLIST!B62,DATOS!B:B,0),1)=0,"",INDEX(DATOS!AW:AW,MATCH(CHECKLIST!B62,DATOS!B:B,0),1)),"")</f>
        <v/>
      </c>
      <c r="Q62" s="18" t="str">
        <f>IFERROR(IF(INDEX(DATOS!AX:AX,MATCH(CHECKLIST!B62,DATOS!B:B,0),1)=0,"",INDEX(DATOS!AX:AX,MATCH(CHECKLIST!B62,DATOS!B:B,0),1)),"")</f>
        <v/>
      </c>
      <c r="S62">
        <f t="shared" si="2"/>
        <v>0</v>
      </c>
      <c r="U62" t="str">
        <f t="shared" si="0"/>
        <v/>
      </c>
      <c r="V62" t="str">
        <f t="shared" si="1"/>
        <v/>
      </c>
    </row>
    <row r="63" spans="1:22" x14ac:dyDescent="0.25">
      <c r="A63" s="13">
        <v>50</v>
      </c>
      <c r="B63" t="str">
        <f>IFERROR(INDEX(DATOS!B:B,MATCH(CHECKLIST!A63,DATOS!BM:BM,0),1),"")</f>
        <v/>
      </c>
      <c r="C63" t="str">
        <f>IFERROR(INDEX(DATOS!I:I,MATCH(CHECKLIST!A63,DATOS!BM:BM,0),1),"")</f>
        <v/>
      </c>
      <c r="D63" t="str">
        <f>IFERROR(INDEX(DATOS!R:R,MATCH(CHECKLIST!E63,DATOS!F:F,0),1),"")</f>
        <v/>
      </c>
      <c r="E63" s="17" t="str">
        <f>IFERROR(INDEX(DATOS!F:F,MATCH(CHECKLIST!A63,DATOS!BM:BM,0),1),"")</f>
        <v/>
      </c>
      <c r="F63" s="3" t="str">
        <f>IFERROR(IF(INDEX(DATOS!AL:AL,MATCH(CHECKLIST!B63,DATOS!B:B,0),1)=0,"",INDEX(DATOS!AL:AL,MATCH(CHECKLIST!B63,DATOS!B:B,0),1)),"")</f>
        <v/>
      </c>
      <c r="G63" s="18" t="str">
        <f>IFERROR(IF(INDEX(DATOS!AQ:AQ,MATCH(CHECKLIST!B63,DATOS!B:B,0),1)=0,"",INDEX(DATOS!AQ:AQ,MATCH(CHECKLIST!B63,DATOS!B:B,0),1)),"")</f>
        <v/>
      </c>
      <c r="H63" s="18" t="str">
        <f>IFERROR(IF(INDEX(DATOS!AC:AC,MATCH(CHECKLIST!B63,DATOS!B:B,0),1)="","X",IF(INDEX(DATOS!AC:AC,MATCH(CHECKLIST!B63,DATOS!B:B,0),1)="VIGENTE","",INDEX(DATOS!AC:AC,MATCH(CHECKLIST!B63,DATOS!B:B,0),1))),"")</f>
        <v/>
      </c>
      <c r="I63" s="18" t="str">
        <f>IFERROR(IF(INDEX(DATOS!AU:AU,MATCH(CHECKLIST!B63,DATOS!B:B,0),1)=0,"",INDEX(DATOS!AU:AU,MATCH(CHECKLIST!B63,DATOS!B:B,0),1)),"")</f>
        <v/>
      </c>
      <c r="J63" s="18" t="str">
        <f>IFERROR(IF(INDEX(DATOS!AS:AS,MATCH(CHECKLIST!B63,DATOS!B:B,0),1)=0,"",INDEX(DATOS!AS:AS,MATCH(CHECKLIST!B63,DATOS!B:B,0),1)),"")</f>
        <v/>
      </c>
      <c r="K63" s="50" t="str">
        <f>IFERROR(IF(INDEX(DATOS!AT:AT,MATCH(CHECKLIST!B63,DATOS!B:B,0),1)=0,"",INDEX(DATOS!AT:AT,MATCH(CHECKLIST!B63,DATOS!B:B,0),1)),"")</f>
        <v/>
      </c>
      <c r="L63" s="18" t="str">
        <f>IFERROR(IF(INDEX(DATOS!AV:AV,MATCH(CHECKLIST!B63,DATOS!B:B,0),1)=0,"",INDEX(DATOS!AV:AV,MATCH(CHECKLIST!B63,DATOS!B:B,0),1)),"")</f>
        <v/>
      </c>
      <c r="M63" s="18" t="str">
        <f>IFERROR(IF(INDEX(DATOS!AR:AR,MATCH(CHECKLIST!B63,DATOS!B:B,0),1)=0,"",INDEX(DATOS!AR:AR,MATCH(CHECKLIST!B63,DATOS!B:B,0),1)),"")</f>
        <v/>
      </c>
      <c r="N63" s="50" t="str">
        <f ca="1">IFERROR(IF(INDEX(DATOS!K:K,MATCH(CHECKLIST!B63,DATOS!B:B,0),1)="","X",IF(INDEX(DATOS!K:K,MATCH(CHECKLIST!B63,DATOS!B:B,0),1)&gt;YEAR(TODAY())-1,"","VENCIDA")),"")</f>
        <v/>
      </c>
      <c r="O63" s="50" t="str">
        <f>IFERROR(IF(INDEX(DATOS!AY:AY,MATCH(CHECKLIST!B63,DATOS!B:B,0),1)=0,"",INDEX(DATOS!AY:AY,MATCH(CHECKLIST!B63,DATOS!B:B,0),1)),"")</f>
        <v/>
      </c>
      <c r="P63" s="18" t="str">
        <f>IFERROR(IF(INDEX(DATOS!AW:AW,MATCH(CHECKLIST!B63,DATOS!B:B,0),1)=0,"",INDEX(DATOS!AW:AW,MATCH(CHECKLIST!B63,DATOS!B:B,0),1)),"")</f>
        <v/>
      </c>
      <c r="Q63" s="18" t="str">
        <f>IFERROR(IF(INDEX(DATOS!AX:AX,MATCH(CHECKLIST!B63,DATOS!B:B,0),1)=0,"",INDEX(DATOS!AX:AX,MATCH(CHECKLIST!B63,DATOS!B:B,0),1)),"")</f>
        <v/>
      </c>
      <c r="R63" t="str">
        <f>IF(B63="","",1)</f>
        <v/>
      </c>
      <c r="S63" t="str">
        <f t="shared" si="2"/>
        <v/>
      </c>
      <c r="U63" t="str">
        <f t="shared" si="0"/>
        <v/>
      </c>
      <c r="V63" t="str">
        <f t="shared" si="1"/>
        <v/>
      </c>
    </row>
    <row r="64" spans="1:22" x14ac:dyDescent="0.25">
      <c r="A64" s="13">
        <v>51</v>
      </c>
      <c r="B64" t="str">
        <f>IFERROR(INDEX(DATOS!B:B,MATCH(CHECKLIST!A64,DATOS!BM:BM,0),1),"")</f>
        <v/>
      </c>
      <c r="C64" t="str">
        <f>IFERROR(INDEX(DATOS!I:I,MATCH(CHECKLIST!A64,DATOS!BM:BM,0),1),"")</f>
        <v/>
      </c>
      <c r="D64" t="str">
        <f>IFERROR(INDEX(DATOS!R:R,MATCH(CHECKLIST!E64,DATOS!F:F,0),1),"")</f>
        <v/>
      </c>
      <c r="E64" s="17" t="str">
        <f>IFERROR(INDEX(DATOS!F:F,MATCH(CHECKLIST!A64,DATOS!BM:BM,0),1),"")</f>
        <v/>
      </c>
      <c r="F64" s="3" t="str">
        <f>IFERROR(IF(INDEX(DATOS!AL:AL,MATCH(CHECKLIST!B64,DATOS!B:B,0),1)=0,"",INDEX(DATOS!AL:AL,MATCH(CHECKLIST!B64,DATOS!B:B,0),1)),"")</f>
        <v/>
      </c>
      <c r="G64" s="18" t="str">
        <f>IFERROR(IF(INDEX(DATOS!AQ:AQ,MATCH(CHECKLIST!B64,DATOS!B:B,0),1)=0,"",INDEX(DATOS!AQ:AQ,MATCH(CHECKLIST!B64,DATOS!B:B,0),1)),"")</f>
        <v/>
      </c>
      <c r="H64" s="18" t="str">
        <f>IFERROR(IF(INDEX(DATOS!AC:AC,MATCH(CHECKLIST!B64,DATOS!B:B,0),1)="","X",IF(INDEX(DATOS!AC:AC,MATCH(CHECKLIST!B64,DATOS!B:B,0),1)="VIGENTE","",INDEX(DATOS!AC:AC,MATCH(CHECKLIST!B64,DATOS!B:B,0),1))),"")</f>
        <v/>
      </c>
      <c r="I64" s="18" t="str">
        <f>IFERROR(IF(INDEX(DATOS!AU:AU,MATCH(CHECKLIST!B64,DATOS!B:B,0),1)=0,"",INDEX(DATOS!AU:AU,MATCH(CHECKLIST!B64,DATOS!B:B,0),1)),"")</f>
        <v/>
      </c>
      <c r="J64" s="18" t="str">
        <f>IFERROR(IF(INDEX(DATOS!AS:AS,MATCH(CHECKLIST!B64,DATOS!B:B,0),1)=0,"",INDEX(DATOS!AS:AS,MATCH(CHECKLIST!B64,DATOS!B:B,0),1)),"")</f>
        <v/>
      </c>
      <c r="K64" s="50" t="str">
        <f>IFERROR(IF(INDEX(DATOS!AT:AT,MATCH(CHECKLIST!B64,DATOS!B:B,0),1)=0,"",INDEX(DATOS!AT:AT,MATCH(CHECKLIST!B64,DATOS!B:B,0),1)),"")</f>
        <v/>
      </c>
      <c r="L64" s="18" t="str">
        <f>IFERROR(IF(INDEX(DATOS!AV:AV,MATCH(CHECKLIST!B64,DATOS!B:B,0),1)=0,"",INDEX(DATOS!AV:AV,MATCH(CHECKLIST!B64,DATOS!B:B,0),1)),"")</f>
        <v/>
      </c>
      <c r="M64" s="18" t="str">
        <f>IFERROR(IF(INDEX(DATOS!AR:AR,MATCH(CHECKLIST!B64,DATOS!B:B,0),1)=0,"",INDEX(DATOS!AR:AR,MATCH(CHECKLIST!B64,DATOS!B:B,0),1)),"")</f>
        <v/>
      </c>
      <c r="N64" s="50" t="str">
        <f ca="1">IFERROR(IF(INDEX(DATOS!K:K,MATCH(CHECKLIST!B64,DATOS!B:B,0),1)="","X",IF(INDEX(DATOS!K:K,MATCH(CHECKLIST!B64,DATOS!B:B,0),1)&gt;YEAR(TODAY())-1,"","VENCIDA")),"")</f>
        <v/>
      </c>
      <c r="O64" s="50" t="str">
        <f>IFERROR(IF(INDEX(DATOS!AY:AY,MATCH(CHECKLIST!B64,DATOS!B:B,0),1)=0,"",INDEX(DATOS!AY:AY,MATCH(CHECKLIST!B64,DATOS!B:B,0),1)),"")</f>
        <v/>
      </c>
      <c r="P64" s="18" t="str">
        <f>IFERROR(IF(INDEX(DATOS!AW:AW,MATCH(CHECKLIST!B64,DATOS!B:B,0),1)=0,"",INDEX(DATOS!AW:AW,MATCH(CHECKLIST!B64,DATOS!B:B,0),1)),"")</f>
        <v/>
      </c>
      <c r="Q64" s="18" t="str">
        <f>IFERROR(IF(INDEX(DATOS!AX:AX,MATCH(CHECKLIST!B64,DATOS!B:B,0),1)=0,"",INDEX(DATOS!AX:AX,MATCH(CHECKLIST!B64,DATOS!B:B,0),1)),"")</f>
        <v/>
      </c>
      <c r="S64">
        <f t="shared" si="2"/>
        <v>0</v>
      </c>
      <c r="U64" t="str">
        <f t="shared" si="0"/>
        <v/>
      </c>
      <c r="V64" t="str">
        <f t="shared" si="1"/>
        <v/>
      </c>
    </row>
    <row r="65" spans="1:22" ht="15" customHeight="1" x14ac:dyDescent="0.25">
      <c r="A65" s="13">
        <v>52</v>
      </c>
      <c r="B65" t="str">
        <f>IFERROR(INDEX(DATOS!B:B,MATCH(CHECKLIST!A65,DATOS!BM:BM,0),1),"")</f>
        <v/>
      </c>
      <c r="C65" t="str">
        <f>IFERROR(INDEX(DATOS!I:I,MATCH(CHECKLIST!A65,DATOS!BM:BM,0),1),"")</f>
        <v/>
      </c>
      <c r="D65" t="str">
        <f>IFERROR(INDEX(DATOS!R:R,MATCH(CHECKLIST!E65,DATOS!F:F,0),1),"")</f>
        <v/>
      </c>
      <c r="E65" s="17" t="str">
        <f>IFERROR(INDEX(DATOS!F:F,MATCH(CHECKLIST!A65,DATOS!BM:BM,0),1),"")</f>
        <v/>
      </c>
      <c r="F65" s="3" t="str">
        <f>IFERROR(IF(INDEX(DATOS!AL:AL,MATCH(CHECKLIST!B65,DATOS!B:B,0),1)=0,"",INDEX(DATOS!AL:AL,MATCH(CHECKLIST!B65,DATOS!B:B,0),1)),"")</f>
        <v/>
      </c>
      <c r="G65" s="18" t="str">
        <f>IFERROR(IF(INDEX(DATOS!AQ:AQ,MATCH(CHECKLIST!B65,DATOS!B:B,0),1)=0,"",INDEX(DATOS!AQ:AQ,MATCH(CHECKLIST!B65,DATOS!B:B,0),1)),"")</f>
        <v/>
      </c>
      <c r="H65" s="18" t="str">
        <f>IFERROR(IF(INDEX(DATOS!AC:AC,MATCH(CHECKLIST!B65,DATOS!B:B,0),1)="","X",IF(INDEX(DATOS!AC:AC,MATCH(CHECKLIST!B65,DATOS!B:B,0),1)="VIGENTE","",INDEX(DATOS!AC:AC,MATCH(CHECKLIST!B65,DATOS!B:B,0),1))),"")</f>
        <v/>
      </c>
      <c r="I65" s="18" t="str">
        <f>IFERROR(IF(INDEX(DATOS!AU:AU,MATCH(CHECKLIST!B65,DATOS!B:B,0),1)=0,"",INDEX(DATOS!AU:AU,MATCH(CHECKLIST!B65,DATOS!B:B,0),1)),"")</f>
        <v/>
      </c>
      <c r="J65" s="18" t="str">
        <f>IFERROR(IF(INDEX(DATOS!AS:AS,MATCH(CHECKLIST!B65,DATOS!B:B,0),1)=0,"",INDEX(DATOS!AS:AS,MATCH(CHECKLIST!B65,DATOS!B:B,0),1)),"")</f>
        <v/>
      </c>
      <c r="K65" s="50" t="str">
        <f>IFERROR(IF(INDEX(DATOS!AT:AT,MATCH(CHECKLIST!B65,DATOS!B:B,0),1)=0,"",INDEX(DATOS!AT:AT,MATCH(CHECKLIST!B65,DATOS!B:B,0),1)),"")</f>
        <v/>
      </c>
      <c r="L65" s="18" t="str">
        <f>IFERROR(IF(INDEX(DATOS!AV:AV,MATCH(CHECKLIST!B65,DATOS!B:B,0),1)=0,"",INDEX(DATOS!AV:AV,MATCH(CHECKLIST!B65,DATOS!B:B,0),1)),"")</f>
        <v/>
      </c>
      <c r="M65" s="18" t="str">
        <f>IFERROR(IF(INDEX(DATOS!AR:AR,MATCH(CHECKLIST!B65,DATOS!B:B,0),1)=0,"",INDEX(DATOS!AR:AR,MATCH(CHECKLIST!B65,DATOS!B:B,0),1)),"")</f>
        <v/>
      </c>
      <c r="N65" s="50" t="str">
        <f ca="1">IFERROR(IF(INDEX(DATOS!K:K,MATCH(CHECKLIST!B65,DATOS!B:B,0),1)="","X",IF(INDEX(DATOS!K:K,MATCH(CHECKLIST!B65,DATOS!B:B,0),1)&gt;YEAR(TODAY())-1,"","VENCIDA")),"")</f>
        <v/>
      </c>
      <c r="O65" s="50" t="str">
        <f>IFERROR(IF(INDEX(DATOS!AY:AY,MATCH(CHECKLIST!B65,DATOS!B:B,0),1)=0,"",INDEX(DATOS!AY:AY,MATCH(CHECKLIST!B65,DATOS!B:B,0),1)),"")</f>
        <v/>
      </c>
      <c r="P65" s="18" t="str">
        <f>IFERROR(IF(INDEX(DATOS!AW:AW,MATCH(CHECKLIST!B65,DATOS!B:B,0),1)=0,"",INDEX(DATOS!AW:AW,MATCH(CHECKLIST!B65,DATOS!B:B,0),1)),"")</f>
        <v/>
      </c>
      <c r="Q65" s="18" t="str">
        <f>IFERROR(IF(INDEX(DATOS!AX:AX,MATCH(CHECKLIST!B65,DATOS!B:B,0),1)=0,"",INDEX(DATOS!AX:AX,MATCH(CHECKLIST!B65,DATOS!B:B,0),1)),"")</f>
        <v/>
      </c>
      <c r="R65" t="str">
        <f>IF(B65="","",1)</f>
        <v/>
      </c>
      <c r="S65" t="str">
        <f t="shared" si="2"/>
        <v/>
      </c>
      <c r="U65" t="str">
        <f t="shared" si="0"/>
        <v/>
      </c>
      <c r="V65" t="str">
        <f t="shared" si="1"/>
        <v/>
      </c>
    </row>
    <row r="66" spans="1:22" ht="15" customHeight="1" x14ac:dyDescent="0.25">
      <c r="A66" s="13">
        <v>53</v>
      </c>
      <c r="B66" t="str">
        <f>IFERROR(INDEX(DATOS!B:B,MATCH(CHECKLIST!A66,DATOS!BM:BM,0),1),"")</f>
        <v/>
      </c>
      <c r="C66" t="str">
        <f>IFERROR(INDEX(DATOS!I:I,MATCH(CHECKLIST!A66,DATOS!BM:BM,0),1),"")</f>
        <v/>
      </c>
      <c r="D66" t="str">
        <f>IFERROR(INDEX(DATOS!R:R,MATCH(CHECKLIST!E66,DATOS!F:F,0),1),"")</f>
        <v/>
      </c>
      <c r="E66" s="17" t="str">
        <f>IFERROR(INDEX(DATOS!F:F,MATCH(CHECKLIST!A66,DATOS!BM:BM,0),1),"")</f>
        <v/>
      </c>
      <c r="F66" s="3" t="str">
        <f>IFERROR(IF(INDEX(DATOS!AL:AL,MATCH(CHECKLIST!B66,DATOS!B:B,0),1)=0,"",INDEX(DATOS!AL:AL,MATCH(CHECKLIST!B66,DATOS!B:B,0),1)),"")</f>
        <v/>
      </c>
      <c r="G66" s="18" t="str">
        <f>IFERROR(IF(INDEX(DATOS!AQ:AQ,MATCH(CHECKLIST!B66,DATOS!B:B,0),1)=0,"",INDEX(DATOS!AQ:AQ,MATCH(CHECKLIST!B66,DATOS!B:B,0),1)),"")</f>
        <v/>
      </c>
      <c r="H66" s="18" t="str">
        <f>IFERROR(IF(INDEX(DATOS!AC:AC,MATCH(CHECKLIST!B66,DATOS!B:B,0),1)="","X",IF(INDEX(DATOS!AC:AC,MATCH(CHECKLIST!B66,DATOS!B:B,0),1)="VIGENTE","",INDEX(DATOS!AC:AC,MATCH(CHECKLIST!B66,DATOS!B:B,0),1))),"")</f>
        <v/>
      </c>
      <c r="I66" s="18" t="str">
        <f>IFERROR(IF(INDEX(DATOS!AU:AU,MATCH(CHECKLIST!B66,DATOS!B:B,0),1)=0,"",INDEX(DATOS!AU:AU,MATCH(CHECKLIST!B66,DATOS!B:B,0),1)),"")</f>
        <v/>
      </c>
      <c r="J66" s="18" t="str">
        <f>IFERROR(IF(INDEX(DATOS!AS:AS,MATCH(CHECKLIST!B66,DATOS!B:B,0),1)=0,"",INDEX(DATOS!AS:AS,MATCH(CHECKLIST!B66,DATOS!B:B,0),1)),"")</f>
        <v/>
      </c>
      <c r="K66" s="50" t="str">
        <f>IFERROR(IF(INDEX(DATOS!AT:AT,MATCH(CHECKLIST!B66,DATOS!B:B,0),1)=0,"",INDEX(DATOS!AT:AT,MATCH(CHECKLIST!B66,DATOS!B:B,0),1)),"")</f>
        <v/>
      </c>
      <c r="L66" s="18" t="str">
        <f>IFERROR(IF(INDEX(DATOS!AV:AV,MATCH(CHECKLIST!B66,DATOS!B:B,0),1)=0,"",INDEX(DATOS!AV:AV,MATCH(CHECKLIST!B66,DATOS!B:B,0),1)),"")</f>
        <v/>
      </c>
      <c r="M66" s="18" t="str">
        <f>IFERROR(IF(INDEX(DATOS!AR:AR,MATCH(CHECKLIST!B66,DATOS!B:B,0),1)=0,"",INDEX(DATOS!AR:AR,MATCH(CHECKLIST!B66,DATOS!B:B,0),1)),"")</f>
        <v/>
      </c>
      <c r="N66" s="50" t="str">
        <f ca="1">IFERROR(IF(INDEX(DATOS!K:K,MATCH(CHECKLIST!B66,DATOS!B:B,0),1)="","X",IF(INDEX(DATOS!K:K,MATCH(CHECKLIST!B66,DATOS!B:B,0),1)&gt;YEAR(TODAY())-1,"","VENCIDA")),"")</f>
        <v/>
      </c>
      <c r="O66" s="50" t="str">
        <f>IFERROR(IF(INDEX(DATOS!AY:AY,MATCH(CHECKLIST!B66,DATOS!B:B,0),1)=0,"",INDEX(DATOS!AY:AY,MATCH(CHECKLIST!B66,DATOS!B:B,0),1)),"")</f>
        <v/>
      </c>
      <c r="P66" s="18" t="str">
        <f>IFERROR(IF(INDEX(DATOS!AW:AW,MATCH(CHECKLIST!B66,DATOS!B:B,0),1)=0,"",INDEX(DATOS!AW:AW,MATCH(CHECKLIST!B66,DATOS!B:B,0),1)),"")</f>
        <v/>
      </c>
      <c r="Q66" s="18" t="str">
        <f>IFERROR(IF(INDEX(DATOS!AX:AX,MATCH(CHECKLIST!B66,DATOS!B:B,0),1)=0,"",INDEX(DATOS!AX:AX,MATCH(CHECKLIST!B66,DATOS!B:B,0),1)),"")</f>
        <v/>
      </c>
      <c r="S66">
        <f t="shared" si="2"/>
        <v>0</v>
      </c>
      <c r="U66" t="str">
        <f t="shared" si="0"/>
        <v/>
      </c>
      <c r="V66" t="str">
        <f t="shared" si="1"/>
        <v/>
      </c>
    </row>
    <row r="67" spans="1:22" ht="15" customHeight="1" x14ac:dyDescent="0.25">
      <c r="A67" s="13">
        <v>54</v>
      </c>
      <c r="B67" t="str">
        <f>IFERROR(INDEX(DATOS!B:B,MATCH(CHECKLIST!A67,DATOS!BM:BM,0),1),"")</f>
        <v/>
      </c>
      <c r="C67" t="str">
        <f>IFERROR(INDEX(DATOS!I:I,MATCH(CHECKLIST!A67,DATOS!BM:BM,0),1),"")</f>
        <v/>
      </c>
      <c r="D67" t="str">
        <f>IFERROR(INDEX(DATOS!R:R,MATCH(CHECKLIST!E67,DATOS!F:F,0),1),"")</f>
        <v/>
      </c>
      <c r="E67" s="17" t="str">
        <f>IFERROR(INDEX(DATOS!F:F,MATCH(CHECKLIST!A67,DATOS!BM:BM,0),1),"")</f>
        <v/>
      </c>
      <c r="F67" s="3" t="str">
        <f>IFERROR(IF(INDEX(DATOS!AL:AL,MATCH(CHECKLIST!B67,DATOS!B:B,0),1)=0,"",INDEX(DATOS!AL:AL,MATCH(CHECKLIST!B67,DATOS!B:B,0),1)),"")</f>
        <v/>
      </c>
      <c r="G67" s="18" t="str">
        <f>IFERROR(IF(INDEX(DATOS!AQ:AQ,MATCH(CHECKLIST!B67,DATOS!B:B,0),1)=0,"",INDEX(DATOS!AQ:AQ,MATCH(CHECKLIST!B67,DATOS!B:B,0),1)),"")</f>
        <v/>
      </c>
      <c r="H67" s="18" t="str">
        <f>IFERROR(IF(INDEX(DATOS!AC:AC,MATCH(CHECKLIST!B67,DATOS!B:B,0),1)="","X",IF(INDEX(DATOS!AC:AC,MATCH(CHECKLIST!B67,DATOS!B:B,0),1)="VIGENTE","",INDEX(DATOS!AC:AC,MATCH(CHECKLIST!B67,DATOS!B:B,0),1))),"")</f>
        <v/>
      </c>
      <c r="I67" s="18" t="str">
        <f>IFERROR(IF(INDEX(DATOS!AU:AU,MATCH(CHECKLIST!B67,DATOS!B:B,0),1)=0,"",INDEX(DATOS!AU:AU,MATCH(CHECKLIST!B67,DATOS!B:B,0),1)),"")</f>
        <v/>
      </c>
      <c r="J67" s="18" t="str">
        <f>IFERROR(IF(INDEX(DATOS!AS:AS,MATCH(CHECKLIST!B67,DATOS!B:B,0),1)=0,"",INDEX(DATOS!AS:AS,MATCH(CHECKLIST!B67,DATOS!B:B,0),1)),"")</f>
        <v/>
      </c>
      <c r="K67" s="50" t="str">
        <f>IFERROR(IF(INDEX(DATOS!AT:AT,MATCH(CHECKLIST!B67,DATOS!B:B,0),1)=0,"",INDEX(DATOS!AT:AT,MATCH(CHECKLIST!B67,DATOS!B:B,0),1)),"")</f>
        <v/>
      </c>
      <c r="L67" s="18" t="str">
        <f>IFERROR(IF(INDEX(DATOS!AV:AV,MATCH(CHECKLIST!B67,DATOS!B:B,0),1)=0,"",INDEX(DATOS!AV:AV,MATCH(CHECKLIST!B67,DATOS!B:B,0),1)),"")</f>
        <v/>
      </c>
      <c r="M67" s="18" t="str">
        <f>IFERROR(IF(INDEX(DATOS!AR:AR,MATCH(CHECKLIST!B67,DATOS!B:B,0),1)=0,"",INDEX(DATOS!AR:AR,MATCH(CHECKLIST!B67,DATOS!B:B,0),1)),"")</f>
        <v/>
      </c>
      <c r="N67" s="50" t="str">
        <f ca="1">IFERROR(IF(INDEX(DATOS!K:K,MATCH(CHECKLIST!B67,DATOS!B:B,0),1)="","X",IF(INDEX(DATOS!K:K,MATCH(CHECKLIST!B67,DATOS!B:B,0),1)&gt;YEAR(TODAY())-1,"","VENCIDA")),"")</f>
        <v/>
      </c>
      <c r="O67" s="50" t="str">
        <f>IFERROR(IF(INDEX(DATOS!AY:AY,MATCH(CHECKLIST!B67,DATOS!B:B,0),1)=0,"",INDEX(DATOS!AY:AY,MATCH(CHECKLIST!B67,DATOS!B:B,0),1)),"")</f>
        <v/>
      </c>
      <c r="P67" s="18" t="str">
        <f>IFERROR(IF(INDEX(DATOS!AW:AW,MATCH(CHECKLIST!B67,DATOS!B:B,0),1)=0,"",INDEX(DATOS!AW:AW,MATCH(CHECKLIST!B67,DATOS!B:B,0),1)),"")</f>
        <v/>
      </c>
      <c r="Q67" s="18" t="str">
        <f>IFERROR(IF(INDEX(DATOS!AX:AX,MATCH(CHECKLIST!B67,DATOS!B:B,0),1)=0,"",INDEX(DATOS!AX:AX,MATCH(CHECKLIST!B67,DATOS!B:B,0),1)),"")</f>
        <v/>
      </c>
      <c r="R67" t="str">
        <f>IF(B67="","",1)</f>
        <v/>
      </c>
      <c r="S67" t="str">
        <f t="shared" si="2"/>
        <v/>
      </c>
      <c r="U67" t="str">
        <f t="shared" si="0"/>
        <v/>
      </c>
      <c r="V67" t="str">
        <f t="shared" si="1"/>
        <v/>
      </c>
    </row>
    <row r="68" spans="1:22" ht="15" customHeight="1" x14ac:dyDescent="0.25">
      <c r="A68" s="13">
        <v>55</v>
      </c>
      <c r="B68" t="str">
        <f>IFERROR(INDEX(DATOS!B:B,MATCH(CHECKLIST!A68,DATOS!BM:BM,0),1),"")</f>
        <v/>
      </c>
      <c r="C68" t="str">
        <f>IFERROR(INDEX(DATOS!I:I,MATCH(CHECKLIST!A68,DATOS!BM:BM,0),1),"")</f>
        <v/>
      </c>
      <c r="D68" t="str">
        <f>IFERROR(INDEX(DATOS!R:R,MATCH(CHECKLIST!E68,DATOS!F:F,0),1),"")</f>
        <v/>
      </c>
      <c r="E68" s="17" t="str">
        <f>IFERROR(INDEX(DATOS!F:F,MATCH(CHECKLIST!A68,DATOS!BM:BM,0),1),"")</f>
        <v/>
      </c>
      <c r="F68" s="3" t="str">
        <f>IFERROR(IF(INDEX(DATOS!AL:AL,MATCH(CHECKLIST!B68,DATOS!B:B,0),1)=0,"",INDEX(DATOS!AL:AL,MATCH(CHECKLIST!B68,DATOS!B:B,0),1)),"")</f>
        <v/>
      </c>
      <c r="G68" s="18" t="str">
        <f>IFERROR(IF(INDEX(DATOS!AQ:AQ,MATCH(CHECKLIST!B68,DATOS!B:B,0),1)=0,"",INDEX(DATOS!AQ:AQ,MATCH(CHECKLIST!B68,DATOS!B:B,0),1)),"")</f>
        <v/>
      </c>
      <c r="H68" s="18" t="str">
        <f>IFERROR(IF(INDEX(DATOS!AC:AC,MATCH(CHECKLIST!B68,DATOS!B:B,0),1)="","X",IF(INDEX(DATOS!AC:AC,MATCH(CHECKLIST!B68,DATOS!B:B,0),1)="VIGENTE","",INDEX(DATOS!AC:AC,MATCH(CHECKLIST!B68,DATOS!B:B,0),1))),"")</f>
        <v/>
      </c>
      <c r="I68" s="18" t="str">
        <f>IFERROR(IF(INDEX(DATOS!AU:AU,MATCH(CHECKLIST!B68,DATOS!B:B,0),1)=0,"",INDEX(DATOS!AU:AU,MATCH(CHECKLIST!B68,DATOS!B:B,0),1)),"")</f>
        <v/>
      </c>
      <c r="J68" s="18" t="str">
        <f>IFERROR(IF(INDEX(DATOS!AS:AS,MATCH(CHECKLIST!B68,DATOS!B:B,0),1)=0,"",INDEX(DATOS!AS:AS,MATCH(CHECKLIST!B68,DATOS!B:B,0),1)),"")</f>
        <v/>
      </c>
      <c r="K68" s="50" t="str">
        <f>IFERROR(IF(INDEX(DATOS!AT:AT,MATCH(CHECKLIST!B68,DATOS!B:B,0),1)=0,"",INDEX(DATOS!AT:AT,MATCH(CHECKLIST!B68,DATOS!B:B,0),1)),"")</f>
        <v/>
      </c>
      <c r="L68" s="18" t="str">
        <f>IFERROR(IF(INDEX(DATOS!AV:AV,MATCH(CHECKLIST!B68,DATOS!B:B,0),1)=0,"",INDEX(DATOS!AV:AV,MATCH(CHECKLIST!B68,DATOS!B:B,0),1)),"")</f>
        <v/>
      </c>
      <c r="M68" s="18" t="str">
        <f>IFERROR(IF(INDEX(DATOS!AR:AR,MATCH(CHECKLIST!B68,DATOS!B:B,0),1)=0,"",INDEX(DATOS!AR:AR,MATCH(CHECKLIST!B68,DATOS!B:B,0),1)),"")</f>
        <v/>
      </c>
      <c r="N68" s="50" t="str">
        <f ca="1">IFERROR(IF(INDEX(DATOS!K:K,MATCH(CHECKLIST!B68,DATOS!B:B,0),1)="","X",IF(INDEX(DATOS!K:K,MATCH(CHECKLIST!B68,DATOS!B:B,0),1)&gt;YEAR(TODAY())-1,"","VENCIDA")),"")</f>
        <v/>
      </c>
      <c r="O68" s="50" t="str">
        <f>IFERROR(IF(INDEX(DATOS!AY:AY,MATCH(CHECKLIST!B68,DATOS!B:B,0),1)=0,"",INDEX(DATOS!AY:AY,MATCH(CHECKLIST!B68,DATOS!B:B,0),1)),"")</f>
        <v/>
      </c>
      <c r="P68" s="18" t="str">
        <f>IFERROR(IF(INDEX(DATOS!AW:AW,MATCH(CHECKLIST!B68,DATOS!B:B,0),1)=0,"",INDEX(DATOS!AW:AW,MATCH(CHECKLIST!B68,DATOS!B:B,0),1)),"")</f>
        <v/>
      </c>
      <c r="Q68" s="18" t="str">
        <f>IFERROR(IF(INDEX(DATOS!AX:AX,MATCH(CHECKLIST!B68,DATOS!B:B,0),1)=0,"",INDEX(DATOS!AX:AX,MATCH(CHECKLIST!B68,DATOS!B:B,0),1)),"")</f>
        <v/>
      </c>
      <c r="S68">
        <f t="shared" si="2"/>
        <v>0</v>
      </c>
      <c r="U68" t="str">
        <f t="shared" si="0"/>
        <v/>
      </c>
      <c r="V68" t="str">
        <f t="shared" si="1"/>
        <v/>
      </c>
    </row>
    <row r="69" spans="1:22" ht="15" customHeight="1" x14ac:dyDescent="0.25">
      <c r="A69" s="13">
        <v>56</v>
      </c>
      <c r="B69" t="str">
        <f>IFERROR(INDEX(DATOS!B:B,MATCH(CHECKLIST!A69,DATOS!BM:BM,0),1),"")</f>
        <v/>
      </c>
      <c r="C69" t="str">
        <f>IFERROR(INDEX(DATOS!I:I,MATCH(CHECKLIST!A69,DATOS!BM:BM,0),1),"")</f>
        <v/>
      </c>
      <c r="D69" t="str">
        <f>IFERROR(INDEX(DATOS!R:R,MATCH(CHECKLIST!E69,DATOS!F:F,0),1),"")</f>
        <v/>
      </c>
      <c r="E69" s="17" t="str">
        <f>IFERROR(INDEX(DATOS!F:F,MATCH(CHECKLIST!A69,DATOS!BM:BM,0),1),"")</f>
        <v/>
      </c>
      <c r="F69" s="3" t="str">
        <f>IFERROR(IF(INDEX(DATOS!AL:AL,MATCH(CHECKLIST!B69,DATOS!B:B,0),1)=0,"",INDEX(DATOS!AL:AL,MATCH(CHECKLIST!B69,DATOS!B:B,0),1)),"")</f>
        <v/>
      </c>
      <c r="G69" s="18" t="str">
        <f>IFERROR(IF(INDEX(DATOS!AQ:AQ,MATCH(CHECKLIST!B69,DATOS!B:B,0),1)=0,"",INDEX(DATOS!AQ:AQ,MATCH(CHECKLIST!B69,DATOS!B:B,0),1)),"")</f>
        <v/>
      </c>
      <c r="H69" s="18" t="str">
        <f>IFERROR(IF(INDEX(DATOS!AC:AC,MATCH(CHECKLIST!B69,DATOS!B:B,0),1)="","X",IF(INDEX(DATOS!AC:AC,MATCH(CHECKLIST!B69,DATOS!B:B,0),1)="VIGENTE","",INDEX(DATOS!AC:AC,MATCH(CHECKLIST!B69,DATOS!B:B,0),1))),"")</f>
        <v/>
      </c>
      <c r="I69" s="18" t="str">
        <f>IFERROR(IF(INDEX(DATOS!AU:AU,MATCH(CHECKLIST!B69,DATOS!B:B,0),1)=0,"",INDEX(DATOS!AU:AU,MATCH(CHECKLIST!B69,DATOS!B:B,0),1)),"")</f>
        <v/>
      </c>
      <c r="J69" s="18" t="str">
        <f>IFERROR(IF(INDEX(DATOS!AS:AS,MATCH(CHECKLIST!B69,DATOS!B:B,0),1)=0,"",INDEX(DATOS!AS:AS,MATCH(CHECKLIST!B69,DATOS!B:B,0),1)),"")</f>
        <v/>
      </c>
      <c r="K69" s="50" t="str">
        <f>IFERROR(IF(INDEX(DATOS!AT:AT,MATCH(CHECKLIST!B69,DATOS!B:B,0),1)=0,"",INDEX(DATOS!AT:AT,MATCH(CHECKLIST!B69,DATOS!B:B,0),1)),"")</f>
        <v/>
      </c>
      <c r="L69" s="18" t="str">
        <f>IFERROR(IF(INDEX(DATOS!AV:AV,MATCH(CHECKLIST!B69,DATOS!B:B,0),1)=0,"",INDEX(DATOS!AV:AV,MATCH(CHECKLIST!B69,DATOS!B:B,0),1)),"")</f>
        <v/>
      </c>
      <c r="M69" s="18" t="str">
        <f>IFERROR(IF(INDEX(DATOS!AR:AR,MATCH(CHECKLIST!B69,DATOS!B:B,0),1)=0,"",INDEX(DATOS!AR:AR,MATCH(CHECKLIST!B69,DATOS!B:B,0),1)),"")</f>
        <v/>
      </c>
      <c r="N69" s="50" t="str">
        <f ca="1">IFERROR(IF(INDEX(DATOS!K:K,MATCH(CHECKLIST!B69,DATOS!B:B,0),1)="","X",IF(INDEX(DATOS!K:K,MATCH(CHECKLIST!B69,DATOS!B:B,0),1)&gt;YEAR(TODAY())-1,"","VENCIDA")),"")</f>
        <v/>
      </c>
      <c r="O69" s="50" t="str">
        <f>IFERROR(IF(INDEX(DATOS!AY:AY,MATCH(CHECKLIST!B69,DATOS!B:B,0),1)=0,"",INDEX(DATOS!AY:AY,MATCH(CHECKLIST!B69,DATOS!B:B,0),1)),"")</f>
        <v/>
      </c>
      <c r="P69" s="18" t="str">
        <f>IFERROR(IF(INDEX(DATOS!AW:AW,MATCH(CHECKLIST!B69,DATOS!B:B,0),1)=0,"",INDEX(DATOS!AW:AW,MATCH(CHECKLIST!B69,DATOS!B:B,0),1)),"")</f>
        <v/>
      </c>
      <c r="Q69" s="18" t="str">
        <f>IFERROR(IF(INDEX(DATOS!AX:AX,MATCH(CHECKLIST!B69,DATOS!B:B,0),1)=0,"",INDEX(DATOS!AX:AX,MATCH(CHECKLIST!B69,DATOS!B:B,0),1)),"")</f>
        <v/>
      </c>
      <c r="R69" t="str">
        <f>IF(B69="","",1)</f>
        <v/>
      </c>
      <c r="S69" t="str">
        <f t="shared" si="2"/>
        <v/>
      </c>
      <c r="U69" t="str">
        <f t="shared" si="0"/>
        <v/>
      </c>
      <c r="V69" t="str">
        <f t="shared" si="1"/>
        <v/>
      </c>
    </row>
    <row r="70" spans="1:22" ht="15" customHeight="1" x14ac:dyDescent="0.25">
      <c r="A70" s="13">
        <v>57</v>
      </c>
      <c r="B70" t="str">
        <f>IFERROR(INDEX(DATOS!B:B,MATCH(CHECKLIST!A70,DATOS!BM:BM,0),1),"")</f>
        <v/>
      </c>
      <c r="C70" t="str">
        <f>IFERROR(INDEX(DATOS!I:I,MATCH(CHECKLIST!A70,DATOS!BM:BM,0),1),"")</f>
        <v/>
      </c>
      <c r="D70" t="str">
        <f>IFERROR(INDEX(DATOS!R:R,MATCH(CHECKLIST!E70,DATOS!F:F,0),1),"")</f>
        <v/>
      </c>
      <c r="E70" s="17" t="str">
        <f>IFERROR(INDEX(DATOS!F:F,MATCH(CHECKLIST!A70,DATOS!BM:BM,0),1),"")</f>
        <v/>
      </c>
      <c r="F70" s="3" t="str">
        <f>IFERROR(IF(INDEX(DATOS!AL:AL,MATCH(CHECKLIST!B70,DATOS!B:B,0),1)=0,"",INDEX(DATOS!AL:AL,MATCH(CHECKLIST!B70,DATOS!B:B,0),1)),"")</f>
        <v/>
      </c>
      <c r="G70" s="18" t="str">
        <f>IFERROR(IF(INDEX(DATOS!AQ:AQ,MATCH(CHECKLIST!B70,DATOS!B:B,0),1)=0,"",INDEX(DATOS!AQ:AQ,MATCH(CHECKLIST!B70,DATOS!B:B,0),1)),"")</f>
        <v/>
      </c>
      <c r="H70" s="18" t="str">
        <f>IFERROR(IF(INDEX(DATOS!AC:AC,MATCH(CHECKLIST!B70,DATOS!B:B,0),1)="","X",IF(INDEX(DATOS!AC:AC,MATCH(CHECKLIST!B70,DATOS!B:B,0),1)="VIGENTE","",INDEX(DATOS!AC:AC,MATCH(CHECKLIST!B70,DATOS!B:B,0),1))),"")</f>
        <v/>
      </c>
      <c r="I70" s="18" t="str">
        <f>IFERROR(IF(INDEX(DATOS!AU:AU,MATCH(CHECKLIST!B70,DATOS!B:B,0),1)=0,"",INDEX(DATOS!AU:AU,MATCH(CHECKLIST!B70,DATOS!B:B,0),1)),"")</f>
        <v/>
      </c>
      <c r="J70" s="18" t="str">
        <f>IFERROR(IF(INDEX(DATOS!AS:AS,MATCH(CHECKLIST!B70,DATOS!B:B,0),1)=0,"",INDEX(DATOS!AS:AS,MATCH(CHECKLIST!B70,DATOS!B:B,0),1)),"")</f>
        <v/>
      </c>
      <c r="K70" s="50" t="str">
        <f>IFERROR(IF(INDEX(DATOS!AT:AT,MATCH(CHECKLIST!B70,DATOS!B:B,0),1)=0,"",INDEX(DATOS!AT:AT,MATCH(CHECKLIST!B70,DATOS!B:B,0),1)),"")</f>
        <v/>
      </c>
      <c r="L70" s="18" t="str">
        <f>IFERROR(IF(INDEX(DATOS!AV:AV,MATCH(CHECKLIST!B70,DATOS!B:B,0),1)=0,"",INDEX(DATOS!AV:AV,MATCH(CHECKLIST!B70,DATOS!B:B,0),1)),"")</f>
        <v/>
      </c>
      <c r="M70" s="18" t="str">
        <f>IFERROR(IF(INDEX(DATOS!AR:AR,MATCH(CHECKLIST!B70,DATOS!B:B,0),1)=0,"",INDEX(DATOS!AR:AR,MATCH(CHECKLIST!B70,DATOS!B:B,0),1)),"")</f>
        <v/>
      </c>
      <c r="N70" s="50" t="str">
        <f ca="1">IFERROR(IF(INDEX(DATOS!K:K,MATCH(CHECKLIST!B70,DATOS!B:B,0),1)="","X",IF(INDEX(DATOS!K:K,MATCH(CHECKLIST!B70,DATOS!B:B,0),1)&gt;YEAR(TODAY())-1,"","VENCIDA")),"")</f>
        <v/>
      </c>
      <c r="O70" s="50" t="str">
        <f>IFERROR(IF(INDEX(DATOS!AY:AY,MATCH(CHECKLIST!B70,DATOS!B:B,0),1)=0,"",INDEX(DATOS!AY:AY,MATCH(CHECKLIST!B70,DATOS!B:B,0),1)),"")</f>
        <v/>
      </c>
      <c r="P70" s="18" t="str">
        <f>IFERROR(IF(INDEX(DATOS!AW:AW,MATCH(CHECKLIST!B70,DATOS!B:B,0),1)=0,"",INDEX(DATOS!AW:AW,MATCH(CHECKLIST!B70,DATOS!B:B,0),1)),"")</f>
        <v/>
      </c>
      <c r="Q70" s="18" t="str">
        <f>IFERROR(IF(INDEX(DATOS!AX:AX,MATCH(CHECKLIST!B70,DATOS!B:B,0),1)=0,"",INDEX(DATOS!AX:AX,MATCH(CHECKLIST!B70,DATOS!B:B,0),1)),"")</f>
        <v/>
      </c>
      <c r="S70">
        <f t="shared" si="2"/>
        <v>0</v>
      </c>
      <c r="U70" t="str">
        <f t="shared" si="0"/>
        <v/>
      </c>
      <c r="V70" t="str">
        <f t="shared" si="1"/>
        <v/>
      </c>
    </row>
    <row r="71" spans="1:22" ht="15" customHeight="1" x14ac:dyDescent="0.25">
      <c r="A71" s="13">
        <v>58</v>
      </c>
      <c r="B71" t="str">
        <f>IFERROR(INDEX(DATOS!B:B,MATCH(CHECKLIST!A71,DATOS!BM:BM,0),1),"")</f>
        <v/>
      </c>
      <c r="C71" t="str">
        <f>IFERROR(INDEX(DATOS!I:I,MATCH(CHECKLIST!A71,DATOS!BM:BM,0),1),"")</f>
        <v/>
      </c>
      <c r="D71" t="str">
        <f>IFERROR(INDEX(DATOS!R:R,MATCH(CHECKLIST!E71,DATOS!F:F,0),1),"")</f>
        <v/>
      </c>
      <c r="E71" s="17" t="str">
        <f>IFERROR(INDEX(DATOS!F:F,MATCH(CHECKLIST!A71,DATOS!BM:BM,0),1),"")</f>
        <v/>
      </c>
      <c r="F71" s="3" t="str">
        <f>IFERROR(IF(INDEX(DATOS!AL:AL,MATCH(CHECKLIST!B71,DATOS!B:B,0),1)=0,"",INDEX(DATOS!AL:AL,MATCH(CHECKLIST!B71,DATOS!B:B,0),1)),"")</f>
        <v/>
      </c>
      <c r="G71" s="18" t="str">
        <f>IFERROR(IF(INDEX(DATOS!AQ:AQ,MATCH(CHECKLIST!B71,DATOS!B:B,0),1)=0,"",INDEX(DATOS!AQ:AQ,MATCH(CHECKLIST!B71,DATOS!B:B,0),1)),"")</f>
        <v/>
      </c>
      <c r="H71" s="18" t="str">
        <f>IFERROR(IF(INDEX(DATOS!AC:AC,MATCH(CHECKLIST!B71,DATOS!B:B,0),1)="","X",IF(INDEX(DATOS!AC:AC,MATCH(CHECKLIST!B71,DATOS!B:B,0),1)="VIGENTE","",INDEX(DATOS!AC:AC,MATCH(CHECKLIST!B71,DATOS!B:B,0),1))),"")</f>
        <v/>
      </c>
      <c r="I71" s="18" t="str">
        <f>IFERROR(IF(INDEX(DATOS!AU:AU,MATCH(CHECKLIST!B71,DATOS!B:B,0),1)=0,"",INDEX(DATOS!AU:AU,MATCH(CHECKLIST!B71,DATOS!B:B,0),1)),"")</f>
        <v/>
      </c>
      <c r="J71" s="18" t="str">
        <f>IFERROR(IF(INDEX(DATOS!AS:AS,MATCH(CHECKLIST!B71,DATOS!B:B,0),1)=0,"",INDEX(DATOS!AS:AS,MATCH(CHECKLIST!B71,DATOS!B:B,0),1)),"")</f>
        <v/>
      </c>
      <c r="K71" s="50" t="str">
        <f>IFERROR(IF(INDEX(DATOS!AT:AT,MATCH(CHECKLIST!B71,DATOS!B:B,0),1)=0,"",INDEX(DATOS!AT:AT,MATCH(CHECKLIST!B71,DATOS!B:B,0),1)),"")</f>
        <v/>
      </c>
      <c r="L71" s="18" t="str">
        <f>IFERROR(IF(INDEX(DATOS!AV:AV,MATCH(CHECKLIST!B71,DATOS!B:B,0),1)=0,"",INDEX(DATOS!AV:AV,MATCH(CHECKLIST!B71,DATOS!B:B,0),1)),"")</f>
        <v/>
      </c>
      <c r="M71" s="18" t="str">
        <f>IFERROR(IF(INDEX(DATOS!AR:AR,MATCH(CHECKLIST!B71,DATOS!B:B,0),1)=0,"",INDEX(DATOS!AR:AR,MATCH(CHECKLIST!B71,DATOS!B:B,0),1)),"")</f>
        <v/>
      </c>
      <c r="N71" s="50" t="str">
        <f ca="1">IFERROR(IF(INDEX(DATOS!K:K,MATCH(CHECKLIST!B71,DATOS!B:B,0),1)="","X",IF(INDEX(DATOS!K:K,MATCH(CHECKLIST!B71,DATOS!B:B,0),1)&gt;YEAR(TODAY())-1,"","VENCIDA")),"")</f>
        <v/>
      </c>
      <c r="O71" s="50" t="str">
        <f>IFERROR(IF(INDEX(DATOS!AY:AY,MATCH(CHECKLIST!B71,DATOS!B:B,0),1)=0,"",INDEX(DATOS!AY:AY,MATCH(CHECKLIST!B71,DATOS!B:B,0),1)),"")</f>
        <v/>
      </c>
      <c r="P71" s="18" t="str">
        <f>IFERROR(IF(INDEX(DATOS!AW:AW,MATCH(CHECKLIST!B71,DATOS!B:B,0),1)=0,"",INDEX(DATOS!AW:AW,MATCH(CHECKLIST!B71,DATOS!B:B,0),1)),"")</f>
        <v/>
      </c>
      <c r="Q71" s="18" t="str">
        <f>IFERROR(IF(INDEX(DATOS!AX:AX,MATCH(CHECKLIST!B71,DATOS!B:B,0),1)=0,"",INDEX(DATOS!AX:AX,MATCH(CHECKLIST!B71,DATOS!B:B,0),1)),"")</f>
        <v/>
      </c>
      <c r="R71" t="str">
        <f>IF(B71="","",1)</f>
        <v/>
      </c>
      <c r="S71" t="str">
        <f t="shared" si="2"/>
        <v/>
      </c>
      <c r="U71" t="str">
        <f t="shared" si="0"/>
        <v/>
      </c>
      <c r="V71" t="str">
        <f t="shared" si="1"/>
        <v/>
      </c>
    </row>
    <row r="72" spans="1:22" ht="15" customHeight="1" x14ac:dyDescent="0.25">
      <c r="A72" s="13">
        <v>59</v>
      </c>
      <c r="B72" t="str">
        <f>IFERROR(INDEX(DATOS!B:B,MATCH(CHECKLIST!A72,DATOS!BM:BM,0),1),"")</f>
        <v/>
      </c>
      <c r="C72" t="str">
        <f>IFERROR(INDEX(DATOS!I:I,MATCH(CHECKLIST!A72,DATOS!BM:BM,0),1),"")</f>
        <v/>
      </c>
      <c r="D72" t="str">
        <f>IFERROR(INDEX(DATOS!R:R,MATCH(CHECKLIST!E72,DATOS!F:F,0),1),"")</f>
        <v/>
      </c>
      <c r="E72" s="17" t="str">
        <f>IFERROR(INDEX(DATOS!F:F,MATCH(CHECKLIST!A72,DATOS!BM:BM,0),1),"")</f>
        <v/>
      </c>
      <c r="F72" s="3" t="str">
        <f>IFERROR(IF(INDEX(DATOS!AL:AL,MATCH(CHECKLIST!B72,DATOS!B:B,0),1)=0,"",INDEX(DATOS!AL:AL,MATCH(CHECKLIST!B72,DATOS!B:B,0),1)),"")</f>
        <v/>
      </c>
      <c r="G72" s="18" t="str">
        <f>IFERROR(IF(INDEX(DATOS!AQ:AQ,MATCH(CHECKLIST!B72,DATOS!B:B,0),1)=0,"",INDEX(DATOS!AQ:AQ,MATCH(CHECKLIST!B72,DATOS!B:B,0),1)),"")</f>
        <v/>
      </c>
      <c r="H72" s="18" t="str">
        <f>IFERROR(IF(INDEX(DATOS!AC:AC,MATCH(CHECKLIST!B72,DATOS!B:B,0),1)="","X",IF(INDEX(DATOS!AC:AC,MATCH(CHECKLIST!B72,DATOS!B:B,0),1)="VIGENTE","",INDEX(DATOS!AC:AC,MATCH(CHECKLIST!B72,DATOS!B:B,0),1))),"")</f>
        <v/>
      </c>
      <c r="I72" s="18" t="str">
        <f>IFERROR(IF(INDEX(DATOS!AU:AU,MATCH(CHECKLIST!B72,DATOS!B:B,0),1)=0,"",INDEX(DATOS!AU:AU,MATCH(CHECKLIST!B72,DATOS!B:B,0),1)),"")</f>
        <v/>
      </c>
      <c r="J72" s="18" t="str">
        <f>IFERROR(IF(INDEX(DATOS!AS:AS,MATCH(CHECKLIST!B72,DATOS!B:B,0),1)=0,"",INDEX(DATOS!AS:AS,MATCH(CHECKLIST!B72,DATOS!B:B,0),1)),"")</f>
        <v/>
      </c>
      <c r="K72" s="50" t="str">
        <f>IFERROR(IF(INDEX(DATOS!AT:AT,MATCH(CHECKLIST!B72,DATOS!B:B,0),1)=0,"",INDEX(DATOS!AT:AT,MATCH(CHECKLIST!B72,DATOS!B:B,0),1)),"")</f>
        <v/>
      </c>
      <c r="L72" s="18" t="str">
        <f>IFERROR(IF(INDEX(DATOS!AV:AV,MATCH(CHECKLIST!B72,DATOS!B:B,0),1)=0,"",INDEX(DATOS!AV:AV,MATCH(CHECKLIST!B72,DATOS!B:B,0),1)),"")</f>
        <v/>
      </c>
      <c r="M72" s="18" t="str">
        <f>IFERROR(IF(INDEX(DATOS!AR:AR,MATCH(CHECKLIST!B72,DATOS!B:B,0),1)=0,"",INDEX(DATOS!AR:AR,MATCH(CHECKLIST!B72,DATOS!B:B,0),1)),"")</f>
        <v/>
      </c>
      <c r="N72" s="50" t="str">
        <f ca="1">IFERROR(IF(INDEX(DATOS!K:K,MATCH(CHECKLIST!B72,DATOS!B:B,0),1)="","X",IF(INDEX(DATOS!K:K,MATCH(CHECKLIST!B72,DATOS!B:B,0),1)&gt;YEAR(TODAY())-1,"","VENCIDA")),"")</f>
        <v/>
      </c>
      <c r="O72" s="50" t="str">
        <f>IFERROR(IF(INDEX(DATOS!AY:AY,MATCH(CHECKLIST!B72,DATOS!B:B,0),1)=0,"",INDEX(DATOS!AY:AY,MATCH(CHECKLIST!B72,DATOS!B:B,0),1)),"")</f>
        <v/>
      </c>
      <c r="P72" s="18" t="str">
        <f>IFERROR(IF(INDEX(DATOS!AW:AW,MATCH(CHECKLIST!B72,DATOS!B:B,0),1)=0,"",INDEX(DATOS!AW:AW,MATCH(CHECKLIST!B72,DATOS!B:B,0),1)),"")</f>
        <v/>
      </c>
      <c r="Q72" s="18" t="str">
        <f>IFERROR(IF(INDEX(DATOS!AX:AX,MATCH(CHECKLIST!B72,DATOS!B:B,0),1)=0,"",INDEX(DATOS!AX:AX,MATCH(CHECKLIST!B72,DATOS!B:B,0),1)),"")</f>
        <v/>
      </c>
      <c r="S72">
        <f t="shared" si="2"/>
        <v>0</v>
      </c>
      <c r="U72" t="str">
        <f t="shared" si="0"/>
        <v/>
      </c>
      <c r="V72" t="str">
        <f t="shared" si="1"/>
        <v/>
      </c>
    </row>
    <row r="73" spans="1:22" ht="15" customHeight="1" x14ac:dyDescent="0.25">
      <c r="A73" s="13">
        <v>60</v>
      </c>
      <c r="B73" t="str">
        <f>IFERROR(INDEX(DATOS!B:B,MATCH(CHECKLIST!A73,DATOS!BM:BM,0),1),"")</f>
        <v/>
      </c>
      <c r="C73" t="str">
        <f>IFERROR(INDEX(DATOS!I:I,MATCH(CHECKLIST!A73,DATOS!BM:BM,0),1),"")</f>
        <v/>
      </c>
      <c r="D73" t="str">
        <f>IFERROR(INDEX(DATOS!R:R,MATCH(CHECKLIST!E73,DATOS!F:F,0),1),"")</f>
        <v/>
      </c>
      <c r="E73" s="17" t="str">
        <f>IFERROR(INDEX(DATOS!F:F,MATCH(CHECKLIST!A73,DATOS!BM:BM,0),1),"")</f>
        <v/>
      </c>
      <c r="F73" s="3" t="str">
        <f>IFERROR(IF(INDEX(DATOS!AL:AL,MATCH(CHECKLIST!B73,DATOS!B:B,0),1)=0,"",INDEX(DATOS!AL:AL,MATCH(CHECKLIST!B73,DATOS!B:B,0),1)),"")</f>
        <v/>
      </c>
      <c r="G73" s="18" t="str">
        <f>IFERROR(IF(INDEX(DATOS!AQ:AQ,MATCH(CHECKLIST!B73,DATOS!B:B,0),1)=0,"",INDEX(DATOS!AQ:AQ,MATCH(CHECKLIST!B73,DATOS!B:B,0),1)),"")</f>
        <v/>
      </c>
      <c r="H73" s="18" t="str">
        <f>IFERROR(IF(INDEX(DATOS!AC:AC,MATCH(CHECKLIST!B73,DATOS!B:B,0),1)="","X",IF(INDEX(DATOS!AC:AC,MATCH(CHECKLIST!B73,DATOS!B:B,0),1)="VIGENTE","",INDEX(DATOS!AC:AC,MATCH(CHECKLIST!B73,DATOS!B:B,0),1))),"")</f>
        <v/>
      </c>
      <c r="I73" s="18" t="str">
        <f>IFERROR(IF(INDEX(DATOS!AU:AU,MATCH(CHECKLIST!B73,DATOS!B:B,0),1)=0,"",INDEX(DATOS!AU:AU,MATCH(CHECKLIST!B73,DATOS!B:B,0),1)),"")</f>
        <v/>
      </c>
      <c r="J73" s="18" t="str">
        <f>IFERROR(IF(INDEX(DATOS!AS:AS,MATCH(CHECKLIST!B73,DATOS!B:B,0),1)=0,"",INDEX(DATOS!AS:AS,MATCH(CHECKLIST!B73,DATOS!B:B,0),1)),"")</f>
        <v/>
      </c>
      <c r="K73" s="50" t="str">
        <f>IFERROR(IF(INDEX(DATOS!AT:AT,MATCH(CHECKLIST!B73,DATOS!B:B,0),1)=0,"",INDEX(DATOS!AT:AT,MATCH(CHECKLIST!B73,DATOS!B:B,0),1)),"")</f>
        <v/>
      </c>
      <c r="L73" s="18" t="str">
        <f>IFERROR(IF(INDEX(DATOS!AV:AV,MATCH(CHECKLIST!B73,DATOS!B:B,0),1)=0,"",INDEX(DATOS!AV:AV,MATCH(CHECKLIST!B73,DATOS!B:B,0),1)),"")</f>
        <v/>
      </c>
      <c r="M73" s="18" t="str">
        <f>IFERROR(IF(INDEX(DATOS!AR:AR,MATCH(CHECKLIST!B73,DATOS!B:B,0),1)=0,"",INDEX(DATOS!AR:AR,MATCH(CHECKLIST!B73,DATOS!B:B,0),1)),"")</f>
        <v/>
      </c>
      <c r="N73" s="50" t="str">
        <f ca="1">IFERROR(IF(INDEX(DATOS!K:K,MATCH(CHECKLIST!B73,DATOS!B:B,0),1)="","X",IF(INDEX(DATOS!K:K,MATCH(CHECKLIST!B73,DATOS!B:B,0),1)&gt;YEAR(TODAY())-1,"","VENCIDA")),"")</f>
        <v/>
      </c>
      <c r="O73" s="50" t="str">
        <f>IFERROR(IF(INDEX(DATOS!AY:AY,MATCH(CHECKLIST!B73,DATOS!B:B,0),1)=0,"",INDEX(DATOS!AY:AY,MATCH(CHECKLIST!B73,DATOS!B:B,0),1)),"")</f>
        <v/>
      </c>
      <c r="P73" s="18" t="str">
        <f>IFERROR(IF(INDEX(DATOS!AW:AW,MATCH(CHECKLIST!B73,DATOS!B:B,0),1)=0,"",INDEX(DATOS!AW:AW,MATCH(CHECKLIST!B73,DATOS!B:B,0),1)),"")</f>
        <v/>
      </c>
      <c r="Q73" s="18" t="str">
        <f>IFERROR(IF(INDEX(DATOS!AX:AX,MATCH(CHECKLIST!B73,DATOS!B:B,0),1)=0,"",INDEX(DATOS!AX:AX,MATCH(CHECKLIST!B73,DATOS!B:B,0),1)),"")</f>
        <v/>
      </c>
      <c r="R73" t="str">
        <f>IF(B73="","",1)</f>
        <v/>
      </c>
      <c r="S73" t="str">
        <f t="shared" si="2"/>
        <v/>
      </c>
      <c r="U73" t="str">
        <f t="shared" si="0"/>
        <v/>
      </c>
      <c r="V73" t="str">
        <f t="shared" si="1"/>
        <v/>
      </c>
    </row>
    <row r="74" spans="1:22" ht="15" customHeight="1" x14ac:dyDescent="0.25">
      <c r="A74" s="13">
        <v>61</v>
      </c>
      <c r="B74" t="str">
        <f>IFERROR(INDEX(DATOS!B:B,MATCH(CHECKLIST!A74,DATOS!BM:BM,0),1),"")</f>
        <v/>
      </c>
      <c r="C74" t="str">
        <f>IFERROR(INDEX(DATOS!I:I,MATCH(CHECKLIST!A74,DATOS!BM:BM,0),1),"")</f>
        <v/>
      </c>
      <c r="D74" t="str">
        <f>IFERROR(INDEX(DATOS!R:R,MATCH(CHECKLIST!E74,DATOS!F:F,0),1),"")</f>
        <v/>
      </c>
      <c r="E74" s="17" t="str">
        <f>IFERROR(INDEX(DATOS!F:F,MATCH(CHECKLIST!A74,DATOS!BM:BM,0),1),"")</f>
        <v/>
      </c>
      <c r="F74" s="3" t="str">
        <f>IFERROR(IF(INDEX(DATOS!AL:AL,MATCH(CHECKLIST!B74,DATOS!B:B,0),1)=0,"",INDEX(DATOS!AL:AL,MATCH(CHECKLIST!B74,DATOS!B:B,0),1)),"")</f>
        <v/>
      </c>
      <c r="G74" s="18" t="str">
        <f>IFERROR(IF(INDEX(DATOS!AQ:AQ,MATCH(CHECKLIST!B74,DATOS!B:B,0),1)=0,"",INDEX(DATOS!AQ:AQ,MATCH(CHECKLIST!B74,DATOS!B:B,0),1)),"")</f>
        <v/>
      </c>
      <c r="H74" s="18" t="str">
        <f>IFERROR(IF(INDEX(DATOS!AC:AC,MATCH(CHECKLIST!B74,DATOS!B:B,0),1)="","X",IF(INDEX(DATOS!AC:AC,MATCH(CHECKLIST!B74,DATOS!B:B,0),1)="VIGENTE","",INDEX(DATOS!AC:AC,MATCH(CHECKLIST!B74,DATOS!B:B,0),1))),"")</f>
        <v/>
      </c>
      <c r="I74" s="18" t="str">
        <f>IFERROR(IF(INDEX(DATOS!AU:AU,MATCH(CHECKLIST!B74,DATOS!B:B,0),1)=0,"",INDEX(DATOS!AU:AU,MATCH(CHECKLIST!B74,DATOS!B:B,0),1)),"")</f>
        <v/>
      </c>
      <c r="J74" s="18" t="str">
        <f>IFERROR(IF(INDEX(DATOS!AS:AS,MATCH(CHECKLIST!B74,DATOS!B:B,0),1)=0,"",INDEX(DATOS!AS:AS,MATCH(CHECKLIST!B74,DATOS!B:B,0),1)),"")</f>
        <v/>
      </c>
      <c r="K74" s="50" t="str">
        <f>IFERROR(IF(INDEX(DATOS!AT:AT,MATCH(CHECKLIST!B74,DATOS!B:B,0),1)=0,"",INDEX(DATOS!AT:AT,MATCH(CHECKLIST!B74,DATOS!B:B,0),1)),"")</f>
        <v/>
      </c>
      <c r="L74" s="18" t="str">
        <f>IFERROR(IF(INDEX(DATOS!AV:AV,MATCH(CHECKLIST!B74,DATOS!B:B,0),1)=0,"",INDEX(DATOS!AV:AV,MATCH(CHECKLIST!B74,DATOS!B:B,0),1)),"")</f>
        <v/>
      </c>
      <c r="M74" s="18" t="str">
        <f>IFERROR(IF(INDEX(DATOS!AR:AR,MATCH(CHECKLIST!B74,DATOS!B:B,0),1)=0,"",INDEX(DATOS!AR:AR,MATCH(CHECKLIST!B74,DATOS!B:B,0),1)),"")</f>
        <v/>
      </c>
      <c r="N74" s="50" t="str">
        <f ca="1">IFERROR(IF(INDEX(DATOS!K:K,MATCH(CHECKLIST!B74,DATOS!B:B,0),1)="","X",IF(INDEX(DATOS!K:K,MATCH(CHECKLIST!B74,DATOS!B:B,0),1)&gt;YEAR(TODAY())-1,"","VENCIDA")),"")</f>
        <v/>
      </c>
      <c r="O74" s="50" t="str">
        <f>IFERROR(IF(INDEX(DATOS!AY:AY,MATCH(CHECKLIST!B74,DATOS!B:B,0),1)=0,"",INDEX(DATOS!AY:AY,MATCH(CHECKLIST!B74,DATOS!B:B,0),1)),"")</f>
        <v/>
      </c>
      <c r="P74" s="18" t="str">
        <f>IFERROR(IF(INDEX(DATOS!AW:AW,MATCH(CHECKLIST!B74,DATOS!B:B,0),1)=0,"",INDEX(DATOS!AW:AW,MATCH(CHECKLIST!B74,DATOS!B:B,0),1)),"")</f>
        <v/>
      </c>
      <c r="Q74" s="18" t="str">
        <f>IFERROR(IF(INDEX(DATOS!AX:AX,MATCH(CHECKLIST!B74,DATOS!B:B,0),1)=0,"",INDEX(DATOS!AX:AX,MATCH(CHECKLIST!B74,DATOS!B:B,0),1)),"")</f>
        <v/>
      </c>
      <c r="S74">
        <f t="shared" si="2"/>
        <v>0</v>
      </c>
      <c r="U74" t="str">
        <f t="shared" si="0"/>
        <v/>
      </c>
      <c r="V74" t="str">
        <f t="shared" si="1"/>
        <v/>
      </c>
    </row>
    <row r="75" spans="1:22" ht="15" customHeight="1" x14ac:dyDescent="0.25">
      <c r="A75" s="13">
        <v>62</v>
      </c>
      <c r="B75" t="str">
        <f>IFERROR(INDEX(DATOS!B:B,MATCH(CHECKLIST!A75,DATOS!BM:BM,0),1),"")</f>
        <v/>
      </c>
      <c r="C75" t="str">
        <f>IFERROR(INDEX(DATOS!I:I,MATCH(CHECKLIST!A75,DATOS!BM:BM,0),1),"")</f>
        <v/>
      </c>
      <c r="D75" t="str">
        <f>IFERROR(INDEX(DATOS!R:R,MATCH(CHECKLIST!E75,DATOS!F:F,0),1),"")</f>
        <v/>
      </c>
      <c r="E75" s="17" t="str">
        <f>IFERROR(INDEX(DATOS!F:F,MATCH(CHECKLIST!A75,DATOS!BM:BM,0),1),"")</f>
        <v/>
      </c>
      <c r="F75" s="3" t="str">
        <f>IFERROR(IF(INDEX(DATOS!AL:AL,MATCH(CHECKLIST!B75,DATOS!B:B,0),1)=0,"",INDEX(DATOS!AL:AL,MATCH(CHECKLIST!B75,DATOS!B:B,0),1)),"")</f>
        <v/>
      </c>
      <c r="G75" s="18" t="str">
        <f>IFERROR(IF(INDEX(DATOS!AQ:AQ,MATCH(CHECKLIST!B75,DATOS!B:B,0),1)=0,"",INDEX(DATOS!AQ:AQ,MATCH(CHECKLIST!B75,DATOS!B:B,0),1)),"")</f>
        <v/>
      </c>
      <c r="H75" s="18" t="str">
        <f>IFERROR(IF(INDEX(DATOS!AC:AC,MATCH(CHECKLIST!B75,DATOS!B:B,0),1)="","X",IF(INDEX(DATOS!AC:AC,MATCH(CHECKLIST!B75,DATOS!B:B,0),1)="VIGENTE","",INDEX(DATOS!AC:AC,MATCH(CHECKLIST!B75,DATOS!B:B,0),1))),"")</f>
        <v/>
      </c>
      <c r="I75" s="18" t="str">
        <f>IFERROR(IF(INDEX(DATOS!AU:AU,MATCH(CHECKLIST!B75,DATOS!B:B,0),1)=0,"",INDEX(DATOS!AU:AU,MATCH(CHECKLIST!B75,DATOS!B:B,0),1)),"")</f>
        <v/>
      </c>
      <c r="J75" s="18" t="str">
        <f>IFERROR(IF(INDEX(DATOS!AS:AS,MATCH(CHECKLIST!B75,DATOS!B:B,0),1)=0,"",INDEX(DATOS!AS:AS,MATCH(CHECKLIST!B75,DATOS!B:B,0),1)),"")</f>
        <v/>
      </c>
      <c r="K75" s="50" t="str">
        <f>IFERROR(IF(INDEX(DATOS!AT:AT,MATCH(CHECKLIST!B75,DATOS!B:B,0),1)=0,"",INDEX(DATOS!AT:AT,MATCH(CHECKLIST!B75,DATOS!B:B,0),1)),"")</f>
        <v/>
      </c>
      <c r="L75" s="18" t="str">
        <f>IFERROR(IF(INDEX(DATOS!AV:AV,MATCH(CHECKLIST!B75,DATOS!B:B,0),1)=0,"",INDEX(DATOS!AV:AV,MATCH(CHECKLIST!B75,DATOS!B:B,0),1)),"")</f>
        <v/>
      </c>
      <c r="M75" s="18" t="str">
        <f>IFERROR(IF(INDEX(DATOS!AR:AR,MATCH(CHECKLIST!B75,DATOS!B:B,0),1)=0,"",INDEX(DATOS!AR:AR,MATCH(CHECKLIST!B75,DATOS!B:B,0),1)),"")</f>
        <v/>
      </c>
      <c r="N75" s="50" t="str">
        <f ca="1">IFERROR(IF(INDEX(DATOS!K:K,MATCH(CHECKLIST!B75,DATOS!B:B,0),1)="","X",IF(INDEX(DATOS!K:K,MATCH(CHECKLIST!B75,DATOS!B:B,0),1)&gt;YEAR(TODAY())-1,"","VENCIDA")),"")</f>
        <v/>
      </c>
      <c r="O75" s="50" t="str">
        <f>IFERROR(IF(INDEX(DATOS!AY:AY,MATCH(CHECKLIST!B75,DATOS!B:B,0),1)=0,"",INDEX(DATOS!AY:AY,MATCH(CHECKLIST!B75,DATOS!B:B,0),1)),"")</f>
        <v/>
      </c>
      <c r="P75" s="18" t="str">
        <f>IFERROR(IF(INDEX(DATOS!AW:AW,MATCH(CHECKLIST!B75,DATOS!B:B,0),1)=0,"",INDEX(DATOS!AW:AW,MATCH(CHECKLIST!B75,DATOS!B:B,0),1)),"")</f>
        <v/>
      </c>
      <c r="Q75" s="18" t="str">
        <f>IFERROR(IF(INDEX(DATOS!AX:AX,MATCH(CHECKLIST!B75,DATOS!B:B,0),1)=0,"",INDEX(DATOS!AX:AX,MATCH(CHECKLIST!B75,DATOS!B:B,0),1)),"")</f>
        <v/>
      </c>
      <c r="R75" t="str">
        <f>IF(B75="","",1)</f>
        <v/>
      </c>
      <c r="S75" t="str">
        <f t="shared" si="2"/>
        <v/>
      </c>
      <c r="U75" t="str">
        <f t="shared" si="0"/>
        <v/>
      </c>
      <c r="V75" t="str">
        <f t="shared" si="1"/>
        <v/>
      </c>
    </row>
    <row r="76" spans="1:22" ht="15" customHeight="1" x14ac:dyDescent="0.25">
      <c r="A76" s="13">
        <v>63</v>
      </c>
      <c r="B76" t="str">
        <f>IFERROR(INDEX(DATOS!B:B,MATCH(CHECKLIST!A76,DATOS!BM:BM,0),1),"")</f>
        <v/>
      </c>
      <c r="C76" t="str">
        <f>IFERROR(INDEX(DATOS!I:I,MATCH(CHECKLIST!A76,DATOS!BM:BM,0),1),"")</f>
        <v/>
      </c>
      <c r="D76" t="str">
        <f>IFERROR(INDEX(DATOS!R:R,MATCH(CHECKLIST!E76,DATOS!F:F,0),1),"")</f>
        <v/>
      </c>
      <c r="E76" s="17" t="str">
        <f>IFERROR(INDEX(DATOS!F:F,MATCH(CHECKLIST!A76,DATOS!BM:BM,0),1),"")</f>
        <v/>
      </c>
      <c r="F76" s="3" t="str">
        <f>IFERROR(IF(INDEX(DATOS!AL:AL,MATCH(CHECKLIST!B76,DATOS!B:B,0),1)=0,"",INDEX(DATOS!AL:AL,MATCH(CHECKLIST!B76,DATOS!B:B,0),1)),"")</f>
        <v/>
      </c>
      <c r="G76" s="18" t="str">
        <f>IFERROR(IF(INDEX(DATOS!AQ:AQ,MATCH(CHECKLIST!B76,DATOS!B:B,0),1)=0,"",INDEX(DATOS!AQ:AQ,MATCH(CHECKLIST!B76,DATOS!B:B,0),1)),"")</f>
        <v/>
      </c>
      <c r="H76" s="18" t="str">
        <f>IFERROR(IF(INDEX(DATOS!AC:AC,MATCH(CHECKLIST!B76,DATOS!B:B,0),1)="","X",IF(INDEX(DATOS!AC:AC,MATCH(CHECKLIST!B76,DATOS!B:B,0),1)="VIGENTE","",INDEX(DATOS!AC:AC,MATCH(CHECKLIST!B76,DATOS!B:B,0),1))),"")</f>
        <v/>
      </c>
      <c r="I76" s="18" t="str">
        <f>IFERROR(IF(INDEX(DATOS!AU:AU,MATCH(CHECKLIST!B76,DATOS!B:B,0),1)=0,"",INDEX(DATOS!AU:AU,MATCH(CHECKLIST!B76,DATOS!B:B,0),1)),"")</f>
        <v/>
      </c>
      <c r="J76" s="18" t="str">
        <f>IFERROR(IF(INDEX(DATOS!AS:AS,MATCH(CHECKLIST!B76,DATOS!B:B,0),1)=0,"",INDEX(DATOS!AS:AS,MATCH(CHECKLIST!B76,DATOS!B:B,0),1)),"")</f>
        <v/>
      </c>
      <c r="K76" s="50" t="str">
        <f>IFERROR(IF(INDEX(DATOS!AT:AT,MATCH(CHECKLIST!B76,DATOS!B:B,0),1)=0,"",INDEX(DATOS!AT:AT,MATCH(CHECKLIST!B76,DATOS!B:B,0),1)),"")</f>
        <v/>
      </c>
      <c r="L76" s="18" t="str">
        <f>IFERROR(IF(INDEX(DATOS!AV:AV,MATCH(CHECKLIST!B76,DATOS!B:B,0),1)=0,"",INDEX(DATOS!AV:AV,MATCH(CHECKLIST!B76,DATOS!B:B,0),1)),"")</f>
        <v/>
      </c>
      <c r="M76" s="18" t="str">
        <f>IFERROR(IF(INDEX(DATOS!AR:AR,MATCH(CHECKLIST!B76,DATOS!B:B,0),1)=0,"",INDEX(DATOS!AR:AR,MATCH(CHECKLIST!B76,DATOS!B:B,0),1)),"")</f>
        <v/>
      </c>
      <c r="N76" s="50" t="str">
        <f ca="1">IFERROR(IF(INDEX(DATOS!K:K,MATCH(CHECKLIST!B76,DATOS!B:B,0),1)="","X",IF(INDEX(DATOS!K:K,MATCH(CHECKLIST!B76,DATOS!B:B,0),1)&gt;YEAR(TODAY())-1,"","VENCIDA")),"")</f>
        <v/>
      </c>
      <c r="O76" s="50" t="str">
        <f>IFERROR(IF(INDEX(DATOS!AY:AY,MATCH(CHECKLIST!B76,DATOS!B:B,0),1)=0,"",INDEX(DATOS!AY:AY,MATCH(CHECKLIST!B76,DATOS!B:B,0),1)),"")</f>
        <v/>
      </c>
      <c r="P76" s="18" t="str">
        <f>IFERROR(IF(INDEX(DATOS!AW:AW,MATCH(CHECKLIST!B76,DATOS!B:B,0),1)=0,"",INDEX(DATOS!AW:AW,MATCH(CHECKLIST!B76,DATOS!B:B,0),1)),"")</f>
        <v/>
      </c>
      <c r="Q76" s="18" t="str">
        <f>IFERROR(IF(INDEX(DATOS!AX:AX,MATCH(CHECKLIST!B76,DATOS!B:B,0),1)=0,"",INDEX(DATOS!AX:AX,MATCH(CHECKLIST!B76,DATOS!B:B,0),1)),"")</f>
        <v/>
      </c>
      <c r="S76">
        <f t="shared" si="2"/>
        <v>0</v>
      </c>
      <c r="U76" t="str">
        <f t="shared" si="0"/>
        <v/>
      </c>
      <c r="V76" t="str">
        <f t="shared" si="1"/>
        <v/>
      </c>
    </row>
    <row r="77" spans="1:22" x14ac:dyDescent="0.25">
      <c r="A77" s="13">
        <v>64</v>
      </c>
      <c r="B77" t="str">
        <f>IFERROR(INDEX(DATOS!B:B,MATCH(CHECKLIST!A77,DATOS!BM:BM,0),1),"")</f>
        <v/>
      </c>
      <c r="C77" t="str">
        <f>IFERROR(INDEX(DATOS!I:I,MATCH(CHECKLIST!A77,DATOS!BM:BM,0),1),"")</f>
        <v/>
      </c>
      <c r="D77" t="str">
        <f>IFERROR(INDEX(DATOS!R:R,MATCH(CHECKLIST!E77,DATOS!F:F,0),1),"")</f>
        <v/>
      </c>
      <c r="E77" s="17" t="str">
        <f>IFERROR(INDEX(DATOS!F:F,MATCH(CHECKLIST!A77,DATOS!BM:BM,0),1),"")</f>
        <v/>
      </c>
      <c r="F77" s="3" t="str">
        <f>IFERROR(IF(INDEX(DATOS!AL:AL,MATCH(CHECKLIST!B77,DATOS!B:B,0),1)=0,"",INDEX(DATOS!AL:AL,MATCH(CHECKLIST!B77,DATOS!B:B,0),1)),"")</f>
        <v/>
      </c>
      <c r="G77" s="18" t="str">
        <f>IFERROR(IF(INDEX(DATOS!AQ:AQ,MATCH(CHECKLIST!B77,DATOS!B:B,0),1)=0,"",INDEX(DATOS!AQ:AQ,MATCH(CHECKLIST!B77,DATOS!B:B,0),1)),"")</f>
        <v/>
      </c>
      <c r="H77" s="18" t="str">
        <f>IFERROR(IF(INDEX(DATOS!AC:AC,MATCH(CHECKLIST!B77,DATOS!B:B,0),1)="","X",IF(INDEX(DATOS!AC:AC,MATCH(CHECKLIST!B77,DATOS!B:B,0),1)="VIGENTE","",INDEX(DATOS!AC:AC,MATCH(CHECKLIST!B77,DATOS!B:B,0),1))),"")</f>
        <v/>
      </c>
      <c r="I77" s="18" t="str">
        <f>IFERROR(IF(INDEX(DATOS!AU:AU,MATCH(CHECKLIST!B77,DATOS!B:B,0),1)=0,"",INDEX(DATOS!AU:AU,MATCH(CHECKLIST!B77,DATOS!B:B,0),1)),"")</f>
        <v/>
      </c>
      <c r="J77" s="18" t="str">
        <f>IFERROR(IF(INDEX(DATOS!AS:AS,MATCH(CHECKLIST!B77,DATOS!B:B,0),1)=0,"",INDEX(DATOS!AS:AS,MATCH(CHECKLIST!B77,DATOS!B:B,0),1)),"")</f>
        <v/>
      </c>
      <c r="K77" s="50" t="str">
        <f>IFERROR(IF(INDEX(DATOS!AT:AT,MATCH(CHECKLIST!B77,DATOS!B:B,0),1)=0,"",INDEX(DATOS!AT:AT,MATCH(CHECKLIST!B77,DATOS!B:B,0),1)),"")</f>
        <v/>
      </c>
      <c r="L77" s="18" t="str">
        <f>IFERROR(IF(INDEX(DATOS!AV:AV,MATCH(CHECKLIST!B77,DATOS!B:B,0),1)=0,"",INDEX(DATOS!AV:AV,MATCH(CHECKLIST!B77,DATOS!B:B,0),1)),"")</f>
        <v/>
      </c>
      <c r="M77" s="18" t="str">
        <f>IFERROR(IF(INDEX(DATOS!AR:AR,MATCH(CHECKLIST!B77,DATOS!B:B,0),1)=0,"",INDEX(DATOS!AR:AR,MATCH(CHECKLIST!B77,DATOS!B:B,0),1)),"")</f>
        <v/>
      </c>
      <c r="N77" s="50" t="str">
        <f ca="1">IFERROR(IF(INDEX(DATOS!K:K,MATCH(CHECKLIST!B77,DATOS!B:B,0),1)="","X",IF(INDEX(DATOS!K:K,MATCH(CHECKLIST!B77,DATOS!B:B,0),1)&gt;YEAR(TODAY())-1,"","VENCIDA")),"")</f>
        <v/>
      </c>
      <c r="O77" s="50" t="str">
        <f>IFERROR(IF(INDEX(DATOS!AY:AY,MATCH(CHECKLIST!B77,DATOS!B:B,0),1)=0,"",INDEX(DATOS!AY:AY,MATCH(CHECKLIST!B77,DATOS!B:B,0),1)),"")</f>
        <v/>
      </c>
      <c r="P77" s="18" t="str">
        <f>IFERROR(IF(INDEX(DATOS!AW:AW,MATCH(CHECKLIST!B77,DATOS!B:B,0),1)=0,"",INDEX(DATOS!AW:AW,MATCH(CHECKLIST!B77,DATOS!B:B,0),1)),"")</f>
        <v/>
      </c>
      <c r="Q77" s="18" t="str">
        <f>IFERROR(IF(INDEX(DATOS!AX:AX,MATCH(CHECKLIST!B77,DATOS!B:B,0),1)=0,"",INDEX(DATOS!AX:AX,MATCH(CHECKLIST!B77,DATOS!B:B,0),1)),"")</f>
        <v/>
      </c>
      <c r="R77" t="str">
        <f>IF(B77="","",1)</f>
        <v/>
      </c>
      <c r="S77" t="str">
        <f t="shared" si="2"/>
        <v/>
      </c>
      <c r="U77" t="str">
        <f t="shared" si="0"/>
        <v/>
      </c>
      <c r="V77" t="str">
        <f t="shared" si="1"/>
        <v/>
      </c>
    </row>
    <row r="78" spans="1:22" ht="15" customHeight="1" x14ac:dyDescent="0.25">
      <c r="A78" s="13">
        <v>65</v>
      </c>
      <c r="B78" t="str">
        <f>IFERROR(INDEX(DATOS!B:B,MATCH(CHECKLIST!A78,DATOS!BM:BM,0),1),"")</f>
        <v/>
      </c>
      <c r="C78" t="str">
        <f>IFERROR(INDEX(DATOS!I:I,MATCH(CHECKLIST!A78,DATOS!BM:BM,0),1),"")</f>
        <v/>
      </c>
      <c r="D78" t="str">
        <f>IFERROR(INDEX(DATOS!R:R,MATCH(CHECKLIST!E78,DATOS!F:F,0),1),"")</f>
        <v/>
      </c>
      <c r="E78" s="17" t="str">
        <f>IFERROR(INDEX(DATOS!F:F,MATCH(CHECKLIST!A78,DATOS!BM:BM,0),1),"")</f>
        <v/>
      </c>
      <c r="F78" s="3" t="str">
        <f>IFERROR(IF(INDEX(DATOS!AL:AL,MATCH(CHECKLIST!B78,DATOS!B:B,0),1)=0,"",INDEX(DATOS!AL:AL,MATCH(CHECKLIST!B78,DATOS!B:B,0),1)),"")</f>
        <v/>
      </c>
      <c r="G78" s="18" t="str">
        <f>IFERROR(IF(INDEX(DATOS!AQ:AQ,MATCH(CHECKLIST!B78,DATOS!B:B,0),1)=0,"",INDEX(DATOS!AQ:AQ,MATCH(CHECKLIST!B78,DATOS!B:B,0),1)),"")</f>
        <v/>
      </c>
      <c r="H78" s="18" t="str">
        <f>IFERROR(IF(INDEX(DATOS!AC:AC,MATCH(CHECKLIST!B78,DATOS!B:B,0),1)="","X",IF(INDEX(DATOS!AC:AC,MATCH(CHECKLIST!B78,DATOS!B:B,0),1)="VIGENTE","",INDEX(DATOS!AC:AC,MATCH(CHECKLIST!B78,DATOS!B:B,0),1))),"")</f>
        <v/>
      </c>
      <c r="I78" s="18" t="str">
        <f>IFERROR(IF(INDEX(DATOS!AU:AU,MATCH(CHECKLIST!B78,DATOS!B:B,0),1)=0,"",INDEX(DATOS!AU:AU,MATCH(CHECKLIST!B78,DATOS!B:B,0),1)),"")</f>
        <v/>
      </c>
      <c r="J78" s="18" t="str">
        <f>IFERROR(IF(INDEX(DATOS!AS:AS,MATCH(CHECKLIST!B78,DATOS!B:B,0),1)=0,"",INDEX(DATOS!AS:AS,MATCH(CHECKLIST!B78,DATOS!B:B,0),1)),"")</f>
        <v/>
      </c>
      <c r="K78" s="50" t="str">
        <f>IFERROR(IF(INDEX(DATOS!AT:AT,MATCH(CHECKLIST!B78,DATOS!B:B,0),1)=0,"",INDEX(DATOS!AT:AT,MATCH(CHECKLIST!B78,DATOS!B:B,0),1)),"")</f>
        <v/>
      </c>
      <c r="L78" s="18" t="str">
        <f>IFERROR(IF(INDEX(DATOS!AV:AV,MATCH(CHECKLIST!B78,DATOS!B:B,0),1)=0,"",INDEX(DATOS!AV:AV,MATCH(CHECKLIST!B78,DATOS!B:B,0),1)),"")</f>
        <v/>
      </c>
      <c r="M78" s="18" t="str">
        <f>IFERROR(IF(INDEX(DATOS!AR:AR,MATCH(CHECKLIST!B78,DATOS!B:B,0),1)=0,"",INDEX(DATOS!AR:AR,MATCH(CHECKLIST!B78,DATOS!B:B,0),1)),"")</f>
        <v/>
      </c>
      <c r="N78" s="50" t="str">
        <f ca="1">IFERROR(IF(INDEX(DATOS!K:K,MATCH(CHECKLIST!B78,DATOS!B:B,0),1)="","X",IF(INDEX(DATOS!K:K,MATCH(CHECKLIST!B78,DATOS!B:B,0),1)&gt;YEAR(TODAY())-1,"","VENCIDA")),"")</f>
        <v/>
      </c>
      <c r="O78" s="50" t="str">
        <f>IFERROR(IF(INDEX(DATOS!AY:AY,MATCH(CHECKLIST!B78,DATOS!B:B,0),1)=0,"",INDEX(DATOS!AY:AY,MATCH(CHECKLIST!B78,DATOS!B:B,0),1)),"")</f>
        <v/>
      </c>
      <c r="P78" s="18" t="str">
        <f>IFERROR(IF(INDEX(DATOS!AW:AW,MATCH(CHECKLIST!B78,DATOS!B:B,0),1)=0,"",INDEX(DATOS!AW:AW,MATCH(CHECKLIST!B78,DATOS!B:B,0),1)),"")</f>
        <v/>
      </c>
      <c r="Q78" s="18" t="str">
        <f>IFERROR(IF(INDEX(DATOS!AX:AX,MATCH(CHECKLIST!B78,DATOS!B:B,0),1)=0,"",INDEX(DATOS!AX:AX,MATCH(CHECKLIST!B78,DATOS!B:B,0),1)),"")</f>
        <v/>
      </c>
      <c r="S78">
        <f t="shared" si="2"/>
        <v>0</v>
      </c>
      <c r="U78" t="str">
        <f t="shared" ref="U78:U141" si="3">IF(C78="","",C78)</f>
        <v/>
      </c>
      <c r="V78" t="str">
        <f t="shared" ref="V78:V141" si="4">IF(B78="","",B78)</f>
        <v/>
      </c>
    </row>
    <row r="79" spans="1:22" ht="15" customHeight="1" x14ac:dyDescent="0.25">
      <c r="A79" s="13">
        <v>66</v>
      </c>
      <c r="B79" t="str">
        <f>IFERROR(INDEX(DATOS!B:B,MATCH(CHECKLIST!A79,DATOS!BM:BM,0),1),"")</f>
        <v/>
      </c>
      <c r="C79" t="str">
        <f>IFERROR(INDEX(DATOS!I:I,MATCH(CHECKLIST!A79,DATOS!BM:BM,0),1),"")</f>
        <v/>
      </c>
      <c r="D79" t="str">
        <f>IFERROR(INDEX(DATOS!R:R,MATCH(CHECKLIST!E79,DATOS!F:F,0),1),"")</f>
        <v/>
      </c>
      <c r="E79" s="17" t="str">
        <f>IFERROR(INDEX(DATOS!F:F,MATCH(CHECKLIST!A79,DATOS!BM:BM,0),1),"")</f>
        <v/>
      </c>
      <c r="F79" s="3" t="str">
        <f>IFERROR(IF(INDEX(DATOS!AL:AL,MATCH(CHECKLIST!B79,DATOS!B:B,0),1)=0,"",INDEX(DATOS!AL:AL,MATCH(CHECKLIST!B79,DATOS!B:B,0),1)),"")</f>
        <v/>
      </c>
      <c r="G79" s="18" t="str">
        <f>IFERROR(IF(INDEX(DATOS!AQ:AQ,MATCH(CHECKLIST!B79,DATOS!B:B,0),1)=0,"",INDEX(DATOS!AQ:AQ,MATCH(CHECKLIST!B79,DATOS!B:B,0),1)),"")</f>
        <v/>
      </c>
      <c r="H79" s="18" t="str">
        <f>IFERROR(IF(INDEX(DATOS!AC:AC,MATCH(CHECKLIST!B79,DATOS!B:B,0),1)="","X",IF(INDEX(DATOS!AC:AC,MATCH(CHECKLIST!B79,DATOS!B:B,0),1)="VIGENTE","",INDEX(DATOS!AC:AC,MATCH(CHECKLIST!B79,DATOS!B:B,0),1))),"")</f>
        <v/>
      </c>
      <c r="I79" s="18" t="str">
        <f>IFERROR(IF(INDEX(DATOS!AU:AU,MATCH(CHECKLIST!B79,DATOS!B:B,0),1)=0,"",INDEX(DATOS!AU:AU,MATCH(CHECKLIST!B79,DATOS!B:B,0),1)),"")</f>
        <v/>
      </c>
      <c r="J79" s="18" t="str">
        <f>IFERROR(IF(INDEX(DATOS!AS:AS,MATCH(CHECKLIST!B79,DATOS!B:B,0),1)=0,"",INDEX(DATOS!AS:AS,MATCH(CHECKLIST!B79,DATOS!B:B,0),1)),"")</f>
        <v/>
      </c>
      <c r="K79" s="50" t="str">
        <f>IFERROR(IF(INDEX(DATOS!AT:AT,MATCH(CHECKLIST!B79,DATOS!B:B,0),1)=0,"",INDEX(DATOS!AT:AT,MATCH(CHECKLIST!B79,DATOS!B:B,0),1)),"")</f>
        <v/>
      </c>
      <c r="L79" s="18" t="str">
        <f>IFERROR(IF(INDEX(DATOS!AV:AV,MATCH(CHECKLIST!B79,DATOS!B:B,0),1)=0,"",INDEX(DATOS!AV:AV,MATCH(CHECKLIST!B79,DATOS!B:B,0),1)),"")</f>
        <v/>
      </c>
      <c r="M79" s="18" t="str">
        <f>IFERROR(IF(INDEX(DATOS!AR:AR,MATCH(CHECKLIST!B79,DATOS!B:B,0),1)=0,"",INDEX(DATOS!AR:AR,MATCH(CHECKLIST!B79,DATOS!B:B,0),1)),"")</f>
        <v/>
      </c>
      <c r="N79" s="50" t="str">
        <f ca="1">IFERROR(IF(INDEX(DATOS!K:K,MATCH(CHECKLIST!B79,DATOS!B:B,0),1)="","X",IF(INDEX(DATOS!K:K,MATCH(CHECKLIST!B79,DATOS!B:B,0),1)&gt;YEAR(TODAY())-1,"","VENCIDA")),"")</f>
        <v/>
      </c>
      <c r="O79" s="50" t="str">
        <f>IFERROR(IF(INDEX(DATOS!AY:AY,MATCH(CHECKLIST!B79,DATOS!B:B,0),1)=0,"",INDEX(DATOS!AY:AY,MATCH(CHECKLIST!B79,DATOS!B:B,0),1)),"")</f>
        <v/>
      </c>
      <c r="P79" s="18" t="str">
        <f>IFERROR(IF(INDEX(DATOS!AW:AW,MATCH(CHECKLIST!B79,DATOS!B:B,0),1)=0,"",INDEX(DATOS!AW:AW,MATCH(CHECKLIST!B79,DATOS!B:B,0),1)),"")</f>
        <v/>
      </c>
      <c r="Q79" s="18" t="str">
        <f>IFERROR(IF(INDEX(DATOS!AX:AX,MATCH(CHECKLIST!B79,DATOS!B:B,0),1)=0,"",INDEX(DATOS!AX:AX,MATCH(CHECKLIST!B79,DATOS!B:B,0),1)),"")</f>
        <v/>
      </c>
      <c r="R79" t="str">
        <f>IF(B79="","",1)</f>
        <v/>
      </c>
      <c r="S79" t="str">
        <f t="shared" si="2"/>
        <v/>
      </c>
      <c r="U79" t="str">
        <f t="shared" si="3"/>
        <v/>
      </c>
      <c r="V79" t="str">
        <f t="shared" si="4"/>
        <v/>
      </c>
    </row>
    <row r="80" spans="1:22" ht="15" customHeight="1" x14ac:dyDescent="0.25">
      <c r="A80" s="13">
        <v>67</v>
      </c>
      <c r="B80" t="str">
        <f>IFERROR(INDEX(DATOS!B:B,MATCH(CHECKLIST!A80,DATOS!BM:BM,0),1),"")</f>
        <v/>
      </c>
      <c r="C80" t="str">
        <f>IFERROR(INDEX(DATOS!I:I,MATCH(CHECKLIST!A80,DATOS!BM:BM,0),1),"")</f>
        <v/>
      </c>
      <c r="D80" t="str">
        <f>IFERROR(INDEX(DATOS!R:R,MATCH(CHECKLIST!E80,DATOS!F:F,0),1),"")</f>
        <v/>
      </c>
      <c r="E80" s="17" t="str">
        <f>IFERROR(INDEX(DATOS!F:F,MATCH(CHECKLIST!A80,DATOS!BM:BM,0),1),"")</f>
        <v/>
      </c>
      <c r="F80" s="3" t="str">
        <f>IFERROR(IF(INDEX(DATOS!AL:AL,MATCH(CHECKLIST!B80,DATOS!B:B,0),1)=0,"",INDEX(DATOS!AL:AL,MATCH(CHECKLIST!B80,DATOS!B:B,0),1)),"")</f>
        <v/>
      </c>
      <c r="G80" s="18" t="str">
        <f>IFERROR(IF(INDEX(DATOS!AQ:AQ,MATCH(CHECKLIST!B80,DATOS!B:B,0),1)=0,"",INDEX(DATOS!AQ:AQ,MATCH(CHECKLIST!B80,DATOS!B:B,0),1)),"")</f>
        <v/>
      </c>
      <c r="H80" s="18" t="str">
        <f>IFERROR(IF(INDEX(DATOS!AC:AC,MATCH(CHECKLIST!B80,DATOS!B:B,0),1)="","X",IF(INDEX(DATOS!AC:AC,MATCH(CHECKLIST!B80,DATOS!B:B,0),1)="VIGENTE","",INDEX(DATOS!AC:AC,MATCH(CHECKLIST!B80,DATOS!B:B,0),1))),"")</f>
        <v/>
      </c>
      <c r="I80" s="18" t="str">
        <f>IFERROR(IF(INDEX(DATOS!AU:AU,MATCH(CHECKLIST!B80,DATOS!B:B,0),1)=0,"",INDEX(DATOS!AU:AU,MATCH(CHECKLIST!B80,DATOS!B:B,0),1)),"")</f>
        <v/>
      </c>
      <c r="J80" s="18" t="str">
        <f>IFERROR(IF(INDEX(DATOS!AS:AS,MATCH(CHECKLIST!B80,DATOS!B:B,0),1)=0,"",INDEX(DATOS!AS:AS,MATCH(CHECKLIST!B80,DATOS!B:B,0),1)),"")</f>
        <v/>
      </c>
      <c r="K80" s="50" t="str">
        <f>IFERROR(IF(INDEX(DATOS!AT:AT,MATCH(CHECKLIST!B80,DATOS!B:B,0),1)=0,"",INDEX(DATOS!AT:AT,MATCH(CHECKLIST!B80,DATOS!B:B,0),1)),"")</f>
        <v/>
      </c>
      <c r="L80" s="18" t="str">
        <f>IFERROR(IF(INDEX(DATOS!AV:AV,MATCH(CHECKLIST!B80,DATOS!B:B,0),1)=0,"",INDEX(DATOS!AV:AV,MATCH(CHECKLIST!B80,DATOS!B:B,0),1)),"")</f>
        <v/>
      </c>
      <c r="M80" s="18" t="str">
        <f>IFERROR(IF(INDEX(DATOS!AR:AR,MATCH(CHECKLIST!B80,DATOS!B:B,0),1)=0,"",INDEX(DATOS!AR:AR,MATCH(CHECKLIST!B80,DATOS!B:B,0),1)),"")</f>
        <v/>
      </c>
      <c r="N80" s="50" t="str">
        <f ca="1">IFERROR(IF(INDEX(DATOS!K:K,MATCH(CHECKLIST!B80,DATOS!B:B,0),1)="","X",IF(INDEX(DATOS!K:K,MATCH(CHECKLIST!B80,DATOS!B:B,0),1)&gt;YEAR(TODAY())-1,"","VENCIDA")),"")</f>
        <v/>
      </c>
      <c r="O80" s="50" t="str">
        <f>IFERROR(IF(INDEX(DATOS!AY:AY,MATCH(CHECKLIST!B80,DATOS!B:B,0),1)=0,"",INDEX(DATOS!AY:AY,MATCH(CHECKLIST!B80,DATOS!B:B,0),1)),"")</f>
        <v/>
      </c>
      <c r="P80" s="18" t="str">
        <f>IFERROR(IF(INDEX(DATOS!AW:AW,MATCH(CHECKLIST!B80,DATOS!B:B,0),1)=0,"",INDEX(DATOS!AW:AW,MATCH(CHECKLIST!B80,DATOS!B:B,0),1)),"")</f>
        <v/>
      </c>
      <c r="Q80" s="18" t="str">
        <f>IFERROR(IF(INDEX(DATOS!AX:AX,MATCH(CHECKLIST!B80,DATOS!B:B,0),1)=0,"",INDEX(DATOS!AX:AX,MATCH(CHECKLIST!B80,DATOS!B:B,0),1)),"")</f>
        <v/>
      </c>
      <c r="S80">
        <f t="shared" ref="S80:S143" si="5">IF(Q$13="","",R80)</f>
        <v>0</v>
      </c>
      <c r="U80" t="str">
        <f t="shared" si="3"/>
        <v/>
      </c>
      <c r="V80" t="str">
        <f t="shared" si="4"/>
        <v/>
      </c>
    </row>
    <row r="81" spans="1:22" ht="15" customHeight="1" x14ac:dyDescent="0.25">
      <c r="A81" s="13">
        <v>68</v>
      </c>
      <c r="B81" t="str">
        <f>IFERROR(INDEX(DATOS!B:B,MATCH(CHECKLIST!A81,DATOS!BM:BM,0),1),"")</f>
        <v/>
      </c>
      <c r="C81" t="str">
        <f>IFERROR(INDEX(DATOS!I:I,MATCH(CHECKLIST!A81,DATOS!BM:BM,0),1),"")</f>
        <v/>
      </c>
      <c r="D81" t="str">
        <f>IFERROR(INDEX(DATOS!R:R,MATCH(CHECKLIST!E81,DATOS!F:F,0),1),"")</f>
        <v/>
      </c>
      <c r="E81" s="17" t="str">
        <f>IFERROR(INDEX(DATOS!F:F,MATCH(CHECKLIST!A81,DATOS!BM:BM,0),1),"")</f>
        <v/>
      </c>
      <c r="F81" s="3" t="str">
        <f>IFERROR(IF(INDEX(DATOS!AL:AL,MATCH(CHECKLIST!B81,DATOS!B:B,0),1)=0,"",INDEX(DATOS!AL:AL,MATCH(CHECKLIST!B81,DATOS!B:B,0),1)),"")</f>
        <v/>
      </c>
      <c r="G81" s="18" t="str">
        <f>IFERROR(IF(INDEX(DATOS!AQ:AQ,MATCH(CHECKLIST!B81,DATOS!B:B,0),1)=0,"",INDEX(DATOS!AQ:AQ,MATCH(CHECKLIST!B81,DATOS!B:B,0),1)),"")</f>
        <v/>
      </c>
      <c r="H81" s="18" t="str">
        <f>IFERROR(IF(INDEX(DATOS!AC:AC,MATCH(CHECKLIST!B81,DATOS!B:B,0),1)="","X",IF(INDEX(DATOS!AC:AC,MATCH(CHECKLIST!B81,DATOS!B:B,0),1)="VIGENTE","",INDEX(DATOS!AC:AC,MATCH(CHECKLIST!B81,DATOS!B:B,0),1))),"")</f>
        <v/>
      </c>
      <c r="I81" s="18" t="str">
        <f>IFERROR(IF(INDEX(DATOS!AU:AU,MATCH(CHECKLIST!B81,DATOS!B:B,0),1)=0,"",INDEX(DATOS!AU:AU,MATCH(CHECKLIST!B81,DATOS!B:B,0),1)),"")</f>
        <v/>
      </c>
      <c r="J81" s="18" t="str">
        <f>IFERROR(IF(INDEX(DATOS!AS:AS,MATCH(CHECKLIST!B81,DATOS!B:B,0),1)=0,"",INDEX(DATOS!AS:AS,MATCH(CHECKLIST!B81,DATOS!B:B,0),1)),"")</f>
        <v/>
      </c>
      <c r="K81" s="50" t="str">
        <f>IFERROR(IF(INDEX(DATOS!AT:AT,MATCH(CHECKLIST!B81,DATOS!B:B,0),1)=0,"",INDEX(DATOS!AT:AT,MATCH(CHECKLIST!B81,DATOS!B:B,0),1)),"")</f>
        <v/>
      </c>
      <c r="L81" s="18" t="str">
        <f>IFERROR(IF(INDEX(DATOS!AV:AV,MATCH(CHECKLIST!B81,DATOS!B:B,0),1)=0,"",INDEX(DATOS!AV:AV,MATCH(CHECKLIST!B81,DATOS!B:B,0),1)),"")</f>
        <v/>
      </c>
      <c r="M81" s="18" t="str">
        <f>IFERROR(IF(INDEX(DATOS!AR:AR,MATCH(CHECKLIST!B81,DATOS!B:B,0),1)=0,"",INDEX(DATOS!AR:AR,MATCH(CHECKLIST!B81,DATOS!B:B,0),1)),"")</f>
        <v/>
      </c>
      <c r="N81" s="50" t="str">
        <f ca="1">IFERROR(IF(INDEX(DATOS!K:K,MATCH(CHECKLIST!B81,DATOS!B:B,0),1)="","X",IF(INDEX(DATOS!K:K,MATCH(CHECKLIST!B81,DATOS!B:B,0),1)&gt;YEAR(TODAY())-1,"","VENCIDA")),"")</f>
        <v/>
      </c>
      <c r="O81" s="50" t="str">
        <f>IFERROR(IF(INDEX(DATOS!AY:AY,MATCH(CHECKLIST!B81,DATOS!B:B,0),1)=0,"",INDEX(DATOS!AY:AY,MATCH(CHECKLIST!B81,DATOS!B:B,0),1)),"")</f>
        <v/>
      </c>
      <c r="P81" s="18" t="str">
        <f>IFERROR(IF(INDEX(DATOS!AW:AW,MATCH(CHECKLIST!B81,DATOS!B:B,0),1)=0,"",INDEX(DATOS!AW:AW,MATCH(CHECKLIST!B81,DATOS!B:B,0),1)),"")</f>
        <v/>
      </c>
      <c r="Q81" s="18" t="str">
        <f>IFERROR(IF(INDEX(DATOS!AX:AX,MATCH(CHECKLIST!B81,DATOS!B:B,0),1)=0,"",INDEX(DATOS!AX:AX,MATCH(CHECKLIST!B81,DATOS!B:B,0),1)),"")</f>
        <v/>
      </c>
      <c r="R81" t="str">
        <f>IF(B81="","",1)</f>
        <v/>
      </c>
      <c r="S81" t="str">
        <f t="shared" si="5"/>
        <v/>
      </c>
      <c r="U81" t="str">
        <f t="shared" si="3"/>
        <v/>
      </c>
      <c r="V81" t="str">
        <f t="shared" si="4"/>
        <v/>
      </c>
    </row>
    <row r="82" spans="1:22" ht="15" customHeight="1" x14ac:dyDescent="0.25">
      <c r="A82" s="13">
        <v>69</v>
      </c>
      <c r="B82" t="str">
        <f>IFERROR(INDEX(DATOS!B:B,MATCH(CHECKLIST!A82,DATOS!BM:BM,0),1),"")</f>
        <v/>
      </c>
      <c r="C82" t="str">
        <f>IFERROR(INDEX(DATOS!I:I,MATCH(CHECKLIST!A82,DATOS!BM:BM,0),1),"")</f>
        <v/>
      </c>
      <c r="D82" t="str">
        <f>IFERROR(INDEX(DATOS!R:R,MATCH(CHECKLIST!E82,DATOS!F:F,0),1),"")</f>
        <v/>
      </c>
      <c r="E82" s="17" t="str">
        <f>IFERROR(INDEX(DATOS!F:F,MATCH(CHECKLIST!A82,DATOS!BM:BM,0),1),"")</f>
        <v/>
      </c>
      <c r="F82" s="3" t="str">
        <f>IFERROR(IF(INDEX(DATOS!AL:AL,MATCH(CHECKLIST!B82,DATOS!B:B,0),1)=0,"",INDEX(DATOS!AL:AL,MATCH(CHECKLIST!B82,DATOS!B:B,0),1)),"")</f>
        <v/>
      </c>
      <c r="G82" s="18" t="str">
        <f>IFERROR(IF(INDEX(DATOS!AQ:AQ,MATCH(CHECKLIST!B82,DATOS!B:B,0),1)=0,"",INDEX(DATOS!AQ:AQ,MATCH(CHECKLIST!B82,DATOS!B:B,0),1)),"")</f>
        <v/>
      </c>
      <c r="H82" s="18" t="str">
        <f>IFERROR(IF(INDEX(DATOS!AC:AC,MATCH(CHECKLIST!B82,DATOS!B:B,0),1)="","X",IF(INDEX(DATOS!AC:AC,MATCH(CHECKLIST!B82,DATOS!B:B,0),1)="VIGENTE","",INDEX(DATOS!AC:AC,MATCH(CHECKLIST!B82,DATOS!B:B,0),1))),"")</f>
        <v/>
      </c>
      <c r="I82" s="18" t="str">
        <f>IFERROR(IF(INDEX(DATOS!AU:AU,MATCH(CHECKLIST!B82,DATOS!B:B,0),1)=0,"",INDEX(DATOS!AU:AU,MATCH(CHECKLIST!B82,DATOS!B:B,0),1)),"")</f>
        <v/>
      </c>
      <c r="J82" s="18" t="str">
        <f>IFERROR(IF(INDEX(DATOS!AS:AS,MATCH(CHECKLIST!B82,DATOS!B:B,0),1)=0,"",INDEX(DATOS!AS:AS,MATCH(CHECKLIST!B82,DATOS!B:B,0),1)),"")</f>
        <v/>
      </c>
      <c r="K82" s="50" t="str">
        <f>IFERROR(IF(INDEX(DATOS!AT:AT,MATCH(CHECKLIST!B82,DATOS!B:B,0),1)=0,"",INDEX(DATOS!AT:AT,MATCH(CHECKLIST!B82,DATOS!B:B,0),1)),"")</f>
        <v/>
      </c>
      <c r="L82" s="18" t="str">
        <f>IFERROR(IF(INDEX(DATOS!AV:AV,MATCH(CHECKLIST!B82,DATOS!B:B,0),1)=0,"",INDEX(DATOS!AV:AV,MATCH(CHECKLIST!B82,DATOS!B:B,0),1)),"")</f>
        <v/>
      </c>
      <c r="M82" s="18" t="str">
        <f>IFERROR(IF(INDEX(DATOS!AR:AR,MATCH(CHECKLIST!B82,DATOS!B:B,0),1)=0,"",INDEX(DATOS!AR:AR,MATCH(CHECKLIST!B82,DATOS!B:B,0),1)),"")</f>
        <v/>
      </c>
      <c r="N82" s="50" t="str">
        <f ca="1">IFERROR(IF(INDEX(DATOS!K:K,MATCH(CHECKLIST!B82,DATOS!B:B,0),1)="","X",IF(INDEX(DATOS!K:K,MATCH(CHECKLIST!B82,DATOS!B:B,0),1)&gt;YEAR(TODAY())-1,"","VENCIDA")),"")</f>
        <v/>
      </c>
      <c r="O82" s="50" t="str">
        <f>IFERROR(IF(INDEX(DATOS!AY:AY,MATCH(CHECKLIST!B82,DATOS!B:B,0),1)=0,"",INDEX(DATOS!AY:AY,MATCH(CHECKLIST!B82,DATOS!B:B,0),1)),"")</f>
        <v/>
      </c>
      <c r="P82" s="18" t="str">
        <f>IFERROR(IF(INDEX(DATOS!AW:AW,MATCH(CHECKLIST!B82,DATOS!B:B,0),1)=0,"",INDEX(DATOS!AW:AW,MATCH(CHECKLIST!B82,DATOS!B:B,0),1)),"")</f>
        <v/>
      </c>
      <c r="Q82" s="18" t="str">
        <f>IFERROR(IF(INDEX(DATOS!AX:AX,MATCH(CHECKLIST!B82,DATOS!B:B,0),1)=0,"",INDEX(DATOS!AX:AX,MATCH(CHECKLIST!B82,DATOS!B:B,0),1)),"")</f>
        <v/>
      </c>
      <c r="S82">
        <f t="shared" si="5"/>
        <v>0</v>
      </c>
      <c r="U82" t="str">
        <f t="shared" si="3"/>
        <v/>
      </c>
      <c r="V82" t="str">
        <f t="shared" si="4"/>
        <v/>
      </c>
    </row>
    <row r="83" spans="1:22" ht="15" customHeight="1" x14ac:dyDescent="0.25">
      <c r="A83" s="13">
        <v>70</v>
      </c>
      <c r="B83" t="str">
        <f>IFERROR(INDEX(DATOS!B:B,MATCH(CHECKLIST!A83,DATOS!BM:BM,0),1),"")</f>
        <v/>
      </c>
      <c r="C83" t="str">
        <f>IFERROR(INDEX(DATOS!I:I,MATCH(CHECKLIST!A83,DATOS!BM:BM,0),1),"")</f>
        <v/>
      </c>
      <c r="D83" t="str">
        <f>IFERROR(INDEX(DATOS!R:R,MATCH(CHECKLIST!E83,DATOS!F:F,0),1),"")</f>
        <v/>
      </c>
      <c r="E83" s="17" t="str">
        <f>IFERROR(INDEX(DATOS!F:F,MATCH(CHECKLIST!A83,DATOS!BM:BM,0),1),"")</f>
        <v/>
      </c>
      <c r="F83" s="3" t="str">
        <f>IFERROR(IF(INDEX(DATOS!AL:AL,MATCH(CHECKLIST!B83,DATOS!B:B,0),1)=0,"",INDEX(DATOS!AL:AL,MATCH(CHECKLIST!B83,DATOS!B:B,0),1)),"")</f>
        <v/>
      </c>
      <c r="G83" s="18" t="str">
        <f>IFERROR(IF(INDEX(DATOS!AQ:AQ,MATCH(CHECKLIST!B83,DATOS!B:B,0),1)=0,"",INDEX(DATOS!AQ:AQ,MATCH(CHECKLIST!B83,DATOS!B:B,0),1)),"")</f>
        <v/>
      </c>
      <c r="H83" s="18" t="str">
        <f>IFERROR(IF(INDEX(DATOS!AC:AC,MATCH(CHECKLIST!B83,DATOS!B:B,0),1)="","X",IF(INDEX(DATOS!AC:AC,MATCH(CHECKLIST!B83,DATOS!B:B,0),1)="VIGENTE","",INDEX(DATOS!AC:AC,MATCH(CHECKLIST!B83,DATOS!B:B,0),1))),"")</f>
        <v/>
      </c>
      <c r="I83" s="18" t="str">
        <f>IFERROR(IF(INDEX(DATOS!AU:AU,MATCH(CHECKLIST!B83,DATOS!B:B,0),1)=0,"",INDEX(DATOS!AU:AU,MATCH(CHECKLIST!B83,DATOS!B:B,0),1)),"")</f>
        <v/>
      </c>
      <c r="J83" s="18" t="str">
        <f>IFERROR(IF(INDEX(DATOS!AS:AS,MATCH(CHECKLIST!B83,DATOS!B:B,0),1)=0,"",INDEX(DATOS!AS:AS,MATCH(CHECKLIST!B83,DATOS!B:B,0),1)),"")</f>
        <v/>
      </c>
      <c r="K83" s="50" t="str">
        <f>IFERROR(IF(INDEX(DATOS!AT:AT,MATCH(CHECKLIST!B83,DATOS!B:B,0),1)=0,"",INDEX(DATOS!AT:AT,MATCH(CHECKLIST!B83,DATOS!B:B,0),1)),"")</f>
        <v/>
      </c>
      <c r="L83" s="18" t="str">
        <f>IFERROR(IF(INDEX(DATOS!AV:AV,MATCH(CHECKLIST!B83,DATOS!B:B,0),1)=0,"",INDEX(DATOS!AV:AV,MATCH(CHECKLIST!B83,DATOS!B:B,0),1)),"")</f>
        <v/>
      </c>
      <c r="M83" s="18" t="str">
        <f>IFERROR(IF(INDEX(DATOS!AR:AR,MATCH(CHECKLIST!B83,DATOS!B:B,0),1)=0,"",INDEX(DATOS!AR:AR,MATCH(CHECKLIST!B83,DATOS!B:B,0),1)),"")</f>
        <v/>
      </c>
      <c r="N83" s="50" t="str">
        <f ca="1">IFERROR(IF(INDEX(DATOS!K:K,MATCH(CHECKLIST!B83,DATOS!B:B,0),1)="","X",IF(INDEX(DATOS!K:K,MATCH(CHECKLIST!B83,DATOS!B:B,0),1)&gt;YEAR(TODAY())-1,"","VENCIDA")),"")</f>
        <v/>
      </c>
      <c r="O83" s="50" t="str">
        <f>IFERROR(IF(INDEX(DATOS!AY:AY,MATCH(CHECKLIST!B83,DATOS!B:B,0),1)=0,"",INDEX(DATOS!AY:AY,MATCH(CHECKLIST!B83,DATOS!B:B,0),1)),"")</f>
        <v/>
      </c>
      <c r="P83" s="18" t="str">
        <f>IFERROR(IF(INDEX(DATOS!AW:AW,MATCH(CHECKLIST!B83,DATOS!B:B,0),1)=0,"",INDEX(DATOS!AW:AW,MATCH(CHECKLIST!B83,DATOS!B:B,0),1)),"")</f>
        <v/>
      </c>
      <c r="Q83" s="18" t="str">
        <f>IFERROR(IF(INDEX(DATOS!AX:AX,MATCH(CHECKLIST!B83,DATOS!B:B,0),1)=0,"",INDEX(DATOS!AX:AX,MATCH(CHECKLIST!B83,DATOS!B:B,0),1)),"")</f>
        <v/>
      </c>
      <c r="R83" t="str">
        <f>IF(B83="","",1)</f>
        <v/>
      </c>
      <c r="S83" t="str">
        <f t="shared" si="5"/>
        <v/>
      </c>
      <c r="U83" t="str">
        <f t="shared" si="3"/>
        <v/>
      </c>
      <c r="V83" t="str">
        <f t="shared" si="4"/>
        <v/>
      </c>
    </row>
    <row r="84" spans="1:22" ht="15" customHeight="1" x14ac:dyDescent="0.25">
      <c r="A84" s="13">
        <v>71</v>
      </c>
      <c r="B84" t="str">
        <f>IFERROR(INDEX(DATOS!B:B,MATCH(CHECKLIST!A84,DATOS!BM:BM,0),1),"")</f>
        <v/>
      </c>
      <c r="C84" t="str">
        <f>IFERROR(INDEX(DATOS!I:I,MATCH(CHECKLIST!A84,DATOS!BM:BM,0),1),"")</f>
        <v/>
      </c>
      <c r="D84" t="str">
        <f>IFERROR(INDEX(DATOS!R:R,MATCH(CHECKLIST!E84,DATOS!F:F,0),1),"")</f>
        <v/>
      </c>
      <c r="E84" s="17" t="str">
        <f>IFERROR(INDEX(DATOS!F:F,MATCH(CHECKLIST!A84,DATOS!BM:BM,0),1),"")</f>
        <v/>
      </c>
      <c r="F84" s="3" t="str">
        <f>IFERROR(IF(INDEX(DATOS!AL:AL,MATCH(CHECKLIST!B84,DATOS!B:B,0),1)=0,"",INDEX(DATOS!AL:AL,MATCH(CHECKLIST!B84,DATOS!B:B,0),1)),"")</f>
        <v/>
      </c>
      <c r="G84" s="18" t="str">
        <f>IFERROR(IF(INDEX(DATOS!AQ:AQ,MATCH(CHECKLIST!B84,DATOS!B:B,0),1)=0,"",INDEX(DATOS!AQ:AQ,MATCH(CHECKLIST!B84,DATOS!B:B,0),1)),"")</f>
        <v/>
      </c>
      <c r="H84" s="18" t="str">
        <f>IFERROR(IF(INDEX(DATOS!AC:AC,MATCH(CHECKLIST!B84,DATOS!B:B,0),1)="","X",IF(INDEX(DATOS!AC:AC,MATCH(CHECKLIST!B84,DATOS!B:B,0),1)="VIGENTE","",INDEX(DATOS!AC:AC,MATCH(CHECKLIST!B84,DATOS!B:B,0),1))),"")</f>
        <v/>
      </c>
      <c r="I84" s="18" t="str">
        <f>IFERROR(IF(INDEX(DATOS!AU:AU,MATCH(CHECKLIST!B84,DATOS!B:B,0),1)=0,"",INDEX(DATOS!AU:AU,MATCH(CHECKLIST!B84,DATOS!B:B,0),1)),"")</f>
        <v/>
      </c>
      <c r="J84" s="18" t="str">
        <f>IFERROR(IF(INDEX(DATOS!AS:AS,MATCH(CHECKLIST!B84,DATOS!B:B,0),1)=0,"",INDEX(DATOS!AS:AS,MATCH(CHECKLIST!B84,DATOS!B:B,0),1)),"")</f>
        <v/>
      </c>
      <c r="K84" s="50" t="str">
        <f>IFERROR(IF(INDEX(DATOS!AT:AT,MATCH(CHECKLIST!B84,DATOS!B:B,0),1)=0,"",INDEX(DATOS!AT:AT,MATCH(CHECKLIST!B84,DATOS!B:B,0),1)),"")</f>
        <v/>
      </c>
      <c r="L84" s="18" t="str">
        <f>IFERROR(IF(INDEX(DATOS!AV:AV,MATCH(CHECKLIST!B84,DATOS!B:B,0),1)=0,"",INDEX(DATOS!AV:AV,MATCH(CHECKLIST!B84,DATOS!B:B,0),1)),"")</f>
        <v/>
      </c>
      <c r="M84" s="18" t="str">
        <f>IFERROR(IF(INDEX(DATOS!AR:AR,MATCH(CHECKLIST!B84,DATOS!B:B,0),1)=0,"",INDEX(DATOS!AR:AR,MATCH(CHECKLIST!B84,DATOS!B:B,0),1)),"")</f>
        <v/>
      </c>
      <c r="N84" s="50" t="str">
        <f ca="1">IFERROR(IF(INDEX(DATOS!K:K,MATCH(CHECKLIST!B84,DATOS!B:B,0),1)="","X",IF(INDEX(DATOS!K:K,MATCH(CHECKLIST!B84,DATOS!B:B,0),1)&gt;YEAR(TODAY())-1,"","VENCIDA")),"")</f>
        <v/>
      </c>
      <c r="O84" s="50" t="str">
        <f>IFERROR(IF(INDEX(DATOS!AY:AY,MATCH(CHECKLIST!B84,DATOS!B:B,0),1)=0,"",INDEX(DATOS!AY:AY,MATCH(CHECKLIST!B84,DATOS!B:B,0),1)),"")</f>
        <v/>
      </c>
      <c r="P84" s="18" t="str">
        <f>IFERROR(IF(INDEX(DATOS!AW:AW,MATCH(CHECKLIST!B84,DATOS!B:B,0),1)=0,"",INDEX(DATOS!AW:AW,MATCH(CHECKLIST!B84,DATOS!B:B,0),1)),"")</f>
        <v/>
      </c>
      <c r="Q84" s="18" t="str">
        <f>IFERROR(IF(INDEX(DATOS!AX:AX,MATCH(CHECKLIST!B84,DATOS!B:B,0),1)=0,"",INDEX(DATOS!AX:AX,MATCH(CHECKLIST!B84,DATOS!B:B,0),1)),"")</f>
        <v/>
      </c>
      <c r="S84">
        <f t="shared" si="5"/>
        <v>0</v>
      </c>
      <c r="U84" t="str">
        <f t="shared" si="3"/>
        <v/>
      </c>
      <c r="V84" t="str">
        <f t="shared" si="4"/>
        <v/>
      </c>
    </row>
    <row r="85" spans="1:22" ht="15" customHeight="1" x14ac:dyDescent="0.25">
      <c r="A85" s="13">
        <v>72</v>
      </c>
      <c r="B85" t="str">
        <f>IFERROR(INDEX(DATOS!B:B,MATCH(CHECKLIST!A85,DATOS!BM:BM,0),1),"")</f>
        <v/>
      </c>
      <c r="C85" t="str">
        <f>IFERROR(INDEX(DATOS!I:I,MATCH(CHECKLIST!A85,DATOS!BM:BM,0),1),"")</f>
        <v/>
      </c>
      <c r="D85" t="str">
        <f>IFERROR(INDEX(DATOS!R:R,MATCH(CHECKLIST!E85,DATOS!F:F,0),1),"")</f>
        <v/>
      </c>
      <c r="E85" s="17" t="str">
        <f>IFERROR(INDEX(DATOS!F:F,MATCH(CHECKLIST!A85,DATOS!BM:BM,0),1),"")</f>
        <v/>
      </c>
      <c r="F85" s="3" t="str">
        <f>IFERROR(IF(INDEX(DATOS!AL:AL,MATCH(CHECKLIST!B85,DATOS!B:B,0),1)=0,"",INDEX(DATOS!AL:AL,MATCH(CHECKLIST!B85,DATOS!B:B,0),1)),"")</f>
        <v/>
      </c>
      <c r="G85" s="18" t="str">
        <f>IFERROR(IF(INDEX(DATOS!AQ:AQ,MATCH(CHECKLIST!B85,DATOS!B:B,0),1)=0,"",INDEX(DATOS!AQ:AQ,MATCH(CHECKLIST!B85,DATOS!B:B,0),1)),"")</f>
        <v/>
      </c>
      <c r="H85" s="18" t="str">
        <f>IFERROR(IF(INDEX(DATOS!AC:AC,MATCH(CHECKLIST!B85,DATOS!B:B,0),1)="","X",IF(INDEX(DATOS!AC:AC,MATCH(CHECKLIST!B85,DATOS!B:B,0),1)="VIGENTE","",INDEX(DATOS!AC:AC,MATCH(CHECKLIST!B85,DATOS!B:B,0),1))),"")</f>
        <v/>
      </c>
      <c r="I85" s="18" t="str">
        <f>IFERROR(IF(INDEX(DATOS!AU:AU,MATCH(CHECKLIST!B85,DATOS!B:B,0),1)=0,"",INDEX(DATOS!AU:AU,MATCH(CHECKLIST!B85,DATOS!B:B,0),1)),"")</f>
        <v/>
      </c>
      <c r="J85" s="18" t="str">
        <f>IFERROR(IF(INDEX(DATOS!AS:AS,MATCH(CHECKLIST!B85,DATOS!B:B,0),1)=0,"",INDEX(DATOS!AS:AS,MATCH(CHECKLIST!B85,DATOS!B:B,0),1)),"")</f>
        <v/>
      </c>
      <c r="K85" s="50" t="str">
        <f>IFERROR(IF(INDEX(DATOS!AT:AT,MATCH(CHECKLIST!B85,DATOS!B:B,0),1)=0,"",INDEX(DATOS!AT:AT,MATCH(CHECKLIST!B85,DATOS!B:B,0),1)),"")</f>
        <v/>
      </c>
      <c r="L85" s="18" t="str">
        <f>IFERROR(IF(INDEX(DATOS!AV:AV,MATCH(CHECKLIST!B85,DATOS!B:B,0),1)=0,"",INDEX(DATOS!AV:AV,MATCH(CHECKLIST!B85,DATOS!B:B,0),1)),"")</f>
        <v/>
      </c>
      <c r="M85" s="18" t="str">
        <f>IFERROR(IF(INDEX(DATOS!AR:AR,MATCH(CHECKLIST!B85,DATOS!B:B,0),1)=0,"",INDEX(DATOS!AR:AR,MATCH(CHECKLIST!B85,DATOS!B:B,0),1)),"")</f>
        <v/>
      </c>
      <c r="N85" s="50" t="str">
        <f ca="1">IFERROR(IF(INDEX(DATOS!K:K,MATCH(CHECKLIST!B85,DATOS!B:B,0),1)="","X",IF(INDEX(DATOS!K:K,MATCH(CHECKLIST!B85,DATOS!B:B,0),1)&gt;YEAR(TODAY())-1,"","VENCIDA")),"")</f>
        <v/>
      </c>
      <c r="O85" s="50" t="str">
        <f>IFERROR(IF(INDEX(DATOS!AY:AY,MATCH(CHECKLIST!B85,DATOS!B:B,0),1)=0,"",INDEX(DATOS!AY:AY,MATCH(CHECKLIST!B85,DATOS!B:B,0),1)),"")</f>
        <v/>
      </c>
      <c r="P85" s="18" t="str">
        <f>IFERROR(IF(INDEX(DATOS!AW:AW,MATCH(CHECKLIST!B85,DATOS!B:B,0),1)=0,"",INDEX(DATOS!AW:AW,MATCH(CHECKLIST!B85,DATOS!B:B,0),1)),"")</f>
        <v/>
      </c>
      <c r="Q85" s="18" t="str">
        <f>IFERROR(IF(INDEX(DATOS!AX:AX,MATCH(CHECKLIST!B85,DATOS!B:B,0),1)=0,"",INDEX(DATOS!AX:AX,MATCH(CHECKLIST!B85,DATOS!B:B,0),1)),"")</f>
        <v/>
      </c>
      <c r="R85" t="str">
        <f>IF(B85="","",1)</f>
        <v/>
      </c>
      <c r="S85" t="str">
        <f t="shared" si="5"/>
        <v/>
      </c>
      <c r="U85" t="str">
        <f t="shared" si="3"/>
        <v/>
      </c>
      <c r="V85" t="str">
        <f t="shared" si="4"/>
        <v/>
      </c>
    </row>
    <row r="86" spans="1:22" ht="15" customHeight="1" x14ac:dyDescent="0.25">
      <c r="A86" s="13">
        <v>73</v>
      </c>
      <c r="B86" t="str">
        <f>IFERROR(INDEX(DATOS!B:B,MATCH(CHECKLIST!A86,DATOS!BM:BM,0),1),"")</f>
        <v/>
      </c>
      <c r="C86" t="str">
        <f>IFERROR(INDEX(DATOS!I:I,MATCH(CHECKLIST!A86,DATOS!BM:BM,0),1),"")</f>
        <v/>
      </c>
      <c r="D86" t="str">
        <f>IFERROR(INDEX(DATOS!R:R,MATCH(CHECKLIST!E86,DATOS!F:F,0),1),"")</f>
        <v/>
      </c>
      <c r="E86" s="17" t="str">
        <f>IFERROR(INDEX(DATOS!F:F,MATCH(CHECKLIST!A86,DATOS!BM:BM,0),1),"")</f>
        <v/>
      </c>
      <c r="F86" s="3" t="str">
        <f>IFERROR(IF(INDEX(DATOS!AL:AL,MATCH(CHECKLIST!B86,DATOS!B:B,0),1)=0,"",INDEX(DATOS!AL:AL,MATCH(CHECKLIST!B86,DATOS!B:B,0),1)),"")</f>
        <v/>
      </c>
      <c r="G86" s="18" t="str">
        <f>IFERROR(IF(INDEX(DATOS!AQ:AQ,MATCH(CHECKLIST!B86,DATOS!B:B,0),1)=0,"",INDEX(DATOS!AQ:AQ,MATCH(CHECKLIST!B86,DATOS!B:B,0),1)),"")</f>
        <v/>
      </c>
      <c r="H86" s="18" t="str">
        <f>IFERROR(IF(INDEX(DATOS!AC:AC,MATCH(CHECKLIST!B86,DATOS!B:B,0),1)="","X",IF(INDEX(DATOS!AC:AC,MATCH(CHECKLIST!B86,DATOS!B:B,0),1)="VIGENTE","",INDEX(DATOS!AC:AC,MATCH(CHECKLIST!B86,DATOS!B:B,0),1))),"")</f>
        <v/>
      </c>
      <c r="I86" s="18" t="str">
        <f>IFERROR(IF(INDEX(DATOS!AU:AU,MATCH(CHECKLIST!B86,DATOS!B:B,0),1)=0,"",INDEX(DATOS!AU:AU,MATCH(CHECKLIST!B86,DATOS!B:B,0),1)),"")</f>
        <v/>
      </c>
      <c r="J86" s="18" t="str">
        <f>IFERROR(IF(INDEX(DATOS!AS:AS,MATCH(CHECKLIST!B86,DATOS!B:B,0),1)=0,"",INDEX(DATOS!AS:AS,MATCH(CHECKLIST!B86,DATOS!B:B,0),1)),"")</f>
        <v/>
      </c>
      <c r="K86" s="50" t="str">
        <f>IFERROR(IF(INDEX(DATOS!AT:AT,MATCH(CHECKLIST!B86,DATOS!B:B,0),1)=0,"",INDEX(DATOS!AT:AT,MATCH(CHECKLIST!B86,DATOS!B:B,0),1)),"")</f>
        <v/>
      </c>
      <c r="L86" s="18" t="str">
        <f>IFERROR(IF(INDEX(DATOS!AV:AV,MATCH(CHECKLIST!B86,DATOS!B:B,0),1)=0,"",INDEX(DATOS!AV:AV,MATCH(CHECKLIST!B86,DATOS!B:B,0),1)),"")</f>
        <v/>
      </c>
      <c r="M86" s="18" t="str">
        <f>IFERROR(IF(INDEX(DATOS!AR:AR,MATCH(CHECKLIST!B86,DATOS!B:B,0),1)=0,"",INDEX(DATOS!AR:AR,MATCH(CHECKLIST!B86,DATOS!B:B,0),1)),"")</f>
        <v/>
      </c>
      <c r="N86" s="50" t="str">
        <f ca="1">IFERROR(IF(INDEX(DATOS!K:K,MATCH(CHECKLIST!B86,DATOS!B:B,0),1)="","X",IF(INDEX(DATOS!K:K,MATCH(CHECKLIST!B86,DATOS!B:B,0),1)&gt;YEAR(TODAY())-1,"","VENCIDA")),"")</f>
        <v/>
      </c>
      <c r="O86" s="50" t="str">
        <f>IFERROR(IF(INDEX(DATOS!AY:AY,MATCH(CHECKLIST!B86,DATOS!B:B,0),1)=0,"",INDEX(DATOS!AY:AY,MATCH(CHECKLIST!B86,DATOS!B:B,0),1)),"")</f>
        <v/>
      </c>
      <c r="P86" s="18" t="str">
        <f>IFERROR(IF(INDEX(DATOS!AW:AW,MATCH(CHECKLIST!B86,DATOS!B:B,0),1)=0,"",INDEX(DATOS!AW:AW,MATCH(CHECKLIST!B86,DATOS!B:B,0),1)),"")</f>
        <v/>
      </c>
      <c r="Q86" s="18" t="str">
        <f>IFERROR(IF(INDEX(DATOS!AX:AX,MATCH(CHECKLIST!B86,DATOS!B:B,0),1)=0,"",INDEX(DATOS!AX:AX,MATCH(CHECKLIST!B86,DATOS!B:B,0),1)),"")</f>
        <v/>
      </c>
      <c r="S86">
        <f t="shared" si="5"/>
        <v>0</v>
      </c>
      <c r="U86" t="str">
        <f t="shared" si="3"/>
        <v/>
      </c>
      <c r="V86" t="str">
        <f t="shared" si="4"/>
        <v/>
      </c>
    </row>
    <row r="87" spans="1:22" ht="15" customHeight="1" x14ac:dyDescent="0.25">
      <c r="A87" s="13">
        <v>74</v>
      </c>
      <c r="B87" t="str">
        <f>IFERROR(INDEX(DATOS!B:B,MATCH(CHECKLIST!A87,DATOS!BM:BM,0),1),"")</f>
        <v/>
      </c>
      <c r="C87" t="str">
        <f>IFERROR(INDEX(DATOS!I:I,MATCH(CHECKLIST!A87,DATOS!BM:BM,0),1),"")</f>
        <v/>
      </c>
      <c r="D87" t="str">
        <f>IFERROR(INDEX(DATOS!R:R,MATCH(CHECKLIST!E87,DATOS!F:F,0),1),"")</f>
        <v/>
      </c>
      <c r="E87" s="17" t="str">
        <f>IFERROR(INDEX(DATOS!F:F,MATCH(CHECKLIST!A87,DATOS!BM:BM,0),1),"")</f>
        <v/>
      </c>
      <c r="F87" s="3" t="str">
        <f>IFERROR(IF(INDEX(DATOS!AL:AL,MATCH(CHECKLIST!B87,DATOS!B:B,0),1)=0,"",INDEX(DATOS!AL:AL,MATCH(CHECKLIST!B87,DATOS!B:B,0),1)),"")</f>
        <v/>
      </c>
      <c r="G87" s="18" t="str">
        <f>IFERROR(IF(INDEX(DATOS!AQ:AQ,MATCH(CHECKLIST!B87,DATOS!B:B,0),1)=0,"",INDEX(DATOS!AQ:AQ,MATCH(CHECKLIST!B87,DATOS!B:B,0),1)),"")</f>
        <v/>
      </c>
      <c r="H87" s="18" t="str">
        <f>IFERROR(IF(INDEX(DATOS!AC:AC,MATCH(CHECKLIST!B87,DATOS!B:B,0),1)="","X",IF(INDEX(DATOS!AC:AC,MATCH(CHECKLIST!B87,DATOS!B:B,0),1)="VIGENTE","",INDEX(DATOS!AC:AC,MATCH(CHECKLIST!B87,DATOS!B:B,0),1))),"")</f>
        <v/>
      </c>
      <c r="I87" s="18" t="str">
        <f>IFERROR(IF(INDEX(DATOS!AU:AU,MATCH(CHECKLIST!B87,DATOS!B:B,0),1)=0,"",INDEX(DATOS!AU:AU,MATCH(CHECKLIST!B87,DATOS!B:B,0),1)),"")</f>
        <v/>
      </c>
      <c r="J87" s="18" t="str">
        <f>IFERROR(IF(INDEX(DATOS!AS:AS,MATCH(CHECKLIST!B87,DATOS!B:B,0),1)=0,"",INDEX(DATOS!AS:AS,MATCH(CHECKLIST!B87,DATOS!B:B,0),1)),"")</f>
        <v/>
      </c>
      <c r="K87" s="50" t="str">
        <f>IFERROR(IF(INDEX(DATOS!AT:AT,MATCH(CHECKLIST!B87,DATOS!B:B,0),1)=0,"",INDEX(DATOS!AT:AT,MATCH(CHECKLIST!B87,DATOS!B:B,0),1)),"")</f>
        <v/>
      </c>
      <c r="L87" s="18" t="str">
        <f>IFERROR(IF(INDEX(DATOS!AV:AV,MATCH(CHECKLIST!B87,DATOS!B:B,0),1)=0,"",INDEX(DATOS!AV:AV,MATCH(CHECKLIST!B87,DATOS!B:B,0),1)),"")</f>
        <v/>
      </c>
      <c r="M87" s="18" t="str">
        <f>IFERROR(IF(INDEX(DATOS!AR:AR,MATCH(CHECKLIST!B87,DATOS!B:B,0),1)=0,"",INDEX(DATOS!AR:AR,MATCH(CHECKLIST!B87,DATOS!B:B,0),1)),"")</f>
        <v/>
      </c>
      <c r="N87" s="50" t="str">
        <f ca="1">IFERROR(IF(INDEX(DATOS!K:K,MATCH(CHECKLIST!B87,DATOS!B:B,0),1)="","X",IF(INDEX(DATOS!K:K,MATCH(CHECKLIST!B87,DATOS!B:B,0),1)&gt;YEAR(TODAY())-1,"","VENCIDA")),"")</f>
        <v/>
      </c>
      <c r="O87" s="50" t="str">
        <f>IFERROR(IF(INDEX(DATOS!AY:AY,MATCH(CHECKLIST!B87,DATOS!B:B,0),1)=0,"",INDEX(DATOS!AY:AY,MATCH(CHECKLIST!B87,DATOS!B:B,0),1)),"")</f>
        <v/>
      </c>
      <c r="P87" s="18" t="str">
        <f>IFERROR(IF(INDEX(DATOS!AW:AW,MATCH(CHECKLIST!B87,DATOS!B:B,0),1)=0,"",INDEX(DATOS!AW:AW,MATCH(CHECKLIST!B87,DATOS!B:B,0),1)),"")</f>
        <v/>
      </c>
      <c r="Q87" s="18" t="str">
        <f>IFERROR(IF(INDEX(DATOS!AX:AX,MATCH(CHECKLIST!B87,DATOS!B:B,0),1)=0,"",INDEX(DATOS!AX:AX,MATCH(CHECKLIST!B87,DATOS!B:B,0),1)),"")</f>
        <v/>
      </c>
      <c r="R87" t="str">
        <f>IF(B87="","",1)</f>
        <v/>
      </c>
      <c r="S87" t="str">
        <f t="shared" si="5"/>
        <v/>
      </c>
      <c r="U87" t="str">
        <f t="shared" si="3"/>
        <v/>
      </c>
      <c r="V87" t="str">
        <f t="shared" si="4"/>
        <v/>
      </c>
    </row>
    <row r="88" spans="1:22" x14ac:dyDescent="0.25">
      <c r="A88" s="13">
        <v>75</v>
      </c>
      <c r="B88" t="str">
        <f>IFERROR(INDEX(DATOS!B:B,MATCH(CHECKLIST!A88,DATOS!BM:BM,0),1),"")</f>
        <v/>
      </c>
      <c r="C88" t="str">
        <f>IFERROR(INDEX(DATOS!I:I,MATCH(CHECKLIST!A88,DATOS!BM:BM,0),1),"")</f>
        <v/>
      </c>
      <c r="D88" t="str">
        <f>IFERROR(INDEX(DATOS!R:R,MATCH(CHECKLIST!E88,DATOS!F:F,0),1),"")</f>
        <v/>
      </c>
      <c r="E88" s="17" t="str">
        <f>IFERROR(INDEX(DATOS!F:F,MATCH(CHECKLIST!A88,DATOS!BM:BM,0),1),"")</f>
        <v/>
      </c>
      <c r="F88" s="3" t="str">
        <f>IFERROR(IF(INDEX(DATOS!AL:AL,MATCH(CHECKLIST!B88,DATOS!B:B,0),1)=0,"",INDEX(DATOS!AL:AL,MATCH(CHECKLIST!B88,DATOS!B:B,0),1)),"")</f>
        <v/>
      </c>
      <c r="G88" s="18" t="str">
        <f>IFERROR(IF(INDEX(DATOS!AQ:AQ,MATCH(CHECKLIST!B88,DATOS!B:B,0),1)=0,"",INDEX(DATOS!AQ:AQ,MATCH(CHECKLIST!B88,DATOS!B:B,0),1)),"")</f>
        <v/>
      </c>
      <c r="H88" s="18" t="str">
        <f>IFERROR(IF(INDEX(DATOS!AC:AC,MATCH(CHECKLIST!B88,DATOS!B:B,0),1)="","X",IF(INDEX(DATOS!AC:AC,MATCH(CHECKLIST!B88,DATOS!B:B,0),1)="VIGENTE","",INDEX(DATOS!AC:AC,MATCH(CHECKLIST!B88,DATOS!B:B,0),1))),"")</f>
        <v/>
      </c>
      <c r="I88" s="18" t="str">
        <f>IFERROR(IF(INDEX(DATOS!AU:AU,MATCH(CHECKLIST!B88,DATOS!B:B,0),1)=0,"",INDEX(DATOS!AU:AU,MATCH(CHECKLIST!B88,DATOS!B:B,0),1)),"")</f>
        <v/>
      </c>
      <c r="J88" s="18" t="str">
        <f>IFERROR(IF(INDEX(DATOS!AS:AS,MATCH(CHECKLIST!B88,DATOS!B:B,0),1)=0,"",INDEX(DATOS!AS:AS,MATCH(CHECKLIST!B88,DATOS!B:B,0),1)),"")</f>
        <v/>
      </c>
      <c r="K88" s="50" t="str">
        <f>IFERROR(IF(INDEX(DATOS!AT:AT,MATCH(CHECKLIST!B88,DATOS!B:B,0),1)=0,"",INDEX(DATOS!AT:AT,MATCH(CHECKLIST!B88,DATOS!B:B,0),1)),"")</f>
        <v/>
      </c>
      <c r="L88" s="18" t="str">
        <f>IFERROR(IF(INDEX(DATOS!AV:AV,MATCH(CHECKLIST!B88,DATOS!B:B,0),1)=0,"",INDEX(DATOS!AV:AV,MATCH(CHECKLIST!B88,DATOS!B:B,0),1)),"")</f>
        <v/>
      </c>
      <c r="M88" s="18" t="str">
        <f>IFERROR(IF(INDEX(DATOS!AR:AR,MATCH(CHECKLIST!B88,DATOS!B:B,0),1)=0,"",INDEX(DATOS!AR:AR,MATCH(CHECKLIST!B88,DATOS!B:B,0),1)),"")</f>
        <v/>
      </c>
      <c r="N88" s="50" t="str">
        <f ca="1">IFERROR(IF(INDEX(DATOS!K:K,MATCH(CHECKLIST!B88,DATOS!B:B,0),1)="","X",IF(INDEX(DATOS!K:K,MATCH(CHECKLIST!B88,DATOS!B:B,0),1)&gt;YEAR(TODAY())-1,"","VENCIDA")),"")</f>
        <v/>
      </c>
      <c r="O88" s="50" t="str">
        <f>IFERROR(IF(INDEX(DATOS!AY:AY,MATCH(CHECKLIST!B88,DATOS!B:B,0),1)=0,"",INDEX(DATOS!AY:AY,MATCH(CHECKLIST!B88,DATOS!B:B,0),1)),"")</f>
        <v/>
      </c>
      <c r="P88" s="18" t="str">
        <f>IFERROR(IF(INDEX(DATOS!AW:AW,MATCH(CHECKLIST!B88,DATOS!B:B,0),1)=0,"",INDEX(DATOS!AW:AW,MATCH(CHECKLIST!B88,DATOS!B:B,0),1)),"")</f>
        <v/>
      </c>
      <c r="Q88" s="18" t="str">
        <f>IFERROR(IF(INDEX(DATOS!AX:AX,MATCH(CHECKLIST!B88,DATOS!B:B,0),1)=0,"",INDEX(DATOS!AX:AX,MATCH(CHECKLIST!B88,DATOS!B:B,0),1)),"")</f>
        <v/>
      </c>
      <c r="S88">
        <f t="shared" si="5"/>
        <v>0</v>
      </c>
      <c r="U88" t="str">
        <f t="shared" si="3"/>
        <v/>
      </c>
      <c r="V88" t="str">
        <f t="shared" si="4"/>
        <v/>
      </c>
    </row>
    <row r="89" spans="1:22" ht="15" customHeight="1" x14ac:dyDescent="0.25">
      <c r="A89" s="13">
        <v>76</v>
      </c>
      <c r="B89" t="str">
        <f>IFERROR(INDEX(DATOS!B:B,MATCH(CHECKLIST!A89,DATOS!BM:BM,0),1),"")</f>
        <v/>
      </c>
      <c r="C89" t="str">
        <f>IFERROR(INDEX(DATOS!I:I,MATCH(CHECKLIST!A89,DATOS!BM:BM,0),1),"")</f>
        <v/>
      </c>
      <c r="D89" t="str">
        <f>IFERROR(INDEX(DATOS!R:R,MATCH(CHECKLIST!E89,DATOS!F:F,0),1),"")</f>
        <v/>
      </c>
      <c r="E89" s="17" t="str">
        <f>IFERROR(INDEX(DATOS!F:F,MATCH(CHECKLIST!A89,DATOS!BM:BM,0),1),"")</f>
        <v/>
      </c>
      <c r="F89" s="3" t="str">
        <f>IFERROR(IF(INDEX(DATOS!AL:AL,MATCH(CHECKLIST!B89,DATOS!B:B,0),1)=0,"",INDEX(DATOS!AL:AL,MATCH(CHECKLIST!B89,DATOS!B:B,0),1)),"")</f>
        <v/>
      </c>
      <c r="G89" s="18" t="str">
        <f>IFERROR(IF(INDEX(DATOS!AQ:AQ,MATCH(CHECKLIST!B89,DATOS!B:B,0),1)=0,"",INDEX(DATOS!AQ:AQ,MATCH(CHECKLIST!B89,DATOS!B:B,0),1)),"")</f>
        <v/>
      </c>
      <c r="H89" s="18" t="str">
        <f>IFERROR(IF(INDEX(DATOS!AC:AC,MATCH(CHECKLIST!B89,DATOS!B:B,0),1)="","X",IF(INDEX(DATOS!AC:AC,MATCH(CHECKLIST!B89,DATOS!B:B,0),1)="VIGENTE","",INDEX(DATOS!AC:AC,MATCH(CHECKLIST!B89,DATOS!B:B,0),1))),"")</f>
        <v/>
      </c>
      <c r="I89" s="18" t="str">
        <f>IFERROR(IF(INDEX(DATOS!AU:AU,MATCH(CHECKLIST!B89,DATOS!B:B,0),1)=0,"",INDEX(DATOS!AU:AU,MATCH(CHECKLIST!B89,DATOS!B:B,0),1)),"")</f>
        <v/>
      </c>
      <c r="J89" s="18" t="str">
        <f>IFERROR(IF(INDEX(DATOS!AS:AS,MATCH(CHECKLIST!B89,DATOS!B:B,0),1)=0,"",INDEX(DATOS!AS:AS,MATCH(CHECKLIST!B89,DATOS!B:B,0),1)),"")</f>
        <v/>
      </c>
      <c r="K89" s="50" t="str">
        <f>IFERROR(IF(INDEX(DATOS!AT:AT,MATCH(CHECKLIST!B89,DATOS!B:B,0),1)=0,"",INDEX(DATOS!AT:AT,MATCH(CHECKLIST!B89,DATOS!B:B,0),1)),"")</f>
        <v/>
      </c>
      <c r="L89" s="18" t="str">
        <f>IFERROR(IF(INDEX(DATOS!AV:AV,MATCH(CHECKLIST!B89,DATOS!B:B,0),1)=0,"",INDEX(DATOS!AV:AV,MATCH(CHECKLIST!B89,DATOS!B:B,0),1)),"")</f>
        <v/>
      </c>
      <c r="M89" s="18" t="str">
        <f>IFERROR(IF(INDEX(DATOS!AR:AR,MATCH(CHECKLIST!B89,DATOS!B:B,0),1)=0,"",INDEX(DATOS!AR:AR,MATCH(CHECKLIST!B89,DATOS!B:B,0),1)),"")</f>
        <v/>
      </c>
      <c r="N89" s="50" t="str">
        <f ca="1">IFERROR(IF(INDEX(DATOS!K:K,MATCH(CHECKLIST!B89,DATOS!B:B,0),1)="","X",IF(INDEX(DATOS!K:K,MATCH(CHECKLIST!B89,DATOS!B:B,0),1)&gt;YEAR(TODAY())-1,"","VENCIDA")),"")</f>
        <v/>
      </c>
      <c r="O89" s="50" t="str">
        <f>IFERROR(IF(INDEX(DATOS!AY:AY,MATCH(CHECKLIST!B89,DATOS!B:B,0),1)=0,"",INDEX(DATOS!AY:AY,MATCH(CHECKLIST!B89,DATOS!B:B,0),1)),"")</f>
        <v/>
      </c>
      <c r="P89" s="18" t="str">
        <f>IFERROR(IF(INDEX(DATOS!AW:AW,MATCH(CHECKLIST!B89,DATOS!B:B,0),1)=0,"",INDEX(DATOS!AW:AW,MATCH(CHECKLIST!B89,DATOS!B:B,0),1)),"")</f>
        <v/>
      </c>
      <c r="Q89" s="18" t="str">
        <f>IFERROR(IF(INDEX(DATOS!AX:AX,MATCH(CHECKLIST!B89,DATOS!B:B,0),1)=0,"",INDEX(DATOS!AX:AX,MATCH(CHECKLIST!B89,DATOS!B:B,0),1)),"")</f>
        <v/>
      </c>
      <c r="R89" t="str">
        <f>IF(B89="","",1)</f>
        <v/>
      </c>
      <c r="S89" t="str">
        <f t="shared" si="5"/>
        <v/>
      </c>
      <c r="U89" t="str">
        <f t="shared" si="3"/>
        <v/>
      </c>
      <c r="V89" t="str">
        <f t="shared" si="4"/>
        <v/>
      </c>
    </row>
    <row r="90" spans="1:22" ht="15" customHeight="1" x14ac:dyDescent="0.25">
      <c r="A90" s="13">
        <v>77</v>
      </c>
      <c r="B90" t="str">
        <f>IFERROR(INDEX(DATOS!B:B,MATCH(CHECKLIST!A90,DATOS!BM:BM,0),1),"")</f>
        <v/>
      </c>
      <c r="C90" t="str">
        <f>IFERROR(INDEX(DATOS!I:I,MATCH(CHECKLIST!A90,DATOS!BM:BM,0),1),"")</f>
        <v/>
      </c>
      <c r="D90" t="str">
        <f>IFERROR(INDEX(DATOS!R:R,MATCH(CHECKLIST!E90,DATOS!F:F,0),1),"")</f>
        <v/>
      </c>
      <c r="E90" s="17" t="str">
        <f>IFERROR(INDEX(DATOS!F:F,MATCH(CHECKLIST!A90,DATOS!BM:BM,0),1),"")</f>
        <v/>
      </c>
      <c r="F90" s="3" t="str">
        <f>IFERROR(IF(INDEX(DATOS!AL:AL,MATCH(CHECKLIST!B90,DATOS!B:B,0),1)=0,"",INDEX(DATOS!AL:AL,MATCH(CHECKLIST!B90,DATOS!B:B,0),1)),"")</f>
        <v/>
      </c>
      <c r="G90" s="18" t="str">
        <f>IFERROR(IF(INDEX(DATOS!AQ:AQ,MATCH(CHECKLIST!B90,DATOS!B:B,0),1)=0,"",INDEX(DATOS!AQ:AQ,MATCH(CHECKLIST!B90,DATOS!B:B,0),1)),"")</f>
        <v/>
      </c>
      <c r="H90" s="18" t="str">
        <f>IFERROR(IF(INDEX(DATOS!AC:AC,MATCH(CHECKLIST!B90,DATOS!B:B,0),1)="","X",IF(INDEX(DATOS!AC:AC,MATCH(CHECKLIST!B90,DATOS!B:B,0),1)="VIGENTE","",INDEX(DATOS!AC:AC,MATCH(CHECKLIST!B90,DATOS!B:B,0),1))),"")</f>
        <v/>
      </c>
      <c r="I90" s="18" t="str">
        <f>IFERROR(IF(INDEX(DATOS!AU:AU,MATCH(CHECKLIST!B90,DATOS!B:B,0),1)=0,"",INDEX(DATOS!AU:AU,MATCH(CHECKLIST!B90,DATOS!B:B,0),1)),"")</f>
        <v/>
      </c>
      <c r="J90" s="18" t="str">
        <f>IFERROR(IF(INDEX(DATOS!AS:AS,MATCH(CHECKLIST!B90,DATOS!B:B,0),1)=0,"",INDEX(DATOS!AS:AS,MATCH(CHECKLIST!B90,DATOS!B:B,0),1)),"")</f>
        <v/>
      </c>
      <c r="K90" s="50" t="str">
        <f>IFERROR(IF(INDEX(DATOS!AT:AT,MATCH(CHECKLIST!B90,DATOS!B:B,0),1)=0,"",INDEX(DATOS!AT:AT,MATCH(CHECKLIST!B90,DATOS!B:B,0),1)),"")</f>
        <v/>
      </c>
      <c r="L90" s="18" t="str">
        <f>IFERROR(IF(INDEX(DATOS!AV:AV,MATCH(CHECKLIST!B90,DATOS!B:B,0),1)=0,"",INDEX(DATOS!AV:AV,MATCH(CHECKLIST!B90,DATOS!B:B,0),1)),"")</f>
        <v/>
      </c>
      <c r="M90" s="18" t="str">
        <f>IFERROR(IF(INDEX(DATOS!AR:AR,MATCH(CHECKLIST!B90,DATOS!B:B,0),1)=0,"",INDEX(DATOS!AR:AR,MATCH(CHECKLIST!B90,DATOS!B:B,0),1)),"")</f>
        <v/>
      </c>
      <c r="N90" s="50" t="str">
        <f ca="1">IFERROR(IF(INDEX(DATOS!K:K,MATCH(CHECKLIST!B90,DATOS!B:B,0),1)="","X",IF(INDEX(DATOS!K:K,MATCH(CHECKLIST!B90,DATOS!B:B,0),1)&gt;YEAR(TODAY())-1,"","VENCIDA")),"")</f>
        <v/>
      </c>
      <c r="O90" s="50" t="str">
        <f>IFERROR(IF(INDEX(DATOS!AY:AY,MATCH(CHECKLIST!B90,DATOS!B:B,0),1)=0,"",INDEX(DATOS!AY:AY,MATCH(CHECKLIST!B90,DATOS!B:B,0),1)),"")</f>
        <v/>
      </c>
      <c r="P90" s="18" t="str">
        <f>IFERROR(IF(INDEX(DATOS!AW:AW,MATCH(CHECKLIST!B90,DATOS!B:B,0),1)=0,"",INDEX(DATOS!AW:AW,MATCH(CHECKLIST!B90,DATOS!B:B,0),1)),"")</f>
        <v/>
      </c>
      <c r="Q90" s="18" t="str">
        <f>IFERROR(IF(INDEX(DATOS!AX:AX,MATCH(CHECKLIST!B90,DATOS!B:B,0),1)=0,"",INDEX(DATOS!AX:AX,MATCH(CHECKLIST!B90,DATOS!B:B,0),1)),"")</f>
        <v/>
      </c>
      <c r="S90">
        <f t="shared" si="5"/>
        <v>0</v>
      </c>
      <c r="U90" t="str">
        <f t="shared" si="3"/>
        <v/>
      </c>
      <c r="V90" t="str">
        <f t="shared" si="4"/>
        <v/>
      </c>
    </row>
    <row r="91" spans="1:22" x14ac:dyDescent="0.25">
      <c r="A91" s="13">
        <v>78</v>
      </c>
      <c r="B91" t="str">
        <f>IFERROR(INDEX(DATOS!B:B,MATCH(CHECKLIST!A91,DATOS!BM:BM,0),1),"")</f>
        <v/>
      </c>
      <c r="C91" t="str">
        <f>IFERROR(INDEX(DATOS!I:I,MATCH(CHECKLIST!A91,DATOS!BM:BM,0),1),"")</f>
        <v/>
      </c>
      <c r="D91" t="str">
        <f>IFERROR(INDEX(DATOS!R:R,MATCH(CHECKLIST!E91,DATOS!F:F,0),1),"")</f>
        <v/>
      </c>
      <c r="E91" s="17" t="str">
        <f>IFERROR(INDEX(DATOS!F:F,MATCH(CHECKLIST!A91,DATOS!BM:BM,0),1),"")</f>
        <v/>
      </c>
      <c r="F91" s="3" t="str">
        <f>IFERROR(IF(INDEX(DATOS!AL:AL,MATCH(CHECKLIST!B91,DATOS!B:B,0),1)=0,"",INDEX(DATOS!AL:AL,MATCH(CHECKLIST!B91,DATOS!B:B,0),1)),"")</f>
        <v/>
      </c>
      <c r="G91" s="18" t="str">
        <f>IFERROR(IF(INDEX(DATOS!AQ:AQ,MATCH(CHECKLIST!B91,DATOS!B:B,0),1)=0,"",INDEX(DATOS!AQ:AQ,MATCH(CHECKLIST!B91,DATOS!B:B,0),1)),"")</f>
        <v/>
      </c>
      <c r="H91" s="18" t="str">
        <f>IFERROR(IF(INDEX(DATOS!AC:AC,MATCH(CHECKLIST!B91,DATOS!B:B,0),1)="","X",IF(INDEX(DATOS!AC:AC,MATCH(CHECKLIST!B91,DATOS!B:B,0),1)="VIGENTE","",INDEX(DATOS!AC:AC,MATCH(CHECKLIST!B91,DATOS!B:B,0),1))),"")</f>
        <v/>
      </c>
      <c r="I91" s="18" t="str">
        <f>IFERROR(IF(INDEX(DATOS!AU:AU,MATCH(CHECKLIST!B91,DATOS!B:B,0),1)=0,"",INDEX(DATOS!AU:AU,MATCH(CHECKLIST!B91,DATOS!B:B,0),1)),"")</f>
        <v/>
      </c>
      <c r="J91" s="18" t="str">
        <f>IFERROR(IF(INDEX(DATOS!AS:AS,MATCH(CHECKLIST!B91,DATOS!B:B,0),1)=0,"",INDEX(DATOS!AS:AS,MATCH(CHECKLIST!B91,DATOS!B:B,0),1)),"")</f>
        <v/>
      </c>
      <c r="K91" s="50" t="str">
        <f>IFERROR(IF(INDEX(DATOS!AT:AT,MATCH(CHECKLIST!B91,DATOS!B:B,0),1)=0,"",INDEX(DATOS!AT:AT,MATCH(CHECKLIST!B91,DATOS!B:B,0),1)),"")</f>
        <v/>
      </c>
      <c r="L91" s="18" t="str">
        <f>IFERROR(IF(INDEX(DATOS!AV:AV,MATCH(CHECKLIST!B91,DATOS!B:B,0),1)=0,"",INDEX(DATOS!AV:AV,MATCH(CHECKLIST!B91,DATOS!B:B,0),1)),"")</f>
        <v/>
      </c>
      <c r="M91" s="18" t="str">
        <f>IFERROR(IF(INDEX(DATOS!AR:AR,MATCH(CHECKLIST!B91,DATOS!B:B,0),1)=0,"",INDEX(DATOS!AR:AR,MATCH(CHECKLIST!B91,DATOS!B:B,0),1)),"")</f>
        <v/>
      </c>
      <c r="N91" s="50" t="str">
        <f ca="1">IFERROR(IF(INDEX(DATOS!K:K,MATCH(CHECKLIST!B91,DATOS!B:B,0),1)="","X",IF(INDEX(DATOS!K:K,MATCH(CHECKLIST!B91,DATOS!B:B,0),1)&gt;YEAR(TODAY())-1,"","VENCIDA")),"")</f>
        <v/>
      </c>
      <c r="O91" s="50" t="str">
        <f>IFERROR(IF(INDEX(DATOS!AY:AY,MATCH(CHECKLIST!B91,DATOS!B:B,0),1)=0,"",INDEX(DATOS!AY:AY,MATCH(CHECKLIST!B91,DATOS!B:B,0),1)),"")</f>
        <v/>
      </c>
      <c r="P91" s="18" t="str">
        <f>IFERROR(IF(INDEX(DATOS!AW:AW,MATCH(CHECKLIST!B91,DATOS!B:B,0),1)=0,"",INDEX(DATOS!AW:AW,MATCH(CHECKLIST!B91,DATOS!B:B,0),1)),"")</f>
        <v/>
      </c>
      <c r="Q91" s="18" t="str">
        <f>IFERROR(IF(INDEX(DATOS!AX:AX,MATCH(CHECKLIST!B91,DATOS!B:B,0),1)=0,"",INDEX(DATOS!AX:AX,MATCH(CHECKLIST!B91,DATOS!B:B,0),1)),"")</f>
        <v/>
      </c>
      <c r="R91" t="str">
        <f>IF(B91="","",1)</f>
        <v/>
      </c>
      <c r="S91" t="str">
        <f t="shared" si="5"/>
        <v/>
      </c>
      <c r="U91" t="str">
        <f t="shared" si="3"/>
        <v/>
      </c>
      <c r="V91" t="str">
        <f t="shared" si="4"/>
        <v/>
      </c>
    </row>
    <row r="92" spans="1:22" x14ac:dyDescent="0.25">
      <c r="A92" s="13">
        <v>79</v>
      </c>
      <c r="B92" t="str">
        <f>IFERROR(INDEX(DATOS!B:B,MATCH(CHECKLIST!A92,DATOS!BM:BM,0),1),"")</f>
        <v/>
      </c>
      <c r="C92" t="str">
        <f>IFERROR(INDEX(DATOS!I:I,MATCH(CHECKLIST!A92,DATOS!BM:BM,0),1),"")</f>
        <v/>
      </c>
      <c r="D92" t="str">
        <f>IFERROR(INDEX(DATOS!R:R,MATCH(CHECKLIST!E92,DATOS!F:F,0),1),"")</f>
        <v/>
      </c>
      <c r="E92" s="17" t="str">
        <f>IFERROR(INDEX(DATOS!F:F,MATCH(CHECKLIST!A92,DATOS!BM:BM,0),1),"")</f>
        <v/>
      </c>
      <c r="F92" s="3" t="str">
        <f>IFERROR(IF(INDEX(DATOS!AL:AL,MATCH(CHECKLIST!B92,DATOS!B:B,0),1)=0,"",INDEX(DATOS!AL:AL,MATCH(CHECKLIST!B92,DATOS!B:B,0),1)),"")</f>
        <v/>
      </c>
      <c r="G92" s="18" t="str">
        <f>IFERROR(IF(INDEX(DATOS!AQ:AQ,MATCH(CHECKLIST!B92,DATOS!B:B,0),1)=0,"",INDEX(DATOS!AQ:AQ,MATCH(CHECKLIST!B92,DATOS!B:B,0),1)),"")</f>
        <v/>
      </c>
      <c r="H92" s="18" t="str">
        <f>IFERROR(IF(INDEX(DATOS!AC:AC,MATCH(CHECKLIST!B92,DATOS!B:B,0),1)="","X",IF(INDEX(DATOS!AC:AC,MATCH(CHECKLIST!B92,DATOS!B:B,0),1)="VIGENTE","",INDEX(DATOS!AC:AC,MATCH(CHECKLIST!B92,DATOS!B:B,0),1))),"")</f>
        <v/>
      </c>
      <c r="I92" s="18" t="str">
        <f>IFERROR(IF(INDEX(DATOS!AU:AU,MATCH(CHECKLIST!B92,DATOS!B:B,0),1)=0,"",INDEX(DATOS!AU:AU,MATCH(CHECKLIST!B92,DATOS!B:B,0),1)),"")</f>
        <v/>
      </c>
      <c r="J92" s="18" t="str">
        <f>IFERROR(IF(INDEX(DATOS!AS:AS,MATCH(CHECKLIST!B92,DATOS!B:B,0),1)=0,"",INDEX(DATOS!AS:AS,MATCH(CHECKLIST!B92,DATOS!B:B,0),1)),"")</f>
        <v/>
      </c>
      <c r="K92" s="50" t="str">
        <f>IFERROR(IF(INDEX(DATOS!AT:AT,MATCH(CHECKLIST!B92,DATOS!B:B,0),1)=0,"",INDEX(DATOS!AT:AT,MATCH(CHECKLIST!B92,DATOS!B:B,0),1)),"")</f>
        <v/>
      </c>
      <c r="L92" s="18" t="str">
        <f>IFERROR(IF(INDEX(DATOS!AV:AV,MATCH(CHECKLIST!B92,DATOS!B:B,0),1)=0,"",INDEX(DATOS!AV:AV,MATCH(CHECKLIST!B92,DATOS!B:B,0),1)),"")</f>
        <v/>
      </c>
      <c r="M92" s="18" t="str">
        <f>IFERROR(IF(INDEX(DATOS!AR:AR,MATCH(CHECKLIST!B92,DATOS!B:B,0),1)=0,"",INDEX(DATOS!AR:AR,MATCH(CHECKLIST!B92,DATOS!B:B,0),1)),"")</f>
        <v/>
      </c>
      <c r="N92" s="50" t="str">
        <f ca="1">IFERROR(IF(INDEX(DATOS!K:K,MATCH(CHECKLIST!B92,DATOS!B:B,0),1)="","X",IF(INDEX(DATOS!K:K,MATCH(CHECKLIST!B92,DATOS!B:B,0),1)&gt;YEAR(TODAY())-1,"","VENCIDA")),"")</f>
        <v/>
      </c>
      <c r="O92" s="50" t="str">
        <f>IFERROR(IF(INDEX(DATOS!AY:AY,MATCH(CHECKLIST!B92,DATOS!B:B,0),1)=0,"",INDEX(DATOS!AY:AY,MATCH(CHECKLIST!B92,DATOS!B:B,0),1)),"")</f>
        <v/>
      </c>
      <c r="P92" s="18" t="str">
        <f>IFERROR(IF(INDEX(DATOS!AW:AW,MATCH(CHECKLIST!B92,DATOS!B:B,0),1)=0,"",INDEX(DATOS!AW:AW,MATCH(CHECKLIST!B92,DATOS!B:B,0),1)),"")</f>
        <v/>
      </c>
      <c r="Q92" s="18" t="str">
        <f>IFERROR(IF(INDEX(DATOS!AX:AX,MATCH(CHECKLIST!B92,DATOS!B:B,0),1)=0,"",INDEX(DATOS!AX:AX,MATCH(CHECKLIST!B92,DATOS!B:B,0),1)),"")</f>
        <v/>
      </c>
      <c r="S92">
        <f t="shared" si="5"/>
        <v>0</v>
      </c>
      <c r="U92" t="str">
        <f t="shared" si="3"/>
        <v/>
      </c>
      <c r="V92" t="str">
        <f t="shared" si="4"/>
        <v/>
      </c>
    </row>
    <row r="93" spans="1:22" ht="15" customHeight="1" x14ac:dyDescent="0.25">
      <c r="A93" s="13">
        <v>80</v>
      </c>
      <c r="B93" t="str">
        <f>IFERROR(INDEX(DATOS!B:B,MATCH(CHECKLIST!A93,DATOS!BM:BM,0),1),"")</f>
        <v/>
      </c>
      <c r="C93" t="str">
        <f>IFERROR(INDEX(DATOS!I:I,MATCH(CHECKLIST!A93,DATOS!BM:BM,0),1),"")</f>
        <v/>
      </c>
      <c r="D93" t="str">
        <f>IFERROR(INDEX(DATOS!R:R,MATCH(CHECKLIST!E93,DATOS!F:F,0),1),"")</f>
        <v/>
      </c>
      <c r="E93" s="40" t="str">
        <f>IFERROR(INDEX(DATOS!F:F,MATCH(CHECKLIST!A93,DATOS!BM:BM,0),1),"")</f>
        <v/>
      </c>
      <c r="F93" s="17" t="str">
        <f>IFERROR(IF(INDEX(DATOS!AL:AL,MATCH(CHECKLIST!B93,DATOS!B:B,0),1)=0,"",INDEX(DATOS!AL:AL,MATCH(CHECKLIST!B93,DATOS!B:B,0),1)),"")</f>
        <v/>
      </c>
      <c r="G93" s="18" t="str">
        <f>IFERROR(IF(INDEX(DATOS!AQ:AQ,MATCH(CHECKLIST!B93,DATOS!B:B,0),1)=0,"",INDEX(DATOS!AQ:AQ,MATCH(CHECKLIST!B93,DATOS!B:B,0),1)),"")</f>
        <v/>
      </c>
      <c r="H93" s="18" t="str">
        <f>IFERROR(IF(INDEX(DATOS!AC:AC,MATCH(CHECKLIST!B93,DATOS!B:B,0),1)="","X",IF(INDEX(DATOS!AC:AC,MATCH(CHECKLIST!B93,DATOS!B:B,0),1)="VIGENTE","",INDEX(DATOS!AC:AC,MATCH(CHECKLIST!B93,DATOS!B:B,0),1))),"")</f>
        <v/>
      </c>
      <c r="I93" s="18" t="str">
        <f>IFERROR(IF(INDEX(DATOS!AU:AU,MATCH(CHECKLIST!B93,DATOS!B:B,0),1)=0,"",INDEX(DATOS!AU:AU,MATCH(CHECKLIST!B93,DATOS!B:B,0),1)),"")</f>
        <v/>
      </c>
      <c r="J93" s="18" t="str">
        <f>IFERROR(IF(INDEX(DATOS!AS:AS,MATCH(CHECKLIST!B93,DATOS!B:B,0),1)=0,"",INDEX(DATOS!AS:AS,MATCH(CHECKLIST!B93,DATOS!B:B,0),1)),"")</f>
        <v/>
      </c>
      <c r="K93" s="50" t="str">
        <f>IFERROR(IF(INDEX(DATOS!AT:AT,MATCH(CHECKLIST!B93,DATOS!B:B,0),1)=0,"",INDEX(DATOS!AT:AT,MATCH(CHECKLIST!B93,DATOS!B:B,0),1)),"")</f>
        <v/>
      </c>
      <c r="L93" s="18" t="str">
        <f>IFERROR(IF(INDEX(DATOS!AV:AV,MATCH(CHECKLIST!B93,DATOS!B:B,0),1)=0,"",INDEX(DATOS!AV:AV,MATCH(CHECKLIST!B93,DATOS!B:B,0),1)),"")</f>
        <v/>
      </c>
      <c r="M93" s="18" t="str">
        <f>IFERROR(IF(INDEX(DATOS!AR:AR,MATCH(CHECKLIST!B93,DATOS!B:B,0),1)=0,"",INDEX(DATOS!AR:AR,MATCH(CHECKLIST!B93,DATOS!B:B,0),1)),"")</f>
        <v/>
      </c>
      <c r="N93" s="50" t="str">
        <f ca="1">IFERROR(IF(INDEX(DATOS!K:K,MATCH(CHECKLIST!B93,DATOS!B:B,0),1)="","X",IF(INDEX(DATOS!K:K,MATCH(CHECKLIST!B93,DATOS!B:B,0),1)&gt;YEAR(TODAY())-1,"","VENCIDA")),"")</f>
        <v/>
      </c>
      <c r="O93" s="50" t="str">
        <f>IFERROR(IF(INDEX(DATOS!AY:AY,MATCH(CHECKLIST!B93,DATOS!B:B,0),1)=0,"",INDEX(DATOS!AY:AY,MATCH(CHECKLIST!B93,DATOS!B:B,0),1)),"")</f>
        <v/>
      </c>
      <c r="P93" s="18" t="str">
        <f>IFERROR(IF(INDEX(DATOS!AW:AW,MATCH(CHECKLIST!B93,DATOS!B:B,0),1)=0,"",INDEX(DATOS!AW:AW,MATCH(CHECKLIST!B93,DATOS!B:B,0),1)),"")</f>
        <v/>
      </c>
      <c r="Q93" s="18" t="str">
        <f>IFERROR(IF(INDEX(DATOS!AX:AX,MATCH(CHECKLIST!B93,DATOS!B:B,0),1)=0,"",INDEX(DATOS!AX:AX,MATCH(CHECKLIST!B93,DATOS!B:B,0),1)),"")</f>
        <v/>
      </c>
      <c r="R93" t="str">
        <f>IF(B93="","",1)</f>
        <v/>
      </c>
      <c r="S93" t="str">
        <f t="shared" si="5"/>
        <v/>
      </c>
      <c r="U93" t="str">
        <f t="shared" si="3"/>
        <v/>
      </c>
      <c r="V93" t="str">
        <f t="shared" si="4"/>
        <v/>
      </c>
    </row>
    <row r="94" spans="1:22" ht="15" customHeight="1" x14ac:dyDescent="0.25">
      <c r="A94" s="13">
        <v>81</v>
      </c>
      <c r="B94" t="str">
        <f>IFERROR(INDEX(DATOS!B:B,MATCH(CHECKLIST!A94,DATOS!BM:BM,0),1),"")</f>
        <v/>
      </c>
      <c r="C94" t="str">
        <f>IFERROR(INDEX(DATOS!I:I,MATCH(CHECKLIST!A94,DATOS!BM:BM,0),1),"")</f>
        <v/>
      </c>
      <c r="D94" t="str">
        <f>IFERROR(INDEX(DATOS!R:R,MATCH(CHECKLIST!E94,DATOS!F:F,0),1),"")</f>
        <v/>
      </c>
      <c r="E94" s="40" t="str">
        <f>IFERROR(INDEX(DATOS!F:F,MATCH(CHECKLIST!A94,DATOS!BM:BM,0),1),"")</f>
        <v/>
      </c>
      <c r="F94" s="17" t="str">
        <f>IFERROR(IF(INDEX(DATOS!AL:AL,MATCH(CHECKLIST!B94,DATOS!B:B,0),1)=0,"",INDEX(DATOS!AL:AL,MATCH(CHECKLIST!B94,DATOS!B:B,0),1)),"")</f>
        <v/>
      </c>
      <c r="G94" s="18" t="str">
        <f>IFERROR(IF(INDEX(DATOS!AQ:AQ,MATCH(CHECKLIST!B94,DATOS!B:B,0),1)=0,"",INDEX(DATOS!AQ:AQ,MATCH(CHECKLIST!B94,DATOS!B:B,0),1)),"")</f>
        <v/>
      </c>
      <c r="H94" s="18" t="str">
        <f>IFERROR(IF(INDEX(DATOS!AC:AC,MATCH(CHECKLIST!B94,DATOS!B:B,0),1)="","X",IF(INDEX(DATOS!AC:AC,MATCH(CHECKLIST!B94,DATOS!B:B,0),1)="VIGENTE","",INDEX(DATOS!AC:AC,MATCH(CHECKLIST!B94,DATOS!B:B,0),1))),"")</f>
        <v/>
      </c>
      <c r="I94" s="18" t="str">
        <f>IFERROR(IF(INDEX(DATOS!AU:AU,MATCH(CHECKLIST!B94,DATOS!B:B,0),1)=0,"",INDEX(DATOS!AU:AU,MATCH(CHECKLIST!B94,DATOS!B:B,0),1)),"")</f>
        <v/>
      </c>
      <c r="J94" s="18" t="str">
        <f>IFERROR(IF(INDEX(DATOS!AS:AS,MATCH(CHECKLIST!B94,DATOS!B:B,0),1)=0,"",INDEX(DATOS!AS:AS,MATCH(CHECKLIST!B94,DATOS!B:B,0),1)),"")</f>
        <v/>
      </c>
      <c r="K94" s="50" t="str">
        <f>IFERROR(IF(INDEX(DATOS!AT:AT,MATCH(CHECKLIST!B94,DATOS!B:B,0),1)=0,"",INDEX(DATOS!AT:AT,MATCH(CHECKLIST!B94,DATOS!B:B,0),1)),"")</f>
        <v/>
      </c>
      <c r="L94" s="18" t="str">
        <f>IFERROR(IF(INDEX(DATOS!AV:AV,MATCH(CHECKLIST!B94,DATOS!B:B,0),1)=0,"",INDEX(DATOS!AV:AV,MATCH(CHECKLIST!B94,DATOS!B:B,0),1)),"")</f>
        <v/>
      </c>
      <c r="M94" s="18" t="str">
        <f>IFERROR(IF(INDEX(DATOS!AR:AR,MATCH(CHECKLIST!B94,DATOS!B:B,0),1)=0,"",INDEX(DATOS!AR:AR,MATCH(CHECKLIST!B94,DATOS!B:B,0),1)),"")</f>
        <v/>
      </c>
      <c r="N94" s="50" t="str">
        <f ca="1">IFERROR(IF(INDEX(DATOS!K:K,MATCH(CHECKLIST!B94,DATOS!B:B,0),1)="","X",IF(INDEX(DATOS!K:K,MATCH(CHECKLIST!B94,DATOS!B:B,0),1)&gt;YEAR(TODAY())-1,"","VENCIDA")),"")</f>
        <v/>
      </c>
      <c r="O94" s="50" t="str">
        <f>IFERROR(IF(INDEX(DATOS!AY:AY,MATCH(CHECKLIST!B94,DATOS!B:B,0),1)=0,"",INDEX(DATOS!AY:AY,MATCH(CHECKLIST!B94,DATOS!B:B,0),1)),"")</f>
        <v/>
      </c>
      <c r="P94" s="18" t="str">
        <f>IFERROR(IF(INDEX(DATOS!AW:AW,MATCH(CHECKLIST!B94,DATOS!B:B,0),1)=0,"",INDEX(DATOS!AW:AW,MATCH(CHECKLIST!B94,DATOS!B:B,0),1)),"")</f>
        <v/>
      </c>
      <c r="Q94" s="18" t="str">
        <f>IFERROR(IF(INDEX(DATOS!AX:AX,MATCH(CHECKLIST!B94,DATOS!B:B,0),1)=0,"",INDEX(DATOS!AX:AX,MATCH(CHECKLIST!B94,DATOS!B:B,0),1)),"")</f>
        <v/>
      </c>
      <c r="S94">
        <f t="shared" si="5"/>
        <v>0</v>
      </c>
      <c r="U94" t="str">
        <f t="shared" si="3"/>
        <v/>
      </c>
      <c r="V94" t="str">
        <f t="shared" si="4"/>
        <v/>
      </c>
    </row>
    <row r="95" spans="1:22" ht="15" customHeight="1" x14ac:dyDescent="0.25">
      <c r="A95" s="13">
        <v>82</v>
      </c>
      <c r="B95" t="str">
        <f>IFERROR(INDEX(DATOS!B:B,MATCH(CHECKLIST!A95,DATOS!BM:BM,0),1),"")</f>
        <v/>
      </c>
      <c r="C95" t="str">
        <f>IFERROR(INDEX(DATOS!I:I,MATCH(CHECKLIST!A95,DATOS!BM:BM,0),1),"")</f>
        <v/>
      </c>
      <c r="D95" t="str">
        <f>IFERROR(INDEX(DATOS!R:R,MATCH(CHECKLIST!E95,DATOS!F:F,0),1),"")</f>
        <v/>
      </c>
      <c r="E95" s="17" t="str">
        <f>IFERROR(INDEX(DATOS!F:F,MATCH(CHECKLIST!A95,DATOS!BM:BM,0),1),"")</f>
        <v/>
      </c>
      <c r="F95" s="3" t="str">
        <f>IFERROR(IF(INDEX(DATOS!AL:AL,MATCH(CHECKLIST!B95,DATOS!B:B,0),1)=0,"",INDEX(DATOS!AL:AL,MATCH(CHECKLIST!B95,DATOS!B:B,0),1)),"")</f>
        <v/>
      </c>
      <c r="G95" s="18" t="str">
        <f>IFERROR(IF(INDEX(DATOS!AQ:AQ,MATCH(CHECKLIST!B95,DATOS!B:B,0),1)=0,"",INDEX(DATOS!AQ:AQ,MATCH(CHECKLIST!B95,DATOS!B:B,0),1)),"")</f>
        <v/>
      </c>
      <c r="H95" s="18" t="str">
        <f>IFERROR(IF(INDEX(DATOS!AC:AC,MATCH(CHECKLIST!B95,DATOS!B:B,0),1)="","X",IF(INDEX(DATOS!AC:AC,MATCH(CHECKLIST!B95,DATOS!B:B,0),1)="VIGENTE","",INDEX(DATOS!AC:AC,MATCH(CHECKLIST!B95,DATOS!B:B,0),1))),"")</f>
        <v/>
      </c>
      <c r="I95" s="18" t="str">
        <f>IFERROR(IF(INDEX(DATOS!AU:AU,MATCH(CHECKLIST!B95,DATOS!B:B,0),1)=0,"",INDEX(DATOS!AU:AU,MATCH(CHECKLIST!B95,DATOS!B:B,0),1)),"")</f>
        <v/>
      </c>
      <c r="J95" s="18" t="str">
        <f>IFERROR(IF(INDEX(DATOS!AS:AS,MATCH(CHECKLIST!B95,DATOS!B:B,0),1)=0,"",INDEX(DATOS!AS:AS,MATCH(CHECKLIST!B95,DATOS!B:B,0),1)),"")</f>
        <v/>
      </c>
      <c r="K95" s="50" t="str">
        <f>IFERROR(IF(INDEX(DATOS!AT:AT,MATCH(CHECKLIST!B95,DATOS!B:B,0),1)=0,"",INDEX(DATOS!AT:AT,MATCH(CHECKLIST!B95,DATOS!B:B,0),1)),"")</f>
        <v/>
      </c>
      <c r="L95" s="18" t="str">
        <f>IFERROR(IF(INDEX(DATOS!AV:AV,MATCH(CHECKLIST!B95,DATOS!B:B,0),1)=0,"",INDEX(DATOS!AV:AV,MATCH(CHECKLIST!B95,DATOS!B:B,0),1)),"")</f>
        <v/>
      </c>
      <c r="M95" s="18" t="str">
        <f>IFERROR(IF(INDEX(DATOS!AR:AR,MATCH(CHECKLIST!B95,DATOS!B:B,0),1)=0,"",INDEX(DATOS!AR:AR,MATCH(CHECKLIST!B95,DATOS!B:B,0),1)),"")</f>
        <v/>
      </c>
      <c r="N95" s="50" t="str">
        <f ca="1">IFERROR(IF(INDEX(DATOS!K:K,MATCH(CHECKLIST!B95,DATOS!B:B,0),1)="","X",IF(INDEX(DATOS!K:K,MATCH(CHECKLIST!B95,DATOS!B:B,0),1)&gt;YEAR(TODAY())-1,"","VENCIDA")),"")</f>
        <v/>
      </c>
      <c r="O95" s="50" t="str">
        <f>IFERROR(IF(INDEX(DATOS!AY:AY,MATCH(CHECKLIST!B95,DATOS!B:B,0),1)=0,"",INDEX(DATOS!AY:AY,MATCH(CHECKLIST!B95,DATOS!B:B,0),1)),"")</f>
        <v/>
      </c>
      <c r="P95" s="18" t="str">
        <f>IFERROR(IF(INDEX(DATOS!AW:AW,MATCH(CHECKLIST!B95,DATOS!B:B,0),1)=0,"",INDEX(DATOS!AW:AW,MATCH(CHECKLIST!B95,DATOS!B:B,0),1)),"")</f>
        <v/>
      </c>
      <c r="Q95" s="18" t="str">
        <f>IFERROR(IF(INDEX(DATOS!AX:AX,MATCH(CHECKLIST!B95,DATOS!B:B,0),1)=0,"",INDEX(DATOS!AX:AX,MATCH(CHECKLIST!B95,DATOS!B:B,0),1)),"")</f>
        <v/>
      </c>
      <c r="R95" t="str">
        <f>IF(B95="","",1)</f>
        <v/>
      </c>
      <c r="S95" t="str">
        <f t="shared" si="5"/>
        <v/>
      </c>
      <c r="U95" t="str">
        <f t="shared" si="3"/>
        <v/>
      </c>
      <c r="V95" t="str">
        <f t="shared" si="4"/>
        <v/>
      </c>
    </row>
    <row r="96" spans="1:22" ht="15" customHeight="1" x14ac:dyDescent="0.25">
      <c r="A96" s="13">
        <v>83</v>
      </c>
      <c r="B96" t="str">
        <f>IFERROR(INDEX(DATOS!B:B,MATCH(CHECKLIST!A96,DATOS!BM:BM,0),1),"")</f>
        <v/>
      </c>
      <c r="C96" t="str">
        <f>IFERROR(INDEX(DATOS!I:I,MATCH(CHECKLIST!A96,DATOS!BM:BM,0),1),"")</f>
        <v/>
      </c>
      <c r="D96" t="str">
        <f>IFERROR(INDEX(DATOS!R:R,MATCH(CHECKLIST!E96,DATOS!F:F,0),1),"")</f>
        <v/>
      </c>
      <c r="E96" s="17" t="str">
        <f>IFERROR(INDEX(DATOS!F:F,MATCH(CHECKLIST!A96,DATOS!BM:BM,0),1),"")</f>
        <v/>
      </c>
      <c r="F96" s="3" t="str">
        <f>IFERROR(IF(INDEX(DATOS!AL:AL,MATCH(CHECKLIST!B96,DATOS!B:B,0),1)=0,"",INDEX(DATOS!AL:AL,MATCH(CHECKLIST!B96,DATOS!B:B,0),1)),"")</f>
        <v/>
      </c>
      <c r="G96" s="18" t="str">
        <f>IFERROR(IF(INDEX(DATOS!AQ:AQ,MATCH(CHECKLIST!B96,DATOS!B:B,0),1)=0,"",INDEX(DATOS!AQ:AQ,MATCH(CHECKLIST!B96,DATOS!B:B,0),1)),"")</f>
        <v/>
      </c>
      <c r="H96" s="18" t="str">
        <f>IFERROR(IF(INDEX(DATOS!AC:AC,MATCH(CHECKLIST!B96,DATOS!B:B,0),1)="","X",IF(INDEX(DATOS!AC:AC,MATCH(CHECKLIST!B96,DATOS!B:B,0),1)="VIGENTE","",INDEX(DATOS!AC:AC,MATCH(CHECKLIST!B96,DATOS!B:B,0),1))),"")</f>
        <v/>
      </c>
      <c r="I96" s="18" t="str">
        <f>IFERROR(IF(INDEX(DATOS!AU:AU,MATCH(CHECKLIST!B96,DATOS!B:B,0),1)=0,"",INDEX(DATOS!AU:AU,MATCH(CHECKLIST!B96,DATOS!B:B,0),1)),"")</f>
        <v/>
      </c>
      <c r="J96" s="18" t="str">
        <f>IFERROR(IF(INDEX(DATOS!AS:AS,MATCH(CHECKLIST!B96,DATOS!B:B,0),1)=0,"",INDEX(DATOS!AS:AS,MATCH(CHECKLIST!B96,DATOS!B:B,0),1)),"")</f>
        <v/>
      </c>
      <c r="K96" s="50" t="str">
        <f>IFERROR(IF(INDEX(DATOS!AT:AT,MATCH(CHECKLIST!B96,DATOS!B:B,0),1)=0,"",INDEX(DATOS!AT:AT,MATCH(CHECKLIST!B96,DATOS!B:B,0),1)),"")</f>
        <v/>
      </c>
      <c r="L96" s="18" t="str">
        <f>IFERROR(IF(INDEX(DATOS!AV:AV,MATCH(CHECKLIST!B96,DATOS!B:B,0),1)=0,"",INDEX(DATOS!AV:AV,MATCH(CHECKLIST!B96,DATOS!B:B,0),1)),"")</f>
        <v/>
      </c>
      <c r="M96" s="18" t="str">
        <f>IFERROR(IF(INDEX(DATOS!AR:AR,MATCH(CHECKLIST!B96,DATOS!B:B,0),1)=0,"",INDEX(DATOS!AR:AR,MATCH(CHECKLIST!B96,DATOS!B:B,0),1)),"")</f>
        <v/>
      </c>
      <c r="N96" s="50" t="str">
        <f ca="1">IFERROR(IF(INDEX(DATOS!K:K,MATCH(CHECKLIST!B96,DATOS!B:B,0),1)="","X",IF(INDEX(DATOS!K:K,MATCH(CHECKLIST!B96,DATOS!B:B,0),1)&gt;YEAR(TODAY())-1,"","VENCIDA")),"")</f>
        <v/>
      </c>
      <c r="O96" s="50" t="str">
        <f>IFERROR(IF(INDEX(DATOS!AY:AY,MATCH(CHECKLIST!B96,DATOS!B:B,0),1)=0,"",INDEX(DATOS!AY:AY,MATCH(CHECKLIST!B96,DATOS!B:B,0),1)),"")</f>
        <v/>
      </c>
      <c r="P96" s="18" t="str">
        <f>IFERROR(IF(INDEX(DATOS!AW:AW,MATCH(CHECKLIST!B96,DATOS!B:B,0),1)=0,"",INDEX(DATOS!AW:AW,MATCH(CHECKLIST!B96,DATOS!B:B,0),1)),"")</f>
        <v/>
      </c>
      <c r="Q96" s="18" t="str">
        <f>IFERROR(IF(INDEX(DATOS!AX:AX,MATCH(CHECKLIST!B96,DATOS!B:B,0),1)=0,"",INDEX(DATOS!AX:AX,MATCH(CHECKLIST!B96,DATOS!B:B,0),1)),"")</f>
        <v/>
      </c>
      <c r="S96">
        <f t="shared" si="5"/>
        <v>0</v>
      </c>
      <c r="U96" t="str">
        <f t="shared" si="3"/>
        <v/>
      </c>
      <c r="V96" t="str">
        <f t="shared" si="4"/>
        <v/>
      </c>
    </row>
    <row r="97" spans="1:22" ht="15" customHeight="1" x14ac:dyDescent="0.25">
      <c r="A97" s="13">
        <v>84</v>
      </c>
      <c r="B97" t="str">
        <f>IFERROR(INDEX(DATOS!B:B,MATCH(CHECKLIST!A97,DATOS!BM:BM,0),1),"")</f>
        <v/>
      </c>
      <c r="C97" t="str">
        <f>IFERROR(INDEX(DATOS!I:I,MATCH(CHECKLIST!A97,DATOS!BM:BM,0),1),"")</f>
        <v/>
      </c>
      <c r="D97" t="str">
        <f>IFERROR(INDEX(DATOS!R:R,MATCH(CHECKLIST!E97,DATOS!F:F,0),1),"")</f>
        <v/>
      </c>
      <c r="E97" s="17" t="str">
        <f>IFERROR(INDEX(DATOS!F:F,MATCH(CHECKLIST!A97,DATOS!BM:BM,0),1),"")</f>
        <v/>
      </c>
      <c r="F97" s="3" t="str">
        <f>IFERROR(IF(INDEX(DATOS!AL:AL,MATCH(CHECKLIST!B97,DATOS!B:B,0),1)=0,"",INDEX(DATOS!AL:AL,MATCH(CHECKLIST!B97,DATOS!B:B,0),1)),"")</f>
        <v/>
      </c>
      <c r="G97" s="18" t="str">
        <f>IFERROR(IF(INDEX(DATOS!AQ:AQ,MATCH(CHECKLIST!B97,DATOS!B:B,0),1)=0,"",INDEX(DATOS!AQ:AQ,MATCH(CHECKLIST!B97,DATOS!B:B,0),1)),"")</f>
        <v/>
      </c>
      <c r="H97" s="18" t="str">
        <f>IFERROR(IF(INDEX(DATOS!AC:AC,MATCH(CHECKLIST!B97,DATOS!B:B,0),1)="","X",IF(INDEX(DATOS!AC:AC,MATCH(CHECKLIST!B97,DATOS!B:B,0),1)="VIGENTE","",INDEX(DATOS!AC:AC,MATCH(CHECKLIST!B97,DATOS!B:B,0),1))),"")</f>
        <v/>
      </c>
      <c r="I97" s="18" t="str">
        <f>IFERROR(IF(INDEX(DATOS!AU:AU,MATCH(CHECKLIST!B97,DATOS!B:B,0),1)=0,"",INDEX(DATOS!AU:AU,MATCH(CHECKLIST!B97,DATOS!B:B,0),1)),"")</f>
        <v/>
      </c>
      <c r="J97" s="18" t="str">
        <f>IFERROR(IF(INDEX(DATOS!AS:AS,MATCH(CHECKLIST!B97,DATOS!B:B,0),1)=0,"",INDEX(DATOS!AS:AS,MATCH(CHECKLIST!B97,DATOS!B:B,0),1)),"")</f>
        <v/>
      </c>
      <c r="K97" s="50" t="str">
        <f>IFERROR(IF(INDEX(DATOS!AT:AT,MATCH(CHECKLIST!B97,DATOS!B:B,0),1)=0,"",INDEX(DATOS!AT:AT,MATCH(CHECKLIST!B97,DATOS!B:B,0),1)),"")</f>
        <v/>
      </c>
      <c r="L97" s="18" t="str">
        <f>IFERROR(IF(INDEX(DATOS!AV:AV,MATCH(CHECKLIST!B97,DATOS!B:B,0),1)=0,"",INDEX(DATOS!AV:AV,MATCH(CHECKLIST!B97,DATOS!B:B,0),1)),"")</f>
        <v/>
      </c>
      <c r="M97" s="18" t="str">
        <f>IFERROR(IF(INDEX(DATOS!AR:AR,MATCH(CHECKLIST!B97,DATOS!B:B,0),1)=0,"",INDEX(DATOS!AR:AR,MATCH(CHECKLIST!B97,DATOS!B:B,0),1)),"")</f>
        <v/>
      </c>
      <c r="N97" s="50" t="str">
        <f ca="1">IFERROR(IF(INDEX(DATOS!K:K,MATCH(CHECKLIST!B97,DATOS!B:B,0),1)="","X",IF(INDEX(DATOS!K:K,MATCH(CHECKLIST!B97,DATOS!B:B,0),1)&gt;YEAR(TODAY())-1,"","VENCIDA")),"")</f>
        <v/>
      </c>
      <c r="O97" s="50" t="str">
        <f>IFERROR(IF(INDEX(DATOS!AY:AY,MATCH(CHECKLIST!B97,DATOS!B:B,0),1)=0,"",INDEX(DATOS!AY:AY,MATCH(CHECKLIST!B97,DATOS!B:B,0),1)),"")</f>
        <v/>
      </c>
      <c r="P97" s="18" t="str">
        <f>IFERROR(IF(INDEX(DATOS!AW:AW,MATCH(CHECKLIST!B97,DATOS!B:B,0),1)=0,"",INDEX(DATOS!AW:AW,MATCH(CHECKLIST!B97,DATOS!B:B,0),1)),"")</f>
        <v/>
      </c>
      <c r="Q97" s="18" t="str">
        <f>IFERROR(IF(INDEX(DATOS!AX:AX,MATCH(CHECKLIST!B97,DATOS!B:B,0),1)=0,"",INDEX(DATOS!AX:AX,MATCH(CHECKLIST!B97,DATOS!B:B,0),1)),"")</f>
        <v/>
      </c>
      <c r="R97" t="str">
        <f>IF(B97="","",1)</f>
        <v/>
      </c>
      <c r="S97" t="str">
        <f t="shared" si="5"/>
        <v/>
      </c>
      <c r="U97" t="str">
        <f t="shared" si="3"/>
        <v/>
      </c>
      <c r="V97" t="str">
        <f t="shared" si="4"/>
        <v/>
      </c>
    </row>
    <row r="98" spans="1:22" ht="15" customHeight="1" x14ac:dyDescent="0.25">
      <c r="A98" s="13">
        <v>85</v>
      </c>
      <c r="B98" t="str">
        <f>IFERROR(INDEX(DATOS!B:B,MATCH(CHECKLIST!A98,DATOS!BM:BM,0),1),"")</f>
        <v/>
      </c>
      <c r="C98" t="str">
        <f>IFERROR(INDEX(DATOS!I:I,MATCH(CHECKLIST!A98,DATOS!BM:BM,0),1),"")</f>
        <v/>
      </c>
      <c r="D98" t="str">
        <f>IFERROR(INDEX(DATOS!R:R,MATCH(CHECKLIST!E98,DATOS!F:F,0),1),"")</f>
        <v/>
      </c>
      <c r="E98" s="17" t="str">
        <f>IFERROR(INDEX(DATOS!F:F,MATCH(CHECKLIST!A98,DATOS!BM:BM,0),1),"")</f>
        <v/>
      </c>
      <c r="F98" s="3" t="str">
        <f>IFERROR(IF(INDEX(DATOS!AL:AL,MATCH(CHECKLIST!B98,DATOS!B:B,0),1)=0,"",INDEX(DATOS!AL:AL,MATCH(CHECKLIST!B98,DATOS!B:B,0),1)),"")</f>
        <v/>
      </c>
      <c r="G98" s="18" t="str">
        <f>IFERROR(IF(INDEX(DATOS!AQ:AQ,MATCH(CHECKLIST!B98,DATOS!B:B,0),1)=0,"",INDEX(DATOS!AQ:AQ,MATCH(CHECKLIST!B98,DATOS!B:B,0),1)),"")</f>
        <v/>
      </c>
      <c r="H98" s="18" t="str">
        <f>IFERROR(IF(INDEX(DATOS!AC:AC,MATCH(CHECKLIST!B98,DATOS!B:B,0),1)="","X",IF(INDEX(DATOS!AC:AC,MATCH(CHECKLIST!B98,DATOS!B:B,0),1)="VIGENTE","",INDEX(DATOS!AC:AC,MATCH(CHECKLIST!B98,DATOS!B:B,0),1))),"")</f>
        <v/>
      </c>
      <c r="I98" s="18" t="str">
        <f>IFERROR(IF(INDEX(DATOS!AU:AU,MATCH(CHECKLIST!B98,DATOS!B:B,0),1)=0,"",INDEX(DATOS!AU:AU,MATCH(CHECKLIST!B98,DATOS!B:B,0),1)),"")</f>
        <v/>
      </c>
      <c r="J98" s="18" t="str">
        <f>IFERROR(IF(INDEX(DATOS!AS:AS,MATCH(CHECKLIST!B98,DATOS!B:B,0),1)=0,"",INDEX(DATOS!AS:AS,MATCH(CHECKLIST!B98,DATOS!B:B,0),1)),"")</f>
        <v/>
      </c>
      <c r="K98" s="50" t="str">
        <f>IFERROR(IF(INDEX(DATOS!AT:AT,MATCH(CHECKLIST!B98,DATOS!B:B,0),1)=0,"",INDEX(DATOS!AT:AT,MATCH(CHECKLIST!B98,DATOS!B:B,0),1)),"")</f>
        <v/>
      </c>
      <c r="L98" s="18" t="str">
        <f>IFERROR(IF(INDEX(DATOS!AV:AV,MATCH(CHECKLIST!B98,DATOS!B:B,0),1)=0,"",INDEX(DATOS!AV:AV,MATCH(CHECKLIST!B98,DATOS!B:B,0),1)),"")</f>
        <v/>
      </c>
      <c r="M98" s="18" t="str">
        <f>IFERROR(IF(INDEX(DATOS!AR:AR,MATCH(CHECKLIST!B98,DATOS!B:B,0),1)=0,"",INDEX(DATOS!AR:AR,MATCH(CHECKLIST!B98,DATOS!B:B,0),1)),"")</f>
        <v/>
      </c>
      <c r="N98" s="50" t="str">
        <f ca="1">IFERROR(IF(INDEX(DATOS!K:K,MATCH(CHECKLIST!B98,DATOS!B:B,0),1)="","X",IF(INDEX(DATOS!K:K,MATCH(CHECKLIST!B98,DATOS!B:B,0),1)&gt;YEAR(TODAY())-1,"","VENCIDA")),"")</f>
        <v/>
      </c>
      <c r="O98" s="50" t="str">
        <f>IFERROR(IF(INDEX(DATOS!AY:AY,MATCH(CHECKLIST!B98,DATOS!B:B,0),1)=0,"",INDEX(DATOS!AY:AY,MATCH(CHECKLIST!B98,DATOS!B:B,0),1)),"")</f>
        <v/>
      </c>
      <c r="P98" s="18" t="str">
        <f>IFERROR(IF(INDEX(DATOS!AW:AW,MATCH(CHECKLIST!B98,DATOS!B:B,0),1)=0,"",INDEX(DATOS!AW:AW,MATCH(CHECKLIST!B98,DATOS!B:B,0),1)),"")</f>
        <v/>
      </c>
      <c r="Q98" s="18" t="str">
        <f>IFERROR(IF(INDEX(DATOS!AX:AX,MATCH(CHECKLIST!B98,DATOS!B:B,0),1)=0,"",INDEX(DATOS!AX:AX,MATCH(CHECKLIST!B98,DATOS!B:B,0),1)),"")</f>
        <v/>
      </c>
      <c r="S98">
        <f t="shared" si="5"/>
        <v>0</v>
      </c>
      <c r="U98" t="str">
        <f t="shared" si="3"/>
        <v/>
      </c>
      <c r="V98" t="str">
        <f t="shared" si="4"/>
        <v/>
      </c>
    </row>
    <row r="99" spans="1:22" ht="15" customHeight="1" x14ac:dyDescent="0.25">
      <c r="A99" s="13">
        <v>86</v>
      </c>
      <c r="B99" t="str">
        <f>IFERROR(INDEX(DATOS!B:B,MATCH(CHECKLIST!A99,DATOS!BM:BM,0),1),"")</f>
        <v/>
      </c>
      <c r="C99" t="str">
        <f>IFERROR(INDEX(DATOS!I:I,MATCH(CHECKLIST!A99,DATOS!BM:BM,0),1),"")</f>
        <v/>
      </c>
      <c r="D99" t="str">
        <f>IFERROR(INDEX(DATOS!R:R,MATCH(CHECKLIST!E99,DATOS!F:F,0),1),"")</f>
        <v/>
      </c>
      <c r="E99" s="17" t="str">
        <f>IFERROR(INDEX(DATOS!F:F,MATCH(CHECKLIST!A99,DATOS!BM:BM,0),1),"")</f>
        <v/>
      </c>
      <c r="F99" s="3" t="str">
        <f>IFERROR(IF(INDEX(DATOS!AL:AL,MATCH(CHECKLIST!B99,DATOS!B:B,0),1)=0,"",INDEX(DATOS!AL:AL,MATCH(CHECKLIST!B99,DATOS!B:B,0),1)),"")</f>
        <v/>
      </c>
      <c r="G99" s="18" t="str">
        <f>IFERROR(IF(INDEX(DATOS!AQ:AQ,MATCH(CHECKLIST!B99,DATOS!B:B,0),1)=0,"",INDEX(DATOS!AQ:AQ,MATCH(CHECKLIST!B99,DATOS!B:B,0),1)),"")</f>
        <v/>
      </c>
      <c r="H99" s="18" t="str">
        <f>IFERROR(IF(INDEX(DATOS!AC:AC,MATCH(CHECKLIST!B99,DATOS!B:B,0),1)="","X",IF(INDEX(DATOS!AC:AC,MATCH(CHECKLIST!B99,DATOS!B:B,0),1)="VIGENTE","",INDEX(DATOS!AC:AC,MATCH(CHECKLIST!B99,DATOS!B:B,0),1))),"")</f>
        <v/>
      </c>
      <c r="I99" s="18" t="str">
        <f>IFERROR(IF(INDEX(DATOS!AU:AU,MATCH(CHECKLIST!B99,DATOS!B:B,0),1)=0,"",INDEX(DATOS!AU:AU,MATCH(CHECKLIST!B99,DATOS!B:B,0),1)),"")</f>
        <v/>
      </c>
      <c r="J99" s="18" t="str">
        <f>IFERROR(IF(INDEX(DATOS!AS:AS,MATCH(CHECKLIST!B99,DATOS!B:B,0),1)=0,"",INDEX(DATOS!AS:AS,MATCH(CHECKLIST!B99,DATOS!B:B,0),1)),"")</f>
        <v/>
      </c>
      <c r="K99" s="50" t="str">
        <f>IFERROR(IF(INDEX(DATOS!AT:AT,MATCH(CHECKLIST!B99,DATOS!B:B,0),1)=0,"",INDEX(DATOS!AT:AT,MATCH(CHECKLIST!B99,DATOS!B:B,0),1)),"")</f>
        <v/>
      </c>
      <c r="L99" s="18" t="str">
        <f>IFERROR(IF(INDEX(DATOS!AV:AV,MATCH(CHECKLIST!B99,DATOS!B:B,0),1)=0,"",INDEX(DATOS!AV:AV,MATCH(CHECKLIST!B99,DATOS!B:B,0),1)),"")</f>
        <v/>
      </c>
      <c r="M99" s="18" t="str">
        <f>IFERROR(IF(INDEX(DATOS!AR:AR,MATCH(CHECKLIST!B99,DATOS!B:B,0),1)=0,"",INDEX(DATOS!AR:AR,MATCH(CHECKLIST!B99,DATOS!B:B,0),1)),"")</f>
        <v/>
      </c>
      <c r="N99" s="50" t="str">
        <f ca="1">IFERROR(IF(INDEX(DATOS!K:K,MATCH(CHECKLIST!B99,DATOS!B:B,0),1)="","X",IF(INDEX(DATOS!K:K,MATCH(CHECKLIST!B99,DATOS!B:B,0),1)&gt;YEAR(TODAY())-1,"","VENCIDA")),"")</f>
        <v/>
      </c>
      <c r="O99" s="50" t="str">
        <f>IFERROR(IF(INDEX(DATOS!AY:AY,MATCH(CHECKLIST!B99,DATOS!B:B,0),1)=0,"",INDEX(DATOS!AY:AY,MATCH(CHECKLIST!B99,DATOS!B:B,0),1)),"")</f>
        <v/>
      </c>
      <c r="P99" s="18" t="str">
        <f>IFERROR(IF(INDEX(DATOS!AW:AW,MATCH(CHECKLIST!B99,DATOS!B:B,0),1)=0,"",INDEX(DATOS!AW:AW,MATCH(CHECKLIST!B99,DATOS!B:B,0),1)),"")</f>
        <v/>
      </c>
      <c r="Q99" s="18" t="str">
        <f>IFERROR(IF(INDEX(DATOS!AX:AX,MATCH(CHECKLIST!B99,DATOS!B:B,0),1)=0,"",INDEX(DATOS!AX:AX,MATCH(CHECKLIST!B99,DATOS!B:B,0),1)),"")</f>
        <v/>
      </c>
      <c r="R99" t="str">
        <f>IF(B99="","",1)</f>
        <v/>
      </c>
      <c r="S99" t="str">
        <f t="shared" si="5"/>
        <v/>
      </c>
      <c r="U99" t="str">
        <f t="shared" si="3"/>
        <v/>
      </c>
      <c r="V99" t="str">
        <f t="shared" si="4"/>
        <v/>
      </c>
    </row>
    <row r="100" spans="1:22" ht="15" customHeight="1" x14ac:dyDescent="0.25">
      <c r="A100" s="13">
        <v>87</v>
      </c>
      <c r="B100" t="str">
        <f>IFERROR(INDEX(DATOS!B:B,MATCH(CHECKLIST!A100,DATOS!BM:BM,0),1),"")</f>
        <v/>
      </c>
      <c r="C100" t="str">
        <f>IFERROR(INDEX(DATOS!I:I,MATCH(CHECKLIST!A100,DATOS!BM:BM,0),1),"")</f>
        <v/>
      </c>
      <c r="D100" t="str">
        <f>IFERROR(INDEX(DATOS!R:R,MATCH(CHECKLIST!E100,DATOS!F:F,0),1),"")</f>
        <v/>
      </c>
      <c r="E100" s="40" t="str">
        <f>IFERROR(INDEX(DATOS!F:F,MATCH(CHECKLIST!A100,DATOS!BM:BM,0),1),"")</f>
        <v/>
      </c>
      <c r="F100" s="17" t="str">
        <f>IFERROR(IF(INDEX(DATOS!AL:AL,MATCH(CHECKLIST!B100,DATOS!B:B,0),1)=0,"",INDEX(DATOS!AL:AL,MATCH(CHECKLIST!B100,DATOS!B:B,0),1)),"")</f>
        <v/>
      </c>
      <c r="G100" s="18" t="str">
        <f>IFERROR(IF(INDEX(DATOS!AQ:AQ,MATCH(CHECKLIST!B100,DATOS!B:B,0),1)=0,"",INDEX(DATOS!AQ:AQ,MATCH(CHECKLIST!B100,DATOS!B:B,0),1)),"")</f>
        <v/>
      </c>
      <c r="H100" s="18" t="str">
        <f>IFERROR(IF(INDEX(DATOS!AC:AC,MATCH(CHECKLIST!B100,DATOS!B:B,0),1)="","X",IF(INDEX(DATOS!AC:AC,MATCH(CHECKLIST!B100,DATOS!B:B,0),1)="VIGENTE","",INDEX(DATOS!AC:AC,MATCH(CHECKLIST!B100,DATOS!B:B,0),1))),"")</f>
        <v/>
      </c>
      <c r="I100" s="18" t="str">
        <f>IFERROR(IF(INDEX(DATOS!AU:AU,MATCH(CHECKLIST!B100,DATOS!B:B,0),1)=0,"",INDEX(DATOS!AU:AU,MATCH(CHECKLIST!B100,DATOS!B:B,0),1)),"")</f>
        <v/>
      </c>
      <c r="J100" s="18" t="str">
        <f>IFERROR(IF(INDEX(DATOS!AS:AS,MATCH(CHECKLIST!B100,DATOS!B:B,0),1)=0,"",INDEX(DATOS!AS:AS,MATCH(CHECKLIST!B100,DATOS!B:B,0),1)),"")</f>
        <v/>
      </c>
      <c r="K100" s="50" t="str">
        <f>IFERROR(IF(INDEX(DATOS!AT:AT,MATCH(CHECKLIST!B100,DATOS!B:B,0),1)=0,"",INDEX(DATOS!AT:AT,MATCH(CHECKLIST!B100,DATOS!B:B,0),1)),"")</f>
        <v/>
      </c>
      <c r="L100" s="18" t="str">
        <f>IFERROR(IF(INDEX(DATOS!AV:AV,MATCH(CHECKLIST!B100,DATOS!B:B,0),1)=0,"",INDEX(DATOS!AV:AV,MATCH(CHECKLIST!B100,DATOS!B:B,0),1)),"")</f>
        <v/>
      </c>
      <c r="M100" s="18" t="str">
        <f>IFERROR(IF(INDEX(DATOS!AR:AR,MATCH(CHECKLIST!B100,DATOS!B:B,0),1)=0,"",INDEX(DATOS!AR:AR,MATCH(CHECKLIST!B100,DATOS!B:B,0),1)),"")</f>
        <v/>
      </c>
      <c r="N100" s="50" t="str">
        <f ca="1">IFERROR(IF(INDEX(DATOS!K:K,MATCH(CHECKLIST!B100,DATOS!B:B,0),1)="","X",IF(INDEX(DATOS!K:K,MATCH(CHECKLIST!B100,DATOS!B:B,0),1)&gt;YEAR(TODAY())-1,"","VENCIDA")),"")</f>
        <v/>
      </c>
      <c r="O100" s="50" t="str">
        <f>IFERROR(IF(INDEX(DATOS!AY:AY,MATCH(CHECKLIST!B100,DATOS!B:B,0),1)=0,"",INDEX(DATOS!AY:AY,MATCH(CHECKLIST!B100,DATOS!B:B,0),1)),"")</f>
        <v/>
      </c>
      <c r="P100" s="18" t="str">
        <f>IFERROR(IF(INDEX(DATOS!AW:AW,MATCH(CHECKLIST!B100,DATOS!B:B,0),1)=0,"",INDEX(DATOS!AW:AW,MATCH(CHECKLIST!B100,DATOS!B:B,0),1)),"")</f>
        <v/>
      </c>
      <c r="Q100" s="18" t="str">
        <f>IFERROR(IF(INDEX(DATOS!AX:AX,MATCH(CHECKLIST!B100,DATOS!B:B,0),1)=0,"",INDEX(DATOS!AX:AX,MATCH(CHECKLIST!B100,DATOS!B:B,0),1)),"")</f>
        <v/>
      </c>
      <c r="S100">
        <f t="shared" si="5"/>
        <v>0</v>
      </c>
      <c r="U100" t="str">
        <f t="shared" si="3"/>
        <v/>
      </c>
      <c r="V100" t="str">
        <f t="shared" si="4"/>
        <v/>
      </c>
    </row>
    <row r="101" spans="1:22" ht="15" customHeight="1" x14ac:dyDescent="0.25">
      <c r="A101" s="13">
        <v>88</v>
      </c>
      <c r="B101" t="str">
        <f>IFERROR(INDEX(DATOS!B:B,MATCH(CHECKLIST!A101,DATOS!BM:BM,0),1),"")</f>
        <v/>
      </c>
      <c r="C101" t="str">
        <f>IFERROR(INDEX(DATOS!I:I,MATCH(CHECKLIST!A101,DATOS!BM:BM,0),1),"")</f>
        <v/>
      </c>
      <c r="D101" t="str">
        <f>IFERROR(INDEX(DATOS!R:R,MATCH(CHECKLIST!E101,DATOS!F:F,0),1),"")</f>
        <v/>
      </c>
      <c r="E101" s="17" t="str">
        <f>IFERROR(INDEX(DATOS!F:F,MATCH(CHECKLIST!A101,DATOS!BM:BM,0),1),"")</f>
        <v/>
      </c>
      <c r="F101" s="3" t="str">
        <f>IFERROR(IF(INDEX(DATOS!AL:AL,MATCH(CHECKLIST!B101,DATOS!B:B,0),1)=0,"",INDEX(DATOS!AL:AL,MATCH(CHECKLIST!B101,DATOS!B:B,0),1)),"")</f>
        <v/>
      </c>
      <c r="G101" s="18" t="str">
        <f>IFERROR(IF(INDEX(DATOS!AQ:AQ,MATCH(CHECKLIST!B101,DATOS!B:B,0),1)=0,"",INDEX(DATOS!AQ:AQ,MATCH(CHECKLIST!B101,DATOS!B:B,0),1)),"")</f>
        <v/>
      </c>
      <c r="H101" s="18" t="str">
        <f>IFERROR(IF(INDEX(DATOS!AC:AC,MATCH(CHECKLIST!B101,DATOS!B:B,0),1)="","X",IF(INDEX(DATOS!AC:AC,MATCH(CHECKLIST!B101,DATOS!B:B,0),1)="VIGENTE","",INDEX(DATOS!AC:AC,MATCH(CHECKLIST!B101,DATOS!B:B,0),1))),"")</f>
        <v/>
      </c>
      <c r="I101" s="18" t="str">
        <f>IFERROR(IF(INDEX(DATOS!AU:AU,MATCH(CHECKLIST!B101,DATOS!B:B,0),1)=0,"",INDEX(DATOS!AU:AU,MATCH(CHECKLIST!B101,DATOS!B:B,0),1)),"")</f>
        <v/>
      </c>
      <c r="J101" s="18" t="str">
        <f>IFERROR(IF(INDEX(DATOS!AS:AS,MATCH(CHECKLIST!B101,DATOS!B:B,0),1)=0,"",INDEX(DATOS!AS:AS,MATCH(CHECKLIST!B101,DATOS!B:B,0),1)),"")</f>
        <v/>
      </c>
      <c r="K101" s="50" t="str">
        <f>IFERROR(IF(INDEX(DATOS!AT:AT,MATCH(CHECKLIST!B101,DATOS!B:B,0),1)=0,"",INDEX(DATOS!AT:AT,MATCH(CHECKLIST!B101,DATOS!B:B,0),1)),"")</f>
        <v/>
      </c>
      <c r="L101" s="18" t="str">
        <f>IFERROR(IF(INDEX(DATOS!AV:AV,MATCH(CHECKLIST!B101,DATOS!B:B,0),1)=0,"",INDEX(DATOS!AV:AV,MATCH(CHECKLIST!B101,DATOS!B:B,0),1)),"")</f>
        <v/>
      </c>
      <c r="M101" s="18" t="str">
        <f>IFERROR(IF(INDEX(DATOS!AR:AR,MATCH(CHECKLIST!B101,DATOS!B:B,0),1)=0,"",INDEX(DATOS!AR:AR,MATCH(CHECKLIST!B101,DATOS!B:B,0),1)),"")</f>
        <v/>
      </c>
      <c r="N101" s="50" t="str">
        <f ca="1">IFERROR(IF(INDEX(DATOS!K:K,MATCH(CHECKLIST!B101,DATOS!B:B,0),1)="","X",IF(INDEX(DATOS!K:K,MATCH(CHECKLIST!B101,DATOS!B:B,0),1)&gt;YEAR(TODAY())-1,"","VENCIDA")),"")</f>
        <v/>
      </c>
      <c r="O101" s="50" t="str">
        <f>IFERROR(IF(INDEX(DATOS!AY:AY,MATCH(CHECKLIST!B101,DATOS!B:B,0),1)=0,"",INDEX(DATOS!AY:AY,MATCH(CHECKLIST!B101,DATOS!B:B,0),1)),"")</f>
        <v/>
      </c>
      <c r="P101" s="18" t="str">
        <f>IFERROR(IF(INDEX(DATOS!AW:AW,MATCH(CHECKLIST!B101,DATOS!B:B,0),1)=0,"",INDEX(DATOS!AW:AW,MATCH(CHECKLIST!B101,DATOS!B:B,0),1)),"")</f>
        <v/>
      </c>
      <c r="Q101" s="18" t="str">
        <f>IFERROR(IF(INDEX(DATOS!AX:AX,MATCH(CHECKLIST!B101,DATOS!B:B,0),1)=0,"",INDEX(DATOS!AX:AX,MATCH(CHECKLIST!B101,DATOS!B:B,0),1)),"")</f>
        <v/>
      </c>
      <c r="R101" t="str">
        <f>IF(B101="","",1)</f>
        <v/>
      </c>
      <c r="S101" t="str">
        <f t="shared" si="5"/>
        <v/>
      </c>
      <c r="U101" t="str">
        <f t="shared" si="3"/>
        <v/>
      </c>
      <c r="V101" t="str">
        <f t="shared" si="4"/>
        <v/>
      </c>
    </row>
    <row r="102" spans="1:22" ht="15" customHeight="1" x14ac:dyDescent="0.25">
      <c r="A102" s="13">
        <v>89</v>
      </c>
      <c r="B102" t="str">
        <f>IFERROR(INDEX(DATOS!B:B,MATCH(CHECKLIST!A102,DATOS!BM:BM,0),1),"")</f>
        <v/>
      </c>
      <c r="C102" t="str">
        <f>IFERROR(INDEX(DATOS!I:I,MATCH(CHECKLIST!A102,DATOS!BM:BM,0),1),"")</f>
        <v/>
      </c>
      <c r="D102" t="str">
        <f>IFERROR(INDEX(DATOS!R:R,MATCH(CHECKLIST!E102,DATOS!F:F,0),1),"")</f>
        <v/>
      </c>
      <c r="E102" s="17" t="str">
        <f>IFERROR(INDEX(DATOS!F:F,MATCH(CHECKLIST!A102,DATOS!BM:BM,0),1),"")</f>
        <v/>
      </c>
      <c r="F102" s="3" t="str">
        <f>IFERROR(IF(INDEX(DATOS!AL:AL,MATCH(CHECKLIST!B102,DATOS!B:B,0),1)=0,"",INDEX(DATOS!AL:AL,MATCH(CHECKLIST!B102,DATOS!B:B,0),1)),"")</f>
        <v/>
      </c>
      <c r="G102" s="18" t="str">
        <f>IFERROR(IF(INDEX(DATOS!AQ:AQ,MATCH(CHECKLIST!B102,DATOS!B:B,0),1)=0,"",INDEX(DATOS!AQ:AQ,MATCH(CHECKLIST!B102,DATOS!B:B,0),1)),"")</f>
        <v/>
      </c>
      <c r="H102" s="18" t="str">
        <f>IFERROR(IF(INDEX(DATOS!AC:AC,MATCH(CHECKLIST!B102,DATOS!B:B,0),1)="","X",IF(INDEX(DATOS!AC:AC,MATCH(CHECKLIST!B102,DATOS!B:B,0),1)="VIGENTE","",INDEX(DATOS!AC:AC,MATCH(CHECKLIST!B102,DATOS!B:B,0),1))),"")</f>
        <v/>
      </c>
      <c r="I102" s="18" t="str">
        <f>IFERROR(IF(INDEX(DATOS!AU:AU,MATCH(CHECKLIST!B102,DATOS!B:B,0),1)=0,"",INDEX(DATOS!AU:AU,MATCH(CHECKLIST!B102,DATOS!B:B,0),1)),"")</f>
        <v/>
      </c>
      <c r="J102" s="18" t="str">
        <f>IFERROR(IF(INDEX(DATOS!AS:AS,MATCH(CHECKLIST!B102,DATOS!B:B,0),1)=0,"",INDEX(DATOS!AS:AS,MATCH(CHECKLIST!B102,DATOS!B:B,0),1)),"")</f>
        <v/>
      </c>
      <c r="K102" s="50" t="str">
        <f>IFERROR(IF(INDEX(DATOS!AT:AT,MATCH(CHECKLIST!B102,DATOS!B:B,0),1)=0,"",INDEX(DATOS!AT:AT,MATCH(CHECKLIST!B102,DATOS!B:B,0),1)),"")</f>
        <v/>
      </c>
      <c r="L102" s="18" t="str">
        <f>IFERROR(IF(INDEX(DATOS!AV:AV,MATCH(CHECKLIST!B102,DATOS!B:B,0),1)=0,"",INDEX(DATOS!AV:AV,MATCH(CHECKLIST!B102,DATOS!B:B,0),1)),"")</f>
        <v/>
      </c>
      <c r="M102" s="18" t="str">
        <f>IFERROR(IF(INDEX(DATOS!AR:AR,MATCH(CHECKLIST!B102,DATOS!B:B,0),1)=0,"",INDEX(DATOS!AR:AR,MATCH(CHECKLIST!B102,DATOS!B:B,0),1)),"")</f>
        <v/>
      </c>
      <c r="N102" s="50" t="str">
        <f ca="1">IFERROR(IF(INDEX(DATOS!K:K,MATCH(CHECKLIST!B102,DATOS!B:B,0),1)="","X",IF(INDEX(DATOS!K:K,MATCH(CHECKLIST!B102,DATOS!B:B,0),1)&gt;YEAR(TODAY())-1,"","VENCIDA")),"")</f>
        <v/>
      </c>
      <c r="O102" s="50" t="str">
        <f>IFERROR(IF(INDEX(DATOS!AY:AY,MATCH(CHECKLIST!B102,DATOS!B:B,0),1)=0,"",INDEX(DATOS!AY:AY,MATCH(CHECKLIST!B102,DATOS!B:B,0),1)),"")</f>
        <v/>
      </c>
      <c r="P102" s="18" t="str">
        <f>IFERROR(IF(INDEX(DATOS!AW:AW,MATCH(CHECKLIST!B102,DATOS!B:B,0),1)=0,"",INDEX(DATOS!AW:AW,MATCH(CHECKLIST!B102,DATOS!B:B,0),1)),"")</f>
        <v/>
      </c>
      <c r="Q102" s="18" t="str">
        <f>IFERROR(IF(INDEX(DATOS!AX:AX,MATCH(CHECKLIST!B102,DATOS!B:B,0),1)=0,"",INDEX(DATOS!AX:AX,MATCH(CHECKLIST!B102,DATOS!B:B,0),1)),"")</f>
        <v/>
      </c>
      <c r="S102">
        <f t="shared" si="5"/>
        <v>0</v>
      </c>
      <c r="U102" t="str">
        <f t="shared" si="3"/>
        <v/>
      </c>
      <c r="V102" t="str">
        <f t="shared" si="4"/>
        <v/>
      </c>
    </row>
    <row r="103" spans="1:22" ht="15" customHeight="1" x14ac:dyDescent="0.25">
      <c r="A103" s="13">
        <v>90</v>
      </c>
      <c r="B103" t="str">
        <f>IFERROR(INDEX(DATOS!B:B,MATCH(CHECKLIST!A103,DATOS!BM:BM,0),1),"")</f>
        <v/>
      </c>
      <c r="C103" t="str">
        <f>IFERROR(INDEX(DATOS!I:I,MATCH(CHECKLIST!A103,DATOS!BM:BM,0),1),"")</f>
        <v/>
      </c>
      <c r="D103" t="str">
        <f>IFERROR(INDEX(DATOS!R:R,MATCH(CHECKLIST!E103,DATOS!F:F,0),1),"")</f>
        <v/>
      </c>
      <c r="E103" s="17" t="str">
        <f>IFERROR(INDEX(DATOS!F:F,MATCH(CHECKLIST!A103,DATOS!BM:BM,0),1),"")</f>
        <v/>
      </c>
      <c r="F103" s="3" t="str">
        <f>IFERROR(IF(INDEX(DATOS!AL:AL,MATCH(CHECKLIST!B103,DATOS!B:B,0),1)=0,"",INDEX(DATOS!AL:AL,MATCH(CHECKLIST!B103,DATOS!B:B,0),1)),"")</f>
        <v/>
      </c>
      <c r="G103" s="18" t="str">
        <f>IFERROR(IF(INDEX(DATOS!AQ:AQ,MATCH(CHECKLIST!B103,DATOS!B:B,0),1)=0,"",INDEX(DATOS!AQ:AQ,MATCH(CHECKLIST!B103,DATOS!B:B,0),1)),"")</f>
        <v/>
      </c>
      <c r="H103" s="18" t="str">
        <f>IFERROR(IF(INDEX(DATOS!AC:AC,MATCH(CHECKLIST!B103,DATOS!B:B,0),1)="","X",IF(INDEX(DATOS!AC:AC,MATCH(CHECKLIST!B103,DATOS!B:B,0),1)="VIGENTE","",INDEX(DATOS!AC:AC,MATCH(CHECKLIST!B103,DATOS!B:B,0),1))),"")</f>
        <v/>
      </c>
      <c r="I103" s="18" t="str">
        <f>IFERROR(IF(INDEX(DATOS!AU:AU,MATCH(CHECKLIST!B103,DATOS!B:B,0),1)=0,"",INDEX(DATOS!AU:AU,MATCH(CHECKLIST!B103,DATOS!B:B,0),1)),"")</f>
        <v/>
      </c>
      <c r="J103" s="18" t="str">
        <f>IFERROR(IF(INDEX(DATOS!AS:AS,MATCH(CHECKLIST!B103,DATOS!B:B,0),1)=0,"",INDEX(DATOS!AS:AS,MATCH(CHECKLIST!B103,DATOS!B:B,0),1)),"")</f>
        <v/>
      </c>
      <c r="K103" s="50" t="str">
        <f>IFERROR(IF(INDEX(DATOS!AT:AT,MATCH(CHECKLIST!B103,DATOS!B:B,0),1)=0,"",INDEX(DATOS!AT:AT,MATCH(CHECKLIST!B103,DATOS!B:B,0),1)),"")</f>
        <v/>
      </c>
      <c r="L103" s="18" t="str">
        <f>IFERROR(IF(INDEX(DATOS!AV:AV,MATCH(CHECKLIST!B103,DATOS!B:B,0),1)=0,"",INDEX(DATOS!AV:AV,MATCH(CHECKLIST!B103,DATOS!B:B,0),1)),"")</f>
        <v/>
      </c>
      <c r="M103" s="18" t="str">
        <f>IFERROR(IF(INDEX(DATOS!AR:AR,MATCH(CHECKLIST!B103,DATOS!B:B,0),1)=0,"",INDEX(DATOS!AR:AR,MATCH(CHECKLIST!B103,DATOS!B:B,0),1)),"")</f>
        <v/>
      </c>
      <c r="N103" s="50" t="str">
        <f ca="1">IFERROR(IF(INDEX(DATOS!K:K,MATCH(CHECKLIST!B103,DATOS!B:B,0),1)="","X",IF(INDEX(DATOS!K:K,MATCH(CHECKLIST!B103,DATOS!B:B,0),1)&gt;YEAR(TODAY())-1,"","VENCIDA")),"")</f>
        <v/>
      </c>
      <c r="O103" s="50" t="str">
        <f>IFERROR(IF(INDEX(DATOS!AY:AY,MATCH(CHECKLIST!B103,DATOS!B:B,0),1)=0,"",INDEX(DATOS!AY:AY,MATCH(CHECKLIST!B103,DATOS!B:B,0),1)),"")</f>
        <v/>
      </c>
      <c r="P103" s="18" t="str">
        <f>IFERROR(IF(INDEX(DATOS!AW:AW,MATCH(CHECKLIST!B103,DATOS!B:B,0),1)=0,"",INDEX(DATOS!AW:AW,MATCH(CHECKLIST!B103,DATOS!B:B,0),1)),"")</f>
        <v/>
      </c>
      <c r="Q103" s="18" t="str">
        <f>IFERROR(IF(INDEX(DATOS!AX:AX,MATCH(CHECKLIST!B103,DATOS!B:B,0),1)=0,"",INDEX(DATOS!AX:AX,MATCH(CHECKLIST!B103,DATOS!B:B,0),1)),"")</f>
        <v/>
      </c>
      <c r="R103" t="str">
        <f>IF(B103="","",1)</f>
        <v/>
      </c>
      <c r="S103" t="str">
        <f t="shared" si="5"/>
        <v/>
      </c>
      <c r="U103" t="str">
        <f t="shared" si="3"/>
        <v/>
      </c>
      <c r="V103" t="str">
        <f t="shared" si="4"/>
        <v/>
      </c>
    </row>
    <row r="104" spans="1:22" ht="15" customHeight="1" x14ac:dyDescent="0.25">
      <c r="A104" s="13">
        <v>91</v>
      </c>
      <c r="B104" t="str">
        <f>IFERROR(INDEX(DATOS!B:B,MATCH(CHECKLIST!A104,DATOS!BM:BM,0),1),"")</f>
        <v/>
      </c>
      <c r="C104" t="str">
        <f>IFERROR(INDEX(DATOS!I:I,MATCH(CHECKLIST!A104,DATOS!BM:BM,0),1),"")</f>
        <v/>
      </c>
      <c r="D104" t="str">
        <f>IFERROR(INDEX(DATOS!R:R,MATCH(CHECKLIST!E104,DATOS!F:F,0),1),"")</f>
        <v/>
      </c>
      <c r="E104" s="17" t="str">
        <f>IFERROR(INDEX(DATOS!F:F,MATCH(CHECKLIST!A104,DATOS!BM:BM,0),1),"")</f>
        <v/>
      </c>
      <c r="F104" s="3" t="str">
        <f>IFERROR(IF(INDEX(DATOS!AL:AL,MATCH(CHECKLIST!B104,DATOS!B:B,0),1)=0,"",INDEX(DATOS!AL:AL,MATCH(CHECKLIST!B104,DATOS!B:B,0),1)),"")</f>
        <v/>
      </c>
      <c r="G104" s="18" t="str">
        <f>IFERROR(IF(INDEX(DATOS!AQ:AQ,MATCH(CHECKLIST!B104,DATOS!B:B,0),1)=0,"",INDEX(DATOS!AQ:AQ,MATCH(CHECKLIST!B104,DATOS!B:B,0),1)),"")</f>
        <v/>
      </c>
      <c r="H104" s="18" t="str">
        <f>IFERROR(IF(INDEX(DATOS!AC:AC,MATCH(CHECKLIST!B104,DATOS!B:B,0),1)="","X",IF(INDEX(DATOS!AC:AC,MATCH(CHECKLIST!B104,DATOS!B:B,0),1)="VIGENTE","",INDEX(DATOS!AC:AC,MATCH(CHECKLIST!B104,DATOS!B:B,0),1))),"")</f>
        <v/>
      </c>
      <c r="I104" s="18" t="str">
        <f>IFERROR(IF(INDEX(DATOS!AU:AU,MATCH(CHECKLIST!B104,DATOS!B:B,0),1)=0,"",INDEX(DATOS!AU:AU,MATCH(CHECKLIST!B104,DATOS!B:B,0),1)),"")</f>
        <v/>
      </c>
      <c r="J104" s="18" t="str">
        <f>IFERROR(IF(INDEX(DATOS!AS:AS,MATCH(CHECKLIST!B104,DATOS!B:B,0),1)=0,"",INDEX(DATOS!AS:AS,MATCH(CHECKLIST!B104,DATOS!B:B,0),1)),"")</f>
        <v/>
      </c>
      <c r="K104" s="50" t="str">
        <f>IFERROR(IF(INDEX(DATOS!AT:AT,MATCH(CHECKLIST!B104,DATOS!B:B,0),1)=0,"",INDEX(DATOS!AT:AT,MATCH(CHECKLIST!B104,DATOS!B:B,0),1)),"")</f>
        <v/>
      </c>
      <c r="L104" s="18" t="str">
        <f>IFERROR(IF(INDEX(DATOS!AV:AV,MATCH(CHECKLIST!B104,DATOS!B:B,0),1)=0,"",INDEX(DATOS!AV:AV,MATCH(CHECKLIST!B104,DATOS!B:B,0),1)),"")</f>
        <v/>
      </c>
      <c r="M104" s="18" t="str">
        <f>IFERROR(IF(INDEX(DATOS!AR:AR,MATCH(CHECKLIST!B104,DATOS!B:B,0),1)=0,"",INDEX(DATOS!AR:AR,MATCH(CHECKLIST!B104,DATOS!B:B,0),1)),"")</f>
        <v/>
      </c>
      <c r="N104" s="50" t="str">
        <f ca="1">IFERROR(IF(INDEX(DATOS!K:K,MATCH(CHECKLIST!B104,DATOS!B:B,0),1)="","X",IF(INDEX(DATOS!K:K,MATCH(CHECKLIST!B104,DATOS!B:B,0),1)&gt;YEAR(TODAY())-1,"","VENCIDA")),"")</f>
        <v/>
      </c>
      <c r="O104" s="50" t="str">
        <f>IFERROR(IF(INDEX(DATOS!AY:AY,MATCH(CHECKLIST!B104,DATOS!B:B,0),1)=0,"",INDEX(DATOS!AY:AY,MATCH(CHECKLIST!B104,DATOS!B:B,0),1)),"")</f>
        <v/>
      </c>
      <c r="P104" s="18" t="str">
        <f>IFERROR(IF(INDEX(DATOS!AW:AW,MATCH(CHECKLIST!B104,DATOS!B:B,0),1)=0,"",INDEX(DATOS!AW:AW,MATCH(CHECKLIST!B104,DATOS!B:B,0),1)),"")</f>
        <v/>
      </c>
      <c r="Q104" s="18" t="str">
        <f>IFERROR(IF(INDEX(DATOS!AX:AX,MATCH(CHECKLIST!B104,DATOS!B:B,0),1)=0,"",INDEX(DATOS!AX:AX,MATCH(CHECKLIST!B104,DATOS!B:B,0),1)),"")</f>
        <v/>
      </c>
      <c r="S104">
        <f t="shared" si="5"/>
        <v>0</v>
      </c>
      <c r="U104" t="str">
        <f t="shared" si="3"/>
        <v/>
      </c>
      <c r="V104" t="str">
        <f t="shared" si="4"/>
        <v/>
      </c>
    </row>
    <row r="105" spans="1:22" x14ac:dyDescent="0.25">
      <c r="A105" s="13">
        <v>92</v>
      </c>
      <c r="B105" t="str">
        <f>IFERROR(INDEX(DATOS!B:B,MATCH(CHECKLIST!A105,DATOS!BM:BM,0),1),"")</f>
        <v/>
      </c>
      <c r="C105" t="str">
        <f>IFERROR(INDEX(DATOS!I:I,MATCH(CHECKLIST!A105,DATOS!BM:BM,0),1),"")</f>
        <v/>
      </c>
      <c r="D105" t="str">
        <f>IFERROR(INDEX(DATOS!R:R,MATCH(CHECKLIST!E105,DATOS!F:F,0),1),"")</f>
        <v/>
      </c>
      <c r="E105" s="17" t="str">
        <f>IFERROR(INDEX(DATOS!F:F,MATCH(CHECKLIST!A105,DATOS!BM:BM,0),1),"")</f>
        <v/>
      </c>
      <c r="F105" s="3" t="str">
        <f>IFERROR(IF(INDEX(DATOS!AL:AL,MATCH(CHECKLIST!B105,DATOS!B:B,0),1)=0,"",INDEX(DATOS!AL:AL,MATCH(CHECKLIST!B105,DATOS!B:B,0),1)),"")</f>
        <v/>
      </c>
      <c r="G105" s="18" t="str">
        <f>IFERROR(IF(INDEX(DATOS!AQ:AQ,MATCH(CHECKLIST!B105,DATOS!B:B,0),1)=0,"",INDEX(DATOS!AQ:AQ,MATCH(CHECKLIST!B105,DATOS!B:B,0),1)),"")</f>
        <v/>
      </c>
      <c r="H105" s="18" t="str">
        <f>IFERROR(IF(INDEX(DATOS!AC:AC,MATCH(CHECKLIST!B105,DATOS!B:B,0),1)="","X",IF(INDEX(DATOS!AC:AC,MATCH(CHECKLIST!B105,DATOS!B:B,0),1)="VIGENTE","",INDEX(DATOS!AC:AC,MATCH(CHECKLIST!B105,DATOS!B:B,0),1))),"")</f>
        <v/>
      </c>
      <c r="I105" s="18" t="str">
        <f>IFERROR(IF(INDEX(DATOS!AU:AU,MATCH(CHECKLIST!B105,DATOS!B:B,0),1)=0,"",INDEX(DATOS!AU:AU,MATCH(CHECKLIST!B105,DATOS!B:B,0),1)),"")</f>
        <v/>
      </c>
      <c r="J105" s="18" t="str">
        <f>IFERROR(IF(INDEX(DATOS!AS:AS,MATCH(CHECKLIST!B105,DATOS!B:B,0),1)=0,"",INDEX(DATOS!AS:AS,MATCH(CHECKLIST!B105,DATOS!B:B,0),1)),"")</f>
        <v/>
      </c>
      <c r="K105" s="50" t="str">
        <f>IFERROR(IF(INDEX(DATOS!AT:AT,MATCH(CHECKLIST!B105,DATOS!B:B,0),1)=0,"",INDEX(DATOS!AT:AT,MATCH(CHECKLIST!B105,DATOS!B:B,0),1)),"")</f>
        <v/>
      </c>
      <c r="L105" s="18" t="str">
        <f>IFERROR(IF(INDEX(DATOS!AV:AV,MATCH(CHECKLIST!B105,DATOS!B:B,0),1)=0,"",INDEX(DATOS!AV:AV,MATCH(CHECKLIST!B105,DATOS!B:B,0),1)),"")</f>
        <v/>
      </c>
      <c r="M105" s="18" t="str">
        <f>IFERROR(IF(INDEX(DATOS!AR:AR,MATCH(CHECKLIST!B105,DATOS!B:B,0),1)=0,"",INDEX(DATOS!AR:AR,MATCH(CHECKLIST!B105,DATOS!B:B,0),1)),"")</f>
        <v/>
      </c>
      <c r="N105" s="50" t="str">
        <f ca="1">IFERROR(IF(INDEX(DATOS!K:K,MATCH(CHECKLIST!B105,DATOS!B:B,0),1)="","X",IF(INDEX(DATOS!K:K,MATCH(CHECKLIST!B105,DATOS!B:B,0),1)&gt;YEAR(TODAY())-1,"","VENCIDA")),"")</f>
        <v/>
      </c>
      <c r="O105" s="50" t="str">
        <f>IFERROR(IF(INDEX(DATOS!AY:AY,MATCH(CHECKLIST!B105,DATOS!B:B,0),1)=0,"",INDEX(DATOS!AY:AY,MATCH(CHECKLIST!B105,DATOS!B:B,0),1)),"")</f>
        <v/>
      </c>
      <c r="P105" s="18" t="str">
        <f>IFERROR(IF(INDEX(DATOS!AW:AW,MATCH(CHECKLIST!B105,DATOS!B:B,0),1)=0,"",INDEX(DATOS!AW:AW,MATCH(CHECKLIST!B105,DATOS!B:B,0),1)),"")</f>
        <v/>
      </c>
      <c r="Q105" s="18" t="str">
        <f>IFERROR(IF(INDEX(DATOS!AX:AX,MATCH(CHECKLIST!B105,DATOS!B:B,0),1)=0,"",INDEX(DATOS!AX:AX,MATCH(CHECKLIST!B105,DATOS!B:B,0),1)),"")</f>
        <v/>
      </c>
      <c r="R105" t="str">
        <f>IF(B105="","",1)</f>
        <v/>
      </c>
      <c r="S105" t="str">
        <f t="shared" si="5"/>
        <v/>
      </c>
      <c r="U105" t="str">
        <f t="shared" si="3"/>
        <v/>
      </c>
      <c r="V105" t="str">
        <f t="shared" si="4"/>
        <v/>
      </c>
    </row>
    <row r="106" spans="1:22" x14ac:dyDescent="0.25">
      <c r="A106" s="13">
        <v>93</v>
      </c>
      <c r="B106" t="str">
        <f>IFERROR(INDEX(DATOS!B:B,MATCH(CHECKLIST!A106,DATOS!BM:BM,0),1),"")</f>
        <v/>
      </c>
      <c r="C106" t="str">
        <f>IFERROR(INDEX(DATOS!I:I,MATCH(CHECKLIST!A106,DATOS!BM:BM,0),1),"")</f>
        <v/>
      </c>
      <c r="D106" t="str">
        <f>IFERROR(INDEX(DATOS!R:R,MATCH(CHECKLIST!E106,DATOS!F:F,0),1),"")</f>
        <v/>
      </c>
      <c r="E106" s="17" t="str">
        <f>IFERROR(INDEX(DATOS!F:F,MATCH(CHECKLIST!A106,DATOS!BM:BM,0),1),"")</f>
        <v/>
      </c>
      <c r="F106" s="3" t="str">
        <f>IFERROR(IF(INDEX(DATOS!AL:AL,MATCH(CHECKLIST!B106,DATOS!B:B,0),1)=0,"",INDEX(DATOS!AL:AL,MATCH(CHECKLIST!B106,DATOS!B:B,0),1)),"")</f>
        <v/>
      </c>
      <c r="G106" s="18" t="str">
        <f>IFERROR(IF(INDEX(DATOS!AQ:AQ,MATCH(CHECKLIST!B106,DATOS!B:B,0),1)=0,"",INDEX(DATOS!AQ:AQ,MATCH(CHECKLIST!B106,DATOS!B:B,0),1)),"")</f>
        <v/>
      </c>
      <c r="H106" s="18" t="str">
        <f>IFERROR(IF(INDEX(DATOS!AC:AC,MATCH(CHECKLIST!B106,DATOS!B:B,0),1)="","X",IF(INDEX(DATOS!AC:AC,MATCH(CHECKLIST!B106,DATOS!B:B,0),1)="VIGENTE","",INDEX(DATOS!AC:AC,MATCH(CHECKLIST!B106,DATOS!B:B,0),1))),"")</f>
        <v/>
      </c>
      <c r="I106" s="18" t="str">
        <f>IFERROR(IF(INDEX(DATOS!AU:AU,MATCH(CHECKLIST!B106,DATOS!B:B,0),1)=0,"",INDEX(DATOS!AU:AU,MATCH(CHECKLIST!B106,DATOS!B:B,0),1)),"")</f>
        <v/>
      </c>
      <c r="J106" s="18" t="str">
        <f>IFERROR(IF(INDEX(DATOS!AS:AS,MATCH(CHECKLIST!B106,DATOS!B:B,0),1)=0,"",INDEX(DATOS!AS:AS,MATCH(CHECKLIST!B106,DATOS!B:B,0),1)),"")</f>
        <v/>
      </c>
      <c r="K106" s="50" t="str">
        <f>IFERROR(IF(INDEX(DATOS!AT:AT,MATCH(CHECKLIST!B106,DATOS!B:B,0),1)=0,"",INDEX(DATOS!AT:AT,MATCH(CHECKLIST!B106,DATOS!B:B,0),1)),"")</f>
        <v/>
      </c>
      <c r="L106" s="18" t="str">
        <f>IFERROR(IF(INDEX(DATOS!AV:AV,MATCH(CHECKLIST!B106,DATOS!B:B,0),1)=0,"",INDEX(DATOS!AV:AV,MATCH(CHECKLIST!B106,DATOS!B:B,0),1)),"")</f>
        <v/>
      </c>
      <c r="M106" s="18" t="str">
        <f>IFERROR(IF(INDEX(DATOS!AR:AR,MATCH(CHECKLIST!B106,DATOS!B:B,0),1)=0,"",INDEX(DATOS!AR:AR,MATCH(CHECKLIST!B106,DATOS!B:B,0),1)),"")</f>
        <v/>
      </c>
      <c r="N106" s="50" t="str">
        <f ca="1">IFERROR(IF(INDEX(DATOS!K:K,MATCH(CHECKLIST!B106,DATOS!B:B,0),1)="","X",IF(INDEX(DATOS!K:K,MATCH(CHECKLIST!B106,DATOS!B:B,0),1)&gt;YEAR(TODAY())-1,"","VENCIDA")),"")</f>
        <v/>
      </c>
      <c r="O106" s="50" t="str">
        <f>IFERROR(IF(INDEX(DATOS!AY:AY,MATCH(CHECKLIST!B106,DATOS!B:B,0),1)=0,"",INDEX(DATOS!AY:AY,MATCH(CHECKLIST!B106,DATOS!B:B,0),1)),"")</f>
        <v/>
      </c>
      <c r="P106" s="18" t="str">
        <f>IFERROR(IF(INDEX(DATOS!AW:AW,MATCH(CHECKLIST!B106,DATOS!B:B,0),1)=0,"",INDEX(DATOS!AW:AW,MATCH(CHECKLIST!B106,DATOS!B:B,0),1)),"")</f>
        <v/>
      </c>
      <c r="Q106" s="18" t="str">
        <f>IFERROR(IF(INDEX(DATOS!AX:AX,MATCH(CHECKLIST!B106,DATOS!B:B,0),1)=0,"",INDEX(DATOS!AX:AX,MATCH(CHECKLIST!B106,DATOS!B:B,0),1)),"")</f>
        <v/>
      </c>
      <c r="S106">
        <f t="shared" si="5"/>
        <v>0</v>
      </c>
      <c r="U106" t="str">
        <f t="shared" si="3"/>
        <v/>
      </c>
      <c r="V106" t="str">
        <f t="shared" si="4"/>
        <v/>
      </c>
    </row>
    <row r="107" spans="1:22" x14ac:dyDescent="0.25">
      <c r="A107" s="13">
        <v>94</v>
      </c>
      <c r="B107" t="str">
        <f>IFERROR(INDEX(DATOS!B:B,MATCH(CHECKLIST!A107,DATOS!BM:BM,0),1),"")</f>
        <v/>
      </c>
      <c r="C107" t="str">
        <f>IFERROR(INDEX(DATOS!I:I,MATCH(CHECKLIST!A107,DATOS!BM:BM,0),1),"")</f>
        <v/>
      </c>
      <c r="D107" t="str">
        <f>IFERROR(INDEX(DATOS!R:R,MATCH(CHECKLIST!E107,DATOS!F:F,0),1),"")</f>
        <v/>
      </c>
      <c r="E107" s="17" t="str">
        <f>IFERROR(INDEX(DATOS!F:F,MATCH(CHECKLIST!A107,DATOS!BM:BM,0),1),"")</f>
        <v/>
      </c>
      <c r="F107" s="3" t="str">
        <f>IFERROR(IF(INDEX(DATOS!AL:AL,MATCH(CHECKLIST!B107,DATOS!B:B,0),1)=0,"",INDEX(DATOS!AL:AL,MATCH(CHECKLIST!B107,DATOS!B:B,0),1)),"")</f>
        <v/>
      </c>
      <c r="G107" s="18" t="str">
        <f>IFERROR(IF(INDEX(DATOS!AQ:AQ,MATCH(CHECKLIST!B107,DATOS!B:B,0),1)=0,"",INDEX(DATOS!AQ:AQ,MATCH(CHECKLIST!B107,DATOS!B:B,0),1)),"")</f>
        <v/>
      </c>
      <c r="H107" s="18" t="str">
        <f>IFERROR(IF(INDEX(DATOS!AC:AC,MATCH(CHECKLIST!B107,DATOS!B:B,0),1)="","X",IF(INDEX(DATOS!AC:AC,MATCH(CHECKLIST!B107,DATOS!B:B,0),1)="VIGENTE","",INDEX(DATOS!AC:AC,MATCH(CHECKLIST!B107,DATOS!B:B,0),1))),"")</f>
        <v/>
      </c>
      <c r="I107" s="18" t="str">
        <f>IFERROR(IF(INDEX(DATOS!AU:AU,MATCH(CHECKLIST!B107,DATOS!B:B,0),1)=0,"",INDEX(DATOS!AU:AU,MATCH(CHECKLIST!B107,DATOS!B:B,0),1)),"")</f>
        <v/>
      </c>
      <c r="J107" s="18" t="str">
        <f>IFERROR(IF(INDEX(DATOS!AS:AS,MATCH(CHECKLIST!B107,DATOS!B:B,0),1)=0,"",INDEX(DATOS!AS:AS,MATCH(CHECKLIST!B107,DATOS!B:B,0),1)),"")</f>
        <v/>
      </c>
      <c r="K107" s="50" t="str">
        <f>IFERROR(IF(INDEX(DATOS!AT:AT,MATCH(CHECKLIST!B107,DATOS!B:B,0),1)=0,"",INDEX(DATOS!AT:AT,MATCH(CHECKLIST!B107,DATOS!B:B,0),1)),"")</f>
        <v/>
      </c>
      <c r="L107" s="18" t="str">
        <f>IFERROR(IF(INDEX(DATOS!AV:AV,MATCH(CHECKLIST!B107,DATOS!B:B,0),1)=0,"",INDEX(DATOS!AV:AV,MATCH(CHECKLIST!B107,DATOS!B:B,0),1)),"")</f>
        <v/>
      </c>
      <c r="M107" s="18" t="str">
        <f>IFERROR(IF(INDEX(DATOS!AR:AR,MATCH(CHECKLIST!B107,DATOS!B:B,0),1)=0,"",INDEX(DATOS!AR:AR,MATCH(CHECKLIST!B107,DATOS!B:B,0),1)),"")</f>
        <v/>
      </c>
      <c r="N107" s="50" t="str">
        <f ca="1">IFERROR(IF(INDEX(DATOS!K:K,MATCH(CHECKLIST!B107,DATOS!B:B,0),1)="","X",IF(INDEX(DATOS!K:K,MATCH(CHECKLIST!B107,DATOS!B:B,0),1)&gt;YEAR(TODAY())-1,"","VENCIDA")),"")</f>
        <v/>
      </c>
      <c r="O107" s="50" t="str">
        <f>IFERROR(IF(INDEX(DATOS!AY:AY,MATCH(CHECKLIST!B107,DATOS!B:B,0),1)=0,"",INDEX(DATOS!AY:AY,MATCH(CHECKLIST!B107,DATOS!B:B,0),1)),"")</f>
        <v/>
      </c>
      <c r="P107" s="18" t="str">
        <f>IFERROR(IF(INDEX(DATOS!AW:AW,MATCH(CHECKLIST!B107,DATOS!B:B,0),1)=0,"",INDEX(DATOS!AW:AW,MATCH(CHECKLIST!B107,DATOS!B:B,0),1)),"")</f>
        <v/>
      </c>
      <c r="Q107" s="18" t="str">
        <f>IFERROR(IF(INDEX(DATOS!AX:AX,MATCH(CHECKLIST!B107,DATOS!B:B,0),1)=0,"",INDEX(DATOS!AX:AX,MATCH(CHECKLIST!B107,DATOS!B:B,0),1)),"")</f>
        <v/>
      </c>
      <c r="R107" t="str">
        <f>IF(B107="","",1)</f>
        <v/>
      </c>
      <c r="S107" t="str">
        <f t="shared" si="5"/>
        <v/>
      </c>
      <c r="U107" t="str">
        <f t="shared" si="3"/>
        <v/>
      </c>
      <c r="V107" t="str">
        <f t="shared" si="4"/>
        <v/>
      </c>
    </row>
    <row r="108" spans="1:22" x14ac:dyDescent="0.25">
      <c r="A108" s="13">
        <v>95</v>
      </c>
      <c r="B108" t="str">
        <f>IFERROR(INDEX(DATOS!B:B,MATCH(CHECKLIST!A108,DATOS!BM:BM,0),1),"")</f>
        <v/>
      </c>
      <c r="C108" t="str">
        <f>IFERROR(INDEX(DATOS!I:I,MATCH(CHECKLIST!A108,DATOS!BM:BM,0),1),"")</f>
        <v/>
      </c>
      <c r="D108" t="str">
        <f>IFERROR(INDEX(DATOS!R:R,MATCH(CHECKLIST!E108,DATOS!F:F,0),1),"")</f>
        <v/>
      </c>
      <c r="E108" s="17" t="str">
        <f>IFERROR(INDEX(DATOS!F:F,MATCH(CHECKLIST!A108,DATOS!BM:BM,0),1),"")</f>
        <v/>
      </c>
      <c r="F108" s="3" t="str">
        <f>IFERROR(IF(INDEX(DATOS!AL:AL,MATCH(CHECKLIST!B108,DATOS!B:B,0),1)=0,"",INDEX(DATOS!AL:AL,MATCH(CHECKLIST!B108,DATOS!B:B,0),1)),"")</f>
        <v/>
      </c>
      <c r="G108" s="18" t="str">
        <f>IFERROR(IF(INDEX(DATOS!AQ:AQ,MATCH(CHECKLIST!B108,DATOS!B:B,0),1)=0,"",INDEX(DATOS!AQ:AQ,MATCH(CHECKLIST!B108,DATOS!B:B,0),1)),"")</f>
        <v/>
      </c>
      <c r="H108" s="18" t="str">
        <f>IFERROR(IF(INDEX(DATOS!AC:AC,MATCH(CHECKLIST!B108,DATOS!B:B,0),1)="","X",IF(INDEX(DATOS!AC:AC,MATCH(CHECKLIST!B108,DATOS!B:B,0),1)="VIGENTE","",INDEX(DATOS!AC:AC,MATCH(CHECKLIST!B108,DATOS!B:B,0),1))),"")</f>
        <v/>
      </c>
      <c r="I108" s="18" t="str">
        <f>IFERROR(IF(INDEX(DATOS!AU:AU,MATCH(CHECKLIST!B108,DATOS!B:B,0),1)=0,"",INDEX(DATOS!AU:AU,MATCH(CHECKLIST!B108,DATOS!B:B,0),1)),"")</f>
        <v/>
      </c>
      <c r="J108" s="18" t="str">
        <f>IFERROR(IF(INDEX(DATOS!AS:AS,MATCH(CHECKLIST!B108,DATOS!B:B,0),1)=0,"",INDEX(DATOS!AS:AS,MATCH(CHECKLIST!B108,DATOS!B:B,0),1)),"")</f>
        <v/>
      </c>
      <c r="K108" s="50" t="str">
        <f>IFERROR(IF(INDEX(DATOS!AT:AT,MATCH(CHECKLIST!B108,DATOS!B:B,0),1)=0,"",INDEX(DATOS!AT:AT,MATCH(CHECKLIST!B108,DATOS!B:B,0),1)),"")</f>
        <v/>
      </c>
      <c r="L108" s="18" t="str">
        <f>IFERROR(IF(INDEX(DATOS!AV:AV,MATCH(CHECKLIST!B108,DATOS!B:B,0),1)=0,"",INDEX(DATOS!AV:AV,MATCH(CHECKLIST!B108,DATOS!B:B,0),1)),"")</f>
        <v/>
      </c>
      <c r="M108" s="18" t="str">
        <f>IFERROR(IF(INDEX(DATOS!AR:AR,MATCH(CHECKLIST!B108,DATOS!B:B,0),1)=0,"",INDEX(DATOS!AR:AR,MATCH(CHECKLIST!B108,DATOS!B:B,0),1)),"")</f>
        <v/>
      </c>
      <c r="N108" s="50" t="str">
        <f ca="1">IFERROR(IF(INDEX(DATOS!K:K,MATCH(CHECKLIST!B108,DATOS!B:B,0),1)="","X",IF(INDEX(DATOS!K:K,MATCH(CHECKLIST!B108,DATOS!B:B,0),1)&gt;YEAR(TODAY())-1,"","VENCIDA")),"")</f>
        <v/>
      </c>
      <c r="O108" s="50" t="str">
        <f>IFERROR(IF(INDEX(DATOS!AY:AY,MATCH(CHECKLIST!B108,DATOS!B:B,0),1)=0,"",INDEX(DATOS!AY:AY,MATCH(CHECKLIST!B108,DATOS!B:B,0),1)),"")</f>
        <v/>
      </c>
      <c r="P108" s="18" t="str">
        <f>IFERROR(IF(INDEX(DATOS!AW:AW,MATCH(CHECKLIST!B108,DATOS!B:B,0),1)=0,"",INDEX(DATOS!AW:AW,MATCH(CHECKLIST!B108,DATOS!B:B,0),1)),"")</f>
        <v/>
      </c>
      <c r="Q108" s="18" t="str">
        <f>IFERROR(IF(INDEX(DATOS!AX:AX,MATCH(CHECKLIST!B108,DATOS!B:B,0),1)=0,"",INDEX(DATOS!AX:AX,MATCH(CHECKLIST!B108,DATOS!B:B,0),1)),"")</f>
        <v/>
      </c>
      <c r="S108">
        <f t="shared" si="5"/>
        <v>0</v>
      </c>
      <c r="U108" t="str">
        <f t="shared" si="3"/>
        <v/>
      </c>
      <c r="V108" t="str">
        <f t="shared" si="4"/>
        <v/>
      </c>
    </row>
    <row r="109" spans="1:22" x14ac:dyDescent="0.25">
      <c r="A109" s="13">
        <v>96</v>
      </c>
      <c r="B109" t="str">
        <f>IFERROR(INDEX(DATOS!B:B,MATCH(CHECKLIST!A109,DATOS!BM:BM,0),1),"")</f>
        <v/>
      </c>
      <c r="C109" t="str">
        <f>IFERROR(INDEX(DATOS!I:I,MATCH(CHECKLIST!A109,DATOS!BM:BM,0),1),"")</f>
        <v/>
      </c>
      <c r="D109" t="str">
        <f>IFERROR(INDEX(DATOS!R:R,MATCH(CHECKLIST!E109,DATOS!F:F,0),1),"")</f>
        <v/>
      </c>
      <c r="E109" s="17" t="str">
        <f>IFERROR(INDEX(DATOS!F:F,MATCH(CHECKLIST!A109,DATOS!BM:BM,0),1),"")</f>
        <v/>
      </c>
      <c r="F109" s="3" t="str">
        <f>IFERROR(IF(INDEX(DATOS!AL:AL,MATCH(CHECKLIST!B109,DATOS!B:B,0),1)=0,"",INDEX(DATOS!AL:AL,MATCH(CHECKLIST!B109,DATOS!B:B,0),1)),"")</f>
        <v/>
      </c>
      <c r="G109" s="18" t="str">
        <f>IFERROR(IF(INDEX(DATOS!AQ:AQ,MATCH(CHECKLIST!B109,DATOS!B:B,0),1)=0,"",INDEX(DATOS!AQ:AQ,MATCH(CHECKLIST!B109,DATOS!B:B,0),1)),"")</f>
        <v/>
      </c>
      <c r="H109" s="18" t="str">
        <f>IFERROR(IF(INDEX(DATOS!AC:AC,MATCH(CHECKLIST!B109,DATOS!B:B,0),1)="","X",IF(INDEX(DATOS!AC:AC,MATCH(CHECKLIST!B109,DATOS!B:B,0),1)="VIGENTE","",INDEX(DATOS!AC:AC,MATCH(CHECKLIST!B109,DATOS!B:B,0),1))),"")</f>
        <v/>
      </c>
      <c r="I109" s="18" t="str">
        <f>IFERROR(IF(INDEX(DATOS!AU:AU,MATCH(CHECKLIST!B109,DATOS!B:B,0),1)=0,"",INDEX(DATOS!AU:AU,MATCH(CHECKLIST!B109,DATOS!B:B,0),1)),"")</f>
        <v/>
      </c>
      <c r="J109" s="18" t="str">
        <f>IFERROR(IF(INDEX(DATOS!AS:AS,MATCH(CHECKLIST!B109,DATOS!B:B,0),1)=0,"",INDEX(DATOS!AS:AS,MATCH(CHECKLIST!B109,DATOS!B:B,0),1)),"")</f>
        <v/>
      </c>
      <c r="K109" s="50" t="str">
        <f>IFERROR(IF(INDEX(DATOS!AT:AT,MATCH(CHECKLIST!B109,DATOS!B:B,0),1)=0,"",INDEX(DATOS!AT:AT,MATCH(CHECKLIST!B109,DATOS!B:B,0),1)),"")</f>
        <v/>
      </c>
      <c r="L109" s="18" t="str">
        <f>IFERROR(IF(INDEX(DATOS!AV:AV,MATCH(CHECKLIST!B109,DATOS!B:B,0),1)=0,"",INDEX(DATOS!AV:AV,MATCH(CHECKLIST!B109,DATOS!B:B,0),1)),"")</f>
        <v/>
      </c>
      <c r="M109" s="18" t="str">
        <f>IFERROR(IF(INDEX(DATOS!AR:AR,MATCH(CHECKLIST!B109,DATOS!B:B,0),1)=0,"",INDEX(DATOS!AR:AR,MATCH(CHECKLIST!B109,DATOS!B:B,0),1)),"")</f>
        <v/>
      </c>
      <c r="N109" s="50" t="str">
        <f ca="1">IFERROR(IF(INDEX(DATOS!K:K,MATCH(CHECKLIST!B109,DATOS!B:B,0),1)="","X",IF(INDEX(DATOS!K:K,MATCH(CHECKLIST!B109,DATOS!B:B,0),1)&gt;YEAR(TODAY())-1,"","VENCIDA")),"")</f>
        <v/>
      </c>
      <c r="O109" s="50" t="str">
        <f>IFERROR(IF(INDEX(DATOS!AY:AY,MATCH(CHECKLIST!B109,DATOS!B:B,0),1)=0,"",INDEX(DATOS!AY:AY,MATCH(CHECKLIST!B109,DATOS!B:B,0),1)),"")</f>
        <v/>
      </c>
      <c r="P109" s="18" t="str">
        <f>IFERROR(IF(INDEX(DATOS!AW:AW,MATCH(CHECKLIST!B109,DATOS!B:B,0),1)=0,"",INDEX(DATOS!AW:AW,MATCH(CHECKLIST!B109,DATOS!B:B,0),1)),"")</f>
        <v/>
      </c>
      <c r="Q109" s="18" t="str">
        <f>IFERROR(IF(INDEX(DATOS!AX:AX,MATCH(CHECKLIST!B109,DATOS!B:B,0),1)=0,"",INDEX(DATOS!AX:AX,MATCH(CHECKLIST!B109,DATOS!B:B,0),1)),"")</f>
        <v/>
      </c>
      <c r="R109" t="str">
        <f>IF(B109="","",1)</f>
        <v/>
      </c>
      <c r="S109" t="str">
        <f t="shared" si="5"/>
        <v/>
      </c>
      <c r="U109" t="str">
        <f t="shared" si="3"/>
        <v/>
      </c>
      <c r="V109" t="str">
        <f t="shared" si="4"/>
        <v/>
      </c>
    </row>
    <row r="110" spans="1:22" ht="15" customHeight="1" x14ac:dyDescent="0.25">
      <c r="A110" s="13">
        <v>97</v>
      </c>
      <c r="B110" t="str">
        <f>IFERROR(INDEX(DATOS!B:B,MATCH(CHECKLIST!A110,DATOS!BM:BM,0),1),"")</f>
        <v/>
      </c>
      <c r="C110" t="str">
        <f>IFERROR(INDEX(DATOS!I:I,MATCH(CHECKLIST!A110,DATOS!BM:BM,0),1),"")</f>
        <v/>
      </c>
      <c r="D110" t="str">
        <f>IFERROR(INDEX(DATOS!R:R,MATCH(CHECKLIST!E110,DATOS!F:F,0),1),"")</f>
        <v/>
      </c>
      <c r="E110" s="17" t="str">
        <f>IFERROR(INDEX(DATOS!F:F,MATCH(CHECKLIST!A110,DATOS!BM:BM,0),1),"")</f>
        <v/>
      </c>
      <c r="F110" s="3" t="str">
        <f>IFERROR(IF(INDEX(DATOS!AL:AL,MATCH(CHECKLIST!B110,DATOS!B:B,0),1)=0,"",INDEX(DATOS!AL:AL,MATCH(CHECKLIST!B110,DATOS!B:B,0),1)),"")</f>
        <v/>
      </c>
      <c r="G110" s="18" t="str">
        <f>IFERROR(IF(INDEX(DATOS!AQ:AQ,MATCH(CHECKLIST!B110,DATOS!B:B,0),1)=0,"",INDEX(DATOS!AQ:AQ,MATCH(CHECKLIST!B110,DATOS!B:B,0),1)),"")</f>
        <v/>
      </c>
      <c r="H110" s="18" t="str">
        <f>IFERROR(IF(INDEX(DATOS!AC:AC,MATCH(CHECKLIST!B110,DATOS!B:B,0),1)="","X",IF(INDEX(DATOS!AC:AC,MATCH(CHECKLIST!B110,DATOS!B:B,0),1)="VIGENTE","",INDEX(DATOS!AC:AC,MATCH(CHECKLIST!B110,DATOS!B:B,0),1))),"")</f>
        <v/>
      </c>
      <c r="I110" s="18" t="str">
        <f>IFERROR(IF(INDEX(DATOS!AU:AU,MATCH(CHECKLIST!B110,DATOS!B:B,0),1)=0,"",INDEX(DATOS!AU:AU,MATCH(CHECKLIST!B110,DATOS!B:B,0),1)),"")</f>
        <v/>
      </c>
      <c r="J110" s="18" t="str">
        <f>IFERROR(IF(INDEX(DATOS!AS:AS,MATCH(CHECKLIST!B110,DATOS!B:B,0),1)=0,"",INDEX(DATOS!AS:AS,MATCH(CHECKLIST!B110,DATOS!B:B,0),1)),"")</f>
        <v/>
      </c>
      <c r="K110" s="50" t="str">
        <f>IFERROR(IF(INDEX(DATOS!AT:AT,MATCH(CHECKLIST!B110,DATOS!B:B,0),1)=0,"",INDEX(DATOS!AT:AT,MATCH(CHECKLIST!B110,DATOS!B:B,0),1)),"")</f>
        <v/>
      </c>
      <c r="L110" s="18" t="str">
        <f>IFERROR(IF(INDEX(DATOS!AV:AV,MATCH(CHECKLIST!B110,DATOS!B:B,0),1)=0,"",INDEX(DATOS!AV:AV,MATCH(CHECKLIST!B110,DATOS!B:B,0),1)),"")</f>
        <v/>
      </c>
      <c r="M110" s="18" t="str">
        <f>IFERROR(IF(INDEX(DATOS!AR:AR,MATCH(CHECKLIST!B110,DATOS!B:B,0),1)=0,"",INDEX(DATOS!AR:AR,MATCH(CHECKLIST!B110,DATOS!B:B,0),1)),"")</f>
        <v/>
      </c>
      <c r="N110" s="50" t="str">
        <f ca="1">IFERROR(IF(INDEX(DATOS!K:K,MATCH(CHECKLIST!B110,DATOS!B:B,0),1)="","X",IF(INDEX(DATOS!K:K,MATCH(CHECKLIST!B110,DATOS!B:B,0),1)&gt;YEAR(TODAY())-1,"","VENCIDA")),"")</f>
        <v/>
      </c>
      <c r="O110" s="50" t="str">
        <f>IFERROR(IF(INDEX(DATOS!AY:AY,MATCH(CHECKLIST!B110,DATOS!B:B,0),1)=0,"",INDEX(DATOS!AY:AY,MATCH(CHECKLIST!B110,DATOS!B:B,0),1)),"")</f>
        <v/>
      </c>
      <c r="P110" s="18" t="str">
        <f>IFERROR(IF(INDEX(DATOS!AW:AW,MATCH(CHECKLIST!B110,DATOS!B:B,0),1)=0,"",INDEX(DATOS!AW:AW,MATCH(CHECKLIST!B110,DATOS!B:B,0),1)),"")</f>
        <v/>
      </c>
      <c r="Q110" s="18" t="str">
        <f>IFERROR(IF(INDEX(DATOS!AX:AX,MATCH(CHECKLIST!B110,DATOS!B:B,0),1)=0,"",INDEX(DATOS!AX:AX,MATCH(CHECKLIST!B110,DATOS!B:B,0),1)),"")</f>
        <v/>
      </c>
      <c r="S110">
        <f t="shared" si="5"/>
        <v>0</v>
      </c>
      <c r="U110" t="str">
        <f t="shared" si="3"/>
        <v/>
      </c>
      <c r="V110" t="str">
        <f t="shared" si="4"/>
        <v/>
      </c>
    </row>
    <row r="111" spans="1:22" x14ac:dyDescent="0.25">
      <c r="A111" s="13">
        <v>98</v>
      </c>
      <c r="B111" t="str">
        <f>IFERROR(INDEX(DATOS!B:B,MATCH(CHECKLIST!A111,DATOS!BM:BM,0),1),"")</f>
        <v/>
      </c>
      <c r="C111" t="str">
        <f>IFERROR(INDEX(DATOS!I:I,MATCH(CHECKLIST!A111,DATOS!BM:BM,0),1),"")</f>
        <v/>
      </c>
      <c r="D111" t="str">
        <f>IFERROR(INDEX(DATOS!R:R,MATCH(CHECKLIST!E111,DATOS!F:F,0),1),"")</f>
        <v/>
      </c>
      <c r="E111" s="17" t="str">
        <f>IFERROR(INDEX(DATOS!F:F,MATCH(CHECKLIST!A111,DATOS!BM:BM,0),1),"")</f>
        <v/>
      </c>
      <c r="F111" s="3" t="str">
        <f>IFERROR(IF(INDEX(DATOS!AL:AL,MATCH(CHECKLIST!B111,DATOS!B:B,0),1)=0,"",INDEX(DATOS!AL:AL,MATCH(CHECKLIST!B111,DATOS!B:B,0),1)),"")</f>
        <v/>
      </c>
      <c r="G111" s="18" t="str">
        <f>IFERROR(IF(INDEX(DATOS!AQ:AQ,MATCH(CHECKLIST!B111,DATOS!B:B,0),1)=0,"",INDEX(DATOS!AQ:AQ,MATCH(CHECKLIST!B111,DATOS!B:B,0),1)),"")</f>
        <v/>
      </c>
      <c r="H111" s="18" t="str">
        <f>IFERROR(IF(INDEX(DATOS!AC:AC,MATCH(CHECKLIST!B111,DATOS!B:B,0),1)="","X",IF(INDEX(DATOS!AC:AC,MATCH(CHECKLIST!B111,DATOS!B:B,0),1)="VIGENTE","",INDEX(DATOS!AC:AC,MATCH(CHECKLIST!B111,DATOS!B:B,0),1))),"")</f>
        <v/>
      </c>
      <c r="I111" s="18" t="str">
        <f>IFERROR(IF(INDEX(DATOS!AU:AU,MATCH(CHECKLIST!B111,DATOS!B:B,0),1)=0,"",INDEX(DATOS!AU:AU,MATCH(CHECKLIST!B111,DATOS!B:B,0),1)),"")</f>
        <v/>
      </c>
      <c r="J111" s="18" t="str">
        <f>IFERROR(IF(INDEX(DATOS!AS:AS,MATCH(CHECKLIST!B111,DATOS!B:B,0),1)=0,"",INDEX(DATOS!AS:AS,MATCH(CHECKLIST!B111,DATOS!B:B,0),1)),"")</f>
        <v/>
      </c>
      <c r="K111" s="50" t="str">
        <f>IFERROR(IF(INDEX(DATOS!AT:AT,MATCH(CHECKLIST!B111,DATOS!B:B,0),1)=0,"",INDEX(DATOS!AT:AT,MATCH(CHECKLIST!B111,DATOS!B:B,0),1)),"")</f>
        <v/>
      </c>
      <c r="L111" s="18" t="str">
        <f>IFERROR(IF(INDEX(DATOS!AV:AV,MATCH(CHECKLIST!B111,DATOS!B:B,0),1)=0,"",INDEX(DATOS!AV:AV,MATCH(CHECKLIST!B111,DATOS!B:B,0),1)),"")</f>
        <v/>
      </c>
      <c r="M111" s="18" t="str">
        <f>IFERROR(IF(INDEX(DATOS!AR:AR,MATCH(CHECKLIST!B111,DATOS!B:B,0),1)=0,"",INDEX(DATOS!AR:AR,MATCH(CHECKLIST!B111,DATOS!B:B,0),1)),"")</f>
        <v/>
      </c>
      <c r="N111" s="50" t="str">
        <f ca="1">IFERROR(IF(INDEX(DATOS!K:K,MATCH(CHECKLIST!B111,DATOS!B:B,0),1)="","X",IF(INDEX(DATOS!K:K,MATCH(CHECKLIST!B111,DATOS!B:B,0),1)&gt;YEAR(TODAY())-1,"","VENCIDA")),"")</f>
        <v/>
      </c>
      <c r="O111" s="50" t="str">
        <f>IFERROR(IF(INDEX(DATOS!AY:AY,MATCH(CHECKLIST!B111,DATOS!B:B,0),1)=0,"",INDEX(DATOS!AY:AY,MATCH(CHECKLIST!B111,DATOS!B:B,0),1)),"")</f>
        <v/>
      </c>
      <c r="P111" s="18" t="str">
        <f>IFERROR(IF(INDEX(DATOS!AW:AW,MATCH(CHECKLIST!B111,DATOS!B:B,0),1)=0,"",INDEX(DATOS!AW:AW,MATCH(CHECKLIST!B111,DATOS!B:B,0),1)),"")</f>
        <v/>
      </c>
      <c r="Q111" s="18" t="str">
        <f>IFERROR(IF(INDEX(DATOS!AX:AX,MATCH(CHECKLIST!B111,DATOS!B:B,0),1)=0,"",INDEX(DATOS!AX:AX,MATCH(CHECKLIST!B111,DATOS!B:B,0),1)),"")</f>
        <v/>
      </c>
      <c r="R111" t="str">
        <f>IF(B111="","",1)</f>
        <v/>
      </c>
      <c r="S111" t="str">
        <f t="shared" si="5"/>
        <v/>
      </c>
      <c r="U111" t="str">
        <f t="shared" si="3"/>
        <v/>
      </c>
      <c r="V111" t="str">
        <f t="shared" si="4"/>
        <v/>
      </c>
    </row>
    <row r="112" spans="1:22" ht="15" customHeight="1" x14ac:dyDescent="0.25">
      <c r="A112" s="13">
        <v>99</v>
      </c>
      <c r="B112" t="str">
        <f>IFERROR(INDEX(DATOS!B:B,MATCH(CHECKLIST!A112,DATOS!BM:BM,0),1),"")</f>
        <v/>
      </c>
      <c r="C112" t="str">
        <f>IFERROR(INDEX(DATOS!I:I,MATCH(CHECKLIST!A112,DATOS!BM:BM,0),1),"")</f>
        <v/>
      </c>
      <c r="D112" t="str">
        <f>IFERROR(INDEX(DATOS!R:R,MATCH(CHECKLIST!E112,DATOS!F:F,0),1),"")</f>
        <v/>
      </c>
      <c r="E112" s="17" t="str">
        <f>IFERROR(INDEX(DATOS!F:F,MATCH(CHECKLIST!A112,DATOS!BM:BM,0),1),"")</f>
        <v/>
      </c>
      <c r="F112" s="3" t="str">
        <f>IFERROR(IF(INDEX(DATOS!AL:AL,MATCH(CHECKLIST!B112,DATOS!B:B,0),1)=0,"",INDEX(DATOS!AL:AL,MATCH(CHECKLIST!B112,DATOS!B:B,0),1)),"")</f>
        <v/>
      </c>
      <c r="G112" s="18" t="str">
        <f>IFERROR(IF(INDEX(DATOS!AQ:AQ,MATCH(CHECKLIST!B112,DATOS!B:B,0),1)=0,"",INDEX(DATOS!AQ:AQ,MATCH(CHECKLIST!B112,DATOS!B:B,0),1)),"")</f>
        <v/>
      </c>
      <c r="H112" s="18" t="str">
        <f>IFERROR(IF(INDEX(DATOS!AC:AC,MATCH(CHECKLIST!B112,DATOS!B:B,0),1)="","X",IF(INDEX(DATOS!AC:AC,MATCH(CHECKLIST!B112,DATOS!B:B,0),1)="VIGENTE","",INDEX(DATOS!AC:AC,MATCH(CHECKLIST!B112,DATOS!B:B,0),1))),"")</f>
        <v/>
      </c>
      <c r="I112" s="18" t="str">
        <f>IFERROR(IF(INDEX(DATOS!AU:AU,MATCH(CHECKLIST!B112,DATOS!B:B,0),1)=0,"",INDEX(DATOS!AU:AU,MATCH(CHECKLIST!B112,DATOS!B:B,0),1)),"")</f>
        <v/>
      </c>
      <c r="J112" s="18" t="str">
        <f>IFERROR(IF(INDEX(DATOS!AS:AS,MATCH(CHECKLIST!B112,DATOS!B:B,0),1)=0,"",INDEX(DATOS!AS:AS,MATCH(CHECKLIST!B112,DATOS!B:B,0),1)),"")</f>
        <v/>
      </c>
      <c r="K112" s="50" t="str">
        <f>IFERROR(IF(INDEX(DATOS!AT:AT,MATCH(CHECKLIST!B112,DATOS!B:B,0),1)=0,"",INDEX(DATOS!AT:AT,MATCH(CHECKLIST!B112,DATOS!B:B,0),1)),"")</f>
        <v/>
      </c>
      <c r="L112" s="18" t="str">
        <f>IFERROR(IF(INDEX(DATOS!AV:AV,MATCH(CHECKLIST!B112,DATOS!B:B,0),1)=0,"",INDEX(DATOS!AV:AV,MATCH(CHECKLIST!B112,DATOS!B:B,0),1)),"")</f>
        <v/>
      </c>
      <c r="M112" s="18" t="str">
        <f>IFERROR(IF(INDEX(DATOS!AR:AR,MATCH(CHECKLIST!B112,DATOS!B:B,0),1)=0,"",INDEX(DATOS!AR:AR,MATCH(CHECKLIST!B112,DATOS!B:B,0),1)),"")</f>
        <v/>
      </c>
      <c r="N112" s="50" t="str">
        <f ca="1">IFERROR(IF(INDEX(DATOS!K:K,MATCH(CHECKLIST!B112,DATOS!B:B,0),1)="","X",IF(INDEX(DATOS!K:K,MATCH(CHECKLIST!B112,DATOS!B:B,0),1)&gt;YEAR(TODAY())-1,"","VENCIDA")),"")</f>
        <v/>
      </c>
      <c r="O112" s="50" t="str">
        <f>IFERROR(IF(INDEX(DATOS!AY:AY,MATCH(CHECKLIST!B112,DATOS!B:B,0),1)=0,"",INDEX(DATOS!AY:AY,MATCH(CHECKLIST!B112,DATOS!B:B,0),1)),"")</f>
        <v/>
      </c>
      <c r="P112" s="18" t="str">
        <f>IFERROR(IF(INDEX(DATOS!AW:AW,MATCH(CHECKLIST!B112,DATOS!B:B,0),1)=0,"",INDEX(DATOS!AW:AW,MATCH(CHECKLIST!B112,DATOS!B:B,0),1)),"")</f>
        <v/>
      </c>
      <c r="Q112" s="18" t="str">
        <f>IFERROR(IF(INDEX(DATOS!AX:AX,MATCH(CHECKLIST!B112,DATOS!B:B,0),1)=0,"",INDEX(DATOS!AX:AX,MATCH(CHECKLIST!B112,DATOS!B:B,0),1)),"")</f>
        <v/>
      </c>
      <c r="S112">
        <f t="shared" si="5"/>
        <v>0</v>
      </c>
      <c r="U112" t="str">
        <f t="shared" si="3"/>
        <v/>
      </c>
      <c r="V112" t="str">
        <f t="shared" si="4"/>
        <v/>
      </c>
    </row>
    <row r="113" spans="1:22" ht="15" customHeight="1" x14ac:dyDescent="0.25">
      <c r="A113" s="13">
        <v>100</v>
      </c>
      <c r="B113" t="str">
        <f>IFERROR(INDEX(DATOS!B:B,MATCH(CHECKLIST!A113,DATOS!BM:BM,0),1),"")</f>
        <v/>
      </c>
      <c r="C113" t="str">
        <f>IFERROR(INDEX(DATOS!I:I,MATCH(CHECKLIST!A113,DATOS!BM:BM,0),1),"")</f>
        <v/>
      </c>
      <c r="D113" t="str">
        <f>IFERROR(INDEX(DATOS!R:R,MATCH(CHECKLIST!E113,DATOS!F:F,0),1),"")</f>
        <v/>
      </c>
      <c r="E113" s="17" t="str">
        <f>IFERROR(INDEX(DATOS!F:F,MATCH(CHECKLIST!A113,DATOS!BM:BM,0),1),"")</f>
        <v/>
      </c>
      <c r="F113" s="3" t="str">
        <f>IFERROR(IF(INDEX(DATOS!AL:AL,MATCH(CHECKLIST!B113,DATOS!B:B,0),1)=0,"",INDEX(DATOS!AL:AL,MATCH(CHECKLIST!B113,DATOS!B:B,0),1)),"")</f>
        <v/>
      </c>
      <c r="G113" s="18" t="str">
        <f>IFERROR(IF(INDEX(DATOS!AQ:AQ,MATCH(CHECKLIST!B113,DATOS!B:B,0),1)=0,"",INDEX(DATOS!AQ:AQ,MATCH(CHECKLIST!B113,DATOS!B:B,0),1)),"")</f>
        <v/>
      </c>
      <c r="H113" s="18" t="str">
        <f>IFERROR(IF(INDEX(DATOS!AC:AC,MATCH(CHECKLIST!B113,DATOS!B:B,0),1)="","X",IF(INDEX(DATOS!AC:AC,MATCH(CHECKLIST!B113,DATOS!B:B,0),1)="VIGENTE","",INDEX(DATOS!AC:AC,MATCH(CHECKLIST!B113,DATOS!B:B,0),1))),"")</f>
        <v/>
      </c>
      <c r="I113" s="18" t="str">
        <f>IFERROR(IF(INDEX(DATOS!AU:AU,MATCH(CHECKLIST!B113,DATOS!B:B,0),1)=0,"",INDEX(DATOS!AU:AU,MATCH(CHECKLIST!B113,DATOS!B:B,0),1)),"")</f>
        <v/>
      </c>
      <c r="J113" s="18" t="str">
        <f>IFERROR(IF(INDEX(DATOS!AS:AS,MATCH(CHECKLIST!B113,DATOS!B:B,0),1)=0,"",INDEX(DATOS!AS:AS,MATCH(CHECKLIST!B113,DATOS!B:B,0),1)),"")</f>
        <v/>
      </c>
      <c r="K113" s="50" t="str">
        <f>IFERROR(IF(INDEX(DATOS!AT:AT,MATCH(CHECKLIST!B113,DATOS!B:B,0),1)=0,"",INDEX(DATOS!AT:AT,MATCH(CHECKLIST!B113,DATOS!B:B,0),1)),"")</f>
        <v/>
      </c>
      <c r="L113" s="18" t="str">
        <f>IFERROR(IF(INDEX(DATOS!AV:AV,MATCH(CHECKLIST!B113,DATOS!B:B,0),1)=0,"",INDEX(DATOS!AV:AV,MATCH(CHECKLIST!B113,DATOS!B:B,0),1)),"")</f>
        <v/>
      </c>
      <c r="M113" s="18" t="str">
        <f>IFERROR(IF(INDEX(DATOS!AR:AR,MATCH(CHECKLIST!B113,DATOS!B:B,0),1)=0,"",INDEX(DATOS!AR:AR,MATCH(CHECKLIST!B113,DATOS!B:B,0),1)),"")</f>
        <v/>
      </c>
      <c r="N113" s="50" t="str">
        <f ca="1">IFERROR(IF(INDEX(DATOS!K:K,MATCH(CHECKLIST!B113,DATOS!B:B,0),1)="","X",IF(INDEX(DATOS!K:K,MATCH(CHECKLIST!B113,DATOS!B:B,0),1)&gt;YEAR(TODAY())-1,"","VENCIDA")),"")</f>
        <v/>
      </c>
      <c r="O113" s="50" t="str">
        <f>IFERROR(IF(INDEX(DATOS!AY:AY,MATCH(CHECKLIST!B113,DATOS!B:B,0),1)=0,"",INDEX(DATOS!AY:AY,MATCH(CHECKLIST!B113,DATOS!B:B,0),1)),"")</f>
        <v/>
      </c>
      <c r="P113" s="18" t="str">
        <f>IFERROR(IF(INDEX(DATOS!AW:AW,MATCH(CHECKLIST!B113,DATOS!B:B,0),1)=0,"",INDEX(DATOS!AW:AW,MATCH(CHECKLIST!B113,DATOS!B:B,0),1)),"")</f>
        <v/>
      </c>
      <c r="Q113" s="18" t="str">
        <f>IFERROR(IF(INDEX(DATOS!AX:AX,MATCH(CHECKLIST!B113,DATOS!B:B,0),1)=0,"",INDEX(DATOS!AX:AX,MATCH(CHECKLIST!B113,DATOS!B:B,0),1)),"")</f>
        <v/>
      </c>
      <c r="R113" t="str">
        <f>IF(B113="","",1)</f>
        <v/>
      </c>
      <c r="S113" t="str">
        <f t="shared" si="5"/>
        <v/>
      </c>
      <c r="U113" t="str">
        <f t="shared" si="3"/>
        <v/>
      </c>
      <c r="V113" t="str">
        <f t="shared" si="4"/>
        <v/>
      </c>
    </row>
    <row r="114" spans="1:22" ht="15" customHeight="1" x14ac:dyDescent="0.25">
      <c r="A114" s="13">
        <v>101</v>
      </c>
      <c r="B114" t="str">
        <f>IFERROR(INDEX(DATOS!B:B,MATCH(CHECKLIST!A114,DATOS!BM:BM,0),1),"")</f>
        <v/>
      </c>
      <c r="C114" t="str">
        <f>IFERROR(INDEX(DATOS!I:I,MATCH(CHECKLIST!A114,DATOS!BM:BM,0),1),"")</f>
        <v/>
      </c>
      <c r="D114" t="str">
        <f>IFERROR(INDEX(DATOS!R:R,MATCH(CHECKLIST!E114,DATOS!F:F,0),1),"")</f>
        <v/>
      </c>
      <c r="E114" s="17" t="str">
        <f>IFERROR(INDEX(DATOS!F:F,MATCH(CHECKLIST!A114,DATOS!BM:BM,0),1),"")</f>
        <v/>
      </c>
      <c r="F114" s="3" t="str">
        <f>IFERROR(IF(INDEX(DATOS!AL:AL,MATCH(CHECKLIST!B114,DATOS!B:B,0),1)=0,"",INDEX(DATOS!AL:AL,MATCH(CHECKLIST!B114,DATOS!B:B,0),1)),"")</f>
        <v/>
      </c>
      <c r="G114" s="18" t="str">
        <f>IFERROR(IF(INDEX(DATOS!AQ:AQ,MATCH(CHECKLIST!B114,DATOS!B:B,0),1)=0,"",INDEX(DATOS!AQ:AQ,MATCH(CHECKLIST!B114,DATOS!B:B,0),1)),"")</f>
        <v/>
      </c>
      <c r="H114" s="18" t="str">
        <f>IFERROR(IF(INDEX(DATOS!AC:AC,MATCH(CHECKLIST!B114,DATOS!B:B,0),1)="","X",IF(INDEX(DATOS!AC:AC,MATCH(CHECKLIST!B114,DATOS!B:B,0),1)="VIGENTE","",INDEX(DATOS!AC:AC,MATCH(CHECKLIST!B114,DATOS!B:B,0),1))),"")</f>
        <v/>
      </c>
      <c r="I114" s="18" t="str">
        <f>IFERROR(IF(INDEX(DATOS!AU:AU,MATCH(CHECKLIST!B114,DATOS!B:B,0),1)=0,"",INDEX(DATOS!AU:AU,MATCH(CHECKLIST!B114,DATOS!B:B,0),1)),"")</f>
        <v/>
      </c>
      <c r="J114" s="18" t="str">
        <f>IFERROR(IF(INDEX(DATOS!AS:AS,MATCH(CHECKLIST!B114,DATOS!B:B,0),1)=0,"",INDEX(DATOS!AS:AS,MATCH(CHECKLIST!B114,DATOS!B:B,0),1)),"")</f>
        <v/>
      </c>
      <c r="K114" s="50" t="str">
        <f>IFERROR(IF(INDEX(DATOS!AT:AT,MATCH(CHECKLIST!B114,DATOS!B:B,0),1)=0,"",INDEX(DATOS!AT:AT,MATCH(CHECKLIST!B114,DATOS!B:B,0),1)),"")</f>
        <v/>
      </c>
      <c r="L114" s="18" t="str">
        <f>IFERROR(IF(INDEX(DATOS!AV:AV,MATCH(CHECKLIST!B114,DATOS!B:B,0),1)=0,"",INDEX(DATOS!AV:AV,MATCH(CHECKLIST!B114,DATOS!B:B,0),1)),"")</f>
        <v/>
      </c>
      <c r="M114" s="18" t="str">
        <f>IFERROR(IF(INDEX(DATOS!AR:AR,MATCH(CHECKLIST!B114,DATOS!B:B,0),1)=0,"",INDEX(DATOS!AR:AR,MATCH(CHECKLIST!B114,DATOS!B:B,0),1)),"")</f>
        <v/>
      </c>
      <c r="N114" s="50" t="str">
        <f ca="1">IFERROR(IF(INDEX(DATOS!K:K,MATCH(CHECKLIST!B114,DATOS!B:B,0),1)="","X",IF(INDEX(DATOS!K:K,MATCH(CHECKLIST!B114,DATOS!B:B,0),1)&gt;YEAR(TODAY())-1,"","VENCIDA")),"")</f>
        <v/>
      </c>
      <c r="O114" s="50" t="str">
        <f>IFERROR(IF(INDEX(DATOS!AY:AY,MATCH(CHECKLIST!B114,DATOS!B:B,0),1)=0,"",INDEX(DATOS!AY:AY,MATCH(CHECKLIST!B114,DATOS!B:B,0),1)),"")</f>
        <v/>
      </c>
      <c r="P114" s="18" t="str">
        <f>IFERROR(IF(INDEX(DATOS!AW:AW,MATCH(CHECKLIST!B114,DATOS!B:B,0),1)=0,"",INDEX(DATOS!AW:AW,MATCH(CHECKLIST!B114,DATOS!B:B,0),1)),"")</f>
        <v/>
      </c>
      <c r="Q114" s="18" t="str">
        <f>IFERROR(IF(INDEX(DATOS!AX:AX,MATCH(CHECKLIST!B114,DATOS!B:B,0),1)=0,"",INDEX(DATOS!AX:AX,MATCH(CHECKLIST!B114,DATOS!B:B,0),1)),"")</f>
        <v/>
      </c>
      <c r="S114">
        <f t="shared" si="5"/>
        <v>0</v>
      </c>
      <c r="U114" t="str">
        <f t="shared" si="3"/>
        <v/>
      </c>
      <c r="V114" t="str">
        <f t="shared" si="4"/>
        <v/>
      </c>
    </row>
    <row r="115" spans="1:22" ht="15" customHeight="1" x14ac:dyDescent="0.25">
      <c r="A115" s="13">
        <v>102</v>
      </c>
      <c r="B115" t="str">
        <f>IFERROR(INDEX(DATOS!B:B,MATCH(CHECKLIST!A115,DATOS!BM:BM,0),1),"")</f>
        <v/>
      </c>
      <c r="C115" t="str">
        <f>IFERROR(INDEX(DATOS!I:I,MATCH(CHECKLIST!A115,DATOS!BM:BM,0),1),"")</f>
        <v/>
      </c>
      <c r="D115" t="str">
        <f>IFERROR(INDEX(DATOS!R:R,MATCH(CHECKLIST!E115,DATOS!F:F,0),1),"")</f>
        <v/>
      </c>
      <c r="E115" s="17" t="str">
        <f>IFERROR(INDEX(DATOS!F:F,MATCH(CHECKLIST!A115,DATOS!BM:BM,0),1),"")</f>
        <v/>
      </c>
      <c r="F115" s="3" t="str">
        <f>IFERROR(IF(INDEX(DATOS!AL:AL,MATCH(CHECKLIST!B115,DATOS!B:B,0),1)=0,"",INDEX(DATOS!AL:AL,MATCH(CHECKLIST!B115,DATOS!B:B,0),1)),"")</f>
        <v/>
      </c>
      <c r="G115" s="18" t="str">
        <f>IFERROR(IF(INDEX(DATOS!AQ:AQ,MATCH(CHECKLIST!B115,DATOS!B:B,0),1)=0,"",INDEX(DATOS!AQ:AQ,MATCH(CHECKLIST!B115,DATOS!B:B,0),1)),"")</f>
        <v/>
      </c>
      <c r="H115" s="18" t="str">
        <f>IFERROR(IF(INDEX(DATOS!AC:AC,MATCH(CHECKLIST!B115,DATOS!B:B,0),1)="","X",IF(INDEX(DATOS!AC:AC,MATCH(CHECKLIST!B115,DATOS!B:B,0),1)="VIGENTE","",INDEX(DATOS!AC:AC,MATCH(CHECKLIST!B115,DATOS!B:B,0),1))),"")</f>
        <v/>
      </c>
      <c r="I115" s="18" t="str">
        <f>IFERROR(IF(INDEX(DATOS!AU:AU,MATCH(CHECKLIST!B115,DATOS!B:B,0),1)=0,"",INDEX(DATOS!AU:AU,MATCH(CHECKLIST!B115,DATOS!B:B,0),1)),"")</f>
        <v/>
      </c>
      <c r="J115" s="18" t="str">
        <f>IFERROR(IF(INDEX(DATOS!AS:AS,MATCH(CHECKLIST!B115,DATOS!B:B,0),1)=0,"",INDEX(DATOS!AS:AS,MATCH(CHECKLIST!B115,DATOS!B:B,0),1)),"")</f>
        <v/>
      </c>
      <c r="K115" s="50" t="str">
        <f>IFERROR(IF(INDEX(DATOS!AT:AT,MATCH(CHECKLIST!B115,DATOS!B:B,0),1)=0,"",INDEX(DATOS!AT:AT,MATCH(CHECKLIST!B115,DATOS!B:B,0),1)),"")</f>
        <v/>
      </c>
      <c r="L115" s="18" t="str">
        <f>IFERROR(IF(INDEX(DATOS!AV:AV,MATCH(CHECKLIST!B115,DATOS!B:B,0),1)=0,"",INDEX(DATOS!AV:AV,MATCH(CHECKLIST!B115,DATOS!B:B,0),1)),"")</f>
        <v/>
      </c>
      <c r="M115" s="18" t="str">
        <f>IFERROR(IF(INDEX(DATOS!AR:AR,MATCH(CHECKLIST!B115,DATOS!B:B,0),1)=0,"",INDEX(DATOS!AR:AR,MATCH(CHECKLIST!B115,DATOS!B:B,0),1)),"")</f>
        <v/>
      </c>
      <c r="N115" s="50" t="str">
        <f ca="1">IFERROR(IF(INDEX(DATOS!K:K,MATCH(CHECKLIST!B115,DATOS!B:B,0),1)="","X",IF(INDEX(DATOS!K:K,MATCH(CHECKLIST!B115,DATOS!B:B,0),1)&gt;YEAR(TODAY())-1,"","VENCIDA")),"")</f>
        <v/>
      </c>
      <c r="O115" s="50" t="str">
        <f>IFERROR(IF(INDEX(DATOS!AY:AY,MATCH(CHECKLIST!B115,DATOS!B:B,0),1)=0,"",INDEX(DATOS!AY:AY,MATCH(CHECKLIST!B115,DATOS!B:B,0),1)),"")</f>
        <v/>
      </c>
      <c r="P115" s="18" t="str">
        <f>IFERROR(IF(INDEX(DATOS!AW:AW,MATCH(CHECKLIST!B115,DATOS!B:B,0),1)=0,"",INDEX(DATOS!AW:AW,MATCH(CHECKLIST!B115,DATOS!B:B,0),1)),"")</f>
        <v/>
      </c>
      <c r="Q115" s="18" t="str">
        <f>IFERROR(IF(INDEX(DATOS!AX:AX,MATCH(CHECKLIST!B115,DATOS!B:B,0),1)=0,"",INDEX(DATOS!AX:AX,MATCH(CHECKLIST!B115,DATOS!B:B,0),1)),"")</f>
        <v/>
      </c>
      <c r="R115" t="str">
        <f>IF(B115="","",1)</f>
        <v/>
      </c>
      <c r="S115" t="str">
        <f t="shared" si="5"/>
        <v/>
      </c>
      <c r="U115" t="str">
        <f t="shared" si="3"/>
        <v/>
      </c>
      <c r="V115" t="str">
        <f t="shared" si="4"/>
        <v/>
      </c>
    </row>
    <row r="116" spans="1:22" ht="15" customHeight="1" x14ac:dyDescent="0.25">
      <c r="A116" s="13">
        <v>103</v>
      </c>
      <c r="B116" t="str">
        <f>IFERROR(INDEX(DATOS!B:B,MATCH(CHECKLIST!A116,DATOS!BM:BM,0),1),"")</f>
        <v/>
      </c>
      <c r="C116" t="str">
        <f>IFERROR(INDEX(DATOS!I:I,MATCH(CHECKLIST!A116,DATOS!BM:BM,0),1),"")</f>
        <v/>
      </c>
      <c r="D116" t="str">
        <f>IFERROR(INDEX(DATOS!R:R,MATCH(CHECKLIST!E116,DATOS!F:F,0),1),"")</f>
        <v/>
      </c>
      <c r="E116" s="17" t="str">
        <f>IFERROR(INDEX(DATOS!F:F,MATCH(CHECKLIST!A116,DATOS!BM:BM,0),1),"")</f>
        <v/>
      </c>
      <c r="F116" s="3" t="str">
        <f>IFERROR(IF(INDEX(DATOS!AL:AL,MATCH(CHECKLIST!B116,DATOS!B:B,0),1)=0,"",INDEX(DATOS!AL:AL,MATCH(CHECKLIST!B116,DATOS!B:B,0),1)),"")</f>
        <v/>
      </c>
      <c r="G116" s="18" t="str">
        <f>IFERROR(IF(INDEX(DATOS!AQ:AQ,MATCH(CHECKLIST!B116,DATOS!B:B,0),1)=0,"",INDEX(DATOS!AQ:AQ,MATCH(CHECKLIST!B116,DATOS!B:B,0),1)),"")</f>
        <v/>
      </c>
      <c r="H116" s="18" t="str">
        <f>IFERROR(IF(INDEX(DATOS!AC:AC,MATCH(CHECKLIST!B116,DATOS!B:B,0),1)="","X",IF(INDEX(DATOS!AC:AC,MATCH(CHECKLIST!B116,DATOS!B:B,0),1)="VIGENTE","",INDEX(DATOS!AC:AC,MATCH(CHECKLIST!B116,DATOS!B:B,0),1))),"")</f>
        <v/>
      </c>
      <c r="I116" s="18" t="str">
        <f>IFERROR(IF(INDEX(DATOS!AU:AU,MATCH(CHECKLIST!B116,DATOS!B:B,0),1)=0,"",INDEX(DATOS!AU:AU,MATCH(CHECKLIST!B116,DATOS!B:B,0),1)),"")</f>
        <v/>
      </c>
      <c r="J116" s="18" t="str">
        <f>IFERROR(IF(INDEX(DATOS!AS:AS,MATCH(CHECKLIST!B116,DATOS!B:B,0),1)=0,"",INDEX(DATOS!AS:AS,MATCH(CHECKLIST!B116,DATOS!B:B,0),1)),"")</f>
        <v/>
      </c>
      <c r="K116" s="50" t="str">
        <f>IFERROR(IF(INDEX(DATOS!AT:AT,MATCH(CHECKLIST!B116,DATOS!B:B,0),1)=0,"",INDEX(DATOS!AT:AT,MATCH(CHECKLIST!B116,DATOS!B:B,0),1)),"")</f>
        <v/>
      </c>
      <c r="L116" s="18" t="str">
        <f>IFERROR(IF(INDEX(DATOS!AV:AV,MATCH(CHECKLIST!B116,DATOS!B:B,0),1)=0,"",INDEX(DATOS!AV:AV,MATCH(CHECKLIST!B116,DATOS!B:B,0),1)),"")</f>
        <v/>
      </c>
      <c r="M116" s="18" t="str">
        <f>IFERROR(IF(INDEX(DATOS!AR:AR,MATCH(CHECKLIST!B116,DATOS!B:B,0),1)=0,"",INDEX(DATOS!AR:AR,MATCH(CHECKLIST!B116,DATOS!B:B,0),1)),"")</f>
        <v/>
      </c>
      <c r="N116" s="50" t="str">
        <f ca="1">IFERROR(IF(INDEX(DATOS!K:K,MATCH(CHECKLIST!B116,DATOS!B:B,0),1)="","X",IF(INDEX(DATOS!K:K,MATCH(CHECKLIST!B116,DATOS!B:B,0),1)&gt;YEAR(TODAY())-1,"","VENCIDA")),"")</f>
        <v/>
      </c>
      <c r="O116" s="50" t="str">
        <f>IFERROR(IF(INDEX(DATOS!AY:AY,MATCH(CHECKLIST!B116,DATOS!B:B,0),1)=0,"",INDEX(DATOS!AY:AY,MATCH(CHECKLIST!B116,DATOS!B:B,0),1)),"")</f>
        <v/>
      </c>
      <c r="P116" s="18" t="str">
        <f>IFERROR(IF(INDEX(DATOS!AW:AW,MATCH(CHECKLIST!B116,DATOS!B:B,0),1)=0,"",INDEX(DATOS!AW:AW,MATCH(CHECKLIST!B116,DATOS!B:B,0),1)),"")</f>
        <v/>
      </c>
      <c r="Q116" s="18" t="str">
        <f>IFERROR(IF(INDEX(DATOS!AX:AX,MATCH(CHECKLIST!B116,DATOS!B:B,0),1)=0,"",INDEX(DATOS!AX:AX,MATCH(CHECKLIST!B116,DATOS!B:B,0),1)),"")</f>
        <v/>
      </c>
      <c r="S116">
        <f t="shared" si="5"/>
        <v>0</v>
      </c>
      <c r="U116" t="str">
        <f t="shared" si="3"/>
        <v/>
      </c>
      <c r="V116" t="str">
        <f t="shared" si="4"/>
        <v/>
      </c>
    </row>
    <row r="117" spans="1:22" ht="15" customHeight="1" x14ac:dyDescent="0.25">
      <c r="A117" s="13">
        <v>104</v>
      </c>
      <c r="B117" t="str">
        <f>IFERROR(INDEX(DATOS!B:B,MATCH(CHECKLIST!A117,DATOS!BM:BM,0),1),"")</f>
        <v/>
      </c>
      <c r="C117" t="str">
        <f>IFERROR(INDEX(DATOS!I:I,MATCH(CHECKLIST!A117,DATOS!BM:BM,0),1),"")</f>
        <v/>
      </c>
      <c r="D117" t="str">
        <f>IFERROR(INDEX(DATOS!R:R,MATCH(CHECKLIST!E117,DATOS!F:F,0),1),"")</f>
        <v/>
      </c>
      <c r="E117" s="17" t="str">
        <f>IFERROR(INDEX(DATOS!F:F,MATCH(CHECKLIST!A117,DATOS!BM:BM,0),1),"")</f>
        <v/>
      </c>
      <c r="F117" s="3" t="str">
        <f>IFERROR(IF(INDEX(DATOS!AL:AL,MATCH(CHECKLIST!B117,DATOS!B:B,0),1)=0,"",INDEX(DATOS!AL:AL,MATCH(CHECKLIST!B117,DATOS!B:B,0),1)),"")</f>
        <v/>
      </c>
      <c r="G117" s="18" t="str">
        <f>IFERROR(IF(INDEX(DATOS!AQ:AQ,MATCH(CHECKLIST!B117,DATOS!B:B,0),1)=0,"",INDEX(DATOS!AQ:AQ,MATCH(CHECKLIST!B117,DATOS!B:B,0),1)),"")</f>
        <v/>
      </c>
      <c r="H117" s="18" t="str">
        <f>IFERROR(IF(INDEX(DATOS!AC:AC,MATCH(CHECKLIST!B117,DATOS!B:B,0),1)="","X",IF(INDEX(DATOS!AC:AC,MATCH(CHECKLIST!B117,DATOS!B:B,0),1)="VIGENTE","",INDEX(DATOS!AC:AC,MATCH(CHECKLIST!B117,DATOS!B:B,0),1))),"")</f>
        <v/>
      </c>
      <c r="I117" s="18" t="str">
        <f>IFERROR(IF(INDEX(DATOS!AU:AU,MATCH(CHECKLIST!B117,DATOS!B:B,0),1)=0,"",INDEX(DATOS!AU:AU,MATCH(CHECKLIST!B117,DATOS!B:B,0),1)),"")</f>
        <v/>
      </c>
      <c r="J117" s="18" t="str">
        <f>IFERROR(IF(INDEX(DATOS!AS:AS,MATCH(CHECKLIST!B117,DATOS!B:B,0),1)=0,"",INDEX(DATOS!AS:AS,MATCH(CHECKLIST!B117,DATOS!B:B,0),1)),"")</f>
        <v/>
      </c>
      <c r="K117" s="50" t="str">
        <f>IFERROR(IF(INDEX(DATOS!AT:AT,MATCH(CHECKLIST!B117,DATOS!B:B,0),1)=0,"",INDEX(DATOS!AT:AT,MATCH(CHECKLIST!B117,DATOS!B:B,0),1)),"")</f>
        <v/>
      </c>
      <c r="L117" s="18" t="str">
        <f>IFERROR(IF(INDEX(DATOS!AV:AV,MATCH(CHECKLIST!B117,DATOS!B:B,0),1)=0,"",INDEX(DATOS!AV:AV,MATCH(CHECKLIST!B117,DATOS!B:B,0),1)),"")</f>
        <v/>
      </c>
      <c r="M117" s="18" t="str">
        <f>IFERROR(IF(INDEX(DATOS!AR:AR,MATCH(CHECKLIST!B117,DATOS!B:B,0),1)=0,"",INDEX(DATOS!AR:AR,MATCH(CHECKLIST!B117,DATOS!B:B,0),1)),"")</f>
        <v/>
      </c>
      <c r="N117" s="50" t="str">
        <f ca="1">IFERROR(IF(INDEX(DATOS!K:K,MATCH(CHECKLIST!B117,DATOS!B:B,0),1)="","X",IF(INDEX(DATOS!K:K,MATCH(CHECKLIST!B117,DATOS!B:B,0),1)&gt;YEAR(TODAY())-1,"","VENCIDA")),"")</f>
        <v/>
      </c>
      <c r="O117" s="50" t="str">
        <f>IFERROR(IF(INDEX(DATOS!AY:AY,MATCH(CHECKLIST!B117,DATOS!B:B,0),1)=0,"",INDEX(DATOS!AY:AY,MATCH(CHECKLIST!B117,DATOS!B:B,0),1)),"")</f>
        <v/>
      </c>
      <c r="P117" s="18" t="str">
        <f>IFERROR(IF(INDEX(DATOS!AW:AW,MATCH(CHECKLIST!B117,DATOS!B:B,0),1)=0,"",INDEX(DATOS!AW:AW,MATCH(CHECKLIST!B117,DATOS!B:B,0),1)),"")</f>
        <v/>
      </c>
      <c r="Q117" s="18" t="str">
        <f>IFERROR(IF(INDEX(DATOS!AX:AX,MATCH(CHECKLIST!B117,DATOS!B:B,0),1)=0,"",INDEX(DATOS!AX:AX,MATCH(CHECKLIST!B117,DATOS!B:B,0),1)),"")</f>
        <v/>
      </c>
      <c r="R117" t="str">
        <f>IF(B117="","",1)</f>
        <v/>
      </c>
      <c r="S117" t="str">
        <f t="shared" si="5"/>
        <v/>
      </c>
      <c r="U117" t="str">
        <f t="shared" si="3"/>
        <v/>
      </c>
      <c r="V117" t="str">
        <f t="shared" si="4"/>
        <v/>
      </c>
    </row>
    <row r="118" spans="1:22" ht="15" customHeight="1" x14ac:dyDescent="0.25">
      <c r="A118" s="13">
        <v>105</v>
      </c>
      <c r="B118" t="str">
        <f>IFERROR(INDEX(DATOS!B:B,MATCH(CHECKLIST!A118,DATOS!BM:BM,0),1),"")</f>
        <v/>
      </c>
      <c r="C118" t="str">
        <f>IFERROR(INDEX(DATOS!I:I,MATCH(CHECKLIST!A118,DATOS!BM:BM,0),1),"")</f>
        <v/>
      </c>
      <c r="D118" t="str">
        <f>IFERROR(INDEX(DATOS!R:R,MATCH(CHECKLIST!E118,DATOS!F:F,0),1),"")</f>
        <v/>
      </c>
      <c r="E118" s="17" t="str">
        <f>IFERROR(INDEX(DATOS!F:F,MATCH(CHECKLIST!A118,DATOS!BM:BM,0),1),"")</f>
        <v/>
      </c>
      <c r="F118" s="3" t="str">
        <f>IFERROR(IF(INDEX(DATOS!AL:AL,MATCH(CHECKLIST!B118,DATOS!B:B,0),1)=0,"",INDEX(DATOS!AL:AL,MATCH(CHECKLIST!B118,DATOS!B:B,0),1)),"")</f>
        <v/>
      </c>
      <c r="G118" s="18" t="str">
        <f>IFERROR(IF(INDEX(DATOS!AQ:AQ,MATCH(CHECKLIST!B118,DATOS!B:B,0),1)=0,"",INDEX(DATOS!AQ:AQ,MATCH(CHECKLIST!B118,DATOS!B:B,0),1)),"")</f>
        <v/>
      </c>
      <c r="H118" s="18" t="str">
        <f>IFERROR(IF(INDEX(DATOS!AC:AC,MATCH(CHECKLIST!B118,DATOS!B:B,0),1)="","X",IF(INDEX(DATOS!AC:AC,MATCH(CHECKLIST!B118,DATOS!B:B,0),1)="VIGENTE","",INDEX(DATOS!AC:AC,MATCH(CHECKLIST!B118,DATOS!B:B,0),1))),"")</f>
        <v/>
      </c>
      <c r="I118" s="18" t="str">
        <f>IFERROR(IF(INDEX(DATOS!AU:AU,MATCH(CHECKLIST!B118,DATOS!B:B,0),1)=0,"",INDEX(DATOS!AU:AU,MATCH(CHECKLIST!B118,DATOS!B:B,0),1)),"")</f>
        <v/>
      </c>
      <c r="J118" s="18" t="str">
        <f>IFERROR(IF(INDEX(DATOS!AS:AS,MATCH(CHECKLIST!B118,DATOS!B:B,0),1)=0,"",INDEX(DATOS!AS:AS,MATCH(CHECKLIST!B118,DATOS!B:B,0),1)),"")</f>
        <v/>
      </c>
      <c r="K118" s="50" t="str">
        <f>IFERROR(IF(INDEX(DATOS!AT:AT,MATCH(CHECKLIST!B118,DATOS!B:B,0),1)=0,"",INDEX(DATOS!AT:AT,MATCH(CHECKLIST!B118,DATOS!B:B,0),1)),"")</f>
        <v/>
      </c>
      <c r="L118" s="18" t="str">
        <f>IFERROR(IF(INDEX(DATOS!AV:AV,MATCH(CHECKLIST!B118,DATOS!B:B,0),1)=0,"",INDEX(DATOS!AV:AV,MATCH(CHECKLIST!B118,DATOS!B:B,0),1)),"")</f>
        <v/>
      </c>
      <c r="M118" s="18" t="str">
        <f>IFERROR(IF(INDEX(DATOS!AR:AR,MATCH(CHECKLIST!B118,DATOS!B:B,0),1)=0,"",INDEX(DATOS!AR:AR,MATCH(CHECKLIST!B118,DATOS!B:B,0),1)),"")</f>
        <v/>
      </c>
      <c r="N118" s="50" t="str">
        <f ca="1">IFERROR(IF(INDEX(DATOS!K:K,MATCH(CHECKLIST!B118,DATOS!B:B,0),1)="","X",IF(INDEX(DATOS!K:K,MATCH(CHECKLIST!B118,DATOS!B:B,0),1)&gt;YEAR(TODAY())-1,"","VENCIDA")),"")</f>
        <v/>
      </c>
      <c r="O118" s="50" t="str">
        <f>IFERROR(IF(INDEX(DATOS!AY:AY,MATCH(CHECKLIST!B118,DATOS!B:B,0),1)=0,"",INDEX(DATOS!AY:AY,MATCH(CHECKLIST!B118,DATOS!B:B,0),1)),"")</f>
        <v/>
      </c>
      <c r="P118" s="18" t="str">
        <f>IFERROR(IF(INDEX(DATOS!AW:AW,MATCH(CHECKLIST!B118,DATOS!B:B,0),1)=0,"",INDEX(DATOS!AW:AW,MATCH(CHECKLIST!B118,DATOS!B:B,0),1)),"")</f>
        <v/>
      </c>
      <c r="Q118" s="18" t="str">
        <f>IFERROR(IF(INDEX(DATOS!AX:AX,MATCH(CHECKLIST!B118,DATOS!B:B,0),1)=0,"",INDEX(DATOS!AX:AX,MATCH(CHECKLIST!B118,DATOS!B:B,0),1)),"")</f>
        <v/>
      </c>
      <c r="S118">
        <f t="shared" si="5"/>
        <v>0</v>
      </c>
      <c r="U118" t="str">
        <f t="shared" si="3"/>
        <v/>
      </c>
      <c r="V118" t="str">
        <f t="shared" si="4"/>
        <v/>
      </c>
    </row>
    <row r="119" spans="1:22" ht="15" customHeight="1" x14ac:dyDescent="0.25">
      <c r="A119" s="13">
        <v>106</v>
      </c>
      <c r="B119" t="str">
        <f>IFERROR(INDEX(DATOS!B:B,MATCH(CHECKLIST!A119,DATOS!BM:BM,0),1),"")</f>
        <v/>
      </c>
      <c r="C119" t="str">
        <f>IFERROR(INDEX(DATOS!I:I,MATCH(CHECKLIST!A119,DATOS!BM:BM,0),1),"")</f>
        <v/>
      </c>
      <c r="D119" t="str">
        <f>IFERROR(INDEX(DATOS!R:R,MATCH(CHECKLIST!E119,DATOS!F:F,0),1),"")</f>
        <v/>
      </c>
      <c r="E119" s="17" t="str">
        <f>IFERROR(INDEX(DATOS!F:F,MATCH(CHECKLIST!A119,DATOS!BM:BM,0),1),"")</f>
        <v/>
      </c>
      <c r="F119" s="3" t="str">
        <f>IFERROR(IF(INDEX(DATOS!AL:AL,MATCH(CHECKLIST!B119,DATOS!B:B,0),1)=0,"",INDEX(DATOS!AL:AL,MATCH(CHECKLIST!B119,DATOS!B:B,0),1)),"")</f>
        <v/>
      </c>
      <c r="G119" s="18" t="str">
        <f>IFERROR(IF(INDEX(DATOS!AQ:AQ,MATCH(CHECKLIST!B119,DATOS!B:B,0),1)=0,"",INDEX(DATOS!AQ:AQ,MATCH(CHECKLIST!B119,DATOS!B:B,0),1)),"")</f>
        <v/>
      </c>
      <c r="H119" s="18" t="str">
        <f>IFERROR(IF(INDEX(DATOS!AC:AC,MATCH(CHECKLIST!B119,DATOS!B:B,0),1)="","X",IF(INDEX(DATOS!AC:AC,MATCH(CHECKLIST!B119,DATOS!B:B,0),1)="VIGENTE","",INDEX(DATOS!AC:AC,MATCH(CHECKLIST!B119,DATOS!B:B,0),1))),"")</f>
        <v/>
      </c>
      <c r="I119" s="18" t="str">
        <f>IFERROR(IF(INDEX(DATOS!AU:AU,MATCH(CHECKLIST!B119,DATOS!B:B,0),1)=0,"",INDEX(DATOS!AU:AU,MATCH(CHECKLIST!B119,DATOS!B:B,0),1)),"")</f>
        <v/>
      </c>
      <c r="J119" s="18" t="str">
        <f>IFERROR(IF(INDEX(DATOS!AS:AS,MATCH(CHECKLIST!B119,DATOS!B:B,0),1)=0,"",INDEX(DATOS!AS:AS,MATCH(CHECKLIST!B119,DATOS!B:B,0),1)),"")</f>
        <v/>
      </c>
      <c r="K119" s="50" t="str">
        <f>IFERROR(IF(INDEX(DATOS!AT:AT,MATCH(CHECKLIST!B119,DATOS!B:B,0),1)=0,"",INDEX(DATOS!AT:AT,MATCH(CHECKLIST!B119,DATOS!B:B,0),1)),"")</f>
        <v/>
      </c>
      <c r="L119" s="18" t="str">
        <f>IFERROR(IF(INDEX(DATOS!AV:AV,MATCH(CHECKLIST!B119,DATOS!B:B,0),1)=0,"",INDEX(DATOS!AV:AV,MATCH(CHECKLIST!B119,DATOS!B:B,0),1)),"")</f>
        <v/>
      </c>
      <c r="M119" s="18" t="str">
        <f>IFERROR(IF(INDEX(DATOS!AR:AR,MATCH(CHECKLIST!B119,DATOS!B:B,0),1)=0,"",INDEX(DATOS!AR:AR,MATCH(CHECKLIST!B119,DATOS!B:B,0),1)),"")</f>
        <v/>
      </c>
      <c r="N119" s="50" t="str">
        <f ca="1">IFERROR(IF(INDEX(DATOS!K:K,MATCH(CHECKLIST!B119,DATOS!B:B,0),1)="","X",IF(INDEX(DATOS!K:K,MATCH(CHECKLIST!B119,DATOS!B:B,0),1)&gt;YEAR(TODAY())-1,"","VENCIDA")),"")</f>
        <v/>
      </c>
      <c r="O119" s="50" t="str">
        <f>IFERROR(IF(INDEX(DATOS!AY:AY,MATCH(CHECKLIST!B119,DATOS!B:B,0),1)=0,"",INDEX(DATOS!AY:AY,MATCH(CHECKLIST!B119,DATOS!B:B,0),1)),"")</f>
        <v/>
      </c>
      <c r="P119" s="18" t="str">
        <f>IFERROR(IF(INDEX(DATOS!AW:AW,MATCH(CHECKLIST!B119,DATOS!B:B,0),1)=0,"",INDEX(DATOS!AW:AW,MATCH(CHECKLIST!B119,DATOS!B:B,0),1)),"")</f>
        <v/>
      </c>
      <c r="Q119" s="18" t="str">
        <f>IFERROR(IF(INDEX(DATOS!AX:AX,MATCH(CHECKLIST!B119,DATOS!B:B,0),1)=0,"",INDEX(DATOS!AX:AX,MATCH(CHECKLIST!B119,DATOS!B:B,0),1)),"")</f>
        <v/>
      </c>
      <c r="R119" t="str">
        <f>IF(B119="","",1)</f>
        <v/>
      </c>
      <c r="S119" t="str">
        <f t="shared" si="5"/>
        <v/>
      </c>
      <c r="U119" t="str">
        <f t="shared" si="3"/>
        <v/>
      </c>
      <c r="V119" t="str">
        <f t="shared" si="4"/>
        <v/>
      </c>
    </row>
    <row r="120" spans="1:22" ht="15" customHeight="1" x14ac:dyDescent="0.25">
      <c r="A120" s="13">
        <v>107</v>
      </c>
      <c r="B120" t="str">
        <f>IFERROR(INDEX(DATOS!B:B,MATCH(CHECKLIST!A120,DATOS!BM:BM,0),1),"")</f>
        <v/>
      </c>
      <c r="C120" t="str">
        <f>IFERROR(INDEX(DATOS!I:I,MATCH(CHECKLIST!A120,DATOS!BM:BM,0),1),"")</f>
        <v/>
      </c>
      <c r="D120" t="str">
        <f>IFERROR(INDEX(DATOS!R:R,MATCH(CHECKLIST!E120,DATOS!F:F,0),1),"")</f>
        <v/>
      </c>
      <c r="E120" s="17" t="str">
        <f>IFERROR(INDEX(DATOS!F:F,MATCH(CHECKLIST!A120,DATOS!BM:BM,0),1),"")</f>
        <v/>
      </c>
      <c r="F120" s="3" t="str">
        <f>IFERROR(IF(INDEX(DATOS!AL:AL,MATCH(CHECKLIST!B120,DATOS!B:B,0),1)=0,"",INDEX(DATOS!AL:AL,MATCH(CHECKLIST!B120,DATOS!B:B,0),1)),"")</f>
        <v/>
      </c>
      <c r="G120" s="18" t="str">
        <f>IFERROR(IF(INDEX(DATOS!AQ:AQ,MATCH(CHECKLIST!B120,DATOS!B:B,0),1)=0,"",INDEX(DATOS!AQ:AQ,MATCH(CHECKLIST!B120,DATOS!B:B,0),1)),"")</f>
        <v/>
      </c>
      <c r="H120" s="18" t="str">
        <f>IFERROR(IF(INDEX(DATOS!AC:AC,MATCH(CHECKLIST!B120,DATOS!B:B,0),1)="","X",IF(INDEX(DATOS!AC:AC,MATCH(CHECKLIST!B120,DATOS!B:B,0),1)="VIGENTE","",INDEX(DATOS!AC:AC,MATCH(CHECKLIST!B120,DATOS!B:B,0),1))),"")</f>
        <v/>
      </c>
      <c r="I120" s="18" t="str">
        <f>IFERROR(IF(INDEX(DATOS!AU:AU,MATCH(CHECKLIST!B120,DATOS!B:B,0),1)=0,"",INDEX(DATOS!AU:AU,MATCH(CHECKLIST!B120,DATOS!B:B,0),1)),"")</f>
        <v/>
      </c>
      <c r="J120" s="18" t="str">
        <f>IFERROR(IF(INDEX(DATOS!AS:AS,MATCH(CHECKLIST!B120,DATOS!B:B,0),1)=0,"",INDEX(DATOS!AS:AS,MATCH(CHECKLIST!B120,DATOS!B:B,0),1)),"")</f>
        <v/>
      </c>
      <c r="K120" s="50" t="str">
        <f>IFERROR(IF(INDEX(DATOS!AT:AT,MATCH(CHECKLIST!B120,DATOS!B:B,0),1)=0,"",INDEX(DATOS!AT:AT,MATCH(CHECKLIST!B120,DATOS!B:B,0),1)),"")</f>
        <v/>
      </c>
      <c r="L120" s="18" t="str">
        <f>IFERROR(IF(INDEX(DATOS!AV:AV,MATCH(CHECKLIST!B120,DATOS!B:B,0),1)=0,"",INDEX(DATOS!AV:AV,MATCH(CHECKLIST!B120,DATOS!B:B,0),1)),"")</f>
        <v/>
      </c>
      <c r="M120" s="18" t="str">
        <f>IFERROR(IF(INDEX(DATOS!AR:AR,MATCH(CHECKLIST!B120,DATOS!B:B,0),1)=0,"",INDEX(DATOS!AR:AR,MATCH(CHECKLIST!B120,DATOS!B:B,0),1)),"")</f>
        <v/>
      </c>
      <c r="N120" s="50" t="str">
        <f ca="1">IFERROR(IF(INDEX(DATOS!K:K,MATCH(CHECKLIST!B120,DATOS!B:B,0),1)="","X",IF(INDEX(DATOS!K:K,MATCH(CHECKLIST!B120,DATOS!B:B,0),1)&gt;YEAR(TODAY())-1,"","VENCIDA")),"")</f>
        <v/>
      </c>
      <c r="O120" s="50" t="str">
        <f>IFERROR(IF(INDEX(DATOS!AY:AY,MATCH(CHECKLIST!B120,DATOS!B:B,0),1)=0,"",INDEX(DATOS!AY:AY,MATCH(CHECKLIST!B120,DATOS!B:B,0),1)),"")</f>
        <v/>
      </c>
      <c r="P120" s="18" t="str">
        <f>IFERROR(IF(INDEX(DATOS!AW:AW,MATCH(CHECKLIST!B120,DATOS!B:B,0),1)=0,"",INDEX(DATOS!AW:AW,MATCH(CHECKLIST!B120,DATOS!B:B,0),1)),"")</f>
        <v/>
      </c>
      <c r="Q120" s="18" t="str">
        <f>IFERROR(IF(INDEX(DATOS!AX:AX,MATCH(CHECKLIST!B120,DATOS!B:B,0),1)=0,"",INDEX(DATOS!AX:AX,MATCH(CHECKLIST!B120,DATOS!B:B,0),1)),"")</f>
        <v/>
      </c>
      <c r="S120">
        <f t="shared" si="5"/>
        <v>0</v>
      </c>
      <c r="U120" t="str">
        <f t="shared" si="3"/>
        <v/>
      </c>
      <c r="V120" t="str">
        <f t="shared" si="4"/>
        <v/>
      </c>
    </row>
    <row r="121" spans="1:22" ht="15" customHeight="1" x14ac:dyDescent="0.25">
      <c r="A121" s="13">
        <v>108</v>
      </c>
      <c r="B121" t="str">
        <f>IFERROR(INDEX(DATOS!B:B,MATCH(CHECKLIST!A121,DATOS!BM:BM,0),1),"")</f>
        <v/>
      </c>
      <c r="C121" t="str">
        <f>IFERROR(INDEX(DATOS!I:I,MATCH(CHECKLIST!A121,DATOS!BM:BM,0),1),"")</f>
        <v/>
      </c>
      <c r="D121" t="str">
        <f>IFERROR(INDEX(DATOS!R:R,MATCH(CHECKLIST!E121,DATOS!F:F,0),1),"")</f>
        <v/>
      </c>
      <c r="E121" s="17" t="str">
        <f>IFERROR(INDEX(DATOS!F:F,MATCH(CHECKLIST!A121,DATOS!BM:BM,0),1),"")</f>
        <v/>
      </c>
      <c r="F121" s="3" t="str">
        <f>IFERROR(IF(INDEX(DATOS!AL:AL,MATCH(CHECKLIST!B121,DATOS!B:B,0),1)=0,"",INDEX(DATOS!AL:AL,MATCH(CHECKLIST!B121,DATOS!B:B,0),1)),"")</f>
        <v/>
      </c>
      <c r="G121" s="18" t="str">
        <f>IFERROR(IF(INDEX(DATOS!AQ:AQ,MATCH(CHECKLIST!B121,DATOS!B:B,0),1)=0,"",INDEX(DATOS!AQ:AQ,MATCH(CHECKLIST!B121,DATOS!B:B,0),1)),"")</f>
        <v/>
      </c>
      <c r="H121" s="18" t="str">
        <f>IFERROR(IF(INDEX(DATOS!AC:AC,MATCH(CHECKLIST!B121,DATOS!B:B,0),1)="","X",IF(INDEX(DATOS!AC:AC,MATCH(CHECKLIST!B121,DATOS!B:B,0),1)="VIGENTE","",INDEX(DATOS!AC:AC,MATCH(CHECKLIST!B121,DATOS!B:B,0),1))),"")</f>
        <v/>
      </c>
      <c r="I121" s="18" t="str">
        <f>IFERROR(IF(INDEX(DATOS!AU:AU,MATCH(CHECKLIST!B121,DATOS!B:B,0),1)=0,"",INDEX(DATOS!AU:AU,MATCH(CHECKLIST!B121,DATOS!B:B,0),1)),"")</f>
        <v/>
      </c>
      <c r="J121" s="18" t="str">
        <f>IFERROR(IF(INDEX(DATOS!AS:AS,MATCH(CHECKLIST!B121,DATOS!B:B,0),1)=0,"",INDEX(DATOS!AS:AS,MATCH(CHECKLIST!B121,DATOS!B:B,0),1)),"")</f>
        <v/>
      </c>
      <c r="K121" s="50" t="str">
        <f>IFERROR(IF(INDEX(DATOS!AT:AT,MATCH(CHECKLIST!B121,DATOS!B:B,0),1)=0,"",INDEX(DATOS!AT:AT,MATCH(CHECKLIST!B121,DATOS!B:B,0),1)),"")</f>
        <v/>
      </c>
      <c r="L121" s="18" t="str">
        <f>IFERROR(IF(INDEX(DATOS!AV:AV,MATCH(CHECKLIST!B121,DATOS!B:B,0),1)=0,"",INDEX(DATOS!AV:AV,MATCH(CHECKLIST!B121,DATOS!B:B,0),1)),"")</f>
        <v/>
      </c>
      <c r="M121" s="18" t="str">
        <f>IFERROR(IF(INDEX(DATOS!AR:AR,MATCH(CHECKLIST!B121,DATOS!B:B,0),1)=0,"",INDEX(DATOS!AR:AR,MATCH(CHECKLIST!B121,DATOS!B:B,0),1)),"")</f>
        <v/>
      </c>
      <c r="N121" s="50" t="str">
        <f ca="1">IFERROR(IF(INDEX(DATOS!K:K,MATCH(CHECKLIST!B121,DATOS!B:B,0),1)="","X",IF(INDEX(DATOS!K:K,MATCH(CHECKLIST!B121,DATOS!B:B,0),1)&gt;YEAR(TODAY())-1,"","VENCIDA")),"")</f>
        <v/>
      </c>
      <c r="O121" s="50" t="str">
        <f>IFERROR(IF(INDEX(DATOS!AY:AY,MATCH(CHECKLIST!B121,DATOS!B:B,0),1)=0,"",INDEX(DATOS!AY:AY,MATCH(CHECKLIST!B121,DATOS!B:B,0),1)),"")</f>
        <v/>
      </c>
      <c r="P121" s="18" t="str">
        <f>IFERROR(IF(INDEX(DATOS!AW:AW,MATCH(CHECKLIST!B121,DATOS!B:B,0),1)=0,"",INDEX(DATOS!AW:AW,MATCH(CHECKLIST!B121,DATOS!B:B,0),1)),"")</f>
        <v/>
      </c>
      <c r="Q121" s="18" t="str">
        <f>IFERROR(IF(INDEX(DATOS!AX:AX,MATCH(CHECKLIST!B121,DATOS!B:B,0),1)=0,"",INDEX(DATOS!AX:AX,MATCH(CHECKLIST!B121,DATOS!B:B,0),1)),"")</f>
        <v/>
      </c>
      <c r="R121" t="str">
        <f>IF(B121="","",1)</f>
        <v/>
      </c>
      <c r="S121" t="str">
        <f t="shared" si="5"/>
        <v/>
      </c>
      <c r="U121" t="str">
        <f t="shared" si="3"/>
        <v/>
      </c>
      <c r="V121" t="str">
        <f t="shared" si="4"/>
        <v/>
      </c>
    </row>
    <row r="122" spans="1:22" x14ac:dyDescent="0.25">
      <c r="A122" s="13">
        <v>109</v>
      </c>
      <c r="B122" t="str">
        <f>IFERROR(INDEX(DATOS!B:B,MATCH(CHECKLIST!A122,DATOS!BM:BM,0),1),"")</f>
        <v/>
      </c>
      <c r="C122" t="str">
        <f>IFERROR(INDEX(DATOS!I:I,MATCH(CHECKLIST!A122,DATOS!BM:BM,0),1),"")</f>
        <v/>
      </c>
      <c r="D122" t="str">
        <f>IFERROR(INDEX(DATOS!R:R,MATCH(CHECKLIST!E122,DATOS!F:F,0),1),"")</f>
        <v/>
      </c>
      <c r="E122" s="17" t="str">
        <f>IFERROR(INDEX(DATOS!F:F,MATCH(CHECKLIST!A122,DATOS!BM:BM,0),1),"")</f>
        <v/>
      </c>
      <c r="F122" s="3" t="str">
        <f>IFERROR(IF(INDEX(DATOS!AL:AL,MATCH(CHECKLIST!B122,DATOS!B:B,0),1)=0,"",INDEX(DATOS!AL:AL,MATCH(CHECKLIST!B122,DATOS!B:B,0),1)),"")</f>
        <v/>
      </c>
      <c r="G122" s="18" t="str">
        <f>IFERROR(IF(INDEX(DATOS!AQ:AQ,MATCH(CHECKLIST!B122,DATOS!B:B,0),1)=0,"",INDEX(DATOS!AQ:AQ,MATCH(CHECKLIST!B122,DATOS!B:B,0),1)),"")</f>
        <v/>
      </c>
      <c r="H122" s="18" t="str">
        <f>IFERROR(IF(INDEX(DATOS!AC:AC,MATCH(CHECKLIST!B122,DATOS!B:B,0),1)="","X",IF(INDEX(DATOS!AC:AC,MATCH(CHECKLIST!B122,DATOS!B:B,0),1)="VIGENTE","",INDEX(DATOS!AC:AC,MATCH(CHECKLIST!B122,DATOS!B:B,0),1))),"")</f>
        <v/>
      </c>
      <c r="I122" s="18" t="str">
        <f>IFERROR(IF(INDEX(DATOS!AU:AU,MATCH(CHECKLIST!B122,DATOS!B:B,0),1)=0,"",INDEX(DATOS!AU:AU,MATCH(CHECKLIST!B122,DATOS!B:B,0),1)),"")</f>
        <v/>
      </c>
      <c r="J122" s="18" t="str">
        <f>IFERROR(IF(INDEX(DATOS!AS:AS,MATCH(CHECKLIST!B122,DATOS!B:B,0),1)=0,"",INDEX(DATOS!AS:AS,MATCH(CHECKLIST!B122,DATOS!B:B,0),1)),"")</f>
        <v/>
      </c>
      <c r="K122" s="50" t="str">
        <f>IFERROR(IF(INDEX(DATOS!AT:AT,MATCH(CHECKLIST!B122,DATOS!B:B,0),1)=0,"",INDEX(DATOS!AT:AT,MATCH(CHECKLIST!B122,DATOS!B:B,0),1)),"")</f>
        <v/>
      </c>
      <c r="L122" s="18" t="str">
        <f>IFERROR(IF(INDEX(DATOS!AV:AV,MATCH(CHECKLIST!B122,DATOS!B:B,0),1)=0,"",INDEX(DATOS!AV:AV,MATCH(CHECKLIST!B122,DATOS!B:B,0),1)),"")</f>
        <v/>
      </c>
      <c r="M122" s="18" t="str">
        <f>IFERROR(IF(INDEX(DATOS!AR:AR,MATCH(CHECKLIST!B122,DATOS!B:B,0),1)=0,"",INDEX(DATOS!AR:AR,MATCH(CHECKLIST!B122,DATOS!B:B,0),1)),"")</f>
        <v/>
      </c>
      <c r="N122" s="50" t="str">
        <f ca="1">IFERROR(IF(INDEX(DATOS!K:K,MATCH(CHECKLIST!B122,DATOS!B:B,0),1)="","X",IF(INDEX(DATOS!K:K,MATCH(CHECKLIST!B122,DATOS!B:B,0),1)&gt;YEAR(TODAY())-1,"","VENCIDA")),"")</f>
        <v/>
      </c>
      <c r="O122" s="50" t="str">
        <f>IFERROR(IF(INDEX(DATOS!AY:AY,MATCH(CHECKLIST!B122,DATOS!B:B,0),1)=0,"",INDEX(DATOS!AY:AY,MATCH(CHECKLIST!B122,DATOS!B:B,0),1)),"")</f>
        <v/>
      </c>
      <c r="P122" s="18" t="str">
        <f>IFERROR(IF(INDEX(DATOS!AW:AW,MATCH(CHECKLIST!B122,DATOS!B:B,0),1)=0,"",INDEX(DATOS!AW:AW,MATCH(CHECKLIST!B122,DATOS!B:B,0),1)),"")</f>
        <v/>
      </c>
      <c r="Q122" s="18" t="str">
        <f>IFERROR(IF(INDEX(DATOS!AX:AX,MATCH(CHECKLIST!B122,DATOS!B:B,0),1)=0,"",INDEX(DATOS!AX:AX,MATCH(CHECKLIST!B122,DATOS!B:B,0),1)),"")</f>
        <v/>
      </c>
      <c r="S122">
        <f t="shared" si="5"/>
        <v>0</v>
      </c>
      <c r="U122" t="str">
        <f t="shared" si="3"/>
        <v/>
      </c>
      <c r="V122" t="str">
        <f t="shared" si="4"/>
        <v/>
      </c>
    </row>
    <row r="123" spans="1:22" ht="15" customHeight="1" x14ac:dyDescent="0.25">
      <c r="A123" s="13">
        <v>110</v>
      </c>
      <c r="B123" t="str">
        <f>IFERROR(INDEX(DATOS!B:B,MATCH(CHECKLIST!A123,DATOS!BM:BM,0),1),"")</f>
        <v/>
      </c>
      <c r="C123" t="str">
        <f>IFERROR(INDEX(DATOS!I:I,MATCH(CHECKLIST!A123,DATOS!BM:BM,0),1),"")</f>
        <v/>
      </c>
      <c r="D123" t="str">
        <f>IFERROR(INDEX(DATOS!R:R,MATCH(CHECKLIST!E123,DATOS!F:F,0),1),"")</f>
        <v/>
      </c>
      <c r="E123" s="17" t="str">
        <f>IFERROR(INDEX(DATOS!F:F,MATCH(CHECKLIST!A123,DATOS!BM:BM,0),1),"")</f>
        <v/>
      </c>
      <c r="F123" s="3" t="str">
        <f>IFERROR(IF(INDEX(DATOS!AL:AL,MATCH(CHECKLIST!B123,DATOS!B:B,0),1)=0,"",INDEX(DATOS!AL:AL,MATCH(CHECKLIST!B123,DATOS!B:B,0),1)),"")</f>
        <v/>
      </c>
      <c r="G123" s="18" t="str">
        <f>IFERROR(IF(INDEX(DATOS!AQ:AQ,MATCH(CHECKLIST!B123,DATOS!B:B,0),1)=0,"",INDEX(DATOS!AQ:AQ,MATCH(CHECKLIST!B123,DATOS!B:B,0),1)),"")</f>
        <v/>
      </c>
      <c r="H123" s="18" t="str">
        <f>IFERROR(IF(INDEX(DATOS!AC:AC,MATCH(CHECKLIST!B123,DATOS!B:B,0),1)="","X",IF(INDEX(DATOS!AC:AC,MATCH(CHECKLIST!B123,DATOS!B:B,0),1)="VIGENTE","",INDEX(DATOS!AC:AC,MATCH(CHECKLIST!B123,DATOS!B:B,0),1))),"")</f>
        <v/>
      </c>
      <c r="I123" s="18" t="str">
        <f>IFERROR(IF(INDEX(DATOS!AU:AU,MATCH(CHECKLIST!B123,DATOS!B:B,0),1)=0,"",INDEX(DATOS!AU:AU,MATCH(CHECKLIST!B123,DATOS!B:B,0),1)),"")</f>
        <v/>
      </c>
      <c r="J123" s="18" t="str">
        <f>IFERROR(IF(INDEX(DATOS!AS:AS,MATCH(CHECKLIST!B123,DATOS!B:B,0),1)=0,"",INDEX(DATOS!AS:AS,MATCH(CHECKLIST!B123,DATOS!B:B,0),1)),"")</f>
        <v/>
      </c>
      <c r="K123" s="50" t="str">
        <f>IFERROR(IF(INDEX(DATOS!AT:AT,MATCH(CHECKLIST!B123,DATOS!B:B,0),1)=0,"",INDEX(DATOS!AT:AT,MATCH(CHECKLIST!B123,DATOS!B:B,0),1)),"")</f>
        <v/>
      </c>
      <c r="L123" s="18" t="str">
        <f>IFERROR(IF(INDEX(DATOS!AV:AV,MATCH(CHECKLIST!B123,DATOS!B:B,0),1)=0,"",INDEX(DATOS!AV:AV,MATCH(CHECKLIST!B123,DATOS!B:B,0),1)),"")</f>
        <v/>
      </c>
      <c r="M123" s="18" t="str">
        <f>IFERROR(IF(INDEX(DATOS!AR:AR,MATCH(CHECKLIST!B123,DATOS!B:B,0),1)=0,"",INDEX(DATOS!AR:AR,MATCH(CHECKLIST!B123,DATOS!B:B,0),1)),"")</f>
        <v/>
      </c>
      <c r="N123" s="50" t="str">
        <f ca="1">IFERROR(IF(INDEX(DATOS!K:K,MATCH(CHECKLIST!B123,DATOS!B:B,0),1)="","X",IF(INDEX(DATOS!K:K,MATCH(CHECKLIST!B123,DATOS!B:B,0),1)&gt;YEAR(TODAY())-1,"","VENCIDA")),"")</f>
        <v/>
      </c>
      <c r="O123" s="50" t="str">
        <f>IFERROR(IF(INDEX(DATOS!AY:AY,MATCH(CHECKLIST!B123,DATOS!B:B,0),1)=0,"",INDEX(DATOS!AY:AY,MATCH(CHECKLIST!B123,DATOS!B:B,0),1)),"")</f>
        <v/>
      </c>
      <c r="P123" s="18" t="str">
        <f>IFERROR(IF(INDEX(DATOS!AW:AW,MATCH(CHECKLIST!B123,DATOS!B:B,0),1)=0,"",INDEX(DATOS!AW:AW,MATCH(CHECKLIST!B123,DATOS!B:B,0),1)),"")</f>
        <v/>
      </c>
      <c r="Q123" s="18" t="str">
        <f>IFERROR(IF(INDEX(DATOS!AX:AX,MATCH(CHECKLIST!B123,DATOS!B:B,0),1)=0,"",INDEX(DATOS!AX:AX,MATCH(CHECKLIST!B123,DATOS!B:B,0),1)),"")</f>
        <v/>
      </c>
      <c r="R123" t="str">
        <f>IF(B123="","",1)</f>
        <v/>
      </c>
      <c r="S123" t="str">
        <f t="shared" si="5"/>
        <v/>
      </c>
      <c r="U123" t="str">
        <f t="shared" si="3"/>
        <v/>
      </c>
      <c r="V123" t="str">
        <f t="shared" si="4"/>
        <v/>
      </c>
    </row>
    <row r="124" spans="1:22" ht="15" customHeight="1" x14ac:dyDescent="0.25">
      <c r="A124" s="13">
        <v>111</v>
      </c>
      <c r="B124" t="str">
        <f>IFERROR(INDEX(DATOS!B:B,MATCH(CHECKLIST!A124,DATOS!BM:BM,0),1),"")</f>
        <v/>
      </c>
      <c r="C124" t="str">
        <f>IFERROR(INDEX(DATOS!I:I,MATCH(CHECKLIST!A124,DATOS!BM:BM,0),1),"")</f>
        <v/>
      </c>
      <c r="D124" t="str">
        <f>IFERROR(INDEX(DATOS!R:R,MATCH(CHECKLIST!E124,DATOS!F:F,0),1),"")</f>
        <v/>
      </c>
      <c r="E124" s="17" t="str">
        <f>IFERROR(INDEX(DATOS!F:F,MATCH(CHECKLIST!A124,DATOS!BM:BM,0),1),"")</f>
        <v/>
      </c>
      <c r="F124" s="3" t="str">
        <f>IFERROR(IF(INDEX(DATOS!AL:AL,MATCH(CHECKLIST!B124,DATOS!B:B,0),1)=0,"",INDEX(DATOS!AL:AL,MATCH(CHECKLIST!B124,DATOS!B:B,0),1)),"")</f>
        <v/>
      </c>
      <c r="G124" s="18" t="str">
        <f>IFERROR(IF(INDEX(DATOS!AQ:AQ,MATCH(CHECKLIST!B124,DATOS!B:B,0),1)=0,"",INDEX(DATOS!AQ:AQ,MATCH(CHECKLIST!B124,DATOS!B:B,0),1)),"")</f>
        <v/>
      </c>
      <c r="H124" s="18" t="str">
        <f>IFERROR(IF(INDEX(DATOS!AC:AC,MATCH(CHECKLIST!B124,DATOS!B:B,0),1)="","X",IF(INDEX(DATOS!AC:AC,MATCH(CHECKLIST!B124,DATOS!B:B,0),1)="VIGENTE","",INDEX(DATOS!AC:AC,MATCH(CHECKLIST!B124,DATOS!B:B,0),1))),"")</f>
        <v/>
      </c>
      <c r="I124" s="18" t="str">
        <f>IFERROR(IF(INDEX(DATOS!AU:AU,MATCH(CHECKLIST!B124,DATOS!B:B,0),1)=0,"",INDEX(DATOS!AU:AU,MATCH(CHECKLIST!B124,DATOS!B:B,0),1)),"")</f>
        <v/>
      </c>
      <c r="J124" s="18" t="str">
        <f>IFERROR(IF(INDEX(DATOS!AS:AS,MATCH(CHECKLIST!B124,DATOS!B:B,0),1)=0,"",INDEX(DATOS!AS:AS,MATCH(CHECKLIST!B124,DATOS!B:B,0),1)),"")</f>
        <v/>
      </c>
      <c r="K124" s="50" t="str">
        <f>IFERROR(IF(INDEX(DATOS!AT:AT,MATCH(CHECKLIST!B124,DATOS!B:B,0),1)=0,"",INDEX(DATOS!AT:AT,MATCH(CHECKLIST!B124,DATOS!B:B,0),1)),"")</f>
        <v/>
      </c>
      <c r="L124" s="18" t="str">
        <f>IFERROR(IF(INDEX(DATOS!AV:AV,MATCH(CHECKLIST!B124,DATOS!B:B,0),1)=0,"",INDEX(DATOS!AV:AV,MATCH(CHECKLIST!B124,DATOS!B:B,0),1)),"")</f>
        <v/>
      </c>
      <c r="M124" s="18" t="str">
        <f>IFERROR(IF(INDEX(DATOS!AR:AR,MATCH(CHECKLIST!B124,DATOS!B:B,0),1)=0,"",INDEX(DATOS!AR:AR,MATCH(CHECKLIST!B124,DATOS!B:B,0),1)),"")</f>
        <v/>
      </c>
      <c r="N124" s="50" t="str">
        <f ca="1">IFERROR(IF(INDEX(DATOS!K:K,MATCH(CHECKLIST!B124,DATOS!B:B,0),1)="","X",IF(INDEX(DATOS!K:K,MATCH(CHECKLIST!B124,DATOS!B:B,0),1)&gt;YEAR(TODAY())-1,"","VENCIDA")),"")</f>
        <v/>
      </c>
      <c r="O124" s="50" t="str">
        <f>IFERROR(IF(INDEX(DATOS!AY:AY,MATCH(CHECKLIST!B124,DATOS!B:B,0),1)=0,"",INDEX(DATOS!AY:AY,MATCH(CHECKLIST!B124,DATOS!B:B,0),1)),"")</f>
        <v/>
      </c>
      <c r="P124" s="18" t="str">
        <f>IFERROR(IF(INDEX(DATOS!AW:AW,MATCH(CHECKLIST!B124,DATOS!B:B,0),1)=0,"",INDEX(DATOS!AW:AW,MATCH(CHECKLIST!B124,DATOS!B:B,0),1)),"")</f>
        <v/>
      </c>
      <c r="Q124" s="18" t="str">
        <f>IFERROR(IF(INDEX(DATOS!AX:AX,MATCH(CHECKLIST!B124,DATOS!B:B,0),1)=0,"",INDEX(DATOS!AX:AX,MATCH(CHECKLIST!B124,DATOS!B:B,0),1)),"")</f>
        <v/>
      </c>
      <c r="S124">
        <f t="shared" si="5"/>
        <v>0</v>
      </c>
      <c r="U124" t="str">
        <f t="shared" si="3"/>
        <v/>
      </c>
      <c r="V124" t="str">
        <f t="shared" si="4"/>
        <v/>
      </c>
    </row>
    <row r="125" spans="1:22" ht="15" customHeight="1" x14ac:dyDescent="0.25">
      <c r="A125" s="13">
        <v>112</v>
      </c>
      <c r="B125" t="str">
        <f>IFERROR(INDEX(DATOS!B:B,MATCH(CHECKLIST!A125,DATOS!BM:BM,0),1),"")</f>
        <v/>
      </c>
      <c r="C125" t="str">
        <f>IFERROR(INDEX(DATOS!I:I,MATCH(CHECKLIST!A125,DATOS!BM:BM,0),1),"")</f>
        <v/>
      </c>
      <c r="D125" t="str">
        <f>IFERROR(INDEX(DATOS!R:R,MATCH(CHECKLIST!E125,DATOS!F:F,0),1),"")</f>
        <v/>
      </c>
      <c r="E125" s="17" t="str">
        <f>IFERROR(INDEX(DATOS!F:F,MATCH(CHECKLIST!A125,DATOS!BM:BM,0),1),"")</f>
        <v/>
      </c>
      <c r="F125" s="3" t="str">
        <f>IFERROR(IF(INDEX(DATOS!AL:AL,MATCH(CHECKLIST!B125,DATOS!B:B,0),1)=0,"",INDEX(DATOS!AL:AL,MATCH(CHECKLIST!B125,DATOS!B:B,0),1)),"")</f>
        <v/>
      </c>
      <c r="G125" s="18" t="str">
        <f>IFERROR(IF(INDEX(DATOS!AQ:AQ,MATCH(CHECKLIST!B125,DATOS!B:B,0),1)=0,"",INDEX(DATOS!AQ:AQ,MATCH(CHECKLIST!B125,DATOS!B:B,0),1)),"")</f>
        <v/>
      </c>
      <c r="H125" s="18" t="str">
        <f>IFERROR(IF(INDEX(DATOS!AC:AC,MATCH(CHECKLIST!B125,DATOS!B:B,0),1)="","X",IF(INDEX(DATOS!AC:AC,MATCH(CHECKLIST!B125,DATOS!B:B,0),1)="VIGENTE","",INDEX(DATOS!AC:AC,MATCH(CHECKLIST!B125,DATOS!B:B,0),1))),"")</f>
        <v/>
      </c>
      <c r="I125" s="18" t="str">
        <f>IFERROR(IF(INDEX(DATOS!AU:AU,MATCH(CHECKLIST!B125,DATOS!B:B,0),1)=0,"",INDEX(DATOS!AU:AU,MATCH(CHECKLIST!B125,DATOS!B:B,0),1)),"")</f>
        <v/>
      </c>
      <c r="J125" s="18" t="str">
        <f>IFERROR(IF(INDEX(DATOS!AS:AS,MATCH(CHECKLIST!B125,DATOS!B:B,0),1)=0,"",INDEX(DATOS!AS:AS,MATCH(CHECKLIST!B125,DATOS!B:B,0),1)),"")</f>
        <v/>
      </c>
      <c r="K125" s="50" t="str">
        <f>IFERROR(IF(INDEX(DATOS!AT:AT,MATCH(CHECKLIST!B125,DATOS!B:B,0),1)=0,"",INDEX(DATOS!AT:AT,MATCH(CHECKLIST!B125,DATOS!B:B,0),1)),"")</f>
        <v/>
      </c>
      <c r="L125" s="18" t="str">
        <f>IFERROR(IF(INDEX(DATOS!AV:AV,MATCH(CHECKLIST!B125,DATOS!B:B,0),1)=0,"",INDEX(DATOS!AV:AV,MATCH(CHECKLIST!B125,DATOS!B:B,0),1)),"")</f>
        <v/>
      </c>
      <c r="M125" s="18" t="str">
        <f>IFERROR(IF(INDEX(DATOS!AR:AR,MATCH(CHECKLIST!B125,DATOS!B:B,0),1)=0,"",INDEX(DATOS!AR:AR,MATCH(CHECKLIST!B125,DATOS!B:B,0),1)),"")</f>
        <v/>
      </c>
      <c r="N125" s="50" t="str">
        <f ca="1">IFERROR(IF(INDEX(DATOS!K:K,MATCH(CHECKLIST!B125,DATOS!B:B,0),1)="","X",IF(INDEX(DATOS!K:K,MATCH(CHECKLIST!B125,DATOS!B:B,0),1)&gt;YEAR(TODAY())-1,"","VENCIDA")),"")</f>
        <v/>
      </c>
      <c r="O125" s="50" t="str">
        <f>IFERROR(IF(INDEX(DATOS!AY:AY,MATCH(CHECKLIST!B125,DATOS!B:B,0),1)=0,"",INDEX(DATOS!AY:AY,MATCH(CHECKLIST!B125,DATOS!B:B,0),1)),"")</f>
        <v/>
      </c>
      <c r="P125" s="18" t="str">
        <f>IFERROR(IF(INDEX(DATOS!AW:AW,MATCH(CHECKLIST!B125,DATOS!B:B,0),1)=0,"",INDEX(DATOS!AW:AW,MATCH(CHECKLIST!B125,DATOS!B:B,0),1)),"")</f>
        <v/>
      </c>
      <c r="Q125" s="18" t="str">
        <f>IFERROR(IF(INDEX(DATOS!AX:AX,MATCH(CHECKLIST!B125,DATOS!B:B,0),1)=0,"",INDEX(DATOS!AX:AX,MATCH(CHECKLIST!B125,DATOS!B:B,0),1)),"")</f>
        <v/>
      </c>
      <c r="R125" t="str">
        <f>IF(B125="","",1)</f>
        <v/>
      </c>
      <c r="S125" t="str">
        <f t="shared" si="5"/>
        <v/>
      </c>
      <c r="U125" t="str">
        <f t="shared" si="3"/>
        <v/>
      </c>
      <c r="V125" t="str">
        <f t="shared" si="4"/>
        <v/>
      </c>
    </row>
    <row r="126" spans="1:22" ht="15" customHeight="1" x14ac:dyDescent="0.25">
      <c r="A126" s="13">
        <v>113</v>
      </c>
      <c r="B126" t="str">
        <f>IFERROR(INDEX(DATOS!B:B,MATCH(CHECKLIST!A126,DATOS!BM:BM,0),1),"")</f>
        <v/>
      </c>
      <c r="C126" t="str">
        <f>IFERROR(INDEX(DATOS!I:I,MATCH(CHECKLIST!A126,DATOS!BM:BM,0),1),"")</f>
        <v/>
      </c>
      <c r="D126" t="str">
        <f>IFERROR(INDEX(DATOS!R:R,MATCH(CHECKLIST!E126,DATOS!F:F,0),1),"")</f>
        <v/>
      </c>
      <c r="E126" s="17" t="str">
        <f>IFERROR(INDEX(DATOS!F:F,MATCH(CHECKLIST!A126,DATOS!BM:BM,0),1),"")</f>
        <v/>
      </c>
      <c r="F126" s="3" t="str">
        <f>IFERROR(IF(INDEX(DATOS!AL:AL,MATCH(CHECKLIST!B126,DATOS!B:B,0),1)=0,"",INDEX(DATOS!AL:AL,MATCH(CHECKLIST!B126,DATOS!B:B,0),1)),"")</f>
        <v/>
      </c>
      <c r="G126" s="18" t="str">
        <f>IFERROR(IF(INDEX(DATOS!AQ:AQ,MATCH(CHECKLIST!B126,DATOS!B:B,0),1)=0,"",INDEX(DATOS!AQ:AQ,MATCH(CHECKLIST!B126,DATOS!B:B,0),1)),"")</f>
        <v/>
      </c>
      <c r="H126" s="18" t="str">
        <f>IFERROR(IF(INDEX(DATOS!AC:AC,MATCH(CHECKLIST!B126,DATOS!B:B,0),1)="","X",IF(INDEX(DATOS!AC:AC,MATCH(CHECKLIST!B126,DATOS!B:B,0),1)="VIGENTE","",INDEX(DATOS!AC:AC,MATCH(CHECKLIST!B126,DATOS!B:B,0),1))),"")</f>
        <v/>
      </c>
      <c r="I126" s="18" t="str">
        <f>IFERROR(IF(INDEX(DATOS!AU:AU,MATCH(CHECKLIST!B126,DATOS!B:B,0),1)=0,"",INDEX(DATOS!AU:AU,MATCH(CHECKLIST!B126,DATOS!B:B,0),1)),"")</f>
        <v/>
      </c>
      <c r="J126" s="18" t="str">
        <f>IFERROR(IF(INDEX(DATOS!AS:AS,MATCH(CHECKLIST!B126,DATOS!B:B,0),1)=0,"",INDEX(DATOS!AS:AS,MATCH(CHECKLIST!B126,DATOS!B:B,0),1)),"")</f>
        <v/>
      </c>
      <c r="K126" s="50" t="str">
        <f>IFERROR(IF(INDEX(DATOS!AT:AT,MATCH(CHECKLIST!B126,DATOS!B:B,0),1)=0,"",INDEX(DATOS!AT:AT,MATCH(CHECKLIST!B126,DATOS!B:B,0),1)),"")</f>
        <v/>
      </c>
      <c r="L126" s="18" t="str">
        <f>IFERROR(IF(INDEX(DATOS!AV:AV,MATCH(CHECKLIST!B126,DATOS!B:B,0),1)=0,"",INDEX(DATOS!AV:AV,MATCH(CHECKLIST!B126,DATOS!B:B,0),1)),"")</f>
        <v/>
      </c>
      <c r="M126" s="18" t="str">
        <f>IFERROR(IF(INDEX(DATOS!AR:AR,MATCH(CHECKLIST!B126,DATOS!B:B,0),1)=0,"",INDEX(DATOS!AR:AR,MATCH(CHECKLIST!B126,DATOS!B:B,0),1)),"")</f>
        <v/>
      </c>
      <c r="N126" s="50" t="str">
        <f ca="1">IFERROR(IF(INDEX(DATOS!K:K,MATCH(CHECKLIST!B126,DATOS!B:B,0),1)="","X",IF(INDEX(DATOS!K:K,MATCH(CHECKLIST!B126,DATOS!B:B,0),1)&gt;YEAR(TODAY())-1,"","VENCIDA")),"")</f>
        <v/>
      </c>
      <c r="O126" s="50" t="str">
        <f>IFERROR(IF(INDEX(DATOS!AY:AY,MATCH(CHECKLIST!B126,DATOS!B:B,0),1)=0,"",INDEX(DATOS!AY:AY,MATCH(CHECKLIST!B126,DATOS!B:B,0),1)),"")</f>
        <v/>
      </c>
      <c r="P126" s="18" t="str">
        <f>IFERROR(IF(INDEX(DATOS!AW:AW,MATCH(CHECKLIST!B126,DATOS!B:B,0),1)=0,"",INDEX(DATOS!AW:AW,MATCH(CHECKLIST!B126,DATOS!B:B,0),1)),"")</f>
        <v/>
      </c>
      <c r="Q126" s="18" t="str">
        <f>IFERROR(IF(INDEX(DATOS!AX:AX,MATCH(CHECKLIST!B126,DATOS!B:B,0),1)=0,"",INDEX(DATOS!AX:AX,MATCH(CHECKLIST!B126,DATOS!B:B,0),1)),"")</f>
        <v/>
      </c>
      <c r="S126">
        <f t="shared" si="5"/>
        <v>0</v>
      </c>
      <c r="U126" t="str">
        <f t="shared" si="3"/>
        <v/>
      </c>
      <c r="V126" t="str">
        <f t="shared" si="4"/>
        <v/>
      </c>
    </row>
    <row r="127" spans="1:22" ht="15" customHeight="1" x14ac:dyDescent="0.25">
      <c r="A127" s="13">
        <v>114</v>
      </c>
      <c r="B127" t="str">
        <f>IFERROR(INDEX(DATOS!B:B,MATCH(CHECKLIST!A127,DATOS!BM:BM,0),1),"")</f>
        <v/>
      </c>
      <c r="C127" t="str">
        <f>IFERROR(INDEX(DATOS!I:I,MATCH(CHECKLIST!A127,DATOS!BM:BM,0),1),"")</f>
        <v/>
      </c>
      <c r="D127" t="str">
        <f>IFERROR(INDEX(DATOS!R:R,MATCH(CHECKLIST!E127,DATOS!F:F,0),1),"")</f>
        <v/>
      </c>
      <c r="E127" s="17" t="str">
        <f>IFERROR(INDEX(DATOS!F:F,MATCH(CHECKLIST!A127,DATOS!BM:BM,0),1),"")</f>
        <v/>
      </c>
      <c r="F127" s="3" t="str">
        <f>IFERROR(IF(INDEX(DATOS!AL:AL,MATCH(CHECKLIST!B127,DATOS!B:B,0),1)=0,"",INDEX(DATOS!AL:AL,MATCH(CHECKLIST!B127,DATOS!B:B,0),1)),"")</f>
        <v/>
      </c>
      <c r="G127" s="18" t="str">
        <f>IFERROR(IF(INDEX(DATOS!AQ:AQ,MATCH(CHECKLIST!B127,DATOS!B:B,0),1)=0,"",INDEX(DATOS!AQ:AQ,MATCH(CHECKLIST!B127,DATOS!B:B,0),1)),"")</f>
        <v/>
      </c>
      <c r="H127" s="18" t="str">
        <f>IFERROR(IF(INDEX(DATOS!AC:AC,MATCH(CHECKLIST!B127,DATOS!B:B,0),1)="","X",IF(INDEX(DATOS!AC:AC,MATCH(CHECKLIST!B127,DATOS!B:B,0),1)="VIGENTE","",INDEX(DATOS!AC:AC,MATCH(CHECKLIST!B127,DATOS!B:B,0),1))),"")</f>
        <v/>
      </c>
      <c r="I127" s="18" t="str">
        <f>IFERROR(IF(INDEX(DATOS!AU:AU,MATCH(CHECKLIST!B127,DATOS!B:B,0),1)=0,"",INDEX(DATOS!AU:AU,MATCH(CHECKLIST!B127,DATOS!B:B,0),1)),"")</f>
        <v/>
      </c>
      <c r="J127" s="18" t="str">
        <f>IFERROR(IF(INDEX(DATOS!AS:AS,MATCH(CHECKLIST!B127,DATOS!B:B,0),1)=0,"",INDEX(DATOS!AS:AS,MATCH(CHECKLIST!B127,DATOS!B:B,0),1)),"")</f>
        <v/>
      </c>
      <c r="K127" s="50" t="str">
        <f>IFERROR(IF(INDEX(DATOS!AT:AT,MATCH(CHECKLIST!B127,DATOS!B:B,0),1)=0,"",INDEX(DATOS!AT:AT,MATCH(CHECKLIST!B127,DATOS!B:B,0),1)),"")</f>
        <v/>
      </c>
      <c r="L127" s="18" t="str">
        <f>IFERROR(IF(INDEX(DATOS!AV:AV,MATCH(CHECKLIST!B127,DATOS!B:B,0),1)=0,"",INDEX(DATOS!AV:AV,MATCH(CHECKLIST!B127,DATOS!B:B,0),1)),"")</f>
        <v/>
      </c>
      <c r="M127" s="18" t="str">
        <f>IFERROR(IF(INDEX(DATOS!AR:AR,MATCH(CHECKLIST!B127,DATOS!B:B,0),1)=0,"",INDEX(DATOS!AR:AR,MATCH(CHECKLIST!B127,DATOS!B:B,0),1)),"")</f>
        <v/>
      </c>
      <c r="N127" s="50" t="str">
        <f ca="1">IFERROR(IF(INDEX(DATOS!K:K,MATCH(CHECKLIST!B127,DATOS!B:B,0),1)="","X",IF(INDEX(DATOS!K:K,MATCH(CHECKLIST!B127,DATOS!B:B,0),1)&gt;YEAR(TODAY())-1,"","VENCIDA")),"")</f>
        <v/>
      </c>
      <c r="O127" s="50" t="str">
        <f>IFERROR(IF(INDEX(DATOS!AY:AY,MATCH(CHECKLIST!B127,DATOS!B:B,0),1)=0,"",INDEX(DATOS!AY:AY,MATCH(CHECKLIST!B127,DATOS!B:B,0),1)),"")</f>
        <v/>
      </c>
      <c r="P127" s="18" t="str">
        <f>IFERROR(IF(INDEX(DATOS!AW:AW,MATCH(CHECKLIST!B127,DATOS!B:B,0),1)=0,"",INDEX(DATOS!AW:AW,MATCH(CHECKLIST!B127,DATOS!B:B,0),1)),"")</f>
        <v/>
      </c>
      <c r="Q127" s="18" t="str">
        <f>IFERROR(IF(INDEX(DATOS!AX:AX,MATCH(CHECKLIST!B127,DATOS!B:B,0),1)=0,"",INDEX(DATOS!AX:AX,MATCH(CHECKLIST!B127,DATOS!B:B,0),1)),"")</f>
        <v/>
      </c>
      <c r="R127" t="str">
        <f>IF(B127="","",1)</f>
        <v/>
      </c>
      <c r="S127" t="str">
        <f t="shared" si="5"/>
        <v/>
      </c>
      <c r="U127" t="str">
        <f t="shared" si="3"/>
        <v/>
      </c>
      <c r="V127" t="str">
        <f t="shared" si="4"/>
        <v/>
      </c>
    </row>
    <row r="128" spans="1:22" ht="15" customHeight="1" x14ac:dyDescent="0.25">
      <c r="A128" s="13">
        <v>115</v>
      </c>
      <c r="B128" t="str">
        <f>IFERROR(INDEX(DATOS!B:B,MATCH(CHECKLIST!A128,DATOS!BM:BM,0),1),"")</f>
        <v/>
      </c>
      <c r="C128" t="str">
        <f>IFERROR(INDEX(DATOS!I:I,MATCH(CHECKLIST!A128,DATOS!BM:BM,0),1),"")</f>
        <v/>
      </c>
      <c r="D128" t="str">
        <f>IFERROR(INDEX(DATOS!R:R,MATCH(CHECKLIST!E128,DATOS!F:F,0),1),"")</f>
        <v/>
      </c>
      <c r="E128" s="17" t="str">
        <f>IFERROR(INDEX(DATOS!F:F,MATCH(CHECKLIST!A128,DATOS!BM:BM,0),1),"")</f>
        <v/>
      </c>
      <c r="F128" s="3" t="str">
        <f>IFERROR(IF(INDEX(DATOS!AL:AL,MATCH(CHECKLIST!B128,DATOS!B:B,0),1)=0,"",INDEX(DATOS!AL:AL,MATCH(CHECKLIST!B128,DATOS!B:B,0),1)),"")</f>
        <v/>
      </c>
      <c r="G128" s="18" t="str">
        <f>IFERROR(IF(INDEX(DATOS!AQ:AQ,MATCH(CHECKLIST!B128,DATOS!B:B,0),1)=0,"",INDEX(DATOS!AQ:AQ,MATCH(CHECKLIST!B128,DATOS!B:B,0),1)),"")</f>
        <v/>
      </c>
      <c r="H128" s="18" t="str">
        <f>IFERROR(IF(INDEX(DATOS!AC:AC,MATCH(CHECKLIST!B128,DATOS!B:B,0),1)="","X",IF(INDEX(DATOS!AC:AC,MATCH(CHECKLIST!B128,DATOS!B:B,0),1)="VIGENTE","",INDEX(DATOS!AC:AC,MATCH(CHECKLIST!B128,DATOS!B:B,0),1))),"")</f>
        <v/>
      </c>
      <c r="I128" s="18" t="str">
        <f>IFERROR(IF(INDEX(DATOS!AU:AU,MATCH(CHECKLIST!B128,DATOS!B:B,0),1)=0,"",INDEX(DATOS!AU:AU,MATCH(CHECKLIST!B128,DATOS!B:B,0),1)),"")</f>
        <v/>
      </c>
      <c r="J128" s="18" t="str">
        <f>IFERROR(IF(INDEX(DATOS!AS:AS,MATCH(CHECKLIST!B128,DATOS!B:B,0),1)=0,"",INDEX(DATOS!AS:AS,MATCH(CHECKLIST!B128,DATOS!B:B,0),1)),"")</f>
        <v/>
      </c>
      <c r="K128" s="50" t="str">
        <f>IFERROR(IF(INDEX(DATOS!AT:AT,MATCH(CHECKLIST!B128,DATOS!B:B,0),1)=0,"",INDEX(DATOS!AT:AT,MATCH(CHECKLIST!B128,DATOS!B:B,0),1)),"")</f>
        <v/>
      </c>
      <c r="L128" s="18" t="str">
        <f>IFERROR(IF(INDEX(DATOS!AV:AV,MATCH(CHECKLIST!B128,DATOS!B:B,0),1)=0,"",INDEX(DATOS!AV:AV,MATCH(CHECKLIST!B128,DATOS!B:B,0),1)),"")</f>
        <v/>
      </c>
      <c r="M128" s="18" t="str">
        <f>IFERROR(IF(INDEX(DATOS!AR:AR,MATCH(CHECKLIST!B128,DATOS!B:B,0),1)=0,"",INDEX(DATOS!AR:AR,MATCH(CHECKLIST!B128,DATOS!B:B,0),1)),"")</f>
        <v/>
      </c>
      <c r="N128" s="50" t="str">
        <f ca="1">IFERROR(IF(INDEX(DATOS!K:K,MATCH(CHECKLIST!B128,DATOS!B:B,0),1)="","X",IF(INDEX(DATOS!K:K,MATCH(CHECKLIST!B128,DATOS!B:B,0),1)&gt;YEAR(TODAY())-1,"","VENCIDA")),"")</f>
        <v/>
      </c>
      <c r="O128" s="50" t="str">
        <f>IFERROR(IF(INDEX(DATOS!AY:AY,MATCH(CHECKLIST!B128,DATOS!B:B,0),1)=0,"",INDEX(DATOS!AY:AY,MATCH(CHECKLIST!B128,DATOS!B:B,0),1)),"")</f>
        <v/>
      </c>
      <c r="P128" s="18" t="str">
        <f>IFERROR(IF(INDEX(DATOS!AW:AW,MATCH(CHECKLIST!B128,DATOS!B:B,0),1)=0,"",INDEX(DATOS!AW:AW,MATCH(CHECKLIST!B128,DATOS!B:B,0),1)),"")</f>
        <v/>
      </c>
      <c r="Q128" s="18" t="str">
        <f>IFERROR(IF(INDEX(DATOS!AX:AX,MATCH(CHECKLIST!B128,DATOS!B:B,0),1)=0,"",INDEX(DATOS!AX:AX,MATCH(CHECKLIST!B128,DATOS!B:B,0),1)),"")</f>
        <v/>
      </c>
      <c r="S128">
        <f t="shared" si="5"/>
        <v>0</v>
      </c>
      <c r="U128" t="str">
        <f t="shared" si="3"/>
        <v/>
      </c>
      <c r="V128" t="str">
        <f t="shared" si="4"/>
        <v/>
      </c>
    </row>
    <row r="129" spans="1:22" ht="15" customHeight="1" x14ac:dyDescent="0.25">
      <c r="A129" s="13">
        <v>116</v>
      </c>
      <c r="B129" t="str">
        <f>IFERROR(INDEX(DATOS!B:B,MATCH(CHECKLIST!A129,DATOS!BM:BM,0),1),"")</f>
        <v/>
      </c>
      <c r="C129" t="str">
        <f>IFERROR(INDEX(DATOS!I:I,MATCH(CHECKLIST!A129,DATOS!BM:BM,0),1),"")</f>
        <v/>
      </c>
      <c r="D129" t="str">
        <f>IFERROR(INDEX(DATOS!R:R,MATCH(CHECKLIST!E129,DATOS!F:F,0),1),"")</f>
        <v/>
      </c>
      <c r="E129" s="17" t="str">
        <f>IFERROR(INDEX(DATOS!F:F,MATCH(CHECKLIST!A129,DATOS!BM:BM,0),1),"")</f>
        <v/>
      </c>
      <c r="F129" s="3" t="str">
        <f>IFERROR(IF(INDEX(DATOS!AL:AL,MATCH(CHECKLIST!B129,DATOS!B:B,0),1)=0,"",INDEX(DATOS!AL:AL,MATCH(CHECKLIST!B129,DATOS!B:B,0),1)),"")</f>
        <v/>
      </c>
      <c r="G129" s="18" t="str">
        <f>IFERROR(IF(INDEX(DATOS!AQ:AQ,MATCH(CHECKLIST!B129,DATOS!B:B,0),1)=0,"",INDEX(DATOS!AQ:AQ,MATCH(CHECKLIST!B129,DATOS!B:B,0),1)),"")</f>
        <v/>
      </c>
      <c r="H129" s="18" t="str">
        <f>IFERROR(IF(INDEX(DATOS!AC:AC,MATCH(CHECKLIST!B129,DATOS!B:B,0),1)="","X",IF(INDEX(DATOS!AC:AC,MATCH(CHECKLIST!B129,DATOS!B:B,0),1)="VIGENTE","",INDEX(DATOS!AC:AC,MATCH(CHECKLIST!B129,DATOS!B:B,0),1))),"")</f>
        <v/>
      </c>
      <c r="I129" s="18" t="str">
        <f>IFERROR(IF(INDEX(DATOS!AU:AU,MATCH(CHECKLIST!B129,DATOS!B:B,0),1)=0,"",INDEX(DATOS!AU:AU,MATCH(CHECKLIST!B129,DATOS!B:B,0),1)),"")</f>
        <v/>
      </c>
      <c r="J129" s="18" t="str">
        <f>IFERROR(IF(INDEX(DATOS!AS:AS,MATCH(CHECKLIST!B129,DATOS!B:B,0),1)=0,"",INDEX(DATOS!AS:AS,MATCH(CHECKLIST!B129,DATOS!B:B,0),1)),"")</f>
        <v/>
      </c>
      <c r="K129" s="50" t="str">
        <f>IFERROR(IF(INDEX(DATOS!AT:AT,MATCH(CHECKLIST!B129,DATOS!B:B,0),1)=0,"",INDEX(DATOS!AT:AT,MATCH(CHECKLIST!B129,DATOS!B:B,0),1)),"")</f>
        <v/>
      </c>
      <c r="L129" s="18" t="str">
        <f>IFERROR(IF(INDEX(DATOS!AV:AV,MATCH(CHECKLIST!B129,DATOS!B:B,0),1)=0,"",INDEX(DATOS!AV:AV,MATCH(CHECKLIST!B129,DATOS!B:B,0),1)),"")</f>
        <v/>
      </c>
      <c r="M129" s="18" t="str">
        <f>IFERROR(IF(INDEX(DATOS!AR:AR,MATCH(CHECKLIST!B129,DATOS!B:B,0),1)=0,"",INDEX(DATOS!AR:AR,MATCH(CHECKLIST!B129,DATOS!B:B,0),1)),"")</f>
        <v/>
      </c>
      <c r="N129" s="50" t="str">
        <f ca="1">IFERROR(IF(INDEX(DATOS!K:K,MATCH(CHECKLIST!B129,DATOS!B:B,0),1)="","X",IF(INDEX(DATOS!K:K,MATCH(CHECKLIST!B129,DATOS!B:B,0),1)&gt;YEAR(TODAY())-1,"","VENCIDA")),"")</f>
        <v/>
      </c>
      <c r="O129" s="50" t="str">
        <f>IFERROR(IF(INDEX(DATOS!AY:AY,MATCH(CHECKLIST!B129,DATOS!B:B,0),1)=0,"",INDEX(DATOS!AY:AY,MATCH(CHECKLIST!B129,DATOS!B:B,0),1)),"")</f>
        <v/>
      </c>
      <c r="P129" s="18" t="str">
        <f>IFERROR(IF(INDEX(DATOS!AW:AW,MATCH(CHECKLIST!B129,DATOS!B:B,0),1)=0,"",INDEX(DATOS!AW:AW,MATCH(CHECKLIST!B129,DATOS!B:B,0),1)),"")</f>
        <v/>
      </c>
      <c r="Q129" s="18" t="str">
        <f>IFERROR(IF(INDEX(DATOS!AX:AX,MATCH(CHECKLIST!B129,DATOS!B:B,0),1)=0,"",INDEX(DATOS!AX:AX,MATCH(CHECKLIST!B129,DATOS!B:B,0),1)),"")</f>
        <v/>
      </c>
      <c r="R129" t="str">
        <f>IF(B129="","",1)</f>
        <v/>
      </c>
      <c r="S129" t="str">
        <f t="shared" si="5"/>
        <v/>
      </c>
      <c r="U129" t="str">
        <f t="shared" si="3"/>
        <v/>
      </c>
      <c r="V129" t="str">
        <f t="shared" si="4"/>
        <v/>
      </c>
    </row>
    <row r="130" spans="1:22" ht="15" customHeight="1" x14ac:dyDescent="0.25">
      <c r="A130" s="13">
        <v>117</v>
      </c>
      <c r="B130" t="str">
        <f>IFERROR(INDEX(DATOS!B:B,MATCH(CHECKLIST!A130,DATOS!BM:BM,0),1),"")</f>
        <v/>
      </c>
      <c r="C130" t="str">
        <f>IFERROR(INDEX(DATOS!I:I,MATCH(CHECKLIST!A130,DATOS!BM:BM,0),1),"")</f>
        <v/>
      </c>
      <c r="D130" t="str">
        <f>IFERROR(INDEX(DATOS!R:R,MATCH(CHECKLIST!E130,DATOS!F:F,0),1),"")</f>
        <v/>
      </c>
      <c r="E130" s="17" t="str">
        <f>IFERROR(INDEX(DATOS!F:F,MATCH(CHECKLIST!A130,DATOS!BM:BM,0),1),"")</f>
        <v/>
      </c>
      <c r="F130" s="3" t="str">
        <f>IFERROR(IF(INDEX(DATOS!AL:AL,MATCH(CHECKLIST!B130,DATOS!B:B,0),1)=0,"",INDEX(DATOS!AL:AL,MATCH(CHECKLIST!B130,DATOS!B:B,0),1)),"")</f>
        <v/>
      </c>
      <c r="G130" s="18" t="str">
        <f>IFERROR(IF(INDEX(DATOS!AQ:AQ,MATCH(CHECKLIST!B130,DATOS!B:B,0),1)=0,"",INDEX(DATOS!AQ:AQ,MATCH(CHECKLIST!B130,DATOS!B:B,0),1)),"")</f>
        <v/>
      </c>
      <c r="H130" s="18" t="str">
        <f>IFERROR(IF(INDEX(DATOS!AC:AC,MATCH(CHECKLIST!B130,DATOS!B:B,0),1)="","X",IF(INDEX(DATOS!AC:AC,MATCH(CHECKLIST!B130,DATOS!B:B,0),1)="VIGENTE","",INDEX(DATOS!AC:AC,MATCH(CHECKLIST!B130,DATOS!B:B,0),1))),"")</f>
        <v/>
      </c>
      <c r="I130" s="18" t="str">
        <f>IFERROR(IF(INDEX(DATOS!AU:AU,MATCH(CHECKLIST!B130,DATOS!B:B,0),1)=0,"",INDEX(DATOS!AU:AU,MATCH(CHECKLIST!B130,DATOS!B:B,0),1)),"")</f>
        <v/>
      </c>
      <c r="J130" s="18" t="str">
        <f>IFERROR(IF(INDEX(DATOS!AS:AS,MATCH(CHECKLIST!B130,DATOS!B:B,0),1)=0,"",INDEX(DATOS!AS:AS,MATCH(CHECKLIST!B130,DATOS!B:B,0),1)),"")</f>
        <v/>
      </c>
      <c r="K130" s="50" t="str">
        <f>IFERROR(IF(INDEX(DATOS!AT:AT,MATCH(CHECKLIST!B130,DATOS!B:B,0),1)=0,"",INDEX(DATOS!AT:AT,MATCH(CHECKLIST!B130,DATOS!B:B,0),1)),"")</f>
        <v/>
      </c>
      <c r="L130" s="18" t="str">
        <f>IFERROR(IF(INDEX(DATOS!AV:AV,MATCH(CHECKLIST!B130,DATOS!B:B,0),1)=0,"",INDEX(DATOS!AV:AV,MATCH(CHECKLIST!B130,DATOS!B:B,0),1)),"")</f>
        <v/>
      </c>
      <c r="M130" s="18" t="str">
        <f>IFERROR(IF(INDEX(DATOS!AR:AR,MATCH(CHECKLIST!B130,DATOS!B:B,0),1)=0,"",INDEX(DATOS!AR:AR,MATCH(CHECKLIST!B130,DATOS!B:B,0),1)),"")</f>
        <v/>
      </c>
      <c r="N130" s="50" t="str">
        <f ca="1">IFERROR(IF(INDEX(DATOS!K:K,MATCH(CHECKLIST!B130,DATOS!B:B,0),1)="","X",IF(INDEX(DATOS!K:K,MATCH(CHECKLIST!B130,DATOS!B:B,0),1)&gt;YEAR(TODAY())-1,"","VENCIDA")),"")</f>
        <v/>
      </c>
      <c r="O130" s="50" t="str">
        <f>IFERROR(IF(INDEX(DATOS!AY:AY,MATCH(CHECKLIST!B130,DATOS!B:B,0),1)=0,"",INDEX(DATOS!AY:AY,MATCH(CHECKLIST!B130,DATOS!B:B,0),1)),"")</f>
        <v/>
      </c>
      <c r="P130" s="18" t="str">
        <f>IFERROR(IF(INDEX(DATOS!AW:AW,MATCH(CHECKLIST!B130,DATOS!B:B,0),1)=0,"",INDEX(DATOS!AW:AW,MATCH(CHECKLIST!B130,DATOS!B:B,0),1)),"")</f>
        <v/>
      </c>
      <c r="Q130" s="18" t="str">
        <f>IFERROR(IF(INDEX(DATOS!AX:AX,MATCH(CHECKLIST!B130,DATOS!B:B,0),1)=0,"",INDEX(DATOS!AX:AX,MATCH(CHECKLIST!B130,DATOS!B:B,0),1)),"")</f>
        <v/>
      </c>
      <c r="S130">
        <f t="shared" si="5"/>
        <v>0</v>
      </c>
      <c r="U130" t="str">
        <f t="shared" si="3"/>
        <v/>
      </c>
      <c r="V130" t="str">
        <f t="shared" si="4"/>
        <v/>
      </c>
    </row>
    <row r="131" spans="1:22" x14ac:dyDescent="0.25">
      <c r="A131" s="13">
        <v>118</v>
      </c>
      <c r="B131" t="str">
        <f>IFERROR(INDEX(DATOS!B:B,MATCH(CHECKLIST!A131,DATOS!BM:BM,0),1),"")</f>
        <v/>
      </c>
      <c r="C131" t="str">
        <f>IFERROR(INDEX(DATOS!I:I,MATCH(CHECKLIST!A131,DATOS!BM:BM,0),1),"")</f>
        <v/>
      </c>
      <c r="D131" t="str">
        <f>IFERROR(INDEX(DATOS!R:R,MATCH(CHECKLIST!E131,DATOS!F:F,0),1),"")</f>
        <v/>
      </c>
      <c r="E131" s="17" t="str">
        <f>IFERROR(INDEX(DATOS!F:F,MATCH(CHECKLIST!A131,DATOS!BM:BM,0),1),"")</f>
        <v/>
      </c>
      <c r="F131" s="3" t="str">
        <f>IFERROR(IF(INDEX(DATOS!AL:AL,MATCH(CHECKLIST!B131,DATOS!B:B,0),1)=0,"",INDEX(DATOS!AL:AL,MATCH(CHECKLIST!B131,DATOS!B:B,0),1)),"")</f>
        <v/>
      </c>
      <c r="G131" s="18" t="str">
        <f>IFERROR(IF(INDEX(DATOS!AQ:AQ,MATCH(CHECKLIST!B131,DATOS!B:B,0),1)=0,"",INDEX(DATOS!AQ:AQ,MATCH(CHECKLIST!B131,DATOS!B:B,0),1)),"")</f>
        <v/>
      </c>
      <c r="H131" s="18" t="str">
        <f>IFERROR(IF(INDEX(DATOS!AC:AC,MATCH(CHECKLIST!B131,DATOS!B:B,0),1)="","X",IF(INDEX(DATOS!AC:AC,MATCH(CHECKLIST!B131,DATOS!B:B,0),1)="VIGENTE","",INDEX(DATOS!AC:AC,MATCH(CHECKLIST!B131,DATOS!B:B,0),1))),"")</f>
        <v/>
      </c>
      <c r="I131" s="18" t="str">
        <f>IFERROR(IF(INDEX(DATOS!AU:AU,MATCH(CHECKLIST!B131,DATOS!B:B,0),1)=0,"",INDEX(DATOS!AU:AU,MATCH(CHECKLIST!B131,DATOS!B:B,0),1)),"")</f>
        <v/>
      </c>
      <c r="J131" s="18" t="str">
        <f>IFERROR(IF(INDEX(DATOS!AS:AS,MATCH(CHECKLIST!B131,DATOS!B:B,0),1)=0,"",INDEX(DATOS!AS:AS,MATCH(CHECKLIST!B131,DATOS!B:B,0),1)),"")</f>
        <v/>
      </c>
      <c r="K131" s="50" t="str">
        <f>IFERROR(IF(INDEX(DATOS!AT:AT,MATCH(CHECKLIST!B131,DATOS!B:B,0),1)=0,"",INDEX(DATOS!AT:AT,MATCH(CHECKLIST!B131,DATOS!B:B,0),1)),"")</f>
        <v/>
      </c>
      <c r="L131" s="18" t="str">
        <f>IFERROR(IF(INDEX(DATOS!AV:AV,MATCH(CHECKLIST!B131,DATOS!B:B,0),1)=0,"",INDEX(DATOS!AV:AV,MATCH(CHECKLIST!B131,DATOS!B:B,0),1)),"")</f>
        <v/>
      </c>
      <c r="M131" s="18" t="str">
        <f>IFERROR(IF(INDEX(DATOS!AR:AR,MATCH(CHECKLIST!B131,DATOS!B:B,0),1)=0,"",INDEX(DATOS!AR:AR,MATCH(CHECKLIST!B131,DATOS!B:B,0),1)),"")</f>
        <v/>
      </c>
      <c r="N131" s="50" t="str">
        <f ca="1">IFERROR(IF(INDEX(DATOS!K:K,MATCH(CHECKLIST!B131,DATOS!B:B,0),1)="","X",IF(INDEX(DATOS!K:K,MATCH(CHECKLIST!B131,DATOS!B:B,0),1)&gt;YEAR(TODAY())-1,"","VENCIDA")),"")</f>
        <v/>
      </c>
      <c r="O131" s="50" t="str">
        <f>IFERROR(IF(INDEX(DATOS!AY:AY,MATCH(CHECKLIST!B131,DATOS!B:B,0),1)=0,"",INDEX(DATOS!AY:AY,MATCH(CHECKLIST!B131,DATOS!B:B,0),1)),"")</f>
        <v/>
      </c>
      <c r="P131" s="18" t="str">
        <f>IFERROR(IF(INDEX(DATOS!AW:AW,MATCH(CHECKLIST!B131,DATOS!B:B,0),1)=0,"",INDEX(DATOS!AW:AW,MATCH(CHECKLIST!B131,DATOS!B:B,0),1)),"")</f>
        <v/>
      </c>
      <c r="Q131" s="18" t="str">
        <f>IFERROR(IF(INDEX(DATOS!AX:AX,MATCH(CHECKLIST!B131,DATOS!B:B,0),1)=0,"",INDEX(DATOS!AX:AX,MATCH(CHECKLIST!B131,DATOS!B:B,0),1)),"")</f>
        <v/>
      </c>
      <c r="R131" t="str">
        <f>IF(B131="","",1)</f>
        <v/>
      </c>
      <c r="S131" t="str">
        <f t="shared" si="5"/>
        <v/>
      </c>
      <c r="U131" t="str">
        <f t="shared" si="3"/>
        <v/>
      </c>
      <c r="V131" t="str">
        <f t="shared" si="4"/>
        <v/>
      </c>
    </row>
    <row r="132" spans="1:22" ht="15" customHeight="1" x14ac:dyDescent="0.25">
      <c r="A132" s="13">
        <v>119</v>
      </c>
      <c r="B132" t="str">
        <f>IFERROR(INDEX(DATOS!B:B,MATCH(CHECKLIST!A132,DATOS!BM:BM,0),1),"")</f>
        <v/>
      </c>
      <c r="C132" t="str">
        <f>IFERROR(INDEX(DATOS!I:I,MATCH(CHECKLIST!A132,DATOS!BM:BM,0),1),"")</f>
        <v/>
      </c>
      <c r="D132" t="str">
        <f>IFERROR(INDEX(DATOS!R:R,MATCH(CHECKLIST!E132,DATOS!F:F,0),1),"")</f>
        <v/>
      </c>
      <c r="E132" s="17" t="str">
        <f>IFERROR(INDEX(DATOS!F:F,MATCH(CHECKLIST!A132,DATOS!BM:BM,0),1),"")</f>
        <v/>
      </c>
      <c r="F132" s="3" t="str">
        <f>IFERROR(IF(INDEX(DATOS!AL:AL,MATCH(CHECKLIST!B132,DATOS!B:B,0),1)=0,"",INDEX(DATOS!AL:AL,MATCH(CHECKLIST!B132,DATOS!B:B,0),1)),"")</f>
        <v/>
      </c>
      <c r="G132" s="18" t="str">
        <f>IFERROR(IF(INDEX(DATOS!AQ:AQ,MATCH(CHECKLIST!B132,DATOS!B:B,0),1)=0,"",INDEX(DATOS!AQ:AQ,MATCH(CHECKLIST!B132,DATOS!B:B,0),1)),"")</f>
        <v/>
      </c>
      <c r="H132" s="18" t="str">
        <f>IFERROR(IF(INDEX(DATOS!AC:AC,MATCH(CHECKLIST!B132,DATOS!B:B,0),1)="","X",IF(INDEX(DATOS!AC:AC,MATCH(CHECKLIST!B132,DATOS!B:B,0),1)="VIGENTE","",INDEX(DATOS!AC:AC,MATCH(CHECKLIST!B132,DATOS!B:B,0),1))),"")</f>
        <v/>
      </c>
      <c r="I132" s="18" t="str">
        <f>IFERROR(IF(INDEX(DATOS!AU:AU,MATCH(CHECKLIST!B132,DATOS!B:B,0),1)=0,"",INDEX(DATOS!AU:AU,MATCH(CHECKLIST!B132,DATOS!B:B,0),1)),"")</f>
        <v/>
      </c>
      <c r="J132" s="18" t="str">
        <f>IFERROR(IF(INDEX(DATOS!AS:AS,MATCH(CHECKLIST!B132,DATOS!B:B,0),1)=0,"",INDEX(DATOS!AS:AS,MATCH(CHECKLIST!B132,DATOS!B:B,0),1)),"")</f>
        <v/>
      </c>
      <c r="K132" s="50" t="str">
        <f>IFERROR(IF(INDEX(DATOS!AT:AT,MATCH(CHECKLIST!B132,DATOS!B:B,0),1)=0,"",INDEX(DATOS!AT:AT,MATCH(CHECKLIST!B132,DATOS!B:B,0),1)),"")</f>
        <v/>
      </c>
      <c r="L132" s="18" t="str">
        <f>IFERROR(IF(INDEX(DATOS!AV:AV,MATCH(CHECKLIST!B132,DATOS!B:B,0),1)=0,"",INDEX(DATOS!AV:AV,MATCH(CHECKLIST!B132,DATOS!B:B,0),1)),"")</f>
        <v/>
      </c>
      <c r="M132" s="18" t="str">
        <f>IFERROR(IF(INDEX(DATOS!AR:AR,MATCH(CHECKLIST!B132,DATOS!B:B,0),1)=0,"",INDEX(DATOS!AR:AR,MATCH(CHECKLIST!B132,DATOS!B:B,0),1)),"")</f>
        <v/>
      </c>
      <c r="N132" s="50" t="str">
        <f ca="1">IFERROR(IF(INDEX(DATOS!K:K,MATCH(CHECKLIST!B132,DATOS!B:B,0),1)="","X",IF(INDEX(DATOS!K:K,MATCH(CHECKLIST!B132,DATOS!B:B,0),1)&gt;YEAR(TODAY())-1,"","VENCIDA")),"")</f>
        <v/>
      </c>
      <c r="O132" s="50" t="str">
        <f>IFERROR(IF(INDEX(DATOS!AY:AY,MATCH(CHECKLIST!B132,DATOS!B:B,0),1)=0,"",INDEX(DATOS!AY:AY,MATCH(CHECKLIST!B132,DATOS!B:B,0),1)),"")</f>
        <v/>
      </c>
      <c r="P132" s="18" t="str">
        <f>IFERROR(IF(INDEX(DATOS!AW:AW,MATCH(CHECKLIST!B132,DATOS!B:B,0),1)=0,"",INDEX(DATOS!AW:AW,MATCH(CHECKLIST!B132,DATOS!B:B,0),1)),"")</f>
        <v/>
      </c>
      <c r="Q132" s="18" t="str">
        <f>IFERROR(IF(INDEX(DATOS!AX:AX,MATCH(CHECKLIST!B132,DATOS!B:B,0),1)=0,"",INDEX(DATOS!AX:AX,MATCH(CHECKLIST!B132,DATOS!B:B,0),1)),"")</f>
        <v/>
      </c>
      <c r="S132">
        <f t="shared" si="5"/>
        <v>0</v>
      </c>
      <c r="U132" t="str">
        <f t="shared" si="3"/>
        <v/>
      </c>
      <c r="V132" t="str">
        <f t="shared" si="4"/>
        <v/>
      </c>
    </row>
    <row r="133" spans="1:22" ht="15" customHeight="1" x14ac:dyDescent="0.25">
      <c r="A133" s="13">
        <v>120</v>
      </c>
      <c r="B133" t="str">
        <f>IFERROR(INDEX(DATOS!B:B,MATCH(CHECKLIST!A133,DATOS!BM:BM,0),1),"")</f>
        <v/>
      </c>
      <c r="C133" t="str">
        <f>IFERROR(INDEX(DATOS!I:I,MATCH(CHECKLIST!A133,DATOS!BM:BM,0),1),"")</f>
        <v/>
      </c>
      <c r="D133" t="str">
        <f>IFERROR(INDEX(DATOS!R:R,MATCH(CHECKLIST!E133,DATOS!F:F,0),1),"")</f>
        <v/>
      </c>
      <c r="E133" s="17" t="str">
        <f>IFERROR(INDEX(DATOS!F:F,MATCH(CHECKLIST!A133,DATOS!BM:BM,0),1),"")</f>
        <v/>
      </c>
      <c r="F133" s="3" t="str">
        <f>IFERROR(IF(INDEX(DATOS!AL:AL,MATCH(CHECKLIST!B133,DATOS!B:B,0),1)=0,"",INDEX(DATOS!AL:AL,MATCH(CHECKLIST!B133,DATOS!B:B,0),1)),"")</f>
        <v/>
      </c>
      <c r="G133" s="18" t="str">
        <f>IFERROR(IF(INDEX(DATOS!AQ:AQ,MATCH(CHECKLIST!B133,DATOS!B:B,0),1)=0,"",INDEX(DATOS!AQ:AQ,MATCH(CHECKLIST!B133,DATOS!B:B,0),1)),"")</f>
        <v/>
      </c>
      <c r="H133" s="18" t="str">
        <f>IFERROR(IF(INDEX(DATOS!AC:AC,MATCH(CHECKLIST!B133,DATOS!B:B,0),1)="","X",IF(INDEX(DATOS!AC:AC,MATCH(CHECKLIST!B133,DATOS!B:B,0),1)="VIGENTE","",INDEX(DATOS!AC:AC,MATCH(CHECKLIST!B133,DATOS!B:B,0),1))),"")</f>
        <v/>
      </c>
      <c r="I133" s="18" t="str">
        <f>IFERROR(IF(INDEX(DATOS!AU:AU,MATCH(CHECKLIST!B133,DATOS!B:B,0),1)=0,"",INDEX(DATOS!AU:AU,MATCH(CHECKLIST!B133,DATOS!B:B,0),1)),"")</f>
        <v/>
      </c>
      <c r="J133" s="18" t="str">
        <f>IFERROR(IF(INDEX(DATOS!AS:AS,MATCH(CHECKLIST!B133,DATOS!B:B,0),1)=0,"",INDEX(DATOS!AS:AS,MATCH(CHECKLIST!B133,DATOS!B:B,0),1)),"")</f>
        <v/>
      </c>
      <c r="K133" s="50" t="str">
        <f>IFERROR(IF(INDEX(DATOS!AT:AT,MATCH(CHECKLIST!B133,DATOS!B:B,0),1)=0,"",INDEX(DATOS!AT:AT,MATCH(CHECKLIST!B133,DATOS!B:B,0),1)),"")</f>
        <v/>
      </c>
      <c r="L133" s="18" t="str">
        <f>IFERROR(IF(INDEX(DATOS!AV:AV,MATCH(CHECKLIST!B133,DATOS!B:B,0),1)=0,"",INDEX(DATOS!AV:AV,MATCH(CHECKLIST!B133,DATOS!B:B,0),1)),"")</f>
        <v/>
      </c>
      <c r="M133" s="18" t="str">
        <f>IFERROR(IF(INDEX(DATOS!AR:AR,MATCH(CHECKLIST!B133,DATOS!B:B,0),1)=0,"",INDEX(DATOS!AR:AR,MATCH(CHECKLIST!B133,DATOS!B:B,0),1)),"")</f>
        <v/>
      </c>
      <c r="N133" s="50" t="str">
        <f ca="1">IFERROR(IF(INDEX(DATOS!K:K,MATCH(CHECKLIST!B133,DATOS!B:B,0),1)="","X",IF(INDEX(DATOS!K:K,MATCH(CHECKLIST!B133,DATOS!B:B,0),1)&gt;YEAR(TODAY())-1,"","VENCIDA")),"")</f>
        <v/>
      </c>
      <c r="O133" s="50" t="str">
        <f>IFERROR(IF(INDEX(DATOS!AY:AY,MATCH(CHECKLIST!B133,DATOS!B:B,0),1)=0,"",INDEX(DATOS!AY:AY,MATCH(CHECKLIST!B133,DATOS!B:B,0),1)),"")</f>
        <v/>
      </c>
      <c r="P133" s="18" t="str">
        <f>IFERROR(IF(INDEX(DATOS!AW:AW,MATCH(CHECKLIST!B133,DATOS!B:B,0),1)=0,"",INDEX(DATOS!AW:AW,MATCH(CHECKLIST!B133,DATOS!B:B,0),1)),"")</f>
        <v/>
      </c>
      <c r="Q133" s="18" t="str">
        <f>IFERROR(IF(INDEX(DATOS!AX:AX,MATCH(CHECKLIST!B133,DATOS!B:B,0),1)=0,"",INDEX(DATOS!AX:AX,MATCH(CHECKLIST!B133,DATOS!B:B,0),1)),"")</f>
        <v/>
      </c>
      <c r="R133" t="str">
        <f>IF(B133="","",1)</f>
        <v/>
      </c>
      <c r="S133" t="str">
        <f t="shared" si="5"/>
        <v/>
      </c>
      <c r="U133" t="str">
        <f t="shared" si="3"/>
        <v/>
      </c>
      <c r="V133" t="str">
        <f t="shared" si="4"/>
        <v/>
      </c>
    </row>
    <row r="134" spans="1:22" x14ac:dyDescent="0.25">
      <c r="A134" s="13">
        <v>121</v>
      </c>
      <c r="B134" t="str">
        <f>IFERROR(INDEX(DATOS!B:B,MATCH(CHECKLIST!A134,DATOS!BM:BM,0),1),"")</f>
        <v/>
      </c>
      <c r="C134" t="str">
        <f>IFERROR(INDEX(DATOS!I:I,MATCH(CHECKLIST!A134,DATOS!BM:BM,0),1),"")</f>
        <v/>
      </c>
      <c r="D134" t="str">
        <f>IFERROR(INDEX(DATOS!R:R,MATCH(CHECKLIST!E134,DATOS!F:F,0),1),"")</f>
        <v/>
      </c>
      <c r="E134" s="17" t="str">
        <f>IFERROR(INDEX(DATOS!F:F,MATCH(CHECKLIST!A134,DATOS!BM:BM,0),1),"")</f>
        <v/>
      </c>
      <c r="F134" s="3" t="str">
        <f>IFERROR(IF(INDEX(DATOS!AL:AL,MATCH(CHECKLIST!B134,DATOS!B:B,0),1)=0,"",INDEX(DATOS!AL:AL,MATCH(CHECKLIST!B134,DATOS!B:B,0),1)),"")</f>
        <v/>
      </c>
      <c r="G134" s="18" t="str">
        <f>IFERROR(IF(INDEX(DATOS!AQ:AQ,MATCH(CHECKLIST!B134,DATOS!B:B,0),1)=0,"",INDEX(DATOS!AQ:AQ,MATCH(CHECKLIST!B134,DATOS!B:B,0),1)),"")</f>
        <v/>
      </c>
      <c r="H134" s="18" t="str">
        <f>IFERROR(IF(INDEX(DATOS!AC:AC,MATCH(CHECKLIST!B134,DATOS!B:B,0),1)="","X",IF(INDEX(DATOS!AC:AC,MATCH(CHECKLIST!B134,DATOS!B:B,0),1)="VIGENTE","",INDEX(DATOS!AC:AC,MATCH(CHECKLIST!B134,DATOS!B:B,0),1))),"")</f>
        <v/>
      </c>
      <c r="I134" s="18" t="str">
        <f>IFERROR(IF(INDEX(DATOS!AU:AU,MATCH(CHECKLIST!B134,DATOS!B:B,0),1)=0,"",INDEX(DATOS!AU:AU,MATCH(CHECKLIST!B134,DATOS!B:B,0),1)),"")</f>
        <v/>
      </c>
      <c r="J134" s="18" t="str">
        <f>IFERROR(IF(INDEX(DATOS!AS:AS,MATCH(CHECKLIST!B134,DATOS!B:B,0),1)=0,"",INDEX(DATOS!AS:AS,MATCH(CHECKLIST!B134,DATOS!B:B,0),1)),"")</f>
        <v/>
      </c>
      <c r="K134" s="50" t="str">
        <f>IFERROR(IF(INDEX(DATOS!AT:AT,MATCH(CHECKLIST!B134,DATOS!B:B,0),1)=0,"",INDEX(DATOS!AT:AT,MATCH(CHECKLIST!B134,DATOS!B:B,0),1)),"")</f>
        <v/>
      </c>
      <c r="L134" s="18" t="str">
        <f>IFERROR(IF(INDEX(DATOS!AV:AV,MATCH(CHECKLIST!B134,DATOS!B:B,0),1)=0,"",INDEX(DATOS!AV:AV,MATCH(CHECKLIST!B134,DATOS!B:B,0),1)),"")</f>
        <v/>
      </c>
      <c r="M134" s="18" t="str">
        <f>IFERROR(IF(INDEX(DATOS!AR:AR,MATCH(CHECKLIST!B134,DATOS!B:B,0),1)=0,"",INDEX(DATOS!AR:AR,MATCH(CHECKLIST!B134,DATOS!B:B,0),1)),"")</f>
        <v/>
      </c>
      <c r="N134" s="50" t="str">
        <f ca="1">IFERROR(IF(INDEX(DATOS!K:K,MATCH(CHECKLIST!B134,DATOS!B:B,0),1)="","X",IF(INDEX(DATOS!K:K,MATCH(CHECKLIST!B134,DATOS!B:B,0),1)&gt;YEAR(TODAY())-1,"","VENCIDA")),"")</f>
        <v/>
      </c>
      <c r="O134" s="50" t="str">
        <f>IFERROR(IF(INDEX(DATOS!AY:AY,MATCH(CHECKLIST!B134,DATOS!B:B,0),1)=0,"",INDEX(DATOS!AY:AY,MATCH(CHECKLIST!B134,DATOS!B:B,0),1)),"")</f>
        <v/>
      </c>
      <c r="P134" s="18" t="str">
        <f>IFERROR(IF(INDEX(DATOS!AW:AW,MATCH(CHECKLIST!B134,DATOS!B:B,0),1)=0,"",INDEX(DATOS!AW:AW,MATCH(CHECKLIST!B134,DATOS!B:B,0),1)),"")</f>
        <v/>
      </c>
      <c r="Q134" s="18" t="str">
        <f>IFERROR(IF(INDEX(DATOS!AX:AX,MATCH(CHECKLIST!B134,DATOS!B:B,0),1)=0,"",INDEX(DATOS!AX:AX,MATCH(CHECKLIST!B134,DATOS!B:B,0),1)),"")</f>
        <v/>
      </c>
      <c r="S134">
        <f t="shared" si="5"/>
        <v>0</v>
      </c>
      <c r="U134" t="str">
        <f t="shared" si="3"/>
        <v/>
      </c>
      <c r="V134" t="str">
        <f t="shared" si="4"/>
        <v/>
      </c>
    </row>
    <row r="135" spans="1:22" ht="15" customHeight="1" x14ac:dyDescent="0.25">
      <c r="A135" s="13">
        <v>122</v>
      </c>
      <c r="B135" t="str">
        <f>IFERROR(INDEX(DATOS!B:B,MATCH(CHECKLIST!A135,DATOS!BM:BM,0),1),"")</f>
        <v/>
      </c>
      <c r="C135" t="str">
        <f>IFERROR(INDEX(DATOS!I:I,MATCH(CHECKLIST!A135,DATOS!BM:BM,0),1),"")</f>
        <v/>
      </c>
      <c r="D135" t="str">
        <f>IFERROR(INDEX(DATOS!R:R,MATCH(CHECKLIST!E135,DATOS!F:F,0),1),"")</f>
        <v/>
      </c>
      <c r="E135" s="17" t="str">
        <f>IFERROR(INDEX(DATOS!F:F,MATCH(CHECKLIST!A135,DATOS!BM:BM,0),1),"")</f>
        <v/>
      </c>
      <c r="F135" s="3" t="str">
        <f>IFERROR(IF(INDEX(DATOS!AL:AL,MATCH(CHECKLIST!B135,DATOS!B:B,0),1)=0,"",INDEX(DATOS!AL:AL,MATCH(CHECKLIST!B135,DATOS!B:B,0),1)),"")</f>
        <v/>
      </c>
      <c r="G135" s="18" t="str">
        <f>IFERROR(IF(INDEX(DATOS!AQ:AQ,MATCH(CHECKLIST!B135,DATOS!B:B,0),1)=0,"",INDEX(DATOS!AQ:AQ,MATCH(CHECKLIST!B135,DATOS!B:B,0),1)),"")</f>
        <v/>
      </c>
      <c r="H135" s="18" t="str">
        <f>IFERROR(IF(INDEX(DATOS!AC:AC,MATCH(CHECKLIST!B135,DATOS!B:B,0),1)="","X",IF(INDEX(DATOS!AC:AC,MATCH(CHECKLIST!B135,DATOS!B:B,0),1)="VIGENTE","",INDEX(DATOS!AC:AC,MATCH(CHECKLIST!B135,DATOS!B:B,0),1))),"")</f>
        <v/>
      </c>
      <c r="I135" s="18" t="str">
        <f>IFERROR(IF(INDEX(DATOS!AU:AU,MATCH(CHECKLIST!B135,DATOS!B:B,0),1)=0,"",INDEX(DATOS!AU:AU,MATCH(CHECKLIST!B135,DATOS!B:B,0),1)),"")</f>
        <v/>
      </c>
      <c r="J135" s="18" t="str">
        <f>IFERROR(IF(INDEX(DATOS!AS:AS,MATCH(CHECKLIST!B135,DATOS!B:B,0),1)=0,"",INDEX(DATOS!AS:AS,MATCH(CHECKLIST!B135,DATOS!B:B,0),1)),"")</f>
        <v/>
      </c>
      <c r="K135" s="50" t="str">
        <f>IFERROR(IF(INDEX(DATOS!AT:AT,MATCH(CHECKLIST!B135,DATOS!B:B,0),1)=0,"",INDEX(DATOS!AT:AT,MATCH(CHECKLIST!B135,DATOS!B:B,0),1)),"")</f>
        <v/>
      </c>
      <c r="L135" s="18" t="str">
        <f>IFERROR(IF(INDEX(DATOS!AV:AV,MATCH(CHECKLIST!B135,DATOS!B:B,0),1)=0,"",INDEX(DATOS!AV:AV,MATCH(CHECKLIST!B135,DATOS!B:B,0),1)),"")</f>
        <v/>
      </c>
      <c r="M135" s="18" t="str">
        <f>IFERROR(IF(INDEX(DATOS!AR:AR,MATCH(CHECKLIST!B135,DATOS!B:B,0),1)=0,"",INDEX(DATOS!AR:AR,MATCH(CHECKLIST!B135,DATOS!B:B,0),1)),"")</f>
        <v/>
      </c>
      <c r="N135" s="50" t="str">
        <f ca="1">IFERROR(IF(INDEX(DATOS!K:K,MATCH(CHECKLIST!B135,DATOS!B:B,0),1)="","X",IF(INDEX(DATOS!K:K,MATCH(CHECKLIST!B135,DATOS!B:B,0),1)&gt;YEAR(TODAY())-1,"","VENCIDA")),"")</f>
        <v/>
      </c>
      <c r="O135" s="50" t="str">
        <f>IFERROR(IF(INDEX(DATOS!AY:AY,MATCH(CHECKLIST!B135,DATOS!B:B,0),1)=0,"",INDEX(DATOS!AY:AY,MATCH(CHECKLIST!B135,DATOS!B:B,0),1)),"")</f>
        <v/>
      </c>
      <c r="P135" s="18" t="str">
        <f>IFERROR(IF(INDEX(DATOS!AW:AW,MATCH(CHECKLIST!B135,DATOS!B:B,0),1)=0,"",INDEX(DATOS!AW:AW,MATCH(CHECKLIST!B135,DATOS!B:B,0),1)),"")</f>
        <v/>
      </c>
      <c r="Q135" s="18" t="str">
        <f>IFERROR(IF(INDEX(DATOS!AX:AX,MATCH(CHECKLIST!B135,DATOS!B:B,0),1)=0,"",INDEX(DATOS!AX:AX,MATCH(CHECKLIST!B135,DATOS!B:B,0),1)),"")</f>
        <v/>
      </c>
      <c r="R135" t="str">
        <f>IF(B135="","",1)</f>
        <v/>
      </c>
      <c r="S135" t="str">
        <f t="shared" si="5"/>
        <v/>
      </c>
      <c r="U135" t="str">
        <f t="shared" si="3"/>
        <v/>
      </c>
      <c r="V135" t="str">
        <f t="shared" si="4"/>
        <v/>
      </c>
    </row>
    <row r="136" spans="1:22" ht="15" customHeight="1" x14ac:dyDescent="0.25">
      <c r="A136" s="13">
        <v>123</v>
      </c>
      <c r="B136" t="str">
        <f>IFERROR(INDEX(DATOS!B:B,MATCH(CHECKLIST!A136,DATOS!BM:BM,0),1),"")</f>
        <v/>
      </c>
      <c r="C136" t="str">
        <f>IFERROR(INDEX(DATOS!I:I,MATCH(CHECKLIST!A136,DATOS!BM:BM,0),1),"")</f>
        <v/>
      </c>
      <c r="D136" t="str">
        <f>IFERROR(INDEX(DATOS!R:R,MATCH(CHECKLIST!E136,DATOS!F:F,0),1),"")</f>
        <v/>
      </c>
      <c r="E136" s="17" t="str">
        <f>IFERROR(INDEX(DATOS!F:F,MATCH(CHECKLIST!A136,DATOS!BM:BM,0),1),"")</f>
        <v/>
      </c>
      <c r="F136" s="3" t="str">
        <f>IFERROR(IF(INDEX(DATOS!AL:AL,MATCH(CHECKLIST!B136,DATOS!B:B,0),1)=0,"",INDEX(DATOS!AL:AL,MATCH(CHECKLIST!B136,DATOS!B:B,0),1)),"")</f>
        <v/>
      </c>
      <c r="G136" s="18" t="str">
        <f>IFERROR(IF(INDEX(DATOS!AQ:AQ,MATCH(CHECKLIST!B136,DATOS!B:B,0),1)=0,"",INDEX(DATOS!AQ:AQ,MATCH(CHECKLIST!B136,DATOS!B:B,0),1)),"")</f>
        <v/>
      </c>
      <c r="H136" s="18" t="str">
        <f>IFERROR(IF(INDEX(DATOS!AC:AC,MATCH(CHECKLIST!B136,DATOS!B:B,0),1)="","X",IF(INDEX(DATOS!AC:AC,MATCH(CHECKLIST!B136,DATOS!B:B,0),1)="VIGENTE","",INDEX(DATOS!AC:AC,MATCH(CHECKLIST!B136,DATOS!B:B,0),1))),"")</f>
        <v/>
      </c>
      <c r="I136" s="18" t="str">
        <f>IFERROR(IF(INDEX(DATOS!AU:AU,MATCH(CHECKLIST!B136,DATOS!B:B,0),1)=0,"",INDEX(DATOS!AU:AU,MATCH(CHECKLIST!B136,DATOS!B:B,0),1)),"")</f>
        <v/>
      </c>
      <c r="J136" s="18" t="str">
        <f>IFERROR(IF(INDEX(DATOS!AS:AS,MATCH(CHECKLIST!B136,DATOS!B:B,0),1)=0,"",INDEX(DATOS!AS:AS,MATCH(CHECKLIST!B136,DATOS!B:B,0),1)),"")</f>
        <v/>
      </c>
      <c r="K136" s="50" t="str">
        <f>IFERROR(IF(INDEX(DATOS!AT:AT,MATCH(CHECKLIST!B136,DATOS!B:B,0),1)=0,"",INDEX(DATOS!AT:AT,MATCH(CHECKLIST!B136,DATOS!B:B,0),1)),"")</f>
        <v/>
      </c>
      <c r="L136" s="18" t="str">
        <f>IFERROR(IF(INDEX(DATOS!AV:AV,MATCH(CHECKLIST!B136,DATOS!B:B,0),1)=0,"",INDEX(DATOS!AV:AV,MATCH(CHECKLIST!B136,DATOS!B:B,0),1)),"")</f>
        <v/>
      </c>
      <c r="M136" s="18" t="str">
        <f>IFERROR(IF(INDEX(DATOS!AR:AR,MATCH(CHECKLIST!B136,DATOS!B:B,0),1)=0,"",INDEX(DATOS!AR:AR,MATCH(CHECKLIST!B136,DATOS!B:B,0),1)),"")</f>
        <v/>
      </c>
      <c r="N136" s="50" t="str">
        <f ca="1">IFERROR(IF(INDEX(DATOS!K:K,MATCH(CHECKLIST!B136,DATOS!B:B,0),1)="","X",IF(INDEX(DATOS!K:K,MATCH(CHECKLIST!B136,DATOS!B:B,0),1)&gt;YEAR(TODAY())-1,"","VENCIDA")),"")</f>
        <v/>
      </c>
      <c r="O136" s="50" t="str">
        <f>IFERROR(IF(INDEX(DATOS!AY:AY,MATCH(CHECKLIST!B136,DATOS!B:B,0),1)=0,"",INDEX(DATOS!AY:AY,MATCH(CHECKLIST!B136,DATOS!B:B,0),1)),"")</f>
        <v/>
      </c>
      <c r="P136" s="18" t="str">
        <f>IFERROR(IF(INDEX(DATOS!AW:AW,MATCH(CHECKLIST!B136,DATOS!B:B,0),1)=0,"",INDEX(DATOS!AW:AW,MATCH(CHECKLIST!B136,DATOS!B:B,0),1)),"")</f>
        <v/>
      </c>
      <c r="Q136" s="18" t="str">
        <f>IFERROR(IF(INDEX(DATOS!AX:AX,MATCH(CHECKLIST!B136,DATOS!B:B,0),1)=0,"",INDEX(DATOS!AX:AX,MATCH(CHECKLIST!B136,DATOS!B:B,0),1)),"")</f>
        <v/>
      </c>
      <c r="S136">
        <f t="shared" si="5"/>
        <v>0</v>
      </c>
      <c r="U136" t="str">
        <f t="shared" si="3"/>
        <v/>
      </c>
      <c r="V136" t="str">
        <f t="shared" si="4"/>
        <v/>
      </c>
    </row>
    <row r="137" spans="1:22" ht="15" customHeight="1" x14ac:dyDescent="0.25">
      <c r="A137" s="13">
        <v>124</v>
      </c>
      <c r="B137" t="str">
        <f>IFERROR(INDEX(DATOS!B:B,MATCH(CHECKLIST!A137,DATOS!BM:BM,0),1),"")</f>
        <v/>
      </c>
      <c r="C137" t="str">
        <f>IFERROR(INDEX(DATOS!I:I,MATCH(CHECKLIST!A137,DATOS!BM:BM,0),1),"")</f>
        <v/>
      </c>
      <c r="D137" t="str">
        <f>IFERROR(INDEX(DATOS!R:R,MATCH(CHECKLIST!E137,DATOS!F:F,0),1),"")</f>
        <v/>
      </c>
      <c r="E137" s="17" t="str">
        <f>IFERROR(INDEX(DATOS!F:F,MATCH(CHECKLIST!A137,DATOS!BM:BM,0),1),"")</f>
        <v/>
      </c>
      <c r="F137" s="3" t="str">
        <f>IFERROR(IF(INDEX(DATOS!AL:AL,MATCH(CHECKLIST!B137,DATOS!B:B,0),1)=0,"",INDEX(DATOS!AL:AL,MATCH(CHECKLIST!B137,DATOS!B:B,0),1)),"")</f>
        <v/>
      </c>
      <c r="G137" s="18" t="str">
        <f>IFERROR(IF(INDEX(DATOS!AQ:AQ,MATCH(CHECKLIST!B137,DATOS!B:B,0),1)=0,"",INDEX(DATOS!AQ:AQ,MATCH(CHECKLIST!B137,DATOS!B:B,0),1)),"")</f>
        <v/>
      </c>
      <c r="H137" s="18" t="str">
        <f>IFERROR(IF(INDEX(DATOS!AC:AC,MATCH(CHECKLIST!B137,DATOS!B:B,0),1)="","X",IF(INDEX(DATOS!AC:AC,MATCH(CHECKLIST!B137,DATOS!B:B,0),1)="VIGENTE","",INDEX(DATOS!AC:AC,MATCH(CHECKLIST!B137,DATOS!B:B,0),1))),"")</f>
        <v/>
      </c>
      <c r="I137" s="18" t="str">
        <f>IFERROR(IF(INDEX(DATOS!AU:AU,MATCH(CHECKLIST!B137,DATOS!B:B,0),1)=0,"",INDEX(DATOS!AU:AU,MATCH(CHECKLIST!B137,DATOS!B:B,0),1)),"")</f>
        <v/>
      </c>
      <c r="J137" s="18" t="str">
        <f>IFERROR(IF(INDEX(DATOS!AS:AS,MATCH(CHECKLIST!B137,DATOS!B:B,0),1)=0,"",INDEX(DATOS!AS:AS,MATCH(CHECKLIST!B137,DATOS!B:B,0),1)),"")</f>
        <v/>
      </c>
      <c r="K137" s="50" t="str">
        <f>IFERROR(IF(INDEX(DATOS!AT:AT,MATCH(CHECKLIST!B137,DATOS!B:B,0),1)=0,"",INDEX(DATOS!AT:AT,MATCH(CHECKLIST!B137,DATOS!B:B,0),1)),"")</f>
        <v/>
      </c>
      <c r="L137" s="18" t="str">
        <f>IFERROR(IF(INDEX(DATOS!AV:AV,MATCH(CHECKLIST!B137,DATOS!B:B,0),1)=0,"",INDEX(DATOS!AV:AV,MATCH(CHECKLIST!B137,DATOS!B:B,0),1)),"")</f>
        <v/>
      </c>
      <c r="M137" s="18" t="str">
        <f>IFERROR(IF(INDEX(DATOS!AR:AR,MATCH(CHECKLIST!B137,DATOS!B:B,0),1)=0,"",INDEX(DATOS!AR:AR,MATCH(CHECKLIST!B137,DATOS!B:B,0),1)),"")</f>
        <v/>
      </c>
      <c r="N137" s="50" t="str">
        <f ca="1">IFERROR(IF(INDEX(DATOS!K:K,MATCH(CHECKLIST!B137,DATOS!B:B,0),1)="","X",IF(INDEX(DATOS!K:K,MATCH(CHECKLIST!B137,DATOS!B:B,0),1)&gt;YEAR(TODAY())-1,"","VENCIDA")),"")</f>
        <v/>
      </c>
      <c r="O137" s="50" t="str">
        <f>IFERROR(IF(INDEX(DATOS!AY:AY,MATCH(CHECKLIST!B137,DATOS!B:B,0),1)=0,"",INDEX(DATOS!AY:AY,MATCH(CHECKLIST!B137,DATOS!B:B,0),1)),"")</f>
        <v/>
      </c>
      <c r="P137" s="18" t="str">
        <f>IFERROR(IF(INDEX(DATOS!AW:AW,MATCH(CHECKLIST!B137,DATOS!B:B,0),1)=0,"",INDEX(DATOS!AW:AW,MATCH(CHECKLIST!B137,DATOS!B:B,0),1)),"")</f>
        <v/>
      </c>
      <c r="Q137" s="18" t="str">
        <f>IFERROR(IF(INDEX(DATOS!AX:AX,MATCH(CHECKLIST!B137,DATOS!B:B,0),1)=0,"",INDEX(DATOS!AX:AX,MATCH(CHECKLIST!B137,DATOS!B:B,0),1)),"")</f>
        <v/>
      </c>
      <c r="R137" t="str">
        <f>IF(B137="","",1)</f>
        <v/>
      </c>
      <c r="S137" t="str">
        <f t="shared" si="5"/>
        <v/>
      </c>
      <c r="U137" t="str">
        <f t="shared" si="3"/>
        <v/>
      </c>
      <c r="V137" t="str">
        <f t="shared" si="4"/>
        <v/>
      </c>
    </row>
    <row r="138" spans="1:22" x14ac:dyDescent="0.25">
      <c r="A138" s="13">
        <v>125</v>
      </c>
      <c r="B138" t="str">
        <f>IFERROR(INDEX(DATOS!B:B,MATCH(CHECKLIST!A138,DATOS!BM:BM,0),1),"")</f>
        <v/>
      </c>
      <c r="C138" t="str">
        <f>IFERROR(INDEX(DATOS!I:I,MATCH(CHECKLIST!A138,DATOS!BM:BM,0),1),"")</f>
        <v/>
      </c>
      <c r="D138" t="str">
        <f>IFERROR(INDEX(DATOS!R:R,MATCH(CHECKLIST!E138,DATOS!F:F,0),1),"")</f>
        <v/>
      </c>
      <c r="E138" s="17" t="str">
        <f>IFERROR(INDEX(DATOS!F:F,MATCH(CHECKLIST!A138,DATOS!BM:BM,0),1),"")</f>
        <v/>
      </c>
      <c r="F138" s="3" t="str">
        <f>IFERROR(IF(INDEX(DATOS!AL:AL,MATCH(CHECKLIST!B138,DATOS!B:B,0),1)=0,"",INDEX(DATOS!AL:AL,MATCH(CHECKLIST!B138,DATOS!B:B,0),1)),"")</f>
        <v/>
      </c>
      <c r="G138" s="18" t="str">
        <f>IFERROR(IF(INDEX(DATOS!AQ:AQ,MATCH(CHECKLIST!B138,DATOS!B:B,0),1)=0,"",INDEX(DATOS!AQ:AQ,MATCH(CHECKLIST!B138,DATOS!B:B,0),1)),"")</f>
        <v/>
      </c>
      <c r="H138" s="18" t="str">
        <f>IFERROR(IF(INDEX(DATOS!AC:AC,MATCH(CHECKLIST!B138,DATOS!B:B,0),1)="","X",IF(INDEX(DATOS!AC:AC,MATCH(CHECKLIST!B138,DATOS!B:B,0),1)="VIGENTE","",INDEX(DATOS!AC:AC,MATCH(CHECKLIST!B138,DATOS!B:B,0),1))),"")</f>
        <v/>
      </c>
      <c r="I138" s="18" t="str">
        <f>IFERROR(IF(INDEX(DATOS!AU:AU,MATCH(CHECKLIST!B138,DATOS!B:B,0),1)=0,"",INDEX(DATOS!AU:AU,MATCH(CHECKLIST!B138,DATOS!B:B,0),1)),"")</f>
        <v/>
      </c>
      <c r="J138" s="18" t="str">
        <f>IFERROR(IF(INDEX(DATOS!AS:AS,MATCH(CHECKLIST!B138,DATOS!B:B,0),1)=0,"",INDEX(DATOS!AS:AS,MATCH(CHECKLIST!B138,DATOS!B:B,0),1)),"")</f>
        <v/>
      </c>
      <c r="K138" s="50" t="str">
        <f>IFERROR(IF(INDEX(DATOS!AT:AT,MATCH(CHECKLIST!B138,DATOS!B:B,0),1)=0,"",INDEX(DATOS!AT:AT,MATCH(CHECKLIST!B138,DATOS!B:B,0),1)),"")</f>
        <v/>
      </c>
      <c r="L138" s="18" t="str">
        <f>IFERROR(IF(INDEX(DATOS!AV:AV,MATCH(CHECKLIST!B138,DATOS!B:B,0),1)=0,"",INDEX(DATOS!AV:AV,MATCH(CHECKLIST!B138,DATOS!B:B,0),1)),"")</f>
        <v/>
      </c>
      <c r="M138" s="18" t="str">
        <f>IFERROR(IF(INDEX(DATOS!AR:AR,MATCH(CHECKLIST!B138,DATOS!B:B,0),1)=0,"",INDEX(DATOS!AR:AR,MATCH(CHECKLIST!B138,DATOS!B:B,0),1)),"")</f>
        <v/>
      </c>
      <c r="N138" s="50" t="str">
        <f ca="1">IFERROR(IF(INDEX(DATOS!K:K,MATCH(CHECKLIST!B138,DATOS!B:B,0),1)="","X",IF(INDEX(DATOS!K:K,MATCH(CHECKLIST!B138,DATOS!B:B,0),1)&gt;YEAR(TODAY())-1,"","VENCIDA")),"")</f>
        <v/>
      </c>
      <c r="O138" s="50" t="str">
        <f>IFERROR(IF(INDEX(DATOS!AY:AY,MATCH(CHECKLIST!B138,DATOS!B:B,0),1)=0,"",INDEX(DATOS!AY:AY,MATCH(CHECKLIST!B138,DATOS!B:B,0),1)),"")</f>
        <v/>
      </c>
      <c r="P138" s="18" t="str">
        <f>IFERROR(IF(INDEX(DATOS!AW:AW,MATCH(CHECKLIST!B138,DATOS!B:B,0),1)=0,"",INDEX(DATOS!AW:AW,MATCH(CHECKLIST!B138,DATOS!B:B,0),1)),"")</f>
        <v/>
      </c>
      <c r="Q138" s="18" t="str">
        <f>IFERROR(IF(INDEX(DATOS!AX:AX,MATCH(CHECKLIST!B138,DATOS!B:B,0),1)=0,"",INDEX(DATOS!AX:AX,MATCH(CHECKLIST!B138,DATOS!B:B,0),1)),"")</f>
        <v/>
      </c>
      <c r="S138">
        <f t="shared" si="5"/>
        <v>0</v>
      </c>
      <c r="U138" t="str">
        <f t="shared" si="3"/>
        <v/>
      </c>
      <c r="V138" t="str">
        <f t="shared" si="4"/>
        <v/>
      </c>
    </row>
    <row r="139" spans="1:22" ht="15" customHeight="1" x14ac:dyDescent="0.25">
      <c r="A139" s="13">
        <v>126</v>
      </c>
      <c r="B139" t="str">
        <f>IFERROR(INDEX(DATOS!B:B,MATCH(CHECKLIST!A139,DATOS!BM:BM,0),1),"")</f>
        <v/>
      </c>
      <c r="C139" t="str">
        <f>IFERROR(INDEX(DATOS!I:I,MATCH(CHECKLIST!A139,DATOS!BM:BM,0),1),"")</f>
        <v/>
      </c>
      <c r="D139" t="str">
        <f>IFERROR(INDEX(DATOS!R:R,MATCH(CHECKLIST!E139,DATOS!F:F,0),1),"")</f>
        <v/>
      </c>
      <c r="E139" s="17" t="str">
        <f>IFERROR(INDEX(DATOS!F:F,MATCH(CHECKLIST!A139,DATOS!BM:BM,0),1),"")</f>
        <v/>
      </c>
      <c r="F139" s="3" t="str">
        <f>IFERROR(IF(INDEX(DATOS!AL:AL,MATCH(CHECKLIST!B139,DATOS!B:B,0),1)=0,"",INDEX(DATOS!AL:AL,MATCH(CHECKLIST!B139,DATOS!B:B,0),1)),"")</f>
        <v/>
      </c>
      <c r="G139" s="18" t="str">
        <f>IFERROR(IF(INDEX(DATOS!AQ:AQ,MATCH(CHECKLIST!B139,DATOS!B:B,0),1)=0,"",INDEX(DATOS!AQ:AQ,MATCH(CHECKLIST!B139,DATOS!B:B,0),1)),"")</f>
        <v/>
      </c>
      <c r="H139" s="18" t="str">
        <f>IFERROR(IF(INDEX(DATOS!AC:AC,MATCH(CHECKLIST!B139,DATOS!B:B,0),1)="","X",IF(INDEX(DATOS!AC:AC,MATCH(CHECKLIST!B139,DATOS!B:B,0),1)="VIGENTE","",INDEX(DATOS!AC:AC,MATCH(CHECKLIST!B139,DATOS!B:B,0),1))),"")</f>
        <v/>
      </c>
      <c r="I139" s="18" t="str">
        <f>IFERROR(IF(INDEX(DATOS!AU:AU,MATCH(CHECKLIST!B139,DATOS!B:B,0),1)=0,"",INDEX(DATOS!AU:AU,MATCH(CHECKLIST!B139,DATOS!B:B,0),1)),"")</f>
        <v/>
      </c>
      <c r="J139" s="18" t="str">
        <f>IFERROR(IF(INDEX(DATOS!AS:AS,MATCH(CHECKLIST!B139,DATOS!B:B,0),1)=0,"",INDEX(DATOS!AS:AS,MATCH(CHECKLIST!B139,DATOS!B:B,0),1)),"")</f>
        <v/>
      </c>
      <c r="K139" s="50" t="str">
        <f>IFERROR(IF(INDEX(DATOS!AT:AT,MATCH(CHECKLIST!B139,DATOS!B:B,0),1)=0,"",INDEX(DATOS!AT:AT,MATCH(CHECKLIST!B139,DATOS!B:B,0),1)),"")</f>
        <v/>
      </c>
      <c r="L139" s="18" t="str">
        <f>IFERROR(IF(INDEX(DATOS!AV:AV,MATCH(CHECKLIST!B139,DATOS!B:B,0),1)=0,"",INDEX(DATOS!AV:AV,MATCH(CHECKLIST!B139,DATOS!B:B,0),1)),"")</f>
        <v/>
      </c>
      <c r="M139" s="18" t="str">
        <f>IFERROR(IF(INDEX(DATOS!AR:AR,MATCH(CHECKLIST!B139,DATOS!B:B,0),1)=0,"",INDEX(DATOS!AR:AR,MATCH(CHECKLIST!B139,DATOS!B:B,0),1)),"")</f>
        <v/>
      </c>
      <c r="N139" s="50" t="str">
        <f ca="1">IFERROR(IF(INDEX(DATOS!K:K,MATCH(CHECKLIST!B139,DATOS!B:B,0),1)="","X",IF(INDEX(DATOS!K:K,MATCH(CHECKLIST!B139,DATOS!B:B,0),1)&gt;YEAR(TODAY())-1,"","VENCIDA")),"")</f>
        <v/>
      </c>
      <c r="O139" s="50" t="str">
        <f>IFERROR(IF(INDEX(DATOS!AY:AY,MATCH(CHECKLIST!B139,DATOS!B:B,0),1)=0,"",INDEX(DATOS!AY:AY,MATCH(CHECKLIST!B139,DATOS!B:B,0),1)),"")</f>
        <v/>
      </c>
      <c r="P139" s="18" t="str">
        <f>IFERROR(IF(INDEX(DATOS!AW:AW,MATCH(CHECKLIST!B139,DATOS!B:B,0),1)=0,"",INDEX(DATOS!AW:AW,MATCH(CHECKLIST!B139,DATOS!B:B,0),1)),"")</f>
        <v/>
      </c>
      <c r="Q139" s="18" t="str">
        <f>IFERROR(IF(INDEX(DATOS!AX:AX,MATCH(CHECKLIST!B139,DATOS!B:B,0),1)=0,"",INDEX(DATOS!AX:AX,MATCH(CHECKLIST!B139,DATOS!B:B,0),1)),"")</f>
        <v/>
      </c>
      <c r="R139" t="str">
        <f>IF(B139="","",1)</f>
        <v/>
      </c>
      <c r="S139" t="str">
        <f t="shared" si="5"/>
        <v/>
      </c>
      <c r="U139" t="str">
        <f t="shared" si="3"/>
        <v/>
      </c>
      <c r="V139" t="str">
        <f t="shared" si="4"/>
        <v/>
      </c>
    </row>
    <row r="140" spans="1:22" ht="15" customHeight="1" x14ac:dyDescent="0.25">
      <c r="A140" s="13">
        <v>127</v>
      </c>
      <c r="B140" t="str">
        <f>IFERROR(INDEX(DATOS!B:B,MATCH(CHECKLIST!A140,DATOS!BM:BM,0),1),"")</f>
        <v/>
      </c>
      <c r="C140" t="str">
        <f>IFERROR(INDEX(DATOS!I:I,MATCH(CHECKLIST!A140,DATOS!BM:BM,0),1),"")</f>
        <v/>
      </c>
      <c r="D140" t="str">
        <f>IFERROR(INDEX(DATOS!R:R,MATCH(CHECKLIST!E140,DATOS!F:F,0),1),"")</f>
        <v/>
      </c>
      <c r="E140" s="17" t="str">
        <f>IFERROR(INDEX(DATOS!F:F,MATCH(CHECKLIST!A140,DATOS!BM:BM,0),1),"")</f>
        <v/>
      </c>
      <c r="F140" s="3" t="str">
        <f>IFERROR(IF(INDEX(DATOS!AL:AL,MATCH(CHECKLIST!B140,DATOS!B:B,0),1)=0,"",INDEX(DATOS!AL:AL,MATCH(CHECKLIST!B140,DATOS!B:B,0),1)),"")</f>
        <v/>
      </c>
      <c r="G140" s="18" t="str">
        <f>IFERROR(IF(INDEX(DATOS!AQ:AQ,MATCH(CHECKLIST!B140,DATOS!B:B,0),1)=0,"",INDEX(DATOS!AQ:AQ,MATCH(CHECKLIST!B140,DATOS!B:B,0),1)),"")</f>
        <v/>
      </c>
      <c r="H140" s="18" t="str">
        <f>IFERROR(IF(INDEX(DATOS!AC:AC,MATCH(CHECKLIST!B140,DATOS!B:B,0),1)="","X",IF(INDEX(DATOS!AC:AC,MATCH(CHECKLIST!B140,DATOS!B:B,0),1)="VIGENTE","",INDEX(DATOS!AC:AC,MATCH(CHECKLIST!B140,DATOS!B:B,0),1))),"")</f>
        <v/>
      </c>
      <c r="I140" s="18" t="str">
        <f>IFERROR(IF(INDEX(DATOS!AU:AU,MATCH(CHECKLIST!B140,DATOS!B:B,0),1)=0,"",INDEX(DATOS!AU:AU,MATCH(CHECKLIST!B140,DATOS!B:B,0),1)),"")</f>
        <v/>
      </c>
      <c r="J140" s="18" t="str">
        <f>IFERROR(IF(INDEX(DATOS!AS:AS,MATCH(CHECKLIST!B140,DATOS!B:B,0),1)=0,"",INDEX(DATOS!AS:AS,MATCH(CHECKLIST!B140,DATOS!B:B,0),1)),"")</f>
        <v/>
      </c>
      <c r="K140" s="50" t="str">
        <f>IFERROR(IF(INDEX(DATOS!AT:AT,MATCH(CHECKLIST!B140,DATOS!B:B,0),1)=0,"",INDEX(DATOS!AT:AT,MATCH(CHECKLIST!B140,DATOS!B:B,0),1)),"")</f>
        <v/>
      </c>
      <c r="L140" s="18" t="str">
        <f>IFERROR(IF(INDEX(DATOS!AV:AV,MATCH(CHECKLIST!B140,DATOS!B:B,0),1)=0,"",INDEX(DATOS!AV:AV,MATCH(CHECKLIST!B140,DATOS!B:B,0),1)),"")</f>
        <v/>
      </c>
      <c r="M140" s="18" t="str">
        <f>IFERROR(IF(INDEX(DATOS!AR:AR,MATCH(CHECKLIST!B140,DATOS!B:B,0),1)=0,"",INDEX(DATOS!AR:AR,MATCH(CHECKLIST!B140,DATOS!B:B,0),1)),"")</f>
        <v/>
      </c>
      <c r="N140" s="50" t="str">
        <f ca="1">IFERROR(IF(INDEX(DATOS!K:K,MATCH(CHECKLIST!B140,DATOS!B:B,0),1)="","X",IF(INDEX(DATOS!K:K,MATCH(CHECKLIST!B140,DATOS!B:B,0),1)&gt;YEAR(TODAY())-1,"","VENCIDA")),"")</f>
        <v/>
      </c>
      <c r="O140" s="50" t="str">
        <f>IFERROR(IF(INDEX(DATOS!AY:AY,MATCH(CHECKLIST!B140,DATOS!B:B,0),1)=0,"",INDEX(DATOS!AY:AY,MATCH(CHECKLIST!B140,DATOS!B:B,0),1)),"")</f>
        <v/>
      </c>
      <c r="P140" s="18" t="str">
        <f>IFERROR(IF(INDEX(DATOS!AW:AW,MATCH(CHECKLIST!B140,DATOS!B:B,0),1)=0,"",INDEX(DATOS!AW:AW,MATCH(CHECKLIST!B140,DATOS!B:B,0),1)),"")</f>
        <v/>
      </c>
      <c r="Q140" s="18" t="str">
        <f>IFERROR(IF(INDEX(DATOS!AX:AX,MATCH(CHECKLIST!B140,DATOS!B:B,0),1)=0,"",INDEX(DATOS!AX:AX,MATCH(CHECKLIST!B140,DATOS!B:B,0),1)),"")</f>
        <v/>
      </c>
      <c r="S140">
        <f t="shared" si="5"/>
        <v>0</v>
      </c>
      <c r="U140" t="str">
        <f t="shared" si="3"/>
        <v/>
      </c>
      <c r="V140" t="str">
        <f t="shared" si="4"/>
        <v/>
      </c>
    </row>
    <row r="141" spans="1:22" ht="15" customHeight="1" x14ac:dyDescent="0.25">
      <c r="A141" s="13">
        <v>128</v>
      </c>
      <c r="B141" t="str">
        <f>IFERROR(INDEX(DATOS!B:B,MATCH(CHECKLIST!A141,DATOS!BM:BM,0),1),"")</f>
        <v/>
      </c>
      <c r="C141" t="str">
        <f>IFERROR(INDEX(DATOS!I:I,MATCH(CHECKLIST!A141,DATOS!BM:BM,0),1),"")</f>
        <v/>
      </c>
      <c r="D141" t="str">
        <f>IFERROR(INDEX(DATOS!R:R,MATCH(CHECKLIST!E141,DATOS!F:F,0),1),"")</f>
        <v/>
      </c>
      <c r="E141" s="17" t="str">
        <f>IFERROR(INDEX(DATOS!F:F,MATCH(CHECKLIST!A141,DATOS!BM:BM,0),1),"")</f>
        <v/>
      </c>
      <c r="F141" s="3" t="str">
        <f>IFERROR(IF(INDEX(DATOS!AL:AL,MATCH(CHECKLIST!B141,DATOS!B:B,0),1)=0,"",INDEX(DATOS!AL:AL,MATCH(CHECKLIST!B141,DATOS!B:B,0),1)),"")</f>
        <v/>
      </c>
      <c r="G141" s="18" t="str">
        <f>IFERROR(IF(INDEX(DATOS!AQ:AQ,MATCH(CHECKLIST!B141,DATOS!B:B,0),1)=0,"",INDEX(DATOS!AQ:AQ,MATCH(CHECKLIST!B141,DATOS!B:B,0),1)),"")</f>
        <v/>
      </c>
      <c r="H141" s="18" t="str">
        <f>IFERROR(IF(INDEX(DATOS!AC:AC,MATCH(CHECKLIST!B141,DATOS!B:B,0),1)="","X",IF(INDEX(DATOS!AC:AC,MATCH(CHECKLIST!B141,DATOS!B:B,0),1)="VIGENTE","",INDEX(DATOS!AC:AC,MATCH(CHECKLIST!B141,DATOS!B:B,0),1))),"")</f>
        <v/>
      </c>
      <c r="I141" s="18" t="str">
        <f>IFERROR(IF(INDEX(DATOS!AU:AU,MATCH(CHECKLIST!B141,DATOS!B:B,0),1)=0,"",INDEX(DATOS!AU:AU,MATCH(CHECKLIST!B141,DATOS!B:B,0),1)),"")</f>
        <v/>
      </c>
      <c r="J141" s="18" t="str">
        <f>IFERROR(IF(INDEX(DATOS!AS:AS,MATCH(CHECKLIST!B141,DATOS!B:B,0),1)=0,"",INDEX(DATOS!AS:AS,MATCH(CHECKLIST!B141,DATOS!B:B,0),1)),"")</f>
        <v/>
      </c>
      <c r="K141" s="50" t="str">
        <f>IFERROR(IF(INDEX(DATOS!AT:AT,MATCH(CHECKLIST!B141,DATOS!B:B,0),1)=0,"",INDEX(DATOS!AT:AT,MATCH(CHECKLIST!B141,DATOS!B:B,0),1)),"")</f>
        <v/>
      </c>
      <c r="L141" s="18" t="str">
        <f>IFERROR(IF(INDEX(DATOS!AV:AV,MATCH(CHECKLIST!B141,DATOS!B:B,0),1)=0,"",INDEX(DATOS!AV:AV,MATCH(CHECKLIST!B141,DATOS!B:B,0),1)),"")</f>
        <v/>
      </c>
      <c r="M141" s="18" t="str">
        <f>IFERROR(IF(INDEX(DATOS!AR:AR,MATCH(CHECKLIST!B141,DATOS!B:B,0),1)=0,"",INDEX(DATOS!AR:AR,MATCH(CHECKLIST!B141,DATOS!B:B,0),1)),"")</f>
        <v/>
      </c>
      <c r="N141" s="50" t="str">
        <f ca="1">IFERROR(IF(INDEX(DATOS!K:K,MATCH(CHECKLIST!B141,DATOS!B:B,0),1)="","X",IF(INDEX(DATOS!K:K,MATCH(CHECKLIST!B141,DATOS!B:B,0),1)&gt;YEAR(TODAY())-1,"","VENCIDA")),"")</f>
        <v/>
      </c>
      <c r="O141" s="50" t="str">
        <f>IFERROR(IF(INDEX(DATOS!AY:AY,MATCH(CHECKLIST!B141,DATOS!B:B,0),1)=0,"",INDEX(DATOS!AY:AY,MATCH(CHECKLIST!B141,DATOS!B:B,0),1)),"")</f>
        <v/>
      </c>
      <c r="P141" s="18" t="str">
        <f>IFERROR(IF(INDEX(DATOS!AW:AW,MATCH(CHECKLIST!B141,DATOS!B:B,0),1)=0,"",INDEX(DATOS!AW:AW,MATCH(CHECKLIST!B141,DATOS!B:B,0),1)),"")</f>
        <v/>
      </c>
      <c r="Q141" s="18" t="str">
        <f>IFERROR(IF(INDEX(DATOS!AX:AX,MATCH(CHECKLIST!B141,DATOS!B:B,0),1)=0,"",INDEX(DATOS!AX:AX,MATCH(CHECKLIST!B141,DATOS!B:B,0),1)),"")</f>
        <v/>
      </c>
      <c r="R141" t="str">
        <f>IF(B141="","",1)</f>
        <v/>
      </c>
      <c r="S141" t="str">
        <f t="shared" si="5"/>
        <v/>
      </c>
      <c r="U141" t="str">
        <f t="shared" si="3"/>
        <v/>
      </c>
      <c r="V141" t="str">
        <f t="shared" si="4"/>
        <v/>
      </c>
    </row>
    <row r="142" spans="1:22" ht="15" customHeight="1" x14ac:dyDescent="0.25">
      <c r="A142" s="13">
        <v>129</v>
      </c>
      <c r="B142" t="str">
        <f>IFERROR(INDEX(DATOS!B:B,MATCH(CHECKLIST!A142,DATOS!BM:BM,0),1),"")</f>
        <v/>
      </c>
      <c r="C142" t="str">
        <f>IFERROR(INDEX(DATOS!I:I,MATCH(CHECKLIST!A142,DATOS!BM:BM,0),1),"")</f>
        <v/>
      </c>
      <c r="D142" t="str">
        <f>IFERROR(INDEX(DATOS!R:R,MATCH(CHECKLIST!E142,DATOS!F:F,0),1),"")</f>
        <v/>
      </c>
      <c r="E142" s="17" t="str">
        <f>IFERROR(INDEX(DATOS!F:F,MATCH(CHECKLIST!A142,DATOS!BM:BM,0),1),"")</f>
        <v/>
      </c>
      <c r="F142" s="3" t="str">
        <f>IFERROR(IF(INDEX(DATOS!AL:AL,MATCH(CHECKLIST!B142,DATOS!B:B,0),1)=0,"",INDEX(DATOS!AL:AL,MATCH(CHECKLIST!B142,DATOS!B:B,0),1)),"")</f>
        <v/>
      </c>
      <c r="G142" s="18" t="str">
        <f>IFERROR(IF(INDEX(DATOS!AQ:AQ,MATCH(CHECKLIST!B142,DATOS!B:B,0),1)=0,"",INDEX(DATOS!AQ:AQ,MATCH(CHECKLIST!B142,DATOS!B:B,0),1)),"")</f>
        <v/>
      </c>
      <c r="H142" s="18" t="str">
        <f>IFERROR(IF(INDEX(DATOS!AC:AC,MATCH(CHECKLIST!B142,DATOS!B:B,0),1)="","X",IF(INDEX(DATOS!AC:AC,MATCH(CHECKLIST!B142,DATOS!B:B,0),1)="VIGENTE","",INDEX(DATOS!AC:AC,MATCH(CHECKLIST!B142,DATOS!B:B,0),1))),"")</f>
        <v/>
      </c>
      <c r="I142" s="18" t="str">
        <f>IFERROR(IF(INDEX(DATOS!AU:AU,MATCH(CHECKLIST!B142,DATOS!B:B,0),1)=0,"",INDEX(DATOS!AU:AU,MATCH(CHECKLIST!B142,DATOS!B:B,0),1)),"")</f>
        <v/>
      </c>
      <c r="J142" s="18" t="str">
        <f>IFERROR(IF(INDEX(DATOS!AS:AS,MATCH(CHECKLIST!B142,DATOS!B:B,0),1)=0,"",INDEX(DATOS!AS:AS,MATCH(CHECKLIST!B142,DATOS!B:B,0),1)),"")</f>
        <v/>
      </c>
      <c r="K142" s="50" t="str">
        <f>IFERROR(IF(INDEX(DATOS!AT:AT,MATCH(CHECKLIST!B142,DATOS!B:B,0),1)=0,"",INDEX(DATOS!AT:AT,MATCH(CHECKLIST!B142,DATOS!B:B,0),1)),"")</f>
        <v/>
      </c>
      <c r="L142" s="18" t="str">
        <f>IFERROR(IF(INDEX(DATOS!AV:AV,MATCH(CHECKLIST!B142,DATOS!B:B,0),1)=0,"",INDEX(DATOS!AV:AV,MATCH(CHECKLIST!B142,DATOS!B:B,0),1)),"")</f>
        <v/>
      </c>
      <c r="M142" s="18" t="str">
        <f>IFERROR(IF(INDEX(DATOS!AR:AR,MATCH(CHECKLIST!B142,DATOS!B:B,0),1)=0,"",INDEX(DATOS!AR:AR,MATCH(CHECKLIST!B142,DATOS!B:B,0),1)),"")</f>
        <v/>
      </c>
      <c r="N142" s="50" t="str">
        <f ca="1">IFERROR(IF(INDEX(DATOS!K:K,MATCH(CHECKLIST!B142,DATOS!B:B,0),1)="","X",IF(INDEX(DATOS!K:K,MATCH(CHECKLIST!B142,DATOS!B:B,0),1)&gt;YEAR(TODAY())-1,"","VENCIDA")),"")</f>
        <v/>
      </c>
      <c r="O142" s="50" t="str">
        <f>IFERROR(IF(INDEX(DATOS!AY:AY,MATCH(CHECKLIST!B142,DATOS!B:B,0),1)=0,"",INDEX(DATOS!AY:AY,MATCH(CHECKLIST!B142,DATOS!B:B,0),1)),"")</f>
        <v/>
      </c>
      <c r="P142" s="18" t="str">
        <f>IFERROR(IF(INDEX(DATOS!AW:AW,MATCH(CHECKLIST!B142,DATOS!B:B,0),1)=0,"",INDEX(DATOS!AW:AW,MATCH(CHECKLIST!B142,DATOS!B:B,0),1)),"")</f>
        <v/>
      </c>
      <c r="Q142" s="18" t="str">
        <f>IFERROR(IF(INDEX(DATOS!AX:AX,MATCH(CHECKLIST!B142,DATOS!B:B,0),1)=0,"",INDEX(DATOS!AX:AX,MATCH(CHECKLIST!B142,DATOS!B:B,0),1)),"")</f>
        <v/>
      </c>
      <c r="S142">
        <f t="shared" si="5"/>
        <v>0</v>
      </c>
      <c r="U142" t="str">
        <f t="shared" ref="U142:U205" si="6">IF(C142="","",C142)</f>
        <v/>
      </c>
      <c r="V142" t="str">
        <f t="shared" ref="V142:V205" si="7">IF(B142="","",B142)</f>
        <v/>
      </c>
    </row>
    <row r="143" spans="1:22" ht="15" customHeight="1" x14ac:dyDescent="0.25">
      <c r="A143" s="13">
        <v>130</v>
      </c>
      <c r="B143" t="str">
        <f>IFERROR(INDEX(DATOS!B:B,MATCH(CHECKLIST!A143,DATOS!BM:BM,0),1),"")</f>
        <v/>
      </c>
      <c r="C143" t="str">
        <f>IFERROR(INDEX(DATOS!I:I,MATCH(CHECKLIST!A143,DATOS!BM:BM,0),1),"")</f>
        <v/>
      </c>
      <c r="D143" t="str">
        <f>IFERROR(INDEX(DATOS!R:R,MATCH(CHECKLIST!E143,DATOS!F:F,0),1),"")</f>
        <v/>
      </c>
      <c r="E143" s="17" t="str">
        <f>IFERROR(INDEX(DATOS!F:F,MATCH(CHECKLIST!A143,DATOS!BM:BM,0),1),"")</f>
        <v/>
      </c>
      <c r="F143" s="3" t="str">
        <f>IFERROR(IF(INDEX(DATOS!AL:AL,MATCH(CHECKLIST!B143,DATOS!B:B,0),1)=0,"",INDEX(DATOS!AL:AL,MATCH(CHECKLIST!B143,DATOS!B:B,0),1)),"")</f>
        <v/>
      </c>
      <c r="G143" s="18" t="str">
        <f>IFERROR(IF(INDEX(DATOS!AQ:AQ,MATCH(CHECKLIST!B143,DATOS!B:B,0),1)=0,"",INDEX(DATOS!AQ:AQ,MATCH(CHECKLIST!B143,DATOS!B:B,0),1)),"")</f>
        <v/>
      </c>
      <c r="H143" s="18" t="str">
        <f>IFERROR(IF(INDEX(DATOS!AC:AC,MATCH(CHECKLIST!B143,DATOS!B:B,0),1)="","X",IF(INDEX(DATOS!AC:AC,MATCH(CHECKLIST!B143,DATOS!B:B,0),1)="VIGENTE","",INDEX(DATOS!AC:AC,MATCH(CHECKLIST!B143,DATOS!B:B,0),1))),"")</f>
        <v/>
      </c>
      <c r="I143" s="18" t="str">
        <f>IFERROR(IF(INDEX(DATOS!AU:AU,MATCH(CHECKLIST!B143,DATOS!B:B,0),1)=0,"",INDEX(DATOS!AU:AU,MATCH(CHECKLIST!B143,DATOS!B:B,0),1)),"")</f>
        <v/>
      </c>
      <c r="J143" s="18" t="str">
        <f>IFERROR(IF(INDEX(DATOS!AS:AS,MATCH(CHECKLIST!B143,DATOS!B:B,0),1)=0,"",INDEX(DATOS!AS:AS,MATCH(CHECKLIST!B143,DATOS!B:B,0),1)),"")</f>
        <v/>
      </c>
      <c r="K143" s="50" t="str">
        <f>IFERROR(IF(INDEX(DATOS!AT:AT,MATCH(CHECKLIST!B143,DATOS!B:B,0),1)=0,"",INDEX(DATOS!AT:AT,MATCH(CHECKLIST!B143,DATOS!B:B,0),1)),"")</f>
        <v/>
      </c>
      <c r="L143" s="18" t="str">
        <f>IFERROR(IF(INDEX(DATOS!AV:AV,MATCH(CHECKLIST!B143,DATOS!B:B,0),1)=0,"",INDEX(DATOS!AV:AV,MATCH(CHECKLIST!B143,DATOS!B:B,0),1)),"")</f>
        <v/>
      </c>
      <c r="M143" s="18" t="str">
        <f>IFERROR(IF(INDEX(DATOS!AR:AR,MATCH(CHECKLIST!B143,DATOS!B:B,0),1)=0,"",INDEX(DATOS!AR:AR,MATCH(CHECKLIST!B143,DATOS!B:B,0),1)),"")</f>
        <v/>
      </c>
      <c r="N143" s="50" t="str">
        <f ca="1">IFERROR(IF(INDEX(DATOS!K:K,MATCH(CHECKLIST!B143,DATOS!B:B,0),1)="","X",IF(INDEX(DATOS!K:K,MATCH(CHECKLIST!B143,DATOS!B:B,0),1)&gt;YEAR(TODAY())-1,"","VENCIDA")),"")</f>
        <v/>
      </c>
      <c r="O143" s="50" t="str">
        <f>IFERROR(IF(INDEX(DATOS!AY:AY,MATCH(CHECKLIST!B143,DATOS!B:B,0),1)=0,"",INDEX(DATOS!AY:AY,MATCH(CHECKLIST!B143,DATOS!B:B,0),1)),"")</f>
        <v/>
      </c>
      <c r="P143" s="18" t="str">
        <f>IFERROR(IF(INDEX(DATOS!AW:AW,MATCH(CHECKLIST!B143,DATOS!B:B,0),1)=0,"",INDEX(DATOS!AW:AW,MATCH(CHECKLIST!B143,DATOS!B:B,0),1)),"")</f>
        <v/>
      </c>
      <c r="Q143" s="18" t="str">
        <f>IFERROR(IF(INDEX(DATOS!AX:AX,MATCH(CHECKLIST!B143,DATOS!B:B,0),1)=0,"",INDEX(DATOS!AX:AX,MATCH(CHECKLIST!B143,DATOS!B:B,0),1)),"")</f>
        <v/>
      </c>
      <c r="R143" t="str">
        <f>IF(B143="","",1)</f>
        <v/>
      </c>
      <c r="S143" t="str">
        <f t="shared" si="5"/>
        <v/>
      </c>
      <c r="U143" t="str">
        <f t="shared" si="6"/>
        <v/>
      </c>
      <c r="V143" t="str">
        <f t="shared" si="7"/>
        <v/>
      </c>
    </row>
    <row r="144" spans="1:22" ht="15" customHeight="1" x14ac:dyDescent="0.25">
      <c r="A144" s="13">
        <v>131</v>
      </c>
      <c r="B144" t="str">
        <f>IFERROR(INDEX(DATOS!B:B,MATCH(CHECKLIST!A144,DATOS!BM:BM,0),1),"")</f>
        <v/>
      </c>
      <c r="C144" t="str">
        <f>IFERROR(INDEX(DATOS!I:I,MATCH(CHECKLIST!A144,DATOS!BM:BM,0),1),"")</f>
        <v/>
      </c>
      <c r="D144" t="str">
        <f>IFERROR(INDEX(DATOS!R:R,MATCH(CHECKLIST!E144,DATOS!F:F,0),1),"")</f>
        <v/>
      </c>
      <c r="E144" s="17" t="str">
        <f>IFERROR(INDEX(DATOS!F:F,MATCH(CHECKLIST!A144,DATOS!BM:BM,0),1),"")</f>
        <v/>
      </c>
      <c r="F144" s="3" t="str">
        <f>IFERROR(IF(INDEX(DATOS!AL:AL,MATCH(CHECKLIST!B144,DATOS!B:B,0),1)=0,"",INDEX(DATOS!AL:AL,MATCH(CHECKLIST!B144,DATOS!B:B,0),1)),"")</f>
        <v/>
      </c>
      <c r="G144" s="18" t="str">
        <f>IFERROR(IF(INDEX(DATOS!AQ:AQ,MATCH(CHECKLIST!B144,DATOS!B:B,0),1)=0,"",INDEX(DATOS!AQ:AQ,MATCH(CHECKLIST!B144,DATOS!B:B,0),1)),"")</f>
        <v/>
      </c>
      <c r="H144" s="18" t="str">
        <f>IFERROR(IF(INDEX(DATOS!AC:AC,MATCH(CHECKLIST!B144,DATOS!B:B,0),1)="","X",IF(INDEX(DATOS!AC:AC,MATCH(CHECKLIST!B144,DATOS!B:B,0),1)="VIGENTE","",INDEX(DATOS!AC:AC,MATCH(CHECKLIST!B144,DATOS!B:B,0),1))),"")</f>
        <v/>
      </c>
      <c r="I144" s="18" t="str">
        <f>IFERROR(IF(INDEX(DATOS!AU:AU,MATCH(CHECKLIST!B144,DATOS!B:B,0),1)=0,"",INDEX(DATOS!AU:AU,MATCH(CHECKLIST!B144,DATOS!B:B,0),1)),"")</f>
        <v/>
      </c>
      <c r="J144" s="18" t="str">
        <f>IFERROR(IF(INDEX(DATOS!AS:AS,MATCH(CHECKLIST!B144,DATOS!B:B,0),1)=0,"",INDEX(DATOS!AS:AS,MATCH(CHECKLIST!B144,DATOS!B:B,0),1)),"")</f>
        <v/>
      </c>
      <c r="K144" s="50" t="str">
        <f>IFERROR(IF(INDEX(DATOS!AT:AT,MATCH(CHECKLIST!B144,DATOS!B:B,0),1)=0,"",INDEX(DATOS!AT:AT,MATCH(CHECKLIST!B144,DATOS!B:B,0),1)),"")</f>
        <v/>
      </c>
      <c r="L144" s="18" t="str">
        <f>IFERROR(IF(INDEX(DATOS!AV:AV,MATCH(CHECKLIST!B144,DATOS!B:B,0),1)=0,"",INDEX(DATOS!AV:AV,MATCH(CHECKLIST!B144,DATOS!B:B,0),1)),"")</f>
        <v/>
      </c>
      <c r="M144" s="18" t="str">
        <f>IFERROR(IF(INDEX(DATOS!AR:AR,MATCH(CHECKLIST!B144,DATOS!B:B,0),1)=0,"",INDEX(DATOS!AR:AR,MATCH(CHECKLIST!B144,DATOS!B:B,0),1)),"")</f>
        <v/>
      </c>
      <c r="N144" s="50" t="str">
        <f ca="1">IFERROR(IF(INDEX(DATOS!K:K,MATCH(CHECKLIST!B144,DATOS!B:B,0),1)="","X",IF(INDEX(DATOS!K:K,MATCH(CHECKLIST!B144,DATOS!B:B,0),1)&gt;YEAR(TODAY())-1,"","VENCIDA")),"")</f>
        <v/>
      </c>
      <c r="O144" s="50" t="str">
        <f>IFERROR(IF(INDEX(DATOS!AY:AY,MATCH(CHECKLIST!B144,DATOS!B:B,0),1)=0,"",INDEX(DATOS!AY:AY,MATCH(CHECKLIST!B144,DATOS!B:B,0),1)),"")</f>
        <v/>
      </c>
      <c r="P144" s="18" t="str">
        <f>IFERROR(IF(INDEX(DATOS!AW:AW,MATCH(CHECKLIST!B144,DATOS!B:B,0),1)=0,"",INDEX(DATOS!AW:AW,MATCH(CHECKLIST!B144,DATOS!B:B,0),1)),"")</f>
        <v/>
      </c>
      <c r="Q144" s="18" t="str">
        <f>IFERROR(IF(INDEX(DATOS!AX:AX,MATCH(CHECKLIST!B144,DATOS!B:B,0),1)=0,"",INDEX(DATOS!AX:AX,MATCH(CHECKLIST!B144,DATOS!B:B,0),1)),"")</f>
        <v/>
      </c>
      <c r="S144">
        <f t="shared" ref="S144:S207" si="8">IF(Q$13="","",R144)</f>
        <v>0</v>
      </c>
      <c r="U144" t="str">
        <f t="shared" si="6"/>
        <v/>
      </c>
      <c r="V144" t="str">
        <f t="shared" si="7"/>
        <v/>
      </c>
    </row>
    <row r="145" spans="1:22" ht="15" customHeight="1" x14ac:dyDescent="0.25">
      <c r="A145" s="13">
        <v>132</v>
      </c>
      <c r="B145" t="str">
        <f>IFERROR(INDEX(DATOS!B:B,MATCH(CHECKLIST!A145,DATOS!BM:BM,0),1),"")</f>
        <v/>
      </c>
      <c r="C145" t="str">
        <f>IFERROR(INDEX(DATOS!I:I,MATCH(CHECKLIST!A145,DATOS!BM:BM,0),1),"")</f>
        <v/>
      </c>
      <c r="D145" t="str">
        <f>IFERROR(INDEX(DATOS!R:R,MATCH(CHECKLIST!E145,DATOS!F:F,0),1),"")</f>
        <v/>
      </c>
      <c r="E145" s="17" t="str">
        <f>IFERROR(INDEX(DATOS!F:F,MATCH(CHECKLIST!A145,DATOS!BM:BM,0),1),"")</f>
        <v/>
      </c>
      <c r="F145" s="3" t="str">
        <f>IFERROR(IF(INDEX(DATOS!AL:AL,MATCH(CHECKLIST!B145,DATOS!B:B,0),1)=0,"",INDEX(DATOS!AL:AL,MATCH(CHECKLIST!B145,DATOS!B:B,0),1)),"")</f>
        <v/>
      </c>
      <c r="G145" s="18" t="str">
        <f>IFERROR(IF(INDEX(DATOS!AQ:AQ,MATCH(CHECKLIST!B145,DATOS!B:B,0),1)=0,"",INDEX(DATOS!AQ:AQ,MATCH(CHECKLIST!B145,DATOS!B:B,0),1)),"")</f>
        <v/>
      </c>
      <c r="H145" s="18" t="str">
        <f>IFERROR(IF(INDEX(DATOS!AC:AC,MATCH(CHECKLIST!B145,DATOS!B:B,0),1)="","X",IF(INDEX(DATOS!AC:AC,MATCH(CHECKLIST!B145,DATOS!B:B,0),1)="VIGENTE","",INDEX(DATOS!AC:AC,MATCH(CHECKLIST!B145,DATOS!B:B,0),1))),"")</f>
        <v/>
      </c>
      <c r="I145" s="18" t="str">
        <f>IFERROR(IF(INDEX(DATOS!AU:AU,MATCH(CHECKLIST!B145,DATOS!B:B,0),1)=0,"",INDEX(DATOS!AU:AU,MATCH(CHECKLIST!B145,DATOS!B:B,0),1)),"")</f>
        <v/>
      </c>
      <c r="J145" s="18" t="str">
        <f>IFERROR(IF(INDEX(DATOS!AS:AS,MATCH(CHECKLIST!B145,DATOS!B:B,0),1)=0,"",INDEX(DATOS!AS:AS,MATCH(CHECKLIST!B145,DATOS!B:B,0),1)),"")</f>
        <v/>
      </c>
      <c r="K145" s="50" t="str">
        <f>IFERROR(IF(INDEX(DATOS!AT:AT,MATCH(CHECKLIST!B145,DATOS!B:B,0),1)=0,"",INDEX(DATOS!AT:AT,MATCH(CHECKLIST!B145,DATOS!B:B,0),1)),"")</f>
        <v/>
      </c>
      <c r="L145" s="18" t="str">
        <f>IFERROR(IF(INDEX(DATOS!AV:AV,MATCH(CHECKLIST!B145,DATOS!B:B,0),1)=0,"",INDEX(DATOS!AV:AV,MATCH(CHECKLIST!B145,DATOS!B:B,0),1)),"")</f>
        <v/>
      </c>
      <c r="M145" s="18" t="str">
        <f>IFERROR(IF(INDEX(DATOS!AR:AR,MATCH(CHECKLIST!B145,DATOS!B:B,0),1)=0,"",INDEX(DATOS!AR:AR,MATCH(CHECKLIST!B145,DATOS!B:B,0),1)),"")</f>
        <v/>
      </c>
      <c r="N145" s="50" t="str">
        <f ca="1">IFERROR(IF(INDEX(DATOS!K:K,MATCH(CHECKLIST!B145,DATOS!B:B,0),1)="","X",IF(INDEX(DATOS!K:K,MATCH(CHECKLIST!B145,DATOS!B:B,0),1)&gt;YEAR(TODAY())-1,"","VENCIDA")),"")</f>
        <v/>
      </c>
      <c r="O145" s="50" t="str">
        <f>IFERROR(IF(INDEX(DATOS!AY:AY,MATCH(CHECKLIST!B145,DATOS!B:B,0),1)=0,"",INDEX(DATOS!AY:AY,MATCH(CHECKLIST!B145,DATOS!B:B,0),1)),"")</f>
        <v/>
      </c>
      <c r="P145" s="18" t="str">
        <f>IFERROR(IF(INDEX(DATOS!AW:AW,MATCH(CHECKLIST!B145,DATOS!B:B,0),1)=0,"",INDEX(DATOS!AW:AW,MATCH(CHECKLIST!B145,DATOS!B:B,0),1)),"")</f>
        <v/>
      </c>
      <c r="Q145" s="18" t="str">
        <f>IFERROR(IF(INDEX(DATOS!AX:AX,MATCH(CHECKLIST!B145,DATOS!B:B,0),1)=0,"",INDEX(DATOS!AX:AX,MATCH(CHECKLIST!B145,DATOS!B:B,0),1)),"")</f>
        <v/>
      </c>
      <c r="R145" t="str">
        <f>IF(B145="","",1)</f>
        <v/>
      </c>
      <c r="S145" t="str">
        <f t="shared" si="8"/>
        <v/>
      </c>
      <c r="U145" t="str">
        <f t="shared" si="6"/>
        <v/>
      </c>
      <c r="V145" t="str">
        <f t="shared" si="7"/>
        <v/>
      </c>
    </row>
    <row r="146" spans="1:22" ht="15" customHeight="1" x14ac:dyDescent="0.25">
      <c r="A146" s="13">
        <v>133</v>
      </c>
      <c r="B146" t="str">
        <f>IFERROR(INDEX(DATOS!B:B,MATCH(CHECKLIST!A146,DATOS!BM:BM,0),1),"")</f>
        <v/>
      </c>
      <c r="C146" t="str">
        <f>IFERROR(INDEX(DATOS!I:I,MATCH(CHECKLIST!A146,DATOS!BM:BM,0),1),"")</f>
        <v/>
      </c>
      <c r="D146" t="str">
        <f>IFERROR(INDEX(DATOS!R:R,MATCH(CHECKLIST!E146,DATOS!F:F,0),1),"")</f>
        <v/>
      </c>
      <c r="E146" s="17" t="str">
        <f>IFERROR(INDEX(DATOS!F:F,MATCH(CHECKLIST!A146,DATOS!BM:BM,0),1),"")</f>
        <v/>
      </c>
      <c r="F146" s="3" t="str">
        <f>IFERROR(IF(INDEX(DATOS!AL:AL,MATCH(CHECKLIST!B146,DATOS!B:B,0),1)=0,"",INDEX(DATOS!AL:AL,MATCH(CHECKLIST!B146,DATOS!B:B,0),1)),"")</f>
        <v/>
      </c>
      <c r="G146" s="18" t="str">
        <f>IFERROR(IF(INDEX(DATOS!AQ:AQ,MATCH(CHECKLIST!B146,DATOS!B:B,0),1)=0,"",INDEX(DATOS!AQ:AQ,MATCH(CHECKLIST!B146,DATOS!B:B,0),1)),"")</f>
        <v/>
      </c>
      <c r="H146" s="18" t="str">
        <f>IFERROR(IF(INDEX(DATOS!AC:AC,MATCH(CHECKLIST!B146,DATOS!B:B,0),1)="","X",IF(INDEX(DATOS!AC:AC,MATCH(CHECKLIST!B146,DATOS!B:B,0),1)="VIGENTE","",INDEX(DATOS!AC:AC,MATCH(CHECKLIST!B146,DATOS!B:B,0),1))),"")</f>
        <v/>
      </c>
      <c r="I146" s="18" t="str">
        <f>IFERROR(IF(INDEX(DATOS!AU:AU,MATCH(CHECKLIST!B146,DATOS!B:B,0),1)=0,"",INDEX(DATOS!AU:AU,MATCH(CHECKLIST!B146,DATOS!B:B,0),1)),"")</f>
        <v/>
      </c>
      <c r="J146" s="18" t="str">
        <f>IFERROR(IF(INDEX(DATOS!AS:AS,MATCH(CHECKLIST!B146,DATOS!B:B,0),1)=0,"",INDEX(DATOS!AS:AS,MATCH(CHECKLIST!B146,DATOS!B:B,0),1)),"")</f>
        <v/>
      </c>
      <c r="K146" s="50" t="str">
        <f>IFERROR(IF(INDEX(DATOS!AT:AT,MATCH(CHECKLIST!B146,DATOS!B:B,0),1)=0,"",INDEX(DATOS!AT:AT,MATCH(CHECKLIST!B146,DATOS!B:B,0),1)),"")</f>
        <v/>
      </c>
      <c r="L146" s="18" t="str">
        <f>IFERROR(IF(INDEX(DATOS!AV:AV,MATCH(CHECKLIST!B146,DATOS!B:B,0),1)=0,"",INDEX(DATOS!AV:AV,MATCH(CHECKLIST!B146,DATOS!B:B,0),1)),"")</f>
        <v/>
      </c>
      <c r="M146" s="18" t="str">
        <f>IFERROR(IF(INDEX(DATOS!AR:AR,MATCH(CHECKLIST!B146,DATOS!B:B,0),1)=0,"",INDEX(DATOS!AR:AR,MATCH(CHECKLIST!B146,DATOS!B:B,0),1)),"")</f>
        <v/>
      </c>
      <c r="N146" s="50" t="str">
        <f ca="1">IFERROR(IF(INDEX(DATOS!K:K,MATCH(CHECKLIST!B146,DATOS!B:B,0),1)="","X",IF(INDEX(DATOS!K:K,MATCH(CHECKLIST!B146,DATOS!B:B,0),1)&gt;YEAR(TODAY())-1,"","VENCIDA")),"")</f>
        <v/>
      </c>
      <c r="O146" s="50" t="str">
        <f>IFERROR(IF(INDEX(DATOS!AY:AY,MATCH(CHECKLIST!B146,DATOS!B:B,0),1)=0,"",INDEX(DATOS!AY:AY,MATCH(CHECKLIST!B146,DATOS!B:B,0),1)),"")</f>
        <v/>
      </c>
      <c r="P146" s="18" t="str">
        <f>IFERROR(IF(INDEX(DATOS!AW:AW,MATCH(CHECKLIST!B146,DATOS!B:B,0),1)=0,"",INDEX(DATOS!AW:AW,MATCH(CHECKLIST!B146,DATOS!B:B,0),1)),"")</f>
        <v/>
      </c>
      <c r="Q146" s="18" t="str">
        <f>IFERROR(IF(INDEX(DATOS!AX:AX,MATCH(CHECKLIST!B146,DATOS!B:B,0),1)=0,"",INDEX(DATOS!AX:AX,MATCH(CHECKLIST!B146,DATOS!B:B,0),1)),"")</f>
        <v/>
      </c>
      <c r="S146">
        <f t="shared" si="8"/>
        <v>0</v>
      </c>
      <c r="U146" t="str">
        <f t="shared" si="6"/>
        <v/>
      </c>
      <c r="V146" t="str">
        <f t="shared" si="7"/>
        <v/>
      </c>
    </row>
    <row r="147" spans="1:22" ht="15" customHeight="1" x14ac:dyDescent="0.25">
      <c r="A147" s="13">
        <v>134</v>
      </c>
      <c r="B147" t="str">
        <f>IFERROR(INDEX(DATOS!B:B,MATCH(CHECKLIST!A147,DATOS!BM:BM,0),1),"")</f>
        <v/>
      </c>
      <c r="C147" t="str">
        <f>IFERROR(INDEX(DATOS!I:I,MATCH(CHECKLIST!A147,DATOS!BM:BM,0),1),"")</f>
        <v/>
      </c>
      <c r="D147" t="str">
        <f>IFERROR(INDEX(DATOS!R:R,MATCH(CHECKLIST!E147,DATOS!F:F,0),1),"")</f>
        <v/>
      </c>
      <c r="E147" s="17" t="str">
        <f>IFERROR(INDEX(DATOS!F:F,MATCH(CHECKLIST!A147,DATOS!BM:BM,0),1),"")</f>
        <v/>
      </c>
      <c r="F147" s="3" t="str">
        <f>IFERROR(IF(INDEX(DATOS!AL:AL,MATCH(CHECKLIST!B147,DATOS!B:B,0),1)=0,"",INDEX(DATOS!AL:AL,MATCH(CHECKLIST!B147,DATOS!B:B,0),1)),"")</f>
        <v/>
      </c>
      <c r="G147" s="18" t="str">
        <f>IFERROR(IF(INDEX(DATOS!AQ:AQ,MATCH(CHECKLIST!B147,DATOS!B:B,0),1)=0,"",INDEX(DATOS!AQ:AQ,MATCH(CHECKLIST!B147,DATOS!B:B,0),1)),"")</f>
        <v/>
      </c>
      <c r="H147" s="18" t="str">
        <f>IFERROR(IF(INDEX(DATOS!AC:AC,MATCH(CHECKLIST!B147,DATOS!B:B,0),1)="","X",IF(INDEX(DATOS!AC:AC,MATCH(CHECKLIST!B147,DATOS!B:B,0),1)="VIGENTE","",INDEX(DATOS!AC:AC,MATCH(CHECKLIST!B147,DATOS!B:B,0),1))),"")</f>
        <v/>
      </c>
      <c r="I147" s="18" t="str">
        <f>IFERROR(IF(INDEX(DATOS!AU:AU,MATCH(CHECKLIST!B147,DATOS!B:B,0),1)=0,"",INDEX(DATOS!AU:AU,MATCH(CHECKLIST!B147,DATOS!B:B,0),1)),"")</f>
        <v/>
      </c>
      <c r="J147" s="18" t="str">
        <f>IFERROR(IF(INDEX(DATOS!AS:AS,MATCH(CHECKLIST!B147,DATOS!B:B,0),1)=0,"",INDEX(DATOS!AS:AS,MATCH(CHECKLIST!B147,DATOS!B:B,0),1)),"")</f>
        <v/>
      </c>
      <c r="K147" s="50" t="str">
        <f>IFERROR(IF(INDEX(DATOS!AT:AT,MATCH(CHECKLIST!B147,DATOS!B:B,0),1)=0,"",INDEX(DATOS!AT:AT,MATCH(CHECKLIST!B147,DATOS!B:B,0),1)),"")</f>
        <v/>
      </c>
      <c r="L147" s="18" t="str">
        <f>IFERROR(IF(INDEX(DATOS!AV:AV,MATCH(CHECKLIST!B147,DATOS!B:B,0),1)=0,"",INDEX(DATOS!AV:AV,MATCH(CHECKLIST!B147,DATOS!B:B,0),1)),"")</f>
        <v/>
      </c>
      <c r="M147" s="18" t="str">
        <f>IFERROR(IF(INDEX(DATOS!AR:AR,MATCH(CHECKLIST!B147,DATOS!B:B,0),1)=0,"",INDEX(DATOS!AR:AR,MATCH(CHECKLIST!B147,DATOS!B:B,0),1)),"")</f>
        <v/>
      </c>
      <c r="N147" s="50" t="str">
        <f ca="1">IFERROR(IF(INDEX(DATOS!K:K,MATCH(CHECKLIST!B147,DATOS!B:B,0),1)="","X",IF(INDEX(DATOS!K:K,MATCH(CHECKLIST!B147,DATOS!B:B,0),1)&gt;YEAR(TODAY())-1,"","VENCIDA")),"")</f>
        <v/>
      </c>
      <c r="O147" s="50" t="str">
        <f>IFERROR(IF(INDEX(DATOS!AY:AY,MATCH(CHECKLIST!B147,DATOS!B:B,0),1)=0,"",INDEX(DATOS!AY:AY,MATCH(CHECKLIST!B147,DATOS!B:B,0),1)),"")</f>
        <v/>
      </c>
      <c r="P147" s="18" t="str">
        <f>IFERROR(IF(INDEX(DATOS!AW:AW,MATCH(CHECKLIST!B147,DATOS!B:B,0),1)=0,"",INDEX(DATOS!AW:AW,MATCH(CHECKLIST!B147,DATOS!B:B,0),1)),"")</f>
        <v/>
      </c>
      <c r="Q147" s="18" t="str">
        <f>IFERROR(IF(INDEX(DATOS!AX:AX,MATCH(CHECKLIST!B147,DATOS!B:B,0),1)=0,"",INDEX(DATOS!AX:AX,MATCH(CHECKLIST!B147,DATOS!B:B,0),1)),"")</f>
        <v/>
      </c>
      <c r="R147" t="str">
        <f>IF(B147="","",1)</f>
        <v/>
      </c>
      <c r="S147" t="str">
        <f t="shared" si="8"/>
        <v/>
      </c>
      <c r="U147" t="str">
        <f t="shared" si="6"/>
        <v/>
      </c>
      <c r="V147" t="str">
        <f t="shared" si="7"/>
        <v/>
      </c>
    </row>
    <row r="148" spans="1:22" ht="15" customHeight="1" x14ac:dyDescent="0.25">
      <c r="A148" s="13">
        <v>135</v>
      </c>
      <c r="B148" t="str">
        <f>IFERROR(INDEX(DATOS!B:B,MATCH(CHECKLIST!A148,DATOS!BM:BM,0),1),"")</f>
        <v/>
      </c>
      <c r="C148" t="str">
        <f>IFERROR(INDEX(DATOS!I:I,MATCH(CHECKLIST!A148,DATOS!BM:BM,0),1),"")</f>
        <v/>
      </c>
      <c r="D148" t="str">
        <f>IFERROR(INDEX(DATOS!R:R,MATCH(CHECKLIST!E148,DATOS!F:F,0),1),"")</f>
        <v/>
      </c>
      <c r="E148" s="17" t="str">
        <f>IFERROR(INDEX(DATOS!F:F,MATCH(CHECKLIST!A148,DATOS!BM:BM,0),1),"")</f>
        <v/>
      </c>
      <c r="F148" s="3" t="str">
        <f>IFERROR(IF(INDEX(DATOS!AL:AL,MATCH(CHECKLIST!B148,DATOS!B:B,0),1)=0,"",INDEX(DATOS!AL:AL,MATCH(CHECKLIST!B148,DATOS!B:B,0),1)),"")</f>
        <v/>
      </c>
      <c r="G148" s="18" t="str">
        <f>IFERROR(IF(INDEX(DATOS!AQ:AQ,MATCH(CHECKLIST!B148,DATOS!B:B,0),1)=0,"",INDEX(DATOS!AQ:AQ,MATCH(CHECKLIST!B148,DATOS!B:B,0),1)),"")</f>
        <v/>
      </c>
      <c r="H148" s="18" t="str">
        <f>IFERROR(IF(INDEX(DATOS!AC:AC,MATCH(CHECKLIST!B148,DATOS!B:B,0),1)="","X",IF(INDEX(DATOS!AC:AC,MATCH(CHECKLIST!B148,DATOS!B:B,0),1)="VIGENTE","",INDEX(DATOS!AC:AC,MATCH(CHECKLIST!B148,DATOS!B:B,0),1))),"")</f>
        <v/>
      </c>
      <c r="I148" s="18" t="str">
        <f>IFERROR(IF(INDEX(DATOS!AU:AU,MATCH(CHECKLIST!B148,DATOS!B:B,0),1)=0,"",INDEX(DATOS!AU:AU,MATCH(CHECKLIST!B148,DATOS!B:B,0),1)),"")</f>
        <v/>
      </c>
      <c r="J148" s="18" t="str">
        <f>IFERROR(IF(INDEX(DATOS!AS:AS,MATCH(CHECKLIST!B148,DATOS!B:B,0),1)=0,"",INDEX(DATOS!AS:AS,MATCH(CHECKLIST!B148,DATOS!B:B,0),1)),"")</f>
        <v/>
      </c>
      <c r="K148" s="50" t="str">
        <f>IFERROR(IF(INDEX(DATOS!AT:AT,MATCH(CHECKLIST!B148,DATOS!B:B,0),1)=0,"",INDEX(DATOS!AT:AT,MATCH(CHECKLIST!B148,DATOS!B:B,0),1)),"")</f>
        <v/>
      </c>
      <c r="L148" s="18" t="str">
        <f>IFERROR(IF(INDEX(DATOS!AV:AV,MATCH(CHECKLIST!B148,DATOS!B:B,0),1)=0,"",INDEX(DATOS!AV:AV,MATCH(CHECKLIST!B148,DATOS!B:B,0),1)),"")</f>
        <v/>
      </c>
      <c r="M148" s="18" t="str">
        <f>IFERROR(IF(INDEX(DATOS!AR:AR,MATCH(CHECKLIST!B148,DATOS!B:B,0),1)=0,"",INDEX(DATOS!AR:AR,MATCH(CHECKLIST!B148,DATOS!B:B,0),1)),"")</f>
        <v/>
      </c>
      <c r="N148" s="50" t="str">
        <f ca="1">IFERROR(IF(INDEX(DATOS!K:K,MATCH(CHECKLIST!B148,DATOS!B:B,0),1)="","X",IF(INDEX(DATOS!K:K,MATCH(CHECKLIST!B148,DATOS!B:B,0),1)&gt;YEAR(TODAY())-1,"","VENCIDA")),"")</f>
        <v/>
      </c>
      <c r="O148" s="50" t="str">
        <f>IFERROR(IF(INDEX(DATOS!AY:AY,MATCH(CHECKLIST!B148,DATOS!B:B,0),1)=0,"",INDEX(DATOS!AY:AY,MATCH(CHECKLIST!B148,DATOS!B:B,0),1)),"")</f>
        <v/>
      </c>
      <c r="P148" s="18" t="str">
        <f>IFERROR(IF(INDEX(DATOS!AW:AW,MATCH(CHECKLIST!B148,DATOS!B:B,0),1)=0,"",INDEX(DATOS!AW:AW,MATCH(CHECKLIST!B148,DATOS!B:B,0),1)),"")</f>
        <v/>
      </c>
      <c r="Q148" s="18" t="str">
        <f>IFERROR(IF(INDEX(DATOS!AX:AX,MATCH(CHECKLIST!B148,DATOS!B:B,0),1)=0,"",INDEX(DATOS!AX:AX,MATCH(CHECKLIST!B148,DATOS!B:B,0),1)),"")</f>
        <v/>
      </c>
      <c r="S148">
        <f t="shared" si="8"/>
        <v>0</v>
      </c>
      <c r="U148" t="str">
        <f t="shared" si="6"/>
        <v/>
      </c>
      <c r="V148" t="str">
        <f t="shared" si="7"/>
        <v/>
      </c>
    </row>
    <row r="149" spans="1:22" ht="15" customHeight="1" x14ac:dyDescent="0.25">
      <c r="A149" s="13">
        <v>136</v>
      </c>
      <c r="B149" t="str">
        <f>IFERROR(INDEX(DATOS!B:B,MATCH(CHECKLIST!A149,DATOS!BM:BM,0),1),"")</f>
        <v/>
      </c>
      <c r="C149" t="str">
        <f>IFERROR(INDEX(DATOS!I:I,MATCH(CHECKLIST!A149,DATOS!BM:BM,0),1),"")</f>
        <v/>
      </c>
      <c r="D149" t="str">
        <f>IFERROR(INDEX(DATOS!R:R,MATCH(CHECKLIST!E149,DATOS!F:F,0),1),"")</f>
        <v/>
      </c>
      <c r="E149" s="17" t="str">
        <f>IFERROR(INDEX(DATOS!F:F,MATCH(CHECKLIST!A149,DATOS!BM:BM,0),1),"")</f>
        <v/>
      </c>
      <c r="F149" s="3" t="str">
        <f>IFERROR(IF(INDEX(DATOS!AL:AL,MATCH(CHECKLIST!B149,DATOS!B:B,0),1)=0,"",INDEX(DATOS!AL:AL,MATCH(CHECKLIST!B149,DATOS!B:B,0),1)),"")</f>
        <v/>
      </c>
      <c r="G149" s="18" t="str">
        <f>IFERROR(IF(INDEX(DATOS!AQ:AQ,MATCH(CHECKLIST!B149,DATOS!B:B,0),1)=0,"",INDEX(DATOS!AQ:AQ,MATCH(CHECKLIST!B149,DATOS!B:B,0),1)),"")</f>
        <v/>
      </c>
      <c r="H149" s="18" t="str">
        <f>IFERROR(IF(INDEX(DATOS!AC:AC,MATCH(CHECKLIST!B149,DATOS!B:B,0),1)="","X",IF(INDEX(DATOS!AC:AC,MATCH(CHECKLIST!B149,DATOS!B:B,0),1)="VIGENTE","",INDEX(DATOS!AC:AC,MATCH(CHECKLIST!B149,DATOS!B:B,0),1))),"")</f>
        <v/>
      </c>
      <c r="I149" s="18" t="str">
        <f>IFERROR(IF(INDEX(DATOS!AU:AU,MATCH(CHECKLIST!B149,DATOS!B:B,0),1)=0,"",INDEX(DATOS!AU:AU,MATCH(CHECKLIST!B149,DATOS!B:B,0),1)),"")</f>
        <v/>
      </c>
      <c r="J149" s="18" t="str">
        <f>IFERROR(IF(INDEX(DATOS!AS:AS,MATCH(CHECKLIST!B149,DATOS!B:B,0),1)=0,"",INDEX(DATOS!AS:AS,MATCH(CHECKLIST!B149,DATOS!B:B,0),1)),"")</f>
        <v/>
      </c>
      <c r="K149" s="50" t="str">
        <f>IFERROR(IF(INDEX(DATOS!AT:AT,MATCH(CHECKLIST!B149,DATOS!B:B,0),1)=0,"",INDEX(DATOS!AT:AT,MATCH(CHECKLIST!B149,DATOS!B:B,0),1)),"")</f>
        <v/>
      </c>
      <c r="L149" s="18" t="str">
        <f>IFERROR(IF(INDEX(DATOS!AV:AV,MATCH(CHECKLIST!B149,DATOS!B:B,0),1)=0,"",INDEX(DATOS!AV:AV,MATCH(CHECKLIST!B149,DATOS!B:B,0),1)),"")</f>
        <v/>
      </c>
      <c r="M149" s="18" t="str">
        <f>IFERROR(IF(INDEX(DATOS!AR:AR,MATCH(CHECKLIST!B149,DATOS!B:B,0),1)=0,"",INDEX(DATOS!AR:AR,MATCH(CHECKLIST!B149,DATOS!B:B,0),1)),"")</f>
        <v/>
      </c>
      <c r="N149" s="50" t="str">
        <f ca="1">IFERROR(IF(INDEX(DATOS!K:K,MATCH(CHECKLIST!B149,DATOS!B:B,0),1)="","X",IF(INDEX(DATOS!K:K,MATCH(CHECKLIST!B149,DATOS!B:B,0),1)&gt;YEAR(TODAY())-1,"","VENCIDA")),"")</f>
        <v/>
      </c>
      <c r="O149" s="50" t="str">
        <f>IFERROR(IF(INDEX(DATOS!AY:AY,MATCH(CHECKLIST!B149,DATOS!B:B,0),1)=0,"",INDEX(DATOS!AY:AY,MATCH(CHECKLIST!B149,DATOS!B:B,0),1)),"")</f>
        <v/>
      </c>
      <c r="P149" s="18" t="str">
        <f>IFERROR(IF(INDEX(DATOS!AW:AW,MATCH(CHECKLIST!B149,DATOS!B:B,0),1)=0,"",INDEX(DATOS!AW:AW,MATCH(CHECKLIST!B149,DATOS!B:B,0),1)),"")</f>
        <v/>
      </c>
      <c r="Q149" s="18" t="str">
        <f>IFERROR(IF(INDEX(DATOS!AX:AX,MATCH(CHECKLIST!B149,DATOS!B:B,0),1)=0,"",INDEX(DATOS!AX:AX,MATCH(CHECKLIST!B149,DATOS!B:B,0),1)),"")</f>
        <v/>
      </c>
      <c r="R149" t="str">
        <f>IF(B149="","",1)</f>
        <v/>
      </c>
      <c r="S149" t="str">
        <f t="shared" si="8"/>
        <v/>
      </c>
      <c r="U149" t="str">
        <f t="shared" si="6"/>
        <v/>
      </c>
      <c r="V149" t="str">
        <f t="shared" si="7"/>
        <v/>
      </c>
    </row>
    <row r="150" spans="1:22" ht="15" customHeight="1" x14ac:dyDescent="0.25">
      <c r="A150" s="13">
        <v>137</v>
      </c>
      <c r="B150" t="str">
        <f>IFERROR(INDEX(DATOS!B:B,MATCH(CHECKLIST!A150,DATOS!BM:BM,0),1),"")</f>
        <v/>
      </c>
      <c r="C150" t="str">
        <f>IFERROR(INDEX(DATOS!I:I,MATCH(CHECKLIST!A150,DATOS!BM:BM,0),1),"")</f>
        <v/>
      </c>
      <c r="D150" t="str">
        <f>IFERROR(INDEX(DATOS!R:R,MATCH(CHECKLIST!E150,DATOS!F:F,0),1),"")</f>
        <v/>
      </c>
      <c r="E150" s="17" t="str">
        <f>IFERROR(INDEX(DATOS!F:F,MATCH(CHECKLIST!A150,DATOS!BM:BM,0),1),"")</f>
        <v/>
      </c>
      <c r="F150" s="3" t="str">
        <f>IFERROR(IF(INDEX(DATOS!AL:AL,MATCH(CHECKLIST!B150,DATOS!B:B,0),1)=0,"",INDEX(DATOS!AL:AL,MATCH(CHECKLIST!B150,DATOS!B:B,0),1)),"")</f>
        <v/>
      </c>
      <c r="G150" s="18" t="str">
        <f>IFERROR(IF(INDEX(DATOS!AQ:AQ,MATCH(CHECKLIST!B150,DATOS!B:B,0),1)=0,"",INDEX(DATOS!AQ:AQ,MATCH(CHECKLIST!B150,DATOS!B:B,0),1)),"")</f>
        <v/>
      </c>
      <c r="H150" s="18" t="str">
        <f>IFERROR(IF(INDEX(DATOS!AC:AC,MATCH(CHECKLIST!B150,DATOS!B:B,0),1)="","X",IF(INDEX(DATOS!AC:AC,MATCH(CHECKLIST!B150,DATOS!B:B,0),1)="VIGENTE","",INDEX(DATOS!AC:AC,MATCH(CHECKLIST!B150,DATOS!B:B,0),1))),"")</f>
        <v/>
      </c>
      <c r="I150" s="18" t="str">
        <f>IFERROR(IF(INDEX(DATOS!AU:AU,MATCH(CHECKLIST!B150,DATOS!B:B,0),1)=0,"",INDEX(DATOS!AU:AU,MATCH(CHECKLIST!B150,DATOS!B:B,0),1)),"")</f>
        <v/>
      </c>
      <c r="J150" s="18" t="str">
        <f>IFERROR(IF(INDEX(DATOS!AS:AS,MATCH(CHECKLIST!B150,DATOS!B:B,0),1)=0,"",INDEX(DATOS!AS:AS,MATCH(CHECKLIST!B150,DATOS!B:B,0),1)),"")</f>
        <v/>
      </c>
      <c r="K150" s="50" t="str">
        <f>IFERROR(IF(INDEX(DATOS!AT:AT,MATCH(CHECKLIST!B150,DATOS!B:B,0),1)=0,"",INDEX(DATOS!AT:AT,MATCH(CHECKLIST!B150,DATOS!B:B,0),1)),"")</f>
        <v/>
      </c>
      <c r="L150" s="18" t="str">
        <f>IFERROR(IF(INDEX(DATOS!AV:AV,MATCH(CHECKLIST!B150,DATOS!B:B,0),1)=0,"",INDEX(DATOS!AV:AV,MATCH(CHECKLIST!B150,DATOS!B:B,0),1)),"")</f>
        <v/>
      </c>
      <c r="M150" s="18" t="str">
        <f>IFERROR(IF(INDEX(DATOS!AR:AR,MATCH(CHECKLIST!B150,DATOS!B:B,0),1)=0,"",INDEX(DATOS!AR:AR,MATCH(CHECKLIST!B150,DATOS!B:B,0),1)),"")</f>
        <v/>
      </c>
      <c r="N150" s="50" t="str">
        <f ca="1">IFERROR(IF(INDEX(DATOS!K:K,MATCH(CHECKLIST!B150,DATOS!B:B,0),1)="","X",IF(INDEX(DATOS!K:K,MATCH(CHECKLIST!B150,DATOS!B:B,0),1)&gt;YEAR(TODAY())-1,"","VENCIDA")),"")</f>
        <v/>
      </c>
      <c r="O150" s="50" t="str">
        <f>IFERROR(IF(INDEX(DATOS!AY:AY,MATCH(CHECKLIST!B150,DATOS!B:B,0),1)=0,"",INDEX(DATOS!AY:AY,MATCH(CHECKLIST!B150,DATOS!B:B,0),1)),"")</f>
        <v/>
      </c>
      <c r="P150" s="18" t="str">
        <f>IFERROR(IF(INDEX(DATOS!AW:AW,MATCH(CHECKLIST!B150,DATOS!B:B,0),1)=0,"",INDEX(DATOS!AW:AW,MATCH(CHECKLIST!B150,DATOS!B:B,0),1)),"")</f>
        <v/>
      </c>
      <c r="Q150" s="18" t="str">
        <f>IFERROR(IF(INDEX(DATOS!AX:AX,MATCH(CHECKLIST!B150,DATOS!B:B,0),1)=0,"",INDEX(DATOS!AX:AX,MATCH(CHECKLIST!B150,DATOS!B:B,0),1)),"")</f>
        <v/>
      </c>
      <c r="S150">
        <f t="shared" si="8"/>
        <v>0</v>
      </c>
      <c r="U150" t="str">
        <f t="shared" si="6"/>
        <v/>
      </c>
      <c r="V150" t="str">
        <f t="shared" si="7"/>
        <v/>
      </c>
    </row>
    <row r="151" spans="1:22" ht="15" customHeight="1" x14ac:dyDescent="0.25">
      <c r="A151" s="13">
        <v>138</v>
      </c>
      <c r="B151" t="str">
        <f>IFERROR(INDEX(DATOS!B:B,MATCH(CHECKLIST!A151,DATOS!BM:BM,0),1),"")</f>
        <v/>
      </c>
      <c r="C151" t="str">
        <f>IFERROR(INDEX(DATOS!I:I,MATCH(CHECKLIST!A151,DATOS!BM:BM,0),1),"")</f>
        <v/>
      </c>
      <c r="D151" t="str">
        <f>IFERROR(INDEX(DATOS!R:R,MATCH(CHECKLIST!E151,DATOS!F:F,0),1),"")</f>
        <v/>
      </c>
      <c r="E151" s="17" t="str">
        <f>IFERROR(INDEX(DATOS!F:F,MATCH(CHECKLIST!A151,DATOS!BM:BM,0),1),"")</f>
        <v/>
      </c>
      <c r="F151" s="3" t="str">
        <f>IFERROR(IF(INDEX(DATOS!AL:AL,MATCH(CHECKLIST!B151,DATOS!B:B,0),1)=0,"",INDEX(DATOS!AL:AL,MATCH(CHECKLIST!B151,DATOS!B:B,0),1)),"")</f>
        <v/>
      </c>
      <c r="G151" s="18" t="str">
        <f>IFERROR(IF(INDEX(DATOS!AQ:AQ,MATCH(CHECKLIST!B151,DATOS!B:B,0),1)=0,"",INDEX(DATOS!AQ:AQ,MATCH(CHECKLIST!B151,DATOS!B:B,0),1)),"")</f>
        <v/>
      </c>
      <c r="H151" s="18" t="str">
        <f>IFERROR(IF(INDEX(DATOS!AC:AC,MATCH(CHECKLIST!B151,DATOS!B:B,0),1)="","X",IF(INDEX(DATOS!AC:AC,MATCH(CHECKLIST!B151,DATOS!B:B,0),1)="VIGENTE","",INDEX(DATOS!AC:AC,MATCH(CHECKLIST!B151,DATOS!B:B,0),1))),"")</f>
        <v/>
      </c>
      <c r="I151" s="18" t="str">
        <f>IFERROR(IF(INDEX(DATOS!AU:AU,MATCH(CHECKLIST!B151,DATOS!B:B,0),1)=0,"",INDEX(DATOS!AU:AU,MATCH(CHECKLIST!B151,DATOS!B:B,0),1)),"")</f>
        <v/>
      </c>
      <c r="J151" s="18" t="str">
        <f>IFERROR(IF(INDEX(DATOS!AS:AS,MATCH(CHECKLIST!B151,DATOS!B:B,0),1)=0,"",INDEX(DATOS!AS:AS,MATCH(CHECKLIST!B151,DATOS!B:B,0),1)),"")</f>
        <v/>
      </c>
      <c r="K151" s="50" t="str">
        <f>IFERROR(IF(INDEX(DATOS!AT:AT,MATCH(CHECKLIST!B151,DATOS!B:B,0),1)=0,"",INDEX(DATOS!AT:AT,MATCH(CHECKLIST!B151,DATOS!B:B,0),1)),"")</f>
        <v/>
      </c>
      <c r="L151" s="18" t="str">
        <f>IFERROR(IF(INDEX(DATOS!AV:AV,MATCH(CHECKLIST!B151,DATOS!B:B,0),1)=0,"",INDEX(DATOS!AV:AV,MATCH(CHECKLIST!B151,DATOS!B:B,0),1)),"")</f>
        <v/>
      </c>
      <c r="M151" s="18" t="str">
        <f>IFERROR(IF(INDEX(DATOS!AR:AR,MATCH(CHECKLIST!B151,DATOS!B:B,0),1)=0,"",INDEX(DATOS!AR:AR,MATCH(CHECKLIST!B151,DATOS!B:B,0),1)),"")</f>
        <v/>
      </c>
      <c r="N151" s="50" t="str">
        <f ca="1">IFERROR(IF(INDEX(DATOS!K:K,MATCH(CHECKLIST!B151,DATOS!B:B,0),1)="","X",IF(INDEX(DATOS!K:K,MATCH(CHECKLIST!B151,DATOS!B:B,0),1)&gt;YEAR(TODAY())-1,"","VENCIDA")),"")</f>
        <v/>
      </c>
      <c r="O151" s="50" t="str">
        <f>IFERROR(IF(INDEX(DATOS!AY:AY,MATCH(CHECKLIST!B151,DATOS!B:B,0),1)=0,"",INDEX(DATOS!AY:AY,MATCH(CHECKLIST!B151,DATOS!B:B,0),1)),"")</f>
        <v/>
      </c>
      <c r="P151" s="18" t="str">
        <f>IFERROR(IF(INDEX(DATOS!AW:AW,MATCH(CHECKLIST!B151,DATOS!B:B,0),1)=0,"",INDEX(DATOS!AW:AW,MATCH(CHECKLIST!B151,DATOS!B:B,0),1)),"")</f>
        <v/>
      </c>
      <c r="Q151" s="18" t="str">
        <f>IFERROR(IF(INDEX(DATOS!AX:AX,MATCH(CHECKLIST!B151,DATOS!B:B,0),1)=0,"",INDEX(DATOS!AX:AX,MATCH(CHECKLIST!B151,DATOS!B:B,0),1)),"")</f>
        <v/>
      </c>
      <c r="R151" t="str">
        <f>IF(B151="","",1)</f>
        <v/>
      </c>
      <c r="S151" t="str">
        <f t="shared" si="8"/>
        <v/>
      </c>
      <c r="U151" t="str">
        <f t="shared" si="6"/>
        <v/>
      </c>
      <c r="V151" t="str">
        <f t="shared" si="7"/>
        <v/>
      </c>
    </row>
    <row r="152" spans="1:22" ht="15" customHeight="1" x14ac:dyDescent="0.25">
      <c r="A152" s="13">
        <v>139</v>
      </c>
      <c r="B152" t="str">
        <f>IFERROR(INDEX(DATOS!B:B,MATCH(CHECKLIST!A152,DATOS!BM:BM,0),1),"")</f>
        <v/>
      </c>
      <c r="C152" t="str">
        <f>IFERROR(INDEX(DATOS!I:I,MATCH(CHECKLIST!A152,DATOS!BM:BM,0),1),"")</f>
        <v/>
      </c>
      <c r="D152" t="str">
        <f>IFERROR(INDEX(DATOS!R:R,MATCH(CHECKLIST!E152,DATOS!F:F,0),1),"")</f>
        <v/>
      </c>
      <c r="E152" s="17" t="str">
        <f>IFERROR(INDEX(DATOS!F:F,MATCH(CHECKLIST!A152,DATOS!BM:BM,0),1),"")</f>
        <v/>
      </c>
      <c r="F152" s="3" t="str">
        <f>IFERROR(IF(INDEX(DATOS!AL:AL,MATCH(CHECKLIST!B152,DATOS!B:B,0),1)=0,"",INDEX(DATOS!AL:AL,MATCH(CHECKLIST!B152,DATOS!B:B,0),1)),"")</f>
        <v/>
      </c>
      <c r="G152" s="18" t="str">
        <f>IFERROR(IF(INDEX(DATOS!AQ:AQ,MATCH(CHECKLIST!B152,DATOS!B:B,0),1)=0,"",INDEX(DATOS!AQ:AQ,MATCH(CHECKLIST!B152,DATOS!B:B,0),1)),"")</f>
        <v/>
      </c>
      <c r="H152" s="18" t="str">
        <f>IFERROR(IF(INDEX(DATOS!AC:AC,MATCH(CHECKLIST!B152,DATOS!B:B,0),1)="","X",IF(INDEX(DATOS!AC:AC,MATCH(CHECKLIST!B152,DATOS!B:B,0),1)="VIGENTE","",INDEX(DATOS!AC:AC,MATCH(CHECKLIST!B152,DATOS!B:B,0),1))),"")</f>
        <v/>
      </c>
      <c r="I152" s="18" t="str">
        <f>IFERROR(IF(INDEX(DATOS!AU:AU,MATCH(CHECKLIST!B152,DATOS!B:B,0),1)=0,"",INDEX(DATOS!AU:AU,MATCH(CHECKLIST!B152,DATOS!B:B,0),1)),"")</f>
        <v/>
      </c>
      <c r="J152" s="18" t="str">
        <f>IFERROR(IF(INDEX(DATOS!AS:AS,MATCH(CHECKLIST!B152,DATOS!B:B,0),1)=0,"",INDEX(DATOS!AS:AS,MATCH(CHECKLIST!B152,DATOS!B:B,0),1)),"")</f>
        <v/>
      </c>
      <c r="K152" s="50" t="str">
        <f>IFERROR(IF(INDEX(DATOS!AT:AT,MATCH(CHECKLIST!B152,DATOS!B:B,0),1)=0,"",INDEX(DATOS!AT:AT,MATCH(CHECKLIST!B152,DATOS!B:B,0),1)),"")</f>
        <v/>
      </c>
      <c r="L152" s="18" t="str">
        <f>IFERROR(IF(INDEX(DATOS!AV:AV,MATCH(CHECKLIST!B152,DATOS!B:B,0),1)=0,"",INDEX(DATOS!AV:AV,MATCH(CHECKLIST!B152,DATOS!B:B,0),1)),"")</f>
        <v/>
      </c>
      <c r="M152" s="18" t="str">
        <f>IFERROR(IF(INDEX(DATOS!AR:AR,MATCH(CHECKLIST!B152,DATOS!B:B,0),1)=0,"",INDEX(DATOS!AR:AR,MATCH(CHECKLIST!B152,DATOS!B:B,0),1)),"")</f>
        <v/>
      </c>
      <c r="N152" s="50" t="str">
        <f ca="1">IFERROR(IF(INDEX(DATOS!K:K,MATCH(CHECKLIST!B152,DATOS!B:B,0),1)="","X",IF(INDEX(DATOS!K:K,MATCH(CHECKLIST!B152,DATOS!B:B,0),1)&gt;YEAR(TODAY())-1,"","VENCIDA")),"")</f>
        <v/>
      </c>
      <c r="O152" s="50" t="str">
        <f>IFERROR(IF(INDEX(DATOS!AY:AY,MATCH(CHECKLIST!B152,DATOS!B:B,0),1)=0,"",INDEX(DATOS!AY:AY,MATCH(CHECKLIST!B152,DATOS!B:B,0),1)),"")</f>
        <v/>
      </c>
      <c r="P152" s="18" t="str">
        <f>IFERROR(IF(INDEX(DATOS!AW:AW,MATCH(CHECKLIST!B152,DATOS!B:B,0),1)=0,"",INDEX(DATOS!AW:AW,MATCH(CHECKLIST!B152,DATOS!B:B,0),1)),"")</f>
        <v/>
      </c>
      <c r="Q152" s="18" t="str">
        <f>IFERROR(IF(INDEX(DATOS!AX:AX,MATCH(CHECKLIST!B152,DATOS!B:B,0),1)=0,"",INDEX(DATOS!AX:AX,MATCH(CHECKLIST!B152,DATOS!B:B,0),1)),"")</f>
        <v/>
      </c>
      <c r="S152">
        <f t="shared" si="8"/>
        <v>0</v>
      </c>
      <c r="U152" t="str">
        <f t="shared" si="6"/>
        <v/>
      </c>
      <c r="V152" t="str">
        <f t="shared" si="7"/>
        <v/>
      </c>
    </row>
    <row r="153" spans="1:22" ht="15" customHeight="1" x14ac:dyDescent="0.25">
      <c r="A153" s="13">
        <v>140</v>
      </c>
      <c r="B153" t="str">
        <f>IFERROR(INDEX(DATOS!B:B,MATCH(CHECKLIST!A153,DATOS!BM:BM,0),1),"")</f>
        <v/>
      </c>
      <c r="C153" t="str">
        <f>IFERROR(INDEX(DATOS!I:I,MATCH(CHECKLIST!A153,DATOS!BM:BM,0),1),"")</f>
        <v/>
      </c>
      <c r="D153" t="str">
        <f>IFERROR(INDEX(DATOS!R:R,MATCH(CHECKLIST!E153,DATOS!F:F,0),1),"")</f>
        <v/>
      </c>
      <c r="E153" s="17" t="str">
        <f>IFERROR(INDEX(DATOS!F:F,MATCH(CHECKLIST!A153,DATOS!BM:BM,0),1),"")</f>
        <v/>
      </c>
      <c r="F153" s="3" t="str">
        <f>IFERROR(IF(INDEX(DATOS!AL:AL,MATCH(CHECKLIST!B153,DATOS!B:B,0),1)=0,"",INDEX(DATOS!AL:AL,MATCH(CHECKLIST!B153,DATOS!B:B,0),1)),"")</f>
        <v/>
      </c>
      <c r="G153" s="18" t="str">
        <f>IFERROR(IF(INDEX(DATOS!AQ:AQ,MATCH(CHECKLIST!B153,DATOS!B:B,0),1)=0,"",INDEX(DATOS!AQ:AQ,MATCH(CHECKLIST!B153,DATOS!B:B,0),1)),"")</f>
        <v/>
      </c>
      <c r="H153" s="18" t="str">
        <f>IFERROR(IF(INDEX(DATOS!AC:AC,MATCH(CHECKLIST!B153,DATOS!B:B,0),1)="","X",IF(INDEX(DATOS!AC:AC,MATCH(CHECKLIST!B153,DATOS!B:B,0),1)="VIGENTE","",INDEX(DATOS!AC:AC,MATCH(CHECKLIST!B153,DATOS!B:B,0),1))),"")</f>
        <v/>
      </c>
      <c r="I153" s="18" t="str">
        <f>IFERROR(IF(INDEX(DATOS!AU:AU,MATCH(CHECKLIST!B153,DATOS!B:B,0),1)=0,"",INDEX(DATOS!AU:AU,MATCH(CHECKLIST!B153,DATOS!B:B,0),1)),"")</f>
        <v/>
      </c>
      <c r="J153" s="18" t="str">
        <f>IFERROR(IF(INDEX(DATOS!AS:AS,MATCH(CHECKLIST!B153,DATOS!B:B,0),1)=0,"",INDEX(DATOS!AS:AS,MATCH(CHECKLIST!B153,DATOS!B:B,0),1)),"")</f>
        <v/>
      </c>
      <c r="K153" s="50" t="str">
        <f>IFERROR(IF(INDEX(DATOS!AT:AT,MATCH(CHECKLIST!B153,DATOS!B:B,0),1)=0,"",INDEX(DATOS!AT:AT,MATCH(CHECKLIST!B153,DATOS!B:B,0),1)),"")</f>
        <v/>
      </c>
      <c r="L153" s="18" t="str">
        <f>IFERROR(IF(INDEX(DATOS!AV:AV,MATCH(CHECKLIST!B153,DATOS!B:B,0),1)=0,"",INDEX(DATOS!AV:AV,MATCH(CHECKLIST!B153,DATOS!B:B,0),1)),"")</f>
        <v/>
      </c>
      <c r="M153" s="18" t="str">
        <f>IFERROR(IF(INDEX(DATOS!AR:AR,MATCH(CHECKLIST!B153,DATOS!B:B,0),1)=0,"",INDEX(DATOS!AR:AR,MATCH(CHECKLIST!B153,DATOS!B:B,0),1)),"")</f>
        <v/>
      </c>
      <c r="N153" s="50" t="str">
        <f ca="1">IFERROR(IF(INDEX(DATOS!K:K,MATCH(CHECKLIST!B153,DATOS!B:B,0),1)="","X",IF(INDEX(DATOS!K:K,MATCH(CHECKLIST!B153,DATOS!B:B,0),1)&gt;YEAR(TODAY())-1,"","VENCIDA")),"")</f>
        <v/>
      </c>
      <c r="O153" s="50" t="str">
        <f>IFERROR(IF(INDEX(DATOS!AY:AY,MATCH(CHECKLIST!B153,DATOS!B:B,0),1)=0,"",INDEX(DATOS!AY:AY,MATCH(CHECKLIST!B153,DATOS!B:B,0),1)),"")</f>
        <v/>
      </c>
      <c r="P153" s="18" t="str">
        <f>IFERROR(IF(INDEX(DATOS!AW:AW,MATCH(CHECKLIST!B153,DATOS!B:B,0),1)=0,"",INDEX(DATOS!AW:AW,MATCH(CHECKLIST!B153,DATOS!B:B,0),1)),"")</f>
        <v/>
      </c>
      <c r="Q153" s="18" t="str">
        <f>IFERROR(IF(INDEX(DATOS!AX:AX,MATCH(CHECKLIST!B153,DATOS!B:B,0),1)=0,"",INDEX(DATOS!AX:AX,MATCH(CHECKLIST!B153,DATOS!B:B,0),1)),"")</f>
        <v/>
      </c>
      <c r="R153" t="str">
        <f>IF(B153="","",1)</f>
        <v/>
      </c>
      <c r="S153" t="str">
        <f t="shared" si="8"/>
        <v/>
      </c>
      <c r="U153" t="str">
        <f t="shared" si="6"/>
        <v/>
      </c>
      <c r="V153" t="str">
        <f t="shared" si="7"/>
        <v/>
      </c>
    </row>
    <row r="154" spans="1:22" ht="15" customHeight="1" x14ac:dyDescent="0.25">
      <c r="A154" s="13">
        <v>141</v>
      </c>
      <c r="B154" t="str">
        <f>IFERROR(INDEX(DATOS!B:B,MATCH(CHECKLIST!A154,DATOS!BM:BM,0),1),"")</f>
        <v/>
      </c>
      <c r="C154" t="str">
        <f>IFERROR(INDEX(DATOS!I:I,MATCH(CHECKLIST!A154,DATOS!BM:BM,0),1),"")</f>
        <v/>
      </c>
      <c r="D154" t="str">
        <f>IFERROR(INDEX(DATOS!R:R,MATCH(CHECKLIST!E154,DATOS!F:F,0),1),"")</f>
        <v/>
      </c>
      <c r="E154" s="17" t="str">
        <f>IFERROR(INDEX(DATOS!F:F,MATCH(CHECKLIST!A154,DATOS!BM:BM,0),1),"")</f>
        <v/>
      </c>
      <c r="F154" s="3" t="str">
        <f>IFERROR(IF(INDEX(DATOS!AL:AL,MATCH(CHECKLIST!B154,DATOS!B:B,0),1)=0,"",INDEX(DATOS!AL:AL,MATCH(CHECKLIST!B154,DATOS!B:B,0),1)),"")</f>
        <v/>
      </c>
      <c r="G154" s="18" t="str">
        <f>IFERROR(IF(INDEX(DATOS!AQ:AQ,MATCH(CHECKLIST!B154,DATOS!B:B,0),1)=0,"",INDEX(DATOS!AQ:AQ,MATCH(CHECKLIST!B154,DATOS!B:B,0),1)),"")</f>
        <v/>
      </c>
      <c r="H154" s="18" t="str">
        <f>IFERROR(IF(INDEX(DATOS!AC:AC,MATCH(CHECKLIST!B154,DATOS!B:B,0),1)="","X",IF(INDEX(DATOS!AC:AC,MATCH(CHECKLIST!B154,DATOS!B:B,0),1)="VIGENTE","",INDEX(DATOS!AC:AC,MATCH(CHECKLIST!B154,DATOS!B:B,0),1))),"")</f>
        <v/>
      </c>
      <c r="I154" s="18" t="str">
        <f>IFERROR(IF(INDEX(DATOS!AU:AU,MATCH(CHECKLIST!B154,DATOS!B:B,0),1)=0,"",INDEX(DATOS!AU:AU,MATCH(CHECKLIST!B154,DATOS!B:B,0),1)),"")</f>
        <v/>
      </c>
      <c r="J154" s="18" t="str">
        <f>IFERROR(IF(INDEX(DATOS!AS:AS,MATCH(CHECKLIST!B154,DATOS!B:B,0),1)=0,"",INDEX(DATOS!AS:AS,MATCH(CHECKLIST!B154,DATOS!B:B,0),1)),"")</f>
        <v/>
      </c>
      <c r="K154" s="50" t="str">
        <f>IFERROR(IF(INDEX(DATOS!AT:AT,MATCH(CHECKLIST!B154,DATOS!B:B,0),1)=0,"",INDEX(DATOS!AT:AT,MATCH(CHECKLIST!B154,DATOS!B:B,0),1)),"")</f>
        <v/>
      </c>
      <c r="L154" s="18" t="str">
        <f>IFERROR(IF(INDEX(DATOS!AV:AV,MATCH(CHECKLIST!B154,DATOS!B:B,0),1)=0,"",INDEX(DATOS!AV:AV,MATCH(CHECKLIST!B154,DATOS!B:B,0),1)),"")</f>
        <v/>
      </c>
      <c r="M154" s="18" t="str">
        <f>IFERROR(IF(INDEX(DATOS!AR:AR,MATCH(CHECKLIST!B154,DATOS!B:B,0),1)=0,"",INDEX(DATOS!AR:AR,MATCH(CHECKLIST!B154,DATOS!B:B,0),1)),"")</f>
        <v/>
      </c>
      <c r="N154" s="50" t="str">
        <f ca="1">IFERROR(IF(INDEX(DATOS!K:K,MATCH(CHECKLIST!B154,DATOS!B:B,0),1)="","X",IF(INDEX(DATOS!K:K,MATCH(CHECKLIST!B154,DATOS!B:B,0),1)&gt;YEAR(TODAY())-1,"","VENCIDA")),"")</f>
        <v/>
      </c>
      <c r="O154" s="50" t="str">
        <f>IFERROR(IF(INDEX(DATOS!AY:AY,MATCH(CHECKLIST!B154,DATOS!B:B,0),1)=0,"",INDEX(DATOS!AY:AY,MATCH(CHECKLIST!B154,DATOS!B:B,0),1)),"")</f>
        <v/>
      </c>
      <c r="P154" s="18" t="str">
        <f>IFERROR(IF(INDEX(DATOS!AW:AW,MATCH(CHECKLIST!B154,DATOS!B:B,0),1)=0,"",INDEX(DATOS!AW:AW,MATCH(CHECKLIST!B154,DATOS!B:B,0),1)),"")</f>
        <v/>
      </c>
      <c r="Q154" s="18" t="str">
        <f>IFERROR(IF(INDEX(DATOS!AX:AX,MATCH(CHECKLIST!B154,DATOS!B:B,0),1)=0,"",INDEX(DATOS!AX:AX,MATCH(CHECKLIST!B154,DATOS!B:B,0),1)),"")</f>
        <v/>
      </c>
      <c r="S154">
        <f t="shared" si="8"/>
        <v>0</v>
      </c>
      <c r="U154" t="str">
        <f t="shared" si="6"/>
        <v/>
      </c>
      <c r="V154" t="str">
        <f t="shared" si="7"/>
        <v/>
      </c>
    </row>
    <row r="155" spans="1:22" ht="15" customHeight="1" x14ac:dyDescent="0.25">
      <c r="A155" s="13">
        <v>142</v>
      </c>
      <c r="B155" t="str">
        <f>IFERROR(INDEX(DATOS!B:B,MATCH(CHECKLIST!A155,DATOS!BM:BM,0),1),"")</f>
        <v/>
      </c>
      <c r="C155" t="str">
        <f>IFERROR(INDEX(DATOS!I:I,MATCH(CHECKLIST!A155,DATOS!BM:BM,0),1),"")</f>
        <v/>
      </c>
      <c r="D155" t="str">
        <f>IFERROR(INDEX(DATOS!R:R,MATCH(CHECKLIST!E155,DATOS!F:F,0),1),"")</f>
        <v/>
      </c>
      <c r="E155" s="17" t="str">
        <f>IFERROR(INDEX(DATOS!F:F,MATCH(CHECKLIST!A155,DATOS!BM:BM,0),1),"")</f>
        <v/>
      </c>
      <c r="F155" s="3" t="str">
        <f>IFERROR(IF(INDEX(DATOS!AL:AL,MATCH(CHECKLIST!B155,DATOS!B:B,0),1)=0,"",INDEX(DATOS!AL:AL,MATCH(CHECKLIST!B155,DATOS!B:B,0),1)),"")</f>
        <v/>
      </c>
      <c r="G155" s="18" t="str">
        <f>IFERROR(IF(INDEX(DATOS!AQ:AQ,MATCH(CHECKLIST!B155,DATOS!B:B,0),1)=0,"",INDEX(DATOS!AQ:AQ,MATCH(CHECKLIST!B155,DATOS!B:B,0),1)),"")</f>
        <v/>
      </c>
      <c r="H155" s="18" t="str">
        <f>IFERROR(IF(INDEX(DATOS!AC:AC,MATCH(CHECKLIST!B155,DATOS!B:B,0),1)="","X",IF(INDEX(DATOS!AC:AC,MATCH(CHECKLIST!B155,DATOS!B:B,0),1)="VIGENTE","",INDEX(DATOS!AC:AC,MATCH(CHECKLIST!B155,DATOS!B:B,0),1))),"")</f>
        <v/>
      </c>
      <c r="I155" s="18" t="str">
        <f>IFERROR(IF(INDEX(DATOS!AU:AU,MATCH(CHECKLIST!B155,DATOS!B:B,0),1)=0,"",INDEX(DATOS!AU:AU,MATCH(CHECKLIST!B155,DATOS!B:B,0),1)),"")</f>
        <v/>
      </c>
      <c r="J155" s="18" t="str">
        <f>IFERROR(IF(INDEX(DATOS!AS:AS,MATCH(CHECKLIST!B155,DATOS!B:B,0),1)=0,"",INDEX(DATOS!AS:AS,MATCH(CHECKLIST!B155,DATOS!B:B,0),1)),"")</f>
        <v/>
      </c>
      <c r="K155" s="50" t="str">
        <f>IFERROR(IF(INDEX(DATOS!AT:AT,MATCH(CHECKLIST!B155,DATOS!B:B,0),1)=0,"",INDEX(DATOS!AT:AT,MATCH(CHECKLIST!B155,DATOS!B:B,0),1)),"")</f>
        <v/>
      </c>
      <c r="L155" s="18" t="str">
        <f>IFERROR(IF(INDEX(DATOS!AV:AV,MATCH(CHECKLIST!B155,DATOS!B:B,0),1)=0,"",INDEX(DATOS!AV:AV,MATCH(CHECKLIST!B155,DATOS!B:B,0),1)),"")</f>
        <v/>
      </c>
      <c r="M155" s="18" t="str">
        <f>IFERROR(IF(INDEX(DATOS!AR:AR,MATCH(CHECKLIST!B155,DATOS!B:B,0),1)=0,"",INDEX(DATOS!AR:AR,MATCH(CHECKLIST!B155,DATOS!B:B,0),1)),"")</f>
        <v/>
      </c>
      <c r="N155" s="50" t="str">
        <f ca="1">IFERROR(IF(INDEX(DATOS!K:K,MATCH(CHECKLIST!B155,DATOS!B:B,0),1)="","X",IF(INDEX(DATOS!K:K,MATCH(CHECKLIST!B155,DATOS!B:B,0),1)&gt;YEAR(TODAY())-1,"","VENCIDA")),"")</f>
        <v/>
      </c>
      <c r="O155" s="50" t="str">
        <f>IFERROR(IF(INDEX(DATOS!AY:AY,MATCH(CHECKLIST!B155,DATOS!B:B,0),1)=0,"",INDEX(DATOS!AY:AY,MATCH(CHECKLIST!B155,DATOS!B:B,0),1)),"")</f>
        <v/>
      </c>
      <c r="P155" s="18" t="str">
        <f>IFERROR(IF(INDEX(DATOS!AW:AW,MATCH(CHECKLIST!B155,DATOS!B:B,0),1)=0,"",INDEX(DATOS!AW:AW,MATCH(CHECKLIST!B155,DATOS!B:B,0),1)),"")</f>
        <v/>
      </c>
      <c r="Q155" s="18" t="str">
        <f>IFERROR(IF(INDEX(DATOS!AX:AX,MATCH(CHECKLIST!B155,DATOS!B:B,0),1)=0,"",INDEX(DATOS!AX:AX,MATCH(CHECKLIST!B155,DATOS!B:B,0),1)),"")</f>
        <v/>
      </c>
      <c r="R155" t="str">
        <f>IF(B155="","",1)</f>
        <v/>
      </c>
      <c r="S155" t="str">
        <f t="shared" si="8"/>
        <v/>
      </c>
      <c r="U155" t="str">
        <f t="shared" si="6"/>
        <v/>
      </c>
      <c r="V155" t="str">
        <f t="shared" si="7"/>
        <v/>
      </c>
    </row>
    <row r="156" spans="1:22" ht="15" customHeight="1" x14ac:dyDescent="0.25">
      <c r="A156" s="13">
        <v>143</v>
      </c>
      <c r="B156" t="str">
        <f>IFERROR(INDEX(DATOS!B:B,MATCH(CHECKLIST!A156,DATOS!BM:BM,0),1),"")</f>
        <v/>
      </c>
      <c r="C156" t="str">
        <f>IFERROR(INDEX(DATOS!I:I,MATCH(CHECKLIST!A156,DATOS!BM:BM,0),1),"")</f>
        <v/>
      </c>
      <c r="D156" t="str">
        <f>IFERROR(INDEX(DATOS!R:R,MATCH(CHECKLIST!E156,DATOS!F:F,0),1),"")</f>
        <v/>
      </c>
      <c r="E156" s="17" t="str">
        <f>IFERROR(INDEX(DATOS!F:F,MATCH(CHECKLIST!A156,DATOS!BM:BM,0),1),"")</f>
        <v/>
      </c>
      <c r="F156" s="3" t="str">
        <f>IFERROR(IF(INDEX(DATOS!AL:AL,MATCH(CHECKLIST!B156,DATOS!B:B,0),1)=0,"",INDEX(DATOS!AL:AL,MATCH(CHECKLIST!B156,DATOS!B:B,0),1)),"")</f>
        <v/>
      </c>
      <c r="G156" s="18" t="str">
        <f>IFERROR(IF(INDEX(DATOS!AQ:AQ,MATCH(CHECKLIST!B156,DATOS!B:B,0),1)=0,"",INDEX(DATOS!AQ:AQ,MATCH(CHECKLIST!B156,DATOS!B:B,0),1)),"")</f>
        <v/>
      </c>
      <c r="H156" s="18" t="str">
        <f>IFERROR(IF(INDEX(DATOS!AC:AC,MATCH(CHECKLIST!B156,DATOS!B:B,0),1)="","X",IF(INDEX(DATOS!AC:AC,MATCH(CHECKLIST!B156,DATOS!B:B,0),1)="VIGENTE","",INDEX(DATOS!AC:AC,MATCH(CHECKLIST!B156,DATOS!B:B,0),1))),"")</f>
        <v/>
      </c>
      <c r="I156" s="18" t="str">
        <f>IFERROR(IF(INDEX(DATOS!AU:AU,MATCH(CHECKLIST!B156,DATOS!B:B,0),1)=0,"",INDEX(DATOS!AU:AU,MATCH(CHECKLIST!B156,DATOS!B:B,0),1)),"")</f>
        <v/>
      </c>
      <c r="J156" s="18" t="str">
        <f>IFERROR(IF(INDEX(DATOS!AS:AS,MATCH(CHECKLIST!B156,DATOS!B:B,0),1)=0,"",INDEX(DATOS!AS:AS,MATCH(CHECKLIST!B156,DATOS!B:B,0),1)),"")</f>
        <v/>
      </c>
      <c r="K156" s="50" t="str">
        <f>IFERROR(IF(INDEX(DATOS!AT:AT,MATCH(CHECKLIST!B156,DATOS!B:B,0),1)=0,"",INDEX(DATOS!AT:AT,MATCH(CHECKLIST!B156,DATOS!B:B,0),1)),"")</f>
        <v/>
      </c>
      <c r="L156" s="18" t="str">
        <f>IFERROR(IF(INDEX(DATOS!AV:AV,MATCH(CHECKLIST!B156,DATOS!B:B,0),1)=0,"",INDEX(DATOS!AV:AV,MATCH(CHECKLIST!B156,DATOS!B:B,0),1)),"")</f>
        <v/>
      </c>
      <c r="M156" s="18" t="str">
        <f>IFERROR(IF(INDEX(DATOS!AR:AR,MATCH(CHECKLIST!B156,DATOS!B:B,0),1)=0,"",INDEX(DATOS!AR:AR,MATCH(CHECKLIST!B156,DATOS!B:B,0),1)),"")</f>
        <v/>
      </c>
      <c r="N156" s="50" t="str">
        <f ca="1">IFERROR(IF(INDEX(DATOS!K:K,MATCH(CHECKLIST!B156,DATOS!B:B,0),1)="","X",IF(INDEX(DATOS!K:K,MATCH(CHECKLIST!B156,DATOS!B:B,0),1)&gt;YEAR(TODAY())-1,"","VENCIDA")),"")</f>
        <v/>
      </c>
      <c r="O156" s="50" t="str">
        <f>IFERROR(IF(INDEX(DATOS!AY:AY,MATCH(CHECKLIST!B156,DATOS!B:B,0),1)=0,"",INDEX(DATOS!AY:AY,MATCH(CHECKLIST!B156,DATOS!B:B,0),1)),"")</f>
        <v/>
      </c>
      <c r="P156" s="18" t="str">
        <f>IFERROR(IF(INDEX(DATOS!AW:AW,MATCH(CHECKLIST!B156,DATOS!B:B,0),1)=0,"",INDEX(DATOS!AW:AW,MATCH(CHECKLIST!B156,DATOS!B:B,0),1)),"")</f>
        <v/>
      </c>
      <c r="Q156" s="18" t="str">
        <f>IFERROR(IF(INDEX(DATOS!AX:AX,MATCH(CHECKLIST!B156,DATOS!B:B,0),1)=0,"",INDEX(DATOS!AX:AX,MATCH(CHECKLIST!B156,DATOS!B:B,0),1)),"")</f>
        <v/>
      </c>
      <c r="S156">
        <f t="shared" si="8"/>
        <v>0</v>
      </c>
      <c r="U156" t="str">
        <f t="shared" si="6"/>
        <v/>
      </c>
      <c r="V156" t="str">
        <f t="shared" si="7"/>
        <v/>
      </c>
    </row>
    <row r="157" spans="1:22" ht="15" customHeight="1" x14ac:dyDescent="0.25">
      <c r="A157" s="13">
        <v>144</v>
      </c>
      <c r="B157" t="str">
        <f>IFERROR(INDEX(DATOS!B:B,MATCH(CHECKLIST!A157,DATOS!BM:BM,0),1),"")</f>
        <v/>
      </c>
      <c r="C157" t="str">
        <f>IFERROR(INDEX(DATOS!I:I,MATCH(CHECKLIST!A157,DATOS!BM:BM,0),1),"")</f>
        <v/>
      </c>
      <c r="D157" t="str">
        <f>IFERROR(INDEX(DATOS!R:R,MATCH(CHECKLIST!E157,DATOS!F:F,0),1),"")</f>
        <v/>
      </c>
      <c r="E157" s="17" t="str">
        <f>IFERROR(INDEX(DATOS!F:F,MATCH(CHECKLIST!A157,DATOS!BM:BM,0),1),"")</f>
        <v/>
      </c>
      <c r="F157" s="3" t="str">
        <f>IFERROR(IF(INDEX(DATOS!AL:AL,MATCH(CHECKLIST!B157,DATOS!B:B,0),1)=0,"",INDEX(DATOS!AL:AL,MATCH(CHECKLIST!B157,DATOS!B:B,0),1)),"")</f>
        <v/>
      </c>
      <c r="G157" s="18" t="str">
        <f>IFERROR(IF(INDEX(DATOS!AQ:AQ,MATCH(CHECKLIST!B157,DATOS!B:B,0),1)=0,"",INDEX(DATOS!AQ:AQ,MATCH(CHECKLIST!B157,DATOS!B:B,0),1)),"")</f>
        <v/>
      </c>
      <c r="H157" s="18" t="str">
        <f>IFERROR(IF(INDEX(DATOS!AC:AC,MATCH(CHECKLIST!B157,DATOS!B:B,0),1)="","X",IF(INDEX(DATOS!AC:AC,MATCH(CHECKLIST!B157,DATOS!B:B,0),1)="VIGENTE","",INDEX(DATOS!AC:AC,MATCH(CHECKLIST!B157,DATOS!B:B,0),1))),"")</f>
        <v/>
      </c>
      <c r="I157" s="18" t="str">
        <f>IFERROR(IF(INDEX(DATOS!AU:AU,MATCH(CHECKLIST!B157,DATOS!B:B,0),1)=0,"",INDEX(DATOS!AU:AU,MATCH(CHECKLIST!B157,DATOS!B:B,0),1)),"")</f>
        <v/>
      </c>
      <c r="J157" s="18" t="str">
        <f>IFERROR(IF(INDEX(DATOS!AS:AS,MATCH(CHECKLIST!B157,DATOS!B:B,0),1)=0,"",INDEX(DATOS!AS:AS,MATCH(CHECKLIST!B157,DATOS!B:B,0),1)),"")</f>
        <v/>
      </c>
      <c r="K157" s="50" t="str">
        <f>IFERROR(IF(INDEX(DATOS!AT:AT,MATCH(CHECKLIST!B157,DATOS!B:B,0),1)=0,"",INDEX(DATOS!AT:AT,MATCH(CHECKLIST!B157,DATOS!B:B,0),1)),"")</f>
        <v/>
      </c>
      <c r="L157" s="18" t="str">
        <f>IFERROR(IF(INDEX(DATOS!AV:AV,MATCH(CHECKLIST!B157,DATOS!B:B,0),1)=0,"",INDEX(DATOS!AV:AV,MATCH(CHECKLIST!B157,DATOS!B:B,0),1)),"")</f>
        <v/>
      </c>
      <c r="M157" s="18" t="str">
        <f>IFERROR(IF(INDEX(DATOS!AR:AR,MATCH(CHECKLIST!B157,DATOS!B:B,0),1)=0,"",INDEX(DATOS!AR:AR,MATCH(CHECKLIST!B157,DATOS!B:B,0),1)),"")</f>
        <v/>
      </c>
      <c r="N157" s="50" t="str">
        <f ca="1">IFERROR(IF(INDEX(DATOS!K:K,MATCH(CHECKLIST!B157,DATOS!B:B,0),1)="","X",IF(INDEX(DATOS!K:K,MATCH(CHECKLIST!B157,DATOS!B:B,0),1)&gt;YEAR(TODAY())-1,"","VENCIDA")),"")</f>
        <v/>
      </c>
      <c r="O157" s="50" t="str">
        <f>IFERROR(IF(INDEX(DATOS!AY:AY,MATCH(CHECKLIST!B157,DATOS!B:B,0),1)=0,"",INDEX(DATOS!AY:AY,MATCH(CHECKLIST!B157,DATOS!B:B,0),1)),"")</f>
        <v/>
      </c>
      <c r="P157" s="18" t="str">
        <f>IFERROR(IF(INDEX(DATOS!AW:AW,MATCH(CHECKLIST!B157,DATOS!B:B,0),1)=0,"",INDEX(DATOS!AW:AW,MATCH(CHECKLIST!B157,DATOS!B:B,0),1)),"")</f>
        <v/>
      </c>
      <c r="Q157" s="18" t="str">
        <f>IFERROR(IF(INDEX(DATOS!AX:AX,MATCH(CHECKLIST!B157,DATOS!B:B,0),1)=0,"",INDEX(DATOS!AX:AX,MATCH(CHECKLIST!B157,DATOS!B:B,0),1)),"")</f>
        <v/>
      </c>
      <c r="R157" t="str">
        <f>IF(B157="","",1)</f>
        <v/>
      </c>
      <c r="S157" t="str">
        <f t="shared" si="8"/>
        <v/>
      </c>
      <c r="U157" t="str">
        <f t="shared" si="6"/>
        <v/>
      </c>
      <c r="V157" t="str">
        <f t="shared" si="7"/>
        <v/>
      </c>
    </row>
    <row r="158" spans="1:22" ht="15" customHeight="1" x14ac:dyDescent="0.25">
      <c r="A158" s="13">
        <v>145</v>
      </c>
      <c r="B158" t="str">
        <f>IFERROR(INDEX(DATOS!B:B,MATCH(CHECKLIST!A158,DATOS!BM:BM,0),1),"")</f>
        <v/>
      </c>
      <c r="C158" t="str">
        <f>IFERROR(INDEX(DATOS!I:I,MATCH(CHECKLIST!A158,DATOS!BM:BM,0),1),"")</f>
        <v/>
      </c>
      <c r="D158" t="str">
        <f>IFERROR(INDEX(DATOS!R:R,MATCH(CHECKLIST!E158,DATOS!F:F,0),1),"")</f>
        <v/>
      </c>
      <c r="E158" s="17" t="str">
        <f>IFERROR(INDEX(DATOS!F:F,MATCH(CHECKLIST!A158,DATOS!BM:BM,0),1),"")</f>
        <v/>
      </c>
      <c r="F158" s="3" t="str">
        <f>IFERROR(IF(INDEX(DATOS!AL:AL,MATCH(CHECKLIST!B158,DATOS!B:B,0),1)=0,"",INDEX(DATOS!AL:AL,MATCH(CHECKLIST!B158,DATOS!B:B,0),1)),"")</f>
        <v/>
      </c>
      <c r="G158" s="18" t="str">
        <f>IFERROR(IF(INDEX(DATOS!AQ:AQ,MATCH(CHECKLIST!B158,DATOS!B:B,0),1)=0,"",INDEX(DATOS!AQ:AQ,MATCH(CHECKLIST!B158,DATOS!B:B,0),1)),"")</f>
        <v/>
      </c>
      <c r="H158" s="18" t="str">
        <f>IFERROR(IF(INDEX(DATOS!AC:AC,MATCH(CHECKLIST!B158,DATOS!B:B,0),1)="","X",IF(INDEX(DATOS!AC:AC,MATCH(CHECKLIST!B158,DATOS!B:B,0),1)="VIGENTE","",INDEX(DATOS!AC:AC,MATCH(CHECKLIST!B158,DATOS!B:B,0),1))),"")</f>
        <v/>
      </c>
      <c r="I158" s="18" t="str">
        <f>IFERROR(IF(INDEX(DATOS!AU:AU,MATCH(CHECKLIST!B158,DATOS!B:B,0),1)=0,"",INDEX(DATOS!AU:AU,MATCH(CHECKLIST!B158,DATOS!B:B,0),1)),"")</f>
        <v/>
      </c>
      <c r="J158" s="18" t="str">
        <f>IFERROR(IF(INDEX(DATOS!AS:AS,MATCH(CHECKLIST!B158,DATOS!B:B,0),1)=0,"",INDEX(DATOS!AS:AS,MATCH(CHECKLIST!B158,DATOS!B:B,0),1)),"")</f>
        <v/>
      </c>
      <c r="K158" s="50" t="str">
        <f>IFERROR(IF(INDEX(DATOS!AT:AT,MATCH(CHECKLIST!B158,DATOS!B:B,0),1)=0,"",INDEX(DATOS!AT:AT,MATCH(CHECKLIST!B158,DATOS!B:B,0),1)),"")</f>
        <v/>
      </c>
      <c r="L158" s="18" t="str">
        <f>IFERROR(IF(INDEX(DATOS!AV:AV,MATCH(CHECKLIST!B158,DATOS!B:B,0),1)=0,"",INDEX(DATOS!AV:AV,MATCH(CHECKLIST!B158,DATOS!B:B,0),1)),"")</f>
        <v/>
      </c>
      <c r="M158" s="18" t="str">
        <f>IFERROR(IF(INDEX(DATOS!AR:AR,MATCH(CHECKLIST!B158,DATOS!B:B,0),1)=0,"",INDEX(DATOS!AR:AR,MATCH(CHECKLIST!B158,DATOS!B:B,0),1)),"")</f>
        <v/>
      </c>
      <c r="N158" s="50" t="str">
        <f ca="1">IFERROR(IF(INDEX(DATOS!K:K,MATCH(CHECKLIST!B158,DATOS!B:B,0),1)="","X",IF(INDEX(DATOS!K:K,MATCH(CHECKLIST!B158,DATOS!B:B,0),1)&gt;YEAR(TODAY())-1,"","VENCIDA")),"")</f>
        <v/>
      </c>
      <c r="O158" s="50" t="str">
        <f>IFERROR(IF(INDEX(DATOS!AY:AY,MATCH(CHECKLIST!B158,DATOS!B:B,0),1)=0,"",INDEX(DATOS!AY:AY,MATCH(CHECKLIST!B158,DATOS!B:B,0),1)),"")</f>
        <v/>
      </c>
      <c r="P158" s="18" t="str">
        <f>IFERROR(IF(INDEX(DATOS!AW:AW,MATCH(CHECKLIST!B158,DATOS!B:B,0),1)=0,"",INDEX(DATOS!AW:AW,MATCH(CHECKLIST!B158,DATOS!B:B,0),1)),"")</f>
        <v/>
      </c>
      <c r="Q158" s="18" t="str">
        <f>IFERROR(IF(INDEX(DATOS!AX:AX,MATCH(CHECKLIST!B158,DATOS!B:B,0),1)=0,"",INDEX(DATOS!AX:AX,MATCH(CHECKLIST!B158,DATOS!B:B,0),1)),"")</f>
        <v/>
      </c>
      <c r="S158">
        <f t="shared" si="8"/>
        <v>0</v>
      </c>
      <c r="U158" t="str">
        <f t="shared" si="6"/>
        <v/>
      </c>
      <c r="V158" t="str">
        <f t="shared" si="7"/>
        <v/>
      </c>
    </row>
    <row r="159" spans="1:22" ht="15" customHeight="1" x14ac:dyDescent="0.25">
      <c r="A159" s="13">
        <v>146</v>
      </c>
      <c r="B159" t="str">
        <f>IFERROR(INDEX(DATOS!B:B,MATCH(CHECKLIST!A159,DATOS!BM:BM,0),1),"")</f>
        <v/>
      </c>
      <c r="C159" t="str">
        <f>IFERROR(INDEX(DATOS!I:I,MATCH(CHECKLIST!A159,DATOS!BM:BM,0),1),"")</f>
        <v/>
      </c>
      <c r="D159" t="str">
        <f>IFERROR(INDEX(DATOS!R:R,MATCH(CHECKLIST!E159,DATOS!F:F,0),1),"")</f>
        <v/>
      </c>
      <c r="E159" s="17" t="str">
        <f>IFERROR(INDEX(DATOS!F:F,MATCH(CHECKLIST!A159,DATOS!BM:BM,0),1),"")</f>
        <v/>
      </c>
      <c r="F159" s="3" t="str">
        <f>IFERROR(IF(INDEX(DATOS!AL:AL,MATCH(CHECKLIST!B159,DATOS!B:B,0),1)=0,"",INDEX(DATOS!AL:AL,MATCH(CHECKLIST!B159,DATOS!B:B,0),1)),"")</f>
        <v/>
      </c>
      <c r="G159" s="18" t="str">
        <f>IFERROR(IF(INDEX(DATOS!AQ:AQ,MATCH(CHECKLIST!B159,DATOS!B:B,0),1)=0,"",INDEX(DATOS!AQ:AQ,MATCH(CHECKLIST!B159,DATOS!B:B,0),1)),"")</f>
        <v/>
      </c>
      <c r="H159" s="18" t="str">
        <f>IFERROR(IF(INDEX(DATOS!AC:AC,MATCH(CHECKLIST!B159,DATOS!B:B,0),1)="","X",IF(INDEX(DATOS!AC:AC,MATCH(CHECKLIST!B159,DATOS!B:B,0),1)="VIGENTE","",INDEX(DATOS!AC:AC,MATCH(CHECKLIST!B159,DATOS!B:B,0),1))),"")</f>
        <v/>
      </c>
      <c r="I159" s="18" t="str">
        <f>IFERROR(IF(INDEX(DATOS!AU:AU,MATCH(CHECKLIST!B159,DATOS!B:B,0),1)=0,"",INDEX(DATOS!AU:AU,MATCH(CHECKLIST!B159,DATOS!B:B,0),1)),"")</f>
        <v/>
      </c>
      <c r="J159" s="18" t="str">
        <f>IFERROR(IF(INDEX(DATOS!AS:AS,MATCH(CHECKLIST!B159,DATOS!B:B,0),1)=0,"",INDEX(DATOS!AS:AS,MATCH(CHECKLIST!B159,DATOS!B:B,0),1)),"")</f>
        <v/>
      </c>
      <c r="K159" s="50" t="str">
        <f>IFERROR(IF(INDEX(DATOS!AT:AT,MATCH(CHECKLIST!B159,DATOS!B:B,0),1)=0,"",INDEX(DATOS!AT:AT,MATCH(CHECKLIST!B159,DATOS!B:B,0),1)),"")</f>
        <v/>
      </c>
      <c r="L159" s="18" t="str">
        <f>IFERROR(IF(INDEX(DATOS!AV:AV,MATCH(CHECKLIST!B159,DATOS!B:B,0),1)=0,"",INDEX(DATOS!AV:AV,MATCH(CHECKLIST!B159,DATOS!B:B,0),1)),"")</f>
        <v/>
      </c>
      <c r="M159" s="18" t="str">
        <f>IFERROR(IF(INDEX(DATOS!AR:AR,MATCH(CHECKLIST!B159,DATOS!B:B,0),1)=0,"",INDEX(DATOS!AR:AR,MATCH(CHECKLIST!B159,DATOS!B:B,0),1)),"")</f>
        <v/>
      </c>
      <c r="N159" s="50" t="str">
        <f ca="1">IFERROR(IF(INDEX(DATOS!K:K,MATCH(CHECKLIST!B159,DATOS!B:B,0),1)="","X",IF(INDEX(DATOS!K:K,MATCH(CHECKLIST!B159,DATOS!B:B,0),1)&gt;YEAR(TODAY())-1,"","VENCIDA")),"")</f>
        <v/>
      </c>
      <c r="O159" s="50" t="str">
        <f>IFERROR(IF(INDEX(DATOS!AY:AY,MATCH(CHECKLIST!B159,DATOS!B:B,0),1)=0,"",INDEX(DATOS!AY:AY,MATCH(CHECKLIST!B159,DATOS!B:B,0),1)),"")</f>
        <v/>
      </c>
      <c r="P159" s="18" t="str">
        <f>IFERROR(IF(INDEX(DATOS!AW:AW,MATCH(CHECKLIST!B159,DATOS!B:B,0),1)=0,"",INDEX(DATOS!AW:AW,MATCH(CHECKLIST!B159,DATOS!B:B,0),1)),"")</f>
        <v/>
      </c>
      <c r="Q159" s="18" t="str">
        <f>IFERROR(IF(INDEX(DATOS!AX:AX,MATCH(CHECKLIST!B159,DATOS!B:B,0),1)=0,"",INDEX(DATOS!AX:AX,MATCH(CHECKLIST!B159,DATOS!B:B,0),1)),"")</f>
        <v/>
      </c>
      <c r="R159" t="str">
        <f>IF(B159="","",1)</f>
        <v/>
      </c>
      <c r="S159" t="str">
        <f t="shared" si="8"/>
        <v/>
      </c>
      <c r="U159" t="str">
        <f t="shared" si="6"/>
        <v/>
      </c>
      <c r="V159" t="str">
        <f t="shared" si="7"/>
        <v/>
      </c>
    </row>
    <row r="160" spans="1:22" ht="15" customHeight="1" x14ac:dyDescent="0.25">
      <c r="A160" s="13">
        <v>147</v>
      </c>
      <c r="B160" t="str">
        <f>IFERROR(INDEX(DATOS!B:B,MATCH(CHECKLIST!A160,DATOS!BM:BM,0),1),"")</f>
        <v/>
      </c>
      <c r="C160" t="str">
        <f>IFERROR(INDEX(DATOS!I:I,MATCH(CHECKLIST!A160,DATOS!BM:BM,0),1),"")</f>
        <v/>
      </c>
      <c r="D160" t="str">
        <f>IFERROR(INDEX(DATOS!R:R,MATCH(CHECKLIST!E160,DATOS!F:F,0),1),"")</f>
        <v/>
      </c>
      <c r="E160" s="17" t="str">
        <f>IFERROR(INDEX(DATOS!F:F,MATCH(CHECKLIST!A160,DATOS!BM:BM,0),1),"")</f>
        <v/>
      </c>
      <c r="F160" s="3" t="str">
        <f>IFERROR(IF(INDEX(DATOS!AL:AL,MATCH(CHECKLIST!B160,DATOS!B:B,0),1)=0,"",INDEX(DATOS!AL:AL,MATCH(CHECKLIST!B160,DATOS!B:B,0),1)),"")</f>
        <v/>
      </c>
      <c r="G160" s="18" t="str">
        <f>IFERROR(IF(INDEX(DATOS!AQ:AQ,MATCH(CHECKLIST!B160,DATOS!B:B,0),1)=0,"",INDEX(DATOS!AQ:AQ,MATCH(CHECKLIST!B160,DATOS!B:B,0),1)),"")</f>
        <v/>
      </c>
      <c r="H160" s="18" t="str">
        <f>IFERROR(IF(INDEX(DATOS!AC:AC,MATCH(CHECKLIST!B160,DATOS!B:B,0),1)="","X",IF(INDEX(DATOS!AC:AC,MATCH(CHECKLIST!B160,DATOS!B:B,0),1)="VIGENTE","",INDEX(DATOS!AC:AC,MATCH(CHECKLIST!B160,DATOS!B:B,0),1))),"")</f>
        <v/>
      </c>
      <c r="I160" s="18" t="str">
        <f>IFERROR(IF(INDEX(DATOS!AU:AU,MATCH(CHECKLIST!B160,DATOS!B:B,0),1)=0,"",INDEX(DATOS!AU:AU,MATCH(CHECKLIST!B160,DATOS!B:B,0),1)),"")</f>
        <v/>
      </c>
      <c r="J160" s="18" t="str">
        <f>IFERROR(IF(INDEX(DATOS!AS:AS,MATCH(CHECKLIST!B160,DATOS!B:B,0),1)=0,"",INDEX(DATOS!AS:AS,MATCH(CHECKLIST!B160,DATOS!B:B,0),1)),"")</f>
        <v/>
      </c>
      <c r="K160" s="50" t="str">
        <f>IFERROR(IF(INDEX(DATOS!AT:AT,MATCH(CHECKLIST!B160,DATOS!B:B,0),1)=0,"",INDEX(DATOS!AT:AT,MATCH(CHECKLIST!B160,DATOS!B:B,0),1)),"")</f>
        <v/>
      </c>
      <c r="L160" s="18" t="str">
        <f>IFERROR(IF(INDEX(DATOS!AV:AV,MATCH(CHECKLIST!B160,DATOS!B:B,0),1)=0,"",INDEX(DATOS!AV:AV,MATCH(CHECKLIST!B160,DATOS!B:B,0),1)),"")</f>
        <v/>
      </c>
      <c r="M160" s="18" t="str">
        <f>IFERROR(IF(INDEX(DATOS!AR:AR,MATCH(CHECKLIST!B160,DATOS!B:B,0),1)=0,"",INDEX(DATOS!AR:AR,MATCH(CHECKLIST!B160,DATOS!B:B,0),1)),"")</f>
        <v/>
      </c>
      <c r="N160" s="50" t="str">
        <f ca="1">IFERROR(IF(INDEX(DATOS!K:K,MATCH(CHECKLIST!B160,DATOS!B:B,0),1)="","X",IF(INDEX(DATOS!K:K,MATCH(CHECKLIST!B160,DATOS!B:B,0),1)&gt;YEAR(TODAY())-1,"","VENCIDA")),"")</f>
        <v/>
      </c>
      <c r="O160" s="50" t="str">
        <f>IFERROR(IF(INDEX(DATOS!AY:AY,MATCH(CHECKLIST!B160,DATOS!B:B,0),1)=0,"",INDEX(DATOS!AY:AY,MATCH(CHECKLIST!B160,DATOS!B:B,0),1)),"")</f>
        <v/>
      </c>
      <c r="P160" s="18" t="str">
        <f>IFERROR(IF(INDEX(DATOS!AW:AW,MATCH(CHECKLIST!B160,DATOS!B:B,0),1)=0,"",INDEX(DATOS!AW:AW,MATCH(CHECKLIST!B160,DATOS!B:B,0),1)),"")</f>
        <v/>
      </c>
      <c r="Q160" s="18" t="str">
        <f>IFERROR(IF(INDEX(DATOS!AX:AX,MATCH(CHECKLIST!B160,DATOS!B:B,0),1)=0,"",INDEX(DATOS!AX:AX,MATCH(CHECKLIST!B160,DATOS!B:B,0),1)),"")</f>
        <v/>
      </c>
      <c r="S160">
        <f t="shared" si="8"/>
        <v>0</v>
      </c>
      <c r="U160" t="str">
        <f t="shared" si="6"/>
        <v/>
      </c>
      <c r="V160" t="str">
        <f t="shared" si="7"/>
        <v/>
      </c>
    </row>
    <row r="161" spans="1:22" ht="15" customHeight="1" x14ac:dyDescent="0.25">
      <c r="A161" s="13">
        <v>148</v>
      </c>
      <c r="B161" t="str">
        <f>IFERROR(INDEX(DATOS!B:B,MATCH(CHECKLIST!A161,DATOS!BM:BM,0),1),"")</f>
        <v/>
      </c>
      <c r="C161" t="str">
        <f>IFERROR(INDEX(DATOS!I:I,MATCH(CHECKLIST!A161,DATOS!BM:BM,0),1),"")</f>
        <v/>
      </c>
      <c r="D161" t="str">
        <f>IFERROR(INDEX(DATOS!R:R,MATCH(CHECKLIST!E161,DATOS!F:F,0),1),"")</f>
        <v/>
      </c>
      <c r="E161" s="17" t="str">
        <f>IFERROR(INDEX(DATOS!F:F,MATCH(CHECKLIST!A161,DATOS!BM:BM,0),1),"")</f>
        <v/>
      </c>
      <c r="F161" s="3" t="str">
        <f>IFERROR(IF(INDEX(DATOS!AL:AL,MATCH(CHECKLIST!B161,DATOS!B:B,0),1)=0,"",INDEX(DATOS!AL:AL,MATCH(CHECKLIST!B161,DATOS!B:B,0),1)),"")</f>
        <v/>
      </c>
      <c r="G161" s="18" t="str">
        <f>IFERROR(IF(INDEX(DATOS!AQ:AQ,MATCH(CHECKLIST!B161,DATOS!B:B,0),1)=0,"",INDEX(DATOS!AQ:AQ,MATCH(CHECKLIST!B161,DATOS!B:B,0),1)),"")</f>
        <v/>
      </c>
      <c r="H161" s="18" t="str">
        <f>IFERROR(IF(INDEX(DATOS!AC:AC,MATCH(CHECKLIST!B161,DATOS!B:B,0),1)="","X",IF(INDEX(DATOS!AC:AC,MATCH(CHECKLIST!B161,DATOS!B:B,0),1)="VIGENTE","",INDEX(DATOS!AC:AC,MATCH(CHECKLIST!B161,DATOS!B:B,0),1))),"")</f>
        <v/>
      </c>
      <c r="I161" s="18" t="str">
        <f>IFERROR(IF(INDEX(DATOS!AU:AU,MATCH(CHECKLIST!B161,DATOS!B:B,0),1)=0,"",INDEX(DATOS!AU:AU,MATCH(CHECKLIST!B161,DATOS!B:B,0),1)),"")</f>
        <v/>
      </c>
      <c r="J161" s="18" t="str">
        <f>IFERROR(IF(INDEX(DATOS!AS:AS,MATCH(CHECKLIST!B161,DATOS!B:B,0),1)=0,"",INDEX(DATOS!AS:AS,MATCH(CHECKLIST!B161,DATOS!B:B,0),1)),"")</f>
        <v/>
      </c>
      <c r="K161" s="50" t="str">
        <f>IFERROR(IF(INDEX(DATOS!AT:AT,MATCH(CHECKLIST!B161,DATOS!B:B,0),1)=0,"",INDEX(DATOS!AT:AT,MATCH(CHECKLIST!B161,DATOS!B:B,0),1)),"")</f>
        <v/>
      </c>
      <c r="L161" s="18" t="str">
        <f>IFERROR(IF(INDEX(DATOS!AV:AV,MATCH(CHECKLIST!B161,DATOS!B:B,0),1)=0,"",INDEX(DATOS!AV:AV,MATCH(CHECKLIST!B161,DATOS!B:B,0),1)),"")</f>
        <v/>
      </c>
      <c r="M161" s="18" t="str">
        <f>IFERROR(IF(INDEX(DATOS!AR:AR,MATCH(CHECKLIST!B161,DATOS!B:B,0),1)=0,"",INDEX(DATOS!AR:AR,MATCH(CHECKLIST!B161,DATOS!B:B,0),1)),"")</f>
        <v/>
      </c>
      <c r="N161" s="50" t="str">
        <f ca="1">IFERROR(IF(INDEX(DATOS!K:K,MATCH(CHECKLIST!B161,DATOS!B:B,0),1)="","X",IF(INDEX(DATOS!K:K,MATCH(CHECKLIST!B161,DATOS!B:B,0),1)&gt;YEAR(TODAY())-1,"","VENCIDA")),"")</f>
        <v/>
      </c>
      <c r="O161" s="50" t="str">
        <f>IFERROR(IF(INDEX(DATOS!AY:AY,MATCH(CHECKLIST!B161,DATOS!B:B,0),1)=0,"",INDEX(DATOS!AY:AY,MATCH(CHECKLIST!B161,DATOS!B:B,0),1)),"")</f>
        <v/>
      </c>
      <c r="P161" s="18" t="str">
        <f>IFERROR(IF(INDEX(DATOS!AW:AW,MATCH(CHECKLIST!B161,DATOS!B:B,0),1)=0,"",INDEX(DATOS!AW:AW,MATCH(CHECKLIST!B161,DATOS!B:B,0),1)),"")</f>
        <v/>
      </c>
      <c r="Q161" s="18" t="str">
        <f>IFERROR(IF(INDEX(DATOS!AX:AX,MATCH(CHECKLIST!B161,DATOS!B:B,0),1)=0,"",INDEX(DATOS!AX:AX,MATCH(CHECKLIST!B161,DATOS!B:B,0),1)),"")</f>
        <v/>
      </c>
      <c r="R161" t="str">
        <f>IF(B161="","",1)</f>
        <v/>
      </c>
      <c r="S161" t="str">
        <f t="shared" si="8"/>
        <v/>
      </c>
      <c r="U161" t="str">
        <f t="shared" si="6"/>
        <v/>
      </c>
      <c r="V161" t="str">
        <f t="shared" si="7"/>
        <v/>
      </c>
    </row>
    <row r="162" spans="1:22" ht="15" customHeight="1" x14ac:dyDescent="0.25">
      <c r="A162" s="13">
        <v>149</v>
      </c>
      <c r="B162" t="str">
        <f>IFERROR(INDEX(DATOS!B:B,MATCH(CHECKLIST!A162,DATOS!BM:BM,0),1),"")</f>
        <v/>
      </c>
      <c r="C162" t="str">
        <f>IFERROR(INDEX(DATOS!I:I,MATCH(CHECKLIST!A162,DATOS!BM:BM,0),1),"")</f>
        <v/>
      </c>
      <c r="D162" t="str">
        <f>IFERROR(INDEX(DATOS!R:R,MATCH(CHECKLIST!E162,DATOS!F:F,0),1),"")</f>
        <v/>
      </c>
      <c r="E162" s="17" t="str">
        <f>IFERROR(INDEX(DATOS!F:F,MATCH(CHECKLIST!A162,DATOS!BM:BM,0),1),"")</f>
        <v/>
      </c>
      <c r="F162" s="3" t="str">
        <f>IFERROR(IF(INDEX(DATOS!AL:AL,MATCH(CHECKLIST!B162,DATOS!B:B,0),1)=0,"",INDEX(DATOS!AL:AL,MATCH(CHECKLIST!B162,DATOS!B:B,0),1)),"")</f>
        <v/>
      </c>
      <c r="G162" s="18" t="str">
        <f>IFERROR(IF(INDEX(DATOS!AQ:AQ,MATCH(CHECKLIST!B162,DATOS!B:B,0),1)=0,"",INDEX(DATOS!AQ:AQ,MATCH(CHECKLIST!B162,DATOS!B:B,0),1)),"")</f>
        <v/>
      </c>
      <c r="H162" s="18" t="str">
        <f>IFERROR(IF(INDEX(DATOS!AC:AC,MATCH(CHECKLIST!B162,DATOS!B:B,0),1)="","X",IF(INDEX(DATOS!AC:AC,MATCH(CHECKLIST!B162,DATOS!B:B,0),1)="VIGENTE","",INDEX(DATOS!AC:AC,MATCH(CHECKLIST!B162,DATOS!B:B,0),1))),"")</f>
        <v/>
      </c>
      <c r="I162" s="18" t="str">
        <f>IFERROR(IF(INDEX(DATOS!AU:AU,MATCH(CHECKLIST!B162,DATOS!B:B,0),1)=0,"",INDEX(DATOS!AU:AU,MATCH(CHECKLIST!B162,DATOS!B:B,0),1)),"")</f>
        <v/>
      </c>
      <c r="J162" s="18" t="str">
        <f>IFERROR(IF(INDEX(DATOS!AS:AS,MATCH(CHECKLIST!B162,DATOS!B:B,0),1)=0,"",INDEX(DATOS!AS:AS,MATCH(CHECKLIST!B162,DATOS!B:B,0),1)),"")</f>
        <v/>
      </c>
      <c r="K162" s="50" t="str">
        <f>IFERROR(IF(INDEX(DATOS!AT:AT,MATCH(CHECKLIST!B162,DATOS!B:B,0),1)=0,"",INDEX(DATOS!AT:AT,MATCH(CHECKLIST!B162,DATOS!B:B,0),1)),"")</f>
        <v/>
      </c>
      <c r="L162" s="18" t="str">
        <f>IFERROR(IF(INDEX(DATOS!AV:AV,MATCH(CHECKLIST!B162,DATOS!B:B,0),1)=0,"",INDEX(DATOS!AV:AV,MATCH(CHECKLIST!B162,DATOS!B:B,0),1)),"")</f>
        <v/>
      </c>
      <c r="M162" s="18" t="str">
        <f>IFERROR(IF(INDEX(DATOS!AR:AR,MATCH(CHECKLIST!B162,DATOS!B:B,0),1)=0,"",INDEX(DATOS!AR:AR,MATCH(CHECKLIST!B162,DATOS!B:B,0),1)),"")</f>
        <v/>
      </c>
      <c r="N162" s="50" t="str">
        <f ca="1">IFERROR(IF(INDEX(DATOS!K:K,MATCH(CHECKLIST!B162,DATOS!B:B,0),1)="","X",IF(INDEX(DATOS!K:K,MATCH(CHECKLIST!B162,DATOS!B:B,0),1)&gt;YEAR(TODAY())-1,"","VENCIDA")),"")</f>
        <v/>
      </c>
      <c r="O162" s="50" t="str">
        <f>IFERROR(IF(INDEX(DATOS!AY:AY,MATCH(CHECKLIST!B162,DATOS!B:B,0),1)=0,"",INDEX(DATOS!AY:AY,MATCH(CHECKLIST!B162,DATOS!B:B,0),1)),"")</f>
        <v/>
      </c>
      <c r="P162" s="18" t="str">
        <f>IFERROR(IF(INDEX(DATOS!AW:AW,MATCH(CHECKLIST!B162,DATOS!B:B,0),1)=0,"",INDEX(DATOS!AW:AW,MATCH(CHECKLIST!B162,DATOS!B:B,0),1)),"")</f>
        <v/>
      </c>
      <c r="Q162" s="18" t="str">
        <f>IFERROR(IF(INDEX(DATOS!AX:AX,MATCH(CHECKLIST!B162,DATOS!B:B,0),1)=0,"",INDEX(DATOS!AX:AX,MATCH(CHECKLIST!B162,DATOS!B:B,0),1)),"")</f>
        <v/>
      </c>
      <c r="S162">
        <f t="shared" si="8"/>
        <v>0</v>
      </c>
      <c r="U162" t="str">
        <f t="shared" si="6"/>
        <v/>
      </c>
      <c r="V162" t="str">
        <f t="shared" si="7"/>
        <v/>
      </c>
    </row>
    <row r="163" spans="1:22" ht="15" customHeight="1" x14ac:dyDescent="0.25">
      <c r="A163" s="13">
        <v>150</v>
      </c>
      <c r="B163" t="str">
        <f>IFERROR(INDEX(DATOS!B:B,MATCH(CHECKLIST!A163,DATOS!BM:BM,0),1),"")</f>
        <v/>
      </c>
      <c r="C163" t="str">
        <f>IFERROR(INDEX(DATOS!I:I,MATCH(CHECKLIST!A163,DATOS!BM:BM,0),1),"")</f>
        <v/>
      </c>
      <c r="D163" t="str">
        <f>IFERROR(INDEX(DATOS!R:R,MATCH(CHECKLIST!E163,DATOS!F:F,0),1),"")</f>
        <v/>
      </c>
      <c r="E163" s="17" t="str">
        <f>IFERROR(INDEX(DATOS!F:F,MATCH(CHECKLIST!A163,DATOS!BM:BM,0),1),"")</f>
        <v/>
      </c>
      <c r="F163" s="3" t="str">
        <f>IFERROR(IF(INDEX(DATOS!AL:AL,MATCH(CHECKLIST!B163,DATOS!B:B,0),1)=0,"",INDEX(DATOS!AL:AL,MATCH(CHECKLIST!B163,DATOS!B:B,0),1)),"")</f>
        <v/>
      </c>
      <c r="G163" s="18" t="str">
        <f>IFERROR(IF(INDEX(DATOS!AQ:AQ,MATCH(CHECKLIST!B163,DATOS!B:B,0),1)=0,"",INDEX(DATOS!AQ:AQ,MATCH(CHECKLIST!B163,DATOS!B:B,0),1)),"")</f>
        <v/>
      </c>
      <c r="H163" s="18" t="str">
        <f>IFERROR(IF(INDEX(DATOS!AC:AC,MATCH(CHECKLIST!B163,DATOS!B:B,0),1)="","X",IF(INDEX(DATOS!AC:AC,MATCH(CHECKLIST!B163,DATOS!B:B,0),1)="VIGENTE","",INDEX(DATOS!AC:AC,MATCH(CHECKLIST!B163,DATOS!B:B,0),1))),"")</f>
        <v/>
      </c>
      <c r="I163" s="18" t="str">
        <f>IFERROR(IF(INDEX(DATOS!AU:AU,MATCH(CHECKLIST!B163,DATOS!B:B,0),1)=0,"",INDEX(DATOS!AU:AU,MATCH(CHECKLIST!B163,DATOS!B:B,0),1)),"")</f>
        <v/>
      </c>
      <c r="J163" s="18" t="str">
        <f>IFERROR(IF(INDEX(DATOS!AS:AS,MATCH(CHECKLIST!B163,DATOS!B:B,0),1)=0,"",INDEX(DATOS!AS:AS,MATCH(CHECKLIST!B163,DATOS!B:B,0),1)),"")</f>
        <v/>
      </c>
      <c r="K163" s="50" t="str">
        <f>IFERROR(IF(INDEX(DATOS!AT:AT,MATCH(CHECKLIST!B163,DATOS!B:B,0),1)=0,"",INDEX(DATOS!AT:AT,MATCH(CHECKLIST!B163,DATOS!B:B,0),1)),"")</f>
        <v/>
      </c>
      <c r="L163" s="18" t="str">
        <f>IFERROR(IF(INDEX(DATOS!AV:AV,MATCH(CHECKLIST!B163,DATOS!B:B,0),1)=0,"",INDEX(DATOS!AV:AV,MATCH(CHECKLIST!B163,DATOS!B:B,0),1)),"")</f>
        <v/>
      </c>
      <c r="M163" s="18" t="str">
        <f>IFERROR(IF(INDEX(DATOS!AR:AR,MATCH(CHECKLIST!B163,DATOS!B:B,0),1)=0,"",INDEX(DATOS!AR:AR,MATCH(CHECKLIST!B163,DATOS!B:B,0),1)),"")</f>
        <v/>
      </c>
      <c r="N163" s="50" t="str">
        <f ca="1">IFERROR(IF(INDEX(DATOS!K:K,MATCH(CHECKLIST!B163,DATOS!B:B,0),1)="","X",IF(INDEX(DATOS!K:K,MATCH(CHECKLIST!B163,DATOS!B:B,0),1)&gt;YEAR(TODAY())-1,"","VENCIDA")),"")</f>
        <v/>
      </c>
      <c r="O163" s="50" t="str">
        <f>IFERROR(IF(INDEX(DATOS!AY:AY,MATCH(CHECKLIST!B163,DATOS!B:B,0),1)=0,"",INDEX(DATOS!AY:AY,MATCH(CHECKLIST!B163,DATOS!B:B,0),1)),"")</f>
        <v/>
      </c>
      <c r="P163" s="18" t="str">
        <f>IFERROR(IF(INDEX(DATOS!AW:AW,MATCH(CHECKLIST!B163,DATOS!B:B,0),1)=0,"",INDEX(DATOS!AW:AW,MATCH(CHECKLIST!B163,DATOS!B:B,0),1)),"")</f>
        <v/>
      </c>
      <c r="Q163" s="18" t="str">
        <f>IFERROR(IF(INDEX(DATOS!AX:AX,MATCH(CHECKLIST!B163,DATOS!B:B,0),1)=0,"",INDEX(DATOS!AX:AX,MATCH(CHECKLIST!B163,DATOS!B:B,0),1)),"")</f>
        <v/>
      </c>
      <c r="R163" t="str">
        <f>IF(B163="","",1)</f>
        <v/>
      </c>
      <c r="S163" t="str">
        <f t="shared" si="8"/>
        <v/>
      </c>
      <c r="U163" t="str">
        <f t="shared" si="6"/>
        <v/>
      </c>
      <c r="V163" t="str">
        <f t="shared" si="7"/>
        <v/>
      </c>
    </row>
    <row r="164" spans="1:22" ht="15" customHeight="1" x14ac:dyDescent="0.25">
      <c r="A164" s="13">
        <v>151</v>
      </c>
      <c r="B164" t="str">
        <f>IFERROR(INDEX(DATOS!B:B,MATCH(CHECKLIST!A164,DATOS!BM:BM,0),1),"")</f>
        <v/>
      </c>
      <c r="C164" t="str">
        <f>IFERROR(INDEX(DATOS!I:I,MATCH(CHECKLIST!A164,DATOS!BM:BM,0),1),"")</f>
        <v/>
      </c>
      <c r="D164" t="str">
        <f>IFERROR(INDEX(DATOS!R:R,MATCH(CHECKLIST!E164,DATOS!F:F,0),1),"")</f>
        <v/>
      </c>
      <c r="E164" s="17" t="str">
        <f>IFERROR(INDEX(DATOS!F:F,MATCH(CHECKLIST!A164,DATOS!BM:BM,0),1),"")</f>
        <v/>
      </c>
      <c r="F164" s="3" t="str">
        <f>IFERROR(IF(INDEX(DATOS!AL:AL,MATCH(CHECKLIST!B164,DATOS!B:B,0),1)=0,"",INDEX(DATOS!AL:AL,MATCH(CHECKLIST!B164,DATOS!B:B,0),1)),"")</f>
        <v/>
      </c>
      <c r="G164" s="18" t="str">
        <f>IFERROR(IF(INDEX(DATOS!AQ:AQ,MATCH(CHECKLIST!B164,DATOS!B:B,0),1)=0,"",INDEX(DATOS!AQ:AQ,MATCH(CHECKLIST!B164,DATOS!B:B,0),1)),"")</f>
        <v/>
      </c>
      <c r="H164" s="18" t="str">
        <f>IFERROR(IF(INDEX(DATOS!AC:AC,MATCH(CHECKLIST!B164,DATOS!B:B,0),1)="","X",IF(INDEX(DATOS!AC:AC,MATCH(CHECKLIST!B164,DATOS!B:B,0),1)="VIGENTE","",INDEX(DATOS!AC:AC,MATCH(CHECKLIST!B164,DATOS!B:B,0),1))),"")</f>
        <v/>
      </c>
      <c r="I164" s="18" t="str">
        <f>IFERROR(IF(INDEX(DATOS!AU:AU,MATCH(CHECKLIST!B164,DATOS!B:B,0),1)=0,"",INDEX(DATOS!AU:AU,MATCH(CHECKLIST!B164,DATOS!B:B,0),1)),"")</f>
        <v/>
      </c>
      <c r="J164" s="18" t="str">
        <f>IFERROR(IF(INDEX(DATOS!AS:AS,MATCH(CHECKLIST!B164,DATOS!B:B,0),1)=0,"",INDEX(DATOS!AS:AS,MATCH(CHECKLIST!B164,DATOS!B:B,0),1)),"")</f>
        <v/>
      </c>
      <c r="K164" s="50" t="str">
        <f>IFERROR(IF(INDEX(DATOS!AT:AT,MATCH(CHECKLIST!B164,DATOS!B:B,0),1)=0,"",INDEX(DATOS!AT:AT,MATCH(CHECKLIST!B164,DATOS!B:B,0),1)),"")</f>
        <v/>
      </c>
      <c r="L164" s="18" t="str">
        <f>IFERROR(IF(INDEX(DATOS!AV:AV,MATCH(CHECKLIST!B164,DATOS!B:B,0),1)=0,"",INDEX(DATOS!AV:AV,MATCH(CHECKLIST!B164,DATOS!B:B,0),1)),"")</f>
        <v/>
      </c>
      <c r="M164" s="18" t="str">
        <f>IFERROR(IF(INDEX(DATOS!AR:AR,MATCH(CHECKLIST!B164,DATOS!B:B,0),1)=0,"",INDEX(DATOS!AR:AR,MATCH(CHECKLIST!B164,DATOS!B:B,0),1)),"")</f>
        <v/>
      </c>
      <c r="N164" s="50" t="str">
        <f ca="1">IFERROR(IF(INDEX(DATOS!K:K,MATCH(CHECKLIST!B164,DATOS!B:B,0),1)="","X",IF(INDEX(DATOS!K:K,MATCH(CHECKLIST!B164,DATOS!B:B,0),1)&gt;YEAR(TODAY())-1,"","VENCIDA")),"")</f>
        <v/>
      </c>
      <c r="O164" s="50" t="str">
        <f>IFERROR(IF(INDEX(DATOS!AY:AY,MATCH(CHECKLIST!B164,DATOS!B:B,0),1)=0,"",INDEX(DATOS!AY:AY,MATCH(CHECKLIST!B164,DATOS!B:B,0),1)),"")</f>
        <v/>
      </c>
      <c r="P164" s="18" t="str">
        <f>IFERROR(IF(INDEX(DATOS!AW:AW,MATCH(CHECKLIST!B164,DATOS!B:B,0),1)=0,"",INDEX(DATOS!AW:AW,MATCH(CHECKLIST!B164,DATOS!B:B,0),1)),"")</f>
        <v/>
      </c>
      <c r="Q164" s="18" t="str">
        <f>IFERROR(IF(INDEX(DATOS!AX:AX,MATCH(CHECKLIST!B164,DATOS!B:B,0),1)=0,"",INDEX(DATOS!AX:AX,MATCH(CHECKLIST!B164,DATOS!B:B,0),1)),"")</f>
        <v/>
      </c>
      <c r="S164">
        <f t="shared" si="8"/>
        <v>0</v>
      </c>
      <c r="U164" t="str">
        <f t="shared" si="6"/>
        <v/>
      </c>
      <c r="V164" t="str">
        <f t="shared" si="7"/>
        <v/>
      </c>
    </row>
    <row r="165" spans="1:22" ht="15" customHeight="1" x14ac:dyDescent="0.25">
      <c r="A165" s="13">
        <v>152</v>
      </c>
      <c r="B165" t="str">
        <f>IFERROR(INDEX(DATOS!B:B,MATCH(CHECKLIST!A165,DATOS!BM:BM,0),1),"")</f>
        <v/>
      </c>
      <c r="C165" t="str">
        <f>IFERROR(INDEX(DATOS!I:I,MATCH(CHECKLIST!A165,DATOS!BM:BM,0),1),"")</f>
        <v/>
      </c>
      <c r="D165" t="str">
        <f>IFERROR(INDEX(DATOS!R:R,MATCH(CHECKLIST!E165,DATOS!F:F,0),1),"")</f>
        <v/>
      </c>
      <c r="E165" s="17" t="str">
        <f>IFERROR(INDEX(DATOS!F:F,MATCH(CHECKLIST!A165,DATOS!BM:BM,0),1),"")</f>
        <v/>
      </c>
      <c r="F165" s="3" t="str">
        <f>IFERROR(IF(INDEX(DATOS!AL:AL,MATCH(CHECKLIST!B165,DATOS!B:B,0),1)=0,"",INDEX(DATOS!AL:AL,MATCH(CHECKLIST!B165,DATOS!B:B,0),1)),"")</f>
        <v/>
      </c>
      <c r="G165" s="18" t="str">
        <f>IFERROR(IF(INDEX(DATOS!AQ:AQ,MATCH(CHECKLIST!B165,DATOS!B:B,0),1)=0,"",INDEX(DATOS!AQ:AQ,MATCH(CHECKLIST!B165,DATOS!B:B,0),1)),"")</f>
        <v/>
      </c>
      <c r="H165" s="18" t="str">
        <f>IFERROR(IF(INDEX(DATOS!AC:AC,MATCH(CHECKLIST!B165,DATOS!B:B,0),1)="","X",IF(INDEX(DATOS!AC:AC,MATCH(CHECKLIST!B165,DATOS!B:B,0),1)="VIGENTE","",INDEX(DATOS!AC:AC,MATCH(CHECKLIST!B165,DATOS!B:B,0),1))),"")</f>
        <v/>
      </c>
      <c r="I165" s="18" t="str">
        <f>IFERROR(IF(INDEX(DATOS!AU:AU,MATCH(CHECKLIST!B165,DATOS!B:B,0),1)=0,"",INDEX(DATOS!AU:AU,MATCH(CHECKLIST!B165,DATOS!B:B,0),1)),"")</f>
        <v/>
      </c>
      <c r="J165" s="18" t="str">
        <f>IFERROR(IF(INDEX(DATOS!AS:AS,MATCH(CHECKLIST!B165,DATOS!B:B,0),1)=0,"",INDEX(DATOS!AS:AS,MATCH(CHECKLIST!B165,DATOS!B:B,0),1)),"")</f>
        <v/>
      </c>
      <c r="K165" s="50" t="str">
        <f>IFERROR(IF(INDEX(DATOS!AT:AT,MATCH(CHECKLIST!B165,DATOS!B:B,0),1)=0,"",INDEX(DATOS!AT:AT,MATCH(CHECKLIST!B165,DATOS!B:B,0),1)),"")</f>
        <v/>
      </c>
      <c r="L165" s="18" t="str">
        <f>IFERROR(IF(INDEX(DATOS!AV:AV,MATCH(CHECKLIST!B165,DATOS!B:B,0),1)=0,"",INDEX(DATOS!AV:AV,MATCH(CHECKLIST!B165,DATOS!B:B,0),1)),"")</f>
        <v/>
      </c>
      <c r="M165" s="18" t="str">
        <f>IFERROR(IF(INDEX(DATOS!AR:AR,MATCH(CHECKLIST!B165,DATOS!B:B,0),1)=0,"",INDEX(DATOS!AR:AR,MATCH(CHECKLIST!B165,DATOS!B:B,0),1)),"")</f>
        <v/>
      </c>
      <c r="N165" s="50" t="str">
        <f ca="1">IFERROR(IF(INDEX(DATOS!K:K,MATCH(CHECKLIST!B165,DATOS!B:B,0),1)="","X",IF(INDEX(DATOS!K:K,MATCH(CHECKLIST!B165,DATOS!B:B,0),1)&gt;YEAR(TODAY())-1,"","VENCIDA")),"")</f>
        <v/>
      </c>
      <c r="O165" s="50" t="str">
        <f>IFERROR(IF(INDEX(DATOS!AY:AY,MATCH(CHECKLIST!B165,DATOS!B:B,0),1)=0,"",INDEX(DATOS!AY:AY,MATCH(CHECKLIST!B165,DATOS!B:B,0),1)),"")</f>
        <v/>
      </c>
      <c r="P165" s="18" t="str">
        <f>IFERROR(IF(INDEX(DATOS!AW:AW,MATCH(CHECKLIST!B165,DATOS!B:B,0),1)=0,"",INDEX(DATOS!AW:AW,MATCH(CHECKLIST!B165,DATOS!B:B,0),1)),"")</f>
        <v/>
      </c>
      <c r="Q165" s="18" t="str">
        <f>IFERROR(IF(INDEX(DATOS!AX:AX,MATCH(CHECKLIST!B165,DATOS!B:B,0),1)=0,"",INDEX(DATOS!AX:AX,MATCH(CHECKLIST!B165,DATOS!B:B,0),1)),"")</f>
        <v/>
      </c>
      <c r="R165" t="str">
        <f>IF(B165="","",1)</f>
        <v/>
      </c>
      <c r="S165" t="str">
        <f t="shared" si="8"/>
        <v/>
      </c>
      <c r="U165" t="str">
        <f t="shared" si="6"/>
        <v/>
      </c>
      <c r="V165" t="str">
        <f t="shared" si="7"/>
        <v/>
      </c>
    </row>
    <row r="166" spans="1:22" ht="15" customHeight="1" x14ac:dyDescent="0.25">
      <c r="A166" s="13">
        <v>153</v>
      </c>
      <c r="B166" t="str">
        <f>IFERROR(INDEX(DATOS!B:B,MATCH(CHECKLIST!A166,DATOS!BM:BM,0),1),"")</f>
        <v/>
      </c>
      <c r="C166" t="str">
        <f>IFERROR(INDEX(DATOS!I:I,MATCH(CHECKLIST!A166,DATOS!BM:BM,0),1),"")</f>
        <v/>
      </c>
      <c r="D166" t="str">
        <f>IFERROR(INDEX(DATOS!R:R,MATCH(CHECKLIST!E166,DATOS!F:F,0),1),"")</f>
        <v/>
      </c>
      <c r="E166" s="17" t="str">
        <f>IFERROR(INDEX(DATOS!F:F,MATCH(CHECKLIST!A166,DATOS!BM:BM,0),1),"")</f>
        <v/>
      </c>
      <c r="F166" s="3" t="str">
        <f>IFERROR(IF(INDEX(DATOS!AL:AL,MATCH(CHECKLIST!B166,DATOS!B:B,0),1)=0,"",INDEX(DATOS!AL:AL,MATCH(CHECKLIST!B166,DATOS!B:B,0),1)),"")</f>
        <v/>
      </c>
      <c r="G166" s="18" t="str">
        <f>IFERROR(IF(INDEX(DATOS!AQ:AQ,MATCH(CHECKLIST!B166,DATOS!B:B,0),1)=0,"",INDEX(DATOS!AQ:AQ,MATCH(CHECKLIST!B166,DATOS!B:B,0),1)),"")</f>
        <v/>
      </c>
      <c r="H166" s="18" t="str">
        <f>IFERROR(IF(INDEX(DATOS!AC:AC,MATCH(CHECKLIST!B166,DATOS!B:B,0),1)="","X",IF(INDEX(DATOS!AC:AC,MATCH(CHECKLIST!B166,DATOS!B:B,0),1)="VIGENTE","",INDEX(DATOS!AC:AC,MATCH(CHECKLIST!B166,DATOS!B:B,0),1))),"")</f>
        <v/>
      </c>
      <c r="I166" s="18" t="str">
        <f>IFERROR(IF(INDEX(DATOS!AU:AU,MATCH(CHECKLIST!B166,DATOS!B:B,0),1)=0,"",INDEX(DATOS!AU:AU,MATCH(CHECKLIST!B166,DATOS!B:B,0),1)),"")</f>
        <v/>
      </c>
      <c r="J166" s="18" t="str">
        <f>IFERROR(IF(INDEX(DATOS!AS:AS,MATCH(CHECKLIST!B166,DATOS!B:B,0),1)=0,"",INDEX(DATOS!AS:AS,MATCH(CHECKLIST!B166,DATOS!B:B,0),1)),"")</f>
        <v/>
      </c>
      <c r="K166" s="50" t="str">
        <f>IFERROR(IF(INDEX(DATOS!AT:AT,MATCH(CHECKLIST!B166,DATOS!B:B,0),1)=0,"",INDEX(DATOS!AT:AT,MATCH(CHECKLIST!B166,DATOS!B:B,0),1)),"")</f>
        <v/>
      </c>
      <c r="L166" s="18" t="str">
        <f>IFERROR(IF(INDEX(DATOS!AV:AV,MATCH(CHECKLIST!B166,DATOS!B:B,0),1)=0,"",INDEX(DATOS!AV:AV,MATCH(CHECKLIST!B166,DATOS!B:B,0),1)),"")</f>
        <v/>
      </c>
      <c r="M166" s="18" t="str">
        <f>IFERROR(IF(INDEX(DATOS!AR:AR,MATCH(CHECKLIST!B166,DATOS!B:B,0),1)=0,"",INDEX(DATOS!AR:AR,MATCH(CHECKLIST!B166,DATOS!B:B,0),1)),"")</f>
        <v/>
      </c>
      <c r="N166" s="50" t="str">
        <f ca="1">IFERROR(IF(INDEX(DATOS!K:K,MATCH(CHECKLIST!B166,DATOS!B:B,0),1)="","X",IF(INDEX(DATOS!K:K,MATCH(CHECKLIST!B166,DATOS!B:B,0),1)&gt;YEAR(TODAY())-1,"","VENCIDA")),"")</f>
        <v/>
      </c>
      <c r="O166" s="50" t="str">
        <f>IFERROR(IF(INDEX(DATOS!AY:AY,MATCH(CHECKLIST!B166,DATOS!B:B,0),1)=0,"",INDEX(DATOS!AY:AY,MATCH(CHECKLIST!B166,DATOS!B:B,0),1)),"")</f>
        <v/>
      </c>
      <c r="P166" s="18" t="str">
        <f>IFERROR(IF(INDEX(DATOS!AW:AW,MATCH(CHECKLIST!B166,DATOS!B:B,0),1)=0,"",INDEX(DATOS!AW:AW,MATCH(CHECKLIST!B166,DATOS!B:B,0),1)),"")</f>
        <v/>
      </c>
      <c r="Q166" s="18" t="str">
        <f>IFERROR(IF(INDEX(DATOS!AX:AX,MATCH(CHECKLIST!B166,DATOS!B:B,0),1)=0,"",INDEX(DATOS!AX:AX,MATCH(CHECKLIST!B166,DATOS!B:B,0),1)),"")</f>
        <v/>
      </c>
      <c r="S166">
        <f t="shared" si="8"/>
        <v>0</v>
      </c>
      <c r="U166" t="str">
        <f t="shared" si="6"/>
        <v/>
      </c>
      <c r="V166" t="str">
        <f t="shared" si="7"/>
        <v/>
      </c>
    </row>
    <row r="167" spans="1:22" ht="15" customHeight="1" x14ac:dyDescent="0.25">
      <c r="A167" s="13">
        <v>154</v>
      </c>
      <c r="B167" t="str">
        <f>IFERROR(INDEX(DATOS!B:B,MATCH(CHECKLIST!A167,DATOS!BM:BM,0),1),"")</f>
        <v/>
      </c>
      <c r="C167" t="str">
        <f>IFERROR(INDEX(DATOS!I:I,MATCH(CHECKLIST!A167,DATOS!BM:BM,0),1),"")</f>
        <v/>
      </c>
      <c r="D167" t="str">
        <f>IFERROR(INDEX(DATOS!R:R,MATCH(CHECKLIST!E167,DATOS!F:F,0),1),"")</f>
        <v/>
      </c>
      <c r="E167" s="17" t="str">
        <f>IFERROR(INDEX(DATOS!F:F,MATCH(CHECKLIST!A167,DATOS!BM:BM,0),1),"")</f>
        <v/>
      </c>
      <c r="F167" s="3" t="str">
        <f>IFERROR(IF(INDEX(DATOS!AL:AL,MATCH(CHECKLIST!B167,DATOS!B:B,0),1)=0,"",INDEX(DATOS!AL:AL,MATCH(CHECKLIST!B167,DATOS!B:B,0),1)),"")</f>
        <v/>
      </c>
      <c r="G167" s="18" t="str">
        <f>IFERROR(IF(INDEX(DATOS!AQ:AQ,MATCH(CHECKLIST!B167,DATOS!B:B,0),1)=0,"",INDEX(DATOS!AQ:AQ,MATCH(CHECKLIST!B167,DATOS!B:B,0),1)),"")</f>
        <v/>
      </c>
      <c r="H167" s="18" t="str">
        <f>IFERROR(IF(INDEX(DATOS!AC:AC,MATCH(CHECKLIST!B167,DATOS!B:B,0),1)="","X",IF(INDEX(DATOS!AC:AC,MATCH(CHECKLIST!B167,DATOS!B:B,0),1)="VIGENTE","",INDEX(DATOS!AC:AC,MATCH(CHECKLIST!B167,DATOS!B:B,0),1))),"")</f>
        <v/>
      </c>
      <c r="I167" s="18" t="str">
        <f>IFERROR(IF(INDEX(DATOS!AU:AU,MATCH(CHECKLIST!B167,DATOS!B:B,0),1)=0,"",INDEX(DATOS!AU:AU,MATCH(CHECKLIST!B167,DATOS!B:B,0),1)),"")</f>
        <v/>
      </c>
      <c r="J167" s="18" t="str">
        <f>IFERROR(IF(INDEX(DATOS!AS:AS,MATCH(CHECKLIST!B167,DATOS!B:B,0),1)=0,"",INDEX(DATOS!AS:AS,MATCH(CHECKLIST!B167,DATOS!B:B,0),1)),"")</f>
        <v/>
      </c>
      <c r="K167" s="50" t="str">
        <f>IFERROR(IF(INDEX(DATOS!AT:AT,MATCH(CHECKLIST!B167,DATOS!B:B,0),1)=0,"",INDEX(DATOS!AT:AT,MATCH(CHECKLIST!B167,DATOS!B:B,0),1)),"")</f>
        <v/>
      </c>
      <c r="L167" s="18" t="str">
        <f>IFERROR(IF(INDEX(DATOS!AV:AV,MATCH(CHECKLIST!B167,DATOS!B:B,0),1)=0,"",INDEX(DATOS!AV:AV,MATCH(CHECKLIST!B167,DATOS!B:B,0),1)),"")</f>
        <v/>
      </c>
      <c r="M167" s="18" t="str">
        <f>IFERROR(IF(INDEX(DATOS!AR:AR,MATCH(CHECKLIST!B167,DATOS!B:B,0),1)=0,"",INDEX(DATOS!AR:AR,MATCH(CHECKLIST!B167,DATOS!B:B,0),1)),"")</f>
        <v/>
      </c>
      <c r="N167" s="50" t="str">
        <f ca="1">IFERROR(IF(INDEX(DATOS!K:K,MATCH(CHECKLIST!B167,DATOS!B:B,0),1)="","X",IF(INDEX(DATOS!K:K,MATCH(CHECKLIST!B167,DATOS!B:B,0),1)&gt;YEAR(TODAY())-1,"","VENCIDA")),"")</f>
        <v/>
      </c>
      <c r="O167" s="50" t="str">
        <f>IFERROR(IF(INDEX(DATOS!AY:AY,MATCH(CHECKLIST!B167,DATOS!B:B,0),1)=0,"",INDEX(DATOS!AY:AY,MATCH(CHECKLIST!B167,DATOS!B:B,0),1)),"")</f>
        <v/>
      </c>
      <c r="P167" s="18" t="str">
        <f>IFERROR(IF(INDEX(DATOS!AW:AW,MATCH(CHECKLIST!B167,DATOS!B:B,0),1)=0,"",INDEX(DATOS!AW:AW,MATCH(CHECKLIST!B167,DATOS!B:B,0),1)),"")</f>
        <v/>
      </c>
      <c r="Q167" s="18" t="str">
        <f>IFERROR(IF(INDEX(DATOS!AX:AX,MATCH(CHECKLIST!B167,DATOS!B:B,0),1)=0,"",INDEX(DATOS!AX:AX,MATCH(CHECKLIST!B167,DATOS!B:B,0),1)),"")</f>
        <v/>
      </c>
      <c r="R167" t="str">
        <f>IF(B167="","",1)</f>
        <v/>
      </c>
      <c r="S167" t="str">
        <f t="shared" si="8"/>
        <v/>
      </c>
      <c r="U167" t="str">
        <f t="shared" si="6"/>
        <v/>
      </c>
      <c r="V167" t="str">
        <f t="shared" si="7"/>
        <v/>
      </c>
    </row>
    <row r="168" spans="1:22" ht="15" customHeight="1" x14ac:dyDescent="0.25">
      <c r="A168" s="13">
        <v>155</v>
      </c>
      <c r="B168" t="str">
        <f>IFERROR(INDEX(DATOS!B:B,MATCH(CHECKLIST!A168,DATOS!BM:BM,0),1),"")</f>
        <v/>
      </c>
      <c r="C168" t="str">
        <f>IFERROR(INDEX(DATOS!I:I,MATCH(CHECKLIST!A168,DATOS!BM:BM,0),1),"")</f>
        <v/>
      </c>
      <c r="D168" t="str">
        <f>IFERROR(INDEX(DATOS!R:R,MATCH(CHECKLIST!E168,DATOS!F:F,0),1),"")</f>
        <v/>
      </c>
      <c r="E168" s="17" t="str">
        <f>IFERROR(INDEX(DATOS!F:F,MATCH(CHECKLIST!A168,DATOS!BM:BM,0),1),"")</f>
        <v/>
      </c>
      <c r="F168" s="3" t="str">
        <f>IFERROR(IF(INDEX(DATOS!AL:AL,MATCH(CHECKLIST!B168,DATOS!B:B,0),1)=0,"",INDEX(DATOS!AL:AL,MATCH(CHECKLIST!B168,DATOS!B:B,0),1)),"")</f>
        <v/>
      </c>
      <c r="G168" s="18" t="str">
        <f>IFERROR(IF(INDEX(DATOS!AQ:AQ,MATCH(CHECKLIST!B168,DATOS!B:B,0),1)=0,"",INDEX(DATOS!AQ:AQ,MATCH(CHECKLIST!B168,DATOS!B:B,0),1)),"")</f>
        <v/>
      </c>
      <c r="H168" s="18" t="str">
        <f>IFERROR(IF(INDEX(DATOS!AC:AC,MATCH(CHECKLIST!B168,DATOS!B:B,0),1)="","X",IF(INDEX(DATOS!AC:AC,MATCH(CHECKLIST!B168,DATOS!B:B,0),1)="VIGENTE","",INDEX(DATOS!AC:AC,MATCH(CHECKLIST!B168,DATOS!B:B,0),1))),"")</f>
        <v/>
      </c>
      <c r="I168" s="18" t="str">
        <f>IFERROR(IF(INDEX(DATOS!AU:AU,MATCH(CHECKLIST!B168,DATOS!B:B,0),1)=0,"",INDEX(DATOS!AU:AU,MATCH(CHECKLIST!B168,DATOS!B:B,0),1)),"")</f>
        <v/>
      </c>
      <c r="J168" s="18" t="str">
        <f>IFERROR(IF(INDEX(DATOS!AS:AS,MATCH(CHECKLIST!B168,DATOS!B:B,0),1)=0,"",INDEX(DATOS!AS:AS,MATCH(CHECKLIST!B168,DATOS!B:B,0),1)),"")</f>
        <v/>
      </c>
      <c r="K168" s="50" t="str">
        <f>IFERROR(IF(INDEX(DATOS!AT:AT,MATCH(CHECKLIST!B168,DATOS!B:B,0),1)=0,"",INDEX(DATOS!AT:AT,MATCH(CHECKLIST!B168,DATOS!B:B,0),1)),"")</f>
        <v/>
      </c>
      <c r="L168" s="18" t="str">
        <f>IFERROR(IF(INDEX(DATOS!AV:AV,MATCH(CHECKLIST!B168,DATOS!B:B,0),1)=0,"",INDEX(DATOS!AV:AV,MATCH(CHECKLIST!B168,DATOS!B:B,0),1)),"")</f>
        <v/>
      </c>
      <c r="M168" s="18" t="str">
        <f>IFERROR(IF(INDEX(DATOS!AR:AR,MATCH(CHECKLIST!B168,DATOS!B:B,0),1)=0,"",INDEX(DATOS!AR:AR,MATCH(CHECKLIST!B168,DATOS!B:B,0),1)),"")</f>
        <v/>
      </c>
      <c r="N168" s="50" t="str">
        <f ca="1">IFERROR(IF(INDEX(DATOS!K:K,MATCH(CHECKLIST!B168,DATOS!B:B,0),1)="","X",IF(INDEX(DATOS!K:K,MATCH(CHECKLIST!B168,DATOS!B:B,0),1)&gt;YEAR(TODAY())-1,"","VENCIDA")),"")</f>
        <v/>
      </c>
      <c r="O168" s="50" t="str">
        <f>IFERROR(IF(INDEX(DATOS!AY:AY,MATCH(CHECKLIST!B168,DATOS!B:B,0),1)=0,"",INDEX(DATOS!AY:AY,MATCH(CHECKLIST!B168,DATOS!B:B,0),1)),"")</f>
        <v/>
      </c>
      <c r="P168" s="18" t="str">
        <f>IFERROR(IF(INDEX(DATOS!AW:AW,MATCH(CHECKLIST!B168,DATOS!B:B,0),1)=0,"",INDEX(DATOS!AW:AW,MATCH(CHECKLIST!B168,DATOS!B:B,0),1)),"")</f>
        <v/>
      </c>
      <c r="Q168" s="18" t="str">
        <f>IFERROR(IF(INDEX(DATOS!AX:AX,MATCH(CHECKLIST!B168,DATOS!B:B,0),1)=0,"",INDEX(DATOS!AX:AX,MATCH(CHECKLIST!B168,DATOS!B:B,0),1)),"")</f>
        <v/>
      </c>
      <c r="S168">
        <f t="shared" si="8"/>
        <v>0</v>
      </c>
      <c r="U168" t="str">
        <f t="shared" si="6"/>
        <v/>
      </c>
      <c r="V168" t="str">
        <f t="shared" si="7"/>
        <v/>
      </c>
    </row>
    <row r="169" spans="1:22" ht="15" customHeight="1" x14ac:dyDescent="0.25">
      <c r="A169" s="13">
        <v>156</v>
      </c>
      <c r="B169" t="str">
        <f>IFERROR(INDEX(DATOS!B:B,MATCH(CHECKLIST!A169,DATOS!BM:BM,0),1),"")</f>
        <v/>
      </c>
      <c r="C169" t="str">
        <f>IFERROR(INDEX(DATOS!I:I,MATCH(CHECKLIST!A169,DATOS!BM:BM,0),1),"")</f>
        <v/>
      </c>
      <c r="D169" t="str">
        <f>IFERROR(INDEX(DATOS!R:R,MATCH(CHECKLIST!E169,DATOS!F:F,0),1),"")</f>
        <v/>
      </c>
      <c r="E169" s="17" t="str">
        <f>IFERROR(INDEX(DATOS!F:F,MATCH(CHECKLIST!A169,DATOS!BM:BM,0),1),"")</f>
        <v/>
      </c>
      <c r="F169" s="3" t="str">
        <f>IFERROR(IF(INDEX(DATOS!AL:AL,MATCH(CHECKLIST!B169,DATOS!B:B,0),1)=0,"",INDEX(DATOS!AL:AL,MATCH(CHECKLIST!B169,DATOS!B:B,0),1)),"")</f>
        <v/>
      </c>
      <c r="G169" s="18" t="str">
        <f>IFERROR(IF(INDEX(DATOS!AQ:AQ,MATCH(CHECKLIST!B169,DATOS!B:B,0),1)=0,"",INDEX(DATOS!AQ:AQ,MATCH(CHECKLIST!B169,DATOS!B:B,0),1)),"")</f>
        <v/>
      </c>
      <c r="H169" s="18" t="str">
        <f>IFERROR(IF(INDEX(DATOS!AC:AC,MATCH(CHECKLIST!B169,DATOS!B:B,0),1)="","X",IF(INDEX(DATOS!AC:AC,MATCH(CHECKLIST!B169,DATOS!B:B,0),1)="VIGENTE","",INDEX(DATOS!AC:AC,MATCH(CHECKLIST!B169,DATOS!B:B,0),1))),"")</f>
        <v/>
      </c>
      <c r="I169" s="18" t="str">
        <f>IFERROR(IF(INDEX(DATOS!AU:AU,MATCH(CHECKLIST!B169,DATOS!B:B,0),1)=0,"",INDEX(DATOS!AU:AU,MATCH(CHECKLIST!B169,DATOS!B:B,0),1)),"")</f>
        <v/>
      </c>
      <c r="J169" s="18" t="str">
        <f>IFERROR(IF(INDEX(DATOS!AS:AS,MATCH(CHECKLIST!B169,DATOS!B:B,0),1)=0,"",INDEX(DATOS!AS:AS,MATCH(CHECKLIST!B169,DATOS!B:B,0),1)),"")</f>
        <v/>
      </c>
      <c r="K169" s="50" t="str">
        <f>IFERROR(IF(INDEX(DATOS!AT:AT,MATCH(CHECKLIST!B169,DATOS!B:B,0),1)=0,"",INDEX(DATOS!AT:AT,MATCH(CHECKLIST!B169,DATOS!B:B,0),1)),"")</f>
        <v/>
      </c>
      <c r="L169" s="18" t="str">
        <f>IFERROR(IF(INDEX(DATOS!AV:AV,MATCH(CHECKLIST!B169,DATOS!B:B,0),1)=0,"",INDEX(DATOS!AV:AV,MATCH(CHECKLIST!B169,DATOS!B:B,0),1)),"")</f>
        <v/>
      </c>
      <c r="M169" s="18" t="str">
        <f>IFERROR(IF(INDEX(DATOS!AR:AR,MATCH(CHECKLIST!B169,DATOS!B:B,0),1)=0,"",INDEX(DATOS!AR:AR,MATCH(CHECKLIST!B169,DATOS!B:B,0),1)),"")</f>
        <v/>
      </c>
      <c r="N169" s="50" t="str">
        <f ca="1">IFERROR(IF(INDEX(DATOS!K:K,MATCH(CHECKLIST!B169,DATOS!B:B,0),1)="","X",IF(INDEX(DATOS!K:K,MATCH(CHECKLIST!B169,DATOS!B:B,0),1)&gt;YEAR(TODAY())-1,"","VENCIDA")),"")</f>
        <v/>
      </c>
      <c r="O169" s="50" t="str">
        <f>IFERROR(IF(INDEX(DATOS!AY:AY,MATCH(CHECKLIST!B169,DATOS!B:B,0),1)=0,"",INDEX(DATOS!AY:AY,MATCH(CHECKLIST!B169,DATOS!B:B,0),1)),"")</f>
        <v/>
      </c>
      <c r="P169" s="18" t="str">
        <f>IFERROR(IF(INDEX(DATOS!AW:AW,MATCH(CHECKLIST!B169,DATOS!B:B,0),1)=0,"",INDEX(DATOS!AW:AW,MATCH(CHECKLIST!B169,DATOS!B:B,0),1)),"")</f>
        <v/>
      </c>
      <c r="Q169" s="18" t="str">
        <f>IFERROR(IF(INDEX(DATOS!AX:AX,MATCH(CHECKLIST!B169,DATOS!B:B,0),1)=0,"",INDEX(DATOS!AX:AX,MATCH(CHECKLIST!B169,DATOS!B:B,0),1)),"")</f>
        <v/>
      </c>
      <c r="R169" t="str">
        <f>IF(B169="","",1)</f>
        <v/>
      </c>
      <c r="S169" t="str">
        <f t="shared" si="8"/>
        <v/>
      </c>
      <c r="U169" t="str">
        <f t="shared" si="6"/>
        <v/>
      </c>
      <c r="V169" t="str">
        <f t="shared" si="7"/>
        <v/>
      </c>
    </row>
    <row r="170" spans="1:22" ht="15" customHeight="1" x14ac:dyDescent="0.25">
      <c r="A170" s="13">
        <v>157</v>
      </c>
      <c r="B170" t="str">
        <f>IFERROR(INDEX(DATOS!B:B,MATCH(CHECKLIST!A170,DATOS!BM:BM,0),1),"")</f>
        <v/>
      </c>
      <c r="C170" t="str">
        <f>IFERROR(INDEX(DATOS!I:I,MATCH(CHECKLIST!A170,DATOS!BM:BM,0),1),"")</f>
        <v/>
      </c>
      <c r="D170" t="str">
        <f>IFERROR(INDEX(DATOS!R:R,MATCH(CHECKLIST!E170,DATOS!F:F,0),1),"")</f>
        <v/>
      </c>
      <c r="E170" s="17" t="str">
        <f>IFERROR(INDEX(DATOS!F:F,MATCH(CHECKLIST!A170,DATOS!BM:BM,0),1),"")</f>
        <v/>
      </c>
      <c r="F170" s="3" t="str">
        <f>IFERROR(IF(INDEX(DATOS!AL:AL,MATCH(CHECKLIST!B170,DATOS!B:B,0),1)=0,"",INDEX(DATOS!AL:AL,MATCH(CHECKLIST!B170,DATOS!B:B,0),1)),"")</f>
        <v/>
      </c>
      <c r="G170" s="18" t="str">
        <f>IFERROR(IF(INDEX(DATOS!AQ:AQ,MATCH(CHECKLIST!B170,DATOS!B:B,0),1)=0,"",INDEX(DATOS!AQ:AQ,MATCH(CHECKLIST!B170,DATOS!B:B,0),1)),"")</f>
        <v/>
      </c>
      <c r="H170" s="18" t="str">
        <f>IFERROR(IF(INDEX(DATOS!AC:AC,MATCH(CHECKLIST!B170,DATOS!B:B,0),1)="","X",IF(INDEX(DATOS!AC:AC,MATCH(CHECKLIST!B170,DATOS!B:B,0),1)="VIGENTE","",INDEX(DATOS!AC:AC,MATCH(CHECKLIST!B170,DATOS!B:B,0),1))),"")</f>
        <v/>
      </c>
      <c r="I170" s="18" t="str">
        <f>IFERROR(IF(INDEX(DATOS!AU:AU,MATCH(CHECKLIST!B170,DATOS!B:B,0),1)=0,"",INDEX(DATOS!AU:AU,MATCH(CHECKLIST!B170,DATOS!B:B,0),1)),"")</f>
        <v/>
      </c>
      <c r="J170" s="18" t="str">
        <f>IFERROR(IF(INDEX(DATOS!AS:AS,MATCH(CHECKLIST!B170,DATOS!B:B,0),1)=0,"",INDEX(DATOS!AS:AS,MATCH(CHECKLIST!B170,DATOS!B:B,0),1)),"")</f>
        <v/>
      </c>
      <c r="K170" s="50" t="str">
        <f>IFERROR(IF(INDEX(DATOS!AT:AT,MATCH(CHECKLIST!B170,DATOS!B:B,0),1)=0,"",INDEX(DATOS!AT:AT,MATCH(CHECKLIST!B170,DATOS!B:B,0),1)),"")</f>
        <v/>
      </c>
      <c r="L170" s="18" t="str">
        <f>IFERROR(IF(INDEX(DATOS!AV:AV,MATCH(CHECKLIST!B170,DATOS!B:B,0),1)=0,"",INDEX(DATOS!AV:AV,MATCH(CHECKLIST!B170,DATOS!B:B,0),1)),"")</f>
        <v/>
      </c>
      <c r="M170" s="18" t="str">
        <f>IFERROR(IF(INDEX(DATOS!AR:AR,MATCH(CHECKLIST!B170,DATOS!B:B,0),1)=0,"",INDEX(DATOS!AR:AR,MATCH(CHECKLIST!B170,DATOS!B:B,0),1)),"")</f>
        <v/>
      </c>
      <c r="N170" s="50" t="str">
        <f ca="1">IFERROR(IF(INDEX(DATOS!K:K,MATCH(CHECKLIST!B170,DATOS!B:B,0),1)="","X",IF(INDEX(DATOS!K:K,MATCH(CHECKLIST!B170,DATOS!B:B,0),1)&gt;YEAR(TODAY())-1,"","VENCIDA")),"")</f>
        <v/>
      </c>
      <c r="O170" s="50" t="str">
        <f>IFERROR(IF(INDEX(DATOS!AY:AY,MATCH(CHECKLIST!B170,DATOS!B:B,0),1)=0,"",INDEX(DATOS!AY:AY,MATCH(CHECKLIST!B170,DATOS!B:B,0),1)),"")</f>
        <v/>
      </c>
      <c r="P170" s="18" t="str">
        <f>IFERROR(IF(INDEX(DATOS!AW:AW,MATCH(CHECKLIST!B170,DATOS!B:B,0),1)=0,"",INDEX(DATOS!AW:AW,MATCH(CHECKLIST!B170,DATOS!B:B,0),1)),"")</f>
        <v/>
      </c>
      <c r="Q170" s="18" t="str">
        <f>IFERROR(IF(INDEX(DATOS!AX:AX,MATCH(CHECKLIST!B170,DATOS!B:B,0),1)=0,"",INDEX(DATOS!AX:AX,MATCH(CHECKLIST!B170,DATOS!B:B,0),1)),"")</f>
        <v/>
      </c>
      <c r="S170">
        <f t="shared" si="8"/>
        <v>0</v>
      </c>
      <c r="U170" t="str">
        <f t="shared" si="6"/>
        <v/>
      </c>
      <c r="V170" t="str">
        <f t="shared" si="7"/>
        <v/>
      </c>
    </row>
    <row r="171" spans="1:22" x14ac:dyDescent="0.25">
      <c r="A171" s="13">
        <v>158</v>
      </c>
      <c r="B171" t="str">
        <f>IFERROR(INDEX(DATOS!B:B,MATCH(CHECKLIST!A171,DATOS!BM:BM,0),1),"")</f>
        <v/>
      </c>
      <c r="C171" t="str">
        <f>IFERROR(INDEX(DATOS!I:I,MATCH(CHECKLIST!A171,DATOS!BM:BM,0),1),"")</f>
        <v/>
      </c>
      <c r="D171" t="str">
        <f>IFERROR(INDEX(DATOS!R:R,MATCH(CHECKLIST!E171,DATOS!F:F,0),1),"")</f>
        <v/>
      </c>
      <c r="E171" s="17" t="str">
        <f>IFERROR(INDEX(DATOS!F:F,MATCH(CHECKLIST!A171,DATOS!BM:BM,0),1),"")</f>
        <v/>
      </c>
      <c r="F171" s="3" t="str">
        <f>IFERROR(IF(INDEX(DATOS!AL:AL,MATCH(CHECKLIST!B171,DATOS!B:B,0),1)=0,"",INDEX(DATOS!AL:AL,MATCH(CHECKLIST!B171,DATOS!B:B,0),1)),"")</f>
        <v/>
      </c>
      <c r="G171" s="18" t="str">
        <f>IFERROR(IF(INDEX(DATOS!AQ:AQ,MATCH(CHECKLIST!B171,DATOS!B:B,0),1)=0,"",INDEX(DATOS!AQ:AQ,MATCH(CHECKLIST!B171,DATOS!B:B,0),1)),"")</f>
        <v/>
      </c>
      <c r="H171" s="18" t="str">
        <f>IFERROR(IF(INDEX(DATOS!AC:AC,MATCH(CHECKLIST!B171,DATOS!B:B,0),1)="","X",IF(INDEX(DATOS!AC:AC,MATCH(CHECKLIST!B171,DATOS!B:B,0),1)="VIGENTE","",INDEX(DATOS!AC:AC,MATCH(CHECKLIST!B171,DATOS!B:B,0),1))),"")</f>
        <v/>
      </c>
      <c r="I171" s="18" t="str">
        <f>IFERROR(IF(INDEX(DATOS!AU:AU,MATCH(CHECKLIST!B171,DATOS!B:B,0),1)=0,"",INDEX(DATOS!AU:AU,MATCH(CHECKLIST!B171,DATOS!B:B,0),1)),"")</f>
        <v/>
      </c>
      <c r="J171" s="18" t="str">
        <f>IFERROR(IF(INDEX(DATOS!AS:AS,MATCH(CHECKLIST!B171,DATOS!B:B,0),1)=0,"",INDEX(DATOS!AS:AS,MATCH(CHECKLIST!B171,DATOS!B:B,0),1)),"")</f>
        <v/>
      </c>
      <c r="K171" s="50" t="str">
        <f>IFERROR(IF(INDEX(DATOS!AT:AT,MATCH(CHECKLIST!B171,DATOS!B:B,0),1)=0,"",INDEX(DATOS!AT:AT,MATCH(CHECKLIST!B171,DATOS!B:B,0),1)),"")</f>
        <v/>
      </c>
      <c r="L171" s="18" t="str">
        <f>IFERROR(IF(INDEX(DATOS!AV:AV,MATCH(CHECKLIST!B171,DATOS!B:B,0),1)=0,"",INDEX(DATOS!AV:AV,MATCH(CHECKLIST!B171,DATOS!B:B,0),1)),"")</f>
        <v/>
      </c>
      <c r="M171" s="18" t="str">
        <f>IFERROR(IF(INDEX(DATOS!AR:AR,MATCH(CHECKLIST!B171,DATOS!B:B,0),1)=0,"",INDEX(DATOS!AR:AR,MATCH(CHECKLIST!B171,DATOS!B:B,0),1)),"")</f>
        <v/>
      </c>
      <c r="N171" s="50" t="str">
        <f ca="1">IFERROR(IF(INDEX(DATOS!K:K,MATCH(CHECKLIST!B171,DATOS!B:B,0),1)="","X",IF(INDEX(DATOS!K:K,MATCH(CHECKLIST!B171,DATOS!B:B,0),1)&gt;YEAR(TODAY())-1,"","VENCIDA")),"")</f>
        <v/>
      </c>
      <c r="O171" s="50" t="str">
        <f>IFERROR(IF(INDEX(DATOS!AY:AY,MATCH(CHECKLIST!B171,DATOS!B:B,0),1)=0,"",INDEX(DATOS!AY:AY,MATCH(CHECKLIST!B171,DATOS!B:B,0),1)),"")</f>
        <v/>
      </c>
      <c r="P171" s="18" t="str">
        <f>IFERROR(IF(INDEX(DATOS!AW:AW,MATCH(CHECKLIST!B171,DATOS!B:B,0),1)=0,"",INDEX(DATOS!AW:AW,MATCH(CHECKLIST!B171,DATOS!B:B,0),1)),"")</f>
        <v/>
      </c>
      <c r="Q171" s="18" t="str">
        <f>IFERROR(IF(INDEX(DATOS!AX:AX,MATCH(CHECKLIST!B171,DATOS!B:B,0),1)=0,"",INDEX(DATOS!AX:AX,MATCH(CHECKLIST!B171,DATOS!B:B,0),1)),"")</f>
        <v/>
      </c>
      <c r="R171" t="str">
        <f>IF(B171="","",1)</f>
        <v/>
      </c>
      <c r="S171" t="str">
        <f t="shared" si="8"/>
        <v/>
      </c>
      <c r="U171" t="str">
        <f t="shared" si="6"/>
        <v/>
      </c>
      <c r="V171" t="str">
        <f t="shared" si="7"/>
        <v/>
      </c>
    </row>
    <row r="172" spans="1:22" x14ac:dyDescent="0.25">
      <c r="A172" s="13">
        <v>159</v>
      </c>
      <c r="B172" t="str">
        <f>IFERROR(INDEX(DATOS!B:B,MATCH(CHECKLIST!A172,DATOS!BM:BM,0),1),"")</f>
        <v/>
      </c>
      <c r="C172" t="str">
        <f>IFERROR(INDEX(DATOS!I:I,MATCH(CHECKLIST!A172,DATOS!BM:BM,0),1),"")</f>
        <v/>
      </c>
      <c r="D172" t="str">
        <f>IFERROR(INDEX(DATOS!R:R,MATCH(CHECKLIST!E172,DATOS!F:F,0),1),"")</f>
        <v/>
      </c>
      <c r="E172" s="17" t="str">
        <f>IFERROR(INDEX(DATOS!F:F,MATCH(CHECKLIST!A172,DATOS!BM:BM,0),1),"")</f>
        <v/>
      </c>
      <c r="F172" s="3" t="str">
        <f>IFERROR(IF(INDEX(DATOS!AL:AL,MATCH(CHECKLIST!B172,DATOS!B:B,0),1)=0,"",INDEX(DATOS!AL:AL,MATCH(CHECKLIST!B172,DATOS!B:B,0),1)),"")</f>
        <v/>
      </c>
      <c r="G172" s="18" t="str">
        <f>IFERROR(IF(INDEX(DATOS!AQ:AQ,MATCH(CHECKLIST!B172,DATOS!B:B,0),1)=0,"",INDEX(DATOS!AQ:AQ,MATCH(CHECKLIST!B172,DATOS!B:B,0),1)),"")</f>
        <v/>
      </c>
      <c r="H172" s="18" t="str">
        <f>IFERROR(IF(INDEX(DATOS!AC:AC,MATCH(CHECKLIST!B172,DATOS!B:B,0),1)="","X",IF(INDEX(DATOS!AC:AC,MATCH(CHECKLIST!B172,DATOS!B:B,0),1)="VIGENTE","",INDEX(DATOS!AC:AC,MATCH(CHECKLIST!B172,DATOS!B:B,0),1))),"")</f>
        <v/>
      </c>
      <c r="I172" s="18" t="str">
        <f>IFERROR(IF(INDEX(DATOS!AU:AU,MATCH(CHECKLIST!B172,DATOS!B:B,0),1)=0,"",INDEX(DATOS!AU:AU,MATCH(CHECKLIST!B172,DATOS!B:B,0),1)),"")</f>
        <v/>
      </c>
      <c r="J172" s="18" t="str">
        <f>IFERROR(IF(INDEX(DATOS!AS:AS,MATCH(CHECKLIST!B172,DATOS!B:B,0),1)=0,"",INDEX(DATOS!AS:AS,MATCH(CHECKLIST!B172,DATOS!B:B,0),1)),"")</f>
        <v/>
      </c>
      <c r="K172" s="50" t="str">
        <f>IFERROR(IF(INDEX(DATOS!AT:AT,MATCH(CHECKLIST!B172,DATOS!B:B,0),1)=0,"",INDEX(DATOS!AT:AT,MATCH(CHECKLIST!B172,DATOS!B:B,0),1)),"")</f>
        <v/>
      </c>
      <c r="L172" s="18" t="str">
        <f>IFERROR(IF(INDEX(DATOS!AV:AV,MATCH(CHECKLIST!B172,DATOS!B:B,0),1)=0,"",INDEX(DATOS!AV:AV,MATCH(CHECKLIST!B172,DATOS!B:B,0),1)),"")</f>
        <v/>
      </c>
      <c r="M172" s="18" t="str">
        <f>IFERROR(IF(INDEX(DATOS!AR:AR,MATCH(CHECKLIST!B172,DATOS!B:B,0),1)=0,"",INDEX(DATOS!AR:AR,MATCH(CHECKLIST!B172,DATOS!B:B,0),1)),"")</f>
        <v/>
      </c>
      <c r="N172" s="50" t="str">
        <f ca="1">IFERROR(IF(INDEX(DATOS!K:K,MATCH(CHECKLIST!B172,DATOS!B:B,0),1)="","X",IF(INDEX(DATOS!K:K,MATCH(CHECKLIST!B172,DATOS!B:B,0),1)&gt;YEAR(TODAY())-1,"","VENCIDA")),"")</f>
        <v/>
      </c>
      <c r="O172" s="50" t="str">
        <f>IFERROR(IF(INDEX(DATOS!AY:AY,MATCH(CHECKLIST!B172,DATOS!B:B,0),1)=0,"",INDEX(DATOS!AY:AY,MATCH(CHECKLIST!B172,DATOS!B:B,0),1)),"")</f>
        <v/>
      </c>
      <c r="P172" s="18" t="str">
        <f>IFERROR(IF(INDEX(DATOS!AW:AW,MATCH(CHECKLIST!B172,DATOS!B:B,0),1)=0,"",INDEX(DATOS!AW:AW,MATCH(CHECKLIST!B172,DATOS!B:B,0),1)),"")</f>
        <v/>
      </c>
      <c r="Q172" s="18" t="str">
        <f>IFERROR(IF(INDEX(DATOS!AX:AX,MATCH(CHECKLIST!B172,DATOS!B:B,0),1)=0,"",INDEX(DATOS!AX:AX,MATCH(CHECKLIST!B172,DATOS!B:B,0),1)),"")</f>
        <v/>
      </c>
      <c r="S172">
        <f t="shared" si="8"/>
        <v>0</v>
      </c>
      <c r="U172" t="str">
        <f t="shared" si="6"/>
        <v/>
      </c>
      <c r="V172" t="str">
        <f t="shared" si="7"/>
        <v/>
      </c>
    </row>
    <row r="173" spans="1:22" ht="15" customHeight="1" x14ac:dyDescent="0.25">
      <c r="A173" s="13">
        <v>160</v>
      </c>
      <c r="B173" t="str">
        <f>IFERROR(INDEX(DATOS!B:B,MATCH(CHECKLIST!A173,DATOS!BM:BM,0),1),"")</f>
        <v/>
      </c>
      <c r="C173" t="str">
        <f>IFERROR(INDEX(DATOS!I:I,MATCH(CHECKLIST!A173,DATOS!BM:BM,0),1),"")</f>
        <v/>
      </c>
      <c r="D173" t="str">
        <f>IFERROR(INDEX(DATOS!R:R,MATCH(CHECKLIST!E173,DATOS!F:F,0),1),"")</f>
        <v/>
      </c>
      <c r="E173" s="17" t="str">
        <f>IFERROR(INDEX(DATOS!F:F,MATCH(CHECKLIST!A173,DATOS!BM:BM,0),1),"")</f>
        <v/>
      </c>
      <c r="F173" s="3" t="str">
        <f>IFERROR(IF(INDEX(DATOS!AL:AL,MATCH(CHECKLIST!B173,DATOS!B:B,0),1)=0,"",INDEX(DATOS!AL:AL,MATCH(CHECKLIST!B173,DATOS!B:B,0),1)),"")</f>
        <v/>
      </c>
      <c r="G173" s="18" t="str">
        <f>IFERROR(IF(INDEX(DATOS!AQ:AQ,MATCH(CHECKLIST!B173,DATOS!B:B,0),1)=0,"",INDEX(DATOS!AQ:AQ,MATCH(CHECKLIST!B173,DATOS!B:B,0),1)),"")</f>
        <v/>
      </c>
      <c r="H173" s="18" t="str">
        <f>IFERROR(IF(INDEX(DATOS!AC:AC,MATCH(CHECKLIST!B173,DATOS!B:B,0),1)="","X",IF(INDEX(DATOS!AC:AC,MATCH(CHECKLIST!B173,DATOS!B:B,0),1)="VIGENTE","",INDEX(DATOS!AC:AC,MATCH(CHECKLIST!B173,DATOS!B:B,0),1))),"")</f>
        <v/>
      </c>
      <c r="I173" s="18" t="str">
        <f>IFERROR(IF(INDEX(DATOS!AU:AU,MATCH(CHECKLIST!B173,DATOS!B:B,0),1)=0,"",INDEX(DATOS!AU:AU,MATCH(CHECKLIST!B173,DATOS!B:B,0),1)),"")</f>
        <v/>
      </c>
      <c r="J173" s="18" t="str">
        <f>IFERROR(IF(INDEX(DATOS!AS:AS,MATCH(CHECKLIST!B173,DATOS!B:B,0),1)=0,"",INDEX(DATOS!AS:AS,MATCH(CHECKLIST!B173,DATOS!B:B,0),1)),"")</f>
        <v/>
      </c>
      <c r="K173" s="50" t="str">
        <f>IFERROR(IF(INDEX(DATOS!AT:AT,MATCH(CHECKLIST!B173,DATOS!B:B,0),1)=0,"",INDEX(DATOS!AT:AT,MATCH(CHECKLIST!B173,DATOS!B:B,0),1)),"")</f>
        <v/>
      </c>
      <c r="L173" s="18" t="str">
        <f>IFERROR(IF(INDEX(DATOS!AV:AV,MATCH(CHECKLIST!B173,DATOS!B:B,0),1)=0,"",INDEX(DATOS!AV:AV,MATCH(CHECKLIST!B173,DATOS!B:B,0),1)),"")</f>
        <v/>
      </c>
      <c r="M173" s="18" t="str">
        <f>IFERROR(IF(INDEX(DATOS!AR:AR,MATCH(CHECKLIST!B173,DATOS!B:B,0),1)=0,"",INDEX(DATOS!AR:AR,MATCH(CHECKLIST!B173,DATOS!B:B,0),1)),"")</f>
        <v/>
      </c>
      <c r="N173" s="50" t="str">
        <f ca="1">IFERROR(IF(INDEX(DATOS!K:K,MATCH(CHECKLIST!B173,DATOS!B:B,0),1)="","X",IF(INDEX(DATOS!K:K,MATCH(CHECKLIST!B173,DATOS!B:B,0),1)&gt;YEAR(TODAY())-1,"","VENCIDA")),"")</f>
        <v/>
      </c>
      <c r="O173" s="50" t="str">
        <f>IFERROR(IF(INDEX(DATOS!AY:AY,MATCH(CHECKLIST!B173,DATOS!B:B,0),1)=0,"",INDEX(DATOS!AY:AY,MATCH(CHECKLIST!B173,DATOS!B:B,0),1)),"")</f>
        <v/>
      </c>
      <c r="P173" s="18" t="str">
        <f>IFERROR(IF(INDEX(DATOS!AW:AW,MATCH(CHECKLIST!B173,DATOS!B:B,0),1)=0,"",INDEX(DATOS!AW:AW,MATCH(CHECKLIST!B173,DATOS!B:B,0),1)),"")</f>
        <v/>
      </c>
      <c r="Q173" s="18" t="str">
        <f>IFERROR(IF(INDEX(DATOS!AX:AX,MATCH(CHECKLIST!B173,DATOS!B:B,0),1)=0,"",INDEX(DATOS!AX:AX,MATCH(CHECKLIST!B173,DATOS!B:B,0),1)),"")</f>
        <v/>
      </c>
      <c r="R173" t="str">
        <f>IF(B173="","",1)</f>
        <v/>
      </c>
      <c r="S173" t="str">
        <f t="shared" si="8"/>
        <v/>
      </c>
      <c r="U173" t="str">
        <f t="shared" si="6"/>
        <v/>
      </c>
      <c r="V173" t="str">
        <f t="shared" si="7"/>
        <v/>
      </c>
    </row>
    <row r="174" spans="1:22" ht="15" customHeight="1" x14ac:dyDescent="0.25">
      <c r="A174" s="13">
        <v>161</v>
      </c>
      <c r="B174" t="str">
        <f>IFERROR(INDEX(DATOS!B:B,MATCH(CHECKLIST!A174,DATOS!BM:BM,0),1),"")</f>
        <v/>
      </c>
      <c r="C174" t="str">
        <f>IFERROR(INDEX(DATOS!I:I,MATCH(CHECKLIST!A174,DATOS!BM:BM,0),1),"")</f>
        <v/>
      </c>
      <c r="D174" t="str">
        <f>IFERROR(INDEX(DATOS!R:R,MATCH(CHECKLIST!E174,DATOS!F:F,0),1),"")</f>
        <v/>
      </c>
      <c r="E174" s="17" t="str">
        <f>IFERROR(INDEX(DATOS!F:F,MATCH(CHECKLIST!A174,DATOS!BM:BM,0),1),"")</f>
        <v/>
      </c>
      <c r="F174" s="3" t="str">
        <f>IFERROR(IF(INDEX(DATOS!AL:AL,MATCH(CHECKLIST!B174,DATOS!B:B,0),1)=0,"",INDEX(DATOS!AL:AL,MATCH(CHECKLIST!B174,DATOS!B:B,0),1)),"")</f>
        <v/>
      </c>
      <c r="G174" s="18" t="str">
        <f>IFERROR(IF(INDEX(DATOS!AQ:AQ,MATCH(CHECKLIST!B174,DATOS!B:B,0),1)=0,"",INDEX(DATOS!AQ:AQ,MATCH(CHECKLIST!B174,DATOS!B:B,0),1)),"")</f>
        <v/>
      </c>
      <c r="H174" s="18" t="str">
        <f>IFERROR(IF(INDEX(DATOS!AC:AC,MATCH(CHECKLIST!B174,DATOS!B:B,0),1)="","X",IF(INDEX(DATOS!AC:AC,MATCH(CHECKLIST!B174,DATOS!B:B,0),1)="VIGENTE","",INDEX(DATOS!AC:AC,MATCH(CHECKLIST!B174,DATOS!B:B,0),1))),"")</f>
        <v/>
      </c>
      <c r="I174" s="18" t="str">
        <f>IFERROR(IF(INDEX(DATOS!AU:AU,MATCH(CHECKLIST!B174,DATOS!B:B,0),1)=0,"",INDEX(DATOS!AU:AU,MATCH(CHECKLIST!B174,DATOS!B:B,0),1)),"")</f>
        <v/>
      </c>
      <c r="J174" s="18" t="str">
        <f>IFERROR(IF(INDEX(DATOS!AS:AS,MATCH(CHECKLIST!B174,DATOS!B:B,0),1)=0,"",INDEX(DATOS!AS:AS,MATCH(CHECKLIST!B174,DATOS!B:B,0),1)),"")</f>
        <v/>
      </c>
      <c r="K174" s="50" t="str">
        <f>IFERROR(IF(INDEX(DATOS!AT:AT,MATCH(CHECKLIST!B174,DATOS!B:B,0),1)=0,"",INDEX(DATOS!AT:AT,MATCH(CHECKLIST!B174,DATOS!B:B,0),1)),"")</f>
        <v/>
      </c>
      <c r="L174" s="18" t="str">
        <f>IFERROR(IF(INDEX(DATOS!AV:AV,MATCH(CHECKLIST!B174,DATOS!B:B,0),1)=0,"",INDEX(DATOS!AV:AV,MATCH(CHECKLIST!B174,DATOS!B:B,0),1)),"")</f>
        <v/>
      </c>
      <c r="M174" s="18" t="str">
        <f>IFERROR(IF(INDEX(DATOS!AR:AR,MATCH(CHECKLIST!B174,DATOS!B:B,0),1)=0,"",INDEX(DATOS!AR:AR,MATCH(CHECKLIST!B174,DATOS!B:B,0),1)),"")</f>
        <v/>
      </c>
      <c r="N174" s="50" t="str">
        <f ca="1">IFERROR(IF(INDEX(DATOS!K:K,MATCH(CHECKLIST!B174,DATOS!B:B,0),1)="","X",IF(INDEX(DATOS!K:K,MATCH(CHECKLIST!B174,DATOS!B:B,0),1)&gt;YEAR(TODAY())-1,"","VENCIDA")),"")</f>
        <v/>
      </c>
      <c r="O174" s="50" t="str">
        <f>IFERROR(IF(INDEX(DATOS!AY:AY,MATCH(CHECKLIST!B174,DATOS!B:B,0),1)=0,"",INDEX(DATOS!AY:AY,MATCH(CHECKLIST!B174,DATOS!B:B,0),1)),"")</f>
        <v/>
      </c>
      <c r="P174" s="18" t="str">
        <f>IFERROR(IF(INDEX(DATOS!AW:AW,MATCH(CHECKLIST!B174,DATOS!B:B,0),1)=0,"",INDEX(DATOS!AW:AW,MATCH(CHECKLIST!B174,DATOS!B:B,0),1)),"")</f>
        <v/>
      </c>
      <c r="Q174" s="18" t="str">
        <f>IFERROR(IF(INDEX(DATOS!AX:AX,MATCH(CHECKLIST!B174,DATOS!B:B,0),1)=0,"",INDEX(DATOS!AX:AX,MATCH(CHECKLIST!B174,DATOS!B:B,0),1)),"")</f>
        <v/>
      </c>
      <c r="S174">
        <f t="shared" si="8"/>
        <v>0</v>
      </c>
      <c r="U174" t="str">
        <f t="shared" si="6"/>
        <v/>
      </c>
      <c r="V174" t="str">
        <f t="shared" si="7"/>
        <v/>
      </c>
    </row>
    <row r="175" spans="1:22" ht="15" customHeight="1" x14ac:dyDescent="0.25">
      <c r="A175" s="13">
        <v>162</v>
      </c>
      <c r="B175" t="str">
        <f>IFERROR(INDEX(DATOS!B:B,MATCH(CHECKLIST!A175,DATOS!BM:BM,0),1),"")</f>
        <v/>
      </c>
      <c r="C175" t="str">
        <f>IFERROR(INDEX(DATOS!I:I,MATCH(CHECKLIST!A175,DATOS!BM:BM,0),1),"")</f>
        <v/>
      </c>
      <c r="D175" t="str">
        <f>IFERROR(INDEX(DATOS!R:R,MATCH(CHECKLIST!E175,DATOS!F:F,0),1),"")</f>
        <v/>
      </c>
      <c r="E175" s="17" t="str">
        <f>IFERROR(INDEX(DATOS!F:F,MATCH(CHECKLIST!A175,DATOS!BM:BM,0),1),"")</f>
        <v/>
      </c>
      <c r="F175" s="3" t="str">
        <f>IFERROR(IF(INDEX(DATOS!AL:AL,MATCH(CHECKLIST!B175,DATOS!B:B,0),1)=0,"",INDEX(DATOS!AL:AL,MATCH(CHECKLIST!B175,DATOS!B:B,0),1)),"")</f>
        <v/>
      </c>
      <c r="G175" s="18" t="str">
        <f>IFERROR(IF(INDEX(DATOS!AQ:AQ,MATCH(CHECKLIST!B175,DATOS!B:B,0),1)=0,"",INDEX(DATOS!AQ:AQ,MATCH(CHECKLIST!B175,DATOS!B:B,0),1)),"")</f>
        <v/>
      </c>
      <c r="H175" s="18" t="str">
        <f>IFERROR(IF(INDEX(DATOS!AC:AC,MATCH(CHECKLIST!B175,DATOS!B:B,0),1)="","X",IF(INDEX(DATOS!AC:AC,MATCH(CHECKLIST!B175,DATOS!B:B,0),1)="VIGENTE","",INDEX(DATOS!AC:AC,MATCH(CHECKLIST!B175,DATOS!B:B,0),1))),"")</f>
        <v/>
      </c>
      <c r="I175" s="18" t="str">
        <f>IFERROR(IF(INDEX(DATOS!AU:AU,MATCH(CHECKLIST!B175,DATOS!B:B,0),1)=0,"",INDEX(DATOS!AU:AU,MATCH(CHECKLIST!B175,DATOS!B:B,0),1)),"")</f>
        <v/>
      </c>
      <c r="J175" s="18" t="str">
        <f>IFERROR(IF(INDEX(DATOS!AS:AS,MATCH(CHECKLIST!B175,DATOS!B:B,0),1)=0,"",INDEX(DATOS!AS:AS,MATCH(CHECKLIST!B175,DATOS!B:B,0),1)),"")</f>
        <v/>
      </c>
      <c r="K175" s="50" t="str">
        <f>IFERROR(IF(INDEX(DATOS!AT:AT,MATCH(CHECKLIST!B175,DATOS!B:B,0),1)=0,"",INDEX(DATOS!AT:AT,MATCH(CHECKLIST!B175,DATOS!B:B,0),1)),"")</f>
        <v/>
      </c>
      <c r="L175" s="18" t="str">
        <f>IFERROR(IF(INDEX(DATOS!AV:AV,MATCH(CHECKLIST!B175,DATOS!B:B,0),1)=0,"",INDEX(DATOS!AV:AV,MATCH(CHECKLIST!B175,DATOS!B:B,0),1)),"")</f>
        <v/>
      </c>
      <c r="M175" s="18" t="str">
        <f>IFERROR(IF(INDEX(DATOS!AR:AR,MATCH(CHECKLIST!B175,DATOS!B:B,0),1)=0,"",INDEX(DATOS!AR:AR,MATCH(CHECKLIST!B175,DATOS!B:B,0),1)),"")</f>
        <v/>
      </c>
      <c r="N175" s="50" t="str">
        <f ca="1">IFERROR(IF(INDEX(DATOS!K:K,MATCH(CHECKLIST!B175,DATOS!B:B,0),1)="","X",IF(INDEX(DATOS!K:K,MATCH(CHECKLIST!B175,DATOS!B:B,0),1)&gt;YEAR(TODAY())-1,"","VENCIDA")),"")</f>
        <v/>
      </c>
      <c r="O175" s="50" t="str">
        <f>IFERROR(IF(INDEX(DATOS!AY:AY,MATCH(CHECKLIST!B175,DATOS!B:B,0),1)=0,"",INDEX(DATOS!AY:AY,MATCH(CHECKLIST!B175,DATOS!B:B,0),1)),"")</f>
        <v/>
      </c>
      <c r="P175" s="18" t="str">
        <f>IFERROR(IF(INDEX(DATOS!AW:AW,MATCH(CHECKLIST!B175,DATOS!B:B,0),1)=0,"",INDEX(DATOS!AW:AW,MATCH(CHECKLIST!B175,DATOS!B:B,0),1)),"")</f>
        <v/>
      </c>
      <c r="Q175" s="18" t="str">
        <f>IFERROR(IF(INDEX(DATOS!AX:AX,MATCH(CHECKLIST!B175,DATOS!B:B,0),1)=0,"",INDEX(DATOS!AX:AX,MATCH(CHECKLIST!B175,DATOS!B:B,0),1)),"")</f>
        <v/>
      </c>
      <c r="R175" t="str">
        <f>IF(B175="","",1)</f>
        <v/>
      </c>
      <c r="S175" t="str">
        <f t="shared" si="8"/>
        <v/>
      </c>
      <c r="U175" t="str">
        <f t="shared" si="6"/>
        <v/>
      </c>
      <c r="V175" t="str">
        <f t="shared" si="7"/>
        <v/>
      </c>
    </row>
    <row r="176" spans="1:22" ht="15" customHeight="1" x14ac:dyDescent="0.25">
      <c r="A176" s="13">
        <v>163</v>
      </c>
      <c r="B176" t="str">
        <f>IFERROR(INDEX(DATOS!B:B,MATCH(CHECKLIST!A176,DATOS!BM:BM,0),1),"")</f>
        <v/>
      </c>
      <c r="C176" t="str">
        <f>IFERROR(INDEX(DATOS!I:I,MATCH(CHECKLIST!A176,DATOS!BM:BM,0),1),"")</f>
        <v/>
      </c>
      <c r="D176" t="str">
        <f>IFERROR(INDEX(DATOS!R:R,MATCH(CHECKLIST!E176,DATOS!F:F,0),1),"")</f>
        <v/>
      </c>
      <c r="E176" s="17" t="str">
        <f>IFERROR(INDEX(DATOS!F:F,MATCH(CHECKLIST!A176,DATOS!BM:BM,0),1),"")</f>
        <v/>
      </c>
      <c r="F176" s="40" t="str">
        <f>IFERROR(IF(INDEX(DATOS!AL:AL,MATCH(CHECKLIST!B176,DATOS!B:B,0),1)=0,"",INDEX(DATOS!AL:AL,MATCH(CHECKLIST!B176,DATOS!B:B,0),1)),"")</f>
        <v/>
      </c>
      <c r="G176" s="18" t="str">
        <f>IFERROR(IF(INDEX(DATOS!AQ:AQ,MATCH(CHECKLIST!B176,DATOS!B:B,0),1)=0,"",INDEX(DATOS!AQ:AQ,MATCH(CHECKLIST!B176,DATOS!B:B,0),1)),"")</f>
        <v/>
      </c>
      <c r="H176" s="18" t="str">
        <f>IFERROR(IF(INDEX(DATOS!AC:AC,MATCH(CHECKLIST!B176,DATOS!B:B,0),1)="","X",IF(INDEX(DATOS!AC:AC,MATCH(CHECKLIST!B176,DATOS!B:B,0),1)="VIGENTE","",INDEX(DATOS!AC:AC,MATCH(CHECKLIST!B176,DATOS!B:B,0),1))),"")</f>
        <v/>
      </c>
      <c r="I176" s="18" t="str">
        <f>IFERROR(IF(INDEX(DATOS!AU:AU,MATCH(CHECKLIST!B176,DATOS!B:B,0),1)=0,"",INDEX(DATOS!AU:AU,MATCH(CHECKLIST!B176,DATOS!B:B,0),1)),"")</f>
        <v/>
      </c>
      <c r="J176" s="18" t="str">
        <f>IFERROR(IF(INDEX(DATOS!AS:AS,MATCH(CHECKLIST!B176,DATOS!B:B,0),1)=0,"",INDEX(DATOS!AS:AS,MATCH(CHECKLIST!B176,DATOS!B:B,0),1)),"")</f>
        <v/>
      </c>
      <c r="K176" s="50" t="str">
        <f>IFERROR(IF(INDEX(DATOS!AT:AT,MATCH(CHECKLIST!B176,DATOS!B:B,0),1)=0,"",INDEX(DATOS!AT:AT,MATCH(CHECKLIST!B176,DATOS!B:B,0),1)),"")</f>
        <v/>
      </c>
      <c r="L176" s="18" t="str">
        <f>IFERROR(IF(INDEX(DATOS!AV:AV,MATCH(CHECKLIST!B176,DATOS!B:B,0),1)=0,"",INDEX(DATOS!AV:AV,MATCH(CHECKLIST!B176,DATOS!B:B,0),1)),"")</f>
        <v/>
      </c>
      <c r="M176" s="18" t="str">
        <f>IFERROR(IF(INDEX(DATOS!AR:AR,MATCH(CHECKLIST!B176,DATOS!B:B,0),1)=0,"",INDEX(DATOS!AR:AR,MATCH(CHECKLIST!B176,DATOS!B:B,0),1)),"")</f>
        <v/>
      </c>
      <c r="N176" s="50" t="str">
        <f ca="1">IFERROR(IF(INDEX(DATOS!K:K,MATCH(CHECKLIST!B176,DATOS!B:B,0),1)="","X",IF(INDEX(DATOS!K:K,MATCH(CHECKLIST!B176,DATOS!B:B,0),1)&gt;YEAR(TODAY())-1,"","VENCIDA")),"")</f>
        <v/>
      </c>
      <c r="O176" s="50" t="str">
        <f>IFERROR(IF(INDEX(DATOS!AY:AY,MATCH(CHECKLIST!B176,DATOS!B:B,0),1)=0,"",INDEX(DATOS!AY:AY,MATCH(CHECKLIST!B176,DATOS!B:B,0),1)),"")</f>
        <v/>
      </c>
      <c r="P176" s="18" t="str">
        <f>IFERROR(IF(INDEX(DATOS!AW:AW,MATCH(CHECKLIST!B176,DATOS!B:B,0),1)=0,"",INDEX(DATOS!AW:AW,MATCH(CHECKLIST!B176,DATOS!B:B,0),1)),"")</f>
        <v/>
      </c>
      <c r="Q176" s="18" t="str">
        <f>IFERROR(IF(INDEX(DATOS!AX:AX,MATCH(CHECKLIST!B176,DATOS!B:B,0),1)=0,"",INDEX(DATOS!AX:AX,MATCH(CHECKLIST!B176,DATOS!B:B,0),1)),"")</f>
        <v/>
      </c>
      <c r="S176">
        <f t="shared" si="8"/>
        <v>0</v>
      </c>
      <c r="U176" t="str">
        <f t="shared" si="6"/>
        <v/>
      </c>
      <c r="V176" t="str">
        <f t="shared" si="7"/>
        <v/>
      </c>
    </row>
    <row r="177" spans="1:22" ht="15" customHeight="1" x14ac:dyDescent="0.25">
      <c r="A177" s="13">
        <v>164</v>
      </c>
      <c r="B177" t="str">
        <f>IFERROR(INDEX(DATOS!B:B,MATCH(CHECKLIST!A177,DATOS!BM:BM,0),1),"")</f>
        <v/>
      </c>
      <c r="C177" t="str">
        <f>IFERROR(INDEX(DATOS!I:I,MATCH(CHECKLIST!A177,DATOS!BM:BM,0),1),"")</f>
        <v/>
      </c>
      <c r="D177" t="str">
        <f>IFERROR(INDEX(DATOS!R:R,MATCH(CHECKLIST!E177,DATOS!F:F,0),1),"")</f>
        <v/>
      </c>
      <c r="E177" s="17" t="str">
        <f>IFERROR(INDEX(DATOS!F:F,MATCH(CHECKLIST!A177,DATOS!BM:BM,0),1),"")</f>
        <v/>
      </c>
      <c r="F177" s="3" t="str">
        <f>IFERROR(IF(INDEX(DATOS!AL:AL,MATCH(CHECKLIST!B177,DATOS!B:B,0),1)=0,"",INDEX(DATOS!AL:AL,MATCH(CHECKLIST!B177,DATOS!B:B,0),1)),"")</f>
        <v/>
      </c>
      <c r="G177" s="18" t="str">
        <f>IFERROR(IF(INDEX(DATOS!AQ:AQ,MATCH(CHECKLIST!B177,DATOS!B:B,0),1)=0,"",INDEX(DATOS!AQ:AQ,MATCH(CHECKLIST!B177,DATOS!B:B,0),1)),"")</f>
        <v/>
      </c>
      <c r="H177" s="18" t="str">
        <f>IFERROR(IF(INDEX(DATOS!AC:AC,MATCH(CHECKLIST!B177,DATOS!B:B,0),1)="","X",IF(INDEX(DATOS!AC:AC,MATCH(CHECKLIST!B177,DATOS!B:B,0),1)="VIGENTE","",INDEX(DATOS!AC:AC,MATCH(CHECKLIST!B177,DATOS!B:B,0),1))),"")</f>
        <v/>
      </c>
      <c r="I177" s="18" t="str">
        <f>IFERROR(IF(INDEX(DATOS!AU:AU,MATCH(CHECKLIST!B177,DATOS!B:B,0),1)=0,"",INDEX(DATOS!AU:AU,MATCH(CHECKLIST!B177,DATOS!B:B,0),1)),"")</f>
        <v/>
      </c>
      <c r="J177" s="18" t="str">
        <f>IFERROR(IF(INDEX(DATOS!AS:AS,MATCH(CHECKLIST!B177,DATOS!B:B,0),1)=0,"",INDEX(DATOS!AS:AS,MATCH(CHECKLIST!B177,DATOS!B:B,0),1)),"")</f>
        <v/>
      </c>
      <c r="K177" s="50" t="str">
        <f>IFERROR(IF(INDEX(DATOS!AT:AT,MATCH(CHECKLIST!B177,DATOS!B:B,0),1)=0,"",INDEX(DATOS!AT:AT,MATCH(CHECKLIST!B177,DATOS!B:B,0),1)),"")</f>
        <v/>
      </c>
      <c r="L177" s="18" t="str">
        <f>IFERROR(IF(INDEX(DATOS!AV:AV,MATCH(CHECKLIST!B177,DATOS!B:B,0),1)=0,"",INDEX(DATOS!AV:AV,MATCH(CHECKLIST!B177,DATOS!B:B,0),1)),"")</f>
        <v/>
      </c>
      <c r="M177" s="18" t="str">
        <f>IFERROR(IF(INDEX(DATOS!AR:AR,MATCH(CHECKLIST!B177,DATOS!B:B,0),1)=0,"",INDEX(DATOS!AR:AR,MATCH(CHECKLIST!B177,DATOS!B:B,0),1)),"")</f>
        <v/>
      </c>
      <c r="N177" s="50" t="str">
        <f ca="1">IFERROR(IF(INDEX(DATOS!K:K,MATCH(CHECKLIST!B177,DATOS!B:B,0),1)="","X",IF(INDEX(DATOS!K:K,MATCH(CHECKLIST!B177,DATOS!B:B,0),1)&gt;YEAR(TODAY())-1,"","VENCIDA")),"")</f>
        <v/>
      </c>
      <c r="O177" s="50" t="str">
        <f>IFERROR(IF(INDEX(DATOS!AY:AY,MATCH(CHECKLIST!B177,DATOS!B:B,0),1)=0,"",INDEX(DATOS!AY:AY,MATCH(CHECKLIST!B177,DATOS!B:B,0),1)),"")</f>
        <v/>
      </c>
      <c r="P177" s="18" t="str">
        <f>IFERROR(IF(INDEX(DATOS!AW:AW,MATCH(CHECKLIST!B177,DATOS!B:B,0),1)=0,"",INDEX(DATOS!AW:AW,MATCH(CHECKLIST!B177,DATOS!B:B,0),1)),"")</f>
        <v/>
      </c>
      <c r="Q177" s="18" t="str">
        <f>IFERROR(IF(INDEX(DATOS!AX:AX,MATCH(CHECKLIST!B177,DATOS!B:B,0),1)=0,"",INDEX(DATOS!AX:AX,MATCH(CHECKLIST!B177,DATOS!B:B,0),1)),"")</f>
        <v/>
      </c>
      <c r="R177" t="str">
        <f>IF(B177="","",1)</f>
        <v/>
      </c>
      <c r="S177" t="str">
        <f t="shared" si="8"/>
        <v/>
      </c>
      <c r="U177" t="str">
        <f t="shared" si="6"/>
        <v/>
      </c>
      <c r="V177" t="str">
        <f t="shared" si="7"/>
        <v/>
      </c>
    </row>
    <row r="178" spans="1:22" ht="15" customHeight="1" x14ac:dyDescent="0.25">
      <c r="A178" s="13">
        <v>165</v>
      </c>
      <c r="B178" t="str">
        <f>IFERROR(INDEX(DATOS!B:B,MATCH(CHECKLIST!A178,DATOS!BM:BM,0),1),"")</f>
        <v/>
      </c>
      <c r="C178" t="str">
        <f>IFERROR(INDEX(DATOS!I:I,MATCH(CHECKLIST!A178,DATOS!BM:BM,0),1),"")</f>
        <v/>
      </c>
      <c r="D178" t="str">
        <f>IFERROR(INDEX(DATOS!R:R,MATCH(CHECKLIST!E178,DATOS!F:F,0),1),"")</f>
        <v/>
      </c>
      <c r="E178" s="17" t="str">
        <f>IFERROR(INDEX(DATOS!F:F,MATCH(CHECKLIST!A178,DATOS!BM:BM,0),1),"")</f>
        <v/>
      </c>
      <c r="F178" s="3" t="str">
        <f>IFERROR(IF(INDEX(DATOS!AL:AL,MATCH(CHECKLIST!B178,DATOS!B:B,0),1)=0,"",INDEX(DATOS!AL:AL,MATCH(CHECKLIST!B178,DATOS!B:B,0),1)),"")</f>
        <v/>
      </c>
      <c r="G178" s="18" t="str">
        <f>IFERROR(IF(INDEX(DATOS!AQ:AQ,MATCH(CHECKLIST!B178,DATOS!B:B,0),1)=0,"",INDEX(DATOS!AQ:AQ,MATCH(CHECKLIST!B178,DATOS!B:B,0),1)),"")</f>
        <v/>
      </c>
      <c r="H178" s="18" t="str">
        <f>IFERROR(IF(INDEX(DATOS!AC:AC,MATCH(CHECKLIST!B178,DATOS!B:B,0),1)="","X",IF(INDEX(DATOS!AC:AC,MATCH(CHECKLIST!B178,DATOS!B:B,0),1)="VIGENTE","",INDEX(DATOS!AC:AC,MATCH(CHECKLIST!B178,DATOS!B:B,0),1))),"")</f>
        <v/>
      </c>
      <c r="I178" s="18" t="str">
        <f>IFERROR(IF(INDEX(DATOS!AU:AU,MATCH(CHECKLIST!B178,DATOS!B:B,0),1)=0,"",INDEX(DATOS!AU:AU,MATCH(CHECKLIST!B178,DATOS!B:B,0),1)),"")</f>
        <v/>
      </c>
      <c r="J178" s="18" t="str">
        <f>IFERROR(IF(INDEX(DATOS!AS:AS,MATCH(CHECKLIST!B178,DATOS!B:B,0),1)=0,"",INDEX(DATOS!AS:AS,MATCH(CHECKLIST!B178,DATOS!B:B,0),1)),"")</f>
        <v/>
      </c>
      <c r="K178" s="50" t="str">
        <f>IFERROR(IF(INDEX(DATOS!AT:AT,MATCH(CHECKLIST!B178,DATOS!B:B,0),1)=0,"",INDEX(DATOS!AT:AT,MATCH(CHECKLIST!B178,DATOS!B:B,0),1)),"")</f>
        <v/>
      </c>
      <c r="L178" s="18" t="str">
        <f>IFERROR(IF(INDEX(DATOS!AV:AV,MATCH(CHECKLIST!B178,DATOS!B:B,0),1)=0,"",INDEX(DATOS!AV:AV,MATCH(CHECKLIST!B178,DATOS!B:B,0),1)),"")</f>
        <v/>
      </c>
      <c r="M178" s="18" t="str">
        <f>IFERROR(IF(INDEX(DATOS!AR:AR,MATCH(CHECKLIST!B178,DATOS!B:B,0),1)=0,"",INDEX(DATOS!AR:AR,MATCH(CHECKLIST!B178,DATOS!B:B,0),1)),"")</f>
        <v/>
      </c>
      <c r="N178" s="50" t="str">
        <f ca="1">IFERROR(IF(INDEX(DATOS!K:K,MATCH(CHECKLIST!B178,DATOS!B:B,0),1)="","X",IF(INDEX(DATOS!K:K,MATCH(CHECKLIST!B178,DATOS!B:B,0),1)&gt;YEAR(TODAY())-1,"","VENCIDA")),"")</f>
        <v/>
      </c>
      <c r="O178" s="50" t="str">
        <f>IFERROR(IF(INDEX(DATOS!AY:AY,MATCH(CHECKLIST!B178,DATOS!B:B,0),1)=0,"",INDEX(DATOS!AY:AY,MATCH(CHECKLIST!B178,DATOS!B:B,0),1)),"")</f>
        <v/>
      </c>
      <c r="P178" s="18" t="str">
        <f>IFERROR(IF(INDEX(DATOS!AW:AW,MATCH(CHECKLIST!B178,DATOS!B:B,0),1)=0,"",INDEX(DATOS!AW:AW,MATCH(CHECKLIST!B178,DATOS!B:B,0),1)),"")</f>
        <v/>
      </c>
      <c r="Q178" s="18" t="str">
        <f>IFERROR(IF(INDEX(DATOS!AX:AX,MATCH(CHECKLIST!B178,DATOS!B:B,0),1)=0,"",INDEX(DATOS!AX:AX,MATCH(CHECKLIST!B178,DATOS!B:B,0),1)),"")</f>
        <v/>
      </c>
      <c r="S178">
        <f t="shared" si="8"/>
        <v>0</v>
      </c>
      <c r="U178" t="str">
        <f t="shared" si="6"/>
        <v/>
      </c>
      <c r="V178" t="str">
        <f t="shared" si="7"/>
        <v/>
      </c>
    </row>
    <row r="179" spans="1:22" ht="15" customHeight="1" x14ac:dyDescent="0.25">
      <c r="A179" s="13">
        <v>166</v>
      </c>
      <c r="B179" t="str">
        <f>IFERROR(INDEX(DATOS!B:B,MATCH(CHECKLIST!A179,DATOS!BM:BM,0),1),"")</f>
        <v/>
      </c>
      <c r="C179" t="str">
        <f>IFERROR(INDEX(DATOS!I:I,MATCH(CHECKLIST!A179,DATOS!BM:BM,0),1),"")</f>
        <v/>
      </c>
      <c r="D179" t="str">
        <f>IFERROR(INDEX(DATOS!R:R,MATCH(CHECKLIST!E179,DATOS!F:F,0),1),"")</f>
        <v/>
      </c>
      <c r="E179" s="17" t="str">
        <f>IFERROR(INDEX(DATOS!F:F,MATCH(CHECKLIST!A179,DATOS!BM:BM,0),1),"")</f>
        <v/>
      </c>
      <c r="F179" s="3" t="str">
        <f>IFERROR(IF(INDEX(DATOS!AL:AL,MATCH(CHECKLIST!B179,DATOS!B:B,0),1)=0,"",INDEX(DATOS!AL:AL,MATCH(CHECKLIST!B179,DATOS!B:B,0),1)),"")</f>
        <v/>
      </c>
      <c r="G179" s="18" t="str">
        <f>IFERROR(IF(INDEX(DATOS!AQ:AQ,MATCH(CHECKLIST!B179,DATOS!B:B,0),1)=0,"",INDEX(DATOS!AQ:AQ,MATCH(CHECKLIST!B179,DATOS!B:B,0),1)),"")</f>
        <v/>
      </c>
      <c r="H179" s="18" t="str">
        <f>IFERROR(IF(INDEX(DATOS!AC:AC,MATCH(CHECKLIST!B179,DATOS!B:B,0),1)="","X",IF(INDEX(DATOS!AC:AC,MATCH(CHECKLIST!B179,DATOS!B:B,0),1)="VIGENTE","",INDEX(DATOS!AC:AC,MATCH(CHECKLIST!B179,DATOS!B:B,0),1))),"")</f>
        <v/>
      </c>
      <c r="I179" s="18" t="str">
        <f>IFERROR(IF(INDEX(DATOS!AU:AU,MATCH(CHECKLIST!B179,DATOS!B:B,0),1)=0,"",INDEX(DATOS!AU:AU,MATCH(CHECKLIST!B179,DATOS!B:B,0),1)),"")</f>
        <v/>
      </c>
      <c r="J179" s="18" t="str">
        <f>IFERROR(IF(INDEX(DATOS!AS:AS,MATCH(CHECKLIST!B179,DATOS!B:B,0),1)=0,"",INDEX(DATOS!AS:AS,MATCH(CHECKLIST!B179,DATOS!B:B,0),1)),"")</f>
        <v/>
      </c>
      <c r="K179" s="50" t="str">
        <f>IFERROR(IF(INDEX(DATOS!AT:AT,MATCH(CHECKLIST!B179,DATOS!B:B,0),1)=0,"",INDEX(DATOS!AT:AT,MATCH(CHECKLIST!B179,DATOS!B:B,0),1)),"")</f>
        <v/>
      </c>
      <c r="L179" s="18" t="str">
        <f>IFERROR(IF(INDEX(DATOS!AV:AV,MATCH(CHECKLIST!B179,DATOS!B:B,0),1)=0,"",INDEX(DATOS!AV:AV,MATCH(CHECKLIST!B179,DATOS!B:B,0),1)),"")</f>
        <v/>
      </c>
      <c r="M179" s="18" t="str">
        <f>IFERROR(IF(INDEX(DATOS!AR:AR,MATCH(CHECKLIST!B179,DATOS!B:B,0),1)=0,"",INDEX(DATOS!AR:AR,MATCH(CHECKLIST!B179,DATOS!B:B,0),1)),"")</f>
        <v/>
      </c>
      <c r="N179" s="50" t="str">
        <f ca="1">IFERROR(IF(INDEX(DATOS!K:K,MATCH(CHECKLIST!B179,DATOS!B:B,0),1)="","X",IF(INDEX(DATOS!K:K,MATCH(CHECKLIST!B179,DATOS!B:B,0),1)&gt;YEAR(TODAY())-1,"","VENCIDA")),"")</f>
        <v/>
      </c>
      <c r="O179" s="50" t="str">
        <f>IFERROR(IF(INDEX(DATOS!AY:AY,MATCH(CHECKLIST!B179,DATOS!B:B,0),1)=0,"",INDEX(DATOS!AY:AY,MATCH(CHECKLIST!B179,DATOS!B:B,0),1)),"")</f>
        <v/>
      </c>
      <c r="P179" s="18" t="str">
        <f>IFERROR(IF(INDEX(DATOS!AW:AW,MATCH(CHECKLIST!B179,DATOS!B:B,0),1)=0,"",INDEX(DATOS!AW:AW,MATCH(CHECKLIST!B179,DATOS!B:B,0),1)),"")</f>
        <v/>
      </c>
      <c r="Q179" s="18" t="str">
        <f>IFERROR(IF(INDEX(DATOS!AX:AX,MATCH(CHECKLIST!B179,DATOS!B:B,0),1)=0,"",INDEX(DATOS!AX:AX,MATCH(CHECKLIST!B179,DATOS!B:B,0),1)),"")</f>
        <v/>
      </c>
      <c r="R179" t="str">
        <f>IF(B179="","",1)</f>
        <v/>
      </c>
      <c r="S179" t="str">
        <f t="shared" si="8"/>
        <v/>
      </c>
      <c r="U179" t="str">
        <f t="shared" si="6"/>
        <v/>
      </c>
      <c r="V179" t="str">
        <f t="shared" si="7"/>
        <v/>
      </c>
    </row>
    <row r="180" spans="1:22" ht="15" customHeight="1" x14ac:dyDescent="0.25">
      <c r="A180" s="13">
        <v>167</v>
      </c>
      <c r="B180" t="str">
        <f>IFERROR(INDEX(DATOS!B:B,MATCH(CHECKLIST!A180,DATOS!BM:BM,0),1),"")</f>
        <v/>
      </c>
      <c r="C180" t="str">
        <f>IFERROR(INDEX(DATOS!I:I,MATCH(CHECKLIST!A180,DATOS!BM:BM,0),1),"")</f>
        <v/>
      </c>
      <c r="D180" t="str">
        <f>IFERROR(INDEX(DATOS!R:R,MATCH(CHECKLIST!E180,DATOS!F:F,0),1),"")</f>
        <v/>
      </c>
      <c r="E180" s="17" t="str">
        <f>IFERROR(INDEX(DATOS!F:F,MATCH(CHECKLIST!A180,DATOS!BM:BM,0),1),"")</f>
        <v/>
      </c>
      <c r="F180" s="3" t="str">
        <f>IFERROR(IF(INDEX(DATOS!AL:AL,MATCH(CHECKLIST!B180,DATOS!B:B,0),1)=0,"",INDEX(DATOS!AL:AL,MATCH(CHECKLIST!B180,DATOS!B:B,0),1)),"")</f>
        <v/>
      </c>
      <c r="G180" s="18" t="str">
        <f>IFERROR(IF(INDEX(DATOS!AQ:AQ,MATCH(CHECKLIST!B180,DATOS!B:B,0),1)=0,"",INDEX(DATOS!AQ:AQ,MATCH(CHECKLIST!B180,DATOS!B:B,0),1)),"")</f>
        <v/>
      </c>
      <c r="H180" s="18" t="str">
        <f>IFERROR(IF(INDEX(DATOS!AC:AC,MATCH(CHECKLIST!B180,DATOS!B:B,0),1)="","X",IF(INDEX(DATOS!AC:AC,MATCH(CHECKLIST!B180,DATOS!B:B,0),1)="VIGENTE","",INDEX(DATOS!AC:AC,MATCH(CHECKLIST!B180,DATOS!B:B,0),1))),"")</f>
        <v/>
      </c>
      <c r="I180" s="18" t="str">
        <f>IFERROR(IF(INDEX(DATOS!AU:AU,MATCH(CHECKLIST!B180,DATOS!B:B,0),1)=0,"",INDEX(DATOS!AU:AU,MATCH(CHECKLIST!B180,DATOS!B:B,0),1)),"")</f>
        <v/>
      </c>
      <c r="J180" s="18" t="str">
        <f>IFERROR(IF(INDEX(DATOS!AS:AS,MATCH(CHECKLIST!B180,DATOS!B:B,0),1)=0,"",INDEX(DATOS!AS:AS,MATCH(CHECKLIST!B180,DATOS!B:B,0),1)),"")</f>
        <v/>
      </c>
      <c r="K180" s="50" t="str">
        <f>IFERROR(IF(INDEX(DATOS!AT:AT,MATCH(CHECKLIST!B180,DATOS!B:B,0),1)=0,"",INDEX(DATOS!AT:AT,MATCH(CHECKLIST!B180,DATOS!B:B,0),1)),"")</f>
        <v/>
      </c>
      <c r="L180" s="18" t="str">
        <f>IFERROR(IF(INDEX(DATOS!AV:AV,MATCH(CHECKLIST!B180,DATOS!B:B,0),1)=0,"",INDEX(DATOS!AV:AV,MATCH(CHECKLIST!B180,DATOS!B:B,0),1)),"")</f>
        <v/>
      </c>
      <c r="M180" s="18" t="str">
        <f>IFERROR(IF(INDEX(DATOS!AR:AR,MATCH(CHECKLIST!B180,DATOS!B:B,0),1)=0,"",INDEX(DATOS!AR:AR,MATCH(CHECKLIST!B180,DATOS!B:B,0),1)),"")</f>
        <v/>
      </c>
      <c r="N180" s="50" t="str">
        <f ca="1">IFERROR(IF(INDEX(DATOS!K:K,MATCH(CHECKLIST!B180,DATOS!B:B,0),1)="","X",IF(INDEX(DATOS!K:K,MATCH(CHECKLIST!B180,DATOS!B:B,0),1)&gt;YEAR(TODAY())-1,"","VENCIDA")),"")</f>
        <v/>
      </c>
      <c r="O180" s="50" t="str">
        <f>IFERROR(IF(INDEX(DATOS!AY:AY,MATCH(CHECKLIST!B180,DATOS!B:B,0),1)=0,"",INDEX(DATOS!AY:AY,MATCH(CHECKLIST!B180,DATOS!B:B,0),1)),"")</f>
        <v/>
      </c>
      <c r="P180" s="18" t="str">
        <f>IFERROR(IF(INDEX(DATOS!AW:AW,MATCH(CHECKLIST!B180,DATOS!B:B,0),1)=0,"",INDEX(DATOS!AW:AW,MATCH(CHECKLIST!B180,DATOS!B:B,0),1)),"")</f>
        <v/>
      </c>
      <c r="Q180" s="18" t="str">
        <f>IFERROR(IF(INDEX(DATOS!AX:AX,MATCH(CHECKLIST!B180,DATOS!B:B,0),1)=0,"",INDEX(DATOS!AX:AX,MATCH(CHECKLIST!B180,DATOS!B:B,0),1)),"")</f>
        <v/>
      </c>
      <c r="S180">
        <f t="shared" si="8"/>
        <v>0</v>
      </c>
      <c r="U180" t="str">
        <f t="shared" si="6"/>
        <v/>
      </c>
      <c r="V180" t="str">
        <f t="shared" si="7"/>
        <v/>
      </c>
    </row>
    <row r="181" spans="1:22" x14ac:dyDescent="0.25">
      <c r="A181" s="13">
        <v>168</v>
      </c>
      <c r="B181" t="str">
        <f>IFERROR(INDEX(DATOS!B:B,MATCH(CHECKLIST!A181,DATOS!BM:BM,0),1),"")</f>
        <v/>
      </c>
      <c r="C181" t="str">
        <f>IFERROR(INDEX(DATOS!I:I,MATCH(CHECKLIST!A181,DATOS!BM:BM,0),1),"")</f>
        <v/>
      </c>
      <c r="D181" t="str">
        <f>IFERROR(INDEX(DATOS!R:R,MATCH(CHECKLIST!E181,DATOS!F:F,0),1),"")</f>
        <v/>
      </c>
      <c r="E181" s="17" t="str">
        <f>IFERROR(INDEX(DATOS!F:F,MATCH(CHECKLIST!A181,DATOS!BM:BM,0),1),"")</f>
        <v/>
      </c>
      <c r="F181" s="3" t="str">
        <f>IFERROR(IF(INDEX(DATOS!AL:AL,MATCH(CHECKLIST!B181,DATOS!B:B,0),1)=0,"",INDEX(DATOS!AL:AL,MATCH(CHECKLIST!B181,DATOS!B:B,0),1)),"")</f>
        <v/>
      </c>
      <c r="G181" s="18" t="str">
        <f>IFERROR(IF(INDEX(DATOS!AQ:AQ,MATCH(CHECKLIST!B181,DATOS!B:B,0),1)=0,"",INDEX(DATOS!AQ:AQ,MATCH(CHECKLIST!B181,DATOS!B:B,0),1)),"")</f>
        <v/>
      </c>
      <c r="H181" s="18" t="str">
        <f>IFERROR(IF(INDEX(DATOS!AC:AC,MATCH(CHECKLIST!B181,DATOS!B:B,0),1)="","X",IF(INDEX(DATOS!AC:AC,MATCH(CHECKLIST!B181,DATOS!B:B,0),1)="VIGENTE","",INDEX(DATOS!AC:AC,MATCH(CHECKLIST!B181,DATOS!B:B,0),1))),"")</f>
        <v/>
      </c>
      <c r="I181" s="18" t="str">
        <f>IFERROR(IF(INDEX(DATOS!AU:AU,MATCH(CHECKLIST!B181,DATOS!B:B,0),1)=0,"",INDEX(DATOS!AU:AU,MATCH(CHECKLIST!B181,DATOS!B:B,0),1)),"")</f>
        <v/>
      </c>
      <c r="J181" s="18" t="str">
        <f>IFERROR(IF(INDEX(DATOS!AS:AS,MATCH(CHECKLIST!B181,DATOS!B:B,0),1)=0,"",INDEX(DATOS!AS:AS,MATCH(CHECKLIST!B181,DATOS!B:B,0),1)),"")</f>
        <v/>
      </c>
      <c r="K181" s="50" t="str">
        <f>IFERROR(IF(INDEX(DATOS!AT:AT,MATCH(CHECKLIST!B181,DATOS!B:B,0),1)=0,"",INDEX(DATOS!AT:AT,MATCH(CHECKLIST!B181,DATOS!B:B,0),1)),"")</f>
        <v/>
      </c>
      <c r="L181" s="18" t="str">
        <f>IFERROR(IF(INDEX(DATOS!AV:AV,MATCH(CHECKLIST!B181,DATOS!B:B,0),1)=0,"",INDEX(DATOS!AV:AV,MATCH(CHECKLIST!B181,DATOS!B:B,0),1)),"")</f>
        <v/>
      </c>
      <c r="M181" s="18" t="str">
        <f>IFERROR(IF(INDEX(DATOS!AR:AR,MATCH(CHECKLIST!B181,DATOS!B:B,0),1)=0,"",INDEX(DATOS!AR:AR,MATCH(CHECKLIST!B181,DATOS!B:B,0),1)),"")</f>
        <v/>
      </c>
      <c r="N181" s="50" t="str">
        <f ca="1">IFERROR(IF(INDEX(DATOS!K:K,MATCH(CHECKLIST!B181,DATOS!B:B,0),1)="","X",IF(INDEX(DATOS!K:K,MATCH(CHECKLIST!B181,DATOS!B:B,0),1)&gt;YEAR(TODAY())-1,"","VENCIDA")),"")</f>
        <v/>
      </c>
      <c r="O181" s="50" t="str">
        <f>IFERROR(IF(INDEX(DATOS!AY:AY,MATCH(CHECKLIST!B181,DATOS!B:B,0),1)=0,"",INDEX(DATOS!AY:AY,MATCH(CHECKLIST!B181,DATOS!B:B,0),1)),"")</f>
        <v/>
      </c>
      <c r="P181" s="18" t="str">
        <f>IFERROR(IF(INDEX(DATOS!AW:AW,MATCH(CHECKLIST!B181,DATOS!B:B,0),1)=0,"",INDEX(DATOS!AW:AW,MATCH(CHECKLIST!B181,DATOS!B:B,0),1)),"")</f>
        <v/>
      </c>
      <c r="Q181" s="18" t="str">
        <f>IFERROR(IF(INDEX(DATOS!AX:AX,MATCH(CHECKLIST!B181,DATOS!B:B,0),1)=0,"",INDEX(DATOS!AX:AX,MATCH(CHECKLIST!B181,DATOS!B:B,0),1)),"")</f>
        <v/>
      </c>
      <c r="R181" t="str">
        <f>IF(B181="","",1)</f>
        <v/>
      </c>
      <c r="S181" t="str">
        <f t="shared" si="8"/>
        <v/>
      </c>
      <c r="U181" t="str">
        <f t="shared" si="6"/>
        <v/>
      </c>
      <c r="V181" t="str">
        <f t="shared" si="7"/>
        <v/>
      </c>
    </row>
    <row r="182" spans="1:22" ht="15" customHeight="1" x14ac:dyDescent="0.25">
      <c r="A182" s="13">
        <v>169</v>
      </c>
      <c r="B182" t="str">
        <f>IFERROR(INDEX(DATOS!B:B,MATCH(CHECKLIST!A182,DATOS!BM:BM,0),1),"")</f>
        <v/>
      </c>
      <c r="C182" t="str">
        <f>IFERROR(INDEX(DATOS!I:I,MATCH(CHECKLIST!A182,DATOS!BM:BM,0),1),"")</f>
        <v/>
      </c>
      <c r="D182" t="str">
        <f>IFERROR(INDEX(DATOS!R:R,MATCH(CHECKLIST!E182,DATOS!F:F,0),1),"")</f>
        <v/>
      </c>
      <c r="E182" s="17" t="str">
        <f>IFERROR(INDEX(DATOS!F:F,MATCH(CHECKLIST!A182,DATOS!BM:BM,0),1),"")</f>
        <v/>
      </c>
      <c r="F182" s="3" t="str">
        <f>IFERROR(IF(INDEX(DATOS!AL:AL,MATCH(CHECKLIST!B182,DATOS!B:B,0),1)=0,"",INDEX(DATOS!AL:AL,MATCH(CHECKLIST!B182,DATOS!B:B,0),1)),"")</f>
        <v/>
      </c>
      <c r="G182" s="18" t="str">
        <f>IFERROR(IF(INDEX(DATOS!AQ:AQ,MATCH(CHECKLIST!B182,DATOS!B:B,0),1)=0,"",INDEX(DATOS!AQ:AQ,MATCH(CHECKLIST!B182,DATOS!B:B,0),1)),"")</f>
        <v/>
      </c>
      <c r="H182" s="18" t="str">
        <f>IFERROR(IF(INDEX(DATOS!AC:AC,MATCH(CHECKLIST!B182,DATOS!B:B,0),1)="","X",IF(INDEX(DATOS!AC:AC,MATCH(CHECKLIST!B182,DATOS!B:B,0),1)="VIGENTE","",INDEX(DATOS!AC:AC,MATCH(CHECKLIST!B182,DATOS!B:B,0),1))),"")</f>
        <v/>
      </c>
      <c r="I182" s="18" t="str">
        <f>IFERROR(IF(INDEX(DATOS!AU:AU,MATCH(CHECKLIST!B182,DATOS!B:B,0),1)=0,"",INDEX(DATOS!AU:AU,MATCH(CHECKLIST!B182,DATOS!B:B,0),1)),"")</f>
        <v/>
      </c>
      <c r="J182" s="18" t="str">
        <f>IFERROR(IF(INDEX(DATOS!AS:AS,MATCH(CHECKLIST!B182,DATOS!B:B,0),1)=0,"",INDEX(DATOS!AS:AS,MATCH(CHECKLIST!B182,DATOS!B:B,0),1)),"")</f>
        <v/>
      </c>
      <c r="K182" s="50" t="str">
        <f>IFERROR(IF(INDEX(DATOS!AT:AT,MATCH(CHECKLIST!B182,DATOS!B:B,0),1)=0,"",INDEX(DATOS!AT:AT,MATCH(CHECKLIST!B182,DATOS!B:B,0),1)),"")</f>
        <v/>
      </c>
      <c r="L182" s="18" t="str">
        <f>IFERROR(IF(INDEX(DATOS!AV:AV,MATCH(CHECKLIST!B182,DATOS!B:B,0),1)=0,"",INDEX(DATOS!AV:AV,MATCH(CHECKLIST!B182,DATOS!B:B,0),1)),"")</f>
        <v/>
      </c>
      <c r="M182" s="18" t="str">
        <f>IFERROR(IF(INDEX(DATOS!AR:AR,MATCH(CHECKLIST!B182,DATOS!B:B,0),1)=0,"",INDEX(DATOS!AR:AR,MATCH(CHECKLIST!B182,DATOS!B:B,0),1)),"")</f>
        <v/>
      </c>
      <c r="N182" s="50" t="str">
        <f ca="1">IFERROR(IF(INDEX(DATOS!K:K,MATCH(CHECKLIST!B182,DATOS!B:B,0),1)="","X",IF(INDEX(DATOS!K:K,MATCH(CHECKLIST!B182,DATOS!B:B,0),1)&gt;YEAR(TODAY())-1,"","VENCIDA")),"")</f>
        <v/>
      </c>
      <c r="O182" s="50" t="str">
        <f>IFERROR(IF(INDEX(DATOS!AY:AY,MATCH(CHECKLIST!B182,DATOS!B:B,0),1)=0,"",INDEX(DATOS!AY:AY,MATCH(CHECKLIST!B182,DATOS!B:B,0),1)),"")</f>
        <v/>
      </c>
      <c r="P182" s="18" t="str">
        <f>IFERROR(IF(INDEX(DATOS!AW:AW,MATCH(CHECKLIST!B182,DATOS!B:B,0),1)=0,"",INDEX(DATOS!AW:AW,MATCH(CHECKLIST!B182,DATOS!B:B,0),1)),"")</f>
        <v/>
      </c>
      <c r="Q182" s="18" t="str">
        <f>IFERROR(IF(INDEX(DATOS!AX:AX,MATCH(CHECKLIST!B182,DATOS!B:B,0),1)=0,"",INDEX(DATOS!AX:AX,MATCH(CHECKLIST!B182,DATOS!B:B,0),1)),"")</f>
        <v/>
      </c>
      <c r="S182">
        <f t="shared" si="8"/>
        <v>0</v>
      </c>
      <c r="U182" t="str">
        <f t="shared" si="6"/>
        <v/>
      </c>
      <c r="V182" t="str">
        <f t="shared" si="7"/>
        <v/>
      </c>
    </row>
    <row r="183" spans="1:22" ht="15" customHeight="1" x14ac:dyDescent="0.25">
      <c r="A183" s="13">
        <v>170</v>
      </c>
      <c r="B183" t="str">
        <f>IFERROR(INDEX(DATOS!B:B,MATCH(CHECKLIST!A183,DATOS!BM:BM,0),1),"")</f>
        <v/>
      </c>
      <c r="C183" t="str">
        <f>IFERROR(INDEX(DATOS!I:I,MATCH(CHECKLIST!A183,DATOS!BM:BM,0),1),"")</f>
        <v/>
      </c>
      <c r="D183" t="str">
        <f>IFERROR(INDEX(DATOS!R:R,MATCH(CHECKLIST!E183,DATOS!F:F,0),1),"")</f>
        <v/>
      </c>
      <c r="E183" s="17" t="str">
        <f>IFERROR(INDEX(DATOS!F:F,MATCH(CHECKLIST!A183,DATOS!BM:BM,0),1),"")</f>
        <v/>
      </c>
      <c r="F183" s="3" t="str">
        <f>IFERROR(IF(INDEX(DATOS!AL:AL,MATCH(CHECKLIST!B183,DATOS!B:B,0),1)=0,"",INDEX(DATOS!AL:AL,MATCH(CHECKLIST!B183,DATOS!B:B,0),1)),"")</f>
        <v/>
      </c>
      <c r="G183" s="18" t="str">
        <f>IFERROR(IF(INDEX(DATOS!AQ:AQ,MATCH(CHECKLIST!B183,DATOS!B:B,0),1)=0,"",INDEX(DATOS!AQ:AQ,MATCH(CHECKLIST!B183,DATOS!B:B,0),1)),"")</f>
        <v/>
      </c>
      <c r="H183" s="18" t="str">
        <f>IFERROR(IF(INDEX(DATOS!AC:AC,MATCH(CHECKLIST!B183,DATOS!B:B,0),1)="","X",IF(INDEX(DATOS!AC:AC,MATCH(CHECKLIST!B183,DATOS!B:B,0),1)="VIGENTE","",INDEX(DATOS!AC:AC,MATCH(CHECKLIST!B183,DATOS!B:B,0),1))),"")</f>
        <v/>
      </c>
      <c r="I183" s="18" t="str">
        <f>IFERROR(IF(INDEX(DATOS!AU:AU,MATCH(CHECKLIST!B183,DATOS!B:B,0),1)=0,"",INDEX(DATOS!AU:AU,MATCH(CHECKLIST!B183,DATOS!B:B,0),1)),"")</f>
        <v/>
      </c>
      <c r="J183" s="18" t="str">
        <f>IFERROR(IF(INDEX(DATOS!AS:AS,MATCH(CHECKLIST!B183,DATOS!B:B,0),1)=0,"",INDEX(DATOS!AS:AS,MATCH(CHECKLIST!B183,DATOS!B:B,0),1)),"")</f>
        <v/>
      </c>
      <c r="K183" s="50" t="str">
        <f>IFERROR(IF(INDEX(DATOS!AT:AT,MATCH(CHECKLIST!B183,DATOS!B:B,0),1)=0,"",INDEX(DATOS!AT:AT,MATCH(CHECKLIST!B183,DATOS!B:B,0),1)),"")</f>
        <v/>
      </c>
      <c r="L183" s="18" t="str">
        <f>IFERROR(IF(INDEX(DATOS!AV:AV,MATCH(CHECKLIST!B183,DATOS!B:B,0),1)=0,"",INDEX(DATOS!AV:AV,MATCH(CHECKLIST!B183,DATOS!B:B,0),1)),"")</f>
        <v/>
      </c>
      <c r="M183" s="18" t="str">
        <f>IFERROR(IF(INDEX(DATOS!AR:AR,MATCH(CHECKLIST!B183,DATOS!B:B,0),1)=0,"",INDEX(DATOS!AR:AR,MATCH(CHECKLIST!B183,DATOS!B:B,0),1)),"")</f>
        <v/>
      </c>
      <c r="N183" s="50" t="str">
        <f ca="1">IFERROR(IF(INDEX(DATOS!K:K,MATCH(CHECKLIST!B183,DATOS!B:B,0),1)="","X",IF(INDEX(DATOS!K:K,MATCH(CHECKLIST!B183,DATOS!B:B,0),1)&gt;YEAR(TODAY())-1,"","VENCIDA")),"")</f>
        <v/>
      </c>
      <c r="O183" s="50" t="str">
        <f>IFERROR(IF(INDEX(DATOS!AY:AY,MATCH(CHECKLIST!B183,DATOS!B:B,0),1)=0,"",INDEX(DATOS!AY:AY,MATCH(CHECKLIST!B183,DATOS!B:B,0),1)),"")</f>
        <v/>
      </c>
      <c r="P183" s="18" t="str">
        <f>IFERROR(IF(INDEX(DATOS!AW:AW,MATCH(CHECKLIST!B183,DATOS!B:B,0),1)=0,"",INDEX(DATOS!AW:AW,MATCH(CHECKLIST!B183,DATOS!B:B,0),1)),"")</f>
        <v/>
      </c>
      <c r="Q183" s="18" t="str">
        <f>IFERROR(IF(INDEX(DATOS!AX:AX,MATCH(CHECKLIST!B183,DATOS!B:B,0),1)=0,"",INDEX(DATOS!AX:AX,MATCH(CHECKLIST!B183,DATOS!B:B,0),1)),"")</f>
        <v/>
      </c>
      <c r="R183" t="str">
        <f>IF(B183="","",1)</f>
        <v/>
      </c>
      <c r="S183" t="str">
        <f t="shared" si="8"/>
        <v/>
      </c>
      <c r="U183" t="str">
        <f t="shared" si="6"/>
        <v/>
      </c>
      <c r="V183" t="str">
        <f t="shared" si="7"/>
        <v/>
      </c>
    </row>
    <row r="184" spans="1:22" ht="15" customHeight="1" x14ac:dyDescent="0.25">
      <c r="A184" s="13">
        <v>171</v>
      </c>
      <c r="B184" t="str">
        <f>IFERROR(INDEX(DATOS!B:B,MATCH(CHECKLIST!A184,DATOS!BM:BM,0),1),"")</f>
        <v/>
      </c>
      <c r="C184" t="str">
        <f>IFERROR(INDEX(DATOS!I:I,MATCH(CHECKLIST!A184,DATOS!BM:BM,0),1),"")</f>
        <v/>
      </c>
      <c r="D184" t="str">
        <f>IFERROR(INDEX(DATOS!R:R,MATCH(CHECKLIST!E184,DATOS!F:F,0),1),"")</f>
        <v/>
      </c>
      <c r="E184" s="17" t="str">
        <f>IFERROR(INDEX(DATOS!F:F,MATCH(CHECKLIST!A184,DATOS!BM:BM,0),1),"")</f>
        <v/>
      </c>
      <c r="F184" s="3" t="str">
        <f>IFERROR(IF(INDEX(DATOS!AL:AL,MATCH(CHECKLIST!B184,DATOS!B:B,0),1)=0,"",INDEX(DATOS!AL:AL,MATCH(CHECKLIST!B184,DATOS!B:B,0),1)),"")</f>
        <v/>
      </c>
      <c r="G184" s="18" t="str">
        <f>IFERROR(IF(INDEX(DATOS!AQ:AQ,MATCH(CHECKLIST!B184,DATOS!B:B,0),1)=0,"",INDEX(DATOS!AQ:AQ,MATCH(CHECKLIST!B184,DATOS!B:B,0),1)),"")</f>
        <v/>
      </c>
      <c r="H184" s="18" t="str">
        <f>IFERROR(IF(INDEX(DATOS!AC:AC,MATCH(CHECKLIST!B184,DATOS!B:B,0),1)="","X",IF(INDEX(DATOS!AC:AC,MATCH(CHECKLIST!B184,DATOS!B:B,0),1)="VIGENTE","",INDEX(DATOS!AC:AC,MATCH(CHECKLIST!B184,DATOS!B:B,0),1))),"")</f>
        <v/>
      </c>
      <c r="I184" s="18" t="str">
        <f>IFERROR(IF(INDEX(DATOS!AU:AU,MATCH(CHECKLIST!B184,DATOS!B:B,0),1)=0,"",INDEX(DATOS!AU:AU,MATCH(CHECKLIST!B184,DATOS!B:B,0),1)),"")</f>
        <v/>
      </c>
      <c r="J184" s="18" t="str">
        <f>IFERROR(IF(INDEX(DATOS!AS:AS,MATCH(CHECKLIST!B184,DATOS!B:B,0),1)=0,"",INDEX(DATOS!AS:AS,MATCH(CHECKLIST!B184,DATOS!B:B,0),1)),"")</f>
        <v/>
      </c>
      <c r="K184" s="50" t="str">
        <f>IFERROR(IF(INDEX(DATOS!AT:AT,MATCH(CHECKLIST!B184,DATOS!B:B,0),1)=0,"",INDEX(DATOS!AT:AT,MATCH(CHECKLIST!B184,DATOS!B:B,0),1)),"")</f>
        <v/>
      </c>
      <c r="L184" s="18" t="str">
        <f>IFERROR(IF(INDEX(DATOS!AV:AV,MATCH(CHECKLIST!B184,DATOS!B:B,0),1)=0,"",INDEX(DATOS!AV:AV,MATCH(CHECKLIST!B184,DATOS!B:B,0),1)),"")</f>
        <v/>
      </c>
      <c r="M184" s="18" t="str">
        <f>IFERROR(IF(INDEX(DATOS!AR:AR,MATCH(CHECKLIST!B184,DATOS!B:B,0),1)=0,"",INDEX(DATOS!AR:AR,MATCH(CHECKLIST!B184,DATOS!B:B,0),1)),"")</f>
        <v/>
      </c>
      <c r="N184" s="50" t="str">
        <f ca="1">IFERROR(IF(INDEX(DATOS!K:K,MATCH(CHECKLIST!B184,DATOS!B:B,0),1)="","X",IF(INDEX(DATOS!K:K,MATCH(CHECKLIST!B184,DATOS!B:B,0),1)&gt;YEAR(TODAY())-1,"","VENCIDA")),"")</f>
        <v/>
      </c>
      <c r="O184" s="50" t="str">
        <f>IFERROR(IF(INDEX(DATOS!AY:AY,MATCH(CHECKLIST!B184,DATOS!B:B,0),1)=0,"",INDEX(DATOS!AY:AY,MATCH(CHECKLIST!B184,DATOS!B:B,0),1)),"")</f>
        <v/>
      </c>
      <c r="P184" s="18" t="str">
        <f>IFERROR(IF(INDEX(DATOS!AW:AW,MATCH(CHECKLIST!B184,DATOS!B:B,0),1)=0,"",INDEX(DATOS!AW:AW,MATCH(CHECKLIST!B184,DATOS!B:B,0),1)),"")</f>
        <v/>
      </c>
      <c r="Q184" s="18" t="str">
        <f>IFERROR(IF(INDEX(DATOS!AX:AX,MATCH(CHECKLIST!B184,DATOS!B:B,0),1)=0,"",INDEX(DATOS!AX:AX,MATCH(CHECKLIST!B184,DATOS!B:B,0),1)),"")</f>
        <v/>
      </c>
      <c r="S184">
        <f t="shared" si="8"/>
        <v>0</v>
      </c>
      <c r="U184" t="str">
        <f t="shared" si="6"/>
        <v/>
      </c>
      <c r="V184" t="str">
        <f t="shared" si="7"/>
        <v/>
      </c>
    </row>
    <row r="185" spans="1:22" ht="15" customHeight="1" x14ac:dyDescent="0.25">
      <c r="A185" s="13">
        <v>172</v>
      </c>
      <c r="B185" t="str">
        <f>IFERROR(INDEX(DATOS!B:B,MATCH(CHECKLIST!A185,DATOS!BM:BM,0),1),"")</f>
        <v/>
      </c>
      <c r="C185" t="str">
        <f>IFERROR(INDEX(DATOS!I:I,MATCH(CHECKLIST!A185,DATOS!BM:BM,0),1),"")</f>
        <v/>
      </c>
      <c r="D185" t="str">
        <f>IFERROR(INDEX(DATOS!R:R,MATCH(CHECKLIST!E185,DATOS!F:F,0),1),"")</f>
        <v/>
      </c>
      <c r="E185" s="17" t="str">
        <f>IFERROR(INDEX(DATOS!F:F,MATCH(CHECKLIST!A185,DATOS!BM:BM,0),1),"")</f>
        <v/>
      </c>
      <c r="F185" s="3" t="str">
        <f>IFERROR(IF(INDEX(DATOS!AL:AL,MATCH(CHECKLIST!B185,DATOS!B:B,0),1)=0,"",INDEX(DATOS!AL:AL,MATCH(CHECKLIST!B185,DATOS!B:B,0),1)),"")</f>
        <v/>
      </c>
      <c r="G185" s="18" t="str">
        <f>IFERROR(IF(INDEX(DATOS!AQ:AQ,MATCH(CHECKLIST!B185,DATOS!B:B,0),1)=0,"",INDEX(DATOS!AQ:AQ,MATCH(CHECKLIST!B185,DATOS!B:B,0),1)),"")</f>
        <v/>
      </c>
      <c r="H185" s="18" t="str">
        <f>IFERROR(IF(INDEX(DATOS!AC:AC,MATCH(CHECKLIST!B185,DATOS!B:B,0),1)="","X",IF(INDEX(DATOS!AC:AC,MATCH(CHECKLIST!B185,DATOS!B:B,0),1)="VIGENTE","",INDEX(DATOS!AC:AC,MATCH(CHECKLIST!B185,DATOS!B:B,0),1))),"")</f>
        <v/>
      </c>
      <c r="I185" s="18" t="str">
        <f>IFERROR(IF(INDEX(DATOS!AU:AU,MATCH(CHECKLIST!B185,DATOS!B:B,0),1)=0,"",INDEX(DATOS!AU:AU,MATCH(CHECKLIST!B185,DATOS!B:B,0),1)),"")</f>
        <v/>
      </c>
      <c r="J185" s="18" t="str">
        <f>IFERROR(IF(INDEX(DATOS!AS:AS,MATCH(CHECKLIST!B185,DATOS!B:B,0),1)=0,"",INDEX(DATOS!AS:AS,MATCH(CHECKLIST!B185,DATOS!B:B,0),1)),"")</f>
        <v/>
      </c>
      <c r="K185" s="50" t="str">
        <f>IFERROR(IF(INDEX(DATOS!AT:AT,MATCH(CHECKLIST!B185,DATOS!B:B,0),1)=0,"",INDEX(DATOS!AT:AT,MATCH(CHECKLIST!B185,DATOS!B:B,0),1)),"")</f>
        <v/>
      </c>
      <c r="L185" s="18" t="str">
        <f>IFERROR(IF(INDEX(DATOS!AV:AV,MATCH(CHECKLIST!B185,DATOS!B:B,0),1)=0,"",INDEX(DATOS!AV:AV,MATCH(CHECKLIST!B185,DATOS!B:B,0),1)),"")</f>
        <v/>
      </c>
      <c r="M185" s="18" t="str">
        <f>IFERROR(IF(INDEX(DATOS!AR:AR,MATCH(CHECKLIST!B185,DATOS!B:B,0),1)=0,"",INDEX(DATOS!AR:AR,MATCH(CHECKLIST!B185,DATOS!B:B,0),1)),"")</f>
        <v/>
      </c>
      <c r="N185" s="50" t="str">
        <f ca="1">IFERROR(IF(INDEX(DATOS!K:K,MATCH(CHECKLIST!B185,DATOS!B:B,0),1)="","X",IF(INDEX(DATOS!K:K,MATCH(CHECKLIST!B185,DATOS!B:B,0),1)&gt;YEAR(TODAY())-1,"","VENCIDA")),"")</f>
        <v/>
      </c>
      <c r="O185" s="50" t="str">
        <f>IFERROR(IF(INDEX(DATOS!AY:AY,MATCH(CHECKLIST!B185,DATOS!B:B,0),1)=0,"",INDEX(DATOS!AY:AY,MATCH(CHECKLIST!B185,DATOS!B:B,0),1)),"")</f>
        <v/>
      </c>
      <c r="P185" s="18" t="str">
        <f>IFERROR(IF(INDEX(DATOS!AW:AW,MATCH(CHECKLIST!B185,DATOS!B:B,0),1)=0,"",INDEX(DATOS!AW:AW,MATCH(CHECKLIST!B185,DATOS!B:B,0),1)),"")</f>
        <v/>
      </c>
      <c r="Q185" s="18" t="str">
        <f>IFERROR(IF(INDEX(DATOS!AX:AX,MATCH(CHECKLIST!B185,DATOS!B:B,0),1)=0,"",INDEX(DATOS!AX:AX,MATCH(CHECKLIST!B185,DATOS!B:B,0),1)),"")</f>
        <v/>
      </c>
      <c r="R185" t="str">
        <f>IF(B185="","",1)</f>
        <v/>
      </c>
      <c r="S185" t="str">
        <f t="shared" si="8"/>
        <v/>
      </c>
      <c r="U185" t="str">
        <f t="shared" si="6"/>
        <v/>
      </c>
      <c r="V185" t="str">
        <f t="shared" si="7"/>
        <v/>
      </c>
    </row>
    <row r="186" spans="1:22" ht="15" customHeight="1" x14ac:dyDescent="0.25">
      <c r="A186" s="13">
        <v>173</v>
      </c>
      <c r="B186" t="str">
        <f>IFERROR(INDEX(DATOS!B:B,MATCH(CHECKLIST!A186,DATOS!BM:BM,0),1),"")</f>
        <v/>
      </c>
      <c r="C186" t="str">
        <f>IFERROR(INDEX(DATOS!I:I,MATCH(CHECKLIST!A186,DATOS!BM:BM,0),1),"")</f>
        <v/>
      </c>
      <c r="D186" t="str">
        <f>IFERROR(INDEX(DATOS!R:R,MATCH(CHECKLIST!E186,DATOS!F:F,0),1),"")</f>
        <v/>
      </c>
      <c r="E186" s="17" t="str">
        <f>IFERROR(INDEX(DATOS!F:F,MATCH(CHECKLIST!A186,DATOS!BM:BM,0),1),"")</f>
        <v/>
      </c>
      <c r="F186" s="3" t="str">
        <f>IFERROR(IF(INDEX(DATOS!AL:AL,MATCH(CHECKLIST!B186,DATOS!B:B,0),1)=0,"",INDEX(DATOS!AL:AL,MATCH(CHECKLIST!B186,DATOS!B:B,0),1)),"")</f>
        <v/>
      </c>
      <c r="G186" s="18" t="str">
        <f>IFERROR(IF(INDEX(DATOS!AQ:AQ,MATCH(CHECKLIST!B186,DATOS!B:B,0),1)=0,"",INDEX(DATOS!AQ:AQ,MATCH(CHECKLIST!B186,DATOS!B:B,0),1)),"")</f>
        <v/>
      </c>
      <c r="H186" s="18" t="str">
        <f>IFERROR(IF(INDEX(DATOS!AC:AC,MATCH(CHECKLIST!B186,DATOS!B:B,0),1)="","X",IF(INDEX(DATOS!AC:AC,MATCH(CHECKLIST!B186,DATOS!B:B,0),1)="VIGENTE","",INDEX(DATOS!AC:AC,MATCH(CHECKLIST!B186,DATOS!B:B,0),1))),"")</f>
        <v/>
      </c>
      <c r="I186" s="18" t="str">
        <f>IFERROR(IF(INDEX(DATOS!AU:AU,MATCH(CHECKLIST!B186,DATOS!B:B,0),1)=0,"",INDEX(DATOS!AU:AU,MATCH(CHECKLIST!B186,DATOS!B:B,0),1)),"")</f>
        <v/>
      </c>
      <c r="J186" s="18" t="str">
        <f>IFERROR(IF(INDEX(DATOS!AS:AS,MATCH(CHECKLIST!B186,DATOS!B:B,0),1)=0,"",INDEX(DATOS!AS:AS,MATCH(CHECKLIST!B186,DATOS!B:B,0),1)),"")</f>
        <v/>
      </c>
      <c r="K186" s="50" t="str">
        <f>IFERROR(IF(INDEX(DATOS!AT:AT,MATCH(CHECKLIST!B186,DATOS!B:B,0),1)=0,"",INDEX(DATOS!AT:AT,MATCH(CHECKLIST!B186,DATOS!B:B,0),1)),"")</f>
        <v/>
      </c>
      <c r="L186" s="18" t="str">
        <f>IFERROR(IF(INDEX(DATOS!AV:AV,MATCH(CHECKLIST!B186,DATOS!B:B,0),1)=0,"",INDEX(DATOS!AV:AV,MATCH(CHECKLIST!B186,DATOS!B:B,0),1)),"")</f>
        <v/>
      </c>
      <c r="M186" s="18" t="str">
        <f>IFERROR(IF(INDEX(DATOS!AR:AR,MATCH(CHECKLIST!B186,DATOS!B:B,0),1)=0,"",INDEX(DATOS!AR:AR,MATCH(CHECKLIST!B186,DATOS!B:B,0),1)),"")</f>
        <v/>
      </c>
      <c r="N186" s="50" t="str">
        <f ca="1">IFERROR(IF(INDEX(DATOS!K:K,MATCH(CHECKLIST!B186,DATOS!B:B,0),1)="","X",IF(INDEX(DATOS!K:K,MATCH(CHECKLIST!B186,DATOS!B:B,0),1)&gt;YEAR(TODAY())-1,"","VENCIDA")),"")</f>
        <v/>
      </c>
      <c r="O186" s="50" t="str">
        <f>IFERROR(IF(INDEX(DATOS!AY:AY,MATCH(CHECKLIST!B186,DATOS!B:B,0),1)=0,"",INDEX(DATOS!AY:AY,MATCH(CHECKLIST!B186,DATOS!B:B,0),1)),"")</f>
        <v/>
      </c>
      <c r="P186" s="18" t="str">
        <f>IFERROR(IF(INDEX(DATOS!AW:AW,MATCH(CHECKLIST!B186,DATOS!B:B,0),1)=0,"",INDEX(DATOS!AW:AW,MATCH(CHECKLIST!B186,DATOS!B:B,0),1)),"")</f>
        <v/>
      </c>
      <c r="Q186" s="18" t="str">
        <f>IFERROR(IF(INDEX(DATOS!AX:AX,MATCH(CHECKLIST!B186,DATOS!B:B,0),1)=0,"",INDEX(DATOS!AX:AX,MATCH(CHECKLIST!B186,DATOS!B:B,0),1)),"")</f>
        <v/>
      </c>
      <c r="S186">
        <f t="shared" si="8"/>
        <v>0</v>
      </c>
      <c r="U186" t="str">
        <f t="shared" si="6"/>
        <v/>
      </c>
      <c r="V186" t="str">
        <f t="shared" si="7"/>
        <v/>
      </c>
    </row>
    <row r="187" spans="1:22" ht="15" customHeight="1" x14ac:dyDescent="0.25">
      <c r="A187" s="13">
        <v>174</v>
      </c>
      <c r="B187" t="str">
        <f>IFERROR(INDEX(DATOS!B:B,MATCH(CHECKLIST!A187,DATOS!BM:BM,0),1),"")</f>
        <v/>
      </c>
      <c r="C187" t="str">
        <f>IFERROR(INDEX(DATOS!I:I,MATCH(CHECKLIST!A187,DATOS!BM:BM,0),1),"")</f>
        <v/>
      </c>
      <c r="D187" t="str">
        <f>IFERROR(INDEX(DATOS!R:R,MATCH(CHECKLIST!E187,DATOS!F:F,0),1),"")</f>
        <v/>
      </c>
      <c r="E187" s="17" t="str">
        <f>IFERROR(INDEX(DATOS!F:F,MATCH(CHECKLIST!A187,DATOS!BM:BM,0),1),"")</f>
        <v/>
      </c>
      <c r="F187" s="3" t="str">
        <f>IFERROR(IF(INDEX(DATOS!AL:AL,MATCH(CHECKLIST!B187,DATOS!B:B,0),1)=0,"",INDEX(DATOS!AL:AL,MATCH(CHECKLIST!B187,DATOS!B:B,0),1)),"")</f>
        <v/>
      </c>
      <c r="G187" s="18" t="str">
        <f>IFERROR(IF(INDEX(DATOS!AQ:AQ,MATCH(CHECKLIST!B187,DATOS!B:B,0),1)=0,"",INDEX(DATOS!AQ:AQ,MATCH(CHECKLIST!B187,DATOS!B:B,0),1)),"")</f>
        <v/>
      </c>
      <c r="H187" s="18" t="str">
        <f>IFERROR(IF(INDEX(DATOS!AC:AC,MATCH(CHECKLIST!B187,DATOS!B:B,0),1)="","X",IF(INDEX(DATOS!AC:AC,MATCH(CHECKLIST!B187,DATOS!B:B,0),1)="VIGENTE","",INDEX(DATOS!AC:AC,MATCH(CHECKLIST!B187,DATOS!B:B,0),1))),"")</f>
        <v/>
      </c>
      <c r="I187" s="18" t="str">
        <f>IFERROR(IF(INDEX(DATOS!AU:AU,MATCH(CHECKLIST!B187,DATOS!B:B,0),1)=0,"",INDEX(DATOS!AU:AU,MATCH(CHECKLIST!B187,DATOS!B:B,0),1)),"")</f>
        <v/>
      </c>
      <c r="J187" s="18" t="str">
        <f>IFERROR(IF(INDEX(DATOS!AS:AS,MATCH(CHECKLIST!B187,DATOS!B:B,0),1)=0,"",INDEX(DATOS!AS:AS,MATCH(CHECKLIST!B187,DATOS!B:B,0),1)),"")</f>
        <v/>
      </c>
      <c r="K187" s="50" t="str">
        <f>IFERROR(IF(INDEX(DATOS!AT:AT,MATCH(CHECKLIST!B187,DATOS!B:B,0),1)=0,"",INDEX(DATOS!AT:AT,MATCH(CHECKLIST!B187,DATOS!B:B,0),1)),"")</f>
        <v/>
      </c>
      <c r="L187" s="18" t="str">
        <f>IFERROR(IF(INDEX(DATOS!AV:AV,MATCH(CHECKLIST!B187,DATOS!B:B,0),1)=0,"",INDEX(DATOS!AV:AV,MATCH(CHECKLIST!B187,DATOS!B:B,0),1)),"")</f>
        <v/>
      </c>
      <c r="M187" s="18" t="str">
        <f>IFERROR(IF(INDEX(DATOS!AR:AR,MATCH(CHECKLIST!B187,DATOS!B:B,0),1)=0,"",INDEX(DATOS!AR:AR,MATCH(CHECKLIST!B187,DATOS!B:B,0),1)),"")</f>
        <v/>
      </c>
      <c r="N187" s="50" t="str">
        <f ca="1">IFERROR(IF(INDEX(DATOS!K:K,MATCH(CHECKLIST!B187,DATOS!B:B,0),1)="","X",IF(INDEX(DATOS!K:K,MATCH(CHECKLIST!B187,DATOS!B:B,0),1)&gt;YEAR(TODAY())-1,"","VENCIDA")),"")</f>
        <v/>
      </c>
      <c r="O187" s="50" t="str">
        <f>IFERROR(IF(INDEX(DATOS!AY:AY,MATCH(CHECKLIST!B187,DATOS!B:B,0),1)=0,"",INDEX(DATOS!AY:AY,MATCH(CHECKLIST!B187,DATOS!B:B,0),1)),"")</f>
        <v/>
      </c>
      <c r="P187" s="18" t="str">
        <f>IFERROR(IF(INDEX(DATOS!AW:AW,MATCH(CHECKLIST!B187,DATOS!B:B,0),1)=0,"",INDEX(DATOS!AW:AW,MATCH(CHECKLIST!B187,DATOS!B:B,0),1)),"")</f>
        <v/>
      </c>
      <c r="Q187" s="18" t="str">
        <f>IFERROR(IF(INDEX(DATOS!AX:AX,MATCH(CHECKLIST!B187,DATOS!B:B,0),1)=0,"",INDEX(DATOS!AX:AX,MATCH(CHECKLIST!B187,DATOS!B:B,0),1)),"")</f>
        <v/>
      </c>
      <c r="R187" t="str">
        <f>IF(B187="","",1)</f>
        <v/>
      </c>
      <c r="S187" t="str">
        <f t="shared" si="8"/>
        <v/>
      </c>
      <c r="U187" t="str">
        <f t="shared" si="6"/>
        <v/>
      </c>
      <c r="V187" t="str">
        <f t="shared" si="7"/>
        <v/>
      </c>
    </row>
    <row r="188" spans="1:22" x14ac:dyDescent="0.25">
      <c r="A188" s="13">
        <v>175</v>
      </c>
      <c r="B188" t="str">
        <f>IFERROR(INDEX(DATOS!B:B,MATCH(CHECKLIST!A188,DATOS!BM:BM,0),1),"")</f>
        <v/>
      </c>
      <c r="C188" t="str">
        <f>IFERROR(INDEX(DATOS!I:I,MATCH(CHECKLIST!A188,DATOS!BM:BM,0),1),"")</f>
        <v/>
      </c>
      <c r="D188" t="str">
        <f>IFERROR(INDEX(DATOS!R:R,MATCH(CHECKLIST!E188,DATOS!F:F,0),1),"")</f>
        <v/>
      </c>
      <c r="E188" s="17" t="str">
        <f>IFERROR(INDEX(DATOS!F:F,MATCH(CHECKLIST!A188,DATOS!BM:BM,0),1),"")</f>
        <v/>
      </c>
      <c r="F188" s="3" t="str">
        <f>IFERROR(IF(INDEX(DATOS!AL:AL,MATCH(CHECKLIST!B188,DATOS!B:B,0),1)=0,"",INDEX(DATOS!AL:AL,MATCH(CHECKLIST!B188,DATOS!B:B,0),1)),"")</f>
        <v/>
      </c>
      <c r="G188" s="18" t="str">
        <f>IFERROR(IF(INDEX(DATOS!AQ:AQ,MATCH(CHECKLIST!B188,DATOS!B:B,0),1)=0,"",INDEX(DATOS!AQ:AQ,MATCH(CHECKLIST!B188,DATOS!B:B,0),1)),"")</f>
        <v/>
      </c>
      <c r="H188" s="18" t="str">
        <f>IFERROR(IF(INDEX(DATOS!AC:AC,MATCH(CHECKLIST!B188,DATOS!B:B,0),1)="","X",IF(INDEX(DATOS!AC:AC,MATCH(CHECKLIST!B188,DATOS!B:B,0),1)="VIGENTE","",INDEX(DATOS!AC:AC,MATCH(CHECKLIST!B188,DATOS!B:B,0),1))),"")</f>
        <v/>
      </c>
      <c r="I188" s="18" t="str">
        <f>IFERROR(IF(INDEX(DATOS!AU:AU,MATCH(CHECKLIST!B188,DATOS!B:B,0),1)=0,"",INDEX(DATOS!AU:AU,MATCH(CHECKLIST!B188,DATOS!B:B,0),1)),"")</f>
        <v/>
      </c>
      <c r="J188" s="18" t="str">
        <f>IFERROR(IF(INDEX(DATOS!AS:AS,MATCH(CHECKLIST!B188,DATOS!B:B,0),1)=0,"",INDEX(DATOS!AS:AS,MATCH(CHECKLIST!B188,DATOS!B:B,0),1)),"")</f>
        <v/>
      </c>
      <c r="K188" s="50" t="str">
        <f>IFERROR(IF(INDEX(DATOS!AT:AT,MATCH(CHECKLIST!B188,DATOS!B:B,0),1)=0,"",INDEX(DATOS!AT:AT,MATCH(CHECKLIST!B188,DATOS!B:B,0),1)),"")</f>
        <v/>
      </c>
      <c r="L188" s="18" t="str">
        <f>IFERROR(IF(INDEX(DATOS!AV:AV,MATCH(CHECKLIST!B188,DATOS!B:B,0),1)=0,"",INDEX(DATOS!AV:AV,MATCH(CHECKLIST!B188,DATOS!B:B,0),1)),"")</f>
        <v/>
      </c>
      <c r="M188" s="18" t="str">
        <f>IFERROR(IF(INDEX(DATOS!AR:AR,MATCH(CHECKLIST!B188,DATOS!B:B,0),1)=0,"",INDEX(DATOS!AR:AR,MATCH(CHECKLIST!B188,DATOS!B:B,0),1)),"")</f>
        <v/>
      </c>
      <c r="N188" s="50" t="str">
        <f ca="1">IFERROR(IF(INDEX(DATOS!K:K,MATCH(CHECKLIST!B188,DATOS!B:B,0),1)="","X",IF(INDEX(DATOS!K:K,MATCH(CHECKLIST!B188,DATOS!B:B,0),1)&gt;YEAR(TODAY())-1,"","VENCIDA")),"")</f>
        <v/>
      </c>
      <c r="O188" s="50" t="str">
        <f>IFERROR(IF(INDEX(DATOS!AY:AY,MATCH(CHECKLIST!B188,DATOS!B:B,0),1)=0,"",INDEX(DATOS!AY:AY,MATCH(CHECKLIST!B188,DATOS!B:B,0),1)),"")</f>
        <v/>
      </c>
      <c r="P188" s="18" t="str">
        <f>IFERROR(IF(INDEX(DATOS!AW:AW,MATCH(CHECKLIST!B188,DATOS!B:B,0),1)=0,"",INDEX(DATOS!AW:AW,MATCH(CHECKLIST!B188,DATOS!B:B,0),1)),"")</f>
        <v/>
      </c>
      <c r="Q188" s="18" t="str">
        <f>IFERROR(IF(INDEX(DATOS!AX:AX,MATCH(CHECKLIST!B188,DATOS!B:B,0),1)=0,"",INDEX(DATOS!AX:AX,MATCH(CHECKLIST!B188,DATOS!B:B,0),1)),"")</f>
        <v/>
      </c>
      <c r="S188">
        <f t="shared" si="8"/>
        <v>0</v>
      </c>
      <c r="U188" t="str">
        <f t="shared" si="6"/>
        <v/>
      </c>
      <c r="V188" t="str">
        <f t="shared" si="7"/>
        <v/>
      </c>
    </row>
    <row r="189" spans="1:22" ht="15" customHeight="1" x14ac:dyDescent="0.25">
      <c r="A189" s="13">
        <v>176</v>
      </c>
      <c r="B189" t="str">
        <f>IFERROR(INDEX(DATOS!B:B,MATCH(CHECKLIST!A189,DATOS!BM:BM,0),1),"")</f>
        <v/>
      </c>
      <c r="C189" t="str">
        <f>IFERROR(INDEX(DATOS!I:I,MATCH(CHECKLIST!A189,DATOS!BM:BM,0),1),"")</f>
        <v/>
      </c>
      <c r="D189" t="str">
        <f>IFERROR(INDEX(DATOS!R:R,MATCH(CHECKLIST!E189,DATOS!F:F,0),1),"")</f>
        <v/>
      </c>
      <c r="E189" s="17" t="str">
        <f>IFERROR(INDEX(DATOS!F:F,MATCH(CHECKLIST!A189,DATOS!BM:BM,0),1),"")</f>
        <v/>
      </c>
      <c r="F189" s="3" t="str">
        <f>IFERROR(IF(INDEX(DATOS!AL:AL,MATCH(CHECKLIST!B189,DATOS!B:B,0),1)=0,"",INDEX(DATOS!AL:AL,MATCH(CHECKLIST!B189,DATOS!B:B,0),1)),"")</f>
        <v/>
      </c>
      <c r="G189" s="18" t="str">
        <f>IFERROR(IF(INDEX(DATOS!AQ:AQ,MATCH(CHECKLIST!B189,DATOS!B:B,0),1)=0,"",INDEX(DATOS!AQ:AQ,MATCH(CHECKLIST!B189,DATOS!B:B,0),1)),"")</f>
        <v/>
      </c>
      <c r="H189" s="18" t="str">
        <f>IFERROR(IF(INDEX(DATOS!AC:AC,MATCH(CHECKLIST!B189,DATOS!B:B,0),1)="","X",IF(INDEX(DATOS!AC:AC,MATCH(CHECKLIST!B189,DATOS!B:B,0),1)="VIGENTE","",INDEX(DATOS!AC:AC,MATCH(CHECKLIST!B189,DATOS!B:B,0),1))),"")</f>
        <v/>
      </c>
      <c r="I189" s="18" t="str">
        <f>IFERROR(IF(INDEX(DATOS!AU:AU,MATCH(CHECKLIST!B189,DATOS!B:B,0),1)=0,"",INDEX(DATOS!AU:AU,MATCH(CHECKLIST!B189,DATOS!B:B,0),1)),"")</f>
        <v/>
      </c>
      <c r="J189" s="18" t="str">
        <f>IFERROR(IF(INDEX(DATOS!AS:AS,MATCH(CHECKLIST!B189,DATOS!B:B,0),1)=0,"",INDEX(DATOS!AS:AS,MATCH(CHECKLIST!B189,DATOS!B:B,0),1)),"")</f>
        <v/>
      </c>
      <c r="K189" s="50" t="str">
        <f>IFERROR(IF(INDEX(DATOS!AT:AT,MATCH(CHECKLIST!B189,DATOS!B:B,0),1)=0,"",INDEX(DATOS!AT:AT,MATCH(CHECKLIST!B189,DATOS!B:B,0),1)),"")</f>
        <v/>
      </c>
      <c r="L189" s="18" t="str">
        <f>IFERROR(IF(INDEX(DATOS!AV:AV,MATCH(CHECKLIST!B189,DATOS!B:B,0),1)=0,"",INDEX(DATOS!AV:AV,MATCH(CHECKLIST!B189,DATOS!B:B,0),1)),"")</f>
        <v/>
      </c>
      <c r="M189" s="18" t="str">
        <f>IFERROR(IF(INDEX(DATOS!AR:AR,MATCH(CHECKLIST!B189,DATOS!B:B,0),1)=0,"",INDEX(DATOS!AR:AR,MATCH(CHECKLIST!B189,DATOS!B:B,0),1)),"")</f>
        <v/>
      </c>
      <c r="N189" s="50" t="str">
        <f ca="1">IFERROR(IF(INDEX(DATOS!K:K,MATCH(CHECKLIST!B189,DATOS!B:B,0),1)="","X",IF(INDEX(DATOS!K:K,MATCH(CHECKLIST!B189,DATOS!B:B,0),1)&gt;YEAR(TODAY())-1,"","VENCIDA")),"")</f>
        <v/>
      </c>
      <c r="O189" s="50" t="str">
        <f>IFERROR(IF(INDEX(DATOS!AY:AY,MATCH(CHECKLIST!B189,DATOS!B:B,0),1)=0,"",INDEX(DATOS!AY:AY,MATCH(CHECKLIST!B189,DATOS!B:B,0),1)),"")</f>
        <v/>
      </c>
      <c r="P189" s="18" t="str">
        <f>IFERROR(IF(INDEX(DATOS!AW:AW,MATCH(CHECKLIST!B189,DATOS!B:B,0),1)=0,"",INDEX(DATOS!AW:AW,MATCH(CHECKLIST!B189,DATOS!B:B,0),1)),"")</f>
        <v/>
      </c>
      <c r="Q189" s="18" t="str">
        <f>IFERROR(IF(INDEX(DATOS!AX:AX,MATCH(CHECKLIST!B189,DATOS!B:B,0),1)=0,"",INDEX(DATOS!AX:AX,MATCH(CHECKLIST!B189,DATOS!B:B,0),1)),"")</f>
        <v/>
      </c>
      <c r="R189" t="str">
        <f>IF(B189="","",1)</f>
        <v/>
      </c>
      <c r="S189" t="str">
        <f t="shared" si="8"/>
        <v/>
      </c>
      <c r="U189" t="str">
        <f t="shared" si="6"/>
        <v/>
      </c>
      <c r="V189" t="str">
        <f t="shared" si="7"/>
        <v/>
      </c>
    </row>
    <row r="190" spans="1:22" x14ac:dyDescent="0.25">
      <c r="A190" s="13">
        <v>177</v>
      </c>
      <c r="B190" t="str">
        <f>IFERROR(INDEX(DATOS!B:B,MATCH(CHECKLIST!A190,DATOS!BM:BM,0),1),"")</f>
        <v/>
      </c>
      <c r="C190" t="str">
        <f>IFERROR(INDEX(DATOS!I:I,MATCH(CHECKLIST!A190,DATOS!BM:BM,0),1),"")</f>
        <v/>
      </c>
      <c r="D190" t="str">
        <f>IFERROR(INDEX(DATOS!R:R,MATCH(CHECKLIST!E190,DATOS!F:F,0),1),"")</f>
        <v/>
      </c>
      <c r="E190" s="17" t="str">
        <f>IFERROR(INDEX(DATOS!F:F,MATCH(CHECKLIST!A190,DATOS!BM:BM,0),1),"")</f>
        <v/>
      </c>
      <c r="F190" s="3" t="str">
        <f>IFERROR(IF(INDEX(DATOS!AL:AL,MATCH(CHECKLIST!B190,DATOS!B:B,0),1)=0,"",INDEX(DATOS!AL:AL,MATCH(CHECKLIST!B190,DATOS!B:B,0),1)),"")</f>
        <v/>
      </c>
      <c r="G190" s="18" t="str">
        <f>IFERROR(IF(INDEX(DATOS!AQ:AQ,MATCH(CHECKLIST!B190,DATOS!B:B,0),1)=0,"",INDEX(DATOS!AQ:AQ,MATCH(CHECKLIST!B190,DATOS!B:B,0),1)),"")</f>
        <v/>
      </c>
      <c r="H190" s="18" t="str">
        <f>IFERROR(IF(INDEX(DATOS!AC:AC,MATCH(CHECKLIST!B190,DATOS!B:B,0),1)="","X",IF(INDEX(DATOS!AC:AC,MATCH(CHECKLIST!B190,DATOS!B:B,0),1)="VIGENTE","",INDEX(DATOS!AC:AC,MATCH(CHECKLIST!B190,DATOS!B:B,0),1))),"")</f>
        <v/>
      </c>
      <c r="I190" s="18" t="str">
        <f>IFERROR(IF(INDEX(DATOS!AU:AU,MATCH(CHECKLIST!B190,DATOS!B:B,0),1)=0,"",INDEX(DATOS!AU:AU,MATCH(CHECKLIST!B190,DATOS!B:B,0),1)),"")</f>
        <v/>
      </c>
      <c r="J190" s="18" t="str">
        <f>IFERROR(IF(INDEX(DATOS!AS:AS,MATCH(CHECKLIST!B190,DATOS!B:B,0),1)=0,"",INDEX(DATOS!AS:AS,MATCH(CHECKLIST!B190,DATOS!B:B,0),1)),"")</f>
        <v/>
      </c>
      <c r="K190" s="50" t="str">
        <f>IFERROR(IF(INDEX(DATOS!AT:AT,MATCH(CHECKLIST!B190,DATOS!B:B,0),1)=0,"",INDEX(DATOS!AT:AT,MATCH(CHECKLIST!B190,DATOS!B:B,0),1)),"")</f>
        <v/>
      </c>
      <c r="L190" s="18" t="str">
        <f>IFERROR(IF(INDEX(DATOS!AV:AV,MATCH(CHECKLIST!B190,DATOS!B:B,0),1)=0,"",INDEX(DATOS!AV:AV,MATCH(CHECKLIST!B190,DATOS!B:B,0),1)),"")</f>
        <v/>
      </c>
      <c r="M190" s="18" t="str">
        <f>IFERROR(IF(INDEX(DATOS!AR:AR,MATCH(CHECKLIST!B190,DATOS!B:B,0),1)=0,"",INDEX(DATOS!AR:AR,MATCH(CHECKLIST!B190,DATOS!B:B,0),1)),"")</f>
        <v/>
      </c>
      <c r="N190" s="50" t="str">
        <f ca="1">IFERROR(IF(INDEX(DATOS!K:K,MATCH(CHECKLIST!B190,DATOS!B:B,0),1)="","X",IF(INDEX(DATOS!K:K,MATCH(CHECKLIST!B190,DATOS!B:B,0),1)&gt;YEAR(TODAY())-1,"","VENCIDA")),"")</f>
        <v/>
      </c>
      <c r="O190" s="50" t="str">
        <f>IFERROR(IF(INDEX(DATOS!AY:AY,MATCH(CHECKLIST!B190,DATOS!B:B,0),1)=0,"",INDEX(DATOS!AY:AY,MATCH(CHECKLIST!B190,DATOS!B:B,0),1)),"")</f>
        <v/>
      </c>
      <c r="P190" s="18" t="str">
        <f>IFERROR(IF(INDEX(DATOS!AW:AW,MATCH(CHECKLIST!B190,DATOS!B:B,0),1)=0,"",INDEX(DATOS!AW:AW,MATCH(CHECKLIST!B190,DATOS!B:B,0),1)),"")</f>
        <v/>
      </c>
      <c r="Q190" s="18" t="str">
        <f>IFERROR(IF(INDEX(DATOS!AX:AX,MATCH(CHECKLIST!B190,DATOS!B:B,0),1)=0,"",INDEX(DATOS!AX:AX,MATCH(CHECKLIST!B190,DATOS!B:B,0),1)),"")</f>
        <v/>
      </c>
      <c r="S190">
        <f t="shared" si="8"/>
        <v>0</v>
      </c>
      <c r="U190" t="str">
        <f t="shared" si="6"/>
        <v/>
      </c>
      <c r="V190" t="str">
        <f t="shared" si="7"/>
        <v/>
      </c>
    </row>
    <row r="191" spans="1:22" ht="15" customHeight="1" x14ac:dyDescent="0.25">
      <c r="A191" s="13">
        <v>178</v>
      </c>
      <c r="B191" t="str">
        <f>IFERROR(INDEX(DATOS!B:B,MATCH(CHECKLIST!A191,DATOS!BM:BM,0),1),"")</f>
        <v/>
      </c>
      <c r="C191" t="str">
        <f>IFERROR(INDEX(DATOS!I:I,MATCH(CHECKLIST!A191,DATOS!BM:BM,0),1),"")</f>
        <v/>
      </c>
      <c r="D191" t="str">
        <f>IFERROR(INDEX(DATOS!R:R,MATCH(CHECKLIST!E191,DATOS!F:F,0),1),"")</f>
        <v/>
      </c>
      <c r="E191" s="17" t="str">
        <f>IFERROR(INDEX(DATOS!F:F,MATCH(CHECKLIST!A191,DATOS!BM:BM,0),1),"")</f>
        <v/>
      </c>
      <c r="F191" s="3" t="str">
        <f>IFERROR(IF(INDEX(DATOS!AL:AL,MATCH(CHECKLIST!B191,DATOS!B:B,0),1)=0,"",INDEX(DATOS!AL:AL,MATCH(CHECKLIST!B191,DATOS!B:B,0),1)),"")</f>
        <v/>
      </c>
      <c r="G191" s="18" t="str">
        <f>IFERROR(IF(INDEX(DATOS!AQ:AQ,MATCH(CHECKLIST!B191,DATOS!B:B,0),1)=0,"",INDEX(DATOS!AQ:AQ,MATCH(CHECKLIST!B191,DATOS!B:B,0),1)),"")</f>
        <v/>
      </c>
      <c r="H191" s="18" t="str">
        <f>IFERROR(IF(INDEX(DATOS!AC:AC,MATCH(CHECKLIST!B191,DATOS!B:B,0),1)="","X",IF(INDEX(DATOS!AC:AC,MATCH(CHECKLIST!B191,DATOS!B:B,0),1)="VIGENTE","",INDEX(DATOS!AC:AC,MATCH(CHECKLIST!B191,DATOS!B:B,0),1))),"")</f>
        <v/>
      </c>
      <c r="I191" s="18" t="str">
        <f>IFERROR(IF(INDEX(DATOS!AU:AU,MATCH(CHECKLIST!B191,DATOS!B:B,0),1)=0,"",INDEX(DATOS!AU:AU,MATCH(CHECKLIST!B191,DATOS!B:B,0),1)),"")</f>
        <v/>
      </c>
      <c r="J191" s="18" t="str">
        <f>IFERROR(IF(INDEX(DATOS!AS:AS,MATCH(CHECKLIST!B191,DATOS!B:B,0),1)=0,"",INDEX(DATOS!AS:AS,MATCH(CHECKLIST!B191,DATOS!B:B,0),1)),"")</f>
        <v/>
      </c>
      <c r="K191" s="50" t="str">
        <f>IFERROR(IF(INDEX(DATOS!AT:AT,MATCH(CHECKLIST!B191,DATOS!B:B,0),1)=0,"",INDEX(DATOS!AT:AT,MATCH(CHECKLIST!B191,DATOS!B:B,0),1)),"")</f>
        <v/>
      </c>
      <c r="L191" s="18" t="str">
        <f>IFERROR(IF(INDEX(DATOS!AV:AV,MATCH(CHECKLIST!B191,DATOS!B:B,0),1)=0,"",INDEX(DATOS!AV:AV,MATCH(CHECKLIST!B191,DATOS!B:B,0),1)),"")</f>
        <v/>
      </c>
      <c r="M191" s="18" t="str">
        <f>IFERROR(IF(INDEX(DATOS!AR:AR,MATCH(CHECKLIST!B191,DATOS!B:B,0),1)=0,"",INDEX(DATOS!AR:AR,MATCH(CHECKLIST!B191,DATOS!B:B,0),1)),"")</f>
        <v/>
      </c>
      <c r="N191" s="50" t="str">
        <f ca="1">IFERROR(IF(INDEX(DATOS!K:K,MATCH(CHECKLIST!B191,DATOS!B:B,0),1)="","X",IF(INDEX(DATOS!K:K,MATCH(CHECKLIST!B191,DATOS!B:B,0),1)&gt;YEAR(TODAY())-1,"","VENCIDA")),"")</f>
        <v/>
      </c>
      <c r="O191" s="50" t="str">
        <f>IFERROR(IF(INDEX(DATOS!AY:AY,MATCH(CHECKLIST!B191,DATOS!B:B,0),1)=0,"",INDEX(DATOS!AY:AY,MATCH(CHECKLIST!B191,DATOS!B:B,0),1)),"")</f>
        <v/>
      </c>
      <c r="P191" s="18" t="str">
        <f>IFERROR(IF(INDEX(DATOS!AW:AW,MATCH(CHECKLIST!B191,DATOS!B:B,0),1)=0,"",INDEX(DATOS!AW:AW,MATCH(CHECKLIST!B191,DATOS!B:B,0),1)),"")</f>
        <v/>
      </c>
      <c r="Q191" s="18" t="str">
        <f>IFERROR(IF(INDEX(DATOS!AX:AX,MATCH(CHECKLIST!B191,DATOS!B:B,0),1)=0,"",INDEX(DATOS!AX:AX,MATCH(CHECKLIST!B191,DATOS!B:B,0),1)),"")</f>
        <v/>
      </c>
      <c r="R191" t="str">
        <f>IF(B191="","",1)</f>
        <v/>
      </c>
      <c r="S191" t="str">
        <f t="shared" si="8"/>
        <v/>
      </c>
      <c r="U191" t="str">
        <f t="shared" si="6"/>
        <v/>
      </c>
      <c r="V191" t="str">
        <f t="shared" si="7"/>
        <v/>
      </c>
    </row>
    <row r="192" spans="1:22" x14ac:dyDescent="0.25">
      <c r="A192" s="13">
        <v>179</v>
      </c>
      <c r="B192" t="str">
        <f>IFERROR(INDEX(DATOS!B:B,MATCH(CHECKLIST!A192,DATOS!BM:BM,0),1),"")</f>
        <v/>
      </c>
      <c r="C192" t="str">
        <f>IFERROR(INDEX(DATOS!I:I,MATCH(CHECKLIST!A192,DATOS!BM:BM,0),1),"")</f>
        <v/>
      </c>
      <c r="D192" t="str">
        <f>IFERROR(INDEX(DATOS!R:R,MATCH(CHECKLIST!E192,DATOS!F:F,0),1),"")</f>
        <v/>
      </c>
      <c r="E192" s="17" t="str">
        <f>IFERROR(INDEX(DATOS!F:F,MATCH(CHECKLIST!A192,DATOS!BM:BM,0),1),"")</f>
        <v/>
      </c>
      <c r="F192" s="3" t="str">
        <f>IFERROR(IF(INDEX(DATOS!AL:AL,MATCH(CHECKLIST!B192,DATOS!B:B,0),1)=0,"",INDEX(DATOS!AL:AL,MATCH(CHECKLIST!B192,DATOS!B:B,0),1)),"")</f>
        <v/>
      </c>
      <c r="G192" s="18" t="str">
        <f>IFERROR(IF(INDEX(DATOS!AQ:AQ,MATCH(CHECKLIST!B192,DATOS!B:B,0),1)=0,"",INDEX(DATOS!AQ:AQ,MATCH(CHECKLIST!B192,DATOS!B:B,0),1)),"")</f>
        <v/>
      </c>
      <c r="H192" s="18" t="str">
        <f>IFERROR(IF(INDEX(DATOS!AC:AC,MATCH(CHECKLIST!B192,DATOS!B:B,0),1)="","X",IF(INDEX(DATOS!AC:AC,MATCH(CHECKLIST!B192,DATOS!B:B,0),1)="VIGENTE","",INDEX(DATOS!AC:AC,MATCH(CHECKLIST!B192,DATOS!B:B,0),1))),"")</f>
        <v/>
      </c>
      <c r="I192" s="18" t="str">
        <f>IFERROR(IF(INDEX(DATOS!AU:AU,MATCH(CHECKLIST!B192,DATOS!B:B,0),1)=0,"",INDEX(DATOS!AU:AU,MATCH(CHECKLIST!B192,DATOS!B:B,0),1)),"")</f>
        <v/>
      </c>
      <c r="J192" s="18" t="str">
        <f>IFERROR(IF(INDEX(DATOS!AS:AS,MATCH(CHECKLIST!B192,DATOS!B:B,0),1)=0,"",INDEX(DATOS!AS:AS,MATCH(CHECKLIST!B192,DATOS!B:B,0),1)),"")</f>
        <v/>
      </c>
      <c r="K192" s="50" t="str">
        <f>IFERROR(IF(INDEX(DATOS!AT:AT,MATCH(CHECKLIST!B192,DATOS!B:B,0),1)=0,"",INDEX(DATOS!AT:AT,MATCH(CHECKLIST!B192,DATOS!B:B,0),1)),"")</f>
        <v/>
      </c>
      <c r="L192" s="18" t="str">
        <f>IFERROR(IF(INDEX(DATOS!AV:AV,MATCH(CHECKLIST!B192,DATOS!B:B,0),1)=0,"",INDEX(DATOS!AV:AV,MATCH(CHECKLIST!B192,DATOS!B:B,0),1)),"")</f>
        <v/>
      </c>
      <c r="M192" s="18" t="str">
        <f>IFERROR(IF(INDEX(DATOS!AR:AR,MATCH(CHECKLIST!B192,DATOS!B:B,0),1)=0,"",INDEX(DATOS!AR:AR,MATCH(CHECKLIST!B192,DATOS!B:B,0),1)),"")</f>
        <v/>
      </c>
      <c r="N192" s="50" t="str">
        <f ca="1">IFERROR(IF(INDEX(DATOS!K:K,MATCH(CHECKLIST!B192,DATOS!B:B,0),1)="","X",IF(INDEX(DATOS!K:K,MATCH(CHECKLIST!B192,DATOS!B:B,0),1)&gt;YEAR(TODAY())-1,"","VENCIDA")),"")</f>
        <v/>
      </c>
      <c r="O192" s="50" t="str">
        <f>IFERROR(IF(INDEX(DATOS!AY:AY,MATCH(CHECKLIST!B192,DATOS!B:B,0),1)=0,"",INDEX(DATOS!AY:AY,MATCH(CHECKLIST!B192,DATOS!B:B,0),1)),"")</f>
        <v/>
      </c>
      <c r="P192" s="18" t="str">
        <f>IFERROR(IF(INDEX(DATOS!AW:AW,MATCH(CHECKLIST!B192,DATOS!B:B,0),1)=0,"",INDEX(DATOS!AW:AW,MATCH(CHECKLIST!B192,DATOS!B:B,0),1)),"")</f>
        <v/>
      </c>
      <c r="Q192" s="18" t="str">
        <f>IFERROR(IF(INDEX(DATOS!AX:AX,MATCH(CHECKLIST!B192,DATOS!B:B,0),1)=0,"",INDEX(DATOS!AX:AX,MATCH(CHECKLIST!B192,DATOS!B:B,0),1)),"")</f>
        <v/>
      </c>
      <c r="S192">
        <f t="shared" si="8"/>
        <v>0</v>
      </c>
      <c r="U192" t="str">
        <f t="shared" si="6"/>
        <v/>
      </c>
      <c r="V192" t="str">
        <f t="shared" si="7"/>
        <v/>
      </c>
    </row>
    <row r="193" spans="1:22" ht="15" customHeight="1" x14ac:dyDescent="0.25">
      <c r="A193" s="13">
        <v>180</v>
      </c>
      <c r="B193" t="str">
        <f>IFERROR(INDEX(DATOS!B:B,MATCH(CHECKLIST!A193,DATOS!BM:BM,0),1),"")</f>
        <v/>
      </c>
      <c r="C193" t="str">
        <f>IFERROR(INDEX(DATOS!I:I,MATCH(CHECKLIST!A193,DATOS!BM:BM,0),1),"")</f>
        <v/>
      </c>
      <c r="D193" t="str">
        <f>IFERROR(INDEX(DATOS!R:R,MATCH(CHECKLIST!E193,DATOS!F:F,0),1),"")</f>
        <v/>
      </c>
      <c r="E193" s="17" t="str">
        <f>IFERROR(INDEX(DATOS!F:F,MATCH(CHECKLIST!A193,DATOS!BM:BM,0),1),"")</f>
        <v/>
      </c>
      <c r="F193" s="3" t="str">
        <f>IFERROR(IF(INDEX(DATOS!AL:AL,MATCH(CHECKLIST!B193,DATOS!B:B,0),1)=0,"",INDEX(DATOS!AL:AL,MATCH(CHECKLIST!B193,DATOS!B:B,0),1)),"")</f>
        <v/>
      </c>
      <c r="G193" s="18" t="str">
        <f>IFERROR(IF(INDEX(DATOS!AQ:AQ,MATCH(CHECKLIST!B193,DATOS!B:B,0),1)=0,"",INDEX(DATOS!AQ:AQ,MATCH(CHECKLIST!B193,DATOS!B:B,0),1)),"")</f>
        <v/>
      </c>
      <c r="H193" s="18" t="str">
        <f>IFERROR(IF(INDEX(DATOS!AC:AC,MATCH(CHECKLIST!B193,DATOS!B:B,0),1)="","X",IF(INDEX(DATOS!AC:AC,MATCH(CHECKLIST!B193,DATOS!B:B,0),1)="VIGENTE","",INDEX(DATOS!AC:AC,MATCH(CHECKLIST!B193,DATOS!B:B,0),1))),"")</f>
        <v/>
      </c>
      <c r="I193" s="18" t="str">
        <f>IFERROR(IF(INDEX(DATOS!AU:AU,MATCH(CHECKLIST!B193,DATOS!B:B,0),1)=0,"",INDEX(DATOS!AU:AU,MATCH(CHECKLIST!B193,DATOS!B:B,0),1)),"")</f>
        <v/>
      </c>
      <c r="J193" s="18" t="str">
        <f>IFERROR(IF(INDEX(DATOS!AS:AS,MATCH(CHECKLIST!B193,DATOS!B:B,0),1)=0,"",INDEX(DATOS!AS:AS,MATCH(CHECKLIST!B193,DATOS!B:B,0),1)),"")</f>
        <v/>
      </c>
      <c r="K193" s="50" t="str">
        <f>IFERROR(IF(INDEX(DATOS!AT:AT,MATCH(CHECKLIST!B193,DATOS!B:B,0),1)=0,"",INDEX(DATOS!AT:AT,MATCH(CHECKLIST!B193,DATOS!B:B,0),1)),"")</f>
        <v/>
      </c>
      <c r="L193" s="18" t="str">
        <f>IFERROR(IF(INDEX(DATOS!AV:AV,MATCH(CHECKLIST!B193,DATOS!B:B,0),1)=0,"",INDEX(DATOS!AV:AV,MATCH(CHECKLIST!B193,DATOS!B:B,0),1)),"")</f>
        <v/>
      </c>
      <c r="M193" s="18" t="str">
        <f>IFERROR(IF(INDEX(DATOS!AR:AR,MATCH(CHECKLIST!B193,DATOS!B:B,0),1)=0,"",INDEX(DATOS!AR:AR,MATCH(CHECKLIST!B193,DATOS!B:B,0),1)),"")</f>
        <v/>
      </c>
      <c r="N193" s="50" t="str">
        <f ca="1">IFERROR(IF(INDEX(DATOS!K:K,MATCH(CHECKLIST!B193,DATOS!B:B,0),1)="","X",IF(INDEX(DATOS!K:K,MATCH(CHECKLIST!B193,DATOS!B:B,0),1)&gt;YEAR(TODAY())-1,"","VENCIDA")),"")</f>
        <v/>
      </c>
      <c r="O193" s="50" t="str">
        <f>IFERROR(IF(INDEX(DATOS!AY:AY,MATCH(CHECKLIST!B193,DATOS!B:B,0),1)=0,"",INDEX(DATOS!AY:AY,MATCH(CHECKLIST!B193,DATOS!B:B,0),1)),"")</f>
        <v/>
      </c>
      <c r="P193" s="18" t="str">
        <f>IFERROR(IF(INDEX(DATOS!AW:AW,MATCH(CHECKLIST!B193,DATOS!B:B,0),1)=0,"",INDEX(DATOS!AW:AW,MATCH(CHECKLIST!B193,DATOS!B:B,0),1)),"")</f>
        <v/>
      </c>
      <c r="Q193" s="18" t="str">
        <f>IFERROR(IF(INDEX(DATOS!AX:AX,MATCH(CHECKLIST!B193,DATOS!B:B,0),1)=0,"",INDEX(DATOS!AX:AX,MATCH(CHECKLIST!B193,DATOS!B:B,0),1)),"")</f>
        <v/>
      </c>
      <c r="R193" t="str">
        <f>IF(B193="","",1)</f>
        <v/>
      </c>
      <c r="S193" t="str">
        <f t="shared" si="8"/>
        <v/>
      </c>
      <c r="U193" t="str">
        <f t="shared" si="6"/>
        <v/>
      </c>
      <c r="V193" t="str">
        <f t="shared" si="7"/>
        <v/>
      </c>
    </row>
    <row r="194" spans="1:22" ht="15" customHeight="1" x14ac:dyDescent="0.25">
      <c r="A194" s="13">
        <v>181</v>
      </c>
      <c r="B194" t="str">
        <f>IFERROR(INDEX(DATOS!B:B,MATCH(CHECKLIST!A194,DATOS!BM:BM,0),1),"")</f>
        <v/>
      </c>
      <c r="C194" t="str">
        <f>IFERROR(INDEX(DATOS!I:I,MATCH(CHECKLIST!A194,DATOS!BM:BM,0),1),"")</f>
        <v/>
      </c>
      <c r="D194" t="str">
        <f>IFERROR(INDEX(DATOS!R:R,MATCH(CHECKLIST!E194,DATOS!F:F,0),1),"")</f>
        <v/>
      </c>
      <c r="E194" s="17" t="str">
        <f>IFERROR(INDEX(DATOS!F:F,MATCH(CHECKLIST!A194,DATOS!BM:BM,0),1),"")</f>
        <v/>
      </c>
      <c r="F194" s="3" t="str">
        <f>IFERROR(IF(INDEX(DATOS!AL:AL,MATCH(CHECKLIST!B194,DATOS!B:B,0),1)=0,"",INDEX(DATOS!AL:AL,MATCH(CHECKLIST!B194,DATOS!B:B,0),1)),"")</f>
        <v/>
      </c>
      <c r="G194" s="18" t="str">
        <f>IFERROR(IF(INDEX(DATOS!AQ:AQ,MATCH(CHECKLIST!B194,DATOS!B:B,0),1)=0,"",INDEX(DATOS!AQ:AQ,MATCH(CHECKLIST!B194,DATOS!B:B,0),1)),"")</f>
        <v/>
      </c>
      <c r="H194" s="18" t="str">
        <f>IFERROR(IF(INDEX(DATOS!AC:AC,MATCH(CHECKLIST!B194,DATOS!B:B,0),1)="","X",IF(INDEX(DATOS!AC:AC,MATCH(CHECKLIST!B194,DATOS!B:B,0),1)="VIGENTE","",INDEX(DATOS!AC:AC,MATCH(CHECKLIST!B194,DATOS!B:B,0),1))),"")</f>
        <v/>
      </c>
      <c r="I194" s="18" t="str">
        <f>IFERROR(IF(INDEX(DATOS!AU:AU,MATCH(CHECKLIST!B194,DATOS!B:B,0),1)=0,"",INDEX(DATOS!AU:AU,MATCH(CHECKLIST!B194,DATOS!B:B,0),1)),"")</f>
        <v/>
      </c>
      <c r="J194" s="18" t="str">
        <f>IFERROR(IF(INDEX(DATOS!AS:AS,MATCH(CHECKLIST!B194,DATOS!B:B,0),1)=0,"",INDEX(DATOS!AS:AS,MATCH(CHECKLIST!B194,DATOS!B:B,0),1)),"")</f>
        <v/>
      </c>
      <c r="K194" s="50" t="str">
        <f>IFERROR(IF(INDEX(DATOS!AT:AT,MATCH(CHECKLIST!B194,DATOS!B:B,0),1)=0,"",INDEX(DATOS!AT:AT,MATCH(CHECKLIST!B194,DATOS!B:B,0),1)),"")</f>
        <v/>
      </c>
      <c r="L194" s="18" t="str">
        <f>IFERROR(IF(INDEX(DATOS!AV:AV,MATCH(CHECKLIST!B194,DATOS!B:B,0),1)=0,"",INDEX(DATOS!AV:AV,MATCH(CHECKLIST!B194,DATOS!B:B,0),1)),"")</f>
        <v/>
      </c>
      <c r="M194" s="18" t="str">
        <f>IFERROR(IF(INDEX(DATOS!AR:AR,MATCH(CHECKLIST!B194,DATOS!B:B,0),1)=0,"",INDEX(DATOS!AR:AR,MATCH(CHECKLIST!B194,DATOS!B:B,0),1)),"")</f>
        <v/>
      </c>
      <c r="N194" s="50" t="str">
        <f ca="1">IFERROR(IF(INDEX(DATOS!K:K,MATCH(CHECKLIST!B194,DATOS!B:B,0),1)="","X",IF(INDEX(DATOS!K:K,MATCH(CHECKLIST!B194,DATOS!B:B,0),1)&gt;YEAR(TODAY())-1,"","VENCIDA")),"")</f>
        <v/>
      </c>
      <c r="O194" s="50" t="str">
        <f>IFERROR(IF(INDEX(DATOS!AY:AY,MATCH(CHECKLIST!B194,DATOS!B:B,0),1)=0,"",INDEX(DATOS!AY:AY,MATCH(CHECKLIST!B194,DATOS!B:B,0),1)),"")</f>
        <v/>
      </c>
      <c r="P194" s="18" t="str">
        <f>IFERROR(IF(INDEX(DATOS!AW:AW,MATCH(CHECKLIST!B194,DATOS!B:B,0),1)=0,"",INDEX(DATOS!AW:AW,MATCH(CHECKLIST!B194,DATOS!B:B,0),1)),"")</f>
        <v/>
      </c>
      <c r="Q194" s="18" t="str">
        <f>IFERROR(IF(INDEX(DATOS!AX:AX,MATCH(CHECKLIST!B194,DATOS!B:B,0),1)=0,"",INDEX(DATOS!AX:AX,MATCH(CHECKLIST!B194,DATOS!B:B,0),1)),"")</f>
        <v/>
      </c>
      <c r="S194">
        <f t="shared" si="8"/>
        <v>0</v>
      </c>
      <c r="U194" t="str">
        <f t="shared" si="6"/>
        <v/>
      </c>
      <c r="V194" t="str">
        <f t="shared" si="7"/>
        <v/>
      </c>
    </row>
    <row r="195" spans="1:22" ht="15" customHeight="1" x14ac:dyDescent="0.25">
      <c r="A195" s="13">
        <v>182</v>
      </c>
      <c r="B195" t="str">
        <f>IFERROR(INDEX(DATOS!B:B,MATCH(CHECKLIST!A195,DATOS!BM:BM,0),1),"")</f>
        <v/>
      </c>
      <c r="C195" t="str">
        <f>IFERROR(INDEX(DATOS!I:I,MATCH(CHECKLIST!A195,DATOS!BM:BM,0),1),"")</f>
        <v/>
      </c>
      <c r="D195" t="str">
        <f>IFERROR(INDEX(DATOS!R:R,MATCH(CHECKLIST!E195,DATOS!F:F,0),1),"")</f>
        <v/>
      </c>
      <c r="E195" s="17" t="str">
        <f>IFERROR(INDEX(DATOS!F:F,MATCH(CHECKLIST!A195,DATOS!BM:BM,0),1),"")</f>
        <v/>
      </c>
      <c r="F195" s="3" t="str">
        <f>IFERROR(IF(INDEX(DATOS!AL:AL,MATCH(CHECKLIST!B195,DATOS!B:B,0),1)=0,"",INDEX(DATOS!AL:AL,MATCH(CHECKLIST!B195,DATOS!B:B,0),1)),"")</f>
        <v/>
      </c>
      <c r="G195" s="18" t="str">
        <f>IFERROR(IF(INDEX(DATOS!AQ:AQ,MATCH(CHECKLIST!B195,DATOS!B:B,0),1)=0,"",INDEX(DATOS!AQ:AQ,MATCH(CHECKLIST!B195,DATOS!B:B,0),1)),"")</f>
        <v/>
      </c>
      <c r="H195" s="18" t="str">
        <f>IFERROR(IF(INDEX(DATOS!AC:AC,MATCH(CHECKLIST!B195,DATOS!B:B,0),1)="","X",IF(INDEX(DATOS!AC:AC,MATCH(CHECKLIST!B195,DATOS!B:B,0),1)="VIGENTE","",INDEX(DATOS!AC:AC,MATCH(CHECKLIST!B195,DATOS!B:B,0),1))),"")</f>
        <v/>
      </c>
      <c r="I195" s="18" t="str">
        <f>IFERROR(IF(INDEX(DATOS!AU:AU,MATCH(CHECKLIST!B195,DATOS!B:B,0),1)=0,"",INDEX(DATOS!AU:AU,MATCH(CHECKLIST!B195,DATOS!B:B,0),1)),"")</f>
        <v/>
      </c>
      <c r="J195" s="18" t="str">
        <f>IFERROR(IF(INDEX(DATOS!AS:AS,MATCH(CHECKLIST!B195,DATOS!B:B,0),1)=0,"",INDEX(DATOS!AS:AS,MATCH(CHECKLIST!B195,DATOS!B:B,0),1)),"")</f>
        <v/>
      </c>
      <c r="K195" s="50" t="str">
        <f>IFERROR(IF(INDEX(DATOS!AT:AT,MATCH(CHECKLIST!B195,DATOS!B:B,0),1)=0,"",INDEX(DATOS!AT:AT,MATCH(CHECKLIST!B195,DATOS!B:B,0),1)),"")</f>
        <v/>
      </c>
      <c r="L195" s="18" t="str">
        <f>IFERROR(IF(INDEX(DATOS!AV:AV,MATCH(CHECKLIST!B195,DATOS!B:B,0),1)=0,"",INDEX(DATOS!AV:AV,MATCH(CHECKLIST!B195,DATOS!B:B,0),1)),"")</f>
        <v/>
      </c>
      <c r="M195" s="18" t="str">
        <f>IFERROR(IF(INDEX(DATOS!AR:AR,MATCH(CHECKLIST!B195,DATOS!B:B,0),1)=0,"",INDEX(DATOS!AR:AR,MATCH(CHECKLIST!B195,DATOS!B:B,0),1)),"")</f>
        <v/>
      </c>
      <c r="N195" s="50" t="str">
        <f ca="1">IFERROR(IF(INDEX(DATOS!K:K,MATCH(CHECKLIST!B195,DATOS!B:B,0),1)="","X",IF(INDEX(DATOS!K:K,MATCH(CHECKLIST!B195,DATOS!B:B,0),1)&gt;YEAR(TODAY())-1,"","VENCIDA")),"")</f>
        <v/>
      </c>
      <c r="O195" s="50" t="str">
        <f>IFERROR(IF(INDEX(DATOS!AY:AY,MATCH(CHECKLIST!B195,DATOS!B:B,0),1)=0,"",INDEX(DATOS!AY:AY,MATCH(CHECKLIST!B195,DATOS!B:B,0),1)),"")</f>
        <v/>
      </c>
      <c r="P195" s="18" t="str">
        <f>IFERROR(IF(INDEX(DATOS!AW:AW,MATCH(CHECKLIST!B195,DATOS!B:B,0),1)=0,"",INDEX(DATOS!AW:AW,MATCH(CHECKLIST!B195,DATOS!B:B,0),1)),"")</f>
        <v/>
      </c>
      <c r="Q195" s="18" t="str">
        <f>IFERROR(IF(INDEX(DATOS!AX:AX,MATCH(CHECKLIST!B195,DATOS!B:B,0),1)=0,"",INDEX(DATOS!AX:AX,MATCH(CHECKLIST!B195,DATOS!B:B,0),1)),"")</f>
        <v/>
      </c>
      <c r="R195" t="str">
        <f>IF(B195="","",1)</f>
        <v/>
      </c>
      <c r="S195" t="str">
        <f t="shared" si="8"/>
        <v/>
      </c>
      <c r="U195" t="str">
        <f t="shared" si="6"/>
        <v/>
      </c>
      <c r="V195" t="str">
        <f t="shared" si="7"/>
        <v/>
      </c>
    </row>
    <row r="196" spans="1:22" ht="15" customHeight="1" x14ac:dyDescent="0.25">
      <c r="A196" s="13">
        <v>183</v>
      </c>
      <c r="B196" t="str">
        <f>IFERROR(INDEX(DATOS!B:B,MATCH(CHECKLIST!A196,DATOS!BM:BM,0),1),"")</f>
        <v/>
      </c>
      <c r="C196" t="str">
        <f>IFERROR(INDEX(DATOS!I:I,MATCH(CHECKLIST!A196,DATOS!BM:BM,0),1),"")</f>
        <v/>
      </c>
      <c r="D196" t="str">
        <f>IFERROR(INDEX(DATOS!R:R,MATCH(CHECKLIST!E196,DATOS!F:F,0),1),"")</f>
        <v/>
      </c>
      <c r="E196" s="17" t="str">
        <f>IFERROR(INDEX(DATOS!F:F,MATCH(CHECKLIST!A196,DATOS!BM:BM,0),1),"")</f>
        <v/>
      </c>
      <c r="F196" s="3" t="str">
        <f>IFERROR(IF(INDEX(DATOS!AL:AL,MATCH(CHECKLIST!B196,DATOS!B:B,0),1)=0,"",INDEX(DATOS!AL:AL,MATCH(CHECKLIST!B196,DATOS!B:B,0),1)),"")</f>
        <v/>
      </c>
      <c r="G196" s="18" t="str">
        <f>IFERROR(IF(INDEX(DATOS!AQ:AQ,MATCH(CHECKLIST!B196,DATOS!B:B,0),1)=0,"",INDEX(DATOS!AQ:AQ,MATCH(CHECKLIST!B196,DATOS!B:B,0),1)),"")</f>
        <v/>
      </c>
      <c r="H196" s="18" t="str">
        <f>IFERROR(IF(INDEX(DATOS!AC:AC,MATCH(CHECKLIST!B196,DATOS!B:B,0),1)="","X",IF(INDEX(DATOS!AC:AC,MATCH(CHECKLIST!B196,DATOS!B:B,0),1)="VIGENTE","",INDEX(DATOS!AC:AC,MATCH(CHECKLIST!B196,DATOS!B:B,0),1))),"")</f>
        <v/>
      </c>
      <c r="I196" s="18" t="str">
        <f>IFERROR(IF(INDEX(DATOS!AU:AU,MATCH(CHECKLIST!B196,DATOS!B:B,0),1)=0,"",INDEX(DATOS!AU:AU,MATCH(CHECKLIST!B196,DATOS!B:B,0),1)),"")</f>
        <v/>
      </c>
      <c r="J196" s="18" t="str">
        <f>IFERROR(IF(INDEX(DATOS!AS:AS,MATCH(CHECKLIST!B196,DATOS!B:B,0),1)=0,"",INDEX(DATOS!AS:AS,MATCH(CHECKLIST!B196,DATOS!B:B,0),1)),"")</f>
        <v/>
      </c>
      <c r="K196" s="50" t="str">
        <f>IFERROR(IF(INDEX(DATOS!AT:AT,MATCH(CHECKLIST!B196,DATOS!B:B,0),1)=0,"",INDEX(DATOS!AT:AT,MATCH(CHECKLIST!B196,DATOS!B:B,0),1)),"")</f>
        <v/>
      </c>
      <c r="L196" s="18" t="str">
        <f>IFERROR(IF(INDEX(DATOS!AV:AV,MATCH(CHECKLIST!B196,DATOS!B:B,0),1)=0,"",INDEX(DATOS!AV:AV,MATCH(CHECKLIST!B196,DATOS!B:B,0),1)),"")</f>
        <v/>
      </c>
      <c r="M196" s="18" t="str">
        <f>IFERROR(IF(INDEX(DATOS!AR:AR,MATCH(CHECKLIST!B196,DATOS!B:B,0),1)=0,"",INDEX(DATOS!AR:AR,MATCH(CHECKLIST!B196,DATOS!B:B,0),1)),"")</f>
        <v/>
      </c>
      <c r="N196" s="50" t="str">
        <f ca="1">IFERROR(IF(INDEX(DATOS!K:K,MATCH(CHECKLIST!B196,DATOS!B:B,0),1)="","X",IF(INDEX(DATOS!K:K,MATCH(CHECKLIST!B196,DATOS!B:B,0),1)&gt;YEAR(TODAY())-1,"","VENCIDA")),"")</f>
        <v/>
      </c>
      <c r="O196" s="50" t="str">
        <f>IFERROR(IF(INDEX(DATOS!AY:AY,MATCH(CHECKLIST!B196,DATOS!B:B,0),1)=0,"",INDEX(DATOS!AY:AY,MATCH(CHECKLIST!B196,DATOS!B:B,0),1)),"")</f>
        <v/>
      </c>
      <c r="P196" s="18" t="str">
        <f>IFERROR(IF(INDEX(DATOS!AW:AW,MATCH(CHECKLIST!B196,DATOS!B:B,0),1)=0,"",INDEX(DATOS!AW:AW,MATCH(CHECKLIST!B196,DATOS!B:B,0),1)),"")</f>
        <v/>
      </c>
      <c r="Q196" s="18" t="str">
        <f>IFERROR(IF(INDEX(DATOS!AX:AX,MATCH(CHECKLIST!B196,DATOS!B:B,0),1)=0,"",INDEX(DATOS!AX:AX,MATCH(CHECKLIST!B196,DATOS!B:B,0),1)),"")</f>
        <v/>
      </c>
      <c r="S196">
        <f t="shared" si="8"/>
        <v>0</v>
      </c>
      <c r="U196" t="str">
        <f t="shared" si="6"/>
        <v/>
      </c>
      <c r="V196" t="str">
        <f t="shared" si="7"/>
        <v/>
      </c>
    </row>
    <row r="197" spans="1:22" ht="15" customHeight="1" x14ac:dyDescent="0.25">
      <c r="A197" s="13">
        <v>184</v>
      </c>
      <c r="B197" t="str">
        <f>IFERROR(INDEX(DATOS!B:B,MATCH(CHECKLIST!A197,DATOS!BM:BM,0),1),"")</f>
        <v/>
      </c>
      <c r="C197" t="str">
        <f>IFERROR(INDEX(DATOS!I:I,MATCH(CHECKLIST!A197,DATOS!BM:BM,0),1),"")</f>
        <v/>
      </c>
      <c r="D197" t="str">
        <f>IFERROR(INDEX(DATOS!R:R,MATCH(CHECKLIST!E197,DATOS!F:F,0),1),"")</f>
        <v/>
      </c>
      <c r="E197" s="17" t="str">
        <f>IFERROR(INDEX(DATOS!F:F,MATCH(CHECKLIST!A197,DATOS!BM:BM,0),1),"")</f>
        <v/>
      </c>
      <c r="F197" s="3" t="str">
        <f>IFERROR(IF(INDEX(DATOS!AL:AL,MATCH(CHECKLIST!B197,DATOS!B:B,0),1)=0,"",INDEX(DATOS!AL:AL,MATCH(CHECKLIST!B197,DATOS!B:B,0),1)),"")</f>
        <v/>
      </c>
      <c r="G197" s="18" t="str">
        <f>IFERROR(IF(INDEX(DATOS!AQ:AQ,MATCH(CHECKLIST!B197,DATOS!B:B,0),1)=0,"",INDEX(DATOS!AQ:AQ,MATCH(CHECKLIST!B197,DATOS!B:B,0),1)),"")</f>
        <v/>
      </c>
      <c r="H197" s="18" t="str">
        <f>IFERROR(IF(INDEX(DATOS!AC:AC,MATCH(CHECKLIST!B197,DATOS!B:B,0),1)="","X",IF(INDEX(DATOS!AC:AC,MATCH(CHECKLIST!B197,DATOS!B:B,0),1)="VIGENTE","",INDEX(DATOS!AC:AC,MATCH(CHECKLIST!B197,DATOS!B:B,0),1))),"")</f>
        <v/>
      </c>
      <c r="I197" s="18" t="str">
        <f>IFERROR(IF(INDEX(DATOS!AU:AU,MATCH(CHECKLIST!B197,DATOS!B:B,0),1)=0,"",INDEX(DATOS!AU:AU,MATCH(CHECKLIST!B197,DATOS!B:B,0),1)),"")</f>
        <v/>
      </c>
      <c r="J197" s="18" t="str">
        <f>IFERROR(IF(INDEX(DATOS!AS:AS,MATCH(CHECKLIST!B197,DATOS!B:B,0),1)=0,"",INDEX(DATOS!AS:AS,MATCH(CHECKLIST!B197,DATOS!B:B,0),1)),"")</f>
        <v/>
      </c>
      <c r="K197" s="50" t="str">
        <f>IFERROR(IF(INDEX(DATOS!AT:AT,MATCH(CHECKLIST!B197,DATOS!B:B,0),1)=0,"",INDEX(DATOS!AT:AT,MATCH(CHECKLIST!B197,DATOS!B:B,0),1)),"")</f>
        <v/>
      </c>
      <c r="L197" s="18" t="str">
        <f>IFERROR(IF(INDEX(DATOS!AV:AV,MATCH(CHECKLIST!B197,DATOS!B:B,0),1)=0,"",INDEX(DATOS!AV:AV,MATCH(CHECKLIST!B197,DATOS!B:B,0),1)),"")</f>
        <v/>
      </c>
      <c r="M197" s="18" t="str">
        <f>IFERROR(IF(INDEX(DATOS!AR:AR,MATCH(CHECKLIST!B197,DATOS!B:B,0),1)=0,"",INDEX(DATOS!AR:AR,MATCH(CHECKLIST!B197,DATOS!B:B,0),1)),"")</f>
        <v/>
      </c>
      <c r="N197" s="50" t="str">
        <f ca="1">IFERROR(IF(INDEX(DATOS!K:K,MATCH(CHECKLIST!B197,DATOS!B:B,0),1)="","X",IF(INDEX(DATOS!K:K,MATCH(CHECKLIST!B197,DATOS!B:B,0),1)&gt;YEAR(TODAY())-1,"","VENCIDA")),"")</f>
        <v/>
      </c>
      <c r="O197" s="50" t="str">
        <f>IFERROR(IF(INDEX(DATOS!AY:AY,MATCH(CHECKLIST!B197,DATOS!B:B,0),1)=0,"",INDEX(DATOS!AY:AY,MATCH(CHECKLIST!B197,DATOS!B:B,0),1)),"")</f>
        <v/>
      </c>
      <c r="P197" s="18" t="str">
        <f>IFERROR(IF(INDEX(DATOS!AW:AW,MATCH(CHECKLIST!B197,DATOS!B:B,0),1)=0,"",INDEX(DATOS!AW:AW,MATCH(CHECKLIST!B197,DATOS!B:B,0),1)),"")</f>
        <v/>
      </c>
      <c r="Q197" s="18" t="str">
        <f>IFERROR(IF(INDEX(DATOS!AX:AX,MATCH(CHECKLIST!B197,DATOS!B:B,0),1)=0,"",INDEX(DATOS!AX:AX,MATCH(CHECKLIST!B197,DATOS!B:B,0),1)),"")</f>
        <v/>
      </c>
      <c r="R197" t="str">
        <f>IF(B197="","",1)</f>
        <v/>
      </c>
      <c r="S197" t="str">
        <f t="shared" si="8"/>
        <v/>
      </c>
      <c r="U197" t="str">
        <f t="shared" si="6"/>
        <v/>
      </c>
      <c r="V197" t="str">
        <f t="shared" si="7"/>
        <v/>
      </c>
    </row>
    <row r="198" spans="1:22" ht="15" customHeight="1" x14ac:dyDescent="0.25">
      <c r="A198" s="13">
        <v>185</v>
      </c>
      <c r="B198" t="str">
        <f>IFERROR(INDEX(DATOS!B:B,MATCH(CHECKLIST!A198,DATOS!BM:BM,0),1),"")</f>
        <v/>
      </c>
      <c r="C198" t="str">
        <f>IFERROR(INDEX(DATOS!I:I,MATCH(CHECKLIST!A198,DATOS!BM:BM,0),1),"")</f>
        <v/>
      </c>
      <c r="D198" t="str">
        <f>IFERROR(INDEX(DATOS!R:R,MATCH(CHECKLIST!E198,DATOS!F:F,0),1),"")</f>
        <v/>
      </c>
      <c r="E198" s="17" t="str">
        <f>IFERROR(INDEX(DATOS!F:F,MATCH(CHECKLIST!A198,DATOS!BM:BM,0),1),"")</f>
        <v/>
      </c>
      <c r="F198" s="3" t="str">
        <f>IFERROR(IF(INDEX(DATOS!AL:AL,MATCH(CHECKLIST!B198,DATOS!B:B,0),1)=0,"",INDEX(DATOS!AL:AL,MATCH(CHECKLIST!B198,DATOS!B:B,0),1)),"")</f>
        <v/>
      </c>
      <c r="G198" s="18" t="str">
        <f>IFERROR(IF(INDEX(DATOS!AQ:AQ,MATCH(CHECKLIST!B198,DATOS!B:B,0),1)=0,"",INDEX(DATOS!AQ:AQ,MATCH(CHECKLIST!B198,DATOS!B:B,0),1)),"")</f>
        <v/>
      </c>
      <c r="H198" s="18" t="str">
        <f>IFERROR(IF(INDEX(DATOS!AC:AC,MATCH(CHECKLIST!B198,DATOS!B:B,0),1)="","X",IF(INDEX(DATOS!AC:AC,MATCH(CHECKLIST!B198,DATOS!B:B,0),1)="VIGENTE","",INDEX(DATOS!AC:AC,MATCH(CHECKLIST!B198,DATOS!B:B,0),1))),"")</f>
        <v/>
      </c>
      <c r="I198" s="18" t="str">
        <f>IFERROR(IF(INDEX(DATOS!AU:AU,MATCH(CHECKLIST!B198,DATOS!B:B,0),1)=0,"",INDEX(DATOS!AU:AU,MATCH(CHECKLIST!B198,DATOS!B:B,0),1)),"")</f>
        <v/>
      </c>
      <c r="J198" s="18" t="str">
        <f>IFERROR(IF(INDEX(DATOS!AS:AS,MATCH(CHECKLIST!B198,DATOS!B:B,0),1)=0,"",INDEX(DATOS!AS:AS,MATCH(CHECKLIST!B198,DATOS!B:B,0),1)),"")</f>
        <v/>
      </c>
      <c r="K198" s="50" t="str">
        <f>IFERROR(IF(INDEX(DATOS!AT:AT,MATCH(CHECKLIST!B198,DATOS!B:B,0),1)=0,"",INDEX(DATOS!AT:AT,MATCH(CHECKLIST!B198,DATOS!B:B,0),1)),"")</f>
        <v/>
      </c>
      <c r="L198" s="18" t="str">
        <f>IFERROR(IF(INDEX(DATOS!AV:AV,MATCH(CHECKLIST!B198,DATOS!B:B,0),1)=0,"",INDEX(DATOS!AV:AV,MATCH(CHECKLIST!B198,DATOS!B:B,0),1)),"")</f>
        <v/>
      </c>
      <c r="M198" s="18" t="str">
        <f>IFERROR(IF(INDEX(DATOS!AR:AR,MATCH(CHECKLIST!B198,DATOS!B:B,0),1)=0,"",INDEX(DATOS!AR:AR,MATCH(CHECKLIST!B198,DATOS!B:B,0),1)),"")</f>
        <v/>
      </c>
      <c r="N198" s="50" t="str">
        <f ca="1">IFERROR(IF(INDEX(DATOS!K:K,MATCH(CHECKLIST!B198,DATOS!B:B,0),1)="","X",IF(INDEX(DATOS!K:K,MATCH(CHECKLIST!B198,DATOS!B:B,0),1)&gt;YEAR(TODAY())-1,"","VENCIDA")),"")</f>
        <v/>
      </c>
      <c r="O198" s="50" t="str">
        <f>IFERROR(IF(INDEX(DATOS!AY:AY,MATCH(CHECKLIST!B198,DATOS!B:B,0),1)=0,"",INDEX(DATOS!AY:AY,MATCH(CHECKLIST!B198,DATOS!B:B,0),1)),"")</f>
        <v/>
      </c>
      <c r="P198" s="18" t="str">
        <f>IFERROR(IF(INDEX(DATOS!AW:AW,MATCH(CHECKLIST!B198,DATOS!B:B,0),1)=0,"",INDEX(DATOS!AW:AW,MATCH(CHECKLIST!B198,DATOS!B:B,0),1)),"")</f>
        <v/>
      </c>
      <c r="Q198" s="18" t="str">
        <f>IFERROR(IF(INDEX(DATOS!AX:AX,MATCH(CHECKLIST!B198,DATOS!B:B,0),1)=0,"",INDEX(DATOS!AX:AX,MATCH(CHECKLIST!B198,DATOS!B:B,0),1)),"")</f>
        <v/>
      </c>
      <c r="S198">
        <f t="shared" si="8"/>
        <v>0</v>
      </c>
      <c r="U198" t="str">
        <f t="shared" si="6"/>
        <v/>
      </c>
      <c r="V198" t="str">
        <f t="shared" si="7"/>
        <v/>
      </c>
    </row>
    <row r="199" spans="1:22" ht="15" customHeight="1" x14ac:dyDescent="0.25">
      <c r="A199" s="13">
        <v>186</v>
      </c>
      <c r="B199" t="str">
        <f>IFERROR(INDEX(DATOS!B:B,MATCH(CHECKLIST!A199,DATOS!BM:BM,0),1),"")</f>
        <v/>
      </c>
      <c r="C199" t="str">
        <f>IFERROR(INDEX(DATOS!I:I,MATCH(CHECKLIST!A199,DATOS!BM:BM,0),1),"")</f>
        <v/>
      </c>
      <c r="D199" t="str">
        <f>IFERROR(INDEX(DATOS!R:R,MATCH(CHECKLIST!E199,DATOS!F:F,0),1),"")</f>
        <v/>
      </c>
      <c r="E199" s="17" t="str">
        <f>IFERROR(INDEX(DATOS!F:F,MATCH(CHECKLIST!A199,DATOS!BM:BM,0),1),"")</f>
        <v/>
      </c>
      <c r="F199" s="3" t="str">
        <f>IFERROR(IF(INDEX(DATOS!AL:AL,MATCH(CHECKLIST!B199,DATOS!B:B,0),1)=0,"",INDEX(DATOS!AL:AL,MATCH(CHECKLIST!B199,DATOS!B:B,0),1)),"")</f>
        <v/>
      </c>
      <c r="G199" s="18" t="str">
        <f>IFERROR(IF(INDEX(DATOS!AQ:AQ,MATCH(CHECKLIST!B199,DATOS!B:B,0),1)=0,"",INDEX(DATOS!AQ:AQ,MATCH(CHECKLIST!B199,DATOS!B:B,0),1)),"")</f>
        <v/>
      </c>
      <c r="H199" s="18" t="str">
        <f>IFERROR(IF(INDEX(DATOS!AC:AC,MATCH(CHECKLIST!B199,DATOS!B:B,0),1)="","X",IF(INDEX(DATOS!AC:AC,MATCH(CHECKLIST!B199,DATOS!B:B,0),1)="VIGENTE","",INDEX(DATOS!AC:AC,MATCH(CHECKLIST!B199,DATOS!B:B,0),1))),"")</f>
        <v/>
      </c>
      <c r="I199" s="18" t="str">
        <f>IFERROR(IF(INDEX(DATOS!AU:AU,MATCH(CHECKLIST!B199,DATOS!B:B,0),1)=0,"",INDEX(DATOS!AU:AU,MATCH(CHECKLIST!B199,DATOS!B:B,0),1)),"")</f>
        <v/>
      </c>
      <c r="J199" s="18" t="str">
        <f>IFERROR(IF(INDEX(DATOS!AS:AS,MATCH(CHECKLIST!B199,DATOS!B:B,0),1)=0,"",INDEX(DATOS!AS:AS,MATCH(CHECKLIST!B199,DATOS!B:B,0),1)),"")</f>
        <v/>
      </c>
      <c r="K199" s="50" t="str">
        <f>IFERROR(IF(INDEX(DATOS!AT:AT,MATCH(CHECKLIST!B199,DATOS!B:B,0),1)=0,"",INDEX(DATOS!AT:AT,MATCH(CHECKLIST!B199,DATOS!B:B,0),1)),"")</f>
        <v/>
      </c>
      <c r="L199" s="18" t="str">
        <f>IFERROR(IF(INDEX(DATOS!AV:AV,MATCH(CHECKLIST!B199,DATOS!B:B,0),1)=0,"",INDEX(DATOS!AV:AV,MATCH(CHECKLIST!B199,DATOS!B:B,0),1)),"")</f>
        <v/>
      </c>
      <c r="M199" s="18" t="str">
        <f>IFERROR(IF(INDEX(DATOS!AR:AR,MATCH(CHECKLIST!B199,DATOS!B:B,0),1)=0,"",INDEX(DATOS!AR:AR,MATCH(CHECKLIST!B199,DATOS!B:B,0),1)),"")</f>
        <v/>
      </c>
      <c r="N199" s="50" t="str">
        <f ca="1">IFERROR(IF(INDEX(DATOS!K:K,MATCH(CHECKLIST!B199,DATOS!B:B,0),1)="","X",IF(INDEX(DATOS!K:K,MATCH(CHECKLIST!B199,DATOS!B:B,0),1)&gt;YEAR(TODAY())-1,"","VENCIDA")),"")</f>
        <v/>
      </c>
      <c r="O199" s="50" t="str">
        <f>IFERROR(IF(INDEX(DATOS!AY:AY,MATCH(CHECKLIST!B199,DATOS!B:B,0),1)=0,"",INDEX(DATOS!AY:AY,MATCH(CHECKLIST!B199,DATOS!B:B,0),1)),"")</f>
        <v/>
      </c>
      <c r="P199" s="18" t="str">
        <f>IFERROR(IF(INDEX(DATOS!AW:AW,MATCH(CHECKLIST!B199,DATOS!B:B,0),1)=0,"",INDEX(DATOS!AW:AW,MATCH(CHECKLIST!B199,DATOS!B:B,0),1)),"")</f>
        <v/>
      </c>
      <c r="Q199" s="18" t="str">
        <f>IFERROR(IF(INDEX(DATOS!AX:AX,MATCH(CHECKLIST!B199,DATOS!B:B,0),1)=0,"",INDEX(DATOS!AX:AX,MATCH(CHECKLIST!B199,DATOS!B:B,0),1)),"")</f>
        <v/>
      </c>
      <c r="R199" t="str">
        <f>IF(B199="","",1)</f>
        <v/>
      </c>
      <c r="S199" t="str">
        <f t="shared" si="8"/>
        <v/>
      </c>
      <c r="U199" t="str">
        <f t="shared" si="6"/>
        <v/>
      </c>
      <c r="V199" t="str">
        <f t="shared" si="7"/>
        <v/>
      </c>
    </row>
    <row r="200" spans="1:22" ht="15" customHeight="1" x14ac:dyDescent="0.25">
      <c r="A200" s="13">
        <v>187</v>
      </c>
      <c r="B200" t="str">
        <f>IFERROR(INDEX(DATOS!B:B,MATCH(CHECKLIST!A200,DATOS!BM:BM,0),1),"")</f>
        <v/>
      </c>
      <c r="C200" t="str">
        <f>IFERROR(INDEX(DATOS!I:I,MATCH(CHECKLIST!A200,DATOS!BM:BM,0),1),"")</f>
        <v/>
      </c>
      <c r="D200" t="str">
        <f>IFERROR(INDEX(DATOS!R:R,MATCH(CHECKLIST!E200,DATOS!F:F,0),1),"")</f>
        <v/>
      </c>
      <c r="E200" s="17" t="str">
        <f>IFERROR(INDEX(DATOS!F:F,MATCH(CHECKLIST!A200,DATOS!BM:BM,0),1),"")</f>
        <v/>
      </c>
      <c r="F200" s="3" t="str">
        <f>IFERROR(IF(INDEX(DATOS!AL:AL,MATCH(CHECKLIST!B200,DATOS!B:B,0),1)=0,"",INDEX(DATOS!AL:AL,MATCH(CHECKLIST!B200,DATOS!B:B,0),1)),"")</f>
        <v/>
      </c>
      <c r="G200" s="18" t="str">
        <f>IFERROR(IF(INDEX(DATOS!AQ:AQ,MATCH(CHECKLIST!B200,DATOS!B:B,0),1)=0,"",INDEX(DATOS!AQ:AQ,MATCH(CHECKLIST!B200,DATOS!B:B,0),1)),"")</f>
        <v/>
      </c>
      <c r="H200" s="18" t="str">
        <f>IFERROR(IF(INDEX(DATOS!AC:AC,MATCH(CHECKLIST!B200,DATOS!B:B,0),1)="","X",IF(INDEX(DATOS!AC:AC,MATCH(CHECKLIST!B200,DATOS!B:B,0),1)="VIGENTE","",INDEX(DATOS!AC:AC,MATCH(CHECKLIST!B200,DATOS!B:B,0),1))),"")</f>
        <v/>
      </c>
      <c r="I200" s="18" t="str">
        <f>IFERROR(IF(INDEX(DATOS!AU:AU,MATCH(CHECKLIST!B200,DATOS!B:B,0),1)=0,"",INDEX(DATOS!AU:AU,MATCH(CHECKLIST!B200,DATOS!B:B,0),1)),"")</f>
        <v/>
      </c>
      <c r="J200" s="18" t="str">
        <f>IFERROR(IF(INDEX(DATOS!AS:AS,MATCH(CHECKLIST!B200,DATOS!B:B,0),1)=0,"",INDEX(DATOS!AS:AS,MATCH(CHECKLIST!B200,DATOS!B:B,0),1)),"")</f>
        <v/>
      </c>
      <c r="K200" s="50" t="str">
        <f>IFERROR(IF(INDEX(DATOS!AT:AT,MATCH(CHECKLIST!B200,DATOS!B:B,0),1)=0,"",INDEX(DATOS!AT:AT,MATCH(CHECKLIST!B200,DATOS!B:B,0),1)),"")</f>
        <v/>
      </c>
      <c r="L200" s="18" t="str">
        <f>IFERROR(IF(INDEX(DATOS!AV:AV,MATCH(CHECKLIST!B200,DATOS!B:B,0),1)=0,"",INDEX(DATOS!AV:AV,MATCH(CHECKLIST!B200,DATOS!B:B,0),1)),"")</f>
        <v/>
      </c>
      <c r="M200" s="18" t="str">
        <f>IFERROR(IF(INDEX(DATOS!AR:AR,MATCH(CHECKLIST!B200,DATOS!B:B,0),1)=0,"",INDEX(DATOS!AR:AR,MATCH(CHECKLIST!B200,DATOS!B:B,0),1)),"")</f>
        <v/>
      </c>
      <c r="N200" s="50" t="str">
        <f ca="1">IFERROR(IF(INDEX(DATOS!K:K,MATCH(CHECKLIST!B200,DATOS!B:B,0),1)="","X",IF(INDEX(DATOS!K:K,MATCH(CHECKLIST!B200,DATOS!B:B,0),1)&gt;YEAR(TODAY())-1,"","VENCIDA")),"")</f>
        <v/>
      </c>
      <c r="O200" s="50" t="str">
        <f>IFERROR(IF(INDEX(DATOS!AY:AY,MATCH(CHECKLIST!B200,DATOS!B:B,0),1)=0,"",INDEX(DATOS!AY:AY,MATCH(CHECKLIST!B200,DATOS!B:B,0),1)),"")</f>
        <v/>
      </c>
      <c r="P200" s="18" t="str">
        <f>IFERROR(IF(INDEX(DATOS!AW:AW,MATCH(CHECKLIST!B200,DATOS!B:B,0),1)=0,"",INDEX(DATOS!AW:AW,MATCH(CHECKLIST!B200,DATOS!B:B,0),1)),"")</f>
        <v/>
      </c>
      <c r="Q200" s="18" t="str">
        <f>IFERROR(IF(INDEX(DATOS!AX:AX,MATCH(CHECKLIST!B200,DATOS!B:B,0),1)=0,"",INDEX(DATOS!AX:AX,MATCH(CHECKLIST!B200,DATOS!B:B,0),1)),"")</f>
        <v/>
      </c>
      <c r="S200">
        <f t="shared" si="8"/>
        <v>0</v>
      </c>
      <c r="U200" t="str">
        <f t="shared" si="6"/>
        <v/>
      </c>
      <c r="V200" t="str">
        <f t="shared" si="7"/>
        <v/>
      </c>
    </row>
    <row r="201" spans="1:22" ht="15" customHeight="1" x14ac:dyDescent="0.25">
      <c r="A201" s="13">
        <v>188</v>
      </c>
      <c r="B201" t="str">
        <f>IFERROR(INDEX(DATOS!B:B,MATCH(CHECKLIST!A201,DATOS!BM:BM,0),1),"")</f>
        <v/>
      </c>
      <c r="C201" t="str">
        <f>IFERROR(INDEX(DATOS!I:I,MATCH(CHECKLIST!A201,DATOS!BM:BM,0),1),"")</f>
        <v/>
      </c>
      <c r="D201" t="str">
        <f>IFERROR(INDEX(DATOS!R:R,MATCH(CHECKLIST!E201,DATOS!F:F,0),1),"")</f>
        <v/>
      </c>
      <c r="E201" s="17" t="str">
        <f>IFERROR(INDEX(DATOS!F:F,MATCH(CHECKLIST!A201,DATOS!BM:BM,0),1),"")</f>
        <v/>
      </c>
      <c r="F201" s="3" t="str">
        <f>IFERROR(IF(INDEX(DATOS!AL:AL,MATCH(CHECKLIST!B201,DATOS!B:B,0),1)=0,"",INDEX(DATOS!AL:AL,MATCH(CHECKLIST!B201,DATOS!B:B,0),1)),"")</f>
        <v/>
      </c>
      <c r="G201" s="18" t="str">
        <f>IFERROR(IF(INDEX(DATOS!AQ:AQ,MATCH(CHECKLIST!B201,DATOS!B:B,0),1)=0,"",INDEX(DATOS!AQ:AQ,MATCH(CHECKLIST!B201,DATOS!B:B,0),1)),"")</f>
        <v/>
      </c>
      <c r="H201" s="18" t="str">
        <f>IFERROR(IF(INDEX(DATOS!AC:AC,MATCH(CHECKLIST!B201,DATOS!B:B,0),1)="","X",IF(INDEX(DATOS!AC:AC,MATCH(CHECKLIST!B201,DATOS!B:B,0),1)="VIGENTE","",INDEX(DATOS!AC:AC,MATCH(CHECKLIST!B201,DATOS!B:B,0),1))),"")</f>
        <v/>
      </c>
      <c r="I201" s="18" t="str">
        <f>IFERROR(IF(INDEX(DATOS!AU:AU,MATCH(CHECKLIST!B201,DATOS!B:B,0),1)=0,"",INDEX(DATOS!AU:AU,MATCH(CHECKLIST!B201,DATOS!B:B,0),1)),"")</f>
        <v/>
      </c>
      <c r="J201" s="18" t="str">
        <f>IFERROR(IF(INDEX(DATOS!AS:AS,MATCH(CHECKLIST!B201,DATOS!B:B,0),1)=0,"",INDEX(DATOS!AS:AS,MATCH(CHECKLIST!B201,DATOS!B:B,0),1)),"")</f>
        <v/>
      </c>
      <c r="K201" s="50" t="str">
        <f>IFERROR(IF(INDEX(DATOS!AT:AT,MATCH(CHECKLIST!B201,DATOS!B:B,0),1)=0,"",INDEX(DATOS!AT:AT,MATCH(CHECKLIST!B201,DATOS!B:B,0),1)),"")</f>
        <v/>
      </c>
      <c r="L201" s="18" t="str">
        <f>IFERROR(IF(INDEX(DATOS!AV:AV,MATCH(CHECKLIST!B201,DATOS!B:B,0),1)=0,"",INDEX(DATOS!AV:AV,MATCH(CHECKLIST!B201,DATOS!B:B,0),1)),"")</f>
        <v/>
      </c>
      <c r="M201" s="18" t="str">
        <f>IFERROR(IF(INDEX(DATOS!AR:AR,MATCH(CHECKLIST!B201,DATOS!B:B,0),1)=0,"",INDEX(DATOS!AR:AR,MATCH(CHECKLIST!B201,DATOS!B:B,0),1)),"")</f>
        <v/>
      </c>
      <c r="N201" s="50" t="str">
        <f ca="1">IFERROR(IF(INDEX(DATOS!K:K,MATCH(CHECKLIST!B201,DATOS!B:B,0),1)="","X",IF(INDEX(DATOS!K:K,MATCH(CHECKLIST!B201,DATOS!B:B,0),1)&gt;YEAR(TODAY())-1,"","VENCIDA")),"")</f>
        <v/>
      </c>
      <c r="O201" s="50" t="str">
        <f>IFERROR(IF(INDEX(DATOS!AY:AY,MATCH(CHECKLIST!B201,DATOS!B:B,0),1)=0,"",INDEX(DATOS!AY:AY,MATCH(CHECKLIST!B201,DATOS!B:B,0),1)),"")</f>
        <v/>
      </c>
      <c r="P201" s="18" t="str">
        <f>IFERROR(IF(INDEX(DATOS!AW:AW,MATCH(CHECKLIST!B201,DATOS!B:B,0),1)=0,"",INDEX(DATOS!AW:AW,MATCH(CHECKLIST!B201,DATOS!B:B,0),1)),"")</f>
        <v/>
      </c>
      <c r="Q201" s="18" t="str">
        <f>IFERROR(IF(INDEX(DATOS!AX:AX,MATCH(CHECKLIST!B201,DATOS!B:B,0),1)=0,"",INDEX(DATOS!AX:AX,MATCH(CHECKLIST!B201,DATOS!B:B,0),1)),"")</f>
        <v/>
      </c>
      <c r="R201" t="str">
        <f>IF(B201="","",1)</f>
        <v/>
      </c>
      <c r="S201" t="str">
        <f t="shared" si="8"/>
        <v/>
      </c>
      <c r="U201" t="str">
        <f t="shared" si="6"/>
        <v/>
      </c>
      <c r="V201" t="str">
        <f t="shared" si="7"/>
        <v/>
      </c>
    </row>
    <row r="202" spans="1:22" ht="15" customHeight="1" x14ac:dyDescent="0.25">
      <c r="A202" s="13">
        <v>189</v>
      </c>
      <c r="B202" t="str">
        <f>IFERROR(INDEX(DATOS!B:B,MATCH(CHECKLIST!A202,DATOS!BM:BM,0),1),"")</f>
        <v/>
      </c>
      <c r="C202" t="str">
        <f>IFERROR(INDEX(DATOS!I:I,MATCH(CHECKLIST!A202,DATOS!BM:BM,0),1),"")</f>
        <v/>
      </c>
      <c r="D202" t="str">
        <f>IFERROR(INDEX(DATOS!R:R,MATCH(CHECKLIST!E202,DATOS!F:F,0),1),"")</f>
        <v/>
      </c>
      <c r="E202" s="17" t="str">
        <f>IFERROR(INDEX(DATOS!F:F,MATCH(CHECKLIST!A202,DATOS!BM:BM,0),1),"")</f>
        <v/>
      </c>
      <c r="F202" s="3" t="str">
        <f>IFERROR(IF(INDEX(DATOS!AL:AL,MATCH(CHECKLIST!B202,DATOS!B:B,0),1)=0,"",INDEX(DATOS!AL:AL,MATCH(CHECKLIST!B202,DATOS!B:B,0),1)),"")</f>
        <v/>
      </c>
      <c r="G202" s="18" t="str">
        <f>IFERROR(IF(INDEX(DATOS!AQ:AQ,MATCH(CHECKLIST!B202,DATOS!B:B,0),1)=0,"",INDEX(DATOS!AQ:AQ,MATCH(CHECKLIST!B202,DATOS!B:B,0),1)),"")</f>
        <v/>
      </c>
      <c r="H202" s="18" t="str">
        <f>IFERROR(IF(INDEX(DATOS!AC:AC,MATCH(CHECKLIST!B202,DATOS!B:B,0),1)="","X",IF(INDEX(DATOS!AC:AC,MATCH(CHECKLIST!B202,DATOS!B:B,0),1)="VIGENTE","",INDEX(DATOS!AC:AC,MATCH(CHECKLIST!B202,DATOS!B:B,0),1))),"")</f>
        <v/>
      </c>
      <c r="I202" s="18" t="str">
        <f>IFERROR(IF(INDEX(DATOS!AU:AU,MATCH(CHECKLIST!B202,DATOS!B:B,0),1)=0,"",INDEX(DATOS!AU:AU,MATCH(CHECKLIST!B202,DATOS!B:B,0),1)),"")</f>
        <v/>
      </c>
      <c r="J202" s="18" t="str">
        <f>IFERROR(IF(INDEX(DATOS!AS:AS,MATCH(CHECKLIST!B202,DATOS!B:B,0),1)=0,"",INDEX(DATOS!AS:AS,MATCH(CHECKLIST!B202,DATOS!B:B,0),1)),"")</f>
        <v/>
      </c>
      <c r="K202" s="50" t="str">
        <f>IFERROR(IF(INDEX(DATOS!AT:AT,MATCH(CHECKLIST!B202,DATOS!B:B,0),1)=0,"",INDEX(DATOS!AT:AT,MATCH(CHECKLIST!B202,DATOS!B:B,0),1)),"")</f>
        <v/>
      </c>
      <c r="L202" s="18" t="str">
        <f>IFERROR(IF(INDEX(DATOS!AV:AV,MATCH(CHECKLIST!B202,DATOS!B:B,0),1)=0,"",INDEX(DATOS!AV:AV,MATCH(CHECKLIST!B202,DATOS!B:B,0),1)),"")</f>
        <v/>
      </c>
      <c r="M202" s="18" t="str">
        <f>IFERROR(IF(INDEX(DATOS!AR:AR,MATCH(CHECKLIST!B202,DATOS!B:B,0),1)=0,"",INDEX(DATOS!AR:AR,MATCH(CHECKLIST!B202,DATOS!B:B,0),1)),"")</f>
        <v/>
      </c>
      <c r="N202" s="50" t="str">
        <f ca="1">IFERROR(IF(INDEX(DATOS!K:K,MATCH(CHECKLIST!B202,DATOS!B:B,0),1)="","X",IF(INDEX(DATOS!K:K,MATCH(CHECKLIST!B202,DATOS!B:B,0),1)&gt;YEAR(TODAY())-1,"","VENCIDA")),"")</f>
        <v/>
      </c>
      <c r="O202" s="50" t="str">
        <f>IFERROR(IF(INDEX(DATOS!AY:AY,MATCH(CHECKLIST!B202,DATOS!B:B,0),1)=0,"",INDEX(DATOS!AY:AY,MATCH(CHECKLIST!B202,DATOS!B:B,0),1)),"")</f>
        <v/>
      </c>
      <c r="P202" s="18" t="str">
        <f>IFERROR(IF(INDEX(DATOS!AW:AW,MATCH(CHECKLIST!B202,DATOS!B:B,0),1)=0,"",INDEX(DATOS!AW:AW,MATCH(CHECKLIST!B202,DATOS!B:B,0),1)),"")</f>
        <v/>
      </c>
      <c r="Q202" s="18" t="str">
        <f>IFERROR(IF(INDEX(DATOS!AX:AX,MATCH(CHECKLIST!B202,DATOS!B:B,0),1)=0,"",INDEX(DATOS!AX:AX,MATCH(CHECKLIST!B202,DATOS!B:B,0),1)),"")</f>
        <v/>
      </c>
      <c r="S202">
        <f t="shared" si="8"/>
        <v>0</v>
      </c>
      <c r="U202" t="str">
        <f t="shared" si="6"/>
        <v/>
      </c>
      <c r="V202" t="str">
        <f t="shared" si="7"/>
        <v/>
      </c>
    </row>
    <row r="203" spans="1:22" ht="15" customHeight="1" x14ac:dyDescent="0.25">
      <c r="A203" s="13">
        <v>190</v>
      </c>
      <c r="B203" t="str">
        <f>IFERROR(INDEX(DATOS!B:B,MATCH(CHECKLIST!A203,DATOS!BM:BM,0),1),"")</f>
        <v/>
      </c>
      <c r="C203" t="str">
        <f>IFERROR(INDEX(DATOS!I:I,MATCH(CHECKLIST!A203,DATOS!BM:BM,0),1),"")</f>
        <v/>
      </c>
      <c r="D203" t="str">
        <f>IFERROR(INDEX(DATOS!R:R,MATCH(CHECKLIST!E203,DATOS!F:F,0),1),"")</f>
        <v/>
      </c>
      <c r="E203" s="17" t="str">
        <f>IFERROR(INDEX(DATOS!F:F,MATCH(CHECKLIST!A203,DATOS!BM:BM,0),1),"")</f>
        <v/>
      </c>
      <c r="F203" s="3" t="str">
        <f>IFERROR(IF(INDEX(DATOS!AL:AL,MATCH(CHECKLIST!B203,DATOS!B:B,0),1)=0,"",INDEX(DATOS!AL:AL,MATCH(CHECKLIST!B203,DATOS!B:B,0),1)),"")</f>
        <v/>
      </c>
      <c r="G203" s="18" t="str">
        <f>IFERROR(IF(INDEX(DATOS!AQ:AQ,MATCH(CHECKLIST!B203,DATOS!B:B,0),1)=0,"",INDEX(DATOS!AQ:AQ,MATCH(CHECKLIST!B203,DATOS!B:B,0),1)),"")</f>
        <v/>
      </c>
      <c r="H203" s="18" t="str">
        <f>IFERROR(IF(INDEX(DATOS!AC:AC,MATCH(CHECKLIST!B203,DATOS!B:B,0),1)="","X",IF(INDEX(DATOS!AC:AC,MATCH(CHECKLIST!B203,DATOS!B:B,0),1)="VIGENTE","",INDEX(DATOS!AC:AC,MATCH(CHECKLIST!B203,DATOS!B:B,0),1))),"")</f>
        <v/>
      </c>
      <c r="I203" s="18" t="str">
        <f>IFERROR(IF(INDEX(DATOS!AU:AU,MATCH(CHECKLIST!B203,DATOS!B:B,0),1)=0,"",INDEX(DATOS!AU:AU,MATCH(CHECKLIST!B203,DATOS!B:B,0),1)),"")</f>
        <v/>
      </c>
      <c r="J203" s="18" t="str">
        <f>IFERROR(IF(INDEX(DATOS!AS:AS,MATCH(CHECKLIST!B203,DATOS!B:B,0),1)=0,"",INDEX(DATOS!AS:AS,MATCH(CHECKLIST!B203,DATOS!B:B,0),1)),"")</f>
        <v/>
      </c>
      <c r="K203" s="50" t="str">
        <f>IFERROR(IF(INDEX(DATOS!AT:AT,MATCH(CHECKLIST!B203,DATOS!B:B,0),1)=0,"",INDEX(DATOS!AT:AT,MATCH(CHECKLIST!B203,DATOS!B:B,0),1)),"")</f>
        <v/>
      </c>
      <c r="L203" s="18" t="str">
        <f>IFERROR(IF(INDEX(DATOS!AV:AV,MATCH(CHECKLIST!B203,DATOS!B:B,0),1)=0,"",INDEX(DATOS!AV:AV,MATCH(CHECKLIST!B203,DATOS!B:B,0),1)),"")</f>
        <v/>
      </c>
      <c r="M203" s="18" t="str">
        <f>IFERROR(IF(INDEX(DATOS!AR:AR,MATCH(CHECKLIST!B203,DATOS!B:B,0),1)=0,"",INDEX(DATOS!AR:AR,MATCH(CHECKLIST!B203,DATOS!B:B,0),1)),"")</f>
        <v/>
      </c>
      <c r="N203" s="50" t="str">
        <f ca="1">IFERROR(IF(INDEX(DATOS!K:K,MATCH(CHECKLIST!B203,DATOS!B:B,0),1)="","X",IF(INDEX(DATOS!K:K,MATCH(CHECKLIST!B203,DATOS!B:B,0),1)&gt;YEAR(TODAY())-1,"","VENCIDA")),"")</f>
        <v/>
      </c>
      <c r="O203" s="50" t="str">
        <f>IFERROR(IF(INDEX(DATOS!AY:AY,MATCH(CHECKLIST!B203,DATOS!B:B,0),1)=0,"",INDEX(DATOS!AY:AY,MATCH(CHECKLIST!B203,DATOS!B:B,0),1)),"")</f>
        <v/>
      </c>
      <c r="P203" s="18" t="str">
        <f>IFERROR(IF(INDEX(DATOS!AW:AW,MATCH(CHECKLIST!B203,DATOS!B:B,0),1)=0,"",INDEX(DATOS!AW:AW,MATCH(CHECKLIST!B203,DATOS!B:B,0),1)),"")</f>
        <v/>
      </c>
      <c r="Q203" s="18" t="str">
        <f>IFERROR(IF(INDEX(DATOS!AX:AX,MATCH(CHECKLIST!B203,DATOS!B:B,0),1)=0,"",INDEX(DATOS!AX:AX,MATCH(CHECKLIST!B203,DATOS!B:B,0),1)),"")</f>
        <v/>
      </c>
      <c r="R203" t="str">
        <f>IF(B203="","",1)</f>
        <v/>
      </c>
      <c r="S203" t="str">
        <f t="shared" si="8"/>
        <v/>
      </c>
      <c r="U203" t="str">
        <f t="shared" si="6"/>
        <v/>
      </c>
      <c r="V203" t="str">
        <f t="shared" si="7"/>
        <v/>
      </c>
    </row>
    <row r="204" spans="1:22" ht="15" customHeight="1" x14ac:dyDescent="0.25">
      <c r="A204" s="13">
        <v>191</v>
      </c>
      <c r="B204" t="str">
        <f>IFERROR(INDEX(DATOS!B:B,MATCH(CHECKLIST!A204,DATOS!BM:BM,0),1),"")</f>
        <v/>
      </c>
      <c r="C204" t="str">
        <f>IFERROR(INDEX(DATOS!I:I,MATCH(CHECKLIST!A204,DATOS!BM:BM,0),1),"")</f>
        <v/>
      </c>
      <c r="D204" t="str">
        <f>IFERROR(INDEX(DATOS!R:R,MATCH(CHECKLIST!E204,DATOS!F:F,0),1),"")</f>
        <v/>
      </c>
      <c r="E204" s="17" t="str">
        <f>IFERROR(INDEX(DATOS!F:F,MATCH(CHECKLIST!A204,DATOS!BM:BM,0),1),"")</f>
        <v/>
      </c>
      <c r="F204" s="3" t="str">
        <f>IFERROR(IF(INDEX(DATOS!AL:AL,MATCH(CHECKLIST!B204,DATOS!B:B,0),1)=0,"",INDEX(DATOS!AL:AL,MATCH(CHECKLIST!B204,DATOS!B:B,0),1)),"")</f>
        <v/>
      </c>
      <c r="G204" s="18" t="str">
        <f>IFERROR(IF(INDEX(DATOS!AQ:AQ,MATCH(CHECKLIST!B204,DATOS!B:B,0),1)=0,"",INDEX(DATOS!AQ:AQ,MATCH(CHECKLIST!B204,DATOS!B:B,0),1)),"")</f>
        <v/>
      </c>
      <c r="H204" s="18" t="str">
        <f>IFERROR(IF(INDEX(DATOS!AC:AC,MATCH(CHECKLIST!B204,DATOS!B:B,0),1)="","X",IF(INDEX(DATOS!AC:AC,MATCH(CHECKLIST!B204,DATOS!B:B,0),1)="VIGENTE","",INDEX(DATOS!AC:AC,MATCH(CHECKLIST!B204,DATOS!B:B,0),1))),"")</f>
        <v/>
      </c>
      <c r="I204" s="18" t="str">
        <f>IFERROR(IF(INDEX(DATOS!AU:AU,MATCH(CHECKLIST!B204,DATOS!B:B,0),1)=0,"",INDEX(DATOS!AU:AU,MATCH(CHECKLIST!B204,DATOS!B:B,0),1)),"")</f>
        <v/>
      </c>
      <c r="J204" s="18" t="str">
        <f>IFERROR(IF(INDEX(DATOS!AS:AS,MATCH(CHECKLIST!B204,DATOS!B:B,0),1)=0,"",INDEX(DATOS!AS:AS,MATCH(CHECKLIST!B204,DATOS!B:B,0),1)),"")</f>
        <v/>
      </c>
      <c r="K204" s="50" t="str">
        <f>IFERROR(IF(INDEX(DATOS!AT:AT,MATCH(CHECKLIST!B204,DATOS!B:B,0),1)=0,"",INDEX(DATOS!AT:AT,MATCH(CHECKLIST!B204,DATOS!B:B,0),1)),"")</f>
        <v/>
      </c>
      <c r="L204" s="18" t="str">
        <f>IFERROR(IF(INDEX(DATOS!AV:AV,MATCH(CHECKLIST!B204,DATOS!B:B,0),1)=0,"",INDEX(DATOS!AV:AV,MATCH(CHECKLIST!B204,DATOS!B:B,0),1)),"")</f>
        <v/>
      </c>
      <c r="M204" s="18" t="str">
        <f>IFERROR(IF(INDEX(DATOS!AR:AR,MATCH(CHECKLIST!B204,DATOS!B:B,0),1)=0,"",INDEX(DATOS!AR:AR,MATCH(CHECKLIST!B204,DATOS!B:B,0),1)),"")</f>
        <v/>
      </c>
      <c r="N204" s="50" t="str">
        <f ca="1">IFERROR(IF(INDEX(DATOS!K:K,MATCH(CHECKLIST!B204,DATOS!B:B,0),1)="","X",IF(INDEX(DATOS!K:K,MATCH(CHECKLIST!B204,DATOS!B:B,0),1)&gt;YEAR(TODAY())-1,"","VENCIDA")),"")</f>
        <v/>
      </c>
      <c r="O204" s="50" t="str">
        <f>IFERROR(IF(INDEX(DATOS!AY:AY,MATCH(CHECKLIST!B204,DATOS!B:B,0),1)=0,"",INDEX(DATOS!AY:AY,MATCH(CHECKLIST!B204,DATOS!B:B,0),1)),"")</f>
        <v/>
      </c>
      <c r="P204" s="18" t="str">
        <f>IFERROR(IF(INDEX(DATOS!AW:AW,MATCH(CHECKLIST!B204,DATOS!B:B,0),1)=0,"",INDEX(DATOS!AW:AW,MATCH(CHECKLIST!B204,DATOS!B:B,0),1)),"")</f>
        <v/>
      </c>
      <c r="Q204" s="18" t="str">
        <f>IFERROR(IF(INDEX(DATOS!AX:AX,MATCH(CHECKLIST!B204,DATOS!B:B,0),1)=0,"",INDEX(DATOS!AX:AX,MATCH(CHECKLIST!B204,DATOS!B:B,0),1)),"")</f>
        <v/>
      </c>
      <c r="S204">
        <f t="shared" si="8"/>
        <v>0</v>
      </c>
      <c r="U204" t="str">
        <f t="shared" si="6"/>
        <v/>
      </c>
      <c r="V204" t="str">
        <f t="shared" si="7"/>
        <v/>
      </c>
    </row>
    <row r="205" spans="1:22" x14ac:dyDescent="0.25">
      <c r="A205" s="13">
        <v>192</v>
      </c>
      <c r="B205" t="str">
        <f>IFERROR(INDEX(DATOS!B:B,MATCH(CHECKLIST!A205,DATOS!BM:BM,0),1),"")</f>
        <v/>
      </c>
      <c r="C205" t="str">
        <f>IFERROR(INDEX(DATOS!I:I,MATCH(CHECKLIST!A205,DATOS!BM:BM,0),1),"")</f>
        <v/>
      </c>
      <c r="D205" t="str">
        <f>IFERROR(INDEX(DATOS!R:R,MATCH(CHECKLIST!E205,DATOS!F:F,0),1),"")</f>
        <v/>
      </c>
      <c r="E205" s="17" t="str">
        <f>IFERROR(INDEX(DATOS!F:F,MATCH(CHECKLIST!A205,DATOS!BM:BM,0),1),"")</f>
        <v/>
      </c>
      <c r="F205" s="3" t="str">
        <f>IFERROR(IF(INDEX(DATOS!AL:AL,MATCH(CHECKLIST!B205,DATOS!B:B,0),1)=0,"",INDEX(DATOS!AL:AL,MATCH(CHECKLIST!B205,DATOS!B:B,0),1)),"")</f>
        <v/>
      </c>
      <c r="G205" s="18" t="str">
        <f>IFERROR(IF(INDEX(DATOS!AQ:AQ,MATCH(CHECKLIST!B205,DATOS!B:B,0),1)=0,"",INDEX(DATOS!AQ:AQ,MATCH(CHECKLIST!B205,DATOS!B:B,0),1)),"")</f>
        <v/>
      </c>
      <c r="H205" s="18" t="str">
        <f>IFERROR(IF(INDEX(DATOS!AC:AC,MATCH(CHECKLIST!B205,DATOS!B:B,0),1)="","X",IF(INDEX(DATOS!AC:AC,MATCH(CHECKLIST!B205,DATOS!B:B,0),1)="VIGENTE","",INDEX(DATOS!AC:AC,MATCH(CHECKLIST!B205,DATOS!B:B,0),1))),"")</f>
        <v/>
      </c>
      <c r="I205" s="18" t="str">
        <f>IFERROR(IF(INDEX(DATOS!AU:AU,MATCH(CHECKLIST!B205,DATOS!B:B,0),1)=0,"",INDEX(DATOS!AU:AU,MATCH(CHECKLIST!B205,DATOS!B:B,0),1)),"")</f>
        <v/>
      </c>
      <c r="J205" s="18" t="str">
        <f>IFERROR(IF(INDEX(DATOS!AS:AS,MATCH(CHECKLIST!B205,DATOS!B:B,0),1)=0,"",INDEX(DATOS!AS:AS,MATCH(CHECKLIST!B205,DATOS!B:B,0),1)),"")</f>
        <v/>
      </c>
      <c r="K205" s="50" t="str">
        <f>IFERROR(IF(INDEX(DATOS!AT:AT,MATCH(CHECKLIST!B205,DATOS!B:B,0),1)=0,"",INDEX(DATOS!AT:AT,MATCH(CHECKLIST!B205,DATOS!B:B,0),1)),"")</f>
        <v/>
      </c>
      <c r="L205" s="18" t="str">
        <f>IFERROR(IF(INDEX(DATOS!AV:AV,MATCH(CHECKLIST!B205,DATOS!B:B,0),1)=0,"",INDEX(DATOS!AV:AV,MATCH(CHECKLIST!B205,DATOS!B:B,0),1)),"")</f>
        <v/>
      </c>
      <c r="M205" s="18" t="str">
        <f>IFERROR(IF(INDEX(DATOS!AR:AR,MATCH(CHECKLIST!B205,DATOS!B:B,0),1)=0,"",INDEX(DATOS!AR:AR,MATCH(CHECKLIST!B205,DATOS!B:B,0),1)),"")</f>
        <v/>
      </c>
      <c r="N205" s="50" t="str">
        <f ca="1">IFERROR(IF(INDEX(DATOS!K:K,MATCH(CHECKLIST!B205,DATOS!B:B,0),1)="","X",IF(INDEX(DATOS!K:K,MATCH(CHECKLIST!B205,DATOS!B:B,0),1)&gt;YEAR(TODAY())-1,"","VENCIDA")),"")</f>
        <v/>
      </c>
      <c r="O205" s="50" t="str">
        <f>IFERROR(IF(INDEX(DATOS!AY:AY,MATCH(CHECKLIST!B205,DATOS!B:B,0),1)=0,"",INDEX(DATOS!AY:AY,MATCH(CHECKLIST!B205,DATOS!B:B,0),1)),"")</f>
        <v/>
      </c>
      <c r="P205" s="18" t="str">
        <f>IFERROR(IF(INDEX(DATOS!AW:AW,MATCH(CHECKLIST!B205,DATOS!B:B,0),1)=0,"",INDEX(DATOS!AW:AW,MATCH(CHECKLIST!B205,DATOS!B:B,0),1)),"")</f>
        <v/>
      </c>
      <c r="Q205" s="18" t="str">
        <f>IFERROR(IF(INDEX(DATOS!AX:AX,MATCH(CHECKLIST!B205,DATOS!B:B,0),1)=0,"",INDEX(DATOS!AX:AX,MATCH(CHECKLIST!B205,DATOS!B:B,0),1)),"")</f>
        <v/>
      </c>
      <c r="R205" t="str">
        <f>IF(B205="","",1)</f>
        <v/>
      </c>
      <c r="S205" t="str">
        <f t="shared" si="8"/>
        <v/>
      </c>
      <c r="U205" t="str">
        <f t="shared" si="6"/>
        <v/>
      </c>
      <c r="V205" t="str">
        <f t="shared" si="7"/>
        <v/>
      </c>
    </row>
    <row r="206" spans="1:22" x14ac:dyDescent="0.25">
      <c r="A206" s="13">
        <v>193</v>
      </c>
      <c r="B206" t="str">
        <f>IFERROR(INDEX(DATOS!B:B,MATCH(CHECKLIST!A206,DATOS!BM:BM,0),1),"")</f>
        <v/>
      </c>
      <c r="C206" t="str">
        <f>IFERROR(INDEX(DATOS!I:I,MATCH(CHECKLIST!A206,DATOS!BM:BM,0),1),"")</f>
        <v/>
      </c>
      <c r="D206" t="str">
        <f>IFERROR(INDEX(DATOS!R:R,MATCH(CHECKLIST!E206,DATOS!F:F,0),1),"")</f>
        <v/>
      </c>
      <c r="E206" s="17" t="str">
        <f>IFERROR(INDEX(DATOS!F:F,MATCH(CHECKLIST!A206,DATOS!BM:BM,0),1),"")</f>
        <v/>
      </c>
      <c r="F206" s="3" t="str">
        <f>IFERROR(IF(INDEX(DATOS!AL:AL,MATCH(CHECKLIST!B206,DATOS!B:B,0),1)=0,"",INDEX(DATOS!AL:AL,MATCH(CHECKLIST!B206,DATOS!B:B,0),1)),"")</f>
        <v/>
      </c>
      <c r="G206" s="18" t="str">
        <f>IFERROR(IF(INDEX(DATOS!AQ:AQ,MATCH(CHECKLIST!B206,DATOS!B:B,0),1)=0,"",INDEX(DATOS!AQ:AQ,MATCH(CHECKLIST!B206,DATOS!B:B,0),1)),"")</f>
        <v/>
      </c>
      <c r="H206" s="18" t="str">
        <f>IFERROR(IF(INDEX(DATOS!AC:AC,MATCH(CHECKLIST!B206,DATOS!B:B,0),1)="","X",IF(INDEX(DATOS!AC:AC,MATCH(CHECKLIST!B206,DATOS!B:B,0),1)="VIGENTE","",INDEX(DATOS!AC:AC,MATCH(CHECKLIST!B206,DATOS!B:B,0),1))),"")</f>
        <v/>
      </c>
      <c r="I206" s="18" t="str">
        <f>IFERROR(IF(INDEX(DATOS!AU:AU,MATCH(CHECKLIST!B206,DATOS!B:B,0),1)=0,"",INDEX(DATOS!AU:AU,MATCH(CHECKLIST!B206,DATOS!B:B,0),1)),"")</f>
        <v/>
      </c>
      <c r="J206" s="18" t="str">
        <f>IFERROR(IF(INDEX(DATOS!AS:AS,MATCH(CHECKLIST!B206,DATOS!B:B,0),1)=0,"",INDEX(DATOS!AS:AS,MATCH(CHECKLIST!B206,DATOS!B:B,0),1)),"")</f>
        <v/>
      </c>
      <c r="K206" s="50" t="str">
        <f>IFERROR(IF(INDEX(DATOS!AT:AT,MATCH(CHECKLIST!B206,DATOS!B:B,0),1)=0,"",INDEX(DATOS!AT:AT,MATCH(CHECKLIST!B206,DATOS!B:B,0),1)),"")</f>
        <v/>
      </c>
      <c r="L206" s="18" t="str">
        <f>IFERROR(IF(INDEX(DATOS!AV:AV,MATCH(CHECKLIST!B206,DATOS!B:B,0),1)=0,"",INDEX(DATOS!AV:AV,MATCH(CHECKLIST!B206,DATOS!B:B,0),1)),"")</f>
        <v/>
      </c>
      <c r="M206" s="18" t="str">
        <f>IFERROR(IF(INDEX(DATOS!AR:AR,MATCH(CHECKLIST!B206,DATOS!B:B,0),1)=0,"",INDEX(DATOS!AR:AR,MATCH(CHECKLIST!B206,DATOS!B:B,0),1)),"")</f>
        <v/>
      </c>
      <c r="N206" s="50" t="str">
        <f ca="1">IFERROR(IF(INDEX(DATOS!K:K,MATCH(CHECKLIST!B206,DATOS!B:B,0),1)="","X",IF(INDEX(DATOS!K:K,MATCH(CHECKLIST!B206,DATOS!B:B,0),1)&gt;YEAR(TODAY())-1,"","VENCIDA")),"")</f>
        <v/>
      </c>
      <c r="O206" s="50" t="str">
        <f>IFERROR(IF(INDEX(DATOS!AY:AY,MATCH(CHECKLIST!B206,DATOS!B:B,0),1)=0,"",INDEX(DATOS!AY:AY,MATCH(CHECKLIST!B206,DATOS!B:B,0),1)),"")</f>
        <v/>
      </c>
      <c r="P206" s="18" t="str">
        <f>IFERROR(IF(INDEX(DATOS!AW:AW,MATCH(CHECKLIST!B206,DATOS!B:B,0),1)=0,"",INDEX(DATOS!AW:AW,MATCH(CHECKLIST!B206,DATOS!B:B,0),1)),"")</f>
        <v/>
      </c>
      <c r="Q206" s="18" t="str">
        <f>IFERROR(IF(INDEX(DATOS!AX:AX,MATCH(CHECKLIST!B206,DATOS!B:B,0),1)=0,"",INDEX(DATOS!AX:AX,MATCH(CHECKLIST!B206,DATOS!B:B,0),1)),"")</f>
        <v/>
      </c>
      <c r="S206">
        <f t="shared" si="8"/>
        <v>0</v>
      </c>
      <c r="U206" t="str">
        <f t="shared" ref="U206:U269" si="9">IF(C206="","",C206)</f>
        <v/>
      </c>
      <c r="V206" t="str">
        <f t="shared" ref="V206:V269" si="10">IF(B206="","",B206)</f>
        <v/>
      </c>
    </row>
    <row r="207" spans="1:22" ht="15" customHeight="1" x14ac:dyDescent="0.25">
      <c r="A207" s="13">
        <v>194</v>
      </c>
      <c r="B207" t="str">
        <f>IFERROR(INDEX(DATOS!B:B,MATCH(CHECKLIST!A207,DATOS!BM:BM,0),1),"")</f>
        <v/>
      </c>
      <c r="C207" t="str">
        <f>IFERROR(INDEX(DATOS!I:I,MATCH(CHECKLIST!A207,DATOS!BM:BM,0),1),"")</f>
        <v/>
      </c>
      <c r="D207" t="str">
        <f>IFERROR(INDEX(DATOS!R:R,MATCH(CHECKLIST!E207,DATOS!F:F,0),1),"")</f>
        <v/>
      </c>
      <c r="E207" s="17" t="str">
        <f>IFERROR(INDEX(DATOS!F:F,MATCH(CHECKLIST!A207,DATOS!BM:BM,0),1),"")</f>
        <v/>
      </c>
      <c r="F207" s="3" t="str">
        <f>IFERROR(IF(INDEX(DATOS!AL:AL,MATCH(CHECKLIST!B207,DATOS!B:B,0),1)=0,"",INDEX(DATOS!AL:AL,MATCH(CHECKLIST!B207,DATOS!B:B,0),1)),"")</f>
        <v/>
      </c>
      <c r="G207" s="18" t="str">
        <f>IFERROR(IF(INDEX(DATOS!AQ:AQ,MATCH(CHECKLIST!B207,DATOS!B:B,0),1)=0,"",INDEX(DATOS!AQ:AQ,MATCH(CHECKLIST!B207,DATOS!B:B,0),1)),"")</f>
        <v/>
      </c>
      <c r="H207" s="18" t="str">
        <f>IFERROR(IF(INDEX(DATOS!AC:AC,MATCH(CHECKLIST!B207,DATOS!B:B,0),1)="","X",IF(INDEX(DATOS!AC:AC,MATCH(CHECKLIST!B207,DATOS!B:B,0),1)="VIGENTE","",INDEX(DATOS!AC:AC,MATCH(CHECKLIST!B207,DATOS!B:B,0),1))),"")</f>
        <v/>
      </c>
      <c r="I207" s="18" t="str">
        <f>IFERROR(IF(INDEX(DATOS!AU:AU,MATCH(CHECKLIST!B207,DATOS!B:B,0),1)=0,"",INDEX(DATOS!AU:AU,MATCH(CHECKLIST!B207,DATOS!B:B,0),1)),"")</f>
        <v/>
      </c>
      <c r="J207" s="18" t="str">
        <f>IFERROR(IF(INDEX(DATOS!AS:AS,MATCH(CHECKLIST!B207,DATOS!B:B,0),1)=0,"",INDEX(DATOS!AS:AS,MATCH(CHECKLIST!B207,DATOS!B:B,0),1)),"")</f>
        <v/>
      </c>
      <c r="K207" s="50" t="str">
        <f>IFERROR(IF(INDEX(DATOS!AT:AT,MATCH(CHECKLIST!B207,DATOS!B:B,0),1)=0,"",INDEX(DATOS!AT:AT,MATCH(CHECKLIST!B207,DATOS!B:B,0),1)),"")</f>
        <v/>
      </c>
      <c r="L207" s="18" t="str">
        <f>IFERROR(IF(INDEX(DATOS!AV:AV,MATCH(CHECKLIST!B207,DATOS!B:B,0),1)=0,"",INDEX(DATOS!AV:AV,MATCH(CHECKLIST!B207,DATOS!B:B,0),1)),"")</f>
        <v/>
      </c>
      <c r="M207" s="18" t="str">
        <f>IFERROR(IF(INDEX(DATOS!AR:AR,MATCH(CHECKLIST!B207,DATOS!B:B,0),1)=0,"",INDEX(DATOS!AR:AR,MATCH(CHECKLIST!B207,DATOS!B:B,0),1)),"")</f>
        <v/>
      </c>
      <c r="N207" s="50" t="str">
        <f ca="1">IFERROR(IF(INDEX(DATOS!K:K,MATCH(CHECKLIST!B207,DATOS!B:B,0),1)="","X",IF(INDEX(DATOS!K:K,MATCH(CHECKLIST!B207,DATOS!B:B,0),1)&gt;YEAR(TODAY())-1,"","VENCIDA")),"")</f>
        <v/>
      </c>
      <c r="O207" s="50" t="str">
        <f>IFERROR(IF(INDEX(DATOS!AY:AY,MATCH(CHECKLIST!B207,DATOS!B:B,0),1)=0,"",INDEX(DATOS!AY:AY,MATCH(CHECKLIST!B207,DATOS!B:B,0),1)),"")</f>
        <v/>
      </c>
      <c r="P207" s="18" t="str">
        <f>IFERROR(IF(INDEX(DATOS!AW:AW,MATCH(CHECKLIST!B207,DATOS!B:B,0),1)=0,"",INDEX(DATOS!AW:AW,MATCH(CHECKLIST!B207,DATOS!B:B,0),1)),"")</f>
        <v/>
      </c>
      <c r="Q207" s="18" t="str">
        <f>IFERROR(IF(INDEX(DATOS!AX:AX,MATCH(CHECKLIST!B207,DATOS!B:B,0),1)=0,"",INDEX(DATOS!AX:AX,MATCH(CHECKLIST!B207,DATOS!B:B,0),1)),"")</f>
        <v/>
      </c>
      <c r="R207" t="str">
        <f>IF(B207="","",1)</f>
        <v/>
      </c>
      <c r="S207" t="str">
        <f t="shared" si="8"/>
        <v/>
      </c>
      <c r="U207" t="str">
        <f t="shared" si="9"/>
        <v/>
      </c>
      <c r="V207" t="str">
        <f t="shared" si="10"/>
        <v/>
      </c>
    </row>
    <row r="208" spans="1:22" ht="15" customHeight="1" x14ac:dyDescent="0.25">
      <c r="A208" s="13">
        <v>195</v>
      </c>
      <c r="B208" t="str">
        <f>IFERROR(INDEX(DATOS!B:B,MATCH(CHECKLIST!A208,DATOS!BM:BM,0),1),"")</f>
        <v/>
      </c>
      <c r="C208" t="str">
        <f>IFERROR(INDEX(DATOS!I:I,MATCH(CHECKLIST!A208,DATOS!BM:BM,0),1),"")</f>
        <v/>
      </c>
      <c r="D208" t="str">
        <f>IFERROR(INDEX(DATOS!R:R,MATCH(CHECKLIST!E208,DATOS!F:F,0),1),"")</f>
        <v/>
      </c>
      <c r="E208" s="17" t="str">
        <f>IFERROR(INDEX(DATOS!F:F,MATCH(CHECKLIST!A208,DATOS!BM:BM,0),1),"")</f>
        <v/>
      </c>
      <c r="F208" s="3" t="str">
        <f>IFERROR(IF(INDEX(DATOS!AL:AL,MATCH(CHECKLIST!B208,DATOS!B:B,0),1)=0,"",INDEX(DATOS!AL:AL,MATCH(CHECKLIST!B208,DATOS!B:B,0),1)),"")</f>
        <v/>
      </c>
      <c r="G208" s="18" t="str">
        <f>IFERROR(IF(INDEX(DATOS!AQ:AQ,MATCH(CHECKLIST!B208,DATOS!B:B,0),1)=0,"",INDEX(DATOS!AQ:AQ,MATCH(CHECKLIST!B208,DATOS!B:B,0),1)),"")</f>
        <v/>
      </c>
      <c r="H208" s="18" t="str">
        <f>IFERROR(IF(INDEX(DATOS!AC:AC,MATCH(CHECKLIST!B208,DATOS!B:B,0),1)="","X",IF(INDEX(DATOS!AC:AC,MATCH(CHECKLIST!B208,DATOS!B:B,0),1)="VIGENTE","",INDEX(DATOS!AC:AC,MATCH(CHECKLIST!B208,DATOS!B:B,0),1))),"")</f>
        <v/>
      </c>
      <c r="I208" s="18" t="str">
        <f>IFERROR(IF(INDEX(DATOS!AU:AU,MATCH(CHECKLIST!B208,DATOS!B:B,0),1)=0,"",INDEX(DATOS!AU:AU,MATCH(CHECKLIST!B208,DATOS!B:B,0),1)),"")</f>
        <v/>
      </c>
      <c r="J208" s="18" t="str">
        <f>IFERROR(IF(INDEX(DATOS!AS:AS,MATCH(CHECKLIST!B208,DATOS!B:B,0),1)=0,"",INDEX(DATOS!AS:AS,MATCH(CHECKLIST!B208,DATOS!B:B,0),1)),"")</f>
        <v/>
      </c>
      <c r="K208" s="50" t="str">
        <f>IFERROR(IF(INDEX(DATOS!AT:AT,MATCH(CHECKLIST!B208,DATOS!B:B,0),1)=0,"",INDEX(DATOS!AT:AT,MATCH(CHECKLIST!B208,DATOS!B:B,0),1)),"")</f>
        <v/>
      </c>
      <c r="L208" s="18" t="str">
        <f>IFERROR(IF(INDEX(DATOS!AV:AV,MATCH(CHECKLIST!B208,DATOS!B:B,0),1)=0,"",INDEX(DATOS!AV:AV,MATCH(CHECKLIST!B208,DATOS!B:B,0),1)),"")</f>
        <v/>
      </c>
      <c r="M208" s="18" t="str">
        <f>IFERROR(IF(INDEX(DATOS!AR:AR,MATCH(CHECKLIST!B208,DATOS!B:B,0),1)=0,"",INDEX(DATOS!AR:AR,MATCH(CHECKLIST!B208,DATOS!B:B,0),1)),"")</f>
        <v/>
      </c>
      <c r="N208" s="50" t="str">
        <f ca="1">IFERROR(IF(INDEX(DATOS!K:K,MATCH(CHECKLIST!B208,DATOS!B:B,0),1)="","X",IF(INDEX(DATOS!K:K,MATCH(CHECKLIST!B208,DATOS!B:B,0),1)&gt;YEAR(TODAY())-1,"","VENCIDA")),"")</f>
        <v/>
      </c>
      <c r="O208" s="50" t="str">
        <f>IFERROR(IF(INDEX(DATOS!AY:AY,MATCH(CHECKLIST!B208,DATOS!B:B,0),1)=0,"",INDEX(DATOS!AY:AY,MATCH(CHECKLIST!B208,DATOS!B:B,0),1)),"")</f>
        <v/>
      </c>
      <c r="P208" s="18" t="str">
        <f>IFERROR(IF(INDEX(DATOS!AW:AW,MATCH(CHECKLIST!B208,DATOS!B:B,0),1)=0,"",INDEX(DATOS!AW:AW,MATCH(CHECKLIST!B208,DATOS!B:B,0),1)),"")</f>
        <v/>
      </c>
      <c r="Q208" s="18" t="str">
        <f>IFERROR(IF(INDEX(DATOS!AX:AX,MATCH(CHECKLIST!B208,DATOS!B:B,0),1)=0,"",INDEX(DATOS!AX:AX,MATCH(CHECKLIST!B208,DATOS!B:B,0),1)),"")</f>
        <v/>
      </c>
      <c r="S208">
        <f t="shared" ref="S208:S271" si="11">IF(Q$13="","",R208)</f>
        <v>0</v>
      </c>
      <c r="U208" t="str">
        <f t="shared" si="9"/>
        <v/>
      </c>
      <c r="V208" t="str">
        <f t="shared" si="10"/>
        <v/>
      </c>
    </row>
    <row r="209" spans="1:22" ht="15" customHeight="1" x14ac:dyDescent="0.25">
      <c r="A209" s="13">
        <v>196</v>
      </c>
      <c r="B209" t="str">
        <f>IFERROR(INDEX(DATOS!B:B,MATCH(CHECKLIST!A209,DATOS!BM:BM,0),1),"")</f>
        <v/>
      </c>
      <c r="C209" t="str">
        <f>IFERROR(INDEX(DATOS!I:I,MATCH(CHECKLIST!A209,DATOS!BM:BM,0),1),"")</f>
        <v/>
      </c>
      <c r="D209" t="str">
        <f>IFERROR(INDEX(DATOS!R:R,MATCH(CHECKLIST!E209,DATOS!F:F,0),1),"")</f>
        <v/>
      </c>
      <c r="E209" s="17" t="str">
        <f>IFERROR(INDEX(DATOS!F:F,MATCH(CHECKLIST!A209,DATOS!BM:BM,0),1),"")</f>
        <v/>
      </c>
      <c r="F209" s="3" t="str">
        <f>IFERROR(IF(INDEX(DATOS!AL:AL,MATCH(CHECKLIST!B209,DATOS!B:B,0),1)=0,"",INDEX(DATOS!AL:AL,MATCH(CHECKLIST!B209,DATOS!B:B,0),1)),"")</f>
        <v/>
      </c>
      <c r="G209" s="18" t="str">
        <f>IFERROR(IF(INDEX(DATOS!AQ:AQ,MATCH(CHECKLIST!B209,DATOS!B:B,0),1)=0,"",INDEX(DATOS!AQ:AQ,MATCH(CHECKLIST!B209,DATOS!B:B,0),1)),"")</f>
        <v/>
      </c>
      <c r="H209" s="18" t="str">
        <f>IFERROR(IF(INDEX(DATOS!AC:AC,MATCH(CHECKLIST!B209,DATOS!B:B,0),1)="","X",IF(INDEX(DATOS!AC:AC,MATCH(CHECKLIST!B209,DATOS!B:B,0),1)="VIGENTE","",INDEX(DATOS!AC:AC,MATCH(CHECKLIST!B209,DATOS!B:B,0),1))),"")</f>
        <v/>
      </c>
      <c r="I209" s="18" t="str">
        <f>IFERROR(IF(INDEX(DATOS!AU:AU,MATCH(CHECKLIST!B209,DATOS!B:B,0),1)=0,"",INDEX(DATOS!AU:AU,MATCH(CHECKLIST!B209,DATOS!B:B,0),1)),"")</f>
        <v/>
      </c>
      <c r="J209" s="18" t="str">
        <f>IFERROR(IF(INDEX(DATOS!AS:AS,MATCH(CHECKLIST!B209,DATOS!B:B,0),1)=0,"",INDEX(DATOS!AS:AS,MATCH(CHECKLIST!B209,DATOS!B:B,0),1)),"")</f>
        <v/>
      </c>
      <c r="K209" s="50" t="str">
        <f>IFERROR(IF(INDEX(DATOS!AT:AT,MATCH(CHECKLIST!B209,DATOS!B:B,0),1)=0,"",INDEX(DATOS!AT:AT,MATCH(CHECKLIST!B209,DATOS!B:B,0),1)),"")</f>
        <v/>
      </c>
      <c r="L209" s="18" t="str">
        <f>IFERROR(IF(INDEX(DATOS!AV:AV,MATCH(CHECKLIST!B209,DATOS!B:B,0),1)=0,"",INDEX(DATOS!AV:AV,MATCH(CHECKLIST!B209,DATOS!B:B,0),1)),"")</f>
        <v/>
      </c>
      <c r="M209" s="18" t="str">
        <f>IFERROR(IF(INDEX(DATOS!AR:AR,MATCH(CHECKLIST!B209,DATOS!B:B,0),1)=0,"",INDEX(DATOS!AR:AR,MATCH(CHECKLIST!B209,DATOS!B:B,0),1)),"")</f>
        <v/>
      </c>
      <c r="N209" s="50" t="str">
        <f ca="1">IFERROR(IF(INDEX(DATOS!K:K,MATCH(CHECKLIST!B209,DATOS!B:B,0),1)="","X",IF(INDEX(DATOS!K:K,MATCH(CHECKLIST!B209,DATOS!B:B,0),1)&gt;YEAR(TODAY())-1,"","VENCIDA")),"")</f>
        <v/>
      </c>
      <c r="O209" s="50" t="str">
        <f>IFERROR(IF(INDEX(DATOS!AY:AY,MATCH(CHECKLIST!B209,DATOS!B:B,0),1)=0,"",INDEX(DATOS!AY:AY,MATCH(CHECKLIST!B209,DATOS!B:B,0),1)),"")</f>
        <v/>
      </c>
      <c r="P209" s="18" t="str">
        <f>IFERROR(IF(INDEX(DATOS!AW:AW,MATCH(CHECKLIST!B209,DATOS!B:B,0),1)=0,"",INDEX(DATOS!AW:AW,MATCH(CHECKLIST!B209,DATOS!B:B,0),1)),"")</f>
        <v/>
      </c>
      <c r="Q209" s="18" t="str">
        <f>IFERROR(IF(INDEX(DATOS!AX:AX,MATCH(CHECKLIST!B209,DATOS!B:B,0),1)=0,"",INDEX(DATOS!AX:AX,MATCH(CHECKLIST!B209,DATOS!B:B,0),1)),"")</f>
        <v/>
      </c>
      <c r="R209" t="str">
        <f>IF(B209="","",1)</f>
        <v/>
      </c>
      <c r="S209" t="str">
        <f t="shared" si="11"/>
        <v/>
      </c>
      <c r="U209" t="str">
        <f t="shared" si="9"/>
        <v/>
      </c>
      <c r="V209" t="str">
        <f t="shared" si="10"/>
        <v/>
      </c>
    </row>
    <row r="210" spans="1:22" ht="15" customHeight="1" x14ac:dyDescent="0.25">
      <c r="A210" s="13">
        <v>197</v>
      </c>
      <c r="B210" t="str">
        <f>IFERROR(INDEX(DATOS!B:B,MATCH(CHECKLIST!A210,DATOS!BM:BM,0),1),"")</f>
        <v/>
      </c>
      <c r="C210" t="str">
        <f>IFERROR(INDEX(DATOS!I:I,MATCH(CHECKLIST!A210,DATOS!BM:BM,0),1),"")</f>
        <v/>
      </c>
      <c r="D210" t="str">
        <f>IFERROR(INDEX(DATOS!R:R,MATCH(CHECKLIST!E210,DATOS!F:F,0),1),"")</f>
        <v/>
      </c>
      <c r="E210" s="17" t="str">
        <f>IFERROR(INDEX(DATOS!F:F,MATCH(CHECKLIST!A210,DATOS!BM:BM,0),1),"")</f>
        <v/>
      </c>
      <c r="F210" s="3" t="str">
        <f>IFERROR(IF(INDEX(DATOS!AL:AL,MATCH(CHECKLIST!B210,DATOS!B:B,0),1)=0,"",INDEX(DATOS!AL:AL,MATCH(CHECKLIST!B210,DATOS!B:B,0),1)),"")</f>
        <v/>
      </c>
      <c r="G210" s="18" t="str">
        <f>IFERROR(IF(INDEX(DATOS!AQ:AQ,MATCH(CHECKLIST!B210,DATOS!B:B,0),1)=0,"",INDEX(DATOS!AQ:AQ,MATCH(CHECKLIST!B210,DATOS!B:B,0),1)),"")</f>
        <v/>
      </c>
      <c r="H210" s="18" t="str">
        <f>IFERROR(IF(INDEX(DATOS!AC:AC,MATCH(CHECKLIST!B210,DATOS!B:B,0),1)="","X",IF(INDEX(DATOS!AC:AC,MATCH(CHECKLIST!B210,DATOS!B:B,0),1)="VIGENTE","",INDEX(DATOS!AC:AC,MATCH(CHECKLIST!B210,DATOS!B:B,0),1))),"")</f>
        <v/>
      </c>
      <c r="I210" s="18" t="str">
        <f>IFERROR(IF(INDEX(DATOS!AU:AU,MATCH(CHECKLIST!B210,DATOS!B:B,0),1)=0,"",INDEX(DATOS!AU:AU,MATCH(CHECKLIST!B210,DATOS!B:B,0),1)),"")</f>
        <v/>
      </c>
      <c r="J210" s="18" t="str">
        <f>IFERROR(IF(INDEX(DATOS!AS:AS,MATCH(CHECKLIST!B210,DATOS!B:B,0),1)=0,"",INDEX(DATOS!AS:AS,MATCH(CHECKLIST!B210,DATOS!B:B,0),1)),"")</f>
        <v/>
      </c>
      <c r="K210" s="50" t="str">
        <f>IFERROR(IF(INDEX(DATOS!AT:AT,MATCH(CHECKLIST!B210,DATOS!B:B,0),1)=0,"",INDEX(DATOS!AT:AT,MATCH(CHECKLIST!B210,DATOS!B:B,0),1)),"")</f>
        <v/>
      </c>
      <c r="L210" s="18" t="str">
        <f>IFERROR(IF(INDEX(DATOS!AV:AV,MATCH(CHECKLIST!B210,DATOS!B:B,0),1)=0,"",INDEX(DATOS!AV:AV,MATCH(CHECKLIST!B210,DATOS!B:B,0),1)),"")</f>
        <v/>
      </c>
      <c r="M210" s="18" t="str">
        <f>IFERROR(IF(INDEX(DATOS!AR:AR,MATCH(CHECKLIST!B210,DATOS!B:B,0),1)=0,"",INDEX(DATOS!AR:AR,MATCH(CHECKLIST!B210,DATOS!B:B,0),1)),"")</f>
        <v/>
      </c>
      <c r="N210" s="50" t="str">
        <f ca="1">IFERROR(IF(INDEX(DATOS!K:K,MATCH(CHECKLIST!B210,DATOS!B:B,0),1)="","X",IF(INDEX(DATOS!K:K,MATCH(CHECKLIST!B210,DATOS!B:B,0),1)&gt;YEAR(TODAY())-1,"","VENCIDA")),"")</f>
        <v/>
      </c>
      <c r="O210" s="50" t="str">
        <f>IFERROR(IF(INDEX(DATOS!AY:AY,MATCH(CHECKLIST!B210,DATOS!B:B,0),1)=0,"",INDEX(DATOS!AY:AY,MATCH(CHECKLIST!B210,DATOS!B:B,0),1)),"")</f>
        <v/>
      </c>
      <c r="P210" s="18" t="str">
        <f>IFERROR(IF(INDEX(DATOS!AW:AW,MATCH(CHECKLIST!B210,DATOS!B:B,0),1)=0,"",INDEX(DATOS!AW:AW,MATCH(CHECKLIST!B210,DATOS!B:B,0),1)),"")</f>
        <v/>
      </c>
      <c r="Q210" s="18" t="str">
        <f>IFERROR(IF(INDEX(DATOS!AX:AX,MATCH(CHECKLIST!B210,DATOS!B:B,0),1)=0,"",INDEX(DATOS!AX:AX,MATCH(CHECKLIST!B210,DATOS!B:B,0),1)),"")</f>
        <v/>
      </c>
      <c r="S210">
        <f t="shared" si="11"/>
        <v>0</v>
      </c>
      <c r="U210" t="str">
        <f t="shared" si="9"/>
        <v/>
      </c>
      <c r="V210" t="str">
        <f t="shared" si="10"/>
        <v/>
      </c>
    </row>
    <row r="211" spans="1:22" ht="15" customHeight="1" x14ac:dyDescent="0.25">
      <c r="A211" s="13">
        <v>198</v>
      </c>
      <c r="B211" t="str">
        <f>IFERROR(INDEX(DATOS!B:B,MATCH(CHECKLIST!A211,DATOS!BM:BM,0),1),"")</f>
        <v/>
      </c>
      <c r="C211" t="str">
        <f>IFERROR(INDEX(DATOS!I:I,MATCH(CHECKLIST!A211,DATOS!BM:BM,0),1),"")</f>
        <v/>
      </c>
      <c r="D211" t="str">
        <f>IFERROR(INDEX(DATOS!R:R,MATCH(CHECKLIST!E211,DATOS!F:F,0),1),"")</f>
        <v/>
      </c>
      <c r="E211" s="17" t="str">
        <f>IFERROR(INDEX(DATOS!F:F,MATCH(CHECKLIST!A211,DATOS!BM:BM,0),1),"")</f>
        <v/>
      </c>
      <c r="F211" s="3" t="str">
        <f>IFERROR(IF(INDEX(DATOS!AL:AL,MATCH(CHECKLIST!B211,DATOS!B:B,0),1)=0,"",INDEX(DATOS!AL:AL,MATCH(CHECKLIST!B211,DATOS!B:B,0),1)),"")</f>
        <v/>
      </c>
      <c r="G211" s="18" t="str">
        <f>IFERROR(IF(INDEX(DATOS!AQ:AQ,MATCH(CHECKLIST!B211,DATOS!B:B,0),1)=0,"",INDEX(DATOS!AQ:AQ,MATCH(CHECKLIST!B211,DATOS!B:B,0),1)),"")</f>
        <v/>
      </c>
      <c r="H211" s="18" t="str">
        <f>IFERROR(IF(INDEX(DATOS!AC:AC,MATCH(CHECKLIST!B211,DATOS!B:B,0),1)="","X",IF(INDEX(DATOS!AC:AC,MATCH(CHECKLIST!B211,DATOS!B:B,0),1)="VIGENTE","",INDEX(DATOS!AC:AC,MATCH(CHECKLIST!B211,DATOS!B:B,0),1))),"")</f>
        <v/>
      </c>
      <c r="I211" s="18" t="str">
        <f>IFERROR(IF(INDEX(DATOS!AU:AU,MATCH(CHECKLIST!B211,DATOS!B:B,0),1)=0,"",INDEX(DATOS!AU:AU,MATCH(CHECKLIST!B211,DATOS!B:B,0),1)),"")</f>
        <v/>
      </c>
      <c r="J211" s="18" t="str">
        <f>IFERROR(IF(INDEX(DATOS!AS:AS,MATCH(CHECKLIST!B211,DATOS!B:B,0),1)=0,"",INDEX(DATOS!AS:AS,MATCH(CHECKLIST!B211,DATOS!B:B,0),1)),"")</f>
        <v/>
      </c>
      <c r="K211" s="50" t="str">
        <f>IFERROR(IF(INDEX(DATOS!AT:AT,MATCH(CHECKLIST!B211,DATOS!B:B,0),1)=0,"",INDEX(DATOS!AT:AT,MATCH(CHECKLIST!B211,DATOS!B:B,0),1)),"")</f>
        <v/>
      </c>
      <c r="L211" s="18" t="str">
        <f>IFERROR(IF(INDEX(DATOS!AV:AV,MATCH(CHECKLIST!B211,DATOS!B:B,0),1)=0,"",INDEX(DATOS!AV:AV,MATCH(CHECKLIST!B211,DATOS!B:B,0),1)),"")</f>
        <v/>
      </c>
      <c r="M211" s="18" t="str">
        <f>IFERROR(IF(INDEX(DATOS!AR:AR,MATCH(CHECKLIST!B211,DATOS!B:B,0),1)=0,"",INDEX(DATOS!AR:AR,MATCH(CHECKLIST!B211,DATOS!B:B,0),1)),"")</f>
        <v/>
      </c>
      <c r="N211" s="50" t="str">
        <f ca="1">IFERROR(IF(INDEX(DATOS!K:K,MATCH(CHECKLIST!B211,DATOS!B:B,0),1)="","X",IF(INDEX(DATOS!K:K,MATCH(CHECKLIST!B211,DATOS!B:B,0),1)&gt;YEAR(TODAY())-1,"","VENCIDA")),"")</f>
        <v/>
      </c>
      <c r="O211" s="50" t="str">
        <f>IFERROR(IF(INDEX(DATOS!AY:AY,MATCH(CHECKLIST!B211,DATOS!B:B,0),1)=0,"",INDEX(DATOS!AY:AY,MATCH(CHECKLIST!B211,DATOS!B:B,0),1)),"")</f>
        <v/>
      </c>
      <c r="P211" s="18" t="str">
        <f>IFERROR(IF(INDEX(DATOS!AW:AW,MATCH(CHECKLIST!B211,DATOS!B:B,0),1)=0,"",INDEX(DATOS!AW:AW,MATCH(CHECKLIST!B211,DATOS!B:B,0),1)),"")</f>
        <v/>
      </c>
      <c r="Q211" s="18" t="str">
        <f>IFERROR(IF(INDEX(DATOS!AX:AX,MATCH(CHECKLIST!B211,DATOS!B:B,0),1)=0,"",INDEX(DATOS!AX:AX,MATCH(CHECKLIST!B211,DATOS!B:B,0),1)),"")</f>
        <v/>
      </c>
      <c r="R211" t="str">
        <f>IF(B211="","",1)</f>
        <v/>
      </c>
      <c r="S211" t="str">
        <f t="shared" si="11"/>
        <v/>
      </c>
      <c r="U211" t="str">
        <f t="shared" si="9"/>
        <v/>
      </c>
      <c r="V211" t="str">
        <f t="shared" si="10"/>
        <v/>
      </c>
    </row>
    <row r="212" spans="1:22" ht="15" customHeight="1" x14ac:dyDescent="0.25">
      <c r="A212" s="13">
        <v>199</v>
      </c>
      <c r="B212" t="str">
        <f>IFERROR(INDEX(DATOS!B:B,MATCH(CHECKLIST!A212,DATOS!BM:BM,0),1),"")</f>
        <v/>
      </c>
      <c r="C212" t="str">
        <f>IFERROR(INDEX(DATOS!I:I,MATCH(CHECKLIST!A212,DATOS!BM:BM,0),1),"")</f>
        <v/>
      </c>
      <c r="D212" t="str">
        <f>IFERROR(INDEX(DATOS!R:R,MATCH(CHECKLIST!E212,DATOS!F:F,0),1),"")</f>
        <v/>
      </c>
      <c r="E212" s="17" t="str">
        <f>IFERROR(INDEX(DATOS!F:F,MATCH(CHECKLIST!A212,DATOS!BM:BM,0),1),"")</f>
        <v/>
      </c>
      <c r="F212" s="3" t="str">
        <f>IFERROR(IF(INDEX(DATOS!AL:AL,MATCH(CHECKLIST!B212,DATOS!B:B,0),1)=0,"",INDEX(DATOS!AL:AL,MATCH(CHECKLIST!B212,DATOS!B:B,0),1)),"")</f>
        <v/>
      </c>
      <c r="G212" s="18" t="str">
        <f>IFERROR(IF(INDEX(DATOS!AQ:AQ,MATCH(CHECKLIST!B212,DATOS!B:B,0),1)=0,"",INDEX(DATOS!AQ:AQ,MATCH(CHECKLIST!B212,DATOS!B:B,0),1)),"")</f>
        <v/>
      </c>
      <c r="H212" s="18" t="str">
        <f>IFERROR(IF(INDEX(DATOS!AC:AC,MATCH(CHECKLIST!B212,DATOS!B:B,0),1)="","X",IF(INDEX(DATOS!AC:AC,MATCH(CHECKLIST!B212,DATOS!B:B,0),1)="VIGENTE","",INDEX(DATOS!AC:AC,MATCH(CHECKLIST!B212,DATOS!B:B,0),1))),"")</f>
        <v/>
      </c>
      <c r="I212" s="18" t="str">
        <f>IFERROR(IF(INDEX(DATOS!AU:AU,MATCH(CHECKLIST!B212,DATOS!B:B,0),1)=0,"",INDEX(DATOS!AU:AU,MATCH(CHECKLIST!B212,DATOS!B:B,0),1)),"")</f>
        <v/>
      </c>
      <c r="J212" s="18" t="str">
        <f>IFERROR(IF(INDEX(DATOS!AS:AS,MATCH(CHECKLIST!B212,DATOS!B:B,0),1)=0,"",INDEX(DATOS!AS:AS,MATCH(CHECKLIST!B212,DATOS!B:B,0),1)),"")</f>
        <v/>
      </c>
      <c r="K212" s="50" t="str">
        <f>IFERROR(IF(INDEX(DATOS!AT:AT,MATCH(CHECKLIST!B212,DATOS!B:B,0),1)=0,"",INDEX(DATOS!AT:AT,MATCH(CHECKLIST!B212,DATOS!B:B,0),1)),"")</f>
        <v/>
      </c>
      <c r="L212" s="18" t="str">
        <f>IFERROR(IF(INDEX(DATOS!AV:AV,MATCH(CHECKLIST!B212,DATOS!B:B,0),1)=0,"",INDEX(DATOS!AV:AV,MATCH(CHECKLIST!B212,DATOS!B:B,0),1)),"")</f>
        <v/>
      </c>
      <c r="M212" s="18" t="str">
        <f>IFERROR(IF(INDEX(DATOS!AR:AR,MATCH(CHECKLIST!B212,DATOS!B:B,0),1)=0,"",INDEX(DATOS!AR:AR,MATCH(CHECKLIST!B212,DATOS!B:B,0),1)),"")</f>
        <v/>
      </c>
      <c r="N212" s="50" t="str">
        <f ca="1">IFERROR(IF(INDEX(DATOS!K:K,MATCH(CHECKLIST!B212,DATOS!B:B,0),1)="","X",IF(INDEX(DATOS!K:K,MATCH(CHECKLIST!B212,DATOS!B:B,0),1)&gt;YEAR(TODAY())-1,"","VENCIDA")),"")</f>
        <v/>
      </c>
      <c r="O212" s="50" t="str">
        <f>IFERROR(IF(INDEX(DATOS!AY:AY,MATCH(CHECKLIST!B212,DATOS!B:B,0),1)=0,"",INDEX(DATOS!AY:AY,MATCH(CHECKLIST!B212,DATOS!B:B,0),1)),"")</f>
        <v/>
      </c>
      <c r="P212" s="18" t="str">
        <f>IFERROR(IF(INDEX(DATOS!AW:AW,MATCH(CHECKLIST!B212,DATOS!B:B,0),1)=0,"",INDEX(DATOS!AW:AW,MATCH(CHECKLIST!B212,DATOS!B:B,0),1)),"")</f>
        <v/>
      </c>
      <c r="Q212" s="18" t="str">
        <f>IFERROR(IF(INDEX(DATOS!AX:AX,MATCH(CHECKLIST!B212,DATOS!B:B,0),1)=0,"",INDEX(DATOS!AX:AX,MATCH(CHECKLIST!B212,DATOS!B:B,0),1)),"")</f>
        <v/>
      </c>
      <c r="S212">
        <f t="shared" si="11"/>
        <v>0</v>
      </c>
      <c r="U212" t="str">
        <f t="shared" si="9"/>
        <v/>
      </c>
      <c r="V212" t="str">
        <f t="shared" si="10"/>
        <v/>
      </c>
    </row>
    <row r="213" spans="1:22" x14ac:dyDescent="0.25">
      <c r="A213" s="13">
        <v>200</v>
      </c>
      <c r="B213" t="str">
        <f>IFERROR(INDEX(DATOS!B:B,MATCH(CHECKLIST!A213,DATOS!BM:BM,0),1),"")</f>
        <v/>
      </c>
      <c r="C213" t="str">
        <f>IFERROR(INDEX(DATOS!I:I,MATCH(CHECKLIST!A213,DATOS!BM:BM,0),1),"")</f>
        <v/>
      </c>
      <c r="D213" t="str">
        <f>IFERROR(INDEX(DATOS!R:R,MATCH(CHECKLIST!E213,DATOS!F:F,0),1),"")</f>
        <v/>
      </c>
      <c r="E213" s="17" t="str">
        <f>IFERROR(INDEX(DATOS!F:F,MATCH(CHECKLIST!A213,DATOS!BM:BM,0),1),"")</f>
        <v/>
      </c>
      <c r="F213" s="3" t="str">
        <f>IFERROR(IF(INDEX(DATOS!AL:AL,MATCH(CHECKLIST!B213,DATOS!B:B,0),1)=0,"",INDEX(DATOS!AL:AL,MATCH(CHECKLIST!B213,DATOS!B:B,0),1)),"")</f>
        <v/>
      </c>
      <c r="G213" s="18" t="str">
        <f>IFERROR(IF(INDEX(DATOS!AQ:AQ,MATCH(CHECKLIST!B213,DATOS!B:B,0),1)=0,"",INDEX(DATOS!AQ:AQ,MATCH(CHECKLIST!B213,DATOS!B:B,0),1)),"")</f>
        <v/>
      </c>
      <c r="H213" s="18" t="str">
        <f>IFERROR(IF(INDEX(DATOS!AC:AC,MATCH(CHECKLIST!B213,DATOS!B:B,0),1)="","X",IF(INDEX(DATOS!AC:AC,MATCH(CHECKLIST!B213,DATOS!B:B,0),1)="VIGENTE","",INDEX(DATOS!AC:AC,MATCH(CHECKLIST!B213,DATOS!B:B,0),1))),"")</f>
        <v/>
      </c>
      <c r="I213" s="18" t="str">
        <f>IFERROR(IF(INDEX(DATOS!AU:AU,MATCH(CHECKLIST!B213,DATOS!B:B,0),1)=0,"",INDEX(DATOS!AU:AU,MATCH(CHECKLIST!B213,DATOS!B:B,0),1)),"")</f>
        <v/>
      </c>
      <c r="J213" s="18" t="str">
        <f>IFERROR(IF(INDEX(DATOS!AS:AS,MATCH(CHECKLIST!B213,DATOS!B:B,0),1)=0,"",INDEX(DATOS!AS:AS,MATCH(CHECKLIST!B213,DATOS!B:B,0),1)),"")</f>
        <v/>
      </c>
      <c r="K213" s="50" t="str">
        <f>IFERROR(IF(INDEX(DATOS!AT:AT,MATCH(CHECKLIST!B213,DATOS!B:B,0),1)=0,"",INDEX(DATOS!AT:AT,MATCH(CHECKLIST!B213,DATOS!B:B,0),1)),"")</f>
        <v/>
      </c>
      <c r="L213" s="18" t="str">
        <f>IFERROR(IF(INDEX(DATOS!AV:AV,MATCH(CHECKLIST!B213,DATOS!B:B,0),1)=0,"",INDEX(DATOS!AV:AV,MATCH(CHECKLIST!B213,DATOS!B:B,0),1)),"")</f>
        <v/>
      </c>
      <c r="M213" s="18" t="str">
        <f>IFERROR(IF(INDEX(DATOS!AR:AR,MATCH(CHECKLIST!B213,DATOS!B:B,0),1)=0,"",INDEX(DATOS!AR:AR,MATCH(CHECKLIST!B213,DATOS!B:B,0),1)),"")</f>
        <v/>
      </c>
      <c r="N213" s="50" t="str">
        <f ca="1">IFERROR(IF(INDEX(DATOS!K:K,MATCH(CHECKLIST!B213,DATOS!B:B,0),1)="","X",IF(INDEX(DATOS!K:K,MATCH(CHECKLIST!B213,DATOS!B:B,0),1)&gt;YEAR(TODAY())-1,"","VENCIDA")),"")</f>
        <v/>
      </c>
      <c r="O213" s="50" t="str">
        <f>IFERROR(IF(INDEX(DATOS!AY:AY,MATCH(CHECKLIST!B213,DATOS!B:B,0),1)=0,"",INDEX(DATOS!AY:AY,MATCH(CHECKLIST!B213,DATOS!B:B,0),1)),"")</f>
        <v/>
      </c>
      <c r="P213" s="18" t="str">
        <f>IFERROR(IF(INDEX(DATOS!AW:AW,MATCH(CHECKLIST!B213,DATOS!B:B,0),1)=0,"",INDEX(DATOS!AW:AW,MATCH(CHECKLIST!B213,DATOS!B:B,0),1)),"")</f>
        <v/>
      </c>
      <c r="Q213" s="18" t="str">
        <f>IFERROR(IF(INDEX(DATOS!AX:AX,MATCH(CHECKLIST!B213,DATOS!B:B,0),1)=0,"",INDEX(DATOS!AX:AX,MATCH(CHECKLIST!B213,DATOS!B:B,0),1)),"")</f>
        <v/>
      </c>
      <c r="R213" t="str">
        <f>IF(B213="","",1)</f>
        <v/>
      </c>
      <c r="S213" t="str">
        <f t="shared" si="11"/>
        <v/>
      </c>
      <c r="U213" t="str">
        <f t="shared" si="9"/>
        <v/>
      </c>
      <c r="V213" t="str">
        <f t="shared" si="10"/>
        <v/>
      </c>
    </row>
    <row r="214" spans="1:22" ht="15" customHeight="1" x14ac:dyDescent="0.25">
      <c r="A214" s="13">
        <v>201</v>
      </c>
      <c r="B214" t="str">
        <f>IFERROR(INDEX(DATOS!B:B,MATCH(CHECKLIST!A214,DATOS!BM:BM,0),1),"")</f>
        <v/>
      </c>
      <c r="C214" t="str">
        <f>IFERROR(INDEX(DATOS!I:I,MATCH(CHECKLIST!A214,DATOS!BM:BM,0),1),"")</f>
        <v/>
      </c>
      <c r="D214" t="str">
        <f>IFERROR(INDEX(DATOS!R:R,MATCH(CHECKLIST!E214,DATOS!F:F,0),1),"")</f>
        <v/>
      </c>
      <c r="E214" s="17" t="str">
        <f>IFERROR(INDEX(DATOS!F:F,MATCH(CHECKLIST!A214,DATOS!BM:BM,0),1),"")</f>
        <v/>
      </c>
      <c r="F214" s="3" t="str">
        <f>IFERROR(IF(INDEX(DATOS!AL:AL,MATCH(CHECKLIST!B214,DATOS!B:B,0),1)=0,"",INDEX(DATOS!AL:AL,MATCH(CHECKLIST!B214,DATOS!B:B,0),1)),"")</f>
        <v/>
      </c>
      <c r="G214" s="18" t="str">
        <f>IFERROR(IF(INDEX(DATOS!AQ:AQ,MATCH(CHECKLIST!B214,DATOS!B:B,0),1)=0,"",INDEX(DATOS!AQ:AQ,MATCH(CHECKLIST!B214,DATOS!B:B,0),1)),"")</f>
        <v/>
      </c>
      <c r="H214" s="18" t="str">
        <f>IFERROR(IF(INDEX(DATOS!AC:AC,MATCH(CHECKLIST!B214,DATOS!B:B,0),1)="","X",IF(INDEX(DATOS!AC:AC,MATCH(CHECKLIST!B214,DATOS!B:B,0),1)="VIGENTE","",INDEX(DATOS!AC:AC,MATCH(CHECKLIST!B214,DATOS!B:B,0),1))),"")</f>
        <v/>
      </c>
      <c r="I214" s="18" t="str">
        <f>IFERROR(IF(INDEX(DATOS!AU:AU,MATCH(CHECKLIST!B214,DATOS!B:B,0),1)=0,"",INDEX(DATOS!AU:AU,MATCH(CHECKLIST!B214,DATOS!B:B,0),1)),"")</f>
        <v/>
      </c>
      <c r="J214" s="18" t="str">
        <f>IFERROR(IF(INDEX(DATOS!AS:AS,MATCH(CHECKLIST!B214,DATOS!B:B,0),1)=0,"",INDEX(DATOS!AS:AS,MATCH(CHECKLIST!B214,DATOS!B:B,0),1)),"")</f>
        <v/>
      </c>
      <c r="K214" s="50" t="str">
        <f>IFERROR(IF(INDEX(DATOS!AT:AT,MATCH(CHECKLIST!B214,DATOS!B:B,0),1)=0,"",INDEX(DATOS!AT:AT,MATCH(CHECKLIST!B214,DATOS!B:B,0),1)),"")</f>
        <v/>
      </c>
      <c r="L214" s="18" t="str">
        <f>IFERROR(IF(INDEX(DATOS!AV:AV,MATCH(CHECKLIST!B214,DATOS!B:B,0),1)=0,"",INDEX(DATOS!AV:AV,MATCH(CHECKLIST!B214,DATOS!B:B,0),1)),"")</f>
        <v/>
      </c>
      <c r="M214" s="18" t="str">
        <f>IFERROR(IF(INDEX(DATOS!AR:AR,MATCH(CHECKLIST!B214,DATOS!B:B,0),1)=0,"",INDEX(DATOS!AR:AR,MATCH(CHECKLIST!B214,DATOS!B:B,0),1)),"")</f>
        <v/>
      </c>
      <c r="N214" s="50" t="str">
        <f ca="1">IFERROR(IF(INDEX(DATOS!K:K,MATCH(CHECKLIST!B214,DATOS!B:B,0),1)="","X",IF(INDEX(DATOS!K:K,MATCH(CHECKLIST!B214,DATOS!B:B,0),1)&gt;YEAR(TODAY())-1,"","VENCIDA")),"")</f>
        <v/>
      </c>
      <c r="O214" s="50" t="str">
        <f>IFERROR(IF(INDEX(DATOS!AY:AY,MATCH(CHECKLIST!B214,DATOS!B:B,0),1)=0,"",INDEX(DATOS!AY:AY,MATCH(CHECKLIST!B214,DATOS!B:B,0),1)),"")</f>
        <v/>
      </c>
      <c r="P214" s="18" t="str">
        <f>IFERROR(IF(INDEX(DATOS!AW:AW,MATCH(CHECKLIST!B214,DATOS!B:B,0),1)=0,"",INDEX(DATOS!AW:AW,MATCH(CHECKLIST!B214,DATOS!B:B,0),1)),"")</f>
        <v/>
      </c>
      <c r="Q214" s="18" t="str">
        <f>IFERROR(IF(INDEX(DATOS!AX:AX,MATCH(CHECKLIST!B214,DATOS!B:B,0),1)=0,"",INDEX(DATOS!AX:AX,MATCH(CHECKLIST!B214,DATOS!B:B,0),1)),"")</f>
        <v/>
      </c>
      <c r="S214">
        <f t="shared" si="11"/>
        <v>0</v>
      </c>
      <c r="U214" t="str">
        <f t="shared" si="9"/>
        <v/>
      </c>
      <c r="V214" t="str">
        <f t="shared" si="10"/>
        <v/>
      </c>
    </row>
    <row r="215" spans="1:22" ht="15" customHeight="1" x14ac:dyDescent="0.25">
      <c r="A215" s="13">
        <v>202</v>
      </c>
      <c r="B215" t="str">
        <f>IFERROR(INDEX(DATOS!B:B,MATCH(CHECKLIST!A215,DATOS!BM:BM,0),1),"")</f>
        <v/>
      </c>
      <c r="C215" t="str">
        <f>IFERROR(INDEX(DATOS!I:I,MATCH(CHECKLIST!A215,DATOS!BM:BM,0),1),"")</f>
        <v/>
      </c>
      <c r="D215" t="str">
        <f>IFERROR(INDEX(DATOS!R:R,MATCH(CHECKLIST!E215,DATOS!F:F,0),1),"")</f>
        <v/>
      </c>
      <c r="E215" s="17" t="str">
        <f>IFERROR(INDEX(DATOS!F:F,MATCH(CHECKLIST!A215,DATOS!BM:BM,0),1),"")</f>
        <v/>
      </c>
      <c r="F215" s="3" t="str">
        <f>IFERROR(IF(INDEX(DATOS!AL:AL,MATCH(CHECKLIST!B215,DATOS!B:B,0),1)=0,"",INDEX(DATOS!AL:AL,MATCH(CHECKLIST!B215,DATOS!B:B,0),1)),"")</f>
        <v/>
      </c>
      <c r="G215" s="18" t="str">
        <f>IFERROR(IF(INDEX(DATOS!AQ:AQ,MATCH(CHECKLIST!B215,DATOS!B:B,0),1)=0,"",INDEX(DATOS!AQ:AQ,MATCH(CHECKLIST!B215,DATOS!B:B,0),1)),"")</f>
        <v/>
      </c>
      <c r="H215" s="18" t="str">
        <f>IFERROR(IF(INDEX(DATOS!AC:AC,MATCH(CHECKLIST!B215,DATOS!B:B,0),1)="","X",IF(INDEX(DATOS!AC:AC,MATCH(CHECKLIST!B215,DATOS!B:B,0),1)="VIGENTE","",INDEX(DATOS!AC:AC,MATCH(CHECKLIST!B215,DATOS!B:B,0),1))),"")</f>
        <v/>
      </c>
      <c r="I215" s="18" t="str">
        <f>IFERROR(IF(INDEX(DATOS!AU:AU,MATCH(CHECKLIST!B215,DATOS!B:B,0),1)=0,"",INDEX(DATOS!AU:AU,MATCH(CHECKLIST!B215,DATOS!B:B,0),1)),"")</f>
        <v/>
      </c>
      <c r="J215" s="18" t="str">
        <f>IFERROR(IF(INDEX(DATOS!AS:AS,MATCH(CHECKLIST!B215,DATOS!B:B,0),1)=0,"",INDEX(DATOS!AS:AS,MATCH(CHECKLIST!B215,DATOS!B:B,0),1)),"")</f>
        <v/>
      </c>
      <c r="K215" s="50" t="str">
        <f>IFERROR(IF(INDEX(DATOS!AT:AT,MATCH(CHECKLIST!B215,DATOS!B:B,0),1)=0,"",INDEX(DATOS!AT:AT,MATCH(CHECKLIST!B215,DATOS!B:B,0),1)),"")</f>
        <v/>
      </c>
      <c r="L215" s="18" t="str">
        <f>IFERROR(IF(INDEX(DATOS!AV:AV,MATCH(CHECKLIST!B215,DATOS!B:B,0),1)=0,"",INDEX(DATOS!AV:AV,MATCH(CHECKLIST!B215,DATOS!B:B,0),1)),"")</f>
        <v/>
      </c>
      <c r="M215" s="18" t="str">
        <f>IFERROR(IF(INDEX(DATOS!AR:AR,MATCH(CHECKLIST!B215,DATOS!B:B,0),1)=0,"",INDEX(DATOS!AR:AR,MATCH(CHECKLIST!B215,DATOS!B:B,0),1)),"")</f>
        <v/>
      </c>
      <c r="N215" s="50" t="str">
        <f ca="1">IFERROR(IF(INDEX(DATOS!K:K,MATCH(CHECKLIST!B215,DATOS!B:B,0),1)="","X",IF(INDEX(DATOS!K:K,MATCH(CHECKLIST!B215,DATOS!B:B,0),1)&gt;YEAR(TODAY())-1,"","VENCIDA")),"")</f>
        <v/>
      </c>
      <c r="O215" s="50" t="str">
        <f>IFERROR(IF(INDEX(DATOS!AY:AY,MATCH(CHECKLIST!B215,DATOS!B:B,0),1)=0,"",INDEX(DATOS!AY:AY,MATCH(CHECKLIST!B215,DATOS!B:B,0),1)),"")</f>
        <v/>
      </c>
      <c r="P215" s="18" t="str">
        <f>IFERROR(IF(INDEX(DATOS!AW:AW,MATCH(CHECKLIST!B215,DATOS!B:B,0),1)=0,"",INDEX(DATOS!AW:AW,MATCH(CHECKLIST!B215,DATOS!B:B,0),1)),"")</f>
        <v/>
      </c>
      <c r="Q215" s="18" t="str">
        <f>IFERROR(IF(INDEX(DATOS!AX:AX,MATCH(CHECKLIST!B215,DATOS!B:B,0),1)=0,"",INDEX(DATOS!AX:AX,MATCH(CHECKLIST!B215,DATOS!B:B,0),1)),"")</f>
        <v/>
      </c>
      <c r="R215" t="str">
        <f>IF(B215="","",1)</f>
        <v/>
      </c>
      <c r="S215" t="str">
        <f t="shared" si="11"/>
        <v/>
      </c>
      <c r="U215" t="str">
        <f t="shared" si="9"/>
        <v/>
      </c>
      <c r="V215" t="str">
        <f t="shared" si="10"/>
        <v/>
      </c>
    </row>
    <row r="216" spans="1:22" ht="15" customHeight="1" x14ac:dyDescent="0.25">
      <c r="A216" s="13">
        <v>203</v>
      </c>
      <c r="B216" t="str">
        <f>IFERROR(INDEX(DATOS!B:B,MATCH(CHECKLIST!A216,DATOS!BM:BM,0),1),"")</f>
        <v/>
      </c>
      <c r="C216" t="str">
        <f>IFERROR(INDEX(DATOS!I:I,MATCH(CHECKLIST!A216,DATOS!BM:BM,0),1),"")</f>
        <v/>
      </c>
      <c r="D216" t="str">
        <f>IFERROR(INDEX(DATOS!R:R,MATCH(CHECKLIST!E216,DATOS!F:F,0),1),"")</f>
        <v/>
      </c>
      <c r="E216" s="17" t="str">
        <f>IFERROR(INDEX(DATOS!F:F,MATCH(CHECKLIST!A216,DATOS!BM:BM,0),1),"")</f>
        <v/>
      </c>
      <c r="F216" s="3" t="str">
        <f>IFERROR(IF(INDEX(DATOS!AL:AL,MATCH(CHECKLIST!B216,DATOS!B:B,0),1)=0,"",INDEX(DATOS!AL:AL,MATCH(CHECKLIST!B216,DATOS!B:B,0),1)),"")</f>
        <v/>
      </c>
      <c r="G216" s="18" t="str">
        <f>IFERROR(IF(INDEX(DATOS!AQ:AQ,MATCH(CHECKLIST!B216,DATOS!B:B,0),1)=0,"",INDEX(DATOS!AQ:AQ,MATCH(CHECKLIST!B216,DATOS!B:B,0),1)),"")</f>
        <v/>
      </c>
      <c r="H216" s="18" t="str">
        <f>IFERROR(IF(INDEX(DATOS!AC:AC,MATCH(CHECKLIST!B216,DATOS!B:B,0),1)="","X",IF(INDEX(DATOS!AC:AC,MATCH(CHECKLIST!B216,DATOS!B:B,0),1)="VIGENTE","",INDEX(DATOS!AC:AC,MATCH(CHECKLIST!B216,DATOS!B:B,0),1))),"")</f>
        <v/>
      </c>
      <c r="I216" s="18" t="str">
        <f>IFERROR(IF(INDEX(DATOS!AU:AU,MATCH(CHECKLIST!B216,DATOS!B:B,0),1)=0,"",INDEX(DATOS!AU:AU,MATCH(CHECKLIST!B216,DATOS!B:B,0),1)),"")</f>
        <v/>
      </c>
      <c r="J216" s="18" t="str">
        <f>IFERROR(IF(INDEX(DATOS!AS:AS,MATCH(CHECKLIST!B216,DATOS!B:B,0),1)=0,"",INDEX(DATOS!AS:AS,MATCH(CHECKLIST!B216,DATOS!B:B,0),1)),"")</f>
        <v/>
      </c>
      <c r="K216" s="50" t="str">
        <f>IFERROR(IF(INDEX(DATOS!AT:AT,MATCH(CHECKLIST!B216,DATOS!B:B,0),1)=0,"",INDEX(DATOS!AT:AT,MATCH(CHECKLIST!B216,DATOS!B:B,0),1)),"")</f>
        <v/>
      </c>
      <c r="L216" s="18" t="str">
        <f>IFERROR(IF(INDEX(DATOS!AV:AV,MATCH(CHECKLIST!B216,DATOS!B:B,0),1)=0,"",INDEX(DATOS!AV:AV,MATCH(CHECKLIST!B216,DATOS!B:B,0),1)),"")</f>
        <v/>
      </c>
      <c r="M216" s="18" t="str">
        <f>IFERROR(IF(INDEX(DATOS!AR:AR,MATCH(CHECKLIST!B216,DATOS!B:B,0),1)=0,"",INDEX(DATOS!AR:AR,MATCH(CHECKLIST!B216,DATOS!B:B,0),1)),"")</f>
        <v/>
      </c>
      <c r="N216" s="50" t="str">
        <f ca="1">IFERROR(IF(INDEX(DATOS!K:K,MATCH(CHECKLIST!B216,DATOS!B:B,0),1)="","X",IF(INDEX(DATOS!K:K,MATCH(CHECKLIST!B216,DATOS!B:B,0),1)&gt;YEAR(TODAY())-1,"","VENCIDA")),"")</f>
        <v/>
      </c>
      <c r="O216" s="50" t="str">
        <f>IFERROR(IF(INDEX(DATOS!AY:AY,MATCH(CHECKLIST!B216,DATOS!B:B,0),1)=0,"",INDEX(DATOS!AY:AY,MATCH(CHECKLIST!B216,DATOS!B:B,0),1)),"")</f>
        <v/>
      </c>
      <c r="P216" s="18" t="str">
        <f>IFERROR(IF(INDEX(DATOS!AW:AW,MATCH(CHECKLIST!B216,DATOS!B:B,0),1)=0,"",INDEX(DATOS!AW:AW,MATCH(CHECKLIST!B216,DATOS!B:B,0),1)),"")</f>
        <v/>
      </c>
      <c r="Q216" s="18" t="str">
        <f>IFERROR(IF(INDEX(DATOS!AX:AX,MATCH(CHECKLIST!B216,DATOS!B:B,0),1)=0,"",INDEX(DATOS!AX:AX,MATCH(CHECKLIST!B216,DATOS!B:B,0),1)),"")</f>
        <v/>
      </c>
      <c r="S216">
        <f t="shared" si="11"/>
        <v>0</v>
      </c>
      <c r="U216" t="str">
        <f t="shared" si="9"/>
        <v/>
      </c>
      <c r="V216" t="str">
        <f t="shared" si="10"/>
        <v/>
      </c>
    </row>
    <row r="217" spans="1:22" ht="15" customHeight="1" x14ac:dyDescent="0.25">
      <c r="A217" s="13">
        <v>204</v>
      </c>
      <c r="B217" t="str">
        <f>IFERROR(INDEX(DATOS!B:B,MATCH(CHECKLIST!A217,DATOS!BM:BM,0),1),"")</f>
        <v/>
      </c>
      <c r="C217" t="str">
        <f>IFERROR(INDEX(DATOS!I:I,MATCH(CHECKLIST!A217,DATOS!BM:BM,0),1),"")</f>
        <v/>
      </c>
      <c r="D217" t="str">
        <f>IFERROR(INDEX(DATOS!R:R,MATCH(CHECKLIST!E217,DATOS!F:F,0),1),"")</f>
        <v/>
      </c>
      <c r="E217" s="17" t="str">
        <f>IFERROR(INDEX(DATOS!F:F,MATCH(CHECKLIST!A217,DATOS!BM:BM,0),1),"")</f>
        <v/>
      </c>
      <c r="F217" s="3" t="str">
        <f>IFERROR(IF(INDEX(DATOS!AL:AL,MATCH(CHECKLIST!B217,DATOS!B:B,0),1)=0,"",INDEX(DATOS!AL:AL,MATCH(CHECKLIST!B217,DATOS!B:B,0),1)),"")</f>
        <v/>
      </c>
      <c r="G217" s="18" t="str">
        <f>IFERROR(IF(INDEX(DATOS!AQ:AQ,MATCH(CHECKLIST!B217,DATOS!B:B,0),1)=0,"",INDEX(DATOS!AQ:AQ,MATCH(CHECKLIST!B217,DATOS!B:B,0),1)),"")</f>
        <v/>
      </c>
      <c r="H217" s="18" t="str">
        <f>IFERROR(IF(INDEX(DATOS!AC:AC,MATCH(CHECKLIST!B217,DATOS!B:B,0),1)="","X",IF(INDEX(DATOS!AC:AC,MATCH(CHECKLIST!B217,DATOS!B:B,0),1)="VIGENTE","",INDEX(DATOS!AC:AC,MATCH(CHECKLIST!B217,DATOS!B:B,0),1))),"")</f>
        <v/>
      </c>
      <c r="I217" s="18" t="str">
        <f>IFERROR(IF(INDEX(DATOS!AU:AU,MATCH(CHECKLIST!B217,DATOS!B:B,0),1)=0,"",INDEX(DATOS!AU:AU,MATCH(CHECKLIST!B217,DATOS!B:B,0),1)),"")</f>
        <v/>
      </c>
      <c r="J217" s="18" t="str">
        <f>IFERROR(IF(INDEX(DATOS!AS:AS,MATCH(CHECKLIST!B217,DATOS!B:B,0),1)=0,"",INDEX(DATOS!AS:AS,MATCH(CHECKLIST!B217,DATOS!B:B,0),1)),"")</f>
        <v/>
      </c>
      <c r="K217" s="50" t="str">
        <f>IFERROR(IF(INDEX(DATOS!AT:AT,MATCH(CHECKLIST!B217,DATOS!B:B,0),1)=0,"",INDEX(DATOS!AT:AT,MATCH(CHECKLIST!B217,DATOS!B:B,0),1)),"")</f>
        <v/>
      </c>
      <c r="L217" s="18" t="str">
        <f>IFERROR(IF(INDEX(DATOS!AV:AV,MATCH(CHECKLIST!B217,DATOS!B:B,0),1)=0,"",INDEX(DATOS!AV:AV,MATCH(CHECKLIST!B217,DATOS!B:B,0),1)),"")</f>
        <v/>
      </c>
      <c r="M217" s="18" t="str">
        <f>IFERROR(IF(INDEX(DATOS!AR:AR,MATCH(CHECKLIST!B217,DATOS!B:B,0),1)=0,"",INDEX(DATOS!AR:AR,MATCH(CHECKLIST!B217,DATOS!B:B,0),1)),"")</f>
        <v/>
      </c>
      <c r="N217" s="50" t="str">
        <f ca="1">IFERROR(IF(INDEX(DATOS!K:K,MATCH(CHECKLIST!B217,DATOS!B:B,0),1)="","X",IF(INDEX(DATOS!K:K,MATCH(CHECKLIST!B217,DATOS!B:B,0),1)&gt;YEAR(TODAY())-1,"","VENCIDA")),"")</f>
        <v/>
      </c>
      <c r="O217" s="50" t="str">
        <f>IFERROR(IF(INDEX(DATOS!AY:AY,MATCH(CHECKLIST!B217,DATOS!B:B,0),1)=0,"",INDEX(DATOS!AY:AY,MATCH(CHECKLIST!B217,DATOS!B:B,0),1)),"")</f>
        <v/>
      </c>
      <c r="P217" s="18" t="str">
        <f>IFERROR(IF(INDEX(DATOS!AW:AW,MATCH(CHECKLIST!B217,DATOS!B:B,0),1)=0,"",INDEX(DATOS!AW:AW,MATCH(CHECKLIST!B217,DATOS!B:B,0),1)),"")</f>
        <v/>
      </c>
      <c r="Q217" s="18" t="str">
        <f>IFERROR(IF(INDEX(DATOS!AX:AX,MATCH(CHECKLIST!B217,DATOS!B:B,0),1)=0,"",INDEX(DATOS!AX:AX,MATCH(CHECKLIST!B217,DATOS!B:B,0),1)),"")</f>
        <v/>
      </c>
      <c r="R217" t="str">
        <f>IF(B217="","",1)</f>
        <v/>
      </c>
      <c r="S217" t="str">
        <f t="shared" si="11"/>
        <v/>
      </c>
      <c r="U217" t="str">
        <f t="shared" si="9"/>
        <v/>
      </c>
      <c r="V217" t="str">
        <f t="shared" si="10"/>
        <v/>
      </c>
    </row>
    <row r="218" spans="1:22" ht="15" customHeight="1" x14ac:dyDescent="0.25">
      <c r="A218" s="13">
        <v>205</v>
      </c>
      <c r="B218" t="str">
        <f>IFERROR(INDEX(DATOS!B:B,MATCH(CHECKLIST!A218,DATOS!BM:BM,0),1),"")</f>
        <v/>
      </c>
      <c r="C218" t="str">
        <f>IFERROR(INDEX(DATOS!I:I,MATCH(CHECKLIST!A218,DATOS!BM:BM,0),1),"")</f>
        <v/>
      </c>
      <c r="D218" t="str">
        <f>IFERROR(INDEX(DATOS!R:R,MATCH(CHECKLIST!E218,DATOS!F:F,0),1),"")</f>
        <v/>
      </c>
      <c r="E218" s="17" t="str">
        <f>IFERROR(INDEX(DATOS!F:F,MATCH(CHECKLIST!A218,DATOS!BM:BM,0),1),"")</f>
        <v/>
      </c>
      <c r="F218" s="3" t="str">
        <f>IFERROR(IF(INDEX(DATOS!AL:AL,MATCH(CHECKLIST!B218,DATOS!B:B,0),1)=0,"",INDEX(DATOS!AL:AL,MATCH(CHECKLIST!B218,DATOS!B:B,0),1)),"")</f>
        <v/>
      </c>
      <c r="G218" s="18" t="str">
        <f>IFERROR(IF(INDEX(DATOS!AQ:AQ,MATCH(CHECKLIST!B218,DATOS!B:B,0),1)=0,"",INDEX(DATOS!AQ:AQ,MATCH(CHECKLIST!B218,DATOS!B:B,0),1)),"")</f>
        <v/>
      </c>
      <c r="H218" s="18" t="str">
        <f>IFERROR(IF(INDEX(DATOS!AC:AC,MATCH(CHECKLIST!B218,DATOS!B:B,0),1)="","X",IF(INDEX(DATOS!AC:AC,MATCH(CHECKLIST!B218,DATOS!B:B,0),1)="VIGENTE","",INDEX(DATOS!AC:AC,MATCH(CHECKLIST!B218,DATOS!B:B,0),1))),"")</f>
        <v/>
      </c>
      <c r="I218" s="18" t="str">
        <f>IFERROR(IF(INDEX(DATOS!AU:AU,MATCH(CHECKLIST!B218,DATOS!B:B,0),1)=0,"",INDEX(DATOS!AU:AU,MATCH(CHECKLIST!B218,DATOS!B:B,0),1)),"")</f>
        <v/>
      </c>
      <c r="J218" s="18" t="str">
        <f>IFERROR(IF(INDEX(DATOS!AS:AS,MATCH(CHECKLIST!B218,DATOS!B:B,0),1)=0,"",INDEX(DATOS!AS:AS,MATCH(CHECKLIST!B218,DATOS!B:B,0),1)),"")</f>
        <v/>
      </c>
      <c r="K218" s="50" t="str">
        <f>IFERROR(IF(INDEX(DATOS!AT:AT,MATCH(CHECKLIST!B218,DATOS!B:B,0),1)=0,"",INDEX(DATOS!AT:AT,MATCH(CHECKLIST!B218,DATOS!B:B,0),1)),"")</f>
        <v/>
      </c>
      <c r="L218" s="18" t="str">
        <f>IFERROR(IF(INDEX(DATOS!AV:AV,MATCH(CHECKLIST!B218,DATOS!B:B,0),1)=0,"",INDEX(DATOS!AV:AV,MATCH(CHECKLIST!B218,DATOS!B:B,0),1)),"")</f>
        <v/>
      </c>
      <c r="M218" s="18" t="str">
        <f>IFERROR(IF(INDEX(DATOS!AR:AR,MATCH(CHECKLIST!B218,DATOS!B:B,0),1)=0,"",INDEX(DATOS!AR:AR,MATCH(CHECKLIST!B218,DATOS!B:B,0),1)),"")</f>
        <v/>
      </c>
      <c r="N218" s="50" t="str">
        <f ca="1">IFERROR(IF(INDEX(DATOS!K:K,MATCH(CHECKLIST!B218,DATOS!B:B,0),1)="","X",IF(INDEX(DATOS!K:K,MATCH(CHECKLIST!B218,DATOS!B:B,0),1)&gt;YEAR(TODAY())-1,"","VENCIDA")),"")</f>
        <v/>
      </c>
      <c r="O218" s="50" t="str">
        <f>IFERROR(IF(INDEX(DATOS!AY:AY,MATCH(CHECKLIST!B218,DATOS!B:B,0),1)=0,"",INDEX(DATOS!AY:AY,MATCH(CHECKLIST!B218,DATOS!B:B,0),1)),"")</f>
        <v/>
      </c>
      <c r="P218" s="18" t="str">
        <f>IFERROR(IF(INDEX(DATOS!AW:AW,MATCH(CHECKLIST!B218,DATOS!B:B,0),1)=0,"",INDEX(DATOS!AW:AW,MATCH(CHECKLIST!B218,DATOS!B:B,0),1)),"")</f>
        <v/>
      </c>
      <c r="Q218" s="18" t="str">
        <f>IFERROR(IF(INDEX(DATOS!AX:AX,MATCH(CHECKLIST!B218,DATOS!B:B,0),1)=0,"",INDEX(DATOS!AX:AX,MATCH(CHECKLIST!B218,DATOS!B:B,0),1)),"")</f>
        <v/>
      </c>
      <c r="S218">
        <f t="shared" si="11"/>
        <v>0</v>
      </c>
      <c r="U218" t="str">
        <f t="shared" si="9"/>
        <v/>
      </c>
      <c r="V218" t="str">
        <f t="shared" si="10"/>
        <v/>
      </c>
    </row>
    <row r="219" spans="1:22" ht="15" customHeight="1" x14ac:dyDescent="0.25">
      <c r="A219" s="13">
        <v>206</v>
      </c>
      <c r="B219" t="str">
        <f>IFERROR(INDEX(DATOS!B:B,MATCH(CHECKLIST!A219,DATOS!BM:BM,0),1),"")</f>
        <v/>
      </c>
      <c r="C219" t="str">
        <f>IFERROR(INDEX(DATOS!I:I,MATCH(CHECKLIST!A219,DATOS!BM:BM,0),1),"")</f>
        <v/>
      </c>
      <c r="D219" t="str">
        <f>IFERROR(INDEX(DATOS!R:R,MATCH(CHECKLIST!E219,DATOS!F:F,0),1),"")</f>
        <v/>
      </c>
      <c r="E219" s="17" t="str">
        <f>IFERROR(INDEX(DATOS!F:F,MATCH(CHECKLIST!A219,DATOS!BM:BM,0),1),"")</f>
        <v/>
      </c>
      <c r="F219" s="3" t="str">
        <f>IFERROR(IF(INDEX(DATOS!AL:AL,MATCH(CHECKLIST!B219,DATOS!B:B,0),1)=0,"",INDEX(DATOS!AL:AL,MATCH(CHECKLIST!B219,DATOS!B:B,0),1)),"")</f>
        <v/>
      </c>
      <c r="G219" s="18" t="str">
        <f>IFERROR(IF(INDEX(DATOS!AQ:AQ,MATCH(CHECKLIST!B219,DATOS!B:B,0),1)=0,"",INDEX(DATOS!AQ:AQ,MATCH(CHECKLIST!B219,DATOS!B:B,0),1)),"")</f>
        <v/>
      </c>
      <c r="H219" s="18" t="str">
        <f>IFERROR(IF(INDEX(DATOS!AC:AC,MATCH(CHECKLIST!B219,DATOS!B:B,0),1)="","X",IF(INDEX(DATOS!AC:AC,MATCH(CHECKLIST!B219,DATOS!B:B,0),1)="VIGENTE","",INDEX(DATOS!AC:AC,MATCH(CHECKLIST!B219,DATOS!B:B,0),1))),"")</f>
        <v/>
      </c>
      <c r="I219" s="18" t="str">
        <f>IFERROR(IF(INDEX(DATOS!AU:AU,MATCH(CHECKLIST!B219,DATOS!B:B,0),1)=0,"",INDEX(DATOS!AU:AU,MATCH(CHECKLIST!B219,DATOS!B:B,0),1)),"")</f>
        <v/>
      </c>
      <c r="J219" s="18" t="str">
        <f>IFERROR(IF(INDEX(DATOS!AS:AS,MATCH(CHECKLIST!B219,DATOS!B:B,0),1)=0,"",INDEX(DATOS!AS:AS,MATCH(CHECKLIST!B219,DATOS!B:B,0),1)),"")</f>
        <v/>
      </c>
      <c r="K219" s="50" t="str">
        <f>IFERROR(IF(INDEX(DATOS!AT:AT,MATCH(CHECKLIST!B219,DATOS!B:B,0),1)=0,"",INDEX(DATOS!AT:AT,MATCH(CHECKLIST!B219,DATOS!B:B,0),1)),"")</f>
        <v/>
      </c>
      <c r="L219" s="18" t="str">
        <f>IFERROR(IF(INDEX(DATOS!AV:AV,MATCH(CHECKLIST!B219,DATOS!B:B,0),1)=0,"",INDEX(DATOS!AV:AV,MATCH(CHECKLIST!B219,DATOS!B:B,0),1)),"")</f>
        <v/>
      </c>
      <c r="M219" s="18" t="str">
        <f>IFERROR(IF(INDEX(DATOS!AR:AR,MATCH(CHECKLIST!B219,DATOS!B:B,0),1)=0,"",INDEX(DATOS!AR:AR,MATCH(CHECKLIST!B219,DATOS!B:B,0),1)),"")</f>
        <v/>
      </c>
      <c r="N219" s="50" t="str">
        <f ca="1">IFERROR(IF(INDEX(DATOS!K:K,MATCH(CHECKLIST!B219,DATOS!B:B,0),1)="","X",IF(INDEX(DATOS!K:K,MATCH(CHECKLIST!B219,DATOS!B:B,0),1)&gt;YEAR(TODAY())-1,"","VENCIDA")),"")</f>
        <v/>
      </c>
      <c r="O219" s="50" t="str">
        <f>IFERROR(IF(INDEX(DATOS!AY:AY,MATCH(CHECKLIST!B219,DATOS!B:B,0),1)=0,"",INDEX(DATOS!AY:AY,MATCH(CHECKLIST!B219,DATOS!B:B,0),1)),"")</f>
        <v/>
      </c>
      <c r="P219" s="18" t="str">
        <f>IFERROR(IF(INDEX(DATOS!AW:AW,MATCH(CHECKLIST!B219,DATOS!B:B,0),1)=0,"",INDEX(DATOS!AW:AW,MATCH(CHECKLIST!B219,DATOS!B:B,0),1)),"")</f>
        <v/>
      </c>
      <c r="Q219" s="18" t="str">
        <f>IFERROR(IF(INDEX(DATOS!AX:AX,MATCH(CHECKLIST!B219,DATOS!B:B,0),1)=0,"",INDEX(DATOS!AX:AX,MATCH(CHECKLIST!B219,DATOS!B:B,0),1)),"")</f>
        <v/>
      </c>
      <c r="R219" t="str">
        <f>IF(B219="","",1)</f>
        <v/>
      </c>
      <c r="S219" t="str">
        <f t="shared" si="11"/>
        <v/>
      </c>
      <c r="U219" t="str">
        <f t="shared" si="9"/>
        <v/>
      </c>
      <c r="V219" t="str">
        <f t="shared" si="10"/>
        <v/>
      </c>
    </row>
    <row r="220" spans="1:22" ht="15" customHeight="1" x14ac:dyDescent="0.25">
      <c r="A220" s="13">
        <v>207</v>
      </c>
      <c r="B220" t="str">
        <f>IFERROR(INDEX(DATOS!B:B,MATCH(CHECKLIST!A220,DATOS!BM:BM,0),1),"")</f>
        <v/>
      </c>
      <c r="C220" t="str">
        <f>IFERROR(INDEX(DATOS!I:I,MATCH(CHECKLIST!A220,DATOS!BM:BM,0),1),"")</f>
        <v/>
      </c>
      <c r="D220" t="str">
        <f>IFERROR(INDEX(DATOS!R:R,MATCH(CHECKLIST!E220,DATOS!F:F,0),1),"")</f>
        <v/>
      </c>
      <c r="E220" s="17" t="str">
        <f>IFERROR(INDEX(DATOS!F:F,MATCH(CHECKLIST!A220,DATOS!BM:BM,0),1),"")</f>
        <v/>
      </c>
      <c r="F220" s="3" t="str">
        <f>IFERROR(IF(INDEX(DATOS!AL:AL,MATCH(CHECKLIST!B220,DATOS!B:B,0),1)=0,"",INDEX(DATOS!AL:AL,MATCH(CHECKLIST!B220,DATOS!B:B,0),1)),"")</f>
        <v/>
      </c>
      <c r="G220" s="18" t="str">
        <f>IFERROR(IF(INDEX(DATOS!AQ:AQ,MATCH(CHECKLIST!B220,DATOS!B:B,0),1)=0,"",INDEX(DATOS!AQ:AQ,MATCH(CHECKLIST!B220,DATOS!B:B,0),1)),"")</f>
        <v/>
      </c>
      <c r="H220" s="18" t="str">
        <f>IFERROR(IF(INDEX(DATOS!AC:AC,MATCH(CHECKLIST!B220,DATOS!B:B,0),1)="","X",IF(INDEX(DATOS!AC:AC,MATCH(CHECKLIST!B220,DATOS!B:B,0),1)="VIGENTE","",INDEX(DATOS!AC:AC,MATCH(CHECKLIST!B220,DATOS!B:B,0),1))),"")</f>
        <v/>
      </c>
      <c r="I220" s="18" t="str">
        <f>IFERROR(IF(INDEX(DATOS!AU:AU,MATCH(CHECKLIST!B220,DATOS!B:B,0),1)=0,"",INDEX(DATOS!AU:AU,MATCH(CHECKLIST!B220,DATOS!B:B,0),1)),"")</f>
        <v/>
      </c>
      <c r="J220" s="18" t="str">
        <f>IFERROR(IF(INDEX(DATOS!AS:AS,MATCH(CHECKLIST!B220,DATOS!B:B,0),1)=0,"",INDEX(DATOS!AS:AS,MATCH(CHECKLIST!B220,DATOS!B:B,0),1)),"")</f>
        <v/>
      </c>
      <c r="K220" s="50" t="str">
        <f>IFERROR(IF(INDEX(DATOS!AT:AT,MATCH(CHECKLIST!B220,DATOS!B:B,0),1)=0,"",INDEX(DATOS!AT:AT,MATCH(CHECKLIST!B220,DATOS!B:B,0),1)),"")</f>
        <v/>
      </c>
      <c r="L220" s="18" t="str">
        <f>IFERROR(IF(INDEX(DATOS!AV:AV,MATCH(CHECKLIST!B220,DATOS!B:B,0),1)=0,"",INDEX(DATOS!AV:AV,MATCH(CHECKLIST!B220,DATOS!B:B,0),1)),"")</f>
        <v/>
      </c>
      <c r="M220" s="18" t="str">
        <f>IFERROR(IF(INDEX(DATOS!AR:AR,MATCH(CHECKLIST!B220,DATOS!B:B,0),1)=0,"",INDEX(DATOS!AR:AR,MATCH(CHECKLIST!B220,DATOS!B:B,0),1)),"")</f>
        <v/>
      </c>
      <c r="N220" s="50" t="str">
        <f ca="1">IFERROR(IF(INDEX(DATOS!K:K,MATCH(CHECKLIST!B220,DATOS!B:B,0),1)="","X",IF(INDEX(DATOS!K:K,MATCH(CHECKLIST!B220,DATOS!B:B,0),1)&gt;YEAR(TODAY())-1,"","VENCIDA")),"")</f>
        <v/>
      </c>
      <c r="O220" s="50" t="str">
        <f>IFERROR(IF(INDEX(DATOS!AY:AY,MATCH(CHECKLIST!B220,DATOS!B:B,0),1)=0,"",INDEX(DATOS!AY:AY,MATCH(CHECKLIST!B220,DATOS!B:B,0),1)),"")</f>
        <v/>
      </c>
      <c r="P220" s="18" t="str">
        <f>IFERROR(IF(INDEX(DATOS!AW:AW,MATCH(CHECKLIST!B220,DATOS!B:B,0),1)=0,"",INDEX(DATOS!AW:AW,MATCH(CHECKLIST!B220,DATOS!B:B,0),1)),"")</f>
        <v/>
      </c>
      <c r="Q220" s="18" t="str">
        <f>IFERROR(IF(INDEX(DATOS!AX:AX,MATCH(CHECKLIST!B220,DATOS!B:B,0),1)=0,"",INDEX(DATOS!AX:AX,MATCH(CHECKLIST!B220,DATOS!B:B,0),1)),"")</f>
        <v/>
      </c>
      <c r="S220">
        <f t="shared" si="11"/>
        <v>0</v>
      </c>
      <c r="U220" t="str">
        <f t="shared" si="9"/>
        <v/>
      </c>
      <c r="V220" t="str">
        <f t="shared" si="10"/>
        <v/>
      </c>
    </row>
    <row r="221" spans="1:22" ht="15" customHeight="1" x14ac:dyDescent="0.25">
      <c r="A221" s="13">
        <v>208</v>
      </c>
      <c r="B221" t="str">
        <f>IFERROR(INDEX(DATOS!B:B,MATCH(CHECKLIST!A221,DATOS!BM:BM,0),1),"")</f>
        <v/>
      </c>
      <c r="C221" t="str">
        <f>IFERROR(INDEX(DATOS!I:I,MATCH(CHECKLIST!A221,DATOS!BM:BM,0),1),"")</f>
        <v/>
      </c>
      <c r="D221" t="str">
        <f>IFERROR(INDEX(DATOS!R:R,MATCH(CHECKLIST!E221,DATOS!F:F,0),1),"")</f>
        <v/>
      </c>
      <c r="E221" s="17" t="str">
        <f>IFERROR(INDEX(DATOS!F:F,MATCH(CHECKLIST!A221,DATOS!BM:BM,0),1),"")</f>
        <v/>
      </c>
      <c r="F221" s="3" t="str">
        <f>IFERROR(IF(INDEX(DATOS!AL:AL,MATCH(CHECKLIST!B221,DATOS!B:B,0),1)=0,"",INDEX(DATOS!AL:AL,MATCH(CHECKLIST!B221,DATOS!B:B,0),1)),"")</f>
        <v/>
      </c>
      <c r="G221" s="18" t="str">
        <f>IFERROR(IF(INDEX(DATOS!AQ:AQ,MATCH(CHECKLIST!B221,DATOS!B:B,0),1)=0,"",INDEX(DATOS!AQ:AQ,MATCH(CHECKLIST!B221,DATOS!B:B,0),1)),"")</f>
        <v/>
      </c>
      <c r="H221" s="18" t="str">
        <f>IFERROR(IF(INDEX(DATOS!AC:AC,MATCH(CHECKLIST!B221,DATOS!B:B,0),1)="","X",IF(INDEX(DATOS!AC:AC,MATCH(CHECKLIST!B221,DATOS!B:B,0),1)="VIGENTE","",INDEX(DATOS!AC:AC,MATCH(CHECKLIST!B221,DATOS!B:B,0),1))),"")</f>
        <v/>
      </c>
      <c r="I221" s="18" t="str">
        <f>IFERROR(IF(INDEX(DATOS!AU:AU,MATCH(CHECKLIST!B221,DATOS!B:B,0),1)=0,"",INDEX(DATOS!AU:AU,MATCH(CHECKLIST!B221,DATOS!B:B,0),1)),"")</f>
        <v/>
      </c>
      <c r="J221" s="18" t="str">
        <f>IFERROR(IF(INDEX(DATOS!AS:AS,MATCH(CHECKLIST!B221,DATOS!B:B,0),1)=0,"",INDEX(DATOS!AS:AS,MATCH(CHECKLIST!B221,DATOS!B:B,0),1)),"")</f>
        <v/>
      </c>
      <c r="K221" s="50" t="str">
        <f>IFERROR(IF(INDEX(DATOS!AT:AT,MATCH(CHECKLIST!B221,DATOS!B:B,0),1)=0,"",INDEX(DATOS!AT:AT,MATCH(CHECKLIST!B221,DATOS!B:B,0),1)),"")</f>
        <v/>
      </c>
      <c r="L221" s="18" t="str">
        <f>IFERROR(IF(INDEX(DATOS!AV:AV,MATCH(CHECKLIST!B221,DATOS!B:B,0),1)=0,"",INDEX(DATOS!AV:AV,MATCH(CHECKLIST!B221,DATOS!B:B,0),1)),"")</f>
        <v/>
      </c>
      <c r="M221" s="18" t="str">
        <f>IFERROR(IF(INDEX(DATOS!AR:AR,MATCH(CHECKLIST!B221,DATOS!B:B,0),1)=0,"",INDEX(DATOS!AR:AR,MATCH(CHECKLIST!B221,DATOS!B:B,0),1)),"")</f>
        <v/>
      </c>
      <c r="N221" s="50" t="str">
        <f ca="1">IFERROR(IF(INDEX(DATOS!K:K,MATCH(CHECKLIST!B221,DATOS!B:B,0),1)="","X",IF(INDEX(DATOS!K:K,MATCH(CHECKLIST!B221,DATOS!B:B,0),1)&gt;YEAR(TODAY())-1,"","VENCIDA")),"")</f>
        <v/>
      </c>
      <c r="O221" s="50" t="str">
        <f>IFERROR(IF(INDEX(DATOS!AY:AY,MATCH(CHECKLIST!B221,DATOS!B:B,0),1)=0,"",INDEX(DATOS!AY:AY,MATCH(CHECKLIST!B221,DATOS!B:B,0),1)),"")</f>
        <v/>
      </c>
      <c r="P221" s="18" t="str">
        <f>IFERROR(IF(INDEX(DATOS!AW:AW,MATCH(CHECKLIST!B221,DATOS!B:B,0),1)=0,"",INDEX(DATOS!AW:AW,MATCH(CHECKLIST!B221,DATOS!B:B,0),1)),"")</f>
        <v/>
      </c>
      <c r="Q221" s="18" t="str">
        <f>IFERROR(IF(INDEX(DATOS!AX:AX,MATCH(CHECKLIST!B221,DATOS!B:B,0),1)=0,"",INDEX(DATOS!AX:AX,MATCH(CHECKLIST!B221,DATOS!B:B,0),1)),"")</f>
        <v/>
      </c>
      <c r="R221" t="str">
        <f>IF(B221="","",1)</f>
        <v/>
      </c>
      <c r="S221" t="str">
        <f t="shared" si="11"/>
        <v/>
      </c>
      <c r="U221" t="str">
        <f t="shared" si="9"/>
        <v/>
      </c>
      <c r="V221" t="str">
        <f t="shared" si="10"/>
        <v/>
      </c>
    </row>
    <row r="222" spans="1:22" ht="15" customHeight="1" x14ac:dyDescent="0.25">
      <c r="A222" s="13">
        <v>209</v>
      </c>
      <c r="B222" t="str">
        <f>IFERROR(INDEX(DATOS!B:B,MATCH(CHECKLIST!A222,DATOS!BM:BM,0),1),"")</f>
        <v/>
      </c>
      <c r="C222" t="str">
        <f>IFERROR(INDEX(DATOS!I:I,MATCH(CHECKLIST!A222,DATOS!BM:BM,0),1),"")</f>
        <v/>
      </c>
      <c r="D222" t="str">
        <f>IFERROR(INDEX(DATOS!R:R,MATCH(CHECKLIST!E222,DATOS!F:F,0),1),"")</f>
        <v/>
      </c>
      <c r="E222" s="17" t="str">
        <f>IFERROR(INDEX(DATOS!F:F,MATCH(CHECKLIST!A222,DATOS!BM:BM,0),1),"")</f>
        <v/>
      </c>
      <c r="F222" s="3" t="str">
        <f>IFERROR(IF(INDEX(DATOS!AL:AL,MATCH(CHECKLIST!B222,DATOS!B:B,0),1)=0,"",INDEX(DATOS!AL:AL,MATCH(CHECKLIST!B222,DATOS!B:B,0),1)),"")</f>
        <v/>
      </c>
      <c r="G222" s="18" t="str">
        <f>IFERROR(IF(INDEX(DATOS!AQ:AQ,MATCH(CHECKLIST!B222,DATOS!B:B,0),1)=0,"",INDEX(DATOS!AQ:AQ,MATCH(CHECKLIST!B222,DATOS!B:B,0),1)),"")</f>
        <v/>
      </c>
      <c r="H222" s="18" t="str">
        <f>IFERROR(IF(INDEX(DATOS!AC:AC,MATCH(CHECKLIST!B222,DATOS!B:B,0),1)="","X",IF(INDEX(DATOS!AC:AC,MATCH(CHECKLIST!B222,DATOS!B:B,0),1)="VIGENTE","",INDEX(DATOS!AC:AC,MATCH(CHECKLIST!B222,DATOS!B:B,0),1))),"")</f>
        <v/>
      </c>
      <c r="I222" s="18" t="str">
        <f>IFERROR(IF(INDEX(DATOS!AU:AU,MATCH(CHECKLIST!B222,DATOS!B:B,0),1)=0,"",INDEX(DATOS!AU:AU,MATCH(CHECKLIST!B222,DATOS!B:B,0),1)),"")</f>
        <v/>
      </c>
      <c r="J222" s="18" t="str">
        <f>IFERROR(IF(INDEX(DATOS!AS:AS,MATCH(CHECKLIST!B222,DATOS!B:B,0),1)=0,"",INDEX(DATOS!AS:AS,MATCH(CHECKLIST!B222,DATOS!B:B,0),1)),"")</f>
        <v/>
      </c>
      <c r="K222" s="50" t="str">
        <f>IFERROR(IF(INDEX(DATOS!AT:AT,MATCH(CHECKLIST!B222,DATOS!B:B,0),1)=0,"",INDEX(DATOS!AT:AT,MATCH(CHECKLIST!B222,DATOS!B:B,0),1)),"")</f>
        <v/>
      </c>
      <c r="L222" s="18" t="str">
        <f>IFERROR(IF(INDEX(DATOS!AV:AV,MATCH(CHECKLIST!B222,DATOS!B:B,0),1)=0,"",INDEX(DATOS!AV:AV,MATCH(CHECKLIST!B222,DATOS!B:B,0),1)),"")</f>
        <v/>
      </c>
      <c r="M222" s="18" t="str">
        <f>IFERROR(IF(INDEX(DATOS!AR:AR,MATCH(CHECKLIST!B222,DATOS!B:B,0),1)=0,"",INDEX(DATOS!AR:AR,MATCH(CHECKLIST!B222,DATOS!B:B,0),1)),"")</f>
        <v/>
      </c>
      <c r="N222" s="50" t="str">
        <f ca="1">IFERROR(IF(INDEX(DATOS!K:K,MATCH(CHECKLIST!B222,DATOS!B:B,0),1)="","X",IF(INDEX(DATOS!K:K,MATCH(CHECKLIST!B222,DATOS!B:B,0),1)&gt;YEAR(TODAY())-1,"","VENCIDA")),"")</f>
        <v/>
      </c>
      <c r="O222" s="50" t="str">
        <f>IFERROR(IF(INDEX(DATOS!AY:AY,MATCH(CHECKLIST!B222,DATOS!B:B,0),1)=0,"",INDEX(DATOS!AY:AY,MATCH(CHECKLIST!B222,DATOS!B:B,0),1)),"")</f>
        <v/>
      </c>
      <c r="P222" s="18" t="str">
        <f>IFERROR(IF(INDEX(DATOS!AW:AW,MATCH(CHECKLIST!B222,DATOS!B:B,0),1)=0,"",INDEX(DATOS!AW:AW,MATCH(CHECKLIST!B222,DATOS!B:B,0),1)),"")</f>
        <v/>
      </c>
      <c r="Q222" s="18" t="str">
        <f>IFERROR(IF(INDEX(DATOS!AX:AX,MATCH(CHECKLIST!B222,DATOS!B:B,0),1)=0,"",INDEX(DATOS!AX:AX,MATCH(CHECKLIST!B222,DATOS!B:B,0),1)),"")</f>
        <v/>
      </c>
      <c r="S222">
        <f t="shared" si="11"/>
        <v>0</v>
      </c>
      <c r="U222" t="str">
        <f t="shared" si="9"/>
        <v/>
      </c>
      <c r="V222" t="str">
        <f t="shared" si="10"/>
        <v/>
      </c>
    </row>
    <row r="223" spans="1:22" ht="15" customHeight="1" x14ac:dyDescent="0.25">
      <c r="A223" s="13">
        <v>210</v>
      </c>
      <c r="B223" t="str">
        <f>IFERROR(INDEX(DATOS!B:B,MATCH(CHECKLIST!A223,DATOS!BM:BM,0),1),"")</f>
        <v/>
      </c>
      <c r="C223" t="str">
        <f>IFERROR(INDEX(DATOS!I:I,MATCH(CHECKLIST!A223,DATOS!BM:BM,0),1),"")</f>
        <v/>
      </c>
      <c r="D223" t="str">
        <f>IFERROR(INDEX(DATOS!R:R,MATCH(CHECKLIST!E223,DATOS!F:F,0),1),"")</f>
        <v/>
      </c>
      <c r="E223" s="17" t="str">
        <f>IFERROR(INDEX(DATOS!F:F,MATCH(CHECKLIST!A223,DATOS!BM:BM,0),1),"")</f>
        <v/>
      </c>
      <c r="F223" s="3" t="str">
        <f>IFERROR(IF(INDEX(DATOS!AL:AL,MATCH(CHECKLIST!B223,DATOS!B:B,0),1)=0,"",INDEX(DATOS!AL:AL,MATCH(CHECKLIST!B223,DATOS!B:B,0),1)),"")</f>
        <v/>
      </c>
      <c r="G223" s="18" t="str">
        <f>IFERROR(IF(INDEX(DATOS!AQ:AQ,MATCH(CHECKLIST!B223,DATOS!B:B,0),1)=0,"",INDEX(DATOS!AQ:AQ,MATCH(CHECKLIST!B223,DATOS!B:B,0),1)),"")</f>
        <v/>
      </c>
      <c r="H223" s="18" t="str">
        <f>IFERROR(IF(INDEX(DATOS!AC:AC,MATCH(CHECKLIST!B223,DATOS!B:B,0),1)="","X",IF(INDEX(DATOS!AC:AC,MATCH(CHECKLIST!B223,DATOS!B:B,0),1)="VIGENTE","",INDEX(DATOS!AC:AC,MATCH(CHECKLIST!B223,DATOS!B:B,0),1))),"")</f>
        <v/>
      </c>
      <c r="I223" s="18" t="str">
        <f>IFERROR(IF(INDEX(DATOS!AU:AU,MATCH(CHECKLIST!B223,DATOS!B:B,0),1)=0,"",INDEX(DATOS!AU:AU,MATCH(CHECKLIST!B223,DATOS!B:B,0),1)),"")</f>
        <v/>
      </c>
      <c r="J223" s="18" t="str">
        <f>IFERROR(IF(INDEX(DATOS!AS:AS,MATCH(CHECKLIST!B223,DATOS!B:B,0),1)=0,"",INDEX(DATOS!AS:AS,MATCH(CHECKLIST!B223,DATOS!B:B,0),1)),"")</f>
        <v/>
      </c>
      <c r="K223" s="50" t="str">
        <f>IFERROR(IF(INDEX(DATOS!AT:AT,MATCH(CHECKLIST!B223,DATOS!B:B,0),1)=0,"",INDEX(DATOS!AT:AT,MATCH(CHECKLIST!B223,DATOS!B:B,0),1)),"")</f>
        <v/>
      </c>
      <c r="L223" s="18" t="str">
        <f>IFERROR(IF(INDEX(DATOS!AV:AV,MATCH(CHECKLIST!B223,DATOS!B:B,0),1)=0,"",INDEX(DATOS!AV:AV,MATCH(CHECKLIST!B223,DATOS!B:B,0),1)),"")</f>
        <v/>
      </c>
      <c r="M223" s="18" t="str">
        <f>IFERROR(IF(INDEX(DATOS!AR:AR,MATCH(CHECKLIST!B223,DATOS!B:B,0),1)=0,"",INDEX(DATOS!AR:AR,MATCH(CHECKLIST!B223,DATOS!B:B,0),1)),"")</f>
        <v/>
      </c>
      <c r="N223" s="50" t="str">
        <f ca="1">IFERROR(IF(INDEX(DATOS!K:K,MATCH(CHECKLIST!B223,DATOS!B:B,0),1)="","X",IF(INDEX(DATOS!K:K,MATCH(CHECKLIST!B223,DATOS!B:B,0),1)&gt;YEAR(TODAY())-1,"","VENCIDA")),"")</f>
        <v/>
      </c>
      <c r="O223" s="50" t="str">
        <f>IFERROR(IF(INDEX(DATOS!AY:AY,MATCH(CHECKLIST!B223,DATOS!B:B,0),1)=0,"",INDEX(DATOS!AY:AY,MATCH(CHECKLIST!B223,DATOS!B:B,0),1)),"")</f>
        <v/>
      </c>
      <c r="P223" s="18" t="str">
        <f>IFERROR(IF(INDEX(DATOS!AW:AW,MATCH(CHECKLIST!B223,DATOS!B:B,0),1)=0,"",INDEX(DATOS!AW:AW,MATCH(CHECKLIST!B223,DATOS!B:B,0),1)),"")</f>
        <v/>
      </c>
      <c r="Q223" s="18" t="str">
        <f>IFERROR(IF(INDEX(DATOS!AX:AX,MATCH(CHECKLIST!B223,DATOS!B:B,0),1)=0,"",INDEX(DATOS!AX:AX,MATCH(CHECKLIST!B223,DATOS!B:B,0),1)),"")</f>
        <v/>
      </c>
      <c r="R223" t="str">
        <f>IF(B223="","",1)</f>
        <v/>
      </c>
      <c r="S223" t="str">
        <f t="shared" si="11"/>
        <v/>
      </c>
      <c r="U223" t="str">
        <f t="shared" si="9"/>
        <v/>
      </c>
      <c r="V223" t="str">
        <f t="shared" si="10"/>
        <v/>
      </c>
    </row>
    <row r="224" spans="1:22" ht="15" customHeight="1" x14ac:dyDescent="0.25">
      <c r="A224" s="13">
        <v>211</v>
      </c>
      <c r="B224" t="str">
        <f>IFERROR(INDEX(DATOS!B:B,MATCH(CHECKLIST!A224,DATOS!BM:BM,0),1),"")</f>
        <v/>
      </c>
      <c r="C224" t="str">
        <f>IFERROR(INDEX(DATOS!I:I,MATCH(CHECKLIST!A224,DATOS!BM:BM,0),1),"")</f>
        <v/>
      </c>
      <c r="D224" t="str">
        <f>IFERROR(INDEX(DATOS!R:R,MATCH(CHECKLIST!E224,DATOS!F:F,0),1),"")</f>
        <v/>
      </c>
      <c r="E224" s="17" t="str">
        <f>IFERROR(INDEX(DATOS!F:F,MATCH(CHECKLIST!A224,DATOS!BM:BM,0),1),"")</f>
        <v/>
      </c>
      <c r="F224" s="3" t="str">
        <f>IFERROR(IF(INDEX(DATOS!AL:AL,MATCH(CHECKLIST!B224,DATOS!B:B,0),1)=0,"",INDEX(DATOS!AL:AL,MATCH(CHECKLIST!B224,DATOS!B:B,0),1)),"")</f>
        <v/>
      </c>
      <c r="G224" s="18" t="str">
        <f>IFERROR(IF(INDEX(DATOS!AQ:AQ,MATCH(CHECKLIST!B224,DATOS!B:B,0),1)=0,"",INDEX(DATOS!AQ:AQ,MATCH(CHECKLIST!B224,DATOS!B:B,0),1)),"")</f>
        <v/>
      </c>
      <c r="H224" s="18" t="str">
        <f>IFERROR(IF(INDEX(DATOS!AC:AC,MATCH(CHECKLIST!B224,DATOS!B:B,0),1)="","X",IF(INDEX(DATOS!AC:AC,MATCH(CHECKLIST!B224,DATOS!B:B,0),1)="VIGENTE","",INDEX(DATOS!AC:AC,MATCH(CHECKLIST!B224,DATOS!B:B,0),1))),"")</f>
        <v/>
      </c>
      <c r="I224" s="18" t="str">
        <f>IFERROR(IF(INDEX(DATOS!AU:AU,MATCH(CHECKLIST!B224,DATOS!B:B,0),1)=0,"",INDEX(DATOS!AU:AU,MATCH(CHECKLIST!B224,DATOS!B:B,0),1)),"")</f>
        <v/>
      </c>
      <c r="J224" s="18" t="str">
        <f>IFERROR(IF(INDEX(DATOS!AS:AS,MATCH(CHECKLIST!B224,DATOS!B:B,0),1)=0,"",INDEX(DATOS!AS:AS,MATCH(CHECKLIST!B224,DATOS!B:B,0),1)),"")</f>
        <v/>
      </c>
      <c r="K224" s="50" t="str">
        <f>IFERROR(IF(INDEX(DATOS!AT:AT,MATCH(CHECKLIST!B224,DATOS!B:B,0),1)=0,"",INDEX(DATOS!AT:AT,MATCH(CHECKLIST!B224,DATOS!B:B,0),1)),"")</f>
        <v/>
      </c>
      <c r="L224" s="18" t="str">
        <f>IFERROR(IF(INDEX(DATOS!AV:AV,MATCH(CHECKLIST!B224,DATOS!B:B,0),1)=0,"",INDEX(DATOS!AV:AV,MATCH(CHECKLIST!B224,DATOS!B:B,0),1)),"")</f>
        <v/>
      </c>
      <c r="M224" s="18" t="str">
        <f>IFERROR(IF(INDEX(DATOS!AR:AR,MATCH(CHECKLIST!B224,DATOS!B:B,0),1)=0,"",INDEX(DATOS!AR:AR,MATCH(CHECKLIST!B224,DATOS!B:B,0),1)),"")</f>
        <v/>
      </c>
      <c r="N224" s="50" t="str">
        <f ca="1">IFERROR(IF(INDEX(DATOS!K:K,MATCH(CHECKLIST!B224,DATOS!B:B,0),1)="","X",IF(INDEX(DATOS!K:K,MATCH(CHECKLIST!B224,DATOS!B:B,0),1)&gt;YEAR(TODAY())-1,"","VENCIDA")),"")</f>
        <v/>
      </c>
      <c r="O224" s="50" t="str">
        <f>IFERROR(IF(INDEX(DATOS!AY:AY,MATCH(CHECKLIST!B224,DATOS!B:B,0),1)=0,"",INDEX(DATOS!AY:AY,MATCH(CHECKLIST!B224,DATOS!B:B,0),1)),"")</f>
        <v/>
      </c>
      <c r="P224" s="18" t="str">
        <f>IFERROR(IF(INDEX(DATOS!AW:AW,MATCH(CHECKLIST!B224,DATOS!B:B,0),1)=0,"",INDEX(DATOS!AW:AW,MATCH(CHECKLIST!B224,DATOS!B:B,0),1)),"")</f>
        <v/>
      </c>
      <c r="Q224" s="18" t="str">
        <f>IFERROR(IF(INDEX(DATOS!AX:AX,MATCH(CHECKLIST!B224,DATOS!B:B,0),1)=0,"",INDEX(DATOS!AX:AX,MATCH(CHECKLIST!B224,DATOS!B:B,0),1)),"")</f>
        <v/>
      </c>
      <c r="S224">
        <f t="shared" si="11"/>
        <v>0</v>
      </c>
      <c r="U224" t="str">
        <f t="shared" si="9"/>
        <v/>
      </c>
      <c r="V224" t="str">
        <f t="shared" si="10"/>
        <v/>
      </c>
    </row>
    <row r="225" spans="1:22" ht="15" customHeight="1" x14ac:dyDescent="0.25">
      <c r="A225" s="13">
        <v>212</v>
      </c>
      <c r="B225" t="str">
        <f>IFERROR(INDEX(DATOS!B:B,MATCH(CHECKLIST!A225,DATOS!BM:BM,0),1),"")</f>
        <v/>
      </c>
      <c r="C225" t="str">
        <f>IFERROR(INDEX(DATOS!I:I,MATCH(CHECKLIST!A225,DATOS!BM:BM,0),1),"")</f>
        <v/>
      </c>
      <c r="D225" t="str">
        <f>IFERROR(INDEX(DATOS!R:R,MATCH(CHECKLIST!E225,DATOS!F:F,0),1),"")</f>
        <v/>
      </c>
      <c r="E225" s="17" t="str">
        <f>IFERROR(INDEX(DATOS!F:F,MATCH(CHECKLIST!A225,DATOS!BM:BM,0),1),"")</f>
        <v/>
      </c>
      <c r="F225" s="3" t="str">
        <f>IFERROR(IF(INDEX(DATOS!AL:AL,MATCH(CHECKLIST!B225,DATOS!B:B,0),1)=0,"",INDEX(DATOS!AL:AL,MATCH(CHECKLIST!B225,DATOS!B:B,0),1)),"")</f>
        <v/>
      </c>
      <c r="G225" s="18" t="str">
        <f>IFERROR(IF(INDEX(DATOS!AQ:AQ,MATCH(CHECKLIST!B225,DATOS!B:B,0),1)=0,"",INDEX(DATOS!AQ:AQ,MATCH(CHECKLIST!B225,DATOS!B:B,0),1)),"")</f>
        <v/>
      </c>
      <c r="H225" s="18" t="str">
        <f>IFERROR(IF(INDEX(DATOS!AC:AC,MATCH(CHECKLIST!B225,DATOS!B:B,0),1)="","X",IF(INDEX(DATOS!AC:AC,MATCH(CHECKLIST!B225,DATOS!B:B,0),1)="VIGENTE","",INDEX(DATOS!AC:AC,MATCH(CHECKLIST!B225,DATOS!B:B,0),1))),"")</f>
        <v/>
      </c>
      <c r="I225" s="18" t="str">
        <f>IFERROR(IF(INDEX(DATOS!AU:AU,MATCH(CHECKLIST!B225,DATOS!B:B,0),1)=0,"",INDEX(DATOS!AU:AU,MATCH(CHECKLIST!B225,DATOS!B:B,0),1)),"")</f>
        <v/>
      </c>
      <c r="J225" s="18" t="str">
        <f>IFERROR(IF(INDEX(DATOS!AS:AS,MATCH(CHECKLIST!B225,DATOS!B:B,0),1)=0,"",INDEX(DATOS!AS:AS,MATCH(CHECKLIST!B225,DATOS!B:B,0),1)),"")</f>
        <v/>
      </c>
      <c r="K225" s="50" t="str">
        <f>IFERROR(IF(INDEX(DATOS!AT:AT,MATCH(CHECKLIST!B225,DATOS!B:B,0),1)=0,"",INDEX(DATOS!AT:AT,MATCH(CHECKLIST!B225,DATOS!B:B,0),1)),"")</f>
        <v/>
      </c>
      <c r="L225" s="18" t="str">
        <f>IFERROR(IF(INDEX(DATOS!AV:AV,MATCH(CHECKLIST!B225,DATOS!B:B,0),1)=0,"",INDEX(DATOS!AV:AV,MATCH(CHECKLIST!B225,DATOS!B:B,0),1)),"")</f>
        <v/>
      </c>
      <c r="M225" s="18" t="str">
        <f>IFERROR(IF(INDEX(DATOS!AR:AR,MATCH(CHECKLIST!B225,DATOS!B:B,0),1)=0,"",INDEX(DATOS!AR:AR,MATCH(CHECKLIST!B225,DATOS!B:B,0),1)),"")</f>
        <v/>
      </c>
      <c r="N225" s="50" t="str">
        <f ca="1">IFERROR(IF(INDEX(DATOS!K:K,MATCH(CHECKLIST!B225,DATOS!B:B,0),1)="","X",IF(INDEX(DATOS!K:K,MATCH(CHECKLIST!B225,DATOS!B:B,0),1)&gt;YEAR(TODAY())-1,"","VENCIDA")),"")</f>
        <v/>
      </c>
      <c r="O225" s="50" t="str">
        <f>IFERROR(IF(INDEX(DATOS!AY:AY,MATCH(CHECKLIST!B225,DATOS!B:B,0),1)=0,"",INDEX(DATOS!AY:AY,MATCH(CHECKLIST!B225,DATOS!B:B,0),1)),"")</f>
        <v/>
      </c>
      <c r="P225" s="18" t="str">
        <f>IFERROR(IF(INDEX(DATOS!AW:AW,MATCH(CHECKLIST!B225,DATOS!B:B,0),1)=0,"",INDEX(DATOS!AW:AW,MATCH(CHECKLIST!B225,DATOS!B:B,0),1)),"")</f>
        <v/>
      </c>
      <c r="Q225" s="18" t="str">
        <f>IFERROR(IF(INDEX(DATOS!AX:AX,MATCH(CHECKLIST!B225,DATOS!B:B,0),1)=0,"",INDEX(DATOS!AX:AX,MATCH(CHECKLIST!B225,DATOS!B:B,0),1)),"")</f>
        <v/>
      </c>
      <c r="R225" t="str">
        <f>IF(B225="","",1)</f>
        <v/>
      </c>
      <c r="S225" t="str">
        <f t="shared" si="11"/>
        <v/>
      </c>
      <c r="U225" t="str">
        <f t="shared" si="9"/>
        <v/>
      </c>
      <c r="V225" t="str">
        <f t="shared" si="10"/>
        <v/>
      </c>
    </row>
    <row r="226" spans="1:22" x14ac:dyDescent="0.25">
      <c r="A226" s="13">
        <v>213</v>
      </c>
      <c r="B226" t="str">
        <f>IFERROR(INDEX(DATOS!B:B,MATCH(CHECKLIST!A226,DATOS!BM:BM,0),1),"")</f>
        <v/>
      </c>
      <c r="C226" t="str">
        <f>IFERROR(INDEX(DATOS!I:I,MATCH(CHECKLIST!A226,DATOS!BM:BM,0),1),"")</f>
        <v/>
      </c>
      <c r="D226" t="str">
        <f>IFERROR(INDEX(DATOS!R:R,MATCH(CHECKLIST!E226,DATOS!F:F,0),1),"")</f>
        <v/>
      </c>
      <c r="E226" s="17" t="str">
        <f>IFERROR(INDEX(DATOS!F:F,MATCH(CHECKLIST!A226,DATOS!BM:BM,0),1),"")</f>
        <v/>
      </c>
      <c r="F226" s="3" t="str">
        <f>IFERROR(IF(INDEX(DATOS!AL:AL,MATCH(CHECKLIST!B226,DATOS!B:B,0),1)=0,"",INDEX(DATOS!AL:AL,MATCH(CHECKLIST!B226,DATOS!B:B,0),1)),"")</f>
        <v/>
      </c>
      <c r="G226" s="18" t="str">
        <f>IFERROR(IF(INDEX(DATOS!AQ:AQ,MATCH(CHECKLIST!B226,DATOS!B:B,0),1)=0,"",INDEX(DATOS!AQ:AQ,MATCH(CHECKLIST!B226,DATOS!B:B,0),1)),"")</f>
        <v/>
      </c>
      <c r="H226" s="18" t="str">
        <f>IFERROR(IF(INDEX(DATOS!AC:AC,MATCH(CHECKLIST!B226,DATOS!B:B,0),1)="","X",IF(INDEX(DATOS!AC:AC,MATCH(CHECKLIST!B226,DATOS!B:B,0),1)="VIGENTE","",INDEX(DATOS!AC:AC,MATCH(CHECKLIST!B226,DATOS!B:B,0),1))),"")</f>
        <v/>
      </c>
      <c r="I226" s="18" t="str">
        <f>IFERROR(IF(INDEX(DATOS!AU:AU,MATCH(CHECKLIST!B226,DATOS!B:B,0),1)=0,"",INDEX(DATOS!AU:AU,MATCH(CHECKLIST!B226,DATOS!B:B,0),1)),"")</f>
        <v/>
      </c>
      <c r="J226" s="18" t="str">
        <f>IFERROR(IF(INDEX(DATOS!AS:AS,MATCH(CHECKLIST!B226,DATOS!B:B,0),1)=0,"",INDEX(DATOS!AS:AS,MATCH(CHECKLIST!B226,DATOS!B:B,0),1)),"")</f>
        <v/>
      </c>
      <c r="K226" s="50" t="str">
        <f>IFERROR(IF(INDEX(DATOS!AT:AT,MATCH(CHECKLIST!B226,DATOS!B:B,0),1)=0,"",INDEX(DATOS!AT:AT,MATCH(CHECKLIST!B226,DATOS!B:B,0),1)),"")</f>
        <v/>
      </c>
      <c r="L226" s="18" t="str">
        <f>IFERROR(IF(INDEX(DATOS!AV:AV,MATCH(CHECKLIST!B226,DATOS!B:B,0),1)=0,"",INDEX(DATOS!AV:AV,MATCH(CHECKLIST!B226,DATOS!B:B,0),1)),"")</f>
        <v/>
      </c>
      <c r="M226" s="18" t="str">
        <f>IFERROR(IF(INDEX(DATOS!AR:AR,MATCH(CHECKLIST!B226,DATOS!B:B,0),1)=0,"",INDEX(DATOS!AR:AR,MATCH(CHECKLIST!B226,DATOS!B:B,0),1)),"")</f>
        <v/>
      </c>
      <c r="N226" s="50" t="str">
        <f ca="1">IFERROR(IF(INDEX(DATOS!K:K,MATCH(CHECKLIST!B226,DATOS!B:B,0),1)="","X",IF(INDEX(DATOS!K:K,MATCH(CHECKLIST!B226,DATOS!B:B,0),1)&gt;YEAR(TODAY())-1,"","VENCIDA")),"")</f>
        <v/>
      </c>
      <c r="O226" s="50" t="str">
        <f>IFERROR(IF(INDEX(DATOS!AY:AY,MATCH(CHECKLIST!B226,DATOS!B:B,0),1)=0,"",INDEX(DATOS!AY:AY,MATCH(CHECKLIST!B226,DATOS!B:B,0),1)),"")</f>
        <v/>
      </c>
      <c r="P226" s="18" t="str">
        <f>IFERROR(IF(INDEX(DATOS!AW:AW,MATCH(CHECKLIST!B226,DATOS!B:B,0),1)=0,"",INDEX(DATOS!AW:AW,MATCH(CHECKLIST!B226,DATOS!B:B,0),1)),"")</f>
        <v/>
      </c>
      <c r="Q226" s="18" t="str">
        <f>IFERROR(IF(INDEX(DATOS!AX:AX,MATCH(CHECKLIST!B226,DATOS!B:B,0),1)=0,"",INDEX(DATOS!AX:AX,MATCH(CHECKLIST!B226,DATOS!B:B,0),1)),"")</f>
        <v/>
      </c>
      <c r="S226">
        <f t="shared" si="11"/>
        <v>0</v>
      </c>
      <c r="U226" t="str">
        <f t="shared" si="9"/>
        <v/>
      </c>
      <c r="V226" t="str">
        <f t="shared" si="10"/>
        <v/>
      </c>
    </row>
    <row r="227" spans="1:22" x14ac:dyDescent="0.25">
      <c r="A227" s="13">
        <v>214</v>
      </c>
      <c r="B227" t="str">
        <f>IFERROR(INDEX(DATOS!B:B,MATCH(CHECKLIST!A227,DATOS!BM:BM,0),1),"")</f>
        <v/>
      </c>
      <c r="C227" t="str">
        <f>IFERROR(INDEX(DATOS!I:I,MATCH(CHECKLIST!A227,DATOS!BM:BM,0),1),"")</f>
        <v/>
      </c>
      <c r="D227" t="str">
        <f>IFERROR(INDEX(DATOS!R:R,MATCH(CHECKLIST!E227,DATOS!F:F,0),1),"")</f>
        <v/>
      </c>
      <c r="E227" s="17" t="str">
        <f>IFERROR(INDEX(DATOS!F:F,MATCH(CHECKLIST!A227,DATOS!BM:BM,0),1),"")</f>
        <v/>
      </c>
      <c r="F227" s="3" t="str">
        <f>IFERROR(IF(INDEX(DATOS!AL:AL,MATCH(CHECKLIST!B227,DATOS!B:B,0),1)=0,"",INDEX(DATOS!AL:AL,MATCH(CHECKLIST!B227,DATOS!B:B,0),1)),"")</f>
        <v/>
      </c>
      <c r="G227" s="18" t="str">
        <f>IFERROR(IF(INDEX(DATOS!AQ:AQ,MATCH(CHECKLIST!B227,DATOS!B:B,0),1)=0,"",INDEX(DATOS!AQ:AQ,MATCH(CHECKLIST!B227,DATOS!B:B,0),1)),"")</f>
        <v/>
      </c>
      <c r="H227" s="18" t="str">
        <f>IFERROR(IF(INDEX(DATOS!AC:AC,MATCH(CHECKLIST!B227,DATOS!B:B,0),1)="","X",IF(INDEX(DATOS!AC:AC,MATCH(CHECKLIST!B227,DATOS!B:B,0),1)="VIGENTE","",INDEX(DATOS!AC:AC,MATCH(CHECKLIST!B227,DATOS!B:B,0),1))),"")</f>
        <v/>
      </c>
      <c r="I227" s="18" t="str">
        <f>IFERROR(IF(INDEX(DATOS!AU:AU,MATCH(CHECKLIST!B227,DATOS!B:B,0),1)=0,"",INDEX(DATOS!AU:AU,MATCH(CHECKLIST!B227,DATOS!B:B,0),1)),"")</f>
        <v/>
      </c>
      <c r="J227" s="18" t="str">
        <f>IFERROR(IF(INDEX(DATOS!AS:AS,MATCH(CHECKLIST!B227,DATOS!B:B,0),1)=0,"",INDEX(DATOS!AS:AS,MATCH(CHECKLIST!B227,DATOS!B:B,0),1)),"")</f>
        <v/>
      </c>
      <c r="K227" s="50" t="str">
        <f>IFERROR(IF(INDEX(DATOS!AT:AT,MATCH(CHECKLIST!B227,DATOS!B:B,0),1)=0,"",INDEX(DATOS!AT:AT,MATCH(CHECKLIST!B227,DATOS!B:B,0),1)),"")</f>
        <v/>
      </c>
      <c r="L227" s="18" t="str">
        <f>IFERROR(IF(INDEX(DATOS!AV:AV,MATCH(CHECKLIST!B227,DATOS!B:B,0),1)=0,"",INDEX(DATOS!AV:AV,MATCH(CHECKLIST!B227,DATOS!B:B,0),1)),"")</f>
        <v/>
      </c>
      <c r="M227" s="18" t="str">
        <f>IFERROR(IF(INDEX(DATOS!AR:AR,MATCH(CHECKLIST!B227,DATOS!B:B,0),1)=0,"",INDEX(DATOS!AR:AR,MATCH(CHECKLIST!B227,DATOS!B:B,0),1)),"")</f>
        <v/>
      </c>
      <c r="N227" s="50" t="str">
        <f ca="1">IFERROR(IF(INDEX(DATOS!K:K,MATCH(CHECKLIST!B227,DATOS!B:B,0),1)="","X",IF(INDEX(DATOS!K:K,MATCH(CHECKLIST!B227,DATOS!B:B,0),1)&gt;YEAR(TODAY())-1,"","VENCIDA")),"")</f>
        <v/>
      </c>
      <c r="O227" s="50" t="str">
        <f>IFERROR(IF(INDEX(DATOS!AY:AY,MATCH(CHECKLIST!B227,DATOS!B:B,0),1)=0,"",INDEX(DATOS!AY:AY,MATCH(CHECKLIST!B227,DATOS!B:B,0),1)),"")</f>
        <v/>
      </c>
      <c r="P227" s="18" t="str">
        <f>IFERROR(IF(INDEX(DATOS!AW:AW,MATCH(CHECKLIST!B227,DATOS!B:B,0),1)=0,"",INDEX(DATOS!AW:AW,MATCH(CHECKLIST!B227,DATOS!B:B,0),1)),"")</f>
        <v/>
      </c>
      <c r="Q227" s="18" t="str">
        <f>IFERROR(IF(INDEX(DATOS!AX:AX,MATCH(CHECKLIST!B227,DATOS!B:B,0),1)=0,"",INDEX(DATOS!AX:AX,MATCH(CHECKLIST!B227,DATOS!B:B,0),1)),"")</f>
        <v/>
      </c>
      <c r="R227" t="str">
        <f>IF(B227="","",1)</f>
        <v/>
      </c>
      <c r="S227" t="str">
        <f t="shared" si="11"/>
        <v/>
      </c>
      <c r="U227" t="str">
        <f t="shared" si="9"/>
        <v/>
      </c>
      <c r="V227" t="str">
        <f t="shared" si="10"/>
        <v/>
      </c>
    </row>
    <row r="228" spans="1:22" x14ac:dyDescent="0.25">
      <c r="A228" s="13">
        <v>215</v>
      </c>
      <c r="B228" t="str">
        <f>IFERROR(INDEX(DATOS!B:B,MATCH(CHECKLIST!A228,DATOS!BM:BM,0),1),"")</f>
        <v/>
      </c>
      <c r="C228" t="str">
        <f>IFERROR(INDEX(DATOS!I:I,MATCH(CHECKLIST!A228,DATOS!BM:BM,0),1),"")</f>
        <v/>
      </c>
      <c r="D228" t="str">
        <f>IFERROR(INDEX(DATOS!R:R,MATCH(CHECKLIST!E228,DATOS!F:F,0),1),"")</f>
        <v/>
      </c>
      <c r="E228" s="17" t="str">
        <f>IFERROR(INDEX(DATOS!F:F,MATCH(CHECKLIST!A228,DATOS!BM:BM,0),1),"")</f>
        <v/>
      </c>
      <c r="F228" s="3" t="str">
        <f>IFERROR(IF(INDEX(DATOS!AL:AL,MATCH(CHECKLIST!B228,DATOS!B:B,0),1)=0,"",INDEX(DATOS!AL:AL,MATCH(CHECKLIST!B228,DATOS!B:B,0),1)),"")</f>
        <v/>
      </c>
      <c r="G228" s="18" t="str">
        <f>IFERROR(IF(INDEX(DATOS!AQ:AQ,MATCH(CHECKLIST!B228,DATOS!B:B,0),1)=0,"",INDEX(DATOS!AQ:AQ,MATCH(CHECKLIST!B228,DATOS!B:B,0),1)),"")</f>
        <v/>
      </c>
      <c r="H228" s="18" t="str">
        <f>IFERROR(IF(INDEX(DATOS!AC:AC,MATCH(CHECKLIST!B228,DATOS!B:B,0),1)="","X",IF(INDEX(DATOS!AC:AC,MATCH(CHECKLIST!B228,DATOS!B:B,0),1)="VIGENTE","",INDEX(DATOS!AC:AC,MATCH(CHECKLIST!B228,DATOS!B:B,0),1))),"")</f>
        <v/>
      </c>
      <c r="I228" s="18" t="str">
        <f>IFERROR(IF(INDEX(DATOS!AU:AU,MATCH(CHECKLIST!B228,DATOS!B:B,0),1)=0,"",INDEX(DATOS!AU:AU,MATCH(CHECKLIST!B228,DATOS!B:B,0),1)),"")</f>
        <v/>
      </c>
      <c r="J228" s="18" t="str">
        <f>IFERROR(IF(INDEX(DATOS!AS:AS,MATCH(CHECKLIST!B228,DATOS!B:B,0),1)=0,"",INDEX(DATOS!AS:AS,MATCH(CHECKLIST!B228,DATOS!B:B,0),1)),"")</f>
        <v/>
      </c>
      <c r="K228" s="50" t="str">
        <f>IFERROR(IF(INDEX(DATOS!AT:AT,MATCH(CHECKLIST!B228,DATOS!B:B,0),1)=0,"",INDEX(DATOS!AT:AT,MATCH(CHECKLIST!B228,DATOS!B:B,0),1)),"")</f>
        <v/>
      </c>
      <c r="L228" s="18" t="str">
        <f>IFERROR(IF(INDEX(DATOS!AV:AV,MATCH(CHECKLIST!B228,DATOS!B:B,0),1)=0,"",INDEX(DATOS!AV:AV,MATCH(CHECKLIST!B228,DATOS!B:B,0),1)),"")</f>
        <v/>
      </c>
      <c r="M228" s="18" t="str">
        <f>IFERROR(IF(INDEX(DATOS!AR:AR,MATCH(CHECKLIST!B228,DATOS!B:B,0),1)=0,"",INDEX(DATOS!AR:AR,MATCH(CHECKLIST!B228,DATOS!B:B,0),1)),"")</f>
        <v/>
      </c>
      <c r="N228" s="50" t="str">
        <f ca="1">IFERROR(IF(INDEX(DATOS!K:K,MATCH(CHECKLIST!B228,DATOS!B:B,0),1)="","X",IF(INDEX(DATOS!K:K,MATCH(CHECKLIST!B228,DATOS!B:B,0),1)&gt;YEAR(TODAY())-1,"","VENCIDA")),"")</f>
        <v/>
      </c>
      <c r="O228" s="50" t="str">
        <f>IFERROR(IF(INDEX(DATOS!AY:AY,MATCH(CHECKLIST!B228,DATOS!B:B,0),1)=0,"",INDEX(DATOS!AY:AY,MATCH(CHECKLIST!B228,DATOS!B:B,0),1)),"")</f>
        <v/>
      </c>
      <c r="P228" s="18" t="str">
        <f>IFERROR(IF(INDEX(DATOS!AW:AW,MATCH(CHECKLIST!B228,DATOS!B:B,0),1)=0,"",INDEX(DATOS!AW:AW,MATCH(CHECKLIST!B228,DATOS!B:B,0),1)),"")</f>
        <v/>
      </c>
      <c r="Q228" s="18" t="str">
        <f>IFERROR(IF(INDEX(DATOS!AX:AX,MATCH(CHECKLIST!B228,DATOS!B:B,0),1)=0,"",INDEX(DATOS!AX:AX,MATCH(CHECKLIST!B228,DATOS!B:B,0),1)),"")</f>
        <v/>
      </c>
      <c r="S228">
        <f t="shared" si="11"/>
        <v>0</v>
      </c>
      <c r="U228" t="str">
        <f t="shared" si="9"/>
        <v/>
      </c>
      <c r="V228" t="str">
        <f t="shared" si="10"/>
        <v/>
      </c>
    </row>
    <row r="229" spans="1:22" ht="15" customHeight="1" x14ac:dyDescent="0.25">
      <c r="A229" s="13">
        <v>216</v>
      </c>
      <c r="B229" t="str">
        <f>IFERROR(INDEX(DATOS!B:B,MATCH(CHECKLIST!A229,DATOS!BM:BM,0),1),"")</f>
        <v/>
      </c>
      <c r="C229" t="str">
        <f>IFERROR(INDEX(DATOS!I:I,MATCH(CHECKLIST!A229,DATOS!BM:BM,0),1),"")</f>
        <v/>
      </c>
      <c r="D229" t="str">
        <f>IFERROR(INDEX(DATOS!R:R,MATCH(CHECKLIST!E229,DATOS!F:F,0),1),"")</f>
        <v/>
      </c>
      <c r="E229" s="17" t="str">
        <f>IFERROR(INDEX(DATOS!F:F,MATCH(CHECKLIST!A229,DATOS!BM:BM,0),1),"")</f>
        <v/>
      </c>
      <c r="F229" s="3" t="str">
        <f>IFERROR(IF(INDEX(DATOS!AL:AL,MATCH(CHECKLIST!B229,DATOS!B:B,0),1)=0,"",INDEX(DATOS!AL:AL,MATCH(CHECKLIST!B229,DATOS!B:B,0),1)),"")</f>
        <v/>
      </c>
      <c r="G229" s="18" t="str">
        <f>IFERROR(IF(INDEX(DATOS!AQ:AQ,MATCH(CHECKLIST!B229,DATOS!B:B,0),1)=0,"",INDEX(DATOS!AQ:AQ,MATCH(CHECKLIST!B229,DATOS!B:B,0),1)),"")</f>
        <v/>
      </c>
      <c r="H229" s="18" t="str">
        <f>IFERROR(IF(INDEX(DATOS!AC:AC,MATCH(CHECKLIST!B229,DATOS!B:B,0),1)="","X",IF(INDEX(DATOS!AC:AC,MATCH(CHECKLIST!B229,DATOS!B:B,0),1)="VIGENTE","",INDEX(DATOS!AC:AC,MATCH(CHECKLIST!B229,DATOS!B:B,0),1))),"")</f>
        <v/>
      </c>
      <c r="I229" s="18" t="str">
        <f>IFERROR(IF(INDEX(DATOS!AU:AU,MATCH(CHECKLIST!B229,DATOS!B:B,0),1)=0,"",INDEX(DATOS!AU:AU,MATCH(CHECKLIST!B229,DATOS!B:B,0),1)),"")</f>
        <v/>
      </c>
      <c r="J229" s="18" t="str">
        <f>IFERROR(IF(INDEX(DATOS!AS:AS,MATCH(CHECKLIST!B229,DATOS!B:B,0),1)=0,"",INDEX(DATOS!AS:AS,MATCH(CHECKLIST!B229,DATOS!B:B,0),1)),"")</f>
        <v/>
      </c>
      <c r="K229" s="50" t="str">
        <f>IFERROR(IF(INDEX(DATOS!AT:AT,MATCH(CHECKLIST!B229,DATOS!B:B,0),1)=0,"",INDEX(DATOS!AT:AT,MATCH(CHECKLIST!B229,DATOS!B:B,0),1)),"")</f>
        <v/>
      </c>
      <c r="L229" s="18" t="str">
        <f>IFERROR(IF(INDEX(DATOS!AV:AV,MATCH(CHECKLIST!B229,DATOS!B:B,0),1)=0,"",INDEX(DATOS!AV:AV,MATCH(CHECKLIST!B229,DATOS!B:B,0),1)),"")</f>
        <v/>
      </c>
      <c r="M229" s="18" t="str">
        <f>IFERROR(IF(INDEX(DATOS!AR:AR,MATCH(CHECKLIST!B229,DATOS!B:B,0),1)=0,"",INDEX(DATOS!AR:AR,MATCH(CHECKLIST!B229,DATOS!B:B,0),1)),"")</f>
        <v/>
      </c>
      <c r="N229" s="50" t="str">
        <f ca="1">IFERROR(IF(INDEX(DATOS!K:K,MATCH(CHECKLIST!B229,DATOS!B:B,0),1)="","X",IF(INDEX(DATOS!K:K,MATCH(CHECKLIST!B229,DATOS!B:B,0),1)&gt;YEAR(TODAY())-1,"","VENCIDA")),"")</f>
        <v/>
      </c>
      <c r="O229" s="50" t="str">
        <f>IFERROR(IF(INDEX(DATOS!AY:AY,MATCH(CHECKLIST!B229,DATOS!B:B,0),1)=0,"",INDEX(DATOS!AY:AY,MATCH(CHECKLIST!B229,DATOS!B:B,0),1)),"")</f>
        <v/>
      </c>
      <c r="P229" s="18" t="str">
        <f>IFERROR(IF(INDEX(DATOS!AW:AW,MATCH(CHECKLIST!B229,DATOS!B:B,0),1)=0,"",INDEX(DATOS!AW:AW,MATCH(CHECKLIST!B229,DATOS!B:B,0),1)),"")</f>
        <v/>
      </c>
      <c r="Q229" s="18" t="str">
        <f>IFERROR(IF(INDEX(DATOS!AX:AX,MATCH(CHECKLIST!B229,DATOS!B:B,0),1)=0,"",INDEX(DATOS!AX:AX,MATCH(CHECKLIST!B229,DATOS!B:B,0),1)),"")</f>
        <v/>
      </c>
      <c r="R229" t="str">
        <f>IF(B229="","",1)</f>
        <v/>
      </c>
      <c r="S229" t="str">
        <f t="shared" si="11"/>
        <v/>
      </c>
      <c r="U229" t="str">
        <f t="shared" si="9"/>
        <v/>
      </c>
      <c r="V229" t="str">
        <f t="shared" si="10"/>
        <v/>
      </c>
    </row>
    <row r="230" spans="1:22" ht="15" customHeight="1" x14ac:dyDescent="0.25">
      <c r="A230" s="13">
        <v>217</v>
      </c>
      <c r="B230" t="str">
        <f>IFERROR(INDEX(DATOS!B:B,MATCH(CHECKLIST!A230,DATOS!BM:BM,0),1),"")</f>
        <v/>
      </c>
      <c r="C230" t="str">
        <f>IFERROR(INDEX(DATOS!I:I,MATCH(CHECKLIST!A230,DATOS!BM:BM,0),1),"")</f>
        <v/>
      </c>
      <c r="D230" t="str">
        <f>IFERROR(INDEX(DATOS!R:R,MATCH(CHECKLIST!E230,DATOS!F:F,0),1),"")</f>
        <v/>
      </c>
      <c r="E230" s="17" t="str">
        <f>IFERROR(INDEX(DATOS!F:F,MATCH(CHECKLIST!A230,DATOS!BM:BM,0),1),"")</f>
        <v/>
      </c>
      <c r="F230" s="3" t="str">
        <f>IFERROR(IF(INDEX(DATOS!AL:AL,MATCH(CHECKLIST!B230,DATOS!B:B,0),1)=0,"",INDEX(DATOS!AL:AL,MATCH(CHECKLIST!B230,DATOS!B:B,0),1)),"")</f>
        <v/>
      </c>
      <c r="G230" s="18" t="str">
        <f>IFERROR(IF(INDEX(DATOS!AQ:AQ,MATCH(CHECKLIST!B230,DATOS!B:B,0),1)=0,"",INDEX(DATOS!AQ:AQ,MATCH(CHECKLIST!B230,DATOS!B:B,0),1)),"")</f>
        <v/>
      </c>
      <c r="H230" s="18" t="str">
        <f>IFERROR(IF(INDEX(DATOS!AC:AC,MATCH(CHECKLIST!B230,DATOS!B:B,0),1)="","X",IF(INDEX(DATOS!AC:AC,MATCH(CHECKLIST!B230,DATOS!B:B,0),1)="VIGENTE","",INDEX(DATOS!AC:AC,MATCH(CHECKLIST!B230,DATOS!B:B,0),1))),"")</f>
        <v/>
      </c>
      <c r="I230" s="18" t="str">
        <f>IFERROR(IF(INDEX(DATOS!AU:AU,MATCH(CHECKLIST!B230,DATOS!B:B,0),1)=0,"",INDEX(DATOS!AU:AU,MATCH(CHECKLIST!B230,DATOS!B:B,0),1)),"")</f>
        <v/>
      </c>
      <c r="J230" s="18" t="str">
        <f>IFERROR(IF(INDEX(DATOS!AS:AS,MATCH(CHECKLIST!B230,DATOS!B:B,0),1)=0,"",INDEX(DATOS!AS:AS,MATCH(CHECKLIST!B230,DATOS!B:B,0),1)),"")</f>
        <v/>
      </c>
      <c r="K230" s="50" t="str">
        <f>IFERROR(IF(INDEX(DATOS!AT:AT,MATCH(CHECKLIST!B230,DATOS!B:B,0),1)=0,"",INDEX(DATOS!AT:AT,MATCH(CHECKLIST!B230,DATOS!B:B,0),1)),"")</f>
        <v/>
      </c>
      <c r="L230" s="18" t="str">
        <f>IFERROR(IF(INDEX(DATOS!AV:AV,MATCH(CHECKLIST!B230,DATOS!B:B,0),1)=0,"",INDEX(DATOS!AV:AV,MATCH(CHECKLIST!B230,DATOS!B:B,0),1)),"")</f>
        <v/>
      </c>
      <c r="M230" s="18" t="str">
        <f>IFERROR(IF(INDEX(DATOS!AR:AR,MATCH(CHECKLIST!B230,DATOS!B:B,0),1)=0,"",INDEX(DATOS!AR:AR,MATCH(CHECKLIST!B230,DATOS!B:B,0),1)),"")</f>
        <v/>
      </c>
      <c r="N230" s="50" t="str">
        <f ca="1">IFERROR(IF(INDEX(DATOS!K:K,MATCH(CHECKLIST!B230,DATOS!B:B,0),1)="","X",IF(INDEX(DATOS!K:K,MATCH(CHECKLIST!B230,DATOS!B:B,0),1)&gt;YEAR(TODAY())-1,"","VENCIDA")),"")</f>
        <v/>
      </c>
      <c r="O230" s="50" t="str">
        <f>IFERROR(IF(INDEX(DATOS!AY:AY,MATCH(CHECKLIST!B230,DATOS!B:B,0),1)=0,"",INDEX(DATOS!AY:AY,MATCH(CHECKLIST!B230,DATOS!B:B,0),1)),"")</f>
        <v/>
      </c>
      <c r="P230" s="18" t="str">
        <f>IFERROR(IF(INDEX(DATOS!AW:AW,MATCH(CHECKLIST!B230,DATOS!B:B,0),1)=0,"",INDEX(DATOS!AW:AW,MATCH(CHECKLIST!B230,DATOS!B:B,0),1)),"")</f>
        <v/>
      </c>
      <c r="Q230" s="18" t="str">
        <f>IFERROR(IF(INDEX(DATOS!AX:AX,MATCH(CHECKLIST!B230,DATOS!B:B,0),1)=0,"",INDEX(DATOS!AX:AX,MATCH(CHECKLIST!B230,DATOS!B:B,0),1)),"")</f>
        <v/>
      </c>
      <c r="S230">
        <f t="shared" si="11"/>
        <v>0</v>
      </c>
      <c r="U230" t="str">
        <f t="shared" si="9"/>
        <v/>
      </c>
      <c r="V230" t="str">
        <f t="shared" si="10"/>
        <v/>
      </c>
    </row>
    <row r="231" spans="1:22" ht="15" customHeight="1" x14ac:dyDescent="0.25">
      <c r="A231" s="13">
        <v>218</v>
      </c>
      <c r="B231" t="str">
        <f>IFERROR(INDEX(DATOS!B:B,MATCH(CHECKLIST!A231,DATOS!BM:BM,0),1),"")</f>
        <v/>
      </c>
      <c r="C231" t="str">
        <f>IFERROR(INDEX(DATOS!I:I,MATCH(CHECKLIST!A231,DATOS!BM:BM,0),1),"")</f>
        <v/>
      </c>
      <c r="D231" t="str">
        <f>IFERROR(INDEX(DATOS!R:R,MATCH(CHECKLIST!E231,DATOS!F:F,0),1),"")</f>
        <v/>
      </c>
      <c r="E231" s="17" t="str">
        <f>IFERROR(INDEX(DATOS!F:F,MATCH(CHECKLIST!A231,DATOS!BM:BM,0),1),"")</f>
        <v/>
      </c>
      <c r="F231" s="3" t="str">
        <f>IFERROR(IF(INDEX(DATOS!AL:AL,MATCH(CHECKLIST!B231,DATOS!B:B,0),1)=0,"",INDEX(DATOS!AL:AL,MATCH(CHECKLIST!B231,DATOS!B:B,0),1)),"")</f>
        <v/>
      </c>
      <c r="G231" s="18" t="str">
        <f>IFERROR(IF(INDEX(DATOS!AQ:AQ,MATCH(CHECKLIST!B231,DATOS!B:B,0),1)=0,"",INDEX(DATOS!AQ:AQ,MATCH(CHECKLIST!B231,DATOS!B:B,0),1)),"")</f>
        <v/>
      </c>
      <c r="H231" s="18" t="str">
        <f>IFERROR(IF(INDEX(DATOS!AC:AC,MATCH(CHECKLIST!B231,DATOS!B:B,0),1)="","X",IF(INDEX(DATOS!AC:AC,MATCH(CHECKLIST!B231,DATOS!B:B,0),1)="VIGENTE","",INDEX(DATOS!AC:AC,MATCH(CHECKLIST!B231,DATOS!B:B,0),1))),"")</f>
        <v/>
      </c>
      <c r="I231" s="18" t="str">
        <f>IFERROR(IF(INDEX(DATOS!AU:AU,MATCH(CHECKLIST!B231,DATOS!B:B,0),1)=0,"",INDEX(DATOS!AU:AU,MATCH(CHECKLIST!B231,DATOS!B:B,0),1)),"")</f>
        <v/>
      </c>
      <c r="J231" s="18" t="str">
        <f>IFERROR(IF(INDEX(DATOS!AS:AS,MATCH(CHECKLIST!B231,DATOS!B:B,0),1)=0,"",INDEX(DATOS!AS:AS,MATCH(CHECKLIST!B231,DATOS!B:B,0),1)),"")</f>
        <v/>
      </c>
      <c r="K231" s="50" t="str">
        <f>IFERROR(IF(INDEX(DATOS!AT:AT,MATCH(CHECKLIST!B231,DATOS!B:B,0),1)=0,"",INDEX(DATOS!AT:AT,MATCH(CHECKLIST!B231,DATOS!B:B,0),1)),"")</f>
        <v/>
      </c>
      <c r="L231" s="18" t="str">
        <f>IFERROR(IF(INDEX(DATOS!AV:AV,MATCH(CHECKLIST!B231,DATOS!B:B,0),1)=0,"",INDEX(DATOS!AV:AV,MATCH(CHECKLIST!B231,DATOS!B:B,0),1)),"")</f>
        <v/>
      </c>
      <c r="M231" s="18" t="str">
        <f>IFERROR(IF(INDEX(DATOS!AR:AR,MATCH(CHECKLIST!B231,DATOS!B:B,0),1)=0,"",INDEX(DATOS!AR:AR,MATCH(CHECKLIST!B231,DATOS!B:B,0),1)),"")</f>
        <v/>
      </c>
      <c r="N231" s="50" t="str">
        <f ca="1">IFERROR(IF(INDEX(DATOS!K:K,MATCH(CHECKLIST!B231,DATOS!B:B,0),1)="","X",IF(INDEX(DATOS!K:K,MATCH(CHECKLIST!B231,DATOS!B:B,0),1)&gt;YEAR(TODAY())-1,"","VENCIDA")),"")</f>
        <v/>
      </c>
      <c r="O231" s="50" t="str">
        <f>IFERROR(IF(INDEX(DATOS!AY:AY,MATCH(CHECKLIST!B231,DATOS!B:B,0),1)=0,"",INDEX(DATOS!AY:AY,MATCH(CHECKLIST!B231,DATOS!B:B,0),1)),"")</f>
        <v/>
      </c>
      <c r="P231" s="18" t="str">
        <f>IFERROR(IF(INDEX(DATOS!AW:AW,MATCH(CHECKLIST!B231,DATOS!B:B,0),1)=0,"",INDEX(DATOS!AW:AW,MATCH(CHECKLIST!B231,DATOS!B:B,0),1)),"")</f>
        <v/>
      </c>
      <c r="Q231" s="18" t="str">
        <f>IFERROR(IF(INDEX(DATOS!AX:AX,MATCH(CHECKLIST!B231,DATOS!B:B,0),1)=0,"",INDEX(DATOS!AX:AX,MATCH(CHECKLIST!B231,DATOS!B:B,0),1)),"")</f>
        <v/>
      </c>
      <c r="R231" t="str">
        <f>IF(B231="","",1)</f>
        <v/>
      </c>
      <c r="S231" t="str">
        <f t="shared" si="11"/>
        <v/>
      </c>
      <c r="U231" t="str">
        <f t="shared" si="9"/>
        <v/>
      </c>
      <c r="V231" t="str">
        <f t="shared" si="10"/>
        <v/>
      </c>
    </row>
    <row r="232" spans="1:22" ht="15" customHeight="1" x14ac:dyDescent="0.25">
      <c r="A232" s="13">
        <v>219</v>
      </c>
      <c r="B232" t="str">
        <f>IFERROR(INDEX(DATOS!B:B,MATCH(CHECKLIST!A232,DATOS!BM:BM,0),1),"")</f>
        <v/>
      </c>
      <c r="C232" t="str">
        <f>IFERROR(INDEX(DATOS!I:I,MATCH(CHECKLIST!A232,DATOS!BM:BM,0),1),"")</f>
        <v/>
      </c>
      <c r="D232" t="str">
        <f>IFERROR(INDEX(DATOS!R:R,MATCH(CHECKLIST!E232,DATOS!F:F,0),1),"")</f>
        <v/>
      </c>
      <c r="E232" s="17" t="str">
        <f>IFERROR(INDEX(DATOS!F:F,MATCH(CHECKLIST!A232,DATOS!BM:BM,0),1),"")</f>
        <v/>
      </c>
      <c r="F232" s="3" t="str">
        <f>IFERROR(IF(INDEX(DATOS!AL:AL,MATCH(CHECKLIST!B232,DATOS!B:B,0),1)=0,"",INDEX(DATOS!AL:AL,MATCH(CHECKLIST!B232,DATOS!B:B,0),1)),"")</f>
        <v/>
      </c>
      <c r="G232" s="18" t="str">
        <f>IFERROR(IF(INDEX(DATOS!AQ:AQ,MATCH(CHECKLIST!B232,DATOS!B:B,0),1)=0,"",INDEX(DATOS!AQ:AQ,MATCH(CHECKLIST!B232,DATOS!B:B,0),1)),"")</f>
        <v/>
      </c>
      <c r="H232" s="18" t="str">
        <f>IFERROR(IF(INDEX(DATOS!AC:AC,MATCH(CHECKLIST!B232,DATOS!B:B,0),1)="","X",IF(INDEX(DATOS!AC:AC,MATCH(CHECKLIST!B232,DATOS!B:B,0),1)="VIGENTE","",INDEX(DATOS!AC:AC,MATCH(CHECKLIST!B232,DATOS!B:B,0),1))),"")</f>
        <v/>
      </c>
      <c r="I232" s="18" t="str">
        <f>IFERROR(IF(INDEX(DATOS!AU:AU,MATCH(CHECKLIST!B232,DATOS!B:B,0),1)=0,"",INDEX(DATOS!AU:AU,MATCH(CHECKLIST!B232,DATOS!B:B,0),1)),"")</f>
        <v/>
      </c>
      <c r="J232" s="18" t="str">
        <f>IFERROR(IF(INDEX(DATOS!AS:AS,MATCH(CHECKLIST!B232,DATOS!B:B,0),1)=0,"",INDEX(DATOS!AS:AS,MATCH(CHECKLIST!B232,DATOS!B:B,0),1)),"")</f>
        <v/>
      </c>
      <c r="K232" s="50" t="str">
        <f>IFERROR(IF(INDEX(DATOS!AT:AT,MATCH(CHECKLIST!B232,DATOS!B:B,0),1)=0,"",INDEX(DATOS!AT:AT,MATCH(CHECKLIST!B232,DATOS!B:B,0),1)),"")</f>
        <v/>
      </c>
      <c r="L232" s="18" t="str">
        <f>IFERROR(IF(INDEX(DATOS!AV:AV,MATCH(CHECKLIST!B232,DATOS!B:B,0),1)=0,"",INDEX(DATOS!AV:AV,MATCH(CHECKLIST!B232,DATOS!B:B,0),1)),"")</f>
        <v/>
      </c>
      <c r="M232" s="18" t="str">
        <f>IFERROR(IF(INDEX(DATOS!AR:AR,MATCH(CHECKLIST!B232,DATOS!B:B,0),1)=0,"",INDEX(DATOS!AR:AR,MATCH(CHECKLIST!B232,DATOS!B:B,0),1)),"")</f>
        <v/>
      </c>
      <c r="N232" s="50" t="str">
        <f ca="1">IFERROR(IF(INDEX(DATOS!K:K,MATCH(CHECKLIST!B232,DATOS!B:B,0),1)="","X",IF(INDEX(DATOS!K:K,MATCH(CHECKLIST!B232,DATOS!B:B,0),1)&gt;YEAR(TODAY())-1,"","VENCIDA")),"")</f>
        <v/>
      </c>
      <c r="O232" s="50" t="str">
        <f>IFERROR(IF(INDEX(DATOS!AY:AY,MATCH(CHECKLIST!B232,DATOS!B:B,0),1)=0,"",INDEX(DATOS!AY:AY,MATCH(CHECKLIST!B232,DATOS!B:B,0),1)),"")</f>
        <v/>
      </c>
      <c r="P232" s="18" t="str">
        <f>IFERROR(IF(INDEX(DATOS!AW:AW,MATCH(CHECKLIST!B232,DATOS!B:B,0),1)=0,"",INDEX(DATOS!AW:AW,MATCH(CHECKLIST!B232,DATOS!B:B,0),1)),"")</f>
        <v/>
      </c>
      <c r="Q232" s="18" t="str">
        <f>IFERROR(IF(INDEX(DATOS!AX:AX,MATCH(CHECKLIST!B232,DATOS!B:B,0),1)=0,"",INDEX(DATOS!AX:AX,MATCH(CHECKLIST!B232,DATOS!B:B,0),1)),"")</f>
        <v/>
      </c>
      <c r="S232">
        <f t="shared" si="11"/>
        <v>0</v>
      </c>
      <c r="U232" t="str">
        <f t="shared" si="9"/>
        <v/>
      </c>
      <c r="V232" t="str">
        <f t="shared" si="10"/>
        <v/>
      </c>
    </row>
    <row r="233" spans="1:22" ht="15" customHeight="1" x14ac:dyDescent="0.25">
      <c r="A233" s="13">
        <v>220</v>
      </c>
      <c r="B233" t="str">
        <f>IFERROR(INDEX(DATOS!B:B,MATCH(CHECKLIST!A233,DATOS!BM:BM,0),1),"")</f>
        <v/>
      </c>
      <c r="C233" t="str">
        <f>IFERROR(INDEX(DATOS!I:I,MATCH(CHECKLIST!A233,DATOS!BM:BM,0),1),"")</f>
        <v/>
      </c>
      <c r="D233" t="str">
        <f>IFERROR(INDEX(DATOS!R:R,MATCH(CHECKLIST!E233,DATOS!F:F,0),1),"")</f>
        <v/>
      </c>
      <c r="E233" s="17" t="str">
        <f>IFERROR(INDEX(DATOS!F:F,MATCH(CHECKLIST!A233,DATOS!BM:BM,0),1),"")</f>
        <v/>
      </c>
      <c r="F233" s="3" t="str">
        <f>IFERROR(IF(INDEX(DATOS!AL:AL,MATCH(CHECKLIST!B233,DATOS!B:B,0),1)=0,"",INDEX(DATOS!AL:AL,MATCH(CHECKLIST!B233,DATOS!B:B,0),1)),"")</f>
        <v/>
      </c>
      <c r="G233" s="18" t="str">
        <f>IFERROR(IF(INDEX(DATOS!AQ:AQ,MATCH(CHECKLIST!B233,DATOS!B:B,0),1)=0,"",INDEX(DATOS!AQ:AQ,MATCH(CHECKLIST!B233,DATOS!B:B,0),1)),"")</f>
        <v/>
      </c>
      <c r="H233" s="18" t="str">
        <f>IFERROR(IF(INDEX(DATOS!AC:AC,MATCH(CHECKLIST!B233,DATOS!B:B,0),1)="","X",IF(INDEX(DATOS!AC:AC,MATCH(CHECKLIST!B233,DATOS!B:B,0),1)="VIGENTE","",INDEX(DATOS!AC:AC,MATCH(CHECKLIST!B233,DATOS!B:B,0),1))),"")</f>
        <v/>
      </c>
      <c r="I233" s="18" t="str">
        <f>IFERROR(IF(INDEX(DATOS!AU:AU,MATCH(CHECKLIST!B233,DATOS!B:B,0),1)=0,"",INDEX(DATOS!AU:AU,MATCH(CHECKLIST!B233,DATOS!B:B,0),1)),"")</f>
        <v/>
      </c>
      <c r="J233" s="18" t="str">
        <f>IFERROR(IF(INDEX(DATOS!AS:AS,MATCH(CHECKLIST!B233,DATOS!B:B,0),1)=0,"",INDEX(DATOS!AS:AS,MATCH(CHECKLIST!B233,DATOS!B:B,0),1)),"")</f>
        <v/>
      </c>
      <c r="K233" s="50" t="str">
        <f>IFERROR(IF(INDEX(DATOS!AT:AT,MATCH(CHECKLIST!B233,DATOS!B:B,0),1)=0,"",INDEX(DATOS!AT:AT,MATCH(CHECKLIST!B233,DATOS!B:B,0),1)),"")</f>
        <v/>
      </c>
      <c r="L233" s="18" t="str">
        <f>IFERROR(IF(INDEX(DATOS!AV:AV,MATCH(CHECKLIST!B233,DATOS!B:B,0),1)=0,"",INDEX(DATOS!AV:AV,MATCH(CHECKLIST!B233,DATOS!B:B,0),1)),"")</f>
        <v/>
      </c>
      <c r="M233" s="18" t="str">
        <f>IFERROR(IF(INDEX(DATOS!AR:AR,MATCH(CHECKLIST!B233,DATOS!B:B,0),1)=0,"",INDEX(DATOS!AR:AR,MATCH(CHECKLIST!B233,DATOS!B:B,0),1)),"")</f>
        <v/>
      </c>
      <c r="N233" s="50" t="str">
        <f ca="1">IFERROR(IF(INDEX(DATOS!K:K,MATCH(CHECKLIST!B233,DATOS!B:B,0),1)="","X",IF(INDEX(DATOS!K:K,MATCH(CHECKLIST!B233,DATOS!B:B,0),1)&gt;YEAR(TODAY())-1,"","VENCIDA")),"")</f>
        <v/>
      </c>
      <c r="O233" s="50" t="str">
        <f>IFERROR(IF(INDEX(DATOS!AY:AY,MATCH(CHECKLIST!B233,DATOS!B:B,0),1)=0,"",INDEX(DATOS!AY:AY,MATCH(CHECKLIST!B233,DATOS!B:B,0),1)),"")</f>
        <v/>
      </c>
      <c r="P233" s="18" t="str">
        <f>IFERROR(IF(INDEX(DATOS!AW:AW,MATCH(CHECKLIST!B233,DATOS!B:B,0),1)=0,"",INDEX(DATOS!AW:AW,MATCH(CHECKLIST!B233,DATOS!B:B,0),1)),"")</f>
        <v/>
      </c>
      <c r="Q233" s="18" t="str">
        <f>IFERROR(IF(INDEX(DATOS!AX:AX,MATCH(CHECKLIST!B233,DATOS!B:B,0),1)=0,"",INDEX(DATOS!AX:AX,MATCH(CHECKLIST!B233,DATOS!B:B,0),1)),"")</f>
        <v/>
      </c>
      <c r="R233" t="str">
        <f>IF(B233="","",1)</f>
        <v/>
      </c>
      <c r="S233" t="str">
        <f t="shared" si="11"/>
        <v/>
      </c>
      <c r="U233" t="str">
        <f t="shared" si="9"/>
        <v/>
      </c>
      <c r="V233" t="str">
        <f t="shared" si="10"/>
        <v/>
      </c>
    </row>
    <row r="234" spans="1:22" ht="15" customHeight="1" x14ac:dyDescent="0.25">
      <c r="A234" s="13">
        <v>221</v>
      </c>
      <c r="B234" t="str">
        <f>IFERROR(INDEX(DATOS!B:B,MATCH(CHECKLIST!A234,DATOS!BM:BM,0),1),"")</f>
        <v/>
      </c>
      <c r="C234" t="str">
        <f>IFERROR(INDEX(DATOS!I:I,MATCH(CHECKLIST!A234,DATOS!BM:BM,0),1),"")</f>
        <v/>
      </c>
      <c r="D234" t="str">
        <f>IFERROR(INDEX(DATOS!R:R,MATCH(CHECKLIST!E234,DATOS!F:F,0),1),"")</f>
        <v/>
      </c>
      <c r="E234" s="17" t="str">
        <f>IFERROR(INDEX(DATOS!F:F,MATCH(CHECKLIST!A234,DATOS!BM:BM,0),1),"")</f>
        <v/>
      </c>
      <c r="F234" s="3" t="str">
        <f>IFERROR(IF(INDEX(DATOS!AL:AL,MATCH(CHECKLIST!B234,DATOS!B:B,0),1)=0,"",INDEX(DATOS!AL:AL,MATCH(CHECKLIST!B234,DATOS!B:B,0),1)),"")</f>
        <v/>
      </c>
      <c r="G234" s="18" t="str">
        <f>IFERROR(IF(INDEX(DATOS!AQ:AQ,MATCH(CHECKLIST!B234,DATOS!B:B,0),1)=0,"",INDEX(DATOS!AQ:AQ,MATCH(CHECKLIST!B234,DATOS!B:B,0),1)),"")</f>
        <v/>
      </c>
      <c r="H234" s="18" t="str">
        <f>IFERROR(IF(INDEX(DATOS!AC:AC,MATCH(CHECKLIST!B234,DATOS!B:B,0),1)="","X",IF(INDEX(DATOS!AC:AC,MATCH(CHECKLIST!B234,DATOS!B:B,0),1)="VIGENTE","",INDEX(DATOS!AC:AC,MATCH(CHECKLIST!B234,DATOS!B:B,0),1))),"")</f>
        <v/>
      </c>
      <c r="I234" s="18" t="str">
        <f>IFERROR(IF(INDEX(DATOS!AU:AU,MATCH(CHECKLIST!B234,DATOS!B:B,0),1)=0,"",INDEX(DATOS!AU:AU,MATCH(CHECKLIST!B234,DATOS!B:B,0),1)),"")</f>
        <v/>
      </c>
      <c r="J234" s="18" t="str">
        <f>IFERROR(IF(INDEX(DATOS!AS:AS,MATCH(CHECKLIST!B234,DATOS!B:B,0),1)=0,"",INDEX(DATOS!AS:AS,MATCH(CHECKLIST!B234,DATOS!B:B,0),1)),"")</f>
        <v/>
      </c>
      <c r="K234" s="50" t="str">
        <f>IFERROR(IF(INDEX(DATOS!AT:AT,MATCH(CHECKLIST!B234,DATOS!B:B,0),1)=0,"",INDEX(DATOS!AT:AT,MATCH(CHECKLIST!B234,DATOS!B:B,0),1)),"")</f>
        <v/>
      </c>
      <c r="L234" s="18" t="str">
        <f>IFERROR(IF(INDEX(DATOS!AV:AV,MATCH(CHECKLIST!B234,DATOS!B:B,0),1)=0,"",INDEX(DATOS!AV:AV,MATCH(CHECKLIST!B234,DATOS!B:B,0),1)),"")</f>
        <v/>
      </c>
      <c r="M234" s="18" t="str">
        <f>IFERROR(IF(INDEX(DATOS!AR:AR,MATCH(CHECKLIST!B234,DATOS!B:B,0),1)=0,"",INDEX(DATOS!AR:AR,MATCH(CHECKLIST!B234,DATOS!B:B,0),1)),"")</f>
        <v/>
      </c>
      <c r="N234" s="50" t="str">
        <f ca="1">IFERROR(IF(INDEX(DATOS!K:K,MATCH(CHECKLIST!B234,DATOS!B:B,0),1)="","X",IF(INDEX(DATOS!K:K,MATCH(CHECKLIST!B234,DATOS!B:B,0),1)&gt;YEAR(TODAY())-1,"","VENCIDA")),"")</f>
        <v/>
      </c>
      <c r="O234" s="50" t="str">
        <f>IFERROR(IF(INDEX(DATOS!AY:AY,MATCH(CHECKLIST!B234,DATOS!B:B,0),1)=0,"",INDEX(DATOS!AY:AY,MATCH(CHECKLIST!B234,DATOS!B:B,0),1)),"")</f>
        <v/>
      </c>
      <c r="P234" s="18" t="str">
        <f>IFERROR(IF(INDEX(DATOS!AW:AW,MATCH(CHECKLIST!B234,DATOS!B:B,0),1)=0,"",INDEX(DATOS!AW:AW,MATCH(CHECKLIST!B234,DATOS!B:B,0),1)),"")</f>
        <v/>
      </c>
      <c r="Q234" s="18" t="str">
        <f>IFERROR(IF(INDEX(DATOS!AX:AX,MATCH(CHECKLIST!B234,DATOS!B:B,0),1)=0,"",INDEX(DATOS!AX:AX,MATCH(CHECKLIST!B234,DATOS!B:B,0),1)),"")</f>
        <v/>
      </c>
      <c r="S234">
        <f t="shared" si="11"/>
        <v>0</v>
      </c>
      <c r="U234" t="str">
        <f t="shared" si="9"/>
        <v/>
      </c>
      <c r="V234" t="str">
        <f t="shared" si="10"/>
        <v/>
      </c>
    </row>
    <row r="235" spans="1:22" ht="15" customHeight="1" x14ac:dyDescent="0.25">
      <c r="A235" s="13">
        <v>222</v>
      </c>
      <c r="B235" t="str">
        <f>IFERROR(INDEX(DATOS!B:B,MATCH(CHECKLIST!A235,DATOS!BM:BM,0),1),"")</f>
        <v/>
      </c>
      <c r="C235" t="str">
        <f>IFERROR(INDEX(DATOS!I:I,MATCH(CHECKLIST!A235,DATOS!BM:BM,0),1),"")</f>
        <v/>
      </c>
      <c r="D235" t="str">
        <f>IFERROR(INDEX(DATOS!R:R,MATCH(CHECKLIST!E235,DATOS!F:F,0),1),"")</f>
        <v/>
      </c>
      <c r="E235" s="17" t="str">
        <f>IFERROR(INDEX(DATOS!F:F,MATCH(CHECKLIST!A235,DATOS!BM:BM,0),1),"")</f>
        <v/>
      </c>
      <c r="F235" s="3" t="str">
        <f>IFERROR(IF(INDEX(DATOS!AL:AL,MATCH(CHECKLIST!B235,DATOS!B:B,0),1)=0,"",INDEX(DATOS!AL:AL,MATCH(CHECKLIST!B235,DATOS!B:B,0),1)),"")</f>
        <v/>
      </c>
      <c r="G235" s="18" t="str">
        <f>IFERROR(IF(INDEX(DATOS!AQ:AQ,MATCH(CHECKLIST!B235,DATOS!B:B,0),1)=0,"",INDEX(DATOS!AQ:AQ,MATCH(CHECKLIST!B235,DATOS!B:B,0),1)),"")</f>
        <v/>
      </c>
      <c r="H235" s="18" t="str">
        <f>IFERROR(IF(INDEX(DATOS!AC:AC,MATCH(CHECKLIST!B235,DATOS!B:B,0),1)="","X",IF(INDEX(DATOS!AC:AC,MATCH(CHECKLIST!B235,DATOS!B:B,0),1)="VIGENTE","",INDEX(DATOS!AC:AC,MATCH(CHECKLIST!B235,DATOS!B:B,0),1))),"")</f>
        <v/>
      </c>
      <c r="I235" s="18" t="str">
        <f>IFERROR(IF(INDEX(DATOS!AU:AU,MATCH(CHECKLIST!B235,DATOS!B:B,0),1)=0,"",INDEX(DATOS!AU:AU,MATCH(CHECKLIST!B235,DATOS!B:B,0),1)),"")</f>
        <v/>
      </c>
      <c r="J235" s="18" t="str">
        <f>IFERROR(IF(INDEX(DATOS!AS:AS,MATCH(CHECKLIST!B235,DATOS!B:B,0),1)=0,"",INDEX(DATOS!AS:AS,MATCH(CHECKLIST!B235,DATOS!B:B,0),1)),"")</f>
        <v/>
      </c>
      <c r="K235" s="50" t="str">
        <f>IFERROR(IF(INDEX(DATOS!AT:AT,MATCH(CHECKLIST!B235,DATOS!B:B,0),1)=0,"",INDEX(DATOS!AT:AT,MATCH(CHECKLIST!B235,DATOS!B:B,0),1)),"")</f>
        <v/>
      </c>
      <c r="L235" s="18" t="str">
        <f>IFERROR(IF(INDEX(DATOS!AV:AV,MATCH(CHECKLIST!B235,DATOS!B:B,0),1)=0,"",INDEX(DATOS!AV:AV,MATCH(CHECKLIST!B235,DATOS!B:B,0),1)),"")</f>
        <v/>
      </c>
      <c r="M235" s="18" t="str">
        <f>IFERROR(IF(INDEX(DATOS!AR:AR,MATCH(CHECKLIST!B235,DATOS!B:B,0),1)=0,"",INDEX(DATOS!AR:AR,MATCH(CHECKLIST!B235,DATOS!B:B,0),1)),"")</f>
        <v/>
      </c>
      <c r="N235" s="50" t="str">
        <f ca="1">IFERROR(IF(INDEX(DATOS!K:K,MATCH(CHECKLIST!B235,DATOS!B:B,0),1)="","X",IF(INDEX(DATOS!K:K,MATCH(CHECKLIST!B235,DATOS!B:B,0),1)&gt;YEAR(TODAY())-1,"","VENCIDA")),"")</f>
        <v/>
      </c>
      <c r="O235" s="50" t="str">
        <f>IFERROR(IF(INDEX(DATOS!AY:AY,MATCH(CHECKLIST!B235,DATOS!B:B,0),1)=0,"",INDEX(DATOS!AY:AY,MATCH(CHECKLIST!B235,DATOS!B:B,0),1)),"")</f>
        <v/>
      </c>
      <c r="P235" s="18" t="str">
        <f>IFERROR(IF(INDEX(DATOS!AW:AW,MATCH(CHECKLIST!B235,DATOS!B:B,0),1)=0,"",INDEX(DATOS!AW:AW,MATCH(CHECKLIST!B235,DATOS!B:B,0),1)),"")</f>
        <v/>
      </c>
      <c r="Q235" s="18" t="str">
        <f>IFERROR(IF(INDEX(DATOS!AX:AX,MATCH(CHECKLIST!B235,DATOS!B:B,0),1)=0,"",INDEX(DATOS!AX:AX,MATCH(CHECKLIST!B235,DATOS!B:B,0),1)),"")</f>
        <v/>
      </c>
      <c r="R235" t="str">
        <f>IF(B235="","",1)</f>
        <v/>
      </c>
      <c r="S235" t="str">
        <f t="shared" si="11"/>
        <v/>
      </c>
      <c r="U235" t="str">
        <f t="shared" si="9"/>
        <v/>
      </c>
      <c r="V235" t="str">
        <f t="shared" si="10"/>
        <v/>
      </c>
    </row>
    <row r="236" spans="1:22" ht="15" customHeight="1" x14ac:dyDescent="0.25">
      <c r="A236" s="13">
        <v>223</v>
      </c>
      <c r="B236" t="str">
        <f>IFERROR(INDEX(DATOS!B:B,MATCH(CHECKLIST!A236,DATOS!BM:BM,0),1),"")</f>
        <v/>
      </c>
      <c r="C236" t="str">
        <f>IFERROR(INDEX(DATOS!I:I,MATCH(CHECKLIST!A236,DATOS!BM:BM,0),1),"")</f>
        <v/>
      </c>
      <c r="D236" t="str">
        <f>IFERROR(INDEX(DATOS!R:R,MATCH(CHECKLIST!E236,DATOS!F:F,0),1),"")</f>
        <v/>
      </c>
      <c r="E236" s="17" t="str">
        <f>IFERROR(INDEX(DATOS!F:F,MATCH(CHECKLIST!A236,DATOS!BM:BM,0),1),"")</f>
        <v/>
      </c>
      <c r="F236" s="3" t="str">
        <f>IFERROR(IF(INDEX(DATOS!AL:AL,MATCH(CHECKLIST!B236,DATOS!B:B,0),1)=0,"",INDEX(DATOS!AL:AL,MATCH(CHECKLIST!B236,DATOS!B:B,0),1)),"")</f>
        <v/>
      </c>
      <c r="G236" s="18" t="str">
        <f>IFERROR(IF(INDEX(DATOS!AQ:AQ,MATCH(CHECKLIST!B236,DATOS!B:B,0),1)=0,"",INDEX(DATOS!AQ:AQ,MATCH(CHECKLIST!B236,DATOS!B:B,0),1)),"")</f>
        <v/>
      </c>
      <c r="H236" s="18" t="str">
        <f>IFERROR(IF(INDEX(DATOS!AC:AC,MATCH(CHECKLIST!B236,DATOS!B:B,0),1)="","X",IF(INDEX(DATOS!AC:AC,MATCH(CHECKLIST!B236,DATOS!B:B,0),1)="VIGENTE","",INDEX(DATOS!AC:AC,MATCH(CHECKLIST!B236,DATOS!B:B,0),1))),"")</f>
        <v/>
      </c>
      <c r="I236" s="18" t="str">
        <f>IFERROR(IF(INDEX(DATOS!AU:AU,MATCH(CHECKLIST!B236,DATOS!B:B,0),1)=0,"",INDEX(DATOS!AU:AU,MATCH(CHECKLIST!B236,DATOS!B:B,0),1)),"")</f>
        <v/>
      </c>
      <c r="J236" s="18" t="str">
        <f>IFERROR(IF(INDEX(DATOS!AS:AS,MATCH(CHECKLIST!B236,DATOS!B:B,0),1)=0,"",INDEX(DATOS!AS:AS,MATCH(CHECKLIST!B236,DATOS!B:B,0),1)),"")</f>
        <v/>
      </c>
      <c r="K236" s="50" t="str">
        <f>IFERROR(IF(INDEX(DATOS!AT:AT,MATCH(CHECKLIST!B236,DATOS!B:B,0),1)=0,"",INDEX(DATOS!AT:AT,MATCH(CHECKLIST!B236,DATOS!B:B,0),1)),"")</f>
        <v/>
      </c>
      <c r="L236" s="18" t="str">
        <f>IFERROR(IF(INDEX(DATOS!AV:AV,MATCH(CHECKLIST!B236,DATOS!B:B,0),1)=0,"",INDEX(DATOS!AV:AV,MATCH(CHECKLIST!B236,DATOS!B:B,0),1)),"")</f>
        <v/>
      </c>
      <c r="M236" s="18" t="str">
        <f>IFERROR(IF(INDEX(DATOS!AR:AR,MATCH(CHECKLIST!B236,DATOS!B:B,0),1)=0,"",INDEX(DATOS!AR:AR,MATCH(CHECKLIST!B236,DATOS!B:B,0),1)),"")</f>
        <v/>
      </c>
      <c r="N236" s="50" t="str">
        <f ca="1">IFERROR(IF(INDEX(DATOS!K:K,MATCH(CHECKLIST!B236,DATOS!B:B,0),1)="","X",IF(INDEX(DATOS!K:K,MATCH(CHECKLIST!B236,DATOS!B:B,0),1)&gt;YEAR(TODAY())-1,"","VENCIDA")),"")</f>
        <v/>
      </c>
      <c r="O236" s="50" t="str">
        <f>IFERROR(IF(INDEX(DATOS!AY:AY,MATCH(CHECKLIST!B236,DATOS!B:B,0),1)=0,"",INDEX(DATOS!AY:AY,MATCH(CHECKLIST!B236,DATOS!B:B,0),1)),"")</f>
        <v/>
      </c>
      <c r="P236" s="18" t="str">
        <f>IFERROR(IF(INDEX(DATOS!AW:AW,MATCH(CHECKLIST!B236,DATOS!B:B,0),1)=0,"",INDEX(DATOS!AW:AW,MATCH(CHECKLIST!B236,DATOS!B:B,0),1)),"")</f>
        <v/>
      </c>
      <c r="Q236" s="18" t="str">
        <f>IFERROR(IF(INDEX(DATOS!AX:AX,MATCH(CHECKLIST!B236,DATOS!B:B,0),1)=0,"",INDEX(DATOS!AX:AX,MATCH(CHECKLIST!B236,DATOS!B:B,0),1)),"")</f>
        <v/>
      </c>
      <c r="S236">
        <f t="shared" si="11"/>
        <v>0</v>
      </c>
      <c r="U236" t="str">
        <f t="shared" si="9"/>
        <v/>
      </c>
      <c r="V236" t="str">
        <f t="shared" si="10"/>
        <v/>
      </c>
    </row>
    <row r="237" spans="1:22" ht="15" customHeight="1" x14ac:dyDescent="0.25">
      <c r="A237" s="13">
        <v>224</v>
      </c>
      <c r="B237" t="str">
        <f>IFERROR(INDEX(DATOS!B:B,MATCH(CHECKLIST!A237,DATOS!BM:BM,0),1),"")</f>
        <v/>
      </c>
      <c r="C237" t="str">
        <f>IFERROR(INDEX(DATOS!I:I,MATCH(CHECKLIST!A237,DATOS!BM:BM,0),1),"")</f>
        <v/>
      </c>
      <c r="D237" t="str">
        <f>IFERROR(INDEX(DATOS!R:R,MATCH(CHECKLIST!E237,DATOS!F:F,0),1),"")</f>
        <v/>
      </c>
      <c r="E237" s="17" t="str">
        <f>IFERROR(INDEX(DATOS!F:F,MATCH(CHECKLIST!A237,DATOS!BM:BM,0),1),"")</f>
        <v/>
      </c>
      <c r="F237" s="3" t="str">
        <f>IFERROR(IF(INDEX(DATOS!AL:AL,MATCH(CHECKLIST!B237,DATOS!B:B,0),1)=0,"",INDEX(DATOS!AL:AL,MATCH(CHECKLIST!B237,DATOS!B:B,0),1)),"")</f>
        <v/>
      </c>
      <c r="G237" s="18" t="str">
        <f>IFERROR(IF(INDEX(DATOS!AQ:AQ,MATCH(CHECKLIST!B237,DATOS!B:B,0),1)=0,"",INDEX(DATOS!AQ:AQ,MATCH(CHECKLIST!B237,DATOS!B:B,0),1)),"")</f>
        <v/>
      </c>
      <c r="H237" s="18" t="str">
        <f>IFERROR(IF(INDEX(DATOS!AC:AC,MATCH(CHECKLIST!B237,DATOS!B:B,0),1)="","X",IF(INDEX(DATOS!AC:AC,MATCH(CHECKLIST!B237,DATOS!B:B,0),1)="VIGENTE","",INDEX(DATOS!AC:AC,MATCH(CHECKLIST!B237,DATOS!B:B,0),1))),"")</f>
        <v/>
      </c>
      <c r="I237" s="18" t="str">
        <f>IFERROR(IF(INDEX(DATOS!AU:AU,MATCH(CHECKLIST!B237,DATOS!B:B,0),1)=0,"",INDEX(DATOS!AU:AU,MATCH(CHECKLIST!B237,DATOS!B:B,0),1)),"")</f>
        <v/>
      </c>
      <c r="J237" s="18" t="str">
        <f>IFERROR(IF(INDEX(DATOS!AS:AS,MATCH(CHECKLIST!B237,DATOS!B:B,0),1)=0,"",INDEX(DATOS!AS:AS,MATCH(CHECKLIST!B237,DATOS!B:B,0),1)),"")</f>
        <v/>
      </c>
      <c r="K237" s="50" t="str">
        <f>IFERROR(IF(INDEX(DATOS!AT:AT,MATCH(CHECKLIST!B237,DATOS!B:B,0),1)=0,"",INDEX(DATOS!AT:AT,MATCH(CHECKLIST!B237,DATOS!B:B,0),1)),"")</f>
        <v/>
      </c>
      <c r="L237" s="18" t="str">
        <f>IFERROR(IF(INDEX(DATOS!AV:AV,MATCH(CHECKLIST!B237,DATOS!B:B,0),1)=0,"",INDEX(DATOS!AV:AV,MATCH(CHECKLIST!B237,DATOS!B:B,0),1)),"")</f>
        <v/>
      </c>
      <c r="M237" s="18" t="str">
        <f>IFERROR(IF(INDEX(DATOS!AR:AR,MATCH(CHECKLIST!B237,DATOS!B:B,0),1)=0,"",INDEX(DATOS!AR:AR,MATCH(CHECKLIST!B237,DATOS!B:B,0),1)),"")</f>
        <v/>
      </c>
      <c r="N237" s="50" t="str">
        <f ca="1">IFERROR(IF(INDEX(DATOS!K:K,MATCH(CHECKLIST!B237,DATOS!B:B,0),1)="","X",IF(INDEX(DATOS!K:K,MATCH(CHECKLIST!B237,DATOS!B:B,0),1)&gt;YEAR(TODAY())-1,"","VENCIDA")),"")</f>
        <v/>
      </c>
      <c r="O237" s="50" t="str">
        <f>IFERROR(IF(INDEX(DATOS!AY:AY,MATCH(CHECKLIST!B237,DATOS!B:B,0),1)=0,"",INDEX(DATOS!AY:AY,MATCH(CHECKLIST!B237,DATOS!B:B,0),1)),"")</f>
        <v/>
      </c>
      <c r="P237" s="18" t="str">
        <f>IFERROR(IF(INDEX(DATOS!AW:AW,MATCH(CHECKLIST!B237,DATOS!B:B,0),1)=0,"",INDEX(DATOS!AW:AW,MATCH(CHECKLIST!B237,DATOS!B:B,0),1)),"")</f>
        <v/>
      </c>
      <c r="Q237" s="18" t="str">
        <f>IFERROR(IF(INDEX(DATOS!AX:AX,MATCH(CHECKLIST!B237,DATOS!B:B,0),1)=0,"",INDEX(DATOS!AX:AX,MATCH(CHECKLIST!B237,DATOS!B:B,0),1)),"")</f>
        <v/>
      </c>
      <c r="R237" t="str">
        <f>IF(B237="","",1)</f>
        <v/>
      </c>
      <c r="S237" t="str">
        <f t="shared" si="11"/>
        <v/>
      </c>
      <c r="U237" t="str">
        <f t="shared" si="9"/>
        <v/>
      </c>
      <c r="V237" t="str">
        <f t="shared" si="10"/>
        <v/>
      </c>
    </row>
    <row r="238" spans="1:22" ht="15" customHeight="1" x14ac:dyDescent="0.25">
      <c r="A238" s="13">
        <v>225</v>
      </c>
      <c r="B238" t="str">
        <f>IFERROR(INDEX(DATOS!B:B,MATCH(CHECKLIST!A238,DATOS!BM:BM,0),1),"")</f>
        <v/>
      </c>
      <c r="C238" t="str">
        <f>IFERROR(INDEX(DATOS!I:I,MATCH(CHECKLIST!A238,DATOS!BM:BM,0),1),"")</f>
        <v/>
      </c>
      <c r="D238" t="str">
        <f>IFERROR(INDEX(DATOS!R:R,MATCH(CHECKLIST!E238,DATOS!F:F,0),1),"")</f>
        <v/>
      </c>
      <c r="E238" s="17" t="str">
        <f>IFERROR(INDEX(DATOS!F:F,MATCH(CHECKLIST!A238,DATOS!BM:BM,0),1),"")</f>
        <v/>
      </c>
      <c r="F238" s="3" t="str">
        <f>IFERROR(IF(INDEX(DATOS!AL:AL,MATCH(CHECKLIST!B238,DATOS!B:B,0),1)=0,"",INDEX(DATOS!AL:AL,MATCH(CHECKLIST!B238,DATOS!B:B,0),1)),"")</f>
        <v/>
      </c>
      <c r="G238" s="18" t="str">
        <f>IFERROR(IF(INDEX(DATOS!AQ:AQ,MATCH(CHECKLIST!B238,DATOS!B:B,0),1)=0,"",INDEX(DATOS!AQ:AQ,MATCH(CHECKLIST!B238,DATOS!B:B,0),1)),"")</f>
        <v/>
      </c>
      <c r="H238" s="18" t="str">
        <f>IFERROR(IF(INDEX(DATOS!AC:AC,MATCH(CHECKLIST!B238,DATOS!B:B,0),1)="","X",IF(INDEX(DATOS!AC:AC,MATCH(CHECKLIST!B238,DATOS!B:B,0),1)="VIGENTE","",INDEX(DATOS!AC:AC,MATCH(CHECKLIST!B238,DATOS!B:B,0),1))),"")</f>
        <v/>
      </c>
      <c r="I238" s="18" t="str">
        <f>IFERROR(IF(INDEX(DATOS!AU:AU,MATCH(CHECKLIST!B238,DATOS!B:B,0),1)=0,"",INDEX(DATOS!AU:AU,MATCH(CHECKLIST!B238,DATOS!B:B,0),1)),"")</f>
        <v/>
      </c>
      <c r="J238" s="18" t="str">
        <f>IFERROR(IF(INDEX(DATOS!AS:AS,MATCH(CHECKLIST!B238,DATOS!B:B,0),1)=0,"",INDEX(DATOS!AS:AS,MATCH(CHECKLIST!B238,DATOS!B:B,0),1)),"")</f>
        <v/>
      </c>
      <c r="K238" s="50" t="str">
        <f>IFERROR(IF(INDEX(DATOS!AT:AT,MATCH(CHECKLIST!B238,DATOS!B:B,0),1)=0,"",INDEX(DATOS!AT:AT,MATCH(CHECKLIST!B238,DATOS!B:B,0),1)),"")</f>
        <v/>
      </c>
      <c r="L238" s="18" t="str">
        <f>IFERROR(IF(INDEX(DATOS!AV:AV,MATCH(CHECKLIST!B238,DATOS!B:B,0),1)=0,"",INDEX(DATOS!AV:AV,MATCH(CHECKLIST!B238,DATOS!B:B,0),1)),"")</f>
        <v/>
      </c>
      <c r="M238" s="18" t="str">
        <f>IFERROR(IF(INDEX(DATOS!AR:AR,MATCH(CHECKLIST!B238,DATOS!B:B,0),1)=0,"",INDEX(DATOS!AR:AR,MATCH(CHECKLIST!B238,DATOS!B:B,0),1)),"")</f>
        <v/>
      </c>
      <c r="N238" s="50" t="str">
        <f ca="1">IFERROR(IF(INDEX(DATOS!K:K,MATCH(CHECKLIST!B238,DATOS!B:B,0),1)="","X",IF(INDEX(DATOS!K:K,MATCH(CHECKLIST!B238,DATOS!B:B,0),1)&gt;YEAR(TODAY())-1,"","VENCIDA")),"")</f>
        <v/>
      </c>
      <c r="O238" s="50" t="str">
        <f>IFERROR(IF(INDEX(DATOS!AY:AY,MATCH(CHECKLIST!B238,DATOS!B:B,0),1)=0,"",INDEX(DATOS!AY:AY,MATCH(CHECKLIST!B238,DATOS!B:B,0),1)),"")</f>
        <v/>
      </c>
      <c r="P238" s="18" t="str">
        <f>IFERROR(IF(INDEX(DATOS!AW:AW,MATCH(CHECKLIST!B238,DATOS!B:B,0),1)=0,"",INDEX(DATOS!AW:AW,MATCH(CHECKLIST!B238,DATOS!B:B,0),1)),"")</f>
        <v/>
      </c>
      <c r="Q238" s="18" t="str">
        <f>IFERROR(IF(INDEX(DATOS!AX:AX,MATCH(CHECKLIST!B238,DATOS!B:B,0),1)=0,"",INDEX(DATOS!AX:AX,MATCH(CHECKLIST!B238,DATOS!B:B,0),1)),"")</f>
        <v/>
      </c>
      <c r="S238">
        <f t="shared" si="11"/>
        <v>0</v>
      </c>
      <c r="U238" t="str">
        <f t="shared" si="9"/>
        <v/>
      </c>
      <c r="V238" t="str">
        <f t="shared" si="10"/>
        <v/>
      </c>
    </row>
    <row r="239" spans="1:22" ht="15" customHeight="1" x14ac:dyDescent="0.25">
      <c r="A239" s="13">
        <v>226</v>
      </c>
      <c r="B239" t="str">
        <f>IFERROR(INDEX(DATOS!B:B,MATCH(CHECKLIST!A239,DATOS!BM:BM,0),1),"")</f>
        <v/>
      </c>
      <c r="C239" t="str">
        <f>IFERROR(INDEX(DATOS!I:I,MATCH(CHECKLIST!A239,DATOS!BM:BM,0),1),"")</f>
        <v/>
      </c>
      <c r="D239" t="str">
        <f>IFERROR(INDEX(DATOS!R:R,MATCH(CHECKLIST!E239,DATOS!F:F,0),1),"")</f>
        <v/>
      </c>
      <c r="E239" s="17" t="str">
        <f>IFERROR(INDEX(DATOS!F:F,MATCH(CHECKLIST!A239,DATOS!BM:BM,0),1),"")</f>
        <v/>
      </c>
      <c r="F239" s="3" t="str">
        <f>IFERROR(IF(INDEX(DATOS!AL:AL,MATCH(CHECKLIST!B239,DATOS!B:B,0),1)=0,"",INDEX(DATOS!AL:AL,MATCH(CHECKLIST!B239,DATOS!B:B,0),1)),"")</f>
        <v/>
      </c>
      <c r="G239" s="18" t="str">
        <f>IFERROR(IF(INDEX(DATOS!AQ:AQ,MATCH(CHECKLIST!B239,DATOS!B:B,0),1)=0,"",INDEX(DATOS!AQ:AQ,MATCH(CHECKLIST!B239,DATOS!B:B,0),1)),"")</f>
        <v/>
      </c>
      <c r="H239" s="18" t="str">
        <f>IFERROR(IF(INDEX(DATOS!AC:AC,MATCH(CHECKLIST!B239,DATOS!B:B,0),1)="","X",IF(INDEX(DATOS!AC:AC,MATCH(CHECKLIST!B239,DATOS!B:B,0),1)="VIGENTE","",INDEX(DATOS!AC:AC,MATCH(CHECKLIST!B239,DATOS!B:B,0),1))),"")</f>
        <v/>
      </c>
      <c r="I239" s="18" t="str">
        <f>IFERROR(IF(INDEX(DATOS!AU:AU,MATCH(CHECKLIST!B239,DATOS!B:B,0),1)=0,"",INDEX(DATOS!AU:AU,MATCH(CHECKLIST!B239,DATOS!B:B,0),1)),"")</f>
        <v/>
      </c>
      <c r="J239" s="18" t="str">
        <f>IFERROR(IF(INDEX(DATOS!AS:AS,MATCH(CHECKLIST!B239,DATOS!B:B,0),1)=0,"",INDEX(DATOS!AS:AS,MATCH(CHECKLIST!B239,DATOS!B:B,0),1)),"")</f>
        <v/>
      </c>
      <c r="K239" s="50" t="str">
        <f>IFERROR(IF(INDEX(DATOS!AT:AT,MATCH(CHECKLIST!B239,DATOS!B:B,0),1)=0,"",INDEX(DATOS!AT:AT,MATCH(CHECKLIST!B239,DATOS!B:B,0),1)),"")</f>
        <v/>
      </c>
      <c r="L239" s="18" t="str">
        <f>IFERROR(IF(INDEX(DATOS!AV:AV,MATCH(CHECKLIST!B239,DATOS!B:B,0),1)=0,"",INDEX(DATOS!AV:AV,MATCH(CHECKLIST!B239,DATOS!B:B,0),1)),"")</f>
        <v/>
      </c>
      <c r="M239" s="18" t="str">
        <f>IFERROR(IF(INDEX(DATOS!AR:AR,MATCH(CHECKLIST!B239,DATOS!B:B,0),1)=0,"",INDEX(DATOS!AR:AR,MATCH(CHECKLIST!B239,DATOS!B:B,0),1)),"")</f>
        <v/>
      </c>
      <c r="N239" s="50" t="str">
        <f ca="1">IFERROR(IF(INDEX(DATOS!K:K,MATCH(CHECKLIST!B239,DATOS!B:B,0),1)="","X",IF(INDEX(DATOS!K:K,MATCH(CHECKLIST!B239,DATOS!B:B,0),1)&gt;YEAR(TODAY())-1,"","VENCIDA")),"")</f>
        <v/>
      </c>
      <c r="O239" s="50" t="str">
        <f>IFERROR(IF(INDEX(DATOS!AY:AY,MATCH(CHECKLIST!B239,DATOS!B:B,0),1)=0,"",INDEX(DATOS!AY:AY,MATCH(CHECKLIST!B239,DATOS!B:B,0),1)),"")</f>
        <v/>
      </c>
      <c r="P239" s="18" t="str">
        <f>IFERROR(IF(INDEX(DATOS!AW:AW,MATCH(CHECKLIST!B239,DATOS!B:B,0),1)=0,"",INDEX(DATOS!AW:AW,MATCH(CHECKLIST!B239,DATOS!B:B,0),1)),"")</f>
        <v/>
      </c>
      <c r="Q239" s="18" t="str">
        <f>IFERROR(IF(INDEX(DATOS!AX:AX,MATCH(CHECKLIST!B239,DATOS!B:B,0),1)=0,"",INDEX(DATOS!AX:AX,MATCH(CHECKLIST!B239,DATOS!B:B,0),1)),"")</f>
        <v/>
      </c>
      <c r="R239" t="str">
        <f>IF(B239="","",1)</f>
        <v/>
      </c>
      <c r="S239" t="str">
        <f t="shared" si="11"/>
        <v/>
      </c>
      <c r="U239" t="str">
        <f t="shared" si="9"/>
        <v/>
      </c>
      <c r="V239" t="str">
        <f t="shared" si="10"/>
        <v/>
      </c>
    </row>
    <row r="240" spans="1:22" x14ac:dyDescent="0.25">
      <c r="A240" s="13">
        <v>227</v>
      </c>
      <c r="B240" t="str">
        <f>IFERROR(INDEX(DATOS!B:B,MATCH(CHECKLIST!A240,DATOS!BM:BM,0),1),"")</f>
        <v/>
      </c>
      <c r="C240" t="str">
        <f>IFERROR(INDEX(DATOS!I:I,MATCH(CHECKLIST!A240,DATOS!BM:BM,0),1),"")</f>
        <v/>
      </c>
      <c r="D240" t="str">
        <f>IFERROR(INDEX(DATOS!R:R,MATCH(CHECKLIST!E240,DATOS!F:F,0),1),"")</f>
        <v/>
      </c>
      <c r="E240" s="17" t="str">
        <f>IFERROR(INDEX(DATOS!F:F,MATCH(CHECKLIST!A240,DATOS!BM:BM,0),1),"")</f>
        <v/>
      </c>
      <c r="F240" s="3" t="str">
        <f>IFERROR(IF(INDEX(DATOS!AL:AL,MATCH(CHECKLIST!B240,DATOS!B:B,0),1)=0,"",INDEX(DATOS!AL:AL,MATCH(CHECKLIST!B240,DATOS!B:B,0),1)),"")</f>
        <v/>
      </c>
      <c r="G240" s="18" t="str">
        <f>IFERROR(IF(INDEX(DATOS!AQ:AQ,MATCH(CHECKLIST!B240,DATOS!B:B,0),1)=0,"",INDEX(DATOS!AQ:AQ,MATCH(CHECKLIST!B240,DATOS!B:B,0),1)),"")</f>
        <v/>
      </c>
      <c r="H240" s="18" t="str">
        <f>IFERROR(IF(INDEX(DATOS!AC:AC,MATCH(CHECKLIST!B240,DATOS!B:B,0),1)="","X",IF(INDEX(DATOS!AC:AC,MATCH(CHECKLIST!B240,DATOS!B:B,0),1)="VIGENTE","",INDEX(DATOS!AC:AC,MATCH(CHECKLIST!B240,DATOS!B:B,0),1))),"")</f>
        <v/>
      </c>
      <c r="I240" s="18" t="str">
        <f>IFERROR(IF(INDEX(DATOS!AU:AU,MATCH(CHECKLIST!B240,DATOS!B:B,0),1)=0,"",INDEX(DATOS!AU:AU,MATCH(CHECKLIST!B240,DATOS!B:B,0),1)),"")</f>
        <v/>
      </c>
      <c r="J240" s="18" t="str">
        <f>IFERROR(IF(INDEX(DATOS!AS:AS,MATCH(CHECKLIST!B240,DATOS!B:B,0),1)=0,"",INDEX(DATOS!AS:AS,MATCH(CHECKLIST!B240,DATOS!B:B,0),1)),"")</f>
        <v/>
      </c>
      <c r="K240" s="50" t="str">
        <f>IFERROR(IF(INDEX(DATOS!AT:AT,MATCH(CHECKLIST!B240,DATOS!B:B,0),1)=0,"",INDEX(DATOS!AT:AT,MATCH(CHECKLIST!B240,DATOS!B:B,0),1)),"")</f>
        <v/>
      </c>
      <c r="L240" s="18" t="str">
        <f>IFERROR(IF(INDEX(DATOS!AV:AV,MATCH(CHECKLIST!B240,DATOS!B:B,0),1)=0,"",INDEX(DATOS!AV:AV,MATCH(CHECKLIST!B240,DATOS!B:B,0),1)),"")</f>
        <v/>
      </c>
      <c r="M240" s="18" t="str">
        <f>IFERROR(IF(INDEX(DATOS!AR:AR,MATCH(CHECKLIST!B240,DATOS!B:B,0),1)=0,"",INDEX(DATOS!AR:AR,MATCH(CHECKLIST!B240,DATOS!B:B,0),1)),"")</f>
        <v/>
      </c>
      <c r="N240" s="50" t="str">
        <f ca="1">IFERROR(IF(INDEX(DATOS!K:K,MATCH(CHECKLIST!B240,DATOS!B:B,0),1)="","X",IF(INDEX(DATOS!K:K,MATCH(CHECKLIST!B240,DATOS!B:B,0),1)&gt;YEAR(TODAY())-1,"","VENCIDA")),"")</f>
        <v/>
      </c>
      <c r="O240" s="50" t="str">
        <f>IFERROR(IF(INDEX(DATOS!AY:AY,MATCH(CHECKLIST!B240,DATOS!B:B,0),1)=0,"",INDEX(DATOS!AY:AY,MATCH(CHECKLIST!B240,DATOS!B:B,0),1)),"")</f>
        <v/>
      </c>
      <c r="P240" s="18" t="str">
        <f>IFERROR(IF(INDEX(DATOS!AW:AW,MATCH(CHECKLIST!B240,DATOS!B:B,0),1)=0,"",INDEX(DATOS!AW:AW,MATCH(CHECKLIST!B240,DATOS!B:B,0),1)),"")</f>
        <v/>
      </c>
      <c r="Q240" s="18" t="str">
        <f>IFERROR(IF(INDEX(DATOS!AX:AX,MATCH(CHECKLIST!B240,DATOS!B:B,0),1)=0,"",INDEX(DATOS!AX:AX,MATCH(CHECKLIST!B240,DATOS!B:B,0),1)),"")</f>
        <v/>
      </c>
      <c r="S240">
        <f t="shared" si="11"/>
        <v>0</v>
      </c>
      <c r="U240" t="str">
        <f t="shared" si="9"/>
        <v/>
      </c>
      <c r="V240" t="str">
        <f t="shared" si="10"/>
        <v/>
      </c>
    </row>
    <row r="241" spans="1:22" ht="15" customHeight="1" x14ac:dyDescent="0.25">
      <c r="A241" s="13">
        <v>228</v>
      </c>
      <c r="B241" t="str">
        <f>IFERROR(INDEX(DATOS!B:B,MATCH(CHECKLIST!A241,DATOS!BM:BM,0),1),"")</f>
        <v/>
      </c>
      <c r="C241" t="str">
        <f>IFERROR(INDEX(DATOS!I:I,MATCH(CHECKLIST!A241,DATOS!BM:BM,0),1),"")</f>
        <v/>
      </c>
      <c r="D241" t="str">
        <f>IFERROR(INDEX(DATOS!R:R,MATCH(CHECKLIST!E241,DATOS!F:F,0),1),"")</f>
        <v/>
      </c>
      <c r="E241" s="17" t="str">
        <f>IFERROR(INDEX(DATOS!F:F,MATCH(CHECKLIST!A241,DATOS!BM:BM,0),1),"")</f>
        <v/>
      </c>
      <c r="F241" s="3" t="str">
        <f>IFERROR(IF(INDEX(DATOS!AL:AL,MATCH(CHECKLIST!B241,DATOS!B:B,0),1)=0,"",INDEX(DATOS!AL:AL,MATCH(CHECKLIST!B241,DATOS!B:B,0),1)),"")</f>
        <v/>
      </c>
      <c r="G241" s="18" t="str">
        <f>IFERROR(IF(INDEX(DATOS!AQ:AQ,MATCH(CHECKLIST!B241,DATOS!B:B,0),1)=0,"",INDEX(DATOS!AQ:AQ,MATCH(CHECKLIST!B241,DATOS!B:B,0),1)),"")</f>
        <v/>
      </c>
      <c r="H241" s="18" t="str">
        <f>IFERROR(IF(INDEX(DATOS!AC:AC,MATCH(CHECKLIST!B241,DATOS!B:B,0),1)="","X",IF(INDEX(DATOS!AC:AC,MATCH(CHECKLIST!B241,DATOS!B:B,0),1)="VIGENTE","",INDEX(DATOS!AC:AC,MATCH(CHECKLIST!B241,DATOS!B:B,0),1))),"")</f>
        <v/>
      </c>
      <c r="I241" s="18" t="str">
        <f>IFERROR(IF(INDEX(DATOS!AU:AU,MATCH(CHECKLIST!B241,DATOS!B:B,0),1)=0,"",INDEX(DATOS!AU:AU,MATCH(CHECKLIST!B241,DATOS!B:B,0),1)),"")</f>
        <v/>
      </c>
      <c r="J241" s="18" t="str">
        <f>IFERROR(IF(INDEX(DATOS!AS:AS,MATCH(CHECKLIST!B241,DATOS!B:B,0),1)=0,"",INDEX(DATOS!AS:AS,MATCH(CHECKLIST!B241,DATOS!B:B,0),1)),"")</f>
        <v/>
      </c>
      <c r="K241" s="50" t="str">
        <f>IFERROR(IF(INDEX(DATOS!AT:AT,MATCH(CHECKLIST!B241,DATOS!B:B,0),1)=0,"",INDEX(DATOS!AT:AT,MATCH(CHECKLIST!B241,DATOS!B:B,0),1)),"")</f>
        <v/>
      </c>
      <c r="L241" s="18" t="str">
        <f>IFERROR(IF(INDEX(DATOS!AV:AV,MATCH(CHECKLIST!B241,DATOS!B:B,0),1)=0,"",INDEX(DATOS!AV:AV,MATCH(CHECKLIST!B241,DATOS!B:B,0),1)),"")</f>
        <v/>
      </c>
      <c r="M241" s="18" t="str">
        <f>IFERROR(IF(INDEX(DATOS!AR:AR,MATCH(CHECKLIST!B241,DATOS!B:B,0),1)=0,"",INDEX(DATOS!AR:AR,MATCH(CHECKLIST!B241,DATOS!B:B,0),1)),"")</f>
        <v/>
      </c>
      <c r="N241" s="50" t="str">
        <f ca="1">IFERROR(IF(INDEX(DATOS!K:K,MATCH(CHECKLIST!B241,DATOS!B:B,0),1)="","X",IF(INDEX(DATOS!K:K,MATCH(CHECKLIST!B241,DATOS!B:B,0),1)&gt;YEAR(TODAY())-1,"","VENCIDA")),"")</f>
        <v/>
      </c>
      <c r="O241" s="50" t="str">
        <f>IFERROR(IF(INDEX(DATOS!AY:AY,MATCH(CHECKLIST!B241,DATOS!B:B,0),1)=0,"",INDEX(DATOS!AY:AY,MATCH(CHECKLIST!B241,DATOS!B:B,0),1)),"")</f>
        <v/>
      </c>
      <c r="P241" s="18" t="str">
        <f>IFERROR(IF(INDEX(DATOS!AW:AW,MATCH(CHECKLIST!B241,DATOS!B:B,0),1)=0,"",INDEX(DATOS!AW:AW,MATCH(CHECKLIST!B241,DATOS!B:B,0),1)),"")</f>
        <v/>
      </c>
      <c r="Q241" s="18" t="str">
        <f>IFERROR(IF(INDEX(DATOS!AX:AX,MATCH(CHECKLIST!B241,DATOS!B:B,0),1)=0,"",INDEX(DATOS!AX:AX,MATCH(CHECKLIST!B241,DATOS!B:B,0),1)),"")</f>
        <v/>
      </c>
      <c r="R241" t="str">
        <f>IF(B241="","",1)</f>
        <v/>
      </c>
      <c r="S241" t="str">
        <f t="shared" si="11"/>
        <v/>
      </c>
      <c r="U241" t="str">
        <f t="shared" si="9"/>
        <v/>
      </c>
      <c r="V241" t="str">
        <f t="shared" si="10"/>
        <v/>
      </c>
    </row>
    <row r="242" spans="1:22" ht="15" customHeight="1" x14ac:dyDescent="0.25">
      <c r="A242" s="13">
        <v>229</v>
      </c>
      <c r="B242" t="str">
        <f>IFERROR(INDEX(DATOS!B:B,MATCH(CHECKLIST!A242,DATOS!BM:BM,0),1),"")</f>
        <v/>
      </c>
      <c r="C242" t="str">
        <f>IFERROR(INDEX(DATOS!I:I,MATCH(CHECKLIST!A242,DATOS!BM:BM,0),1),"")</f>
        <v/>
      </c>
      <c r="D242" t="str">
        <f>IFERROR(INDEX(DATOS!R:R,MATCH(CHECKLIST!E242,DATOS!F:F,0),1),"")</f>
        <v/>
      </c>
      <c r="E242" s="17" t="str">
        <f>IFERROR(INDEX(DATOS!F:F,MATCH(CHECKLIST!A242,DATOS!BM:BM,0),1),"")</f>
        <v/>
      </c>
      <c r="F242" s="3" t="str">
        <f>IFERROR(IF(INDEX(DATOS!AL:AL,MATCH(CHECKLIST!B242,DATOS!B:B,0),1)=0,"",INDEX(DATOS!AL:AL,MATCH(CHECKLIST!B242,DATOS!B:B,0),1)),"")</f>
        <v/>
      </c>
      <c r="G242" s="18" t="str">
        <f>IFERROR(IF(INDEX(DATOS!AQ:AQ,MATCH(CHECKLIST!B242,DATOS!B:B,0),1)=0,"",INDEX(DATOS!AQ:AQ,MATCH(CHECKLIST!B242,DATOS!B:B,0),1)),"")</f>
        <v/>
      </c>
      <c r="H242" s="18" t="str">
        <f>IFERROR(IF(INDEX(DATOS!AC:AC,MATCH(CHECKLIST!B242,DATOS!B:B,0),1)="","X",IF(INDEX(DATOS!AC:AC,MATCH(CHECKLIST!B242,DATOS!B:B,0),1)="VIGENTE","",INDEX(DATOS!AC:AC,MATCH(CHECKLIST!B242,DATOS!B:B,0),1))),"")</f>
        <v/>
      </c>
      <c r="I242" s="18" t="str">
        <f>IFERROR(IF(INDEX(DATOS!AU:AU,MATCH(CHECKLIST!B242,DATOS!B:B,0),1)=0,"",INDEX(DATOS!AU:AU,MATCH(CHECKLIST!B242,DATOS!B:B,0),1)),"")</f>
        <v/>
      </c>
      <c r="J242" s="18" t="str">
        <f>IFERROR(IF(INDEX(DATOS!AS:AS,MATCH(CHECKLIST!B242,DATOS!B:B,0),1)=0,"",INDEX(DATOS!AS:AS,MATCH(CHECKLIST!B242,DATOS!B:B,0),1)),"")</f>
        <v/>
      </c>
      <c r="K242" s="50" t="str">
        <f>IFERROR(IF(INDEX(DATOS!AT:AT,MATCH(CHECKLIST!B242,DATOS!B:B,0),1)=0,"",INDEX(DATOS!AT:AT,MATCH(CHECKLIST!B242,DATOS!B:B,0),1)),"")</f>
        <v/>
      </c>
      <c r="L242" s="18" t="str">
        <f>IFERROR(IF(INDEX(DATOS!AV:AV,MATCH(CHECKLIST!B242,DATOS!B:B,0),1)=0,"",INDEX(DATOS!AV:AV,MATCH(CHECKLIST!B242,DATOS!B:B,0),1)),"")</f>
        <v/>
      </c>
      <c r="M242" s="18" t="str">
        <f>IFERROR(IF(INDEX(DATOS!AR:AR,MATCH(CHECKLIST!B242,DATOS!B:B,0),1)=0,"",INDEX(DATOS!AR:AR,MATCH(CHECKLIST!B242,DATOS!B:B,0),1)),"")</f>
        <v/>
      </c>
      <c r="N242" s="50" t="str">
        <f ca="1">IFERROR(IF(INDEX(DATOS!K:K,MATCH(CHECKLIST!B242,DATOS!B:B,0),1)="","X",IF(INDEX(DATOS!K:K,MATCH(CHECKLIST!B242,DATOS!B:B,0),1)&gt;YEAR(TODAY())-1,"","VENCIDA")),"")</f>
        <v/>
      </c>
      <c r="O242" s="50" t="str">
        <f>IFERROR(IF(INDEX(DATOS!AY:AY,MATCH(CHECKLIST!B242,DATOS!B:B,0),1)=0,"",INDEX(DATOS!AY:AY,MATCH(CHECKLIST!B242,DATOS!B:B,0),1)),"")</f>
        <v/>
      </c>
      <c r="P242" s="18" t="str">
        <f>IFERROR(IF(INDEX(DATOS!AW:AW,MATCH(CHECKLIST!B242,DATOS!B:B,0),1)=0,"",INDEX(DATOS!AW:AW,MATCH(CHECKLIST!B242,DATOS!B:B,0),1)),"")</f>
        <v/>
      </c>
      <c r="Q242" s="18" t="str">
        <f>IFERROR(IF(INDEX(DATOS!AX:AX,MATCH(CHECKLIST!B242,DATOS!B:B,0),1)=0,"",INDEX(DATOS!AX:AX,MATCH(CHECKLIST!B242,DATOS!B:B,0),1)),"")</f>
        <v/>
      </c>
      <c r="S242">
        <f t="shared" si="11"/>
        <v>0</v>
      </c>
      <c r="U242" t="str">
        <f t="shared" si="9"/>
        <v/>
      </c>
      <c r="V242" t="str">
        <f t="shared" si="10"/>
        <v/>
      </c>
    </row>
    <row r="243" spans="1:22" ht="15" customHeight="1" x14ac:dyDescent="0.25">
      <c r="A243" s="13">
        <v>230</v>
      </c>
      <c r="B243" t="str">
        <f>IFERROR(INDEX(DATOS!B:B,MATCH(CHECKLIST!A243,DATOS!BM:BM,0),1),"")</f>
        <v/>
      </c>
      <c r="C243" t="str">
        <f>IFERROR(INDEX(DATOS!I:I,MATCH(CHECKLIST!A243,DATOS!BM:BM,0),1),"")</f>
        <v/>
      </c>
      <c r="D243" t="str">
        <f>IFERROR(INDEX(DATOS!R:R,MATCH(CHECKLIST!E243,DATOS!F:F,0),1),"")</f>
        <v/>
      </c>
      <c r="E243" s="17" t="str">
        <f>IFERROR(INDEX(DATOS!F:F,MATCH(CHECKLIST!A243,DATOS!BM:BM,0),1),"")</f>
        <v/>
      </c>
      <c r="F243" s="3" t="str">
        <f>IFERROR(IF(INDEX(DATOS!AL:AL,MATCH(CHECKLIST!B243,DATOS!B:B,0),1)=0,"",INDEX(DATOS!AL:AL,MATCH(CHECKLIST!B243,DATOS!B:B,0),1)),"")</f>
        <v/>
      </c>
      <c r="G243" s="18" t="str">
        <f>IFERROR(IF(INDEX(DATOS!AQ:AQ,MATCH(CHECKLIST!B243,DATOS!B:B,0),1)=0,"",INDEX(DATOS!AQ:AQ,MATCH(CHECKLIST!B243,DATOS!B:B,0),1)),"")</f>
        <v/>
      </c>
      <c r="H243" s="18" t="str">
        <f>IFERROR(IF(INDEX(DATOS!AC:AC,MATCH(CHECKLIST!B243,DATOS!B:B,0),1)="","X",IF(INDEX(DATOS!AC:AC,MATCH(CHECKLIST!B243,DATOS!B:B,0),1)="VIGENTE","",INDEX(DATOS!AC:AC,MATCH(CHECKLIST!B243,DATOS!B:B,0),1))),"")</f>
        <v/>
      </c>
      <c r="I243" s="18" t="str">
        <f>IFERROR(IF(INDEX(DATOS!AU:AU,MATCH(CHECKLIST!B243,DATOS!B:B,0),1)=0,"",INDEX(DATOS!AU:AU,MATCH(CHECKLIST!B243,DATOS!B:B,0),1)),"")</f>
        <v/>
      </c>
      <c r="J243" s="18" t="str">
        <f>IFERROR(IF(INDEX(DATOS!AS:AS,MATCH(CHECKLIST!B243,DATOS!B:B,0),1)=0,"",INDEX(DATOS!AS:AS,MATCH(CHECKLIST!B243,DATOS!B:B,0),1)),"")</f>
        <v/>
      </c>
      <c r="K243" s="50" t="str">
        <f>IFERROR(IF(INDEX(DATOS!AT:AT,MATCH(CHECKLIST!B243,DATOS!B:B,0),1)=0,"",INDEX(DATOS!AT:AT,MATCH(CHECKLIST!B243,DATOS!B:B,0),1)),"")</f>
        <v/>
      </c>
      <c r="L243" s="18" t="str">
        <f>IFERROR(IF(INDEX(DATOS!AV:AV,MATCH(CHECKLIST!B243,DATOS!B:B,0),1)=0,"",INDEX(DATOS!AV:AV,MATCH(CHECKLIST!B243,DATOS!B:B,0),1)),"")</f>
        <v/>
      </c>
      <c r="M243" s="18" t="str">
        <f>IFERROR(IF(INDEX(DATOS!AR:AR,MATCH(CHECKLIST!B243,DATOS!B:B,0),1)=0,"",INDEX(DATOS!AR:AR,MATCH(CHECKLIST!B243,DATOS!B:B,0),1)),"")</f>
        <v/>
      </c>
      <c r="N243" s="50" t="str">
        <f ca="1">IFERROR(IF(INDEX(DATOS!K:K,MATCH(CHECKLIST!B243,DATOS!B:B,0),1)="","X",IF(INDEX(DATOS!K:K,MATCH(CHECKLIST!B243,DATOS!B:B,0),1)&gt;YEAR(TODAY())-1,"","VENCIDA")),"")</f>
        <v/>
      </c>
      <c r="O243" s="50" t="str">
        <f>IFERROR(IF(INDEX(DATOS!AY:AY,MATCH(CHECKLIST!B243,DATOS!B:B,0),1)=0,"",INDEX(DATOS!AY:AY,MATCH(CHECKLIST!B243,DATOS!B:B,0),1)),"")</f>
        <v/>
      </c>
      <c r="P243" s="18" t="str">
        <f>IFERROR(IF(INDEX(DATOS!AW:AW,MATCH(CHECKLIST!B243,DATOS!B:B,0),1)=0,"",INDEX(DATOS!AW:AW,MATCH(CHECKLIST!B243,DATOS!B:B,0),1)),"")</f>
        <v/>
      </c>
      <c r="Q243" s="18" t="str">
        <f>IFERROR(IF(INDEX(DATOS!AX:AX,MATCH(CHECKLIST!B243,DATOS!B:B,0),1)=0,"",INDEX(DATOS!AX:AX,MATCH(CHECKLIST!B243,DATOS!B:B,0),1)),"")</f>
        <v/>
      </c>
      <c r="R243" t="str">
        <f>IF(B243="","",1)</f>
        <v/>
      </c>
      <c r="S243" t="str">
        <f t="shared" si="11"/>
        <v/>
      </c>
      <c r="U243" t="str">
        <f t="shared" si="9"/>
        <v/>
      </c>
      <c r="V243" t="str">
        <f t="shared" si="10"/>
        <v/>
      </c>
    </row>
    <row r="244" spans="1:22" ht="15" customHeight="1" x14ac:dyDescent="0.25">
      <c r="A244" s="13">
        <v>231</v>
      </c>
      <c r="B244" t="str">
        <f>IFERROR(INDEX(DATOS!B:B,MATCH(CHECKLIST!A244,DATOS!BM:BM,0),1),"")</f>
        <v/>
      </c>
      <c r="C244" t="str">
        <f>IFERROR(INDEX(DATOS!I:I,MATCH(CHECKLIST!A244,DATOS!BM:BM,0),1),"")</f>
        <v/>
      </c>
      <c r="D244" t="str">
        <f>IFERROR(INDEX(DATOS!R:R,MATCH(CHECKLIST!E244,DATOS!F:F,0),1),"")</f>
        <v/>
      </c>
      <c r="E244" s="17" t="str">
        <f>IFERROR(INDEX(DATOS!F:F,MATCH(CHECKLIST!A244,DATOS!BM:BM,0),1),"")</f>
        <v/>
      </c>
      <c r="F244" s="3" t="str">
        <f>IFERROR(IF(INDEX(DATOS!AL:AL,MATCH(CHECKLIST!B244,DATOS!B:B,0),1)=0,"",INDEX(DATOS!AL:AL,MATCH(CHECKLIST!B244,DATOS!B:B,0),1)),"")</f>
        <v/>
      </c>
      <c r="G244" s="18" t="str">
        <f>IFERROR(IF(INDEX(DATOS!AQ:AQ,MATCH(CHECKLIST!B244,DATOS!B:B,0),1)=0,"",INDEX(DATOS!AQ:AQ,MATCH(CHECKLIST!B244,DATOS!B:B,0),1)),"")</f>
        <v/>
      </c>
      <c r="H244" s="18" t="str">
        <f>IFERROR(IF(INDEX(DATOS!AC:AC,MATCH(CHECKLIST!B244,DATOS!B:B,0),1)="","X",IF(INDEX(DATOS!AC:AC,MATCH(CHECKLIST!B244,DATOS!B:B,0),1)="VIGENTE","",INDEX(DATOS!AC:AC,MATCH(CHECKLIST!B244,DATOS!B:B,0),1))),"")</f>
        <v/>
      </c>
      <c r="I244" s="18" t="str">
        <f>IFERROR(IF(INDEX(DATOS!AU:AU,MATCH(CHECKLIST!B244,DATOS!B:B,0),1)=0,"",INDEX(DATOS!AU:AU,MATCH(CHECKLIST!B244,DATOS!B:B,0),1)),"")</f>
        <v/>
      </c>
      <c r="J244" s="18" t="str">
        <f>IFERROR(IF(INDEX(DATOS!AS:AS,MATCH(CHECKLIST!B244,DATOS!B:B,0),1)=0,"",INDEX(DATOS!AS:AS,MATCH(CHECKLIST!B244,DATOS!B:B,0),1)),"")</f>
        <v/>
      </c>
      <c r="K244" s="50" t="str">
        <f>IFERROR(IF(INDEX(DATOS!AT:AT,MATCH(CHECKLIST!B244,DATOS!B:B,0),1)=0,"",INDEX(DATOS!AT:AT,MATCH(CHECKLIST!B244,DATOS!B:B,0),1)),"")</f>
        <v/>
      </c>
      <c r="L244" s="18" t="str">
        <f>IFERROR(IF(INDEX(DATOS!AV:AV,MATCH(CHECKLIST!B244,DATOS!B:B,0),1)=0,"",INDEX(DATOS!AV:AV,MATCH(CHECKLIST!B244,DATOS!B:B,0),1)),"")</f>
        <v/>
      </c>
      <c r="M244" s="18" t="str">
        <f>IFERROR(IF(INDEX(DATOS!AR:AR,MATCH(CHECKLIST!B244,DATOS!B:B,0),1)=0,"",INDEX(DATOS!AR:AR,MATCH(CHECKLIST!B244,DATOS!B:B,0),1)),"")</f>
        <v/>
      </c>
      <c r="N244" s="50" t="str">
        <f ca="1">IFERROR(IF(INDEX(DATOS!K:K,MATCH(CHECKLIST!B244,DATOS!B:B,0),1)="","X",IF(INDEX(DATOS!K:K,MATCH(CHECKLIST!B244,DATOS!B:B,0),1)&gt;YEAR(TODAY())-1,"","VENCIDA")),"")</f>
        <v/>
      </c>
      <c r="O244" s="50" t="str">
        <f>IFERROR(IF(INDEX(DATOS!AY:AY,MATCH(CHECKLIST!B244,DATOS!B:B,0),1)=0,"",INDEX(DATOS!AY:AY,MATCH(CHECKLIST!B244,DATOS!B:B,0),1)),"")</f>
        <v/>
      </c>
      <c r="P244" s="18" t="str">
        <f>IFERROR(IF(INDEX(DATOS!AW:AW,MATCH(CHECKLIST!B244,DATOS!B:B,0),1)=0,"",INDEX(DATOS!AW:AW,MATCH(CHECKLIST!B244,DATOS!B:B,0),1)),"")</f>
        <v/>
      </c>
      <c r="Q244" s="18" t="str">
        <f>IFERROR(IF(INDEX(DATOS!AX:AX,MATCH(CHECKLIST!B244,DATOS!B:B,0),1)=0,"",INDEX(DATOS!AX:AX,MATCH(CHECKLIST!B244,DATOS!B:B,0),1)),"")</f>
        <v/>
      </c>
      <c r="S244">
        <f t="shared" si="11"/>
        <v>0</v>
      </c>
      <c r="U244" t="str">
        <f t="shared" si="9"/>
        <v/>
      </c>
      <c r="V244" t="str">
        <f t="shared" si="10"/>
        <v/>
      </c>
    </row>
    <row r="245" spans="1:22" ht="15" customHeight="1" x14ac:dyDescent="0.25">
      <c r="A245" s="13">
        <v>232</v>
      </c>
      <c r="B245" t="str">
        <f>IFERROR(INDEX(DATOS!B:B,MATCH(CHECKLIST!A245,DATOS!BM:BM,0),1),"")</f>
        <v/>
      </c>
      <c r="C245" t="str">
        <f>IFERROR(INDEX(DATOS!I:I,MATCH(CHECKLIST!A245,DATOS!BM:BM,0),1),"")</f>
        <v/>
      </c>
      <c r="D245" t="str">
        <f>IFERROR(INDEX(DATOS!R:R,MATCH(CHECKLIST!E245,DATOS!F:F,0),1),"")</f>
        <v/>
      </c>
      <c r="E245" s="17" t="str">
        <f>IFERROR(INDEX(DATOS!F:F,MATCH(CHECKLIST!A245,DATOS!BM:BM,0),1),"")</f>
        <v/>
      </c>
      <c r="F245" s="3" t="str">
        <f>IFERROR(IF(INDEX(DATOS!AL:AL,MATCH(CHECKLIST!B245,DATOS!B:B,0),1)=0,"",INDEX(DATOS!AL:AL,MATCH(CHECKLIST!B245,DATOS!B:B,0),1)),"")</f>
        <v/>
      </c>
      <c r="G245" s="18" t="str">
        <f>IFERROR(IF(INDEX(DATOS!AQ:AQ,MATCH(CHECKLIST!B245,DATOS!B:B,0),1)=0,"",INDEX(DATOS!AQ:AQ,MATCH(CHECKLIST!B245,DATOS!B:B,0),1)),"")</f>
        <v/>
      </c>
      <c r="H245" s="18" t="str">
        <f>IFERROR(IF(INDEX(DATOS!AC:AC,MATCH(CHECKLIST!B245,DATOS!B:B,0),1)="","X",IF(INDEX(DATOS!AC:AC,MATCH(CHECKLIST!B245,DATOS!B:B,0),1)="VIGENTE","",INDEX(DATOS!AC:AC,MATCH(CHECKLIST!B245,DATOS!B:B,0),1))),"")</f>
        <v/>
      </c>
      <c r="I245" s="18" t="str">
        <f>IFERROR(IF(INDEX(DATOS!AU:AU,MATCH(CHECKLIST!B245,DATOS!B:B,0),1)=0,"",INDEX(DATOS!AU:AU,MATCH(CHECKLIST!B245,DATOS!B:B,0),1)),"")</f>
        <v/>
      </c>
      <c r="J245" s="18" t="str">
        <f>IFERROR(IF(INDEX(DATOS!AS:AS,MATCH(CHECKLIST!B245,DATOS!B:B,0),1)=0,"",INDEX(DATOS!AS:AS,MATCH(CHECKLIST!B245,DATOS!B:B,0),1)),"")</f>
        <v/>
      </c>
      <c r="K245" s="50" t="str">
        <f>IFERROR(IF(INDEX(DATOS!AT:AT,MATCH(CHECKLIST!B245,DATOS!B:B,0),1)=0,"",INDEX(DATOS!AT:AT,MATCH(CHECKLIST!B245,DATOS!B:B,0),1)),"")</f>
        <v/>
      </c>
      <c r="L245" s="18" t="str">
        <f>IFERROR(IF(INDEX(DATOS!AV:AV,MATCH(CHECKLIST!B245,DATOS!B:B,0),1)=0,"",INDEX(DATOS!AV:AV,MATCH(CHECKLIST!B245,DATOS!B:B,0),1)),"")</f>
        <v/>
      </c>
      <c r="M245" s="18" t="str">
        <f>IFERROR(IF(INDEX(DATOS!AR:AR,MATCH(CHECKLIST!B245,DATOS!B:B,0),1)=0,"",INDEX(DATOS!AR:AR,MATCH(CHECKLIST!B245,DATOS!B:B,0),1)),"")</f>
        <v/>
      </c>
      <c r="N245" s="50" t="str">
        <f ca="1">IFERROR(IF(INDEX(DATOS!K:K,MATCH(CHECKLIST!B245,DATOS!B:B,0),1)="","X",IF(INDEX(DATOS!K:K,MATCH(CHECKLIST!B245,DATOS!B:B,0),1)&gt;YEAR(TODAY())-1,"","VENCIDA")),"")</f>
        <v/>
      </c>
      <c r="O245" s="50" t="str">
        <f>IFERROR(IF(INDEX(DATOS!AY:AY,MATCH(CHECKLIST!B245,DATOS!B:B,0),1)=0,"",INDEX(DATOS!AY:AY,MATCH(CHECKLIST!B245,DATOS!B:B,0),1)),"")</f>
        <v/>
      </c>
      <c r="P245" s="18" t="str">
        <f>IFERROR(IF(INDEX(DATOS!AW:AW,MATCH(CHECKLIST!B245,DATOS!B:B,0),1)=0,"",INDEX(DATOS!AW:AW,MATCH(CHECKLIST!B245,DATOS!B:B,0),1)),"")</f>
        <v/>
      </c>
      <c r="Q245" s="18" t="str">
        <f>IFERROR(IF(INDEX(DATOS!AX:AX,MATCH(CHECKLIST!B245,DATOS!B:B,0),1)=0,"",INDEX(DATOS!AX:AX,MATCH(CHECKLIST!B245,DATOS!B:B,0),1)),"")</f>
        <v/>
      </c>
      <c r="R245" t="str">
        <f>IF(B245="","",1)</f>
        <v/>
      </c>
      <c r="S245" t="str">
        <f t="shared" si="11"/>
        <v/>
      </c>
      <c r="U245" t="str">
        <f t="shared" si="9"/>
        <v/>
      </c>
      <c r="V245" t="str">
        <f t="shared" si="10"/>
        <v/>
      </c>
    </row>
    <row r="246" spans="1:22" ht="15" customHeight="1" x14ac:dyDescent="0.25">
      <c r="A246" s="13">
        <v>233</v>
      </c>
      <c r="B246" t="str">
        <f>IFERROR(INDEX(DATOS!B:B,MATCH(CHECKLIST!A246,DATOS!BM:BM,0),1),"")</f>
        <v/>
      </c>
      <c r="C246" t="str">
        <f>IFERROR(INDEX(DATOS!I:I,MATCH(CHECKLIST!A246,DATOS!BM:BM,0),1),"")</f>
        <v/>
      </c>
      <c r="D246" t="str">
        <f>IFERROR(INDEX(DATOS!R:R,MATCH(CHECKLIST!E246,DATOS!F:F,0),1),"")</f>
        <v/>
      </c>
      <c r="E246" s="17" t="str">
        <f>IFERROR(INDEX(DATOS!F:F,MATCH(CHECKLIST!A246,DATOS!BM:BM,0),1),"")</f>
        <v/>
      </c>
      <c r="F246" s="3" t="str">
        <f>IFERROR(IF(INDEX(DATOS!AL:AL,MATCH(CHECKLIST!B246,DATOS!B:B,0),1)=0,"",INDEX(DATOS!AL:AL,MATCH(CHECKLIST!B246,DATOS!B:B,0),1)),"")</f>
        <v/>
      </c>
      <c r="G246" s="18" t="str">
        <f>IFERROR(IF(INDEX(DATOS!AQ:AQ,MATCH(CHECKLIST!B246,DATOS!B:B,0),1)=0,"",INDEX(DATOS!AQ:AQ,MATCH(CHECKLIST!B246,DATOS!B:B,0),1)),"")</f>
        <v/>
      </c>
      <c r="H246" s="18" t="str">
        <f>IFERROR(IF(INDEX(DATOS!AC:AC,MATCH(CHECKLIST!B246,DATOS!B:B,0),1)="","X",IF(INDEX(DATOS!AC:AC,MATCH(CHECKLIST!B246,DATOS!B:B,0),1)="VIGENTE","",INDEX(DATOS!AC:AC,MATCH(CHECKLIST!B246,DATOS!B:B,0),1))),"")</f>
        <v/>
      </c>
      <c r="I246" s="18" t="str">
        <f>IFERROR(IF(INDEX(DATOS!AU:AU,MATCH(CHECKLIST!B246,DATOS!B:B,0),1)=0,"",INDEX(DATOS!AU:AU,MATCH(CHECKLIST!B246,DATOS!B:B,0),1)),"")</f>
        <v/>
      </c>
      <c r="J246" s="18" t="str">
        <f>IFERROR(IF(INDEX(DATOS!AS:AS,MATCH(CHECKLIST!B246,DATOS!B:B,0),1)=0,"",INDEX(DATOS!AS:AS,MATCH(CHECKLIST!B246,DATOS!B:B,0),1)),"")</f>
        <v/>
      </c>
      <c r="K246" s="50" t="str">
        <f>IFERROR(IF(INDEX(DATOS!AT:AT,MATCH(CHECKLIST!B246,DATOS!B:B,0),1)=0,"",INDEX(DATOS!AT:AT,MATCH(CHECKLIST!B246,DATOS!B:B,0),1)),"")</f>
        <v/>
      </c>
      <c r="L246" s="18" t="str">
        <f>IFERROR(IF(INDEX(DATOS!AV:AV,MATCH(CHECKLIST!B246,DATOS!B:B,0),1)=0,"",INDEX(DATOS!AV:AV,MATCH(CHECKLIST!B246,DATOS!B:B,0),1)),"")</f>
        <v/>
      </c>
      <c r="M246" s="18" t="str">
        <f>IFERROR(IF(INDEX(DATOS!AR:AR,MATCH(CHECKLIST!B246,DATOS!B:B,0),1)=0,"",INDEX(DATOS!AR:AR,MATCH(CHECKLIST!B246,DATOS!B:B,0),1)),"")</f>
        <v/>
      </c>
      <c r="N246" s="50" t="str">
        <f ca="1">IFERROR(IF(INDEX(DATOS!K:K,MATCH(CHECKLIST!B246,DATOS!B:B,0),1)="","X",IF(INDEX(DATOS!K:K,MATCH(CHECKLIST!B246,DATOS!B:B,0),1)&gt;YEAR(TODAY())-1,"","VENCIDA")),"")</f>
        <v/>
      </c>
      <c r="O246" s="50" t="str">
        <f>IFERROR(IF(INDEX(DATOS!AY:AY,MATCH(CHECKLIST!B246,DATOS!B:B,0),1)=0,"",INDEX(DATOS!AY:AY,MATCH(CHECKLIST!B246,DATOS!B:B,0),1)),"")</f>
        <v/>
      </c>
      <c r="P246" s="18" t="str">
        <f>IFERROR(IF(INDEX(DATOS!AW:AW,MATCH(CHECKLIST!B246,DATOS!B:B,0),1)=0,"",INDEX(DATOS!AW:AW,MATCH(CHECKLIST!B246,DATOS!B:B,0),1)),"")</f>
        <v/>
      </c>
      <c r="Q246" s="18" t="str">
        <f>IFERROR(IF(INDEX(DATOS!AX:AX,MATCH(CHECKLIST!B246,DATOS!B:B,0),1)=0,"",INDEX(DATOS!AX:AX,MATCH(CHECKLIST!B246,DATOS!B:B,0),1)),"")</f>
        <v/>
      </c>
      <c r="S246">
        <f t="shared" si="11"/>
        <v>0</v>
      </c>
      <c r="U246" t="str">
        <f t="shared" si="9"/>
        <v/>
      </c>
      <c r="V246" t="str">
        <f t="shared" si="10"/>
        <v/>
      </c>
    </row>
    <row r="247" spans="1:22" ht="15" customHeight="1" x14ac:dyDescent="0.25">
      <c r="A247" s="13">
        <v>234</v>
      </c>
      <c r="B247" t="str">
        <f>IFERROR(INDEX(DATOS!B:B,MATCH(CHECKLIST!A247,DATOS!BM:BM,0),1),"")</f>
        <v/>
      </c>
      <c r="C247" t="str">
        <f>IFERROR(INDEX(DATOS!I:I,MATCH(CHECKLIST!A247,DATOS!BM:BM,0),1),"")</f>
        <v/>
      </c>
      <c r="D247" t="str">
        <f>IFERROR(INDEX(DATOS!R:R,MATCH(CHECKLIST!E247,DATOS!F:F,0),1),"")</f>
        <v/>
      </c>
      <c r="E247" s="17" t="str">
        <f>IFERROR(INDEX(DATOS!F:F,MATCH(CHECKLIST!A247,DATOS!BM:BM,0),1),"")</f>
        <v/>
      </c>
      <c r="F247" s="3" t="str">
        <f>IFERROR(IF(INDEX(DATOS!AL:AL,MATCH(CHECKLIST!B247,DATOS!B:B,0),1)=0,"",INDEX(DATOS!AL:AL,MATCH(CHECKLIST!B247,DATOS!B:B,0),1)),"")</f>
        <v/>
      </c>
      <c r="G247" s="18" t="str">
        <f>IFERROR(IF(INDEX(DATOS!AQ:AQ,MATCH(CHECKLIST!B247,DATOS!B:B,0),1)=0,"",INDEX(DATOS!AQ:AQ,MATCH(CHECKLIST!B247,DATOS!B:B,0),1)),"")</f>
        <v/>
      </c>
      <c r="H247" s="18" t="str">
        <f>IFERROR(IF(INDEX(DATOS!AC:AC,MATCH(CHECKLIST!B247,DATOS!B:B,0),1)="","X",IF(INDEX(DATOS!AC:AC,MATCH(CHECKLIST!B247,DATOS!B:B,0),1)="VIGENTE","",INDEX(DATOS!AC:AC,MATCH(CHECKLIST!B247,DATOS!B:B,0),1))),"")</f>
        <v/>
      </c>
      <c r="I247" s="18" t="str">
        <f>IFERROR(IF(INDEX(DATOS!AU:AU,MATCH(CHECKLIST!B247,DATOS!B:B,0),1)=0,"",INDEX(DATOS!AU:AU,MATCH(CHECKLIST!B247,DATOS!B:B,0),1)),"")</f>
        <v/>
      </c>
      <c r="J247" s="18" t="str">
        <f>IFERROR(IF(INDEX(DATOS!AS:AS,MATCH(CHECKLIST!B247,DATOS!B:B,0),1)=0,"",INDEX(DATOS!AS:AS,MATCH(CHECKLIST!B247,DATOS!B:B,0),1)),"")</f>
        <v/>
      </c>
      <c r="K247" s="50" t="str">
        <f>IFERROR(IF(INDEX(DATOS!AT:AT,MATCH(CHECKLIST!B247,DATOS!B:B,0),1)=0,"",INDEX(DATOS!AT:AT,MATCH(CHECKLIST!B247,DATOS!B:B,0),1)),"")</f>
        <v/>
      </c>
      <c r="L247" s="18" t="str">
        <f>IFERROR(IF(INDEX(DATOS!AV:AV,MATCH(CHECKLIST!B247,DATOS!B:B,0),1)=0,"",INDEX(DATOS!AV:AV,MATCH(CHECKLIST!B247,DATOS!B:B,0),1)),"")</f>
        <v/>
      </c>
      <c r="M247" s="18" t="str">
        <f>IFERROR(IF(INDEX(DATOS!AR:AR,MATCH(CHECKLIST!B247,DATOS!B:B,0),1)=0,"",INDEX(DATOS!AR:AR,MATCH(CHECKLIST!B247,DATOS!B:B,0),1)),"")</f>
        <v/>
      </c>
      <c r="N247" s="50" t="str">
        <f ca="1">IFERROR(IF(INDEX(DATOS!K:K,MATCH(CHECKLIST!B247,DATOS!B:B,0),1)="","X",IF(INDEX(DATOS!K:K,MATCH(CHECKLIST!B247,DATOS!B:B,0),1)&gt;YEAR(TODAY())-1,"","VENCIDA")),"")</f>
        <v/>
      </c>
      <c r="O247" s="50" t="str">
        <f>IFERROR(IF(INDEX(DATOS!AY:AY,MATCH(CHECKLIST!B247,DATOS!B:B,0),1)=0,"",INDEX(DATOS!AY:AY,MATCH(CHECKLIST!B247,DATOS!B:B,0),1)),"")</f>
        <v/>
      </c>
      <c r="P247" s="18" t="str">
        <f>IFERROR(IF(INDEX(DATOS!AW:AW,MATCH(CHECKLIST!B247,DATOS!B:B,0),1)=0,"",INDEX(DATOS!AW:AW,MATCH(CHECKLIST!B247,DATOS!B:B,0),1)),"")</f>
        <v/>
      </c>
      <c r="Q247" s="18" t="str">
        <f>IFERROR(IF(INDEX(DATOS!AX:AX,MATCH(CHECKLIST!B247,DATOS!B:B,0),1)=0,"",INDEX(DATOS!AX:AX,MATCH(CHECKLIST!B247,DATOS!B:B,0),1)),"")</f>
        <v/>
      </c>
      <c r="R247" t="str">
        <f>IF(B247="","",1)</f>
        <v/>
      </c>
      <c r="S247" t="str">
        <f t="shared" si="11"/>
        <v/>
      </c>
      <c r="U247" t="str">
        <f t="shared" si="9"/>
        <v/>
      </c>
      <c r="V247" t="str">
        <f t="shared" si="10"/>
        <v/>
      </c>
    </row>
    <row r="248" spans="1:22" ht="15" customHeight="1" x14ac:dyDescent="0.25">
      <c r="A248" s="13">
        <v>235</v>
      </c>
      <c r="B248" t="str">
        <f>IFERROR(INDEX(DATOS!B:B,MATCH(CHECKLIST!A248,DATOS!BM:BM,0),1),"")</f>
        <v/>
      </c>
      <c r="C248" t="str">
        <f>IFERROR(INDEX(DATOS!I:I,MATCH(CHECKLIST!A248,DATOS!BM:BM,0),1),"")</f>
        <v/>
      </c>
      <c r="D248" t="str">
        <f>IFERROR(INDEX(DATOS!R:R,MATCH(CHECKLIST!E248,DATOS!F:F,0),1),"")</f>
        <v/>
      </c>
      <c r="E248" s="17" t="str">
        <f>IFERROR(INDEX(DATOS!F:F,MATCH(CHECKLIST!A248,DATOS!BM:BM,0),1),"")</f>
        <v/>
      </c>
      <c r="F248" s="3" t="str">
        <f>IFERROR(IF(INDEX(DATOS!AL:AL,MATCH(CHECKLIST!B248,DATOS!B:B,0),1)=0,"",INDEX(DATOS!AL:AL,MATCH(CHECKLIST!B248,DATOS!B:B,0),1)),"")</f>
        <v/>
      </c>
      <c r="G248" s="18" t="str">
        <f>IFERROR(IF(INDEX(DATOS!AQ:AQ,MATCH(CHECKLIST!B248,DATOS!B:B,0),1)=0,"",INDEX(DATOS!AQ:AQ,MATCH(CHECKLIST!B248,DATOS!B:B,0),1)),"")</f>
        <v/>
      </c>
      <c r="H248" s="18" t="str">
        <f>IFERROR(IF(INDEX(DATOS!AC:AC,MATCH(CHECKLIST!B248,DATOS!B:B,0),1)="","X",IF(INDEX(DATOS!AC:AC,MATCH(CHECKLIST!B248,DATOS!B:B,0),1)="VIGENTE","",INDEX(DATOS!AC:AC,MATCH(CHECKLIST!B248,DATOS!B:B,0),1))),"")</f>
        <v/>
      </c>
      <c r="I248" s="18" t="str">
        <f>IFERROR(IF(INDEX(DATOS!AU:AU,MATCH(CHECKLIST!B248,DATOS!B:B,0),1)=0,"",INDEX(DATOS!AU:AU,MATCH(CHECKLIST!B248,DATOS!B:B,0),1)),"")</f>
        <v/>
      </c>
      <c r="J248" s="18" t="str">
        <f>IFERROR(IF(INDEX(DATOS!AS:AS,MATCH(CHECKLIST!B248,DATOS!B:B,0),1)=0,"",INDEX(DATOS!AS:AS,MATCH(CHECKLIST!B248,DATOS!B:B,0),1)),"")</f>
        <v/>
      </c>
      <c r="K248" s="50" t="str">
        <f>IFERROR(IF(INDEX(DATOS!AT:AT,MATCH(CHECKLIST!B248,DATOS!B:B,0),1)=0,"",INDEX(DATOS!AT:AT,MATCH(CHECKLIST!B248,DATOS!B:B,0),1)),"")</f>
        <v/>
      </c>
      <c r="L248" s="18" t="str">
        <f>IFERROR(IF(INDEX(DATOS!AV:AV,MATCH(CHECKLIST!B248,DATOS!B:B,0),1)=0,"",INDEX(DATOS!AV:AV,MATCH(CHECKLIST!B248,DATOS!B:B,0),1)),"")</f>
        <v/>
      </c>
      <c r="M248" s="18" t="str">
        <f>IFERROR(IF(INDEX(DATOS!AR:AR,MATCH(CHECKLIST!B248,DATOS!B:B,0),1)=0,"",INDEX(DATOS!AR:AR,MATCH(CHECKLIST!B248,DATOS!B:B,0),1)),"")</f>
        <v/>
      </c>
      <c r="N248" s="50" t="str">
        <f ca="1">IFERROR(IF(INDEX(DATOS!K:K,MATCH(CHECKLIST!B248,DATOS!B:B,0),1)="","X",IF(INDEX(DATOS!K:K,MATCH(CHECKLIST!B248,DATOS!B:B,0),1)&gt;YEAR(TODAY())-1,"","VENCIDA")),"")</f>
        <v/>
      </c>
      <c r="O248" s="50" t="str">
        <f>IFERROR(IF(INDEX(DATOS!AY:AY,MATCH(CHECKLIST!B248,DATOS!B:B,0),1)=0,"",INDEX(DATOS!AY:AY,MATCH(CHECKLIST!B248,DATOS!B:B,0),1)),"")</f>
        <v/>
      </c>
      <c r="P248" s="18" t="str">
        <f>IFERROR(IF(INDEX(DATOS!AW:AW,MATCH(CHECKLIST!B248,DATOS!B:B,0),1)=0,"",INDEX(DATOS!AW:AW,MATCH(CHECKLIST!B248,DATOS!B:B,0),1)),"")</f>
        <v/>
      </c>
      <c r="Q248" s="18" t="str">
        <f>IFERROR(IF(INDEX(DATOS!AX:AX,MATCH(CHECKLIST!B248,DATOS!B:B,0),1)=0,"",INDEX(DATOS!AX:AX,MATCH(CHECKLIST!B248,DATOS!B:B,0),1)),"")</f>
        <v/>
      </c>
      <c r="S248">
        <f t="shared" si="11"/>
        <v>0</v>
      </c>
      <c r="U248" t="str">
        <f t="shared" si="9"/>
        <v/>
      </c>
      <c r="V248" t="str">
        <f t="shared" si="10"/>
        <v/>
      </c>
    </row>
    <row r="249" spans="1:22" ht="15" customHeight="1" x14ac:dyDescent="0.25">
      <c r="A249" s="13">
        <v>236</v>
      </c>
      <c r="B249" t="str">
        <f>IFERROR(INDEX(DATOS!B:B,MATCH(CHECKLIST!A249,DATOS!BM:BM,0),1),"")</f>
        <v/>
      </c>
      <c r="C249" t="str">
        <f>IFERROR(INDEX(DATOS!I:I,MATCH(CHECKLIST!A249,DATOS!BM:BM,0),1),"")</f>
        <v/>
      </c>
      <c r="D249" t="str">
        <f>IFERROR(INDEX(DATOS!R:R,MATCH(CHECKLIST!E249,DATOS!F:F,0),1),"")</f>
        <v/>
      </c>
      <c r="E249" s="17" t="str">
        <f>IFERROR(INDEX(DATOS!F:F,MATCH(CHECKLIST!A249,DATOS!BM:BM,0),1),"")</f>
        <v/>
      </c>
      <c r="F249" s="3" t="str">
        <f>IFERROR(IF(INDEX(DATOS!AL:AL,MATCH(CHECKLIST!B249,DATOS!B:B,0),1)=0,"",INDEX(DATOS!AL:AL,MATCH(CHECKLIST!B249,DATOS!B:B,0),1)),"")</f>
        <v/>
      </c>
      <c r="G249" s="18" t="str">
        <f>IFERROR(IF(INDEX(DATOS!AQ:AQ,MATCH(CHECKLIST!B249,DATOS!B:B,0),1)=0,"",INDEX(DATOS!AQ:AQ,MATCH(CHECKLIST!B249,DATOS!B:B,0),1)),"")</f>
        <v/>
      </c>
      <c r="H249" s="18" t="str">
        <f>IFERROR(IF(INDEX(DATOS!AC:AC,MATCH(CHECKLIST!B249,DATOS!B:B,0),1)="","X",IF(INDEX(DATOS!AC:AC,MATCH(CHECKLIST!B249,DATOS!B:B,0),1)="VIGENTE","",INDEX(DATOS!AC:AC,MATCH(CHECKLIST!B249,DATOS!B:B,0),1))),"")</f>
        <v/>
      </c>
      <c r="I249" s="18" t="str">
        <f>IFERROR(IF(INDEX(DATOS!AU:AU,MATCH(CHECKLIST!B249,DATOS!B:B,0),1)=0,"",INDEX(DATOS!AU:AU,MATCH(CHECKLIST!B249,DATOS!B:B,0),1)),"")</f>
        <v/>
      </c>
      <c r="J249" s="18" t="str">
        <f>IFERROR(IF(INDEX(DATOS!AS:AS,MATCH(CHECKLIST!B249,DATOS!B:B,0),1)=0,"",INDEX(DATOS!AS:AS,MATCH(CHECKLIST!B249,DATOS!B:B,0),1)),"")</f>
        <v/>
      </c>
      <c r="K249" s="50" t="str">
        <f>IFERROR(IF(INDEX(DATOS!AT:AT,MATCH(CHECKLIST!B249,DATOS!B:B,0),1)=0,"",INDEX(DATOS!AT:AT,MATCH(CHECKLIST!B249,DATOS!B:B,0),1)),"")</f>
        <v/>
      </c>
      <c r="L249" s="18" t="str">
        <f>IFERROR(IF(INDEX(DATOS!AV:AV,MATCH(CHECKLIST!B249,DATOS!B:B,0),1)=0,"",INDEX(DATOS!AV:AV,MATCH(CHECKLIST!B249,DATOS!B:B,0),1)),"")</f>
        <v/>
      </c>
      <c r="M249" s="18" t="str">
        <f>IFERROR(IF(INDEX(DATOS!AR:AR,MATCH(CHECKLIST!B249,DATOS!B:B,0),1)=0,"",INDEX(DATOS!AR:AR,MATCH(CHECKLIST!B249,DATOS!B:B,0),1)),"")</f>
        <v/>
      </c>
      <c r="N249" s="50" t="str">
        <f ca="1">IFERROR(IF(INDEX(DATOS!K:K,MATCH(CHECKLIST!B249,DATOS!B:B,0),1)="","X",IF(INDEX(DATOS!K:K,MATCH(CHECKLIST!B249,DATOS!B:B,0),1)&gt;YEAR(TODAY())-1,"","VENCIDA")),"")</f>
        <v/>
      </c>
      <c r="O249" s="50" t="str">
        <f>IFERROR(IF(INDEX(DATOS!AY:AY,MATCH(CHECKLIST!B249,DATOS!B:B,0),1)=0,"",INDEX(DATOS!AY:AY,MATCH(CHECKLIST!B249,DATOS!B:B,0),1)),"")</f>
        <v/>
      </c>
      <c r="P249" s="18" t="str">
        <f>IFERROR(IF(INDEX(DATOS!AW:AW,MATCH(CHECKLIST!B249,DATOS!B:B,0),1)=0,"",INDEX(DATOS!AW:AW,MATCH(CHECKLIST!B249,DATOS!B:B,0),1)),"")</f>
        <v/>
      </c>
      <c r="Q249" s="18" t="str">
        <f>IFERROR(IF(INDEX(DATOS!AX:AX,MATCH(CHECKLIST!B249,DATOS!B:B,0),1)=0,"",INDEX(DATOS!AX:AX,MATCH(CHECKLIST!B249,DATOS!B:B,0),1)),"")</f>
        <v/>
      </c>
      <c r="R249" t="str">
        <f>IF(B249="","",1)</f>
        <v/>
      </c>
      <c r="S249" t="str">
        <f t="shared" si="11"/>
        <v/>
      </c>
      <c r="U249" t="str">
        <f t="shared" si="9"/>
        <v/>
      </c>
      <c r="V249" t="str">
        <f t="shared" si="10"/>
        <v/>
      </c>
    </row>
    <row r="250" spans="1:22" ht="15" customHeight="1" x14ac:dyDescent="0.25">
      <c r="A250" s="13">
        <v>237</v>
      </c>
      <c r="B250" t="str">
        <f>IFERROR(INDEX(DATOS!B:B,MATCH(CHECKLIST!A250,DATOS!BM:BM,0),1),"")</f>
        <v/>
      </c>
      <c r="C250" t="str">
        <f>IFERROR(INDEX(DATOS!I:I,MATCH(CHECKLIST!A250,DATOS!BM:BM,0),1),"")</f>
        <v/>
      </c>
      <c r="D250" t="str">
        <f>IFERROR(INDEX(DATOS!R:R,MATCH(CHECKLIST!E250,DATOS!F:F,0),1),"")</f>
        <v/>
      </c>
      <c r="E250" s="17" t="str">
        <f>IFERROR(INDEX(DATOS!F:F,MATCH(CHECKLIST!A250,DATOS!BM:BM,0),1),"")</f>
        <v/>
      </c>
      <c r="F250" s="3" t="str">
        <f>IFERROR(IF(INDEX(DATOS!AL:AL,MATCH(CHECKLIST!B250,DATOS!B:B,0),1)=0,"",INDEX(DATOS!AL:AL,MATCH(CHECKLIST!B250,DATOS!B:B,0),1)),"")</f>
        <v/>
      </c>
      <c r="G250" s="18" t="str">
        <f>IFERROR(IF(INDEX(DATOS!AQ:AQ,MATCH(CHECKLIST!B250,DATOS!B:B,0),1)=0,"",INDEX(DATOS!AQ:AQ,MATCH(CHECKLIST!B250,DATOS!B:B,0),1)),"")</f>
        <v/>
      </c>
      <c r="H250" s="18" t="str">
        <f>IFERROR(IF(INDEX(DATOS!AC:AC,MATCH(CHECKLIST!B250,DATOS!B:B,0),1)="","X",IF(INDEX(DATOS!AC:AC,MATCH(CHECKLIST!B250,DATOS!B:B,0),1)="VIGENTE","",INDEX(DATOS!AC:AC,MATCH(CHECKLIST!B250,DATOS!B:B,0),1))),"")</f>
        <v/>
      </c>
      <c r="I250" s="18" t="str">
        <f>IFERROR(IF(INDEX(DATOS!AU:AU,MATCH(CHECKLIST!B250,DATOS!B:B,0),1)=0,"",INDEX(DATOS!AU:AU,MATCH(CHECKLIST!B250,DATOS!B:B,0),1)),"")</f>
        <v/>
      </c>
      <c r="J250" s="18" t="str">
        <f>IFERROR(IF(INDEX(DATOS!AS:AS,MATCH(CHECKLIST!B250,DATOS!B:B,0),1)=0,"",INDEX(DATOS!AS:AS,MATCH(CHECKLIST!B250,DATOS!B:B,0),1)),"")</f>
        <v/>
      </c>
      <c r="K250" s="50" t="str">
        <f>IFERROR(IF(INDEX(DATOS!AT:AT,MATCH(CHECKLIST!B250,DATOS!B:B,0),1)=0,"",INDEX(DATOS!AT:AT,MATCH(CHECKLIST!B250,DATOS!B:B,0),1)),"")</f>
        <v/>
      </c>
      <c r="L250" s="18" t="str">
        <f>IFERROR(IF(INDEX(DATOS!AV:AV,MATCH(CHECKLIST!B250,DATOS!B:B,0),1)=0,"",INDEX(DATOS!AV:AV,MATCH(CHECKLIST!B250,DATOS!B:B,0),1)),"")</f>
        <v/>
      </c>
      <c r="M250" s="18" t="str">
        <f>IFERROR(IF(INDEX(DATOS!AR:AR,MATCH(CHECKLIST!B250,DATOS!B:B,0),1)=0,"",INDEX(DATOS!AR:AR,MATCH(CHECKLIST!B250,DATOS!B:B,0),1)),"")</f>
        <v/>
      </c>
      <c r="N250" s="50" t="str">
        <f ca="1">IFERROR(IF(INDEX(DATOS!K:K,MATCH(CHECKLIST!B250,DATOS!B:B,0),1)="","X",IF(INDEX(DATOS!K:K,MATCH(CHECKLIST!B250,DATOS!B:B,0),1)&gt;YEAR(TODAY())-1,"","VENCIDA")),"")</f>
        <v/>
      </c>
      <c r="O250" s="50" t="str">
        <f>IFERROR(IF(INDEX(DATOS!AY:AY,MATCH(CHECKLIST!B250,DATOS!B:B,0),1)=0,"",INDEX(DATOS!AY:AY,MATCH(CHECKLIST!B250,DATOS!B:B,0),1)),"")</f>
        <v/>
      </c>
      <c r="P250" s="18" t="str">
        <f>IFERROR(IF(INDEX(DATOS!AW:AW,MATCH(CHECKLIST!B250,DATOS!B:B,0),1)=0,"",INDEX(DATOS!AW:AW,MATCH(CHECKLIST!B250,DATOS!B:B,0),1)),"")</f>
        <v/>
      </c>
      <c r="Q250" s="18" t="str">
        <f>IFERROR(IF(INDEX(DATOS!AX:AX,MATCH(CHECKLIST!B250,DATOS!B:B,0),1)=0,"",INDEX(DATOS!AX:AX,MATCH(CHECKLIST!B250,DATOS!B:B,0),1)),"")</f>
        <v/>
      </c>
      <c r="S250">
        <f t="shared" si="11"/>
        <v>0</v>
      </c>
      <c r="U250" t="str">
        <f t="shared" si="9"/>
        <v/>
      </c>
      <c r="V250" t="str">
        <f t="shared" si="10"/>
        <v/>
      </c>
    </row>
    <row r="251" spans="1:22" ht="15" customHeight="1" x14ac:dyDescent="0.25">
      <c r="A251" s="13">
        <v>238</v>
      </c>
      <c r="B251" t="str">
        <f>IFERROR(INDEX(DATOS!B:B,MATCH(CHECKLIST!A251,DATOS!BM:BM,0),1),"")</f>
        <v/>
      </c>
      <c r="C251" t="str">
        <f>IFERROR(INDEX(DATOS!I:I,MATCH(CHECKLIST!A251,DATOS!BM:BM,0),1),"")</f>
        <v/>
      </c>
      <c r="D251" t="str">
        <f>IFERROR(INDEX(DATOS!R:R,MATCH(CHECKLIST!E251,DATOS!F:F,0),1),"")</f>
        <v/>
      </c>
      <c r="E251" s="17" t="str">
        <f>IFERROR(INDEX(DATOS!F:F,MATCH(CHECKLIST!A251,DATOS!BM:BM,0),1),"")</f>
        <v/>
      </c>
      <c r="F251" s="3" t="str">
        <f>IFERROR(IF(INDEX(DATOS!AL:AL,MATCH(CHECKLIST!B251,DATOS!B:B,0),1)=0,"",INDEX(DATOS!AL:AL,MATCH(CHECKLIST!B251,DATOS!B:B,0),1)),"")</f>
        <v/>
      </c>
      <c r="G251" s="18" t="str">
        <f>IFERROR(IF(INDEX(DATOS!AQ:AQ,MATCH(CHECKLIST!B251,DATOS!B:B,0),1)=0,"",INDEX(DATOS!AQ:AQ,MATCH(CHECKLIST!B251,DATOS!B:B,0),1)),"")</f>
        <v/>
      </c>
      <c r="H251" s="18" t="str">
        <f>IFERROR(IF(INDEX(DATOS!AC:AC,MATCH(CHECKLIST!B251,DATOS!B:B,0),1)="","X",IF(INDEX(DATOS!AC:AC,MATCH(CHECKLIST!B251,DATOS!B:B,0),1)="VIGENTE","",INDEX(DATOS!AC:AC,MATCH(CHECKLIST!B251,DATOS!B:B,0),1))),"")</f>
        <v/>
      </c>
      <c r="I251" s="18" t="str">
        <f>IFERROR(IF(INDEX(DATOS!AU:AU,MATCH(CHECKLIST!B251,DATOS!B:B,0),1)=0,"",INDEX(DATOS!AU:AU,MATCH(CHECKLIST!B251,DATOS!B:B,0),1)),"")</f>
        <v/>
      </c>
      <c r="J251" s="18" t="str">
        <f>IFERROR(IF(INDEX(DATOS!AS:AS,MATCH(CHECKLIST!B251,DATOS!B:B,0),1)=0,"",INDEX(DATOS!AS:AS,MATCH(CHECKLIST!B251,DATOS!B:B,0),1)),"")</f>
        <v/>
      </c>
      <c r="K251" s="50" t="str">
        <f>IFERROR(IF(INDEX(DATOS!AT:AT,MATCH(CHECKLIST!B251,DATOS!B:B,0),1)=0,"",INDEX(DATOS!AT:AT,MATCH(CHECKLIST!B251,DATOS!B:B,0),1)),"")</f>
        <v/>
      </c>
      <c r="L251" s="18" t="str">
        <f>IFERROR(IF(INDEX(DATOS!AV:AV,MATCH(CHECKLIST!B251,DATOS!B:B,0),1)=0,"",INDEX(DATOS!AV:AV,MATCH(CHECKLIST!B251,DATOS!B:B,0),1)),"")</f>
        <v/>
      </c>
      <c r="M251" s="18" t="str">
        <f>IFERROR(IF(INDEX(DATOS!AR:AR,MATCH(CHECKLIST!B251,DATOS!B:B,0),1)=0,"",INDEX(DATOS!AR:AR,MATCH(CHECKLIST!B251,DATOS!B:B,0),1)),"")</f>
        <v/>
      </c>
      <c r="N251" s="50" t="str">
        <f ca="1">IFERROR(IF(INDEX(DATOS!K:K,MATCH(CHECKLIST!B251,DATOS!B:B,0),1)="","X",IF(INDEX(DATOS!K:K,MATCH(CHECKLIST!B251,DATOS!B:B,0),1)&gt;YEAR(TODAY())-1,"","VENCIDA")),"")</f>
        <v/>
      </c>
      <c r="O251" s="50" t="str">
        <f>IFERROR(IF(INDEX(DATOS!AY:AY,MATCH(CHECKLIST!B251,DATOS!B:B,0),1)=0,"",INDEX(DATOS!AY:AY,MATCH(CHECKLIST!B251,DATOS!B:B,0),1)),"")</f>
        <v/>
      </c>
      <c r="P251" s="18" t="str">
        <f>IFERROR(IF(INDEX(DATOS!AW:AW,MATCH(CHECKLIST!B251,DATOS!B:B,0),1)=0,"",INDEX(DATOS!AW:AW,MATCH(CHECKLIST!B251,DATOS!B:B,0),1)),"")</f>
        <v/>
      </c>
      <c r="Q251" s="18" t="str">
        <f>IFERROR(IF(INDEX(DATOS!AX:AX,MATCH(CHECKLIST!B251,DATOS!B:B,0),1)=0,"",INDEX(DATOS!AX:AX,MATCH(CHECKLIST!B251,DATOS!B:B,0),1)),"")</f>
        <v/>
      </c>
      <c r="R251" t="str">
        <f>IF(B251="","",1)</f>
        <v/>
      </c>
      <c r="S251" t="str">
        <f t="shared" si="11"/>
        <v/>
      </c>
      <c r="U251" t="str">
        <f t="shared" si="9"/>
        <v/>
      </c>
      <c r="V251" t="str">
        <f t="shared" si="10"/>
        <v/>
      </c>
    </row>
    <row r="252" spans="1:22" ht="15" customHeight="1" x14ac:dyDescent="0.25">
      <c r="A252" s="13">
        <v>239</v>
      </c>
      <c r="B252" t="str">
        <f>IFERROR(INDEX(DATOS!B:B,MATCH(CHECKLIST!A252,DATOS!BM:BM,0),1),"")</f>
        <v/>
      </c>
      <c r="C252" t="str">
        <f>IFERROR(INDEX(DATOS!I:I,MATCH(CHECKLIST!A252,DATOS!BM:BM,0),1),"")</f>
        <v/>
      </c>
      <c r="D252" t="str">
        <f>IFERROR(INDEX(DATOS!R:R,MATCH(CHECKLIST!E252,DATOS!F:F,0),1),"")</f>
        <v/>
      </c>
      <c r="E252" s="17" t="str">
        <f>IFERROR(INDEX(DATOS!F:F,MATCH(CHECKLIST!A252,DATOS!BM:BM,0),1),"")</f>
        <v/>
      </c>
      <c r="F252" s="3" t="str">
        <f>IFERROR(IF(INDEX(DATOS!AL:AL,MATCH(CHECKLIST!B252,DATOS!B:B,0),1)=0,"",INDEX(DATOS!AL:AL,MATCH(CHECKLIST!B252,DATOS!B:B,0),1)),"")</f>
        <v/>
      </c>
      <c r="G252" s="18" t="str">
        <f>IFERROR(IF(INDEX(DATOS!AQ:AQ,MATCH(CHECKLIST!B252,DATOS!B:B,0),1)=0,"",INDEX(DATOS!AQ:AQ,MATCH(CHECKLIST!B252,DATOS!B:B,0),1)),"")</f>
        <v/>
      </c>
      <c r="H252" s="18" t="str">
        <f>IFERROR(IF(INDEX(DATOS!AC:AC,MATCH(CHECKLIST!B252,DATOS!B:B,0),1)="","X",IF(INDEX(DATOS!AC:AC,MATCH(CHECKLIST!B252,DATOS!B:B,0),1)="VIGENTE","",INDEX(DATOS!AC:AC,MATCH(CHECKLIST!B252,DATOS!B:B,0),1))),"")</f>
        <v/>
      </c>
      <c r="I252" s="18" t="str">
        <f>IFERROR(IF(INDEX(DATOS!AU:AU,MATCH(CHECKLIST!B252,DATOS!B:B,0),1)=0,"",INDEX(DATOS!AU:AU,MATCH(CHECKLIST!B252,DATOS!B:B,0),1)),"")</f>
        <v/>
      </c>
      <c r="J252" s="18" t="str">
        <f>IFERROR(IF(INDEX(DATOS!AS:AS,MATCH(CHECKLIST!B252,DATOS!B:B,0),1)=0,"",INDEX(DATOS!AS:AS,MATCH(CHECKLIST!B252,DATOS!B:B,0),1)),"")</f>
        <v/>
      </c>
      <c r="K252" s="50" t="str">
        <f>IFERROR(IF(INDEX(DATOS!AT:AT,MATCH(CHECKLIST!B252,DATOS!B:B,0),1)=0,"",INDEX(DATOS!AT:AT,MATCH(CHECKLIST!B252,DATOS!B:B,0),1)),"")</f>
        <v/>
      </c>
      <c r="L252" s="18" t="str">
        <f>IFERROR(IF(INDEX(DATOS!AV:AV,MATCH(CHECKLIST!B252,DATOS!B:B,0),1)=0,"",INDEX(DATOS!AV:AV,MATCH(CHECKLIST!B252,DATOS!B:B,0),1)),"")</f>
        <v/>
      </c>
      <c r="M252" s="18" t="str">
        <f>IFERROR(IF(INDEX(DATOS!AR:AR,MATCH(CHECKLIST!B252,DATOS!B:B,0),1)=0,"",INDEX(DATOS!AR:AR,MATCH(CHECKLIST!B252,DATOS!B:B,0),1)),"")</f>
        <v/>
      </c>
      <c r="N252" s="50" t="str">
        <f ca="1">IFERROR(IF(INDEX(DATOS!K:K,MATCH(CHECKLIST!B252,DATOS!B:B,0),1)="","X",IF(INDEX(DATOS!K:K,MATCH(CHECKLIST!B252,DATOS!B:B,0),1)&gt;YEAR(TODAY())-1,"","VENCIDA")),"")</f>
        <v/>
      </c>
      <c r="O252" s="50" t="str">
        <f>IFERROR(IF(INDEX(DATOS!AY:AY,MATCH(CHECKLIST!B252,DATOS!B:B,0),1)=0,"",INDEX(DATOS!AY:AY,MATCH(CHECKLIST!B252,DATOS!B:B,0),1)),"")</f>
        <v/>
      </c>
      <c r="P252" s="18" t="str">
        <f>IFERROR(IF(INDEX(DATOS!AW:AW,MATCH(CHECKLIST!B252,DATOS!B:B,0),1)=0,"",INDEX(DATOS!AW:AW,MATCH(CHECKLIST!B252,DATOS!B:B,0),1)),"")</f>
        <v/>
      </c>
      <c r="Q252" s="18" t="str">
        <f>IFERROR(IF(INDEX(DATOS!AX:AX,MATCH(CHECKLIST!B252,DATOS!B:B,0),1)=0,"",INDEX(DATOS!AX:AX,MATCH(CHECKLIST!B252,DATOS!B:B,0),1)),"")</f>
        <v/>
      </c>
      <c r="S252">
        <f t="shared" si="11"/>
        <v>0</v>
      </c>
      <c r="U252" t="str">
        <f t="shared" si="9"/>
        <v/>
      </c>
      <c r="V252" t="str">
        <f t="shared" si="10"/>
        <v/>
      </c>
    </row>
    <row r="253" spans="1:22" ht="15" customHeight="1" x14ac:dyDescent="0.25">
      <c r="A253" s="13">
        <v>240</v>
      </c>
      <c r="B253" t="str">
        <f>IFERROR(INDEX(DATOS!B:B,MATCH(CHECKLIST!A253,DATOS!BM:BM,0),1),"")</f>
        <v/>
      </c>
      <c r="C253" t="str">
        <f>IFERROR(INDEX(DATOS!I:I,MATCH(CHECKLIST!A253,DATOS!BM:BM,0),1),"")</f>
        <v/>
      </c>
      <c r="D253" t="str">
        <f>IFERROR(INDEX(DATOS!R:R,MATCH(CHECKLIST!E253,DATOS!F:F,0),1),"")</f>
        <v/>
      </c>
      <c r="E253" s="40" t="str">
        <f>IFERROR(INDEX(DATOS!F:F,MATCH(CHECKLIST!A253,DATOS!BM:BM,0),1),"")</f>
        <v/>
      </c>
      <c r="F253" s="3" t="str">
        <f>IFERROR(IF(INDEX(DATOS!AL:AL,MATCH(CHECKLIST!B253,DATOS!B:B,0),1)=0,"",INDEX(DATOS!AL:AL,MATCH(CHECKLIST!B253,DATOS!B:B,0),1)),"")</f>
        <v/>
      </c>
      <c r="G253" s="18" t="str">
        <f>IFERROR(IF(INDEX(DATOS!AQ:AQ,MATCH(CHECKLIST!B253,DATOS!B:B,0),1)=0,"",INDEX(DATOS!AQ:AQ,MATCH(CHECKLIST!B253,DATOS!B:B,0),1)),"")</f>
        <v/>
      </c>
      <c r="H253" s="18" t="str">
        <f>IFERROR(IF(INDEX(DATOS!AC:AC,MATCH(CHECKLIST!B253,DATOS!B:B,0),1)="","X",IF(INDEX(DATOS!AC:AC,MATCH(CHECKLIST!B253,DATOS!B:B,0),1)="VIGENTE","",INDEX(DATOS!AC:AC,MATCH(CHECKLIST!B253,DATOS!B:B,0),1))),"")</f>
        <v/>
      </c>
      <c r="I253" s="18" t="str">
        <f>IFERROR(IF(INDEX(DATOS!AU:AU,MATCH(CHECKLIST!B253,DATOS!B:B,0),1)=0,"",INDEX(DATOS!AU:AU,MATCH(CHECKLIST!B253,DATOS!B:B,0),1)),"")</f>
        <v/>
      </c>
      <c r="J253" s="18" t="str">
        <f>IFERROR(IF(INDEX(DATOS!AS:AS,MATCH(CHECKLIST!B253,DATOS!B:B,0),1)=0,"",INDEX(DATOS!AS:AS,MATCH(CHECKLIST!B253,DATOS!B:B,0),1)),"")</f>
        <v/>
      </c>
      <c r="K253" s="50" t="str">
        <f>IFERROR(IF(INDEX(DATOS!AT:AT,MATCH(CHECKLIST!B253,DATOS!B:B,0),1)=0,"",INDEX(DATOS!AT:AT,MATCH(CHECKLIST!B253,DATOS!B:B,0),1)),"")</f>
        <v/>
      </c>
      <c r="L253" s="18" t="str">
        <f>IFERROR(IF(INDEX(DATOS!AV:AV,MATCH(CHECKLIST!B253,DATOS!B:B,0),1)=0,"",INDEX(DATOS!AV:AV,MATCH(CHECKLIST!B253,DATOS!B:B,0),1)),"")</f>
        <v/>
      </c>
      <c r="M253" s="18" t="str">
        <f>IFERROR(IF(INDEX(DATOS!AR:AR,MATCH(CHECKLIST!B253,DATOS!B:B,0),1)=0,"",INDEX(DATOS!AR:AR,MATCH(CHECKLIST!B253,DATOS!B:B,0),1)),"")</f>
        <v/>
      </c>
      <c r="N253" s="50" t="str">
        <f ca="1">IFERROR(IF(INDEX(DATOS!K:K,MATCH(CHECKLIST!B253,DATOS!B:B,0),1)="","X",IF(INDEX(DATOS!K:K,MATCH(CHECKLIST!B253,DATOS!B:B,0),1)&gt;YEAR(TODAY())-1,"","VENCIDA")),"")</f>
        <v/>
      </c>
      <c r="O253" s="50" t="str">
        <f>IFERROR(IF(INDEX(DATOS!AY:AY,MATCH(CHECKLIST!B253,DATOS!B:B,0),1)=0,"",INDEX(DATOS!AY:AY,MATCH(CHECKLIST!B253,DATOS!B:B,0),1)),"")</f>
        <v/>
      </c>
      <c r="P253" s="18" t="str">
        <f>IFERROR(IF(INDEX(DATOS!AW:AW,MATCH(CHECKLIST!B253,DATOS!B:B,0),1)=0,"",INDEX(DATOS!AW:AW,MATCH(CHECKLIST!B253,DATOS!B:B,0),1)),"")</f>
        <v/>
      </c>
      <c r="Q253" s="18" t="str">
        <f>IFERROR(IF(INDEX(DATOS!AX:AX,MATCH(CHECKLIST!B253,DATOS!B:B,0),1)=0,"",INDEX(DATOS!AX:AX,MATCH(CHECKLIST!B253,DATOS!B:B,0),1)),"")</f>
        <v/>
      </c>
      <c r="R253" t="str">
        <f>IF(B253="","",1)</f>
        <v/>
      </c>
      <c r="S253" t="str">
        <f t="shared" si="11"/>
        <v/>
      </c>
      <c r="U253" t="str">
        <f t="shared" si="9"/>
        <v/>
      </c>
      <c r="V253" t="str">
        <f t="shared" si="10"/>
        <v/>
      </c>
    </row>
    <row r="254" spans="1:22" ht="15" customHeight="1" x14ac:dyDescent="0.25">
      <c r="A254" s="13">
        <v>241</v>
      </c>
      <c r="B254" t="str">
        <f>IFERROR(INDEX(DATOS!B:B,MATCH(CHECKLIST!A254,DATOS!BM:BM,0),1),"")</f>
        <v/>
      </c>
      <c r="C254" t="str">
        <f>IFERROR(INDEX(DATOS!I:I,MATCH(CHECKLIST!A254,DATOS!BM:BM,0),1),"")</f>
        <v/>
      </c>
      <c r="D254" t="str">
        <f>IFERROR(INDEX(DATOS!R:R,MATCH(CHECKLIST!E254,DATOS!F:F,0),1),"")</f>
        <v/>
      </c>
      <c r="E254" s="17" t="str">
        <f>IFERROR(INDEX(DATOS!F:F,MATCH(CHECKLIST!A254,DATOS!BM:BM,0),1),"")</f>
        <v/>
      </c>
      <c r="F254" s="3" t="str">
        <f>IFERROR(IF(INDEX(DATOS!AL:AL,MATCH(CHECKLIST!B254,DATOS!B:B,0),1)=0,"",INDEX(DATOS!AL:AL,MATCH(CHECKLIST!B254,DATOS!B:B,0),1)),"")</f>
        <v/>
      </c>
      <c r="G254" s="18" t="str">
        <f>IFERROR(IF(INDEX(DATOS!AQ:AQ,MATCH(CHECKLIST!B254,DATOS!B:B,0),1)=0,"",INDEX(DATOS!AQ:AQ,MATCH(CHECKLIST!B254,DATOS!B:B,0),1)),"")</f>
        <v/>
      </c>
      <c r="H254" s="18" t="str">
        <f>IFERROR(IF(INDEX(DATOS!AC:AC,MATCH(CHECKLIST!B254,DATOS!B:B,0),1)="","X",IF(INDEX(DATOS!AC:AC,MATCH(CHECKLIST!B254,DATOS!B:B,0),1)="VIGENTE","",INDEX(DATOS!AC:AC,MATCH(CHECKLIST!B254,DATOS!B:B,0),1))),"")</f>
        <v/>
      </c>
      <c r="I254" s="18" t="str">
        <f>IFERROR(IF(INDEX(DATOS!AU:AU,MATCH(CHECKLIST!B254,DATOS!B:B,0),1)=0,"",INDEX(DATOS!AU:AU,MATCH(CHECKLIST!B254,DATOS!B:B,0),1)),"")</f>
        <v/>
      </c>
      <c r="J254" s="18" t="str">
        <f>IFERROR(IF(INDEX(DATOS!AS:AS,MATCH(CHECKLIST!B254,DATOS!B:B,0),1)=0,"",INDEX(DATOS!AS:AS,MATCH(CHECKLIST!B254,DATOS!B:B,0),1)),"")</f>
        <v/>
      </c>
      <c r="K254" s="50" t="str">
        <f>IFERROR(IF(INDEX(DATOS!AT:AT,MATCH(CHECKLIST!B254,DATOS!B:B,0),1)=0,"",INDEX(DATOS!AT:AT,MATCH(CHECKLIST!B254,DATOS!B:B,0),1)),"")</f>
        <v/>
      </c>
      <c r="L254" s="18" t="str">
        <f>IFERROR(IF(INDEX(DATOS!AV:AV,MATCH(CHECKLIST!B254,DATOS!B:B,0),1)=0,"",INDEX(DATOS!AV:AV,MATCH(CHECKLIST!B254,DATOS!B:B,0),1)),"")</f>
        <v/>
      </c>
      <c r="M254" s="18" t="str">
        <f>IFERROR(IF(INDEX(DATOS!AR:AR,MATCH(CHECKLIST!B254,DATOS!B:B,0),1)=0,"",INDEX(DATOS!AR:AR,MATCH(CHECKLIST!B254,DATOS!B:B,0),1)),"")</f>
        <v/>
      </c>
      <c r="N254" s="50" t="str">
        <f ca="1">IFERROR(IF(INDEX(DATOS!K:K,MATCH(CHECKLIST!B254,DATOS!B:B,0),1)="","X",IF(INDEX(DATOS!K:K,MATCH(CHECKLIST!B254,DATOS!B:B,0),1)&gt;YEAR(TODAY())-1,"","VENCIDA")),"")</f>
        <v/>
      </c>
      <c r="O254" s="50" t="str">
        <f>IFERROR(IF(INDEX(DATOS!AY:AY,MATCH(CHECKLIST!B254,DATOS!B:B,0),1)=0,"",INDEX(DATOS!AY:AY,MATCH(CHECKLIST!B254,DATOS!B:B,0),1)),"")</f>
        <v/>
      </c>
      <c r="P254" s="18" t="str">
        <f>IFERROR(IF(INDEX(DATOS!AW:AW,MATCH(CHECKLIST!B254,DATOS!B:B,0),1)=0,"",INDEX(DATOS!AW:AW,MATCH(CHECKLIST!B254,DATOS!B:B,0),1)),"")</f>
        <v/>
      </c>
      <c r="Q254" s="18" t="str">
        <f>IFERROR(IF(INDEX(DATOS!AX:AX,MATCH(CHECKLIST!B254,DATOS!B:B,0),1)=0,"",INDEX(DATOS!AX:AX,MATCH(CHECKLIST!B254,DATOS!B:B,0),1)),"")</f>
        <v/>
      </c>
      <c r="S254">
        <f t="shared" si="11"/>
        <v>0</v>
      </c>
      <c r="U254" t="str">
        <f t="shared" si="9"/>
        <v/>
      </c>
      <c r="V254" t="str">
        <f t="shared" si="10"/>
        <v/>
      </c>
    </row>
    <row r="255" spans="1:22" ht="15" customHeight="1" x14ac:dyDescent="0.25">
      <c r="A255" s="13">
        <v>242</v>
      </c>
      <c r="B255" t="str">
        <f>IFERROR(INDEX(DATOS!B:B,MATCH(CHECKLIST!A255,DATOS!BM:BM,0),1),"")</f>
        <v/>
      </c>
      <c r="C255" t="str">
        <f>IFERROR(INDEX(DATOS!I:I,MATCH(CHECKLIST!A255,DATOS!BM:BM,0),1),"")</f>
        <v/>
      </c>
      <c r="D255" t="str">
        <f>IFERROR(INDEX(DATOS!R:R,MATCH(CHECKLIST!E255,DATOS!F:F,0),1),"")</f>
        <v/>
      </c>
      <c r="E255" s="17" t="str">
        <f>IFERROR(INDEX(DATOS!F:F,MATCH(CHECKLIST!A255,DATOS!BM:BM,0),1),"")</f>
        <v/>
      </c>
      <c r="F255" s="3" t="str">
        <f>IFERROR(IF(INDEX(DATOS!AL:AL,MATCH(CHECKLIST!B255,DATOS!B:B,0),1)=0,"",INDEX(DATOS!AL:AL,MATCH(CHECKLIST!B255,DATOS!B:B,0),1)),"")</f>
        <v/>
      </c>
      <c r="G255" s="18" t="str">
        <f>IFERROR(IF(INDEX(DATOS!AQ:AQ,MATCH(CHECKLIST!B255,DATOS!B:B,0),1)=0,"",INDEX(DATOS!AQ:AQ,MATCH(CHECKLIST!B255,DATOS!B:B,0),1)),"")</f>
        <v/>
      </c>
      <c r="H255" s="18" t="str">
        <f>IFERROR(IF(INDEX(DATOS!AC:AC,MATCH(CHECKLIST!B255,DATOS!B:B,0),1)="","X",IF(INDEX(DATOS!AC:AC,MATCH(CHECKLIST!B255,DATOS!B:B,0),1)="VIGENTE","",INDEX(DATOS!AC:AC,MATCH(CHECKLIST!B255,DATOS!B:B,0),1))),"")</f>
        <v/>
      </c>
      <c r="I255" s="18" t="str">
        <f>IFERROR(IF(INDEX(DATOS!AU:AU,MATCH(CHECKLIST!B255,DATOS!B:B,0),1)=0,"",INDEX(DATOS!AU:AU,MATCH(CHECKLIST!B255,DATOS!B:B,0),1)),"")</f>
        <v/>
      </c>
      <c r="J255" s="18" t="str">
        <f>IFERROR(IF(INDEX(DATOS!AS:AS,MATCH(CHECKLIST!B255,DATOS!B:B,0),1)=0,"",INDEX(DATOS!AS:AS,MATCH(CHECKLIST!B255,DATOS!B:B,0),1)),"")</f>
        <v/>
      </c>
      <c r="K255" s="50" t="str">
        <f>IFERROR(IF(INDEX(DATOS!AT:AT,MATCH(CHECKLIST!B255,DATOS!B:B,0),1)=0,"",INDEX(DATOS!AT:AT,MATCH(CHECKLIST!B255,DATOS!B:B,0),1)),"")</f>
        <v/>
      </c>
      <c r="L255" s="18" t="str">
        <f>IFERROR(IF(INDEX(DATOS!AV:AV,MATCH(CHECKLIST!B255,DATOS!B:B,0),1)=0,"",INDEX(DATOS!AV:AV,MATCH(CHECKLIST!B255,DATOS!B:B,0),1)),"")</f>
        <v/>
      </c>
      <c r="M255" s="18" t="str">
        <f>IFERROR(IF(INDEX(DATOS!AR:AR,MATCH(CHECKLIST!B255,DATOS!B:B,0),1)=0,"",INDEX(DATOS!AR:AR,MATCH(CHECKLIST!B255,DATOS!B:B,0),1)),"")</f>
        <v/>
      </c>
      <c r="N255" s="50" t="str">
        <f ca="1">IFERROR(IF(INDEX(DATOS!K:K,MATCH(CHECKLIST!B255,DATOS!B:B,0),1)="","X",IF(INDEX(DATOS!K:K,MATCH(CHECKLIST!B255,DATOS!B:B,0),1)&gt;YEAR(TODAY())-1,"","VENCIDA")),"")</f>
        <v/>
      </c>
      <c r="O255" s="50" t="str">
        <f>IFERROR(IF(INDEX(DATOS!AY:AY,MATCH(CHECKLIST!B255,DATOS!B:B,0),1)=0,"",INDEX(DATOS!AY:AY,MATCH(CHECKLIST!B255,DATOS!B:B,0),1)),"")</f>
        <v/>
      </c>
      <c r="P255" s="18" t="str">
        <f>IFERROR(IF(INDEX(DATOS!AW:AW,MATCH(CHECKLIST!B255,DATOS!B:B,0),1)=0,"",INDEX(DATOS!AW:AW,MATCH(CHECKLIST!B255,DATOS!B:B,0),1)),"")</f>
        <v/>
      </c>
      <c r="Q255" s="18" t="str">
        <f>IFERROR(IF(INDEX(DATOS!AX:AX,MATCH(CHECKLIST!B255,DATOS!B:B,0),1)=0,"",INDEX(DATOS!AX:AX,MATCH(CHECKLIST!B255,DATOS!B:B,0),1)),"")</f>
        <v/>
      </c>
      <c r="R255" t="str">
        <f>IF(B255="","",1)</f>
        <v/>
      </c>
      <c r="S255" t="str">
        <f t="shared" si="11"/>
        <v/>
      </c>
      <c r="U255" t="str">
        <f t="shared" si="9"/>
        <v/>
      </c>
      <c r="V255" t="str">
        <f t="shared" si="10"/>
        <v/>
      </c>
    </row>
    <row r="256" spans="1:22" ht="15" customHeight="1" x14ac:dyDescent="0.25">
      <c r="A256" s="13">
        <v>243</v>
      </c>
      <c r="B256" t="str">
        <f>IFERROR(INDEX(DATOS!B:B,MATCH(CHECKLIST!A256,DATOS!BM:BM,0),1),"")</f>
        <v/>
      </c>
      <c r="C256" t="str">
        <f>IFERROR(INDEX(DATOS!I:I,MATCH(CHECKLIST!A256,DATOS!BM:BM,0),1),"")</f>
        <v/>
      </c>
      <c r="D256" t="str">
        <f>IFERROR(INDEX(DATOS!R:R,MATCH(CHECKLIST!E256,DATOS!F:F,0),1),"")</f>
        <v/>
      </c>
      <c r="E256" s="17" t="str">
        <f>IFERROR(INDEX(DATOS!F:F,MATCH(CHECKLIST!A256,DATOS!BM:BM,0),1),"")</f>
        <v/>
      </c>
      <c r="F256" s="3" t="str">
        <f>IFERROR(IF(INDEX(DATOS!AL:AL,MATCH(CHECKLIST!B256,DATOS!B:B,0),1)=0,"",INDEX(DATOS!AL:AL,MATCH(CHECKLIST!B256,DATOS!B:B,0),1)),"")</f>
        <v/>
      </c>
      <c r="G256" s="18" t="str">
        <f>IFERROR(IF(INDEX(DATOS!AQ:AQ,MATCH(CHECKLIST!B256,DATOS!B:B,0),1)=0,"",INDEX(DATOS!AQ:AQ,MATCH(CHECKLIST!B256,DATOS!B:B,0),1)),"")</f>
        <v/>
      </c>
      <c r="H256" s="18" t="str">
        <f>IFERROR(IF(INDEX(DATOS!AC:AC,MATCH(CHECKLIST!B256,DATOS!B:B,0),1)="","X",IF(INDEX(DATOS!AC:AC,MATCH(CHECKLIST!B256,DATOS!B:B,0),1)="VIGENTE","",INDEX(DATOS!AC:AC,MATCH(CHECKLIST!B256,DATOS!B:B,0),1))),"")</f>
        <v/>
      </c>
      <c r="I256" s="18" t="str">
        <f>IFERROR(IF(INDEX(DATOS!AU:AU,MATCH(CHECKLIST!B256,DATOS!B:B,0),1)=0,"",INDEX(DATOS!AU:AU,MATCH(CHECKLIST!B256,DATOS!B:B,0),1)),"")</f>
        <v/>
      </c>
      <c r="J256" s="18" t="str">
        <f>IFERROR(IF(INDEX(DATOS!AS:AS,MATCH(CHECKLIST!B256,DATOS!B:B,0),1)=0,"",INDEX(DATOS!AS:AS,MATCH(CHECKLIST!B256,DATOS!B:B,0),1)),"")</f>
        <v/>
      </c>
      <c r="K256" s="50" t="str">
        <f>IFERROR(IF(INDEX(DATOS!AT:AT,MATCH(CHECKLIST!B256,DATOS!B:B,0),1)=0,"",INDEX(DATOS!AT:AT,MATCH(CHECKLIST!B256,DATOS!B:B,0),1)),"")</f>
        <v/>
      </c>
      <c r="L256" s="18" t="str">
        <f>IFERROR(IF(INDEX(DATOS!AV:AV,MATCH(CHECKLIST!B256,DATOS!B:B,0),1)=0,"",INDEX(DATOS!AV:AV,MATCH(CHECKLIST!B256,DATOS!B:B,0),1)),"")</f>
        <v/>
      </c>
      <c r="M256" s="18" t="str">
        <f>IFERROR(IF(INDEX(DATOS!AR:AR,MATCH(CHECKLIST!B256,DATOS!B:B,0),1)=0,"",INDEX(DATOS!AR:AR,MATCH(CHECKLIST!B256,DATOS!B:B,0),1)),"")</f>
        <v/>
      </c>
      <c r="N256" s="50" t="str">
        <f ca="1">IFERROR(IF(INDEX(DATOS!K:K,MATCH(CHECKLIST!B256,DATOS!B:B,0),1)="","X",IF(INDEX(DATOS!K:K,MATCH(CHECKLIST!B256,DATOS!B:B,0),1)&gt;YEAR(TODAY())-1,"","VENCIDA")),"")</f>
        <v/>
      </c>
      <c r="O256" s="50" t="str">
        <f>IFERROR(IF(INDEX(DATOS!AY:AY,MATCH(CHECKLIST!B256,DATOS!B:B,0),1)=0,"",INDEX(DATOS!AY:AY,MATCH(CHECKLIST!B256,DATOS!B:B,0),1)),"")</f>
        <v/>
      </c>
      <c r="P256" s="18" t="str">
        <f>IFERROR(IF(INDEX(DATOS!AW:AW,MATCH(CHECKLIST!B256,DATOS!B:B,0),1)=0,"",INDEX(DATOS!AW:AW,MATCH(CHECKLIST!B256,DATOS!B:B,0),1)),"")</f>
        <v/>
      </c>
      <c r="Q256" s="18" t="str">
        <f>IFERROR(IF(INDEX(DATOS!AX:AX,MATCH(CHECKLIST!B256,DATOS!B:B,0),1)=0,"",INDEX(DATOS!AX:AX,MATCH(CHECKLIST!B256,DATOS!B:B,0),1)),"")</f>
        <v/>
      </c>
      <c r="S256">
        <f t="shared" si="11"/>
        <v>0</v>
      </c>
      <c r="U256" t="str">
        <f t="shared" si="9"/>
        <v/>
      </c>
      <c r="V256" t="str">
        <f t="shared" si="10"/>
        <v/>
      </c>
    </row>
    <row r="257" spans="1:22" ht="15" customHeight="1" x14ac:dyDescent="0.25">
      <c r="A257" s="13">
        <v>244</v>
      </c>
      <c r="B257" t="str">
        <f>IFERROR(INDEX(DATOS!B:B,MATCH(CHECKLIST!A257,DATOS!BM:BM,0),1),"")</f>
        <v/>
      </c>
      <c r="C257" t="str">
        <f>IFERROR(INDEX(DATOS!I:I,MATCH(CHECKLIST!A257,DATOS!BM:BM,0),1),"")</f>
        <v/>
      </c>
      <c r="D257" t="str">
        <f>IFERROR(INDEX(DATOS!R:R,MATCH(CHECKLIST!E257,DATOS!F:F,0),1),"")</f>
        <v/>
      </c>
      <c r="E257" s="17" t="str">
        <f>IFERROR(INDEX(DATOS!F:F,MATCH(CHECKLIST!A257,DATOS!BM:BM,0),1),"")</f>
        <v/>
      </c>
      <c r="F257" s="3" t="str">
        <f>IFERROR(IF(INDEX(DATOS!AL:AL,MATCH(CHECKLIST!B257,DATOS!B:B,0),1)=0,"",INDEX(DATOS!AL:AL,MATCH(CHECKLIST!B257,DATOS!B:B,0),1)),"")</f>
        <v/>
      </c>
      <c r="G257" s="18" t="str">
        <f>IFERROR(IF(INDEX(DATOS!AQ:AQ,MATCH(CHECKLIST!B257,DATOS!B:B,0),1)=0,"",INDEX(DATOS!AQ:AQ,MATCH(CHECKLIST!B257,DATOS!B:B,0),1)),"")</f>
        <v/>
      </c>
      <c r="H257" s="18" t="str">
        <f>IFERROR(IF(INDEX(DATOS!AC:AC,MATCH(CHECKLIST!B257,DATOS!B:B,0),1)="","X",IF(INDEX(DATOS!AC:AC,MATCH(CHECKLIST!B257,DATOS!B:B,0),1)="VIGENTE","",INDEX(DATOS!AC:AC,MATCH(CHECKLIST!B257,DATOS!B:B,0),1))),"")</f>
        <v/>
      </c>
      <c r="I257" s="18" t="str">
        <f>IFERROR(IF(INDEX(DATOS!AU:AU,MATCH(CHECKLIST!B257,DATOS!B:B,0),1)=0,"",INDEX(DATOS!AU:AU,MATCH(CHECKLIST!B257,DATOS!B:B,0),1)),"")</f>
        <v/>
      </c>
      <c r="J257" s="18" t="str">
        <f>IFERROR(IF(INDEX(DATOS!AS:AS,MATCH(CHECKLIST!B257,DATOS!B:B,0),1)=0,"",INDEX(DATOS!AS:AS,MATCH(CHECKLIST!B257,DATOS!B:B,0),1)),"")</f>
        <v/>
      </c>
      <c r="K257" s="50" t="str">
        <f>IFERROR(IF(INDEX(DATOS!AT:AT,MATCH(CHECKLIST!B257,DATOS!B:B,0),1)=0,"",INDEX(DATOS!AT:AT,MATCH(CHECKLIST!B257,DATOS!B:B,0),1)),"")</f>
        <v/>
      </c>
      <c r="L257" s="18" t="str">
        <f>IFERROR(IF(INDEX(DATOS!AV:AV,MATCH(CHECKLIST!B257,DATOS!B:B,0),1)=0,"",INDEX(DATOS!AV:AV,MATCH(CHECKLIST!B257,DATOS!B:B,0),1)),"")</f>
        <v/>
      </c>
      <c r="M257" s="18" t="str">
        <f>IFERROR(IF(INDEX(DATOS!AR:AR,MATCH(CHECKLIST!B257,DATOS!B:B,0),1)=0,"",INDEX(DATOS!AR:AR,MATCH(CHECKLIST!B257,DATOS!B:B,0),1)),"")</f>
        <v/>
      </c>
      <c r="N257" s="50" t="str">
        <f ca="1">IFERROR(IF(INDEX(DATOS!K:K,MATCH(CHECKLIST!B257,DATOS!B:B,0),1)="","X",IF(INDEX(DATOS!K:K,MATCH(CHECKLIST!B257,DATOS!B:B,0),1)&gt;YEAR(TODAY())-1,"","VENCIDA")),"")</f>
        <v/>
      </c>
      <c r="O257" s="50" t="str">
        <f>IFERROR(IF(INDEX(DATOS!AY:AY,MATCH(CHECKLIST!B257,DATOS!B:B,0),1)=0,"",INDEX(DATOS!AY:AY,MATCH(CHECKLIST!B257,DATOS!B:B,0),1)),"")</f>
        <v/>
      </c>
      <c r="P257" s="18" t="str">
        <f>IFERROR(IF(INDEX(DATOS!AW:AW,MATCH(CHECKLIST!B257,DATOS!B:B,0),1)=0,"",INDEX(DATOS!AW:AW,MATCH(CHECKLIST!B257,DATOS!B:B,0),1)),"")</f>
        <v/>
      </c>
      <c r="Q257" s="18" t="str">
        <f>IFERROR(IF(INDEX(DATOS!AX:AX,MATCH(CHECKLIST!B257,DATOS!B:B,0),1)=0,"",INDEX(DATOS!AX:AX,MATCH(CHECKLIST!B257,DATOS!B:B,0),1)),"")</f>
        <v/>
      </c>
      <c r="R257" t="str">
        <f>IF(B257="","",1)</f>
        <v/>
      </c>
      <c r="S257" t="str">
        <f t="shared" si="11"/>
        <v/>
      </c>
      <c r="U257" t="str">
        <f t="shared" si="9"/>
        <v/>
      </c>
      <c r="V257" t="str">
        <f t="shared" si="10"/>
        <v/>
      </c>
    </row>
    <row r="258" spans="1:22" ht="15" customHeight="1" x14ac:dyDescent="0.25">
      <c r="A258" s="13">
        <v>245</v>
      </c>
      <c r="B258" t="str">
        <f>IFERROR(INDEX(DATOS!B:B,MATCH(CHECKLIST!A258,DATOS!BM:BM,0),1),"")</f>
        <v/>
      </c>
      <c r="C258" t="str">
        <f>IFERROR(INDEX(DATOS!I:I,MATCH(CHECKLIST!A258,DATOS!BM:BM,0),1),"")</f>
        <v/>
      </c>
      <c r="D258" t="str">
        <f>IFERROR(INDEX(DATOS!R:R,MATCH(CHECKLIST!E258,DATOS!F:F,0),1),"")</f>
        <v/>
      </c>
      <c r="E258" s="17" t="str">
        <f>IFERROR(INDEX(DATOS!F:F,MATCH(CHECKLIST!A258,DATOS!BM:BM,0),1),"")</f>
        <v/>
      </c>
      <c r="F258" s="3" t="str">
        <f>IFERROR(IF(INDEX(DATOS!AL:AL,MATCH(CHECKLIST!B258,DATOS!B:B,0),1)=0,"",INDEX(DATOS!AL:AL,MATCH(CHECKLIST!B258,DATOS!B:B,0),1)),"")</f>
        <v/>
      </c>
      <c r="G258" s="18" t="str">
        <f>IFERROR(IF(INDEX(DATOS!AQ:AQ,MATCH(CHECKLIST!B258,DATOS!B:B,0),1)=0,"",INDEX(DATOS!AQ:AQ,MATCH(CHECKLIST!B258,DATOS!B:B,0),1)),"")</f>
        <v/>
      </c>
      <c r="H258" s="18" t="str">
        <f>IFERROR(IF(INDEX(DATOS!AC:AC,MATCH(CHECKLIST!B258,DATOS!B:B,0),1)="","X",IF(INDEX(DATOS!AC:AC,MATCH(CHECKLIST!B258,DATOS!B:B,0),1)="VIGENTE","",INDEX(DATOS!AC:AC,MATCH(CHECKLIST!B258,DATOS!B:B,0),1))),"")</f>
        <v/>
      </c>
      <c r="I258" s="18" t="str">
        <f>IFERROR(IF(INDEX(DATOS!AU:AU,MATCH(CHECKLIST!B258,DATOS!B:B,0),1)=0,"",INDEX(DATOS!AU:AU,MATCH(CHECKLIST!B258,DATOS!B:B,0),1)),"")</f>
        <v/>
      </c>
      <c r="J258" s="18" t="str">
        <f>IFERROR(IF(INDEX(DATOS!AS:AS,MATCH(CHECKLIST!B258,DATOS!B:B,0),1)=0,"",INDEX(DATOS!AS:AS,MATCH(CHECKLIST!B258,DATOS!B:B,0),1)),"")</f>
        <v/>
      </c>
      <c r="K258" s="50" t="str">
        <f>IFERROR(IF(INDEX(DATOS!AT:AT,MATCH(CHECKLIST!B258,DATOS!B:B,0),1)=0,"",INDEX(DATOS!AT:AT,MATCH(CHECKLIST!B258,DATOS!B:B,0),1)),"")</f>
        <v/>
      </c>
      <c r="L258" s="18" t="str">
        <f>IFERROR(IF(INDEX(DATOS!AV:AV,MATCH(CHECKLIST!B258,DATOS!B:B,0),1)=0,"",INDEX(DATOS!AV:AV,MATCH(CHECKLIST!B258,DATOS!B:B,0),1)),"")</f>
        <v/>
      </c>
      <c r="M258" s="18" t="str">
        <f>IFERROR(IF(INDEX(DATOS!AR:AR,MATCH(CHECKLIST!B258,DATOS!B:B,0),1)=0,"",INDEX(DATOS!AR:AR,MATCH(CHECKLIST!B258,DATOS!B:B,0),1)),"")</f>
        <v/>
      </c>
      <c r="N258" s="50" t="str">
        <f ca="1">IFERROR(IF(INDEX(DATOS!K:K,MATCH(CHECKLIST!B258,DATOS!B:B,0),1)="","X",IF(INDEX(DATOS!K:K,MATCH(CHECKLIST!B258,DATOS!B:B,0),1)&gt;YEAR(TODAY())-1,"","VENCIDA")),"")</f>
        <v/>
      </c>
      <c r="O258" s="50" t="str">
        <f>IFERROR(IF(INDEX(DATOS!AY:AY,MATCH(CHECKLIST!B258,DATOS!B:B,0),1)=0,"",INDEX(DATOS!AY:AY,MATCH(CHECKLIST!B258,DATOS!B:B,0),1)),"")</f>
        <v/>
      </c>
      <c r="P258" s="18" t="str">
        <f>IFERROR(IF(INDEX(DATOS!AW:AW,MATCH(CHECKLIST!B258,DATOS!B:B,0),1)=0,"",INDEX(DATOS!AW:AW,MATCH(CHECKLIST!B258,DATOS!B:B,0),1)),"")</f>
        <v/>
      </c>
      <c r="Q258" s="18" t="str">
        <f>IFERROR(IF(INDEX(DATOS!AX:AX,MATCH(CHECKLIST!B258,DATOS!B:B,0),1)=0,"",INDEX(DATOS!AX:AX,MATCH(CHECKLIST!B258,DATOS!B:B,0),1)),"")</f>
        <v/>
      </c>
      <c r="S258">
        <f t="shared" si="11"/>
        <v>0</v>
      </c>
      <c r="U258" t="str">
        <f t="shared" si="9"/>
        <v/>
      </c>
      <c r="V258" t="str">
        <f t="shared" si="10"/>
        <v/>
      </c>
    </row>
    <row r="259" spans="1:22" x14ac:dyDescent="0.25">
      <c r="A259" s="13">
        <v>246</v>
      </c>
      <c r="B259" t="str">
        <f>IFERROR(INDEX(DATOS!B:B,MATCH(CHECKLIST!A259,DATOS!BM:BM,0),1),"")</f>
        <v/>
      </c>
      <c r="C259" t="str">
        <f>IFERROR(INDEX(DATOS!I:I,MATCH(CHECKLIST!A259,DATOS!BM:BM,0),1),"")</f>
        <v/>
      </c>
      <c r="D259" t="str">
        <f>IFERROR(INDEX(DATOS!R:R,MATCH(CHECKLIST!E259,DATOS!F:F,0),1),"")</f>
        <v/>
      </c>
      <c r="E259" s="17" t="str">
        <f>IFERROR(INDEX(DATOS!F:F,MATCH(CHECKLIST!A259,DATOS!BM:BM,0),1),"")</f>
        <v/>
      </c>
      <c r="F259" s="3" t="str">
        <f>IFERROR(IF(INDEX(DATOS!AL:AL,MATCH(CHECKLIST!B259,DATOS!B:B,0),1)=0,"",INDEX(DATOS!AL:AL,MATCH(CHECKLIST!B259,DATOS!B:B,0),1)),"")</f>
        <v/>
      </c>
      <c r="G259" s="18" t="str">
        <f>IFERROR(IF(INDEX(DATOS!AQ:AQ,MATCH(CHECKLIST!B259,DATOS!B:B,0),1)=0,"",INDEX(DATOS!AQ:AQ,MATCH(CHECKLIST!B259,DATOS!B:B,0),1)),"")</f>
        <v/>
      </c>
      <c r="H259" s="18" t="str">
        <f>IFERROR(IF(INDEX(DATOS!AC:AC,MATCH(CHECKLIST!B259,DATOS!B:B,0),1)="","X",IF(INDEX(DATOS!AC:AC,MATCH(CHECKLIST!B259,DATOS!B:B,0),1)="VIGENTE","",INDEX(DATOS!AC:AC,MATCH(CHECKLIST!B259,DATOS!B:B,0),1))),"")</f>
        <v/>
      </c>
      <c r="I259" s="18" t="str">
        <f>IFERROR(IF(INDEX(DATOS!AU:AU,MATCH(CHECKLIST!B259,DATOS!B:B,0),1)=0,"",INDEX(DATOS!AU:AU,MATCH(CHECKLIST!B259,DATOS!B:B,0),1)),"")</f>
        <v/>
      </c>
      <c r="J259" s="18" t="str">
        <f>IFERROR(IF(INDEX(DATOS!AS:AS,MATCH(CHECKLIST!B259,DATOS!B:B,0),1)=0,"",INDEX(DATOS!AS:AS,MATCH(CHECKLIST!B259,DATOS!B:B,0),1)),"")</f>
        <v/>
      </c>
      <c r="K259" s="50" t="str">
        <f>IFERROR(IF(INDEX(DATOS!AT:AT,MATCH(CHECKLIST!B259,DATOS!B:B,0),1)=0,"",INDEX(DATOS!AT:AT,MATCH(CHECKLIST!B259,DATOS!B:B,0),1)),"")</f>
        <v/>
      </c>
      <c r="L259" s="18" t="str">
        <f>IFERROR(IF(INDEX(DATOS!AV:AV,MATCH(CHECKLIST!B259,DATOS!B:B,0),1)=0,"",INDEX(DATOS!AV:AV,MATCH(CHECKLIST!B259,DATOS!B:B,0),1)),"")</f>
        <v/>
      </c>
      <c r="M259" s="18" t="str">
        <f>IFERROR(IF(INDEX(DATOS!AR:AR,MATCH(CHECKLIST!B259,DATOS!B:B,0),1)=0,"",INDEX(DATOS!AR:AR,MATCH(CHECKLIST!B259,DATOS!B:B,0),1)),"")</f>
        <v/>
      </c>
      <c r="N259" s="50" t="str">
        <f ca="1">IFERROR(IF(INDEX(DATOS!K:K,MATCH(CHECKLIST!B259,DATOS!B:B,0),1)="","X",IF(INDEX(DATOS!K:K,MATCH(CHECKLIST!B259,DATOS!B:B,0),1)&gt;YEAR(TODAY())-1,"","VENCIDA")),"")</f>
        <v/>
      </c>
      <c r="O259" s="50" t="str">
        <f>IFERROR(IF(INDEX(DATOS!AY:AY,MATCH(CHECKLIST!B259,DATOS!B:B,0),1)=0,"",INDEX(DATOS!AY:AY,MATCH(CHECKLIST!B259,DATOS!B:B,0),1)),"")</f>
        <v/>
      </c>
      <c r="P259" s="18" t="str">
        <f>IFERROR(IF(INDEX(DATOS!AW:AW,MATCH(CHECKLIST!B259,DATOS!B:B,0),1)=0,"",INDEX(DATOS!AW:AW,MATCH(CHECKLIST!B259,DATOS!B:B,0),1)),"")</f>
        <v/>
      </c>
      <c r="Q259" s="18" t="str">
        <f>IFERROR(IF(INDEX(DATOS!AX:AX,MATCH(CHECKLIST!B259,DATOS!B:B,0),1)=0,"",INDEX(DATOS!AX:AX,MATCH(CHECKLIST!B259,DATOS!B:B,0),1)),"")</f>
        <v/>
      </c>
      <c r="R259" t="str">
        <f>IF(B259="","",1)</f>
        <v/>
      </c>
      <c r="S259" t="str">
        <f t="shared" si="11"/>
        <v/>
      </c>
      <c r="U259" t="str">
        <f t="shared" si="9"/>
        <v/>
      </c>
      <c r="V259" t="str">
        <f t="shared" si="10"/>
        <v/>
      </c>
    </row>
    <row r="260" spans="1:22" ht="15" customHeight="1" x14ac:dyDescent="0.25">
      <c r="A260" s="13">
        <v>247</v>
      </c>
      <c r="B260" t="str">
        <f>IFERROR(INDEX(DATOS!B:B,MATCH(CHECKLIST!A260,DATOS!BM:BM,0),1),"")</f>
        <v/>
      </c>
      <c r="C260" t="str">
        <f>IFERROR(INDEX(DATOS!I:I,MATCH(CHECKLIST!A260,DATOS!BM:BM,0),1),"")</f>
        <v/>
      </c>
      <c r="D260" t="str">
        <f>IFERROR(INDEX(DATOS!R:R,MATCH(CHECKLIST!E260,DATOS!F:F,0),1),"")</f>
        <v/>
      </c>
      <c r="E260" s="17" t="str">
        <f>IFERROR(INDEX(DATOS!F:F,MATCH(CHECKLIST!A260,DATOS!BM:BM,0),1),"")</f>
        <v/>
      </c>
      <c r="F260" s="3" t="str">
        <f>IFERROR(IF(INDEX(DATOS!AL:AL,MATCH(CHECKLIST!B260,DATOS!B:B,0),1)=0,"",INDEX(DATOS!AL:AL,MATCH(CHECKLIST!B260,DATOS!B:B,0),1)),"")</f>
        <v/>
      </c>
      <c r="G260" s="18" t="str">
        <f>IFERROR(IF(INDEX(DATOS!AQ:AQ,MATCH(CHECKLIST!B260,DATOS!B:B,0),1)=0,"",INDEX(DATOS!AQ:AQ,MATCH(CHECKLIST!B260,DATOS!B:B,0),1)),"")</f>
        <v/>
      </c>
      <c r="H260" s="18" t="str">
        <f>IFERROR(IF(INDEX(DATOS!AC:AC,MATCH(CHECKLIST!B260,DATOS!B:B,0),1)="","X",IF(INDEX(DATOS!AC:AC,MATCH(CHECKLIST!B260,DATOS!B:B,0),1)="VIGENTE","",INDEX(DATOS!AC:AC,MATCH(CHECKLIST!B260,DATOS!B:B,0),1))),"")</f>
        <v/>
      </c>
      <c r="I260" s="18" t="str">
        <f>IFERROR(IF(INDEX(DATOS!AU:AU,MATCH(CHECKLIST!B260,DATOS!B:B,0),1)=0,"",INDEX(DATOS!AU:AU,MATCH(CHECKLIST!B260,DATOS!B:B,0),1)),"")</f>
        <v/>
      </c>
      <c r="J260" s="18" t="str">
        <f>IFERROR(IF(INDEX(DATOS!AS:AS,MATCH(CHECKLIST!B260,DATOS!B:B,0),1)=0,"",INDEX(DATOS!AS:AS,MATCH(CHECKLIST!B260,DATOS!B:B,0),1)),"")</f>
        <v/>
      </c>
      <c r="K260" s="50" t="str">
        <f>IFERROR(IF(INDEX(DATOS!AT:AT,MATCH(CHECKLIST!B260,DATOS!B:B,0),1)=0,"",INDEX(DATOS!AT:AT,MATCH(CHECKLIST!B260,DATOS!B:B,0),1)),"")</f>
        <v/>
      </c>
      <c r="L260" s="18" t="str">
        <f>IFERROR(IF(INDEX(DATOS!AV:AV,MATCH(CHECKLIST!B260,DATOS!B:B,0),1)=0,"",INDEX(DATOS!AV:AV,MATCH(CHECKLIST!B260,DATOS!B:B,0),1)),"")</f>
        <v/>
      </c>
      <c r="M260" s="18" t="str">
        <f>IFERROR(IF(INDEX(DATOS!AR:AR,MATCH(CHECKLIST!B260,DATOS!B:B,0),1)=0,"",INDEX(DATOS!AR:AR,MATCH(CHECKLIST!B260,DATOS!B:B,0),1)),"")</f>
        <v/>
      </c>
      <c r="N260" s="50" t="str">
        <f ca="1">IFERROR(IF(INDEX(DATOS!K:K,MATCH(CHECKLIST!B260,DATOS!B:B,0),1)="","X",IF(INDEX(DATOS!K:K,MATCH(CHECKLIST!B260,DATOS!B:B,0),1)&gt;YEAR(TODAY())-1,"","VENCIDA")),"")</f>
        <v/>
      </c>
      <c r="O260" s="50" t="str">
        <f>IFERROR(IF(INDEX(DATOS!AY:AY,MATCH(CHECKLIST!B260,DATOS!B:B,0),1)=0,"",INDEX(DATOS!AY:AY,MATCH(CHECKLIST!B260,DATOS!B:B,0),1)),"")</f>
        <v/>
      </c>
      <c r="P260" s="18" t="str">
        <f>IFERROR(IF(INDEX(DATOS!AW:AW,MATCH(CHECKLIST!B260,DATOS!B:B,0),1)=0,"",INDEX(DATOS!AW:AW,MATCH(CHECKLIST!B260,DATOS!B:B,0),1)),"")</f>
        <v/>
      </c>
      <c r="Q260" s="18" t="str">
        <f>IFERROR(IF(INDEX(DATOS!AX:AX,MATCH(CHECKLIST!B260,DATOS!B:B,0),1)=0,"",INDEX(DATOS!AX:AX,MATCH(CHECKLIST!B260,DATOS!B:B,0),1)),"")</f>
        <v/>
      </c>
      <c r="S260">
        <f t="shared" si="11"/>
        <v>0</v>
      </c>
      <c r="U260" t="str">
        <f t="shared" si="9"/>
        <v/>
      </c>
      <c r="V260" t="str">
        <f t="shared" si="10"/>
        <v/>
      </c>
    </row>
    <row r="261" spans="1:22" ht="15" customHeight="1" x14ac:dyDescent="0.25">
      <c r="A261" s="13">
        <v>248</v>
      </c>
      <c r="B261" t="str">
        <f>IFERROR(INDEX(DATOS!B:B,MATCH(CHECKLIST!A261,DATOS!BM:BM,0),1),"")</f>
        <v/>
      </c>
      <c r="C261" t="str">
        <f>IFERROR(INDEX(DATOS!I:I,MATCH(CHECKLIST!A261,DATOS!BM:BM,0),1),"")</f>
        <v/>
      </c>
      <c r="D261" t="str">
        <f>IFERROR(INDEX(DATOS!R:R,MATCH(CHECKLIST!E261,DATOS!F:F,0),1),"")</f>
        <v/>
      </c>
      <c r="E261" s="17" t="str">
        <f>IFERROR(INDEX(DATOS!F:F,MATCH(CHECKLIST!A261,DATOS!BM:BM,0),1),"")</f>
        <v/>
      </c>
      <c r="F261" s="3" t="str">
        <f>IFERROR(IF(INDEX(DATOS!AL:AL,MATCH(CHECKLIST!B261,DATOS!B:B,0),1)=0,"",INDEX(DATOS!AL:AL,MATCH(CHECKLIST!B261,DATOS!B:B,0),1)),"")</f>
        <v/>
      </c>
      <c r="G261" s="18" t="str">
        <f>IFERROR(IF(INDEX(DATOS!AQ:AQ,MATCH(CHECKLIST!B261,DATOS!B:B,0),1)=0,"",INDEX(DATOS!AQ:AQ,MATCH(CHECKLIST!B261,DATOS!B:B,0),1)),"")</f>
        <v/>
      </c>
      <c r="H261" s="18" t="str">
        <f>IFERROR(IF(INDEX(DATOS!AC:AC,MATCH(CHECKLIST!B261,DATOS!B:B,0),1)="","X",IF(INDEX(DATOS!AC:AC,MATCH(CHECKLIST!B261,DATOS!B:B,0),1)="VIGENTE","",INDEX(DATOS!AC:AC,MATCH(CHECKLIST!B261,DATOS!B:B,0),1))),"")</f>
        <v/>
      </c>
      <c r="I261" s="18" t="str">
        <f>IFERROR(IF(INDEX(DATOS!AU:AU,MATCH(CHECKLIST!B261,DATOS!B:B,0),1)=0,"",INDEX(DATOS!AU:AU,MATCH(CHECKLIST!B261,DATOS!B:B,0),1)),"")</f>
        <v/>
      </c>
      <c r="J261" s="18" t="str">
        <f>IFERROR(IF(INDEX(DATOS!AS:AS,MATCH(CHECKLIST!B261,DATOS!B:B,0),1)=0,"",INDEX(DATOS!AS:AS,MATCH(CHECKLIST!B261,DATOS!B:B,0),1)),"")</f>
        <v/>
      </c>
      <c r="K261" s="50" t="str">
        <f>IFERROR(IF(INDEX(DATOS!AT:AT,MATCH(CHECKLIST!B261,DATOS!B:B,0),1)=0,"",INDEX(DATOS!AT:AT,MATCH(CHECKLIST!B261,DATOS!B:B,0),1)),"")</f>
        <v/>
      </c>
      <c r="L261" s="18" t="str">
        <f>IFERROR(IF(INDEX(DATOS!AV:AV,MATCH(CHECKLIST!B261,DATOS!B:B,0),1)=0,"",INDEX(DATOS!AV:AV,MATCH(CHECKLIST!B261,DATOS!B:B,0),1)),"")</f>
        <v/>
      </c>
      <c r="M261" s="18" t="str">
        <f>IFERROR(IF(INDEX(DATOS!AR:AR,MATCH(CHECKLIST!B261,DATOS!B:B,0),1)=0,"",INDEX(DATOS!AR:AR,MATCH(CHECKLIST!B261,DATOS!B:B,0),1)),"")</f>
        <v/>
      </c>
      <c r="N261" s="50" t="str">
        <f ca="1">IFERROR(IF(INDEX(DATOS!K:K,MATCH(CHECKLIST!B261,DATOS!B:B,0),1)="","X",IF(INDEX(DATOS!K:K,MATCH(CHECKLIST!B261,DATOS!B:B,0),1)&gt;YEAR(TODAY())-1,"","VENCIDA")),"")</f>
        <v/>
      </c>
      <c r="O261" s="50" t="str">
        <f>IFERROR(IF(INDEX(DATOS!AY:AY,MATCH(CHECKLIST!B261,DATOS!B:B,0),1)=0,"",INDEX(DATOS!AY:AY,MATCH(CHECKLIST!B261,DATOS!B:B,0),1)),"")</f>
        <v/>
      </c>
      <c r="P261" s="18" t="str">
        <f>IFERROR(IF(INDEX(DATOS!AW:AW,MATCH(CHECKLIST!B261,DATOS!B:B,0),1)=0,"",INDEX(DATOS!AW:AW,MATCH(CHECKLIST!B261,DATOS!B:B,0),1)),"")</f>
        <v/>
      </c>
      <c r="Q261" s="18" t="str">
        <f>IFERROR(IF(INDEX(DATOS!AX:AX,MATCH(CHECKLIST!B261,DATOS!B:B,0),1)=0,"",INDEX(DATOS!AX:AX,MATCH(CHECKLIST!B261,DATOS!B:B,0),1)),"")</f>
        <v/>
      </c>
      <c r="R261" t="str">
        <f>IF(B261="","",1)</f>
        <v/>
      </c>
      <c r="S261" t="str">
        <f t="shared" si="11"/>
        <v/>
      </c>
      <c r="U261" t="str">
        <f t="shared" si="9"/>
        <v/>
      </c>
      <c r="V261" t="str">
        <f t="shared" si="10"/>
        <v/>
      </c>
    </row>
    <row r="262" spans="1:22" ht="15" customHeight="1" x14ac:dyDescent="0.25">
      <c r="A262" s="13">
        <v>249</v>
      </c>
      <c r="B262" t="str">
        <f>IFERROR(INDEX(DATOS!B:B,MATCH(CHECKLIST!A262,DATOS!BM:BM,0),1),"")</f>
        <v/>
      </c>
      <c r="C262" t="str">
        <f>IFERROR(INDEX(DATOS!I:I,MATCH(CHECKLIST!A262,DATOS!BM:BM,0),1),"")</f>
        <v/>
      </c>
      <c r="D262" t="str">
        <f>IFERROR(INDEX(DATOS!R:R,MATCH(CHECKLIST!E262,DATOS!F:F,0),1),"")</f>
        <v/>
      </c>
      <c r="E262" s="17" t="str">
        <f>IFERROR(INDEX(DATOS!F:F,MATCH(CHECKLIST!A262,DATOS!BM:BM,0),1),"")</f>
        <v/>
      </c>
      <c r="F262" s="3" t="str">
        <f>IFERROR(IF(INDEX(DATOS!AL:AL,MATCH(CHECKLIST!B262,DATOS!B:B,0),1)=0,"",INDEX(DATOS!AL:AL,MATCH(CHECKLIST!B262,DATOS!B:B,0),1)),"")</f>
        <v/>
      </c>
      <c r="G262" s="18" t="str">
        <f>IFERROR(IF(INDEX(DATOS!AQ:AQ,MATCH(CHECKLIST!B262,DATOS!B:B,0),1)=0,"",INDEX(DATOS!AQ:AQ,MATCH(CHECKLIST!B262,DATOS!B:B,0),1)),"")</f>
        <v/>
      </c>
      <c r="H262" s="18" t="str">
        <f>IFERROR(IF(INDEX(DATOS!AC:AC,MATCH(CHECKLIST!B262,DATOS!B:B,0),1)="","X",IF(INDEX(DATOS!AC:AC,MATCH(CHECKLIST!B262,DATOS!B:B,0),1)="VIGENTE","",INDEX(DATOS!AC:AC,MATCH(CHECKLIST!B262,DATOS!B:B,0),1))),"")</f>
        <v/>
      </c>
      <c r="I262" s="18" t="str">
        <f>IFERROR(IF(INDEX(DATOS!AU:AU,MATCH(CHECKLIST!B262,DATOS!B:B,0),1)=0,"",INDEX(DATOS!AU:AU,MATCH(CHECKLIST!B262,DATOS!B:B,0),1)),"")</f>
        <v/>
      </c>
      <c r="J262" s="18" t="str">
        <f>IFERROR(IF(INDEX(DATOS!AS:AS,MATCH(CHECKLIST!B262,DATOS!B:B,0),1)=0,"",INDEX(DATOS!AS:AS,MATCH(CHECKLIST!B262,DATOS!B:B,0),1)),"")</f>
        <v/>
      </c>
      <c r="K262" s="50" t="str">
        <f>IFERROR(IF(INDEX(DATOS!AT:AT,MATCH(CHECKLIST!B262,DATOS!B:B,0),1)=0,"",INDEX(DATOS!AT:AT,MATCH(CHECKLIST!B262,DATOS!B:B,0),1)),"")</f>
        <v/>
      </c>
      <c r="L262" s="18" t="str">
        <f>IFERROR(IF(INDEX(DATOS!AV:AV,MATCH(CHECKLIST!B262,DATOS!B:B,0),1)=0,"",INDEX(DATOS!AV:AV,MATCH(CHECKLIST!B262,DATOS!B:B,0),1)),"")</f>
        <v/>
      </c>
      <c r="M262" s="18" t="str">
        <f>IFERROR(IF(INDEX(DATOS!AR:AR,MATCH(CHECKLIST!B262,DATOS!B:B,0),1)=0,"",INDEX(DATOS!AR:AR,MATCH(CHECKLIST!B262,DATOS!B:B,0),1)),"")</f>
        <v/>
      </c>
      <c r="N262" s="50" t="str">
        <f ca="1">IFERROR(IF(INDEX(DATOS!K:K,MATCH(CHECKLIST!B262,DATOS!B:B,0),1)="","X",IF(INDEX(DATOS!K:K,MATCH(CHECKLIST!B262,DATOS!B:B,0),1)&gt;YEAR(TODAY())-1,"","VENCIDA")),"")</f>
        <v/>
      </c>
      <c r="O262" s="50" t="str">
        <f>IFERROR(IF(INDEX(DATOS!AY:AY,MATCH(CHECKLIST!B262,DATOS!B:B,0),1)=0,"",INDEX(DATOS!AY:AY,MATCH(CHECKLIST!B262,DATOS!B:B,0),1)),"")</f>
        <v/>
      </c>
      <c r="P262" s="18" t="str">
        <f>IFERROR(IF(INDEX(DATOS!AW:AW,MATCH(CHECKLIST!B262,DATOS!B:B,0),1)=0,"",INDEX(DATOS!AW:AW,MATCH(CHECKLIST!B262,DATOS!B:B,0),1)),"")</f>
        <v/>
      </c>
      <c r="Q262" s="18" t="str">
        <f>IFERROR(IF(INDEX(DATOS!AX:AX,MATCH(CHECKLIST!B262,DATOS!B:B,0),1)=0,"",INDEX(DATOS!AX:AX,MATCH(CHECKLIST!B262,DATOS!B:B,0),1)),"")</f>
        <v/>
      </c>
      <c r="S262">
        <f t="shared" si="11"/>
        <v>0</v>
      </c>
      <c r="U262" t="str">
        <f t="shared" si="9"/>
        <v/>
      </c>
      <c r="V262" t="str">
        <f t="shared" si="10"/>
        <v/>
      </c>
    </row>
    <row r="263" spans="1:22" ht="15" customHeight="1" x14ac:dyDescent="0.25">
      <c r="A263" s="13">
        <v>250</v>
      </c>
      <c r="B263" t="str">
        <f>IFERROR(INDEX(DATOS!B:B,MATCH(CHECKLIST!A263,DATOS!BM:BM,0),1),"")</f>
        <v/>
      </c>
      <c r="C263" t="str">
        <f>IFERROR(INDEX(DATOS!I:I,MATCH(CHECKLIST!A263,DATOS!BM:BM,0),1),"")</f>
        <v/>
      </c>
      <c r="D263" t="str">
        <f>IFERROR(INDEX(DATOS!R:R,MATCH(CHECKLIST!E263,DATOS!F:F,0),1),"")</f>
        <v/>
      </c>
      <c r="E263" s="17" t="str">
        <f>IFERROR(INDEX(DATOS!F:F,MATCH(CHECKLIST!A263,DATOS!BM:BM,0),1),"")</f>
        <v/>
      </c>
      <c r="F263" s="3" t="str">
        <f>IFERROR(IF(INDEX(DATOS!AL:AL,MATCH(CHECKLIST!B263,DATOS!B:B,0),1)=0,"",INDEX(DATOS!AL:AL,MATCH(CHECKLIST!B263,DATOS!B:B,0),1)),"")</f>
        <v/>
      </c>
      <c r="G263" s="18" t="str">
        <f>IFERROR(IF(INDEX(DATOS!AQ:AQ,MATCH(CHECKLIST!B263,DATOS!B:B,0),1)=0,"",INDEX(DATOS!AQ:AQ,MATCH(CHECKLIST!B263,DATOS!B:B,0),1)),"")</f>
        <v/>
      </c>
      <c r="H263" s="18" t="str">
        <f>IFERROR(IF(INDEX(DATOS!AC:AC,MATCH(CHECKLIST!B263,DATOS!B:B,0),1)="","X",IF(INDEX(DATOS!AC:AC,MATCH(CHECKLIST!B263,DATOS!B:B,0),1)="VIGENTE","",INDEX(DATOS!AC:AC,MATCH(CHECKLIST!B263,DATOS!B:B,0),1))),"")</f>
        <v/>
      </c>
      <c r="I263" s="18" t="str">
        <f>IFERROR(IF(INDEX(DATOS!AU:AU,MATCH(CHECKLIST!B263,DATOS!B:B,0),1)=0,"",INDEX(DATOS!AU:AU,MATCH(CHECKLIST!B263,DATOS!B:B,0),1)),"")</f>
        <v/>
      </c>
      <c r="J263" s="18" t="str">
        <f>IFERROR(IF(INDEX(DATOS!AS:AS,MATCH(CHECKLIST!B263,DATOS!B:B,0),1)=0,"",INDEX(DATOS!AS:AS,MATCH(CHECKLIST!B263,DATOS!B:B,0),1)),"")</f>
        <v/>
      </c>
      <c r="K263" s="50" t="str">
        <f>IFERROR(IF(INDEX(DATOS!AT:AT,MATCH(CHECKLIST!B263,DATOS!B:B,0),1)=0,"",INDEX(DATOS!AT:AT,MATCH(CHECKLIST!B263,DATOS!B:B,0),1)),"")</f>
        <v/>
      </c>
      <c r="L263" s="18" t="str">
        <f>IFERROR(IF(INDEX(DATOS!AV:AV,MATCH(CHECKLIST!B263,DATOS!B:B,0),1)=0,"",INDEX(DATOS!AV:AV,MATCH(CHECKLIST!B263,DATOS!B:B,0),1)),"")</f>
        <v/>
      </c>
      <c r="M263" s="18" t="str">
        <f>IFERROR(IF(INDEX(DATOS!AR:AR,MATCH(CHECKLIST!B263,DATOS!B:B,0),1)=0,"",INDEX(DATOS!AR:AR,MATCH(CHECKLIST!B263,DATOS!B:B,0),1)),"")</f>
        <v/>
      </c>
      <c r="N263" s="50" t="str">
        <f ca="1">IFERROR(IF(INDEX(DATOS!K:K,MATCH(CHECKLIST!B263,DATOS!B:B,0),1)="","X",IF(INDEX(DATOS!K:K,MATCH(CHECKLIST!B263,DATOS!B:B,0),1)&gt;YEAR(TODAY())-1,"","VENCIDA")),"")</f>
        <v/>
      </c>
      <c r="O263" s="50" t="str">
        <f>IFERROR(IF(INDEX(DATOS!AY:AY,MATCH(CHECKLIST!B263,DATOS!B:B,0),1)=0,"",INDEX(DATOS!AY:AY,MATCH(CHECKLIST!B263,DATOS!B:B,0),1)),"")</f>
        <v/>
      </c>
      <c r="P263" s="18" t="str">
        <f>IFERROR(IF(INDEX(DATOS!AW:AW,MATCH(CHECKLIST!B263,DATOS!B:B,0),1)=0,"",INDEX(DATOS!AW:AW,MATCH(CHECKLIST!B263,DATOS!B:B,0),1)),"")</f>
        <v/>
      </c>
      <c r="Q263" s="18" t="str">
        <f>IFERROR(IF(INDEX(DATOS!AX:AX,MATCH(CHECKLIST!B263,DATOS!B:B,0),1)=0,"",INDEX(DATOS!AX:AX,MATCH(CHECKLIST!B263,DATOS!B:B,0),1)),"")</f>
        <v/>
      </c>
      <c r="R263" t="str">
        <f>IF(B263="","",1)</f>
        <v/>
      </c>
      <c r="S263" t="str">
        <f t="shared" si="11"/>
        <v/>
      </c>
      <c r="U263" t="str">
        <f t="shared" si="9"/>
        <v/>
      </c>
      <c r="V263" t="str">
        <f t="shared" si="10"/>
        <v/>
      </c>
    </row>
    <row r="264" spans="1:22" ht="15" customHeight="1" x14ac:dyDescent="0.25">
      <c r="A264" s="13">
        <v>251</v>
      </c>
      <c r="B264" t="str">
        <f>IFERROR(INDEX(DATOS!B:B,MATCH(CHECKLIST!A264,DATOS!BM:BM,0),1),"")</f>
        <v/>
      </c>
      <c r="C264" t="str">
        <f>IFERROR(INDEX(DATOS!I:I,MATCH(CHECKLIST!A264,DATOS!BM:BM,0),1),"")</f>
        <v/>
      </c>
      <c r="D264" t="str">
        <f>IFERROR(INDEX(DATOS!R:R,MATCH(CHECKLIST!E264,DATOS!F:F,0),1),"")</f>
        <v/>
      </c>
      <c r="E264" s="17" t="str">
        <f>IFERROR(INDEX(DATOS!F:F,MATCH(CHECKLIST!A264,DATOS!BM:BM,0),1),"")</f>
        <v/>
      </c>
      <c r="F264" s="3" t="str">
        <f>IFERROR(IF(INDEX(DATOS!AL:AL,MATCH(CHECKLIST!B264,DATOS!B:B,0),1)=0,"",INDEX(DATOS!AL:AL,MATCH(CHECKLIST!B264,DATOS!B:B,0),1)),"")</f>
        <v/>
      </c>
      <c r="G264" s="18" t="str">
        <f>IFERROR(IF(INDEX(DATOS!AQ:AQ,MATCH(CHECKLIST!B264,DATOS!B:B,0),1)=0,"",INDEX(DATOS!AQ:AQ,MATCH(CHECKLIST!B264,DATOS!B:B,0),1)),"")</f>
        <v/>
      </c>
      <c r="H264" s="18" t="str">
        <f>IFERROR(IF(INDEX(DATOS!AC:AC,MATCH(CHECKLIST!B264,DATOS!B:B,0),1)="","X",IF(INDEX(DATOS!AC:AC,MATCH(CHECKLIST!B264,DATOS!B:B,0),1)="VIGENTE","",INDEX(DATOS!AC:AC,MATCH(CHECKLIST!B264,DATOS!B:B,0),1))),"")</f>
        <v/>
      </c>
      <c r="I264" s="18" t="str">
        <f>IFERROR(IF(INDEX(DATOS!AU:AU,MATCH(CHECKLIST!B264,DATOS!B:B,0),1)=0,"",INDEX(DATOS!AU:AU,MATCH(CHECKLIST!B264,DATOS!B:B,0),1)),"")</f>
        <v/>
      </c>
      <c r="J264" s="18" t="str">
        <f>IFERROR(IF(INDEX(DATOS!AS:AS,MATCH(CHECKLIST!B264,DATOS!B:B,0),1)=0,"",INDEX(DATOS!AS:AS,MATCH(CHECKLIST!B264,DATOS!B:B,0),1)),"")</f>
        <v/>
      </c>
      <c r="K264" s="50" t="str">
        <f>IFERROR(IF(INDEX(DATOS!AT:AT,MATCH(CHECKLIST!B264,DATOS!B:B,0),1)=0,"",INDEX(DATOS!AT:AT,MATCH(CHECKLIST!B264,DATOS!B:B,0),1)),"")</f>
        <v/>
      </c>
      <c r="L264" s="18" t="str">
        <f>IFERROR(IF(INDEX(DATOS!AV:AV,MATCH(CHECKLIST!B264,DATOS!B:B,0),1)=0,"",INDEX(DATOS!AV:AV,MATCH(CHECKLIST!B264,DATOS!B:B,0),1)),"")</f>
        <v/>
      </c>
      <c r="M264" s="18" t="str">
        <f>IFERROR(IF(INDEX(DATOS!AR:AR,MATCH(CHECKLIST!B264,DATOS!B:B,0),1)=0,"",INDEX(DATOS!AR:AR,MATCH(CHECKLIST!B264,DATOS!B:B,0),1)),"")</f>
        <v/>
      </c>
      <c r="N264" s="50" t="str">
        <f ca="1">IFERROR(IF(INDEX(DATOS!K:K,MATCH(CHECKLIST!B264,DATOS!B:B,0),1)="","X",IF(INDEX(DATOS!K:K,MATCH(CHECKLIST!B264,DATOS!B:B,0),1)&gt;YEAR(TODAY())-1,"","VENCIDA")),"")</f>
        <v/>
      </c>
      <c r="O264" s="50" t="str">
        <f>IFERROR(IF(INDEX(DATOS!AY:AY,MATCH(CHECKLIST!B264,DATOS!B:B,0),1)=0,"",INDEX(DATOS!AY:AY,MATCH(CHECKLIST!B264,DATOS!B:B,0),1)),"")</f>
        <v/>
      </c>
      <c r="P264" s="18" t="str">
        <f>IFERROR(IF(INDEX(DATOS!AW:AW,MATCH(CHECKLIST!B264,DATOS!B:B,0),1)=0,"",INDEX(DATOS!AW:AW,MATCH(CHECKLIST!B264,DATOS!B:B,0),1)),"")</f>
        <v/>
      </c>
      <c r="Q264" s="18" t="str">
        <f>IFERROR(IF(INDEX(DATOS!AX:AX,MATCH(CHECKLIST!B264,DATOS!B:B,0),1)=0,"",INDEX(DATOS!AX:AX,MATCH(CHECKLIST!B264,DATOS!B:B,0),1)),"")</f>
        <v/>
      </c>
      <c r="S264">
        <f t="shared" si="11"/>
        <v>0</v>
      </c>
      <c r="U264" t="str">
        <f t="shared" si="9"/>
        <v/>
      </c>
      <c r="V264" t="str">
        <f t="shared" si="10"/>
        <v/>
      </c>
    </row>
    <row r="265" spans="1:22" ht="15" customHeight="1" x14ac:dyDescent="0.25">
      <c r="A265" s="13">
        <v>252</v>
      </c>
      <c r="B265" t="str">
        <f>IFERROR(INDEX(DATOS!B:B,MATCH(CHECKLIST!A265,DATOS!BM:BM,0),1),"")</f>
        <v/>
      </c>
      <c r="C265" t="str">
        <f>IFERROR(INDEX(DATOS!I:I,MATCH(CHECKLIST!A265,DATOS!BM:BM,0),1),"")</f>
        <v/>
      </c>
      <c r="D265" t="str">
        <f>IFERROR(INDEX(DATOS!R:R,MATCH(CHECKLIST!E265,DATOS!F:F,0),1),"")</f>
        <v/>
      </c>
      <c r="E265" s="17" t="str">
        <f>IFERROR(INDEX(DATOS!F:F,MATCH(CHECKLIST!A265,DATOS!BM:BM,0),1),"")</f>
        <v/>
      </c>
      <c r="F265" s="3" t="str">
        <f>IFERROR(IF(INDEX(DATOS!AL:AL,MATCH(CHECKLIST!B265,DATOS!B:B,0),1)=0,"",INDEX(DATOS!AL:AL,MATCH(CHECKLIST!B265,DATOS!B:B,0),1)),"")</f>
        <v/>
      </c>
      <c r="G265" s="18" t="str">
        <f>IFERROR(IF(INDEX(DATOS!AQ:AQ,MATCH(CHECKLIST!B265,DATOS!B:B,0),1)=0,"",INDEX(DATOS!AQ:AQ,MATCH(CHECKLIST!B265,DATOS!B:B,0),1)),"")</f>
        <v/>
      </c>
      <c r="H265" s="18" t="str">
        <f>IFERROR(IF(INDEX(DATOS!AC:AC,MATCH(CHECKLIST!B265,DATOS!B:B,0),1)="","X",IF(INDEX(DATOS!AC:AC,MATCH(CHECKLIST!B265,DATOS!B:B,0),1)="VIGENTE","",INDEX(DATOS!AC:AC,MATCH(CHECKLIST!B265,DATOS!B:B,0),1))),"")</f>
        <v/>
      </c>
      <c r="I265" s="18" t="str">
        <f>IFERROR(IF(INDEX(DATOS!AU:AU,MATCH(CHECKLIST!B265,DATOS!B:B,0),1)=0,"",INDEX(DATOS!AU:AU,MATCH(CHECKLIST!B265,DATOS!B:B,0),1)),"")</f>
        <v/>
      </c>
      <c r="J265" s="18" t="str">
        <f>IFERROR(IF(INDEX(DATOS!AS:AS,MATCH(CHECKLIST!B265,DATOS!B:B,0),1)=0,"",INDEX(DATOS!AS:AS,MATCH(CHECKLIST!B265,DATOS!B:B,0),1)),"")</f>
        <v/>
      </c>
      <c r="K265" s="50" t="str">
        <f>IFERROR(IF(INDEX(DATOS!AT:AT,MATCH(CHECKLIST!B265,DATOS!B:B,0),1)=0,"",INDEX(DATOS!AT:AT,MATCH(CHECKLIST!B265,DATOS!B:B,0),1)),"")</f>
        <v/>
      </c>
      <c r="L265" s="18" t="str">
        <f>IFERROR(IF(INDEX(DATOS!AV:AV,MATCH(CHECKLIST!B265,DATOS!B:B,0),1)=0,"",INDEX(DATOS!AV:AV,MATCH(CHECKLIST!B265,DATOS!B:B,0),1)),"")</f>
        <v/>
      </c>
      <c r="M265" s="18" t="str">
        <f>IFERROR(IF(INDEX(DATOS!AR:AR,MATCH(CHECKLIST!B265,DATOS!B:B,0),1)=0,"",INDEX(DATOS!AR:AR,MATCH(CHECKLIST!B265,DATOS!B:B,0),1)),"")</f>
        <v/>
      </c>
      <c r="N265" s="50" t="str">
        <f ca="1">IFERROR(IF(INDEX(DATOS!K:K,MATCH(CHECKLIST!B265,DATOS!B:B,0),1)="","X",IF(INDEX(DATOS!K:K,MATCH(CHECKLIST!B265,DATOS!B:B,0),1)&gt;YEAR(TODAY())-1,"","VENCIDA")),"")</f>
        <v/>
      </c>
      <c r="O265" s="50" t="str">
        <f>IFERROR(IF(INDEX(DATOS!AY:AY,MATCH(CHECKLIST!B265,DATOS!B:B,0),1)=0,"",INDEX(DATOS!AY:AY,MATCH(CHECKLIST!B265,DATOS!B:B,0),1)),"")</f>
        <v/>
      </c>
      <c r="P265" s="18" t="str">
        <f>IFERROR(IF(INDEX(DATOS!AW:AW,MATCH(CHECKLIST!B265,DATOS!B:B,0),1)=0,"",INDEX(DATOS!AW:AW,MATCH(CHECKLIST!B265,DATOS!B:B,0),1)),"")</f>
        <v/>
      </c>
      <c r="Q265" s="18" t="str">
        <f>IFERROR(IF(INDEX(DATOS!AX:AX,MATCH(CHECKLIST!B265,DATOS!B:B,0),1)=0,"",INDEX(DATOS!AX:AX,MATCH(CHECKLIST!B265,DATOS!B:B,0),1)),"")</f>
        <v/>
      </c>
      <c r="R265" t="str">
        <f>IF(B265="","",1)</f>
        <v/>
      </c>
      <c r="S265" t="str">
        <f t="shared" si="11"/>
        <v/>
      </c>
      <c r="U265" t="str">
        <f t="shared" si="9"/>
        <v/>
      </c>
      <c r="V265" t="str">
        <f t="shared" si="10"/>
        <v/>
      </c>
    </row>
    <row r="266" spans="1:22" ht="15" customHeight="1" x14ac:dyDescent="0.25">
      <c r="A266" s="13">
        <v>253</v>
      </c>
      <c r="B266" t="str">
        <f>IFERROR(INDEX(DATOS!B:B,MATCH(CHECKLIST!A266,DATOS!BM:BM,0),1),"")</f>
        <v/>
      </c>
      <c r="C266" t="str">
        <f>IFERROR(INDEX(DATOS!I:I,MATCH(CHECKLIST!A266,DATOS!BM:BM,0),1),"")</f>
        <v/>
      </c>
      <c r="D266" t="str">
        <f>IFERROR(INDEX(DATOS!R:R,MATCH(CHECKLIST!E266,DATOS!F:F,0),1),"")</f>
        <v/>
      </c>
      <c r="E266" s="17" t="str">
        <f>IFERROR(INDEX(DATOS!F:F,MATCH(CHECKLIST!A266,DATOS!BM:BM,0),1),"")</f>
        <v/>
      </c>
      <c r="F266" s="3" t="str">
        <f>IFERROR(IF(INDEX(DATOS!AL:AL,MATCH(CHECKLIST!B266,DATOS!B:B,0),1)=0,"",INDEX(DATOS!AL:AL,MATCH(CHECKLIST!B266,DATOS!B:B,0),1)),"")</f>
        <v/>
      </c>
      <c r="G266" s="18" t="str">
        <f>IFERROR(IF(INDEX(DATOS!AQ:AQ,MATCH(CHECKLIST!B266,DATOS!B:B,0),1)=0,"",INDEX(DATOS!AQ:AQ,MATCH(CHECKLIST!B266,DATOS!B:B,0),1)),"")</f>
        <v/>
      </c>
      <c r="H266" s="18" t="str">
        <f>IFERROR(IF(INDEX(DATOS!AC:AC,MATCH(CHECKLIST!B266,DATOS!B:B,0),1)="","X",IF(INDEX(DATOS!AC:AC,MATCH(CHECKLIST!B266,DATOS!B:B,0),1)="VIGENTE","",INDEX(DATOS!AC:AC,MATCH(CHECKLIST!B266,DATOS!B:B,0),1))),"")</f>
        <v/>
      </c>
      <c r="I266" s="18" t="str">
        <f>IFERROR(IF(INDEX(DATOS!AU:AU,MATCH(CHECKLIST!B266,DATOS!B:B,0),1)=0,"",INDEX(DATOS!AU:AU,MATCH(CHECKLIST!B266,DATOS!B:B,0),1)),"")</f>
        <v/>
      </c>
      <c r="J266" s="18" t="str">
        <f>IFERROR(IF(INDEX(DATOS!AS:AS,MATCH(CHECKLIST!B266,DATOS!B:B,0),1)=0,"",INDEX(DATOS!AS:AS,MATCH(CHECKLIST!B266,DATOS!B:B,0),1)),"")</f>
        <v/>
      </c>
      <c r="K266" s="50" t="str">
        <f>IFERROR(IF(INDEX(DATOS!AT:AT,MATCH(CHECKLIST!B266,DATOS!B:B,0),1)=0,"",INDEX(DATOS!AT:AT,MATCH(CHECKLIST!B266,DATOS!B:B,0),1)),"")</f>
        <v/>
      </c>
      <c r="L266" s="18" t="str">
        <f>IFERROR(IF(INDEX(DATOS!AV:AV,MATCH(CHECKLIST!B266,DATOS!B:B,0),1)=0,"",INDEX(DATOS!AV:AV,MATCH(CHECKLIST!B266,DATOS!B:B,0),1)),"")</f>
        <v/>
      </c>
      <c r="M266" s="18" t="str">
        <f>IFERROR(IF(INDEX(DATOS!AR:AR,MATCH(CHECKLIST!B266,DATOS!B:B,0),1)=0,"",INDEX(DATOS!AR:AR,MATCH(CHECKLIST!B266,DATOS!B:B,0),1)),"")</f>
        <v/>
      </c>
      <c r="N266" s="50" t="str">
        <f ca="1">IFERROR(IF(INDEX(DATOS!K:K,MATCH(CHECKLIST!B266,DATOS!B:B,0),1)="","X",IF(INDEX(DATOS!K:K,MATCH(CHECKLIST!B266,DATOS!B:B,0),1)&gt;YEAR(TODAY())-1,"","VENCIDA")),"")</f>
        <v/>
      </c>
      <c r="O266" s="50" t="str">
        <f>IFERROR(IF(INDEX(DATOS!AY:AY,MATCH(CHECKLIST!B266,DATOS!B:B,0),1)=0,"",INDEX(DATOS!AY:AY,MATCH(CHECKLIST!B266,DATOS!B:B,0),1)),"")</f>
        <v/>
      </c>
      <c r="P266" s="18" t="str">
        <f>IFERROR(IF(INDEX(DATOS!AW:AW,MATCH(CHECKLIST!B266,DATOS!B:B,0),1)=0,"",INDEX(DATOS!AW:AW,MATCH(CHECKLIST!B266,DATOS!B:B,0),1)),"")</f>
        <v/>
      </c>
      <c r="Q266" s="18" t="str">
        <f>IFERROR(IF(INDEX(DATOS!AX:AX,MATCH(CHECKLIST!B266,DATOS!B:B,0),1)=0,"",INDEX(DATOS!AX:AX,MATCH(CHECKLIST!B266,DATOS!B:B,0),1)),"")</f>
        <v/>
      </c>
      <c r="S266">
        <f t="shared" si="11"/>
        <v>0</v>
      </c>
      <c r="U266" t="str">
        <f t="shared" si="9"/>
        <v/>
      </c>
      <c r="V266" t="str">
        <f t="shared" si="10"/>
        <v/>
      </c>
    </row>
    <row r="267" spans="1:22" ht="15" customHeight="1" x14ac:dyDescent="0.25">
      <c r="A267" s="13">
        <v>254</v>
      </c>
      <c r="B267" t="str">
        <f>IFERROR(INDEX(DATOS!B:B,MATCH(CHECKLIST!A267,DATOS!BM:BM,0),1),"")</f>
        <v/>
      </c>
      <c r="C267" t="str">
        <f>IFERROR(INDEX(DATOS!I:I,MATCH(CHECKLIST!A267,DATOS!BM:BM,0),1),"")</f>
        <v/>
      </c>
      <c r="D267" t="str">
        <f>IFERROR(INDEX(DATOS!R:R,MATCH(CHECKLIST!E267,DATOS!F:F,0),1),"")</f>
        <v/>
      </c>
      <c r="E267" s="17" t="str">
        <f>IFERROR(INDEX(DATOS!F:F,MATCH(CHECKLIST!A267,DATOS!BM:BM,0),1),"")</f>
        <v/>
      </c>
      <c r="F267" s="3" t="str">
        <f>IFERROR(IF(INDEX(DATOS!AL:AL,MATCH(CHECKLIST!B267,DATOS!B:B,0),1)=0,"",INDEX(DATOS!AL:AL,MATCH(CHECKLIST!B267,DATOS!B:B,0),1)),"")</f>
        <v/>
      </c>
      <c r="G267" s="18" t="str">
        <f>IFERROR(IF(INDEX(DATOS!AQ:AQ,MATCH(CHECKLIST!B267,DATOS!B:B,0),1)=0,"",INDEX(DATOS!AQ:AQ,MATCH(CHECKLIST!B267,DATOS!B:B,0),1)),"")</f>
        <v/>
      </c>
      <c r="H267" s="18" t="str">
        <f>IFERROR(IF(INDEX(DATOS!AC:AC,MATCH(CHECKLIST!B267,DATOS!B:B,0),1)="","X",IF(INDEX(DATOS!AC:AC,MATCH(CHECKLIST!B267,DATOS!B:B,0),1)="VIGENTE","",INDEX(DATOS!AC:AC,MATCH(CHECKLIST!B267,DATOS!B:B,0),1))),"")</f>
        <v/>
      </c>
      <c r="I267" s="18" t="str">
        <f>IFERROR(IF(INDEX(DATOS!AU:AU,MATCH(CHECKLIST!B267,DATOS!B:B,0),1)=0,"",INDEX(DATOS!AU:AU,MATCH(CHECKLIST!B267,DATOS!B:B,0),1)),"")</f>
        <v/>
      </c>
      <c r="J267" s="18" t="str">
        <f>IFERROR(IF(INDEX(DATOS!AS:AS,MATCH(CHECKLIST!B267,DATOS!B:B,0),1)=0,"",INDEX(DATOS!AS:AS,MATCH(CHECKLIST!B267,DATOS!B:B,0),1)),"")</f>
        <v/>
      </c>
      <c r="K267" s="50" t="str">
        <f>IFERROR(IF(INDEX(DATOS!AT:AT,MATCH(CHECKLIST!B267,DATOS!B:B,0),1)=0,"",INDEX(DATOS!AT:AT,MATCH(CHECKLIST!B267,DATOS!B:B,0),1)),"")</f>
        <v/>
      </c>
      <c r="L267" s="18" t="str">
        <f>IFERROR(IF(INDEX(DATOS!AV:AV,MATCH(CHECKLIST!B267,DATOS!B:B,0),1)=0,"",INDEX(DATOS!AV:AV,MATCH(CHECKLIST!B267,DATOS!B:B,0),1)),"")</f>
        <v/>
      </c>
      <c r="M267" s="18" t="str">
        <f>IFERROR(IF(INDEX(DATOS!AR:AR,MATCH(CHECKLIST!B267,DATOS!B:B,0),1)=0,"",INDEX(DATOS!AR:AR,MATCH(CHECKLIST!B267,DATOS!B:B,0),1)),"")</f>
        <v/>
      </c>
      <c r="N267" s="50" t="str">
        <f ca="1">IFERROR(IF(INDEX(DATOS!K:K,MATCH(CHECKLIST!B267,DATOS!B:B,0),1)="","X",IF(INDEX(DATOS!K:K,MATCH(CHECKLIST!B267,DATOS!B:B,0),1)&gt;YEAR(TODAY())-1,"","VENCIDA")),"")</f>
        <v/>
      </c>
      <c r="O267" s="50" t="str">
        <f>IFERROR(IF(INDEX(DATOS!AY:AY,MATCH(CHECKLIST!B267,DATOS!B:B,0),1)=0,"",INDEX(DATOS!AY:AY,MATCH(CHECKLIST!B267,DATOS!B:B,0),1)),"")</f>
        <v/>
      </c>
      <c r="P267" s="18" t="str">
        <f>IFERROR(IF(INDEX(DATOS!AW:AW,MATCH(CHECKLIST!B267,DATOS!B:B,0),1)=0,"",INDEX(DATOS!AW:AW,MATCH(CHECKLIST!B267,DATOS!B:B,0),1)),"")</f>
        <v/>
      </c>
      <c r="Q267" s="18" t="str">
        <f>IFERROR(IF(INDEX(DATOS!AX:AX,MATCH(CHECKLIST!B267,DATOS!B:B,0),1)=0,"",INDEX(DATOS!AX:AX,MATCH(CHECKLIST!B267,DATOS!B:B,0),1)),"")</f>
        <v/>
      </c>
      <c r="R267" t="str">
        <f>IF(B267="","",1)</f>
        <v/>
      </c>
      <c r="S267" t="str">
        <f t="shared" si="11"/>
        <v/>
      </c>
      <c r="U267" t="str">
        <f t="shared" si="9"/>
        <v/>
      </c>
      <c r="V267" t="str">
        <f t="shared" si="10"/>
        <v/>
      </c>
    </row>
    <row r="268" spans="1:22" x14ac:dyDescent="0.25">
      <c r="A268" s="13">
        <v>255</v>
      </c>
      <c r="B268" t="str">
        <f>IFERROR(INDEX(DATOS!B:B,MATCH(CHECKLIST!A268,DATOS!BM:BM,0),1),"")</f>
        <v/>
      </c>
      <c r="C268" t="str">
        <f>IFERROR(INDEX(DATOS!I:I,MATCH(CHECKLIST!A268,DATOS!BM:BM,0),1),"")</f>
        <v/>
      </c>
      <c r="D268" t="str">
        <f>IFERROR(INDEX(DATOS!R:R,MATCH(CHECKLIST!E268,DATOS!F:F,0),1),"")</f>
        <v/>
      </c>
      <c r="E268" s="17" t="str">
        <f>IFERROR(INDEX(DATOS!F:F,MATCH(CHECKLIST!A268,DATOS!BM:BM,0),1),"")</f>
        <v/>
      </c>
      <c r="F268" s="3" t="str">
        <f>IFERROR(IF(INDEX(DATOS!AL:AL,MATCH(CHECKLIST!B268,DATOS!B:B,0),1)=0,"",INDEX(DATOS!AL:AL,MATCH(CHECKLIST!B268,DATOS!B:B,0),1)),"")</f>
        <v/>
      </c>
      <c r="G268" s="18" t="str">
        <f>IFERROR(IF(INDEX(DATOS!AQ:AQ,MATCH(CHECKLIST!B268,DATOS!B:B,0),1)=0,"",INDEX(DATOS!AQ:AQ,MATCH(CHECKLIST!B268,DATOS!B:B,0),1)),"")</f>
        <v/>
      </c>
      <c r="H268" s="18" t="str">
        <f>IFERROR(IF(INDEX(DATOS!AC:AC,MATCH(CHECKLIST!B268,DATOS!B:B,0),1)="","X",IF(INDEX(DATOS!AC:AC,MATCH(CHECKLIST!B268,DATOS!B:B,0),1)="VIGENTE","",INDEX(DATOS!AC:AC,MATCH(CHECKLIST!B268,DATOS!B:B,0),1))),"")</f>
        <v/>
      </c>
      <c r="I268" s="18" t="str">
        <f>IFERROR(IF(INDEX(DATOS!AU:AU,MATCH(CHECKLIST!B268,DATOS!B:B,0),1)=0,"",INDEX(DATOS!AU:AU,MATCH(CHECKLIST!B268,DATOS!B:B,0),1)),"")</f>
        <v/>
      </c>
      <c r="J268" s="18" t="str">
        <f>IFERROR(IF(INDEX(DATOS!AS:AS,MATCH(CHECKLIST!B268,DATOS!B:B,0),1)=0,"",INDEX(DATOS!AS:AS,MATCH(CHECKLIST!B268,DATOS!B:B,0),1)),"")</f>
        <v/>
      </c>
      <c r="K268" s="50" t="str">
        <f>IFERROR(IF(INDEX(DATOS!AT:AT,MATCH(CHECKLIST!B268,DATOS!B:B,0),1)=0,"",INDEX(DATOS!AT:AT,MATCH(CHECKLIST!B268,DATOS!B:B,0),1)),"")</f>
        <v/>
      </c>
      <c r="L268" s="18" t="str">
        <f>IFERROR(IF(INDEX(DATOS!AV:AV,MATCH(CHECKLIST!B268,DATOS!B:B,0),1)=0,"",INDEX(DATOS!AV:AV,MATCH(CHECKLIST!B268,DATOS!B:B,0),1)),"")</f>
        <v/>
      </c>
      <c r="M268" s="18" t="str">
        <f>IFERROR(IF(INDEX(DATOS!AR:AR,MATCH(CHECKLIST!B268,DATOS!B:B,0),1)=0,"",INDEX(DATOS!AR:AR,MATCH(CHECKLIST!B268,DATOS!B:B,0),1)),"")</f>
        <v/>
      </c>
      <c r="N268" s="50" t="str">
        <f ca="1">IFERROR(IF(INDEX(DATOS!K:K,MATCH(CHECKLIST!B268,DATOS!B:B,0),1)="","X",IF(INDEX(DATOS!K:K,MATCH(CHECKLIST!B268,DATOS!B:B,0),1)&gt;YEAR(TODAY())-1,"","VENCIDA")),"")</f>
        <v/>
      </c>
      <c r="O268" s="50" t="str">
        <f>IFERROR(IF(INDEX(DATOS!AY:AY,MATCH(CHECKLIST!B268,DATOS!B:B,0),1)=0,"",INDEX(DATOS!AY:AY,MATCH(CHECKLIST!B268,DATOS!B:B,0),1)),"")</f>
        <v/>
      </c>
      <c r="P268" s="18" t="str">
        <f>IFERROR(IF(INDEX(DATOS!AW:AW,MATCH(CHECKLIST!B268,DATOS!B:B,0),1)=0,"",INDEX(DATOS!AW:AW,MATCH(CHECKLIST!B268,DATOS!B:B,0),1)),"")</f>
        <v/>
      </c>
      <c r="Q268" s="18" t="str">
        <f>IFERROR(IF(INDEX(DATOS!AX:AX,MATCH(CHECKLIST!B268,DATOS!B:B,0),1)=0,"",INDEX(DATOS!AX:AX,MATCH(CHECKLIST!B268,DATOS!B:B,0),1)),"")</f>
        <v/>
      </c>
      <c r="S268">
        <f t="shared" si="11"/>
        <v>0</v>
      </c>
      <c r="U268" t="str">
        <f t="shared" si="9"/>
        <v/>
      </c>
      <c r="V268" t="str">
        <f t="shared" si="10"/>
        <v/>
      </c>
    </row>
    <row r="269" spans="1:22" ht="15" customHeight="1" x14ac:dyDescent="0.25">
      <c r="A269" s="13">
        <v>256</v>
      </c>
      <c r="B269" t="str">
        <f>IFERROR(INDEX(DATOS!B:B,MATCH(CHECKLIST!A269,DATOS!BM:BM,0),1),"")</f>
        <v/>
      </c>
      <c r="C269" t="str">
        <f>IFERROR(INDEX(DATOS!I:I,MATCH(CHECKLIST!A269,DATOS!BM:BM,0),1),"")</f>
        <v/>
      </c>
      <c r="D269" t="str">
        <f>IFERROR(INDEX(DATOS!R:R,MATCH(CHECKLIST!E269,DATOS!F:F,0),1),"")</f>
        <v/>
      </c>
      <c r="E269" s="17" t="str">
        <f>IFERROR(INDEX(DATOS!F:F,MATCH(CHECKLIST!A269,DATOS!BM:BM,0),1),"")</f>
        <v/>
      </c>
      <c r="F269" s="3" t="str">
        <f>IFERROR(IF(INDEX(DATOS!AL:AL,MATCH(CHECKLIST!B269,DATOS!B:B,0),1)=0,"",INDEX(DATOS!AL:AL,MATCH(CHECKLIST!B269,DATOS!B:B,0),1)),"")</f>
        <v/>
      </c>
      <c r="G269" s="18" t="str">
        <f>IFERROR(IF(INDEX(DATOS!AQ:AQ,MATCH(CHECKLIST!B269,DATOS!B:B,0),1)=0,"",INDEX(DATOS!AQ:AQ,MATCH(CHECKLIST!B269,DATOS!B:B,0),1)),"")</f>
        <v/>
      </c>
      <c r="H269" s="18" t="str">
        <f>IFERROR(IF(INDEX(DATOS!AC:AC,MATCH(CHECKLIST!B269,DATOS!B:B,0),1)="","X",IF(INDEX(DATOS!AC:AC,MATCH(CHECKLIST!B269,DATOS!B:B,0),1)="VIGENTE","",INDEX(DATOS!AC:AC,MATCH(CHECKLIST!B269,DATOS!B:B,0),1))),"")</f>
        <v/>
      </c>
      <c r="I269" s="18" t="str">
        <f>IFERROR(IF(INDEX(DATOS!AU:AU,MATCH(CHECKLIST!B269,DATOS!B:B,0),1)=0,"",INDEX(DATOS!AU:AU,MATCH(CHECKLIST!B269,DATOS!B:B,0),1)),"")</f>
        <v/>
      </c>
      <c r="J269" s="18" t="str">
        <f>IFERROR(IF(INDEX(DATOS!AS:AS,MATCH(CHECKLIST!B269,DATOS!B:B,0),1)=0,"",INDEX(DATOS!AS:AS,MATCH(CHECKLIST!B269,DATOS!B:B,0),1)),"")</f>
        <v/>
      </c>
      <c r="K269" s="50" t="str">
        <f>IFERROR(IF(INDEX(DATOS!AT:AT,MATCH(CHECKLIST!B269,DATOS!B:B,0),1)=0,"",INDEX(DATOS!AT:AT,MATCH(CHECKLIST!B269,DATOS!B:B,0),1)),"")</f>
        <v/>
      </c>
      <c r="L269" s="18" t="str">
        <f>IFERROR(IF(INDEX(DATOS!AV:AV,MATCH(CHECKLIST!B269,DATOS!B:B,0),1)=0,"",INDEX(DATOS!AV:AV,MATCH(CHECKLIST!B269,DATOS!B:B,0),1)),"")</f>
        <v/>
      </c>
      <c r="M269" s="18" t="str">
        <f>IFERROR(IF(INDEX(DATOS!AR:AR,MATCH(CHECKLIST!B269,DATOS!B:B,0),1)=0,"",INDEX(DATOS!AR:AR,MATCH(CHECKLIST!B269,DATOS!B:B,0),1)),"")</f>
        <v/>
      </c>
      <c r="N269" s="50" t="str">
        <f ca="1">IFERROR(IF(INDEX(DATOS!K:K,MATCH(CHECKLIST!B269,DATOS!B:B,0),1)="","X",IF(INDEX(DATOS!K:K,MATCH(CHECKLIST!B269,DATOS!B:B,0),1)&gt;YEAR(TODAY())-1,"","VENCIDA")),"")</f>
        <v/>
      </c>
      <c r="O269" s="50" t="str">
        <f>IFERROR(IF(INDEX(DATOS!AY:AY,MATCH(CHECKLIST!B269,DATOS!B:B,0),1)=0,"",INDEX(DATOS!AY:AY,MATCH(CHECKLIST!B269,DATOS!B:B,0),1)),"")</f>
        <v/>
      </c>
      <c r="P269" s="18" t="str">
        <f>IFERROR(IF(INDEX(DATOS!AW:AW,MATCH(CHECKLIST!B269,DATOS!B:B,0),1)=0,"",INDEX(DATOS!AW:AW,MATCH(CHECKLIST!B269,DATOS!B:B,0),1)),"")</f>
        <v/>
      </c>
      <c r="Q269" s="18" t="str">
        <f>IFERROR(IF(INDEX(DATOS!AX:AX,MATCH(CHECKLIST!B269,DATOS!B:B,0),1)=0,"",INDEX(DATOS!AX:AX,MATCH(CHECKLIST!B269,DATOS!B:B,0),1)),"")</f>
        <v/>
      </c>
      <c r="R269" t="str">
        <f>IF(B269="","",1)</f>
        <v/>
      </c>
      <c r="S269" t="str">
        <f t="shared" si="11"/>
        <v/>
      </c>
      <c r="U269" t="str">
        <f t="shared" si="9"/>
        <v/>
      </c>
      <c r="V269" t="str">
        <f t="shared" si="10"/>
        <v/>
      </c>
    </row>
    <row r="270" spans="1:22" ht="15" customHeight="1" x14ac:dyDescent="0.25">
      <c r="A270" s="13">
        <v>257</v>
      </c>
      <c r="B270" t="str">
        <f>IFERROR(INDEX(DATOS!B:B,MATCH(CHECKLIST!A270,DATOS!BM:BM,0),1),"")</f>
        <v/>
      </c>
      <c r="C270" t="str">
        <f>IFERROR(INDEX(DATOS!I:I,MATCH(CHECKLIST!A270,DATOS!BM:BM,0),1),"")</f>
        <v/>
      </c>
      <c r="D270" t="str">
        <f>IFERROR(INDEX(DATOS!R:R,MATCH(CHECKLIST!E270,DATOS!F:F,0),1),"")</f>
        <v/>
      </c>
      <c r="E270" s="17" t="str">
        <f>IFERROR(INDEX(DATOS!F:F,MATCH(CHECKLIST!A270,DATOS!BM:BM,0),1),"")</f>
        <v/>
      </c>
      <c r="F270" s="3" t="str">
        <f>IFERROR(IF(INDEX(DATOS!AL:AL,MATCH(CHECKLIST!B270,DATOS!B:B,0),1)=0,"",INDEX(DATOS!AL:AL,MATCH(CHECKLIST!B270,DATOS!B:B,0),1)),"")</f>
        <v/>
      </c>
      <c r="G270" s="18" t="str">
        <f>IFERROR(IF(INDEX(DATOS!AQ:AQ,MATCH(CHECKLIST!B270,DATOS!B:B,0),1)=0,"",INDEX(DATOS!AQ:AQ,MATCH(CHECKLIST!B270,DATOS!B:B,0),1)),"")</f>
        <v/>
      </c>
      <c r="H270" s="18" t="str">
        <f>IFERROR(IF(INDEX(DATOS!AC:AC,MATCH(CHECKLIST!B270,DATOS!B:B,0),1)="","X",IF(INDEX(DATOS!AC:AC,MATCH(CHECKLIST!B270,DATOS!B:B,0),1)="VIGENTE","",INDEX(DATOS!AC:AC,MATCH(CHECKLIST!B270,DATOS!B:B,0),1))),"")</f>
        <v/>
      </c>
      <c r="I270" s="18" t="str">
        <f>IFERROR(IF(INDEX(DATOS!AU:AU,MATCH(CHECKLIST!B270,DATOS!B:B,0),1)=0,"",INDEX(DATOS!AU:AU,MATCH(CHECKLIST!B270,DATOS!B:B,0),1)),"")</f>
        <v/>
      </c>
      <c r="J270" s="18" t="str">
        <f>IFERROR(IF(INDEX(DATOS!AS:AS,MATCH(CHECKLIST!B270,DATOS!B:B,0),1)=0,"",INDEX(DATOS!AS:AS,MATCH(CHECKLIST!B270,DATOS!B:B,0),1)),"")</f>
        <v/>
      </c>
      <c r="K270" s="50" t="str">
        <f>IFERROR(IF(INDEX(DATOS!AT:AT,MATCH(CHECKLIST!B270,DATOS!B:B,0),1)=0,"",INDEX(DATOS!AT:AT,MATCH(CHECKLIST!B270,DATOS!B:B,0),1)),"")</f>
        <v/>
      </c>
      <c r="L270" s="18" t="str">
        <f>IFERROR(IF(INDEX(DATOS!AV:AV,MATCH(CHECKLIST!B270,DATOS!B:B,0),1)=0,"",INDEX(DATOS!AV:AV,MATCH(CHECKLIST!B270,DATOS!B:B,0),1)),"")</f>
        <v/>
      </c>
      <c r="M270" s="18" t="str">
        <f>IFERROR(IF(INDEX(DATOS!AR:AR,MATCH(CHECKLIST!B270,DATOS!B:B,0),1)=0,"",INDEX(DATOS!AR:AR,MATCH(CHECKLIST!B270,DATOS!B:B,0),1)),"")</f>
        <v/>
      </c>
      <c r="N270" s="50" t="str">
        <f ca="1">IFERROR(IF(INDEX(DATOS!K:K,MATCH(CHECKLIST!B270,DATOS!B:B,0),1)="","X",IF(INDEX(DATOS!K:K,MATCH(CHECKLIST!B270,DATOS!B:B,0),1)&gt;YEAR(TODAY())-1,"","VENCIDA")),"")</f>
        <v/>
      </c>
      <c r="O270" s="50" t="str">
        <f>IFERROR(IF(INDEX(DATOS!AY:AY,MATCH(CHECKLIST!B270,DATOS!B:B,0),1)=0,"",INDEX(DATOS!AY:AY,MATCH(CHECKLIST!B270,DATOS!B:B,0),1)),"")</f>
        <v/>
      </c>
      <c r="P270" s="18" t="str">
        <f>IFERROR(IF(INDEX(DATOS!AW:AW,MATCH(CHECKLIST!B270,DATOS!B:B,0),1)=0,"",INDEX(DATOS!AW:AW,MATCH(CHECKLIST!B270,DATOS!B:B,0),1)),"")</f>
        <v/>
      </c>
      <c r="Q270" s="18" t="str">
        <f>IFERROR(IF(INDEX(DATOS!AX:AX,MATCH(CHECKLIST!B270,DATOS!B:B,0),1)=0,"",INDEX(DATOS!AX:AX,MATCH(CHECKLIST!B270,DATOS!B:B,0),1)),"")</f>
        <v/>
      </c>
      <c r="S270">
        <f t="shared" si="11"/>
        <v>0</v>
      </c>
      <c r="U270" t="str">
        <f t="shared" ref="U270:U333" si="12">IF(C270="","",C270)</f>
        <v/>
      </c>
      <c r="V270" t="str">
        <f t="shared" ref="V270:V333" si="13">IF(B270="","",B270)</f>
        <v/>
      </c>
    </row>
    <row r="271" spans="1:22" ht="15" customHeight="1" x14ac:dyDescent="0.25">
      <c r="A271" s="13">
        <v>258</v>
      </c>
      <c r="B271" t="str">
        <f>IFERROR(INDEX(DATOS!B:B,MATCH(CHECKLIST!A271,DATOS!BM:BM,0),1),"")</f>
        <v/>
      </c>
      <c r="C271" t="str">
        <f>IFERROR(INDEX(DATOS!I:I,MATCH(CHECKLIST!A271,DATOS!BM:BM,0),1),"")</f>
        <v/>
      </c>
      <c r="D271" t="str">
        <f>IFERROR(INDEX(DATOS!R:R,MATCH(CHECKLIST!E271,DATOS!F:F,0),1),"")</f>
        <v/>
      </c>
      <c r="E271" s="17" t="str">
        <f>IFERROR(INDEX(DATOS!F:F,MATCH(CHECKLIST!A271,DATOS!BM:BM,0),1),"")</f>
        <v/>
      </c>
      <c r="F271" s="3" t="str">
        <f>IFERROR(IF(INDEX(DATOS!AL:AL,MATCH(CHECKLIST!B271,DATOS!B:B,0),1)=0,"",INDEX(DATOS!AL:AL,MATCH(CHECKLIST!B271,DATOS!B:B,0),1)),"")</f>
        <v/>
      </c>
      <c r="G271" s="18" t="str">
        <f>IFERROR(IF(INDEX(DATOS!AQ:AQ,MATCH(CHECKLIST!B271,DATOS!B:B,0),1)=0,"",INDEX(DATOS!AQ:AQ,MATCH(CHECKLIST!B271,DATOS!B:B,0),1)),"")</f>
        <v/>
      </c>
      <c r="H271" s="18" t="str">
        <f>IFERROR(IF(INDEX(DATOS!AC:AC,MATCH(CHECKLIST!B271,DATOS!B:B,0),1)="","X",IF(INDEX(DATOS!AC:AC,MATCH(CHECKLIST!B271,DATOS!B:B,0),1)="VIGENTE","",INDEX(DATOS!AC:AC,MATCH(CHECKLIST!B271,DATOS!B:B,0),1))),"")</f>
        <v/>
      </c>
      <c r="I271" s="18" t="str">
        <f>IFERROR(IF(INDEX(DATOS!AU:AU,MATCH(CHECKLIST!B271,DATOS!B:B,0),1)=0,"",INDEX(DATOS!AU:AU,MATCH(CHECKLIST!B271,DATOS!B:B,0),1)),"")</f>
        <v/>
      </c>
      <c r="J271" s="18" t="str">
        <f>IFERROR(IF(INDEX(DATOS!AS:AS,MATCH(CHECKLIST!B271,DATOS!B:B,0),1)=0,"",INDEX(DATOS!AS:AS,MATCH(CHECKLIST!B271,DATOS!B:B,0),1)),"")</f>
        <v/>
      </c>
      <c r="K271" s="50" t="str">
        <f>IFERROR(IF(INDEX(DATOS!AT:AT,MATCH(CHECKLIST!B271,DATOS!B:B,0),1)=0,"",INDEX(DATOS!AT:AT,MATCH(CHECKLIST!B271,DATOS!B:B,0),1)),"")</f>
        <v/>
      </c>
      <c r="L271" s="18" t="str">
        <f>IFERROR(IF(INDEX(DATOS!AV:AV,MATCH(CHECKLIST!B271,DATOS!B:B,0),1)=0,"",INDEX(DATOS!AV:AV,MATCH(CHECKLIST!B271,DATOS!B:B,0),1)),"")</f>
        <v/>
      </c>
      <c r="M271" s="18" t="str">
        <f>IFERROR(IF(INDEX(DATOS!AR:AR,MATCH(CHECKLIST!B271,DATOS!B:B,0),1)=0,"",INDEX(DATOS!AR:AR,MATCH(CHECKLIST!B271,DATOS!B:B,0),1)),"")</f>
        <v/>
      </c>
      <c r="N271" s="50" t="str">
        <f ca="1">IFERROR(IF(INDEX(DATOS!K:K,MATCH(CHECKLIST!B271,DATOS!B:B,0),1)="","X",IF(INDEX(DATOS!K:K,MATCH(CHECKLIST!B271,DATOS!B:B,0),1)&gt;YEAR(TODAY())-1,"","VENCIDA")),"")</f>
        <v/>
      </c>
      <c r="O271" s="50" t="str">
        <f>IFERROR(IF(INDEX(DATOS!AY:AY,MATCH(CHECKLIST!B271,DATOS!B:B,0),1)=0,"",INDEX(DATOS!AY:AY,MATCH(CHECKLIST!B271,DATOS!B:B,0),1)),"")</f>
        <v/>
      </c>
      <c r="P271" s="18" t="str">
        <f>IFERROR(IF(INDEX(DATOS!AW:AW,MATCH(CHECKLIST!B271,DATOS!B:B,0),1)=0,"",INDEX(DATOS!AW:AW,MATCH(CHECKLIST!B271,DATOS!B:B,0),1)),"")</f>
        <v/>
      </c>
      <c r="Q271" s="18" t="str">
        <f>IFERROR(IF(INDEX(DATOS!AX:AX,MATCH(CHECKLIST!B271,DATOS!B:B,0),1)=0,"",INDEX(DATOS!AX:AX,MATCH(CHECKLIST!B271,DATOS!B:B,0),1)),"")</f>
        <v/>
      </c>
      <c r="R271" t="str">
        <f>IF(B271="","",1)</f>
        <v/>
      </c>
      <c r="S271" t="str">
        <f t="shared" si="11"/>
        <v/>
      </c>
      <c r="U271" t="str">
        <f t="shared" si="12"/>
        <v/>
      </c>
      <c r="V271" t="str">
        <f t="shared" si="13"/>
        <v/>
      </c>
    </row>
    <row r="272" spans="1:22" ht="15" customHeight="1" x14ac:dyDescent="0.25">
      <c r="A272" s="13">
        <v>259</v>
      </c>
      <c r="B272" t="str">
        <f>IFERROR(INDEX(DATOS!B:B,MATCH(CHECKLIST!A272,DATOS!BM:BM,0),1),"")</f>
        <v/>
      </c>
      <c r="C272" t="str">
        <f>IFERROR(INDEX(DATOS!I:I,MATCH(CHECKLIST!A272,DATOS!BM:BM,0),1),"")</f>
        <v/>
      </c>
      <c r="D272" t="str">
        <f>IFERROR(INDEX(DATOS!R:R,MATCH(CHECKLIST!E272,DATOS!F:F,0),1),"")</f>
        <v/>
      </c>
      <c r="E272" s="17" t="str">
        <f>IFERROR(INDEX(DATOS!F:F,MATCH(CHECKLIST!A272,DATOS!BM:BM,0),1),"")</f>
        <v/>
      </c>
      <c r="F272" s="3" t="str">
        <f>IFERROR(IF(INDEX(DATOS!AL:AL,MATCH(CHECKLIST!B272,DATOS!B:B,0),1)=0,"",INDEX(DATOS!AL:AL,MATCH(CHECKLIST!B272,DATOS!B:B,0),1)),"")</f>
        <v/>
      </c>
      <c r="G272" s="18" t="str">
        <f>IFERROR(IF(INDEX(DATOS!AQ:AQ,MATCH(CHECKLIST!B272,DATOS!B:B,0),1)=0,"",INDEX(DATOS!AQ:AQ,MATCH(CHECKLIST!B272,DATOS!B:B,0),1)),"")</f>
        <v/>
      </c>
      <c r="H272" s="18" t="str">
        <f>IFERROR(IF(INDEX(DATOS!AC:AC,MATCH(CHECKLIST!B272,DATOS!B:B,0),1)="","X",IF(INDEX(DATOS!AC:AC,MATCH(CHECKLIST!B272,DATOS!B:B,0),1)="VIGENTE","",INDEX(DATOS!AC:AC,MATCH(CHECKLIST!B272,DATOS!B:B,0),1))),"")</f>
        <v/>
      </c>
      <c r="I272" s="18" t="str">
        <f>IFERROR(IF(INDEX(DATOS!AU:AU,MATCH(CHECKLIST!B272,DATOS!B:B,0),1)=0,"",INDEX(DATOS!AU:AU,MATCH(CHECKLIST!B272,DATOS!B:B,0),1)),"")</f>
        <v/>
      </c>
      <c r="J272" s="18" t="str">
        <f>IFERROR(IF(INDEX(DATOS!AS:AS,MATCH(CHECKLIST!B272,DATOS!B:B,0),1)=0,"",INDEX(DATOS!AS:AS,MATCH(CHECKLIST!B272,DATOS!B:B,0),1)),"")</f>
        <v/>
      </c>
      <c r="K272" s="50" t="str">
        <f>IFERROR(IF(INDEX(DATOS!AT:AT,MATCH(CHECKLIST!B272,DATOS!B:B,0),1)=0,"",INDEX(DATOS!AT:AT,MATCH(CHECKLIST!B272,DATOS!B:B,0),1)),"")</f>
        <v/>
      </c>
      <c r="L272" s="18" t="str">
        <f>IFERROR(IF(INDEX(DATOS!AV:AV,MATCH(CHECKLIST!B272,DATOS!B:B,0),1)=0,"",INDEX(DATOS!AV:AV,MATCH(CHECKLIST!B272,DATOS!B:B,0),1)),"")</f>
        <v/>
      </c>
      <c r="M272" s="18" t="str">
        <f>IFERROR(IF(INDEX(DATOS!AR:AR,MATCH(CHECKLIST!B272,DATOS!B:B,0),1)=0,"",INDEX(DATOS!AR:AR,MATCH(CHECKLIST!B272,DATOS!B:B,0),1)),"")</f>
        <v/>
      </c>
      <c r="N272" s="50" t="str">
        <f ca="1">IFERROR(IF(INDEX(DATOS!K:K,MATCH(CHECKLIST!B272,DATOS!B:B,0),1)="","X",IF(INDEX(DATOS!K:K,MATCH(CHECKLIST!B272,DATOS!B:B,0),1)&gt;YEAR(TODAY())-1,"","VENCIDA")),"")</f>
        <v/>
      </c>
      <c r="O272" s="50" t="str">
        <f>IFERROR(IF(INDEX(DATOS!AY:AY,MATCH(CHECKLIST!B272,DATOS!B:B,0),1)=0,"",INDEX(DATOS!AY:AY,MATCH(CHECKLIST!B272,DATOS!B:B,0),1)),"")</f>
        <v/>
      </c>
      <c r="P272" s="18" t="str">
        <f>IFERROR(IF(INDEX(DATOS!AW:AW,MATCH(CHECKLIST!B272,DATOS!B:B,0),1)=0,"",INDEX(DATOS!AW:AW,MATCH(CHECKLIST!B272,DATOS!B:B,0),1)),"")</f>
        <v/>
      </c>
      <c r="Q272" s="18" t="str">
        <f>IFERROR(IF(INDEX(DATOS!AX:AX,MATCH(CHECKLIST!B272,DATOS!B:B,0),1)=0,"",INDEX(DATOS!AX:AX,MATCH(CHECKLIST!B272,DATOS!B:B,0),1)),"")</f>
        <v/>
      </c>
      <c r="S272">
        <f t="shared" ref="S272:S335" si="14">IF(Q$13="","",R272)</f>
        <v>0</v>
      </c>
      <c r="U272" t="str">
        <f t="shared" si="12"/>
        <v/>
      </c>
      <c r="V272" t="str">
        <f t="shared" si="13"/>
        <v/>
      </c>
    </row>
    <row r="273" spans="1:22" ht="15" customHeight="1" x14ac:dyDescent="0.25">
      <c r="A273" s="13">
        <v>260</v>
      </c>
      <c r="B273" t="str">
        <f>IFERROR(INDEX(DATOS!B:B,MATCH(CHECKLIST!A273,DATOS!BM:BM,0),1),"")</f>
        <v/>
      </c>
      <c r="C273" t="str">
        <f>IFERROR(INDEX(DATOS!I:I,MATCH(CHECKLIST!A273,DATOS!BM:BM,0),1),"")</f>
        <v/>
      </c>
      <c r="D273" t="str">
        <f>IFERROR(INDEX(DATOS!R:R,MATCH(CHECKLIST!E273,DATOS!F:F,0),1),"")</f>
        <v/>
      </c>
      <c r="E273" s="17" t="str">
        <f>IFERROR(INDEX(DATOS!F:F,MATCH(CHECKLIST!A273,DATOS!BM:BM,0),1),"")</f>
        <v/>
      </c>
      <c r="F273" s="3" t="str">
        <f>IFERROR(IF(INDEX(DATOS!AL:AL,MATCH(CHECKLIST!B273,DATOS!B:B,0),1)=0,"",INDEX(DATOS!AL:AL,MATCH(CHECKLIST!B273,DATOS!B:B,0),1)),"")</f>
        <v/>
      </c>
      <c r="G273" s="18" t="str">
        <f>IFERROR(IF(INDEX(DATOS!AQ:AQ,MATCH(CHECKLIST!B273,DATOS!B:B,0),1)=0,"",INDEX(DATOS!AQ:AQ,MATCH(CHECKLIST!B273,DATOS!B:B,0),1)),"")</f>
        <v/>
      </c>
      <c r="H273" s="18" t="str">
        <f>IFERROR(IF(INDEX(DATOS!AC:AC,MATCH(CHECKLIST!B273,DATOS!B:B,0),1)="","X",IF(INDEX(DATOS!AC:AC,MATCH(CHECKLIST!B273,DATOS!B:B,0),1)="VIGENTE","",INDEX(DATOS!AC:AC,MATCH(CHECKLIST!B273,DATOS!B:B,0),1))),"")</f>
        <v/>
      </c>
      <c r="I273" s="18" t="str">
        <f>IFERROR(IF(INDEX(DATOS!AU:AU,MATCH(CHECKLIST!B273,DATOS!B:B,0),1)=0,"",INDEX(DATOS!AU:AU,MATCH(CHECKLIST!B273,DATOS!B:B,0),1)),"")</f>
        <v/>
      </c>
      <c r="J273" s="18" t="str">
        <f>IFERROR(IF(INDEX(DATOS!AS:AS,MATCH(CHECKLIST!B273,DATOS!B:B,0),1)=0,"",INDEX(DATOS!AS:AS,MATCH(CHECKLIST!B273,DATOS!B:B,0),1)),"")</f>
        <v/>
      </c>
      <c r="K273" s="50" t="str">
        <f>IFERROR(IF(INDEX(DATOS!AT:AT,MATCH(CHECKLIST!B273,DATOS!B:B,0),1)=0,"",INDEX(DATOS!AT:AT,MATCH(CHECKLIST!B273,DATOS!B:B,0),1)),"")</f>
        <v/>
      </c>
      <c r="L273" s="18" t="str">
        <f>IFERROR(IF(INDEX(DATOS!AV:AV,MATCH(CHECKLIST!B273,DATOS!B:B,0),1)=0,"",INDEX(DATOS!AV:AV,MATCH(CHECKLIST!B273,DATOS!B:B,0),1)),"")</f>
        <v/>
      </c>
      <c r="M273" s="18" t="str">
        <f>IFERROR(IF(INDEX(DATOS!AR:AR,MATCH(CHECKLIST!B273,DATOS!B:B,0),1)=0,"",INDEX(DATOS!AR:AR,MATCH(CHECKLIST!B273,DATOS!B:B,0),1)),"")</f>
        <v/>
      </c>
      <c r="N273" s="50" t="str">
        <f ca="1">IFERROR(IF(INDEX(DATOS!K:K,MATCH(CHECKLIST!B273,DATOS!B:B,0),1)="","X",IF(INDEX(DATOS!K:K,MATCH(CHECKLIST!B273,DATOS!B:B,0),1)&gt;YEAR(TODAY())-1,"","VENCIDA")),"")</f>
        <v/>
      </c>
      <c r="O273" s="50" t="str">
        <f>IFERROR(IF(INDEX(DATOS!AY:AY,MATCH(CHECKLIST!B273,DATOS!B:B,0),1)=0,"",INDEX(DATOS!AY:AY,MATCH(CHECKLIST!B273,DATOS!B:B,0),1)),"")</f>
        <v/>
      </c>
      <c r="P273" s="18" t="str">
        <f>IFERROR(IF(INDEX(DATOS!AW:AW,MATCH(CHECKLIST!B273,DATOS!B:B,0),1)=0,"",INDEX(DATOS!AW:AW,MATCH(CHECKLIST!B273,DATOS!B:B,0),1)),"")</f>
        <v/>
      </c>
      <c r="Q273" s="18" t="str">
        <f>IFERROR(IF(INDEX(DATOS!AX:AX,MATCH(CHECKLIST!B273,DATOS!B:B,0),1)=0,"",INDEX(DATOS!AX:AX,MATCH(CHECKLIST!B273,DATOS!B:B,0),1)),"")</f>
        <v/>
      </c>
      <c r="R273" t="str">
        <f>IF(B273="","",1)</f>
        <v/>
      </c>
      <c r="S273" t="str">
        <f t="shared" si="14"/>
        <v/>
      </c>
      <c r="U273" t="str">
        <f t="shared" si="12"/>
        <v/>
      </c>
      <c r="V273" t="str">
        <f t="shared" si="13"/>
        <v/>
      </c>
    </row>
    <row r="274" spans="1:22" ht="15" customHeight="1" x14ac:dyDescent="0.25">
      <c r="A274" s="13">
        <v>261</v>
      </c>
      <c r="B274" t="str">
        <f>IFERROR(INDEX(DATOS!B:B,MATCH(CHECKLIST!A274,DATOS!BM:BM,0),1),"")</f>
        <v/>
      </c>
      <c r="C274" t="str">
        <f>IFERROR(INDEX(DATOS!I:I,MATCH(CHECKLIST!A274,DATOS!BM:BM,0),1),"")</f>
        <v/>
      </c>
      <c r="D274" t="str">
        <f>IFERROR(INDEX(DATOS!R:R,MATCH(CHECKLIST!E274,DATOS!F:F,0),1),"")</f>
        <v/>
      </c>
      <c r="E274" s="17" t="str">
        <f>IFERROR(INDEX(DATOS!F:F,MATCH(CHECKLIST!A274,DATOS!BM:BM,0),1),"")</f>
        <v/>
      </c>
      <c r="F274" s="3" t="str">
        <f>IFERROR(IF(INDEX(DATOS!AL:AL,MATCH(CHECKLIST!B274,DATOS!B:B,0),1)=0,"",INDEX(DATOS!AL:AL,MATCH(CHECKLIST!B274,DATOS!B:B,0),1)),"")</f>
        <v/>
      </c>
      <c r="G274" s="18" t="str">
        <f>IFERROR(IF(INDEX(DATOS!AQ:AQ,MATCH(CHECKLIST!B274,DATOS!B:B,0),1)=0,"",INDEX(DATOS!AQ:AQ,MATCH(CHECKLIST!B274,DATOS!B:B,0),1)),"")</f>
        <v/>
      </c>
      <c r="H274" s="18" t="str">
        <f>IFERROR(IF(INDEX(DATOS!AC:AC,MATCH(CHECKLIST!B274,DATOS!B:B,0),1)="","X",IF(INDEX(DATOS!AC:AC,MATCH(CHECKLIST!B274,DATOS!B:B,0),1)="VIGENTE","",INDEX(DATOS!AC:AC,MATCH(CHECKLIST!B274,DATOS!B:B,0),1))),"")</f>
        <v/>
      </c>
      <c r="I274" s="18" t="str">
        <f>IFERROR(IF(INDEX(DATOS!AU:AU,MATCH(CHECKLIST!B274,DATOS!B:B,0),1)=0,"",INDEX(DATOS!AU:AU,MATCH(CHECKLIST!B274,DATOS!B:B,0),1)),"")</f>
        <v/>
      </c>
      <c r="J274" s="18" t="str">
        <f>IFERROR(IF(INDEX(DATOS!AS:AS,MATCH(CHECKLIST!B274,DATOS!B:B,0),1)=0,"",INDEX(DATOS!AS:AS,MATCH(CHECKLIST!B274,DATOS!B:B,0),1)),"")</f>
        <v/>
      </c>
      <c r="K274" s="50" t="str">
        <f>IFERROR(IF(INDEX(DATOS!AT:AT,MATCH(CHECKLIST!B274,DATOS!B:B,0),1)=0,"",INDEX(DATOS!AT:AT,MATCH(CHECKLIST!B274,DATOS!B:B,0),1)),"")</f>
        <v/>
      </c>
      <c r="L274" s="18" t="str">
        <f>IFERROR(IF(INDEX(DATOS!AV:AV,MATCH(CHECKLIST!B274,DATOS!B:B,0),1)=0,"",INDEX(DATOS!AV:AV,MATCH(CHECKLIST!B274,DATOS!B:B,0),1)),"")</f>
        <v/>
      </c>
      <c r="M274" s="18" t="str">
        <f>IFERROR(IF(INDEX(DATOS!AR:AR,MATCH(CHECKLIST!B274,DATOS!B:B,0),1)=0,"",INDEX(DATOS!AR:AR,MATCH(CHECKLIST!B274,DATOS!B:B,0),1)),"")</f>
        <v/>
      </c>
      <c r="N274" s="50" t="str">
        <f ca="1">IFERROR(IF(INDEX(DATOS!K:K,MATCH(CHECKLIST!B274,DATOS!B:B,0),1)="","X",IF(INDEX(DATOS!K:K,MATCH(CHECKLIST!B274,DATOS!B:B,0),1)&gt;YEAR(TODAY())-1,"","VENCIDA")),"")</f>
        <v/>
      </c>
      <c r="O274" s="50" t="str">
        <f>IFERROR(IF(INDEX(DATOS!AY:AY,MATCH(CHECKLIST!B274,DATOS!B:B,0),1)=0,"",INDEX(DATOS!AY:AY,MATCH(CHECKLIST!B274,DATOS!B:B,0),1)),"")</f>
        <v/>
      </c>
      <c r="P274" s="18" t="str">
        <f>IFERROR(IF(INDEX(DATOS!AW:AW,MATCH(CHECKLIST!B274,DATOS!B:B,0),1)=0,"",INDEX(DATOS!AW:AW,MATCH(CHECKLIST!B274,DATOS!B:B,0),1)),"")</f>
        <v/>
      </c>
      <c r="Q274" s="18" t="str">
        <f>IFERROR(IF(INDEX(DATOS!AX:AX,MATCH(CHECKLIST!B274,DATOS!B:B,0),1)=0,"",INDEX(DATOS!AX:AX,MATCH(CHECKLIST!B274,DATOS!B:B,0),1)),"")</f>
        <v/>
      </c>
      <c r="S274">
        <f t="shared" si="14"/>
        <v>0</v>
      </c>
      <c r="U274" t="str">
        <f t="shared" si="12"/>
        <v/>
      </c>
      <c r="V274" t="str">
        <f t="shared" si="13"/>
        <v/>
      </c>
    </row>
    <row r="275" spans="1:22" ht="15" customHeight="1" x14ac:dyDescent="0.25">
      <c r="A275" s="13">
        <v>262</v>
      </c>
      <c r="B275" t="str">
        <f>IFERROR(INDEX(DATOS!B:B,MATCH(CHECKLIST!A275,DATOS!BM:BM,0),1),"")</f>
        <v/>
      </c>
      <c r="C275" t="str">
        <f>IFERROR(INDEX(DATOS!I:I,MATCH(CHECKLIST!A275,DATOS!BM:BM,0),1),"")</f>
        <v/>
      </c>
      <c r="D275" t="str">
        <f>IFERROR(INDEX(DATOS!R:R,MATCH(CHECKLIST!E275,DATOS!F:F,0),1),"")</f>
        <v/>
      </c>
      <c r="E275" s="17" t="str">
        <f>IFERROR(INDEX(DATOS!F:F,MATCH(CHECKLIST!A275,DATOS!BM:BM,0),1),"")</f>
        <v/>
      </c>
      <c r="F275" s="3" t="str">
        <f>IFERROR(IF(INDEX(DATOS!AL:AL,MATCH(CHECKLIST!B275,DATOS!B:B,0),1)=0,"",INDEX(DATOS!AL:AL,MATCH(CHECKLIST!B275,DATOS!B:B,0),1)),"")</f>
        <v/>
      </c>
      <c r="G275" s="18" t="str">
        <f>IFERROR(IF(INDEX(DATOS!AQ:AQ,MATCH(CHECKLIST!B275,DATOS!B:B,0),1)=0,"",INDEX(DATOS!AQ:AQ,MATCH(CHECKLIST!B275,DATOS!B:B,0),1)),"")</f>
        <v/>
      </c>
      <c r="H275" s="18" t="str">
        <f>IFERROR(IF(INDEX(DATOS!AC:AC,MATCH(CHECKLIST!B275,DATOS!B:B,0),1)="","X",IF(INDEX(DATOS!AC:AC,MATCH(CHECKLIST!B275,DATOS!B:B,0),1)="VIGENTE","",INDEX(DATOS!AC:AC,MATCH(CHECKLIST!B275,DATOS!B:B,0),1))),"")</f>
        <v/>
      </c>
      <c r="I275" s="18" t="str">
        <f>IFERROR(IF(INDEX(DATOS!AU:AU,MATCH(CHECKLIST!B275,DATOS!B:B,0),1)=0,"",INDEX(DATOS!AU:AU,MATCH(CHECKLIST!B275,DATOS!B:B,0),1)),"")</f>
        <v/>
      </c>
      <c r="J275" s="18" t="str">
        <f>IFERROR(IF(INDEX(DATOS!AS:AS,MATCH(CHECKLIST!B275,DATOS!B:B,0),1)=0,"",INDEX(DATOS!AS:AS,MATCH(CHECKLIST!B275,DATOS!B:B,0),1)),"")</f>
        <v/>
      </c>
      <c r="K275" s="50" t="str">
        <f>IFERROR(IF(INDEX(DATOS!AT:AT,MATCH(CHECKLIST!B275,DATOS!B:B,0),1)=0,"",INDEX(DATOS!AT:AT,MATCH(CHECKLIST!B275,DATOS!B:B,0),1)),"")</f>
        <v/>
      </c>
      <c r="L275" s="18" t="str">
        <f>IFERROR(IF(INDEX(DATOS!AV:AV,MATCH(CHECKLIST!B275,DATOS!B:B,0),1)=0,"",INDEX(DATOS!AV:AV,MATCH(CHECKLIST!B275,DATOS!B:B,0),1)),"")</f>
        <v/>
      </c>
      <c r="M275" s="18" t="str">
        <f>IFERROR(IF(INDEX(DATOS!AR:AR,MATCH(CHECKLIST!B275,DATOS!B:B,0),1)=0,"",INDEX(DATOS!AR:AR,MATCH(CHECKLIST!B275,DATOS!B:B,0),1)),"")</f>
        <v/>
      </c>
      <c r="N275" s="50" t="str">
        <f ca="1">IFERROR(IF(INDEX(DATOS!K:K,MATCH(CHECKLIST!B275,DATOS!B:B,0),1)="","X",IF(INDEX(DATOS!K:K,MATCH(CHECKLIST!B275,DATOS!B:B,0),1)&gt;YEAR(TODAY())-1,"","VENCIDA")),"")</f>
        <v/>
      </c>
      <c r="O275" s="50" t="str">
        <f>IFERROR(IF(INDEX(DATOS!AY:AY,MATCH(CHECKLIST!B275,DATOS!B:B,0),1)=0,"",INDEX(DATOS!AY:AY,MATCH(CHECKLIST!B275,DATOS!B:B,0),1)),"")</f>
        <v/>
      </c>
      <c r="P275" s="18" t="str">
        <f>IFERROR(IF(INDEX(DATOS!AW:AW,MATCH(CHECKLIST!B275,DATOS!B:B,0),1)=0,"",INDEX(DATOS!AW:AW,MATCH(CHECKLIST!B275,DATOS!B:B,0),1)),"")</f>
        <v/>
      </c>
      <c r="Q275" s="18" t="str">
        <f>IFERROR(IF(INDEX(DATOS!AX:AX,MATCH(CHECKLIST!B275,DATOS!B:B,0),1)=0,"",INDEX(DATOS!AX:AX,MATCH(CHECKLIST!B275,DATOS!B:B,0),1)),"")</f>
        <v/>
      </c>
      <c r="R275" t="str">
        <f>IF(B275="","",1)</f>
        <v/>
      </c>
      <c r="S275" t="str">
        <f t="shared" si="14"/>
        <v/>
      </c>
      <c r="U275" t="str">
        <f t="shared" si="12"/>
        <v/>
      </c>
      <c r="V275" t="str">
        <f t="shared" si="13"/>
        <v/>
      </c>
    </row>
    <row r="276" spans="1:22" x14ac:dyDescent="0.25">
      <c r="A276" s="13">
        <v>263</v>
      </c>
      <c r="B276" t="str">
        <f>IFERROR(INDEX(DATOS!B:B,MATCH(CHECKLIST!A276,DATOS!BM:BM,0),1),"")</f>
        <v/>
      </c>
      <c r="C276" t="str">
        <f>IFERROR(INDEX(DATOS!I:I,MATCH(CHECKLIST!A276,DATOS!BM:BM,0),1),"")</f>
        <v/>
      </c>
      <c r="D276" t="str">
        <f>IFERROR(INDEX(DATOS!R:R,MATCH(CHECKLIST!E276,DATOS!F:F,0),1),"")</f>
        <v/>
      </c>
      <c r="E276" s="17" t="str">
        <f>IFERROR(INDEX(DATOS!F:F,MATCH(CHECKLIST!A276,DATOS!BM:BM,0),1),"")</f>
        <v/>
      </c>
      <c r="F276" s="3" t="str">
        <f>IFERROR(IF(INDEX(DATOS!AL:AL,MATCH(CHECKLIST!B276,DATOS!B:B,0),1)=0,"",INDEX(DATOS!AL:AL,MATCH(CHECKLIST!B276,DATOS!B:B,0),1)),"")</f>
        <v/>
      </c>
      <c r="G276" s="18" t="str">
        <f>IFERROR(IF(INDEX(DATOS!AQ:AQ,MATCH(CHECKLIST!B276,DATOS!B:B,0),1)=0,"",INDEX(DATOS!AQ:AQ,MATCH(CHECKLIST!B276,DATOS!B:B,0),1)),"")</f>
        <v/>
      </c>
      <c r="H276" s="18" t="str">
        <f>IFERROR(IF(INDEX(DATOS!AC:AC,MATCH(CHECKLIST!B276,DATOS!B:B,0),1)="","X",IF(INDEX(DATOS!AC:AC,MATCH(CHECKLIST!B276,DATOS!B:B,0),1)="VIGENTE","",INDEX(DATOS!AC:AC,MATCH(CHECKLIST!B276,DATOS!B:B,0),1))),"")</f>
        <v/>
      </c>
      <c r="I276" s="18" t="str">
        <f>IFERROR(IF(INDEX(DATOS!AU:AU,MATCH(CHECKLIST!B276,DATOS!B:B,0),1)=0,"",INDEX(DATOS!AU:AU,MATCH(CHECKLIST!B276,DATOS!B:B,0),1)),"")</f>
        <v/>
      </c>
      <c r="J276" s="18" t="str">
        <f>IFERROR(IF(INDEX(DATOS!AS:AS,MATCH(CHECKLIST!B276,DATOS!B:B,0),1)=0,"",INDEX(DATOS!AS:AS,MATCH(CHECKLIST!B276,DATOS!B:B,0),1)),"")</f>
        <v/>
      </c>
      <c r="K276" s="50" t="str">
        <f>IFERROR(IF(INDEX(DATOS!AT:AT,MATCH(CHECKLIST!B276,DATOS!B:B,0),1)=0,"",INDEX(DATOS!AT:AT,MATCH(CHECKLIST!B276,DATOS!B:B,0),1)),"")</f>
        <v/>
      </c>
      <c r="L276" s="18" t="str">
        <f>IFERROR(IF(INDEX(DATOS!AV:AV,MATCH(CHECKLIST!B276,DATOS!B:B,0),1)=0,"",INDEX(DATOS!AV:AV,MATCH(CHECKLIST!B276,DATOS!B:B,0),1)),"")</f>
        <v/>
      </c>
      <c r="M276" s="18" t="str">
        <f>IFERROR(IF(INDEX(DATOS!AR:AR,MATCH(CHECKLIST!B276,DATOS!B:B,0),1)=0,"",INDEX(DATOS!AR:AR,MATCH(CHECKLIST!B276,DATOS!B:B,0),1)),"")</f>
        <v/>
      </c>
      <c r="N276" s="50" t="str">
        <f ca="1">IFERROR(IF(INDEX(DATOS!K:K,MATCH(CHECKLIST!B276,DATOS!B:B,0),1)="","X",IF(INDEX(DATOS!K:K,MATCH(CHECKLIST!B276,DATOS!B:B,0),1)&gt;YEAR(TODAY())-1,"","VENCIDA")),"")</f>
        <v/>
      </c>
      <c r="O276" s="50" t="str">
        <f>IFERROR(IF(INDEX(DATOS!AY:AY,MATCH(CHECKLIST!B276,DATOS!B:B,0),1)=0,"",INDEX(DATOS!AY:AY,MATCH(CHECKLIST!B276,DATOS!B:B,0),1)),"")</f>
        <v/>
      </c>
      <c r="P276" s="18" t="str">
        <f>IFERROR(IF(INDEX(DATOS!AW:AW,MATCH(CHECKLIST!B276,DATOS!B:B,0),1)=0,"",INDEX(DATOS!AW:AW,MATCH(CHECKLIST!B276,DATOS!B:B,0),1)),"")</f>
        <v/>
      </c>
      <c r="Q276" s="18" t="str">
        <f>IFERROR(IF(INDEX(DATOS!AX:AX,MATCH(CHECKLIST!B276,DATOS!B:B,0),1)=0,"",INDEX(DATOS!AX:AX,MATCH(CHECKLIST!B276,DATOS!B:B,0),1)),"")</f>
        <v/>
      </c>
      <c r="S276">
        <f t="shared" si="14"/>
        <v>0</v>
      </c>
      <c r="U276" t="str">
        <f t="shared" si="12"/>
        <v/>
      </c>
      <c r="V276" t="str">
        <f t="shared" si="13"/>
        <v/>
      </c>
    </row>
    <row r="277" spans="1:22" ht="15" customHeight="1" x14ac:dyDescent="0.25">
      <c r="A277" s="13">
        <v>264</v>
      </c>
      <c r="B277" t="str">
        <f>IFERROR(INDEX(DATOS!B:B,MATCH(CHECKLIST!A277,DATOS!BM:BM,0),1),"")</f>
        <v/>
      </c>
      <c r="C277" t="str">
        <f>IFERROR(INDEX(DATOS!I:I,MATCH(CHECKLIST!A277,DATOS!BM:BM,0),1),"")</f>
        <v/>
      </c>
      <c r="D277" t="str">
        <f>IFERROR(INDEX(DATOS!R:R,MATCH(CHECKLIST!E277,DATOS!F:F,0),1),"")</f>
        <v/>
      </c>
      <c r="E277" s="17" t="str">
        <f>IFERROR(INDEX(DATOS!F:F,MATCH(CHECKLIST!A277,DATOS!BM:BM,0),1),"")</f>
        <v/>
      </c>
      <c r="F277" s="3" t="str">
        <f>IFERROR(IF(INDEX(DATOS!AL:AL,MATCH(CHECKLIST!B277,DATOS!B:B,0),1)=0,"",INDEX(DATOS!AL:AL,MATCH(CHECKLIST!B277,DATOS!B:B,0),1)),"")</f>
        <v/>
      </c>
      <c r="G277" s="18" t="str">
        <f>IFERROR(IF(INDEX(DATOS!AQ:AQ,MATCH(CHECKLIST!B277,DATOS!B:B,0),1)=0,"",INDEX(DATOS!AQ:AQ,MATCH(CHECKLIST!B277,DATOS!B:B,0),1)),"")</f>
        <v/>
      </c>
      <c r="H277" s="18" t="str">
        <f>IFERROR(IF(INDEX(DATOS!AC:AC,MATCH(CHECKLIST!B277,DATOS!B:B,0),1)="","X",IF(INDEX(DATOS!AC:AC,MATCH(CHECKLIST!B277,DATOS!B:B,0),1)="VIGENTE","",INDEX(DATOS!AC:AC,MATCH(CHECKLIST!B277,DATOS!B:B,0),1))),"")</f>
        <v/>
      </c>
      <c r="I277" s="18" t="str">
        <f>IFERROR(IF(INDEX(DATOS!AU:AU,MATCH(CHECKLIST!B277,DATOS!B:B,0),1)=0,"",INDEX(DATOS!AU:AU,MATCH(CHECKLIST!B277,DATOS!B:B,0),1)),"")</f>
        <v/>
      </c>
      <c r="J277" s="18" t="str">
        <f>IFERROR(IF(INDEX(DATOS!AS:AS,MATCH(CHECKLIST!B277,DATOS!B:B,0),1)=0,"",INDEX(DATOS!AS:AS,MATCH(CHECKLIST!B277,DATOS!B:B,0),1)),"")</f>
        <v/>
      </c>
      <c r="K277" s="50" t="str">
        <f>IFERROR(IF(INDEX(DATOS!AT:AT,MATCH(CHECKLIST!B277,DATOS!B:B,0),1)=0,"",INDEX(DATOS!AT:AT,MATCH(CHECKLIST!B277,DATOS!B:B,0),1)),"")</f>
        <v/>
      </c>
      <c r="L277" s="18" t="str">
        <f>IFERROR(IF(INDEX(DATOS!AV:AV,MATCH(CHECKLIST!B277,DATOS!B:B,0),1)=0,"",INDEX(DATOS!AV:AV,MATCH(CHECKLIST!B277,DATOS!B:B,0),1)),"")</f>
        <v/>
      </c>
      <c r="M277" s="18" t="str">
        <f>IFERROR(IF(INDEX(DATOS!AR:AR,MATCH(CHECKLIST!B277,DATOS!B:B,0),1)=0,"",INDEX(DATOS!AR:AR,MATCH(CHECKLIST!B277,DATOS!B:B,0),1)),"")</f>
        <v/>
      </c>
      <c r="N277" s="50" t="str">
        <f ca="1">IFERROR(IF(INDEX(DATOS!K:K,MATCH(CHECKLIST!B277,DATOS!B:B,0),1)="","X",IF(INDEX(DATOS!K:K,MATCH(CHECKLIST!B277,DATOS!B:B,0),1)&gt;YEAR(TODAY())-1,"","VENCIDA")),"")</f>
        <v/>
      </c>
      <c r="O277" s="50" t="str">
        <f>IFERROR(IF(INDEX(DATOS!AY:AY,MATCH(CHECKLIST!B277,DATOS!B:B,0),1)=0,"",INDEX(DATOS!AY:AY,MATCH(CHECKLIST!B277,DATOS!B:B,0),1)),"")</f>
        <v/>
      </c>
      <c r="P277" s="18" t="str">
        <f>IFERROR(IF(INDEX(DATOS!AW:AW,MATCH(CHECKLIST!B277,DATOS!B:B,0),1)=0,"",INDEX(DATOS!AW:AW,MATCH(CHECKLIST!B277,DATOS!B:B,0),1)),"")</f>
        <v/>
      </c>
      <c r="Q277" s="18" t="str">
        <f>IFERROR(IF(INDEX(DATOS!AX:AX,MATCH(CHECKLIST!B277,DATOS!B:B,0),1)=0,"",INDEX(DATOS!AX:AX,MATCH(CHECKLIST!B277,DATOS!B:B,0),1)),"")</f>
        <v/>
      </c>
      <c r="R277" t="str">
        <f>IF(B277="","",1)</f>
        <v/>
      </c>
      <c r="S277" t="str">
        <f t="shared" si="14"/>
        <v/>
      </c>
      <c r="U277" t="str">
        <f t="shared" si="12"/>
        <v/>
      </c>
      <c r="V277" t="str">
        <f t="shared" si="13"/>
        <v/>
      </c>
    </row>
    <row r="278" spans="1:22" ht="15" customHeight="1" x14ac:dyDescent="0.25">
      <c r="A278" s="13">
        <v>265</v>
      </c>
      <c r="B278" t="str">
        <f>IFERROR(INDEX(DATOS!B:B,MATCH(CHECKLIST!A278,DATOS!BM:BM,0),1),"")</f>
        <v/>
      </c>
      <c r="C278" t="str">
        <f>IFERROR(INDEX(DATOS!I:I,MATCH(CHECKLIST!A278,DATOS!BM:BM,0),1),"")</f>
        <v/>
      </c>
      <c r="D278" t="str">
        <f>IFERROR(INDEX(DATOS!R:R,MATCH(CHECKLIST!E278,DATOS!F:F,0),1),"")</f>
        <v/>
      </c>
      <c r="E278" s="17" t="str">
        <f>IFERROR(INDEX(DATOS!F:F,MATCH(CHECKLIST!A278,DATOS!BM:BM,0),1),"")</f>
        <v/>
      </c>
      <c r="F278" s="3" t="str">
        <f>IFERROR(IF(INDEX(DATOS!AL:AL,MATCH(CHECKLIST!B278,DATOS!B:B,0),1)=0,"",INDEX(DATOS!AL:AL,MATCH(CHECKLIST!B278,DATOS!B:B,0),1)),"")</f>
        <v/>
      </c>
      <c r="G278" s="18" t="str">
        <f>IFERROR(IF(INDEX(DATOS!AQ:AQ,MATCH(CHECKLIST!B278,DATOS!B:B,0),1)=0,"",INDEX(DATOS!AQ:AQ,MATCH(CHECKLIST!B278,DATOS!B:B,0),1)),"")</f>
        <v/>
      </c>
      <c r="H278" s="18" t="str">
        <f>IFERROR(IF(INDEX(DATOS!AC:AC,MATCH(CHECKLIST!B278,DATOS!B:B,0),1)="","X",IF(INDEX(DATOS!AC:AC,MATCH(CHECKLIST!B278,DATOS!B:B,0),1)="VIGENTE","",INDEX(DATOS!AC:AC,MATCH(CHECKLIST!B278,DATOS!B:B,0),1))),"")</f>
        <v/>
      </c>
      <c r="I278" s="18" t="str">
        <f>IFERROR(IF(INDEX(DATOS!AU:AU,MATCH(CHECKLIST!B278,DATOS!B:B,0),1)=0,"",INDEX(DATOS!AU:AU,MATCH(CHECKLIST!B278,DATOS!B:B,0),1)),"")</f>
        <v/>
      </c>
      <c r="J278" s="18" t="str">
        <f>IFERROR(IF(INDEX(DATOS!AS:AS,MATCH(CHECKLIST!B278,DATOS!B:B,0),1)=0,"",INDEX(DATOS!AS:AS,MATCH(CHECKLIST!B278,DATOS!B:B,0),1)),"")</f>
        <v/>
      </c>
      <c r="K278" s="50" t="str">
        <f>IFERROR(IF(INDEX(DATOS!AT:AT,MATCH(CHECKLIST!B278,DATOS!B:B,0),1)=0,"",INDEX(DATOS!AT:AT,MATCH(CHECKLIST!B278,DATOS!B:B,0),1)),"")</f>
        <v/>
      </c>
      <c r="L278" s="18" t="str">
        <f>IFERROR(IF(INDEX(DATOS!AV:AV,MATCH(CHECKLIST!B278,DATOS!B:B,0),1)=0,"",INDEX(DATOS!AV:AV,MATCH(CHECKLIST!B278,DATOS!B:B,0),1)),"")</f>
        <v/>
      </c>
      <c r="M278" s="18" t="str">
        <f>IFERROR(IF(INDEX(DATOS!AR:AR,MATCH(CHECKLIST!B278,DATOS!B:B,0),1)=0,"",INDEX(DATOS!AR:AR,MATCH(CHECKLIST!B278,DATOS!B:B,0),1)),"")</f>
        <v/>
      </c>
      <c r="N278" s="50" t="str">
        <f ca="1">IFERROR(IF(INDEX(DATOS!K:K,MATCH(CHECKLIST!B278,DATOS!B:B,0),1)="","X",IF(INDEX(DATOS!K:K,MATCH(CHECKLIST!B278,DATOS!B:B,0),1)&gt;YEAR(TODAY())-1,"","VENCIDA")),"")</f>
        <v/>
      </c>
      <c r="O278" s="50" t="str">
        <f>IFERROR(IF(INDEX(DATOS!AY:AY,MATCH(CHECKLIST!B278,DATOS!B:B,0),1)=0,"",INDEX(DATOS!AY:AY,MATCH(CHECKLIST!B278,DATOS!B:B,0),1)),"")</f>
        <v/>
      </c>
      <c r="P278" s="18" t="str">
        <f>IFERROR(IF(INDEX(DATOS!AW:AW,MATCH(CHECKLIST!B278,DATOS!B:B,0),1)=0,"",INDEX(DATOS!AW:AW,MATCH(CHECKLIST!B278,DATOS!B:B,0),1)),"")</f>
        <v/>
      </c>
      <c r="Q278" s="18" t="str">
        <f>IFERROR(IF(INDEX(DATOS!AX:AX,MATCH(CHECKLIST!B278,DATOS!B:B,0),1)=0,"",INDEX(DATOS!AX:AX,MATCH(CHECKLIST!B278,DATOS!B:B,0),1)),"")</f>
        <v/>
      </c>
      <c r="S278">
        <f t="shared" si="14"/>
        <v>0</v>
      </c>
      <c r="U278" t="str">
        <f t="shared" si="12"/>
        <v/>
      </c>
      <c r="V278" t="str">
        <f t="shared" si="13"/>
        <v/>
      </c>
    </row>
    <row r="279" spans="1:22" ht="15" customHeight="1" x14ac:dyDescent="0.25">
      <c r="A279" s="13">
        <v>266</v>
      </c>
      <c r="B279" t="str">
        <f>IFERROR(INDEX(DATOS!B:B,MATCH(CHECKLIST!A279,DATOS!BM:BM,0),1),"")</f>
        <v/>
      </c>
      <c r="C279" t="str">
        <f>IFERROR(INDEX(DATOS!I:I,MATCH(CHECKLIST!A279,DATOS!BM:BM,0),1),"")</f>
        <v/>
      </c>
      <c r="D279" t="str">
        <f>IFERROR(INDEX(DATOS!R:R,MATCH(CHECKLIST!E279,DATOS!F:F,0),1),"")</f>
        <v/>
      </c>
      <c r="E279" s="17" t="str">
        <f>IFERROR(INDEX(DATOS!F:F,MATCH(CHECKLIST!A279,DATOS!BM:BM,0),1),"")</f>
        <v/>
      </c>
      <c r="F279" s="3" t="str">
        <f>IFERROR(IF(INDEX(DATOS!AL:AL,MATCH(CHECKLIST!B279,DATOS!B:B,0),1)=0,"",INDEX(DATOS!AL:AL,MATCH(CHECKLIST!B279,DATOS!B:B,0),1)),"")</f>
        <v/>
      </c>
      <c r="G279" s="18" t="str">
        <f>IFERROR(IF(INDEX(DATOS!AQ:AQ,MATCH(CHECKLIST!B279,DATOS!B:B,0),1)=0,"",INDEX(DATOS!AQ:AQ,MATCH(CHECKLIST!B279,DATOS!B:B,0),1)),"")</f>
        <v/>
      </c>
      <c r="H279" s="18" t="str">
        <f>IFERROR(IF(INDEX(DATOS!AC:AC,MATCH(CHECKLIST!B279,DATOS!B:B,0),1)="","X",IF(INDEX(DATOS!AC:AC,MATCH(CHECKLIST!B279,DATOS!B:B,0),1)="VIGENTE","",INDEX(DATOS!AC:AC,MATCH(CHECKLIST!B279,DATOS!B:B,0),1))),"")</f>
        <v/>
      </c>
      <c r="I279" s="18" t="str">
        <f>IFERROR(IF(INDEX(DATOS!AU:AU,MATCH(CHECKLIST!B279,DATOS!B:B,0),1)=0,"",INDEX(DATOS!AU:AU,MATCH(CHECKLIST!B279,DATOS!B:B,0),1)),"")</f>
        <v/>
      </c>
      <c r="J279" s="18" t="str">
        <f>IFERROR(IF(INDEX(DATOS!AS:AS,MATCH(CHECKLIST!B279,DATOS!B:B,0),1)=0,"",INDEX(DATOS!AS:AS,MATCH(CHECKLIST!B279,DATOS!B:B,0),1)),"")</f>
        <v/>
      </c>
      <c r="K279" s="50" t="str">
        <f>IFERROR(IF(INDEX(DATOS!AT:AT,MATCH(CHECKLIST!B279,DATOS!B:B,0),1)=0,"",INDEX(DATOS!AT:AT,MATCH(CHECKLIST!B279,DATOS!B:B,0),1)),"")</f>
        <v/>
      </c>
      <c r="L279" s="18" t="str">
        <f>IFERROR(IF(INDEX(DATOS!AV:AV,MATCH(CHECKLIST!B279,DATOS!B:B,0),1)=0,"",INDEX(DATOS!AV:AV,MATCH(CHECKLIST!B279,DATOS!B:B,0),1)),"")</f>
        <v/>
      </c>
      <c r="M279" s="18" t="str">
        <f>IFERROR(IF(INDEX(DATOS!AR:AR,MATCH(CHECKLIST!B279,DATOS!B:B,0),1)=0,"",INDEX(DATOS!AR:AR,MATCH(CHECKLIST!B279,DATOS!B:B,0),1)),"")</f>
        <v/>
      </c>
      <c r="N279" s="50" t="str">
        <f ca="1">IFERROR(IF(INDEX(DATOS!K:K,MATCH(CHECKLIST!B279,DATOS!B:B,0),1)="","X",IF(INDEX(DATOS!K:K,MATCH(CHECKLIST!B279,DATOS!B:B,0),1)&gt;YEAR(TODAY())-1,"","VENCIDA")),"")</f>
        <v/>
      </c>
      <c r="O279" s="50" t="str">
        <f>IFERROR(IF(INDEX(DATOS!AY:AY,MATCH(CHECKLIST!B279,DATOS!B:B,0),1)=0,"",INDEX(DATOS!AY:AY,MATCH(CHECKLIST!B279,DATOS!B:B,0),1)),"")</f>
        <v/>
      </c>
      <c r="P279" s="18" t="str">
        <f>IFERROR(IF(INDEX(DATOS!AW:AW,MATCH(CHECKLIST!B279,DATOS!B:B,0),1)=0,"",INDEX(DATOS!AW:AW,MATCH(CHECKLIST!B279,DATOS!B:B,0),1)),"")</f>
        <v/>
      </c>
      <c r="Q279" s="18" t="str">
        <f>IFERROR(IF(INDEX(DATOS!AX:AX,MATCH(CHECKLIST!B279,DATOS!B:B,0),1)=0,"",INDEX(DATOS!AX:AX,MATCH(CHECKLIST!B279,DATOS!B:B,0),1)),"")</f>
        <v/>
      </c>
      <c r="R279" t="str">
        <f>IF(B279="","",1)</f>
        <v/>
      </c>
      <c r="S279" t="str">
        <f t="shared" si="14"/>
        <v/>
      </c>
      <c r="U279" t="str">
        <f t="shared" si="12"/>
        <v/>
      </c>
      <c r="V279" t="str">
        <f t="shared" si="13"/>
        <v/>
      </c>
    </row>
    <row r="280" spans="1:22" ht="15" customHeight="1" x14ac:dyDescent="0.25">
      <c r="A280" s="13">
        <v>267</v>
      </c>
      <c r="B280" t="str">
        <f>IFERROR(INDEX(DATOS!B:B,MATCH(CHECKLIST!A280,DATOS!BM:BM,0),1),"")</f>
        <v/>
      </c>
      <c r="C280" t="str">
        <f>IFERROR(INDEX(DATOS!I:I,MATCH(CHECKLIST!A280,DATOS!BM:BM,0),1),"")</f>
        <v/>
      </c>
      <c r="D280" t="str">
        <f>IFERROR(INDEX(DATOS!R:R,MATCH(CHECKLIST!E280,DATOS!F:F,0),1),"")</f>
        <v/>
      </c>
      <c r="E280" s="17" t="str">
        <f>IFERROR(INDEX(DATOS!F:F,MATCH(CHECKLIST!A280,DATOS!BM:BM,0),1),"")</f>
        <v/>
      </c>
      <c r="F280" s="3" t="str">
        <f>IFERROR(IF(INDEX(DATOS!AL:AL,MATCH(CHECKLIST!B280,DATOS!B:B,0),1)=0,"",INDEX(DATOS!AL:AL,MATCH(CHECKLIST!B280,DATOS!B:B,0),1)),"")</f>
        <v/>
      </c>
      <c r="G280" s="18" t="str">
        <f>IFERROR(IF(INDEX(DATOS!AQ:AQ,MATCH(CHECKLIST!B280,DATOS!B:B,0),1)=0,"",INDEX(DATOS!AQ:AQ,MATCH(CHECKLIST!B280,DATOS!B:B,0),1)),"")</f>
        <v/>
      </c>
      <c r="H280" s="18" t="str">
        <f>IFERROR(IF(INDEX(DATOS!AC:AC,MATCH(CHECKLIST!B280,DATOS!B:B,0),1)="","X",IF(INDEX(DATOS!AC:AC,MATCH(CHECKLIST!B280,DATOS!B:B,0),1)="VIGENTE","",INDEX(DATOS!AC:AC,MATCH(CHECKLIST!B280,DATOS!B:B,0),1))),"")</f>
        <v/>
      </c>
      <c r="I280" s="18" t="str">
        <f>IFERROR(IF(INDEX(DATOS!AU:AU,MATCH(CHECKLIST!B280,DATOS!B:B,0),1)=0,"",INDEX(DATOS!AU:AU,MATCH(CHECKLIST!B280,DATOS!B:B,0),1)),"")</f>
        <v/>
      </c>
      <c r="J280" s="18" t="str">
        <f>IFERROR(IF(INDEX(DATOS!AS:AS,MATCH(CHECKLIST!B280,DATOS!B:B,0),1)=0,"",INDEX(DATOS!AS:AS,MATCH(CHECKLIST!B280,DATOS!B:B,0),1)),"")</f>
        <v/>
      </c>
      <c r="K280" s="50" t="str">
        <f>IFERROR(IF(INDEX(DATOS!AT:AT,MATCH(CHECKLIST!B280,DATOS!B:B,0),1)=0,"",INDEX(DATOS!AT:AT,MATCH(CHECKLIST!B280,DATOS!B:B,0),1)),"")</f>
        <v/>
      </c>
      <c r="L280" s="18" t="str">
        <f>IFERROR(IF(INDEX(DATOS!AV:AV,MATCH(CHECKLIST!B280,DATOS!B:B,0),1)=0,"",INDEX(DATOS!AV:AV,MATCH(CHECKLIST!B280,DATOS!B:B,0),1)),"")</f>
        <v/>
      </c>
      <c r="M280" s="18" t="str">
        <f>IFERROR(IF(INDEX(DATOS!AR:AR,MATCH(CHECKLIST!B280,DATOS!B:B,0),1)=0,"",INDEX(DATOS!AR:AR,MATCH(CHECKLIST!B280,DATOS!B:B,0),1)),"")</f>
        <v/>
      </c>
      <c r="N280" s="50" t="str">
        <f ca="1">IFERROR(IF(INDEX(DATOS!K:K,MATCH(CHECKLIST!B280,DATOS!B:B,0),1)="","X",IF(INDEX(DATOS!K:K,MATCH(CHECKLIST!B280,DATOS!B:B,0),1)&gt;YEAR(TODAY())-1,"","VENCIDA")),"")</f>
        <v/>
      </c>
      <c r="O280" s="50" t="str">
        <f>IFERROR(IF(INDEX(DATOS!AY:AY,MATCH(CHECKLIST!B280,DATOS!B:B,0),1)=0,"",INDEX(DATOS!AY:AY,MATCH(CHECKLIST!B280,DATOS!B:B,0),1)),"")</f>
        <v/>
      </c>
      <c r="P280" s="18" t="str">
        <f>IFERROR(IF(INDEX(DATOS!AW:AW,MATCH(CHECKLIST!B280,DATOS!B:B,0),1)=0,"",INDEX(DATOS!AW:AW,MATCH(CHECKLIST!B280,DATOS!B:B,0),1)),"")</f>
        <v/>
      </c>
      <c r="Q280" s="18" t="str">
        <f>IFERROR(IF(INDEX(DATOS!AX:AX,MATCH(CHECKLIST!B280,DATOS!B:B,0),1)=0,"",INDEX(DATOS!AX:AX,MATCH(CHECKLIST!B280,DATOS!B:B,0),1)),"")</f>
        <v/>
      </c>
      <c r="S280">
        <f t="shared" si="14"/>
        <v>0</v>
      </c>
      <c r="U280" t="str">
        <f t="shared" si="12"/>
        <v/>
      </c>
      <c r="V280" t="str">
        <f t="shared" si="13"/>
        <v/>
      </c>
    </row>
    <row r="281" spans="1:22" ht="15" customHeight="1" x14ac:dyDescent="0.25">
      <c r="A281" s="13">
        <v>268</v>
      </c>
      <c r="B281" t="str">
        <f>IFERROR(INDEX(DATOS!B:B,MATCH(CHECKLIST!A281,DATOS!BM:BM,0),1),"")</f>
        <v/>
      </c>
      <c r="C281" t="str">
        <f>IFERROR(INDEX(DATOS!I:I,MATCH(CHECKLIST!A281,DATOS!BM:BM,0),1),"")</f>
        <v/>
      </c>
      <c r="D281" t="str">
        <f>IFERROR(INDEX(DATOS!R:R,MATCH(CHECKLIST!E281,DATOS!F:F,0),1),"")</f>
        <v/>
      </c>
      <c r="E281" s="17" t="str">
        <f>IFERROR(INDEX(DATOS!F:F,MATCH(CHECKLIST!A281,DATOS!BM:BM,0),1),"")</f>
        <v/>
      </c>
      <c r="F281" s="3" t="str">
        <f>IFERROR(IF(INDEX(DATOS!AL:AL,MATCH(CHECKLIST!B281,DATOS!B:B,0),1)=0,"",INDEX(DATOS!AL:AL,MATCH(CHECKLIST!B281,DATOS!B:B,0),1)),"")</f>
        <v/>
      </c>
      <c r="G281" s="18" t="str">
        <f>IFERROR(IF(INDEX(DATOS!AQ:AQ,MATCH(CHECKLIST!B281,DATOS!B:B,0),1)=0,"",INDEX(DATOS!AQ:AQ,MATCH(CHECKLIST!B281,DATOS!B:B,0),1)),"")</f>
        <v/>
      </c>
      <c r="H281" s="18" t="str">
        <f>IFERROR(IF(INDEX(DATOS!AC:AC,MATCH(CHECKLIST!B281,DATOS!B:B,0),1)="","X",IF(INDEX(DATOS!AC:AC,MATCH(CHECKLIST!B281,DATOS!B:B,0),1)="VIGENTE","",INDEX(DATOS!AC:AC,MATCH(CHECKLIST!B281,DATOS!B:B,0),1))),"")</f>
        <v/>
      </c>
      <c r="I281" s="18" t="str">
        <f>IFERROR(IF(INDEX(DATOS!AU:AU,MATCH(CHECKLIST!B281,DATOS!B:B,0),1)=0,"",INDEX(DATOS!AU:AU,MATCH(CHECKLIST!B281,DATOS!B:B,0),1)),"")</f>
        <v/>
      </c>
      <c r="J281" s="18" t="str">
        <f>IFERROR(IF(INDEX(DATOS!AS:AS,MATCH(CHECKLIST!B281,DATOS!B:B,0),1)=0,"",INDEX(DATOS!AS:AS,MATCH(CHECKLIST!B281,DATOS!B:B,0),1)),"")</f>
        <v/>
      </c>
      <c r="K281" s="50" t="str">
        <f>IFERROR(IF(INDEX(DATOS!AT:AT,MATCH(CHECKLIST!B281,DATOS!B:B,0),1)=0,"",INDEX(DATOS!AT:AT,MATCH(CHECKLIST!B281,DATOS!B:B,0),1)),"")</f>
        <v/>
      </c>
      <c r="L281" s="18" t="str">
        <f>IFERROR(IF(INDEX(DATOS!AV:AV,MATCH(CHECKLIST!B281,DATOS!B:B,0),1)=0,"",INDEX(DATOS!AV:AV,MATCH(CHECKLIST!B281,DATOS!B:B,0),1)),"")</f>
        <v/>
      </c>
      <c r="M281" s="18" t="str">
        <f>IFERROR(IF(INDEX(DATOS!AR:AR,MATCH(CHECKLIST!B281,DATOS!B:B,0),1)=0,"",INDEX(DATOS!AR:AR,MATCH(CHECKLIST!B281,DATOS!B:B,0),1)),"")</f>
        <v/>
      </c>
      <c r="N281" s="50" t="str">
        <f ca="1">IFERROR(IF(INDEX(DATOS!K:K,MATCH(CHECKLIST!B281,DATOS!B:B,0),1)="","X",IF(INDEX(DATOS!K:K,MATCH(CHECKLIST!B281,DATOS!B:B,0),1)&gt;YEAR(TODAY())-1,"","VENCIDA")),"")</f>
        <v/>
      </c>
      <c r="O281" s="50" t="str">
        <f>IFERROR(IF(INDEX(DATOS!AY:AY,MATCH(CHECKLIST!B281,DATOS!B:B,0),1)=0,"",INDEX(DATOS!AY:AY,MATCH(CHECKLIST!B281,DATOS!B:B,0),1)),"")</f>
        <v/>
      </c>
      <c r="P281" s="18" t="str">
        <f>IFERROR(IF(INDEX(DATOS!AW:AW,MATCH(CHECKLIST!B281,DATOS!B:B,0),1)=0,"",INDEX(DATOS!AW:AW,MATCH(CHECKLIST!B281,DATOS!B:B,0),1)),"")</f>
        <v/>
      </c>
      <c r="Q281" s="18" t="str">
        <f>IFERROR(IF(INDEX(DATOS!AX:AX,MATCH(CHECKLIST!B281,DATOS!B:B,0),1)=0,"",INDEX(DATOS!AX:AX,MATCH(CHECKLIST!B281,DATOS!B:B,0),1)),"")</f>
        <v/>
      </c>
      <c r="R281" t="str">
        <f>IF(B281="","",1)</f>
        <v/>
      </c>
      <c r="S281" t="str">
        <f t="shared" si="14"/>
        <v/>
      </c>
      <c r="U281" t="str">
        <f t="shared" si="12"/>
        <v/>
      </c>
      <c r="V281" t="str">
        <f t="shared" si="13"/>
        <v/>
      </c>
    </row>
    <row r="282" spans="1:22" ht="15" customHeight="1" x14ac:dyDescent="0.25">
      <c r="A282" s="13">
        <v>269</v>
      </c>
      <c r="B282" t="str">
        <f>IFERROR(INDEX(DATOS!B:B,MATCH(CHECKLIST!A282,DATOS!BM:BM,0),1),"")</f>
        <v/>
      </c>
      <c r="C282" t="str">
        <f>IFERROR(INDEX(DATOS!I:I,MATCH(CHECKLIST!A282,DATOS!BM:BM,0),1),"")</f>
        <v/>
      </c>
      <c r="D282" t="str">
        <f>IFERROR(INDEX(DATOS!R:R,MATCH(CHECKLIST!E282,DATOS!F:F,0),1),"")</f>
        <v/>
      </c>
      <c r="E282" s="17" t="str">
        <f>IFERROR(INDEX(DATOS!F:F,MATCH(CHECKLIST!A282,DATOS!BM:BM,0),1),"")</f>
        <v/>
      </c>
      <c r="F282" s="3" t="str">
        <f>IFERROR(IF(INDEX(DATOS!AL:AL,MATCH(CHECKLIST!B282,DATOS!B:B,0),1)=0,"",INDEX(DATOS!AL:AL,MATCH(CHECKLIST!B282,DATOS!B:B,0),1)),"")</f>
        <v/>
      </c>
      <c r="G282" s="18" t="str">
        <f>IFERROR(IF(INDEX(DATOS!AQ:AQ,MATCH(CHECKLIST!B282,DATOS!B:B,0),1)=0,"",INDEX(DATOS!AQ:AQ,MATCH(CHECKLIST!B282,DATOS!B:B,0),1)),"")</f>
        <v/>
      </c>
      <c r="H282" s="18" t="str">
        <f>IFERROR(IF(INDEX(DATOS!AC:AC,MATCH(CHECKLIST!B282,DATOS!B:B,0),1)="","X",IF(INDEX(DATOS!AC:AC,MATCH(CHECKLIST!B282,DATOS!B:B,0),1)="VIGENTE","",INDEX(DATOS!AC:AC,MATCH(CHECKLIST!B282,DATOS!B:B,0),1))),"")</f>
        <v/>
      </c>
      <c r="I282" s="18" t="str">
        <f>IFERROR(IF(INDEX(DATOS!AU:AU,MATCH(CHECKLIST!B282,DATOS!B:B,0),1)=0,"",INDEX(DATOS!AU:AU,MATCH(CHECKLIST!B282,DATOS!B:B,0),1)),"")</f>
        <v/>
      </c>
      <c r="J282" s="18" t="str">
        <f>IFERROR(IF(INDEX(DATOS!AS:AS,MATCH(CHECKLIST!B282,DATOS!B:B,0),1)=0,"",INDEX(DATOS!AS:AS,MATCH(CHECKLIST!B282,DATOS!B:B,0),1)),"")</f>
        <v/>
      </c>
      <c r="K282" s="50" t="str">
        <f>IFERROR(IF(INDEX(DATOS!AT:AT,MATCH(CHECKLIST!B282,DATOS!B:B,0),1)=0,"",INDEX(DATOS!AT:AT,MATCH(CHECKLIST!B282,DATOS!B:B,0),1)),"")</f>
        <v/>
      </c>
      <c r="L282" s="18" t="str">
        <f>IFERROR(IF(INDEX(DATOS!AV:AV,MATCH(CHECKLIST!B282,DATOS!B:B,0),1)=0,"",INDEX(DATOS!AV:AV,MATCH(CHECKLIST!B282,DATOS!B:B,0),1)),"")</f>
        <v/>
      </c>
      <c r="M282" s="18" t="str">
        <f>IFERROR(IF(INDEX(DATOS!AR:AR,MATCH(CHECKLIST!B282,DATOS!B:B,0),1)=0,"",INDEX(DATOS!AR:AR,MATCH(CHECKLIST!B282,DATOS!B:B,0),1)),"")</f>
        <v/>
      </c>
      <c r="N282" s="50" t="str">
        <f ca="1">IFERROR(IF(INDEX(DATOS!K:K,MATCH(CHECKLIST!B282,DATOS!B:B,0),1)="","X",IF(INDEX(DATOS!K:K,MATCH(CHECKLIST!B282,DATOS!B:B,0),1)&gt;YEAR(TODAY())-1,"","VENCIDA")),"")</f>
        <v/>
      </c>
      <c r="O282" s="50" t="str">
        <f>IFERROR(IF(INDEX(DATOS!AY:AY,MATCH(CHECKLIST!B282,DATOS!B:B,0),1)=0,"",INDEX(DATOS!AY:AY,MATCH(CHECKLIST!B282,DATOS!B:B,0),1)),"")</f>
        <v/>
      </c>
      <c r="P282" s="18" t="str">
        <f>IFERROR(IF(INDEX(DATOS!AW:AW,MATCH(CHECKLIST!B282,DATOS!B:B,0),1)=0,"",INDEX(DATOS!AW:AW,MATCH(CHECKLIST!B282,DATOS!B:B,0),1)),"")</f>
        <v/>
      </c>
      <c r="Q282" s="18" t="str">
        <f>IFERROR(IF(INDEX(DATOS!AX:AX,MATCH(CHECKLIST!B282,DATOS!B:B,0),1)=0,"",INDEX(DATOS!AX:AX,MATCH(CHECKLIST!B282,DATOS!B:B,0),1)),"")</f>
        <v/>
      </c>
      <c r="S282">
        <f t="shared" si="14"/>
        <v>0</v>
      </c>
      <c r="U282" t="str">
        <f t="shared" si="12"/>
        <v/>
      </c>
      <c r="V282" t="str">
        <f t="shared" si="13"/>
        <v/>
      </c>
    </row>
    <row r="283" spans="1:22" ht="15" customHeight="1" x14ac:dyDescent="0.25">
      <c r="A283" s="13">
        <v>270</v>
      </c>
      <c r="B283" t="str">
        <f>IFERROR(INDEX(DATOS!B:B,MATCH(CHECKLIST!A283,DATOS!BM:BM,0),1),"")</f>
        <v/>
      </c>
      <c r="C283" t="str">
        <f>IFERROR(INDEX(DATOS!I:I,MATCH(CHECKLIST!A283,DATOS!BM:BM,0),1),"")</f>
        <v/>
      </c>
      <c r="D283" t="str">
        <f>IFERROR(INDEX(DATOS!R:R,MATCH(CHECKLIST!E283,DATOS!F:F,0),1),"")</f>
        <v/>
      </c>
      <c r="E283" s="17" t="str">
        <f>IFERROR(INDEX(DATOS!F:F,MATCH(CHECKLIST!A283,DATOS!BM:BM,0),1),"")</f>
        <v/>
      </c>
      <c r="F283" s="3" t="str">
        <f>IFERROR(IF(INDEX(DATOS!AL:AL,MATCH(CHECKLIST!B283,DATOS!B:B,0),1)=0,"",INDEX(DATOS!AL:AL,MATCH(CHECKLIST!B283,DATOS!B:B,0),1)),"")</f>
        <v/>
      </c>
      <c r="G283" s="18" t="str">
        <f>IFERROR(IF(INDEX(DATOS!AQ:AQ,MATCH(CHECKLIST!B283,DATOS!B:B,0),1)=0,"",INDEX(DATOS!AQ:AQ,MATCH(CHECKLIST!B283,DATOS!B:B,0),1)),"")</f>
        <v/>
      </c>
      <c r="H283" s="18" t="str">
        <f>IFERROR(IF(INDEX(DATOS!AC:AC,MATCH(CHECKLIST!B283,DATOS!B:B,0),1)="","X",IF(INDEX(DATOS!AC:AC,MATCH(CHECKLIST!B283,DATOS!B:B,0),1)="VIGENTE","",INDEX(DATOS!AC:AC,MATCH(CHECKLIST!B283,DATOS!B:B,0),1))),"")</f>
        <v/>
      </c>
      <c r="I283" s="18" t="str">
        <f>IFERROR(IF(INDEX(DATOS!AU:AU,MATCH(CHECKLIST!B283,DATOS!B:B,0),1)=0,"",INDEX(DATOS!AU:AU,MATCH(CHECKLIST!B283,DATOS!B:B,0),1)),"")</f>
        <v/>
      </c>
      <c r="J283" s="18" t="str">
        <f>IFERROR(IF(INDEX(DATOS!AS:AS,MATCH(CHECKLIST!B283,DATOS!B:B,0),1)=0,"",INDEX(DATOS!AS:AS,MATCH(CHECKLIST!B283,DATOS!B:B,0),1)),"")</f>
        <v/>
      </c>
      <c r="K283" s="50" t="str">
        <f>IFERROR(IF(INDEX(DATOS!AT:AT,MATCH(CHECKLIST!B283,DATOS!B:B,0),1)=0,"",INDEX(DATOS!AT:AT,MATCH(CHECKLIST!B283,DATOS!B:B,0),1)),"")</f>
        <v/>
      </c>
      <c r="L283" s="18" t="str">
        <f>IFERROR(IF(INDEX(DATOS!AV:AV,MATCH(CHECKLIST!B283,DATOS!B:B,0),1)=0,"",INDEX(DATOS!AV:AV,MATCH(CHECKLIST!B283,DATOS!B:B,0),1)),"")</f>
        <v/>
      </c>
      <c r="M283" s="18" t="str">
        <f>IFERROR(IF(INDEX(DATOS!AR:AR,MATCH(CHECKLIST!B283,DATOS!B:B,0),1)=0,"",INDEX(DATOS!AR:AR,MATCH(CHECKLIST!B283,DATOS!B:B,0),1)),"")</f>
        <v/>
      </c>
      <c r="N283" s="50" t="str">
        <f ca="1">IFERROR(IF(INDEX(DATOS!K:K,MATCH(CHECKLIST!B283,DATOS!B:B,0),1)="","X",IF(INDEX(DATOS!K:K,MATCH(CHECKLIST!B283,DATOS!B:B,0),1)&gt;YEAR(TODAY())-1,"","VENCIDA")),"")</f>
        <v/>
      </c>
      <c r="O283" s="50" t="str">
        <f>IFERROR(IF(INDEX(DATOS!AY:AY,MATCH(CHECKLIST!B283,DATOS!B:B,0),1)=0,"",INDEX(DATOS!AY:AY,MATCH(CHECKLIST!B283,DATOS!B:B,0),1)),"")</f>
        <v/>
      </c>
      <c r="P283" s="18" t="str">
        <f>IFERROR(IF(INDEX(DATOS!AW:AW,MATCH(CHECKLIST!B283,DATOS!B:B,0),1)=0,"",INDEX(DATOS!AW:AW,MATCH(CHECKLIST!B283,DATOS!B:B,0),1)),"")</f>
        <v/>
      </c>
      <c r="Q283" s="18" t="str">
        <f>IFERROR(IF(INDEX(DATOS!AX:AX,MATCH(CHECKLIST!B283,DATOS!B:B,0),1)=0,"",INDEX(DATOS!AX:AX,MATCH(CHECKLIST!B283,DATOS!B:B,0),1)),"")</f>
        <v/>
      </c>
      <c r="R283" t="str">
        <f>IF(B283="","",1)</f>
        <v/>
      </c>
      <c r="S283" t="str">
        <f t="shared" si="14"/>
        <v/>
      </c>
      <c r="U283" t="str">
        <f t="shared" si="12"/>
        <v/>
      </c>
      <c r="V283" t="str">
        <f t="shared" si="13"/>
        <v/>
      </c>
    </row>
    <row r="284" spans="1:22" ht="15" customHeight="1" x14ac:dyDescent="0.25">
      <c r="A284" s="13">
        <v>271</v>
      </c>
      <c r="B284" t="str">
        <f>IFERROR(INDEX(DATOS!B:B,MATCH(CHECKLIST!A284,DATOS!BM:BM,0),1),"")</f>
        <v/>
      </c>
      <c r="C284" t="str">
        <f>IFERROR(INDEX(DATOS!I:I,MATCH(CHECKLIST!A284,DATOS!BM:BM,0),1),"")</f>
        <v/>
      </c>
      <c r="D284" t="str">
        <f>IFERROR(INDEX(DATOS!R:R,MATCH(CHECKLIST!E284,DATOS!F:F,0),1),"")</f>
        <v/>
      </c>
      <c r="E284" s="17" t="str">
        <f>IFERROR(INDEX(DATOS!F:F,MATCH(CHECKLIST!A284,DATOS!BM:BM,0),1),"")</f>
        <v/>
      </c>
      <c r="F284" s="3" t="str">
        <f>IFERROR(IF(INDEX(DATOS!AL:AL,MATCH(CHECKLIST!B284,DATOS!B:B,0),1)=0,"",INDEX(DATOS!AL:AL,MATCH(CHECKLIST!B284,DATOS!B:B,0),1)),"")</f>
        <v/>
      </c>
      <c r="G284" s="18" t="str">
        <f>IFERROR(IF(INDEX(DATOS!AQ:AQ,MATCH(CHECKLIST!B284,DATOS!B:B,0),1)=0,"",INDEX(DATOS!AQ:AQ,MATCH(CHECKLIST!B284,DATOS!B:B,0),1)),"")</f>
        <v/>
      </c>
      <c r="H284" s="18" t="str">
        <f>IFERROR(IF(INDEX(DATOS!AC:AC,MATCH(CHECKLIST!B284,DATOS!B:B,0),1)="","X",IF(INDEX(DATOS!AC:AC,MATCH(CHECKLIST!B284,DATOS!B:B,0),1)="VIGENTE","",INDEX(DATOS!AC:AC,MATCH(CHECKLIST!B284,DATOS!B:B,0),1))),"")</f>
        <v/>
      </c>
      <c r="I284" s="18" t="str">
        <f>IFERROR(IF(INDEX(DATOS!AU:AU,MATCH(CHECKLIST!B284,DATOS!B:B,0),1)=0,"",INDEX(DATOS!AU:AU,MATCH(CHECKLIST!B284,DATOS!B:B,0),1)),"")</f>
        <v/>
      </c>
      <c r="J284" s="18" t="str">
        <f>IFERROR(IF(INDEX(DATOS!AS:AS,MATCH(CHECKLIST!B284,DATOS!B:B,0),1)=0,"",INDEX(DATOS!AS:AS,MATCH(CHECKLIST!B284,DATOS!B:B,0),1)),"")</f>
        <v/>
      </c>
      <c r="K284" s="50" t="str">
        <f>IFERROR(IF(INDEX(DATOS!AT:AT,MATCH(CHECKLIST!B284,DATOS!B:B,0),1)=0,"",INDEX(DATOS!AT:AT,MATCH(CHECKLIST!B284,DATOS!B:B,0),1)),"")</f>
        <v/>
      </c>
      <c r="L284" s="18" t="str">
        <f>IFERROR(IF(INDEX(DATOS!AV:AV,MATCH(CHECKLIST!B284,DATOS!B:B,0),1)=0,"",INDEX(DATOS!AV:AV,MATCH(CHECKLIST!B284,DATOS!B:B,0),1)),"")</f>
        <v/>
      </c>
      <c r="M284" s="18" t="str">
        <f>IFERROR(IF(INDEX(DATOS!AR:AR,MATCH(CHECKLIST!B284,DATOS!B:B,0),1)=0,"",INDEX(DATOS!AR:AR,MATCH(CHECKLIST!B284,DATOS!B:B,0),1)),"")</f>
        <v/>
      </c>
      <c r="N284" s="50" t="str">
        <f ca="1">IFERROR(IF(INDEX(DATOS!K:K,MATCH(CHECKLIST!B284,DATOS!B:B,0),1)="","X",IF(INDEX(DATOS!K:K,MATCH(CHECKLIST!B284,DATOS!B:B,0),1)&gt;YEAR(TODAY())-1,"","VENCIDA")),"")</f>
        <v/>
      </c>
      <c r="O284" s="50" t="str">
        <f>IFERROR(IF(INDEX(DATOS!AY:AY,MATCH(CHECKLIST!B284,DATOS!B:B,0),1)=0,"",INDEX(DATOS!AY:AY,MATCH(CHECKLIST!B284,DATOS!B:B,0),1)),"")</f>
        <v/>
      </c>
      <c r="P284" s="18" t="str">
        <f>IFERROR(IF(INDEX(DATOS!AW:AW,MATCH(CHECKLIST!B284,DATOS!B:B,0),1)=0,"",INDEX(DATOS!AW:AW,MATCH(CHECKLIST!B284,DATOS!B:B,0),1)),"")</f>
        <v/>
      </c>
      <c r="Q284" s="18" t="str">
        <f>IFERROR(IF(INDEX(DATOS!AX:AX,MATCH(CHECKLIST!B284,DATOS!B:B,0),1)=0,"",INDEX(DATOS!AX:AX,MATCH(CHECKLIST!B284,DATOS!B:B,0),1)),"")</f>
        <v/>
      </c>
      <c r="S284">
        <f t="shared" si="14"/>
        <v>0</v>
      </c>
      <c r="U284" t="str">
        <f t="shared" si="12"/>
        <v/>
      </c>
      <c r="V284" t="str">
        <f t="shared" si="13"/>
        <v/>
      </c>
    </row>
    <row r="285" spans="1:22" ht="15" customHeight="1" x14ac:dyDescent="0.25">
      <c r="A285" s="13">
        <v>272</v>
      </c>
      <c r="B285" t="str">
        <f>IFERROR(INDEX(DATOS!B:B,MATCH(CHECKLIST!A285,DATOS!BM:BM,0),1),"")</f>
        <v/>
      </c>
      <c r="C285" t="str">
        <f>IFERROR(INDEX(DATOS!I:I,MATCH(CHECKLIST!A285,DATOS!BM:BM,0),1),"")</f>
        <v/>
      </c>
      <c r="D285" t="str">
        <f>IFERROR(INDEX(DATOS!R:R,MATCH(CHECKLIST!E285,DATOS!F:F,0),1),"")</f>
        <v/>
      </c>
      <c r="E285" s="17" t="str">
        <f>IFERROR(INDEX(DATOS!F:F,MATCH(CHECKLIST!A285,DATOS!BM:BM,0),1),"")</f>
        <v/>
      </c>
      <c r="F285" s="3" t="str">
        <f>IFERROR(IF(INDEX(DATOS!AL:AL,MATCH(CHECKLIST!B285,DATOS!B:B,0),1)=0,"",INDEX(DATOS!AL:AL,MATCH(CHECKLIST!B285,DATOS!B:B,0),1)),"")</f>
        <v/>
      </c>
      <c r="G285" s="18" t="str">
        <f>IFERROR(IF(INDEX(DATOS!AQ:AQ,MATCH(CHECKLIST!B285,DATOS!B:B,0),1)=0,"",INDEX(DATOS!AQ:AQ,MATCH(CHECKLIST!B285,DATOS!B:B,0),1)),"")</f>
        <v/>
      </c>
      <c r="H285" s="18" t="str">
        <f>IFERROR(IF(INDEX(DATOS!AC:AC,MATCH(CHECKLIST!B285,DATOS!B:B,0),1)="","X",IF(INDEX(DATOS!AC:AC,MATCH(CHECKLIST!B285,DATOS!B:B,0),1)="VIGENTE","",INDEX(DATOS!AC:AC,MATCH(CHECKLIST!B285,DATOS!B:B,0),1))),"")</f>
        <v/>
      </c>
      <c r="I285" s="18" t="str">
        <f>IFERROR(IF(INDEX(DATOS!AU:AU,MATCH(CHECKLIST!B285,DATOS!B:B,0),1)=0,"",INDEX(DATOS!AU:AU,MATCH(CHECKLIST!B285,DATOS!B:B,0),1)),"")</f>
        <v/>
      </c>
      <c r="J285" s="18" t="str">
        <f>IFERROR(IF(INDEX(DATOS!AS:AS,MATCH(CHECKLIST!B285,DATOS!B:B,0),1)=0,"",INDEX(DATOS!AS:AS,MATCH(CHECKLIST!B285,DATOS!B:B,0),1)),"")</f>
        <v/>
      </c>
      <c r="K285" s="50" t="str">
        <f>IFERROR(IF(INDEX(DATOS!AT:AT,MATCH(CHECKLIST!B285,DATOS!B:B,0),1)=0,"",INDEX(DATOS!AT:AT,MATCH(CHECKLIST!B285,DATOS!B:B,0),1)),"")</f>
        <v/>
      </c>
      <c r="L285" s="18" t="str">
        <f>IFERROR(IF(INDEX(DATOS!AV:AV,MATCH(CHECKLIST!B285,DATOS!B:B,0),1)=0,"",INDEX(DATOS!AV:AV,MATCH(CHECKLIST!B285,DATOS!B:B,0),1)),"")</f>
        <v/>
      </c>
      <c r="M285" s="18" t="str">
        <f>IFERROR(IF(INDEX(DATOS!AR:AR,MATCH(CHECKLIST!B285,DATOS!B:B,0),1)=0,"",INDEX(DATOS!AR:AR,MATCH(CHECKLIST!B285,DATOS!B:B,0),1)),"")</f>
        <v/>
      </c>
      <c r="N285" s="50" t="str">
        <f ca="1">IFERROR(IF(INDEX(DATOS!K:K,MATCH(CHECKLIST!B285,DATOS!B:B,0),1)="","X",IF(INDEX(DATOS!K:K,MATCH(CHECKLIST!B285,DATOS!B:B,0),1)&gt;YEAR(TODAY())-1,"","VENCIDA")),"")</f>
        <v/>
      </c>
      <c r="O285" s="50" t="str">
        <f>IFERROR(IF(INDEX(DATOS!AY:AY,MATCH(CHECKLIST!B285,DATOS!B:B,0),1)=0,"",INDEX(DATOS!AY:AY,MATCH(CHECKLIST!B285,DATOS!B:B,0),1)),"")</f>
        <v/>
      </c>
      <c r="P285" s="18" t="str">
        <f>IFERROR(IF(INDEX(DATOS!AW:AW,MATCH(CHECKLIST!B285,DATOS!B:B,0),1)=0,"",INDEX(DATOS!AW:AW,MATCH(CHECKLIST!B285,DATOS!B:B,0),1)),"")</f>
        <v/>
      </c>
      <c r="Q285" s="18" t="str">
        <f>IFERROR(IF(INDEX(DATOS!AX:AX,MATCH(CHECKLIST!B285,DATOS!B:B,0),1)=0,"",INDEX(DATOS!AX:AX,MATCH(CHECKLIST!B285,DATOS!B:B,0),1)),"")</f>
        <v/>
      </c>
      <c r="R285" t="str">
        <f>IF(B285="","",1)</f>
        <v/>
      </c>
      <c r="S285" t="str">
        <f t="shared" si="14"/>
        <v/>
      </c>
      <c r="U285" t="str">
        <f t="shared" si="12"/>
        <v/>
      </c>
      <c r="V285" t="str">
        <f t="shared" si="13"/>
        <v/>
      </c>
    </row>
    <row r="286" spans="1:22" ht="15" customHeight="1" x14ac:dyDescent="0.25">
      <c r="A286" s="13">
        <v>273</v>
      </c>
      <c r="B286" t="str">
        <f>IFERROR(INDEX(DATOS!B:B,MATCH(CHECKLIST!A286,DATOS!BM:BM,0),1),"")</f>
        <v/>
      </c>
      <c r="C286" t="str">
        <f>IFERROR(INDEX(DATOS!I:I,MATCH(CHECKLIST!A286,DATOS!BM:BM,0),1),"")</f>
        <v/>
      </c>
      <c r="D286" t="str">
        <f>IFERROR(INDEX(DATOS!R:R,MATCH(CHECKLIST!E286,DATOS!F:F,0),1),"")</f>
        <v/>
      </c>
      <c r="E286" s="17" t="str">
        <f>IFERROR(INDEX(DATOS!F:F,MATCH(CHECKLIST!A286,DATOS!BM:BM,0),1),"")</f>
        <v/>
      </c>
      <c r="F286" s="3" t="str">
        <f>IFERROR(IF(INDEX(DATOS!AL:AL,MATCH(CHECKLIST!B286,DATOS!B:B,0),1)=0,"",INDEX(DATOS!AL:AL,MATCH(CHECKLIST!B286,DATOS!B:B,0),1)),"")</f>
        <v/>
      </c>
      <c r="G286" s="18" t="str">
        <f>IFERROR(IF(INDEX(DATOS!AQ:AQ,MATCH(CHECKLIST!B286,DATOS!B:B,0),1)=0,"",INDEX(DATOS!AQ:AQ,MATCH(CHECKLIST!B286,DATOS!B:B,0),1)),"")</f>
        <v/>
      </c>
      <c r="H286" s="18" t="str">
        <f>IFERROR(IF(INDEX(DATOS!AC:AC,MATCH(CHECKLIST!B286,DATOS!B:B,0),1)="","X",IF(INDEX(DATOS!AC:AC,MATCH(CHECKLIST!B286,DATOS!B:B,0),1)="VIGENTE","",INDEX(DATOS!AC:AC,MATCH(CHECKLIST!B286,DATOS!B:B,0),1))),"")</f>
        <v/>
      </c>
      <c r="I286" s="18" t="str">
        <f>IFERROR(IF(INDEX(DATOS!AU:AU,MATCH(CHECKLIST!B286,DATOS!B:B,0),1)=0,"",INDEX(DATOS!AU:AU,MATCH(CHECKLIST!B286,DATOS!B:B,0),1)),"")</f>
        <v/>
      </c>
      <c r="J286" s="18" t="str">
        <f>IFERROR(IF(INDEX(DATOS!AS:AS,MATCH(CHECKLIST!B286,DATOS!B:B,0),1)=0,"",INDEX(DATOS!AS:AS,MATCH(CHECKLIST!B286,DATOS!B:B,0),1)),"")</f>
        <v/>
      </c>
      <c r="K286" s="50" t="str">
        <f>IFERROR(IF(INDEX(DATOS!AT:AT,MATCH(CHECKLIST!B286,DATOS!B:B,0),1)=0,"",INDEX(DATOS!AT:AT,MATCH(CHECKLIST!B286,DATOS!B:B,0),1)),"")</f>
        <v/>
      </c>
      <c r="L286" s="18" t="str">
        <f>IFERROR(IF(INDEX(DATOS!AV:AV,MATCH(CHECKLIST!B286,DATOS!B:B,0),1)=0,"",INDEX(DATOS!AV:AV,MATCH(CHECKLIST!B286,DATOS!B:B,0),1)),"")</f>
        <v/>
      </c>
      <c r="M286" s="18" t="str">
        <f>IFERROR(IF(INDEX(DATOS!AR:AR,MATCH(CHECKLIST!B286,DATOS!B:B,0),1)=0,"",INDEX(DATOS!AR:AR,MATCH(CHECKLIST!B286,DATOS!B:B,0),1)),"")</f>
        <v/>
      </c>
      <c r="N286" s="50" t="str">
        <f ca="1">IFERROR(IF(INDEX(DATOS!K:K,MATCH(CHECKLIST!B286,DATOS!B:B,0),1)="","X",IF(INDEX(DATOS!K:K,MATCH(CHECKLIST!B286,DATOS!B:B,0),1)&gt;YEAR(TODAY())-1,"","VENCIDA")),"")</f>
        <v/>
      </c>
      <c r="O286" s="50" t="str">
        <f>IFERROR(IF(INDEX(DATOS!AY:AY,MATCH(CHECKLIST!B286,DATOS!B:B,0),1)=0,"",INDEX(DATOS!AY:AY,MATCH(CHECKLIST!B286,DATOS!B:B,0),1)),"")</f>
        <v/>
      </c>
      <c r="P286" s="18" t="str">
        <f>IFERROR(IF(INDEX(DATOS!AW:AW,MATCH(CHECKLIST!B286,DATOS!B:B,0),1)=0,"",INDEX(DATOS!AW:AW,MATCH(CHECKLIST!B286,DATOS!B:B,0),1)),"")</f>
        <v/>
      </c>
      <c r="Q286" s="18" t="str">
        <f>IFERROR(IF(INDEX(DATOS!AX:AX,MATCH(CHECKLIST!B286,DATOS!B:B,0),1)=0,"",INDEX(DATOS!AX:AX,MATCH(CHECKLIST!B286,DATOS!B:B,0),1)),"")</f>
        <v/>
      </c>
      <c r="S286">
        <f t="shared" si="14"/>
        <v>0</v>
      </c>
      <c r="U286" t="str">
        <f t="shared" si="12"/>
        <v/>
      </c>
      <c r="V286" t="str">
        <f t="shared" si="13"/>
        <v/>
      </c>
    </row>
    <row r="287" spans="1:22" ht="15" customHeight="1" x14ac:dyDescent="0.25">
      <c r="A287" s="13">
        <v>274</v>
      </c>
      <c r="B287" t="str">
        <f>IFERROR(INDEX(DATOS!B:B,MATCH(CHECKLIST!A287,DATOS!BM:BM,0),1),"")</f>
        <v/>
      </c>
      <c r="C287" t="str">
        <f>IFERROR(INDEX(DATOS!I:I,MATCH(CHECKLIST!A287,DATOS!BM:BM,0),1),"")</f>
        <v/>
      </c>
      <c r="D287" t="str">
        <f>IFERROR(INDEX(DATOS!R:R,MATCH(CHECKLIST!E287,DATOS!F:F,0),1),"")</f>
        <v/>
      </c>
      <c r="E287" s="17" t="str">
        <f>IFERROR(INDEX(DATOS!F:F,MATCH(CHECKLIST!A287,DATOS!BM:BM,0),1),"")</f>
        <v/>
      </c>
      <c r="F287" s="3" t="str">
        <f>IFERROR(IF(INDEX(DATOS!AL:AL,MATCH(CHECKLIST!B287,DATOS!B:B,0),1)=0,"",INDEX(DATOS!AL:AL,MATCH(CHECKLIST!B287,DATOS!B:B,0),1)),"")</f>
        <v/>
      </c>
      <c r="G287" s="18" t="str">
        <f>IFERROR(IF(INDEX(DATOS!AQ:AQ,MATCH(CHECKLIST!B287,DATOS!B:B,0),1)=0,"",INDEX(DATOS!AQ:AQ,MATCH(CHECKLIST!B287,DATOS!B:B,0),1)),"")</f>
        <v/>
      </c>
      <c r="H287" s="18" t="str">
        <f>IFERROR(IF(INDEX(DATOS!AC:AC,MATCH(CHECKLIST!B287,DATOS!B:B,0),1)="","X",IF(INDEX(DATOS!AC:AC,MATCH(CHECKLIST!B287,DATOS!B:B,0),1)="VIGENTE","",INDEX(DATOS!AC:AC,MATCH(CHECKLIST!B287,DATOS!B:B,0),1))),"")</f>
        <v/>
      </c>
      <c r="I287" s="18" t="str">
        <f>IFERROR(IF(INDEX(DATOS!AU:AU,MATCH(CHECKLIST!B287,DATOS!B:B,0),1)=0,"",INDEX(DATOS!AU:AU,MATCH(CHECKLIST!B287,DATOS!B:B,0),1)),"")</f>
        <v/>
      </c>
      <c r="J287" s="18" t="str">
        <f>IFERROR(IF(INDEX(DATOS!AS:AS,MATCH(CHECKLIST!B287,DATOS!B:B,0),1)=0,"",INDEX(DATOS!AS:AS,MATCH(CHECKLIST!B287,DATOS!B:B,0),1)),"")</f>
        <v/>
      </c>
      <c r="K287" s="50" t="str">
        <f>IFERROR(IF(INDEX(DATOS!AT:AT,MATCH(CHECKLIST!B287,DATOS!B:B,0),1)=0,"",INDEX(DATOS!AT:AT,MATCH(CHECKLIST!B287,DATOS!B:B,0),1)),"")</f>
        <v/>
      </c>
      <c r="L287" s="18" t="str">
        <f>IFERROR(IF(INDEX(DATOS!AV:AV,MATCH(CHECKLIST!B287,DATOS!B:B,0),1)=0,"",INDEX(DATOS!AV:AV,MATCH(CHECKLIST!B287,DATOS!B:B,0),1)),"")</f>
        <v/>
      </c>
      <c r="M287" s="18" t="str">
        <f>IFERROR(IF(INDEX(DATOS!AR:AR,MATCH(CHECKLIST!B287,DATOS!B:B,0),1)=0,"",INDEX(DATOS!AR:AR,MATCH(CHECKLIST!B287,DATOS!B:B,0),1)),"")</f>
        <v/>
      </c>
      <c r="N287" s="50" t="str">
        <f ca="1">IFERROR(IF(INDEX(DATOS!K:K,MATCH(CHECKLIST!B287,DATOS!B:B,0),1)="","X",IF(INDEX(DATOS!K:K,MATCH(CHECKLIST!B287,DATOS!B:B,0),1)&gt;YEAR(TODAY())-1,"","VENCIDA")),"")</f>
        <v/>
      </c>
      <c r="O287" s="50" t="str">
        <f>IFERROR(IF(INDEX(DATOS!AY:AY,MATCH(CHECKLIST!B287,DATOS!B:B,0),1)=0,"",INDEX(DATOS!AY:AY,MATCH(CHECKLIST!B287,DATOS!B:B,0),1)),"")</f>
        <v/>
      </c>
      <c r="P287" s="18" t="str">
        <f>IFERROR(IF(INDEX(DATOS!AW:AW,MATCH(CHECKLIST!B287,DATOS!B:B,0),1)=0,"",INDEX(DATOS!AW:AW,MATCH(CHECKLIST!B287,DATOS!B:B,0),1)),"")</f>
        <v/>
      </c>
      <c r="Q287" s="18" t="str">
        <f>IFERROR(IF(INDEX(DATOS!AX:AX,MATCH(CHECKLIST!B287,DATOS!B:B,0),1)=0,"",INDEX(DATOS!AX:AX,MATCH(CHECKLIST!B287,DATOS!B:B,0),1)),"")</f>
        <v/>
      </c>
      <c r="R287" t="str">
        <f>IF(B287="","",1)</f>
        <v/>
      </c>
      <c r="S287" t="str">
        <f t="shared" si="14"/>
        <v/>
      </c>
      <c r="U287" t="str">
        <f t="shared" si="12"/>
        <v/>
      </c>
      <c r="V287" t="str">
        <f t="shared" si="13"/>
        <v/>
      </c>
    </row>
    <row r="288" spans="1:22" ht="15" customHeight="1" x14ac:dyDescent="0.25">
      <c r="A288" s="13">
        <v>275</v>
      </c>
      <c r="B288" t="str">
        <f>IFERROR(INDEX(DATOS!B:B,MATCH(CHECKLIST!A288,DATOS!BM:BM,0),1),"")</f>
        <v/>
      </c>
      <c r="C288" t="str">
        <f>IFERROR(INDEX(DATOS!I:I,MATCH(CHECKLIST!A288,DATOS!BM:BM,0),1),"")</f>
        <v/>
      </c>
      <c r="D288" t="str">
        <f>IFERROR(INDEX(DATOS!R:R,MATCH(CHECKLIST!E288,DATOS!F:F,0),1),"")</f>
        <v/>
      </c>
      <c r="E288" s="17" t="str">
        <f>IFERROR(INDEX(DATOS!F:F,MATCH(CHECKLIST!A288,DATOS!BM:BM,0),1),"")</f>
        <v/>
      </c>
      <c r="F288" s="3" t="str">
        <f>IFERROR(IF(INDEX(DATOS!AL:AL,MATCH(CHECKLIST!B288,DATOS!B:B,0),1)=0,"",INDEX(DATOS!AL:AL,MATCH(CHECKLIST!B288,DATOS!B:B,0),1)),"")</f>
        <v/>
      </c>
      <c r="G288" s="18" t="str">
        <f>IFERROR(IF(INDEX(DATOS!AQ:AQ,MATCH(CHECKLIST!B288,DATOS!B:B,0),1)=0,"",INDEX(DATOS!AQ:AQ,MATCH(CHECKLIST!B288,DATOS!B:B,0),1)),"")</f>
        <v/>
      </c>
      <c r="H288" s="18" t="str">
        <f>IFERROR(IF(INDEX(DATOS!AC:AC,MATCH(CHECKLIST!B288,DATOS!B:B,0),1)="","X",IF(INDEX(DATOS!AC:AC,MATCH(CHECKLIST!B288,DATOS!B:B,0),1)="VIGENTE","",INDEX(DATOS!AC:AC,MATCH(CHECKLIST!B288,DATOS!B:B,0),1))),"")</f>
        <v/>
      </c>
      <c r="I288" s="18" t="str">
        <f>IFERROR(IF(INDEX(DATOS!AU:AU,MATCH(CHECKLIST!B288,DATOS!B:B,0),1)=0,"",INDEX(DATOS!AU:AU,MATCH(CHECKLIST!B288,DATOS!B:B,0),1)),"")</f>
        <v/>
      </c>
      <c r="J288" s="18" t="str">
        <f>IFERROR(IF(INDEX(DATOS!AS:AS,MATCH(CHECKLIST!B288,DATOS!B:B,0),1)=0,"",INDEX(DATOS!AS:AS,MATCH(CHECKLIST!B288,DATOS!B:B,0),1)),"")</f>
        <v/>
      </c>
      <c r="K288" s="50" t="str">
        <f>IFERROR(IF(INDEX(DATOS!AT:AT,MATCH(CHECKLIST!B288,DATOS!B:B,0),1)=0,"",INDEX(DATOS!AT:AT,MATCH(CHECKLIST!B288,DATOS!B:B,0),1)),"")</f>
        <v/>
      </c>
      <c r="L288" s="18" t="str">
        <f>IFERROR(IF(INDEX(DATOS!AV:AV,MATCH(CHECKLIST!B288,DATOS!B:B,0),1)=0,"",INDEX(DATOS!AV:AV,MATCH(CHECKLIST!B288,DATOS!B:B,0),1)),"")</f>
        <v/>
      </c>
      <c r="M288" s="18" t="str">
        <f>IFERROR(IF(INDEX(DATOS!AR:AR,MATCH(CHECKLIST!B288,DATOS!B:B,0),1)=0,"",INDEX(DATOS!AR:AR,MATCH(CHECKLIST!B288,DATOS!B:B,0),1)),"")</f>
        <v/>
      </c>
      <c r="N288" s="50" t="str">
        <f ca="1">IFERROR(IF(INDEX(DATOS!K:K,MATCH(CHECKLIST!B288,DATOS!B:B,0),1)="","X",IF(INDEX(DATOS!K:K,MATCH(CHECKLIST!B288,DATOS!B:B,0),1)&gt;YEAR(TODAY())-1,"","VENCIDA")),"")</f>
        <v/>
      </c>
      <c r="O288" s="50" t="str">
        <f>IFERROR(IF(INDEX(DATOS!AY:AY,MATCH(CHECKLIST!B288,DATOS!B:B,0),1)=0,"",INDEX(DATOS!AY:AY,MATCH(CHECKLIST!B288,DATOS!B:B,0),1)),"")</f>
        <v/>
      </c>
      <c r="P288" s="18" t="str">
        <f>IFERROR(IF(INDEX(DATOS!AW:AW,MATCH(CHECKLIST!B288,DATOS!B:B,0),1)=0,"",INDEX(DATOS!AW:AW,MATCH(CHECKLIST!B288,DATOS!B:B,0),1)),"")</f>
        <v/>
      </c>
      <c r="Q288" s="18" t="str">
        <f>IFERROR(IF(INDEX(DATOS!AX:AX,MATCH(CHECKLIST!B288,DATOS!B:B,0),1)=0,"",INDEX(DATOS!AX:AX,MATCH(CHECKLIST!B288,DATOS!B:B,0),1)),"")</f>
        <v/>
      </c>
      <c r="S288">
        <f t="shared" si="14"/>
        <v>0</v>
      </c>
      <c r="U288" t="str">
        <f t="shared" si="12"/>
        <v/>
      </c>
      <c r="V288" t="str">
        <f t="shared" si="13"/>
        <v/>
      </c>
    </row>
    <row r="289" spans="1:22" ht="15" customHeight="1" x14ac:dyDescent="0.25">
      <c r="A289" s="13">
        <v>276</v>
      </c>
      <c r="B289" t="str">
        <f>IFERROR(INDEX(DATOS!B:B,MATCH(CHECKLIST!A289,DATOS!BM:BM,0),1),"")</f>
        <v/>
      </c>
      <c r="C289" t="str">
        <f>IFERROR(INDEX(DATOS!I:I,MATCH(CHECKLIST!A289,DATOS!BM:BM,0),1),"")</f>
        <v/>
      </c>
      <c r="D289" t="str">
        <f>IFERROR(INDEX(DATOS!R:R,MATCH(CHECKLIST!E289,DATOS!F:F,0),1),"")</f>
        <v/>
      </c>
      <c r="E289" s="17" t="str">
        <f>IFERROR(INDEX(DATOS!F:F,MATCH(CHECKLIST!A289,DATOS!BM:BM,0),1),"")</f>
        <v/>
      </c>
      <c r="F289" s="3" t="str">
        <f>IFERROR(IF(INDEX(DATOS!AL:AL,MATCH(CHECKLIST!B289,DATOS!B:B,0),1)=0,"",INDEX(DATOS!AL:AL,MATCH(CHECKLIST!B289,DATOS!B:B,0),1)),"")</f>
        <v/>
      </c>
      <c r="G289" s="18" t="str">
        <f>IFERROR(IF(INDEX(DATOS!AQ:AQ,MATCH(CHECKLIST!B289,DATOS!B:B,0),1)=0,"",INDEX(DATOS!AQ:AQ,MATCH(CHECKLIST!B289,DATOS!B:B,0),1)),"")</f>
        <v/>
      </c>
      <c r="H289" s="18" t="str">
        <f>IFERROR(IF(INDEX(DATOS!AC:AC,MATCH(CHECKLIST!B289,DATOS!B:B,0),1)="","X",IF(INDEX(DATOS!AC:AC,MATCH(CHECKLIST!B289,DATOS!B:B,0),1)="VIGENTE","",INDEX(DATOS!AC:AC,MATCH(CHECKLIST!B289,DATOS!B:B,0),1))),"")</f>
        <v/>
      </c>
      <c r="I289" s="18" t="str">
        <f>IFERROR(IF(INDEX(DATOS!AU:AU,MATCH(CHECKLIST!B289,DATOS!B:B,0),1)=0,"",INDEX(DATOS!AU:AU,MATCH(CHECKLIST!B289,DATOS!B:B,0),1)),"")</f>
        <v/>
      </c>
      <c r="J289" s="18" t="str">
        <f>IFERROR(IF(INDEX(DATOS!AS:AS,MATCH(CHECKLIST!B289,DATOS!B:B,0),1)=0,"",INDEX(DATOS!AS:AS,MATCH(CHECKLIST!B289,DATOS!B:B,0),1)),"")</f>
        <v/>
      </c>
      <c r="K289" s="50" t="str">
        <f>IFERROR(IF(INDEX(DATOS!AT:AT,MATCH(CHECKLIST!B289,DATOS!B:B,0),1)=0,"",INDEX(DATOS!AT:AT,MATCH(CHECKLIST!B289,DATOS!B:B,0),1)),"")</f>
        <v/>
      </c>
      <c r="L289" s="18" t="str">
        <f>IFERROR(IF(INDEX(DATOS!AV:AV,MATCH(CHECKLIST!B289,DATOS!B:B,0),1)=0,"",INDEX(DATOS!AV:AV,MATCH(CHECKLIST!B289,DATOS!B:B,0),1)),"")</f>
        <v/>
      </c>
      <c r="M289" s="18" t="str">
        <f>IFERROR(IF(INDEX(DATOS!AR:AR,MATCH(CHECKLIST!B289,DATOS!B:B,0),1)=0,"",INDEX(DATOS!AR:AR,MATCH(CHECKLIST!B289,DATOS!B:B,0),1)),"")</f>
        <v/>
      </c>
      <c r="N289" s="50" t="str">
        <f ca="1">IFERROR(IF(INDEX(DATOS!K:K,MATCH(CHECKLIST!B289,DATOS!B:B,0),1)="","X",IF(INDEX(DATOS!K:K,MATCH(CHECKLIST!B289,DATOS!B:B,0),1)&gt;YEAR(TODAY())-1,"","VENCIDA")),"")</f>
        <v/>
      </c>
      <c r="O289" s="50" t="str">
        <f>IFERROR(IF(INDEX(DATOS!AY:AY,MATCH(CHECKLIST!B289,DATOS!B:B,0),1)=0,"",INDEX(DATOS!AY:AY,MATCH(CHECKLIST!B289,DATOS!B:B,0),1)),"")</f>
        <v/>
      </c>
      <c r="P289" s="18" t="str">
        <f>IFERROR(IF(INDEX(DATOS!AW:AW,MATCH(CHECKLIST!B289,DATOS!B:B,0),1)=0,"",INDEX(DATOS!AW:AW,MATCH(CHECKLIST!B289,DATOS!B:B,0),1)),"")</f>
        <v/>
      </c>
      <c r="Q289" s="18" t="str">
        <f>IFERROR(IF(INDEX(DATOS!AX:AX,MATCH(CHECKLIST!B289,DATOS!B:B,0),1)=0,"",INDEX(DATOS!AX:AX,MATCH(CHECKLIST!B289,DATOS!B:B,0),1)),"")</f>
        <v/>
      </c>
      <c r="R289" t="str">
        <f>IF(B289="","",1)</f>
        <v/>
      </c>
      <c r="S289" t="str">
        <f t="shared" si="14"/>
        <v/>
      </c>
      <c r="U289" t="str">
        <f t="shared" si="12"/>
        <v/>
      </c>
      <c r="V289" t="str">
        <f t="shared" si="13"/>
        <v/>
      </c>
    </row>
    <row r="290" spans="1:22" ht="15" customHeight="1" x14ac:dyDescent="0.25">
      <c r="A290" s="13">
        <v>277</v>
      </c>
      <c r="B290" t="str">
        <f>IFERROR(INDEX(DATOS!B:B,MATCH(CHECKLIST!A290,DATOS!BM:BM,0),1),"")</f>
        <v/>
      </c>
      <c r="C290" t="str">
        <f>IFERROR(INDEX(DATOS!I:I,MATCH(CHECKLIST!A290,DATOS!BM:BM,0),1),"")</f>
        <v/>
      </c>
      <c r="D290" t="str">
        <f>IFERROR(INDEX(DATOS!R:R,MATCH(CHECKLIST!E290,DATOS!F:F,0),1),"")</f>
        <v/>
      </c>
      <c r="E290" s="17" t="str">
        <f>IFERROR(INDEX(DATOS!F:F,MATCH(CHECKLIST!A290,DATOS!BM:BM,0),1),"")</f>
        <v/>
      </c>
      <c r="F290" s="3" t="str">
        <f>IFERROR(IF(INDEX(DATOS!AL:AL,MATCH(CHECKLIST!B290,DATOS!B:B,0),1)=0,"",INDEX(DATOS!AL:AL,MATCH(CHECKLIST!B290,DATOS!B:B,0),1)),"")</f>
        <v/>
      </c>
      <c r="G290" s="18" t="str">
        <f>IFERROR(IF(INDEX(DATOS!AQ:AQ,MATCH(CHECKLIST!B290,DATOS!B:B,0),1)=0,"",INDEX(DATOS!AQ:AQ,MATCH(CHECKLIST!B290,DATOS!B:B,0),1)),"")</f>
        <v/>
      </c>
      <c r="H290" s="18" t="str">
        <f>IFERROR(IF(INDEX(DATOS!AC:AC,MATCH(CHECKLIST!B290,DATOS!B:B,0),1)="","X",IF(INDEX(DATOS!AC:AC,MATCH(CHECKLIST!B290,DATOS!B:B,0),1)="VIGENTE","",INDEX(DATOS!AC:AC,MATCH(CHECKLIST!B290,DATOS!B:B,0),1))),"")</f>
        <v/>
      </c>
      <c r="I290" s="18" t="str">
        <f>IFERROR(IF(INDEX(DATOS!AU:AU,MATCH(CHECKLIST!B290,DATOS!B:B,0),1)=0,"",INDEX(DATOS!AU:AU,MATCH(CHECKLIST!B290,DATOS!B:B,0),1)),"")</f>
        <v/>
      </c>
      <c r="J290" s="18" t="str">
        <f>IFERROR(IF(INDEX(DATOS!AS:AS,MATCH(CHECKLIST!B290,DATOS!B:B,0),1)=0,"",INDEX(DATOS!AS:AS,MATCH(CHECKLIST!B290,DATOS!B:B,0),1)),"")</f>
        <v/>
      </c>
      <c r="K290" s="50" t="str">
        <f>IFERROR(IF(INDEX(DATOS!AT:AT,MATCH(CHECKLIST!B290,DATOS!B:B,0),1)=0,"",INDEX(DATOS!AT:AT,MATCH(CHECKLIST!B290,DATOS!B:B,0),1)),"")</f>
        <v/>
      </c>
      <c r="L290" s="18" t="str">
        <f>IFERROR(IF(INDEX(DATOS!AV:AV,MATCH(CHECKLIST!B290,DATOS!B:B,0),1)=0,"",INDEX(DATOS!AV:AV,MATCH(CHECKLIST!B290,DATOS!B:B,0),1)),"")</f>
        <v/>
      </c>
      <c r="M290" s="18" t="str">
        <f>IFERROR(IF(INDEX(DATOS!AR:AR,MATCH(CHECKLIST!B290,DATOS!B:B,0),1)=0,"",INDEX(DATOS!AR:AR,MATCH(CHECKLIST!B290,DATOS!B:B,0),1)),"")</f>
        <v/>
      </c>
      <c r="N290" s="50" t="str">
        <f ca="1">IFERROR(IF(INDEX(DATOS!K:K,MATCH(CHECKLIST!B290,DATOS!B:B,0),1)="","X",IF(INDEX(DATOS!K:K,MATCH(CHECKLIST!B290,DATOS!B:B,0),1)&gt;YEAR(TODAY())-1,"","VENCIDA")),"")</f>
        <v/>
      </c>
      <c r="O290" s="50" t="str">
        <f>IFERROR(IF(INDEX(DATOS!AY:AY,MATCH(CHECKLIST!B290,DATOS!B:B,0),1)=0,"",INDEX(DATOS!AY:AY,MATCH(CHECKLIST!B290,DATOS!B:B,0),1)),"")</f>
        <v/>
      </c>
      <c r="P290" s="18" t="str">
        <f>IFERROR(IF(INDEX(DATOS!AW:AW,MATCH(CHECKLIST!B290,DATOS!B:B,0),1)=0,"",INDEX(DATOS!AW:AW,MATCH(CHECKLIST!B290,DATOS!B:B,0),1)),"")</f>
        <v/>
      </c>
      <c r="Q290" s="18" t="str">
        <f>IFERROR(IF(INDEX(DATOS!AX:AX,MATCH(CHECKLIST!B290,DATOS!B:B,0),1)=0,"",INDEX(DATOS!AX:AX,MATCH(CHECKLIST!B290,DATOS!B:B,0),1)),"")</f>
        <v/>
      </c>
      <c r="S290">
        <f t="shared" si="14"/>
        <v>0</v>
      </c>
      <c r="U290" t="str">
        <f t="shared" si="12"/>
        <v/>
      </c>
      <c r="V290" t="str">
        <f t="shared" si="13"/>
        <v/>
      </c>
    </row>
    <row r="291" spans="1:22" ht="15" customHeight="1" x14ac:dyDescent="0.25">
      <c r="A291" s="13">
        <v>278</v>
      </c>
      <c r="B291" t="str">
        <f>IFERROR(INDEX(DATOS!B:B,MATCH(CHECKLIST!A291,DATOS!BM:BM,0),1),"")</f>
        <v/>
      </c>
      <c r="C291" t="str">
        <f>IFERROR(INDEX(DATOS!I:I,MATCH(CHECKLIST!A291,DATOS!BM:BM,0),1),"")</f>
        <v/>
      </c>
      <c r="D291" t="str">
        <f>IFERROR(INDEX(DATOS!R:R,MATCH(CHECKLIST!E291,DATOS!F:F,0),1),"")</f>
        <v/>
      </c>
      <c r="E291" s="17" t="str">
        <f>IFERROR(INDEX(DATOS!F:F,MATCH(CHECKLIST!A291,DATOS!BM:BM,0),1),"")</f>
        <v/>
      </c>
      <c r="F291" s="3" t="str">
        <f>IFERROR(IF(INDEX(DATOS!AL:AL,MATCH(CHECKLIST!B291,DATOS!B:B,0),1)=0,"",INDEX(DATOS!AL:AL,MATCH(CHECKLIST!B291,DATOS!B:B,0),1)),"")</f>
        <v/>
      </c>
      <c r="G291" s="18" t="str">
        <f>IFERROR(IF(INDEX(DATOS!AQ:AQ,MATCH(CHECKLIST!B291,DATOS!B:B,0),1)=0,"",INDEX(DATOS!AQ:AQ,MATCH(CHECKLIST!B291,DATOS!B:B,0),1)),"")</f>
        <v/>
      </c>
      <c r="H291" s="18" t="str">
        <f>IFERROR(IF(INDEX(DATOS!AC:AC,MATCH(CHECKLIST!B291,DATOS!B:B,0),1)="","X",IF(INDEX(DATOS!AC:AC,MATCH(CHECKLIST!B291,DATOS!B:B,0),1)="VIGENTE","",INDEX(DATOS!AC:AC,MATCH(CHECKLIST!B291,DATOS!B:B,0),1))),"")</f>
        <v/>
      </c>
      <c r="I291" s="18" t="str">
        <f>IFERROR(IF(INDEX(DATOS!AU:AU,MATCH(CHECKLIST!B291,DATOS!B:B,0),1)=0,"",INDEX(DATOS!AU:AU,MATCH(CHECKLIST!B291,DATOS!B:B,0),1)),"")</f>
        <v/>
      </c>
      <c r="J291" s="18" t="str">
        <f>IFERROR(IF(INDEX(DATOS!AS:AS,MATCH(CHECKLIST!B291,DATOS!B:B,0),1)=0,"",INDEX(DATOS!AS:AS,MATCH(CHECKLIST!B291,DATOS!B:B,0),1)),"")</f>
        <v/>
      </c>
      <c r="K291" s="50" t="str">
        <f>IFERROR(IF(INDEX(DATOS!AT:AT,MATCH(CHECKLIST!B291,DATOS!B:B,0),1)=0,"",INDEX(DATOS!AT:AT,MATCH(CHECKLIST!B291,DATOS!B:B,0),1)),"")</f>
        <v/>
      </c>
      <c r="L291" s="18" t="str">
        <f>IFERROR(IF(INDEX(DATOS!AV:AV,MATCH(CHECKLIST!B291,DATOS!B:B,0),1)=0,"",INDEX(DATOS!AV:AV,MATCH(CHECKLIST!B291,DATOS!B:B,0),1)),"")</f>
        <v/>
      </c>
      <c r="M291" s="18" t="str">
        <f>IFERROR(IF(INDEX(DATOS!AR:AR,MATCH(CHECKLIST!B291,DATOS!B:B,0),1)=0,"",INDEX(DATOS!AR:AR,MATCH(CHECKLIST!B291,DATOS!B:B,0),1)),"")</f>
        <v/>
      </c>
      <c r="N291" s="50" t="str">
        <f ca="1">IFERROR(IF(INDEX(DATOS!K:K,MATCH(CHECKLIST!B291,DATOS!B:B,0),1)="","X",IF(INDEX(DATOS!K:K,MATCH(CHECKLIST!B291,DATOS!B:B,0),1)&gt;YEAR(TODAY())-1,"","VENCIDA")),"")</f>
        <v/>
      </c>
      <c r="O291" s="50" t="str">
        <f>IFERROR(IF(INDEX(DATOS!AY:AY,MATCH(CHECKLIST!B291,DATOS!B:B,0),1)=0,"",INDEX(DATOS!AY:AY,MATCH(CHECKLIST!B291,DATOS!B:B,0),1)),"")</f>
        <v/>
      </c>
      <c r="P291" s="18" t="str">
        <f>IFERROR(IF(INDEX(DATOS!AW:AW,MATCH(CHECKLIST!B291,DATOS!B:B,0),1)=0,"",INDEX(DATOS!AW:AW,MATCH(CHECKLIST!B291,DATOS!B:B,0),1)),"")</f>
        <v/>
      </c>
      <c r="Q291" s="18" t="str">
        <f>IFERROR(IF(INDEX(DATOS!AX:AX,MATCH(CHECKLIST!B291,DATOS!B:B,0),1)=0,"",INDEX(DATOS!AX:AX,MATCH(CHECKLIST!B291,DATOS!B:B,0),1)),"")</f>
        <v/>
      </c>
      <c r="R291" t="str">
        <f>IF(B291="","",1)</f>
        <v/>
      </c>
      <c r="S291" t="str">
        <f t="shared" si="14"/>
        <v/>
      </c>
      <c r="U291" t="str">
        <f t="shared" si="12"/>
        <v/>
      </c>
      <c r="V291" t="str">
        <f t="shared" si="13"/>
        <v/>
      </c>
    </row>
    <row r="292" spans="1:22" ht="15" customHeight="1" x14ac:dyDescent="0.25">
      <c r="A292" s="13">
        <v>279</v>
      </c>
      <c r="B292" t="str">
        <f>IFERROR(INDEX(DATOS!B:B,MATCH(CHECKLIST!A292,DATOS!BM:BM,0),1),"")</f>
        <v/>
      </c>
      <c r="C292" t="str">
        <f>IFERROR(INDEX(DATOS!I:I,MATCH(CHECKLIST!A292,DATOS!BM:BM,0),1),"")</f>
        <v/>
      </c>
      <c r="D292" t="str">
        <f>IFERROR(INDEX(DATOS!R:R,MATCH(CHECKLIST!E292,DATOS!F:F,0),1),"")</f>
        <v/>
      </c>
      <c r="E292" s="17" t="str">
        <f>IFERROR(INDEX(DATOS!F:F,MATCH(CHECKLIST!A292,DATOS!BM:BM,0),1),"")</f>
        <v/>
      </c>
      <c r="F292" s="3" t="str">
        <f>IFERROR(IF(INDEX(DATOS!AL:AL,MATCH(CHECKLIST!B292,DATOS!B:B,0),1)=0,"",INDEX(DATOS!AL:AL,MATCH(CHECKLIST!B292,DATOS!B:B,0),1)),"")</f>
        <v/>
      </c>
      <c r="G292" s="18" t="str">
        <f>IFERROR(IF(INDEX(DATOS!AQ:AQ,MATCH(CHECKLIST!B292,DATOS!B:B,0),1)=0,"",INDEX(DATOS!AQ:AQ,MATCH(CHECKLIST!B292,DATOS!B:B,0),1)),"")</f>
        <v/>
      </c>
      <c r="H292" s="18" t="str">
        <f>IFERROR(IF(INDEX(DATOS!AC:AC,MATCH(CHECKLIST!B292,DATOS!B:B,0),1)="","X",IF(INDEX(DATOS!AC:AC,MATCH(CHECKLIST!B292,DATOS!B:B,0),1)="VIGENTE","",INDEX(DATOS!AC:AC,MATCH(CHECKLIST!B292,DATOS!B:B,0),1))),"")</f>
        <v/>
      </c>
      <c r="I292" s="18" t="str">
        <f>IFERROR(IF(INDEX(DATOS!AU:AU,MATCH(CHECKLIST!B292,DATOS!B:B,0),1)=0,"",INDEX(DATOS!AU:AU,MATCH(CHECKLIST!B292,DATOS!B:B,0),1)),"")</f>
        <v/>
      </c>
      <c r="J292" s="18" t="str">
        <f>IFERROR(IF(INDEX(DATOS!AS:AS,MATCH(CHECKLIST!B292,DATOS!B:B,0),1)=0,"",INDEX(DATOS!AS:AS,MATCH(CHECKLIST!B292,DATOS!B:B,0),1)),"")</f>
        <v/>
      </c>
      <c r="K292" s="50" t="str">
        <f>IFERROR(IF(INDEX(DATOS!AT:AT,MATCH(CHECKLIST!B292,DATOS!B:B,0),1)=0,"",INDEX(DATOS!AT:AT,MATCH(CHECKLIST!B292,DATOS!B:B,0),1)),"")</f>
        <v/>
      </c>
      <c r="L292" s="18" t="str">
        <f>IFERROR(IF(INDEX(DATOS!AV:AV,MATCH(CHECKLIST!B292,DATOS!B:B,0),1)=0,"",INDEX(DATOS!AV:AV,MATCH(CHECKLIST!B292,DATOS!B:B,0),1)),"")</f>
        <v/>
      </c>
      <c r="M292" s="18" t="str">
        <f>IFERROR(IF(INDEX(DATOS!AR:AR,MATCH(CHECKLIST!B292,DATOS!B:B,0),1)=0,"",INDEX(DATOS!AR:AR,MATCH(CHECKLIST!B292,DATOS!B:B,0),1)),"")</f>
        <v/>
      </c>
      <c r="N292" s="50" t="str">
        <f ca="1">IFERROR(IF(INDEX(DATOS!K:K,MATCH(CHECKLIST!B292,DATOS!B:B,0),1)="","X",IF(INDEX(DATOS!K:K,MATCH(CHECKLIST!B292,DATOS!B:B,0),1)&gt;YEAR(TODAY())-1,"","VENCIDA")),"")</f>
        <v/>
      </c>
      <c r="O292" s="50" t="str">
        <f>IFERROR(IF(INDEX(DATOS!AY:AY,MATCH(CHECKLIST!B292,DATOS!B:B,0),1)=0,"",INDEX(DATOS!AY:AY,MATCH(CHECKLIST!B292,DATOS!B:B,0),1)),"")</f>
        <v/>
      </c>
      <c r="P292" s="18" t="str">
        <f>IFERROR(IF(INDEX(DATOS!AW:AW,MATCH(CHECKLIST!B292,DATOS!B:B,0),1)=0,"",INDEX(DATOS!AW:AW,MATCH(CHECKLIST!B292,DATOS!B:B,0),1)),"")</f>
        <v/>
      </c>
      <c r="Q292" s="18" t="str">
        <f>IFERROR(IF(INDEX(DATOS!AX:AX,MATCH(CHECKLIST!B292,DATOS!B:B,0),1)=0,"",INDEX(DATOS!AX:AX,MATCH(CHECKLIST!B292,DATOS!B:B,0),1)),"")</f>
        <v/>
      </c>
      <c r="S292">
        <f t="shared" si="14"/>
        <v>0</v>
      </c>
      <c r="U292" t="str">
        <f t="shared" si="12"/>
        <v/>
      </c>
      <c r="V292" t="str">
        <f t="shared" si="13"/>
        <v/>
      </c>
    </row>
    <row r="293" spans="1:22" ht="15" customHeight="1" x14ac:dyDescent="0.25">
      <c r="A293" s="13">
        <v>280</v>
      </c>
      <c r="B293" t="str">
        <f>IFERROR(INDEX(DATOS!B:B,MATCH(CHECKLIST!A293,DATOS!BM:BM,0),1),"")</f>
        <v/>
      </c>
      <c r="C293" t="str">
        <f>IFERROR(INDEX(DATOS!I:I,MATCH(CHECKLIST!A293,DATOS!BM:BM,0),1),"")</f>
        <v/>
      </c>
      <c r="D293" t="str">
        <f>IFERROR(INDEX(DATOS!R:R,MATCH(CHECKLIST!E293,DATOS!F:F,0),1),"")</f>
        <v/>
      </c>
      <c r="E293" s="17" t="str">
        <f>IFERROR(INDEX(DATOS!F:F,MATCH(CHECKLIST!A293,DATOS!BM:BM,0),1),"")</f>
        <v/>
      </c>
      <c r="F293" s="3" t="str">
        <f>IFERROR(IF(INDEX(DATOS!AL:AL,MATCH(CHECKLIST!B293,DATOS!B:B,0),1)=0,"",INDEX(DATOS!AL:AL,MATCH(CHECKLIST!B293,DATOS!B:B,0),1)),"")</f>
        <v/>
      </c>
      <c r="G293" s="18" t="str">
        <f>IFERROR(IF(INDEX(DATOS!AQ:AQ,MATCH(CHECKLIST!B293,DATOS!B:B,0),1)=0,"",INDEX(DATOS!AQ:AQ,MATCH(CHECKLIST!B293,DATOS!B:B,0),1)),"")</f>
        <v/>
      </c>
      <c r="H293" s="18" t="str">
        <f>IFERROR(IF(INDEX(DATOS!AC:AC,MATCH(CHECKLIST!B293,DATOS!B:B,0),1)="","X",IF(INDEX(DATOS!AC:AC,MATCH(CHECKLIST!B293,DATOS!B:B,0),1)="VIGENTE","",INDEX(DATOS!AC:AC,MATCH(CHECKLIST!B293,DATOS!B:B,0),1))),"")</f>
        <v/>
      </c>
      <c r="I293" s="18" t="str">
        <f>IFERROR(IF(INDEX(DATOS!AU:AU,MATCH(CHECKLIST!B293,DATOS!B:B,0),1)=0,"",INDEX(DATOS!AU:AU,MATCH(CHECKLIST!B293,DATOS!B:B,0),1)),"")</f>
        <v/>
      </c>
      <c r="J293" s="18" t="str">
        <f>IFERROR(IF(INDEX(DATOS!AS:AS,MATCH(CHECKLIST!B293,DATOS!B:B,0),1)=0,"",INDEX(DATOS!AS:AS,MATCH(CHECKLIST!B293,DATOS!B:B,0),1)),"")</f>
        <v/>
      </c>
      <c r="K293" s="50" t="str">
        <f>IFERROR(IF(INDEX(DATOS!AT:AT,MATCH(CHECKLIST!B293,DATOS!B:B,0),1)=0,"",INDEX(DATOS!AT:AT,MATCH(CHECKLIST!B293,DATOS!B:B,0),1)),"")</f>
        <v/>
      </c>
      <c r="L293" s="18" t="str">
        <f>IFERROR(IF(INDEX(DATOS!AV:AV,MATCH(CHECKLIST!B293,DATOS!B:B,0),1)=0,"",INDEX(DATOS!AV:AV,MATCH(CHECKLIST!B293,DATOS!B:B,0),1)),"")</f>
        <v/>
      </c>
      <c r="M293" s="18" t="str">
        <f>IFERROR(IF(INDEX(DATOS!AR:AR,MATCH(CHECKLIST!B293,DATOS!B:B,0),1)=0,"",INDEX(DATOS!AR:AR,MATCH(CHECKLIST!B293,DATOS!B:B,0),1)),"")</f>
        <v/>
      </c>
      <c r="N293" s="50" t="str">
        <f ca="1">IFERROR(IF(INDEX(DATOS!K:K,MATCH(CHECKLIST!B293,DATOS!B:B,0),1)="","X",IF(INDEX(DATOS!K:K,MATCH(CHECKLIST!B293,DATOS!B:B,0),1)&gt;YEAR(TODAY())-1,"","VENCIDA")),"")</f>
        <v/>
      </c>
      <c r="O293" s="50" t="str">
        <f>IFERROR(IF(INDEX(DATOS!AY:AY,MATCH(CHECKLIST!B293,DATOS!B:B,0),1)=0,"",INDEX(DATOS!AY:AY,MATCH(CHECKLIST!B293,DATOS!B:B,0),1)),"")</f>
        <v/>
      </c>
      <c r="P293" s="18" t="str">
        <f>IFERROR(IF(INDEX(DATOS!AW:AW,MATCH(CHECKLIST!B293,DATOS!B:B,0),1)=0,"",INDEX(DATOS!AW:AW,MATCH(CHECKLIST!B293,DATOS!B:B,0),1)),"")</f>
        <v/>
      </c>
      <c r="Q293" s="18" t="str">
        <f>IFERROR(IF(INDEX(DATOS!AX:AX,MATCH(CHECKLIST!B293,DATOS!B:B,0),1)=0,"",INDEX(DATOS!AX:AX,MATCH(CHECKLIST!B293,DATOS!B:B,0),1)),"")</f>
        <v/>
      </c>
      <c r="R293" t="str">
        <f>IF(B293="","",1)</f>
        <v/>
      </c>
      <c r="S293" t="str">
        <f t="shared" si="14"/>
        <v/>
      </c>
      <c r="U293" t="str">
        <f t="shared" si="12"/>
        <v/>
      </c>
      <c r="V293" t="str">
        <f t="shared" si="13"/>
        <v/>
      </c>
    </row>
    <row r="294" spans="1:22" ht="15" customHeight="1" x14ac:dyDescent="0.25">
      <c r="A294" s="13">
        <v>281</v>
      </c>
      <c r="B294" t="str">
        <f>IFERROR(INDEX(DATOS!B:B,MATCH(CHECKLIST!A294,DATOS!BM:BM,0),1),"")</f>
        <v/>
      </c>
      <c r="C294" t="str">
        <f>IFERROR(INDEX(DATOS!I:I,MATCH(CHECKLIST!A294,DATOS!BM:BM,0),1),"")</f>
        <v/>
      </c>
      <c r="D294" t="str">
        <f>IFERROR(INDEX(DATOS!R:R,MATCH(CHECKLIST!E294,DATOS!F:F,0),1),"")</f>
        <v/>
      </c>
      <c r="E294" s="17" t="str">
        <f>IFERROR(INDEX(DATOS!F:F,MATCH(CHECKLIST!A294,DATOS!BM:BM,0),1),"")</f>
        <v/>
      </c>
      <c r="F294" s="3" t="str">
        <f>IFERROR(IF(INDEX(DATOS!AL:AL,MATCH(CHECKLIST!B294,DATOS!B:B,0),1)=0,"",INDEX(DATOS!AL:AL,MATCH(CHECKLIST!B294,DATOS!B:B,0),1)),"")</f>
        <v/>
      </c>
      <c r="G294" s="18" t="str">
        <f>IFERROR(IF(INDEX(DATOS!AQ:AQ,MATCH(CHECKLIST!B294,DATOS!B:B,0),1)=0,"",INDEX(DATOS!AQ:AQ,MATCH(CHECKLIST!B294,DATOS!B:B,0),1)),"")</f>
        <v/>
      </c>
      <c r="H294" s="18" t="str">
        <f>IFERROR(IF(INDEX(DATOS!AC:AC,MATCH(CHECKLIST!B294,DATOS!B:B,0),1)="","X",IF(INDEX(DATOS!AC:AC,MATCH(CHECKLIST!B294,DATOS!B:B,0),1)="VIGENTE","",INDEX(DATOS!AC:AC,MATCH(CHECKLIST!B294,DATOS!B:B,0),1))),"")</f>
        <v/>
      </c>
      <c r="I294" s="18" t="str">
        <f>IFERROR(IF(INDEX(DATOS!AU:AU,MATCH(CHECKLIST!B294,DATOS!B:B,0),1)=0,"",INDEX(DATOS!AU:AU,MATCH(CHECKLIST!B294,DATOS!B:B,0),1)),"")</f>
        <v/>
      </c>
      <c r="J294" s="18" t="str">
        <f>IFERROR(IF(INDEX(DATOS!AS:AS,MATCH(CHECKLIST!B294,DATOS!B:B,0),1)=0,"",INDEX(DATOS!AS:AS,MATCH(CHECKLIST!B294,DATOS!B:B,0),1)),"")</f>
        <v/>
      </c>
      <c r="K294" s="50" t="str">
        <f>IFERROR(IF(INDEX(DATOS!AT:AT,MATCH(CHECKLIST!B294,DATOS!B:B,0),1)=0,"",INDEX(DATOS!AT:AT,MATCH(CHECKLIST!B294,DATOS!B:B,0),1)),"")</f>
        <v/>
      </c>
      <c r="L294" s="18" t="str">
        <f>IFERROR(IF(INDEX(DATOS!AV:AV,MATCH(CHECKLIST!B294,DATOS!B:B,0),1)=0,"",INDEX(DATOS!AV:AV,MATCH(CHECKLIST!B294,DATOS!B:B,0),1)),"")</f>
        <v/>
      </c>
      <c r="M294" s="18" t="str">
        <f>IFERROR(IF(INDEX(DATOS!AR:AR,MATCH(CHECKLIST!B294,DATOS!B:B,0),1)=0,"",INDEX(DATOS!AR:AR,MATCH(CHECKLIST!B294,DATOS!B:B,0),1)),"")</f>
        <v/>
      </c>
      <c r="N294" s="50" t="str">
        <f ca="1">IFERROR(IF(INDEX(DATOS!K:K,MATCH(CHECKLIST!B294,DATOS!B:B,0),1)="","X",IF(INDEX(DATOS!K:K,MATCH(CHECKLIST!B294,DATOS!B:B,0),1)&gt;YEAR(TODAY())-1,"","VENCIDA")),"")</f>
        <v/>
      </c>
      <c r="O294" s="50" t="str">
        <f>IFERROR(IF(INDEX(DATOS!AY:AY,MATCH(CHECKLIST!B294,DATOS!B:B,0),1)=0,"",INDEX(DATOS!AY:AY,MATCH(CHECKLIST!B294,DATOS!B:B,0),1)),"")</f>
        <v/>
      </c>
      <c r="P294" s="18" t="str">
        <f>IFERROR(IF(INDEX(DATOS!AW:AW,MATCH(CHECKLIST!B294,DATOS!B:B,0),1)=0,"",INDEX(DATOS!AW:AW,MATCH(CHECKLIST!B294,DATOS!B:B,0),1)),"")</f>
        <v/>
      </c>
      <c r="Q294" s="18" t="str">
        <f>IFERROR(IF(INDEX(DATOS!AX:AX,MATCH(CHECKLIST!B294,DATOS!B:B,0),1)=0,"",INDEX(DATOS!AX:AX,MATCH(CHECKLIST!B294,DATOS!B:B,0),1)),"")</f>
        <v/>
      </c>
      <c r="S294">
        <f t="shared" si="14"/>
        <v>0</v>
      </c>
      <c r="U294" t="str">
        <f t="shared" si="12"/>
        <v/>
      </c>
      <c r="V294" t="str">
        <f t="shared" si="13"/>
        <v/>
      </c>
    </row>
    <row r="295" spans="1:22" ht="15" customHeight="1" x14ac:dyDescent="0.25">
      <c r="A295" s="13">
        <v>282</v>
      </c>
      <c r="B295" t="str">
        <f>IFERROR(INDEX(DATOS!B:B,MATCH(CHECKLIST!A295,DATOS!BM:BM,0),1),"")</f>
        <v/>
      </c>
      <c r="C295" t="str">
        <f>IFERROR(INDEX(DATOS!I:I,MATCH(CHECKLIST!A295,DATOS!BM:BM,0),1),"")</f>
        <v/>
      </c>
      <c r="D295" t="str">
        <f>IFERROR(INDEX(DATOS!R:R,MATCH(CHECKLIST!E295,DATOS!F:F,0),1),"")</f>
        <v/>
      </c>
      <c r="E295" s="17" t="str">
        <f>IFERROR(INDEX(DATOS!F:F,MATCH(CHECKLIST!A295,DATOS!BM:BM,0),1),"")</f>
        <v/>
      </c>
      <c r="F295" s="3" t="str">
        <f>IFERROR(IF(INDEX(DATOS!AL:AL,MATCH(CHECKLIST!B295,DATOS!B:B,0),1)=0,"",INDEX(DATOS!AL:AL,MATCH(CHECKLIST!B295,DATOS!B:B,0),1)),"")</f>
        <v/>
      </c>
      <c r="G295" s="18" t="str">
        <f>IFERROR(IF(INDEX(DATOS!AQ:AQ,MATCH(CHECKLIST!B295,DATOS!B:B,0),1)=0,"",INDEX(DATOS!AQ:AQ,MATCH(CHECKLIST!B295,DATOS!B:B,0),1)),"")</f>
        <v/>
      </c>
      <c r="H295" s="18" t="str">
        <f>IFERROR(IF(INDEX(DATOS!AC:AC,MATCH(CHECKLIST!B295,DATOS!B:B,0),1)="","X",IF(INDEX(DATOS!AC:AC,MATCH(CHECKLIST!B295,DATOS!B:B,0),1)="VIGENTE","",INDEX(DATOS!AC:AC,MATCH(CHECKLIST!B295,DATOS!B:B,0),1))),"")</f>
        <v/>
      </c>
      <c r="I295" s="18" t="str">
        <f>IFERROR(IF(INDEX(DATOS!AU:AU,MATCH(CHECKLIST!B295,DATOS!B:B,0),1)=0,"",INDEX(DATOS!AU:AU,MATCH(CHECKLIST!B295,DATOS!B:B,0),1)),"")</f>
        <v/>
      </c>
      <c r="J295" s="18" t="str">
        <f>IFERROR(IF(INDEX(DATOS!AS:AS,MATCH(CHECKLIST!B295,DATOS!B:B,0),1)=0,"",INDEX(DATOS!AS:AS,MATCH(CHECKLIST!B295,DATOS!B:B,0),1)),"")</f>
        <v/>
      </c>
      <c r="K295" s="50" t="str">
        <f>IFERROR(IF(INDEX(DATOS!AT:AT,MATCH(CHECKLIST!B295,DATOS!B:B,0),1)=0,"",INDEX(DATOS!AT:AT,MATCH(CHECKLIST!B295,DATOS!B:B,0),1)),"")</f>
        <v/>
      </c>
      <c r="L295" s="18" t="str">
        <f>IFERROR(IF(INDEX(DATOS!AV:AV,MATCH(CHECKLIST!B295,DATOS!B:B,0),1)=0,"",INDEX(DATOS!AV:AV,MATCH(CHECKLIST!B295,DATOS!B:B,0),1)),"")</f>
        <v/>
      </c>
      <c r="M295" s="18" t="str">
        <f>IFERROR(IF(INDEX(DATOS!AR:AR,MATCH(CHECKLIST!B295,DATOS!B:B,0),1)=0,"",INDEX(DATOS!AR:AR,MATCH(CHECKLIST!B295,DATOS!B:B,0),1)),"")</f>
        <v/>
      </c>
      <c r="N295" s="50" t="str">
        <f ca="1">IFERROR(IF(INDEX(DATOS!K:K,MATCH(CHECKLIST!B295,DATOS!B:B,0),1)="","X",IF(INDEX(DATOS!K:K,MATCH(CHECKLIST!B295,DATOS!B:B,0),1)&gt;YEAR(TODAY())-1,"","VENCIDA")),"")</f>
        <v/>
      </c>
      <c r="O295" s="50" t="str">
        <f>IFERROR(IF(INDEX(DATOS!AY:AY,MATCH(CHECKLIST!B295,DATOS!B:B,0),1)=0,"",INDEX(DATOS!AY:AY,MATCH(CHECKLIST!B295,DATOS!B:B,0),1)),"")</f>
        <v/>
      </c>
      <c r="P295" s="18" t="str">
        <f>IFERROR(IF(INDEX(DATOS!AW:AW,MATCH(CHECKLIST!B295,DATOS!B:B,0),1)=0,"",INDEX(DATOS!AW:AW,MATCH(CHECKLIST!B295,DATOS!B:B,0),1)),"")</f>
        <v/>
      </c>
      <c r="Q295" s="18" t="str">
        <f>IFERROR(IF(INDEX(DATOS!AX:AX,MATCH(CHECKLIST!B295,DATOS!B:B,0),1)=0,"",INDEX(DATOS!AX:AX,MATCH(CHECKLIST!B295,DATOS!B:B,0),1)),"")</f>
        <v/>
      </c>
      <c r="R295" t="str">
        <f>IF(B295="","",1)</f>
        <v/>
      </c>
      <c r="S295" t="str">
        <f t="shared" si="14"/>
        <v/>
      </c>
      <c r="U295" t="str">
        <f t="shared" si="12"/>
        <v/>
      </c>
      <c r="V295" t="str">
        <f t="shared" si="13"/>
        <v/>
      </c>
    </row>
    <row r="296" spans="1:22" ht="15" customHeight="1" x14ac:dyDescent="0.25">
      <c r="A296" s="13">
        <v>283</v>
      </c>
      <c r="B296" t="str">
        <f>IFERROR(INDEX(DATOS!B:B,MATCH(CHECKLIST!A296,DATOS!BM:BM,0),1),"")</f>
        <v/>
      </c>
      <c r="C296" t="str">
        <f>IFERROR(INDEX(DATOS!I:I,MATCH(CHECKLIST!A296,DATOS!BM:BM,0),1),"")</f>
        <v/>
      </c>
      <c r="D296" t="str">
        <f>IFERROR(INDEX(DATOS!R:R,MATCH(CHECKLIST!E296,DATOS!F:F,0),1),"")</f>
        <v/>
      </c>
      <c r="E296" s="17" t="str">
        <f>IFERROR(INDEX(DATOS!F:F,MATCH(CHECKLIST!A296,DATOS!BM:BM,0),1),"")</f>
        <v/>
      </c>
      <c r="F296" s="3" t="str">
        <f>IFERROR(IF(INDEX(DATOS!AL:AL,MATCH(CHECKLIST!B296,DATOS!B:B,0),1)=0,"",INDEX(DATOS!AL:AL,MATCH(CHECKLIST!B296,DATOS!B:B,0),1)),"")</f>
        <v/>
      </c>
      <c r="G296" s="18" t="str">
        <f>IFERROR(IF(INDEX(DATOS!AQ:AQ,MATCH(CHECKLIST!B296,DATOS!B:B,0),1)=0,"",INDEX(DATOS!AQ:AQ,MATCH(CHECKLIST!B296,DATOS!B:B,0),1)),"")</f>
        <v/>
      </c>
      <c r="H296" s="18" t="str">
        <f>IFERROR(IF(INDEX(DATOS!AC:AC,MATCH(CHECKLIST!B296,DATOS!B:B,0),1)="","X",IF(INDEX(DATOS!AC:AC,MATCH(CHECKLIST!B296,DATOS!B:B,0),1)="VIGENTE","",INDEX(DATOS!AC:AC,MATCH(CHECKLIST!B296,DATOS!B:B,0),1))),"")</f>
        <v/>
      </c>
      <c r="I296" s="18" t="str">
        <f>IFERROR(IF(INDEX(DATOS!AU:AU,MATCH(CHECKLIST!B296,DATOS!B:B,0),1)=0,"",INDEX(DATOS!AU:AU,MATCH(CHECKLIST!B296,DATOS!B:B,0),1)),"")</f>
        <v/>
      </c>
      <c r="J296" s="18" t="str">
        <f>IFERROR(IF(INDEX(DATOS!AS:AS,MATCH(CHECKLIST!B296,DATOS!B:B,0),1)=0,"",INDEX(DATOS!AS:AS,MATCH(CHECKLIST!B296,DATOS!B:B,0),1)),"")</f>
        <v/>
      </c>
      <c r="K296" s="50" t="str">
        <f>IFERROR(IF(INDEX(DATOS!AT:AT,MATCH(CHECKLIST!B296,DATOS!B:B,0),1)=0,"",INDEX(DATOS!AT:AT,MATCH(CHECKLIST!B296,DATOS!B:B,0),1)),"")</f>
        <v/>
      </c>
      <c r="L296" s="18" t="str">
        <f>IFERROR(IF(INDEX(DATOS!AV:AV,MATCH(CHECKLIST!B296,DATOS!B:B,0),1)=0,"",INDEX(DATOS!AV:AV,MATCH(CHECKLIST!B296,DATOS!B:B,0),1)),"")</f>
        <v/>
      </c>
      <c r="M296" s="18" t="str">
        <f>IFERROR(IF(INDEX(DATOS!AR:AR,MATCH(CHECKLIST!B296,DATOS!B:B,0),1)=0,"",INDEX(DATOS!AR:AR,MATCH(CHECKLIST!B296,DATOS!B:B,0),1)),"")</f>
        <v/>
      </c>
      <c r="N296" s="50" t="str">
        <f ca="1">IFERROR(IF(INDEX(DATOS!K:K,MATCH(CHECKLIST!B296,DATOS!B:B,0),1)="","X",IF(INDEX(DATOS!K:K,MATCH(CHECKLIST!B296,DATOS!B:B,0),1)&gt;YEAR(TODAY())-1,"","VENCIDA")),"")</f>
        <v/>
      </c>
      <c r="O296" s="50" t="str">
        <f>IFERROR(IF(INDEX(DATOS!AY:AY,MATCH(CHECKLIST!B296,DATOS!B:B,0),1)=0,"",INDEX(DATOS!AY:AY,MATCH(CHECKLIST!B296,DATOS!B:B,0),1)),"")</f>
        <v/>
      </c>
      <c r="P296" s="18" t="str">
        <f>IFERROR(IF(INDEX(DATOS!AW:AW,MATCH(CHECKLIST!B296,DATOS!B:B,0),1)=0,"",INDEX(DATOS!AW:AW,MATCH(CHECKLIST!B296,DATOS!B:B,0),1)),"")</f>
        <v/>
      </c>
      <c r="Q296" s="18" t="str">
        <f>IFERROR(IF(INDEX(DATOS!AX:AX,MATCH(CHECKLIST!B296,DATOS!B:B,0),1)=0,"",INDEX(DATOS!AX:AX,MATCH(CHECKLIST!B296,DATOS!B:B,0),1)),"")</f>
        <v/>
      </c>
      <c r="S296">
        <f t="shared" si="14"/>
        <v>0</v>
      </c>
      <c r="U296" t="str">
        <f t="shared" si="12"/>
        <v/>
      </c>
      <c r="V296" t="str">
        <f t="shared" si="13"/>
        <v/>
      </c>
    </row>
    <row r="297" spans="1:22" ht="15" customHeight="1" x14ac:dyDescent="0.25">
      <c r="A297" s="13">
        <v>284</v>
      </c>
      <c r="B297" t="str">
        <f>IFERROR(INDEX(DATOS!B:B,MATCH(CHECKLIST!A297,DATOS!BM:BM,0),1),"")</f>
        <v/>
      </c>
      <c r="C297" t="str">
        <f>IFERROR(INDEX(DATOS!I:I,MATCH(CHECKLIST!A297,DATOS!BM:BM,0),1),"")</f>
        <v/>
      </c>
      <c r="D297" t="str">
        <f>IFERROR(INDEX(DATOS!R:R,MATCH(CHECKLIST!E297,DATOS!F:F,0),1),"")</f>
        <v/>
      </c>
      <c r="E297" s="17" t="str">
        <f>IFERROR(INDEX(DATOS!F:F,MATCH(CHECKLIST!A297,DATOS!BM:BM,0),1),"")</f>
        <v/>
      </c>
      <c r="F297" s="3" t="str">
        <f>IFERROR(IF(INDEX(DATOS!AL:AL,MATCH(CHECKLIST!B297,DATOS!B:B,0),1)=0,"",INDEX(DATOS!AL:AL,MATCH(CHECKLIST!B297,DATOS!B:B,0),1)),"")</f>
        <v/>
      </c>
      <c r="G297" s="18" t="str">
        <f>IFERROR(IF(INDEX(DATOS!AQ:AQ,MATCH(CHECKLIST!B297,DATOS!B:B,0),1)=0,"",INDEX(DATOS!AQ:AQ,MATCH(CHECKLIST!B297,DATOS!B:B,0),1)),"")</f>
        <v/>
      </c>
      <c r="H297" s="18" t="str">
        <f>IFERROR(IF(INDEX(DATOS!AC:AC,MATCH(CHECKLIST!B297,DATOS!B:B,0),1)="","X",IF(INDEX(DATOS!AC:AC,MATCH(CHECKLIST!B297,DATOS!B:B,0),1)="VIGENTE","",INDEX(DATOS!AC:AC,MATCH(CHECKLIST!B297,DATOS!B:B,0),1))),"")</f>
        <v/>
      </c>
      <c r="I297" s="18" t="str">
        <f>IFERROR(IF(INDEX(DATOS!AU:AU,MATCH(CHECKLIST!B297,DATOS!B:B,0),1)=0,"",INDEX(DATOS!AU:AU,MATCH(CHECKLIST!B297,DATOS!B:B,0),1)),"")</f>
        <v/>
      </c>
      <c r="J297" s="18" t="str">
        <f>IFERROR(IF(INDEX(DATOS!AS:AS,MATCH(CHECKLIST!B297,DATOS!B:B,0),1)=0,"",INDEX(DATOS!AS:AS,MATCH(CHECKLIST!B297,DATOS!B:B,0),1)),"")</f>
        <v/>
      </c>
      <c r="K297" s="50" t="str">
        <f>IFERROR(IF(INDEX(DATOS!AT:AT,MATCH(CHECKLIST!B297,DATOS!B:B,0),1)=0,"",INDEX(DATOS!AT:AT,MATCH(CHECKLIST!B297,DATOS!B:B,0),1)),"")</f>
        <v/>
      </c>
      <c r="L297" s="18" t="str">
        <f>IFERROR(IF(INDEX(DATOS!AV:AV,MATCH(CHECKLIST!B297,DATOS!B:B,0),1)=0,"",INDEX(DATOS!AV:AV,MATCH(CHECKLIST!B297,DATOS!B:B,0),1)),"")</f>
        <v/>
      </c>
      <c r="M297" s="18" t="str">
        <f>IFERROR(IF(INDEX(DATOS!AR:AR,MATCH(CHECKLIST!B297,DATOS!B:B,0),1)=0,"",INDEX(DATOS!AR:AR,MATCH(CHECKLIST!B297,DATOS!B:B,0),1)),"")</f>
        <v/>
      </c>
      <c r="N297" s="50" t="str">
        <f ca="1">IFERROR(IF(INDEX(DATOS!K:K,MATCH(CHECKLIST!B297,DATOS!B:B,0),1)="","X",IF(INDEX(DATOS!K:K,MATCH(CHECKLIST!B297,DATOS!B:B,0),1)&gt;YEAR(TODAY())-1,"","VENCIDA")),"")</f>
        <v/>
      </c>
      <c r="O297" s="50" t="str">
        <f>IFERROR(IF(INDEX(DATOS!AY:AY,MATCH(CHECKLIST!B297,DATOS!B:B,0),1)=0,"",INDEX(DATOS!AY:AY,MATCH(CHECKLIST!B297,DATOS!B:B,0),1)),"")</f>
        <v/>
      </c>
      <c r="P297" s="18" t="str">
        <f>IFERROR(IF(INDEX(DATOS!AW:AW,MATCH(CHECKLIST!B297,DATOS!B:B,0),1)=0,"",INDEX(DATOS!AW:AW,MATCH(CHECKLIST!B297,DATOS!B:B,0),1)),"")</f>
        <v/>
      </c>
      <c r="Q297" s="18" t="str">
        <f>IFERROR(IF(INDEX(DATOS!AX:AX,MATCH(CHECKLIST!B297,DATOS!B:B,0),1)=0,"",INDEX(DATOS!AX:AX,MATCH(CHECKLIST!B297,DATOS!B:B,0),1)),"")</f>
        <v/>
      </c>
      <c r="R297" t="str">
        <f>IF(B297="","",1)</f>
        <v/>
      </c>
      <c r="S297" t="str">
        <f t="shared" si="14"/>
        <v/>
      </c>
      <c r="U297" t="str">
        <f t="shared" si="12"/>
        <v/>
      </c>
      <c r="V297" t="str">
        <f t="shared" si="13"/>
        <v/>
      </c>
    </row>
    <row r="298" spans="1:22" ht="15" customHeight="1" x14ac:dyDescent="0.25">
      <c r="A298" s="13">
        <v>285</v>
      </c>
      <c r="B298" t="str">
        <f>IFERROR(INDEX(DATOS!B:B,MATCH(CHECKLIST!A298,DATOS!BM:BM,0),1),"")</f>
        <v/>
      </c>
      <c r="C298" t="str">
        <f>IFERROR(INDEX(DATOS!I:I,MATCH(CHECKLIST!A298,DATOS!BM:BM,0),1),"")</f>
        <v/>
      </c>
      <c r="D298" t="str">
        <f>IFERROR(INDEX(DATOS!R:R,MATCH(CHECKLIST!E298,DATOS!F:F,0),1),"")</f>
        <v/>
      </c>
      <c r="E298" s="17" t="str">
        <f>IFERROR(INDEX(DATOS!F:F,MATCH(CHECKLIST!A298,DATOS!BM:BM,0),1),"")</f>
        <v/>
      </c>
      <c r="F298" s="3" t="str">
        <f>IFERROR(IF(INDEX(DATOS!AL:AL,MATCH(CHECKLIST!B298,DATOS!B:B,0),1)=0,"",INDEX(DATOS!AL:AL,MATCH(CHECKLIST!B298,DATOS!B:B,0),1)),"")</f>
        <v/>
      </c>
      <c r="G298" s="18" t="str">
        <f>IFERROR(IF(INDEX(DATOS!AQ:AQ,MATCH(CHECKLIST!B298,DATOS!B:B,0),1)=0,"",INDEX(DATOS!AQ:AQ,MATCH(CHECKLIST!B298,DATOS!B:B,0),1)),"")</f>
        <v/>
      </c>
      <c r="H298" s="18" t="str">
        <f>IFERROR(IF(INDEX(DATOS!AC:AC,MATCH(CHECKLIST!B298,DATOS!B:B,0),1)="","X",IF(INDEX(DATOS!AC:AC,MATCH(CHECKLIST!B298,DATOS!B:B,0),1)="VIGENTE","",INDEX(DATOS!AC:AC,MATCH(CHECKLIST!B298,DATOS!B:B,0),1))),"")</f>
        <v/>
      </c>
      <c r="I298" s="18" t="str">
        <f>IFERROR(IF(INDEX(DATOS!AU:AU,MATCH(CHECKLIST!B298,DATOS!B:B,0),1)=0,"",INDEX(DATOS!AU:AU,MATCH(CHECKLIST!B298,DATOS!B:B,0),1)),"")</f>
        <v/>
      </c>
      <c r="J298" s="18" t="str">
        <f>IFERROR(IF(INDEX(DATOS!AS:AS,MATCH(CHECKLIST!B298,DATOS!B:B,0),1)=0,"",INDEX(DATOS!AS:AS,MATCH(CHECKLIST!B298,DATOS!B:B,0),1)),"")</f>
        <v/>
      </c>
      <c r="K298" s="50" t="str">
        <f>IFERROR(IF(INDEX(DATOS!AT:AT,MATCH(CHECKLIST!B298,DATOS!B:B,0),1)=0,"",INDEX(DATOS!AT:AT,MATCH(CHECKLIST!B298,DATOS!B:B,0),1)),"")</f>
        <v/>
      </c>
      <c r="L298" s="18" t="str">
        <f>IFERROR(IF(INDEX(DATOS!AV:AV,MATCH(CHECKLIST!B298,DATOS!B:B,0),1)=0,"",INDEX(DATOS!AV:AV,MATCH(CHECKLIST!B298,DATOS!B:B,0),1)),"")</f>
        <v/>
      </c>
      <c r="M298" s="18" t="str">
        <f>IFERROR(IF(INDEX(DATOS!AR:AR,MATCH(CHECKLIST!B298,DATOS!B:B,0),1)=0,"",INDEX(DATOS!AR:AR,MATCH(CHECKLIST!B298,DATOS!B:B,0),1)),"")</f>
        <v/>
      </c>
      <c r="N298" s="50" t="str">
        <f ca="1">IFERROR(IF(INDEX(DATOS!K:K,MATCH(CHECKLIST!B298,DATOS!B:B,0),1)="","X",IF(INDEX(DATOS!K:K,MATCH(CHECKLIST!B298,DATOS!B:B,0),1)&gt;YEAR(TODAY())-1,"","VENCIDA")),"")</f>
        <v/>
      </c>
      <c r="O298" s="50" t="str">
        <f>IFERROR(IF(INDEX(DATOS!AY:AY,MATCH(CHECKLIST!B298,DATOS!B:B,0),1)=0,"",INDEX(DATOS!AY:AY,MATCH(CHECKLIST!B298,DATOS!B:B,0),1)),"")</f>
        <v/>
      </c>
      <c r="P298" s="18" t="str">
        <f>IFERROR(IF(INDEX(DATOS!AW:AW,MATCH(CHECKLIST!B298,DATOS!B:B,0),1)=0,"",INDEX(DATOS!AW:AW,MATCH(CHECKLIST!B298,DATOS!B:B,0),1)),"")</f>
        <v/>
      </c>
      <c r="Q298" s="18" t="str">
        <f>IFERROR(IF(INDEX(DATOS!AX:AX,MATCH(CHECKLIST!B298,DATOS!B:B,0),1)=0,"",INDEX(DATOS!AX:AX,MATCH(CHECKLIST!B298,DATOS!B:B,0),1)),"")</f>
        <v/>
      </c>
      <c r="S298">
        <f t="shared" si="14"/>
        <v>0</v>
      </c>
      <c r="U298" t="str">
        <f t="shared" si="12"/>
        <v/>
      </c>
      <c r="V298" t="str">
        <f t="shared" si="13"/>
        <v/>
      </c>
    </row>
    <row r="299" spans="1:22" ht="15" customHeight="1" x14ac:dyDescent="0.25">
      <c r="A299" s="13">
        <v>286</v>
      </c>
      <c r="B299" t="str">
        <f>IFERROR(INDEX(DATOS!B:B,MATCH(CHECKLIST!A299,DATOS!BM:BM,0),1),"")</f>
        <v/>
      </c>
      <c r="C299" t="str">
        <f>IFERROR(INDEX(DATOS!I:I,MATCH(CHECKLIST!A299,DATOS!BM:BM,0),1),"")</f>
        <v/>
      </c>
      <c r="D299" t="str">
        <f>IFERROR(INDEX(DATOS!R:R,MATCH(CHECKLIST!E299,DATOS!F:F,0),1),"")</f>
        <v/>
      </c>
      <c r="E299" s="17" t="str">
        <f>IFERROR(INDEX(DATOS!F:F,MATCH(CHECKLIST!A299,DATOS!BM:BM,0),1),"")</f>
        <v/>
      </c>
      <c r="F299" s="3" t="str">
        <f>IFERROR(IF(INDEX(DATOS!AL:AL,MATCH(CHECKLIST!B299,DATOS!B:B,0),1)=0,"",INDEX(DATOS!AL:AL,MATCH(CHECKLIST!B299,DATOS!B:B,0),1)),"")</f>
        <v/>
      </c>
      <c r="G299" s="18" t="str">
        <f>IFERROR(IF(INDEX(DATOS!AQ:AQ,MATCH(CHECKLIST!B299,DATOS!B:B,0),1)=0,"",INDEX(DATOS!AQ:AQ,MATCH(CHECKLIST!B299,DATOS!B:B,0),1)),"")</f>
        <v/>
      </c>
      <c r="H299" s="18" t="str">
        <f>IFERROR(IF(INDEX(DATOS!AC:AC,MATCH(CHECKLIST!B299,DATOS!B:B,0),1)="","X",IF(INDEX(DATOS!AC:AC,MATCH(CHECKLIST!B299,DATOS!B:B,0),1)="VIGENTE","",INDEX(DATOS!AC:AC,MATCH(CHECKLIST!B299,DATOS!B:B,0),1))),"")</f>
        <v/>
      </c>
      <c r="I299" s="18" t="str">
        <f>IFERROR(IF(INDEX(DATOS!AU:AU,MATCH(CHECKLIST!B299,DATOS!B:B,0),1)=0,"",INDEX(DATOS!AU:AU,MATCH(CHECKLIST!B299,DATOS!B:B,0),1)),"")</f>
        <v/>
      </c>
      <c r="J299" s="18" t="str">
        <f>IFERROR(IF(INDEX(DATOS!AS:AS,MATCH(CHECKLIST!B299,DATOS!B:B,0),1)=0,"",INDEX(DATOS!AS:AS,MATCH(CHECKLIST!B299,DATOS!B:B,0),1)),"")</f>
        <v/>
      </c>
      <c r="K299" s="50" t="str">
        <f>IFERROR(IF(INDEX(DATOS!AT:AT,MATCH(CHECKLIST!B299,DATOS!B:B,0),1)=0,"",INDEX(DATOS!AT:AT,MATCH(CHECKLIST!B299,DATOS!B:B,0),1)),"")</f>
        <v/>
      </c>
      <c r="L299" s="18" t="str">
        <f>IFERROR(IF(INDEX(DATOS!AV:AV,MATCH(CHECKLIST!B299,DATOS!B:B,0),1)=0,"",INDEX(DATOS!AV:AV,MATCH(CHECKLIST!B299,DATOS!B:B,0),1)),"")</f>
        <v/>
      </c>
      <c r="M299" s="18" t="str">
        <f>IFERROR(IF(INDEX(DATOS!AR:AR,MATCH(CHECKLIST!B299,DATOS!B:B,0),1)=0,"",INDEX(DATOS!AR:AR,MATCH(CHECKLIST!B299,DATOS!B:B,0),1)),"")</f>
        <v/>
      </c>
      <c r="N299" s="50" t="str">
        <f ca="1">IFERROR(IF(INDEX(DATOS!K:K,MATCH(CHECKLIST!B299,DATOS!B:B,0),1)="","X",IF(INDEX(DATOS!K:K,MATCH(CHECKLIST!B299,DATOS!B:B,0),1)&gt;YEAR(TODAY())-1,"","VENCIDA")),"")</f>
        <v/>
      </c>
      <c r="O299" s="50" t="str">
        <f>IFERROR(IF(INDEX(DATOS!AY:AY,MATCH(CHECKLIST!B299,DATOS!B:B,0),1)=0,"",INDEX(DATOS!AY:AY,MATCH(CHECKLIST!B299,DATOS!B:B,0),1)),"")</f>
        <v/>
      </c>
      <c r="P299" s="18" t="str">
        <f>IFERROR(IF(INDEX(DATOS!AW:AW,MATCH(CHECKLIST!B299,DATOS!B:B,0),1)=0,"",INDEX(DATOS!AW:AW,MATCH(CHECKLIST!B299,DATOS!B:B,0),1)),"")</f>
        <v/>
      </c>
      <c r="Q299" s="18" t="str">
        <f>IFERROR(IF(INDEX(DATOS!AX:AX,MATCH(CHECKLIST!B299,DATOS!B:B,0),1)=0,"",INDEX(DATOS!AX:AX,MATCH(CHECKLIST!B299,DATOS!B:B,0),1)),"")</f>
        <v/>
      </c>
      <c r="R299" t="str">
        <f>IF(B299="","",1)</f>
        <v/>
      </c>
      <c r="S299" t="str">
        <f t="shared" si="14"/>
        <v/>
      </c>
      <c r="U299" t="str">
        <f t="shared" si="12"/>
        <v/>
      </c>
      <c r="V299" t="str">
        <f t="shared" si="13"/>
        <v/>
      </c>
    </row>
    <row r="300" spans="1:22" x14ac:dyDescent="0.25">
      <c r="A300" s="13">
        <v>287</v>
      </c>
      <c r="B300" t="str">
        <f>IFERROR(INDEX(DATOS!B:B,MATCH(CHECKLIST!A300,DATOS!BM:BM,0),1),"")</f>
        <v/>
      </c>
      <c r="C300" t="str">
        <f>IFERROR(INDEX(DATOS!I:I,MATCH(CHECKLIST!A300,DATOS!BM:BM,0),1),"")</f>
        <v/>
      </c>
      <c r="D300" t="str">
        <f>IFERROR(INDEX(DATOS!R:R,MATCH(CHECKLIST!E300,DATOS!F:F,0),1),"")</f>
        <v/>
      </c>
      <c r="E300" s="17" t="str">
        <f>IFERROR(INDEX(DATOS!F:F,MATCH(CHECKLIST!A300,DATOS!BM:BM,0),1),"")</f>
        <v/>
      </c>
      <c r="F300" s="3" t="str">
        <f>IFERROR(IF(INDEX(DATOS!AL:AL,MATCH(CHECKLIST!B300,DATOS!B:B,0),1)=0,"",INDEX(DATOS!AL:AL,MATCH(CHECKLIST!B300,DATOS!B:B,0),1)),"")</f>
        <v/>
      </c>
      <c r="G300" s="18" t="str">
        <f>IFERROR(IF(INDEX(DATOS!AQ:AQ,MATCH(CHECKLIST!B300,DATOS!B:B,0),1)=0,"",INDEX(DATOS!AQ:AQ,MATCH(CHECKLIST!B300,DATOS!B:B,0),1)),"")</f>
        <v/>
      </c>
      <c r="H300" s="18" t="str">
        <f>IFERROR(IF(INDEX(DATOS!AC:AC,MATCH(CHECKLIST!B300,DATOS!B:B,0),1)="","X",IF(INDEX(DATOS!AC:AC,MATCH(CHECKLIST!B300,DATOS!B:B,0),1)="VIGENTE","",INDEX(DATOS!AC:AC,MATCH(CHECKLIST!B300,DATOS!B:B,0),1))),"")</f>
        <v/>
      </c>
      <c r="I300" s="18" t="str">
        <f>IFERROR(IF(INDEX(DATOS!AU:AU,MATCH(CHECKLIST!B300,DATOS!B:B,0),1)=0,"",INDEX(DATOS!AU:AU,MATCH(CHECKLIST!B300,DATOS!B:B,0),1)),"")</f>
        <v/>
      </c>
      <c r="J300" s="18" t="str">
        <f>IFERROR(IF(INDEX(DATOS!AS:AS,MATCH(CHECKLIST!B300,DATOS!B:B,0),1)=0,"",INDEX(DATOS!AS:AS,MATCH(CHECKLIST!B300,DATOS!B:B,0),1)),"")</f>
        <v/>
      </c>
      <c r="K300" s="50" t="str">
        <f>IFERROR(IF(INDEX(DATOS!AT:AT,MATCH(CHECKLIST!B300,DATOS!B:B,0),1)=0,"",INDEX(DATOS!AT:AT,MATCH(CHECKLIST!B300,DATOS!B:B,0),1)),"")</f>
        <v/>
      </c>
      <c r="L300" s="18" t="str">
        <f>IFERROR(IF(INDEX(DATOS!AV:AV,MATCH(CHECKLIST!B300,DATOS!B:B,0),1)=0,"",INDEX(DATOS!AV:AV,MATCH(CHECKLIST!B300,DATOS!B:B,0),1)),"")</f>
        <v/>
      </c>
      <c r="M300" s="18" t="str">
        <f>IFERROR(IF(INDEX(DATOS!AR:AR,MATCH(CHECKLIST!B300,DATOS!B:B,0),1)=0,"",INDEX(DATOS!AR:AR,MATCH(CHECKLIST!B300,DATOS!B:B,0),1)),"")</f>
        <v/>
      </c>
      <c r="N300" s="50" t="str">
        <f ca="1">IFERROR(IF(INDEX(DATOS!K:K,MATCH(CHECKLIST!B300,DATOS!B:B,0),1)="","X",IF(INDEX(DATOS!K:K,MATCH(CHECKLIST!B300,DATOS!B:B,0),1)&gt;YEAR(TODAY())-1,"","VENCIDA")),"")</f>
        <v/>
      </c>
      <c r="O300" s="50" t="str">
        <f>IFERROR(IF(INDEX(DATOS!AY:AY,MATCH(CHECKLIST!B300,DATOS!B:B,0),1)=0,"",INDEX(DATOS!AY:AY,MATCH(CHECKLIST!B300,DATOS!B:B,0),1)),"")</f>
        <v/>
      </c>
      <c r="P300" s="18" t="str">
        <f>IFERROR(IF(INDEX(DATOS!AW:AW,MATCH(CHECKLIST!B300,DATOS!B:B,0),1)=0,"",INDEX(DATOS!AW:AW,MATCH(CHECKLIST!B300,DATOS!B:B,0),1)),"")</f>
        <v/>
      </c>
      <c r="Q300" s="18" t="str">
        <f>IFERROR(IF(INDEX(DATOS!AX:AX,MATCH(CHECKLIST!B300,DATOS!B:B,0),1)=0,"",INDEX(DATOS!AX:AX,MATCH(CHECKLIST!B300,DATOS!B:B,0),1)),"")</f>
        <v/>
      </c>
      <c r="S300">
        <f t="shared" si="14"/>
        <v>0</v>
      </c>
      <c r="U300" t="str">
        <f t="shared" si="12"/>
        <v/>
      </c>
      <c r="V300" t="str">
        <f t="shared" si="13"/>
        <v/>
      </c>
    </row>
    <row r="301" spans="1:22" ht="15" customHeight="1" x14ac:dyDescent="0.25">
      <c r="A301" s="13">
        <v>288</v>
      </c>
      <c r="B301" t="str">
        <f>IFERROR(INDEX(DATOS!B:B,MATCH(CHECKLIST!A301,DATOS!BM:BM,0),1),"")</f>
        <v/>
      </c>
      <c r="C301" t="str">
        <f>IFERROR(INDEX(DATOS!I:I,MATCH(CHECKLIST!A301,DATOS!BM:BM,0),1),"")</f>
        <v/>
      </c>
      <c r="D301" t="str">
        <f>IFERROR(INDEX(DATOS!R:R,MATCH(CHECKLIST!E301,DATOS!F:F,0),1),"")</f>
        <v/>
      </c>
      <c r="E301" s="17" t="str">
        <f>IFERROR(INDEX(DATOS!F:F,MATCH(CHECKLIST!A301,DATOS!BM:BM,0),1),"")</f>
        <v/>
      </c>
      <c r="F301" s="3" t="str">
        <f>IFERROR(IF(INDEX(DATOS!AL:AL,MATCH(CHECKLIST!B301,DATOS!B:B,0),1)=0,"",INDEX(DATOS!AL:AL,MATCH(CHECKLIST!B301,DATOS!B:B,0),1)),"")</f>
        <v/>
      </c>
      <c r="G301" s="18" t="str">
        <f>IFERROR(IF(INDEX(DATOS!AQ:AQ,MATCH(CHECKLIST!B301,DATOS!B:B,0),1)=0,"",INDEX(DATOS!AQ:AQ,MATCH(CHECKLIST!B301,DATOS!B:B,0),1)),"")</f>
        <v/>
      </c>
      <c r="H301" s="18" t="str">
        <f>IFERROR(IF(INDEX(DATOS!AC:AC,MATCH(CHECKLIST!B301,DATOS!B:B,0),1)="","X",IF(INDEX(DATOS!AC:AC,MATCH(CHECKLIST!B301,DATOS!B:B,0),1)="VIGENTE","",INDEX(DATOS!AC:AC,MATCH(CHECKLIST!B301,DATOS!B:B,0),1))),"")</f>
        <v/>
      </c>
      <c r="I301" s="18" t="str">
        <f>IFERROR(IF(INDEX(DATOS!AU:AU,MATCH(CHECKLIST!B301,DATOS!B:B,0),1)=0,"",INDEX(DATOS!AU:AU,MATCH(CHECKLIST!B301,DATOS!B:B,0),1)),"")</f>
        <v/>
      </c>
      <c r="J301" s="18" t="str">
        <f>IFERROR(IF(INDEX(DATOS!AS:AS,MATCH(CHECKLIST!B301,DATOS!B:B,0),1)=0,"",INDEX(DATOS!AS:AS,MATCH(CHECKLIST!B301,DATOS!B:B,0),1)),"")</f>
        <v/>
      </c>
      <c r="K301" s="50" t="str">
        <f>IFERROR(IF(INDEX(DATOS!AT:AT,MATCH(CHECKLIST!B301,DATOS!B:B,0),1)=0,"",INDEX(DATOS!AT:AT,MATCH(CHECKLIST!B301,DATOS!B:B,0),1)),"")</f>
        <v/>
      </c>
      <c r="L301" s="18" t="str">
        <f>IFERROR(IF(INDEX(DATOS!AV:AV,MATCH(CHECKLIST!B301,DATOS!B:B,0),1)=0,"",INDEX(DATOS!AV:AV,MATCH(CHECKLIST!B301,DATOS!B:B,0),1)),"")</f>
        <v/>
      </c>
      <c r="M301" s="18" t="str">
        <f>IFERROR(IF(INDEX(DATOS!AR:AR,MATCH(CHECKLIST!B301,DATOS!B:B,0),1)=0,"",INDEX(DATOS!AR:AR,MATCH(CHECKLIST!B301,DATOS!B:B,0),1)),"")</f>
        <v/>
      </c>
      <c r="N301" s="50" t="str">
        <f ca="1">IFERROR(IF(INDEX(DATOS!K:K,MATCH(CHECKLIST!B301,DATOS!B:B,0),1)="","X",IF(INDEX(DATOS!K:K,MATCH(CHECKLIST!B301,DATOS!B:B,0),1)&gt;YEAR(TODAY())-1,"","VENCIDA")),"")</f>
        <v/>
      </c>
      <c r="O301" s="50" t="str">
        <f>IFERROR(IF(INDEX(DATOS!AY:AY,MATCH(CHECKLIST!B301,DATOS!B:B,0),1)=0,"",INDEX(DATOS!AY:AY,MATCH(CHECKLIST!B301,DATOS!B:B,0),1)),"")</f>
        <v/>
      </c>
      <c r="P301" s="18" t="str">
        <f>IFERROR(IF(INDEX(DATOS!AW:AW,MATCH(CHECKLIST!B301,DATOS!B:B,0),1)=0,"",INDEX(DATOS!AW:AW,MATCH(CHECKLIST!B301,DATOS!B:B,0),1)),"")</f>
        <v/>
      </c>
      <c r="Q301" s="18" t="str">
        <f>IFERROR(IF(INDEX(DATOS!AX:AX,MATCH(CHECKLIST!B301,DATOS!B:B,0),1)=0,"",INDEX(DATOS!AX:AX,MATCH(CHECKLIST!B301,DATOS!B:B,0),1)),"")</f>
        <v/>
      </c>
      <c r="R301" t="str">
        <f>IF(B301="","",1)</f>
        <v/>
      </c>
      <c r="S301" t="str">
        <f t="shared" si="14"/>
        <v/>
      </c>
      <c r="U301" t="str">
        <f t="shared" si="12"/>
        <v/>
      </c>
      <c r="V301" t="str">
        <f t="shared" si="13"/>
        <v/>
      </c>
    </row>
    <row r="302" spans="1:22" ht="15" customHeight="1" x14ac:dyDescent="0.25">
      <c r="A302" s="13">
        <v>289</v>
      </c>
      <c r="B302" t="str">
        <f>IFERROR(INDEX(DATOS!B:B,MATCH(CHECKLIST!A302,DATOS!BM:BM,0),1),"")</f>
        <v/>
      </c>
      <c r="C302" t="str">
        <f>IFERROR(INDEX(DATOS!I:I,MATCH(CHECKLIST!A302,DATOS!BM:BM,0),1),"")</f>
        <v/>
      </c>
      <c r="D302" t="str">
        <f>IFERROR(INDEX(DATOS!R:R,MATCH(CHECKLIST!E302,DATOS!F:F,0),1),"")</f>
        <v/>
      </c>
      <c r="E302" s="17" t="str">
        <f>IFERROR(INDEX(DATOS!F:F,MATCH(CHECKLIST!A302,DATOS!BM:BM,0),1),"")</f>
        <v/>
      </c>
      <c r="F302" s="3" t="str">
        <f>IFERROR(IF(INDEX(DATOS!AL:AL,MATCH(CHECKLIST!B302,DATOS!B:B,0),1)=0,"",INDEX(DATOS!AL:AL,MATCH(CHECKLIST!B302,DATOS!B:B,0),1)),"")</f>
        <v/>
      </c>
      <c r="G302" s="18" t="str">
        <f>IFERROR(IF(INDEX(DATOS!AQ:AQ,MATCH(CHECKLIST!B302,DATOS!B:B,0),1)=0,"",INDEX(DATOS!AQ:AQ,MATCH(CHECKLIST!B302,DATOS!B:B,0),1)),"")</f>
        <v/>
      </c>
      <c r="H302" s="18" t="str">
        <f>IFERROR(IF(INDEX(DATOS!AC:AC,MATCH(CHECKLIST!B302,DATOS!B:B,0),1)="","X",IF(INDEX(DATOS!AC:AC,MATCH(CHECKLIST!B302,DATOS!B:B,0),1)="VIGENTE","",INDEX(DATOS!AC:AC,MATCH(CHECKLIST!B302,DATOS!B:B,0),1))),"")</f>
        <v/>
      </c>
      <c r="I302" s="18" t="str">
        <f>IFERROR(IF(INDEX(DATOS!AU:AU,MATCH(CHECKLIST!B302,DATOS!B:B,0),1)=0,"",INDEX(DATOS!AU:AU,MATCH(CHECKLIST!B302,DATOS!B:B,0),1)),"")</f>
        <v/>
      </c>
      <c r="J302" s="18" t="str">
        <f>IFERROR(IF(INDEX(DATOS!AS:AS,MATCH(CHECKLIST!B302,DATOS!B:B,0),1)=0,"",INDEX(DATOS!AS:AS,MATCH(CHECKLIST!B302,DATOS!B:B,0),1)),"")</f>
        <v/>
      </c>
      <c r="K302" s="50" t="str">
        <f>IFERROR(IF(INDEX(DATOS!AT:AT,MATCH(CHECKLIST!B302,DATOS!B:B,0),1)=0,"",INDEX(DATOS!AT:AT,MATCH(CHECKLIST!B302,DATOS!B:B,0),1)),"")</f>
        <v/>
      </c>
      <c r="L302" s="18" t="str">
        <f>IFERROR(IF(INDEX(DATOS!AV:AV,MATCH(CHECKLIST!B302,DATOS!B:B,0),1)=0,"",INDEX(DATOS!AV:AV,MATCH(CHECKLIST!B302,DATOS!B:B,0),1)),"")</f>
        <v/>
      </c>
      <c r="M302" s="18" t="str">
        <f>IFERROR(IF(INDEX(DATOS!AR:AR,MATCH(CHECKLIST!B302,DATOS!B:B,0),1)=0,"",INDEX(DATOS!AR:AR,MATCH(CHECKLIST!B302,DATOS!B:B,0),1)),"")</f>
        <v/>
      </c>
      <c r="N302" s="50" t="str">
        <f ca="1">IFERROR(IF(INDEX(DATOS!K:K,MATCH(CHECKLIST!B302,DATOS!B:B,0),1)="","X",IF(INDEX(DATOS!K:K,MATCH(CHECKLIST!B302,DATOS!B:B,0),1)&gt;YEAR(TODAY())-1,"","VENCIDA")),"")</f>
        <v/>
      </c>
      <c r="O302" s="50" t="str">
        <f>IFERROR(IF(INDEX(DATOS!AY:AY,MATCH(CHECKLIST!B302,DATOS!B:B,0),1)=0,"",INDEX(DATOS!AY:AY,MATCH(CHECKLIST!B302,DATOS!B:B,0),1)),"")</f>
        <v/>
      </c>
      <c r="P302" s="18" t="str">
        <f>IFERROR(IF(INDEX(DATOS!AW:AW,MATCH(CHECKLIST!B302,DATOS!B:B,0),1)=0,"",INDEX(DATOS!AW:AW,MATCH(CHECKLIST!B302,DATOS!B:B,0),1)),"")</f>
        <v/>
      </c>
      <c r="Q302" s="18" t="str">
        <f>IFERROR(IF(INDEX(DATOS!AX:AX,MATCH(CHECKLIST!B302,DATOS!B:B,0),1)=0,"",INDEX(DATOS!AX:AX,MATCH(CHECKLIST!B302,DATOS!B:B,0),1)),"")</f>
        <v/>
      </c>
      <c r="S302">
        <f t="shared" si="14"/>
        <v>0</v>
      </c>
      <c r="U302" t="str">
        <f t="shared" si="12"/>
        <v/>
      </c>
      <c r="V302" t="str">
        <f t="shared" si="13"/>
        <v/>
      </c>
    </row>
    <row r="303" spans="1:22" x14ac:dyDescent="0.25">
      <c r="A303" s="13">
        <v>290</v>
      </c>
      <c r="B303" t="str">
        <f>IFERROR(INDEX(DATOS!B:B,MATCH(CHECKLIST!A303,DATOS!BM:BM,0),1),"")</f>
        <v/>
      </c>
      <c r="C303" t="str">
        <f>IFERROR(INDEX(DATOS!I:I,MATCH(CHECKLIST!A303,DATOS!BM:BM,0),1),"")</f>
        <v/>
      </c>
      <c r="D303" t="str">
        <f>IFERROR(INDEX(DATOS!R:R,MATCH(CHECKLIST!E303,DATOS!F:F,0),1),"")</f>
        <v/>
      </c>
      <c r="E303" s="17" t="str">
        <f>IFERROR(INDEX(DATOS!F:F,MATCH(CHECKLIST!A303,DATOS!BM:BM,0),1),"")</f>
        <v/>
      </c>
      <c r="F303" s="3" t="str">
        <f>IFERROR(IF(INDEX(DATOS!AL:AL,MATCH(CHECKLIST!B303,DATOS!B:B,0),1)=0,"",INDEX(DATOS!AL:AL,MATCH(CHECKLIST!B303,DATOS!B:B,0),1)),"")</f>
        <v/>
      </c>
      <c r="G303" s="18" t="str">
        <f>IFERROR(IF(INDEX(DATOS!AQ:AQ,MATCH(CHECKLIST!B303,DATOS!B:B,0),1)=0,"",INDEX(DATOS!AQ:AQ,MATCH(CHECKLIST!B303,DATOS!B:B,0),1)),"")</f>
        <v/>
      </c>
      <c r="H303" s="18" t="str">
        <f>IFERROR(IF(INDEX(DATOS!AC:AC,MATCH(CHECKLIST!B303,DATOS!B:B,0),1)="","X",IF(INDEX(DATOS!AC:AC,MATCH(CHECKLIST!B303,DATOS!B:B,0),1)="VIGENTE","",INDEX(DATOS!AC:AC,MATCH(CHECKLIST!B303,DATOS!B:B,0),1))),"")</f>
        <v/>
      </c>
      <c r="I303" s="18" t="str">
        <f>IFERROR(IF(INDEX(DATOS!AU:AU,MATCH(CHECKLIST!B303,DATOS!B:B,0),1)=0,"",INDEX(DATOS!AU:AU,MATCH(CHECKLIST!B303,DATOS!B:B,0),1)),"")</f>
        <v/>
      </c>
      <c r="J303" s="18" t="str">
        <f>IFERROR(IF(INDEX(DATOS!AS:AS,MATCH(CHECKLIST!B303,DATOS!B:B,0),1)=0,"",INDEX(DATOS!AS:AS,MATCH(CHECKLIST!B303,DATOS!B:B,0),1)),"")</f>
        <v/>
      </c>
      <c r="K303" s="50" t="str">
        <f>IFERROR(IF(INDEX(DATOS!AT:AT,MATCH(CHECKLIST!B303,DATOS!B:B,0),1)=0,"",INDEX(DATOS!AT:AT,MATCH(CHECKLIST!B303,DATOS!B:B,0),1)),"")</f>
        <v/>
      </c>
      <c r="L303" s="18" t="str">
        <f>IFERROR(IF(INDEX(DATOS!AV:AV,MATCH(CHECKLIST!B303,DATOS!B:B,0),1)=0,"",INDEX(DATOS!AV:AV,MATCH(CHECKLIST!B303,DATOS!B:B,0),1)),"")</f>
        <v/>
      </c>
      <c r="M303" s="18" t="str">
        <f>IFERROR(IF(INDEX(DATOS!AR:AR,MATCH(CHECKLIST!B303,DATOS!B:B,0),1)=0,"",INDEX(DATOS!AR:AR,MATCH(CHECKLIST!B303,DATOS!B:B,0),1)),"")</f>
        <v/>
      </c>
      <c r="N303" s="50" t="str">
        <f ca="1">IFERROR(IF(INDEX(DATOS!K:K,MATCH(CHECKLIST!B303,DATOS!B:B,0),1)="","X",IF(INDEX(DATOS!K:K,MATCH(CHECKLIST!B303,DATOS!B:B,0),1)&gt;YEAR(TODAY())-1,"","VENCIDA")),"")</f>
        <v/>
      </c>
      <c r="O303" s="50" t="str">
        <f>IFERROR(IF(INDEX(DATOS!AY:AY,MATCH(CHECKLIST!B303,DATOS!B:B,0),1)=0,"",INDEX(DATOS!AY:AY,MATCH(CHECKLIST!B303,DATOS!B:B,0),1)),"")</f>
        <v/>
      </c>
      <c r="P303" s="18" t="str">
        <f>IFERROR(IF(INDEX(DATOS!AW:AW,MATCH(CHECKLIST!B303,DATOS!B:B,0),1)=0,"",INDEX(DATOS!AW:AW,MATCH(CHECKLIST!B303,DATOS!B:B,0),1)),"")</f>
        <v/>
      </c>
      <c r="Q303" s="18" t="str">
        <f>IFERROR(IF(INDEX(DATOS!AX:AX,MATCH(CHECKLIST!B303,DATOS!B:B,0),1)=0,"",INDEX(DATOS!AX:AX,MATCH(CHECKLIST!B303,DATOS!B:B,0),1)),"")</f>
        <v/>
      </c>
      <c r="R303" t="str">
        <f>IF(B303="","",1)</f>
        <v/>
      </c>
      <c r="S303" t="str">
        <f t="shared" si="14"/>
        <v/>
      </c>
      <c r="U303" t="str">
        <f t="shared" si="12"/>
        <v/>
      </c>
      <c r="V303" t="str">
        <f t="shared" si="13"/>
        <v/>
      </c>
    </row>
    <row r="304" spans="1:22" x14ac:dyDescent="0.25">
      <c r="A304" s="13">
        <v>291</v>
      </c>
      <c r="B304" t="str">
        <f>IFERROR(INDEX(DATOS!B:B,MATCH(CHECKLIST!A304,DATOS!BM:BM,0),1),"")</f>
        <v/>
      </c>
      <c r="C304" t="str">
        <f>IFERROR(INDEX(DATOS!I:I,MATCH(CHECKLIST!A304,DATOS!BM:BM,0),1),"")</f>
        <v/>
      </c>
      <c r="D304" t="str">
        <f>IFERROR(INDEX(DATOS!R:R,MATCH(CHECKLIST!E304,DATOS!F:F,0),1),"")</f>
        <v/>
      </c>
      <c r="E304" s="17" t="str">
        <f>IFERROR(INDEX(DATOS!F:F,MATCH(CHECKLIST!A304,DATOS!BM:BM,0),1),"")</f>
        <v/>
      </c>
      <c r="F304" s="3" t="str">
        <f>IFERROR(IF(INDEX(DATOS!AL:AL,MATCH(CHECKLIST!B304,DATOS!B:B,0),1)=0,"",INDEX(DATOS!AL:AL,MATCH(CHECKLIST!B304,DATOS!B:B,0),1)),"")</f>
        <v/>
      </c>
      <c r="G304" s="18" t="str">
        <f>IFERROR(IF(INDEX(DATOS!AQ:AQ,MATCH(CHECKLIST!B304,DATOS!B:B,0),1)=0,"",INDEX(DATOS!AQ:AQ,MATCH(CHECKLIST!B304,DATOS!B:B,0),1)),"")</f>
        <v/>
      </c>
      <c r="H304" s="18" t="str">
        <f>IFERROR(IF(INDEX(DATOS!AC:AC,MATCH(CHECKLIST!B304,DATOS!B:B,0),1)="","X",IF(INDEX(DATOS!AC:AC,MATCH(CHECKLIST!B304,DATOS!B:B,0),1)="VIGENTE","",INDEX(DATOS!AC:AC,MATCH(CHECKLIST!B304,DATOS!B:B,0),1))),"")</f>
        <v/>
      </c>
      <c r="I304" s="18" t="str">
        <f>IFERROR(IF(INDEX(DATOS!AU:AU,MATCH(CHECKLIST!B304,DATOS!B:B,0),1)=0,"",INDEX(DATOS!AU:AU,MATCH(CHECKLIST!B304,DATOS!B:B,0),1)),"")</f>
        <v/>
      </c>
      <c r="J304" s="18" t="str">
        <f>IFERROR(IF(INDEX(DATOS!AS:AS,MATCH(CHECKLIST!B304,DATOS!B:B,0),1)=0,"",INDEX(DATOS!AS:AS,MATCH(CHECKLIST!B304,DATOS!B:B,0),1)),"")</f>
        <v/>
      </c>
      <c r="K304" s="50" t="str">
        <f>IFERROR(IF(INDEX(DATOS!AT:AT,MATCH(CHECKLIST!B304,DATOS!B:B,0),1)=0,"",INDEX(DATOS!AT:AT,MATCH(CHECKLIST!B304,DATOS!B:B,0),1)),"")</f>
        <v/>
      </c>
      <c r="L304" s="18" t="str">
        <f>IFERROR(IF(INDEX(DATOS!AV:AV,MATCH(CHECKLIST!B304,DATOS!B:B,0),1)=0,"",INDEX(DATOS!AV:AV,MATCH(CHECKLIST!B304,DATOS!B:B,0),1)),"")</f>
        <v/>
      </c>
      <c r="M304" s="18" t="str">
        <f>IFERROR(IF(INDEX(DATOS!AR:AR,MATCH(CHECKLIST!B304,DATOS!B:B,0),1)=0,"",INDEX(DATOS!AR:AR,MATCH(CHECKLIST!B304,DATOS!B:B,0),1)),"")</f>
        <v/>
      </c>
      <c r="N304" s="50" t="str">
        <f ca="1">IFERROR(IF(INDEX(DATOS!K:K,MATCH(CHECKLIST!B304,DATOS!B:B,0),1)="","X",IF(INDEX(DATOS!K:K,MATCH(CHECKLIST!B304,DATOS!B:B,0),1)&gt;YEAR(TODAY())-1,"","VENCIDA")),"")</f>
        <v/>
      </c>
      <c r="O304" s="50" t="str">
        <f>IFERROR(IF(INDEX(DATOS!AY:AY,MATCH(CHECKLIST!B304,DATOS!B:B,0),1)=0,"",INDEX(DATOS!AY:AY,MATCH(CHECKLIST!B304,DATOS!B:B,0),1)),"")</f>
        <v/>
      </c>
      <c r="P304" s="18" t="str">
        <f>IFERROR(IF(INDEX(DATOS!AW:AW,MATCH(CHECKLIST!B304,DATOS!B:B,0),1)=0,"",INDEX(DATOS!AW:AW,MATCH(CHECKLIST!B304,DATOS!B:B,0),1)),"")</f>
        <v/>
      </c>
      <c r="Q304" s="18" t="str">
        <f>IFERROR(IF(INDEX(DATOS!AX:AX,MATCH(CHECKLIST!B304,DATOS!B:B,0),1)=0,"",INDEX(DATOS!AX:AX,MATCH(CHECKLIST!B304,DATOS!B:B,0),1)),"")</f>
        <v/>
      </c>
      <c r="S304">
        <f t="shared" si="14"/>
        <v>0</v>
      </c>
      <c r="U304" t="str">
        <f t="shared" si="12"/>
        <v/>
      </c>
      <c r="V304" t="str">
        <f t="shared" si="13"/>
        <v/>
      </c>
    </row>
    <row r="305" spans="1:22" ht="15" customHeight="1" x14ac:dyDescent="0.25">
      <c r="A305" s="13">
        <v>292</v>
      </c>
      <c r="B305" t="str">
        <f>IFERROR(INDEX(DATOS!B:B,MATCH(CHECKLIST!A305,DATOS!BM:BM,0),1),"")</f>
        <v/>
      </c>
      <c r="C305" t="str">
        <f>IFERROR(INDEX(DATOS!I:I,MATCH(CHECKLIST!A305,DATOS!BM:BM,0),1),"")</f>
        <v/>
      </c>
      <c r="D305" t="str">
        <f>IFERROR(INDEX(DATOS!R:R,MATCH(CHECKLIST!E305,DATOS!F:F,0),1),"")</f>
        <v/>
      </c>
      <c r="E305" s="17" t="str">
        <f>IFERROR(INDEX(DATOS!F:F,MATCH(CHECKLIST!A305,DATOS!BM:BM,0),1),"")</f>
        <v/>
      </c>
      <c r="F305" s="3" t="str">
        <f>IFERROR(IF(INDEX(DATOS!AL:AL,MATCH(CHECKLIST!B305,DATOS!B:B,0),1)=0,"",INDEX(DATOS!AL:AL,MATCH(CHECKLIST!B305,DATOS!B:B,0),1)),"")</f>
        <v/>
      </c>
      <c r="G305" s="18" t="str">
        <f>IFERROR(IF(INDEX(DATOS!AQ:AQ,MATCH(CHECKLIST!B305,DATOS!B:B,0),1)=0,"",INDEX(DATOS!AQ:AQ,MATCH(CHECKLIST!B305,DATOS!B:B,0),1)),"")</f>
        <v/>
      </c>
      <c r="H305" s="18" t="str">
        <f>IFERROR(IF(INDEX(DATOS!AC:AC,MATCH(CHECKLIST!B305,DATOS!B:B,0),1)="","X",IF(INDEX(DATOS!AC:AC,MATCH(CHECKLIST!B305,DATOS!B:B,0),1)="VIGENTE","",INDEX(DATOS!AC:AC,MATCH(CHECKLIST!B305,DATOS!B:B,0),1))),"")</f>
        <v/>
      </c>
      <c r="I305" s="18" t="str">
        <f>IFERROR(IF(INDEX(DATOS!AU:AU,MATCH(CHECKLIST!B305,DATOS!B:B,0),1)=0,"",INDEX(DATOS!AU:AU,MATCH(CHECKLIST!B305,DATOS!B:B,0),1)),"")</f>
        <v/>
      </c>
      <c r="J305" s="18" t="str">
        <f>IFERROR(IF(INDEX(DATOS!AS:AS,MATCH(CHECKLIST!B305,DATOS!B:B,0),1)=0,"",INDEX(DATOS!AS:AS,MATCH(CHECKLIST!B305,DATOS!B:B,0),1)),"")</f>
        <v/>
      </c>
      <c r="K305" s="50" t="str">
        <f>IFERROR(IF(INDEX(DATOS!AT:AT,MATCH(CHECKLIST!B305,DATOS!B:B,0),1)=0,"",INDEX(DATOS!AT:AT,MATCH(CHECKLIST!B305,DATOS!B:B,0),1)),"")</f>
        <v/>
      </c>
      <c r="L305" s="18" t="str">
        <f>IFERROR(IF(INDEX(DATOS!AV:AV,MATCH(CHECKLIST!B305,DATOS!B:B,0),1)=0,"",INDEX(DATOS!AV:AV,MATCH(CHECKLIST!B305,DATOS!B:B,0),1)),"")</f>
        <v/>
      </c>
      <c r="M305" s="18" t="str">
        <f>IFERROR(IF(INDEX(DATOS!AR:AR,MATCH(CHECKLIST!B305,DATOS!B:B,0),1)=0,"",INDEX(DATOS!AR:AR,MATCH(CHECKLIST!B305,DATOS!B:B,0),1)),"")</f>
        <v/>
      </c>
      <c r="N305" s="50" t="str">
        <f ca="1">IFERROR(IF(INDEX(DATOS!K:K,MATCH(CHECKLIST!B305,DATOS!B:B,0),1)="","X",IF(INDEX(DATOS!K:K,MATCH(CHECKLIST!B305,DATOS!B:B,0),1)&gt;YEAR(TODAY())-1,"","VENCIDA")),"")</f>
        <v/>
      </c>
      <c r="O305" s="50" t="str">
        <f>IFERROR(IF(INDEX(DATOS!AY:AY,MATCH(CHECKLIST!B305,DATOS!B:B,0),1)=0,"",INDEX(DATOS!AY:AY,MATCH(CHECKLIST!B305,DATOS!B:B,0),1)),"")</f>
        <v/>
      </c>
      <c r="P305" s="18" t="str">
        <f>IFERROR(IF(INDEX(DATOS!AW:AW,MATCH(CHECKLIST!B305,DATOS!B:B,0),1)=0,"",INDEX(DATOS!AW:AW,MATCH(CHECKLIST!B305,DATOS!B:B,0),1)),"")</f>
        <v/>
      </c>
      <c r="Q305" s="18" t="str">
        <f>IFERROR(IF(INDEX(DATOS!AX:AX,MATCH(CHECKLIST!B305,DATOS!B:B,0),1)=0,"",INDEX(DATOS!AX:AX,MATCH(CHECKLIST!B305,DATOS!B:B,0),1)),"")</f>
        <v/>
      </c>
      <c r="R305" t="str">
        <f>IF(B305="","",1)</f>
        <v/>
      </c>
      <c r="S305" t="str">
        <f t="shared" si="14"/>
        <v/>
      </c>
      <c r="U305" t="str">
        <f t="shared" si="12"/>
        <v/>
      </c>
      <c r="V305" t="str">
        <f t="shared" si="13"/>
        <v/>
      </c>
    </row>
    <row r="306" spans="1:22" ht="15" customHeight="1" x14ac:dyDescent="0.25">
      <c r="A306" s="13">
        <v>293</v>
      </c>
      <c r="B306" t="str">
        <f>IFERROR(INDEX(DATOS!B:B,MATCH(CHECKLIST!A306,DATOS!BM:BM,0),1),"")</f>
        <v/>
      </c>
      <c r="C306" t="str">
        <f>IFERROR(INDEX(DATOS!I:I,MATCH(CHECKLIST!A306,DATOS!BM:BM,0),1),"")</f>
        <v/>
      </c>
      <c r="D306" t="str">
        <f>IFERROR(INDEX(DATOS!R:R,MATCH(CHECKLIST!E306,DATOS!F:F,0),1),"")</f>
        <v/>
      </c>
      <c r="E306" s="17" t="str">
        <f>IFERROR(INDEX(DATOS!F:F,MATCH(CHECKLIST!A306,DATOS!BM:BM,0),1),"")</f>
        <v/>
      </c>
      <c r="F306" s="3" t="str">
        <f>IFERROR(IF(INDEX(DATOS!AL:AL,MATCH(CHECKLIST!B306,DATOS!B:B,0),1)=0,"",INDEX(DATOS!AL:AL,MATCH(CHECKLIST!B306,DATOS!B:B,0),1)),"")</f>
        <v/>
      </c>
      <c r="G306" s="18" t="str">
        <f>IFERROR(IF(INDEX(DATOS!AQ:AQ,MATCH(CHECKLIST!B306,DATOS!B:B,0),1)=0,"",INDEX(DATOS!AQ:AQ,MATCH(CHECKLIST!B306,DATOS!B:B,0),1)),"")</f>
        <v/>
      </c>
      <c r="H306" s="18" t="str">
        <f>IFERROR(IF(INDEX(DATOS!AC:AC,MATCH(CHECKLIST!B306,DATOS!B:B,0),1)="","X",IF(INDEX(DATOS!AC:AC,MATCH(CHECKLIST!B306,DATOS!B:B,0),1)="VIGENTE","",INDEX(DATOS!AC:AC,MATCH(CHECKLIST!B306,DATOS!B:B,0),1))),"")</f>
        <v/>
      </c>
      <c r="I306" s="18" t="str">
        <f>IFERROR(IF(INDEX(DATOS!AU:AU,MATCH(CHECKLIST!B306,DATOS!B:B,0),1)=0,"",INDEX(DATOS!AU:AU,MATCH(CHECKLIST!B306,DATOS!B:B,0),1)),"")</f>
        <v/>
      </c>
      <c r="J306" s="18" t="str">
        <f>IFERROR(IF(INDEX(DATOS!AS:AS,MATCH(CHECKLIST!B306,DATOS!B:B,0),1)=0,"",INDEX(DATOS!AS:AS,MATCH(CHECKLIST!B306,DATOS!B:B,0),1)),"")</f>
        <v/>
      </c>
      <c r="K306" s="50" t="str">
        <f>IFERROR(IF(INDEX(DATOS!AT:AT,MATCH(CHECKLIST!B306,DATOS!B:B,0),1)=0,"",INDEX(DATOS!AT:AT,MATCH(CHECKLIST!B306,DATOS!B:B,0),1)),"")</f>
        <v/>
      </c>
      <c r="L306" s="18" t="str">
        <f>IFERROR(IF(INDEX(DATOS!AV:AV,MATCH(CHECKLIST!B306,DATOS!B:B,0),1)=0,"",INDEX(DATOS!AV:AV,MATCH(CHECKLIST!B306,DATOS!B:B,0),1)),"")</f>
        <v/>
      </c>
      <c r="M306" s="18" t="str">
        <f>IFERROR(IF(INDEX(DATOS!AR:AR,MATCH(CHECKLIST!B306,DATOS!B:B,0),1)=0,"",INDEX(DATOS!AR:AR,MATCH(CHECKLIST!B306,DATOS!B:B,0),1)),"")</f>
        <v/>
      </c>
      <c r="N306" s="50" t="str">
        <f ca="1">IFERROR(IF(INDEX(DATOS!K:K,MATCH(CHECKLIST!B306,DATOS!B:B,0),1)="","X",IF(INDEX(DATOS!K:K,MATCH(CHECKLIST!B306,DATOS!B:B,0),1)&gt;YEAR(TODAY())-1,"","VENCIDA")),"")</f>
        <v/>
      </c>
      <c r="O306" s="50" t="str">
        <f>IFERROR(IF(INDEX(DATOS!AY:AY,MATCH(CHECKLIST!B306,DATOS!B:B,0),1)=0,"",INDEX(DATOS!AY:AY,MATCH(CHECKLIST!B306,DATOS!B:B,0),1)),"")</f>
        <v/>
      </c>
      <c r="P306" s="18" t="str">
        <f>IFERROR(IF(INDEX(DATOS!AW:AW,MATCH(CHECKLIST!B306,DATOS!B:B,0),1)=0,"",INDEX(DATOS!AW:AW,MATCH(CHECKLIST!B306,DATOS!B:B,0),1)),"")</f>
        <v/>
      </c>
      <c r="Q306" s="18" t="str">
        <f>IFERROR(IF(INDEX(DATOS!AX:AX,MATCH(CHECKLIST!B306,DATOS!B:B,0),1)=0,"",INDEX(DATOS!AX:AX,MATCH(CHECKLIST!B306,DATOS!B:B,0),1)),"")</f>
        <v/>
      </c>
      <c r="S306">
        <f t="shared" si="14"/>
        <v>0</v>
      </c>
      <c r="U306" t="str">
        <f t="shared" si="12"/>
        <v/>
      </c>
      <c r="V306" t="str">
        <f t="shared" si="13"/>
        <v/>
      </c>
    </row>
    <row r="307" spans="1:22" ht="15" customHeight="1" x14ac:dyDescent="0.25">
      <c r="A307" s="13">
        <v>294</v>
      </c>
      <c r="B307" t="str">
        <f>IFERROR(INDEX(DATOS!B:B,MATCH(CHECKLIST!A307,DATOS!BM:BM,0),1),"")</f>
        <v/>
      </c>
      <c r="C307" t="str">
        <f>IFERROR(INDEX(DATOS!I:I,MATCH(CHECKLIST!A307,DATOS!BM:BM,0),1),"")</f>
        <v/>
      </c>
      <c r="D307" t="str">
        <f>IFERROR(INDEX(DATOS!R:R,MATCH(CHECKLIST!E307,DATOS!F:F,0),1),"")</f>
        <v/>
      </c>
      <c r="E307" s="17" t="str">
        <f>IFERROR(INDEX(DATOS!F:F,MATCH(CHECKLIST!A307,DATOS!BM:BM,0),1),"")</f>
        <v/>
      </c>
      <c r="F307" s="3" t="str">
        <f>IFERROR(IF(INDEX(DATOS!AL:AL,MATCH(CHECKLIST!B307,DATOS!B:B,0),1)=0,"",INDEX(DATOS!AL:AL,MATCH(CHECKLIST!B307,DATOS!B:B,0),1)),"")</f>
        <v/>
      </c>
      <c r="G307" s="18" t="str">
        <f>IFERROR(IF(INDEX(DATOS!AQ:AQ,MATCH(CHECKLIST!B307,DATOS!B:B,0),1)=0,"",INDEX(DATOS!AQ:AQ,MATCH(CHECKLIST!B307,DATOS!B:B,0),1)),"")</f>
        <v/>
      </c>
      <c r="H307" s="18" t="str">
        <f>IFERROR(IF(INDEX(DATOS!AC:AC,MATCH(CHECKLIST!B307,DATOS!B:B,0),1)="","X",IF(INDEX(DATOS!AC:AC,MATCH(CHECKLIST!B307,DATOS!B:B,0),1)="VIGENTE","",INDEX(DATOS!AC:AC,MATCH(CHECKLIST!B307,DATOS!B:B,0),1))),"")</f>
        <v/>
      </c>
      <c r="I307" s="18" t="str">
        <f>IFERROR(IF(INDEX(DATOS!AU:AU,MATCH(CHECKLIST!B307,DATOS!B:B,0),1)=0,"",INDEX(DATOS!AU:AU,MATCH(CHECKLIST!B307,DATOS!B:B,0),1)),"")</f>
        <v/>
      </c>
      <c r="J307" s="18" t="str">
        <f>IFERROR(IF(INDEX(DATOS!AS:AS,MATCH(CHECKLIST!B307,DATOS!B:B,0),1)=0,"",INDEX(DATOS!AS:AS,MATCH(CHECKLIST!B307,DATOS!B:B,0),1)),"")</f>
        <v/>
      </c>
      <c r="K307" s="50" t="str">
        <f>IFERROR(IF(INDEX(DATOS!AT:AT,MATCH(CHECKLIST!B307,DATOS!B:B,0),1)=0,"",INDEX(DATOS!AT:AT,MATCH(CHECKLIST!B307,DATOS!B:B,0),1)),"")</f>
        <v/>
      </c>
      <c r="L307" s="18" t="str">
        <f>IFERROR(IF(INDEX(DATOS!AV:AV,MATCH(CHECKLIST!B307,DATOS!B:B,0),1)=0,"",INDEX(DATOS!AV:AV,MATCH(CHECKLIST!B307,DATOS!B:B,0),1)),"")</f>
        <v/>
      </c>
      <c r="M307" s="18" t="str">
        <f>IFERROR(IF(INDEX(DATOS!AR:AR,MATCH(CHECKLIST!B307,DATOS!B:B,0),1)=0,"",INDEX(DATOS!AR:AR,MATCH(CHECKLIST!B307,DATOS!B:B,0),1)),"")</f>
        <v/>
      </c>
      <c r="N307" s="50" t="str">
        <f ca="1">IFERROR(IF(INDEX(DATOS!K:K,MATCH(CHECKLIST!B307,DATOS!B:B,0),1)="","X",IF(INDEX(DATOS!K:K,MATCH(CHECKLIST!B307,DATOS!B:B,0),1)&gt;YEAR(TODAY())-1,"","VENCIDA")),"")</f>
        <v/>
      </c>
      <c r="O307" s="50" t="str">
        <f>IFERROR(IF(INDEX(DATOS!AY:AY,MATCH(CHECKLIST!B307,DATOS!B:B,0),1)=0,"",INDEX(DATOS!AY:AY,MATCH(CHECKLIST!B307,DATOS!B:B,0),1)),"")</f>
        <v/>
      </c>
      <c r="P307" s="18" t="str">
        <f>IFERROR(IF(INDEX(DATOS!AW:AW,MATCH(CHECKLIST!B307,DATOS!B:B,0),1)=0,"",INDEX(DATOS!AW:AW,MATCH(CHECKLIST!B307,DATOS!B:B,0),1)),"")</f>
        <v/>
      </c>
      <c r="Q307" s="18" t="str">
        <f>IFERROR(IF(INDEX(DATOS!AX:AX,MATCH(CHECKLIST!B307,DATOS!B:B,0),1)=0,"",INDEX(DATOS!AX:AX,MATCH(CHECKLIST!B307,DATOS!B:B,0),1)),"")</f>
        <v/>
      </c>
      <c r="R307" t="str">
        <f>IF(B307="","",1)</f>
        <v/>
      </c>
      <c r="S307" t="str">
        <f t="shared" si="14"/>
        <v/>
      </c>
      <c r="U307" t="str">
        <f t="shared" si="12"/>
        <v/>
      </c>
      <c r="V307" t="str">
        <f t="shared" si="13"/>
        <v/>
      </c>
    </row>
    <row r="308" spans="1:22" ht="15" customHeight="1" x14ac:dyDescent="0.25">
      <c r="A308" s="13">
        <v>295</v>
      </c>
      <c r="B308" t="str">
        <f>IFERROR(INDEX(DATOS!B:B,MATCH(CHECKLIST!A308,DATOS!BM:BM,0),1),"")</f>
        <v/>
      </c>
      <c r="C308" t="str">
        <f>IFERROR(INDEX(DATOS!I:I,MATCH(CHECKLIST!A308,DATOS!BM:BM,0),1),"")</f>
        <v/>
      </c>
      <c r="D308" t="str">
        <f>IFERROR(INDEX(DATOS!R:R,MATCH(CHECKLIST!E308,DATOS!F:F,0),1),"")</f>
        <v/>
      </c>
      <c r="E308" s="17" t="str">
        <f>IFERROR(INDEX(DATOS!F:F,MATCH(CHECKLIST!A308,DATOS!BM:BM,0),1),"")</f>
        <v/>
      </c>
      <c r="F308" s="3" t="str">
        <f>IFERROR(IF(INDEX(DATOS!AL:AL,MATCH(CHECKLIST!B308,DATOS!B:B,0),1)=0,"",INDEX(DATOS!AL:AL,MATCH(CHECKLIST!B308,DATOS!B:B,0),1)),"")</f>
        <v/>
      </c>
      <c r="G308" s="18" t="str">
        <f>IFERROR(IF(INDEX(DATOS!AQ:AQ,MATCH(CHECKLIST!B308,DATOS!B:B,0),1)=0,"",INDEX(DATOS!AQ:AQ,MATCH(CHECKLIST!B308,DATOS!B:B,0),1)),"")</f>
        <v/>
      </c>
      <c r="H308" s="18" t="str">
        <f>IFERROR(IF(INDEX(DATOS!AC:AC,MATCH(CHECKLIST!B308,DATOS!B:B,0),1)="","X",IF(INDEX(DATOS!AC:AC,MATCH(CHECKLIST!B308,DATOS!B:B,0),1)="VIGENTE","",INDEX(DATOS!AC:AC,MATCH(CHECKLIST!B308,DATOS!B:B,0),1))),"")</f>
        <v/>
      </c>
      <c r="I308" s="18" t="str">
        <f>IFERROR(IF(INDEX(DATOS!AU:AU,MATCH(CHECKLIST!B308,DATOS!B:B,0),1)=0,"",INDEX(DATOS!AU:AU,MATCH(CHECKLIST!B308,DATOS!B:B,0),1)),"")</f>
        <v/>
      </c>
      <c r="J308" s="18" t="str">
        <f>IFERROR(IF(INDEX(DATOS!AS:AS,MATCH(CHECKLIST!B308,DATOS!B:B,0),1)=0,"",INDEX(DATOS!AS:AS,MATCH(CHECKLIST!B308,DATOS!B:B,0),1)),"")</f>
        <v/>
      </c>
      <c r="K308" s="50" t="str">
        <f>IFERROR(IF(INDEX(DATOS!AT:AT,MATCH(CHECKLIST!B308,DATOS!B:B,0),1)=0,"",INDEX(DATOS!AT:AT,MATCH(CHECKLIST!B308,DATOS!B:B,0),1)),"")</f>
        <v/>
      </c>
      <c r="L308" s="18" t="str">
        <f>IFERROR(IF(INDEX(DATOS!AV:AV,MATCH(CHECKLIST!B308,DATOS!B:B,0),1)=0,"",INDEX(DATOS!AV:AV,MATCH(CHECKLIST!B308,DATOS!B:B,0),1)),"")</f>
        <v/>
      </c>
      <c r="M308" s="18" t="str">
        <f>IFERROR(IF(INDEX(DATOS!AR:AR,MATCH(CHECKLIST!B308,DATOS!B:B,0),1)=0,"",INDEX(DATOS!AR:AR,MATCH(CHECKLIST!B308,DATOS!B:B,0),1)),"")</f>
        <v/>
      </c>
      <c r="N308" s="50" t="str">
        <f ca="1">IFERROR(IF(INDEX(DATOS!K:K,MATCH(CHECKLIST!B308,DATOS!B:B,0),1)="","X",IF(INDEX(DATOS!K:K,MATCH(CHECKLIST!B308,DATOS!B:B,0),1)&gt;YEAR(TODAY())-1,"","VENCIDA")),"")</f>
        <v/>
      </c>
      <c r="O308" s="50" t="str">
        <f>IFERROR(IF(INDEX(DATOS!AY:AY,MATCH(CHECKLIST!B308,DATOS!B:B,0),1)=0,"",INDEX(DATOS!AY:AY,MATCH(CHECKLIST!B308,DATOS!B:B,0),1)),"")</f>
        <v/>
      </c>
      <c r="P308" s="18" t="str">
        <f>IFERROR(IF(INDEX(DATOS!AW:AW,MATCH(CHECKLIST!B308,DATOS!B:B,0),1)=0,"",INDEX(DATOS!AW:AW,MATCH(CHECKLIST!B308,DATOS!B:B,0),1)),"")</f>
        <v/>
      </c>
      <c r="Q308" s="18" t="str">
        <f>IFERROR(IF(INDEX(DATOS!AX:AX,MATCH(CHECKLIST!B308,DATOS!B:B,0),1)=0,"",INDEX(DATOS!AX:AX,MATCH(CHECKLIST!B308,DATOS!B:B,0),1)),"")</f>
        <v/>
      </c>
      <c r="S308">
        <f t="shared" si="14"/>
        <v>0</v>
      </c>
      <c r="U308" t="str">
        <f t="shared" si="12"/>
        <v/>
      </c>
      <c r="V308" t="str">
        <f t="shared" si="13"/>
        <v/>
      </c>
    </row>
    <row r="309" spans="1:22" ht="15" customHeight="1" x14ac:dyDescent="0.25">
      <c r="A309" s="13">
        <v>296</v>
      </c>
      <c r="B309" t="str">
        <f>IFERROR(INDEX(DATOS!B:B,MATCH(CHECKLIST!A309,DATOS!BM:BM,0),1),"")</f>
        <v/>
      </c>
      <c r="C309" t="str">
        <f>IFERROR(INDEX(DATOS!I:I,MATCH(CHECKLIST!A309,DATOS!BM:BM,0),1),"")</f>
        <v/>
      </c>
      <c r="D309" t="str">
        <f>IFERROR(INDEX(DATOS!R:R,MATCH(CHECKLIST!E309,DATOS!F:F,0),1),"")</f>
        <v/>
      </c>
      <c r="E309" s="17" t="str">
        <f>IFERROR(INDEX(DATOS!F:F,MATCH(CHECKLIST!A309,DATOS!BM:BM,0),1),"")</f>
        <v/>
      </c>
      <c r="F309" s="3" t="str">
        <f>IFERROR(IF(INDEX(DATOS!AL:AL,MATCH(CHECKLIST!B309,DATOS!B:B,0),1)=0,"",INDEX(DATOS!AL:AL,MATCH(CHECKLIST!B309,DATOS!B:B,0),1)),"")</f>
        <v/>
      </c>
      <c r="G309" s="18" t="str">
        <f>IFERROR(IF(INDEX(DATOS!AQ:AQ,MATCH(CHECKLIST!B309,DATOS!B:B,0),1)=0,"",INDEX(DATOS!AQ:AQ,MATCH(CHECKLIST!B309,DATOS!B:B,0),1)),"")</f>
        <v/>
      </c>
      <c r="H309" s="18" t="str">
        <f>IFERROR(IF(INDEX(DATOS!AC:AC,MATCH(CHECKLIST!B309,DATOS!B:B,0),1)="","X",IF(INDEX(DATOS!AC:AC,MATCH(CHECKLIST!B309,DATOS!B:B,0),1)="VIGENTE","",INDEX(DATOS!AC:AC,MATCH(CHECKLIST!B309,DATOS!B:B,0),1))),"")</f>
        <v/>
      </c>
      <c r="I309" s="18" t="str">
        <f>IFERROR(IF(INDEX(DATOS!AU:AU,MATCH(CHECKLIST!B309,DATOS!B:B,0),1)=0,"",INDEX(DATOS!AU:AU,MATCH(CHECKLIST!B309,DATOS!B:B,0),1)),"")</f>
        <v/>
      </c>
      <c r="J309" s="18" t="str">
        <f>IFERROR(IF(INDEX(DATOS!AS:AS,MATCH(CHECKLIST!B309,DATOS!B:B,0),1)=0,"",INDEX(DATOS!AS:AS,MATCH(CHECKLIST!B309,DATOS!B:B,0),1)),"")</f>
        <v/>
      </c>
      <c r="K309" s="50" t="str">
        <f>IFERROR(IF(INDEX(DATOS!AT:AT,MATCH(CHECKLIST!B309,DATOS!B:B,0),1)=0,"",INDEX(DATOS!AT:AT,MATCH(CHECKLIST!B309,DATOS!B:B,0),1)),"")</f>
        <v/>
      </c>
      <c r="L309" s="18" t="str">
        <f>IFERROR(IF(INDEX(DATOS!AV:AV,MATCH(CHECKLIST!B309,DATOS!B:B,0),1)=0,"",INDEX(DATOS!AV:AV,MATCH(CHECKLIST!B309,DATOS!B:B,0),1)),"")</f>
        <v/>
      </c>
      <c r="M309" s="18" t="str">
        <f>IFERROR(IF(INDEX(DATOS!AR:AR,MATCH(CHECKLIST!B309,DATOS!B:B,0),1)=0,"",INDEX(DATOS!AR:AR,MATCH(CHECKLIST!B309,DATOS!B:B,0),1)),"")</f>
        <v/>
      </c>
      <c r="N309" s="50" t="str">
        <f ca="1">IFERROR(IF(INDEX(DATOS!K:K,MATCH(CHECKLIST!B309,DATOS!B:B,0),1)="","X",IF(INDEX(DATOS!K:K,MATCH(CHECKLIST!B309,DATOS!B:B,0),1)&gt;YEAR(TODAY())-1,"","VENCIDA")),"")</f>
        <v/>
      </c>
      <c r="O309" s="50" t="str">
        <f>IFERROR(IF(INDEX(DATOS!AY:AY,MATCH(CHECKLIST!B309,DATOS!B:B,0),1)=0,"",INDEX(DATOS!AY:AY,MATCH(CHECKLIST!B309,DATOS!B:B,0),1)),"")</f>
        <v/>
      </c>
      <c r="P309" s="18" t="str">
        <f>IFERROR(IF(INDEX(DATOS!AW:AW,MATCH(CHECKLIST!B309,DATOS!B:B,0),1)=0,"",INDEX(DATOS!AW:AW,MATCH(CHECKLIST!B309,DATOS!B:B,0),1)),"")</f>
        <v/>
      </c>
      <c r="Q309" s="18" t="str">
        <f>IFERROR(IF(INDEX(DATOS!AX:AX,MATCH(CHECKLIST!B309,DATOS!B:B,0),1)=0,"",INDEX(DATOS!AX:AX,MATCH(CHECKLIST!B309,DATOS!B:B,0),1)),"")</f>
        <v/>
      </c>
      <c r="R309" t="str">
        <f>IF(B309="","",1)</f>
        <v/>
      </c>
      <c r="S309" t="str">
        <f t="shared" si="14"/>
        <v/>
      </c>
      <c r="U309" t="str">
        <f t="shared" si="12"/>
        <v/>
      </c>
      <c r="V309" t="str">
        <f t="shared" si="13"/>
        <v/>
      </c>
    </row>
    <row r="310" spans="1:22" ht="15" customHeight="1" x14ac:dyDescent="0.25">
      <c r="A310" s="13">
        <v>297</v>
      </c>
      <c r="B310" t="str">
        <f>IFERROR(INDEX(DATOS!B:B,MATCH(CHECKLIST!A310,DATOS!BM:BM,0),1),"")</f>
        <v/>
      </c>
      <c r="C310" t="str">
        <f>IFERROR(INDEX(DATOS!I:I,MATCH(CHECKLIST!A310,DATOS!BM:BM,0),1),"")</f>
        <v/>
      </c>
      <c r="D310" t="str">
        <f>IFERROR(INDEX(DATOS!R:R,MATCH(CHECKLIST!E310,DATOS!F:F,0),1),"")</f>
        <v/>
      </c>
      <c r="E310" s="17" t="str">
        <f>IFERROR(INDEX(DATOS!F:F,MATCH(CHECKLIST!A310,DATOS!BM:BM,0),1),"")</f>
        <v/>
      </c>
      <c r="F310" s="3" t="str">
        <f>IFERROR(IF(INDEX(DATOS!AL:AL,MATCH(CHECKLIST!B310,DATOS!B:B,0),1)=0,"",INDEX(DATOS!AL:AL,MATCH(CHECKLIST!B310,DATOS!B:B,0),1)),"")</f>
        <v/>
      </c>
      <c r="G310" s="18" t="str">
        <f>IFERROR(IF(INDEX(DATOS!AQ:AQ,MATCH(CHECKLIST!B310,DATOS!B:B,0),1)=0,"",INDEX(DATOS!AQ:AQ,MATCH(CHECKLIST!B310,DATOS!B:B,0),1)),"")</f>
        <v/>
      </c>
      <c r="H310" s="18" t="str">
        <f>IFERROR(IF(INDEX(DATOS!AC:AC,MATCH(CHECKLIST!B310,DATOS!B:B,0),1)="","X",IF(INDEX(DATOS!AC:AC,MATCH(CHECKLIST!B310,DATOS!B:B,0),1)="VIGENTE","",INDEX(DATOS!AC:AC,MATCH(CHECKLIST!B310,DATOS!B:B,0),1))),"")</f>
        <v/>
      </c>
      <c r="I310" s="18" t="str">
        <f>IFERROR(IF(INDEX(DATOS!AU:AU,MATCH(CHECKLIST!B310,DATOS!B:B,0),1)=0,"",INDEX(DATOS!AU:AU,MATCH(CHECKLIST!B310,DATOS!B:B,0),1)),"")</f>
        <v/>
      </c>
      <c r="J310" s="18" t="str">
        <f>IFERROR(IF(INDEX(DATOS!AS:AS,MATCH(CHECKLIST!B310,DATOS!B:B,0),1)=0,"",INDEX(DATOS!AS:AS,MATCH(CHECKLIST!B310,DATOS!B:B,0),1)),"")</f>
        <v/>
      </c>
      <c r="K310" s="50" t="str">
        <f>IFERROR(IF(INDEX(DATOS!AT:AT,MATCH(CHECKLIST!B310,DATOS!B:B,0),1)=0,"",INDEX(DATOS!AT:AT,MATCH(CHECKLIST!B310,DATOS!B:B,0),1)),"")</f>
        <v/>
      </c>
      <c r="L310" s="18" t="str">
        <f>IFERROR(IF(INDEX(DATOS!AV:AV,MATCH(CHECKLIST!B310,DATOS!B:B,0),1)=0,"",INDEX(DATOS!AV:AV,MATCH(CHECKLIST!B310,DATOS!B:B,0),1)),"")</f>
        <v/>
      </c>
      <c r="M310" s="18" t="str">
        <f>IFERROR(IF(INDEX(DATOS!AR:AR,MATCH(CHECKLIST!B310,DATOS!B:B,0),1)=0,"",INDEX(DATOS!AR:AR,MATCH(CHECKLIST!B310,DATOS!B:B,0),1)),"")</f>
        <v/>
      </c>
      <c r="N310" s="50" t="str">
        <f ca="1">IFERROR(IF(INDEX(DATOS!K:K,MATCH(CHECKLIST!B310,DATOS!B:B,0),1)="","X",IF(INDEX(DATOS!K:K,MATCH(CHECKLIST!B310,DATOS!B:B,0),1)&gt;YEAR(TODAY())-1,"","VENCIDA")),"")</f>
        <v/>
      </c>
      <c r="O310" s="50" t="str">
        <f>IFERROR(IF(INDEX(DATOS!AY:AY,MATCH(CHECKLIST!B310,DATOS!B:B,0),1)=0,"",INDEX(DATOS!AY:AY,MATCH(CHECKLIST!B310,DATOS!B:B,0),1)),"")</f>
        <v/>
      </c>
      <c r="P310" s="18" t="str">
        <f>IFERROR(IF(INDEX(DATOS!AW:AW,MATCH(CHECKLIST!B310,DATOS!B:B,0),1)=0,"",INDEX(DATOS!AW:AW,MATCH(CHECKLIST!B310,DATOS!B:B,0),1)),"")</f>
        <v/>
      </c>
      <c r="Q310" s="18" t="str">
        <f>IFERROR(IF(INDEX(DATOS!AX:AX,MATCH(CHECKLIST!B310,DATOS!B:B,0),1)=0,"",INDEX(DATOS!AX:AX,MATCH(CHECKLIST!B310,DATOS!B:B,0),1)),"")</f>
        <v/>
      </c>
      <c r="S310">
        <f t="shared" si="14"/>
        <v>0</v>
      </c>
      <c r="U310" t="str">
        <f t="shared" si="12"/>
        <v/>
      </c>
      <c r="V310" t="str">
        <f t="shared" si="13"/>
        <v/>
      </c>
    </row>
    <row r="311" spans="1:22" ht="15" customHeight="1" x14ac:dyDescent="0.25">
      <c r="A311" s="13">
        <v>298</v>
      </c>
      <c r="B311" t="str">
        <f>IFERROR(INDEX(DATOS!B:B,MATCH(CHECKLIST!A311,DATOS!BM:BM,0),1),"")</f>
        <v/>
      </c>
      <c r="C311" t="str">
        <f>IFERROR(INDEX(DATOS!I:I,MATCH(CHECKLIST!A311,DATOS!BM:BM,0),1),"")</f>
        <v/>
      </c>
      <c r="D311" t="str">
        <f>IFERROR(INDEX(DATOS!R:R,MATCH(CHECKLIST!E311,DATOS!F:F,0),1),"")</f>
        <v/>
      </c>
      <c r="E311" s="40" t="str">
        <f>IFERROR(INDEX(DATOS!F:F,MATCH(CHECKLIST!A311,DATOS!BM:BM,0),1),"")</f>
        <v/>
      </c>
      <c r="F311" s="17" t="str">
        <f>IFERROR(IF(INDEX(DATOS!AL:AL,MATCH(CHECKLIST!B311,DATOS!B:B,0),1)=0,"",INDEX(DATOS!AL:AL,MATCH(CHECKLIST!B311,DATOS!B:B,0),1)),"")</f>
        <v/>
      </c>
      <c r="G311" s="18" t="str">
        <f>IFERROR(IF(INDEX(DATOS!AQ:AQ,MATCH(CHECKLIST!B311,DATOS!B:B,0),1)=0,"",INDEX(DATOS!AQ:AQ,MATCH(CHECKLIST!B311,DATOS!B:B,0),1)),"")</f>
        <v/>
      </c>
      <c r="H311" s="18" t="str">
        <f>IFERROR(IF(INDEX(DATOS!AC:AC,MATCH(CHECKLIST!B311,DATOS!B:B,0),1)="","X",IF(INDEX(DATOS!AC:AC,MATCH(CHECKLIST!B311,DATOS!B:B,0),1)="VIGENTE","",INDEX(DATOS!AC:AC,MATCH(CHECKLIST!B311,DATOS!B:B,0),1))),"")</f>
        <v/>
      </c>
      <c r="I311" s="18" t="str">
        <f>IFERROR(IF(INDEX(DATOS!AU:AU,MATCH(CHECKLIST!B311,DATOS!B:B,0),1)=0,"",INDEX(DATOS!AU:AU,MATCH(CHECKLIST!B311,DATOS!B:B,0),1)),"")</f>
        <v/>
      </c>
      <c r="J311" s="18" t="str">
        <f>IFERROR(IF(INDEX(DATOS!AS:AS,MATCH(CHECKLIST!B311,DATOS!B:B,0),1)=0,"",INDEX(DATOS!AS:AS,MATCH(CHECKLIST!B311,DATOS!B:B,0),1)),"")</f>
        <v/>
      </c>
      <c r="K311" s="50" t="str">
        <f>IFERROR(IF(INDEX(DATOS!AT:AT,MATCH(CHECKLIST!B311,DATOS!B:B,0),1)=0,"",INDEX(DATOS!AT:AT,MATCH(CHECKLIST!B311,DATOS!B:B,0),1)),"")</f>
        <v/>
      </c>
      <c r="L311" s="18" t="str">
        <f>IFERROR(IF(INDEX(DATOS!AV:AV,MATCH(CHECKLIST!B311,DATOS!B:B,0),1)=0,"",INDEX(DATOS!AV:AV,MATCH(CHECKLIST!B311,DATOS!B:B,0),1)),"")</f>
        <v/>
      </c>
      <c r="M311" s="18" t="str">
        <f>IFERROR(IF(INDEX(DATOS!AR:AR,MATCH(CHECKLIST!B311,DATOS!B:B,0),1)=0,"",INDEX(DATOS!AR:AR,MATCH(CHECKLIST!B311,DATOS!B:B,0),1)),"")</f>
        <v/>
      </c>
      <c r="N311" s="50" t="str">
        <f ca="1">IFERROR(IF(INDEX(DATOS!K:K,MATCH(CHECKLIST!B311,DATOS!B:B,0),1)="","X",IF(INDEX(DATOS!K:K,MATCH(CHECKLIST!B311,DATOS!B:B,0),1)&gt;YEAR(TODAY())-1,"","VENCIDA")),"")</f>
        <v/>
      </c>
      <c r="O311" s="50" t="str">
        <f>IFERROR(IF(INDEX(DATOS!AY:AY,MATCH(CHECKLIST!B311,DATOS!B:B,0),1)=0,"",INDEX(DATOS!AY:AY,MATCH(CHECKLIST!B311,DATOS!B:B,0),1)),"")</f>
        <v/>
      </c>
      <c r="P311" s="18" t="str">
        <f>IFERROR(IF(INDEX(DATOS!AW:AW,MATCH(CHECKLIST!B311,DATOS!B:B,0),1)=0,"",INDEX(DATOS!AW:AW,MATCH(CHECKLIST!B311,DATOS!B:B,0),1)),"")</f>
        <v/>
      </c>
      <c r="Q311" s="18" t="str">
        <f>IFERROR(IF(INDEX(DATOS!AX:AX,MATCH(CHECKLIST!B311,DATOS!B:B,0),1)=0,"",INDEX(DATOS!AX:AX,MATCH(CHECKLIST!B311,DATOS!B:B,0),1)),"")</f>
        <v/>
      </c>
      <c r="R311" t="str">
        <f>IF(B311="","",1)</f>
        <v/>
      </c>
      <c r="S311" t="str">
        <f t="shared" si="14"/>
        <v/>
      </c>
      <c r="U311" t="str">
        <f t="shared" si="12"/>
        <v/>
      </c>
      <c r="V311" t="str">
        <f t="shared" si="13"/>
        <v/>
      </c>
    </row>
    <row r="312" spans="1:22" ht="15" customHeight="1" x14ac:dyDescent="0.25">
      <c r="A312" s="13">
        <v>299</v>
      </c>
      <c r="B312" t="str">
        <f>IFERROR(INDEX(DATOS!B:B,MATCH(CHECKLIST!A312,DATOS!BM:BM,0),1),"")</f>
        <v/>
      </c>
      <c r="C312" t="str">
        <f>IFERROR(INDEX(DATOS!I:I,MATCH(CHECKLIST!A312,DATOS!BM:BM,0),1),"")</f>
        <v/>
      </c>
      <c r="D312" t="str">
        <f>IFERROR(INDEX(DATOS!R:R,MATCH(CHECKLIST!E312,DATOS!F:F,0),1),"")</f>
        <v/>
      </c>
      <c r="E312" s="17" t="str">
        <f>IFERROR(INDEX(DATOS!F:F,MATCH(CHECKLIST!A312,DATOS!BM:BM,0),1),"")</f>
        <v/>
      </c>
      <c r="F312" s="3" t="str">
        <f>IFERROR(IF(INDEX(DATOS!AL:AL,MATCH(CHECKLIST!B312,DATOS!B:B,0),1)=0,"",INDEX(DATOS!AL:AL,MATCH(CHECKLIST!B312,DATOS!B:B,0),1)),"")</f>
        <v/>
      </c>
      <c r="G312" s="18" t="str">
        <f>IFERROR(IF(INDEX(DATOS!AQ:AQ,MATCH(CHECKLIST!B312,DATOS!B:B,0),1)=0,"",INDEX(DATOS!AQ:AQ,MATCH(CHECKLIST!B312,DATOS!B:B,0),1)),"")</f>
        <v/>
      </c>
      <c r="H312" s="18" t="str">
        <f>IFERROR(IF(INDEX(DATOS!AC:AC,MATCH(CHECKLIST!B312,DATOS!B:B,0),1)="","X",IF(INDEX(DATOS!AC:AC,MATCH(CHECKLIST!B312,DATOS!B:B,0),1)="VIGENTE","",INDEX(DATOS!AC:AC,MATCH(CHECKLIST!B312,DATOS!B:B,0),1))),"")</f>
        <v/>
      </c>
      <c r="I312" s="18" t="str">
        <f>IFERROR(IF(INDEX(DATOS!AU:AU,MATCH(CHECKLIST!B312,DATOS!B:B,0),1)=0,"",INDEX(DATOS!AU:AU,MATCH(CHECKLIST!B312,DATOS!B:B,0),1)),"")</f>
        <v/>
      </c>
      <c r="J312" s="18" t="str">
        <f>IFERROR(IF(INDEX(DATOS!AS:AS,MATCH(CHECKLIST!B312,DATOS!B:B,0),1)=0,"",INDEX(DATOS!AS:AS,MATCH(CHECKLIST!B312,DATOS!B:B,0),1)),"")</f>
        <v/>
      </c>
      <c r="K312" s="50" t="str">
        <f>IFERROR(IF(INDEX(DATOS!AT:AT,MATCH(CHECKLIST!B312,DATOS!B:B,0),1)=0,"",INDEX(DATOS!AT:AT,MATCH(CHECKLIST!B312,DATOS!B:B,0),1)),"")</f>
        <v/>
      </c>
      <c r="L312" s="18" t="str">
        <f>IFERROR(IF(INDEX(DATOS!AV:AV,MATCH(CHECKLIST!B312,DATOS!B:B,0),1)=0,"",INDEX(DATOS!AV:AV,MATCH(CHECKLIST!B312,DATOS!B:B,0),1)),"")</f>
        <v/>
      </c>
      <c r="M312" s="18" t="str">
        <f>IFERROR(IF(INDEX(DATOS!AR:AR,MATCH(CHECKLIST!B312,DATOS!B:B,0),1)=0,"",INDEX(DATOS!AR:AR,MATCH(CHECKLIST!B312,DATOS!B:B,0),1)),"")</f>
        <v/>
      </c>
      <c r="N312" s="50" t="str">
        <f ca="1">IFERROR(IF(INDEX(DATOS!K:K,MATCH(CHECKLIST!B312,DATOS!B:B,0),1)="","X",IF(INDEX(DATOS!K:K,MATCH(CHECKLIST!B312,DATOS!B:B,0),1)&gt;YEAR(TODAY())-1,"","VENCIDA")),"")</f>
        <v/>
      </c>
      <c r="O312" s="50" t="str">
        <f>IFERROR(IF(INDEX(DATOS!AY:AY,MATCH(CHECKLIST!B312,DATOS!B:B,0),1)=0,"",INDEX(DATOS!AY:AY,MATCH(CHECKLIST!B312,DATOS!B:B,0),1)),"")</f>
        <v/>
      </c>
      <c r="P312" s="18" t="str">
        <f>IFERROR(IF(INDEX(DATOS!AW:AW,MATCH(CHECKLIST!B312,DATOS!B:B,0),1)=0,"",INDEX(DATOS!AW:AW,MATCH(CHECKLIST!B312,DATOS!B:B,0),1)),"")</f>
        <v/>
      </c>
      <c r="Q312" s="18" t="str">
        <f>IFERROR(IF(INDEX(DATOS!AX:AX,MATCH(CHECKLIST!B312,DATOS!B:B,0),1)=0,"",INDEX(DATOS!AX:AX,MATCH(CHECKLIST!B312,DATOS!B:B,0),1)),"")</f>
        <v/>
      </c>
      <c r="S312">
        <f t="shared" si="14"/>
        <v>0</v>
      </c>
      <c r="U312" t="str">
        <f t="shared" si="12"/>
        <v/>
      </c>
      <c r="V312" t="str">
        <f t="shared" si="13"/>
        <v/>
      </c>
    </row>
    <row r="313" spans="1:22" ht="15" customHeight="1" x14ac:dyDescent="0.25">
      <c r="A313" s="13">
        <v>300</v>
      </c>
      <c r="B313" t="str">
        <f>IFERROR(INDEX(DATOS!B:B,MATCH(CHECKLIST!A313,DATOS!BM:BM,0),1),"")</f>
        <v/>
      </c>
      <c r="C313" t="str">
        <f>IFERROR(INDEX(DATOS!I:I,MATCH(CHECKLIST!A313,DATOS!BM:BM,0),1),"")</f>
        <v/>
      </c>
      <c r="D313" t="str">
        <f>IFERROR(INDEX(DATOS!R:R,MATCH(CHECKLIST!E313,DATOS!F:F,0),1),"")</f>
        <v/>
      </c>
      <c r="E313" s="17" t="str">
        <f>IFERROR(INDEX(DATOS!F:F,MATCH(CHECKLIST!A313,DATOS!BM:BM,0),1),"")</f>
        <v/>
      </c>
      <c r="F313" s="3" t="str">
        <f>IFERROR(IF(INDEX(DATOS!AL:AL,MATCH(CHECKLIST!B313,DATOS!B:B,0),1)=0,"",INDEX(DATOS!AL:AL,MATCH(CHECKLIST!B313,DATOS!B:B,0),1)),"")</f>
        <v/>
      </c>
      <c r="G313" s="18" t="str">
        <f>IFERROR(IF(INDEX(DATOS!AQ:AQ,MATCH(CHECKLIST!B313,DATOS!B:B,0),1)=0,"",INDEX(DATOS!AQ:AQ,MATCH(CHECKLIST!B313,DATOS!B:B,0),1)),"")</f>
        <v/>
      </c>
      <c r="H313" s="18" t="str">
        <f>IFERROR(IF(INDEX(DATOS!AC:AC,MATCH(CHECKLIST!B313,DATOS!B:B,0),1)="","X",IF(INDEX(DATOS!AC:AC,MATCH(CHECKLIST!B313,DATOS!B:B,0),1)="VIGENTE","",INDEX(DATOS!AC:AC,MATCH(CHECKLIST!B313,DATOS!B:B,0),1))),"")</f>
        <v/>
      </c>
      <c r="I313" s="18" t="str">
        <f>IFERROR(IF(INDEX(DATOS!AU:AU,MATCH(CHECKLIST!B313,DATOS!B:B,0),1)=0,"",INDEX(DATOS!AU:AU,MATCH(CHECKLIST!B313,DATOS!B:B,0),1)),"")</f>
        <v/>
      </c>
      <c r="J313" s="18" t="str">
        <f>IFERROR(IF(INDEX(DATOS!AS:AS,MATCH(CHECKLIST!B313,DATOS!B:B,0),1)=0,"",INDEX(DATOS!AS:AS,MATCH(CHECKLIST!B313,DATOS!B:B,0),1)),"")</f>
        <v/>
      </c>
      <c r="K313" s="50" t="str">
        <f>IFERROR(IF(INDEX(DATOS!AT:AT,MATCH(CHECKLIST!B313,DATOS!B:B,0),1)=0,"",INDEX(DATOS!AT:AT,MATCH(CHECKLIST!B313,DATOS!B:B,0),1)),"")</f>
        <v/>
      </c>
      <c r="L313" s="18" t="str">
        <f>IFERROR(IF(INDEX(DATOS!AV:AV,MATCH(CHECKLIST!B313,DATOS!B:B,0),1)=0,"",INDEX(DATOS!AV:AV,MATCH(CHECKLIST!B313,DATOS!B:B,0),1)),"")</f>
        <v/>
      </c>
      <c r="M313" s="18" t="str">
        <f>IFERROR(IF(INDEX(DATOS!AR:AR,MATCH(CHECKLIST!B313,DATOS!B:B,0),1)=0,"",INDEX(DATOS!AR:AR,MATCH(CHECKLIST!B313,DATOS!B:B,0),1)),"")</f>
        <v/>
      </c>
      <c r="N313" s="50" t="str">
        <f ca="1">IFERROR(IF(INDEX(DATOS!K:K,MATCH(CHECKLIST!B313,DATOS!B:B,0),1)="","X",IF(INDEX(DATOS!K:K,MATCH(CHECKLIST!B313,DATOS!B:B,0),1)&gt;YEAR(TODAY())-1,"","VENCIDA")),"")</f>
        <v/>
      </c>
      <c r="O313" s="50" t="str">
        <f>IFERROR(IF(INDEX(DATOS!AY:AY,MATCH(CHECKLIST!B313,DATOS!B:B,0),1)=0,"",INDEX(DATOS!AY:AY,MATCH(CHECKLIST!B313,DATOS!B:B,0),1)),"")</f>
        <v/>
      </c>
      <c r="P313" s="18" t="str">
        <f>IFERROR(IF(INDEX(DATOS!AW:AW,MATCH(CHECKLIST!B313,DATOS!B:B,0),1)=0,"",INDEX(DATOS!AW:AW,MATCH(CHECKLIST!B313,DATOS!B:B,0),1)),"")</f>
        <v/>
      </c>
      <c r="Q313" s="18" t="str">
        <f>IFERROR(IF(INDEX(DATOS!AX:AX,MATCH(CHECKLIST!B313,DATOS!B:B,0),1)=0,"",INDEX(DATOS!AX:AX,MATCH(CHECKLIST!B313,DATOS!B:B,0),1)),"")</f>
        <v/>
      </c>
      <c r="R313" t="str">
        <f>IF(B313="","",1)</f>
        <v/>
      </c>
      <c r="S313" t="str">
        <f t="shared" si="14"/>
        <v/>
      </c>
      <c r="U313" t="str">
        <f t="shared" si="12"/>
        <v/>
      </c>
      <c r="V313" t="str">
        <f t="shared" si="13"/>
        <v/>
      </c>
    </row>
    <row r="314" spans="1:22" ht="15" customHeight="1" x14ac:dyDescent="0.25">
      <c r="A314" s="13">
        <v>301</v>
      </c>
      <c r="B314" t="str">
        <f>IFERROR(INDEX(DATOS!B:B,MATCH(CHECKLIST!A314,DATOS!BM:BM,0),1),"")</f>
        <v/>
      </c>
      <c r="C314" t="str">
        <f>IFERROR(INDEX(DATOS!I:I,MATCH(CHECKLIST!A314,DATOS!BM:BM,0),1),"")</f>
        <v/>
      </c>
      <c r="D314" t="str">
        <f>IFERROR(INDEX(DATOS!R:R,MATCH(CHECKLIST!E314,DATOS!F:F,0),1),"")</f>
        <v/>
      </c>
      <c r="E314" s="17" t="str">
        <f>IFERROR(INDEX(DATOS!F:F,MATCH(CHECKLIST!A314,DATOS!BM:BM,0),1),"")</f>
        <v/>
      </c>
      <c r="F314" s="3" t="str">
        <f>IFERROR(IF(INDEX(DATOS!AL:AL,MATCH(CHECKLIST!B314,DATOS!B:B,0),1)=0,"",INDEX(DATOS!AL:AL,MATCH(CHECKLIST!B314,DATOS!B:B,0),1)),"")</f>
        <v/>
      </c>
      <c r="G314" s="18" t="str">
        <f>IFERROR(IF(INDEX(DATOS!AQ:AQ,MATCH(CHECKLIST!B314,DATOS!B:B,0),1)=0,"",INDEX(DATOS!AQ:AQ,MATCH(CHECKLIST!B314,DATOS!B:B,0),1)),"")</f>
        <v/>
      </c>
      <c r="H314" s="18" t="str">
        <f>IFERROR(IF(INDEX(DATOS!AC:AC,MATCH(CHECKLIST!B314,DATOS!B:B,0),1)="","X",IF(INDEX(DATOS!AC:AC,MATCH(CHECKLIST!B314,DATOS!B:B,0),1)="VIGENTE","",INDEX(DATOS!AC:AC,MATCH(CHECKLIST!B314,DATOS!B:B,0),1))),"")</f>
        <v/>
      </c>
      <c r="I314" s="18" t="str">
        <f>IFERROR(IF(INDEX(DATOS!AU:AU,MATCH(CHECKLIST!B314,DATOS!B:B,0),1)=0,"",INDEX(DATOS!AU:AU,MATCH(CHECKLIST!B314,DATOS!B:B,0),1)),"")</f>
        <v/>
      </c>
      <c r="J314" s="18" t="str">
        <f>IFERROR(IF(INDEX(DATOS!AS:AS,MATCH(CHECKLIST!B314,DATOS!B:B,0),1)=0,"",INDEX(DATOS!AS:AS,MATCH(CHECKLIST!B314,DATOS!B:B,0),1)),"")</f>
        <v/>
      </c>
      <c r="K314" s="50" t="str">
        <f>IFERROR(IF(INDEX(DATOS!AT:AT,MATCH(CHECKLIST!B314,DATOS!B:B,0),1)=0,"",INDEX(DATOS!AT:AT,MATCH(CHECKLIST!B314,DATOS!B:B,0),1)),"")</f>
        <v/>
      </c>
      <c r="L314" s="18" t="str">
        <f>IFERROR(IF(INDEX(DATOS!AV:AV,MATCH(CHECKLIST!B314,DATOS!B:B,0),1)=0,"",INDEX(DATOS!AV:AV,MATCH(CHECKLIST!B314,DATOS!B:B,0),1)),"")</f>
        <v/>
      </c>
      <c r="M314" s="18" t="str">
        <f>IFERROR(IF(INDEX(DATOS!AR:AR,MATCH(CHECKLIST!B314,DATOS!B:B,0),1)=0,"",INDEX(DATOS!AR:AR,MATCH(CHECKLIST!B314,DATOS!B:B,0),1)),"")</f>
        <v/>
      </c>
      <c r="N314" s="50" t="str">
        <f ca="1">IFERROR(IF(INDEX(DATOS!K:K,MATCH(CHECKLIST!B314,DATOS!B:B,0),1)="","X",IF(INDEX(DATOS!K:K,MATCH(CHECKLIST!B314,DATOS!B:B,0),1)&gt;YEAR(TODAY())-1,"","VENCIDA")),"")</f>
        <v/>
      </c>
      <c r="O314" s="50" t="str">
        <f>IFERROR(IF(INDEX(DATOS!AY:AY,MATCH(CHECKLIST!B314,DATOS!B:B,0),1)=0,"",INDEX(DATOS!AY:AY,MATCH(CHECKLIST!B314,DATOS!B:B,0),1)),"")</f>
        <v/>
      </c>
      <c r="P314" s="18" t="str">
        <f>IFERROR(IF(INDEX(DATOS!AW:AW,MATCH(CHECKLIST!B314,DATOS!B:B,0),1)=0,"",INDEX(DATOS!AW:AW,MATCH(CHECKLIST!B314,DATOS!B:B,0),1)),"")</f>
        <v/>
      </c>
      <c r="Q314" s="18" t="str">
        <f>IFERROR(IF(INDEX(DATOS!AX:AX,MATCH(CHECKLIST!B314,DATOS!B:B,0),1)=0,"",INDEX(DATOS!AX:AX,MATCH(CHECKLIST!B314,DATOS!B:B,0),1)),"")</f>
        <v/>
      </c>
      <c r="S314">
        <f t="shared" si="14"/>
        <v>0</v>
      </c>
      <c r="U314" t="str">
        <f t="shared" si="12"/>
        <v/>
      </c>
      <c r="V314" t="str">
        <f t="shared" si="13"/>
        <v/>
      </c>
    </row>
    <row r="315" spans="1:22" ht="15" customHeight="1" x14ac:dyDescent="0.25">
      <c r="A315" s="13">
        <v>302</v>
      </c>
      <c r="B315" t="str">
        <f>IFERROR(INDEX(DATOS!B:B,MATCH(CHECKLIST!A315,DATOS!BM:BM,0),1),"")</f>
        <v/>
      </c>
      <c r="C315" t="str">
        <f>IFERROR(INDEX(DATOS!I:I,MATCH(CHECKLIST!A315,DATOS!BM:BM,0),1),"")</f>
        <v/>
      </c>
      <c r="D315" t="str">
        <f>IFERROR(INDEX(DATOS!R:R,MATCH(CHECKLIST!E315,DATOS!F:F,0),1),"")</f>
        <v/>
      </c>
      <c r="E315" s="17" t="str">
        <f>IFERROR(INDEX(DATOS!F:F,MATCH(CHECKLIST!A315,DATOS!BM:BM,0),1),"")</f>
        <v/>
      </c>
      <c r="F315" s="3" t="str">
        <f>IFERROR(IF(INDEX(DATOS!AL:AL,MATCH(CHECKLIST!B315,DATOS!B:B,0),1)=0,"",INDEX(DATOS!AL:AL,MATCH(CHECKLIST!B315,DATOS!B:B,0),1)),"")</f>
        <v/>
      </c>
      <c r="G315" s="18" t="str">
        <f>IFERROR(IF(INDEX(DATOS!AQ:AQ,MATCH(CHECKLIST!B315,DATOS!B:B,0),1)=0,"",INDEX(DATOS!AQ:AQ,MATCH(CHECKLIST!B315,DATOS!B:B,0),1)),"")</f>
        <v/>
      </c>
      <c r="H315" s="18" t="str">
        <f>IFERROR(IF(INDEX(DATOS!AC:AC,MATCH(CHECKLIST!B315,DATOS!B:B,0),1)="","X",IF(INDEX(DATOS!AC:AC,MATCH(CHECKLIST!B315,DATOS!B:B,0),1)="VIGENTE","",INDEX(DATOS!AC:AC,MATCH(CHECKLIST!B315,DATOS!B:B,0),1))),"")</f>
        <v/>
      </c>
      <c r="I315" s="18" t="str">
        <f>IFERROR(IF(INDEX(DATOS!AU:AU,MATCH(CHECKLIST!B315,DATOS!B:B,0),1)=0,"",INDEX(DATOS!AU:AU,MATCH(CHECKLIST!B315,DATOS!B:B,0),1)),"")</f>
        <v/>
      </c>
      <c r="J315" s="18" t="str">
        <f>IFERROR(IF(INDEX(DATOS!AS:AS,MATCH(CHECKLIST!B315,DATOS!B:B,0),1)=0,"",INDEX(DATOS!AS:AS,MATCH(CHECKLIST!B315,DATOS!B:B,0),1)),"")</f>
        <v/>
      </c>
      <c r="K315" s="50" t="str">
        <f>IFERROR(IF(INDEX(DATOS!AT:AT,MATCH(CHECKLIST!B315,DATOS!B:B,0),1)=0,"",INDEX(DATOS!AT:AT,MATCH(CHECKLIST!B315,DATOS!B:B,0),1)),"")</f>
        <v/>
      </c>
      <c r="L315" s="18" t="str">
        <f>IFERROR(IF(INDEX(DATOS!AV:AV,MATCH(CHECKLIST!B315,DATOS!B:B,0),1)=0,"",INDEX(DATOS!AV:AV,MATCH(CHECKLIST!B315,DATOS!B:B,0),1)),"")</f>
        <v/>
      </c>
      <c r="M315" s="18" t="str">
        <f>IFERROR(IF(INDEX(DATOS!AR:AR,MATCH(CHECKLIST!B315,DATOS!B:B,0),1)=0,"",INDEX(DATOS!AR:AR,MATCH(CHECKLIST!B315,DATOS!B:B,0),1)),"")</f>
        <v/>
      </c>
      <c r="N315" s="50" t="str">
        <f ca="1">IFERROR(IF(INDEX(DATOS!K:K,MATCH(CHECKLIST!B315,DATOS!B:B,0),1)="","X",IF(INDEX(DATOS!K:K,MATCH(CHECKLIST!B315,DATOS!B:B,0),1)&gt;YEAR(TODAY())-1,"","VENCIDA")),"")</f>
        <v/>
      </c>
      <c r="O315" s="50" t="str">
        <f>IFERROR(IF(INDEX(DATOS!AY:AY,MATCH(CHECKLIST!B315,DATOS!B:B,0),1)=0,"",INDEX(DATOS!AY:AY,MATCH(CHECKLIST!B315,DATOS!B:B,0),1)),"")</f>
        <v/>
      </c>
      <c r="P315" s="18" t="str">
        <f>IFERROR(IF(INDEX(DATOS!AW:AW,MATCH(CHECKLIST!B315,DATOS!B:B,0),1)=0,"",INDEX(DATOS!AW:AW,MATCH(CHECKLIST!B315,DATOS!B:B,0),1)),"")</f>
        <v/>
      </c>
      <c r="Q315" s="18" t="str">
        <f>IFERROR(IF(INDEX(DATOS!AX:AX,MATCH(CHECKLIST!B315,DATOS!B:B,0),1)=0,"",INDEX(DATOS!AX:AX,MATCH(CHECKLIST!B315,DATOS!B:B,0),1)),"")</f>
        <v/>
      </c>
      <c r="R315" t="str">
        <f>IF(B315="","",1)</f>
        <v/>
      </c>
      <c r="S315" t="str">
        <f t="shared" si="14"/>
        <v/>
      </c>
      <c r="U315" t="str">
        <f t="shared" si="12"/>
        <v/>
      </c>
      <c r="V315" t="str">
        <f t="shared" si="13"/>
        <v/>
      </c>
    </row>
    <row r="316" spans="1:22" ht="15" customHeight="1" x14ac:dyDescent="0.25">
      <c r="A316" s="13">
        <v>303</v>
      </c>
      <c r="B316" t="str">
        <f>IFERROR(INDEX(DATOS!B:B,MATCH(CHECKLIST!A316,DATOS!BM:BM,0),1),"")</f>
        <v/>
      </c>
      <c r="C316" t="str">
        <f>IFERROR(INDEX(DATOS!I:I,MATCH(CHECKLIST!A316,DATOS!BM:BM,0),1),"")</f>
        <v/>
      </c>
      <c r="D316" t="str">
        <f>IFERROR(INDEX(DATOS!R:R,MATCH(CHECKLIST!E316,DATOS!F:F,0),1),"")</f>
        <v/>
      </c>
      <c r="E316" s="17" t="str">
        <f>IFERROR(INDEX(DATOS!F:F,MATCH(CHECKLIST!A316,DATOS!BM:BM,0),1),"")</f>
        <v/>
      </c>
      <c r="F316" s="3" t="str">
        <f>IFERROR(IF(INDEX(DATOS!AL:AL,MATCH(CHECKLIST!B316,DATOS!B:B,0),1)=0,"",INDEX(DATOS!AL:AL,MATCH(CHECKLIST!B316,DATOS!B:B,0),1)),"")</f>
        <v/>
      </c>
      <c r="G316" s="18" t="str">
        <f>IFERROR(IF(INDEX(DATOS!AQ:AQ,MATCH(CHECKLIST!B316,DATOS!B:B,0),1)=0,"",INDEX(DATOS!AQ:AQ,MATCH(CHECKLIST!B316,DATOS!B:B,0),1)),"")</f>
        <v/>
      </c>
      <c r="H316" s="18" t="str">
        <f>IFERROR(IF(INDEX(DATOS!AC:AC,MATCH(CHECKLIST!B316,DATOS!B:B,0),1)="","X",IF(INDEX(DATOS!AC:AC,MATCH(CHECKLIST!B316,DATOS!B:B,0),1)="VIGENTE","",INDEX(DATOS!AC:AC,MATCH(CHECKLIST!B316,DATOS!B:B,0),1))),"")</f>
        <v/>
      </c>
      <c r="I316" s="18" t="str">
        <f>IFERROR(IF(INDEX(DATOS!AU:AU,MATCH(CHECKLIST!B316,DATOS!B:B,0),1)=0,"",INDEX(DATOS!AU:AU,MATCH(CHECKLIST!B316,DATOS!B:B,0),1)),"")</f>
        <v/>
      </c>
      <c r="J316" s="18" t="str">
        <f>IFERROR(IF(INDEX(DATOS!AS:AS,MATCH(CHECKLIST!B316,DATOS!B:B,0),1)=0,"",INDEX(DATOS!AS:AS,MATCH(CHECKLIST!B316,DATOS!B:B,0),1)),"")</f>
        <v/>
      </c>
      <c r="K316" s="50" t="str">
        <f>IFERROR(IF(INDEX(DATOS!AT:AT,MATCH(CHECKLIST!B316,DATOS!B:B,0),1)=0,"",INDEX(DATOS!AT:AT,MATCH(CHECKLIST!B316,DATOS!B:B,0),1)),"")</f>
        <v/>
      </c>
      <c r="L316" s="18" t="str">
        <f>IFERROR(IF(INDEX(DATOS!AV:AV,MATCH(CHECKLIST!B316,DATOS!B:B,0),1)=0,"",INDEX(DATOS!AV:AV,MATCH(CHECKLIST!B316,DATOS!B:B,0),1)),"")</f>
        <v/>
      </c>
      <c r="M316" s="18" t="str">
        <f>IFERROR(IF(INDEX(DATOS!AR:AR,MATCH(CHECKLIST!B316,DATOS!B:B,0),1)=0,"",INDEX(DATOS!AR:AR,MATCH(CHECKLIST!B316,DATOS!B:B,0),1)),"")</f>
        <v/>
      </c>
      <c r="N316" s="50" t="str">
        <f ca="1">IFERROR(IF(INDEX(DATOS!K:K,MATCH(CHECKLIST!B316,DATOS!B:B,0),1)="","X",IF(INDEX(DATOS!K:K,MATCH(CHECKLIST!B316,DATOS!B:B,0),1)&gt;YEAR(TODAY())-1,"","VENCIDA")),"")</f>
        <v/>
      </c>
      <c r="O316" s="50" t="str">
        <f>IFERROR(IF(INDEX(DATOS!AY:AY,MATCH(CHECKLIST!B316,DATOS!B:B,0),1)=0,"",INDEX(DATOS!AY:AY,MATCH(CHECKLIST!B316,DATOS!B:B,0),1)),"")</f>
        <v/>
      </c>
      <c r="P316" s="18" t="str">
        <f>IFERROR(IF(INDEX(DATOS!AW:AW,MATCH(CHECKLIST!B316,DATOS!B:B,0),1)=0,"",INDEX(DATOS!AW:AW,MATCH(CHECKLIST!B316,DATOS!B:B,0),1)),"")</f>
        <v/>
      </c>
      <c r="Q316" s="18" t="str">
        <f>IFERROR(IF(INDEX(DATOS!AX:AX,MATCH(CHECKLIST!B316,DATOS!B:B,0),1)=0,"",INDEX(DATOS!AX:AX,MATCH(CHECKLIST!B316,DATOS!B:B,0),1)),"")</f>
        <v/>
      </c>
      <c r="S316">
        <f t="shared" si="14"/>
        <v>0</v>
      </c>
      <c r="U316" t="str">
        <f t="shared" si="12"/>
        <v/>
      </c>
      <c r="V316" t="str">
        <f t="shared" si="13"/>
        <v/>
      </c>
    </row>
    <row r="317" spans="1:22" ht="15" customHeight="1" x14ac:dyDescent="0.25">
      <c r="A317" s="13">
        <v>304</v>
      </c>
      <c r="B317" t="str">
        <f>IFERROR(INDEX(DATOS!B:B,MATCH(CHECKLIST!A317,DATOS!BM:BM,0),1),"")</f>
        <v/>
      </c>
      <c r="C317" t="str">
        <f>IFERROR(INDEX(DATOS!I:I,MATCH(CHECKLIST!A317,DATOS!BM:BM,0),1),"")</f>
        <v/>
      </c>
      <c r="D317" t="str">
        <f>IFERROR(INDEX(DATOS!R:R,MATCH(CHECKLIST!E317,DATOS!F:F,0),1),"")</f>
        <v/>
      </c>
      <c r="E317" s="17" t="str">
        <f>IFERROR(INDEX(DATOS!F:F,MATCH(CHECKLIST!A317,DATOS!BM:BM,0),1),"")</f>
        <v/>
      </c>
      <c r="F317" s="3" t="str">
        <f>IFERROR(IF(INDEX(DATOS!AL:AL,MATCH(CHECKLIST!B317,DATOS!B:B,0),1)=0,"",INDEX(DATOS!AL:AL,MATCH(CHECKLIST!B317,DATOS!B:B,0),1)),"")</f>
        <v/>
      </c>
      <c r="G317" s="18" t="str">
        <f>IFERROR(IF(INDEX(DATOS!AQ:AQ,MATCH(CHECKLIST!B317,DATOS!B:B,0),1)=0,"",INDEX(DATOS!AQ:AQ,MATCH(CHECKLIST!B317,DATOS!B:B,0),1)),"")</f>
        <v/>
      </c>
      <c r="H317" s="18" t="str">
        <f>IFERROR(IF(INDEX(DATOS!AC:AC,MATCH(CHECKLIST!B317,DATOS!B:B,0),1)="","X",IF(INDEX(DATOS!AC:AC,MATCH(CHECKLIST!B317,DATOS!B:B,0),1)="VIGENTE","",INDEX(DATOS!AC:AC,MATCH(CHECKLIST!B317,DATOS!B:B,0),1))),"")</f>
        <v/>
      </c>
      <c r="I317" s="18" t="str">
        <f>IFERROR(IF(INDEX(DATOS!AU:AU,MATCH(CHECKLIST!B317,DATOS!B:B,0),1)=0,"",INDEX(DATOS!AU:AU,MATCH(CHECKLIST!B317,DATOS!B:B,0),1)),"")</f>
        <v/>
      </c>
      <c r="J317" s="18" t="str">
        <f>IFERROR(IF(INDEX(DATOS!AS:AS,MATCH(CHECKLIST!B317,DATOS!B:B,0),1)=0,"",INDEX(DATOS!AS:AS,MATCH(CHECKLIST!B317,DATOS!B:B,0),1)),"")</f>
        <v/>
      </c>
      <c r="K317" s="50" t="str">
        <f>IFERROR(IF(INDEX(DATOS!AT:AT,MATCH(CHECKLIST!B317,DATOS!B:B,0),1)=0,"",INDEX(DATOS!AT:AT,MATCH(CHECKLIST!B317,DATOS!B:B,0),1)),"")</f>
        <v/>
      </c>
      <c r="L317" s="18" t="str">
        <f>IFERROR(IF(INDEX(DATOS!AV:AV,MATCH(CHECKLIST!B317,DATOS!B:B,0),1)=0,"",INDEX(DATOS!AV:AV,MATCH(CHECKLIST!B317,DATOS!B:B,0),1)),"")</f>
        <v/>
      </c>
      <c r="M317" s="18" t="str">
        <f>IFERROR(IF(INDEX(DATOS!AR:AR,MATCH(CHECKLIST!B317,DATOS!B:B,0),1)=0,"",INDEX(DATOS!AR:AR,MATCH(CHECKLIST!B317,DATOS!B:B,0),1)),"")</f>
        <v/>
      </c>
      <c r="N317" s="50" t="str">
        <f ca="1">IFERROR(IF(INDEX(DATOS!K:K,MATCH(CHECKLIST!B317,DATOS!B:B,0),1)="","X",IF(INDEX(DATOS!K:K,MATCH(CHECKLIST!B317,DATOS!B:B,0),1)&gt;YEAR(TODAY())-1,"","VENCIDA")),"")</f>
        <v/>
      </c>
      <c r="O317" s="50" t="str">
        <f>IFERROR(IF(INDEX(DATOS!AY:AY,MATCH(CHECKLIST!B317,DATOS!B:B,0),1)=0,"",INDEX(DATOS!AY:AY,MATCH(CHECKLIST!B317,DATOS!B:B,0),1)),"")</f>
        <v/>
      </c>
      <c r="P317" s="18" t="str">
        <f>IFERROR(IF(INDEX(DATOS!AW:AW,MATCH(CHECKLIST!B317,DATOS!B:B,0),1)=0,"",INDEX(DATOS!AW:AW,MATCH(CHECKLIST!B317,DATOS!B:B,0),1)),"")</f>
        <v/>
      </c>
      <c r="Q317" s="18" t="str">
        <f>IFERROR(IF(INDEX(DATOS!AX:AX,MATCH(CHECKLIST!B317,DATOS!B:B,0),1)=0,"",INDEX(DATOS!AX:AX,MATCH(CHECKLIST!B317,DATOS!B:B,0),1)),"")</f>
        <v/>
      </c>
      <c r="R317" t="str">
        <f>IF(B317="","",1)</f>
        <v/>
      </c>
      <c r="S317" t="str">
        <f t="shared" si="14"/>
        <v/>
      </c>
      <c r="U317" t="str">
        <f t="shared" si="12"/>
        <v/>
      </c>
      <c r="V317" t="str">
        <f t="shared" si="13"/>
        <v/>
      </c>
    </row>
    <row r="318" spans="1:22" x14ac:dyDescent="0.25">
      <c r="A318" s="13">
        <v>305</v>
      </c>
      <c r="B318" t="str">
        <f>IFERROR(INDEX(DATOS!B:B,MATCH(CHECKLIST!A318,DATOS!BM:BM,0),1),"")</f>
        <v/>
      </c>
      <c r="C318" t="str">
        <f>IFERROR(INDEX(DATOS!I:I,MATCH(CHECKLIST!A318,DATOS!BM:BM,0),1),"")</f>
        <v/>
      </c>
      <c r="D318" t="str">
        <f>IFERROR(INDEX(DATOS!R:R,MATCH(CHECKLIST!E318,DATOS!F:F,0),1),"")</f>
        <v/>
      </c>
      <c r="E318" s="17" t="str">
        <f>IFERROR(INDEX(DATOS!F:F,MATCH(CHECKLIST!A318,DATOS!BM:BM,0),1),"")</f>
        <v/>
      </c>
      <c r="F318" s="3" t="str">
        <f>IFERROR(IF(INDEX(DATOS!AL:AL,MATCH(CHECKLIST!B318,DATOS!B:B,0),1)=0,"",INDEX(DATOS!AL:AL,MATCH(CHECKLIST!B318,DATOS!B:B,0),1)),"")</f>
        <v/>
      </c>
      <c r="G318" s="18" t="str">
        <f>IFERROR(IF(INDEX(DATOS!AQ:AQ,MATCH(CHECKLIST!B318,DATOS!B:B,0),1)=0,"",INDEX(DATOS!AQ:AQ,MATCH(CHECKLIST!B318,DATOS!B:B,0),1)),"")</f>
        <v/>
      </c>
      <c r="H318" s="18" t="str">
        <f>IFERROR(IF(INDEX(DATOS!AC:AC,MATCH(CHECKLIST!B318,DATOS!B:B,0),1)="","X",IF(INDEX(DATOS!AC:AC,MATCH(CHECKLIST!B318,DATOS!B:B,0),1)="VIGENTE","",INDEX(DATOS!AC:AC,MATCH(CHECKLIST!B318,DATOS!B:B,0),1))),"")</f>
        <v/>
      </c>
      <c r="I318" s="18" t="str">
        <f>IFERROR(IF(INDEX(DATOS!AU:AU,MATCH(CHECKLIST!B318,DATOS!B:B,0),1)=0,"",INDEX(DATOS!AU:AU,MATCH(CHECKLIST!B318,DATOS!B:B,0),1)),"")</f>
        <v/>
      </c>
      <c r="J318" s="18" t="str">
        <f>IFERROR(IF(INDEX(DATOS!AS:AS,MATCH(CHECKLIST!B318,DATOS!B:B,0),1)=0,"",INDEX(DATOS!AS:AS,MATCH(CHECKLIST!B318,DATOS!B:B,0),1)),"")</f>
        <v/>
      </c>
      <c r="K318" s="50" t="str">
        <f>IFERROR(IF(INDEX(DATOS!AT:AT,MATCH(CHECKLIST!B318,DATOS!B:B,0),1)=0,"",INDEX(DATOS!AT:AT,MATCH(CHECKLIST!B318,DATOS!B:B,0),1)),"")</f>
        <v/>
      </c>
      <c r="L318" s="18" t="str">
        <f>IFERROR(IF(INDEX(DATOS!AV:AV,MATCH(CHECKLIST!B318,DATOS!B:B,0),1)=0,"",INDEX(DATOS!AV:AV,MATCH(CHECKLIST!B318,DATOS!B:B,0),1)),"")</f>
        <v/>
      </c>
      <c r="M318" s="18" t="str">
        <f>IFERROR(IF(INDEX(DATOS!AR:AR,MATCH(CHECKLIST!B318,DATOS!B:B,0),1)=0,"",INDEX(DATOS!AR:AR,MATCH(CHECKLIST!B318,DATOS!B:B,0),1)),"")</f>
        <v/>
      </c>
      <c r="N318" s="50" t="str">
        <f ca="1">IFERROR(IF(INDEX(DATOS!K:K,MATCH(CHECKLIST!B318,DATOS!B:B,0),1)="","X",IF(INDEX(DATOS!K:K,MATCH(CHECKLIST!B318,DATOS!B:B,0),1)&gt;YEAR(TODAY())-1,"","VENCIDA")),"")</f>
        <v/>
      </c>
      <c r="O318" s="50" t="str">
        <f>IFERROR(IF(INDEX(DATOS!AY:AY,MATCH(CHECKLIST!B318,DATOS!B:B,0),1)=0,"",INDEX(DATOS!AY:AY,MATCH(CHECKLIST!B318,DATOS!B:B,0),1)),"")</f>
        <v/>
      </c>
      <c r="P318" s="18" t="str">
        <f>IFERROR(IF(INDEX(DATOS!AW:AW,MATCH(CHECKLIST!B318,DATOS!B:B,0),1)=0,"",INDEX(DATOS!AW:AW,MATCH(CHECKLIST!B318,DATOS!B:B,0),1)),"")</f>
        <v/>
      </c>
      <c r="Q318" s="18" t="str">
        <f>IFERROR(IF(INDEX(DATOS!AX:AX,MATCH(CHECKLIST!B318,DATOS!B:B,0),1)=0,"",INDEX(DATOS!AX:AX,MATCH(CHECKLIST!B318,DATOS!B:B,0),1)),"")</f>
        <v/>
      </c>
      <c r="S318">
        <f t="shared" si="14"/>
        <v>0</v>
      </c>
      <c r="U318" t="str">
        <f t="shared" si="12"/>
        <v/>
      </c>
      <c r="V318" t="str">
        <f t="shared" si="13"/>
        <v/>
      </c>
    </row>
    <row r="319" spans="1:22" ht="15" customHeight="1" x14ac:dyDescent="0.25">
      <c r="A319" s="13">
        <v>306</v>
      </c>
      <c r="B319" t="str">
        <f>IFERROR(INDEX(DATOS!B:B,MATCH(CHECKLIST!A319,DATOS!BM:BM,0),1),"")</f>
        <v/>
      </c>
      <c r="C319" t="str">
        <f>IFERROR(INDEX(DATOS!I:I,MATCH(CHECKLIST!A319,DATOS!BM:BM,0),1),"")</f>
        <v/>
      </c>
      <c r="D319" t="str">
        <f>IFERROR(INDEX(DATOS!R:R,MATCH(CHECKLIST!E319,DATOS!F:F,0),1),"")</f>
        <v/>
      </c>
      <c r="E319" s="17" t="str">
        <f>IFERROR(INDEX(DATOS!F:F,MATCH(CHECKLIST!A319,DATOS!BM:BM,0),1),"")</f>
        <v/>
      </c>
      <c r="F319" s="3" t="str">
        <f>IFERROR(IF(INDEX(DATOS!AL:AL,MATCH(CHECKLIST!B319,DATOS!B:B,0),1)=0,"",INDEX(DATOS!AL:AL,MATCH(CHECKLIST!B319,DATOS!B:B,0),1)),"")</f>
        <v/>
      </c>
      <c r="G319" s="18" t="str">
        <f>IFERROR(IF(INDEX(DATOS!AQ:AQ,MATCH(CHECKLIST!B319,DATOS!B:B,0),1)=0,"",INDEX(DATOS!AQ:AQ,MATCH(CHECKLIST!B319,DATOS!B:B,0),1)),"")</f>
        <v/>
      </c>
      <c r="H319" s="18" t="str">
        <f>IFERROR(IF(INDEX(DATOS!AC:AC,MATCH(CHECKLIST!B319,DATOS!B:B,0),1)="","X",IF(INDEX(DATOS!AC:AC,MATCH(CHECKLIST!B319,DATOS!B:B,0),1)="VIGENTE","",INDEX(DATOS!AC:AC,MATCH(CHECKLIST!B319,DATOS!B:B,0),1))),"")</f>
        <v/>
      </c>
      <c r="I319" s="18" t="str">
        <f>IFERROR(IF(INDEX(DATOS!AU:AU,MATCH(CHECKLIST!B319,DATOS!B:B,0),1)=0,"",INDEX(DATOS!AU:AU,MATCH(CHECKLIST!B319,DATOS!B:B,0),1)),"")</f>
        <v/>
      </c>
      <c r="J319" s="18" t="str">
        <f>IFERROR(IF(INDEX(DATOS!AS:AS,MATCH(CHECKLIST!B319,DATOS!B:B,0),1)=0,"",INDEX(DATOS!AS:AS,MATCH(CHECKLIST!B319,DATOS!B:B,0),1)),"")</f>
        <v/>
      </c>
      <c r="K319" s="50" t="str">
        <f>IFERROR(IF(INDEX(DATOS!AT:AT,MATCH(CHECKLIST!B319,DATOS!B:B,0),1)=0,"",INDEX(DATOS!AT:AT,MATCH(CHECKLIST!B319,DATOS!B:B,0),1)),"")</f>
        <v/>
      </c>
      <c r="L319" s="18" t="str">
        <f>IFERROR(IF(INDEX(DATOS!AV:AV,MATCH(CHECKLIST!B319,DATOS!B:B,0),1)=0,"",INDEX(DATOS!AV:AV,MATCH(CHECKLIST!B319,DATOS!B:B,0),1)),"")</f>
        <v/>
      </c>
      <c r="M319" s="18" t="str">
        <f>IFERROR(IF(INDEX(DATOS!AR:AR,MATCH(CHECKLIST!B319,DATOS!B:B,0),1)=0,"",INDEX(DATOS!AR:AR,MATCH(CHECKLIST!B319,DATOS!B:B,0),1)),"")</f>
        <v/>
      </c>
      <c r="N319" s="50" t="str">
        <f ca="1">IFERROR(IF(INDEX(DATOS!K:K,MATCH(CHECKLIST!B319,DATOS!B:B,0),1)="","X",IF(INDEX(DATOS!K:K,MATCH(CHECKLIST!B319,DATOS!B:B,0),1)&gt;YEAR(TODAY())-1,"","VENCIDA")),"")</f>
        <v/>
      </c>
      <c r="O319" s="50" t="str">
        <f>IFERROR(IF(INDEX(DATOS!AY:AY,MATCH(CHECKLIST!B319,DATOS!B:B,0),1)=0,"",INDEX(DATOS!AY:AY,MATCH(CHECKLIST!B319,DATOS!B:B,0),1)),"")</f>
        <v/>
      </c>
      <c r="P319" s="18" t="str">
        <f>IFERROR(IF(INDEX(DATOS!AW:AW,MATCH(CHECKLIST!B319,DATOS!B:B,0),1)=0,"",INDEX(DATOS!AW:AW,MATCH(CHECKLIST!B319,DATOS!B:B,0),1)),"")</f>
        <v/>
      </c>
      <c r="Q319" s="18" t="str">
        <f>IFERROR(IF(INDEX(DATOS!AX:AX,MATCH(CHECKLIST!B319,DATOS!B:B,0),1)=0,"",INDEX(DATOS!AX:AX,MATCH(CHECKLIST!B319,DATOS!B:B,0),1)),"")</f>
        <v/>
      </c>
      <c r="R319" t="str">
        <f>IF(B319="","",1)</f>
        <v/>
      </c>
      <c r="S319" t="str">
        <f t="shared" si="14"/>
        <v/>
      </c>
      <c r="U319" t="str">
        <f t="shared" si="12"/>
        <v/>
      </c>
      <c r="V319" t="str">
        <f t="shared" si="13"/>
        <v/>
      </c>
    </row>
    <row r="320" spans="1:22" ht="15" customHeight="1" x14ac:dyDescent="0.25">
      <c r="A320" s="13">
        <v>307</v>
      </c>
      <c r="B320" t="str">
        <f>IFERROR(INDEX(DATOS!B:B,MATCH(CHECKLIST!A320,DATOS!BM:BM,0),1),"")</f>
        <v/>
      </c>
      <c r="C320" t="str">
        <f>IFERROR(INDEX(DATOS!I:I,MATCH(CHECKLIST!A320,DATOS!BM:BM,0),1),"")</f>
        <v/>
      </c>
      <c r="D320" t="str">
        <f>IFERROR(INDEX(DATOS!R:R,MATCH(CHECKLIST!E320,DATOS!F:F,0),1),"")</f>
        <v/>
      </c>
      <c r="E320" s="17" t="str">
        <f>IFERROR(INDEX(DATOS!F:F,MATCH(CHECKLIST!A320,DATOS!BM:BM,0),1),"")</f>
        <v/>
      </c>
      <c r="F320" s="3" t="str">
        <f>IFERROR(IF(INDEX(DATOS!AL:AL,MATCH(CHECKLIST!B320,DATOS!B:B,0),1)=0,"",INDEX(DATOS!AL:AL,MATCH(CHECKLIST!B320,DATOS!B:B,0),1)),"")</f>
        <v/>
      </c>
      <c r="G320" s="18" t="str">
        <f>IFERROR(IF(INDEX(DATOS!AQ:AQ,MATCH(CHECKLIST!B320,DATOS!B:B,0),1)=0,"",INDEX(DATOS!AQ:AQ,MATCH(CHECKLIST!B320,DATOS!B:B,0),1)),"")</f>
        <v/>
      </c>
      <c r="H320" s="18" t="str">
        <f>IFERROR(IF(INDEX(DATOS!AC:AC,MATCH(CHECKLIST!B320,DATOS!B:B,0),1)="","X",IF(INDEX(DATOS!AC:AC,MATCH(CHECKLIST!B320,DATOS!B:B,0),1)="VIGENTE","",INDEX(DATOS!AC:AC,MATCH(CHECKLIST!B320,DATOS!B:B,0),1))),"")</f>
        <v/>
      </c>
      <c r="I320" s="18" t="str">
        <f>IFERROR(IF(INDEX(DATOS!AU:AU,MATCH(CHECKLIST!B320,DATOS!B:B,0),1)=0,"",INDEX(DATOS!AU:AU,MATCH(CHECKLIST!B320,DATOS!B:B,0),1)),"")</f>
        <v/>
      </c>
      <c r="J320" s="18" t="str">
        <f>IFERROR(IF(INDEX(DATOS!AS:AS,MATCH(CHECKLIST!B320,DATOS!B:B,0),1)=0,"",INDEX(DATOS!AS:AS,MATCH(CHECKLIST!B320,DATOS!B:B,0),1)),"")</f>
        <v/>
      </c>
      <c r="K320" s="50" t="str">
        <f>IFERROR(IF(INDEX(DATOS!AT:AT,MATCH(CHECKLIST!B320,DATOS!B:B,0),1)=0,"",INDEX(DATOS!AT:AT,MATCH(CHECKLIST!B320,DATOS!B:B,0),1)),"")</f>
        <v/>
      </c>
      <c r="L320" s="18" t="str">
        <f>IFERROR(IF(INDEX(DATOS!AV:AV,MATCH(CHECKLIST!B320,DATOS!B:B,0),1)=0,"",INDEX(DATOS!AV:AV,MATCH(CHECKLIST!B320,DATOS!B:B,0),1)),"")</f>
        <v/>
      </c>
      <c r="M320" s="18" t="str">
        <f>IFERROR(IF(INDEX(DATOS!AR:AR,MATCH(CHECKLIST!B320,DATOS!B:B,0),1)=0,"",INDEX(DATOS!AR:AR,MATCH(CHECKLIST!B320,DATOS!B:B,0),1)),"")</f>
        <v/>
      </c>
      <c r="N320" s="50" t="str">
        <f ca="1">IFERROR(IF(INDEX(DATOS!K:K,MATCH(CHECKLIST!B320,DATOS!B:B,0),1)="","X",IF(INDEX(DATOS!K:K,MATCH(CHECKLIST!B320,DATOS!B:B,0),1)&gt;YEAR(TODAY())-1,"","VENCIDA")),"")</f>
        <v/>
      </c>
      <c r="O320" s="50" t="str">
        <f>IFERROR(IF(INDEX(DATOS!AY:AY,MATCH(CHECKLIST!B320,DATOS!B:B,0),1)=0,"",INDEX(DATOS!AY:AY,MATCH(CHECKLIST!B320,DATOS!B:B,0),1)),"")</f>
        <v/>
      </c>
      <c r="P320" s="18" t="str">
        <f>IFERROR(IF(INDEX(DATOS!AW:AW,MATCH(CHECKLIST!B320,DATOS!B:B,0),1)=0,"",INDEX(DATOS!AW:AW,MATCH(CHECKLIST!B320,DATOS!B:B,0),1)),"")</f>
        <v/>
      </c>
      <c r="Q320" s="18" t="str">
        <f>IFERROR(IF(INDEX(DATOS!AX:AX,MATCH(CHECKLIST!B320,DATOS!B:B,0),1)=0,"",INDEX(DATOS!AX:AX,MATCH(CHECKLIST!B320,DATOS!B:B,0),1)),"")</f>
        <v/>
      </c>
      <c r="S320">
        <f t="shared" si="14"/>
        <v>0</v>
      </c>
      <c r="U320" t="str">
        <f t="shared" si="12"/>
        <v/>
      </c>
      <c r="V320" t="str">
        <f t="shared" si="13"/>
        <v/>
      </c>
    </row>
    <row r="321" spans="1:22" ht="15" customHeight="1" x14ac:dyDescent="0.25">
      <c r="A321" s="13">
        <v>308</v>
      </c>
      <c r="B321" t="str">
        <f>IFERROR(INDEX(DATOS!B:B,MATCH(CHECKLIST!A321,DATOS!BM:BM,0),1),"")</f>
        <v/>
      </c>
      <c r="C321" t="str">
        <f>IFERROR(INDEX(DATOS!I:I,MATCH(CHECKLIST!A321,DATOS!BM:BM,0),1),"")</f>
        <v/>
      </c>
      <c r="D321" t="str">
        <f>IFERROR(INDEX(DATOS!R:R,MATCH(CHECKLIST!E321,DATOS!F:F,0),1),"")</f>
        <v/>
      </c>
      <c r="E321" s="17" t="str">
        <f>IFERROR(INDEX(DATOS!F:F,MATCH(CHECKLIST!A321,DATOS!BM:BM,0),1),"")</f>
        <v/>
      </c>
      <c r="F321" s="3" t="str">
        <f>IFERROR(IF(INDEX(DATOS!AL:AL,MATCH(CHECKLIST!B321,DATOS!B:B,0),1)=0,"",INDEX(DATOS!AL:AL,MATCH(CHECKLIST!B321,DATOS!B:B,0),1)),"")</f>
        <v/>
      </c>
      <c r="G321" s="18" t="str">
        <f>IFERROR(IF(INDEX(DATOS!AQ:AQ,MATCH(CHECKLIST!B321,DATOS!B:B,0),1)=0,"",INDEX(DATOS!AQ:AQ,MATCH(CHECKLIST!B321,DATOS!B:B,0),1)),"")</f>
        <v/>
      </c>
      <c r="H321" s="18" t="str">
        <f>IFERROR(IF(INDEX(DATOS!AC:AC,MATCH(CHECKLIST!B321,DATOS!B:B,0),1)="","X",IF(INDEX(DATOS!AC:AC,MATCH(CHECKLIST!B321,DATOS!B:B,0),1)="VIGENTE","",INDEX(DATOS!AC:AC,MATCH(CHECKLIST!B321,DATOS!B:B,0),1))),"")</f>
        <v/>
      </c>
      <c r="I321" s="18" t="str">
        <f>IFERROR(IF(INDEX(DATOS!AU:AU,MATCH(CHECKLIST!B321,DATOS!B:B,0),1)=0,"",INDEX(DATOS!AU:AU,MATCH(CHECKLIST!B321,DATOS!B:B,0),1)),"")</f>
        <v/>
      </c>
      <c r="J321" s="18" t="str">
        <f>IFERROR(IF(INDEX(DATOS!AS:AS,MATCH(CHECKLIST!B321,DATOS!B:B,0),1)=0,"",INDEX(DATOS!AS:AS,MATCH(CHECKLIST!B321,DATOS!B:B,0),1)),"")</f>
        <v/>
      </c>
      <c r="K321" s="50" t="str">
        <f>IFERROR(IF(INDEX(DATOS!AT:AT,MATCH(CHECKLIST!B321,DATOS!B:B,0),1)=0,"",INDEX(DATOS!AT:AT,MATCH(CHECKLIST!B321,DATOS!B:B,0),1)),"")</f>
        <v/>
      </c>
      <c r="L321" s="18" t="str">
        <f>IFERROR(IF(INDEX(DATOS!AV:AV,MATCH(CHECKLIST!B321,DATOS!B:B,0),1)=0,"",INDEX(DATOS!AV:AV,MATCH(CHECKLIST!B321,DATOS!B:B,0),1)),"")</f>
        <v/>
      </c>
      <c r="M321" s="18" t="str">
        <f>IFERROR(IF(INDEX(DATOS!AR:AR,MATCH(CHECKLIST!B321,DATOS!B:B,0),1)=0,"",INDEX(DATOS!AR:AR,MATCH(CHECKLIST!B321,DATOS!B:B,0),1)),"")</f>
        <v/>
      </c>
      <c r="N321" s="50" t="str">
        <f ca="1">IFERROR(IF(INDEX(DATOS!K:K,MATCH(CHECKLIST!B321,DATOS!B:B,0),1)="","X",IF(INDEX(DATOS!K:K,MATCH(CHECKLIST!B321,DATOS!B:B,0),1)&gt;YEAR(TODAY())-1,"","VENCIDA")),"")</f>
        <v/>
      </c>
      <c r="O321" s="50" t="str">
        <f>IFERROR(IF(INDEX(DATOS!AY:AY,MATCH(CHECKLIST!B321,DATOS!B:B,0),1)=0,"",INDEX(DATOS!AY:AY,MATCH(CHECKLIST!B321,DATOS!B:B,0),1)),"")</f>
        <v/>
      </c>
      <c r="P321" s="18" t="str">
        <f>IFERROR(IF(INDEX(DATOS!AW:AW,MATCH(CHECKLIST!B321,DATOS!B:B,0),1)=0,"",INDEX(DATOS!AW:AW,MATCH(CHECKLIST!B321,DATOS!B:B,0),1)),"")</f>
        <v/>
      </c>
      <c r="Q321" s="18" t="str">
        <f>IFERROR(IF(INDEX(DATOS!AX:AX,MATCH(CHECKLIST!B321,DATOS!B:B,0),1)=0,"",INDEX(DATOS!AX:AX,MATCH(CHECKLIST!B321,DATOS!B:B,0),1)),"")</f>
        <v/>
      </c>
      <c r="R321" t="str">
        <f>IF(B321="","",1)</f>
        <v/>
      </c>
      <c r="S321" t="str">
        <f t="shared" si="14"/>
        <v/>
      </c>
      <c r="U321" t="str">
        <f t="shared" si="12"/>
        <v/>
      </c>
      <c r="V321" t="str">
        <f t="shared" si="13"/>
        <v/>
      </c>
    </row>
    <row r="322" spans="1:22" ht="15" customHeight="1" x14ac:dyDescent="0.25">
      <c r="A322" s="13">
        <v>309</v>
      </c>
      <c r="B322" t="str">
        <f>IFERROR(INDEX(DATOS!B:B,MATCH(CHECKLIST!A322,DATOS!BM:BM,0),1),"")</f>
        <v/>
      </c>
      <c r="C322" t="str">
        <f>IFERROR(INDEX(DATOS!I:I,MATCH(CHECKLIST!A322,DATOS!BM:BM,0),1),"")</f>
        <v/>
      </c>
      <c r="D322" t="str">
        <f>IFERROR(INDEX(DATOS!R:R,MATCH(CHECKLIST!E322,DATOS!F:F,0),1),"")</f>
        <v/>
      </c>
      <c r="E322" s="17" t="str">
        <f>IFERROR(INDEX(DATOS!F:F,MATCH(CHECKLIST!A322,DATOS!BM:BM,0),1),"")</f>
        <v/>
      </c>
      <c r="F322" s="3" t="str">
        <f>IFERROR(IF(INDEX(DATOS!AL:AL,MATCH(CHECKLIST!B322,DATOS!B:B,0),1)=0,"",INDEX(DATOS!AL:AL,MATCH(CHECKLIST!B322,DATOS!B:B,0),1)),"")</f>
        <v/>
      </c>
      <c r="G322" s="18" t="str">
        <f>IFERROR(IF(INDEX(DATOS!AQ:AQ,MATCH(CHECKLIST!B322,DATOS!B:B,0),1)=0,"",INDEX(DATOS!AQ:AQ,MATCH(CHECKLIST!B322,DATOS!B:B,0),1)),"")</f>
        <v/>
      </c>
      <c r="H322" s="18" t="str">
        <f>IFERROR(IF(INDEX(DATOS!AC:AC,MATCH(CHECKLIST!B322,DATOS!B:B,0),1)="","X",IF(INDEX(DATOS!AC:AC,MATCH(CHECKLIST!B322,DATOS!B:B,0),1)="VIGENTE","",INDEX(DATOS!AC:AC,MATCH(CHECKLIST!B322,DATOS!B:B,0),1))),"")</f>
        <v/>
      </c>
      <c r="I322" s="18" t="str">
        <f>IFERROR(IF(INDEX(DATOS!AU:AU,MATCH(CHECKLIST!B322,DATOS!B:B,0),1)=0,"",INDEX(DATOS!AU:AU,MATCH(CHECKLIST!B322,DATOS!B:B,0),1)),"")</f>
        <v/>
      </c>
      <c r="J322" s="18" t="str">
        <f>IFERROR(IF(INDEX(DATOS!AS:AS,MATCH(CHECKLIST!B322,DATOS!B:B,0),1)=0,"",INDEX(DATOS!AS:AS,MATCH(CHECKLIST!B322,DATOS!B:B,0),1)),"")</f>
        <v/>
      </c>
      <c r="K322" s="50" t="str">
        <f>IFERROR(IF(INDEX(DATOS!AT:AT,MATCH(CHECKLIST!B322,DATOS!B:B,0),1)=0,"",INDEX(DATOS!AT:AT,MATCH(CHECKLIST!B322,DATOS!B:B,0),1)),"")</f>
        <v/>
      </c>
      <c r="L322" s="18" t="str">
        <f>IFERROR(IF(INDEX(DATOS!AV:AV,MATCH(CHECKLIST!B322,DATOS!B:B,0),1)=0,"",INDEX(DATOS!AV:AV,MATCH(CHECKLIST!B322,DATOS!B:B,0),1)),"")</f>
        <v/>
      </c>
      <c r="M322" s="18" t="str">
        <f>IFERROR(IF(INDEX(DATOS!AR:AR,MATCH(CHECKLIST!B322,DATOS!B:B,0),1)=0,"",INDEX(DATOS!AR:AR,MATCH(CHECKLIST!B322,DATOS!B:B,0),1)),"")</f>
        <v/>
      </c>
      <c r="N322" s="50" t="str">
        <f ca="1">IFERROR(IF(INDEX(DATOS!K:K,MATCH(CHECKLIST!B322,DATOS!B:B,0),1)="","X",IF(INDEX(DATOS!K:K,MATCH(CHECKLIST!B322,DATOS!B:B,0),1)&gt;YEAR(TODAY())-1,"","VENCIDA")),"")</f>
        <v/>
      </c>
      <c r="O322" s="50" t="str">
        <f>IFERROR(IF(INDEX(DATOS!AY:AY,MATCH(CHECKLIST!B322,DATOS!B:B,0),1)=0,"",INDEX(DATOS!AY:AY,MATCH(CHECKLIST!B322,DATOS!B:B,0),1)),"")</f>
        <v/>
      </c>
      <c r="P322" s="18" t="str">
        <f>IFERROR(IF(INDEX(DATOS!AW:AW,MATCH(CHECKLIST!B322,DATOS!B:B,0),1)=0,"",INDEX(DATOS!AW:AW,MATCH(CHECKLIST!B322,DATOS!B:B,0),1)),"")</f>
        <v/>
      </c>
      <c r="Q322" s="18" t="str">
        <f>IFERROR(IF(INDEX(DATOS!AX:AX,MATCH(CHECKLIST!B322,DATOS!B:B,0),1)=0,"",INDEX(DATOS!AX:AX,MATCH(CHECKLIST!B322,DATOS!B:B,0),1)),"")</f>
        <v/>
      </c>
      <c r="S322">
        <f t="shared" si="14"/>
        <v>0</v>
      </c>
      <c r="U322" t="str">
        <f t="shared" si="12"/>
        <v/>
      </c>
      <c r="V322" t="str">
        <f t="shared" si="13"/>
        <v/>
      </c>
    </row>
    <row r="323" spans="1:22" ht="15" customHeight="1" x14ac:dyDescent="0.25">
      <c r="A323" s="13">
        <v>310</v>
      </c>
      <c r="B323" t="str">
        <f>IFERROR(INDEX(DATOS!B:B,MATCH(CHECKLIST!A323,DATOS!BM:BM,0),1),"")</f>
        <v/>
      </c>
      <c r="C323" t="str">
        <f>IFERROR(INDEX(DATOS!I:I,MATCH(CHECKLIST!A323,DATOS!BM:BM,0),1),"")</f>
        <v/>
      </c>
      <c r="D323" t="str">
        <f>IFERROR(INDEX(DATOS!R:R,MATCH(CHECKLIST!E323,DATOS!F:F,0),1),"")</f>
        <v/>
      </c>
      <c r="E323" s="17" t="str">
        <f>IFERROR(INDEX(DATOS!F:F,MATCH(CHECKLIST!A323,DATOS!BM:BM,0),1),"")</f>
        <v/>
      </c>
      <c r="F323" s="3" t="str">
        <f>IFERROR(IF(INDEX(DATOS!AL:AL,MATCH(CHECKLIST!B323,DATOS!B:B,0),1)=0,"",INDEX(DATOS!AL:AL,MATCH(CHECKLIST!B323,DATOS!B:B,0),1)),"")</f>
        <v/>
      </c>
      <c r="G323" s="18" t="str">
        <f>IFERROR(IF(INDEX(DATOS!AQ:AQ,MATCH(CHECKLIST!B323,DATOS!B:B,0),1)=0,"",INDEX(DATOS!AQ:AQ,MATCH(CHECKLIST!B323,DATOS!B:B,0),1)),"")</f>
        <v/>
      </c>
      <c r="H323" s="18" t="str">
        <f>IFERROR(IF(INDEX(DATOS!AC:AC,MATCH(CHECKLIST!B323,DATOS!B:B,0),1)="","X",IF(INDEX(DATOS!AC:AC,MATCH(CHECKLIST!B323,DATOS!B:B,0),1)="VIGENTE","",INDEX(DATOS!AC:AC,MATCH(CHECKLIST!B323,DATOS!B:B,0),1))),"")</f>
        <v/>
      </c>
      <c r="I323" s="18" t="str">
        <f>IFERROR(IF(INDEX(DATOS!AU:AU,MATCH(CHECKLIST!B323,DATOS!B:B,0),1)=0,"",INDEX(DATOS!AU:AU,MATCH(CHECKLIST!B323,DATOS!B:B,0),1)),"")</f>
        <v/>
      </c>
      <c r="J323" s="18" t="str">
        <f>IFERROR(IF(INDEX(DATOS!AS:AS,MATCH(CHECKLIST!B323,DATOS!B:B,0),1)=0,"",INDEX(DATOS!AS:AS,MATCH(CHECKLIST!B323,DATOS!B:B,0),1)),"")</f>
        <v/>
      </c>
      <c r="K323" s="50" t="str">
        <f>IFERROR(IF(INDEX(DATOS!AT:AT,MATCH(CHECKLIST!B323,DATOS!B:B,0),1)=0,"",INDEX(DATOS!AT:AT,MATCH(CHECKLIST!B323,DATOS!B:B,0),1)),"")</f>
        <v/>
      </c>
      <c r="L323" s="18" t="str">
        <f>IFERROR(IF(INDEX(DATOS!AV:AV,MATCH(CHECKLIST!B323,DATOS!B:B,0),1)=0,"",INDEX(DATOS!AV:AV,MATCH(CHECKLIST!B323,DATOS!B:B,0),1)),"")</f>
        <v/>
      </c>
      <c r="M323" s="18" t="str">
        <f>IFERROR(IF(INDEX(DATOS!AR:AR,MATCH(CHECKLIST!B323,DATOS!B:B,0),1)=0,"",INDEX(DATOS!AR:AR,MATCH(CHECKLIST!B323,DATOS!B:B,0),1)),"")</f>
        <v/>
      </c>
      <c r="N323" s="50" t="str">
        <f ca="1">IFERROR(IF(INDEX(DATOS!K:K,MATCH(CHECKLIST!B323,DATOS!B:B,0),1)="","X",IF(INDEX(DATOS!K:K,MATCH(CHECKLIST!B323,DATOS!B:B,0),1)&gt;YEAR(TODAY())-1,"","VENCIDA")),"")</f>
        <v/>
      </c>
      <c r="O323" s="50" t="str">
        <f>IFERROR(IF(INDEX(DATOS!AY:AY,MATCH(CHECKLIST!B323,DATOS!B:B,0),1)=0,"",INDEX(DATOS!AY:AY,MATCH(CHECKLIST!B323,DATOS!B:B,0),1)),"")</f>
        <v/>
      </c>
      <c r="P323" s="18" t="str">
        <f>IFERROR(IF(INDEX(DATOS!AW:AW,MATCH(CHECKLIST!B323,DATOS!B:B,0),1)=0,"",INDEX(DATOS!AW:AW,MATCH(CHECKLIST!B323,DATOS!B:B,0),1)),"")</f>
        <v/>
      </c>
      <c r="Q323" s="18" t="str">
        <f>IFERROR(IF(INDEX(DATOS!AX:AX,MATCH(CHECKLIST!B323,DATOS!B:B,0),1)=0,"",INDEX(DATOS!AX:AX,MATCH(CHECKLIST!B323,DATOS!B:B,0),1)),"")</f>
        <v/>
      </c>
      <c r="R323" t="str">
        <f>IF(B323="","",1)</f>
        <v/>
      </c>
      <c r="S323" t="str">
        <f t="shared" si="14"/>
        <v/>
      </c>
      <c r="U323" t="str">
        <f t="shared" si="12"/>
        <v/>
      </c>
      <c r="V323" t="str">
        <f t="shared" si="13"/>
        <v/>
      </c>
    </row>
    <row r="324" spans="1:22" ht="15" customHeight="1" x14ac:dyDescent="0.25">
      <c r="A324" s="13">
        <v>311</v>
      </c>
      <c r="B324" t="str">
        <f>IFERROR(INDEX(DATOS!B:B,MATCH(CHECKLIST!A324,DATOS!BM:BM,0),1),"")</f>
        <v/>
      </c>
      <c r="C324" t="str">
        <f>IFERROR(INDEX(DATOS!I:I,MATCH(CHECKLIST!A324,DATOS!BM:BM,0),1),"")</f>
        <v/>
      </c>
      <c r="D324" t="str">
        <f>IFERROR(INDEX(DATOS!R:R,MATCH(CHECKLIST!E324,DATOS!F:F,0),1),"")</f>
        <v/>
      </c>
      <c r="E324" s="17" t="str">
        <f>IFERROR(INDEX(DATOS!F:F,MATCH(CHECKLIST!A324,DATOS!BM:BM,0),1),"")</f>
        <v/>
      </c>
      <c r="F324" s="3" t="str">
        <f>IFERROR(IF(INDEX(DATOS!AL:AL,MATCH(CHECKLIST!B324,DATOS!B:B,0),1)=0,"",INDEX(DATOS!AL:AL,MATCH(CHECKLIST!B324,DATOS!B:B,0),1)),"")</f>
        <v/>
      </c>
      <c r="G324" s="18" t="str">
        <f>IFERROR(IF(INDEX(DATOS!AQ:AQ,MATCH(CHECKLIST!B324,DATOS!B:B,0),1)=0,"",INDEX(DATOS!AQ:AQ,MATCH(CHECKLIST!B324,DATOS!B:B,0),1)),"")</f>
        <v/>
      </c>
      <c r="H324" s="18" t="str">
        <f>IFERROR(IF(INDEX(DATOS!AC:AC,MATCH(CHECKLIST!B324,DATOS!B:B,0),1)="","X",IF(INDEX(DATOS!AC:AC,MATCH(CHECKLIST!B324,DATOS!B:B,0),1)="VIGENTE","",INDEX(DATOS!AC:AC,MATCH(CHECKLIST!B324,DATOS!B:B,0),1))),"")</f>
        <v/>
      </c>
      <c r="I324" s="18" t="str">
        <f>IFERROR(IF(INDEX(DATOS!AU:AU,MATCH(CHECKLIST!B324,DATOS!B:B,0),1)=0,"",INDEX(DATOS!AU:AU,MATCH(CHECKLIST!B324,DATOS!B:B,0),1)),"")</f>
        <v/>
      </c>
      <c r="J324" s="18" t="str">
        <f>IFERROR(IF(INDEX(DATOS!AS:AS,MATCH(CHECKLIST!B324,DATOS!B:B,0),1)=0,"",INDEX(DATOS!AS:AS,MATCH(CHECKLIST!B324,DATOS!B:B,0),1)),"")</f>
        <v/>
      </c>
      <c r="K324" s="50" t="str">
        <f>IFERROR(IF(INDEX(DATOS!AT:AT,MATCH(CHECKLIST!B324,DATOS!B:B,0),1)=0,"",INDEX(DATOS!AT:AT,MATCH(CHECKLIST!B324,DATOS!B:B,0),1)),"")</f>
        <v/>
      </c>
      <c r="L324" s="18" t="str">
        <f>IFERROR(IF(INDEX(DATOS!AV:AV,MATCH(CHECKLIST!B324,DATOS!B:B,0),1)=0,"",INDEX(DATOS!AV:AV,MATCH(CHECKLIST!B324,DATOS!B:B,0),1)),"")</f>
        <v/>
      </c>
      <c r="M324" s="18" t="str">
        <f>IFERROR(IF(INDEX(DATOS!AR:AR,MATCH(CHECKLIST!B324,DATOS!B:B,0),1)=0,"",INDEX(DATOS!AR:AR,MATCH(CHECKLIST!B324,DATOS!B:B,0),1)),"")</f>
        <v/>
      </c>
      <c r="N324" s="50" t="str">
        <f ca="1">IFERROR(IF(INDEX(DATOS!K:K,MATCH(CHECKLIST!B324,DATOS!B:B,0),1)="","X",IF(INDEX(DATOS!K:K,MATCH(CHECKLIST!B324,DATOS!B:B,0),1)&gt;YEAR(TODAY())-1,"","VENCIDA")),"")</f>
        <v/>
      </c>
      <c r="O324" s="50" t="str">
        <f>IFERROR(IF(INDEX(DATOS!AY:AY,MATCH(CHECKLIST!B324,DATOS!B:B,0),1)=0,"",INDEX(DATOS!AY:AY,MATCH(CHECKLIST!B324,DATOS!B:B,0),1)),"")</f>
        <v/>
      </c>
      <c r="P324" s="18" t="str">
        <f>IFERROR(IF(INDEX(DATOS!AW:AW,MATCH(CHECKLIST!B324,DATOS!B:B,0),1)=0,"",INDEX(DATOS!AW:AW,MATCH(CHECKLIST!B324,DATOS!B:B,0),1)),"")</f>
        <v/>
      </c>
      <c r="Q324" s="18" t="str">
        <f>IFERROR(IF(INDEX(DATOS!AX:AX,MATCH(CHECKLIST!B324,DATOS!B:B,0),1)=0,"",INDEX(DATOS!AX:AX,MATCH(CHECKLIST!B324,DATOS!B:B,0),1)),"")</f>
        <v/>
      </c>
      <c r="S324">
        <f t="shared" si="14"/>
        <v>0</v>
      </c>
      <c r="U324" t="str">
        <f t="shared" si="12"/>
        <v/>
      </c>
      <c r="V324" t="str">
        <f t="shared" si="13"/>
        <v/>
      </c>
    </row>
    <row r="325" spans="1:22" ht="15" customHeight="1" x14ac:dyDescent="0.25">
      <c r="A325" s="13">
        <v>312</v>
      </c>
      <c r="B325" t="str">
        <f>IFERROR(INDEX(DATOS!B:B,MATCH(CHECKLIST!A325,DATOS!BM:BM,0),1),"")</f>
        <v/>
      </c>
      <c r="C325" t="str">
        <f>IFERROR(INDEX(DATOS!I:I,MATCH(CHECKLIST!A325,DATOS!BM:BM,0),1),"")</f>
        <v/>
      </c>
      <c r="D325" t="str">
        <f>IFERROR(INDEX(DATOS!R:R,MATCH(CHECKLIST!E325,DATOS!F:F,0),1),"")</f>
        <v/>
      </c>
      <c r="E325" s="17" t="str">
        <f>IFERROR(INDEX(DATOS!F:F,MATCH(CHECKLIST!A325,DATOS!BM:BM,0),1),"")</f>
        <v/>
      </c>
      <c r="F325" s="3" t="str">
        <f>IFERROR(IF(INDEX(DATOS!AL:AL,MATCH(CHECKLIST!B325,DATOS!B:B,0),1)=0,"",INDEX(DATOS!AL:AL,MATCH(CHECKLIST!B325,DATOS!B:B,0),1)),"")</f>
        <v/>
      </c>
      <c r="G325" s="18" t="str">
        <f>IFERROR(IF(INDEX(DATOS!AQ:AQ,MATCH(CHECKLIST!B325,DATOS!B:B,0),1)=0,"",INDEX(DATOS!AQ:AQ,MATCH(CHECKLIST!B325,DATOS!B:B,0),1)),"")</f>
        <v/>
      </c>
      <c r="H325" s="18" t="str">
        <f>IFERROR(IF(INDEX(DATOS!AC:AC,MATCH(CHECKLIST!B325,DATOS!B:B,0),1)="","X",IF(INDEX(DATOS!AC:AC,MATCH(CHECKLIST!B325,DATOS!B:B,0),1)="VIGENTE","",INDEX(DATOS!AC:AC,MATCH(CHECKLIST!B325,DATOS!B:B,0),1))),"")</f>
        <v/>
      </c>
      <c r="I325" s="18" t="str">
        <f>IFERROR(IF(INDEX(DATOS!AU:AU,MATCH(CHECKLIST!B325,DATOS!B:B,0),1)=0,"",INDEX(DATOS!AU:AU,MATCH(CHECKLIST!B325,DATOS!B:B,0),1)),"")</f>
        <v/>
      </c>
      <c r="J325" s="18" t="str">
        <f>IFERROR(IF(INDEX(DATOS!AS:AS,MATCH(CHECKLIST!B325,DATOS!B:B,0),1)=0,"",INDEX(DATOS!AS:AS,MATCH(CHECKLIST!B325,DATOS!B:B,0),1)),"")</f>
        <v/>
      </c>
      <c r="K325" s="50" t="str">
        <f>IFERROR(IF(INDEX(DATOS!AT:AT,MATCH(CHECKLIST!B325,DATOS!B:B,0),1)=0,"",INDEX(DATOS!AT:AT,MATCH(CHECKLIST!B325,DATOS!B:B,0),1)),"")</f>
        <v/>
      </c>
      <c r="L325" s="18" t="str">
        <f>IFERROR(IF(INDEX(DATOS!AV:AV,MATCH(CHECKLIST!B325,DATOS!B:B,0),1)=0,"",INDEX(DATOS!AV:AV,MATCH(CHECKLIST!B325,DATOS!B:B,0),1)),"")</f>
        <v/>
      </c>
      <c r="M325" s="18" t="str">
        <f>IFERROR(IF(INDEX(DATOS!AR:AR,MATCH(CHECKLIST!B325,DATOS!B:B,0),1)=0,"",INDEX(DATOS!AR:AR,MATCH(CHECKLIST!B325,DATOS!B:B,0),1)),"")</f>
        <v/>
      </c>
      <c r="N325" s="50" t="str">
        <f ca="1">IFERROR(IF(INDEX(DATOS!K:K,MATCH(CHECKLIST!B325,DATOS!B:B,0),1)="","X",IF(INDEX(DATOS!K:K,MATCH(CHECKLIST!B325,DATOS!B:B,0),1)&gt;YEAR(TODAY())-1,"","VENCIDA")),"")</f>
        <v/>
      </c>
      <c r="O325" s="50" t="str">
        <f>IFERROR(IF(INDEX(DATOS!AY:AY,MATCH(CHECKLIST!B325,DATOS!B:B,0),1)=0,"",INDEX(DATOS!AY:AY,MATCH(CHECKLIST!B325,DATOS!B:B,0),1)),"")</f>
        <v/>
      </c>
      <c r="P325" s="18" t="str">
        <f>IFERROR(IF(INDEX(DATOS!AW:AW,MATCH(CHECKLIST!B325,DATOS!B:B,0),1)=0,"",INDEX(DATOS!AW:AW,MATCH(CHECKLIST!B325,DATOS!B:B,0),1)),"")</f>
        <v/>
      </c>
      <c r="Q325" s="18" t="str">
        <f>IFERROR(IF(INDEX(DATOS!AX:AX,MATCH(CHECKLIST!B325,DATOS!B:B,0),1)=0,"",INDEX(DATOS!AX:AX,MATCH(CHECKLIST!B325,DATOS!B:B,0),1)),"")</f>
        <v/>
      </c>
      <c r="R325" t="str">
        <f>IF(B325="","",1)</f>
        <v/>
      </c>
      <c r="S325" t="str">
        <f t="shared" si="14"/>
        <v/>
      </c>
      <c r="U325" t="str">
        <f t="shared" si="12"/>
        <v/>
      </c>
      <c r="V325" t="str">
        <f t="shared" si="13"/>
        <v/>
      </c>
    </row>
    <row r="326" spans="1:22" ht="15" customHeight="1" x14ac:dyDescent="0.25">
      <c r="A326" s="13">
        <v>313</v>
      </c>
      <c r="B326" t="str">
        <f>IFERROR(INDEX(DATOS!B:B,MATCH(CHECKLIST!A326,DATOS!BM:BM,0),1),"")</f>
        <v/>
      </c>
      <c r="C326" t="str">
        <f>IFERROR(INDEX(DATOS!I:I,MATCH(CHECKLIST!A326,DATOS!BM:BM,0),1),"")</f>
        <v/>
      </c>
      <c r="D326" t="str">
        <f>IFERROR(INDEX(DATOS!R:R,MATCH(CHECKLIST!E326,DATOS!F:F,0),1),"")</f>
        <v/>
      </c>
      <c r="E326" s="17" t="str">
        <f>IFERROR(INDEX(DATOS!F:F,MATCH(CHECKLIST!A326,DATOS!BM:BM,0),1),"")</f>
        <v/>
      </c>
      <c r="F326" s="3" t="str">
        <f>IFERROR(IF(INDEX(DATOS!AL:AL,MATCH(CHECKLIST!B326,DATOS!B:B,0),1)=0,"",INDEX(DATOS!AL:AL,MATCH(CHECKLIST!B326,DATOS!B:B,0),1)),"")</f>
        <v/>
      </c>
      <c r="G326" s="18" t="str">
        <f>IFERROR(IF(INDEX(DATOS!AQ:AQ,MATCH(CHECKLIST!B326,DATOS!B:B,0),1)=0,"",INDEX(DATOS!AQ:AQ,MATCH(CHECKLIST!B326,DATOS!B:B,0),1)),"")</f>
        <v/>
      </c>
      <c r="H326" s="18" t="str">
        <f>IFERROR(IF(INDEX(DATOS!AC:AC,MATCH(CHECKLIST!B326,DATOS!B:B,0),1)="","X",IF(INDEX(DATOS!AC:AC,MATCH(CHECKLIST!B326,DATOS!B:B,0),1)="VIGENTE","",INDEX(DATOS!AC:AC,MATCH(CHECKLIST!B326,DATOS!B:B,0),1))),"")</f>
        <v/>
      </c>
      <c r="I326" s="18" t="str">
        <f>IFERROR(IF(INDEX(DATOS!AU:AU,MATCH(CHECKLIST!B326,DATOS!B:B,0),1)=0,"",INDEX(DATOS!AU:AU,MATCH(CHECKLIST!B326,DATOS!B:B,0),1)),"")</f>
        <v/>
      </c>
      <c r="J326" s="18" t="str">
        <f>IFERROR(IF(INDEX(DATOS!AS:AS,MATCH(CHECKLIST!B326,DATOS!B:B,0),1)=0,"",INDEX(DATOS!AS:AS,MATCH(CHECKLIST!B326,DATOS!B:B,0),1)),"")</f>
        <v/>
      </c>
      <c r="K326" s="50" t="str">
        <f>IFERROR(IF(INDEX(DATOS!AT:AT,MATCH(CHECKLIST!B326,DATOS!B:B,0),1)=0,"",INDEX(DATOS!AT:AT,MATCH(CHECKLIST!B326,DATOS!B:B,0),1)),"")</f>
        <v/>
      </c>
      <c r="L326" s="18" t="str">
        <f>IFERROR(IF(INDEX(DATOS!AV:AV,MATCH(CHECKLIST!B326,DATOS!B:B,0),1)=0,"",INDEX(DATOS!AV:AV,MATCH(CHECKLIST!B326,DATOS!B:B,0),1)),"")</f>
        <v/>
      </c>
      <c r="M326" s="18" t="str">
        <f>IFERROR(IF(INDEX(DATOS!AR:AR,MATCH(CHECKLIST!B326,DATOS!B:B,0),1)=0,"",INDEX(DATOS!AR:AR,MATCH(CHECKLIST!B326,DATOS!B:B,0),1)),"")</f>
        <v/>
      </c>
      <c r="N326" s="50" t="str">
        <f ca="1">IFERROR(IF(INDEX(DATOS!K:K,MATCH(CHECKLIST!B326,DATOS!B:B,0),1)="","X",IF(INDEX(DATOS!K:K,MATCH(CHECKLIST!B326,DATOS!B:B,0),1)&gt;YEAR(TODAY())-1,"","VENCIDA")),"")</f>
        <v/>
      </c>
      <c r="O326" s="50" t="str">
        <f>IFERROR(IF(INDEX(DATOS!AY:AY,MATCH(CHECKLIST!B326,DATOS!B:B,0),1)=0,"",INDEX(DATOS!AY:AY,MATCH(CHECKLIST!B326,DATOS!B:B,0),1)),"")</f>
        <v/>
      </c>
      <c r="P326" s="18" t="str">
        <f>IFERROR(IF(INDEX(DATOS!AW:AW,MATCH(CHECKLIST!B326,DATOS!B:B,0),1)=0,"",INDEX(DATOS!AW:AW,MATCH(CHECKLIST!B326,DATOS!B:B,0),1)),"")</f>
        <v/>
      </c>
      <c r="Q326" s="18" t="str">
        <f>IFERROR(IF(INDEX(DATOS!AX:AX,MATCH(CHECKLIST!B326,DATOS!B:B,0),1)=0,"",INDEX(DATOS!AX:AX,MATCH(CHECKLIST!B326,DATOS!B:B,0),1)),"")</f>
        <v/>
      </c>
      <c r="S326">
        <f t="shared" si="14"/>
        <v>0</v>
      </c>
      <c r="U326" t="str">
        <f t="shared" si="12"/>
        <v/>
      </c>
      <c r="V326" t="str">
        <f t="shared" si="13"/>
        <v/>
      </c>
    </row>
    <row r="327" spans="1:22" x14ac:dyDescent="0.25">
      <c r="A327" s="13">
        <v>314</v>
      </c>
      <c r="B327" t="str">
        <f>IFERROR(INDEX(DATOS!B:B,MATCH(CHECKLIST!A327,DATOS!BM:BM,0),1),"")</f>
        <v/>
      </c>
      <c r="C327" t="str">
        <f>IFERROR(INDEX(DATOS!I:I,MATCH(CHECKLIST!A327,DATOS!BM:BM,0),1),"")</f>
        <v/>
      </c>
      <c r="D327" t="str">
        <f>IFERROR(INDEX(DATOS!R:R,MATCH(CHECKLIST!E327,DATOS!F:F,0),1),"")</f>
        <v/>
      </c>
      <c r="E327" s="17" t="str">
        <f>IFERROR(INDEX(DATOS!F:F,MATCH(CHECKLIST!A327,DATOS!BM:BM,0),1),"")</f>
        <v/>
      </c>
      <c r="F327" s="3" t="str">
        <f>IFERROR(IF(INDEX(DATOS!AL:AL,MATCH(CHECKLIST!B327,DATOS!B:B,0),1)=0,"",INDEX(DATOS!AL:AL,MATCH(CHECKLIST!B327,DATOS!B:B,0),1)),"")</f>
        <v/>
      </c>
      <c r="G327" s="18" t="str">
        <f>IFERROR(IF(INDEX(DATOS!AQ:AQ,MATCH(CHECKLIST!B327,DATOS!B:B,0),1)=0,"",INDEX(DATOS!AQ:AQ,MATCH(CHECKLIST!B327,DATOS!B:B,0),1)),"")</f>
        <v/>
      </c>
      <c r="H327" s="18" t="str">
        <f>IFERROR(IF(INDEX(DATOS!AC:AC,MATCH(CHECKLIST!B327,DATOS!B:B,0),1)="","X",IF(INDEX(DATOS!AC:AC,MATCH(CHECKLIST!B327,DATOS!B:B,0),1)="VIGENTE","",INDEX(DATOS!AC:AC,MATCH(CHECKLIST!B327,DATOS!B:B,0),1))),"")</f>
        <v/>
      </c>
      <c r="I327" s="18" t="str">
        <f>IFERROR(IF(INDEX(DATOS!AU:AU,MATCH(CHECKLIST!B327,DATOS!B:B,0),1)=0,"",INDEX(DATOS!AU:AU,MATCH(CHECKLIST!B327,DATOS!B:B,0),1)),"")</f>
        <v/>
      </c>
      <c r="J327" s="18" t="str">
        <f>IFERROR(IF(INDEX(DATOS!AS:AS,MATCH(CHECKLIST!B327,DATOS!B:B,0),1)=0,"",INDEX(DATOS!AS:AS,MATCH(CHECKLIST!B327,DATOS!B:B,0),1)),"")</f>
        <v/>
      </c>
      <c r="K327" s="50" t="str">
        <f>IFERROR(IF(INDEX(DATOS!AT:AT,MATCH(CHECKLIST!B327,DATOS!B:B,0),1)=0,"",INDEX(DATOS!AT:AT,MATCH(CHECKLIST!B327,DATOS!B:B,0),1)),"")</f>
        <v/>
      </c>
      <c r="L327" s="18" t="str">
        <f>IFERROR(IF(INDEX(DATOS!AV:AV,MATCH(CHECKLIST!B327,DATOS!B:B,0),1)=0,"",INDEX(DATOS!AV:AV,MATCH(CHECKLIST!B327,DATOS!B:B,0),1)),"")</f>
        <v/>
      </c>
      <c r="M327" s="18" t="str">
        <f>IFERROR(IF(INDEX(DATOS!AR:AR,MATCH(CHECKLIST!B327,DATOS!B:B,0),1)=0,"",INDEX(DATOS!AR:AR,MATCH(CHECKLIST!B327,DATOS!B:B,0),1)),"")</f>
        <v/>
      </c>
      <c r="N327" s="50" t="str">
        <f ca="1">IFERROR(IF(INDEX(DATOS!K:K,MATCH(CHECKLIST!B327,DATOS!B:B,0),1)="","X",IF(INDEX(DATOS!K:K,MATCH(CHECKLIST!B327,DATOS!B:B,0),1)&gt;YEAR(TODAY())-1,"","VENCIDA")),"")</f>
        <v/>
      </c>
      <c r="O327" s="50" t="str">
        <f>IFERROR(IF(INDEX(DATOS!AY:AY,MATCH(CHECKLIST!B327,DATOS!B:B,0),1)=0,"",INDEX(DATOS!AY:AY,MATCH(CHECKLIST!B327,DATOS!B:B,0),1)),"")</f>
        <v/>
      </c>
      <c r="P327" s="18" t="str">
        <f>IFERROR(IF(INDEX(DATOS!AW:AW,MATCH(CHECKLIST!B327,DATOS!B:B,0),1)=0,"",INDEX(DATOS!AW:AW,MATCH(CHECKLIST!B327,DATOS!B:B,0),1)),"")</f>
        <v/>
      </c>
      <c r="Q327" s="18" t="str">
        <f>IFERROR(IF(INDEX(DATOS!AX:AX,MATCH(CHECKLIST!B327,DATOS!B:B,0),1)=0,"",INDEX(DATOS!AX:AX,MATCH(CHECKLIST!B327,DATOS!B:B,0),1)),"")</f>
        <v/>
      </c>
      <c r="R327" t="str">
        <f>IF(B327="","",1)</f>
        <v/>
      </c>
      <c r="S327" t="str">
        <f t="shared" si="14"/>
        <v/>
      </c>
      <c r="U327" t="str">
        <f t="shared" si="12"/>
        <v/>
      </c>
      <c r="V327" t="str">
        <f t="shared" si="13"/>
        <v/>
      </c>
    </row>
    <row r="328" spans="1:22" ht="15" customHeight="1" x14ac:dyDescent="0.25">
      <c r="A328" s="13">
        <v>315</v>
      </c>
      <c r="B328" t="str">
        <f>IFERROR(INDEX(DATOS!B:B,MATCH(CHECKLIST!A328,DATOS!BM:BM,0),1),"")</f>
        <v/>
      </c>
      <c r="C328" t="str">
        <f>IFERROR(INDEX(DATOS!I:I,MATCH(CHECKLIST!A328,DATOS!BM:BM,0),1),"")</f>
        <v/>
      </c>
      <c r="D328" t="str">
        <f>IFERROR(INDEX(DATOS!R:R,MATCH(CHECKLIST!E328,DATOS!F:F,0),1),"")</f>
        <v/>
      </c>
      <c r="E328" s="17" t="str">
        <f>IFERROR(INDEX(DATOS!F:F,MATCH(CHECKLIST!A328,DATOS!BM:BM,0),1),"")</f>
        <v/>
      </c>
      <c r="F328" s="3" t="str">
        <f>IFERROR(IF(INDEX(DATOS!AL:AL,MATCH(CHECKLIST!B328,DATOS!B:B,0),1)=0,"",INDEX(DATOS!AL:AL,MATCH(CHECKLIST!B328,DATOS!B:B,0),1)),"")</f>
        <v/>
      </c>
      <c r="G328" s="18" t="str">
        <f>IFERROR(IF(INDEX(DATOS!AQ:AQ,MATCH(CHECKLIST!B328,DATOS!B:B,0),1)=0,"",INDEX(DATOS!AQ:AQ,MATCH(CHECKLIST!B328,DATOS!B:B,0),1)),"")</f>
        <v/>
      </c>
      <c r="H328" s="18" t="str">
        <f>IFERROR(IF(INDEX(DATOS!AC:AC,MATCH(CHECKLIST!B328,DATOS!B:B,0),1)="","X",IF(INDEX(DATOS!AC:AC,MATCH(CHECKLIST!B328,DATOS!B:B,0),1)="VIGENTE","",INDEX(DATOS!AC:AC,MATCH(CHECKLIST!B328,DATOS!B:B,0),1))),"")</f>
        <v/>
      </c>
      <c r="I328" s="18" t="str">
        <f>IFERROR(IF(INDEX(DATOS!AU:AU,MATCH(CHECKLIST!B328,DATOS!B:B,0),1)=0,"",INDEX(DATOS!AU:AU,MATCH(CHECKLIST!B328,DATOS!B:B,0),1)),"")</f>
        <v/>
      </c>
      <c r="J328" s="18" t="str">
        <f>IFERROR(IF(INDEX(DATOS!AS:AS,MATCH(CHECKLIST!B328,DATOS!B:B,0),1)=0,"",INDEX(DATOS!AS:AS,MATCH(CHECKLIST!B328,DATOS!B:B,0),1)),"")</f>
        <v/>
      </c>
      <c r="K328" s="50" t="str">
        <f>IFERROR(IF(INDEX(DATOS!AT:AT,MATCH(CHECKLIST!B328,DATOS!B:B,0),1)=0,"",INDEX(DATOS!AT:AT,MATCH(CHECKLIST!B328,DATOS!B:B,0),1)),"")</f>
        <v/>
      </c>
      <c r="L328" s="18" t="str">
        <f>IFERROR(IF(INDEX(DATOS!AV:AV,MATCH(CHECKLIST!B328,DATOS!B:B,0),1)=0,"",INDEX(DATOS!AV:AV,MATCH(CHECKLIST!B328,DATOS!B:B,0),1)),"")</f>
        <v/>
      </c>
      <c r="M328" s="18" t="str">
        <f>IFERROR(IF(INDEX(DATOS!AR:AR,MATCH(CHECKLIST!B328,DATOS!B:B,0),1)=0,"",INDEX(DATOS!AR:AR,MATCH(CHECKLIST!B328,DATOS!B:B,0),1)),"")</f>
        <v/>
      </c>
      <c r="N328" s="50" t="str">
        <f ca="1">IFERROR(IF(INDEX(DATOS!K:K,MATCH(CHECKLIST!B328,DATOS!B:B,0),1)="","X",IF(INDEX(DATOS!K:K,MATCH(CHECKLIST!B328,DATOS!B:B,0),1)&gt;YEAR(TODAY())-1,"","VENCIDA")),"")</f>
        <v/>
      </c>
      <c r="O328" s="50" t="str">
        <f>IFERROR(IF(INDEX(DATOS!AY:AY,MATCH(CHECKLIST!B328,DATOS!B:B,0),1)=0,"",INDEX(DATOS!AY:AY,MATCH(CHECKLIST!B328,DATOS!B:B,0),1)),"")</f>
        <v/>
      </c>
      <c r="P328" s="18" t="str">
        <f>IFERROR(IF(INDEX(DATOS!AW:AW,MATCH(CHECKLIST!B328,DATOS!B:B,0),1)=0,"",INDEX(DATOS!AW:AW,MATCH(CHECKLIST!B328,DATOS!B:B,0),1)),"")</f>
        <v/>
      </c>
      <c r="Q328" s="18" t="str">
        <f>IFERROR(IF(INDEX(DATOS!AX:AX,MATCH(CHECKLIST!B328,DATOS!B:B,0),1)=0,"",INDEX(DATOS!AX:AX,MATCH(CHECKLIST!B328,DATOS!B:B,0),1)),"")</f>
        <v/>
      </c>
      <c r="S328">
        <f t="shared" si="14"/>
        <v>0</v>
      </c>
      <c r="U328" t="str">
        <f t="shared" si="12"/>
        <v/>
      </c>
      <c r="V328" t="str">
        <f t="shared" si="13"/>
        <v/>
      </c>
    </row>
    <row r="329" spans="1:22" ht="15" customHeight="1" x14ac:dyDescent="0.25">
      <c r="A329" s="13">
        <v>316</v>
      </c>
      <c r="B329" t="str">
        <f>IFERROR(INDEX(DATOS!B:B,MATCH(CHECKLIST!A329,DATOS!BM:BM,0),1),"")</f>
        <v/>
      </c>
      <c r="C329" t="str">
        <f>IFERROR(INDEX(DATOS!I:I,MATCH(CHECKLIST!A329,DATOS!BM:BM,0),1),"")</f>
        <v/>
      </c>
      <c r="D329" t="str">
        <f>IFERROR(INDEX(DATOS!R:R,MATCH(CHECKLIST!E329,DATOS!F:F,0),1),"")</f>
        <v/>
      </c>
      <c r="E329" s="17" t="str">
        <f>IFERROR(INDEX(DATOS!F:F,MATCH(CHECKLIST!A329,DATOS!BM:BM,0),1),"")</f>
        <v/>
      </c>
      <c r="F329" s="3" t="str">
        <f>IFERROR(IF(INDEX(DATOS!AL:AL,MATCH(CHECKLIST!B329,DATOS!B:B,0),1)=0,"",INDEX(DATOS!AL:AL,MATCH(CHECKLIST!B329,DATOS!B:B,0),1)),"")</f>
        <v/>
      </c>
      <c r="G329" s="18" t="str">
        <f>IFERROR(IF(INDEX(DATOS!AQ:AQ,MATCH(CHECKLIST!B329,DATOS!B:B,0),1)=0,"",INDEX(DATOS!AQ:AQ,MATCH(CHECKLIST!B329,DATOS!B:B,0),1)),"")</f>
        <v/>
      </c>
      <c r="H329" s="18" t="str">
        <f>IFERROR(IF(INDEX(DATOS!AC:AC,MATCH(CHECKLIST!B329,DATOS!B:B,0),1)="","X",IF(INDEX(DATOS!AC:AC,MATCH(CHECKLIST!B329,DATOS!B:B,0),1)="VIGENTE","",INDEX(DATOS!AC:AC,MATCH(CHECKLIST!B329,DATOS!B:B,0),1))),"")</f>
        <v/>
      </c>
      <c r="I329" s="18" t="str">
        <f>IFERROR(IF(INDEX(DATOS!AU:AU,MATCH(CHECKLIST!B329,DATOS!B:B,0),1)=0,"",INDEX(DATOS!AU:AU,MATCH(CHECKLIST!B329,DATOS!B:B,0),1)),"")</f>
        <v/>
      </c>
      <c r="J329" s="18" t="str">
        <f>IFERROR(IF(INDEX(DATOS!AS:AS,MATCH(CHECKLIST!B329,DATOS!B:B,0),1)=0,"",INDEX(DATOS!AS:AS,MATCH(CHECKLIST!B329,DATOS!B:B,0),1)),"")</f>
        <v/>
      </c>
      <c r="K329" s="50" t="str">
        <f>IFERROR(IF(INDEX(DATOS!AT:AT,MATCH(CHECKLIST!B329,DATOS!B:B,0),1)=0,"",INDEX(DATOS!AT:AT,MATCH(CHECKLIST!B329,DATOS!B:B,0),1)),"")</f>
        <v/>
      </c>
      <c r="L329" s="18" t="str">
        <f>IFERROR(IF(INDEX(DATOS!AV:AV,MATCH(CHECKLIST!B329,DATOS!B:B,0),1)=0,"",INDEX(DATOS!AV:AV,MATCH(CHECKLIST!B329,DATOS!B:B,0),1)),"")</f>
        <v/>
      </c>
      <c r="M329" s="18" t="str">
        <f>IFERROR(IF(INDEX(DATOS!AR:AR,MATCH(CHECKLIST!B329,DATOS!B:B,0),1)=0,"",INDEX(DATOS!AR:AR,MATCH(CHECKLIST!B329,DATOS!B:B,0),1)),"")</f>
        <v/>
      </c>
      <c r="N329" s="50" t="str">
        <f ca="1">IFERROR(IF(INDEX(DATOS!K:K,MATCH(CHECKLIST!B329,DATOS!B:B,0),1)="","X",IF(INDEX(DATOS!K:K,MATCH(CHECKLIST!B329,DATOS!B:B,0),1)&gt;YEAR(TODAY())-1,"","VENCIDA")),"")</f>
        <v/>
      </c>
      <c r="O329" s="50" t="str">
        <f>IFERROR(IF(INDEX(DATOS!AY:AY,MATCH(CHECKLIST!B329,DATOS!B:B,0),1)=0,"",INDEX(DATOS!AY:AY,MATCH(CHECKLIST!B329,DATOS!B:B,0),1)),"")</f>
        <v/>
      </c>
      <c r="P329" s="18" t="str">
        <f>IFERROR(IF(INDEX(DATOS!AW:AW,MATCH(CHECKLIST!B329,DATOS!B:B,0),1)=0,"",INDEX(DATOS!AW:AW,MATCH(CHECKLIST!B329,DATOS!B:B,0),1)),"")</f>
        <v/>
      </c>
      <c r="Q329" s="18" t="str">
        <f>IFERROR(IF(INDEX(DATOS!AX:AX,MATCH(CHECKLIST!B329,DATOS!B:B,0),1)=0,"",INDEX(DATOS!AX:AX,MATCH(CHECKLIST!B329,DATOS!B:B,0),1)),"")</f>
        <v/>
      </c>
      <c r="R329" t="str">
        <f>IF(B329="","",1)</f>
        <v/>
      </c>
      <c r="S329" t="str">
        <f t="shared" si="14"/>
        <v/>
      </c>
      <c r="U329" t="str">
        <f t="shared" si="12"/>
        <v/>
      </c>
      <c r="V329" t="str">
        <f t="shared" si="13"/>
        <v/>
      </c>
    </row>
    <row r="330" spans="1:22" ht="15" customHeight="1" x14ac:dyDescent="0.25">
      <c r="A330" s="13">
        <v>317</v>
      </c>
      <c r="B330" t="str">
        <f>IFERROR(INDEX(DATOS!B:B,MATCH(CHECKLIST!A330,DATOS!BM:BM,0),1),"")</f>
        <v/>
      </c>
      <c r="C330" t="str">
        <f>IFERROR(INDEX(DATOS!I:I,MATCH(CHECKLIST!A330,DATOS!BM:BM,0),1),"")</f>
        <v/>
      </c>
      <c r="D330" t="str">
        <f>IFERROR(INDEX(DATOS!R:R,MATCH(CHECKLIST!E330,DATOS!F:F,0),1),"")</f>
        <v/>
      </c>
      <c r="E330" s="17" t="str">
        <f>IFERROR(INDEX(DATOS!F:F,MATCH(CHECKLIST!A330,DATOS!BM:BM,0),1),"")</f>
        <v/>
      </c>
      <c r="F330" s="3" t="str">
        <f>IFERROR(IF(INDEX(DATOS!AL:AL,MATCH(CHECKLIST!B330,DATOS!B:B,0),1)=0,"",INDEX(DATOS!AL:AL,MATCH(CHECKLIST!B330,DATOS!B:B,0),1)),"")</f>
        <v/>
      </c>
      <c r="G330" s="18" t="str">
        <f>IFERROR(IF(INDEX(DATOS!AQ:AQ,MATCH(CHECKLIST!B330,DATOS!B:B,0),1)=0,"",INDEX(DATOS!AQ:AQ,MATCH(CHECKLIST!B330,DATOS!B:B,0),1)),"")</f>
        <v/>
      </c>
      <c r="H330" s="18" t="str">
        <f>IFERROR(IF(INDEX(DATOS!AC:AC,MATCH(CHECKLIST!B330,DATOS!B:B,0),1)="","X",IF(INDEX(DATOS!AC:AC,MATCH(CHECKLIST!B330,DATOS!B:B,0),1)="VIGENTE","",INDEX(DATOS!AC:AC,MATCH(CHECKLIST!B330,DATOS!B:B,0),1))),"")</f>
        <v/>
      </c>
      <c r="I330" s="18" t="str">
        <f>IFERROR(IF(INDEX(DATOS!AU:AU,MATCH(CHECKLIST!B330,DATOS!B:B,0),1)=0,"",INDEX(DATOS!AU:AU,MATCH(CHECKLIST!B330,DATOS!B:B,0),1)),"")</f>
        <v/>
      </c>
      <c r="J330" s="18" t="str">
        <f>IFERROR(IF(INDEX(DATOS!AS:AS,MATCH(CHECKLIST!B330,DATOS!B:B,0),1)=0,"",INDEX(DATOS!AS:AS,MATCH(CHECKLIST!B330,DATOS!B:B,0),1)),"")</f>
        <v/>
      </c>
      <c r="K330" s="50" t="str">
        <f>IFERROR(IF(INDEX(DATOS!AT:AT,MATCH(CHECKLIST!B330,DATOS!B:B,0),1)=0,"",INDEX(DATOS!AT:AT,MATCH(CHECKLIST!B330,DATOS!B:B,0),1)),"")</f>
        <v/>
      </c>
      <c r="L330" s="18" t="str">
        <f>IFERROR(IF(INDEX(DATOS!AV:AV,MATCH(CHECKLIST!B330,DATOS!B:B,0),1)=0,"",INDEX(DATOS!AV:AV,MATCH(CHECKLIST!B330,DATOS!B:B,0),1)),"")</f>
        <v/>
      </c>
      <c r="M330" s="18" t="str">
        <f>IFERROR(IF(INDEX(DATOS!AR:AR,MATCH(CHECKLIST!B330,DATOS!B:B,0),1)=0,"",INDEX(DATOS!AR:AR,MATCH(CHECKLIST!B330,DATOS!B:B,0),1)),"")</f>
        <v/>
      </c>
      <c r="N330" s="50" t="str">
        <f ca="1">IFERROR(IF(INDEX(DATOS!K:K,MATCH(CHECKLIST!B330,DATOS!B:B,0),1)="","X",IF(INDEX(DATOS!K:K,MATCH(CHECKLIST!B330,DATOS!B:B,0),1)&gt;YEAR(TODAY())-1,"","VENCIDA")),"")</f>
        <v/>
      </c>
      <c r="O330" s="50" t="str">
        <f>IFERROR(IF(INDEX(DATOS!AY:AY,MATCH(CHECKLIST!B330,DATOS!B:B,0),1)=0,"",INDEX(DATOS!AY:AY,MATCH(CHECKLIST!B330,DATOS!B:B,0),1)),"")</f>
        <v/>
      </c>
      <c r="P330" s="18" t="str">
        <f>IFERROR(IF(INDEX(DATOS!AW:AW,MATCH(CHECKLIST!B330,DATOS!B:B,0),1)=0,"",INDEX(DATOS!AW:AW,MATCH(CHECKLIST!B330,DATOS!B:B,0),1)),"")</f>
        <v/>
      </c>
      <c r="Q330" s="18" t="str">
        <f>IFERROR(IF(INDEX(DATOS!AX:AX,MATCH(CHECKLIST!B330,DATOS!B:B,0),1)=0,"",INDEX(DATOS!AX:AX,MATCH(CHECKLIST!B330,DATOS!B:B,0),1)),"")</f>
        <v/>
      </c>
      <c r="S330">
        <f t="shared" si="14"/>
        <v>0</v>
      </c>
      <c r="U330" t="str">
        <f t="shared" si="12"/>
        <v/>
      </c>
      <c r="V330" t="str">
        <f t="shared" si="13"/>
        <v/>
      </c>
    </row>
    <row r="331" spans="1:22" x14ac:dyDescent="0.25">
      <c r="A331" s="13">
        <v>318</v>
      </c>
      <c r="B331" t="str">
        <f>IFERROR(INDEX(DATOS!B:B,MATCH(CHECKLIST!A331,DATOS!BM:BM,0),1),"")</f>
        <v/>
      </c>
      <c r="C331" t="str">
        <f>IFERROR(INDEX(DATOS!I:I,MATCH(CHECKLIST!A331,DATOS!BM:BM,0),1),"")</f>
        <v/>
      </c>
      <c r="D331" t="str">
        <f>IFERROR(INDEX(DATOS!R:R,MATCH(CHECKLIST!E331,DATOS!F:F,0),1),"")</f>
        <v/>
      </c>
      <c r="E331" s="17" t="str">
        <f>IFERROR(INDEX(DATOS!F:F,MATCH(CHECKLIST!A331,DATOS!BM:BM,0),1),"")</f>
        <v/>
      </c>
      <c r="F331" s="3" t="str">
        <f>IFERROR(IF(INDEX(DATOS!AL:AL,MATCH(CHECKLIST!B331,DATOS!B:B,0),1)=0,"",INDEX(DATOS!AL:AL,MATCH(CHECKLIST!B331,DATOS!B:B,0),1)),"")</f>
        <v/>
      </c>
      <c r="G331" s="18" t="str">
        <f>IFERROR(IF(INDEX(DATOS!AQ:AQ,MATCH(CHECKLIST!B331,DATOS!B:B,0),1)=0,"",INDEX(DATOS!AQ:AQ,MATCH(CHECKLIST!B331,DATOS!B:B,0),1)),"")</f>
        <v/>
      </c>
      <c r="H331" s="18" t="str">
        <f>IFERROR(IF(INDEX(DATOS!AC:AC,MATCH(CHECKLIST!B331,DATOS!B:B,0),1)="","X",IF(INDEX(DATOS!AC:AC,MATCH(CHECKLIST!B331,DATOS!B:B,0),1)="VIGENTE","",INDEX(DATOS!AC:AC,MATCH(CHECKLIST!B331,DATOS!B:B,0),1))),"")</f>
        <v/>
      </c>
      <c r="I331" s="18" t="str">
        <f>IFERROR(IF(INDEX(DATOS!AU:AU,MATCH(CHECKLIST!B331,DATOS!B:B,0),1)=0,"",INDEX(DATOS!AU:AU,MATCH(CHECKLIST!B331,DATOS!B:B,0),1)),"")</f>
        <v/>
      </c>
      <c r="J331" s="18" t="str">
        <f>IFERROR(IF(INDEX(DATOS!AS:AS,MATCH(CHECKLIST!B331,DATOS!B:B,0),1)=0,"",INDEX(DATOS!AS:AS,MATCH(CHECKLIST!B331,DATOS!B:B,0),1)),"")</f>
        <v/>
      </c>
      <c r="K331" s="50" t="str">
        <f>IFERROR(IF(INDEX(DATOS!AT:AT,MATCH(CHECKLIST!B331,DATOS!B:B,0),1)=0,"",INDEX(DATOS!AT:AT,MATCH(CHECKLIST!B331,DATOS!B:B,0),1)),"")</f>
        <v/>
      </c>
      <c r="L331" s="18" t="str">
        <f>IFERROR(IF(INDEX(DATOS!AV:AV,MATCH(CHECKLIST!B331,DATOS!B:B,0),1)=0,"",INDEX(DATOS!AV:AV,MATCH(CHECKLIST!B331,DATOS!B:B,0),1)),"")</f>
        <v/>
      </c>
      <c r="M331" s="18" t="str">
        <f>IFERROR(IF(INDEX(DATOS!AR:AR,MATCH(CHECKLIST!B331,DATOS!B:B,0),1)=0,"",INDEX(DATOS!AR:AR,MATCH(CHECKLIST!B331,DATOS!B:B,0),1)),"")</f>
        <v/>
      </c>
      <c r="N331" s="50" t="str">
        <f ca="1">IFERROR(IF(INDEX(DATOS!K:K,MATCH(CHECKLIST!B331,DATOS!B:B,0),1)="","X",IF(INDEX(DATOS!K:K,MATCH(CHECKLIST!B331,DATOS!B:B,0),1)&gt;YEAR(TODAY())-1,"","VENCIDA")),"")</f>
        <v/>
      </c>
      <c r="O331" s="50" t="str">
        <f>IFERROR(IF(INDEX(DATOS!AY:AY,MATCH(CHECKLIST!B331,DATOS!B:B,0),1)=0,"",INDEX(DATOS!AY:AY,MATCH(CHECKLIST!B331,DATOS!B:B,0),1)),"")</f>
        <v/>
      </c>
      <c r="P331" s="18" t="str">
        <f>IFERROR(IF(INDEX(DATOS!AW:AW,MATCH(CHECKLIST!B331,DATOS!B:B,0),1)=0,"",INDEX(DATOS!AW:AW,MATCH(CHECKLIST!B331,DATOS!B:B,0),1)),"")</f>
        <v/>
      </c>
      <c r="Q331" s="18" t="str">
        <f>IFERROR(IF(INDEX(DATOS!AX:AX,MATCH(CHECKLIST!B331,DATOS!B:B,0),1)=0,"",INDEX(DATOS!AX:AX,MATCH(CHECKLIST!B331,DATOS!B:B,0),1)),"")</f>
        <v/>
      </c>
      <c r="R331" t="str">
        <f>IF(B331="","",1)</f>
        <v/>
      </c>
      <c r="S331" t="str">
        <f t="shared" si="14"/>
        <v/>
      </c>
      <c r="U331" t="str">
        <f t="shared" si="12"/>
        <v/>
      </c>
      <c r="V331" t="str">
        <f t="shared" si="13"/>
        <v/>
      </c>
    </row>
    <row r="332" spans="1:22" x14ac:dyDescent="0.25">
      <c r="A332" s="13">
        <v>319</v>
      </c>
      <c r="B332" t="str">
        <f>IFERROR(INDEX(DATOS!B:B,MATCH(CHECKLIST!A332,DATOS!BM:BM,0),1),"")</f>
        <v/>
      </c>
      <c r="C332" t="str">
        <f>IFERROR(INDEX(DATOS!I:I,MATCH(CHECKLIST!A332,DATOS!BM:BM,0),1),"")</f>
        <v/>
      </c>
      <c r="D332" t="str">
        <f>IFERROR(INDEX(DATOS!R:R,MATCH(CHECKLIST!E332,DATOS!F:F,0),1),"")</f>
        <v/>
      </c>
      <c r="E332" s="17" t="str">
        <f>IFERROR(INDEX(DATOS!F:F,MATCH(CHECKLIST!A332,DATOS!BM:BM,0),1),"")</f>
        <v/>
      </c>
      <c r="F332" s="3" t="str">
        <f>IFERROR(IF(INDEX(DATOS!AL:AL,MATCH(CHECKLIST!B332,DATOS!B:B,0),1)=0,"",INDEX(DATOS!AL:AL,MATCH(CHECKLIST!B332,DATOS!B:B,0),1)),"")</f>
        <v/>
      </c>
      <c r="G332" s="18" t="str">
        <f>IFERROR(IF(INDEX(DATOS!AQ:AQ,MATCH(CHECKLIST!B332,DATOS!B:B,0),1)=0,"",INDEX(DATOS!AQ:AQ,MATCH(CHECKLIST!B332,DATOS!B:B,0),1)),"")</f>
        <v/>
      </c>
      <c r="H332" s="18" t="str">
        <f>IFERROR(IF(INDEX(DATOS!AC:AC,MATCH(CHECKLIST!B332,DATOS!B:B,0),1)="","X",IF(INDEX(DATOS!AC:AC,MATCH(CHECKLIST!B332,DATOS!B:B,0),1)="VIGENTE","",INDEX(DATOS!AC:AC,MATCH(CHECKLIST!B332,DATOS!B:B,0),1))),"")</f>
        <v/>
      </c>
      <c r="I332" s="18" t="str">
        <f>IFERROR(IF(INDEX(DATOS!AU:AU,MATCH(CHECKLIST!B332,DATOS!B:B,0),1)=0,"",INDEX(DATOS!AU:AU,MATCH(CHECKLIST!B332,DATOS!B:B,0),1)),"")</f>
        <v/>
      </c>
      <c r="J332" s="18" t="str">
        <f>IFERROR(IF(INDEX(DATOS!AS:AS,MATCH(CHECKLIST!B332,DATOS!B:B,0),1)=0,"",INDEX(DATOS!AS:AS,MATCH(CHECKLIST!B332,DATOS!B:B,0),1)),"")</f>
        <v/>
      </c>
      <c r="K332" s="50" t="str">
        <f>IFERROR(IF(INDEX(DATOS!AT:AT,MATCH(CHECKLIST!B332,DATOS!B:B,0),1)=0,"",INDEX(DATOS!AT:AT,MATCH(CHECKLIST!B332,DATOS!B:B,0),1)),"")</f>
        <v/>
      </c>
      <c r="L332" s="18" t="str">
        <f>IFERROR(IF(INDEX(DATOS!AV:AV,MATCH(CHECKLIST!B332,DATOS!B:B,0),1)=0,"",INDEX(DATOS!AV:AV,MATCH(CHECKLIST!B332,DATOS!B:B,0),1)),"")</f>
        <v/>
      </c>
      <c r="M332" s="18" t="str">
        <f>IFERROR(IF(INDEX(DATOS!AR:AR,MATCH(CHECKLIST!B332,DATOS!B:B,0),1)=0,"",INDEX(DATOS!AR:AR,MATCH(CHECKLIST!B332,DATOS!B:B,0),1)),"")</f>
        <v/>
      </c>
      <c r="N332" s="50" t="str">
        <f ca="1">IFERROR(IF(INDEX(DATOS!K:K,MATCH(CHECKLIST!B332,DATOS!B:B,0),1)="","X",IF(INDEX(DATOS!K:K,MATCH(CHECKLIST!B332,DATOS!B:B,0),1)&gt;YEAR(TODAY())-1,"","VENCIDA")),"")</f>
        <v/>
      </c>
      <c r="O332" s="50" t="str">
        <f>IFERROR(IF(INDEX(DATOS!AY:AY,MATCH(CHECKLIST!B332,DATOS!B:B,0),1)=0,"",INDEX(DATOS!AY:AY,MATCH(CHECKLIST!B332,DATOS!B:B,0),1)),"")</f>
        <v/>
      </c>
      <c r="P332" s="18" t="str">
        <f>IFERROR(IF(INDEX(DATOS!AW:AW,MATCH(CHECKLIST!B332,DATOS!B:B,0),1)=0,"",INDEX(DATOS!AW:AW,MATCH(CHECKLIST!B332,DATOS!B:B,0),1)),"")</f>
        <v/>
      </c>
      <c r="Q332" s="18" t="str">
        <f>IFERROR(IF(INDEX(DATOS!AX:AX,MATCH(CHECKLIST!B332,DATOS!B:B,0),1)=0,"",INDEX(DATOS!AX:AX,MATCH(CHECKLIST!B332,DATOS!B:B,0),1)),"")</f>
        <v/>
      </c>
      <c r="S332">
        <f t="shared" si="14"/>
        <v>0</v>
      </c>
      <c r="U332" t="str">
        <f t="shared" si="12"/>
        <v/>
      </c>
      <c r="V332" t="str">
        <f t="shared" si="13"/>
        <v/>
      </c>
    </row>
    <row r="333" spans="1:22" x14ac:dyDescent="0.25">
      <c r="A333" s="13">
        <v>320</v>
      </c>
      <c r="B333" t="str">
        <f>IFERROR(INDEX(DATOS!B:B,MATCH(CHECKLIST!A333,DATOS!BM:BM,0),1),"")</f>
        <v/>
      </c>
      <c r="C333" t="str">
        <f>IFERROR(INDEX(DATOS!I:I,MATCH(CHECKLIST!A333,DATOS!BM:BM,0),1),"")</f>
        <v/>
      </c>
      <c r="D333" t="str">
        <f>IFERROR(INDEX(DATOS!R:R,MATCH(CHECKLIST!E333,DATOS!F:F,0),1),"")</f>
        <v/>
      </c>
      <c r="E333" s="17" t="str">
        <f>IFERROR(INDEX(DATOS!F:F,MATCH(CHECKLIST!A333,DATOS!BM:BM,0),1),"")</f>
        <v/>
      </c>
      <c r="F333" s="3" t="str">
        <f>IFERROR(IF(INDEX(DATOS!AL:AL,MATCH(CHECKLIST!B333,DATOS!B:B,0),1)=0,"",INDEX(DATOS!AL:AL,MATCH(CHECKLIST!B333,DATOS!B:B,0),1)),"")</f>
        <v/>
      </c>
      <c r="G333" s="18" t="str">
        <f>IFERROR(IF(INDEX(DATOS!AQ:AQ,MATCH(CHECKLIST!B333,DATOS!B:B,0),1)=0,"",INDEX(DATOS!AQ:AQ,MATCH(CHECKLIST!B333,DATOS!B:B,0),1)),"")</f>
        <v/>
      </c>
      <c r="H333" s="18" t="str">
        <f>IFERROR(IF(INDEX(DATOS!AC:AC,MATCH(CHECKLIST!B333,DATOS!B:B,0),1)="","X",IF(INDEX(DATOS!AC:AC,MATCH(CHECKLIST!B333,DATOS!B:B,0),1)="VIGENTE","",INDEX(DATOS!AC:AC,MATCH(CHECKLIST!B333,DATOS!B:B,0),1))),"")</f>
        <v/>
      </c>
      <c r="I333" s="18" t="str">
        <f>IFERROR(IF(INDEX(DATOS!AU:AU,MATCH(CHECKLIST!B333,DATOS!B:B,0),1)=0,"",INDEX(DATOS!AU:AU,MATCH(CHECKLIST!B333,DATOS!B:B,0),1)),"")</f>
        <v/>
      </c>
      <c r="J333" s="18" t="str">
        <f>IFERROR(IF(INDEX(DATOS!AS:AS,MATCH(CHECKLIST!B333,DATOS!B:B,0),1)=0,"",INDEX(DATOS!AS:AS,MATCH(CHECKLIST!B333,DATOS!B:B,0),1)),"")</f>
        <v/>
      </c>
      <c r="K333" s="50" t="str">
        <f>IFERROR(IF(INDEX(DATOS!AT:AT,MATCH(CHECKLIST!B333,DATOS!B:B,0),1)=0,"",INDEX(DATOS!AT:AT,MATCH(CHECKLIST!B333,DATOS!B:B,0),1)),"")</f>
        <v/>
      </c>
      <c r="L333" s="18" t="str">
        <f>IFERROR(IF(INDEX(DATOS!AV:AV,MATCH(CHECKLIST!B333,DATOS!B:B,0),1)=0,"",INDEX(DATOS!AV:AV,MATCH(CHECKLIST!B333,DATOS!B:B,0),1)),"")</f>
        <v/>
      </c>
      <c r="M333" s="18" t="str">
        <f>IFERROR(IF(INDEX(DATOS!AR:AR,MATCH(CHECKLIST!B333,DATOS!B:B,0),1)=0,"",INDEX(DATOS!AR:AR,MATCH(CHECKLIST!B333,DATOS!B:B,0),1)),"")</f>
        <v/>
      </c>
      <c r="N333" s="50" t="str">
        <f ca="1">IFERROR(IF(INDEX(DATOS!K:K,MATCH(CHECKLIST!B333,DATOS!B:B,0),1)="","X",IF(INDEX(DATOS!K:K,MATCH(CHECKLIST!B333,DATOS!B:B,0),1)&gt;YEAR(TODAY())-1,"","VENCIDA")),"")</f>
        <v/>
      </c>
      <c r="O333" s="50" t="str">
        <f>IFERROR(IF(INDEX(DATOS!AY:AY,MATCH(CHECKLIST!B333,DATOS!B:B,0),1)=0,"",INDEX(DATOS!AY:AY,MATCH(CHECKLIST!B333,DATOS!B:B,0),1)),"")</f>
        <v/>
      </c>
      <c r="P333" s="18" t="str">
        <f>IFERROR(IF(INDEX(DATOS!AW:AW,MATCH(CHECKLIST!B333,DATOS!B:B,0),1)=0,"",INDEX(DATOS!AW:AW,MATCH(CHECKLIST!B333,DATOS!B:B,0),1)),"")</f>
        <v/>
      </c>
      <c r="Q333" s="18" t="str">
        <f>IFERROR(IF(INDEX(DATOS!AX:AX,MATCH(CHECKLIST!B333,DATOS!B:B,0),1)=0,"",INDEX(DATOS!AX:AX,MATCH(CHECKLIST!B333,DATOS!B:B,0),1)),"")</f>
        <v/>
      </c>
      <c r="R333" t="str">
        <f>IF(B333="","",1)</f>
        <v/>
      </c>
      <c r="S333" t="str">
        <f t="shared" si="14"/>
        <v/>
      </c>
      <c r="U333" t="str">
        <f t="shared" si="12"/>
        <v/>
      </c>
      <c r="V333" t="str">
        <f t="shared" si="13"/>
        <v/>
      </c>
    </row>
    <row r="334" spans="1:22" ht="15" customHeight="1" x14ac:dyDescent="0.25">
      <c r="A334" s="13">
        <v>321</v>
      </c>
      <c r="B334" t="str">
        <f>IFERROR(INDEX(DATOS!B:B,MATCH(CHECKLIST!A334,DATOS!BM:BM,0),1),"")</f>
        <v/>
      </c>
      <c r="C334" t="str">
        <f>IFERROR(INDEX(DATOS!I:I,MATCH(CHECKLIST!A334,DATOS!BM:BM,0),1),"")</f>
        <v/>
      </c>
      <c r="D334" t="str">
        <f>IFERROR(INDEX(DATOS!R:R,MATCH(CHECKLIST!E334,DATOS!F:F,0),1),"")</f>
        <v/>
      </c>
      <c r="E334" s="17" t="str">
        <f>IFERROR(INDEX(DATOS!F:F,MATCH(CHECKLIST!A334,DATOS!BM:BM,0),1),"")</f>
        <v/>
      </c>
      <c r="F334" s="3" t="str">
        <f>IFERROR(IF(INDEX(DATOS!AL:AL,MATCH(CHECKLIST!B334,DATOS!B:B,0),1)=0,"",INDEX(DATOS!AL:AL,MATCH(CHECKLIST!B334,DATOS!B:B,0),1)),"")</f>
        <v/>
      </c>
      <c r="G334" s="18" t="str">
        <f>IFERROR(IF(INDEX(DATOS!AQ:AQ,MATCH(CHECKLIST!B334,DATOS!B:B,0),1)=0,"",INDEX(DATOS!AQ:AQ,MATCH(CHECKLIST!B334,DATOS!B:B,0),1)),"")</f>
        <v/>
      </c>
      <c r="H334" s="18" t="str">
        <f>IFERROR(IF(INDEX(DATOS!AC:AC,MATCH(CHECKLIST!B334,DATOS!B:B,0),1)="","X",IF(INDEX(DATOS!AC:AC,MATCH(CHECKLIST!B334,DATOS!B:B,0),1)="VIGENTE","",INDEX(DATOS!AC:AC,MATCH(CHECKLIST!B334,DATOS!B:B,0),1))),"")</f>
        <v/>
      </c>
      <c r="I334" s="18" t="str">
        <f>IFERROR(IF(INDEX(DATOS!AU:AU,MATCH(CHECKLIST!B334,DATOS!B:B,0),1)=0,"",INDEX(DATOS!AU:AU,MATCH(CHECKLIST!B334,DATOS!B:B,0),1)),"")</f>
        <v/>
      </c>
      <c r="J334" s="18" t="str">
        <f>IFERROR(IF(INDEX(DATOS!AS:AS,MATCH(CHECKLIST!B334,DATOS!B:B,0),1)=0,"",INDEX(DATOS!AS:AS,MATCH(CHECKLIST!B334,DATOS!B:B,0),1)),"")</f>
        <v/>
      </c>
      <c r="K334" s="50" t="str">
        <f>IFERROR(IF(INDEX(DATOS!AT:AT,MATCH(CHECKLIST!B334,DATOS!B:B,0),1)=0,"",INDEX(DATOS!AT:AT,MATCH(CHECKLIST!B334,DATOS!B:B,0),1)),"")</f>
        <v/>
      </c>
      <c r="L334" s="18" t="str">
        <f>IFERROR(IF(INDEX(DATOS!AV:AV,MATCH(CHECKLIST!B334,DATOS!B:B,0),1)=0,"",INDEX(DATOS!AV:AV,MATCH(CHECKLIST!B334,DATOS!B:B,0),1)),"")</f>
        <v/>
      </c>
      <c r="M334" s="18" t="str">
        <f>IFERROR(IF(INDEX(DATOS!AR:AR,MATCH(CHECKLIST!B334,DATOS!B:B,0),1)=0,"",INDEX(DATOS!AR:AR,MATCH(CHECKLIST!B334,DATOS!B:B,0),1)),"")</f>
        <v/>
      </c>
      <c r="N334" s="50" t="str">
        <f ca="1">IFERROR(IF(INDEX(DATOS!K:K,MATCH(CHECKLIST!B334,DATOS!B:B,0),1)="","X",IF(INDEX(DATOS!K:K,MATCH(CHECKLIST!B334,DATOS!B:B,0),1)&gt;YEAR(TODAY())-1,"","VENCIDA")),"")</f>
        <v/>
      </c>
      <c r="O334" s="50" t="str">
        <f>IFERROR(IF(INDEX(DATOS!AY:AY,MATCH(CHECKLIST!B334,DATOS!B:B,0),1)=0,"",INDEX(DATOS!AY:AY,MATCH(CHECKLIST!B334,DATOS!B:B,0),1)),"")</f>
        <v/>
      </c>
      <c r="P334" s="18" t="str">
        <f>IFERROR(IF(INDEX(DATOS!AW:AW,MATCH(CHECKLIST!B334,DATOS!B:B,0),1)=0,"",INDEX(DATOS!AW:AW,MATCH(CHECKLIST!B334,DATOS!B:B,0),1)),"")</f>
        <v/>
      </c>
      <c r="Q334" s="18" t="str">
        <f>IFERROR(IF(INDEX(DATOS!AX:AX,MATCH(CHECKLIST!B334,DATOS!B:B,0),1)=0,"",INDEX(DATOS!AX:AX,MATCH(CHECKLIST!B334,DATOS!B:B,0),1)),"")</f>
        <v/>
      </c>
      <c r="S334">
        <f t="shared" si="14"/>
        <v>0</v>
      </c>
      <c r="U334" t="str">
        <f t="shared" ref="U334:U397" si="15">IF(C334="","",C334)</f>
        <v/>
      </c>
      <c r="V334" t="str">
        <f t="shared" ref="V334:V397" si="16">IF(B334="","",B334)</f>
        <v/>
      </c>
    </row>
    <row r="335" spans="1:22" ht="15" customHeight="1" x14ac:dyDescent="0.25">
      <c r="A335" s="13">
        <v>322</v>
      </c>
      <c r="B335" t="str">
        <f>IFERROR(INDEX(DATOS!B:B,MATCH(CHECKLIST!A335,DATOS!BM:BM,0),1),"")</f>
        <v/>
      </c>
      <c r="C335" t="str">
        <f>IFERROR(INDEX(DATOS!I:I,MATCH(CHECKLIST!A335,DATOS!BM:BM,0),1),"")</f>
        <v/>
      </c>
      <c r="D335" t="str">
        <f>IFERROR(INDEX(DATOS!R:R,MATCH(CHECKLIST!E335,DATOS!F:F,0),1),"")</f>
        <v/>
      </c>
      <c r="E335" s="17" t="str">
        <f>IFERROR(INDEX(DATOS!F:F,MATCH(CHECKLIST!A335,DATOS!BM:BM,0),1),"")</f>
        <v/>
      </c>
      <c r="F335" s="3" t="str">
        <f>IFERROR(IF(INDEX(DATOS!AL:AL,MATCH(CHECKLIST!B335,DATOS!B:B,0),1)=0,"",INDEX(DATOS!AL:AL,MATCH(CHECKLIST!B335,DATOS!B:B,0),1)),"")</f>
        <v/>
      </c>
      <c r="G335" s="18" t="str">
        <f>IFERROR(IF(INDEX(DATOS!AQ:AQ,MATCH(CHECKLIST!B335,DATOS!B:B,0),1)=0,"",INDEX(DATOS!AQ:AQ,MATCH(CHECKLIST!B335,DATOS!B:B,0),1)),"")</f>
        <v/>
      </c>
      <c r="H335" s="18" t="str">
        <f>IFERROR(IF(INDEX(DATOS!AC:AC,MATCH(CHECKLIST!B335,DATOS!B:B,0),1)="","X",IF(INDEX(DATOS!AC:AC,MATCH(CHECKLIST!B335,DATOS!B:B,0),1)="VIGENTE","",INDEX(DATOS!AC:AC,MATCH(CHECKLIST!B335,DATOS!B:B,0),1))),"")</f>
        <v/>
      </c>
      <c r="I335" s="18" t="str">
        <f>IFERROR(IF(INDEX(DATOS!AU:AU,MATCH(CHECKLIST!B335,DATOS!B:B,0),1)=0,"",INDEX(DATOS!AU:AU,MATCH(CHECKLIST!B335,DATOS!B:B,0),1)),"")</f>
        <v/>
      </c>
      <c r="J335" s="18" t="str">
        <f>IFERROR(IF(INDEX(DATOS!AS:AS,MATCH(CHECKLIST!B335,DATOS!B:B,0),1)=0,"",INDEX(DATOS!AS:AS,MATCH(CHECKLIST!B335,DATOS!B:B,0),1)),"")</f>
        <v/>
      </c>
      <c r="K335" s="50" t="str">
        <f>IFERROR(IF(INDEX(DATOS!AT:AT,MATCH(CHECKLIST!B335,DATOS!B:B,0),1)=0,"",INDEX(DATOS!AT:AT,MATCH(CHECKLIST!B335,DATOS!B:B,0),1)),"")</f>
        <v/>
      </c>
      <c r="L335" s="18" t="str">
        <f>IFERROR(IF(INDEX(DATOS!AV:AV,MATCH(CHECKLIST!B335,DATOS!B:B,0),1)=0,"",INDEX(DATOS!AV:AV,MATCH(CHECKLIST!B335,DATOS!B:B,0),1)),"")</f>
        <v/>
      </c>
      <c r="M335" s="18" t="str">
        <f>IFERROR(IF(INDEX(DATOS!AR:AR,MATCH(CHECKLIST!B335,DATOS!B:B,0),1)=0,"",INDEX(DATOS!AR:AR,MATCH(CHECKLIST!B335,DATOS!B:B,0),1)),"")</f>
        <v/>
      </c>
      <c r="N335" s="50" t="str">
        <f ca="1">IFERROR(IF(INDEX(DATOS!K:K,MATCH(CHECKLIST!B335,DATOS!B:B,0),1)="","X",IF(INDEX(DATOS!K:K,MATCH(CHECKLIST!B335,DATOS!B:B,0),1)&gt;YEAR(TODAY())-1,"","VENCIDA")),"")</f>
        <v/>
      </c>
      <c r="O335" s="50" t="str">
        <f>IFERROR(IF(INDEX(DATOS!AY:AY,MATCH(CHECKLIST!B335,DATOS!B:B,0),1)=0,"",INDEX(DATOS!AY:AY,MATCH(CHECKLIST!B335,DATOS!B:B,0),1)),"")</f>
        <v/>
      </c>
      <c r="P335" s="18" t="str">
        <f>IFERROR(IF(INDEX(DATOS!AW:AW,MATCH(CHECKLIST!B335,DATOS!B:B,0),1)=0,"",INDEX(DATOS!AW:AW,MATCH(CHECKLIST!B335,DATOS!B:B,0),1)),"")</f>
        <v/>
      </c>
      <c r="Q335" s="18" t="str">
        <f>IFERROR(IF(INDEX(DATOS!AX:AX,MATCH(CHECKLIST!B335,DATOS!B:B,0),1)=0,"",INDEX(DATOS!AX:AX,MATCH(CHECKLIST!B335,DATOS!B:B,0),1)),"")</f>
        <v/>
      </c>
      <c r="R335" t="str">
        <f>IF(B335="","",1)</f>
        <v/>
      </c>
      <c r="S335" t="str">
        <f t="shared" si="14"/>
        <v/>
      </c>
      <c r="U335" t="str">
        <f t="shared" si="15"/>
        <v/>
      </c>
      <c r="V335" t="str">
        <f t="shared" si="16"/>
        <v/>
      </c>
    </row>
    <row r="336" spans="1:22" ht="15" customHeight="1" x14ac:dyDescent="0.25">
      <c r="A336" s="13">
        <v>323</v>
      </c>
      <c r="B336" t="str">
        <f>IFERROR(INDEX(DATOS!B:B,MATCH(CHECKLIST!A336,DATOS!BM:BM,0),1),"")</f>
        <v/>
      </c>
      <c r="C336" t="str">
        <f>IFERROR(INDEX(DATOS!I:I,MATCH(CHECKLIST!A336,DATOS!BM:BM,0),1),"")</f>
        <v/>
      </c>
      <c r="D336" t="str">
        <f>IFERROR(INDEX(DATOS!R:R,MATCH(CHECKLIST!E336,DATOS!F:F,0),1),"")</f>
        <v/>
      </c>
      <c r="E336" s="17" t="str">
        <f>IFERROR(INDEX(DATOS!F:F,MATCH(CHECKLIST!A336,DATOS!BM:BM,0),1),"")</f>
        <v/>
      </c>
      <c r="F336" s="3" t="str">
        <f>IFERROR(IF(INDEX(DATOS!AL:AL,MATCH(CHECKLIST!B336,DATOS!B:B,0),1)=0,"",INDEX(DATOS!AL:AL,MATCH(CHECKLIST!B336,DATOS!B:B,0),1)),"")</f>
        <v/>
      </c>
      <c r="G336" s="18" t="str">
        <f>IFERROR(IF(INDEX(DATOS!AQ:AQ,MATCH(CHECKLIST!B336,DATOS!B:B,0),1)=0,"",INDEX(DATOS!AQ:AQ,MATCH(CHECKLIST!B336,DATOS!B:B,0),1)),"")</f>
        <v/>
      </c>
      <c r="H336" s="18" t="str">
        <f>IFERROR(IF(INDEX(DATOS!AC:AC,MATCH(CHECKLIST!B336,DATOS!B:B,0),1)="","X",IF(INDEX(DATOS!AC:AC,MATCH(CHECKLIST!B336,DATOS!B:B,0),1)="VIGENTE","",INDEX(DATOS!AC:AC,MATCH(CHECKLIST!B336,DATOS!B:B,0),1))),"")</f>
        <v/>
      </c>
      <c r="I336" s="18" t="str">
        <f>IFERROR(IF(INDEX(DATOS!AU:AU,MATCH(CHECKLIST!B336,DATOS!B:B,0),1)=0,"",INDEX(DATOS!AU:AU,MATCH(CHECKLIST!B336,DATOS!B:B,0),1)),"")</f>
        <v/>
      </c>
      <c r="J336" s="18" t="str">
        <f>IFERROR(IF(INDEX(DATOS!AS:AS,MATCH(CHECKLIST!B336,DATOS!B:B,0),1)=0,"",INDEX(DATOS!AS:AS,MATCH(CHECKLIST!B336,DATOS!B:B,0),1)),"")</f>
        <v/>
      </c>
      <c r="K336" s="50" t="str">
        <f>IFERROR(IF(INDEX(DATOS!AT:AT,MATCH(CHECKLIST!B336,DATOS!B:B,0),1)=0,"",INDEX(DATOS!AT:AT,MATCH(CHECKLIST!B336,DATOS!B:B,0),1)),"")</f>
        <v/>
      </c>
      <c r="L336" s="18" t="str">
        <f>IFERROR(IF(INDEX(DATOS!AV:AV,MATCH(CHECKLIST!B336,DATOS!B:B,0),1)=0,"",INDEX(DATOS!AV:AV,MATCH(CHECKLIST!B336,DATOS!B:B,0),1)),"")</f>
        <v/>
      </c>
      <c r="M336" s="18" t="str">
        <f>IFERROR(IF(INDEX(DATOS!AR:AR,MATCH(CHECKLIST!B336,DATOS!B:B,0),1)=0,"",INDEX(DATOS!AR:AR,MATCH(CHECKLIST!B336,DATOS!B:B,0),1)),"")</f>
        <v/>
      </c>
      <c r="N336" s="50" t="str">
        <f ca="1">IFERROR(IF(INDEX(DATOS!K:K,MATCH(CHECKLIST!B336,DATOS!B:B,0),1)="","X",IF(INDEX(DATOS!K:K,MATCH(CHECKLIST!B336,DATOS!B:B,0),1)&gt;YEAR(TODAY())-1,"","VENCIDA")),"")</f>
        <v/>
      </c>
      <c r="O336" s="50" t="str">
        <f>IFERROR(IF(INDEX(DATOS!AY:AY,MATCH(CHECKLIST!B336,DATOS!B:B,0),1)=0,"",INDEX(DATOS!AY:AY,MATCH(CHECKLIST!B336,DATOS!B:B,0),1)),"")</f>
        <v/>
      </c>
      <c r="P336" s="18" t="str">
        <f>IFERROR(IF(INDEX(DATOS!AW:AW,MATCH(CHECKLIST!B336,DATOS!B:B,0),1)=0,"",INDEX(DATOS!AW:AW,MATCH(CHECKLIST!B336,DATOS!B:B,0),1)),"")</f>
        <v/>
      </c>
      <c r="Q336" s="18" t="str">
        <f>IFERROR(IF(INDEX(DATOS!AX:AX,MATCH(CHECKLIST!B336,DATOS!B:B,0),1)=0,"",INDEX(DATOS!AX:AX,MATCH(CHECKLIST!B336,DATOS!B:B,0),1)),"")</f>
        <v/>
      </c>
      <c r="S336">
        <f t="shared" ref="S336:S399" si="17">IF(Q$13="","",R336)</f>
        <v>0</v>
      </c>
      <c r="U336" t="str">
        <f t="shared" si="15"/>
        <v/>
      </c>
      <c r="V336" t="str">
        <f t="shared" si="16"/>
        <v/>
      </c>
    </row>
    <row r="337" spans="1:22" x14ac:dyDescent="0.25">
      <c r="A337" s="13">
        <v>324</v>
      </c>
      <c r="B337" t="str">
        <f>IFERROR(INDEX(DATOS!B:B,MATCH(CHECKLIST!A337,DATOS!BM:BM,0),1),"")</f>
        <v/>
      </c>
      <c r="C337" t="str">
        <f>IFERROR(INDEX(DATOS!I:I,MATCH(CHECKLIST!A337,DATOS!BM:BM,0),1),"")</f>
        <v/>
      </c>
      <c r="D337" t="str">
        <f>IFERROR(INDEX(DATOS!R:R,MATCH(CHECKLIST!E337,DATOS!F:F,0),1),"")</f>
        <v/>
      </c>
      <c r="E337" s="17" t="str">
        <f>IFERROR(INDEX(DATOS!F:F,MATCH(CHECKLIST!A337,DATOS!BM:BM,0),1),"")</f>
        <v/>
      </c>
      <c r="F337" s="3" t="str">
        <f>IFERROR(IF(INDEX(DATOS!AL:AL,MATCH(CHECKLIST!B337,DATOS!B:B,0),1)=0,"",INDEX(DATOS!AL:AL,MATCH(CHECKLIST!B337,DATOS!B:B,0),1)),"")</f>
        <v/>
      </c>
      <c r="G337" s="18" t="str">
        <f>IFERROR(IF(INDEX(DATOS!AQ:AQ,MATCH(CHECKLIST!B337,DATOS!B:B,0),1)=0,"",INDEX(DATOS!AQ:AQ,MATCH(CHECKLIST!B337,DATOS!B:B,0),1)),"")</f>
        <v/>
      </c>
      <c r="H337" s="18" t="str">
        <f>IFERROR(IF(INDEX(DATOS!AC:AC,MATCH(CHECKLIST!B337,DATOS!B:B,0),1)="","X",IF(INDEX(DATOS!AC:AC,MATCH(CHECKLIST!B337,DATOS!B:B,0),1)="VIGENTE","",INDEX(DATOS!AC:AC,MATCH(CHECKLIST!B337,DATOS!B:B,0),1))),"")</f>
        <v/>
      </c>
      <c r="I337" s="18" t="str">
        <f>IFERROR(IF(INDEX(DATOS!AU:AU,MATCH(CHECKLIST!B337,DATOS!B:B,0),1)=0,"",INDEX(DATOS!AU:AU,MATCH(CHECKLIST!B337,DATOS!B:B,0),1)),"")</f>
        <v/>
      </c>
      <c r="J337" s="18" t="str">
        <f>IFERROR(IF(INDEX(DATOS!AS:AS,MATCH(CHECKLIST!B337,DATOS!B:B,0),1)=0,"",INDEX(DATOS!AS:AS,MATCH(CHECKLIST!B337,DATOS!B:B,0),1)),"")</f>
        <v/>
      </c>
      <c r="K337" s="50" t="str">
        <f>IFERROR(IF(INDEX(DATOS!AT:AT,MATCH(CHECKLIST!B337,DATOS!B:B,0),1)=0,"",INDEX(DATOS!AT:AT,MATCH(CHECKLIST!B337,DATOS!B:B,0),1)),"")</f>
        <v/>
      </c>
      <c r="L337" s="18" t="str">
        <f>IFERROR(IF(INDEX(DATOS!AV:AV,MATCH(CHECKLIST!B337,DATOS!B:B,0),1)=0,"",INDEX(DATOS!AV:AV,MATCH(CHECKLIST!B337,DATOS!B:B,0),1)),"")</f>
        <v/>
      </c>
      <c r="M337" s="18" t="str">
        <f>IFERROR(IF(INDEX(DATOS!AR:AR,MATCH(CHECKLIST!B337,DATOS!B:B,0),1)=0,"",INDEX(DATOS!AR:AR,MATCH(CHECKLIST!B337,DATOS!B:B,0),1)),"")</f>
        <v/>
      </c>
      <c r="N337" s="50" t="str">
        <f ca="1">IFERROR(IF(INDEX(DATOS!K:K,MATCH(CHECKLIST!B337,DATOS!B:B,0),1)="","X",IF(INDEX(DATOS!K:K,MATCH(CHECKLIST!B337,DATOS!B:B,0),1)&gt;YEAR(TODAY())-1,"","VENCIDA")),"")</f>
        <v/>
      </c>
      <c r="O337" s="50" t="str">
        <f>IFERROR(IF(INDEX(DATOS!AY:AY,MATCH(CHECKLIST!B337,DATOS!B:B,0),1)=0,"",INDEX(DATOS!AY:AY,MATCH(CHECKLIST!B337,DATOS!B:B,0),1)),"")</f>
        <v/>
      </c>
      <c r="P337" s="18" t="str">
        <f>IFERROR(IF(INDEX(DATOS!AW:AW,MATCH(CHECKLIST!B337,DATOS!B:B,0),1)=0,"",INDEX(DATOS!AW:AW,MATCH(CHECKLIST!B337,DATOS!B:B,0),1)),"")</f>
        <v/>
      </c>
      <c r="Q337" s="18" t="str">
        <f>IFERROR(IF(INDEX(DATOS!AX:AX,MATCH(CHECKLIST!B337,DATOS!B:B,0),1)=0,"",INDEX(DATOS!AX:AX,MATCH(CHECKLIST!B337,DATOS!B:B,0),1)),"")</f>
        <v/>
      </c>
      <c r="R337" t="str">
        <f>IF(B337="","",1)</f>
        <v/>
      </c>
      <c r="S337" t="str">
        <f t="shared" si="17"/>
        <v/>
      </c>
      <c r="U337" t="str">
        <f t="shared" si="15"/>
        <v/>
      </c>
      <c r="V337" t="str">
        <f t="shared" si="16"/>
        <v/>
      </c>
    </row>
    <row r="338" spans="1:22" ht="15" customHeight="1" x14ac:dyDescent="0.25">
      <c r="A338" s="13">
        <v>325</v>
      </c>
      <c r="B338" t="str">
        <f>IFERROR(INDEX(DATOS!B:B,MATCH(CHECKLIST!A338,DATOS!BM:BM,0),1),"")</f>
        <v/>
      </c>
      <c r="C338" t="str">
        <f>IFERROR(INDEX(DATOS!I:I,MATCH(CHECKLIST!A338,DATOS!BM:BM,0),1),"")</f>
        <v/>
      </c>
      <c r="D338" t="str">
        <f>IFERROR(INDEX(DATOS!R:R,MATCH(CHECKLIST!E338,DATOS!F:F,0),1),"")</f>
        <v/>
      </c>
      <c r="E338" s="17" t="str">
        <f>IFERROR(INDEX(DATOS!F:F,MATCH(CHECKLIST!A338,DATOS!BM:BM,0),1),"")</f>
        <v/>
      </c>
      <c r="F338" s="3" t="str">
        <f>IFERROR(IF(INDEX(DATOS!AL:AL,MATCH(CHECKLIST!B338,DATOS!B:B,0),1)=0,"",INDEX(DATOS!AL:AL,MATCH(CHECKLIST!B338,DATOS!B:B,0),1)),"")</f>
        <v/>
      </c>
      <c r="G338" s="18" t="str">
        <f>IFERROR(IF(INDEX(DATOS!AQ:AQ,MATCH(CHECKLIST!B338,DATOS!B:B,0),1)=0,"",INDEX(DATOS!AQ:AQ,MATCH(CHECKLIST!B338,DATOS!B:B,0),1)),"")</f>
        <v/>
      </c>
      <c r="H338" s="18" t="str">
        <f>IFERROR(IF(INDEX(DATOS!AC:AC,MATCH(CHECKLIST!B338,DATOS!B:B,0),1)="","X",IF(INDEX(DATOS!AC:AC,MATCH(CHECKLIST!B338,DATOS!B:B,0),1)="VIGENTE","",INDEX(DATOS!AC:AC,MATCH(CHECKLIST!B338,DATOS!B:B,0),1))),"")</f>
        <v/>
      </c>
      <c r="I338" s="18" t="str">
        <f>IFERROR(IF(INDEX(DATOS!AU:AU,MATCH(CHECKLIST!B338,DATOS!B:B,0),1)=0,"",INDEX(DATOS!AU:AU,MATCH(CHECKLIST!B338,DATOS!B:B,0),1)),"")</f>
        <v/>
      </c>
      <c r="J338" s="18" t="str">
        <f>IFERROR(IF(INDEX(DATOS!AS:AS,MATCH(CHECKLIST!B338,DATOS!B:B,0),1)=0,"",INDEX(DATOS!AS:AS,MATCH(CHECKLIST!B338,DATOS!B:B,0),1)),"")</f>
        <v/>
      </c>
      <c r="K338" s="50" t="str">
        <f>IFERROR(IF(INDEX(DATOS!AT:AT,MATCH(CHECKLIST!B338,DATOS!B:B,0),1)=0,"",INDEX(DATOS!AT:AT,MATCH(CHECKLIST!B338,DATOS!B:B,0),1)),"")</f>
        <v/>
      </c>
      <c r="L338" s="18" t="str">
        <f>IFERROR(IF(INDEX(DATOS!AV:AV,MATCH(CHECKLIST!B338,DATOS!B:B,0),1)=0,"",INDEX(DATOS!AV:AV,MATCH(CHECKLIST!B338,DATOS!B:B,0),1)),"")</f>
        <v/>
      </c>
      <c r="M338" s="18" t="str">
        <f>IFERROR(IF(INDEX(DATOS!AR:AR,MATCH(CHECKLIST!B338,DATOS!B:B,0),1)=0,"",INDEX(DATOS!AR:AR,MATCH(CHECKLIST!B338,DATOS!B:B,0),1)),"")</f>
        <v/>
      </c>
      <c r="N338" s="50" t="str">
        <f ca="1">IFERROR(IF(INDEX(DATOS!K:K,MATCH(CHECKLIST!B338,DATOS!B:B,0),1)="","X",IF(INDEX(DATOS!K:K,MATCH(CHECKLIST!B338,DATOS!B:B,0),1)&gt;YEAR(TODAY())-1,"","VENCIDA")),"")</f>
        <v/>
      </c>
      <c r="O338" s="50" t="str">
        <f>IFERROR(IF(INDEX(DATOS!AY:AY,MATCH(CHECKLIST!B338,DATOS!B:B,0),1)=0,"",INDEX(DATOS!AY:AY,MATCH(CHECKLIST!B338,DATOS!B:B,0),1)),"")</f>
        <v/>
      </c>
      <c r="P338" s="18" t="str">
        <f>IFERROR(IF(INDEX(DATOS!AW:AW,MATCH(CHECKLIST!B338,DATOS!B:B,0),1)=0,"",INDEX(DATOS!AW:AW,MATCH(CHECKLIST!B338,DATOS!B:B,0),1)),"")</f>
        <v/>
      </c>
      <c r="Q338" s="18" t="str">
        <f>IFERROR(IF(INDEX(DATOS!AX:AX,MATCH(CHECKLIST!B338,DATOS!B:B,0),1)=0,"",INDEX(DATOS!AX:AX,MATCH(CHECKLIST!B338,DATOS!B:B,0),1)),"")</f>
        <v/>
      </c>
      <c r="S338">
        <f t="shared" si="17"/>
        <v>0</v>
      </c>
      <c r="U338" t="str">
        <f t="shared" si="15"/>
        <v/>
      </c>
      <c r="V338" t="str">
        <f t="shared" si="16"/>
        <v/>
      </c>
    </row>
    <row r="339" spans="1:22" ht="15" customHeight="1" x14ac:dyDescent="0.25">
      <c r="A339" s="13">
        <v>326</v>
      </c>
      <c r="B339" t="str">
        <f>IFERROR(INDEX(DATOS!B:B,MATCH(CHECKLIST!A339,DATOS!BM:BM,0),1),"")</f>
        <v/>
      </c>
      <c r="C339" t="str">
        <f>IFERROR(INDEX(DATOS!I:I,MATCH(CHECKLIST!A339,DATOS!BM:BM,0),1),"")</f>
        <v/>
      </c>
      <c r="D339" t="str">
        <f>IFERROR(INDEX(DATOS!R:R,MATCH(CHECKLIST!E339,DATOS!F:F,0),1),"")</f>
        <v/>
      </c>
      <c r="E339" s="17" t="str">
        <f>IFERROR(INDEX(DATOS!F:F,MATCH(CHECKLIST!A339,DATOS!BM:BM,0),1),"")</f>
        <v/>
      </c>
      <c r="F339" s="3" t="str">
        <f>IFERROR(IF(INDEX(DATOS!AL:AL,MATCH(CHECKLIST!B339,DATOS!B:B,0),1)=0,"",INDEX(DATOS!AL:AL,MATCH(CHECKLIST!B339,DATOS!B:B,0),1)),"")</f>
        <v/>
      </c>
      <c r="G339" s="18" t="str">
        <f>IFERROR(IF(INDEX(DATOS!AQ:AQ,MATCH(CHECKLIST!B339,DATOS!B:B,0),1)=0,"",INDEX(DATOS!AQ:AQ,MATCH(CHECKLIST!B339,DATOS!B:B,0),1)),"")</f>
        <v/>
      </c>
      <c r="H339" s="18" t="str">
        <f>IFERROR(IF(INDEX(DATOS!AC:AC,MATCH(CHECKLIST!B339,DATOS!B:B,0),1)="","X",IF(INDEX(DATOS!AC:AC,MATCH(CHECKLIST!B339,DATOS!B:B,0),1)="VIGENTE","",INDEX(DATOS!AC:AC,MATCH(CHECKLIST!B339,DATOS!B:B,0),1))),"")</f>
        <v/>
      </c>
      <c r="I339" s="18" t="str">
        <f>IFERROR(IF(INDEX(DATOS!AU:AU,MATCH(CHECKLIST!B339,DATOS!B:B,0),1)=0,"",INDEX(DATOS!AU:AU,MATCH(CHECKLIST!B339,DATOS!B:B,0),1)),"")</f>
        <v/>
      </c>
      <c r="J339" s="18" t="str">
        <f>IFERROR(IF(INDEX(DATOS!AS:AS,MATCH(CHECKLIST!B339,DATOS!B:B,0),1)=0,"",INDEX(DATOS!AS:AS,MATCH(CHECKLIST!B339,DATOS!B:B,0),1)),"")</f>
        <v/>
      </c>
      <c r="K339" s="50" t="str">
        <f>IFERROR(IF(INDEX(DATOS!AT:AT,MATCH(CHECKLIST!B339,DATOS!B:B,0),1)=0,"",INDEX(DATOS!AT:AT,MATCH(CHECKLIST!B339,DATOS!B:B,0),1)),"")</f>
        <v/>
      </c>
      <c r="L339" s="18" t="str">
        <f>IFERROR(IF(INDEX(DATOS!AV:AV,MATCH(CHECKLIST!B339,DATOS!B:B,0),1)=0,"",INDEX(DATOS!AV:AV,MATCH(CHECKLIST!B339,DATOS!B:B,0),1)),"")</f>
        <v/>
      </c>
      <c r="M339" s="18" t="str">
        <f>IFERROR(IF(INDEX(DATOS!AR:AR,MATCH(CHECKLIST!B339,DATOS!B:B,0),1)=0,"",INDEX(DATOS!AR:AR,MATCH(CHECKLIST!B339,DATOS!B:B,0),1)),"")</f>
        <v/>
      </c>
      <c r="N339" s="50" t="str">
        <f ca="1">IFERROR(IF(INDEX(DATOS!K:K,MATCH(CHECKLIST!B339,DATOS!B:B,0),1)="","X",IF(INDEX(DATOS!K:K,MATCH(CHECKLIST!B339,DATOS!B:B,0),1)&gt;YEAR(TODAY())-1,"","VENCIDA")),"")</f>
        <v/>
      </c>
      <c r="O339" s="50" t="str">
        <f>IFERROR(IF(INDEX(DATOS!AY:AY,MATCH(CHECKLIST!B339,DATOS!B:B,0),1)=0,"",INDEX(DATOS!AY:AY,MATCH(CHECKLIST!B339,DATOS!B:B,0),1)),"")</f>
        <v/>
      </c>
      <c r="P339" s="18" t="str">
        <f>IFERROR(IF(INDEX(DATOS!AW:AW,MATCH(CHECKLIST!B339,DATOS!B:B,0),1)=0,"",INDEX(DATOS!AW:AW,MATCH(CHECKLIST!B339,DATOS!B:B,0),1)),"")</f>
        <v/>
      </c>
      <c r="Q339" s="18" t="str">
        <f>IFERROR(IF(INDEX(DATOS!AX:AX,MATCH(CHECKLIST!B339,DATOS!B:B,0),1)=0,"",INDEX(DATOS!AX:AX,MATCH(CHECKLIST!B339,DATOS!B:B,0),1)),"")</f>
        <v/>
      </c>
      <c r="R339" t="str">
        <f>IF(B339="","",1)</f>
        <v/>
      </c>
      <c r="S339" t="str">
        <f t="shared" si="17"/>
        <v/>
      </c>
      <c r="U339" t="str">
        <f t="shared" si="15"/>
        <v/>
      </c>
      <c r="V339" t="str">
        <f t="shared" si="16"/>
        <v/>
      </c>
    </row>
    <row r="340" spans="1:22" ht="15" customHeight="1" x14ac:dyDescent="0.25">
      <c r="A340" s="13">
        <v>327</v>
      </c>
      <c r="B340" t="str">
        <f>IFERROR(INDEX(DATOS!B:B,MATCH(CHECKLIST!A340,DATOS!BM:BM,0),1),"")</f>
        <v/>
      </c>
      <c r="C340" t="str">
        <f>IFERROR(INDEX(DATOS!I:I,MATCH(CHECKLIST!A340,DATOS!BM:BM,0),1),"")</f>
        <v/>
      </c>
      <c r="D340" t="str">
        <f>IFERROR(INDEX(DATOS!R:R,MATCH(CHECKLIST!E340,DATOS!F:F,0),1),"")</f>
        <v/>
      </c>
      <c r="E340" s="17" t="str">
        <f>IFERROR(INDEX(DATOS!F:F,MATCH(CHECKLIST!A340,DATOS!BM:BM,0),1),"")</f>
        <v/>
      </c>
      <c r="F340" s="3" t="str">
        <f>IFERROR(IF(INDEX(DATOS!AL:AL,MATCH(CHECKLIST!B340,DATOS!B:B,0),1)=0,"",INDEX(DATOS!AL:AL,MATCH(CHECKLIST!B340,DATOS!B:B,0),1)),"")</f>
        <v/>
      </c>
      <c r="G340" s="18" t="str">
        <f>IFERROR(IF(INDEX(DATOS!AQ:AQ,MATCH(CHECKLIST!B340,DATOS!B:B,0),1)=0,"",INDEX(DATOS!AQ:AQ,MATCH(CHECKLIST!B340,DATOS!B:B,0),1)),"")</f>
        <v/>
      </c>
      <c r="H340" s="18" t="str">
        <f>IFERROR(IF(INDEX(DATOS!AC:AC,MATCH(CHECKLIST!B340,DATOS!B:B,0),1)="","X",IF(INDEX(DATOS!AC:AC,MATCH(CHECKLIST!B340,DATOS!B:B,0),1)="VIGENTE","",INDEX(DATOS!AC:AC,MATCH(CHECKLIST!B340,DATOS!B:B,0),1))),"")</f>
        <v/>
      </c>
      <c r="I340" s="18" t="str">
        <f>IFERROR(IF(INDEX(DATOS!AU:AU,MATCH(CHECKLIST!B340,DATOS!B:B,0),1)=0,"",INDEX(DATOS!AU:AU,MATCH(CHECKLIST!B340,DATOS!B:B,0),1)),"")</f>
        <v/>
      </c>
      <c r="J340" s="18" t="str">
        <f>IFERROR(IF(INDEX(DATOS!AS:AS,MATCH(CHECKLIST!B340,DATOS!B:B,0),1)=0,"",INDEX(DATOS!AS:AS,MATCH(CHECKLIST!B340,DATOS!B:B,0),1)),"")</f>
        <v/>
      </c>
      <c r="K340" s="50" t="str">
        <f>IFERROR(IF(INDEX(DATOS!AT:AT,MATCH(CHECKLIST!B340,DATOS!B:B,0),1)=0,"",INDEX(DATOS!AT:AT,MATCH(CHECKLIST!B340,DATOS!B:B,0),1)),"")</f>
        <v/>
      </c>
      <c r="L340" s="18" t="str">
        <f>IFERROR(IF(INDEX(DATOS!AV:AV,MATCH(CHECKLIST!B340,DATOS!B:B,0),1)=0,"",INDEX(DATOS!AV:AV,MATCH(CHECKLIST!B340,DATOS!B:B,0),1)),"")</f>
        <v/>
      </c>
      <c r="M340" s="18" t="str">
        <f>IFERROR(IF(INDEX(DATOS!AR:AR,MATCH(CHECKLIST!B340,DATOS!B:B,0),1)=0,"",INDEX(DATOS!AR:AR,MATCH(CHECKLIST!B340,DATOS!B:B,0),1)),"")</f>
        <v/>
      </c>
      <c r="N340" s="50" t="str">
        <f ca="1">IFERROR(IF(INDEX(DATOS!K:K,MATCH(CHECKLIST!B340,DATOS!B:B,0),1)="","X",IF(INDEX(DATOS!K:K,MATCH(CHECKLIST!B340,DATOS!B:B,0),1)&gt;YEAR(TODAY())-1,"","VENCIDA")),"")</f>
        <v/>
      </c>
      <c r="O340" s="50" t="str">
        <f>IFERROR(IF(INDEX(DATOS!AY:AY,MATCH(CHECKLIST!B340,DATOS!B:B,0),1)=0,"",INDEX(DATOS!AY:AY,MATCH(CHECKLIST!B340,DATOS!B:B,0),1)),"")</f>
        <v/>
      </c>
      <c r="P340" s="18" t="str">
        <f>IFERROR(IF(INDEX(DATOS!AW:AW,MATCH(CHECKLIST!B340,DATOS!B:B,0),1)=0,"",INDEX(DATOS!AW:AW,MATCH(CHECKLIST!B340,DATOS!B:B,0),1)),"")</f>
        <v/>
      </c>
      <c r="Q340" s="18" t="str">
        <f>IFERROR(IF(INDEX(DATOS!AX:AX,MATCH(CHECKLIST!B340,DATOS!B:B,0),1)=0,"",INDEX(DATOS!AX:AX,MATCH(CHECKLIST!B340,DATOS!B:B,0),1)),"")</f>
        <v/>
      </c>
      <c r="S340">
        <f t="shared" si="17"/>
        <v>0</v>
      </c>
      <c r="U340" t="str">
        <f t="shared" si="15"/>
        <v/>
      </c>
      <c r="V340" t="str">
        <f t="shared" si="16"/>
        <v/>
      </c>
    </row>
    <row r="341" spans="1:22" ht="15" customHeight="1" x14ac:dyDescent="0.25">
      <c r="A341" s="13">
        <v>328</v>
      </c>
      <c r="B341" t="str">
        <f>IFERROR(INDEX(DATOS!B:B,MATCH(CHECKLIST!A341,DATOS!BM:BM,0),1),"")</f>
        <v/>
      </c>
      <c r="C341" t="str">
        <f>IFERROR(INDEX(DATOS!I:I,MATCH(CHECKLIST!A341,DATOS!BM:BM,0),1),"")</f>
        <v/>
      </c>
      <c r="D341" t="str">
        <f>IFERROR(INDEX(DATOS!R:R,MATCH(CHECKLIST!E341,DATOS!F:F,0),1),"")</f>
        <v/>
      </c>
      <c r="E341" s="17" t="str">
        <f>IFERROR(INDEX(DATOS!F:F,MATCH(CHECKLIST!A341,DATOS!BM:BM,0),1),"")</f>
        <v/>
      </c>
      <c r="F341" s="3" t="str">
        <f>IFERROR(IF(INDEX(DATOS!AL:AL,MATCH(CHECKLIST!B341,DATOS!B:B,0),1)=0,"",INDEX(DATOS!AL:AL,MATCH(CHECKLIST!B341,DATOS!B:B,0),1)),"")</f>
        <v/>
      </c>
      <c r="G341" s="18" t="str">
        <f>IFERROR(IF(INDEX(DATOS!AQ:AQ,MATCH(CHECKLIST!B341,DATOS!B:B,0),1)=0,"",INDEX(DATOS!AQ:AQ,MATCH(CHECKLIST!B341,DATOS!B:B,0),1)),"")</f>
        <v/>
      </c>
      <c r="H341" s="18" t="str">
        <f>IFERROR(IF(INDEX(DATOS!AC:AC,MATCH(CHECKLIST!B341,DATOS!B:B,0),1)="","X",IF(INDEX(DATOS!AC:AC,MATCH(CHECKLIST!B341,DATOS!B:B,0),1)="VIGENTE","",INDEX(DATOS!AC:AC,MATCH(CHECKLIST!B341,DATOS!B:B,0),1))),"")</f>
        <v/>
      </c>
      <c r="I341" s="18" t="str">
        <f>IFERROR(IF(INDEX(DATOS!AU:AU,MATCH(CHECKLIST!B341,DATOS!B:B,0),1)=0,"",INDEX(DATOS!AU:AU,MATCH(CHECKLIST!B341,DATOS!B:B,0),1)),"")</f>
        <v/>
      </c>
      <c r="J341" s="18" t="str">
        <f>IFERROR(IF(INDEX(DATOS!AS:AS,MATCH(CHECKLIST!B341,DATOS!B:B,0),1)=0,"",INDEX(DATOS!AS:AS,MATCH(CHECKLIST!B341,DATOS!B:B,0),1)),"")</f>
        <v/>
      </c>
      <c r="K341" s="50" t="str">
        <f>IFERROR(IF(INDEX(DATOS!AT:AT,MATCH(CHECKLIST!B341,DATOS!B:B,0),1)=0,"",INDEX(DATOS!AT:AT,MATCH(CHECKLIST!B341,DATOS!B:B,0),1)),"")</f>
        <v/>
      </c>
      <c r="L341" s="18" t="str">
        <f>IFERROR(IF(INDEX(DATOS!AV:AV,MATCH(CHECKLIST!B341,DATOS!B:B,0),1)=0,"",INDEX(DATOS!AV:AV,MATCH(CHECKLIST!B341,DATOS!B:B,0),1)),"")</f>
        <v/>
      </c>
      <c r="M341" s="18" t="str">
        <f>IFERROR(IF(INDEX(DATOS!AR:AR,MATCH(CHECKLIST!B341,DATOS!B:B,0),1)=0,"",INDEX(DATOS!AR:AR,MATCH(CHECKLIST!B341,DATOS!B:B,0),1)),"")</f>
        <v/>
      </c>
      <c r="N341" s="50" t="str">
        <f ca="1">IFERROR(IF(INDEX(DATOS!K:K,MATCH(CHECKLIST!B341,DATOS!B:B,0),1)="","X",IF(INDEX(DATOS!K:K,MATCH(CHECKLIST!B341,DATOS!B:B,0),1)&gt;YEAR(TODAY())-1,"","VENCIDA")),"")</f>
        <v/>
      </c>
      <c r="O341" s="50" t="str">
        <f>IFERROR(IF(INDEX(DATOS!AY:AY,MATCH(CHECKLIST!B341,DATOS!B:B,0),1)=0,"",INDEX(DATOS!AY:AY,MATCH(CHECKLIST!B341,DATOS!B:B,0),1)),"")</f>
        <v/>
      </c>
      <c r="P341" s="18" t="str">
        <f>IFERROR(IF(INDEX(DATOS!AW:AW,MATCH(CHECKLIST!B341,DATOS!B:B,0),1)=0,"",INDEX(DATOS!AW:AW,MATCH(CHECKLIST!B341,DATOS!B:B,0),1)),"")</f>
        <v/>
      </c>
      <c r="Q341" s="18" t="str">
        <f>IFERROR(IF(INDEX(DATOS!AX:AX,MATCH(CHECKLIST!B341,DATOS!B:B,0),1)=0,"",INDEX(DATOS!AX:AX,MATCH(CHECKLIST!B341,DATOS!B:B,0),1)),"")</f>
        <v/>
      </c>
      <c r="R341" t="str">
        <f>IF(B341="","",1)</f>
        <v/>
      </c>
      <c r="S341" t="str">
        <f t="shared" si="17"/>
        <v/>
      </c>
      <c r="U341" t="str">
        <f t="shared" si="15"/>
        <v/>
      </c>
      <c r="V341" t="str">
        <f t="shared" si="16"/>
        <v/>
      </c>
    </row>
    <row r="342" spans="1:22" ht="15" customHeight="1" x14ac:dyDescent="0.25">
      <c r="A342" s="13">
        <v>329</v>
      </c>
      <c r="B342" t="str">
        <f>IFERROR(INDEX(DATOS!B:B,MATCH(CHECKLIST!A342,DATOS!BM:BM,0),1),"")</f>
        <v/>
      </c>
      <c r="C342" t="str">
        <f>IFERROR(INDEX(DATOS!I:I,MATCH(CHECKLIST!A342,DATOS!BM:BM,0),1),"")</f>
        <v/>
      </c>
      <c r="D342" t="str">
        <f>IFERROR(INDEX(DATOS!R:R,MATCH(CHECKLIST!E342,DATOS!F:F,0),1),"")</f>
        <v/>
      </c>
      <c r="E342" s="17" t="str">
        <f>IFERROR(INDEX(DATOS!F:F,MATCH(CHECKLIST!A342,DATOS!BM:BM,0),1),"")</f>
        <v/>
      </c>
      <c r="F342" s="3" t="str">
        <f>IFERROR(IF(INDEX(DATOS!AL:AL,MATCH(CHECKLIST!B342,DATOS!B:B,0),1)=0,"",INDEX(DATOS!AL:AL,MATCH(CHECKLIST!B342,DATOS!B:B,0),1)),"")</f>
        <v/>
      </c>
      <c r="G342" s="18" t="str">
        <f>IFERROR(IF(INDEX(DATOS!AQ:AQ,MATCH(CHECKLIST!B342,DATOS!B:B,0),1)=0,"",INDEX(DATOS!AQ:AQ,MATCH(CHECKLIST!B342,DATOS!B:B,0),1)),"")</f>
        <v/>
      </c>
      <c r="H342" s="18" t="str">
        <f>IFERROR(IF(INDEX(DATOS!AC:AC,MATCH(CHECKLIST!B342,DATOS!B:B,0),1)="","X",IF(INDEX(DATOS!AC:AC,MATCH(CHECKLIST!B342,DATOS!B:B,0),1)="VIGENTE","",INDEX(DATOS!AC:AC,MATCH(CHECKLIST!B342,DATOS!B:B,0),1))),"")</f>
        <v/>
      </c>
      <c r="I342" s="18" t="str">
        <f>IFERROR(IF(INDEX(DATOS!AU:AU,MATCH(CHECKLIST!B342,DATOS!B:B,0),1)=0,"",INDEX(DATOS!AU:AU,MATCH(CHECKLIST!B342,DATOS!B:B,0),1)),"")</f>
        <v/>
      </c>
      <c r="J342" s="18" t="str">
        <f>IFERROR(IF(INDEX(DATOS!AS:AS,MATCH(CHECKLIST!B342,DATOS!B:B,0),1)=0,"",INDEX(DATOS!AS:AS,MATCH(CHECKLIST!B342,DATOS!B:B,0),1)),"")</f>
        <v/>
      </c>
      <c r="K342" s="50" t="str">
        <f>IFERROR(IF(INDEX(DATOS!AT:AT,MATCH(CHECKLIST!B342,DATOS!B:B,0),1)=0,"",INDEX(DATOS!AT:AT,MATCH(CHECKLIST!B342,DATOS!B:B,0),1)),"")</f>
        <v/>
      </c>
      <c r="L342" s="18" t="str">
        <f>IFERROR(IF(INDEX(DATOS!AV:AV,MATCH(CHECKLIST!B342,DATOS!B:B,0),1)=0,"",INDEX(DATOS!AV:AV,MATCH(CHECKLIST!B342,DATOS!B:B,0),1)),"")</f>
        <v/>
      </c>
      <c r="M342" s="18" t="str">
        <f>IFERROR(IF(INDEX(DATOS!AR:AR,MATCH(CHECKLIST!B342,DATOS!B:B,0),1)=0,"",INDEX(DATOS!AR:AR,MATCH(CHECKLIST!B342,DATOS!B:B,0),1)),"")</f>
        <v/>
      </c>
      <c r="N342" s="50" t="str">
        <f ca="1">IFERROR(IF(INDEX(DATOS!K:K,MATCH(CHECKLIST!B342,DATOS!B:B,0),1)="","X",IF(INDEX(DATOS!K:K,MATCH(CHECKLIST!B342,DATOS!B:B,0),1)&gt;YEAR(TODAY())-1,"","VENCIDA")),"")</f>
        <v/>
      </c>
      <c r="O342" s="50" t="str">
        <f>IFERROR(IF(INDEX(DATOS!AY:AY,MATCH(CHECKLIST!B342,DATOS!B:B,0),1)=0,"",INDEX(DATOS!AY:AY,MATCH(CHECKLIST!B342,DATOS!B:B,0),1)),"")</f>
        <v/>
      </c>
      <c r="P342" s="18" t="str">
        <f>IFERROR(IF(INDEX(DATOS!AW:AW,MATCH(CHECKLIST!B342,DATOS!B:B,0),1)=0,"",INDEX(DATOS!AW:AW,MATCH(CHECKLIST!B342,DATOS!B:B,0),1)),"")</f>
        <v/>
      </c>
      <c r="Q342" s="18" t="str">
        <f>IFERROR(IF(INDEX(DATOS!AX:AX,MATCH(CHECKLIST!B342,DATOS!B:B,0),1)=0,"",INDEX(DATOS!AX:AX,MATCH(CHECKLIST!B342,DATOS!B:B,0),1)),"")</f>
        <v/>
      </c>
      <c r="S342">
        <f t="shared" si="17"/>
        <v>0</v>
      </c>
      <c r="U342" t="str">
        <f t="shared" si="15"/>
        <v/>
      </c>
      <c r="V342" t="str">
        <f t="shared" si="16"/>
        <v/>
      </c>
    </row>
    <row r="343" spans="1:22" x14ac:dyDescent="0.25">
      <c r="A343" s="13">
        <v>330</v>
      </c>
      <c r="B343" t="str">
        <f>IFERROR(INDEX(DATOS!B:B,MATCH(CHECKLIST!A343,DATOS!BM:BM,0),1),"")</f>
        <v/>
      </c>
      <c r="C343" t="str">
        <f>IFERROR(INDEX(DATOS!I:I,MATCH(CHECKLIST!A343,DATOS!BM:BM,0),1),"")</f>
        <v/>
      </c>
      <c r="D343" t="str">
        <f>IFERROR(INDEX(DATOS!R:R,MATCH(CHECKLIST!E343,DATOS!F:F,0),1),"")</f>
        <v/>
      </c>
      <c r="E343" s="17" t="str">
        <f>IFERROR(INDEX(DATOS!F:F,MATCH(CHECKLIST!A343,DATOS!BM:BM,0),1),"")</f>
        <v/>
      </c>
      <c r="F343" s="3" t="str">
        <f>IFERROR(IF(INDEX(DATOS!AL:AL,MATCH(CHECKLIST!B343,DATOS!B:B,0),1)=0,"",INDEX(DATOS!AL:AL,MATCH(CHECKLIST!B343,DATOS!B:B,0),1)),"")</f>
        <v/>
      </c>
      <c r="G343" s="18" t="str">
        <f>IFERROR(IF(INDEX(DATOS!AQ:AQ,MATCH(CHECKLIST!B343,DATOS!B:B,0),1)=0,"",INDEX(DATOS!AQ:AQ,MATCH(CHECKLIST!B343,DATOS!B:B,0),1)),"")</f>
        <v/>
      </c>
      <c r="H343" s="18" t="str">
        <f>IFERROR(IF(INDEX(DATOS!AC:AC,MATCH(CHECKLIST!B343,DATOS!B:B,0),1)="","X",IF(INDEX(DATOS!AC:AC,MATCH(CHECKLIST!B343,DATOS!B:B,0),1)="VIGENTE","",INDEX(DATOS!AC:AC,MATCH(CHECKLIST!B343,DATOS!B:B,0),1))),"")</f>
        <v/>
      </c>
      <c r="I343" s="18" t="str">
        <f>IFERROR(IF(INDEX(DATOS!AU:AU,MATCH(CHECKLIST!B343,DATOS!B:B,0),1)=0,"",INDEX(DATOS!AU:AU,MATCH(CHECKLIST!B343,DATOS!B:B,0),1)),"")</f>
        <v/>
      </c>
      <c r="J343" s="18" t="str">
        <f>IFERROR(IF(INDEX(DATOS!AS:AS,MATCH(CHECKLIST!B343,DATOS!B:B,0),1)=0,"",INDEX(DATOS!AS:AS,MATCH(CHECKLIST!B343,DATOS!B:B,0),1)),"")</f>
        <v/>
      </c>
      <c r="K343" s="50" t="str">
        <f>IFERROR(IF(INDEX(DATOS!AT:AT,MATCH(CHECKLIST!B343,DATOS!B:B,0),1)=0,"",INDEX(DATOS!AT:AT,MATCH(CHECKLIST!B343,DATOS!B:B,0),1)),"")</f>
        <v/>
      </c>
      <c r="L343" s="18" t="str">
        <f>IFERROR(IF(INDEX(DATOS!AV:AV,MATCH(CHECKLIST!B343,DATOS!B:B,0),1)=0,"",INDEX(DATOS!AV:AV,MATCH(CHECKLIST!B343,DATOS!B:B,0),1)),"")</f>
        <v/>
      </c>
      <c r="M343" s="18" t="str">
        <f>IFERROR(IF(INDEX(DATOS!AR:AR,MATCH(CHECKLIST!B343,DATOS!B:B,0),1)=0,"",INDEX(DATOS!AR:AR,MATCH(CHECKLIST!B343,DATOS!B:B,0),1)),"")</f>
        <v/>
      </c>
      <c r="N343" s="50" t="str">
        <f ca="1">IFERROR(IF(INDEX(DATOS!K:K,MATCH(CHECKLIST!B343,DATOS!B:B,0),1)="","X",IF(INDEX(DATOS!K:K,MATCH(CHECKLIST!B343,DATOS!B:B,0),1)&gt;YEAR(TODAY())-1,"","VENCIDA")),"")</f>
        <v/>
      </c>
      <c r="O343" s="50" t="str">
        <f>IFERROR(IF(INDEX(DATOS!AY:AY,MATCH(CHECKLIST!B343,DATOS!B:B,0),1)=0,"",INDEX(DATOS!AY:AY,MATCH(CHECKLIST!B343,DATOS!B:B,0),1)),"")</f>
        <v/>
      </c>
      <c r="P343" s="18" t="str">
        <f>IFERROR(IF(INDEX(DATOS!AW:AW,MATCH(CHECKLIST!B343,DATOS!B:B,0),1)=0,"",INDEX(DATOS!AW:AW,MATCH(CHECKLIST!B343,DATOS!B:B,0),1)),"")</f>
        <v/>
      </c>
      <c r="Q343" s="18" t="str">
        <f>IFERROR(IF(INDEX(DATOS!AX:AX,MATCH(CHECKLIST!B343,DATOS!B:B,0),1)=0,"",INDEX(DATOS!AX:AX,MATCH(CHECKLIST!B343,DATOS!B:B,0),1)),"")</f>
        <v/>
      </c>
      <c r="R343" t="str">
        <f>IF(B343="","",1)</f>
        <v/>
      </c>
      <c r="S343" t="str">
        <f t="shared" si="17"/>
        <v/>
      </c>
      <c r="U343" t="str">
        <f t="shared" si="15"/>
        <v/>
      </c>
      <c r="V343" t="str">
        <f t="shared" si="16"/>
        <v/>
      </c>
    </row>
    <row r="344" spans="1:22" ht="15" customHeight="1" x14ac:dyDescent="0.25">
      <c r="A344" s="13">
        <v>331</v>
      </c>
      <c r="B344" t="str">
        <f>IFERROR(INDEX(DATOS!B:B,MATCH(CHECKLIST!A344,DATOS!BM:BM,0),1),"")</f>
        <v/>
      </c>
      <c r="C344" t="str">
        <f>IFERROR(INDEX(DATOS!I:I,MATCH(CHECKLIST!A344,DATOS!BM:BM,0),1),"")</f>
        <v/>
      </c>
      <c r="D344" t="str">
        <f>IFERROR(INDEX(DATOS!R:R,MATCH(CHECKLIST!E344,DATOS!F:F,0),1),"")</f>
        <v/>
      </c>
      <c r="E344" s="17" t="str">
        <f>IFERROR(INDEX(DATOS!F:F,MATCH(CHECKLIST!A344,DATOS!BM:BM,0),1),"")</f>
        <v/>
      </c>
      <c r="F344" s="3" t="str">
        <f>IFERROR(IF(INDEX(DATOS!AL:AL,MATCH(CHECKLIST!B344,DATOS!B:B,0),1)=0,"",INDEX(DATOS!AL:AL,MATCH(CHECKLIST!B344,DATOS!B:B,0),1)),"")</f>
        <v/>
      </c>
      <c r="G344" s="18" t="str">
        <f>IFERROR(IF(INDEX(DATOS!AQ:AQ,MATCH(CHECKLIST!B344,DATOS!B:B,0),1)=0,"",INDEX(DATOS!AQ:AQ,MATCH(CHECKLIST!B344,DATOS!B:B,0),1)),"")</f>
        <v/>
      </c>
      <c r="H344" s="18" t="str">
        <f>IFERROR(IF(INDEX(DATOS!AC:AC,MATCH(CHECKLIST!B344,DATOS!B:B,0),1)="","X",IF(INDEX(DATOS!AC:AC,MATCH(CHECKLIST!B344,DATOS!B:B,0),1)="VIGENTE","",INDEX(DATOS!AC:AC,MATCH(CHECKLIST!B344,DATOS!B:B,0),1))),"")</f>
        <v/>
      </c>
      <c r="I344" s="18" t="str">
        <f>IFERROR(IF(INDEX(DATOS!AU:AU,MATCH(CHECKLIST!B344,DATOS!B:B,0),1)=0,"",INDEX(DATOS!AU:AU,MATCH(CHECKLIST!B344,DATOS!B:B,0),1)),"")</f>
        <v/>
      </c>
      <c r="J344" s="18" t="str">
        <f>IFERROR(IF(INDEX(DATOS!AS:AS,MATCH(CHECKLIST!B344,DATOS!B:B,0),1)=0,"",INDEX(DATOS!AS:AS,MATCH(CHECKLIST!B344,DATOS!B:B,0),1)),"")</f>
        <v/>
      </c>
      <c r="K344" s="50" t="str">
        <f>IFERROR(IF(INDEX(DATOS!AT:AT,MATCH(CHECKLIST!B344,DATOS!B:B,0),1)=0,"",INDEX(DATOS!AT:AT,MATCH(CHECKLIST!B344,DATOS!B:B,0),1)),"")</f>
        <v/>
      </c>
      <c r="L344" s="18" t="str">
        <f>IFERROR(IF(INDEX(DATOS!AV:AV,MATCH(CHECKLIST!B344,DATOS!B:B,0),1)=0,"",INDEX(DATOS!AV:AV,MATCH(CHECKLIST!B344,DATOS!B:B,0),1)),"")</f>
        <v/>
      </c>
      <c r="M344" s="18" t="str">
        <f>IFERROR(IF(INDEX(DATOS!AR:AR,MATCH(CHECKLIST!B344,DATOS!B:B,0),1)=0,"",INDEX(DATOS!AR:AR,MATCH(CHECKLIST!B344,DATOS!B:B,0),1)),"")</f>
        <v/>
      </c>
      <c r="N344" s="50" t="str">
        <f ca="1">IFERROR(IF(INDEX(DATOS!K:K,MATCH(CHECKLIST!B344,DATOS!B:B,0),1)="","X",IF(INDEX(DATOS!K:K,MATCH(CHECKLIST!B344,DATOS!B:B,0),1)&gt;YEAR(TODAY())-1,"","VENCIDA")),"")</f>
        <v/>
      </c>
      <c r="O344" s="50" t="str">
        <f>IFERROR(IF(INDEX(DATOS!AY:AY,MATCH(CHECKLIST!B344,DATOS!B:B,0),1)=0,"",INDEX(DATOS!AY:AY,MATCH(CHECKLIST!B344,DATOS!B:B,0),1)),"")</f>
        <v/>
      </c>
      <c r="P344" s="18" t="str">
        <f>IFERROR(IF(INDEX(DATOS!AW:AW,MATCH(CHECKLIST!B344,DATOS!B:B,0),1)=0,"",INDEX(DATOS!AW:AW,MATCH(CHECKLIST!B344,DATOS!B:B,0),1)),"")</f>
        <v/>
      </c>
      <c r="Q344" s="18" t="str">
        <f>IFERROR(IF(INDEX(DATOS!AX:AX,MATCH(CHECKLIST!B344,DATOS!B:B,0),1)=0,"",INDEX(DATOS!AX:AX,MATCH(CHECKLIST!B344,DATOS!B:B,0),1)),"")</f>
        <v/>
      </c>
      <c r="S344">
        <f t="shared" si="17"/>
        <v>0</v>
      </c>
      <c r="U344" t="str">
        <f t="shared" si="15"/>
        <v/>
      </c>
      <c r="V344" t="str">
        <f t="shared" si="16"/>
        <v/>
      </c>
    </row>
    <row r="345" spans="1:22" ht="15" customHeight="1" x14ac:dyDescent="0.25">
      <c r="A345" s="13">
        <v>332</v>
      </c>
      <c r="B345" t="str">
        <f>IFERROR(INDEX(DATOS!B:B,MATCH(CHECKLIST!A345,DATOS!BM:BM,0),1),"")</f>
        <v/>
      </c>
      <c r="C345" t="str">
        <f>IFERROR(INDEX(DATOS!I:I,MATCH(CHECKLIST!A345,DATOS!BM:BM,0),1),"")</f>
        <v/>
      </c>
      <c r="D345" t="str">
        <f>IFERROR(INDEX(DATOS!R:R,MATCH(CHECKLIST!E345,DATOS!F:F,0),1),"")</f>
        <v/>
      </c>
      <c r="E345" s="17" t="str">
        <f>IFERROR(INDEX(DATOS!F:F,MATCH(CHECKLIST!A345,DATOS!BM:BM,0),1),"")</f>
        <v/>
      </c>
      <c r="F345" s="3" t="str">
        <f>IFERROR(IF(INDEX(DATOS!AL:AL,MATCH(CHECKLIST!B345,DATOS!B:B,0),1)=0,"",INDEX(DATOS!AL:AL,MATCH(CHECKLIST!B345,DATOS!B:B,0),1)),"")</f>
        <v/>
      </c>
      <c r="G345" s="18" t="str">
        <f>IFERROR(IF(INDEX(DATOS!AQ:AQ,MATCH(CHECKLIST!B345,DATOS!B:B,0),1)=0,"",INDEX(DATOS!AQ:AQ,MATCH(CHECKLIST!B345,DATOS!B:B,0),1)),"")</f>
        <v/>
      </c>
      <c r="H345" s="18" t="str">
        <f>IFERROR(IF(INDEX(DATOS!AC:AC,MATCH(CHECKLIST!B345,DATOS!B:B,0),1)="","X",IF(INDEX(DATOS!AC:AC,MATCH(CHECKLIST!B345,DATOS!B:B,0),1)="VIGENTE","",INDEX(DATOS!AC:AC,MATCH(CHECKLIST!B345,DATOS!B:B,0),1))),"")</f>
        <v/>
      </c>
      <c r="I345" s="18" t="str">
        <f>IFERROR(IF(INDEX(DATOS!AU:AU,MATCH(CHECKLIST!B345,DATOS!B:B,0),1)=0,"",INDEX(DATOS!AU:AU,MATCH(CHECKLIST!B345,DATOS!B:B,0),1)),"")</f>
        <v/>
      </c>
      <c r="J345" s="18" t="str">
        <f>IFERROR(IF(INDEX(DATOS!AS:AS,MATCH(CHECKLIST!B345,DATOS!B:B,0),1)=0,"",INDEX(DATOS!AS:AS,MATCH(CHECKLIST!B345,DATOS!B:B,0),1)),"")</f>
        <v/>
      </c>
      <c r="K345" s="50" t="str">
        <f>IFERROR(IF(INDEX(DATOS!AT:AT,MATCH(CHECKLIST!B345,DATOS!B:B,0),1)=0,"",INDEX(DATOS!AT:AT,MATCH(CHECKLIST!B345,DATOS!B:B,0),1)),"")</f>
        <v/>
      </c>
      <c r="L345" s="18" t="str">
        <f>IFERROR(IF(INDEX(DATOS!AV:AV,MATCH(CHECKLIST!B345,DATOS!B:B,0),1)=0,"",INDEX(DATOS!AV:AV,MATCH(CHECKLIST!B345,DATOS!B:B,0),1)),"")</f>
        <v/>
      </c>
      <c r="M345" s="18" t="str">
        <f>IFERROR(IF(INDEX(DATOS!AR:AR,MATCH(CHECKLIST!B345,DATOS!B:B,0),1)=0,"",INDEX(DATOS!AR:AR,MATCH(CHECKLIST!B345,DATOS!B:B,0),1)),"")</f>
        <v/>
      </c>
      <c r="N345" s="50" t="str">
        <f ca="1">IFERROR(IF(INDEX(DATOS!K:K,MATCH(CHECKLIST!B345,DATOS!B:B,0),1)="","X",IF(INDEX(DATOS!K:K,MATCH(CHECKLIST!B345,DATOS!B:B,0),1)&gt;YEAR(TODAY())-1,"","VENCIDA")),"")</f>
        <v/>
      </c>
      <c r="O345" s="50" t="str">
        <f>IFERROR(IF(INDEX(DATOS!AY:AY,MATCH(CHECKLIST!B345,DATOS!B:B,0),1)=0,"",INDEX(DATOS!AY:AY,MATCH(CHECKLIST!B345,DATOS!B:B,0),1)),"")</f>
        <v/>
      </c>
      <c r="P345" s="18" t="str">
        <f>IFERROR(IF(INDEX(DATOS!AW:AW,MATCH(CHECKLIST!B345,DATOS!B:B,0),1)=0,"",INDEX(DATOS!AW:AW,MATCH(CHECKLIST!B345,DATOS!B:B,0),1)),"")</f>
        <v/>
      </c>
      <c r="Q345" s="18" t="str">
        <f>IFERROR(IF(INDEX(DATOS!AX:AX,MATCH(CHECKLIST!B345,DATOS!B:B,0),1)=0,"",INDEX(DATOS!AX:AX,MATCH(CHECKLIST!B345,DATOS!B:B,0),1)),"")</f>
        <v/>
      </c>
      <c r="R345" t="str">
        <f>IF(B345="","",1)</f>
        <v/>
      </c>
      <c r="S345" t="str">
        <f t="shared" si="17"/>
        <v/>
      </c>
      <c r="U345" t="str">
        <f t="shared" si="15"/>
        <v/>
      </c>
      <c r="V345" t="str">
        <f t="shared" si="16"/>
        <v/>
      </c>
    </row>
    <row r="346" spans="1:22" ht="15" customHeight="1" x14ac:dyDescent="0.25">
      <c r="A346" s="13">
        <v>333</v>
      </c>
      <c r="B346" t="str">
        <f>IFERROR(INDEX(DATOS!B:B,MATCH(CHECKLIST!A346,DATOS!BM:BM,0),1),"")</f>
        <v/>
      </c>
      <c r="C346" t="str">
        <f>IFERROR(INDEX(DATOS!I:I,MATCH(CHECKLIST!A346,DATOS!BM:BM,0),1),"")</f>
        <v/>
      </c>
      <c r="D346" t="str">
        <f>IFERROR(INDEX(DATOS!R:R,MATCH(CHECKLIST!E346,DATOS!F:F,0),1),"")</f>
        <v/>
      </c>
      <c r="E346" s="17" t="str">
        <f>IFERROR(INDEX(DATOS!F:F,MATCH(CHECKLIST!A346,DATOS!BM:BM,0),1),"")</f>
        <v/>
      </c>
      <c r="F346" s="3" t="str">
        <f>IFERROR(IF(INDEX(DATOS!AL:AL,MATCH(CHECKLIST!B346,DATOS!B:B,0),1)=0,"",INDEX(DATOS!AL:AL,MATCH(CHECKLIST!B346,DATOS!B:B,0),1)),"")</f>
        <v/>
      </c>
      <c r="G346" s="18" t="str">
        <f>IFERROR(IF(INDEX(DATOS!AQ:AQ,MATCH(CHECKLIST!B346,DATOS!B:B,0),1)=0,"",INDEX(DATOS!AQ:AQ,MATCH(CHECKLIST!B346,DATOS!B:B,0),1)),"")</f>
        <v/>
      </c>
      <c r="H346" s="18" t="str">
        <f>IFERROR(IF(INDEX(DATOS!AC:AC,MATCH(CHECKLIST!B346,DATOS!B:B,0),1)="","X",IF(INDEX(DATOS!AC:AC,MATCH(CHECKLIST!B346,DATOS!B:B,0),1)="VIGENTE","",INDEX(DATOS!AC:AC,MATCH(CHECKLIST!B346,DATOS!B:B,0),1))),"")</f>
        <v/>
      </c>
      <c r="I346" s="18" t="str">
        <f>IFERROR(IF(INDEX(DATOS!AU:AU,MATCH(CHECKLIST!B346,DATOS!B:B,0),1)=0,"",INDEX(DATOS!AU:AU,MATCH(CHECKLIST!B346,DATOS!B:B,0),1)),"")</f>
        <v/>
      </c>
      <c r="J346" s="18" t="str">
        <f>IFERROR(IF(INDEX(DATOS!AS:AS,MATCH(CHECKLIST!B346,DATOS!B:B,0),1)=0,"",INDEX(DATOS!AS:AS,MATCH(CHECKLIST!B346,DATOS!B:B,0),1)),"")</f>
        <v/>
      </c>
      <c r="K346" s="50" t="str">
        <f>IFERROR(IF(INDEX(DATOS!AT:AT,MATCH(CHECKLIST!B346,DATOS!B:B,0),1)=0,"",INDEX(DATOS!AT:AT,MATCH(CHECKLIST!B346,DATOS!B:B,0),1)),"")</f>
        <v/>
      </c>
      <c r="L346" s="18" t="str">
        <f>IFERROR(IF(INDEX(DATOS!AV:AV,MATCH(CHECKLIST!B346,DATOS!B:B,0),1)=0,"",INDEX(DATOS!AV:AV,MATCH(CHECKLIST!B346,DATOS!B:B,0),1)),"")</f>
        <v/>
      </c>
      <c r="M346" s="18" t="str">
        <f>IFERROR(IF(INDEX(DATOS!AR:AR,MATCH(CHECKLIST!B346,DATOS!B:B,0),1)=0,"",INDEX(DATOS!AR:AR,MATCH(CHECKLIST!B346,DATOS!B:B,0),1)),"")</f>
        <v/>
      </c>
      <c r="N346" s="50" t="str">
        <f ca="1">IFERROR(IF(INDEX(DATOS!K:K,MATCH(CHECKLIST!B346,DATOS!B:B,0),1)="","X",IF(INDEX(DATOS!K:K,MATCH(CHECKLIST!B346,DATOS!B:B,0),1)&gt;YEAR(TODAY())-1,"","VENCIDA")),"")</f>
        <v/>
      </c>
      <c r="O346" s="50" t="str">
        <f>IFERROR(IF(INDEX(DATOS!AY:AY,MATCH(CHECKLIST!B346,DATOS!B:B,0),1)=0,"",INDEX(DATOS!AY:AY,MATCH(CHECKLIST!B346,DATOS!B:B,0),1)),"")</f>
        <v/>
      </c>
      <c r="P346" s="18" t="str">
        <f>IFERROR(IF(INDEX(DATOS!AW:AW,MATCH(CHECKLIST!B346,DATOS!B:B,0),1)=0,"",INDEX(DATOS!AW:AW,MATCH(CHECKLIST!B346,DATOS!B:B,0),1)),"")</f>
        <v/>
      </c>
      <c r="Q346" s="18" t="str">
        <f>IFERROR(IF(INDEX(DATOS!AX:AX,MATCH(CHECKLIST!B346,DATOS!B:B,0),1)=0,"",INDEX(DATOS!AX:AX,MATCH(CHECKLIST!B346,DATOS!B:B,0),1)),"")</f>
        <v/>
      </c>
      <c r="S346">
        <f t="shared" si="17"/>
        <v>0</v>
      </c>
      <c r="U346" t="str">
        <f t="shared" si="15"/>
        <v/>
      </c>
      <c r="V346" t="str">
        <f t="shared" si="16"/>
        <v/>
      </c>
    </row>
    <row r="347" spans="1:22" ht="15" customHeight="1" x14ac:dyDescent="0.25">
      <c r="A347" s="13">
        <v>334</v>
      </c>
      <c r="B347" t="str">
        <f>IFERROR(INDEX(DATOS!B:B,MATCH(CHECKLIST!A347,DATOS!BM:BM,0),1),"")</f>
        <v/>
      </c>
      <c r="C347" t="str">
        <f>IFERROR(INDEX(DATOS!I:I,MATCH(CHECKLIST!A347,DATOS!BM:BM,0),1),"")</f>
        <v/>
      </c>
      <c r="D347" t="str">
        <f>IFERROR(INDEX(DATOS!R:R,MATCH(CHECKLIST!E347,DATOS!F:F,0),1),"")</f>
        <v/>
      </c>
      <c r="E347" s="17" t="str">
        <f>IFERROR(INDEX(DATOS!F:F,MATCH(CHECKLIST!A347,DATOS!BM:BM,0),1),"")</f>
        <v/>
      </c>
      <c r="F347" s="3" t="str">
        <f>IFERROR(IF(INDEX(DATOS!AL:AL,MATCH(CHECKLIST!B347,DATOS!B:B,0),1)=0,"",INDEX(DATOS!AL:AL,MATCH(CHECKLIST!B347,DATOS!B:B,0),1)),"")</f>
        <v/>
      </c>
      <c r="G347" s="18" t="str">
        <f>IFERROR(IF(INDEX(DATOS!AQ:AQ,MATCH(CHECKLIST!B347,DATOS!B:B,0),1)=0,"",INDEX(DATOS!AQ:AQ,MATCH(CHECKLIST!B347,DATOS!B:B,0),1)),"")</f>
        <v/>
      </c>
      <c r="H347" s="18" t="str">
        <f>IFERROR(IF(INDEX(DATOS!AC:AC,MATCH(CHECKLIST!B347,DATOS!B:B,0),1)="","X",IF(INDEX(DATOS!AC:AC,MATCH(CHECKLIST!B347,DATOS!B:B,0),1)="VIGENTE","",INDEX(DATOS!AC:AC,MATCH(CHECKLIST!B347,DATOS!B:B,0),1))),"")</f>
        <v/>
      </c>
      <c r="I347" s="18" t="str">
        <f>IFERROR(IF(INDEX(DATOS!AU:AU,MATCH(CHECKLIST!B347,DATOS!B:B,0),1)=0,"",INDEX(DATOS!AU:AU,MATCH(CHECKLIST!B347,DATOS!B:B,0),1)),"")</f>
        <v/>
      </c>
      <c r="J347" s="18" t="str">
        <f>IFERROR(IF(INDEX(DATOS!AS:AS,MATCH(CHECKLIST!B347,DATOS!B:B,0),1)=0,"",INDEX(DATOS!AS:AS,MATCH(CHECKLIST!B347,DATOS!B:B,0),1)),"")</f>
        <v/>
      </c>
      <c r="K347" s="50" t="str">
        <f>IFERROR(IF(INDEX(DATOS!AT:AT,MATCH(CHECKLIST!B347,DATOS!B:B,0),1)=0,"",INDEX(DATOS!AT:AT,MATCH(CHECKLIST!B347,DATOS!B:B,0),1)),"")</f>
        <v/>
      </c>
      <c r="L347" s="18" t="str">
        <f>IFERROR(IF(INDEX(DATOS!AV:AV,MATCH(CHECKLIST!B347,DATOS!B:B,0),1)=0,"",INDEX(DATOS!AV:AV,MATCH(CHECKLIST!B347,DATOS!B:B,0),1)),"")</f>
        <v/>
      </c>
      <c r="M347" s="18" t="str">
        <f>IFERROR(IF(INDEX(DATOS!AR:AR,MATCH(CHECKLIST!B347,DATOS!B:B,0),1)=0,"",INDEX(DATOS!AR:AR,MATCH(CHECKLIST!B347,DATOS!B:B,0),1)),"")</f>
        <v/>
      </c>
      <c r="N347" s="50" t="str">
        <f ca="1">IFERROR(IF(INDEX(DATOS!K:K,MATCH(CHECKLIST!B347,DATOS!B:B,0),1)="","X",IF(INDEX(DATOS!K:K,MATCH(CHECKLIST!B347,DATOS!B:B,0),1)&gt;YEAR(TODAY())-1,"","VENCIDA")),"")</f>
        <v/>
      </c>
      <c r="O347" s="50" t="str">
        <f>IFERROR(IF(INDEX(DATOS!AY:AY,MATCH(CHECKLIST!B347,DATOS!B:B,0),1)=0,"",INDEX(DATOS!AY:AY,MATCH(CHECKLIST!B347,DATOS!B:B,0),1)),"")</f>
        <v/>
      </c>
      <c r="P347" s="18" t="str">
        <f>IFERROR(IF(INDEX(DATOS!AW:AW,MATCH(CHECKLIST!B347,DATOS!B:B,0),1)=0,"",INDEX(DATOS!AW:AW,MATCH(CHECKLIST!B347,DATOS!B:B,0),1)),"")</f>
        <v/>
      </c>
      <c r="Q347" s="18" t="str">
        <f>IFERROR(IF(INDEX(DATOS!AX:AX,MATCH(CHECKLIST!B347,DATOS!B:B,0),1)=0,"",INDEX(DATOS!AX:AX,MATCH(CHECKLIST!B347,DATOS!B:B,0),1)),"")</f>
        <v/>
      </c>
      <c r="R347" t="str">
        <f>IF(B347="","",1)</f>
        <v/>
      </c>
      <c r="S347" t="str">
        <f t="shared" si="17"/>
        <v/>
      </c>
      <c r="U347" t="str">
        <f t="shared" si="15"/>
        <v/>
      </c>
      <c r="V347" t="str">
        <f t="shared" si="16"/>
        <v/>
      </c>
    </row>
    <row r="348" spans="1:22" ht="15" customHeight="1" x14ac:dyDescent="0.25">
      <c r="A348" s="13">
        <v>335</v>
      </c>
      <c r="B348" t="str">
        <f>IFERROR(INDEX(DATOS!B:B,MATCH(CHECKLIST!A348,DATOS!BM:BM,0),1),"")</f>
        <v/>
      </c>
      <c r="C348" t="str">
        <f>IFERROR(INDEX(DATOS!I:I,MATCH(CHECKLIST!A348,DATOS!BM:BM,0),1),"")</f>
        <v/>
      </c>
      <c r="D348" t="str">
        <f>IFERROR(INDEX(DATOS!R:R,MATCH(CHECKLIST!E348,DATOS!F:F,0),1),"")</f>
        <v/>
      </c>
      <c r="E348" s="17" t="str">
        <f>IFERROR(INDEX(DATOS!F:F,MATCH(CHECKLIST!A348,DATOS!BM:BM,0),1),"")</f>
        <v/>
      </c>
      <c r="F348" s="3" t="str">
        <f>IFERROR(IF(INDEX(DATOS!AL:AL,MATCH(CHECKLIST!B348,DATOS!B:B,0),1)=0,"",INDEX(DATOS!AL:AL,MATCH(CHECKLIST!B348,DATOS!B:B,0),1)),"")</f>
        <v/>
      </c>
      <c r="G348" s="18" t="str">
        <f>IFERROR(IF(INDEX(DATOS!AQ:AQ,MATCH(CHECKLIST!B348,DATOS!B:B,0),1)=0,"",INDEX(DATOS!AQ:AQ,MATCH(CHECKLIST!B348,DATOS!B:B,0),1)),"")</f>
        <v/>
      </c>
      <c r="H348" s="18" t="str">
        <f>IFERROR(IF(INDEX(DATOS!AC:AC,MATCH(CHECKLIST!B348,DATOS!B:B,0),1)="","X",IF(INDEX(DATOS!AC:AC,MATCH(CHECKLIST!B348,DATOS!B:B,0),1)="VIGENTE","",INDEX(DATOS!AC:AC,MATCH(CHECKLIST!B348,DATOS!B:B,0),1))),"")</f>
        <v/>
      </c>
      <c r="I348" s="18" t="str">
        <f>IFERROR(IF(INDEX(DATOS!AU:AU,MATCH(CHECKLIST!B348,DATOS!B:B,0),1)=0,"",INDEX(DATOS!AU:AU,MATCH(CHECKLIST!B348,DATOS!B:B,0),1)),"")</f>
        <v/>
      </c>
      <c r="J348" s="18" t="str">
        <f>IFERROR(IF(INDEX(DATOS!AS:AS,MATCH(CHECKLIST!B348,DATOS!B:B,0),1)=0,"",INDEX(DATOS!AS:AS,MATCH(CHECKLIST!B348,DATOS!B:B,0),1)),"")</f>
        <v/>
      </c>
      <c r="K348" s="50" t="str">
        <f>IFERROR(IF(INDEX(DATOS!AT:AT,MATCH(CHECKLIST!B348,DATOS!B:B,0),1)=0,"",INDEX(DATOS!AT:AT,MATCH(CHECKLIST!B348,DATOS!B:B,0),1)),"")</f>
        <v/>
      </c>
      <c r="L348" s="18" t="str">
        <f>IFERROR(IF(INDEX(DATOS!AV:AV,MATCH(CHECKLIST!B348,DATOS!B:B,0),1)=0,"",INDEX(DATOS!AV:AV,MATCH(CHECKLIST!B348,DATOS!B:B,0),1)),"")</f>
        <v/>
      </c>
      <c r="M348" s="18" t="str">
        <f>IFERROR(IF(INDEX(DATOS!AR:AR,MATCH(CHECKLIST!B348,DATOS!B:B,0),1)=0,"",INDEX(DATOS!AR:AR,MATCH(CHECKLIST!B348,DATOS!B:B,0),1)),"")</f>
        <v/>
      </c>
      <c r="N348" s="50" t="str">
        <f ca="1">IFERROR(IF(INDEX(DATOS!K:K,MATCH(CHECKLIST!B348,DATOS!B:B,0),1)="","X",IF(INDEX(DATOS!K:K,MATCH(CHECKLIST!B348,DATOS!B:B,0),1)&gt;YEAR(TODAY())-1,"","VENCIDA")),"")</f>
        <v/>
      </c>
      <c r="O348" s="50" t="str">
        <f>IFERROR(IF(INDEX(DATOS!AY:AY,MATCH(CHECKLIST!B348,DATOS!B:B,0),1)=0,"",INDEX(DATOS!AY:AY,MATCH(CHECKLIST!B348,DATOS!B:B,0),1)),"")</f>
        <v/>
      </c>
      <c r="P348" s="18" t="str">
        <f>IFERROR(IF(INDEX(DATOS!AW:AW,MATCH(CHECKLIST!B348,DATOS!B:B,0),1)=0,"",INDEX(DATOS!AW:AW,MATCH(CHECKLIST!B348,DATOS!B:B,0),1)),"")</f>
        <v/>
      </c>
      <c r="Q348" s="18" t="str">
        <f>IFERROR(IF(INDEX(DATOS!AX:AX,MATCH(CHECKLIST!B348,DATOS!B:B,0),1)=0,"",INDEX(DATOS!AX:AX,MATCH(CHECKLIST!B348,DATOS!B:B,0),1)),"")</f>
        <v/>
      </c>
      <c r="S348">
        <f t="shared" si="17"/>
        <v>0</v>
      </c>
      <c r="U348" t="str">
        <f t="shared" si="15"/>
        <v/>
      </c>
      <c r="V348" t="str">
        <f t="shared" si="16"/>
        <v/>
      </c>
    </row>
    <row r="349" spans="1:22" ht="15" customHeight="1" x14ac:dyDescent="0.25">
      <c r="A349" s="13">
        <v>336</v>
      </c>
      <c r="B349" t="str">
        <f>IFERROR(INDEX(DATOS!B:B,MATCH(CHECKLIST!A349,DATOS!BM:BM,0),1),"")</f>
        <v/>
      </c>
      <c r="C349" t="str">
        <f>IFERROR(INDEX(DATOS!I:I,MATCH(CHECKLIST!A349,DATOS!BM:BM,0),1),"")</f>
        <v/>
      </c>
      <c r="D349" t="str">
        <f>IFERROR(INDEX(DATOS!R:R,MATCH(CHECKLIST!E349,DATOS!F:F,0),1),"")</f>
        <v/>
      </c>
      <c r="E349" s="17" t="str">
        <f>IFERROR(INDEX(DATOS!F:F,MATCH(CHECKLIST!A349,DATOS!BM:BM,0),1),"")</f>
        <v/>
      </c>
      <c r="F349" s="3" t="str">
        <f>IFERROR(IF(INDEX(DATOS!AL:AL,MATCH(CHECKLIST!B349,DATOS!B:B,0),1)=0,"",INDEX(DATOS!AL:AL,MATCH(CHECKLIST!B349,DATOS!B:B,0),1)),"")</f>
        <v/>
      </c>
      <c r="G349" s="18" t="str">
        <f>IFERROR(IF(INDEX(DATOS!AQ:AQ,MATCH(CHECKLIST!B349,DATOS!B:B,0),1)=0,"",INDEX(DATOS!AQ:AQ,MATCH(CHECKLIST!B349,DATOS!B:B,0),1)),"")</f>
        <v/>
      </c>
      <c r="H349" s="18" t="str">
        <f>IFERROR(IF(INDEX(DATOS!AC:AC,MATCH(CHECKLIST!B349,DATOS!B:B,0),1)="","X",IF(INDEX(DATOS!AC:AC,MATCH(CHECKLIST!B349,DATOS!B:B,0),1)="VIGENTE","",INDEX(DATOS!AC:AC,MATCH(CHECKLIST!B349,DATOS!B:B,0),1))),"")</f>
        <v/>
      </c>
      <c r="I349" s="18" t="str">
        <f>IFERROR(IF(INDEX(DATOS!AU:AU,MATCH(CHECKLIST!B349,DATOS!B:B,0),1)=0,"",INDEX(DATOS!AU:AU,MATCH(CHECKLIST!B349,DATOS!B:B,0),1)),"")</f>
        <v/>
      </c>
      <c r="J349" s="18" t="str">
        <f>IFERROR(IF(INDEX(DATOS!AS:AS,MATCH(CHECKLIST!B349,DATOS!B:B,0),1)=0,"",INDEX(DATOS!AS:AS,MATCH(CHECKLIST!B349,DATOS!B:B,0),1)),"")</f>
        <v/>
      </c>
      <c r="K349" s="50" t="str">
        <f>IFERROR(IF(INDEX(DATOS!AT:AT,MATCH(CHECKLIST!B349,DATOS!B:B,0),1)=0,"",INDEX(DATOS!AT:AT,MATCH(CHECKLIST!B349,DATOS!B:B,0),1)),"")</f>
        <v/>
      </c>
      <c r="L349" s="18" t="str">
        <f>IFERROR(IF(INDEX(DATOS!AV:AV,MATCH(CHECKLIST!B349,DATOS!B:B,0),1)=0,"",INDEX(DATOS!AV:AV,MATCH(CHECKLIST!B349,DATOS!B:B,0),1)),"")</f>
        <v/>
      </c>
      <c r="M349" s="18" t="str">
        <f>IFERROR(IF(INDEX(DATOS!AR:AR,MATCH(CHECKLIST!B349,DATOS!B:B,0),1)=0,"",INDEX(DATOS!AR:AR,MATCH(CHECKLIST!B349,DATOS!B:B,0),1)),"")</f>
        <v/>
      </c>
      <c r="N349" s="50" t="str">
        <f ca="1">IFERROR(IF(INDEX(DATOS!K:K,MATCH(CHECKLIST!B349,DATOS!B:B,0),1)="","X",IF(INDEX(DATOS!K:K,MATCH(CHECKLIST!B349,DATOS!B:B,0),1)&gt;YEAR(TODAY())-1,"","VENCIDA")),"")</f>
        <v/>
      </c>
      <c r="O349" s="50" t="str">
        <f>IFERROR(IF(INDEX(DATOS!AY:AY,MATCH(CHECKLIST!B349,DATOS!B:B,0),1)=0,"",INDEX(DATOS!AY:AY,MATCH(CHECKLIST!B349,DATOS!B:B,0),1)),"")</f>
        <v/>
      </c>
      <c r="P349" s="18" t="str">
        <f>IFERROR(IF(INDEX(DATOS!AW:AW,MATCH(CHECKLIST!B349,DATOS!B:B,0),1)=0,"",INDEX(DATOS!AW:AW,MATCH(CHECKLIST!B349,DATOS!B:B,0),1)),"")</f>
        <v/>
      </c>
      <c r="Q349" s="18" t="str">
        <f>IFERROR(IF(INDEX(DATOS!AX:AX,MATCH(CHECKLIST!B349,DATOS!B:B,0),1)=0,"",INDEX(DATOS!AX:AX,MATCH(CHECKLIST!B349,DATOS!B:B,0),1)),"")</f>
        <v/>
      </c>
      <c r="R349" t="str">
        <f>IF(B349="","",1)</f>
        <v/>
      </c>
      <c r="S349" t="str">
        <f t="shared" si="17"/>
        <v/>
      </c>
      <c r="U349" t="str">
        <f t="shared" si="15"/>
        <v/>
      </c>
      <c r="V349" t="str">
        <f t="shared" si="16"/>
        <v/>
      </c>
    </row>
    <row r="350" spans="1:22" ht="15" customHeight="1" x14ac:dyDescent="0.25">
      <c r="A350" s="13">
        <v>337</v>
      </c>
      <c r="B350" t="str">
        <f>IFERROR(INDEX(DATOS!B:B,MATCH(CHECKLIST!A350,DATOS!BM:BM,0),1),"")</f>
        <v/>
      </c>
      <c r="C350" t="str">
        <f>IFERROR(INDEX(DATOS!I:I,MATCH(CHECKLIST!A350,DATOS!BM:BM,0),1),"")</f>
        <v/>
      </c>
      <c r="D350" t="str">
        <f>IFERROR(INDEX(DATOS!R:R,MATCH(CHECKLIST!E350,DATOS!F:F,0),1),"")</f>
        <v/>
      </c>
      <c r="E350" s="17" t="str">
        <f>IFERROR(INDEX(DATOS!F:F,MATCH(CHECKLIST!A350,DATOS!BM:BM,0),1),"")</f>
        <v/>
      </c>
      <c r="F350" s="3" t="str">
        <f>IFERROR(IF(INDEX(DATOS!AL:AL,MATCH(CHECKLIST!B350,DATOS!B:B,0),1)=0,"",INDEX(DATOS!AL:AL,MATCH(CHECKLIST!B350,DATOS!B:B,0),1)),"")</f>
        <v/>
      </c>
      <c r="G350" s="18" t="str">
        <f>IFERROR(IF(INDEX(DATOS!AQ:AQ,MATCH(CHECKLIST!B350,DATOS!B:B,0),1)=0,"",INDEX(DATOS!AQ:AQ,MATCH(CHECKLIST!B350,DATOS!B:B,0),1)),"")</f>
        <v/>
      </c>
      <c r="H350" s="18" t="str">
        <f>IFERROR(IF(INDEX(DATOS!AC:AC,MATCH(CHECKLIST!B350,DATOS!B:B,0),1)="","X",IF(INDEX(DATOS!AC:AC,MATCH(CHECKLIST!B350,DATOS!B:B,0),1)="VIGENTE","",INDEX(DATOS!AC:AC,MATCH(CHECKLIST!B350,DATOS!B:B,0),1))),"")</f>
        <v/>
      </c>
      <c r="I350" s="18" t="str">
        <f>IFERROR(IF(INDEX(DATOS!AU:AU,MATCH(CHECKLIST!B350,DATOS!B:B,0),1)=0,"",INDEX(DATOS!AU:AU,MATCH(CHECKLIST!B350,DATOS!B:B,0),1)),"")</f>
        <v/>
      </c>
      <c r="J350" s="18" t="str">
        <f>IFERROR(IF(INDEX(DATOS!AS:AS,MATCH(CHECKLIST!B350,DATOS!B:B,0),1)=0,"",INDEX(DATOS!AS:AS,MATCH(CHECKLIST!B350,DATOS!B:B,0),1)),"")</f>
        <v/>
      </c>
      <c r="K350" s="50" t="str">
        <f>IFERROR(IF(INDEX(DATOS!AT:AT,MATCH(CHECKLIST!B350,DATOS!B:B,0),1)=0,"",INDEX(DATOS!AT:AT,MATCH(CHECKLIST!B350,DATOS!B:B,0),1)),"")</f>
        <v/>
      </c>
      <c r="L350" s="18" t="str">
        <f>IFERROR(IF(INDEX(DATOS!AV:AV,MATCH(CHECKLIST!B350,DATOS!B:B,0),1)=0,"",INDEX(DATOS!AV:AV,MATCH(CHECKLIST!B350,DATOS!B:B,0),1)),"")</f>
        <v/>
      </c>
      <c r="M350" s="18" t="str">
        <f>IFERROR(IF(INDEX(DATOS!AR:AR,MATCH(CHECKLIST!B350,DATOS!B:B,0),1)=0,"",INDEX(DATOS!AR:AR,MATCH(CHECKLIST!B350,DATOS!B:B,0),1)),"")</f>
        <v/>
      </c>
      <c r="N350" s="50" t="str">
        <f ca="1">IFERROR(IF(INDEX(DATOS!K:K,MATCH(CHECKLIST!B350,DATOS!B:B,0),1)="","X",IF(INDEX(DATOS!K:K,MATCH(CHECKLIST!B350,DATOS!B:B,0),1)&gt;YEAR(TODAY())-1,"","VENCIDA")),"")</f>
        <v/>
      </c>
      <c r="O350" s="50" t="str">
        <f>IFERROR(IF(INDEX(DATOS!AY:AY,MATCH(CHECKLIST!B350,DATOS!B:B,0),1)=0,"",INDEX(DATOS!AY:AY,MATCH(CHECKLIST!B350,DATOS!B:B,0),1)),"")</f>
        <v/>
      </c>
      <c r="P350" s="18" t="str">
        <f>IFERROR(IF(INDEX(DATOS!AW:AW,MATCH(CHECKLIST!B350,DATOS!B:B,0),1)=0,"",INDEX(DATOS!AW:AW,MATCH(CHECKLIST!B350,DATOS!B:B,0),1)),"")</f>
        <v/>
      </c>
      <c r="Q350" s="18" t="str">
        <f>IFERROR(IF(INDEX(DATOS!AX:AX,MATCH(CHECKLIST!B350,DATOS!B:B,0),1)=0,"",INDEX(DATOS!AX:AX,MATCH(CHECKLIST!B350,DATOS!B:B,0),1)),"")</f>
        <v/>
      </c>
      <c r="S350">
        <f t="shared" si="17"/>
        <v>0</v>
      </c>
      <c r="U350" t="str">
        <f t="shared" si="15"/>
        <v/>
      </c>
      <c r="V350" t="str">
        <f t="shared" si="16"/>
        <v/>
      </c>
    </row>
    <row r="351" spans="1:22" ht="15" customHeight="1" x14ac:dyDescent="0.25">
      <c r="A351" s="13">
        <v>338</v>
      </c>
      <c r="B351" t="str">
        <f>IFERROR(INDEX(DATOS!B:B,MATCH(CHECKLIST!A351,DATOS!BM:BM,0),1),"")</f>
        <v/>
      </c>
      <c r="C351" t="str">
        <f>IFERROR(INDEX(DATOS!I:I,MATCH(CHECKLIST!A351,DATOS!BM:BM,0),1),"")</f>
        <v/>
      </c>
      <c r="D351" t="str">
        <f>IFERROR(INDEX(DATOS!R:R,MATCH(CHECKLIST!E351,DATOS!F:F,0),1),"")</f>
        <v/>
      </c>
      <c r="E351" s="17" t="str">
        <f>IFERROR(INDEX(DATOS!F:F,MATCH(CHECKLIST!A351,DATOS!BM:BM,0),1),"")</f>
        <v/>
      </c>
      <c r="F351" s="3" t="str">
        <f>IFERROR(IF(INDEX(DATOS!AL:AL,MATCH(CHECKLIST!B351,DATOS!B:B,0),1)=0,"",INDEX(DATOS!AL:AL,MATCH(CHECKLIST!B351,DATOS!B:B,0),1)),"")</f>
        <v/>
      </c>
      <c r="G351" s="18" t="str">
        <f>IFERROR(IF(INDEX(DATOS!AQ:AQ,MATCH(CHECKLIST!B351,DATOS!B:B,0),1)=0,"",INDEX(DATOS!AQ:AQ,MATCH(CHECKLIST!B351,DATOS!B:B,0),1)),"")</f>
        <v/>
      </c>
      <c r="H351" s="18" t="str">
        <f>IFERROR(IF(INDEX(DATOS!AC:AC,MATCH(CHECKLIST!B351,DATOS!B:B,0),1)="","X",IF(INDEX(DATOS!AC:AC,MATCH(CHECKLIST!B351,DATOS!B:B,0),1)="VIGENTE","",INDEX(DATOS!AC:AC,MATCH(CHECKLIST!B351,DATOS!B:B,0),1))),"")</f>
        <v/>
      </c>
      <c r="I351" s="18" t="str">
        <f>IFERROR(IF(INDEX(DATOS!AU:AU,MATCH(CHECKLIST!B351,DATOS!B:B,0),1)=0,"",INDEX(DATOS!AU:AU,MATCH(CHECKLIST!B351,DATOS!B:B,0),1)),"")</f>
        <v/>
      </c>
      <c r="J351" s="18" t="str">
        <f>IFERROR(IF(INDEX(DATOS!AS:AS,MATCH(CHECKLIST!B351,DATOS!B:B,0),1)=0,"",INDEX(DATOS!AS:AS,MATCH(CHECKLIST!B351,DATOS!B:B,0),1)),"")</f>
        <v/>
      </c>
      <c r="K351" s="50" t="str">
        <f>IFERROR(IF(INDEX(DATOS!AT:AT,MATCH(CHECKLIST!B351,DATOS!B:B,0),1)=0,"",INDEX(DATOS!AT:AT,MATCH(CHECKLIST!B351,DATOS!B:B,0),1)),"")</f>
        <v/>
      </c>
      <c r="L351" s="18" t="str">
        <f>IFERROR(IF(INDEX(DATOS!AV:AV,MATCH(CHECKLIST!B351,DATOS!B:B,0),1)=0,"",INDEX(DATOS!AV:AV,MATCH(CHECKLIST!B351,DATOS!B:B,0),1)),"")</f>
        <v/>
      </c>
      <c r="M351" s="18" t="str">
        <f>IFERROR(IF(INDEX(DATOS!AR:AR,MATCH(CHECKLIST!B351,DATOS!B:B,0),1)=0,"",INDEX(DATOS!AR:AR,MATCH(CHECKLIST!B351,DATOS!B:B,0),1)),"")</f>
        <v/>
      </c>
      <c r="N351" s="50" t="str">
        <f ca="1">IFERROR(IF(INDEX(DATOS!K:K,MATCH(CHECKLIST!B351,DATOS!B:B,0),1)="","X",IF(INDEX(DATOS!K:K,MATCH(CHECKLIST!B351,DATOS!B:B,0),1)&gt;YEAR(TODAY())-1,"","VENCIDA")),"")</f>
        <v/>
      </c>
      <c r="O351" s="50" t="str">
        <f>IFERROR(IF(INDEX(DATOS!AY:AY,MATCH(CHECKLIST!B351,DATOS!B:B,0),1)=0,"",INDEX(DATOS!AY:AY,MATCH(CHECKLIST!B351,DATOS!B:B,0),1)),"")</f>
        <v/>
      </c>
      <c r="P351" s="18" t="str">
        <f>IFERROR(IF(INDEX(DATOS!AW:AW,MATCH(CHECKLIST!B351,DATOS!B:B,0),1)=0,"",INDEX(DATOS!AW:AW,MATCH(CHECKLIST!B351,DATOS!B:B,0),1)),"")</f>
        <v/>
      </c>
      <c r="Q351" s="18" t="str">
        <f>IFERROR(IF(INDEX(DATOS!AX:AX,MATCH(CHECKLIST!B351,DATOS!B:B,0),1)=0,"",INDEX(DATOS!AX:AX,MATCH(CHECKLIST!B351,DATOS!B:B,0),1)),"")</f>
        <v/>
      </c>
      <c r="R351" t="str">
        <f>IF(B351="","",1)</f>
        <v/>
      </c>
      <c r="S351" t="str">
        <f t="shared" si="17"/>
        <v/>
      </c>
      <c r="U351" t="str">
        <f t="shared" si="15"/>
        <v/>
      </c>
      <c r="V351" t="str">
        <f t="shared" si="16"/>
        <v/>
      </c>
    </row>
    <row r="352" spans="1:22" ht="15" customHeight="1" x14ac:dyDescent="0.25">
      <c r="A352" s="13">
        <v>339</v>
      </c>
      <c r="B352" t="str">
        <f>IFERROR(INDEX(DATOS!B:B,MATCH(CHECKLIST!A352,DATOS!BM:BM,0),1),"")</f>
        <v/>
      </c>
      <c r="C352" t="str">
        <f>IFERROR(INDEX(DATOS!I:I,MATCH(CHECKLIST!A352,DATOS!BM:BM,0),1),"")</f>
        <v/>
      </c>
      <c r="D352" t="str">
        <f>IFERROR(INDEX(DATOS!R:R,MATCH(CHECKLIST!E352,DATOS!F:F,0),1),"")</f>
        <v/>
      </c>
      <c r="E352" s="17" t="str">
        <f>IFERROR(INDEX(DATOS!F:F,MATCH(CHECKLIST!A352,DATOS!BM:BM,0),1),"")</f>
        <v/>
      </c>
      <c r="F352" s="3" t="str">
        <f>IFERROR(IF(INDEX(DATOS!AL:AL,MATCH(CHECKLIST!B352,DATOS!B:B,0),1)=0,"",INDEX(DATOS!AL:AL,MATCH(CHECKLIST!B352,DATOS!B:B,0),1)),"")</f>
        <v/>
      </c>
      <c r="G352" s="18" t="str">
        <f>IFERROR(IF(INDEX(DATOS!AQ:AQ,MATCH(CHECKLIST!B352,DATOS!B:B,0),1)=0,"",INDEX(DATOS!AQ:AQ,MATCH(CHECKLIST!B352,DATOS!B:B,0),1)),"")</f>
        <v/>
      </c>
      <c r="H352" s="18" t="str">
        <f>IFERROR(IF(INDEX(DATOS!AC:AC,MATCH(CHECKLIST!B352,DATOS!B:B,0),1)="","X",IF(INDEX(DATOS!AC:AC,MATCH(CHECKLIST!B352,DATOS!B:B,0),1)="VIGENTE","",INDEX(DATOS!AC:AC,MATCH(CHECKLIST!B352,DATOS!B:B,0),1))),"")</f>
        <v/>
      </c>
      <c r="I352" s="18" t="str">
        <f>IFERROR(IF(INDEX(DATOS!AU:AU,MATCH(CHECKLIST!B352,DATOS!B:B,0),1)=0,"",INDEX(DATOS!AU:AU,MATCH(CHECKLIST!B352,DATOS!B:B,0),1)),"")</f>
        <v/>
      </c>
      <c r="J352" s="18" t="str">
        <f>IFERROR(IF(INDEX(DATOS!AS:AS,MATCH(CHECKLIST!B352,DATOS!B:B,0),1)=0,"",INDEX(DATOS!AS:AS,MATCH(CHECKLIST!B352,DATOS!B:B,0),1)),"")</f>
        <v/>
      </c>
      <c r="K352" s="50" t="str">
        <f>IFERROR(IF(INDEX(DATOS!AT:AT,MATCH(CHECKLIST!B352,DATOS!B:B,0),1)=0,"",INDEX(DATOS!AT:AT,MATCH(CHECKLIST!B352,DATOS!B:B,0),1)),"")</f>
        <v/>
      </c>
      <c r="L352" s="18" t="str">
        <f>IFERROR(IF(INDEX(DATOS!AV:AV,MATCH(CHECKLIST!B352,DATOS!B:B,0),1)=0,"",INDEX(DATOS!AV:AV,MATCH(CHECKLIST!B352,DATOS!B:B,0),1)),"")</f>
        <v/>
      </c>
      <c r="M352" s="18" t="str">
        <f>IFERROR(IF(INDEX(DATOS!AR:AR,MATCH(CHECKLIST!B352,DATOS!B:B,0),1)=0,"",INDEX(DATOS!AR:AR,MATCH(CHECKLIST!B352,DATOS!B:B,0),1)),"")</f>
        <v/>
      </c>
      <c r="N352" s="50" t="str">
        <f ca="1">IFERROR(IF(INDEX(DATOS!K:K,MATCH(CHECKLIST!B352,DATOS!B:B,0),1)="","X",IF(INDEX(DATOS!K:K,MATCH(CHECKLIST!B352,DATOS!B:B,0),1)&gt;YEAR(TODAY())-1,"","VENCIDA")),"")</f>
        <v/>
      </c>
      <c r="O352" s="50" t="str">
        <f>IFERROR(IF(INDEX(DATOS!AY:AY,MATCH(CHECKLIST!B352,DATOS!B:B,0),1)=0,"",INDEX(DATOS!AY:AY,MATCH(CHECKLIST!B352,DATOS!B:B,0),1)),"")</f>
        <v/>
      </c>
      <c r="P352" s="18" t="str">
        <f>IFERROR(IF(INDEX(DATOS!AW:AW,MATCH(CHECKLIST!B352,DATOS!B:B,0),1)=0,"",INDEX(DATOS!AW:AW,MATCH(CHECKLIST!B352,DATOS!B:B,0),1)),"")</f>
        <v/>
      </c>
      <c r="Q352" s="18" t="str">
        <f>IFERROR(IF(INDEX(DATOS!AX:AX,MATCH(CHECKLIST!B352,DATOS!B:B,0),1)=0,"",INDEX(DATOS!AX:AX,MATCH(CHECKLIST!B352,DATOS!B:B,0),1)),"")</f>
        <v/>
      </c>
      <c r="S352">
        <f t="shared" si="17"/>
        <v>0</v>
      </c>
      <c r="U352" t="str">
        <f t="shared" si="15"/>
        <v/>
      </c>
      <c r="V352" t="str">
        <f t="shared" si="16"/>
        <v/>
      </c>
    </row>
    <row r="353" spans="1:22" ht="15" customHeight="1" x14ac:dyDescent="0.25">
      <c r="A353" s="13">
        <v>340</v>
      </c>
      <c r="B353" t="str">
        <f>IFERROR(INDEX(DATOS!B:B,MATCH(CHECKLIST!A353,DATOS!BM:BM,0),1),"")</f>
        <v/>
      </c>
      <c r="C353" t="str">
        <f>IFERROR(INDEX(DATOS!I:I,MATCH(CHECKLIST!A353,DATOS!BM:BM,0),1),"")</f>
        <v/>
      </c>
      <c r="D353" t="str">
        <f>IFERROR(INDEX(DATOS!R:R,MATCH(CHECKLIST!E353,DATOS!F:F,0),1),"")</f>
        <v/>
      </c>
      <c r="E353" s="17" t="str">
        <f>IFERROR(INDEX(DATOS!F:F,MATCH(CHECKLIST!A353,DATOS!BM:BM,0),1),"")</f>
        <v/>
      </c>
      <c r="F353" s="3" t="str">
        <f>IFERROR(IF(INDEX(DATOS!AL:AL,MATCH(CHECKLIST!B353,DATOS!B:B,0),1)=0,"",INDEX(DATOS!AL:AL,MATCH(CHECKLIST!B353,DATOS!B:B,0),1)),"")</f>
        <v/>
      </c>
      <c r="G353" s="18" t="str">
        <f>IFERROR(IF(INDEX(DATOS!AQ:AQ,MATCH(CHECKLIST!B353,DATOS!B:B,0),1)=0,"",INDEX(DATOS!AQ:AQ,MATCH(CHECKLIST!B353,DATOS!B:B,0),1)),"")</f>
        <v/>
      </c>
      <c r="H353" s="18" t="str">
        <f>IFERROR(IF(INDEX(DATOS!AC:AC,MATCH(CHECKLIST!B353,DATOS!B:B,0),1)="","X",IF(INDEX(DATOS!AC:AC,MATCH(CHECKLIST!B353,DATOS!B:B,0),1)="VIGENTE","",INDEX(DATOS!AC:AC,MATCH(CHECKLIST!B353,DATOS!B:B,0),1))),"")</f>
        <v/>
      </c>
      <c r="I353" s="18" t="str">
        <f>IFERROR(IF(INDEX(DATOS!AU:AU,MATCH(CHECKLIST!B353,DATOS!B:B,0),1)=0,"",INDEX(DATOS!AU:AU,MATCH(CHECKLIST!B353,DATOS!B:B,0),1)),"")</f>
        <v/>
      </c>
      <c r="J353" s="18" t="str">
        <f>IFERROR(IF(INDEX(DATOS!AS:AS,MATCH(CHECKLIST!B353,DATOS!B:B,0),1)=0,"",INDEX(DATOS!AS:AS,MATCH(CHECKLIST!B353,DATOS!B:B,0),1)),"")</f>
        <v/>
      </c>
      <c r="K353" s="50" t="str">
        <f>IFERROR(IF(INDEX(DATOS!AT:AT,MATCH(CHECKLIST!B353,DATOS!B:B,0),1)=0,"",INDEX(DATOS!AT:AT,MATCH(CHECKLIST!B353,DATOS!B:B,0),1)),"")</f>
        <v/>
      </c>
      <c r="L353" s="18" t="str">
        <f>IFERROR(IF(INDEX(DATOS!AV:AV,MATCH(CHECKLIST!B353,DATOS!B:B,0),1)=0,"",INDEX(DATOS!AV:AV,MATCH(CHECKLIST!B353,DATOS!B:B,0),1)),"")</f>
        <v/>
      </c>
      <c r="M353" s="18" t="str">
        <f>IFERROR(IF(INDEX(DATOS!AR:AR,MATCH(CHECKLIST!B353,DATOS!B:B,0),1)=0,"",INDEX(DATOS!AR:AR,MATCH(CHECKLIST!B353,DATOS!B:B,0),1)),"")</f>
        <v/>
      </c>
      <c r="N353" s="50" t="str">
        <f ca="1">IFERROR(IF(INDEX(DATOS!K:K,MATCH(CHECKLIST!B353,DATOS!B:B,0),1)="","X",IF(INDEX(DATOS!K:K,MATCH(CHECKLIST!B353,DATOS!B:B,0),1)&gt;YEAR(TODAY())-1,"","VENCIDA")),"")</f>
        <v/>
      </c>
      <c r="O353" s="50" t="str">
        <f>IFERROR(IF(INDEX(DATOS!AY:AY,MATCH(CHECKLIST!B353,DATOS!B:B,0),1)=0,"",INDEX(DATOS!AY:AY,MATCH(CHECKLIST!B353,DATOS!B:B,0),1)),"")</f>
        <v/>
      </c>
      <c r="P353" s="18" t="str">
        <f>IFERROR(IF(INDEX(DATOS!AW:AW,MATCH(CHECKLIST!B353,DATOS!B:B,0),1)=0,"",INDEX(DATOS!AW:AW,MATCH(CHECKLIST!B353,DATOS!B:B,0),1)),"")</f>
        <v/>
      </c>
      <c r="Q353" s="18" t="str">
        <f>IFERROR(IF(INDEX(DATOS!AX:AX,MATCH(CHECKLIST!B353,DATOS!B:B,0),1)=0,"",INDEX(DATOS!AX:AX,MATCH(CHECKLIST!B353,DATOS!B:B,0),1)),"")</f>
        <v/>
      </c>
      <c r="R353" t="str">
        <f>IF(B353="","",1)</f>
        <v/>
      </c>
      <c r="S353" t="str">
        <f t="shared" si="17"/>
        <v/>
      </c>
      <c r="U353" t="str">
        <f t="shared" si="15"/>
        <v/>
      </c>
      <c r="V353" t="str">
        <f t="shared" si="16"/>
        <v/>
      </c>
    </row>
    <row r="354" spans="1:22" ht="15" customHeight="1" x14ac:dyDescent="0.25">
      <c r="A354" s="13">
        <v>341</v>
      </c>
      <c r="B354" t="str">
        <f>IFERROR(INDEX(DATOS!B:B,MATCH(CHECKLIST!A354,DATOS!BM:BM,0),1),"")</f>
        <v/>
      </c>
      <c r="C354" t="str">
        <f>IFERROR(INDEX(DATOS!I:I,MATCH(CHECKLIST!A354,DATOS!BM:BM,0),1),"")</f>
        <v/>
      </c>
      <c r="D354" t="str">
        <f>IFERROR(INDEX(DATOS!R:R,MATCH(CHECKLIST!E354,DATOS!F:F,0),1),"")</f>
        <v/>
      </c>
      <c r="E354" s="17" t="str">
        <f>IFERROR(INDEX(DATOS!F:F,MATCH(CHECKLIST!A354,DATOS!BM:BM,0),1),"")</f>
        <v/>
      </c>
      <c r="F354" s="3" t="str">
        <f>IFERROR(IF(INDEX(DATOS!AL:AL,MATCH(CHECKLIST!B354,DATOS!B:B,0),1)=0,"",INDEX(DATOS!AL:AL,MATCH(CHECKLIST!B354,DATOS!B:B,0),1)),"")</f>
        <v/>
      </c>
      <c r="G354" s="18" t="str">
        <f>IFERROR(IF(INDEX(DATOS!AQ:AQ,MATCH(CHECKLIST!B354,DATOS!B:B,0),1)=0,"",INDEX(DATOS!AQ:AQ,MATCH(CHECKLIST!B354,DATOS!B:B,0),1)),"")</f>
        <v/>
      </c>
      <c r="H354" s="18" t="str">
        <f>IFERROR(IF(INDEX(DATOS!AC:AC,MATCH(CHECKLIST!B354,DATOS!B:B,0),1)="","X",IF(INDEX(DATOS!AC:AC,MATCH(CHECKLIST!B354,DATOS!B:B,0),1)="VIGENTE","",INDEX(DATOS!AC:AC,MATCH(CHECKLIST!B354,DATOS!B:B,0),1))),"")</f>
        <v/>
      </c>
      <c r="I354" s="18" t="str">
        <f>IFERROR(IF(INDEX(DATOS!AU:AU,MATCH(CHECKLIST!B354,DATOS!B:B,0),1)=0,"",INDEX(DATOS!AU:AU,MATCH(CHECKLIST!B354,DATOS!B:B,0),1)),"")</f>
        <v/>
      </c>
      <c r="J354" s="18" t="str">
        <f>IFERROR(IF(INDEX(DATOS!AS:AS,MATCH(CHECKLIST!B354,DATOS!B:B,0),1)=0,"",INDEX(DATOS!AS:AS,MATCH(CHECKLIST!B354,DATOS!B:B,0),1)),"")</f>
        <v/>
      </c>
      <c r="K354" s="50" t="str">
        <f>IFERROR(IF(INDEX(DATOS!AT:AT,MATCH(CHECKLIST!B354,DATOS!B:B,0),1)=0,"",INDEX(DATOS!AT:AT,MATCH(CHECKLIST!B354,DATOS!B:B,0),1)),"")</f>
        <v/>
      </c>
      <c r="L354" s="18" t="str">
        <f>IFERROR(IF(INDEX(DATOS!AV:AV,MATCH(CHECKLIST!B354,DATOS!B:B,0),1)=0,"",INDEX(DATOS!AV:AV,MATCH(CHECKLIST!B354,DATOS!B:B,0),1)),"")</f>
        <v/>
      </c>
      <c r="M354" s="18" t="str">
        <f>IFERROR(IF(INDEX(DATOS!AR:AR,MATCH(CHECKLIST!B354,DATOS!B:B,0),1)=0,"",INDEX(DATOS!AR:AR,MATCH(CHECKLIST!B354,DATOS!B:B,0),1)),"")</f>
        <v/>
      </c>
      <c r="N354" s="50" t="str">
        <f ca="1">IFERROR(IF(INDEX(DATOS!K:K,MATCH(CHECKLIST!B354,DATOS!B:B,0),1)="","X",IF(INDEX(DATOS!K:K,MATCH(CHECKLIST!B354,DATOS!B:B,0),1)&gt;YEAR(TODAY())-1,"","VENCIDA")),"")</f>
        <v/>
      </c>
      <c r="O354" s="50" t="str">
        <f>IFERROR(IF(INDEX(DATOS!AY:AY,MATCH(CHECKLIST!B354,DATOS!B:B,0),1)=0,"",INDEX(DATOS!AY:AY,MATCH(CHECKLIST!B354,DATOS!B:B,0),1)),"")</f>
        <v/>
      </c>
      <c r="P354" s="18" t="str">
        <f>IFERROR(IF(INDEX(DATOS!AW:AW,MATCH(CHECKLIST!B354,DATOS!B:B,0),1)=0,"",INDEX(DATOS!AW:AW,MATCH(CHECKLIST!B354,DATOS!B:B,0),1)),"")</f>
        <v/>
      </c>
      <c r="Q354" s="18" t="str">
        <f>IFERROR(IF(INDEX(DATOS!AX:AX,MATCH(CHECKLIST!B354,DATOS!B:B,0),1)=0,"",INDEX(DATOS!AX:AX,MATCH(CHECKLIST!B354,DATOS!B:B,0),1)),"")</f>
        <v/>
      </c>
      <c r="S354">
        <f t="shared" si="17"/>
        <v>0</v>
      </c>
      <c r="U354" t="str">
        <f t="shared" si="15"/>
        <v/>
      </c>
      <c r="V354" t="str">
        <f t="shared" si="16"/>
        <v/>
      </c>
    </row>
    <row r="355" spans="1:22" ht="15" customHeight="1" x14ac:dyDescent="0.25">
      <c r="A355" s="13">
        <v>342</v>
      </c>
      <c r="B355" t="str">
        <f>IFERROR(INDEX(DATOS!B:B,MATCH(CHECKLIST!A355,DATOS!BM:BM,0),1),"")</f>
        <v/>
      </c>
      <c r="C355" t="str">
        <f>IFERROR(INDEX(DATOS!I:I,MATCH(CHECKLIST!A355,DATOS!BM:BM,0),1),"")</f>
        <v/>
      </c>
      <c r="D355" t="str">
        <f>IFERROR(INDEX(DATOS!R:R,MATCH(CHECKLIST!E355,DATOS!F:F,0),1),"")</f>
        <v/>
      </c>
      <c r="E355" s="17" t="str">
        <f>IFERROR(INDEX(DATOS!F:F,MATCH(CHECKLIST!A355,DATOS!BM:BM,0),1),"")</f>
        <v/>
      </c>
      <c r="F355" s="3" t="str">
        <f>IFERROR(IF(INDEX(DATOS!AL:AL,MATCH(CHECKLIST!B355,DATOS!B:B,0),1)=0,"",INDEX(DATOS!AL:AL,MATCH(CHECKLIST!B355,DATOS!B:B,0),1)),"")</f>
        <v/>
      </c>
      <c r="G355" s="18" t="str">
        <f>IFERROR(IF(INDEX(DATOS!AQ:AQ,MATCH(CHECKLIST!B355,DATOS!B:B,0),1)=0,"",INDEX(DATOS!AQ:AQ,MATCH(CHECKLIST!B355,DATOS!B:B,0),1)),"")</f>
        <v/>
      </c>
      <c r="H355" s="18" t="str">
        <f>IFERROR(IF(INDEX(DATOS!AC:AC,MATCH(CHECKLIST!B355,DATOS!B:B,0),1)="","X",IF(INDEX(DATOS!AC:AC,MATCH(CHECKLIST!B355,DATOS!B:B,0),1)="VIGENTE","",INDEX(DATOS!AC:AC,MATCH(CHECKLIST!B355,DATOS!B:B,0),1))),"")</f>
        <v/>
      </c>
      <c r="I355" s="18" t="str">
        <f>IFERROR(IF(INDEX(DATOS!AU:AU,MATCH(CHECKLIST!B355,DATOS!B:B,0),1)=0,"",INDEX(DATOS!AU:AU,MATCH(CHECKLIST!B355,DATOS!B:B,0),1)),"")</f>
        <v/>
      </c>
      <c r="J355" s="18" t="str">
        <f>IFERROR(IF(INDEX(DATOS!AS:AS,MATCH(CHECKLIST!B355,DATOS!B:B,0),1)=0,"",INDEX(DATOS!AS:AS,MATCH(CHECKLIST!B355,DATOS!B:B,0),1)),"")</f>
        <v/>
      </c>
      <c r="K355" s="50" t="str">
        <f>IFERROR(IF(INDEX(DATOS!AT:AT,MATCH(CHECKLIST!B355,DATOS!B:B,0),1)=0,"",INDEX(DATOS!AT:AT,MATCH(CHECKLIST!B355,DATOS!B:B,0),1)),"")</f>
        <v/>
      </c>
      <c r="L355" s="18" t="str">
        <f>IFERROR(IF(INDEX(DATOS!AV:AV,MATCH(CHECKLIST!B355,DATOS!B:B,0),1)=0,"",INDEX(DATOS!AV:AV,MATCH(CHECKLIST!B355,DATOS!B:B,0),1)),"")</f>
        <v/>
      </c>
      <c r="M355" s="18" t="str">
        <f>IFERROR(IF(INDEX(DATOS!AR:AR,MATCH(CHECKLIST!B355,DATOS!B:B,0),1)=0,"",INDEX(DATOS!AR:AR,MATCH(CHECKLIST!B355,DATOS!B:B,0),1)),"")</f>
        <v/>
      </c>
      <c r="N355" s="50" t="str">
        <f ca="1">IFERROR(IF(INDEX(DATOS!K:K,MATCH(CHECKLIST!B355,DATOS!B:B,0),1)="","X",IF(INDEX(DATOS!K:K,MATCH(CHECKLIST!B355,DATOS!B:B,0),1)&gt;YEAR(TODAY())-1,"","VENCIDA")),"")</f>
        <v/>
      </c>
      <c r="O355" s="50" t="str">
        <f>IFERROR(IF(INDEX(DATOS!AY:AY,MATCH(CHECKLIST!B355,DATOS!B:B,0),1)=0,"",INDEX(DATOS!AY:AY,MATCH(CHECKLIST!B355,DATOS!B:B,0),1)),"")</f>
        <v/>
      </c>
      <c r="P355" s="18" t="str">
        <f>IFERROR(IF(INDEX(DATOS!AW:AW,MATCH(CHECKLIST!B355,DATOS!B:B,0),1)=0,"",INDEX(DATOS!AW:AW,MATCH(CHECKLIST!B355,DATOS!B:B,0),1)),"")</f>
        <v/>
      </c>
      <c r="Q355" s="18" t="str">
        <f>IFERROR(IF(INDEX(DATOS!AX:AX,MATCH(CHECKLIST!B355,DATOS!B:B,0),1)=0,"",INDEX(DATOS!AX:AX,MATCH(CHECKLIST!B355,DATOS!B:B,0),1)),"")</f>
        <v/>
      </c>
      <c r="R355" t="str">
        <f>IF(B355="","",1)</f>
        <v/>
      </c>
      <c r="S355" t="str">
        <f t="shared" si="17"/>
        <v/>
      </c>
      <c r="U355" t="str">
        <f t="shared" si="15"/>
        <v/>
      </c>
      <c r="V355" t="str">
        <f t="shared" si="16"/>
        <v/>
      </c>
    </row>
    <row r="356" spans="1:22" ht="15" customHeight="1" x14ac:dyDescent="0.25">
      <c r="A356" s="13">
        <v>343</v>
      </c>
      <c r="B356" t="str">
        <f>IFERROR(INDEX(DATOS!B:B,MATCH(CHECKLIST!A356,DATOS!BM:BM,0),1),"")</f>
        <v/>
      </c>
      <c r="C356" t="str">
        <f>IFERROR(INDEX(DATOS!I:I,MATCH(CHECKLIST!A356,DATOS!BM:BM,0),1),"")</f>
        <v/>
      </c>
      <c r="D356" t="str">
        <f>IFERROR(INDEX(DATOS!R:R,MATCH(CHECKLIST!E356,DATOS!F:F,0),1),"")</f>
        <v/>
      </c>
      <c r="E356" s="17" t="str">
        <f>IFERROR(INDEX(DATOS!F:F,MATCH(CHECKLIST!A356,DATOS!BM:BM,0),1),"")</f>
        <v/>
      </c>
      <c r="F356" s="3" t="str">
        <f>IFERROR(IF(INDEX(DATOS!AL:AL,MATCH(CHECKLIST!B356,DATOS!B:B,0),1)=0,"",INDEX(DATOS!AL:AL,MATCH(CHECKLIST!B356,DATOS!B:B,0),1)),"")</f>
        <v/>
      </c>
      <c r="G356" s="18" t="str">
        <f>IFERROR(IF(INDEX(DATOS!AQ:AQ,MATCH(CHECKLIST!B356,DATOS!B:B,0),1)=0,"",INDEX(DATOS!AQ:AQ,MATCH(CHECKLIST!B356,DATOS!B:B,0),1)),"")</f>
        <v/>
      </c>
      <c r="H356" s="18" t="str">
        <f>IFERROR(IF(INDEX(DATOS!AC:AC,MATCH(CHECKLIST!B356,DATOS!B:B,0),1)="","X",IF(INDEX(DATOS!AC:AC,MATCH(CHECKLIST!B356,DATOS!B:B,0),1)="VIGENTE","",INDEX(DATOS!AC:AC,MATCH(CHECKLIST!B356,DATOS!B:B,0),1))),"")</f>
        <v/>
      </c>
      <c r="I356" s="18" t="str">
        <f>IFERROR(IF(INDEX(DATOS!AU:AU,MATCH(CHECKLIST!B356,DATOS!B:B,0),1)=0,"",INDEX(DATOS!AU:AU,MATCH(CHECKLIST!B356,DATOS!B:B,0),1)),"")</f>
        <v/>
      </c>
      <c r="J356" s="18" t="str">
        <f>IFERROR(IF(INDEX(DATOS!AS:AS,MATCH(CHECKLIST!B356,DATOS!B:B,0),1)=0,"",INDEX(DATOS!AS:AS,MATCH(CHECKLIST!B356,DATOS!B:B,0),1)),"")</f>
        <v/>
      </c>
      <c r="K356" s="50" t="str">
        <f>IFERROR(IF(INDEX(DATOS!AT:AT,MATCH(CHECKLIST!B356,DATOS!B:B,0),1)=0,"",INDEX(DATOS!AT:AT,MATCH(CHECKLIST!B356,DATOS!B:B,0),1)),"")</f>
        <v/>
      </c>
      <c r="L356" s="18" t="str">
        <f>IFERROR(IF(INDEX(DATOS!AV:AV,MATCH(CHECKLIST!B356,DATOS!B:B,0),1)=0,"",INDEX(DATOS!AV:AV,MATCH(CHECKLIST!B356,DATOS!B:B,0),1)),"")</f>
        <v/>
      </c>
      <c r="M356" s="18" t="str">
        <f>IFERROR(IF(INDEX(DATOS!AR:AR,MATCH(CHECKLIST!B356,DATOS!B:B,0),1)=0,"",INDEX(DATOS!AR:AR,MATCH(CHECKLIST!B356,DATOS!B:B,0),1)),"")</f>
        <v/>
      </c>
      <c r="N356" s="50" t="str">
        <f ca="1">IFERROR(IF(INDEX(DATOS!K:K,MATCH(CHECKLIST!B356,DATOS!B:B,0),1)="","X",IF(INDEX(DATOS!K:K,MATCH(CHECKLIST!B356,DATOS!B:B,0),1)&gt;YEAR(TODAY())-1,"","VENCIDA")),"")</f>
        <v/>
      </c>
      <c r="O356" s="50" t="str">
        <f>IFERROR(IF(INDEX(DATOS!AY:AY,MATCH(CHECKLIST!B356,DATOS!B:B,0),1)=0,"",INDEX(DATOS!AY:AY,MATCH(CHECKLIST!B356,DATOS!B:B,0),1)),"")</f>
        <v/>
      </c>
      <c r="P356" s="18" t="str">
        <f>IFERROR(IF(INDEX(DATOS!AW:AW,MATCH(CHECKLIST!B356,DATOS!B:B,0),1)=0,"",INDEX(DATOS!AW:AW,MATCH(CHECKLIST!B356,DATOS!B:B,0),1)),"")</f>
        <v/>
      </c>
      <c r="Q356" s="18" t="str">
        <f>IFERROR(IF(INDEX(DATOS!AX:AX,MATCH(CHECKLIST!B356,DATOS!B:B,0),1)=0,"",INDEX(DATOS!AX:AX,MATCH(CHECKLIST!B356,DATOS!B:B,0),1)),"")</f>
        <v/>
      </c>
      <c r="S356">
        <f t="shared" si="17"/>
        <v>0</v>
      </c>
      <c r="U356" t="str">
        <f t="shared" si="15"/>
        <v/>
      </c>
      <c r="V356" t="str">
        <f t="shared" si="16"/>
        <v/>
      </c>
    </row>
    <row r="357" spans="1:22" ht="15" customHeight="1" x14ac:dyDescent="0.25">
      <c r="A357" s="13">
        <v>344</v>
      </c>
      <c r="B357" t="str">
        <f>IFERROR(INDEX(DATOS!B:B,MATCH(CHECKLIST!A357,DATOS!BM:BM,0),1),"")</f>
        <v/>
      </c>
      <c r="C357" t="str">
        <f>IFERROR(INDEX(DATOS!I:I,MATCH(CHECKLIST!A357,DATOS!BM:BM,0),1),"")</f>
        <v/>
      </c>
      <c r="D357" t="str">
        <f>IFERROR(INDEX(DATOS!R:R,MATCH(CHECKLIST!E357,DATOS!F:F,0),1),"")</f>
        <v/>
      </c>
      <c r="E357" s="17" t="str">
        <f>IFERROR(INDEX(DATOS!F:F,MATCH(CHECKLIST!A357,DATOS!BM:BM,0),1),"")</f>
        <v/>
      </c>
      <c r="F357" s="3" t="str">
        <f>IFERROR(IF(INDEX(DATOS!AL:AL,MATCH(CHECKLIST!B357,DATOS!B:B,0),1)=0,"",INDEX(DATOS!AL:AL,MATCH(CHECKLIST!B357,DATOS!B:B,0),1)),"")</f>
        <v/>
      </c>
      <c r="G357" s="18" t="str">
        <f>IFERROR(IF(INDEX(DATOS!AQ:AQ,MATCH(CHECKLIST!B357,DATOS!B:B,0),1)=0,"",INDEX(DATOS!AQ:AQ,MATCH(CHECKLIST!B357,DATOS!B:B,0),1)),"")</f>
        <v/>
      </c>
      <c r="H357" s="18" t="str">
        <f>IFERROR(IF(INDEX(DATOS!AC:AC,MATCH(CHECKLIST!B357,DATOS!B:B,0),1)="","X",IF(INDEX(DATOS!AC:AC,MATCH(CHECKLIST!B357,DATOS!B:B,0),1)="VIGENTE","",INDEX(DATOS!AC:AC,MATCH(CHECKLIST!B357,DATOS!B:B,0),1))),"")</f>
        <v/>
      </c>
      <c r="I357" s="18" t="str">
        <f>IFERROR(IF(INDEX(DATOS!AU:AU,MATCH(CHECKLIST!B357,DATOS!B:B,0),1)=0,"",INDEX(DATOS!AU:AU,MATCH(CHECKLIST!B357,DATOS!B:B,0),1)),"")</f>
        <v/>
      </c>
      <c r="J357" s="18" t="str">
        <f>IFERROR(IF(INDEX(DATOS!AS:AS,MATCH(CHECKLIST!B357,DATOS!B:B,0),1)=0,"",INDEX(DATOS!AS:AS,MATCH(CHECKLIST!B357,DATOS!B:B,0),1)),"")</f>
        <v/>
      </c>
      <c r="K357" s="50" t="str">
        <f>IFERROR(IF(INDEX(DATOS!AT:AT,MATCH(CHECKLIST!B357,DATOS!B:B,0),1)=0,"",INDEX(DATOS!AT:AT,MATCH(CHECKLIST!B357,DATOS!B:B,0),1)),"")</f>
        <v/>
      </c>
      <c r="L357" s="18" t="str">
        <f>IFERROR(IF(INDEX(DATOS!AV:AV,MATCH(CHECKLIST!B357,DATOS!B:B,0),1)=0,"",INDEX(DATOS!AV:AV,MATCH(CHECKLIST!B357,DATOS!B:B,0),1)),"")</f>
        <v/>
      </c>
      <c r="M357" s="18" t="str">
        <f>IFERROR(IF(INDEX(DATOS!AR:AR,MATCH(CHECKLIST!B357,DATOS!B:B,0),1)=0,"",INDEX(DATOS!AR:AR,MATCH(CHECKLIST!B357,DATOS!B:B,0),1)),"")</f>
        <v/>
      </c>
      <c r="N357" s="50" t="str">
        <f ca="1">IFERROR(IF(INDEX(DATOS!K:K,MATCH(CHECKLIST!B357,DATOS!B:B,0),1)="","X",IF(INDEX(DATOS!K:K,MATCH(CHECKLIST!B357,DATOS!B:B,0),1)&gt;YEAR(TODAY())-1,"","VENCIDA")),"")</f>
        <v/>
      </c>
      <c r="O357" s="50" t="str">
        <f>IFERROR(IF(INDEX(DATOS!AY:AY,MATCH(CHECKLIST!B357,DATOS!B:B,0),1)=0,"",INDEX(DATOS!AY:AY,MATCH(CHECKLIST!B357,DATOS!B:B,0),1)),"")</f>
        <v/>
      </c>
      <c r="P357" s="18" t="str">
        <f>IFERROR(IF(INDEX(DATOS!AW:AW,MATCH(CHECKLIST!B357,DATOS!B:B,0),1)=0,"",INDEX(DATOS!AW:AW,MATCH(CHECKLIST!B357,DATOS!B:B,0),1)),"")</f>
        <v/>
      </c>
      <c r="Q357" s="18" t="str">
        <f>IFERROR(IF(INDEX(DATOS!AX:AX,MATCH(CHECKLIST!B357,DATOS!B:B,0),1)=0,"",INDEX(DATOS!AX:AX,MATCH(CHECKLIST!B357,DATOS!B:B,0),1)),"")</f>
        <v/>
      </c>
      <c r="R357" t="str">
        <f>IF(B357="","",1)</f>
        <v/>
      </c>
      <c r="S357" t="str">
        <f t="shared" si="17"/>
        <v/>
      </c>
      <c r="U357" t="str">
        <f t="shared" si="15"/>
        <v/>
      </c>
      <c r="V357" t="str">
        <f t="shared" si="16"/>
        <v/>
      </c>
    </row>
    <row r="358" spans="1:22" ht="15" customHeight="1" x14ac:dyDescent="0.25">
      <c r="A358" s="13">
        <v>345</v>
      </c>
      <c r="B358" t="str">
        <f>IFERROR(INDEX(DATOS!B:B,MATCH(CHECKLIST!A358,DATOS!BM:BM,0),1),"")</f>
        <v/>
      </c>
      <c r="C358" t="str">
        <f>IFERROR(INDEX(DATOS!I:I,MATCH(CHECKLIST!A358,DATOS!BM:BM,0),1),"")</f>
        <v/>
      </c>
      <c r="D358" t="str">
        <f>IFERROR(INDEX(DATOS!R:R,MATCH(CHECKLIST!E358,DATOS!F:F,0),1),"")</f>
        <v/>
      </c>
      <c r="E358" s="17" t="str">
        <f>IFERROR(INDEX(DATOS!F:F,MATCH(CHECKLIST!A358,DATOS!BM:BM,0),1),"")</f>
        <v/>
      </c>
      <c r="F358" s="3" t="str">
        <f>IFERROR(IF(INDEX(DATOS!AL:AL,MATCH(CHECKLIST!B358,DATOS!B:B,0),1)=0,"",INDEX(DATOS!AL:AL,MATCH(CHECKLIST!B358,DATOS!B:B,0),1)),"")</f>
        <v/>
      </c>
      <c r="G358" s="18" t="str">
        <f>IFERROR(IF(INDEX(DATOS!AQ:AQ,MATCH(CHECKLIST!B358,DATOS!B:B,0),1)=0,"",INDEX(DATOS!AQ:AQ,MATCH(CHECKLIST!B358,DATOS!B:B,0),1)),"")</f>
        <v/>
      </c>
      <c r="H358" s="18" t="str">
        <f>IFERROR(IF(INDEX(DATOS!AC:AC,MATCH(CHECKLIST!B358,DATOS!B:B,0),1)="","X",IF(INDEX(DATOS!AC:AC,MATCH(CHECKLIST!B358,DATOS!B:B,0),1)="VIGENTE","",INDEX(DATOS!AC:AC,MATCH(CHECKLIST!B358,DATOS!B:B,0),1))),"")</f>
        <v/>
      </c>
      <c r="I358" s="18" t="str">
        <f>IFERROR(IF(INDEX(DATOS!AU:AU,MATCH(CHECKLIST!B358,DATOS!B:B,0),1)=0,"",INDEX(DATOS!AU:AU,MATCH(CHECKLIST!B358,DATOS!B:B,0),1)),"")</f>
        <v/>
      </c>
      <c r="J358" s="18" t="str">
        <f>IFERROR(IF(INDEX(DATOS!AS:AS,MATCH(CHECKLIST!B358,DATOS!B:B,0),1)=0,"",INDEX(DATOS!AS:AS,MATCH(CHECKLIST!B358,DATOS!B:B,0),1)),"")</f>
        <v/>
      </c>
      <c r="K358" s="50" t="str">
        <f>IFERROR(IF(INDEX(DATOS!AT:AT,MATCH(CHECKLIST!B358,DATOS!B:B,0),1)=0,"",INDEX(DATOS!AT:AT,MATCH(CHECKLIST!B358,DATOS!B:B,0),1)),"")</f>
        <v/>
      </c>
      <c r="L358" s="18" t="str">
        <f>IFERROR(IF(INDEX(DATOS!AV:AV,MATCH(CHECKLIST!B358,DATOS!B:B,0),1)=0,"",INDEX(DATOS!AV:AV,MATCH(CHECKLIST!B358,DATOS!B:B,0),1)),"")</f>
        <v/>
      </c>
      <c r="M358" s="18" t="str">
        <f>IFERROR(IF(INDEX(DATOS!AR:AR,MATCH(CHECKLIST!B358,DATOS!B:B,0),1)=0,"",INDEX(DATOS!AR:AR,MATCH(CHECKLIST!B358,DATOS!B:B,0),1)),"")</f>
        <v/>
      </c>
      <c r="N358" s="50" t="str">
        <f ca="1">IFERROR(IF(INDEX(DATOS!K:K,MATCH(CHECKLIST!B358,DATOS!B:B,0),1)="","X",IF(INDEX(DATOS!K:K,MATCH(CHECKLIST!B358,DATOS!B:B,0),1)&gt;YEAR(TODAY())-1,"","VENCIDA")),"")</f>
        <v/>
      </c>
      <c r="O358" s="50" t="str">
        <f>IFERROR(IF(INDEX(DATOS!AY:AY,MATCH(CHECKLIST!B358,DATOS!B:B,0),1)=0,"",INDEX(DATOS!AY:AY,MATCH(CHECKLIST!B358,DATOS!B:B,0),1)),"")</f>
        <v/>
      </c>
      <c r="P358" s="18" t="str">
        <f>IFERROR(IF(INDEX(DATOS!AW:AW,MATCH(CHECKLIST!B358,DATOS!B:B,0),1)=0,"",INDEX(DATOS!AW:AW,MATCH(CHECKLIST!B358,DATOS!B:B,0),1)),"")</f>
        <v/>
      </c>
      <c r="Q358" s="18" t="str">
        <f>IFERROR(IF(INDEX(DATOS!AX:AX,MATCH(CHECKLIST!B358,DATOS!B:B,0),1)=0,"",INDEX(DATOS!AX:AX,MATCH(CHECKLIST!B358,DATOS!B:B,0),1)),"")</f>
        <v/>
      </c>
      <c r="S358">
        <f t="shared" si="17"/>
        <v>0</v>
      </c>
      <c r="U358" t="str">
        <f t="shared" si="15"/>
        <v/>
      </c>
      <c r="V358" t="str">
        <f t="shared" si="16"/>
        <v/>
      </c>
    </row>
    <row r="359" spans="1:22" ht="15" customHeight="1" x14ac:dyDescent="0.25">
      <c r="A359" s="13">
        <v>346</v>
      </c>
      <c r="B359" t="str">
        <f>IFERROR(INDEX(DATOS!B:B,MATCH(CHECKLIST!A359,DATOS!BM:BM,0),1),"")</f>
        <v/>
      </c>
      <c r="C359" t="str">
        <f>IFERROR(INDEX(DATOS!I:I,MATCH(CHECKLIST!A359,DATOS!BM:BM,0),1),"")</f>
        <v/>
      </c>
      <c r="D359" t="str">
        <f>IFERROR(INDEX(DATOS!R:R,MATCH(CHECKLIST!E359,DATOS!F:F,0),1),"")</f>
        <v/>
      </c>
      <c r="E359" s="17" t="str">
        <f>IFERROR(INDEX(DATOS!F:F,MATCH(CHECKLIST!A359,DATOS!BM:BM,0),1),"")</f>
        <v/>
      </c>
      <c r="F359" s="3" t="str">
        <f>IFERROR(IF(INDEX(DATOS!AL:AL,MATCH(CHECKLIST!B359,DATOS!B:B,0),1)=0,"",INDEX(DATOS!AL:AL,MATCH(CHECKLIST!B359,DATOS!B:B,0),1)),"")</f>
        <v/>
      </c>
      <c r="G359" s="18" t="str">
        <f>IFERROR(IF(INDEX(DATOS!AQ:AQ,MATCH(CHECKLIST!B359,DATOS!B:B,0),1)=0,"",INDEX(DATOS!AQ:AQ,MATCH(CHECKLIST!B359,DATOS!B:B,0),1)),"")</f>
        <v/>
      </c>
      <c r="H359" s="18" t="str">
        <f>IFERROR(IF(INDEX(DATOS!AC:AC,MATCH(CHECKLIST!B359,DATOS!B:B,0),1)="","X",IF(INDEX(DATOS!AC:AC,MATCH(CHECKLIST!B359,DATOS!B:B,0),1)="VIGENTE","",INDEX(DATOS!AC:AC,MATCH(CHECKLIST!B359,DATOS!B:B,0),1))),"")</f>
        <v/>
      </c>
      <c r="I359" s="18" t="str">
        <f>IFERROR(IF(INDEX(DATOS!AU:AU,MATCH(CHECKLIST!B359,DATOS!B:B,0),1)=0,"",INDEX(DATOS!AU:AU,MATCH(CHECKLIST!B359,DATOS!B:B,0),1)),"")</f>
        <v/>
      </c>
      <c r="J359" s="18" t="str">
        <f>IFERROR(IF(INDEX(DATOS!AS:AS,MATCH(CHECKLIST!B359,DATOS!B:B,0),1)=0,"",INDEX(DATOS!AS:AS,MATCH(CHECKLIST!B359,DATOS!B:B,0),1)),"")</f>
        <v/>
      </c>
      <c r="K359" s="50" t="str">
        <f>IFERROR(IF(INDEX(DATOS!AT:AT,MATCH(CHECKLIST!B359,DATOS!B:B,0),1)=0,"",INDEX(DATOS!AT:AT,MATCH(CHECKLIST!B359,DATOS!B:B,0),1)),"")</f>
        <v/>
      </c>
      <c r="L359" s="18" t="str">
        <f>IFERROR(IF(INDEX(DATOS!AV:AV,MATCH(CHECKLIST!B359,DATOS!B:B,0),1)=0,"",INDEX(DATOS!AV:AV,MATCH(CHECKLIST!B359,DATOS!B:B,0),1)),"")</f>
        <v/>
      </c>
      <c r="M359" s="18" t="str">
        <f>IFERROR(IF(INDEX(DATOS!AR:AR,MATCH(CHECKLIST!B359,DATOS!B:B,0),1)=0,"",INDEX(DATOS!AR:AR,MATCH(CHECKLIST!B359,DATOS!B:B,0),1)),"")</f>
        <v/>
      </c>
      <c r="N359" s="50" t="str">
        <f ca="1">IFERROR(IF(INDEX(DATOS!K:K,MATCH(CHECKLIST!B359,DATOS!B:B,0),1)="","X",IF(INDEX(DATOS!K:K,MATCH(CHECKLIST!B359,DATOS!B:B,0),1)&gt;YEAR(TODAY())-1,"","VENCIDA")),"")</f>
        <v/>
      </c>
      <c r="O359" s="50" t="str">
        <f>IFERROR(IF(INDEX(DATOS!AY:AY,MATCH(CHECKLIST!B359,DATOS!B:B,0),1)=0,"",INDEX(DATOS!AY:AY,MATCH(CHECKLIST!B359,DATOS!B:B,0),1)),"")</f>
        <v/>
      </c>
      <c r="P359" s="18" t="str">
        <f>IFERROR(IF(INDEX(DATOS!AW:AW,MATCH(CHECKLIST!B359,DATOS!B:B,0),1)=0,"",INDEX(DATOS!AW:AW,MATCH(CHECKLIST!B359,DATOS!B:B,0),1)),"")</f>
        <v/>
      </c>
      <c r="Q359" s="18" t="str">
        <f>IFERROR(IF(INDEX(DATOS!AX:AX,MATCH(CHECKLIST!B359,DATOS!B:B,0),1)=0,"",INDEX(DATOS!AX:AX,MATCH(CHECKLIST!B359,DATOS!B:B,0),1)),"")</f>
        <v/>
      </c>
      <c r="R359" t="str">
        <f>IF(B359="","",1)</f>
        <v/>
      </c>
      <c r="S359" t="str">
        <f t="shared" si="17"/>
        <v/>
      </c>
      <c r="U359" t="str">
        <f t="shared" si="15"/>
        <v/>
      </c>
      <c r="V359" t="str">
        <f t="shared" si="16"/>
        <v/>
      </c>
    </row>
    <row r="360" spans="1:22" ht="15" customHeight="1" x14ac:dyDescent="0.25">
      <c r="A360" s="13">
        <v>347</v>
      </c>
      <c r="B360" t="str">
        <f>IFERROR(INDEX(DATOS!B:B,MATCH(CHECKLIST!A360,DATOS!BM:BM,0),1),"")</f>
        <v/>
      </c>
      <c r="C360" t="str">
        <f>IFERROR(INDEX(DATOS!I:I,MATCH(CHECKLIST!A360,DATOS!BM:BM,0),1),"")</f>
        <v/>
      </c>
      <c r="D360" t="str">
        <f>IFERROR(INDEX(DATOS!R:R,MATCH(CHECKLIST!E360,DATOS!F:F,0),1),"")</f>
        <v/>
      </c>
      <c r="E360" s="17" t="str">
        <f>IFERROR(INDEX(DATOS!F:F,MATCH(CHECKLIST!A360,DATOS!BM:BM,0),1),"")</f>
        <v/>
      </c>
      <c r="F360" s="3" t="str">
        <f>IFERROR(IF(INDEX(DATOS!AL:AL,MATCH(CHECKLIST!B360,DATOS!B:B,0),1)=0,"",INDEX(DATOS!AL:AL,MATCH(CHECKLIST!B360,DATOS!B:B,0),1)),"")</f>
        <v/>
      </c>
      <c r="G360" s="18" t="str">
        <f>IFERROR(IF(INDEX(DATOS!AQ:AQ,MATCH(CHECKLIST!B360,DATOS!B:B,0),1)=0,"",INDEX(DATOS!AQ:AQ,MATCH(CHECKLIST!B360,DATOS!B:B,0),1)),"")</f>
        <v/>
      </c>
      <c r="H360" s="18" t="str">
        <f>IFERROR(IF(INDEX(DATOS!AC:AC,MATCH(CHECKLIST!B360,DATOS!B:B,0),1)="","X",IF(INDEX(DATOS!AC:AC,MATCH(CHECKLIST!B360,DATOS!B:B,0),1)="VIGENTE","",INDEX(DATOS!AC:AC,MATCH(CHECKLIST!B360,DATOS!B:B,0),1))),"")</f>
        <v/>
      </c>
      <c r="I360" s="18" t="str">
        <f>IFERROR(IF(INDEX(DATOS!AU:AU,MATCH(CHECKLIST!B360,DATOS!B:B,0),1)=0,"",INDEX(DATOS!AU:AU,MATCH(CHECKLIST!B360,DATOS!B:B,0),1)),"")</f>
        <v/>
      </c>
      <c r="J360" s="18" t="str">
        <f>IFERROR(IF(INDEX(DATOS!AS:AS,MATCH(CHECKLIST!B360,DATOS!B:B,0),1)=0,"",INDEX(DATOS!AS:AS,MATCH(CHECKLIST!B360,DATOS!B:B,0),1)),"")</f>
        <v/>
      </c>
      <c r="K360" s="50" t="str">
        <f>IFERROR(IF(INDEX(DATOS!AT:AT,MATCH(CHECKLIST!B360,DATOS!B:B,0),1)=0,"",INDEX(DATOS!AT:AT,MATCH(CHECKLIST!B360,DATOS!B:B,0),1)),"")</f>
        <v/>
      </c>
      <c r="L360" s="18" t="str">
        <f>IFERROR(IF(INDEX(DATOS!AV:AV,MATCH(CHECKLIST!B360,DATOS!B:B,0),1)=0,"",INDEX(DATOS!AV:AV,MATCH(CHECKLIST!B360,DATOS!B:B,0),1)),"")</f>
        <v/>
      </c>
      <c r="M360" s="18" t="str">
        <f>IFERROR(IF(INDEX(DATOS!AR:AR,MATCH(CHECKLIST!B360,DATOS!B:B,0),1)=0,"",INDEX(DATOS!AR:AR,MATCH(CHECKLIST!B360,DATOS!B:B,0),1)),"")</f>
        <v/>
      </c>
      <c r="N360" s="50" t="str">
        <f ca="1">IFERROR(IF(INDEX(DATOS!K:K,MATCH(CHECKLIST!B360,DATOS!B:B,0),1)="","X",IF(INDEX(DATOS!K:K,MATCH(CHECKLIST!B360,DATOS!B:B,0),1)&gt;YEAR(TODAY())-1,"","VENCIDA")),"")</f>
        <v/>
      </c>
      <c r="O360" s="50" t="str">
        <f>IFERROR(IF(INDEX(DATOS!AY:AY,MATCH(CHECKLIST!B360,DATOS!B:B,0),1)=0,"",INDEX(DATOS!AY:AY,MATCH(CHECKLIST!B360,DATOS!B:B,0),1)),"")</f>
        <v/>
      </c>
      <c r="P360" s="18" t="str">
        <f>IFERROR(IF(INDEX(DATOS!AW:AW,MATCH(CHECKLIST!B360,DATOS!B:B,0),1)=0,"",INDEX(DATOS!AW:AW,MATCH(CHECKLIST!B360,DATOS!B:B,0),1)),"")</f>
        <v/>
      </c>
      <c r="Q360" s="18" t="str">
        <f>IFERROR(IF(INDEX(DATOS!AX:AX,MATCH(CHECKLIST!B360,DATOS!B:B,0),1)=0,"",INDEX(DATOS!AX:AX,MATCH(CHECKLIST!B360,DATOS!B:B,0),1)),"")</f>
        <v/>
      </c>
      <c r="S360">
        <f t="shared" si="17"/>
        <v>0</v>
      </c>
      <c r="U360" t="str">
        <f t="shared" si="15"/>
        <v/>
      </c>
      <c r="V360" t="str">
        <f t="shared" si="16"/>
        <v/>
      </c>
    </row>
    <row r="361" spans="1:22" ht="15" customHeight="1" x14ac:dyDescent="0.25">
      <c r="A361" s="13">
        <v>348</v>
      </c>
      <c r="B361" t="str">
        <f>IFERROR(INDEX(DATOS!B:B,MATCH(CHECKLIST!A361,DATOS!BM:BM,0),1),"")</f>
        <v/>
      </c>
      <c r="C361" t="str">
        <f>IFERROR(INDEX(DATOS!I:I,MATCH(CHECKLIST!A361,DATOS!BM:BM,0),1),"")</f>
        <v/>
      </c>
      <c r="D361" t="str">
        <f>IFERROR(INDEX(DATOS!R:R,MATCH(CHECKLIST!E361,DATOS!F:F,0),1),"")</f>
        <v/>
      </c>
      <c r="E361" s="17" t="str">
        <f>IFERROR(INDEX(DATOS!F:F,MATCH(CHECKLIST!A361,DATOS!BM:BM,0),1),"")</f>
        <v/>
      </c>
      <c r="F361" s="3" t="str">
        <f>IFERROR(IF(INDEX(DATOS!AL:AL,MATCH(CHECKLIST!B361,DATOS!B:B,0),1)=0,"",INDEX(DATOS!AL:AL,MATCH(CHECKLIST!B361,DATOS!B:B,0),1)),"")</f>
        <v/>
      </c>
      <c r="G361" s="18" t="str">
        <f>IFERROR(IF(INDEX(DATOS!AQ:AQ,MATCH(CHECKLIST!B361,DATOS!B:B,0),1)=0,"",INDEX(DATOS!AQ:AQ,MATCH(CHECKLIST!B361,DATOS!B:B,0),1)),"")</f>
        <v/>
      </c>
      <c r="H361" s="18" t="str">
        <f>IFERROR(IF(INDEX(DATOS!AC:AC,MATCH(CHECKLIST!B361,DATOS!B:B,0),1)="","X",IF(INDEX(DATOS!AC:AC,MATCH(CHECKLIST!B361,DATOS!B:B,0),1)="VIGENTE","",INDEX(DATOS!AC:AC,MATCH(CHECKLIST!B361,DATOS!B:B,0),1))),"")</f>
        <v/>
      </c>
      <c r="I361" s="18" t="str">
        <f>IFERROR(IF(INDEX(DATOS!AU:AU,MATCH(CHECKLIST!B361,DATOS!B:B,0),1)=0,"",INDEX(DATOS!AU:AU,MATCH(CHECKLIST!B361,DATOS!B:B,0),1)),"")</f>
        <v/>
      </c>
      <c r="J361" s="18" t="str">
        <f>IFERROR(IF(INDEX(DATOS!AS:AS,MATCH(CHECKLIST!B361,DATOS!B:B,0),1)=0,"",INDEX(DATOS!AS:AS,MATCH(CHECKLIST!B361,DATOS!B:B,0),1)),"")</f>
        <v/>
      </c>
      <c r="K361" s="50" t="str">
        <f>IFERROR(IF(INDEX(DATOS!AT:AT,MATCH(CHECKLIST!B361,DATOS!B:B,0),1)=0,"",INDEX(DATOS!AT:AT,MATCH(CHECKLIST!B361,DATOS!B:B,0),1)),"")</f>
        <v/>
      </c>
      <c r="L361" s="18" t="str">
        <f>IFERROR(IF(INDEX(DATOS!AV:AV,MATCH(CHECKLIST!B361,DATOS!B:B,0),1)=0,"",INDEX(DATOS!AV:AV,MATCH(CHECKLIST!B361,DATOS!B:B,0),1)),"")</f>
        <v/>
      </c>
      <c r="M361" s="18" t="str">
        <f>IFERROR(IF(INDEX(DATOS!AR:AR,MATCH(CHECKLIST!B361,DATOS!B:B,0),1)=0,"",INDEX(DATOS!AR:AR,MATCH(CHECKLIST!B361,DATOS!B:B,0),1)),"")</f>
        <v/>
      </c>
      <c r="N361" s="50" t="str">
        <f ca="1">IFERROR(IF(INDEX(DATOS!K:K,MATCH(CHECKLIST!B361,DATOS!B:B,0),1)="","X",IF(INDEX(DATOS!K:K,MATCH(CHECKLIST!B361,DATOS!B:B,0),1)&gt;YEAR(TODAY())-1,"","VENCIDA")),"")</f>
        <v/>
      </c>
      <c r="O361" s="50" t="str">
        <f>IFERROR(IF(INDEX(DATOS!AY:AY,MATCH(CHECKLIST!B361,DATOS!B:B,0),1)=0,"",INDEX(DATOS!AY:AY,MATCH(CHECKLIST!B361,DATOS!B:B,0),1)),"")</f>
        <v/>
      </c>
      <c r="P361" s="18" t="str">
        <f>IFERROR(IF(INDEX(DATOS!AW:AW,MATCH(CHECKLIST!B361,DATOS!B:B,0),1)=0,"",INDEX(DATOS!AW:AW,MATCH(CHECKLIST!B361,DATOS!B:B,0),1)),"")</f>
        <v/>
      </c>
      <c r="Q361" s="18" t="str">
        <f>IFERROR(IF(INDEX(DATOS!AX:AX,MATCH(CHECKLIST!B361,DATOS!B:B,0),1)=0,"",INDEX(DATOS!AX:AX,MATCH(CHECKLIST!B361,DATOS!B:B,0),1)),"")</f>
        <v/>
      </c>
      <c r="R361" t="str">
        <f>IF(B361="","",1)</f>
        <v/>
      </c>
      <c r="S361" t="str">
        <f t="shared" si="17"/>
        <v/>
      </c>
      <c r="U361" t="str">
        <f t="shared" si="15"/>
        <v/>
      </c>
      <c r="V361" t="str">
        <f t="shared" si="16"/>
        <v/>
      </c>
    </row>
    <row r="362" spans="1:22" x14ac:dyDescent="0.25">
      <c r="A362" s="13">
        <v>349</v>
      </c>
      <c r="B362" t="str">
        <f>IFERROR(INDEX(DATOS!B:B,MATCH(CHECKLIST!A362,DATOS!BM:BM,0),1),"")</f>
        <v/>
      </c>
      <c r="C362" t="str">
        <f>IFERROR(INDEX(DATOS!I:I,MATCH(CHECKLIST!A362,DATOS!BM:BM,0),1),"")</f>
        <v/>
      </c>
      <c r="D362" t="str">
        <f>IFERROR(INDEX(DATOS!R:R,MATCH(CHECKLIST!E362,DATOS!F:F,0),1),"")</f>
        <v/>
      </c>
      <c r="E362" s="17" t="str">
        <f>IFERROR(INDEX(DATOS!F:F,MATCH(CHECKLIST!A362,DATOS!BM:BM,0),1),"")</f>
        <v/>
      </c>
      <c r="F362" s="3" t="str">
        <f>IFERROR(IF(INDEX(DATOS!AL:AL,MATCH(CHECKLIST!B362,DATOS!B:B,0),1)=0,"",INDEX(DATOS!AL:AL,MATCH(CHECKLIST!B362,DATOS!B:B,0),1)),"")</f>
        <v/>
      </c>
      <c r="G362" s="18" t="str">
        <f>IFERROR(IF(INDEX(DATOS!AQ:AQ,MATCH(CHECKLIST!B362,DATOS!B:B,0),1)=0,"",INDEX(DATOS!AQ:AQ,MATCH(CHECKLIST!B362,DATOS!B:B,0),1)),"")</f>
        <v/>
      </c>
      <c r="H362" s="18" t="str">
        <f>IFERROR(IF(INDEX(DATOS!AC:AC,MATCH(CHECKLIST!B362,DATOS!B:B,0),1)="","X",IF(INDEX(DATOS!AC:AC,MATCH(CHECKLIST!B362,DATOS!B:B,0),1)="VIGENTE","",INDEX(DATOS!AC:AC,MATCH(CHECKLIST!B362,DATOS!B:B,0),1))),"")</f>
        <v/>
      </c>
      <c r="I362" s="18" t="str">
        <f>IFERROR(IF(INDEX(DATOS!AU:AU,MATCH(CHECKLIST!B362,DATOS!B:B,0),1)=0,"",INDEX(DATOS!AU:AU,MATCH(CHECKLIST!B362,DATOS!B:B,0),1)),"")</f>
        <v/>
      </c>
      <c r="J362" s="18" t="str">
        <f>IFERROR(IF(INDEX(DATOS!AS:AS,MATCH(CHECKLIST!B362,DATOS!B:B,0),1)=0,"",INDEX(DATOS!AS:AS,MATCH(CHECKLIST!B362,DATOS!B:B,0),1)),"")</f>
        <v/>
      </c>
      <c r="K362" s="50" t="str">
        <f>IFERROR(IF(INDEX(DATOS!AT:AT,MATCH(CHECKLIST!B362,DATOS!B:B,0),1)=0,"",INDEX(DATOS!AT:AT,MATCH(CHECKLIST!B362,DATOS!B:B,0),1)),"")</f>
        <v/>
      </c>
      <c r="L362" s="18" t="str">
        <f>IFERROR(IF(INDEX(DATOS!AV:AV,MATCH(CHECKLIST!B362,DATOS!B:B,0),1)=0,"",INDEX(DATOS!AV:AV,MATCH(CHECKLIST!B362,DATOS!B:B,0),1)),"")</f>
        <v/>
      </c>
      <c r="M362" s="18" t="str">
        <f>IFERROR(IF(INDEX(DATOS!AR:AR,MATCH(CHECKLIST!B362,DATOS!B:B,0),1)=0,"",INDEX(DATOS!AR:AR,MATCH(CHECKLIST!B362,DATOS!B:B,0),1)),"")</f>
        <v/>
      </c>
      <c r="N362" s="50" t="str">
        <f ca="1">IFERROR(IF(INDEX(DATOS!K:K,MATCH(CHECKLIST!B362,DATOS!B:B,0),1)="","X",IF(INDEX(DATOS!K:K,MATCH(CHECKLIST!B362,DATOS!B:B,0),1)&gt;YEAR(TODAY())-1,"","VENCIDA")),"")</f>
        <v/>
      </c>
      <c r="O362" s="50" t="str">
        <f>IFERROR(IF(INDEX(DATOS!AY:AY,MATCH(CHECKLIST!B362,DATOS!B:B,0),1)=0,"",INDEX(DATOS!AY:AY,MATCH(CHECKLIST!B362,DATOS!B:B,0),1)),"")</f>
        <v/>
      </c>
      <c r="P362" s="18" t="str">
        <f>IFERROR(IF(INDEX(DATOS!AW:AW,MATCH(CHECKLIST!B362,DATOS!B:B,0),1)=0,"",INDEX(DATOS!AW:AW,MATCH(CHECKLIST!B362,DATOS!B:B,0),1)),"")</f>
        <v/>
      </c>
      <c r="Q362" s="18" t="str">
        <f>IFERROR(IF(INDEX(DATOS!AX:AX,MATCH(CHECKLIST!B362,DATOS!B:B,0),1)=0,"",INDEX(DATOS!AX:AX,MATCH(CHECKLIST!B362,DATOS!B:B,0),1)),"")</f>
        <v/>
      </c>
      <c r="S362">
        <f t="shared" si="17"/>
        <v>0</v>
      </c>
      <c r="U362" t="str">
        <f t="shared" si="15"/>
        <v/>
      </c>
      <c r="V362" t="str">
        <f t="shared" si="16"/>
        <v/>
      </c>
    </row>
    <row r="363" spans="1:22" ht="15" customHeight="1" x14ac:dyDescent="0.25">
      <c r="A363" s="13">
        <v>350</v>
      </c>
      <c r="B363" t="str">
        <f>IFERROR(INDEX(DATOS!B:B,MATCH(CHECKLIST!A363,DATOS!BM:BM,0),1),"")</f>
        <v/>
      </c>
      <c r="C363" t="str">
        <f>IFERROR(INDEX(DATOS!I:I,MATCH(CHECKLIST!A363,DATOS!BM:BM,0),1),"")</f>
        <v/>
      </c>
      <c r="D363" t="str">
        <f>IFERROR(INDEX(DATOS!R:R,MATCH(CHECKLIST!E363,DATOS!F:F,0),1),"")</f>
        <v/>
      </c>
      <c r="E363" s="17" t="str">
        <f>IFERROR(INDEX(DATOS!F:F,MATCH(CHECKLIST!A363,DATOS!BM:BM,0),1),"")</f>
        <v/>
      </c>
      <c r="F363" s="3" t="str">
        <f>IFERROR(IF(INDEX(DATOS!AL:AL,MATCH(CHECKLIST!B363,DATOS!B:B,0),1)=0,"",INDEX(DATOS!AL:AL,MATCH(CHECKLIST!B363,DATOS!B:B,0),1)),"")</f>
        <v/>
      </c>
      <c r="G363" s="18" t="str">
        <f>IFERROR(IF(INDEX(DATOS!AQ:AQ,MATCH(CHECKLIST!B363,DATOS!B:B,0),1)=0,"",INDEX(DATOS!AQ:AQ,MATCH(CHECKLIST!B363,DATOS!B:B,0),1)),"")</f>
        <v/>
      </c>
      <c r="H363" s="18" t="str">
        <f>IFERROR(IF(INDEX(DATOS!AC:AC,MATCH(CHECKLIST!B363,DATOS!B:B,0),1)="","X",IF(INDEX(DATOS!AC:AC,MATCH(CHECKLIST!B363,DATOS!B:B,0),1)="VIGENTE","",INDEX(DATOS!AC:AC,MATCH(CHECKLIST!B363,DATOS!B:B,0),1))),"")</f>
        <v/>
      </c>
      <c r="I363" s="18" t="str">
        <f>IFERROR(IF(INDEX(DATOS!AU:AU,MATCH(CHECKLIST!B363,DATOS!B:B,0),1)=0,"",INDEX(DATOS!AU:AU,MATCH(CHECKLIST!B363,DATOS!B:B,0),1)),"")</f>
        <v/>
      </c>
      <c r="J363" s="18" t="str">
        <f>IFERROR(IF(INDEX(DATOS!AS:AS,MATCH(CHECKLIST!B363,DATOS!B:B,0),1)=0,"",INDEX(DATOS!AS:AS,MATCH(CHECKLIST!B363,DATOS!B:B,0),1)),"")</f>
        <v/>
      </c>
      <c r="K363" s="50" t="str">
        <f>IFERROR(IF(INDEX(DATOS!AT:AT,MATCH(CHECKLIST!B363,DATOS!B:B,0),1)=0,"",INDEX(DATOS!AT:AT,MATCH(CHECKLIST!B363,DATOS!B:B,0),1)),"")</f>
        <v/>
      </c>
      <c r="L363" s="18" t="str">
        <f>IFERROR(IF(INDEX(DATOS!AV:AV,MATCH(CHECKLIST!B363,DATOS!B:B,0),1)=0,"",INDEX(DATOS!AV:AV,MATCH(CHECKLIST!B363,DATOS!B:B,0),1)),"")</f>
        <v/>
      </c>
      <c r="M363" s="18" t="str">
        <f>IFERROR(IF(INDEX(DATOS!AR:AR,MATCH(CHECKLIST!B363,DATOS!B:B,0),1)=0,"",INDEX(DATOS!AR:AR,MATCH(CHECKLIST!B363,DATOS!B:B,0),1)),"")</f>
        <v/>
      </c>
      <c r="N363" s="50" t="str">
        <f ca="1">IFERROR(IF(INDEX(DATOS!K:K,MATCH(CHECKLIST!B363,DATOS!B:B,0),1)="","X",IF(INDEX(DATOS!K:K,MATCH(CHECKLIST!B363,DATOS!B:B,0),1)&gt;YEAR(TODAY())-1,"","VENCIDA")),"")</f>
        <v/>
      </c>
      <c r="O363" s="50" t="str">
        <f>IFERROR(IF(INDEX(DATOS!AY:AY,MATCH(CHECKLIST!B363,DATOS!B:B,0),1)=0,"",INDEX(DATOS!AY:AY,MATCH(CHECKLIST!B363,DATOS!B:B,0),1)),"")</f>
        <v/>
      </c>
      <c r="P363" s="18" t="str">
        <f>IFERROR(IF(INDEX(DATOS!AW:AW,MATCH(CHECKLIST!B363,DATOS!B:B,0),1)=0,"",INDEX(DATOS!AW:AW,MATCH(CHECKLIST!B363,DATOS!B:B,0),1)),"")</f>
        <v/>
      </c>
      <c r="Q363" s="18" t="str">
        <f>IFERROR(IF(INDEX(DATOS!AX:AX,MATCH(CHECKLIST!B363,DATOS!B:B,0),1)=0,"",INDEX(DATOS!AX:AX,MATCH(CHECKLIST!B363,DATOS!B:B,0),1)),"")</f>
        <v/>
      </c>
      <c r="R363" t="str">
        <f>IF(B363="","",1)</f>
        <v/>
      </c>
      <c r="S363" t="str">
        <f t="shared" si="17"/>
        <v/>
      </c>
      <c r="U363" t="str">
        <f t="shared" si="15"/>
        <v/>
      </c>
      <c r="V363" t="str">
        <f t="shared" si="16"/>
        <v/>
      </c>
    </row>
    <row r="364" spans="1:22" ht="15" customHeight="1" x14ac:dyDescent="0.25">
      <c r="A364" s="13">
        <v>351</v>
      </c>
      <c r="B364" t="str">
        <f>IFERROR(INDEX(DATOS!B:B,MATCH(CHECKLIST!A364,DATOS!BM:BM,0),1),"")</f>
        <v/>
      </c>
      <c r="C364" t="str">
        <f>IFERROR(INDEX(DATOS!I:I,MATCH(CHECKLIST!A364,DATOS!BM:BM,0),1),"")</f>
        <v/>
      </c>
      <c r="D364" t="str">
        <f>IFERROR(INDEX(DATOS!R:R,MATCH(CHECKLIST!E364,DATOS!F:F,0),1),"")</f>
        <v/>
      </c>
      <c r="E364" s="17" t="str">
        <f>IFERROR(INDEX(DATOS!F:F,MATCH(CHECKLIST!A364,DATOS!BM:BM,0),1),"")</f>
        <v/>
      </c>
      <c r="F364" s="3" t="str">
        <f>IFERROR(IF(INDEX(DATOS!AL:AL,MATCH(CHECKLIST!B364,DATOS!B:B,0),1)=0,"",INDEX(DATOS!AL:AL,MATCH(CHECKLIST!B364,DATOS!B:B,0),1)),"")</f>
        <v/>
      </c>
      <c r="G364" s="18" t="str">
        <f>IFERROR(IF(INDEX(DATOS!AQ:AQ,MATCH(CHECKLIST!B364,DATOS!B:B,0),1)=0,"",INDEX(DATOS!AQ:AQ,MATCH(CHECKLIST!B364,DATOS!B:B,0),1)),"")</f>
        <v/>
      </c>
      <c r="H364" s="18" t="str">
        <f>IFERROR(IF(INDEX(DATOS!AC:AC,MATCH(CHECKLIST!B364,DATOS!B:B,0),1)="","X",IF(INDEX(DATOS!AC:AC,MATCH(CHECKLIST!B364,DATOS!B:B,0),1)="VIGENTE","",INDEX(DATOS!AC:AC,MATCH(CHECKLIST!B364,DATOS!B:B,0),1))),"")</f>
        <v/>
      </c>
      <c r="I364" s="18" t="str">
        <f>IFERROR(IF(INDEX(DATOS!AU:AU,MATCH(CHECKLIST!B364,DATOS!B:B,0),1)=0,"",INDEX(DATOS!AU:AU,MATCH(CHECKLIST!B364,DATOS!B:B,0),1)),"")</f>
        <v/>
      </c>
      <c r="J364" s="18" t="str">
        <f>IFERROR(IF(INDEX(DATOS!AS:AS,MATCH(CHECKLIST!B364,DATOS!B:B,0),1)=0,"",INDEX(DATOS!AS:AS,MATCH(CHECKLIST!B364,DATOS!B:B,0),1)),"")</f>
        <v/>
      </c>
      <c r="K364" s="50" t="str">
        <f>IFERROR(IF(INDEX(DATOS!AT:AT,MATCH(CHECKLIST!B364,DATOS!B:B,0),1)=0,"",INDEX(DATOS!AT:AT,MATCH(CHECKLIST!B364,DATOS!B:B,0),1)),"")</f>
        <v/>
      </c>
      <c r="L364" s="18" t="str">
        <f>IFERROR(IF(INDEX(DATOS!AV:AV,MATCH(CHECKLIST!B364,DATOS!B:B,0),1)=0,"",INDEX(DATOS!AV:AV,MATCH(CHECKLIST!B364,DATOS!B:B,0),1)),"")</f>
        <v/>
      </c>
      <c r="M364" s="18" t="str">
        <f>IFERROR(IF(INDEX(DATOS!AR:AR,MATCH(CHECKLIST!B364,DATOS!B:B,0),1)=0,"",INDEX(DATOS!AR:AR,MATCH(CHECKLIST!B364,DATOS!B:B,0),1)),"")</f>
        <v/>
      </c>
      <c r="N364" s="50" t="str">
        <f ca="1">IFERROR(IF(INDEX(DATOS!K:K,MATCH(CHECKLIST!B364,DATOS!B:B,0),1)="","X",IF(INDEX(DATOS!K:K,MATCH(CHECKLIST!B364,DATOS!B:B,0),1)&gt;YEAR(TODAY())-1,"","VENCIDA")),"")</f>
        <v/>
      </c>
      <c r="O364" s="50" t="str">
        <f>IFERROR(IF(INDEX(DATOS!AY:AY,MATCH(CHECKLIST!B364,DATOS!B:B,0),1)=0,"",INDEX(DATOS!AY:AY,MATCH(CHECKLIST!B364,DATOS!B:B,0),1)),"")</f>
        <v/>
      </c>
      <c r="P364" s="18" t="str">
        <f>IFERROR(IF(INDEX(DATOS!AW:AW,MATCH(CHECKLIST!B364,DATOS!B:B,0),1)=0,"",INDEX(DATOS!AW:AW,MATCH(CHECKLIST!B364,DATOS!B:B,0),1)),"")</f>
        <v/>
      </c>
      <c r="Q364" s="18" t="str">
        <f>IFERROR(IF(INDEX(DATOS!AX:AX,MATCH(CHECKLIST!B364,DATOS!B:B,0),1)=0,"",INDEX(DATOS!AX:AX,MATCH(CHECKLIST!B364,DATOS!B:B,0),1)),"")</f>
        <v/>
      </c>
      <c r="S364">
        <f t="shared" si="17"/>
        <v>0</v>
      </c>
      <c r="U364" t="str">
        <f t="shared" si="15"/>
        <v/>
      </c>
      <c r="V364" t="str">
        <f t="shared" si="16"/>
        <v/>
      </c>
    </row>
    <row r="365" spans="1:22" ht="15" customHeight="1" x14ac:dyDescent="0.25">
      <c r="A365" s="13">
        <v>352</v>
      </c>
      <c r="B365" t="str">
        <f>IFERROR(INDEX(DATOS!B:B,MATCH(CHECKLIST!A365,DATOS!BM:BM,0),1),"")</f>
        <v/>
      </c>
      <c r="C365" t="str">
        <f>IFERROR(INDEX(DATOS!I:I,MATCH(CHECKLIST!A365,DATOS!BM:BM,0),1),"")</f>
        <v/>
      </c>
      <c r="D365" t="str">
        <f>IFERROR(INDEX(DATOS!R:R,MATCH(CHECKLIST!E365,DATOS!F:F,0),1),"")</f>
        <v/>
      </c>
      <c r="E365" s="17" t="str">
        <f>IFERROR(INDEX(DATOS!F:F,MATCH(CHECKLIST!A365,DATOS!BM:BM,0),1),"")</f>
        <v/>
      </c>
      <c r="F365" s="3" t="str">
        <f>IFERROR(IF(INDEX(DATOS!AL:AL,MATCH(CHECKLIST!B365,DATOS!B:B,0),1)=0,"",INDEX(DATOS!AL:AL,MATCH(CHECKLIST!B365,DATOS!B:B,0),1)),"")</f>
        <v/>
      </c>
      <c r="G365" s="18" t="str">
        <f>IFERROR(IF(INDEX(DATOS!AQ:AQ,MATCH(CHECKLIST!B365,DATOS!B:B,0),1)=0,"",INDEX(DATOS!AQ:AQ,MATCH(CHECKLIST!B365,DATOS!B:B,0),1)),"")</f>
        <v/>
      </c>
      <c r="H365" s="18" t="str">
        <f>IFERROR(IF(INDEX(DATOS!AC:AC,MATCH(CHECKLIST!B365,DATOS!B:B,0),1)="","X",IF(INDEX(DATOS!AC:AC,MATCH(CHECKLIST!B365,DATOS!B:B,0),1)="VIGENTE","",INDEX(DATOS!AC:AC,MATCH(CHECKLIST!B365,DATOS!B:B,0),1))),"")</f>
        <v/>
      </c>
      <c r="I365" s="18" t="str">
        <f>IFERROR(IF(INDEX(DATOS!AU:AU,MATCH(CHECKLIST!B365,DATOS!B:B,0),1)=0,"",INDEX(DATOS!AU:AU,MATCH(CHECKLIST!B365,DATOS!B:B,0),1)),"")</f>
        <v/>
      </c>
      <c r="J365" s="18" t="str">
        <f>IFERROR(IF(INDEX(DATOS!AS:AS,MATCH(CHECKLIST!B365,DATOS!B:B,0),1)=0,"",INDEX(DATOS!AS:AS,MATCH(CHECKLIST!B365,DATOS!B:B,0),1)),"")</f>
        <v/>
      </c>
      <c r="K365" s="50" t="str">
        <f>IFERROR(IF(INDEX(DATOS!AT:AT,MATCH(CHECKLIST!B365,DATOS!B:B,0),1)=0,"",INDEX(DATOS!AT:AT,MATCH(CHECKLIST!B365,DATOS!B:B,0),1)),"")</f>
        <v/>
      </c>
      <c r="L365" s="18" t="str">
        <f>IFERROR(IF(INDEX(DATOS!AV:AV,MATCH(CHECKLIST!B365,DATOS!B:B,0),1)=0,"",INDEX(DATOS!AV:AV,MATCH(CHECKLIST!B365,DATOS!B:B,0),1)),"")</f>
        <v/>
      </c>
      <c r="M365" s="18" t="str">
        <f>IFERROR(IF(INDEX(DATOS!AR:AR,MATCH(CHECKLIST!B365,DATOS!B:B,0),1)=0,"",INDEX(DATOS!AR:AR,MATCH(CHECKLIST!B365,DATOS!B:B,0),1)),"")</f>
        <v/>
      </c>
      <c r="N365" s="50" t="str">
        <f ca="1">IFERROR(IF(INDEX(DATOS!K:K,MATCH(CHECKLIST!B365,DATOS!B:B,0),1)="","X",IF(INDEX(DATOS!K:K,MATCH(CHECKLIST!B365,DATOS!B:B,0),1)&gt;YEAR(TODAY())-1,"","VENCIDA")),"")</f>
        <v/>
      </c>
      <c r="O365" s="50" t="str">
        <f>IFERROR(IF(INDEX(DATOS!AY:AY,MATCH(CHECKLIST!B365,DATOS!B:B,0),1)=0,"",INDEX(DATOS!AY:AY,MATCH(CHECKLIST!B365,DATOS!B:B,0),1)),"")</f>
        <v/>
      </c>
      <c r="P365" s="18" t="str">
        <f>IFERROR(IF(INDEX(DATOS!AW:AW,MATCH(CHECKLIST!B365,DATOS!B:B,0),1)=0,"",INDEX(DATOS!AW:AW,MATCH(CHECKLIST!B365,DATOS!B:B,0),1)),"")</f>
        <v/>
      </c>
      <c r="Q365" s="18" t="str">
        <f>IFERROR(IF(INDEX(DATOS!AX:AX,MATCH(CHECKLIST!B365,DATOS!B:B,0),1)=0,"",INDEX(DATOS!AX:AX,MATCH(CHECKLIST!B365,DATOS!B:B,0),1)),"")</f>
        <v/>
      </c>
      <c r="R365" t="str">
        <f>IF(B365="","",1)</f>
        <v/>
      </c>
      <c r="S365" t="str">
        <f t="shared" si="17"/>
        <v/>
      </c>
      <c r="U365" t="str">
        <f t="shared" si="15"/>
        <v/>
      </c>
      <c r="V365" t="str">
        <f t="shared" si="16"/>
        <v/>
      </c>
    </row>
    <row r="366" spans="1:22" ht="15" customHeight="1" x14ac:dyDescent="0.25">
      <c r="A366" s="13">
        <v>353</v>
      </c>
      <c r="B366" t="str">
        <f>IFERROR(INDEX(DATOS!B:B,MATCH(CHECKLIST!A366,DATOS!BM:BM,0),1),"")</f>
        <v/>
      </c>
      <c r="C366" t="str">
        <f>IFERROR(INDEX(DATOS!I:I,MATCH(CHECKLIST!A366,DATOS!BM:BM,0),1),"")</f>
        <v/>
      </c>
      <c r="D366" t="str">
        <f>IFERROR(INDEX(DATOS!R:R,MATCH(CHECKLIST!E366,DATOS!F:F,0),1),"")</f>
        <v/>
      </c>
      <c r="E366" s="17" t="str">
        <f>IFERROR(INDEX(DATOS!F:F,MATCH(CHECKLIST!A366,DATOS!BM:BM,0),1),"")</f>
        <v/>
      </c>
      <c r="F366" s="3" t="str">
        <f>IFERROR(IF(INDEX(DATOS!AL:AL,MATCH(CHECKLIST!B366,DATOS!B:B,0),1)=0,"",INDEX(DATOS!AL:AL,MATCH(CHECKLIST!B366,DATOS!B:B,0),1)),"")</f>
        <v/>
      </c>
      <c r="G366" s="18" t="str">
        <f>IFERROR(IF(INDEX(DATOS!AQ:AQ,MATCH(CHECKLIST!B366,DATOS!B:B,0),1)=0,"",INDEX(DATOS!AQ:AQ,MATCH(CHECKLIST!B366,DATOS!B:B,0),1)),"")</f>
        <v/>
      </c>
      <c r="H366" s="18" t="str">
        <f>IFERROR(IF(INDEX(DATOS!AC:AC,MATCH(CHECKLIST!B366,DATOS!B:B,0),1)="","X",IF(INDEX(DATOS!AC:AC,MATCH(CHECKLIST!B366,DATOS!B:B,0),1)="VIGENTE","",INDEX(DATOS!AC:AC,MATCH(CHECKLIST!B366,DATOS!B:B,0),1))),"")</f>
        <v/>
      </c>
      <c r="I366" s="18" t="str">
        <f>IFERROR(IF(INDEX(DATOS!AU:AU,MATCH(CHECKLIST!B366,DATOS!B:B,0),1)=0,"",INDEX(DATOS!AU:AU,MATCH(CHECKLIST!B366,DATOS!B:B,0),1)),"")</f>
        <v/>
      </c>
      <c r="J366" s="18" t="str">
        <f>IFERROR(IF(INDEX(DATOS!AS:AS,MATCH(CHECKLIST!B366,DATOS!B:B,0),1)=0,"",INDEX(DATOS!AS:AS,MATCH(CHECKLIST!B366,DATOS!B:B,0),1)),"")</f>
        <v/>
      </c>
      <c r="K366" s="50" t="str">
        <f>IFERROR(IF(INDEX(DATOS!AT:AT,MATCH(CHECKLIST!B366,DATOS!B:B,0),1)=0,"",INDEX(DATOS!AT:AT,MATCH(CHECKLIST!B366,DATOS!B:B,0),1)),"")</f>
        <v/>
      </c>
      <c r="L366" s="18" t="str">
        <f>IFERROR(IF(INDEX(DATOS!AV:AV,MATCH(CHECKLIST!B366,DATOS!B:B,0),1)=0,"",INDEX(DATOS!AV:AV,MATCH(CHECKLIST!B366,DATOS!B:B,0),1)),"")</f>
        <v/>
      </c>
      <c r="M366" s="18" t="str">
        <f>IFERROR(IF(INDEX(DATOS!AR:AR,MATCH(CHECKLIST!B366,DATOS!B:B,0),1)=0,"",INDEX(DATOS!AR:AR,MATCH(CHECKLIST!B366,DATOS!B:B,0),1)),"")</f>
        <v/>
      </c>
      <c r="N366" s="50" t="str">
        <f ca="1">IFERROR(IF(INDEX(DATOS!K:K,MATCH(CHECKLIST!B366,DATOS!B:B,0),1)="","X",IF(INDEX(DATOS!K:K,MATCH(CHECKLIST!B366,DATOS!B:B,0),1)&gt;YEAR(TODAY())-1,"","VENCIDA")),"")</f>
        <v/>
      </c>
      <c r="O366" s="50" t="str">
        <f>IFERROR(IF(INDEX(DATOS!AY:AY,MATCH(CHECKLIST!B366,DATOS!B:B,0),1)=0,"",INDEX(DATOS!AY:AY,MATCH(CHECKLIST!B366,DATOS!B:B,0),1)),"")</f>
        <v/>
      </c>
      <c r="P366" s="18" t="str">
        <f>IFERROR(IF(INDEX(DATOS!AW:AW,MATCH(CHECKLIST!B366,DATOS!B:B,0),1)=0,"",INDEX(DATOS!AW:AW,MATCH(CHECKLIST!B366,DATOS!B:B,0),1)),"")</f>
        <v/>
      </c>
      <c r="Q366" s="18" t="str">
        <f>IFERROR(IF(INDEX(DATOS!AX:AX,MATCH(CHECKLIST!B366,DATOS!B:B,0),1)=0,"",INDEX(DATOS!AX:AX,MATCH(CHECKLIST!B366,DATOS!B:B,0),1)),"")</f>
        <v/>
      </c>
      <c r="S366">
        <f t="shared" si="17"/>
        <v>0</v>
      </c>
      <c r="U366" t="str">
        <f t="shared" si="15"/>
        <v/>
      </c>
      <c r="V366" t="str">
        <f t="shared" si="16"/>
        <v/>
      </c>
    </row>
    <row r="367" spans="1:22" ht="15" customHeight="1" x14ac:dyDescent="0.25">
      <c r="A367" s="13">
        <v>354</v>
      </c>
      <c r="B367" t="str">
        <f>IFERROR(INDEX(DATOS!B:B,MATCH(CHECKLIST!A367,DATOS!BM:BM,0),1),"")</f>
        <v/>
      </c>
      <c r="C367" t="str">
        <f>IFERROR(INDEX(DATOS!I:I,MATCH(CHECKLIST!A367,DATOS!BM:BM,0),1),"")</f>
        <v/>
      </c>
      <c r="D367" t="str">
        <f>IFERROR(INDEX(DATOS!R:R,MATCH(CHECKLIST!E367,DATOS!F:F,0),1),"")</f>
        <v/>
      </c>
      <c r="E367" s="17" t="str">
        <f>IFERROR(INDEX(DATOS!F:F,MATCH(CHECKLIST!A367,DATOS!BM:BM,0),1),"")</f>
        <v/>
      </c>
      <c r="F367" s="3" t="str">
        <f>IFERROR(IF(INDEX(DATOS!AL:AL,MATCH(CHECKLIST!B367,DATOS!B:B,0),1)=0,"",INDEX(DATOS!AL:AL,MATCH(CHECKLIST!B367,DATOS!B:B,0),1)),"")</f>
        <v/>
      </c>
      <c r="G367" s="18" t="str">
        <f>IFERROR(IF(INDEX(DATOS!AQ:AQ,MATCH(CHECKLIST!B367,DATOS!B:B,0),1)=0,"",INDEX(DATOS!AQ:AQ,MATCH(CHECKLIST!B367,DATOS!B:B,0),1)),"")</f>
        <v/>
      </c>
      <c r="H367" s="18" t="str">
        <f>IFERROR(IF(INDEX(DATOS!AC:AC,MATCH(CHECKLIST!B367,DATOS!B:B,0),1)="","X",IF(INDEX(DATOS!AC:AC,MATCH(CHECKLIST!B367,DATOS!B:B,0),1)="VIGENTE","",INDEX(DATOS!AC:AC,MATCH(CHECKLIST!B367,DATOS!B:B,0),1))),"")</f>
        <v/>
      </c>
      <c r="I367" s="18" t="str">
        <f>IFERROR(IF(INDEX(DATOS!AU:AU,MATCH(CHECKLIST!B367,DATOS!B:B,0),1)=0,"",INDEX(DATOS!AU:AU,MATCH(CHECKLIST!B367,DATOS!B:B,0),1)),"")</f>
        <v/>
      </c>
      <c r="J367" s="18" t="str">
        <f>IFERROR(IF(INDEX(DATOS!AS:AS,MATCH(CHECKLIST!B367,DATOS!B:B,0),1)=0,"",INDEX(DATOS!AS:AS,MATCH(CHECKLIST!B367,DATOS!B:B,0),1)),"")</f>
        <v/>
      </c>
      <c r="K367" s="50" t="str">
        <f>IFERROR(IF(INDEX(DATOS!AT:AT,MATCH(CHECKLIST!B367,DATOS!B:B,0),1)=0,"",INDEX(DATOS!AT:AT,MATCH(CHECKLIST!B367,DATOS!B:B,0),1)),"")</f>
        <v/>
      </c>
      <c r="L367" s="18" t="str">
        <f>IFERROR(IF(INDEX(DATOS!AV:AV,MATCH(CHECKLIST!B367,DATOS!B:B,0),1)=0,"",INDEX(DATOS!AV:AV,MATCH(CHECKLIST!B367,DATOS!B:B,0),1)),"")</f>
        <v/>
      </c>
      <c r="M367" s="18" t="str">
        <f>IFERROR(IF(INDEX(DATOS!AR:AR,MATCH(CHECKLIST!B367,DATOS!B:B,0),1)=0,"",INDEX(DATOS!AR:AR,MATCH(CHECKLIST!B367,DATOS!B:B,0),1)),"")</f>
        <v/>
      </c>
      <c r="N367" s="50" t="str">
        <f ca="1">IFERROR(IF(INDEX(DATOS!K:K,MATCH(CHECKLIST!B367,DATOS!B:B,0),1)="","X",IF(INDEX(DATOS!K:K,MATCH(CHECKLIST!B367,DATOS!B:B,0),1)&gt;YEAR(TODAY())-1,"","VENCIDA")),"")</f>
        <v/>
      </c>
      <c r="O367" s="50" t="str">
        <f>IFERROR(IF(INDEX(DATOS!AY:AY,MATCH(CHECKLIST!B367,DATOS!B:B,0),1)=0,"",INDEX(DATOS!AY:AY,MATCH(CHECKLIST!B367,DATOS!B:B,0),1)),"")</f>
        <v/>
      </c>
      <c r="P367" s="18" t="str">
        <f>IFERROR(IF(INDEX(DATOS!AW:AW,MATCH(CHECKLIST!B367,DATOS!B:B,0),1)=0,"",INDEX(DATOS!AW:AW,MATCH(CHECKLIST!B367,DATOS!B:B,0),1)),"")</f>
        <v/>
      </c>
      <c r="Q367" s="18" t="str">
        <f>IFERROR(IF(INDEX(DATOS!AX:AX,MATCH(CHECKLIST!B367,DATOS!B:B,0),1)=0,"",INDEX(DATOS!AX:AX,MATCH(CHECKLIST!B367,DATOS!B:B,0),1)),"")</f>
        <v/>
      </c>
      <c r="R367" t="str">
        <f>IF(B367="","",1)</f>
        <v/>
      </c>
      <c r="S367" t="str">
        <f t="shared" si="17"/>
        <v/>
      </c>
      <c r="U367" t="str">
        <f t="shared" si="15"/>
        <v/>
      </c>
      <c r="V367" t="str">
        <f t="shared" si="16"/>
        <v/>
      </c>
    </row>
    <row r="368" spans="1:22" ht="15" customHeight="1" x14ac:dyDescent="0.25">
      <c r="A368" s="13">
        <v>355</v>
      </c>
      <c r="B368" t="str">
        <f>IFERROR(INDEX(DATOS!B:B,MATCH(CHECKLIST!A368,DATOS!BM:BM,0),1),"")</f>
        <v/>
      </c>
      <c r="C368" t="str">
        <f>IFERROR(INDEX(DATOS!I:I,MATCH(CHECKLIST!A368,DATOS!BM:BM,0),1),"")</f>
        <v/>
      </c>
      <c r="D368" t="str">
        <f>IFERROR(INDEX(DATOS!R:R,MATCH(CHECKLIST!E368,DATOS!F:F,0),1),"")</f>
        <v/>
      </c>
      <c r="E368" s="17" t="str">
        <f>IFERROR(INDEX(DATOS!F:F,MATCH(CHECKLIST!A368,DATOS!BM:BM,0),1),"")</f>
        <v/>
      </c>
      <c r="F368" s="3" t="str">
        <f>IFERROR(IF(INDEX(DATOS!AL:AL,MATCH(CHECKLIST!B368,DATOS!B:B,0),1)=0,"",INDEX(DATOS!AL:AL,MATCH(CHECKLIST!B368,DATOS!B:B,0),1)),"")</f>
        <v/>
      </c>
      <c r="G368" s="18" t="str">
        <f>IFERROR(IF(INDEX(DATOS!AQ:AQ,MATCH(CHECKLIST!B368,DATOS!B:B,0),1)=0,"",INDEX(DATOS!AQ:AQ,MATCH(CHECKLIST!B368,DATOS!B:B,0),1)),"")</f>
        <v/>
      </c>
      <c r="H368" s="18" t="str">
        <f>IFERROR(IF(INDEX(DATOS!AC:AC,MATCH(CHECKLIST!B368,DATOS!B:B,0),1)="","X",IF(INDEX(DATOS!AC:AC,MATCH(CHECKLIST!B368,DATOS!B:B,0),1)="VIGENTE","",INDEX(DATOS!AC:AC,MATCH(CHECKLIST!B368,DATOS!B:B,0),1))),"")</f>
        <v/>
      </c>
      <c r="I368" s="18" t="str">
        <f>IFERROR(IF(INDEX(DATOS!AU:AU,MATCH(CHECKLIST!B368,DATOS!B:B,0),1)=0,"",INDEX(DATOS!AU:AU,MATCH(CHECKLIST!B368,DATOS!B:B,0),1)),"")</f>
        <v/>
      </c>
      <c r="J368" s="18" t="str">
        <f>IFERROR(IF(INDEX(DATOS!AS:AS,MATCH(CHECKLIST!B368,DATOS!B:B,0),1)=0,"",INDEX(DATOS!AS:AS,MATCH(CHECKLIST!B368,DATOS!B:B,0),1)),"")</f>
        <v/>
      </c>
      <c r="K368" s="50" t="str">
        <f>IFERROR(IF(INDEX(DATOS!AT:AT,MATCH(CHECKLIST!B368,DATOS!B:B,0),1)=0,"",INDEX(DATOS!AT:AT,MATCH(CHECKLIST!B368,DATOS!B:B,0),1)),"")</f>
        <v/>
      </c>
      <c r="L368" s="18" t="str">
        <f>IFERROR(IF(INDEX(DATOS!AV:AV,MATCH(CHECKLIST!B368,DATOS!B:B,0),1)=0,"",INDEX(DATOS!AV:AV,MATCH(CHECKLIST!B368,DATOS!B:B,0),1)),"")</f>
        <v/>
      </c>
      <c r="M368" s="18" t="str">
        <f>IFERROR(IF(INDEX(DATOS!AR:AR,MATCH(CHECKLIST!B368,DATOS!B:B,0),1)=0,"",INDEX(DATOS!AR:AR,MATCH(CHECKLIST!B368,DATOS!B:B,0),1)),"")</f>
        <v/>
      </c>
      <c r="N368" s="50" t="str">
        <f ca="1">IFERROR(IF(INDEX(DATOS!K:K,MATCH(CHECKLIST!B368,DATOS!B:B,0),1)="","X",IF(INDEX(DATOS!K:K,MATCH(CHECKLIST!B368,DATOS!B:B,0),1)&gt;YEAR(TODAY())-1,"","VENCIDA")),"")</f>
        <v/>
      </c>
      <c r="O368" s="50" t="str">
        <f>IFERROR(IF(INDEX(DATOS!AY:AY,MATCH(CHECKLIST!B368,DATOS!B:B,0),1)=0,"",INDEX(DATOS!AY:AY,MATCH(CHECKLIST!B368,DATOS!B:B,0),1)),"")</f>
        <v/>
      </c>
      <c r="P368" s="18" t="str">
        <f>IFERROR(IF(INDEX(DATOS!AW:AW,MATCH(CHECKLIST!B368,DATOS!B:B,0),1)=0,"",INDEX(DATOS!AW:AW,MATCH(CHECKLIST!B368,DATOS!B:B,0),1)),"")</f>
        <v/>
      </c>
      <c r="Q368" s="18" t="str">
        <f>IFERROR(IF(INDEX(DATOS!AX:AX,MATCH(CHECKLIST!B368,DATOS!B:B,0),1)=0,"",INDEX(DATOS!AX:AX,MATCH(CHECKLIST!B368,DATOS!B:B,0),1)),"")</f>
        <v/>
      </c>
      <c r="S368">
        <f t="shared" si="17"/>
        <v>0</v>
      </c>
      <c r="U368" t="str">
        <f t="shared" si="15"/>
        <v/>
      </c>
      <c r="V368" t="str">
        <f t="shared" si="16"/>
        <v/>
      </c>
    </row>
    <row r="369" spans="1:22" ht="15" customHeight="1" x14ac:dyDescent="0.25">
      <c r="A369" s="13">
        <v>356</v>
      </c>
      <c r="B369" t="str">
        <f>IFERROR(INDEX(DATOS!B:B,MATCH(CHECKLIST!A369,DATOS!BM:BM,0),1),"")</f>
        <v/>
      </c>
      <c r="C369" t="str">
        <f>IFERROR(INDEX(DATOS!I:I,MATCH(CHECKLIST!A369,DATOS!BM:BM,0),1),"")</f>
        <v/>
      </c>
      <c r="D369" t="str">
        <f>IFERROR(INDEX(DATOS!R:R,MATCH(CHECKLIST!E369,DATOS!F:F,0),1),"")</f>
        <v/>
      </c>
      <c r="E369" s="17" t="str">
        <f>IFERROR(INDEX(DATOS!F:F,MATCH(CHECKLIST!A369,DATOS!BM:BM,0),1),"")</f>
        <v/>
      </c>
      <c r="F369" s="3" t="str">
        <f>IFERROR(IF(INDEX(DATOS!AL:AL,MATCH(CHECKLIST!B369,DATOS!B:B,0),1)=0,"",INDEX(DATOS!AL:AL,MATCH(CHECKLIST!B369,DATOS!B:B,0),1)),"")</f>
        <v/>
      </c>
      <c r="G369" s="18" t="str">
        <f>IFERROR(IF(INDEX(DATOS!AQ:AQ,MATCH(CHECKLIST!B369,DATOS!B:B,0),1)=0,"",INDEX(DATOS!AQ:AQ,MATCH(CHECKLIST!B369,DATOS!B:B,0),1)),"")</f>
        <v/>
      </c>
      <c r="H369" s="18" t="str">
        <f>IFERROR(IF(INDEX(DATOS!AC:AC,MATCH(CHECKLIST!B369,DATOS!B:B,0),1)="","X",IF(INDEX(DATOS!AC:AC,MATCH(CHECKLIST!B369,DATOS!B:B,0),1)="VIGENTE","",INDEX(DATOS!AC:AC,MATCH(CHECKLIST!B369,DATOS!B:B,0),1))),"")</f>
        <v/>
      </c>
      <c r="I369" s="18" t="str">
        <f>IFERROR(IF(INDEX(DATOS!AU:AU,MATCH(CHECKLIST!B369,DATOS!B:B,0),1)=0,"",INDEX(DATOS!AU:AU,MATCH(CHECKLIST!B369,DATOS!B:B,0),1)),"")</f>
        <v/>
      </c>
      <c r="J369" s="18" t="str">
        <f>IFERROR(IF(INDEX(DATOS!AS:AS,MATCH(CHECKLIST!B369,DATOS!B:B,0),1)=0,"",INDEX(DATOS!AS:AS,MATCH(CHECKLIST!B369,DATOS!B:B,0),1)),"")</f>
        <v/>
      </c>
      <c r="K369" s="50" t="str">
        <f>IFERROR(IF(INDEX(DATOS!AT:AT,MATCH(CHECKLIST!B369,DATOS!B:B,0),1)=0,"",INDEX(DATOS!AT:AT,MATCH(CHECKLIST!B369,DATOS!B:B,0),1)),"")</f>
        <v/>
      </c>
      <c r="L369" s="18" t="str">
        <f>IFERROR(IF(INDEX(DATOS!AV:AV,MATCH(CHECKLIST!B369,DATOS!B:B,0),1)=0,"",INDEX(DATOS!AV:AV,MATCH(CHECKLIST!B369,DATOS!B:B,0),1)),"")</f>
        <v/>
      </c>
      <c r="M369" s="18" t="str">
        <f>IFERROR(IF(INDEX(DATOS!AR:AR,MATCH(CHECKLIST!B369,DATOS!B:B,0),1)=0,"",INDEX(DATOS!AR:AR,MATCH(CHECKLIST!B369,DATOS!B:B,0),1)),"")</f>
        <v/>
      </c>
      <c r="N369" s="50" t="str">
        <f ca="1">IFERROR(IF(INDEX(DATOS!K:K,MATCH(CHECKLIST!B369,DATOS!B:B,0),1)="","X",IF(INDEX(DATOS!K:K,MATCH(CHECKLIST!B369,DATOS!B:B,0),1)&gt;YEAR(TODAY())-1,"","VENCIDA")),"")</f>
        <v/>
      </c>
      <c r="O369" s="50" t="str">
        <f>IFERROR(IF(INDEX(DATOS!AY:AY,MATCH(CHECKLIST!B369,DATOS!B:B,0),1)=0,"",INDEX(DATOS!AY:AY,MATCH(CHECKLIST!B369,DATOS!B:B,0),1)),"")</f>
        <v/>
      </c>
      <c r="P369" s="18" t="str">
        <f>IFERROR(IF(INDEX(DATOS!AW:AW,MATCH(CHECKLIST!B369,DATOS!B:B,0),1)=0,"",INDEX(DATOS!AW:AW,MATCH(CHECKLIST!B369,DATOS!B:B,0),1)),"")</f>
        <v/>
      </c>
      <c r="Q369" s="18" t="str">
        <f>IFERROR(IF(INDEX(DATOS!AX:AX,MATCH(CHECKLIST!B369,DATOS!B:B,0),1)=0,"",INDEX(DATOS!AX:AX,MATCH(CHECKLIST!B369,DATOS!B:B,0),1)),"")</f>
        <v/>
      </c>
      <c r="R369" t="str">
        <f>IF(B369="","",1)</f>
        <v/>
      </c>
      <c r="S369" t="str">
        <f t="shared" si="17"/>
        <v/>
      </c>
      <c r="U369" t="str">
        <f t="shared" si="15"/>
        <v/>
      </c>
      <c r="V369" t="str">
        <f t="shared" si="16"/>
        <v/>
      </c>
    </row>
    <row r="370" spans="1:22" ht="15" customHeight="1" x14ac:dyDescent="0.25">
      <c r="A370" s="13">
        <v>357</v>
      </c>
      <c r="B370" t="str">
        <f>IFERROR(INDEX(DATOS!B:B,MATCH(CHECKLIST!A370,DATOS!BM:BM,0),1),"")</f>
        <v/>
      </c>
      <c r="C370" t="str">
        <f>IFERROR(INDEX(DATOS!I:I,MATCH(CHECKLIST!A370,DATOS!BM:BM,0),1),"")</f>
        <v/>
      </c>
      <c r="D370" t="str">
        <f>IFERROR(INDEX(DATOS!R:R,MATCH(CHECKLIST!E370,DATOS!F:F,0),1),"")</f>
        <v/>
      </c>
      <c r="E370" s="17" t="str">
        <f>IFERROR(INDEX(DATOS!F:F,MATCH(CHECKLIST!A370,DATOS!BM:BM,0),1),"")</f>
        <v/>
      </c>
      <c r="F370" s="3" t="str">
        <f>IFERROR(IF(INDEX(DATOS!AL:AL,MATCH(CHECKLIST!B370,DATOS!B:B,0),1)=0,"",INDEX(DATOS!AL:AL,MATCH(CHECKLIST!B370,DATOS!B:B,0),1)),"")</f>
        <v/>
      </c>
      <c r="G370" s="18" t="str">
        <f>IFERROR(IF(INDEX(DATOS!AQ:AQ,MATCH(CHECKLIST!B370,DATOS!B:B,0),1)=0,"",INDEX(DATOS!AQ:AQ,MATCH(CHECKLIST!B370,DATOS!B:B,0),1)),"")</f>
        <v/>
      </c>
      <c r="H370" s="18" t="str">
        <f>IFERROR(IF(INDEX(DATOS!AC:AC,MATCH(CHECKLIST!B370,DATOS!B:B,0),1)="","X",IF(INDEX(DATOS!AC:AC,MATCH(CHECKLIST!B370,DATOS!B:B,0),1)="VIGENTE","",INDEX(DATOS!AC:AC,MATCH(CHECKLIST!B370,DATOS!B:B,0),1))),"")</f>
        <v/>
      </c>
      <c r="I370" s="18" t="str">
        <f>IFERROR(IF(INDEX(DATOS!AU:AU,MATCH(CHECKLIST!B370,DATOS!B:B,0),1)=0,"",INDEX(DATOS!AU:AU,MATCH(CHECKLIST!B370,DATOS!B:B,0),1)),"")</f>
        <v/>
      </c>
      <c r="J370" s="18" t="str">
        <f>IFERROR(IF(INDEX(DATOS!AS:AS,MATCH(CHECKLIST!B370,DATOS!B:B,0),1)=0,"",INDEX(DATOS!AS:AS,MATCH(CHECKLIST!B370,DATOS!B:B,0),1)),"")</f>
        <v/>
      </c>
      <c r="K370" s="50" t="str">
        <f>IFERROR(IF(INDEX(DATOS!AT:AT,MATCH(CHECKLIST!B370,DATOS!B:B,0),1)=0,"",INDEX(DATOS!AT:AT,MATCH(CHECKLIST!B370,DATOS!B:B,0),1)),"")</f>
        <v/>
      </c>
      <c r="L370" s="18" t="str">
        <f>IFERROR(IF(INDEX(DATOS!AV:AV,MATCH(CHECKLIST!B370,DATOS!B:B,0),1)=0,"",INDEX(DATOS!AV:AV,MATCH(CHECKLIST!B370,DATOS!B:B,0),1)),"")</f>
        <v/>
      </c>
      <c r="M370" s="18" t="str">
        <f>IFERROR(IF(INDEX(DATOS!AR:AR,MATCH(CHECKLIST!B370,DATOS!B:B,0),1)=0,"",INDEX(DATOS!AR:AR,MATCH(CHECKLIST!B370,DATOS!B:B,0),1)),"")</f>
        <v/>
      </c>
      <c r="N370" s="50" t="str">
        <f ca="1">IFERROR(IF(INDEX(DATOS!K:K,MATCH(CHECKLIST!B370,DATOS!B:B,0),1)="","X",IF(INDEX(DATOS!K:K,MATCH(CHECKLIST!B370,DATOS!B:B,0),1)&gt;YEAR(TODAY())-1,"","VENCIDA")),"")</f>
        <v/>
      </c>
      <c r="O370" s="50" t="str">
        <f>IFERROR(IF(INDEX(DATOS!AY:AY,MATCH(CHECKLIST!B370,DATOS!B:B,0),1)=0,"",INDEX(DATOS!AY:AY,MATCH(CHECKLIST!B370,DATOS!B:B,0),1)),"")</f>
        <v/>
      </c>
      <c r="P370" s="18" t="str">
        <f>IFERROR(IF(INDEX(DATOS!AW:AW,MATCH(CHECKLIST!B370,DATOS!B:B,0),1)=0,"",INDEX(DATOS!AW:AW,MATCH(CHECKLIST!B370,DATOS!B:B,0),1)),"")</f>
        <v/>
      </c>
      <c r="Q370" s="18" t="str">
        <f>IFERROR(IF(INDEX(DATOS!AX:AX,MATCH(CHECKLIST!B370,DATOS!B:B,0),1)=0,"",INDEX(DATOS!AX:AX,MATCH(CHECKLIST!B370,DATOS!B:B,0),1)),"")</f>
        <v/>
      </c>
      <c r="S370">
        <f t="shared" si="17"/>
        <v>0</v>
      </c>
      <c r="U370" t="str">
        <f t="shared" si="15"/>
        <v/>
      </c>
      <c r="V370" t="str">
        <f t="shared" si="16"/>
        <v/>
      </c>
    </row>
    <row r="371" spans="1:22" ht="15" customHeight="1" x14ac:dyDescent="0.25">
      <c r="A371" s="13">
        <v>358</v>
      </c>
      <c r="B371" t="str">
        <f>IFERROR(INDEX(DATOS!B:B,MATCH(CHECKLIST!A371,DATOS!BM:BM,0),1),"")</f>
        <v/>
      </c>
      <c r="C371" t="str">
        <f>IFERROR(INDEX(DATOS!I:I,MATCH(CHECKLIST!A371,DATOS!BM:BM,0),1),"")</f>
        <v/>
      </c>
      <c r="D371" t="str">
        <f>IFERROR(INDEX(DATOS!R:R,MATCH(CHECKLIST!E371,DATOS!F:F,0),1),"")</f>
        <v/>
      </c>
      <c r="E371" s="17" t="str">
        <f>IFERROR(INDEX(DATOS!F:F,MATCH(CHECKLIST!A371,DATOS!BM:BM,0),1),"")</f>
        <v/>
      </c>
      <c r="F371" s="3" t="str">
        <f>IFERROR(IF(INDEX(DATOS!AL:AL,MATCH(CHECKLIST!B371,DATOS!B:B,0),1)=0,"",INDEX(DATOS!AL:AL,MATCH(CHECKLIST!B371,DATOS!B:B,0),1)),"")</f>
        <v/>
      </c>
      <c r="G371" s="18" t="str">
        <f>IFERROR(IF(INDEX(DATOS!AQ:AQ,MATCH(CHECKLIST!B371,DATOS!B:B,0),1)=0,"",INDEX(DATOS!AQ:AQ,MATCH(CHECKLIST!B371,DATOS!B:B,0),1)),"")</f>
        <v/>
      </c>
      <c r="H371" s="18" t="str">
        <f>IFERROR(IF(INDEX(DATOS!AC:AC,MATCH(CHECKLIST!B371,DATOS!B:B,0),1)="","X",IF(INDEX(DATOS!AC:AC,MATCH(CHECKLIST!B371,DATOS!B:B,0),1)="VIGENTE","",INDEX(DATOS!AC:AC,MATCH(CHECKLIST!B371,DATOS!B:B,0),1))),"")</f>
        <v/>
      </c>
      <c r="I371" s="18" t="str">
        <f>IFERROR(IF(INDEX(DATOS!AU:AU,MATCH(CHECKLIST!B371,DATOS!B:B,0),1)=0,"",INDEX(DATOS!AU:AU,MATCH(CHECKLIST!B371,DATOS!B:B,0),1)),"")</f>
        <v/>
      </c>
      <c r="J371" s="18" t="str">
        <f>IFERROR(IF(INDEX(DATOS!AS:AS,MATCH(CHECKLIST!B371,DATOS!B:B,0),1)=0,"",INDEX(DATOS!AS:AS,MATCH(CHECKLIST!B371,DATOS!B:B,0),1)),"")</f>
        <v/>
      </c>
      <c r="K371" s="50" t="str">
        <f>IFERROR(IF(INDEX(DATOS!AT:AT,MATCH(CHECKLIST!B371,DATOS!B:B,0),1)=0,"",INDEX(DATOS!AT:AT,MATCH(CHECKLIST!B371,DATOS!B:B,0),1)),"")</f>
        <v/>
      </c>
      <c r="L371" s="18" t="str">
        <f>IFERROR(IF(INDEX(DATOS!AV:AV,MATCH(CHECKLIST!B371,DATOS!B:B,0),1)=0,"",INDEX(DATOS!AV:AV,MATCH(CHECKLIST!B371,DATOS!B:B,0),1)),"")</f>
        <v/>
      </c>
      <c r="M371" s="18" t="str">
        <f>IFERROR(IF(INDEX(DATOS!AR:AR,MATCH(CHECKLIST!B371,DATOS!B:B,0),1)=0,"",INDEX(DATOS!AR:AR,MATCH(CHECKLIST!B371,DATOS!B:B,0),1)),"")</f>
        <v/>
      </c>
      <c r="N371" s="50" t="str">
        <f ca="1">IFERROR(IF(INDEX(DATOS!K:K,MATCH(CHECKLIST!B371,DATOS!B:B,0),1)="","X",IF(INDEX(DATOS!K:K,MATCH(CHECKLIST!B371,DATOS!B:B,0),1)&gt;YEAR(TODAY())-1,"","VENCIDA")),"")</f>
        <v/>
      </c>
      <c r="O371" s="50" t="str">
        <f>IFERROR(IF(INDEX(DATOS!AY:AY,MATCH(CHECKLIST!B371,DATOS!B:B,0),1)=0,"",INDEX(DATOS!AY:AY,MATCH(CHECKLIST!B371,DATOS!B:B,0),1)),"")</f>
        <v/>
      </c>
      <c r="P371" s="18" t="str">
        <f>IFERROR(IF(INDEX(DATOS!AW:AW,MATCH(CHECKLIST!B371,DATOS!B:B,0),1)=0,"",INDEX(DATOS!AW:AW,MATCH(CHECKLIST!B371,DATOS!B:B,0),1)),"")</f>
        <v/>
      </c>
      <c r="Q371" s="18" t="str">
        <f>IFERROR(IF(INDEX(DATOS!AX:AX,MATCH(CHECKLIST!B371,DATOS!B:B,0),1)=0,"",INDEX(DATOS!AX:AX,MATCH(CHECKLIST!B371,DATOS!B:B,0),1)),"")</f>
        <v/>
      </c>
      <c r="R371" t="str">
        <f>IF(B371="","",1)</f>
        <v/>
      </c>
      <c r="S371" t="str">
        <f t="shared" si="17"/>
        <v/>
      </c>
      <c r="U371" t="str">
        <f t="shared" si="15"/>
        <v/>
      </c>
      <c r="V371" t="str">
        <f t="shared" si="16"/>
        <v/>
      </c>
    </row>
    <row r="372" spans="1:22" ht="15" customHeight="1" x14ac:dyDescent="0.25">
      <c r="A372" s="13">
        <v>359</v>
      </c>
      <c r="B372" t="str">
        <f>IFERROR(INDEX(DATOS!B:B,MATCH(CHECKLIST!A372,DATOS!BM:BM,0),1),"")</f>
        <v/>
      </c>
      <c r="C372" t="str">
        <f>IFERROR(INDEX(DATOS!I:I,MATCH(CHECKLIST!A372,DATOS!BM:BM,0),1),"")</f>
        <v/>
      </c>
      <c r="D372" t="str">
        <f>IFERROR(INDEX(DATOS!R:R,MATCH(CHECKLIST!E372,DATOS!F:F,0),1),"")</f>
        <v/>
      </c>
      <c r="E372" s="17" t="str">
        <f>IFERROR(INDEX(DATOS!F:F,MATCH(CHECKLIST!A372,DATOS!BM:BM,0),1),"")</f>
        <v/>
      </c>
      <c r="F372" s="3" t="str">
        <f>IFERROR(IF(INDEX(DATOS!AL:AL,MATCH(CHECKLIST!B372,DATOS!B:B,0),1)=0,"",INDEX(DATOS!AL:AL,MATCH(CHECKLIST!B372,DATOS!B:B,0),1)),"")</f>
        <v/>
      </c>
      <c r="G372" s="18" t="str">
        <f>IFERROR(IF(INDEX(DATOS!AQ:AQ,MATCH(CHECKLIST!B372,DATOS!B:B,0),1)=0,"",INDEX(DATOS!AQ:AQ,MATCH(CHECKLIST!B372,DATOS!B:B,0),1)),"")</f>
        <v/>
      </c>
      <c r="H372" s="18" t="str">
        <f>IFERROR(IF(INDEX(DATOS!AC:AC,MATCH(CHECKLIST!B372,DATOS!B:B,0),1)="","X",IF(INDEX(DATOS!AC:AC,MATCH(CHECKLIST!B372,DATOS!B:B,0),1)="VIGENTE","",INDEX(DATOS!AC:AC,MATCH(CHECKLIST!B372,DATOS!B:B,0),1))),"")</f>
        <v/>
      </c>
      <c r="I372" s="18" t="str">
        <f>IFERROR(IF(INDEX(DATOS!AU:AU,MATCH(CHECKLIST!B372,DATOS!B:B,0),1)=0,"",INDEX(DATOS!AU:AU,MATCH(CHECKLIST!B372,DATOS!B:B,0),1)),"")</f>
        <v/>
      </c>
      <c r="J372" s="18" t="str">
        <f>IFERROR(IF(INDEX(DATOS!AS:AS,MATCH(CHECKLIST!B372,DATOS!B:B,0),1)=0,"",INDEX(DATOS!AS:AS,MATCH(CHECKLIST!B372,DATOS!B:B,0),1)),"")</f>
        <v/>
      </c>
      <c r="K372" s="50" t="str">
        <f>IFERROR(IF(INDEX(DATOS!AT:AT,MATCH(CHECKLIST!B372,DATOS!B:B,0),1)=0,"",INDEX(DATOS!AT:AT,MATCH(CHECKLIST!B372,DATOS!B:B,0),1)),"")</f>
        <v/>
      </c>
      <c r="L372" s="18" t="str">
        <f>IFERROR(IF(INDEX(DATOS!AV:AV,MATCH(CHECKLIST!B372,DATOS!B:B,0),1)=0,"",INDEX(DATOS!AV:AV,MATCH(CHECKLIST!B372,DATOS!B:B,0),1)),"")</f>
        <v/>
      </c>
      <c r="M372" s="18" t="str">
        <f>IFERROR(IF(INDEX(DATOS!AR:AR,MATCH(CHECKLIST!B372,DATOS!B:B,0),1)=0,"",INDEX(DATOS!AR:AR,MATCH(CHECKLIST!B372,DATOS!B:B,0),1)),"")</f>
        <v/>
      </c>
      <c r="N372" s="50" t="str">
        <f ca="1">IFERROR(IF(INDEX(DATOS!K:K,MATCH(CHECKLIST!B372,DATOS!B:B,0),1)="","X",IF(INDEX(DATOS!K:K,MATCH(CHECKLIST!B372,DATOS!B:B,0),1)&gt;YEAR(TODAY())-1,"","VENCIDA")),"")</f>
        <v/>
      </c>
      <c r="O372" s="50" t="str">
        <f>IFERROR(IF(INDEX(DATOS!AY:AY,MATCH(CHECKLIST!B372,DATOS!B:B,0),1)=0,"",INDEX(DATOS!AY:AY,MATCH(CHECKLIST!B372,DATOS!B:B,0),1)),"")</f>
        <v/>
      </c>
      <c r="P372" s="18" t="str">
        <f>IFERROR(IF(INDEX(DATOS!AW:AW,MATCH(CHECKLIST!B372,DATOS!B:B,0),1)=0,"",INDEX(DATOS!AW:AW,MATCH(CHECKLIST!B372,DATOS!B:B,0),1)),"")</f>
        <v/>
      </c>
      <c r="Q372" s="18" t="str">
        <f>IFERROR(IF(INDEX(DATOS!AX:AX,MATCH(CHECKLIST!B372,DATOS!B:B,0),1)=0,"",INDEX(DATOS!AX:AX,MATCH(CHECKLIST!B372,DATOS!B:B,0),1)),"")</f>
        <v/>
      </c>
      <c r="S372">
        <f t="shared" si="17"/>
        <v>0</v>
      </c>
      <c r="U372" t="str">
        <f t="shared" si="15"/>
        <v/>
      </c>
      <c r="V372" t="str">
        <f t="shared" si="16"/>
        <v/>
      </c>
    </row>
    <row r="373" spans="1:22" ht="15" customHeight="1" x14ac:dyDescent="0.25">
      <c r="A373" s="13">
        <v>360</v>
      </c>
      <c r="B373" t="str">
        <f>IFERROR(INDEX(DATOS!B:B,MATCH(CHECKLIST!A373,DATOS!BM:BM,0),1),"")</f>
        <v/>
      </c>
      <c r="C373" t="str">
        <f>IFERROR(INDEX(DATOS!I:I,MATCH(CHECKLIST!A373,DATOS!BM:BM,0),1),"")</f>
        <v/>
      </c>
      <c r="D373" t="str">
        <f>IFERROR(INDEX(DATOS!R:R,MATCH(CHECKLIST!E373,DATOS!F:F,0),1),"")</f>
        <v/>
      </c>
      <c r="E373" s="17" t="str">
        <f>IFERROR(INDEX(DATOS!F:F,MATCH(CHECKLIST!A373,DATOS!BM:BM,0),1),"")</f>
        <v/>
      </c>
      <c r="F373" s="3" t="str">
        <f>IFERROR(IF(INDEX(DATOS!AL:AL,MATCH(CHECKLIST!B373,DATOS!B:B,0),1)=0,"",INDEX(DATOS!AL:AL,MATCH(CHECKLIST!B373,DATOS!B:B,0),1)),"")</f>
        <v/>
      </c>
      <c r="G373" s="18" t="str">
        <f>IFERROR(IF(INDEX(DATOS!AQ:AQ,MATCH(CHECKLIST!B373,DATOS!B:B,0),1)=0,"",INDEX(DATOS!AQ:AQ,MATCH(CHECKLIST!B373,DATOS!B:B,0),1)),"")</f>
        <v/>
      </c>
      <c r="H373" s="18" t="str">
        <f>IFERROR(IF(INDEX(DATOS!AC:AC,MATCH(CHECKLIST!B373,DATOS!B:B,0),1)="","X",IF(INDEX(DATOS!AC:AC,MATCH(CHECKLIST!B373,DATOS!B:B,0),1)="VIGENTE","",INDEX(DATOS!AC:AC,MATCH(CHECKLIST!B373,DATOS!B:B,0),1))),"")</f>
        <v/>
      </c>
      <c r="I373" s="18" t="str">
        <f>IFERROR(IF(INDEX(DATOS!AU:AU,MATCH(CHECKLIST!B373,DATOS!B:B,0),1)=0,"",INDEX(DATOS!AU:AU,MATCH(CHECKLIST!B373,DATOS!B:B,0),1)),"")</f>
        <v/>
      </c>
      <c r="J373" s="18" t="str">
        <f>IFERROR(IF(INDEX(DATOS!AS:AS,MATCH(CHECKLIST!B373,DATOS!B:B,0),1)=0,"",INDEX(DATOS!AS:AS,MATCH(CHECKLIST!B373,DATOS!B:B,0),1)),"")</f>
        <v/>
      </c>
      <c r="K373" s="50" t="str">
        <f>IFERROR(IF(INDEX(DATOS!AT:AT,MATCH(CHECKLIST!B373,DATOS!B:B,0),1)=0,"",INDEX(DATOS!AT:AT,MATCH(CHECKLIST!B373,DATOS!B:B,0),1)),"")</f>
        <v/>
      </c>
      <c r="L373" s="18" t="str">
        <f>IFERROR(IF(INDEX(DATOS!AV:AV,MATCH(CHECKLIST!B373,DATOS!B:B,0),1)=0,"",INDEX(DATOS!AV:AV,MATCH(CHECKLIST!B373,DATOS!B:B,0),1)),"")</f>
        <v/>
      </c>
      <c r="M373" s="18" t="str">
        <f>IFERROR(IF(INDEX(DATOS!AR:AR,MATCH(CHECKLIST!B373,DATOS!B:B,0),1)=0,"",INDEX(DATOS!AR:AR,MATCH(CHECKLIST!B373,DATOS!B:B,0),1)),"")</f>
        <v/>
      </c>
      <c r="N373" s="50" t="str">
        <f ca="1">IFERROR(IF(INDEX(DATOS!K:K,MATCH(CHECKLIST!B373,DATOS!B:B,0),1)="","X",IF(INDEX(DATOS!K:K,MATCH(CHECKLIST!B373,DATOS!B:B,0),1)&gt;YEAR(TODAY())-1,"","VENCIDA")),"")</f>
        <v/>
      </c>
      <c r="O373" s="50" t="str">
        <f>IFERROR(IF(INDEX(DATOS!AY:AY,MATCH(CHECKLIST!B373,DATOS!B:B,0),1)=0,"",INDEX(DATOS!AY:AY,MATCH(CHECKLIST!B373,DATOS!B:B,0),1)),"")</f>
        <v/>
      </c>
      <c r="P373" s="18" t="str">
        <f>IFERROR(IF(INDEX(DATOS!AW:AW,MATCH(CHECKLIST!B373,DATOS!B:B,0),1)=0,"",INDEX(DATOS!AW:AW,MATCH(CHECKLIST!B373,DATOS!B:B,0),1)),"")</f>
        <v/>
      </c>
      <c r="Q373" s="18" t="str">
        <f>IFERROR(IF(INDEX(DATOS!AX:AX,MATCH(CHECKLIST!B373,DATOS!B:B,0),1)=0,"",INDEX(DATOS!AX:AX,MATCH(CHECKLIST!B373,DATOS!B:B,0),1)),"")</f>
        <v/>
      </c>
      <c r="R373" t="str">
        <f>IF(B373="","",1)</f>
        <v/>
      </c>
      <c r="S373" t="str">
        <f t="shared" si="17"/>
        <v/>
      </c>
      <c r="U373" t="str">
        <f t="shared" si="15"/>
        <v/>
      </c>
      <c r="V373" t="str">
        <f t="shared" si="16"/>
        <v/>
      </c>
    </row>
    <row r="374" spans="1:22" ht="15" customHeight="1" x14ac:dyDescent="0.25">
      <c r="A374" s="13">
        <v>361</v>
      </c>
      <c r="B374" t="str">
        <f>IFERROR(INDEX(DATOS!B:B,MATCH(CHECKLIST!A374,DATOS!BM:BM,0),1),"")</f>
        <v/>
      </c>
      <c r="C374" t="str">
        <f>IFERROR(INDEX(DATOS!I:I,MATCH(CHECKLIST!A374,DATOS!BM:BM,0),1),"")</f>
        <v/>
      </c>
      <c r="D374" t="str">
        <f>IFERROR(INDEX(DATOS!R:R,MATCH(CHECKLIST!E374,DATOS!F:F,0),1),"")</f>
        <v/>
      </c>
      <c r="E374" s="17" t="str">
        <f>IFERROR(INDEX(DATOS!F:F,MATCH(CHECKLIST!A374,DATOS!BM:BM,0),1),"")</f>
        <v/>
      </c>
      <c r="F374" s="3" t="str">
        <f>IFERROR(IF(INDEX(DATOS!AL:AL,MATCH(CHECKLIST!B374,DATOS!B:B,0),1)=0,"",INDEX(DATOS!AL:AL,MATCH(CHECKLIST!B374,DATOS!B:B,0),1)),"")</f>
        <v/>
      </c>
      <c r="G374" s="18" t="str">
        <f>IFERROR(IF(INDEX(DATOS!AQ:AQ,MATCH(CHECKLIST!B374,DATOS!B:B,0),1)=0,"",INDEX(DATOS!AQ:AQ,MATCH(CHECKLIST!B374,DATOS!B:B,0),1)),"")</f>
        <v/>
      </c>
      <c r="H374" s="18" t="str">
        <f>IFERROR(IF(INDEX(DATOS!AC:AC,MATCH(CHECKLIST!B374,DATOS!B:B,0),1)="","X",IF(INDEX(DATOS!AC:AC,MATCH(CHECKLIST!B374,DATOS!B:B,0),1)="VIGENTE","",INDEX(DATOS!AC:AC,MATCH(CHECKLIST!B374,DATOS!B:B,0),1))),"")</f>
        <v/>
      </c>
      <c r="I374" s="18" t="str">
        <f>IFERROR(IF(INDEX(DATOS!AU:AU,MATCH(CHECKLIST!B374,DATOS!B:B,0),1)=0,"",INDEX(DATOS!AU:AU,MATCH(CHECKLIST!B374,DATOS!B:B,0),1)),"")</f>
        <v/>
      </c>
      <c r="J374" s="18" t="str">
        <f>IFERROR(IF(INDEX(DATOS!AS:AS,MATCH(CHECKLIST!B374,DATOS!B:B,0),1)=0,"",INDEX(DATOS!AS:AS,MATCH(CHECKLIST!B374,DATOS!B:B,0),1)),"")</f>
        <v/>
      </c>
      <c r="K374" s="50" t="str">
        <f>IFERROR(IF(INDEX(DATOS!AT:AT,MATCH(CHECKLIST!B374,DATOS!B:B,0),1)=0,"",INDEX(DATOS!AT:AT,MATCH(CHECKLIST!B374,DATOS!B:B,0),1)),"")</f>
        <v/>
      </c>
      <c r="L374" s="18" t="str">
        <f>IFERROR(IF(INDEX(DATOS!AV:AV,MATCH(CHECKLIST!B374,DATOS!B:B,0),1)=0,"",INDEX(DATOS!AV:AV,MATCH(CHECKLIST!B374,DATOS!B:B,0),1)),"")</f>
        <v/>
      </c>
      <c r="M374" s="18" t="str">
        <f>IFERROR(IF(INDEX(DATOS!AR:AR,MATCH(CHECKLIST!B374,DATOS!B:B,0),1)=0,"",INDEX(DATOS!AR:AR,MATCH(CHECKLIST!B374,DATOS!B:B,0),1)),"")</f>
        <v/>
      </c>
      <c r="N374" s="50" t="str">
        <f ca="1">IFERROR(IF(INDEX(DATOS!K:K,MATCH(CHECKLIST!B374,DATOS!B:B,0),1)="","X",IF(INDEX(DATOS!K:K,MATCH(CHECKLIST!B374,DATOS!B:B,0),1)&gt;YEAR(TODAY())-1,"","VENCIDA")),"")</f>
        <v/>
      </c>
      <c r="O374" s="50" t="str">
        <f>IFERROR(IF(INDEX(DATOS!AY:AY,MATCH(CHECKLIST!B374,DATOS!B:B,0),1)=0,"",INDEX(DATOS!AY:AY,MATCH(CHECKLIST!B374,DATOS!B:B,0),1)),"")</f>
        <v/>
      </c>
      <c r="P374" s="18" t="str">
        <f>IFERROR(IF(INDEX(DATOS!AW:AW,MATCH(CHECKLIST!B374,DATOS!B:B,0),1)=0,"",INDEX(DATOS!AW:AW,MATCH(CHECKLIST!B374,DATOS!B:B,0),1)),"")</f>
        <v/>
      </c>
      <c r="Q374" s="18" t="str">
        <f>IFERROR(IF(INDEX(DATOS!AX:AX,MATCH(CHECKLIST!B374,DATOS!B:B,0),1)=0,"",INDEX(DATOS!AX:AX,MATCH(CHECKLIST!B374,DATOS!B:B,0),1)),"")</f>
        <v/>
      </c>
      <c r="S374">
        <f t="shared" si="17"/>
        <v>0</v>
      </c>
      <c r="U374" t="str">
        <f t="shared" si="15"/>
        <v/>
      </c>
      <c r="V374" t="str">
        <f t="shared" si="16"/>
        <v/>
      </c>
    </row>
    <row r="375" spans="1:22" ht="15" customHeight="1" x14ac:dyDescent="0.25">
      <c r="A375" s="13">
        <v>362</v>
      </c>
      <c r="B375" t="str">
        <f>IFERROR(INDEX(DATOS!B:B,MATCH(CHECKLIST!A375,DATOS!BM:BM,0),1),"")</f>
        <v/>
      </c>
      <c r="C375" t="str">
        <f>IFERROR(INDEX(DATOS!I:I,MATCH(CHECKLIST!A375,DATOS!BM:BM,0),1),"")</f>
        <v/>
      </c>
      <c r="D375" t="str">
        <f>IFERROR(INDEX(DATOS!R:R,MATCH(CHECKLIST!E375,DATOS!F:F,0),1),"")</f>
        <v/>
      </c>
      <c r="E375" s="17" t="str">
        <f>IFERROR(INDEX(DATOS!F:F,MATCH(CHECKLIST!A375,DATOS!BM:BM,0),1),"")</f>
        <v/>
      </c>
      <c r="F375" s="3" t="str">
        <f>IFERROR(IF(INDEX(DATOS!AL:AL,MATCH(CHECKLIST!B375,DATOS!B:B,0),1)=0,"",INDEX(DATOS!AL:AL,MATCH(CHECKLIST!B375,DATOS!B:B,0),1)),"")</f>
        <v/>
      </c>
      <c r="G375" s="18" t="str">
        <f>IFERROR(IF(INDEX(DATOS!AQ:AQ,MATCH(CHECKLIST!B375,DATOS!B:B,0),1)=0,"",INDEX(DATOS!AQ:AQ,MATCH(CHECKLIST!B375,DATOS!B:B,0),1)),"")</f>
        <v/>
      </c>
      <c r="H375" s="18" t="str">
        <f>IFERROR(IF(INDEX(DATOS!AC:AC,MATCH(CHECKLIST!B375,DATOS!B:B,0),1)="","X",IF(INDEX(DATOS!AC:AC,MATCH(CHECKLIST!B375,DATOS!B:B,0),1)="VIGENTE","",INDEX(DATOS!AC:AC,MATCH(CHECKLIST!B375,DATOS!B:B,0),1))),"")</f>
        <v/>
      </c>
      <c r="I375" s="18" t="str">
        <f>IFERROR(IF(INDEX(DATOS!AU:AU,MATCH(CHECKLIST!B375,DATOS!B:B,0),1)=0,"",INDEX(DATOS!AU:AU,MATCH(CHECKLIST!B375,DATOS!B:B,0),1)),"")</f>
        <v/>
      </c>
      <c r="J375" s="18" t="str">
        <f>IFERROR(IF(INDEX(DATOS!AS:AS,MATCH(CHECKLIST!B375,DATOS!B:B,0),1)=0,"",INDEX(DATOS!AS:AS,MATCH(CHECKLIST!B375,DATOS!B:B,0),1)),"")</f>
        <v/>
      </c>
      <c r="K375" s="50" t="str">
        <f>IFERROR(IF(INDEX(DATOS!AT:AT,MATCH(CHECKLIST!B375,DATOS!B:B,0),1)=0,"",INDEX(DATOS!AT:AT,MATCH(CHECKLIST!B375,DATOS!B:B,0),1)),"")</f>
        <v/>
      </c>
      <c r="L375" s="18" t="str">
        <f>IFERROR(IF(INDEX(DATOS!AV:AV,MATCH(CHECKLIST!B375,DATOS!B:B,0),1)=0,"",INDEX(DATOS!AV:AV,MATCH(CHECKLIST!B375,DATOS!B:B,0),1)),"")</f>
        <v/>
      </c>
      <c r="M375" s="18" t="str">
        <f>IFERROR(IF(INDEX(DATOS!AR:AR,MATCH(CHECKLIST!B375,DATOS!B:B,0),1)=0,"",INDEX(DATOS!AR:AR,MATCH(CHECKLIST!B375,DATOS!B:B,0),1)),"")</f>
        <v/>
      </c>
      <c r="N375" s="50" t="str">
        <f ca="1">IFERROR(IF(INDEX(DATOS!K:K,MATCH(CHECKLIST!B375,DATOS!B:B,0),1)="","X",IF(INDEX(DATOS!K:K,MATCH(CHECKLIST!B375,DATOS!B:B,0),1)&gt;YEAR(TODAY())-1,"","VENCIDA")),"")</f>
        <v/>
      </c>
      <c r="O375" s="50" t="str">
        <f>IFERROR(IF(INDEX(DATOS!AY:AY,MATCH(CHECKLIST!B375,DATOS!B:B,0),1)=0,"",INDEX(DATOS!AY:AY,MATCH(CHECKLIST!B375,DATOS!B:B,0),1)),"")</f>
        <v/>
      </c>
      <c r="P375" s="18" t="str">
        <f>IFERROR(IF(INDEX(DATOS!AW:AW,MATCH(CHECKLIST!B375,DATOS!B:B,0),1)=0,"",INDEX(DATOS!AW:AW,MATCH(CHECKLIST!B375,DATOS!B:B,0),1)),"")</f>
        <v/>
      </c>
      <c r="Q375" s="18" t="str">
        <f>IFERROR(IF(INDEX(DATOS!AX:AX,MATCH(CHECKLIST!B375,DATOS!B:B,0),1)=0,"",INDEX(DATOS!AX:AX,MATCH(CHECKLIST!B375,DATOS!B:B,0),1)),"")</f>
        <v/>
      </c>
      <c r="R375" t="str">
        <f>IF(B375="","",1)</f>
        <v/>
      </c>
      <c r="S375" t="str">
        <f t="shared" si="17"/>
        <v/>
      </c>
      <c r="U375" t="str">
        <f t="shared" si="15"/>
        <v/>
      </c>
      <c r="V375" t="str">
        <f t="shared" si="16"/>
        <v/>
      </c>
    </row>
    <row r="376" spans="1:22" ht="15" customHeight="1" x14ac:dyDescent="0.25">
      <c r="A376" s="13">
        <v>363</v>
      </c>
      <c r="B376" t="str">
        <f>IFERROR(INDEX(DATOS!B:B,MATCH(CHECKLIST!A376,DATOS!BM:BM,0),1),"")</f>
        <v/>
      </c>
      <c r="C376" t="str">
        <f>IFERROR(INDEX(DATOS!I:I,MATCH(CHECKLIST!A376,DATOS!BM:BM,0),1),"")</f>
        <v/>
      </c>
      <c r="D376" t="str">
        <f>IFERROR(INDEX(DATOS!R:R,MATCH(CHECKLIST!E376,DATOS!F:F,0),1),"")</f>
        <v/>
      </c>
      <c r="E376" s="17" t="str">
        <f>IFERROR(INDEX(DATOS!F:F,MATCH(CHECKLIST!A376,DATOS!BM:BM,0),1),"")</f>
        <v/>
      </c>
      <c r="F376" s="3" t="str">
        <f>IFERROR(IF(INDEX(DATOS!AL:AL,MATCH(CHECKLIST!B376,DATOS!B:B,0),1)=0,"",INDEX(DATOS!AL:AL,MATCH(CHECKLIST!B376,DATOS!B:B,0),1)),"")</f>
        <v/>
      </c>
      <c r="G376" s="18" t="str">
        <f>IFERROR(IF(INDEX(DATOS!AQ:AQ,MATCH(CHECKLIST!B376,DATOS!B:B,0),1)=0,"",INDEX(DATOS!AQ:AQ,MATCH(CHECKLIST!B376,DATOS!B:B,0),1)),"")</f>
        <v/>
      </c>
      <c r="H376" s="18" t="str">
        <f>IFERROR(IF(INDEX(DATOS!AC:AC,MATCH(CHECKLIST!B376,DATOS!B:B,0),1)="","X",IF(INDEX(DATOS!AC:AC,MATCH(CHECKLIST!B376,DATOS!B:B,0),1)="VIGENTE","",INDEX(DATOS!AC:AC,MATCH(CHECKLIST!B376,DATOS!B:B,0),1))),"")</f>
        <v/>
      </c>
      <c r="I376" s="18" t="str">
        <f>IFERROR(IF(INDEX(DATOS!AU:AU,MATCH(CHECKLIST!B376,DATOS!B:B,0),1)=0,"",INDEX(DATOS!AU:AU,MATCH(CHECKLIST!B376,DATOS!B:B,0),1)),"")</f>
        <v/>
      </c>
      <c r="J376" s="18" t="str">
        <f>IFERROR(IF(INDEX(DATOS!AS:AS,MATCH(CHECKLIST!B376,DATOS!B:B,0),1)=0,"",INDEX(DATOS!AS:AS,MATCH(CHECKLIST!B376,DATOS!B:B,0),1)),"")</f>
        <v/>
      </c>
      <c r="K376" s="50" t="str">
        <f>IFERROR(IF(INDEX(DATOS!AT:AT,MATCH(CHECKLIST!B376,DATOS!B:B,0),1)=0,"",INDEX(DATOS!AT:AT,MATCH(CHECKLIST!B376,DATOS!B:B,0),1)),"")</f>
        <v/>
      </c>
      <c r="L376" s="18" t="str">
        <f>IFERROR(IF(INDEX(DATOS!AV:AV,MATCH(CHECKLIST!B376,DATOS!B:B,0),1)=0,"",INDEX(DATOS!AV:AV,MATCH(CHECKLIST!B376,DATOS!B:B,0),1)),"")</f>
        <v/>
      </c>
      <c r="M376" s="18" t="str">
        <f>IFERROR(IF(INDEX(DATOS!AR:AR,MATCH(CHECKLIST!B376,DATOS!B:B,0),1)=0,"",INDEX(DATOS!AR:AR,MATCH(CHECKLIST!B376,DATOS!B:B,0),1)),"")</f>
        <v/>
      </c>
      <c r="N376" s="50" t="str">
        <f ca="1">IFERROR(IF(INDEX(DATOS!K:K,MATCH(CHECKLIST!B376,DATOS!B:B,0),1)="","X",IF(INDEX(DATOS!K:K,MATCH(CHECKLIST!B376,DATOS!B:B,0),1)&gt;YEAR(TODAY())-1,"","VENCIDA")),"")</f>
        <v/>
      </c>
      <c r="O376" s="50" t="str">
        <f>IFERROR(IF(INDEX(DATOS!AY:AY,MATCH(CHECKLIST!B376,DATOS!B:B,0),1)=0,"",INDEX(DATOS!AY:AY,MATCH(CHECKLIST!B376,DATOS!B:B,0),1)),"")</f>
        <v/>
      </c>
      <c r="P376" s="18" t="str">
        <f>IFERROR(IF(INDEX(DATOS!AW:AW,MATCH(CHECKLIST!B376,DATOS!B:B,0),1)=0,"",INDEX(DATOS!AW:AW,MATCH(CHECKLIST!B376,DATOS!B:B,0),1)),"")</f>
        <v/>
      </c>
      <c r="Q376" s="18" t="str">
        <f>IFERROR(IF(INDEX(DATOS!AX:AX,MATCH(CHECKLIST!B376,DATOS!B:B,0),1)=0,"",INDEX(DATOS!AX:AX,MATCH(CHECKLIST!B376,DATOS!B:B,0),1)),"")</f>
        <v/>
      </c>
      <c r="S376">
        <f t="shared" si="17"/>
        <v>0</v>
      </c>
      <c r="U376" t="str">
        <f t="shared" si="15"/>
        <v/>
      </c>
      <c r="V376" t="str">
        <f t="shared" si="16"/>
        <v/>
      </c>
    </row>
    <row r="377" spans="1:22" ht="15" customHeight="1" x14ac:dyDescent="0.25">
      <c r="A377" s="13">
        <v>364</v>
      </c>
      <c r="B377" t="str">
        <f>IFERROR(INDEX(DATOS!B:B,MATCH(CHECKLIST!A377,DATOS!BM:BM,0),1),"")</f>
        <v/>
      </c>
      <c r="C377" t="str">
        <f>IFERROR(INDEX(DATOS!I:I,MATCH(CHECKLIST!A377,DATOS!BM:BM,0),1),"")</f>
        <v/>
      </c>
      <c r="D377" t="str">
        <f>IFERROR(INDEX(DATOS!R:R,MATCH(CHECKLIST!E377,DATOS!F:F,0),1),"")</f>
        <v/>
      </c>
      <c r="E377" s="17" t="str">
        <f>IFERROR(INDEX(DATOS!F:F,MATCH(CHECKLIST!A377,DATOS!BM:BM,0),1),"")</f>
        <v/>
      </c>
      <c r="F377" s="3" t="str">
        <f>IFERROR(IF(INDEX(DATOS!AL:AL,MATCH(CHECKLIST!B377,DATOS!B:B,0),1)=0,"",INDEX(DATOS!AL:AL,MATCH(CHECKLIST!B377,DATOS!B:B,0),1)),"")</f>
        <v/>
      </c>
      <c r="G377" s="18" t="str">
        <f>IFERROR(IF(INDEX(DATOS!AQ:AQ,MATCH(CHECKLIST!B377,DATOS!B:B,0),1)=0,"",INDEX(DATOS!AQ:AQ,MATCH(CHECKLIST!B377,DATOS!B:B,0),1)),"")</f>
        <v/>
      </c>
      <c r="H377" s="18" t="str">
        <f>IFERROR(IF(INDEX(DATOS!AC:AC,MATCH(CHECKLIST!B377,DATOS!B:B,0),1)="","X",IF(INDEX(DATOS!AC:AC,MATCH(CHECKLIST!B377,DATOS!B:B,0),1)="VIGENTE","",INDEX(DATOS!AC:AC,MATCH(CHECKLIST!B377,DATOS!B:B,0),1))),"")</f>
        <v/>
      </c>
      <c r="I377" s="18" t="str">
        <f>IFERROR(IF(INDEX(DATOS!AU:AU,MATCH(CHECKLIST!B377,DATOS!B:B,0),1)=0,"",INDEX(DATOS!AU:AU,MATCH(CHECKLIST!B377,DATOS!B:B,0),1)),"")</f>
        <v/>
      </c>
      <c r="J377" s="18" t="str">
        <f>IFERROR(IF(INDEX(DATOS!AS:AS,MATCH(CHECKLIST!B377,DATOS!B:B,0),1)=0,"",INDEX(DATOS!AS:AS,MATCH(CHECKLIST!B377,DATOS!B:B,0),1)),"")</f>
        <v/>
      </c>
      <c r="K377" s="50" t="str">
        <f>IFERROR(IF(INDEX(DATOS!AT:AT,MATCH(CHECKLIST!B377,DATOS!B:B,0),1)=0,"",INDEX(DATOS!AT:AT,MATCH(CHECKLIST!B377,DATOS!B:B,0),1)),"")</f>
        <v/>
      </c>
      <c r="L377" s="18" t="str">
        <f>IFERROR(IF(INDEX(DATOS!AV:AV,MATCH(CHECKLIST!B377,DATOS!B:B,0),1)=0,"",INDEX(DATOS!AV:AV,MATCH(CHECKLIST!B377,DATOS!B:B,0),1)),"")</f>
        <v/>
      </c>
      <c r="M377" s="18" t="str">
        <f>IFERROR(IF(INDEX(DATOS!AR:AR,MATCH(CHECKLIST!B377,DATOS!B:B,0),1)=0,"",INDEX(DATOS!AR:AR,MATCH(CHECKLIST!B377,DATOS!B:B,0),1)),"")</f>
        <v/>
      </c>
      <c r="N377" s="50" t="str">
        <f ca="1">IFERROR(IF(INDEX(DATOS!K:K,MATCH(CHECKLIST!B377,DATOS!B:B,0),1)="","X",IF(INDEX(DATOS!K:K,MATCH(CHECKLIST!B377,DATOS!B:B,0),1)&gt;YEAR(TODAY())-1,"","VENCIDA")),"")</f>
        <v/>
      </c>
      <c r="O377" s="50" t="str">
        <f>IFERROR(IF(INDEX(DATOS!AY:AY,MATCH(CHECKLIST!B377,DATOS!B:B,0),1)=0,"",INDEX(DATOS!AY:AY,MATCH(CHECKLIST!B377,DATOS!B:B,0),1)),"")</f>
        <v/>
      </c>
      <c r="P377" s="18" t="str">
        <f>IFERROR(IF(INDEX(DATOS!AW:AW,MATCH(CHECKLIST!B377,DATOS!B:B,0),1)=0,"",INDEX(DATOS!AW:AW,MATCH(CHECKLIST!B377,DATOS!B:B,0),1)),"")</f>
        <v/>
      </c>
      <c r="Q377" s="18" t="str">
        <f>IFERROR(IF(INDEX(DATOS!AX:AX,MATCH(CHECKLIST!B377,DATOS!B:B,0),1)=0,"",INDEX(DATOS!AX:AX,MATCH(CHECKLIST!B377,DATOS!B:B,0),1)),"")</f>
        <v/>
      </c>
      <c r="R377" t="str">
        <f>IF(B377="","",1)</f>
        <v/>
      </c>
      <c r="S377" t="str">
        <f t="shared" si="17"/>
        <v/>
      </c>
      <c r="U377" t="str">
        <f t="shared" si="15"/>
        <v/>
      </c>
      <c r="V377" t="str">
        <f t="shared" si="16"/>
        <v/>
      </c>
    </row>
    <row r="378" spans="1:22" ht="15" customHeight="1" x14ac:dyDescent="0.25">
      <c r="A378" s="13">
        <v>365</v>
      </c>
      <c r="B378" t="str">
        <f>IFERROR(INDEX(DATOS!B:B,MATCH(CHECKLIST!A378,DATOS!BM:BM,0),1),"")</f>
        <v/>
      </c>
      <c r="C378" t="str">
        <f>IFERROR(INDEX(DATOS!I:I,MATCH(CHECKLIST!A378,DATOS!BM:BM,0),1),"")</f>
        <v/>
      </c>
      <c r="D378" t="str">
        <f>IFERROR(INDEX(DATOS!R:R,MATCH(CHECKLIST!E378,DATOS!F:F,0),1),"")</f>
        <v/>
      </c>
      <c r="E378" s="17" t="str">
        <f>IFERROR(INDEX(DATOS!F:F,MATCH(CHECKLIST!A378,DATOS!BM:BM,0),1),"")</f>
        <v/>
      </c>
      <c r="F378" s="3" t="str">
        <f>IFERROR(IF(INDEX(DATOS!AL:AL,MATCH(CHECKLIST!B378,DATOS!B:B,0),1)=0,"",INDEX(DATOS!AL:AL,MATCH(CHECKLIST!B378,DATOS!B:B,0),1)),"")</f>
        <v/>
      </c>
      <c r="G378" s="18" t="str">
        <f>IFERROR(IF(INDEX(DATOS!AQ:AQ,MATCH(CHECKLIST!B378,DATOS!B:B,0),1)=0,"",INDEX(DATOS!AQ:AQ,MATCH(CHECKLIST!B378,DATOS!B:B,0),1)),"")</f>
        <v/>
      </c>
      <c r="H378" s="18" t="str">
        <f>IFERROR(IF(INDEX(DATOS!AC:AC,MATCH(CHECKLIST!B378,DATOS!B:B,0),1)="","X",IF(INDEX(DATOS!AC:AC,MATCH(CHECKLIST!B378,DATOS!B:B,0),1)="VIGENTE","",INDEX(DATOS!AC:AC,MATCH(CHECKLIST!B378,DATOS!B:B,0),1))),"")</f>
        <v/>
      </c>
      <c r="I378" s="18" t="str">
        <f>IFERROR(IF(INDEX(DATOS!AU:AU,MATCH(CHECKLIST!B378,DATOS!B:B,0),1)=0,"",INDEX(DATOS!AU:AU,MATCH(CHECKLIST!B378,DATOS!B:B,0),1)),"")</f>
        <v/>
      </c>
      <c r="J378" s="18" t="str">
        <f>IFERROR(IF(INDEX(DATOS!AS:AS,MATCH(CHECKLIST!B378,DATOS!B:B,0),1)=0,"",INDEX(DATOS!AS:AS,MATCH(CHECKLIST!B378,DATOS!B:B,0),1)),"")</f>
        <v/>
      </c>
      <c r="K378" s="50" t="str">
        <f>IFERROR(IF(INDEX(DATOS!AT:AT,MATCH(CHECKLIST!B378,DATOS!B:B,0),1)=0,"",INDEX(DATOS!AT:AT,MATCH(CHECKLIST!B378,DATOS!B:B,0),1)),"")</f>
        <v/>
      </c>
      <c r="L378" s="18" t="str">
        <f>IFERROR(IF(INDEX(DATOS!AV:AV,MATCH(CHECKLIST!B378,DATOS!B:B,0),1)=0,"",INDEX(DATOS!AV:AV,MATCH(CHECKLIST!B378,DATOS!B:B,0),1)),"")</f>
        <v/>
      </c>
      <c r="M378" s="18" t="str">
        <f>IFERROR(IF(INDEX(DATOS!AR:AR,MATCH(CHECKLIST!B378,DATOS!B:B,0),1)=0,"",INDEX(DATOS!AR:AR,MATCH(CHECKLIST!B378,DATOS!B:B,0),1)),"")</f>
        <v/>
      </c>
      <c r="N378" s="50" t="str">
        <f ca="1">IFERROR(IF(INDEX(DATOS!K:K,MATCH(CHECKLIST!B378,DATOS!B:B,0),1)="","X",IF(INDEX(DATOS!K:K,MATCH(CHECKLIST!B378,DATOS!B:B,0),1)&gt;YEAR(TODAY())-1,"","VENCIDA")),"")</f>
        <v/>
      </c>
      <c r="O378" s="50" t="str">
        <f>IFERROR(IF(INDEX(DATOS!AY:AY,MATCH(CHECKLIST!B378,DATOS!B:B,0),1)=0,"",INDEX(DATOS!AY:AY,MATCH(CHECKLIST!B378,DATOS!B:B,0),1)),"")</f>
        <v/>
      </c>
      <c r="P378" s="18" t="str">
        <f>IFERROR(IF(INDEX(DATOS!AW:AW,MATCH(CHECKLIST!B378,DATOS!B:B,0),1)=0,"",INDEX(DATOS!AW:AW,MATCH(CHECKLIST!B378,DATOS!B:B,0),1)),"")</f>
        <v/>
      </c>
      <c r="Q378" s="18" t="str">
        <f>IFERROR(IF(INDEX(DATOS!AX:AX,MATCH(CHECKLIST!B378,DATOS!B:B,0),1)=0,"",INDEX(DATOS!AX:AX,MATCH(CHECKLIST!B378,DATOS!B:B,0),1)),"")</f>
        <v/>
      </c>
      <c r="S378">
        <f t="shared" si="17"/>
        <v>0</v>
      </c>
      <c r="U378" t="str">
        <f t="shared" si="15"/>
        <v/>
      </c>
      <c r="V378" t="str">
        <f t="shared" si="16"/>
        <v/>
      </c>
    </row>
    <row r="379" spans="1:22" ht="15" customHeight="1" x14ac:dyDescent="0.25">
      <c r="A379" s="13">
        <v>366</v>
      </c>
      <c r="B379" t="str">
        <f>IFERROR(INDEX(DATOS!B:B,MATCH(CHECKLIST!A379,DATOS!BM:BM,0),1),"")</f>
        <v/>
      </c>
      <c r="C379" t="str">
        <f>IFERROR(INDEX(DATOS!I:I,MATCH(CHECKLIST!A379,DATOS!BM:BM,0),1),"")</f>
        <v/>
      </c>
      <c r="D379" t="str">
        <f>IFERROR(INDEX(DATOS!R:R,MATCH(CHECKLIST!E379,DATOS!F:F,0),1),"")</f>
        <v/>
      </c>
      <c r="E379" s="17" t="str">
        <f>IFERROR(INDEX(DATOS!F:F,MATCH(CHECKLIST!A379,DATOS!BM:BM,0),1),"")</f>
        <v/>
      </c>
      <c r="F379" s="3" t="str">
        <f>IFERROR(IF(INDEX(DATOS!AL:AL,MATCH(CHECKLIST!B379,DATOS!B:B,0),1)=0,"",INDEX(DATOS!AL:AL,MATCH(CHECKLIST!B379,DATOS!B:B,0),1)),"")</f>
        <v/>
      </c>
      <c r="G379" s="18" t="str">
        <f>IFERROR(IF(INDEX(DATOS!AQ:AQ,MATCH(CHECKLIST!B379,DATOS!B:B,0),1)=0,"",INDEX(DATOS!AQ:AQ,MATCH(CHECKLIST!B379,DATOS!B:B,0),1)),"")</f>
        <v/>
      </c>
      <c r="H379" s="18" t="str">
        <f>IFERROR(IF(INDEX(DATOS!AC:AC,MATCH(CHECKLIST!B379,DATOS!B:B,0),1)="","X",IF(INDEX(DATOS!AC:AC,MATCH(CHECKLIST!B379,DATOS!B:B,0),1)="VIGENTE","",INDEX(DATOS!AC:AC,MATCH(CHECKLIST!B379,DATOS!B:B,0),1))),"")</f>
        <v/>
      </c>
      <c r="I379" s="18" t="str">
        <f>IFERROR(IF(INDEX(DATOS!AU:AU,MATCH(CHECKLIST!B379,DATOS!B:B,0),1)=0,"",INDEX(DATOS!AU:AU,MATCH(CHECKLIST!B379,DATOS!B:B,0),1)),"")</f>
        <v/>
      </c>
      <c r="J379" s="18" t="str">
        <f>IFERROR(IF(INDEX(DATOS!AS:AS,MATCH(CHECKLIST!B379,DATOS!B:B,0),1)=0,"",INDEX(DATOS!AS:AS,MATCH(CHECKLIST!B379,DATOS!B:B,0),1)),"")</f>
        <v/>
      </c>
      <c r="K379" s="50" t="str">
        <f>IFERROR(IF(INDEX(DATOS!AT:AT,MATCH(CHECKLIST!B379,DATOS!B:B,0),1)=0,"",INDEX(DATOS!AT:AT,MATCH(CHECKLIST!B379,DATOS!B:B,0),1)),"")</f>
        <v/>
      </c>
      <c r="L379" s="18" t="str">
        <f>IFERROR(IF(INDEX(DATOS!AV:AV,MATCH(CHECKLIST!B379,DATOS!B:B,0),1)=0,"",INDEX(DATOS!AV:AV,MATCH(CHECKLIST!B379,DATOS!B:B,0),1)),"")</f>
        <v/>
      </c>
      <c r="M379" s="18" t="str">
        <f>IFERROR(IF(INDEX(DATOS!AR:AR,MATCH(CHECKLIST!B379,DATOS!B:B,0),1)=0,"",INDEX(DATOS!AR:AR,MATCH(CHECKLIST!B379,DATOS!B:B,0),1)),"")</f>
        <v/>
      </c>
      <c r="N379" s="50" t="str">
        <f ca="1">IFERROR(IF(INDEX(DATOS!K:K,MATCH(CHECKLIST!B379,DATOS!B:B,0),1)="","X",IF(INDEX(DATOS!K:K,MATCH(CHECKLIST!B379,DATOS!B:B,0),1)&gt;YEAR(TODAY())-1,"","VENCIDA")),"")</f>
        <v/>
      </c>
      <c r="O379" s="50" t="str">
        <f>IFERROR(IF(INDEX(DATOS!AY:AY,MATCH(CHECKLIST!B379,DATOS!B:B,0),1)=0,"",INDEX(DATOS!AY:AY,MATCH(CHECKLIST!B379,DATOS!B:B,0),1)),"")</f>
        <v/>
      </c>
      <c r="P379" s="18" t="str">
        <f>IFERROR(IF(INDEX(DATOS!AW:AW,MATCH(CHECKLIST!B379,DATOS!B:B,0),1)=0,"",INDEX(DATOS!AW:AW,MATCH(CHECKLIST!B379,DATOS!B:B,0),1)),"")</f>
        <v/>
      </c>
      <c r="Q379" s="18" t="str">
        <f>IFERROR(IF(INDEX(DATOS!AX:AX,MATCH(CHECKLIST!B379,DATOS!B:B,0),1)=0,"",INDEX(DATOS!AX:AX,MATCH(CHECKLIST!B379,DATOS!B:B,0),1)),"")</f>
        <v/>
      </c>
      <c r="R379" t="str">
        <f>IF(B379="","",1)</f>
        <v/>
      </c>
      <c r="S379" t="str">
        <f t="shared" si="17"/>
        <v/>
      </c>
      <c r="U379" t="str">
        <f t="shared" si="15"/>
        <v/>
      </c>
      <c r="V379" t="str">
        <f t="shared" si="16"/>
        <v/>
      </c>
    </row>
    <row r="380" spans="1:22" ht="15" customHeight="1" x14ac:dyDescent="0.25">
      <c r="A380" s="13">
        <v>367</v>
      </c>
      <c r="B380" t="str">
        <f>IFERROR(INDEX(DATOS!B:B,MATCH(CHECKLIST!A380,DATOS!BM:BM,0),1),"")</f>
        <v/>
      </c>
      <c r="C380" t="str">
        <f>IFERROR(INDEX(DATOS!I:I,MATCH(CHECKLIST!A380,DATOS!BM:BM,0),1),"")</f>
        <v/>
      </c>
      <c r="D380" t="str">
        <f>IFERROR(INDEX(DATOS!R:R,MATCH(CHECKLIST!E380,DATOS!F:F,0),1),"")</f>
        <v/>
      </c>
      <c r="E380" s="17" t="str">
        <f>IFERROR(INDEX(DATOS!F:F,MATCH(CHECKLIST!A380,DATOS!BM:BM,0),1),"")</f>
        <v/>
      </c>
      <c r="F380" s="3" t="str">
        <f>IFERROR(IF(INDEX(DATOS!AL:AL,MATCH(CHECKLIST!B380,DATOS!B:B,0),1)=0,"",INDEX(DATOS!AL:AL,MATCH(CHECKLIST!B380,DATOS!B:B,0),1)),"")</f>
        <v/>
      </c>
      <c r="G380" s="18" t="str">
        <f>IFERROR(IF(INDEX(DATOS!AQ:AQ,MATCH(CHECKLIST!B380,DATOS!B:B,0),1)=0,"",INDEX(DATOS!AQ:AQ,MATCH(CHECKLIST!B380,DATOS!B:B,0),1)),"")</f>
        <v/>
      </c>
      <c r="H380" s="18" t="str">
        <f>IFERROR(IF(INDEX(DATOS!AC:AC,MATCH(CHECKLIST!B380,DATOS!B:B,0),1)="","X",IF(INDEX(DATOS!AC:AC,MATCH(CHECKLIST!B380,DATOS!B:B,0),1)="VIGENTE","",INDEX(DATOS!AC:AC,MATCH(CHECKLIST!B380,DATOS!B:B,0),1))),"")</f>
        <v/>
      </c>
      <c r="I380" s="18" t="str">
        <f>IFERROR(IF(INDEX(DATOS!AU:AU,MATCH(CHECKLIST!B380,DATOS!B:B,0),1)=0,"",INDEX(DATOS!AU:AU,MATCH(CHECKLIST!B380,DATOS!B:B,0),1)),"")</f>
        <v/>
      </c>
      <c r="J380" s="18" t="str">
        <f>IFERROR(IF(INDEX(DATOS!AS:AS,MATCH(CHECKLIST!B380,DATOS!B:B,0),1)=0,"",INDEX(DATOS!AS:AS,MATCH(CHECKLIST!B380,DATOS!B:B,0),1)),"")</f>
        <v/>
      </c>
      <c r="K380" s="50" t="str">
        <f>IFERROR(IF(INDEX(DATOS!AT:AT,MATCH(CHECKLIST!B380,DATOS!B:B,0),1)=0,"",INDEX(DATOS!AT:AT,MATCH(CHECKLIST!B380,DATOS!B:B,0),1)),"")</f>
        <v/>
      </c>
      <c r="L380" s="18" t="str">
        <f>IFERROR(IF(INDEX(DATOS!AV:AV,MATCH(CHECKLIST!B380,DATOS!B:B,0),1)=0,"",INDEX(DATOS!AV:AV,MATCH(CHECKLIST!B380,DATOS!B:B,0),1)),"")</f>
        <v/>
      </c>
      <c r="M380" s="18" t="str">
        <f>IFERROR(IF(INDEX(DATOS!AR:AR,MATCH(CHECKLIST!B380,DATOS!B:B,0),1)=0,"",INDEX(DATOS!AR:AR,MATCH(CHECKLIST!B380,DATOS!B:B,0),1)),"")</f>
        <v/>
      </c>
      <c r="N380" s="50" t="str">
        <f ca="1">IFERROR(IF(INDEX(DATOS!K:K,MATCH(CHECKLIST!B380,DATOS!B:B,0),1)="","X",IF(INDEX(DATOS!K:K,MATCH(CHECKLIST!B380,DATOS!B:B,0),1)&gt;YEAR(TODAY())-1,"","VENCIDA")),"")</f>
        <v/>
      </c>
      <c r="O380" s="50" t="str">
        <f>IFERROR(IF(INDEX(DATOS!AY:AY,MATCH(CHECKLIST!B380,DATOS!B:B,0),1)=0,"",INDEX(DATOS!AY:AY,MATCH(CHECKLIST!B380,DATOS!B:B,0),1)),"")</f>
        <v/>
      </c>
      <c r="P380" s="18" t="str">
        <f>IFERROR(IF(INDEX(DATOS!AW:AW,MATCH(CHECKLIST!B380,DATOS!B:B,0),1)=0,"",INDEX(DATOS!AW:AW,MATCH(CHECKLIST!B380,DATOS!B:B,0),1)),"")</f>
        <v/>
      </c>
      <c r="Q380" s="18" t="str">
        <f>IFERROR(IF(INDEX(DATOS!AX:AX,MATCH(CHECKLIST!B380,DATOS!B:B,0),1)=0,"",INDEX(DATOS!AX:AX,MATCH(CHECKLIST!B380,DATOS!B:B,0),1)),"")</f>
        <v/>
      </c>
      <c r="S380">
        <f t="shared" si="17"/>
        <v>0</v>
      </c>
      <c r="U380" t="str">
        <f t="shared" si="15"/>
        <v/>
      </c>
      <c r="V380" t="str">
        <f t="shared" si="16"/>
        <v/>
      </c>
    </row>
    <row r="381" spans="1:22" ht="15" customHeight="1" x14ac:dyDescent="0.25">
      <c r="A381" s="13">
        <v>368</v>
      </c>
      <c r="B381" t="str">
        <f>IFERROR(INDEX(DATOS!B:B,MATCH(CHECKLIST!A381,DATOS!BM:BM,0),1),"")</f>
        <v/>
      </c>
      <c r="C381" t="str">
        <f>IFERROR(INDEX(DATOS!I:I,MATCH(CHECKLIST!A381,DATOS!BM:BM,0),1),"")</f>
        <v/>
      </c>
      <c r="D381" t="str">
        <f>IFERROR(INDEX(DATOS!R:R,MATCH(CHECKLIST!E381,DATOS!F:F,0),1),"")</f>
        <v/>
      </c>
      <c r="E381" s="17" t="str">
        <f>IFERROR(INDEX(DATOS!F:F,MATCH(CHECKLIST!A381,DATOS!BM:BM,0),1),"")</f>
        <v/>
      </c>
      <c r="F381" s="3" t="str">
        <f>IFERROR(IF(INDEX(DATOS!AL:AL,MATCH(CHECKLIST!B381,DATOS!B:B,0),1)=0,"",INDEX(DATOS!AL:AL,MATCH(CHECKLIST!B381,DATOS!B:B,0),1)),"")</f>
        <v/>
      </c>
      <c r="G381" s="18" t="str">
        <f>IFERROR(IF(INDEX(DATOS!AQ:AQ,MATCH(CHECKLIST!B381,DATOS!B:B,0),1)=0,"",INDEX(DATOS!AQ:AQ,MATCH(CHECKLIST!B381,DATOS!B:B,0),1)),"")</f>
        <v/>
      </c>
      <c r="H381" s="18" t="str">
        <f>IFERROR(IF(INDEX(DATOS!AC:AC,MATCH(CHECKLIST!B381,DATOS!B:B,0),1)="","X",IF(INDEX(DATOS!AC:AC,MATCH(CHECKLIST!B381,DATOS!B:B,0),1)="VIGENTE","",INDEX(DATOS!AC:AC,MATCH(CHECKLIST!B381,DATOS!B:B,0),1))),"")</f>
        <v/>
      </c>
      <c r="I381" s="18" t="str">
        <f>IFERROR(IF(INDEX(DATOS!AU:AU,MATCH(CHECKLIST!B381,DATOS!B:B,0),1)=0,"",INDEX(DATOS!AU:AU,MATCH(CHECKLIST!B381,DATOS!B:B,0),1)),"")</f>
        <v/>
      </c>
      <c r="J381" s="18" t="str">
        <f>IFERROR(IF(INDEX(DATOS!AS:AS,MATCH(CHECKLIST!B381,DATOS!B:B,0),1)=0,"",INDEX(DATOS!AS:AS,MATCH(CHECKLIST!B381,DATOS!B:B,0),1)),"")</f>
        <v/>
      </c>
      <c r="K381" s="50" t="str">
        <f>IFERROR(IF(INDEX(DATOS!AT:AT,MATCH(CHECKLIST!B381,DATOS!B:B,0),1)=0,"",INDEX(DATOS!AT:AT,MATCH(CHECKLIST!B381,DATOS!B:B,0),1)),"")</f>
        <v/>
      </c>
      <c r="L381" s="18" t="str">
        <f>IFERROR(IF(INDEX(DATOS!AV:AV,MATCH(CHECKLIST!B381,DATOS!B:B,0),1)=0,"",INDEX(DATOS!AV:AV,MATCH(CHECKLIST!B381,DATOS!B:B,0),1)),"")</f>
        <v/>
      </c>
      <c r="M381" s="18" t="str">
        <f>IFERROR(IF(INDEX(DATOS!AR:AR,MATCH(CHECKLIST!B381,DATOS!B:B,0),1)=0,"",INDEX(DATOS!AR:AR,MATCH(CHECKLIST!B381,DATOS!B:B,0),1)),"")</f>
        <v/>
      </c>
      <c r="N381" s="50" t="str">
        <f ca="1">IFERROR(IF(INDEX(DATOS!K:K,MATCH(CHECKLIST!B381,DATOS!B:B,0),1)="","X",IF(INDEX(DATOS!K:K,MATCH(CHECKLIST!B381,DATOS!B:B,0),1)&gt;YEAR(TODAY())-1,"","VENCIDA")),"")</f>
        <v/>
      </c>
      <c r="O381" s="50" t="str">
        <f>IFERROR(IF(INDEX(DATOS!AY:AY,MATCH(CHECKLIST!B381,DATOS!B:B,0),1)=0,"",INDEX(DATOS!AY:AY,MATCH(CHECKLIST!B381,DATOS!B:B,0),1)),"")</f>
        <v/>
      </c>
      <c r="P381" s="18" t="str">
        <f>IFERROR(IF(INDEX(DATOS!AW:AW,MATCH(CHECKLIST!B381,DATOS!B:B,0),1)=0,"",INDEX(DATOS!AW:AW,MATCH(CHECKLIST!B381,DATOS!B:B,0),1)),"")</f>
        <v/>
      </c>
      <c r="Q381" s="18" t="str">
        <f>IFERROR(IF(INDEX(DATOS!AX:AX,MATCH(CHECKLIST!B381,DATOS!B:B,0),1)=0,"",INDEX(DATOS!AX:AX,MATCH(CHECKLIST!B381,DATOS!B:B,0),1)),"")</f>
        <v/>
      </c>
      <c r="R381" t="str">
        <f>IF(B381="","",1)</f>
        <v/>
      </c>
      <c r="S381" t="str">
        <f t="shared" si="17"/>
        <v/>
      </c>
      <c r="U381" t="str">
        <f t="shared" si="15"/>
        <v/>
      </c>
      <c r="V381" t="str">
        <f t="shared" si="16"/>
        <v/>
      </c>
    </row>
    <row r="382" spans="1:22" ht="15" customHeight="1" x14ac:dyDescent="0.25">
      <c r="A382" s="13">
        <v>369</v>
      </c>
      <c r="B382" t="str">
        <f>IFERROR(INDEX(DATOS!B:B,MATCH(CHECKLIST!A382,DATOS!BM:BM,0),1),"")</f>
        <v/>
      </c>
      <c r="C382" t="str">
        <f>IFERROR(INDEX(DATOS!I:I,MATCH(CHECKLIST!A382,DATOS!BM:BM,0),1),"")</f>
        <v/>
      </c>
      <c r="D382" t="str">
        <f>IFERROR(INDEX(DATOS!R:R,MATCH(CHECKLIST!E382,DATOS!F:F,0),1),"")</f>
        <v/>
      </c>
      <c r="E382" s="17" t="str">
        <f>IFERROR(INDEX(DATOS!F:F,MATCH(CHECKLIST!A382,DATOS!BM:BM,0),1),"")</f>
        <v/>
      </c>
      <c r="F382" s="3" t="str">
        <f>IFERROR(IF(INDEX(DATOS!AL:AL,MATCH(CHECKLIST!B382,DATOS!B:B,0),1)=0,"",INDEX(DATOS!AL:AL,MATCH(CHECKLIST!B382,DATOS!B:B,0),1)),"")</f>
        <v/>
      </c>
      <c r="G382" s="18" t="str">
        <f>IFERROR(IF(INDEX(DATOS!AQ:AQ,MATCH(CHECKLIST!B382,DATOS!B:B,0),1)=0,"",INDEX(DATOS!AQ:AQ,MATCH(CHECKLIST!B382,DATOS!B:B,0),1)),"")</f>
        <v/>
      </c>
      <c r="H382" s="18" t="str">
        <f>IFERROR(IF(INDEX(DATOS!AC:AC,MATCH(CHECKLIST!B382,DATOS!B:B,0),1)="","X",IF(INDEX(DATOS!AC:AC,MATCH(CHECKLIST!B382,DATOS!B:B,0),1)="VIGENTE","",INDEX(DATOS!AC:AC,MATCH(CHECKLIST!B382,DATOS!B:B,0),1))),"")</f>
        <v/>
      </c>
      <c r="I382" s="18" t="str">
        <f>IFERROR(IF(INDEX(DATOS!AU:AU,MATCH(CHECKLIST!B382,DATOS!B:B,0),1)=0,"",INDEX(DATOS!AU:AU,MATCH(CHECKLIST!B382,DATOS!B:B,0),1)),"")</f>
        <v/>
      </c>
      <c r="J382" s="18" t="str">
        <f>IFERROR(IF(INDEX(DATOS!AS:AS,MATCH(CHECKLIST!B382,DATOS!B:B,0),1)=0,"",INDEX(DATOS!AS:AS,MATCH(CHECKLIST!B382,DATOS!B:B,0),1)),"")</f>
        <v/>
      </c>
      <c r="K382" s="50" t="str">
        <f>IFERROR(IF(INDEX(DATOS!AT:AT,MATCH(CHECKLIST!B382,DATOS!B:B,0),1)=0,"",INDEX(DATOS!AT:AT,MATCH(CHECKLIST!B382,DATOS!B:B,0),1)),"")</f>
        <v/>
      </c>
      <c r="L382" s="18" t="str">
        <f>IFERROR(IF(INDEX(DATOS!AV:AV,MATCH(CHECKLIST!B382,DATOS!B:B,0),1)=0,"",INDEX(DATOS!AV:AV,MATCH(CHECKLIST!B382,DATOS!B:B,0),1)),"")</f>
        <v/>
      </c>
      <c r="M382" s="18" t="str">
        <f>IFERROR(IF(INDEX(DATOS!AR:AR,MATCH(CHECKLIST!B382,DATOS!B:B,0),1)=0,"",INDEX(DATOS!AR:AR,MATCH(CHECKLIST!B382,DATOS!B:B,0),1)),"")</f>
        <v/>
      </c>
      <c r="N382" s="50" t="str">
        <f ca="1">IFERROR(IF(INDEX(DATOS!K:K,MATCH(CHECKLIST!B382,DATOS!B:B,0),1)="","X",IF(INDEX(DATOS!K:K,MATCH(CHECKLIST!B382,DATOS!B:B,0),1)&gt;YEAR(TODAY())-1,"","VENCIDA")),"")</f>
        <v/>
      </c>
      <c r="O382" s="50" t="str">
        <f>IFERROR(IF(INDEX(DATOS!AY:AY,MATCH(CHECKLIST!B382,DATOS!B:B,0),1)=0,"",INDEX(DATOS!AY:AY,MATCH(CHECKLIST!B382,DATOS!B:B,0),1)),"")</f>
        <v/>
      </c>
      <c r="P382" s="18" t="str">
        <f>IFERROR(IF(INDEX(DATOS!AW:AW,MATCH(CHECKLIST!B382,DATOS!B:B,0),1)=0,"",INDEX(DATOS!AW:AW,MATCH(CHECKLIST!B382,DATOS!B:B,0),1)),"")</f>
        <v/>
      </c>
      <c r="Q382" s="18" t="str">
        <f>IFERROR(IF(INDEX(DATOS!AX:AX,MATCH(CHECKLIST!B382,DATOS!B:B,0),1)=0,"",INDEX(DATOS!AX:AX,MATCH(CHECKLIST!B382,DATOS!B:B,0),1)),"")</f>
        <v/>
      </c>
      <c r="S382">
        <f t="shared" si="17"/>
        <v>0</v>
      </c>
      <c r="U382" t="str">
        <f t="shared" si="15"/>
        <v/>
      </c>
      <c r="V382" t="str">
        <f t="shared" si="16"/>
        <v/>
      </c>
    </row>
    <row r="383" spans="1:22" ht="15" customHeight="1" x14ac:dyDescent="0.25">
      <c r="A383" s="13">
        <v>370</v>
      </c>
      <c r="B383" t="str">
        <f>IFERROR(INDEX(DATOS!B:B,MATCH(CHECKLIST!A383,DATOS!BM:BM,0),1),"")</f>
        <v/>
      </c>
      <c r="C383" t="str">
        <f>IFERROR(INDEX(DATOS!I:I,MATCH(CHECKLIST!A383,DATOS!BM:BM,0),1),"")</f>
        <v/>
      </c>
      <c r="D383" t="str">
        <f>IFERROR(INDEX(DATOS!R:R,MATCH(CHECKLIST!E383,DATOS!F:F,0),1),"")</f>
        <v/>
      </c>
      <c r="E383" s="17" t="str">
        <f>IFERROR(INDEX(DATOS!F:F,MATCH(CHECKLIST!A383,DATOS!BM:BM,0),1),"")</f>
        <v/>
      </c>
      <c r="F383" s="3" t="str">
        <f>IFERROR(IF(INDEX(DATOS!AL:AL,MATCH(CHECKLIST!B383,DATOS!B:B,0),1)=0,"",INDEX(DATOS!AL:AL,MATCH(CHECKLIST!B383,DATOS!B:B,0),1)),"")</f>
        <v/>
      </c>
      <c r="G383" s="18" t="str">
        <f>IFERROR(IF(INDEX(DATOS!AQ:AQ,MATCH(CHECKLIST!B383,DATOS!B:B,0),1)=0,"",INDEX(DATOS!AQ:AQ,MATCH(CHECKLIST!B383,DATOS!B:B,0),1)),"")</f>
        <v/>
      </c>
      <c r="H383" s="18" t="str">
        <f>IFERROR(IF(INDEX(DATOS!AC:AC,MATCH(CHECKLIST!B383,DATOS!B:B,0),1)=0,"X",IF(INDEX(DATOS!AC:AC,MATCH(CHECKLIST!B383,DATOS!B:B,0),1)="VIGENTE","",INDEX(DATOS!AC:AC,MATCH(CHECKLIST!B383,DATOS!B:B,0),1))),"")</f>
        <v/>
      </c>
      <c r="I383" s="18" t="str">
        <f>IFERROR(IF(INDEX(DATOS!AU:AU,MATCH(CHECKLIST!B383,DATOS!B:B,0),1)=0,"",INDEX(DATOS!AU:AU,MATCH(CHECKLIST!B383,DATOS!B:B,0),1)),"")</f>
        <v/>
      </c>
      <c r="J383" s="18" t="str">
        <f>IFERROR(IF(INDEX(DATOS!AS:AS,MATCH(CHECKLIST!B383,DATOS!B:B,0),1)=0,"",INDEX(DATOS!AS:AS,MATCH(CHECKLIST!B383,DATOS!B:B,0),1)),"")</f>
        <v/>
      </c>
      <c r="K383" s="50" t="str">
        <f>IFERROR(IF(INDEX(DATOS!AT:AT,MATCH(CHECKLIST!B383,DATOS!B:B,0),1)=0,"",INDEX(DATOS!AT:AT,MATCH(CHECKLIST!B383,DATOS!B:B,0),1)),"")</f>
        <v/>
      </c>
      <c r="L383" s="18" t="str">
        <f>IFERROR(IF(INDEX(DATOS!AV:AV,MATCH(CHECKLIST!B383,DATOS!B:B,0),1)=0,"",INDEX(DATOS!AV:AV,MATCH(CHECKLIST!B383,DATOS!B:B,0),1)),"")</f>
        <v/>
      </c>
      <c r="M383" s="18" t="str">
        <f>IFERROR(IF(INDEX(DATOS!AR:AR,MATCH(CHECKLIST!B383,DATOS!B:B,0),1)=0,"",INDEX(DATOS!AR:AR,MATCH(CHECKLIST!B383,DATOS!B:B,0),1)),"")</f>
        <v/>
      </c>
      <c r="N383" s="50" t="str">
        <f ca="1">IFERROR(IF(INDEX(DATOS!K:K,MATCH(CHECKLIST!B383,DATOS!B:B,0),1)="","X",IF(INDEX(DATOS!K:K,MATCH(CHECKLIST!B383,DATOS!B:B,0),1)&gt;YEAR(TODAY())-1,"","VENCIDA")),"")</f>
        <v/>
      </c>
      <c r="O383" s="50" t="str">
        <f>IFERROR(IF(INDEX(DATOS!AY:AY,MATCH(CHECKLIST!B383,DATOS!B:B,0),1)=0,"",INDEX(DATOS!AY:AY,MATCH(CHECKLIST!B383,DATOS!B:B,0),1)),"")</f>
        <v/>
      </c>
      <c r="P383" s="18" t="str">
        <f>IFERROR(IF(INDEX(DATOS!AW:AW,MATCH(CHECKLIST!B383,DATOS!B:B,0),1)=0,"",INDEX(DATOS!AW:AW,MATCH(CHECKLIST!B383,DATOS!B:B,0),1)),"")</f>
        <v/>
      </c>
      <c r="Q383" s="18" t="str">
        <f>IFERROR(IF(INDEX(DATOS!AX:AX,MATCH(CHECKLIST!B383,DATOS!B:B,0),1)=0,"",INDEX(DATOS!AX:AX,MATCH(CHECKLIST!B383,DATOS!B:B,0),1)),"")</f>
        <v/>
      </c>
      <c r="R383" t="str">
        <f>IF(B383="","",1)</f>
        <v/>
      </c>
      <c r="S383" t="str">
        <f t="shared" si="17"/>
        <v/>
      </c>
      <c r="U383" t="str">
        <f t="shared" si="15"/>
        <v/>
      </c>
      <c r="V383" t="str">
        <f t="shared" si="16"/>
        <v/>
      </c>
    </row>
    <row r="384" spans="1:22" ht="15" customHeight="1" x14ac:dyDescent="0.25">
      <c r="A384" s="13">
        <v>371</v>
      </c>
      <c r="B384" t="str">
        <f>IFERROR(INDEX(DATOS!B:B,MATCH(CHECKLIST!A384,DATOS!BM:BM,0),1),"")</f>
        <v/>
      </c>
      <c r="C384" t="str">
        <f>IFERROR(INDEX(DATOS!I:I,MATCH(CHECKLIST!A384,DATOS!BM:BM,0),1),"")</f>
        <v/>
      </c>
      <c r="D384" t="str">
        <f>IFERROR(INDEX(DATOS!R:R,MATCH(CHECKLIST!E384,DATOS!F:F,0),1),"")</f>
        <v/>
      </c>
      <c r="E384" s="17" t="str">
        <f>IFERROR(INDEX(DATOS!F:F,MATCH(CHECKLIST!A384,DATOS!BM:BM,0),1),"")</f>
        <v/>
      </c>
      <c r="F384" s="3" t="str">
        <f>IFERROR(IF(INDEX(DATOS!AL:AL,MATCH(CHECKLIST!B384,DATOS!B:B,0),1)=0,"",INDEX(DATOS!AL:AL,MATCH(CHECKLIST!B384,DATOS!B:B,0),1)),"")</f>
        <v/>
      </c>
      <c r="G384" s="18" t="str">
        <f>IFERROR(IF(INDEX(DATOS!AQ:AQ,MATCH(CHECKLIST!B384,DATOS!B:B,0),1)=0,"",INDEX(DATOS!AQ:AQ,MATCH(CHECKLIST!B384,DATOS!B:B,0),1)),"")</f>
        <v/>
      </c>
      <c r="H384" s="18" t="str">
        <f>IFERROR(IF(INDEX(DATOS!AC:AC,MATCH(CHECKLIST!B384,DATOS!B:B,0),1)=0,"X",IF(INDEX(DATOS!AC:AC,MATCH(CHECKLIST!B384,DATOS!B:B,0),1)="VIGENTE","",INDEX(DATOS!AC:AC,MATCH(CHECKLIST!B384,DATOS!B:B,0),1))),"")</f>
        <v/>
      </c>
      <c r="I384" s="18" t="str">
        <f>IFERROR(IF(INDEX(DATOS!AU:AU,MATCH(CHECKLIST!B384,DATOS!B:B,0),1)=0,"",INDEX(DATOS!AU:AU,MATCH(CHECKLIST!B384,DATOS!B:B,0),1)),"")</f>
        <v/>
      </c>
      <c r="J384" s="18" t="str">
        <f>IFERROR(IF(INDEX(DATOS!AS:AS,MATCH(CHECKLIST!B384,DATOS!B:B,0),1)=0,"",INDEX(DATOS!AS:AS,MATCH(CHECKLIST!B384,DATOS!B:B,0),1)),"")</f>
        <v/>
      </c>
      <c r="K384" s="50" t="str">
        <f>IFERROR(IF(INDEX(DATOS!AT:AT,MATCH(CHECKLIST!B384,DATOS!B:B,0),1)=0,"",INDEX(DATOS!AT:AT,MATCH(CHECKLIST!B384,DATOS!B:B,0),1)),"")</f>
        <v/>
      </c>
      <c r="L384" s="18" t="str">
        <f>IFERROR(IF(INDEX(DATOS!AV:AV,MATCH(CHECKLIST!B384,DATOS!B:B,0),1)=0,"",INDEX(DATOS!AV:AV,MATCH(CHECKLIST!B384,DATOS!B:B,0),1)),"")</f>
        <v/>
      </c>
      <c r="M384" s="18" t="str">
        <f>IFERROR(IF(INDEX(DATOS!AR:AR,MATCH(CHECKLIST!B384,DATOS!B:B,0),1)=0,"",INDEX(DATOS!AR:AR,MATCH(CHECKLIST!B384,DATOS!B:B,0),1)),"")</f>
        <v/>
      </c>
      <c r="N384" s="50" t="str">
        <f ca="1">IFERROR(IF(INDEX(DATOS!K:K,MATCH(CHECKLIST!B384,DATOS!B:B,0),1)="","X",IF(INDEX(DATOS!K:K,MATCH(CHECKLIST!B384,DATOS!B:B,0),1)&gt;YEAR(TODAY())-1,"","VENCIDA")),"")</f>
        <v/>
      </c>
      <c r="O384" s="50" t="str">
        <f>IFERROR(IF(INDEX(DATOS!AY:AY,MATCH(CHECKLIST!B384,DATOS!B:B,0),1)=0,"",INDEX(DATOS!AY:AY,MATCH(CHECKLIST!B384,DATOS!B:B,0),1)),"")</f>
        <v/>
      </c>
      <c r="P384" s="18" t="str">
        <f>IFERROR(IF(INDEX(DATOS!AW:AW,MATCH(CHECKLIST!B384,DATOS!B:B,0),1)=0,"",INDEX(DATOS!AW:AW,MATCH(CHECKLIST!B384,DATOS!B:B,0),1)),"")</f>
        <v/>
      </c>
      <c r="Q384" s="18" t="str">
        <f>IFERROR(IF(INDEX(DATOS!AX:AX,MATCH(CHECKLIST!B384,DATOS!B:B,0),1)=0,"",INDEX(DATOS!AX:AX,MATCH(CHECKLIST!B384,DATOS!B:B,0),1)),"")</f>
        <v/>
      </c>
      <c r="S384">
        <f t="shared" si="17"/>
        <v>0</v>
      </c>
      <c r="U384" t="str">
        <f t="shared" si="15"/>
        <v/>
      </c>
      <c r="V384" t="str">
        <f t="shared" si="16"/>
        <v/>
      </c>
    </row>
    <row r="385" spans="1:22" ht="15" customHeight="1" x14ac:dyDescent="0.25">
      <c r="A385" s="13">
        <v>372</v>
      </c>
      <c r="B385" t="str">
        <f>IFERROR(INDEX(DATOS!B:B,MATCH(CHECKLIST!A385,DATOS!BM:BM,0),1),"")</f>
        <v/>
      </c>
      <c r="C385" t="str">
        <f>IFERROR(INDEX(DATOS!I:I,MATCH(CHECKLIST!A385,DATOS!BM:BM,0),1),"")</f>
        <v/>
      </c>
      <c r="D385" t="str">
        <f>IFERROR(INDEX(DATOS!R:R,MATCH(CHECKLIST!E385,DATOS!F:F,0),1),"")</f>
        <v/>
      </c>
      <c r="E385" s="17" t="str">
        <f>IFERROR(INDEX(DATOS!F:F,MATCH(CHECKLIST!A385,DATOS!BM:BM,0),1),"")</f>
        <v/>
      </c>
      <c r="F385" s="3" t="str">
        <f>IFERROR(IF(INDEX(DATOS!AL:AL,MATCH(CHECKLIST!B385,DATOS!B:B,0),1)=0,"",INDEX(DATOS!AL:AL,MATCH(CHECKLIST!B385,DATOS!B:B,0),1)),"")</f>
        <v/>
      </c>
      <c r="G385" s="18" t="str">
        <f>IFERROR(IF(INDEX(DATOS!AQ:AQ,MATCH(CHECKLIST!B385,DATOS!B:B,0),1)=0,"",INDEX(DATOS!AQ:AQ,MATCH(CHECKLIST!B385,DATOS!B:B,0),1)),"")</f>
        <v/>
      </c>
      <c r="H385" s="18" t="str">
        <f>IFERROR(IF(INDEX(DATOS!AC:AC,MATCH(CHECKLIST!B385,DATOS!B:B,0),1)=0,"X",IF(INDEX(DATOS!AC:AC,MATCH(CHECKLIST!B385,DATOS!B:B,0),1)="VIGENTE","",INDEX(DATOS!AC:AC,MATCH(CHECKLIST!B385,DATOS!B:B,0),1))),"")</f>
        <v/>
      </c>
      <c r="I385" s="18" t="str">
        <f>IFERROR(IF(INDEX(DATOS!AU:AU,MATCH(CHECKLIST!B385,DATOS!B:B,0),1)=0,"",INDEX(DATOS!AU:AU,MATCH(CHECKLIST!B385,DATOS!B:B,0),1)),"")</f>
        <v/>
      </c>
      <c r="J385" s="18" t="str">
        <f>IFERROR(IF(INDEX(DATOS!AS:AS,MATCH(CHECKLIST!B385,DATOS!B:B,0),1)=0,"",INDEX(DATOS!AS:AS,MATCH(CHECKLIST!B385,DATOS!B:B,0),1)),"")</f>
        <v/>
      </c>
      <c r="K385" s="50" t="str">
        <f>IFERROR(IF(INDEX(DATOS!AT:AT,MATCH(CHECKLIST!B385,DATOS!B:B,0),1)=0,"",INDEX(DATOS!AT:AT,MATCH(CHECKLIST!B385,DATOS!B:B,0),1)),"")</f>
        <v/>
      </c>
      <c r="L385" s="18" t="str">
        <f>IFERROR(IF(INDEX(DATOS!AV:AV,MATCH(CHECKLIST!B385,DATOS!B:B,0),1)=0,"",INDEX(DATOS!AV:AV,MATCH(CHECKLIST!B385,DATOS!B:B,0),1)),"")</f>
        <v/>
      </c>
      <c r="M385" s="18" t="str">
        <f>IFERROR(IF(INDEX(DATOS!AR:AR,MATCH(CHECKLIST!B385,DATOS!B:B,0),1)=0,"",INDEX(DATOS!AR:AR,MATCH(CHECKLIST!B385,DATOS!B:B,0),1)),"")</f>
        <v/>
      </c>
      <c r="N385" s="50" t="str">
        <f ca="1">IFERROR(IF(INDEX(DATOS!K:K,MATCH(CHECKLIST!B385,DATOS!B:B,0),1)="","X",IF(INDEX(DATOS!K:K,MATCH(CHECKLIST!B385,DATOS!B:B,0),1)&gt;YEAR(TODAY())-1,"","VENCIDA")),"")</f>
        <v/>
      </c>
      <c r="O385" s="50" t="str">
        <f>IFERROR(IF(INDEX(DATOS!AY:AY,MATCH(CHECKLIST!B385,DATOS!B:B,0),1)=0,"",INDEX(DATOS!AY:AY,MATCH(CHECKLIST!B385,DATOS!B:B,0),1)),"")</f>
        <v/>
      </c>
      <c r="P385" s="18" t="str">
        <f>IFERROR(IF(INDEX(DATOS!AW:AW,MATCH(CHECKLIST!B385,DATOS!B:B,0),1)=0,"",INDEX(DATOS!AW:AW,MATCH(CHECKLIST!B385,DATOS!B:B,0),1)),"")</f>
        <v/>
      </c>
      <c r="Q385" s="18" t="str">
        <f>IFERROR(IF(INDEX(DATOS!AX:AX,MATCH(CHECKLIST!B385,DATOS!B:B,0),1)=0,"",INDEX(DATOS!AX:AX,MATCH(CHECKLIST!B385,DATOS!B:B,0),1)),"")</f>
        <v/>
      </c>
      <c r="R385" t="str">
        <f>IF(B385="","",1)</f>
        <v/>
      </c>
      <c r="S385" t="str">
        <f t="shared" si="17"/>
        <v/>
      </c>
      <c r="U385" t="str">
        <f t="shared" si="15"/>
        <v/>
      </c>
      <c r="V385" t="str">
        <f t="shared" si="16"/>
        <v/>
      </c>
    </row>
    <row r="386" spans="1:22" ht="15" customHeight="1" x14ac:dyDescent="0.25">
      <c r="A386" s="13">
        <v>373</v>
      </c>
      <c r="B386" t="str">
        <f>IFERROR(INDEX(DATOS!B:B,MATCH(CHECKLIST!A386,DATOS!BM:BM,0),1),"")</f>
        <v/>
      </c>
      <c r="C386" t="str">
        <f>IFERROR(INDEX(DATOS!I:I,MATCH(CHECKLIST!A386,DATOS!BM:BM,0),1),"")</f>
        <v/>
      </c>
      <c r="D386" t="str">
        <f>IFERROR(INDEX(DATOS!R:R,MATCH(CHECKLIST!E386,DATOS!F:F,0),1),"")</f>
        <v/>
      </c>
      <c r="E386" s="17" t="str">
        <f>IFERROR(INDEX(DATOS!F:F,MATCH(CHECKLIST!A386,DATOS!BM:BM,0),1),"")</f>
        <v/>
      </c>
      <c r="F386" s="3" t="str">
        <f>IFERROR(IF(INDEX(DATOS!AL:AL,MATCH(CHECKLIST!B386,DATOS!B:B,0),1)=0,"",INDEX(DATOS!AL:AL,MATCH(CHECKLIST!B386,DATOS!B:B,0),1)),"")</f>
        <v/>
      </c>
      <c r="G386" s="18" t="str">
        <f>IFERROR(IF(INDEX(DATOS!AQ:AQ,MATCH(CHECKLIST!B386,DATOS!B:B,0),1)=0,"",INDEX(DATOS!AQ:AQ,MATCH(CHECKLIST!B386,DATOS!B:B,0),1)),"")</f>
        <v/>
      </c>
      <c r="H386" s="18" t="str">
        <f>IFERROR(IF(INDEX(DATOS!AC:AC,MATCH(CHECKLIST!B386,DATOS!B:B,0),1)=0,"X",IF(INDEX(DATOS!AC:AC,MATCH(CHECKLIST!B386,DATOS!B:B,0),1)="VIGENTE","",INDEX(DATOS!AC:AC,MATCH(CHECKLIST!B386,DATOS!B:B,0),1))),"")</f>
        <v/>
      </c>
      <c r="I386" s="18" t="str">
        <f>IFERROR(IF(INDEX(DATOS!AU:AU,MATCH(CHECKLIST!B386,DATOS!B:B,0),1)=0,"",INDEX(DATOS!AU:AU,MATCH(CHECKLIST!B386,DATOS!B:B,0),1)),"")</f>
        <v/>
      </c>
      <c r="J386" s="18" t="str">
        <f>IFERROR(IF(INDEX(DATOS!AS:AS,MATCH(CHECKLIST!B386,DATOS!B:B,0),1)=0,"",INDEX(DATOS!AS:AS,MATCH(CHECKLIST!B386,DATOS!B:B,0),1)),"")</f>
        <v/>
      </c>
      <c r="K386" s="50" t="str">
        <f>IFERROR(IF(INDEX(DATOS!AT:AT,MATCH(CHECKLIST!B386,DATOS!B:B,0),1)=0,"",INDEX(DATOS!AT:AT,MATCH(CHECKLIST!B386,DATOS!B:B,0),1)),"")</f>
        <v/>
      </c>
      <c r="L386" s="18" t="str">
        <f>IFERROR(IF(INDEX(DATOS!AV:AV,MATCH(CHECKLIST!B386,DATOS!B:B,0),1)=0,"",INDEX(DATOS!AV:AV,MATCH(CHECKLIST!B386,DATOS!B:B,0),1)),"")</f>
        <v/>
      </c>
      <c r="M386" s="18" t="str">
        <f>IFERROR(IF(INDEX(DATOS!AR:AR,MATCH(CHECKLIST!B386,DATOS!B:B,0),1)=0,"",INDEX(DATOS!AR:AR,MATCH(CHECKLIST!B386,DATOS!B:B,0),1)),"")</f>
        <v/>
      </c>
      <c r="N386" s="50" t="str">
        <f ca="1">IFERROR(IF(INDEX(DATOS!K:K,MATCH(CHECKLIST!B386,DATOS!B:B,0),1)="","X",IF(INDEX(DATOS!K:K,MATCH(CHECKLIST!B386,DATOS!B:B,0),1)&gt;YEAR(TODAY())-1,"","VENCIDA")),"")</f>
        <v/>
      </c>
      <c r="O386" s="50" t="str">
        <f>IFERROR(IF(INDEX(DATOS!AY:AY,MATCH(CHECKLIST!B386,DATOS!B:B,0),1)=0,"",INDEX(DATOS!AY:AY,MATCH(CHECKLIST!B386,DATOS!B:B,0),1)),"")</f>
        <v/>
      </c>
      <c r="P386" s="18" t="str">
        <f>IFERROR(IF(INDEX(DATOS!AW:AW,MATCH(CHECKLIST!B386,DATOS!B:B,0),1)=0,"",INDEX(DATOS!AW:AW,MATCH(CHECKLIST!B386,DATOS!B:B,0),1)),"")</f>
        <v/>
      </c>
      <c r="Q386" s="18" t="str">
        <f>IFERROR(IF(INDEX(DATOS!AX:AX,MATCH(CHECKLIST!B386,DATOS!B:B,0),1)=0,"",INDEX(DATOS!AX:AX,MATCH(CHECKLIST!B386,DATOS!B:B,0),1)),"")</f>
        <v/>
      </c>
      <c r="S386">
        <f t="shared" si="17"/>
        <v>0</v>
      </c>
      <c r="U386" t="str">
        <f t="shared" si="15"/>
        <v/>
      </c>
      <c r="V386" t="str">
        <f t="shared" si="16"/>
        <v/>
      </c>
    </row>
    <row r="387" spans="1:22" ht="15" customHeight="1" x14ac:dyDescent="0.25">
      <c r="A387" s="13">
        <v>374</v>
      </c>
      <c r="B387" t="str">
        <f>IFERROR(INDEX(DATOS!B:B,MATCH(CHECKLIST!A387,DATOS!BM:BM,0),1),"")</f>
        <v/>
      </c>
      <c r="C387" t="str">
        <f>IFERROR(INDEX(DATOS!I:I,MATCH(CHECKLIST!A387,DATOS!BM:BM,0),1),"")</f>
        <v/>
      </c>
      <c r="D387" t="str">
        <f>IFERROR(INDEX(DATOS!R:R,MATCH(CHECKLIST!E387,DATOS!F:F,0),1),"")</f>
        <v/>
      </c>
      <c r="E387" s="17" t="str">
        <f>IFERROR(INDEX(DATOS!F:F,MATCH(CHECKLIST!A387,DATOS!BM:BM,0),1),"")</f>
        <v/>
      </c>
      <c r="F387" s="3" t="str">
        <f>IFERROR(IF(INDEX(DATOS!AL:AL,MATCH(CHECKLIST!B387,DATOS!B:B,0),1)=0,"",INDEX(DATOS!AL:AL,MATCH(CHECKLIST!B387,DATOS!B:B,0),1)),"")</f>
        <v/>
      </c>
      <c r="G387" s="18" t="str">
        <f>IFERROR(IF(INDEX(DATOS!AQ:AQ,MATCH(CHECKLIST!B387,DATOS!B:B,0),1)=0,"",INDEX(DATOS!AQ:AQ,MATCH(CHECKLIST!B387,DATOS!B:B,0),1)),"")</f>
        <v/>
      </c>
      <c r="H387" s="18" t="str">
        <f>IFERROR(IF(INDEX(DATOS!AC:AC,MATCH(CHECKLIST!B387,DATOS!B:B,0),1)=0,"X",IF(INDEX(DATOS!AC:AC,MATCH(CHECKLIST!B387,DATOS!B:B,0),1)="VIGENTE","",INDEX(DATOS!AC:AC,MATCH(CHECKLIST!B387,DATOS!B:B,0),1))),"")</f>
        <v/>
      </c>
      <c r="I387" s="18" t="str">
        <f>IFERROR(IF(INDEX(DATOS!AU:AU,MATCH(CHECKLIST!B387,DATOS!B:B,0),1)=0,"",INDEX(DATOS!AU:AU,MATCH(CHECKLIST!B387,DATOS!B:B,0),1)),"")</f>
        <v/>
      </c>
      <c r="J387" s="18" t="str">
        <f>IFERROR(IF(INDEX(DATOS!AS:AS,MATCH(CHECKLIST!B387,DATOS!B:B,0),1)=0,"",INDEX(DATOS!AS:AS,MATCH(CHECKLIST!B387,DATOS!B:B,0),1)),"")</f>
        <v/>
      </c>
      <c r="K387" s="50" t="str">
        <f>IFERROR(IF(INDEX(DATOS!AT:AT,MATCH(CHECKLIST!B387,DATOS!B:B,0),1)=0,"",INDEX(DATOS!AT:AT,MATCH(CHECKLIST!B387,DATOS!B:B,0),1)),"")</f>
        <v/>
      </c>
      <c r="L387" s="18" t="str">
        <f>IFERROR(IF(INDEX(DATOS!AV:AV,MATCH(CHECKLIST!B387,DATOS!B:B,0),1)=0,"",INDEX(DATOS!AV:AV,MATCH(CHECKLIST!B387,DATOS!B:B,0),1)),"")</f>
        <v/>
      </c>
      <c r="M387" s="18" t="str">
        <f>IFERROR(IF(INDEX(DATOS!AR:AR,MATCH(CHECKLIST!B387,DATOS!B:B,0),1)=0,"",INDEX(DATOS!AR:AR,MATCH(CHECKLIST!B387,DATOS!B:B,0),1)),"")</f>
        <v/>
      </c>
      <c r="N387" s="50" t="str">
        <f ca="1">IFERROR(IF(INDEX(DATOS!K:K,MATCH(CHECKLIST!B387,DATOS!B:B,0),1)="","X",IF(INDEX(DATOS!K:K,MATCH(CHECKLIST!B387,DATOS!B:B,0),1)&gt;YEAR(TODAY())-1,"","VENCIDA")),"")</f>
        <v/>
      </c>
      <c r="O387" s="50" t="str">
        <f>IFERROR(IF(INDEX(DATOS!AY:AY,MATCH(CHECKLIST!B387,DATOS!B:B,0),1)=0,"",INDEX(DATOS!AY:AY,MATCH(CHECKLIST!B387,DATOS!B:B,0),1)),"")</f>
        <v/>
      </c>
      <c r="P387" s="18" t="str">
        <f>IFERROR(IF(INDEX(DATOS!AW:AW,MATCH(CHECKLIST!B387,DATOS!B:B,0),1)=0,"",INDEX(DATOS!AW:AW,MATCH(CHECKLIST!B387,DATOS!B:B,0),1)),"")</f>
        <v/>
      </c>
      <c r="Q387" s="18" t="str">
        <f>IFERROR(IF(INDEX(DATOS!AX:AX,MATCH(CHECKLIST!B387,DATOS!B:B,0),1)=0,"",INDEX(DATOS!AX:AX,MATCH(CHECKLIST!B387,DATOS!B:B,0),1)),"")</f>
        <v/>
      </c>
      <c r="R387" t="str">
        <f>IF(B387="","",1)</f>
        <v/>
      </c>
      <c r="S387" t="str">
        <f t="shared" si="17"/>
        <v/>
      </c>
      <c r="U387" t="str">
        <f t="shared" si="15"/>
        <v/>
      </c>
      <c r="V387" t="str">
        <f t="shared" si="16"/>
        <v/>
      </c>
    </row>
    <row r="388" spans="1:22" ht="15" customHeight="1" x14ac:dyDescent="0.25">
      <c r="A388" s="13">
        <v>375</v>
      </c>
      <c r="B388" t="str">
        <f>IFERROR(INDEX(DATOS!B:B,MATCH(CHECKLIST!A388,DATOS!BM:BM,0),1),"")</f>
        <v/>
      </c>
      <c r="C388" t="str">
        <f>IFERROR(INDEX(DATOS!I:I,MATCH(CHECKLIST!A388,DATOS!BM:BM,0),1),"")</f>
        <v/>
      </c>
      <c r="D388" t="str">
        <f>IFERROR(INDEX(DATOS!R:R,MATCH(CHECKLIST!E388,DATOS!F:F,0),1),"")</f>
        <v/>
      </c>
      <c r="E388" s="17" t="str">
        <f>IFERROR(INDEX(DATOS!F:F,MATCH(CHECKLIST!A388,DATOS!BM:BM,0),1),"")</f>
        <v/>
      </c>
      <c r="F388" s="3" t="str">
        <f>IFERROR(IF(INDEX(DATOS!AL:AL,MATCH(CHECKLIST!B388,DATOS!B:B,0),1)=0,"",INDEX(DATOS!AL:AL,MATCH(CHECKLIST!B388,DATOS!B:B,0),1)),"")</f>
        <v/>
      </c>
      <c r="G388" s="18" t="str">
        <f>IFERROR(IF(INDEX(DATOS!AQ:AQ,MATCH(CHECKLIST!B388,DATOS!B:B,0),1)=0,"",INDEX(DATOS!AQ:AQ,MATCH(CHECKLIST!B388,DATOS!B:B,0),1)),"")</f>
        <v/>
      </c>
      <c r="H388" s="18" t="str">
        <f>IFERROR(IF(INDEX(DATOS!AC:AC,MATCH(CHECKLIST!B388,DATOS!B:B,0),1)=0,"X",IF(INDEX(DATOS!AC:AC,MATCH(CHECKLIST!B388,DATOS!B:B,0),1)="VIGENTE","",INDEX(DATOS!AC:AC,MATCH(CHECKLIST!B388,DATOS!B:B,0),1))),"")</f>
        <v/>
      </c>
      <c r="I388" s="18" t="str">
        <f>IFERROR(IF(INDEX(DATOS!AU:AU,MATCH(CHECKLIST!B388,DATOS!B:B,0),1)=0,"",INDEX(DATOS!AU:AU,MATCH(CHECKLIST!B388,DATOS!B:B,0),1)),"")</f>
        <v/>
      </c>
      <c r="J388" s="18" t="str">
        <f>IFERROR(IF(INDEX(DATOS!AS:AS,MATCH(CHECKLIST!B388,DATOS!B:B,0),1)=0,"",INDEX(DATOS!AS:AS,MATCH(CHECKLIST!B388,DATOS!B:B,0),1)),"")</f>
        <v/>
      </c>
      <c r="K388" s="50" t="str">
        <f>IFERROR(IF(INDEX(DATOS!AT:AT,MATCH(CHECKLIST!B388,DATOS!B:B,0),1)=0,"",INDEX(DATOS!AT:AT,MATCH(CHECKLIST!B388,DATOS!B:B,0),1)),"")</f>
        <v/>
      </c>
      <c r="L388" s="18" t="str">
        <f>IFERROR(IF(INDEX(DATOS!AV:AV,MATCH(CHECKLIST!B388,DATOS!B:B,0),1)=0,"",INDEX(DATOS!AV:AV,MATCH(CHECKLIST!B388,DATOS!B:B,0),1)),"")</f>
        <v/>
      </c>
      <c r="M388" s="18" t="str">
        <f>IFERROR(IF(INDEX(DATOS!AR:AR,MATCH(CHECKLIST!B388,DATOS!B:B,0),1)=0,"",INDEX(DATOS!AR:AR,MATCH(CHECKLIST!B388,DATOS!B:B,0),1)),"")</f>
        <v/>
      </c>
      <c r="N388" s="50" t="str">
        <f ca="1">IFERROR(IF(INDEX(DATOS!K:K,MATCH(CHECKLIST!B388,DATOS!B:B,0),1)="","X",IF(INDEX(DATOS!K:K,MATCH(CHECKLIST!B388,DATOS!B:B,0),1)&gt;YEAR(TODAY())-1,"","VENCIDA")),"")</f>
        <v/>
      </c>
      <c r="O388" s="50" t="str">
        <f>IFERROR(IF(INDEX(DATOS!AY:AY,MATCH(CHECKLIST!B388,DATOS!B:B,0),1)=0,"",INDEX(DATOS!AY:AY,MATCH(CHECKLIST!B388,DATOS!B:B,0),1)),"")</f>
        <v/>
      </c>
      <c r="P388" s="18" t="str">
        <f>IFERROR(IF(INDEX(DATOS!AW:AW,MATCH(CHECKLIST!B388,DATOS!B:B,0),1)=0,"",INDEX(DATOS!AW:AW,MATCH(CHECKLIST!B388,DATOS!B:B,0),1)),"")</f>
        <v/>
      </c>
      <c r="Q388" s="18" t="str">
        <f>IFERROR(IF(INDEX(DATOS!AX:AX,MATCH(CHECKLIST!B388,DATOS!B:B,0),1)=0,"",INDEX(DATOS!AX:AX,MATCH(CHECKLIST!B388,DATOS!B:B,0),1)),"")</f>
        <v/>
      </c>
      <c r="S388">
        <f t="shared" si="17"/>
        <v>0</v>
      </c>
      <c r="U388" t="str">
        <f t="shared" si="15"/>
        <v/>
      </c>
      <c r="V388" t="str">
        <f t="shared" si="16"/>
        <v/>
      </c>
    </row>
    <row r="389" spans="1:22" ht="15" customHeight="1" x14ac:dyDescent="0.25">
      <c r="A389" s="13">
        <v>376</v>
      </c>
      <c r="B389" t="str">
        <f>IFERROR(INDEX(DATOS!B:B,MATCH(CHECKLIST!A389,DATOS!BM:BM,0),1),"")</f>
        <v/>
      </c>
      <c r="C389" t="str">
        <f>IFERROR(INDEX(DATOS!I:I,MATCH(CHECKLIST!A389,DATOS!BM:BM,0),1),"")</f>
        <v/>
      </c>
      <c r="D389" t="str">
        <f>IFERROR(INDEX(DATOS!R:R,MATCH(CHECKLIST!E389,DATOS!F:F,0),1),"")</f>
        <v/>
      </c>
      <c r="E389" s="17" t="str">
        <f>IFERROR(INDEX(DATOS!F:F,MATCH(CHECKLIST!A389,DATOS!BM:BM,0),1),"")</f>
        <v/>
      </c>
      <c r="F389" s="3" t="str">
        <f>IFERROR(IF(INDEX(DATOS!AL:AL,MATCH(CHECKLIST!B389,DATOS!B:B,0),1)=0,"",INDEX(DATOS!AL:AL,MATCH(CHECKLIST!B389,DATOS!B:B,0),1)),"")</f>
        <v/>
      </c>
      <c r="G389" s="18" t="str">
        <f>IFERROR(IF(INDEX(DATOS!AQ:AQ,MATCH(CHECKLIST!B389,DATOS!B:B,0),1)=0,"",INDEX(DATOS!AQ:AQ,MATCH(CHECKLIST!B389,DATOS!B:B,0),1)),"")</f>
        <v/>
      </c>
      <c r="H389" s="18" t="str">
        <f>IFERROR(IF(INDEX(DATOS!AC:AC,MATCH(CHECKLIST!B389,DATOS!B:B,0),1)=0,"X",IF(INDEX(DATOS!AC:AC,MATCH(CHECKLIST!B389,DATOS!B:B,0),1)="VIGENTE","",INDEX(DATOS!AC:AC,MATCH(CHECKLIST!B389,DATOS!B:B,0),1))),"")</f>
        <v/>
      </c>
      <c r="I389" s="18" t="str">
        <f>IFERROR(IF(INDEX(DATOS!AU:AU,MATCH(CHECKLIST!B389,DATOS!B:B,0),1)=0,"",INDEX(DATOS!AU:AU,MATCH(CHECKLIST!B389,DATOS!B:B,0),1)),"")</f>
        <v/>
      </c>
      <c r="J389" s="18" t="str">
        <f>IFERROR(IF(INDEX(DATOS!AS:AS,MATCH(CHECKLIST!B389,DATOS!B:B,0),1)=0,"",INDEX(DATOS!AS:AS,MATCH(CHECKLIST!B389,DATOS!B:B,0),1)),"")</f>
        <v/>
      </c>
      <c r="K389" s="50" t="str">
        <f>IFERROR(IF(INDEX(DATOS!AT:AT,MATCH(CHECKLIST!B389,DATOS!B:B,0),1)=0,"",INDEX(DATOS!AT:AT,MATCH(CHECKLIST!B389,DATOS!B:B,0),1)),"")</f>
        <v/>
      </c>
      <c r="L389" s="18" t="str">
        <f>IFERROR(IF(INDEX(DATOS!AV:AV,MATCH(CHECKLIST!B389,DATOS!B:B,0),1)=0,"",INDEX(DATOS!AV:AV,MATCH(CHECKLIST!B389,DATOS!B:B,0),1)),"")</f>
        <v/>
      </c>
      <c r="M389" s="18" t="str">
        <f>IFERROR(IF(INDEX(DATOS!AR:AR,MATCH(CHECKLIST!B389,DATOS!B:B,0),1)=0,"",INDEX(DATOS!AR:AR,MATCH(CHECKLIST!B389,DATOS!B:B,0),1)),"")</f>
        <v/>
      </c>
      <c r="N389" s="50" t="str">
        <f ca="1">IFERROR(IF(INDEX(DATOS!K:K,MATCH(CHECKLIST!B389,DATOS!B:B,0),1)="","X",IF(INDEX(DATOS!K:K,MATCH(CHECKLIST!B389,DATOS!B:B,0),1)&gt;YEAR(TODAY())-1,"","VENCIDA")),"")</f>
        <v/>
      </c>
      <c r="O389" s="50" t="str">
        <f>IFERROR(IF(INDEX(DATOS!AY:AY,MATCH(CHECKLIST!B389,DATOS!B:B,0),1)=0,"",INDEX(DATOS!AY:AY,MATCH(CHECKLIST!B389,DATOS!B:B,0),1)),"")</f>
        <v/>
      </c>
      <c r="P389" s="18" t="str">
        <f>IFERROR(IF(INDEX(DATOS!AW:AW,MATCH(CHECKLIST!B389,DATOS!B:B,0),1)=0,"",INDEX(DATOS!AW:AW,MATCH(CHECKLIST!B389,DATOS!B:B,0),1)),"")</f>
        <v/>
      </c>
      <c r="Q389" s="18" t="str">
        <f>IFERROR(IF(INDEX(DATOS!AX:AX,MATCH(CHECKLIST!B389,DATOS!B:B,0),1)=0,"",INDEX(DATOS!AX:AX,MATCH(CHECKLIST!B389,DATOS!B:B,0),1)),"")</f>
        <v/>
      </c>
      <c r="R389" t="str">
        <f>IF(B389="","",1)</f>
        <v/>
      </c>
      <c r="S389" t="str">
        <f t="shared" si="17"/>
        <v/>
      </c>
      <c r="U389" t="str">
        <f t="shared" si="15"/>
        <v/>
      </c>
      <c r="V389" t="str">
        <f t="shared" si="16"/>
        <v/>
      </c>
    </row>
    <row r="390" spans="1:22" x14ac:dyDescent="0.25">
      <c r="A390" s="13">
        <v>377</v>
      </c>
      <c r="B390" t="str">
        <f>IFERROR(INDEX(DATOS!B:B,MATCH(CHECKLIST!A390,DATOS!BM:BM,0),1),"")</f>
        <v/>
      </c>
      <c r="C390" t="str">
        <f>IFERROR(INDEX(DATOS!I:I,MATCH(CHECKLIST!A390,DATOS!BM:BM,0),1),"")</f>
        <v/>
      </c>
      <c r="D390" t="str">
        <f>IFERROR(INDEX(DATOS!R:R,MATCH(CHECKLIST!E390,DATOS!F:F,0),1),"")</f>
        <v/>
      </c>
      <c r="E390" s="17" t="str">
        <f>IFERROR(INDEX(DATOS!F:F,MATCH(CHECKLIST!A390,DATOS!BM:BM,0),1),"")</f>
        <v/>
      </c>
      <c r="F390" s="3" t="str">
        <f>IFERROR(IF(INDEX(DATOS!AL:AL,MATCH(CHECKLIST!B390,DATOS!B:B,0),1)=0,"",INDEX(DATOS!AL:AL,MATCH(CHECKLIST!B390,DATOS!B:B,0),1)),"")</f>
        <v/>
      </c>
      <c r="G390" s="18" t="str">
        <f>IFERROR(IF(INDEX(DATOS!AQ:AQ,MATCH(CHECKLIST!B390,DATOS!B:B,0),1)=0,"",INDEX(DATOS!AQ:AQ,MATCH(CHECKLIST!B390,DATOS!B:B,0),1)),"")</f>
        <v/>
      </c>
      <c r="H390" s="18" t="str">
        <f>IFERROR(IF(INDEX(DATOS!AC:AC,MATCH(CHECKLIST!B390,DATOS!B:B,0),1)=0,"X",IF(INDEX(DATOS!AC:AC,MATCH(CHECKLIST!B390,DATOS!B:B,0),1)="VIGENTE","",INDEX(DATOS!AC:AC,MATCH(CHECKLIST!B390,DATOS!B:B,0),1))),"")</f>
        <v/>
      </c>
      <c r="I390" s="18" t="str">
        <f>IFERROR(IF(INDEX(DATOS!AU:AU,MATCH(CHECKLIST!B390,DATOS!B:B,0),1)=0,"",INDEX(DATOS!AU:AU,MATCH(CHECKLIST!B390,DATOS!B:B,0),1)),"")</f>
        <v/>
      </c>
      <c r="J390" s="18" t="str">
        <f>IFERROR(IF(INDEX(DATOS!AS:AS,MATCH(CHECKLIST!B390,DATOS!B:B,0),1)=0,"",INDEX(DATOS!AS:AS,MATCH(CHECKLIST!B390,DATOS!B:B,0),1)),"")</f>
        <v/>
      </c>
      <c r="K390" s="50" t="str">
        <f>IFERROR(IF(INDEX(DATOS!AT:AT,MATCH(CHECKLIST!B390,DATOS!B:B,0),1)=0,"",INDEX(DATOS!AT:AT,MATCH(CHECKLIST!B390,DATOS!B:B,0),1)),"")</f>
        <v/>
      </c>
      <c r="L390" s="18" t="str">
        <f>IFERROR(IF(INDEX(DATOS!AV:AV,MATCH(CHECKLIST!B390,DATOS!B:B,0),1)=0,"",INDEX(DATOS!AV:AV,MATCH(CHECKLIST!B390,DATOS!B:B,0),1)),"")</f>
        <v/>
      </c>
      <c r="M390" s="18" t="str">
        <f>IFERROR(IF(INDEX(DATOS!AR:AR,MATCH(CHECKLIST!B390,DATOS!B:B,0),1)=0,"",INDEX(DATOS!AR:AR,MATCH(CHECKLIST!B390,DATOS!B:B,0),1)),"")</f>
        <v/>
      </c>
      <c r="N390" s="50" t="str">
        <f ca="1">IFERROR(IF(INDEX(DATOS!K:K,MATCH(CHECKLIST!B390,DATOS!B:B,0),1)="","X",IF(INDEX(DATOS!K:K,MATCH(CHECKLIST!B390,DATOS!B:B,0),1)&gt;YEAR(TODAY())-1,"","VENCIDA")),"")</f>
        <v/>
      </c>
      <c r="O390" s="50" t="str">
        <f>IFERROR(IF(INDEX(DATOS!AY:AY,MATCH(CHECKLIST!B390,DATOS!B:B,0),1)=0,"",INDEX(DATOS!AY:AY,MATCH(CHECKLIST!B390,DATOS!B:B,0),1)),"")</f>
        <v/>
      </c>
      <c r="P390" s="18" t="str">
        <f>IFERROR(IF(INDEX(DATOS!AW:AW,MATCH(CHECKLIST!B390,DATOS!B:B,0),1)=0,"",INDEX(DATOS!AW:AW,MATCH(CHECKLIST!B390,DATOS!B:B,0),1)),"")</f>
        <v/>
      </c>
      <c r="Q390" s="18" t="str">
        <f>IFERROR(IF(INDEX(DATOS!AX:AX,MATCH(CHECKLIST!B390,DATOS!B:B,0),1)=0,"",INDEX(DATOS!AX:AX,MATCH(CHECKLIST!B390,DATOS!B:B,0),1)),"")</f>
        <v/>
      </c>
      <c r="S390">
        <f t="shared" si="17"/>
        <v>0</v>
      </c>
      <c r="U390" t="str">
        <f t="shared" si="15"/>
        <v/>
      </c>
      <c r="V390" t="str">
        <f t="shared" si="16"/>
        <v/>
      </c>
    </row>
    <row r="391" spans="1:22" ht="15" customHeight="1" x14ac:dyDescent="0.25">
      <c r="A391" s="13">
        <v>378</v>
      </c>
      <c r="B391" t="str">
        <f>IFERROR(INDEX(DATOS!B:B,MATCH(CHECKLIST!A391,DATOS!BM:BM,0),1),"")</f>
        <v/>
      </c>
      <c r="C391" t="str">
        <f>IFERROR(INDEX(DATOS!I:I,MATCH(CHECKLIST!A391,DATOS!BM:BM,0),1),"")</f>
        <v/>
      </c>
      <c r="D391" t="str">
        <f>IFERROR(INDEX(DATOS!R:R,MATCH(CHECKLIST!E391,DATOS!F:F,0),1),"")</f>
        <v/>
      </c>
      <c r="E391" s="17" t="str">
        <f>IFERROR(INDEX(DATOS!F:F,MATCH(CHECKLIST!A391,DATOS!BM:BM,0),1),"")</f>
        <v/>
      </c>
      <c r="F391" s="3" t="str">
        <f>IFERROR(IF(INDEX(DATOS!AL:AL,MATCH(CHECKLIST!B391,DATOS!B:B,0),1)=0,"",INDEX(DATOS!AL:AL,MATCH(CHECKLIST!B391,DATOS!B:B,0),1)),"")</f>
        <v/>
      </c>
      <c r="G391" s="18" t="str">
        <f>IFERROR(IF(INDEX(DATOS!AQ:AQ,MATCH(CHECKLIST!B391,DATOS!B:B,0),1)=0,"",INDEX(DATOS!AQ:AQ,MATCH(CHECKLIST!B391,DATOS!B:B,0),1)),"")</f>
        <v/>
      </c>
      <c r="H391" s="18" t="str">
        <f>IFERROR(IF(INDEX(DATOS!AC:AC,MATCH(CHECKLIST!B391,DATOS!B:B,0),1)=0,"X",IF(INDEX(DATOS!AC:AC,MATCH(CHECKLIST!B391,DATOS!B:B,0),1)="VIGENTE","",INDEX(DATOS!AC:AC,MATCH(CHECKLIST!B391,DATOS!B:B,0),1))),"")</f>
        <v/>
      </c>
      <c r="I391" s="18" t="str">
        <f>IFERROR(IF(INDEX(DATOS!AU:AU,MATCH(CHECKLIST!B391,DATOS!B:B,0),1)=0,"",INDEX(DATOS!AU:AU,MATCH(CHECKLIST!B391,DATOS!B:B,0),1)),"")</f>
        <v/>
      </c>
      <c r="J391" s="18" t="str">
        <f>IFERROR(IF(INDEX(DATOS!AS:AS,MATCH(CHECKLIST!B391,DATOS!B:B,0),1)=0,"",INDEX(DATOS!AS:AS,MATCH(CHECKLIST!B391,DATOS!B:B,0),1)),"")</f>
        <v/>
      </c>
      <c r="K391" s="50" t="str">
        <f>IFERROR(IF(INDEX(DATOS!AT:AT,MATCH(CHECKLIST!B391,DATOS!B:B,0),1)=0,"",INDEX(DATOS!AT:AT,MATCH(CHECKLIST!B391,DATOS!B:B,0),1)),"")</f>
        <v/>
      </c>
      <c r="L391" s="18" t="str">
        <f>IFERROR(IF(INDEX(DATOS!AV:AV,MATCH(CHECKLIST!B391,DATOS!B:B,0),1)=0,"",INDEX(DATOS!AV:AV,MATCH(CHECKLIST!B391,DATOS!B:B,0),1)),"")</f>
        <v/>
      </c>
      <c r="M391" s="18" t="str">
        <f>IFERROR(IF(INDEX(DATOS!AR:AR,MATCH(CHECKLIST!B391,DATOS!B:B,0),1)=0,"",INDEX(DATOS!AR:AR,MATCH(CHECKLIST!B391,DATOS!B:B,0),1)),"")</f>
        <v/>
      </c>
      <c r="N391" s="50" t="str">
        <f ca="1">IFERROR(IF(INDEX(DATOS!K:K,MATCH(CHECKLIST!B391,DATOS!B:B,0),1)="","X",IF(INDEX(DATOS!K:K,MATCH(CHECKLIST!B391,DATOS!B:B,0),1)&gt;YEAR(TODAY())-1,"","VENCIDA")),"")</f>
        <v/>
      </c>
      <c r="O391" s="50" t="str">
        <f>IFERROR(IF(INDEX(DATOS!AY:AY,MATCH(CHECKLIST!B391,DATOS!B:B,0),1)=0,"",INDEX(DATOS!AY:AY,MATCH(CHECKLIST!B391,DATOS!B:B,0),1)),"")</f>
        <v/>
      </c>
      <c r="P391" s="18" t="str">
        <f>IFERROR(IF(INDEX(DATOS!AW:AW,MATCH(CHECKLIST!B391,DATOS!B:B,0),1)=0,"",INDEX(DATOS!AW:AW,MATCH(CHECKLIST!B391,DATOS!B:B,0),1)),"")</f>
        <v/>
      </c>
      <c r="Q391" s="18" t="str">
        <f>IFERROR(IF(INDEX(DATOS!AX:AX,MATCH(CHECKLIST!B391,DATOS!B:B,0),1)=0,"",INDEX(DATOS!AX:AX,MATCH(CHECKLIST!B391,DATOS!B:B,0),1)),"")</f>
        <v/>
      </c>
      <c r="R391" t="str">
        <f>IF(B391="","",1)</f>
        <v/>
      </c>
      <c r="S391" t="str">
        <f t="shared" si="17"/>
        <v/>
      </c>
      <c r="U391" t="str">
        <f t="shared" si="15"/>
        <v/>
      </c>
      <c r="V391" t="str">
        <f t="shared" si="16"/>
        <v/>
      </c>
    </row>
    <row r="392" spans="1:22" ht="15" customHeight="1" x14ac:dyDescent="0.25">
      <c r="A392" s="13">
        <v>379</v>
      </c>
      <c r="B392" t="str">
        <f>IFERROR(INDEX(DATOS!B:B,MATCH(CHECKLIST!A392,DATOS!BM:BM,0),1),"")</f>
        <v/>
      </c>
      <c r="C392" t="str">
        <f>IFERROR(INDEX(DATOS!I:I,MATCH(CHECKLIST!A392,DATOS!BM:BM,0),1),"")</f>
        <v/>
      </c>
      <c r="D392" t="str">
        <f>IFERROR(INDEX(DATOS!R:R,MATCH(CHECKLIST!E392,DATOS!F:F,0),1),"")</f>
        <v/>
      </c>
      <c r="E392" s="17" t="str">
        <f>IFERROR(INDEX(DATOS!F:F,MATCH(CHECKLIST!A392,DATOS!BM:BM,0),1),"")</f>
        <v/>
      </c>
      <c r="F392" s="3" t="str">
        <f>IFERROR(IF(INDEX(DATOS!AL:AL,MATCH(CHECKLIST!B392,DATOS!B:B,0),1)=0,"",INDEX(DATOS!AL:AL,MATCH(CHECKLIST!B392,DATOS!B:B,0),1)),"")</f>
        <v/>
      </c>
      <c r="G392" s="18" t="str">
        <f>IFERROR(IF(INDEX(DATOS!AQ:AQ,MATCH(CHECKLIST!B392,DATOS!B:B,0),1)=0,"",INDEX(DATOS!AQ:AQ,MATCH(CHECKLIST!B392,DATOS!B:B,0),1)),"")</f>
        <v/>
      </c>
      <c r="H392" s="18" t="str">
        <f>IFERROR(IF(INDEX(DATOS!AC:AC,MATCH(CHECKLIST!B392,DATOS!B:B,0),1)=0,"X",IF(INDEX(DATOS!AC:AC,MATCH(CHECKLIST!B392,DATOS!B:B,0),1)="VIGENTE","",INDEX(DATOS!AC:AC,MATCH(CHECKLIST!B392,DATOS!B:B,0),1))),"")</f>
        <v/>
      </c>
      <c r="I392" s="18" t="str">
        <f>IFERROR(IF(INDEX(DATOS!AU:AU,MATCH(CHECKLIST!B392,DATOS!B:B,0),1)=0,"",INDEX(DATOS!AU:AU,MATCH(CHECKLIST!B392,DATOS!B:B,0),1)),"")</f>
        <v/>
      </c>
      <c r="J392" s="18" t="str">
        <f>IFERROR(IF(INDEX(DATOS!AS:AS,MATCH(CHECKLIST!B392,DATOS!B:B,0),1)=0,"",INDEX(DATOS!AS:AS,MATCH(CHECKLIST!B392,DATOS!B:B,0),1)),"")</f>
        <v/>
      </c>
      <c r="K392" s="50" t="str">
        <f>IFERROR(IF(INDEX(DATOS!AT:AT,MATCH(CHECKLIST!B392,DATOS!B:B,0),1)=0,"",INDEX(DATOS!AT:AT,MATCH(CHECKLIST!B392,DATOS!B:B,0),1)),"")</f>
        <v/>
      </c>
      <c r="L392" s="18" t="str">
        <f>IFERROR(IF(INDEX(DATOS!AV:AV,MATCH(CHECKLIST!B392,DATOS!B:B,0),1)=0,"",INDEX(DATOS!AV:AV,MATCH(CHECKLIST!B392,DATOS!B:B,0),1)),"")</f>
        <v/>
      </c>
      <c r="M392" s="18" t="str">
        <f>IFERROR(IF(INDEX(DATOS!AR:AR,MATCH(CHECKLIST!B392,DATOS!B:B,0),1)=0,"",INDEX(DATOS!AR:AR,MATCH(CHECKLIST!B392,DATOS!B:B,0),1)),"")</f>
        <v/>
      </c>
      <c r="N392" s="50" t="str">
        <f ca="1">IFERROR(IF(INDEX(DATOS!K:K,MATCH(CHECKLIST!B392,DATOS!B:B,0),1)="","X",IF(INDEX(DATOS!K:K,MATCH(CHECKLIST!B392,DATOS!B:B,0),1)&gt;YEAR(TODAY())-1,"","VENCIDA")),"")</f>
        <v/>
      </c>
      <c r="O392" s="50" t="str">
        <f>IFERROR(IF(INDEX(DATOS!AY:AY,MATCH(CHECKLIST!B392,DATOS!B:B,0),1)=0,"",INDEX(DATOS!AY:AY,MATCH(CHECKLIST!B392,DATOS!B:B,0),1)),"")</f>
        <v/>
      </c>
      <c r="P392" s="18" t="str">
        <f>IFERROR(IF(INDEX(DATOS!AW:AW,MATCH(CHECKLIST!B392,DATOS!B:B,0),1)=0,"",INDEX(DATOS!AW:AW,MATCH(CHECKLIST!B392,DATOS!B:B,0),1)),"")</f>
        <v/>
      </c>
      <c r="Q392" s="18" t="str">
        <f>IFERROR(IF(INDEX(DATOS!AX:AX,MATCH(CHECKLIST!B392,DATOS!B:B,0),1)=0,"",INDEX(DATOS!AX:AX,MATCH(CHECKLIST!B392,DATOS!B:B,0),1)),"")</f>
        <v/>
      </c>
      <c r="S392">
        <f t="shared" si="17"/>
        <v>0</v>
      </c>
      <c r="U392" t="str">
        <f t="shared" si="15"/>
        <v/>
      </c>
      <c r="V392" t="str">
        <f t="shared" si="16"/>
        <v/>
      </c>
    </row>
    <row r="393" spans="1:22" ht="15" customHeight="1" x14ac:dyDescent="0.25">
      <c r="A393" s="13">
        <v>380</v>
      </c>
      <c r="B393" t="str">
        <f>IFERROR(INDEX(DATOS!B:B,MATCH(CHECKLIST!A393,DATOS!BM:BM,0),1),"")</f>
        <v/>
      </c>
      <c r="C393" t="str">
        <f>IFERROR(INDEX(DATOS!I:I,MATCH(CHECKLIST!A393,DATOS!BM:BM,0),1),"")</f>
        <v/>
      </c>
      <c r="D393" t="str">
        <f>IFERROR(INDEX(DATOS!R:R,MATCH(CHECKLIST!E393,DATOS!F:F,0),1),"")</f>
        <v/>
      </c>
      <c r="E393" s="17" t="str">
        <f>IFERROR(INDEX(DATOS!F:F,MATCH(CHECKLIST!A393,DATOS!BM:BM,0),1),"")</f>
        <v/>
      </c>
      <c r="F393" s="3" t="str">
        <f>IFERROR(IF(INDEX(DATOS!AL:AL,MATCH(CHECKLIST!B393,DATOS!B:B,0),1)=0,"",INDEX(DATOS!AL:AL,MATCH(CHECKLIST!B393,DATOS!B:B,0),1)),"")</f>
        <v/>
      </c>
      <c r="G393" s="18" t="str">
        <f>IFERROR(IF(INDEX(DATOS!AQ:AQ,MATCH(CHECKLIST!B393,DATOS!B:B,0),1)=0,"",INDEX(DATOS!AQ:AQ,MATCH(CHECKLIST!B393,DATOS!B:B,0),1)),"")</f>
        <v/>
      </c>
      <c r="H393" s="18" t="str">
        <f>IFERROR(IF(INDEX(DATOS!AC:AC,MATCH(CHECKLIST!B393,DATOS!B:B,0),1)=0,"X",IF(INDEX(DATOS!AC:AC,MATCH(CHECKLIST!B393,DATOS!B:B,0),1)="VIGENTE","",INDEX(DATOS!AC:AC,MATCH(CHECKLIST!B393,DATOS!B:B,0),1))),"")</f>
        <v/>
      </c>
      <c r="I393" s="18" t="str">
        <f>IFERROR(IF(INDEX(DATOS!AU:AU,MATCH(CHECKLIST!B393,DATOS!B:B,0),1)=0,"",INDEX(DATOS!AU:AU,MATCH(CHECKLIST!B393,DATOS!B:B,0),1)),"")</f>
        <v/>
      </c>
      <c r="J393" s="18" t="str">
        <f>IFERROR(IF(INDEX(DATOS!AS:AS,MATCH(CHECKLIST!B393,DATOS!B:B,0),1)=0,"",INDEX(DATOS!AS:AS,MATCH(CHECKLIST!B393,DATOS!B:B,0),1)),"")</f>
        <v/>
      </c>
      <c r="K393" s="50" t="str">
        <f>IFERROR(IF(INDEX(DATOS!AT:AT,MATCH(CHECKLIST!B393,DATOS!B:B,0),1)=0,"",INDEX(DATOS!AT:AT,MATCH(CHECKLIST!B393,DATOS!B:B,0),1)),"")</f>
        <v/>
      </c>
      <c r="L393" s="18" t="str">
        <f>IFERROR(IF(INDEX(DATOS!AV:AV,MATCH(CHECKLIST!B393,DATOS!B:B,0),1)=0,"",INDEX(DATOS!AV:AV,MATCH(CHECKLIST!B393,DATOS!B:B,0),1)),"")</f>
        <v/>
      </c>
      <c r="M393" s="18" t="str">
        <f>IFERROR(IF(INDEX(DATOS!AR:AR,MATCH(CHECKLIST!B393,DATOS!B:B,0),1)=0,"",INDEX(DATOS!AR:AR,MATCH(CHECKLIST!B393,DATOS!B:B,0),1)),"")</f>
        <v/>
      </c>
      <c r="N393" s="50" t="str">
        <f ca="1">IFERROR(IF(INDEX(DATOS!K:K,MATCH(CHECKLIST!B393,DATOS!B:B,0),1)="","X",IF(INDEX(DATOS!K:K,MATCH(CHECKLIST!B393,DATOS!B:B,0),1)&gt;YEAR(TODAY())-1,"","VENCIDA")),"")</f>
        <v/>
      </c>
      <c r="O393" s="50" t="str">
        <f>IFERROR(IF(INDEX(DATOS!AY:AY,MATCH(CHECKLIST!B393,DATOS!B:B,0),1)=0,"",INDEX(DATOS!AY:AY,MATCH(CHECKLIST!B393,DATOS!B:B,0),1)),"")</f>
        <v/>
      </c>
      <c r="P393" s="18" t="str">
        <f>IFERROR(IF(INDEX(DATOS!AW:AW,MATCH(CHECKLIST!B393,DATOS!B:B,0),1)=0,"",INDEX(DATOS!AW:AW,MATCH(CHECKLIST!B393,DATOS!B:B,0),1)),"")</f>
        <v/>
      </c>
      <c r="Q393" s="18" t="str">
        <f>IFERROR(IF(INDEX(DATOS!AX:AX,MATCH(CHECKLIST!B393,DATOS!B:B,0),1)=0,"",INDEX(DATOS!AX:AX,MATCH(CHECKLIST!B393,DATOS!B:B,0),1)),"")</f>
        <v/>
      </c>
      <c r="R393" t="str">
        <f>IF(B393="","",1)</f>
        <v/>
      </c>
      <c r="S393" t="str">
        <f t="shared" si="17"/>
        <v/>
      </c>
      <c r="U393" t="str">
        <f t="shared" si="15"/>
        <v/>
      </c>
      <c r="V393" t="str">
        <f t="shared" si="16"/>
        <v/>
      </c>
    </row>
    <row r="394" spans="1:22" ht="15" customHeight="1" x14ac:dyDescent="0.25">
      <c r="A394" s="13">
        <v>381</v>
      </c>
      <c r="B394" t="str">
        <f>IFERROR(INDEX(DATOS!B:B,MATCH(CHECKLIST!A394,DATOS!BM:BM,0),1),"")</f>
        <v/>
      </c>
      <c r="C394" t="str">
        <f>IFERROR(INDEX(DATOS!I:I,MATCH(CHECKLIST!A394,DATOS!BM:BM,0),1),"")</f>
        <v/>
      </c>
      <c r="D394" t="str">
        <f>IFERROR(INDEX(DATOS!R:R,MATCH(CHECKLIST!E394,DATOS!F:F,0),1),"")</f>
        <v/>
      </c>
      <c r="E394" s="17" t="str">
        <f>IFERROR(INDEX(DATOS!F:F,MATCH(CHECKLIST!A394,DATOS!BM:BM,0),1),"")</f>
        <v/>
      </c>
      <c r="F394" s="3" t="str">
        <f>IFERROR(IF(INDEX(DATOS!AL:AL,MATCH(CHECKLIST!B394,DATOS!B:B,0),1)=0,"",INDEX(DATOS!AL:AL,MATCH(CHECKLIST!B394,DATOS!B:B,0),1)),"")</f>
        <v/>
      </c>
      <c r="G394" s="18" t="str">
        <f>IFERROR(IF(INDEX(DATOS!AQ:AQ,MATCH(CHECKLIST!B394,DATOS!B:B,0),1)=0,"",INDEX(DATOS!AQ:AQ,MATCH(CHECKLIST!B394,DATOS!B:B,0),1)),"")</f>
        <v/>
      </c>
      <c r="H394" s="18" t="str">
        <f>IFERROR(IF(INDEX(DATOS!AC:AC,MATCH(CHECKLIST!B394,DATOS!B:B,0),1)=0,"X",IF(INDEX(DATOS!AC:AC,MATCH(CHECKLIST!B394,DATOS!B:B,0),1)="VIGENTE","",INDEX(DATOS!AC:AC,MATCH(CHECKLIST!B394,DATOS!B:B,0),1))),"")</f>
        <v/>
      </c>
      <c r="I394" s="18" t="str">
        <f>IFERROR(IF(INDEX(DATOS!AU:AU,MATCH(CHECKLIST!B394,DATOS!B:B,0),1)=0,"",INDEX(DATOS!AU:AU,MATCH(CHECKLIST!B394,DATOS!B:B,0),1)),"")</f>
        <v/>
      </c>
      <c r="J394" s="18" t="str">
        <f>IFERROR(IF(INDEX(DATOS!AS:AS,MATCH(CHECKLIST!B394,DATOS!B:B,0),1)=0,"",INDEX(DATOS!AS:AS,MATCH(CHECKLIST!B394,DATOS!B:B,0),1)),"")</f>
        <v/>
      </c>
      <c r="K394" s="50" t="str">
        <f>IFERROR(IF(INDEX(DATOS!AT:AT,MATCH(CHECKLIST!B394,DATOS!B:B,0),1)=0,"",INDEX(DATOS!AT:AT,MATCH(CHECKLIST!B394,DATOS!B:B,0),1)),"")</f>
        <v/>
      </c>
      <c r="L394" s="18" t="str">
        <f>IFERROR(IF(INDEX(DATOS!AV:AV,MATCH(CHECKLIST!B394,DATOS!B:B,0),1)=0,"",INDEX(DATOS!AV:AV,MATCH(CHECKLIST!B394,DATOS!B:B,0),1)),"")</f>
        <v/>
      </c>
      <c r="M394" s="18" t="str">
        <f>IFERROR(IF(INDEX(DATOS!AR:AR,MATCH(CHECKLIST!B394,DATOS!B:B,0),1)=0,"",INDEX(DATOS!AR:AR,MATCH(CHECKLIST!B394,DATOS!B:B,0),1)),"")</f>
        <v/>
      </c>
      <c r="N394" s="50" t="str">
        <f ca="1">IFERROR(IF(INDEX(DATOS!K:K,MATCH(CHECKLIST!B394,DATOS!B:B,0),1)="","X",IF(INDEX(DATOS!K:K,MATCH(CHECKLIST!B394,DATOS!B:B,0),1)&gt;YEAR(TODAY())-1,"","VENCIDA")),"")</f>
        <v/>
      </c>
      <c r="O394" s="50" t="str">
        <f>IFERROR(IF(INDEX(DATOS!AY:AY,MATCH(CHECKLIST!B394,DATOS!B:B,0),1)=0,"",INDEX(DATOS!AY:AY,MATCH(CHECKLIST!B394,DATOS!B:B,0),1)),"")</f>
        <v/>
      </c>
      <c r="P394" s="18" t="str">
        <f>IFERROR(IF(INDEX(DATOS!AW:AW,MATCH(CHECKLIST!B394,DATOS!B:B,0),1)=0,"",INDEX(DATOS!AW:AW,MATCH(CHECKLIST!B394,DATOS!B:B,0),1)),"")</f>
        <v/>
      </c>
      <c r="Q394" s="18" t="str">
        <f>IFERROR(IF(INDEX(DATOS!AX:AX,MATCH(CHECKLIST!B394,DATOS!B:B,0),1)=0,"",INDEX(DATOS!AX:AX,MATCH(CHECKLIST!B394,DATOS!B:B,0),1)),"")</f>
        <v/>
      </c>
      <c r="S394">
        <f t="shared" si="17"/>
        <v>0</v>
      </c>
      <c r="U394" t="str">
        <f t="shared" si="15"/>
        <v/>
      </c>
      <c r="V394" t="str">
        <f t="shared" si="16"/>
        <v/>
      </c>
    </row>
    <row r="395" spans="1:22" x14ac:dyDescent="0.25">
      <c r="A395" s="13">
        <v>382</v>
      </c>
      <c r="B395" t="str">
        <f>IFERROR(INDEX(DATOS!B:B,MATCH(CHECKLIST!A395,DATOS!BM:BM,0),1),"")</f>
        <v/>
      </c>
      <c r="C395" t="str">
        <f>IFERROR(INDEX(DATOS!I:I,MATCH(CHECKLIST!A395,DATOS!BM:BM,0),1),"")</f>
        <v/>
      </c>
      <c r="D395" t="str">
        <f>IFERROR(INDEX(DATOS!R:R,MATCH(CHECKLIST!E395,DATOS!F:F,0),1),"")</f>
        <v/>
      </c>
      <c r="E395" s="17" t="str">
        <f>IFERROR(INDEX(DATOS!F:F,MATCH(CHECKLIST!A395,DATOS!BM:BM,0),1),"")</f>
        <v/>
      </c>
      <c r="F395" s="3" t="str">
        <f>IFERROR(IF(INDEX(DATOS!AL:AL,MATCH(CHECKLIST!B395,DATOS!B:B,0),1)=0,"",INDEX(DATOS!AL:AL,MATCH(CHECKLIST!B395,DATOS!B:B,0),1)),"")</f>
        <v/>
      </c>
      <c r="G395" s="18" t="str">
        <f>IFERROR(IF(INDEX(DATOS!AQ:AQ,MATCH(CHECKLIST!B395,DATOS!B:B,0),1)=0,"",INDEX(DATOS!AQ:AQ,MATCH(CHECKLIST!B395,DATOS!B:B,0),1)),"")</f>
        <v/>
      </c>
      <c r="H395" s="18" t="str">
        <f>IFERROR(IF(INDEX(DATOS!AC:AC,MATCH(CHECKLIST!B395,DATOS!B:B,0),1)=0,"X",IF(INDEX(DATOS!AC:AC,MATCH(CHECKLIST!B395,DATOS!B:B,0),1)="VIGENTE","",INDEX(DATOS!AC:AC,MATCH(CHECKLIST!B395,DATOS!B:B,0),1))),"")</f>
        <v/>
      </c>
      <c r="I395" s="18" t="str">
        <f>IFERROR(IF(INDEX(DATOS!AU:AU,MATCH(CHECKLIST!B395,DATOS!B:B,0),1)=0,"",INDEX(DATOS!AU:AU,MATCH(CHECKLIST!B395,DATOS!B:B,0),1)),"")</f>
        <v/>
      </c>
      <c r="J395" s="18" t="str">
        <f>IFERROR(IF(INDEX(DATOS!AS:AS,MATCH(CHECKLIST!B395,DATOS!B:B,0),1)=0,"",INDEX(DATOS!AS:AS,MATCH(CHECKLIST!B395,DATOS!B:B,0),1)),"")</f>
        <v/>
      </c>
      <c r="K395" s="50" t="str">
        <f>IFERROR(IF(INDEX(DATOS!AT:AT,MATCH(CHECKLIST!B395,DATOS!B:B,0),1)=0,"",INDEX(DATOS!AT:AT,MATCH(CHECKLIST!B395,DATOS!B:B,0),1)),"")</f>
        <v/>
      </c>
      <c r="L395" s="18" t="str">
        <f>IFERROR(IF(INDEX(DATOS!AV:AV,MATCH(CHECKLIST!B395,DATOS!B:B,0),1)=0,"",INDEX(DATOS!AV:AV,MATCH(CHECKLIST!B395,DATOS!B:B,0),1)),"")</f>
        <v/>
      </c>
      <c r="M395" s="18" t="str">
        <f>IFERROR(IF(INDEX(DATOS!AR:AR,MATCH(CHECKLIST!B395,DATOS!B:B,0),1)=0,"",INDEX(DATOS!AR:AR,MATCH(CHECKLIST!B395,DATOS!B:B,0),1)),"")</f>
        <v/>
      </c>
      <c r="N395" s="50" t="str">
        <f ca="1">IFERROR(IF(INDEX(DATOS!K:K,MATCH(CHECKLIST!B395,DATOS!B:B,0),1)="","X",IF(INDEX(DATOS!K:K,MATCH(CHECKLIST!B395,DATOS!B:B,0),1)&gt;YEAR(TODAY())-1,"","VENCIDA")),"")</f>
        <v/>
      </c>
      <c r="O395" s="50" t="str">
        <f>IFERROR(IF(INDEX(DATOS!AY:AY,MATCH(CHECKLIST!B395,DATOS!B:B,0),1)=0,"",INDEX(DATOS!AY:AY,MATCH(CHECKLIST!B395,DATOS!B:B,0),1)),"")</f>
        <v/>
      </c>
      <c r="P395" s="18" t="str">
        <f>IFERROR(IF(INDEX(DATOS!AW:AW,MATCH(CHECKLIST!B395,DATOS!B:B,0),1)=0,"",INDEX(DATOS!AW:AW,MATCH(CHECKLIST!B395,DATOS!B:B,0),1)),"")</f>
        <v/>
      </c>
      <c r="Q395" s="18" t="str">
        <f>IFERROR(IF(INDEX(DATOS!AX:AX,MATCH(CHECKLIST!B395,DATOS!B:B,0),1)=0,"",INDEX(DATOS!AX:AX,MATCH(CHECKLIST!B395,DATOS!B:B,0),1)),"")</f>
        <v/>
      </c>
      <c r="R395" t="str">
        <f>IF(B395="","",1)</f>
        <v/>
      </c>
      <c r="S395" t="str">
        <f t="shared" si="17"/>
        <v/>
      </c>
      <c r="U395" t="str">
        <f t="shared" si="15"/>
        <v/>
      </c>
      <c r="V395" t="str">
        <f t="shared" si="16"/>
        <v/>
      </c>
    </row>
    <row r="396" spans="1:22" x14ac:dyDescent="0.25">
      <c r="A396" s="13">
        <v>383</v>
      </c>
      <c r="B396" t="str">
        <f>IFERROR(INDEX(DATOS!B:B,MATCH(CHECKLIST!A396,DATOS!BM:BM,0),1),"")</f>
        <v/>
      </c>
      <c r="C396" t="str">
        <f>IFERROR(INDEX(DATOS!I:I,MATCH(CHECKLIST!A396,DATOS!BM:BM,0),1),"")</f>
        <v/>
      </c>
      <c r="D396" t="str">
        <f>IFERROR(INDEX(DATOS!R:R,MATCH(CHECKLIST!E396,DATOS!F:F,0),1),"")</f>
        <v/>
      </c>
      <c r="E396" s="17" t="str">
        <f>IFERROR(INDEX(DATOS!F:F,MATCH(CHECKLIST!A396,DATOS!BM:BM,0),1),"")</f>
        <v/>
      </c>
      <c r="F396" s="3" t="str">
        <f>IFERROR(IF(INDEX(DATOS!AL:AL,MATCH(CHECKLIST!B396,DATOS!B:B,0),1)=0,"",INDEX(DATOS!AL:AL,MATCH(CHECKLIST!B396,DATOS!B:B,0),1)),"")</f>
        <v/>
      </c>
      <c r="G396" s="18" t="str">
        <f>IFERROR(IF(INDEX(DATOS!AQ:AQ,MATCH(CHECKLIST!B396,DATOS!B:B,0),1)=0,"",INDEX(DATOS!AQ:AQ,MATCH(CHECKLIST!B396,DATOS!B:B,0),1)),"")</f>
        <v/>
      </c>
      <c r="H396" s="18" t="str">
        <f>IFERROR(IF(INDEX(DATOS!AC:AC,MATCH(CHECKLIST!B396,DATOS!B:B,0),1)=0,"X",IF(INDEX(DATOS!AC:AC,MATCH(CHECKLIST!B396,DATOS!B:B,0),1)="VIGENTE","",INDEX(DATOS!AC:AC,MATCH(CHECKLIST!B396,DATOS!B:B,0),1))),"")</f>
        <v/>
      </c>
      <c r="I396" s="18" t="str">
        <f>IFERROR(IF(INDEX(DATOS!AU:AU,MATCH(CHECKLIST!B396,DATOS!B:B,0),1)=0,"",INDEX(DATOS!AU:AU,MATCH(CHECKLIST!B396,DATOS!B:B,0),1)),"")</f>
        <v/>
      </c>
      <c r="J396" s="18" t="str">
        <f>IFERROR(IF(INDEX(DATOS!AS:AS,MATCH(CHECKLIST!B396,DATOS!B:B,0),1)=0,"",INDEX(DATOS!AS:AS,MATCH(CHECKLIST!B396,DATOS!B:B,0),1)),"")</f>
        <v/>
      </c>
      <c r="K396" s="50" t="str">
        <f>IFERROR(IF(INDEX(DATOS!AT:AT,MATCH(CHECKLIST!B396,DATOS!B:B,0),1)=0,"",INDEX(DATOS!AT:AT,MATCH(CHECKLIST!B396,DATOS!B:B,0),1)),"")</f>
        <v/>
      </c>
      <c r="L396" s="18" t="str">
        <f>IFERROR(IF(INDEX(DATOS!AV:AV,MATCH(CHECKLIST!B396,DATOS!B:B,0),1)=0,"",INDEX(DATOS!AV:AV,MATCH(CHECKLIST!B396,DATOS!B:B,0),1)),"")</f>
        <v/>
      </c>
      <c r="M396" s="18" t="str">
        <f>IFERROR(IF(INDEX(DATOS!AR:AR,MATCH(CHECKLIST!B396,DATOS!B:B,0),1)=0,"",INDEX(DATOS!AR:AR,MATCH(CHECKLIST!B396,DATOS!B:B,0),1)),"")</f>
        <v/>
      </c>
      <c r="N396" s="50" t="str">
        <f ca="1">IFERROR(IF(INDEX(DATOS!K:K,MATCH(CHECKLIST!B396,DATOS!B:B,0),1)="","X",IF(INDEX(DATOS!K:K,MATCH(CHECKLIST!B396,DATOS!B:B,0),1)&gt;YEAR(TODAY())-1,"","VENCIDA")),"")</f>
        <v/>
      </c>
      <c r="O396" s="50" t="str">
        <f>IFERROR(IF(INDEX(DATOS!AY:AY,MATCH(CHECKLIST!B396,DATOS!B:B,0),1)=0,"",INDEX(DATOS!AY:AY,MATCH(CHECKLIST!B396,DATOS!B:B,0),1)),"")</f>
        <v/>
      </c>
      <c r="P396" s="18" t="str">
        <f>IFERROR(IF(INDEX(DATOS!AW:AW,MATCH(CHECKLIST!B396,DATOS!B:B,0),1)=0,"",INDEX(DATOS!AW:AW,MATCH(CHECKLIST!B396,DATOS!B:B,0),1)),"")</f>
        <v/>
      </c>
      <c r="Q396" s="18" t="str">
        <f>IFERROR(IF(INDEX(DATOS!AX:AX,MATCH(CHECKLIST!B396,DATOS!B:B,0),1)=0,"",INDEX(DATOS!AX:AX,MATCH(CHECKLIST!B396,DATOS!B:B,0),1)),"")</f>
        <v/>
      </c>
      <c r="S396">
        <f t="shared" si="17"/>
        <v>0</v>
      </c>
      <c r="U396" t="str">
        <f t="shared" si="15"/>
        <v/>
      </c>
      <c r="V396" t="str">
        <f t="shared" si="16"/>
        <v/>
      </c>
    </row>
    <row r="397" spans="1:22" x14ac:dyDescent="0.25">
      <c r="A397" s="13">
        <v>384</v>
      </c>
      <c r="B397" t="str">
        <f>IFERROR(INDEX(DATOS!B:B,MATCH(CHECKLIST!A397,DATOS!BM:BM,0),1),"")</f>
        <v/>
      </c>
      <c r="C397" t="str">
        <f>IFERROR(INDEX(DATOS!I:I,MATCH(CHECKLIST!A397,DATOS!BM:BM,0),1),"")</f>
        <v/>
      </c>
      <c r="D397" t="str">
        <f>IFERROR(INDEX(DATOS!R:R,MATCH(CHECKLIST!E397,DATOS!F:F,0),1),"")</f>
        <v/>
      </c>
      <c r="E397" s="17" t="str">
        <f>IFERROR(INDEX(DATOS!F:F,MATCH(CHECKLIST!A397,DATOS!BM:BM,0),1),"")</f>
        <v/>
      </c>
      <c r="F397" s="3" t="str">
        <f>IFERROR(IF(INDEX(DATOS!AL:AL,MATCH(CHECKLIST!B397,DATOS!B:B,0),1)=0,"",INDEX(DATOS!AL:AL,MATCH(CHECKLIST!B397,DATOS!B:B,0),1)),"")</f>
        <v/>
      </c>
      <c r="G397" s="18" t="str">
        <f>IFERROR(IF(INDEX(DATOS!AQ:AQ,MATCH(CHECKLIST!B397,DATOS!B:B,0),1)=0,"",INDEX(DATOS!AQ:AQ,MATCH(CHECKLIST!B397,DATOS!B:B,0),1)),"")</f>
        <v/>
      </c>
      <c r="H397" s="18" t="str">
        <f>IFERROR(IF(INDEX(DATOS!AC:AC,MATCH(CHECKLIST!B397,DATOS!B:B,0),1)=0,"X",IF(INDEX(DATOS!AC:AC,MATCH(CHECKLIST!B397,DATOS!B:B,0),1)="VIGENTE","",INDEX(DATOS!AC:AC,MATCH(CHECKLIST!B397,DATOS!B:B,0),1))),"")</f>
        <v/>
      </c>
      <c r="I397" s="18" t="str">
        <f>IFERROR(IF(INDEX(DATOS!AU:AU,MATCH(CHECKLIST!B397,DATOS!B:B,0),1)=0,"",INDEX(DATOS!AU:AU,MATCH(CHECKLIST!B397,DATOS!B:B,0),1)),"")</f>
        <v/>
      </c>
      <c r="J397" s="18" t="str">
        <f>IFERROR(IF(INDEX(DATOS!AS:AS,MATCH(CHECKLIST!B397,DATOS!B:B,0),1)=0,"",INDEX(DATOS!AS:AS,MATCH(CHECKLIST!B397,DATOS!B:B,0),1)),"")</f>
        <v/>
      </c>
      <c r="K397" s="50" t="str">
        <f>IFERROR(IF(INDEX(DATOS!AT:AT,MATCH(CHECKLIST!B397,DATOS!B:B,0),1)=0,"",INDEX(DATOS!AT:AT,MATCH(CHECKLIST!B397,DATOS!B:B,0),1)),"")</f>
        <v/>
      </c>
      <c r="L397" s="18" t="str">
        <f>IFERROR(IF(INDEX(DATOS!AV:AV,MATCH(CHECKLIST!B397,DATOS!B:B,0),1)=0,"",INDEX(DATOS!AV:AV,MATCH(CHECKLIST!B397,DATOS!B:B,0),1)),"")</f>
        <v/>
      </c>
      <c r="M397" s="18" t="str">
        <f>IFERROR(IF(INDEX(DATOS!AR:AR,MATCH(CHECKLIST!B397,DATOS!B:B,0),1)=0,"",INDEX(DATOS!AR:AR,MATCH(CHECKLIST!B397,DATOS!B:B,0),1)),"")</f>
        <v/>
      </c>
      <c r="N397" s="50" t="str">
        <f ca="1">IFERROR(IF(INDEX(DATOS!K:K,MATCH(CHECKLIST!B397,DATOS!B:B,0),1)="","X",IF(INDEX(DATOS!K:K,MATCH(CHECKLIST!B397,DATOS!B:B,0),1)&gt;YEAR(TODAY())-1,"","VENCIDA")),"")</f>
        <v/>
      </c>
      <c r="O397" s="50" t="str">
        <f>IFERROR(IF(INDEX(DATOS!AY:AY,MATCH(CHECKLIST!B397,DATOS!B:B,0),1)=0,"",INDEX(DATOS!AY:AY,MATCH(CHECKLIST!B397,DATOS!B:B,0),1)),"")</f>
        <v/>
      </c>
      <c r="P397" s="18" t="str">
        <f>IFERROR(IF(INDEX(DATOS!AW:AW,MATCH(CHECKLIST!B397,DATOS!B:B,0),1)=0,"",INDEX(DATOS!AW:AW,MATCH(CHECKLIST!B397,DATOS!B:B,0),1)),"")</f>
        <v/>
      </c>
      <c r="Q397" s="18" t="str">
        <f>IFERROR(IF(INDEX(DATOS!AX:AX,MATCH(CHECKLIST!B397,DATOS!B:B,0),1)=0,"",INDEX(DATOS!AX:AX,MATCH(CHECKLIST!B397,DATOS!B:B,0),1)),"")</f>
        <v/>
      </c>
      <c r="R397" t="str">
        <f>IF(B397="","",1)</f>
        <v/>
      </c>
      <c r="S397" t="str">
        <f t="shared" si="17"/>
        <v/>
      </c>
      <c r="U397" t="str">
        <f t="shared" si="15"/>
        <v/>
      </c>
      <c r="V397" t="str">
        <f t="shared" si="16"/>
        <v/>
      </c>
    </row>
    <row r="398" spans="1:22" x14ac:dyDescent="0.25">
      <c r="A398" s="13">
        <v>385</v>
      </c>
      <c r="B398" t="str">
        <f>IFERROR(INDEX(DATOS!B:B,MATCH(CHECKLIST!A398,DATOS!BM:BM,0),1),"")</f>
        <v/>
      </c>
      <c r="C398" t="str">
        <f>IFERROR(INDEX(DATOS!I:I,MATCH(CHECKLIST!A398,DATOS!BM:BM,0),1),"")</f>
        <v/>
      </c>
      <c r="D398" t="str">
        <f>IFERROR(INDEX(DATOS!R:R,MATCH(CHECKLIST!E398,DATOS!F:F,0),1),"")</f>
        <v/>
      </c>
      <c r="E398" s="17" t="str">
        <f>IFERROR(INDEX(DATOS!F:F,MATCH(CHECKLIST!A398,DATOS!BM:BM,0),1),"")</f>
        <v/>
      </c>
      <c r="F398" s="3" t="str">
        <f>IFERROR(IF(INDEX(DATOS!AL:AL,MATCH(CHECKLIST!B398,DATOS!B:B,0),1)=0,"",INDEX(DATOS!AL:AL,MATCH(CHECKLIST!B398,DATOS!B:B,0),1)),"")</f>
        <v/>
      </c>
      <c r="G398" s="18" t="str">
        <f>IFERROR(IF(INDEX(DATOS!AQ:AQ,MATCH(CHECKLIST!B398,DATOS!B:B,0),1)=0,"",INDEX(DATOS!AQ:AQ,MATCH(CHECKLIST!B398,DATOS!B:B,0),1)),"")</f>
        <v/>
      </c>
      <c r="H398" s="18" t="str">
        <f>IFERROR(IF(INDEX(DATOS!AC:AC,MATCH(CHECKLIST!B398,DATOS!B:B,0),1)=0,"X",IF(INDEX(DATOS!AC:AC,MATCH(CHECKLIST!B398,DATOS!B:B,0),1)="VIGENTE","",INDEX(DATOS!AC:AC,MATCH(CHECKLIST!B398,DATOS!B:B,0),1))),"")</f>
        <v/>
      </c>
      <c r="I398" s="18" t="str">
        <f>IFERROR(IF(INDEX(DATOS!AU:AU,MATCH(CHECKLIST!B398,DATOS!B:B,0),1)=0,"",INDEX(DATOS!AU:AU,MATCH(CHECKLIST!B398,DATOS!B:B,0),1)),"")</f>
        <v/>
      </c>
      <c r="J398" s="18" t="str">
        <f>IFERROR(IF(INDEX(DATOS!AS:AS,MATCH(CHECKLIST!B398,DATOS!B:B,0),1)=0,"",INDEX(DATOS!AS:AS,MATCH(CHECKLIST!B398,DATOS!B:B,0),1)),"")</f>
        <v/>
      </c>
      <c r="K398" s="50" t="str">
        <f>IFERROR(IF(INDEX(DATOS!AT:AT,MATCH(CHECKLIST!B398,DATOS!B:B,0),1)=0,"",INDEX(DATOS!AT:AT,MATCH(CHECKLIST!B398,DATOS!B:B,0),1)),"")</f>
        <v/>
      </c>
      <c r="L398" s="18" t="str">
        <f>IFERROR(IF(INDEX(DATOS!AV:AV,MATCH(CHECKLIST!B398,DATOS!B:B,0),1)=0,"",INDEX(DATOS!AV:AV,MATCH(CHECKLIST!B398,DATOS!B:B,0),1)),"")</f>
        <v/>
      </c>
      <c r="M398" s="18" t="str">
        <f>IFERROR(IF(INDEX(DATOS!AR:AR,MATCH(CHECKLIST!B398,DATOS!B:B,0),1)=0,"",INDEX(DATOS!AR:AR,MATCH(CHECKLIST!B398,DATOS!B:B,0),1)),"")</f>
        <v/>
      </c>
      <c r="N398" s="50" t="str">
        <f ca="1">IFERROR(IF(INDEX(DATOS!K:K,MATCH(CHECKLIST!B398,DATOS!B:B,0),1)="","X",IF(INDEX(DATOS!K:K,MATCH(CHECKLIST!B398,DATOS!B:B,0),1)&gt;YEAR(TODAY())-1,"","VENCIDA")),"")</f>
        <v/>
      </c>
      <c r="O398" s="50" t="str">
        <f>IFERROR(IF(INDEX(DATOS!AY:AY,MATCH(CHECKLIST!B398,DATOS!B:B,0),1)=0,"",INDEX(DATOS!AY:AY,MATCH(CHECKLIST!B398,DATOS!B:B,0),1)),"")</f>
        <v/>
      </c>
      <c r="P398" s="18" t="str">
        <f>IFERROR(IF(INDEX(DATOS!AW:AW,MATCH(CHECKLIST!B398,DATOS!B:B,0),1)=0,"",INDEX(DATOS!AW:AW,MATCH(CHECKLIST!B398,DATOS!B:B,0),1)),"")</f>
        <v/>
      </c>
      <c r="Q398" s="18" t="str">
        <f>IFERROR(IF(INDEX(DATOS!AX:AX,MATCH(CHECKLIST!B398,DATOS!B:B,0),1)=0,"",INDEX(DATOS!AX:AX,MATCH(CHECKLIST!B398,DATOS!B:B,0),1)),"")</f>
        <v/>
      </c>
      <c r="S398">
        <f t="shared" si="17"/>
        <v>0</v>
      </c>
      <c r="U398" t="str">
        <f t="shared" ref="U398:U461" si="18">IF(C398="","",C398)</f>
        <v/>
      </c>
      <c r="V398" t="str">
        <f t="shared" ref="V398:V461" si="19">IF(B398="","",B398)</f>
        <v/>
      </c>
    </row>
    <row r="399" spans="1:22" x14ac:dyDescent="0.25">
      <c r="A399" s="13">
        <v>386</v>
      </c>
      <c r="B399" t="str">
        <f>IFERROR(INDEX(DATOS!B:B,MATCH(CHECKLIST!A399,DATOS!BM:BM,0),1),"")</f>
        <v/>
      </c>
      <c r="C399" t="str">
        <f>IFERROR(INDEX(DATOS!I:I,MATCH(CHECKLIST!A399,DATOS!BM:BM,0),1),"")</f>
        <v/>
      </c>
      <c r="D399" t="str">
        <f>IFERROR(INDEX(DATOS!R:R,MATCH(CHECKLIST!E399,DATOS!F:F,0),1),"")</f>
        <v/>
      </c>
      <c r="E399" s="17" t="str">
        <f>IFERROR(INDEX(DATOS!F:F,MATCH(CHECKLIST!A399,DATOS!BM:BM,0),1),"")</f>
        <v/>
      </c>
      <c r="F399" s="3" t="str">
        <f>IFERROR(IF(INDEX(DATOS!AL:AL,MATCH(CHECKLIST!B399,DATOS!B:B,0),1)=0,"",INDEX(DATOS!AL:AL,MATCH(CHECKLIST!B399,DATOS!B:B,0),1)),"")</f>
        <v/>
      </c>
      <c r="G399" s="18" t="str">
        <f>IFERROR(IF(INDEX(DATOS!AQ:AQ,MATCH(CHECKLIST!B399,DATOS!B:B,0),1)=0,"",INDEX(DATOS!AQ:AQ,MATCH(CHECKLIST!B399,DATOS!B:B,0),1)),"")</f>
        <v/>
      </c>
      <c r="H399" s="18" t="str">
        <f>IFERROR(IF(INDEX(DATOS!AC:AC,MATCH(CHECKLIST!B399,DATOS!B:B,0),1)=0,"X",IF(INDEX(DATOS!AC:AC,MATCH(CHECKLIST!B399,DATOS!B:B,0),1)="VIGENTE","",INDEX(DATOS!AC:AC,MATCH(CHECKLIST!B399,DATOS!B:B,0),1))),"")</f>
        <v/>
      </c>
      <c r="I399" s="18" t="str">
        <f>IFERROR(IF(INDEX(DATOS!AU:AU,MATCH(CHECKLIST!B399,DATOS!B:B,0),1)=0,"",INDEX(DATOS!AU:AU,MATCH(CHECKLIST!B399,DATOS!B:B,0),1)),"")</f>
        <v/>
      </c>
      <c r="J399" s="18" t="str">
        <f>IFERROR(IF(INDEX(DATOS!AS:AS,MATCH(CHECKLIST!B399,DATOS!B:B,0),1)=0,"",INDEX(DATOS!AS:AS,MATCH(CHECKLIST!B399,DATOS!B:B,0),1)),"")</f>
        <v/>
      </c>
      <c r="K399" s="50" t="str">
        <f>IFERROR(IF(INDEX(DATOS!AT:AT,MATCH(CHECKLIST!B399,DATOS!B:B,0),1)=0,"",INDEX(DATOS!AT:AT,MATCH(CHECKLIST!B399,DATOS!B:B,0),1)),"")</f>
        <v/>
      </c>
      <c r="L399" s="18" t="str">
        <f>IFERROR(IF(INDEX(DATOS!AV:AV,MATCH(CHECKLIST!B399,DATOS!B:B,0),1)=0,"",INDEX(DATOS!AV:AV,MATCH(CHECKLIST!B399,DATOS!B:B,0),1)),"")</f>
        <v/>
      </c>
      <c r="M399" s="18" t="str">
        <f>IFERROR(IF(INDEX(DATOS!AR:AR,MATCH(CHECKLIST!B399,DATOS!B:B,0),1)=0,"",INDEX(DATOS!AR:AR,MATCH(CHECKLIST!B399,DATOS!B:B,0),1)),"")</f>
        <v/>
      </c>
      <c r="N399" s="50" t="str">
        <f ca="1">IFERROR(IF(INDEX(DATOS!K:K,MATCH(CHECKLIST!B399,DATOS!B:B,0),1)="","X",IF(INDEX(DATOS!K:K,MATCH(CHECKLIST!B399,DATOS!B:B,0),1)&gt;YEAR(TODAY())-1,"","VENCIDA")),"")</f>
        <v/>
      </c>
      <c r="O399" s="50" t="str">
        <f>IFERROR(IF(INDEX(DATOS!AY:AY,MATCH(CHECKLIST!B399,DATOS!B:B,0),1)=0,"",INDEX(DATOS!AY:AY,MATCH(CHECKLIST!B399,DATOS!B:B,0),1)),"")</f>
        <v/>
      </c>
      <c r="P399" s="18" t="str">
        <f>IFERROR(IF(INDEX(DATOS!AW:AW,MATCH(CHECKLIST!B399,DATOS!B:B,0),1)=0,"",INDEX(DATOS!AW:AW,MATCH(CHECKLIST!B399,DATOS!B:B,0),1)),"")</f>
        <v/>
      </c>
      <c r="Q399" s="18" t="str">
        <f>IFERROR(IF(INDEX(DATOS!AX:AX,MATCH(CHECKLIST!B399,DATOS!B:B,0),1)=0,"",INDEX(DATOS!AX:AX,MATCH(CHECKLIST!B399,DATOS!B:B,0),1)),"")</f>
        <v/>
      </c>
      <c r="R399" t="str">
        <f>IF(B399="","",1)</f>
        <v/>
      </c>
      <c r="S399" t="str">
        <f t="shared" si="17"/>
        <v/>
      </c>
      <c r="U399" t="str">
        <f t="shared" si="18"/>
        <v/>
      </c>
      <c r="V399" t="str">
        <f t="shared" si="19"/>
        <v/>
      </c>
    </row>
    <row r="400" spans="1:22" x14ac:dyDescent="0.25">
      <c r="A400" s="13">
        <v>387</v>
      </c>
      <c r="B400" t="str">
        <f>IFERROR(INDEX(DATOS!B:B,MATCH(CHECKLIST!A400,DATOS!BM:BM,0),1),"")</f>
        <v/>
      </c>
      <c r="C400" t="str">
        <f>IFERROR(INDEX(DATOS!I:I,MATCH(CHECKLIST!A400,DATOS!BM:BM,0),1),"")</f>
        <v/>
      </c>
      <c r="D400" t="str">
        <f>IFERROR(INDEX(DATOS!R:R,MATCH(CHECKLIST!E400,DATOS!F:F,0),1),"")</f>
        <v/>
      </c>
      <c r="E400" s="17" t="str">
        <f>IFERROR(INDEX(DATOS!F:F,MATCH(CHECKLIST!A400,DATOS!BM:BM,0),1),"")</f>
        <v/>
      </c>
      <c r="F400" s="3" t="str">
        <f>IFERROR(IF(INDEX(DATOS!AL:AL,MATCH(CHECKLIST!B400,DATOS!B:B,0),1)=0,"",INDEX(DATOS!AL:AL,MATCH(CHECKLIST!B400,DATOS!B:B,0),1)),"")</f>
        <v/>
      </c>
      <c r="G400" s="18" t="str">
        <f>IFERROR(IF(INDEX(DATOS!AQ:AQ,MATCH(CHECKLIST!B400,DATOS!B:B,0),1)=0,"",INDEX(DATOS!AQ:AQ,MATCH(CHECKLIST!B400,DATOS!B:B,0),1)),"")</f>
        <v/>
      </c>
      <c r="H400" s="18" t="str">
        <f>IFERROR(IF(INDEX(DATOS!AC:AC,MATCH(CHECKLIST!B400,DATOS!B:B,0),1)=0,"X",IF(INDEX(DATOS!AC:AC,MATCH(CHECKLIST!B400,DATOS!B:B,0),1)="VIGENTE","",INDEX(DATOS!AC:AC,MATCH(CHECKLIST!B400,DATOS!B:B,0),1))),"")</f>
        <v/>
      </c>
      <c r="I400" s="18" t="str">
        <f>IFERROR(IF(INDEX(DATOS!AU:AU,MATCH(CHECKLIST!B400,DATOS!B:B,0),1)=0,"",INDEX(DATOS!AU:AU,MATCH(CHECKLIST!B400,DATOS!B:B,0),1)),"")</f>
        <v/>
      </c>
      <c r="J400" s="18" t="str">
        <f>IFERROR(IF(INDEX(DATOS!AS:AS,MATCH(CHECKLIST!B400,DATOS!B:B,0),1)=0,"",INDEX(DATOS!AS:AS,MATCH(CHECKLIST!B400,DATOS!B:B,0),1)),"")</f>
        <v/>
      </c>
      <c r="K400" s="50" t="str">
        <f>IFERROR(IF(INDEX(DATOS!AT:AT,MATCH(CHECKLIST!B400,DATOS!B:B,0),1)=0,"",INDEX(DATOS!AT:AT,MATCH(CHECKLIST!B400,DATOS!B:B,0),1)),"")</f>
        <v/>
      </c>
      <c r="L400" s="18" t="str">
        <f>IFERROR(IF(INDEX(DATOS!AV:AV,MATCH(CHECKLIST!B400,DATOS!B:B,0),1)=0,"",INDEX(DATOS!AV:AV,MATCH(CHECKLIST!B400,DATOS!B:B,0),1)),"")</f>
        <v/>
      </c>
      <c r="M400" s="18" t="str">
        <f>IFERROR(IF(INDEX(DATOS!AR:AR,MATCH(CHECKLIST!B400,DATOS!B:B,0),1)=0,"",INDEX(DATOS!AR:AR,MATCH(CHECKLIST!B400,DATOS!B:B,0),1)),"")</f>
        <v/>
      </c>
      <c r="N400" s="50" t="str">
        <f ca="1">IFERROR(IF(INDEX(DATOS!K:K,MATCH(CHECKLIST!B400,DATOS!B:B,0),1)="","X",IF(INDEX(DATOS!K:K,MATCH(CHECKLIST!B400,DATOS!B:B,0),1)&gt;YEAR(TODAY())-1,"","VENCIDA")),"")</f>
        <v/>
      </c>
      <c r="O400" s="50" t="str">
        <f>IFERROR(IF(INDEX(DATOS!AY:AY,MATCH(CHECKLIST!B400,DATOS!B:B,0),1)=0,"",INDEX(DATOS!AY:AY,MATCH(CHECKLIST!B400,DATOS!B:B,0),1)),"")</f>
        <v/>
      </c>
      <c r="P400" s="18" t="str">
        <f>IFERROR(IF(INDEX(DATOS!AW:AW,MATCH(CHECKLIST!B400,DATOS!B:B,0),1)=0,"",INDEX(DATOS!AW:AW,MATCH(CHECKLIST!B400,DATOS!B:B,0),1)),"")</f>
        <v/>
      </c>
      <c r="Q400" s="18" t="str">
        <f>IFERROR(IF(INDEX(DATOS!AX:AX,MATCH(CHECKLIST!B400,DATOS!B:B,0),1)=0,"",INDEX(DATOS!AX:AX,MATCH(CHECKLIST!B400,DATOS!B:B,0),1)),"")</f>
        <v/>
      </c>
      <c r="S400">
        <f t="shared" ref="S400:S463" si="20">IF(Q$13="","",R400)</f>
        <v>0</v>
      </c>
      <c r="U400" t="str">
        <f t="shared" si="18"/>
        <v/>
      </c>
      <c r="V400" t="str">
        <f t="shared" si="19"/>
        <v/>
      </c>
    </row>
    <row r="401" spans="1:22" x14ac:dyDescent="0.25">
      <c r="A401" s="13">
        <v>388</v>
      </c>
      <c r="B401" t="str">
        <f>IFERROR(INDEX(DATOS!B:B,MATCH(CHECKLIST!A401,DATOS!BM:BM,0),1),"")</f>
        <v/>
      </c>
      <c r="C401" t="str">
        <f>IFERROR(INDEX(DATOS!I:I,MATCH(CHECKLIST!A401,DATOS!BM:BM,0),1),"")</f>
        <v/>
      </c>
      <c r="D401" t="str">
        <f>IFERROR(INDEX(DATOS!R:R,MATCH(CHECKLIST!E401,DATOS!F:F,0),1),"")</f>
        <v/>
      </c>
      <c r="E401" s="17" t="str">
        <f>IFERROR(INDEX(DATOS!F:F,MATCH(CHECKLIST!A401,DATOS!BM:BM,0),1),"")</f>
        <v/>
      </c>
      <c r="F401" s="3" t="str">
        <f>IFERROR(IF(INDEX(DATOS!AL:AL,MATCH(CHECKLIST!B401,DATOS!B:B,0),1)=0,"",INDEX(DATOS!AL:AL,MATCH(CHECKLIST!B401,DATOS!B:B,0),1)),"")</f>
        <v/>
      </c>
      <c r="G401" s="18" t="str">
        <f>IFERROR(IF(INDEX(DATOS!AQ:AQ,MATCH(CHECKLIST!B401,DATOS!B:B,0),1)=0,"",INDEX(DATOS!AQ:AQ,MATCH(CHECKLIST!B401,DATOS!B:B,0),1)),"")</f>
        <v/>
      </c>
      <c r="H401" s="18" t="str">
        <f>IFERROR(IF(INDEX(DATOS!AC:AC,MATCH(CHECKLIST!B401,DATOS!B:B,0),1)=0,"X",IF(INDEX(DATOS!AC:AC,MATCH(CHECKLIST!B401,DATOS!B:B,0),1)="VIGENTE","",INDEX(DATOS!AC:AC,MATCH(CHECKLIST!B401,DATOS!B:B,0),1))),"")</f>
        <v/>
      </c>
      <c r="I401" s="18" t="str">
        <f>IFERROR(IF(INDEX(DATOS!AU:AU,MATCH(CHECKLIST!B401,DATOS!B:B,0),1)=0,"",INDEX(DATOS!AU:AU,MATCH(CHECKLIST!B401,DATOS!B:B,0),1)),"")</f>
        <v/>
      </c>
      <c r="J401" s="18" t="str">
        <f>IFERROR(IF(INDEX(DATOS!AS:AS,MATCH(CHECKLIST!B401,DATOS!B:B,0),1)=0,"",INDEX(DATOS!AS:AS,MATCH(CHECKLIST!B401,DATOS!B:B,0),1)),"")</f>
        <v/>
      </c>
      <c r="K401" s="50" t="str">
        <f>IFERROR(IF(INDEX(DATOS!AT:AT,MATCH(CHECKLIST!B401,DATOS!B:B,0),1)=0,"",INDEX(DATOS!AT:AT,MATCH(CHECKLIST!B401,DATOS!B:B,0),1)),"")</f>
        <v/>
      </c>
      <c r="L401" s="18" t="str">
        <f>IFERROR(IF(INDEX(DATOS!AV:AV,MATCH(CHECKLIST!B401,DATOS!B:B,0),1)=0,"",INDEX(DATOS!AV:AV,MATCH(CHECKLIST!B401,DATOS!B:B,0),1)),"")</f>
        <v/>
      </c>
      <c r="M401" s="18" t="str">
        <f>IFERROR(IF(INDEX(DATOS!AR:AR,MATCH(CHECKLIST!B401,DATOS!B:B,0),1)=0,"",INDEX(DATOS!AR:AR,MATCH(CHECKLIST!B401,DATOS!B:B,0),1)),"")</f>
        <v/>
      </c>
      <c r="N401" s="50" t="str">
        <f ca="1">IFERROR(IF(INDEX(DATOS!K:K,MATCH(CHECKLIST!B401,DATOS!B:B,0),1)="","X",IF(INDEX(DATOS!K:K,MATCH(CHECKLIST!B401,DATOS!B:B,0),1)&gt;YEAR(TODAY())-1,"","VENCIDA")),"")</f>
        <v/>
      </c>
      <c r="O401" s="50" t="str">
        <f>IFERROR(IF(INDEX(DATOS!AY:AY,MATCH(CHECKLIST!B401,DATOS!B:B,0),1)=0,"",INDEX(DATOS!AY:AY,MATCH(CHECKLIST!B401,DATOS!B:B,0),1)),"")</f>
        <v/>
      </c>
      <c r="P401" s="18" t="str">
        <f>IFERROR(IF(INDEX(DATOS!AW:AW,MATCH(CHECKLIST!B401,DATOS!B:B,0),1)=0,"",INDEX(DATOS!AW:AW,MATCH(CHECKLIST!B401,DATOS!B:B,0),1)),"")</f>
        <v/>
      </c>
      <c r="Q401" s="18" t="str">
        <f>IFERROR(IF(INDEX(DATOS!AX:AX,MATCH(CHECKLIST!B401,DATOS!B:B,0),1)=0,"",INDEX(DATOS!AX:AX,MATCH(CHECKLIST!B401,DATOS!B:B,0),1)),"")</f>
        <v/>
      </c>
      <c r="R401" t="str">
        <f>IF(B401="","",1)</f>
        <v/>
      </c>
      <c r="S401" t="str">
        <f t="shared" si="20"/>
        <v/>
      </c>
      <c r="U401" t="str">
        <f t="shared" si="18"/>
        <v/>
      </c>
      <c r="V401" t="str">
        <f t="shared" si="19"/>
        <v/>
      </c>
    </row>
    <row r="402" spans="1:22" x14ac:dyDescent="0.25">
      <c r="A402" s="13">
        <v>389</v>
      </c>
      <c r="B402" t="str">
        <f>IFERROR(INDEX(DATOS!B:B,MATCH(CHECKLIST!A402,DATOS!BM:BM,0),1),"")</f>
        <v/>
      </c>
      <c r="C402" t="str">
        <f>IFERROR(INDEX(DATOS!I:I,MATCH(CHECKLIST!A402,DATOS!BM:BM,0),1),"")</f>
        <v/>
      </c>
      <c r="D402" t="str">
        <f>IFERROR(INDEX(DATOS!R:R,MATCH(CHECKLIST!E402,DATOS!F:F,0),1),"")</f>
        <v/>
      </c>
      <c r="E402" s="17" t="str">
        <f>IFERROR(INDEX(DATOS!F:F,MATCH(CHECKLIST!A402,DATOS!BM:BM,0),1),"")</f>
        <v/>
      </c>
      <c r="F402" s="3" t="str">
        <f>IFERROR(IF(INDEX(DATOS!AL:AL,MATCH(CHECKLIST!B402,DATOS!B:B,0),1)=0,"",INDEX(DATOS!AL:AL,MATCH(CHECKLIST!B402,DATOS!B:B,0),1)),"")</f>
        <v/>
      </c>
      <c r="G402" s="18" t="str">
        <f>IFERROR(IF(INDEX(DATOS!AQ:AQ,MATCH(CHECKLIST!B402,DATOS!B:B,0),1)=0,"",INDEX(DATOS!AQ:AQ,MATCH(CHECKLIST!B402,DATOS!B:B,0),1)),"")</f>
        <v/>
      </c>
      <c r="H402" s="18" t="str">
        <f>IFERROR(IF(INDEX(DATOS!AC:AC,MATCH(CHECKLIST!B402,DATOS!B:B,0),1)=0,"X",IF(INDEX(DATOS!AC:AC,MATCH(CHECKLIST!B402,DATOS!B:B,0),1)="VIGENTE","",INDEX(DATOS!AC:AC,MATCH(CHECKLIST!B402,DATOS!B:B,0),1))),"")</f>
        <v/>
      </c>
      <c r="I402" s="18" t="str">
        <f>IFERROR(IF(INDEX(DATOS!AU:AU,MATCH(CHECKLIST!B402,DATOS!B:B,0),1)=0,"",INDEX(DATOS!AU:AU,MATCH(CHECKLIST!B402,DATOS!B:B,0),1)),"")</f>
        <v/>
      </c>
      <c r="J402" s="18" t="str">
        <f>IFERROR(IF(INDEX(DATOS!AS:AS,MATCH(CHECKLIST!B402,DATOS!B:B,0),1)=0,"",INDEX(DATOS!AS:AS,MATCH(CHECKLIST!B402,DATOS!B:B,0),1)),"")</f>
        <v/>
      </c>
      <c r="K402" s="50" t="str">
        <f>IFERROR(IF(INDEX(DATOS!AT:AT,MATCH(CHECKLIST!B402,DATOS!B:B,0),1)=0,"",INDEX(DATOS!AT:AT,MATCH(CHECKLIST!B402,DATOS!B:B,0),1)),"")</f>
        <v/>
      </c>
      <c r="L402" s="18" t="str">
        <f>IFERROR(IF(INDEX(DATOS!AV:AV,MATCH(CHECKLIST!B402,DATOS!B:B,0),1)=0,"",INDEX(DATOS!AV:AV,MATCH(CHECKLIST!B402,DATOS!B:B,0),1)),"")</f>
        <v/>
      </c>
      <c r="M402" s="18" t="str">
        <f>IFERROR(IF(INDEX(DATOS!AR:AR,MATCH(CHECKLIST!B402,DATOS!B:B,0),1)=0,"",INDEX(DATOS!AR:AR,MATCH(CHECKLIST!B402,DATOS!B:B,0),1)),"")</f>
        <v/>
      </c>
      <c r="N402" s="50" t="str">
        <f ca="1">IFERROR(IF(INDEX(DATOS!K:K,MATCH(CHECKLIST!B402,DATOS!B:B,0),1)="","X",IF(INDEX(DATOS!K:K,MATCH(CHECKLIST!B402,DATOS!B:B,0),1)&gt;YEAR(TODAY())-1,"","VENCIDA")),"")</f>
        <v/>
      </c>
      <c r="O402" s="50" t="str">
        <f>IFERROR(IF(INDEX(DATOS!AY:AY,MATCH(CHECKLIST!B402,DATOS!B:B,0),1)=0,"",INDEX(DATOS!AY:AY,MATCH(CHECKLIST!B402,DATOS!B:B,0),1)),"")</f>
        <v/>
      </c>
      <c r="P402" s="18" t="str">
        <f>IFERROR(IF(INDEX(DATOS!AW:AW,MATCH(CHECKLIST!B402,DATOS!B:B,0),1)=0,"",INDEX(DATOS!AW:AW,MATCH(CHECKLIST!B402,DATOS!B:B,0),1)),"")</f>
        <v/>
      </c>
      <c r="Q402" s="18" t="str">
        <f>IFERROR(IF(INDEX(DATOS!AX:AX,MATCH(CHECKLIST!B402,DATOS!B:B,0),1)=0,"",INDEX(DATOS!AX:AX,MATCH(CHECKLIST!B402,DATOS!B:B,0),1)),"")</f>
        <v/>
      </c>
      <c r="S402">
        <f t="shared" si="20"/>
        <v>0</v>
      </c>
      <c r="U402" t="str">
        <f t="shared" si="18"/>
        <v/>
      </c>
      <c r="V402" t="str">
        <f t="shared" si="19"/>
        <v/>
      </c>
    </row>
    <row r="403" spans="1:22" x14ac:dyDescent="0.25">
      <c r="A403" s="13">
        <v>390</v>
      </c>
      <c r="B403" t="str">
        <f>IFERROR(INDEX(DATOS!B:B,MATCH(CHECKLIST!A403,DATOS!BM:BM,0),1),"")</f>
        <v/>
      </c>
      <c r="C403" t="str">
        <f>IFERROR(INDEX(DATOS!I:I,MATCH(CHECKLIST!A403,DATOS!BM:BM,0),1),"")</f>
        <v/>
      </c>
      <c r="D403" t="str">
        <f>IFERROR(INDEX(DATOS!R:R,MATCH(CHECKLIST!E403,DATOS!F:F,0),1),"")</f>
        <v/>
      </c>
      <c r="E403" s="17" t="str">
        <f>IFERROR(INDEX(DATOS!F:F,MATCH(CHECKLIST!A403,DATOS!BM:BM,0),1),"")</f>
        <v/>
      </c>
      <c r="F403" s="3" t="str">
        <f>IFERROR(IF(INDEX(DATOS!AL:AL,MATCH(CHECKLIST!B403,DATOS!B:B,0),1)=0,"",INDEX(DATOS!AL:AL,MATCH(CHECKLIST!B403,DATOS!B:B,0),1)),"")</f>
        <v/>
      </c>
      <c r="G403" s="18" t="str">
        <f>IFERROR(IF(INDEX(DATOS!AQ:AQ,MATCH(CHECKLIST!B403,DATOS!B:B,0),1)=0,"",INDEX(DATOS!AQ:AQ,MATCH(CHECKLIST!B403,DATOS!B:B,0),1)),"")</f>
        <v/>
      </c>
      <c r="H403" s="18" t="str">
        <f>IFERROR(IF(INDEX(DATOS!AC:AC,MATCH(CHECKLIST!B403,DATOS!B:B,0),1)=0,"X",IF(INDEX(DATOS!AC:AC,MATCH(CHECKLIST!B403,DATOS!B:B,0),1)="VIGENTE","",INDEX(DATOS!AC:AC,MATCH(CHECKLIST!B403,DATOS!B:B,0),1))),"")</f>
        <v/>
      </c>
      <c r="I403" s="18" t="str">
        <f>IFERROR(IF(INDEX(DATOS!AU:AU,MATCH(CHECKLIST!B403,DATOS!B:B,0),1)=0,"",INDEX(DATOS!AU:AU,MATCH(CHECKLIST!B403,DATOS!B:B,0),1)),"")</f>
        <v/>
      </c>
      <c r="J403" s="18" t="str">
        <f>IFERROR(IF(INDEX(DATOS!AS:AS,MATCH(CHECKLIST!B403,DATOS!B:B,0),1)=0,"",INDEX(DATOS!AS:AS,MATCH(CHECKLIST!B403,DATOS!B:B,0),1)),"")</f>
        <v/>
      </c>
      <c r="K403" s="50" t="str">
        <f>IFERROR(IF(INDEX(DATOS!AT:AT,MATCH(CHECKLIST!B403,DATOS!B:B,0),1)=0,"",INDEX(DATOS!AT:AT,MATCH(CHECKLIST!B403,DATOS!B:B,0),1)),"")</f>
        <v/>
      </c>
      <c r="L403" s="18" t="str">
        <f>IFERROR(IF(INDEX(DATOS!AV:AV,MATCH(CHECKLIST!B403,DATOS!B:B,0),1)=0,"",INDEX(DATOS!AV:AV,MATCH(CHECKLIST!B403,DATOS!B:B,0),1)),"")</f>
        <v/>
      </c>
      <c r="M403" s="18" t="str">
        <f>IFERROR(IF(INDEX(DATOS!AR:AR,MATCH(CHECKLIST!B403,DATOS!B:B,0),1)=0,"",INDEX(DATOS!AR:AR,MATCH(CHECKLIST!B403,DATOS!B:B,0),1)),"")</f>
        <v/>
      </c>
      <c r="N403" s="50" t="str">
        <f ca="1">IFERROR(IF(INDEX(DATOS!K:K,MATCH(CHECKLIST!B403,DATOS!B:B,0),1)="","X",IF(INDEX(DATOS!K:K,MATCH(CHECKLIST!B403,DATOS!B:B,0),1)&gt;YEAR(TODAY())-1,"","VENCIDA")),"")</f>
        <v/>
      </c>
      <c r="O403" s="50" t="str">
        <f>IFERROR(IF(INDEX(DATOS!AY:AY,MATCH(CHECKLIST!B403,DATOS!B:B,0),1)=0,"",INDEX(DATOS!AY:AY,MATCH(CHECKLIST!B403,DATOS!B:B,0),1)),"")</f>
        <v/>
      </c>
      <c r="P403" s="18" t="str">
        <f>IFERROR(IF(INDEX(DATOS!AW:AW,MATCH(CHECKLIST!B403,DATOS!B:B,0),1)=0,"",INDEX(DATOS!AW:AW,MATCH(CHECKLIST!B403,DATOS!B:B,0),1)),"")</f>
        <v/>
      </c>
      <c r="Q403" s="18" t="str">
        <f>IFERROR(IF(INDEX(DATOS!AX:AX,MATCH(CHECKLIST!B403,DATOS!B:B,0),1)=0,"",INDEX(DATOS!AX:AX,MATCH(CHECKLIST!B403,DATOS!B:B,0),1)),"")</f>
        <v/>
      </c>
      <c r="R403" t="str">
        <f>IF(B403="","",1)</f>
        <v/>
      </c>
      <c r="S403" t="str">
        <f t="shared" si="20"/>
        <v/>
      </c>
      <c r="U403" t="str">
        <f t="shared" si="18"/>
        <v/>
      </c>
      <c r="V403" t="str">
        <f t="shared" si="19"/>
        <v/>
      </c>
    </row>
    <row r="404" spans="1:22" x14ac:dyDescent="0.25">
      <c r="A404" s="13">
        <v>391</v>
      </c>
      <c r="B404" t="str">
        <f>IFERROR(INDEX(DATOS!B:B,MATCH(CHECKLIST!A404,DATOS!BM:BM,0),1),"")</f>
        <v/>
      </c>
      <c r="C404" t="str">
        <f>IFERROR(INDEX(DATOS!I:I,MATCH(CHECKLIST!A404,DATOS!BM:BM,0),1),"")</f>
        <v/>
      </c>
      <c r="D404" t="str">
        <f>IFERROR(INDEX(DATOS!R:R,MATCH(CHECKLIST!E404,DATOS!F:F,0),1),"")</f>
        <v/>
      </c>
      <c r="E404" s="17" t="str">
        <f>IFERROR(INDEX(DATOS!F:F,MATCH(CHECKLIST!A404,DATOS!BM:BM,0),1),"")</f>
        <v/>
      </c>
      <c r="F404" s="3" t="str">
        <f>IFERROR(IF(INDEX(DATOS!AL:AL,MATCH(CHECKLIST!B404,DATOS!B:B,0),1)=0,"",INDEX(DATOS!AL:AL,MATCH(CHECKLIST!B404,DATOS!B:B,0),1)),"")</f>
        <v/>
      </c>
      <c r="G404" s="18" t="str">
        <f>IFERROR(IF(INDEX(DATOS!AQ:AQ,MATCH(CHECKLIST!B404,DATOS!B:B,0),1)=0,"",INDEX(DATOS!AQ:AQ,MATCH(CHECKLIST!B404,DATOS!B:B,0),1)),"")</f>
        <v/>
      </c>
      <c r="H404" s="18" t="str">
        <f>IFERROR(IF(INDEX(DATOS!AC:AC,MATCH(CHECKLIST!B404,DATOS!B:B,0),1)=0,"X",IF(INDEX(DATOS!AC:AC,MATCH(CHECKLIST!B404,DATOS!B:B,0),1)="VIGENTE","",INDEX(DATOS!AC:AC,MATCH(CHECKLIST!B404,DATOS!B:B,0),1))),"")</f>
        <v/>
      </c>
      <c r="I404" s="18" t="str">
        <f>IFERROR(IF(INDEX(DATOS!AU:AU,MATCH(CHECKLIST!B404,DATOS!B:B,0),1)=0,"",INDEX(DATOS!AU:AU,MATCH(CHECKLIST!B404,DATOS!B:B,0),1)),"")</f>
        <v/>
      </c>
      <c r="J404" s="18" t="str">
        <f>IFERROR(IF(INDEX(DATOS!AS:AS,MATCH(CHECKLIST!B404,DATOS!B:B,0),1)=0,"",INDEX(DATOS!AS:AS,MATCH(CHECKLIST!B404,DATOS!B:B,0),1)),"")</f>
        <v/>
      </c>
      <c r="K404" s="50" t="str">
        <f>IFERROR(IF(INDEX(DATOS!AT:AT,MATCH(CHECKLIST!B404,DATOS!B:B,0),1)=0,"",INDEX(DATOS!AT:AT,MATCH(CHECKLIST!B404,DATOS!B:B,0),1)),"")</f>
        <v/>
      </c>
      <c r="L404" s="18" t="str">
        <f>IFERROR(IF(INDEX(DATOS!AV:AV,MATCH(CHECKLIST!B404,DATOS!B:B,0),1)=0,"",INDEX(DATOS!AV:AV,MATCH(CHECKLIST!B404,DATOS!B:B,0),1)),"")</f>
        <v/>
      </c>
      <c r="M404" s="18" t="str">
        <f>IFERROR(IF(INDEX(DATOS!AR:AR,MATCH(CHECKLIST!B404,DATOS!B:B,0),1)=0,"",INDEX(DATOS!AR:AR,MATCH(CHECKLIST!B404,DATOS!B:B,0),1)),"")</f>
        <v/>
      </c>
      <c r="N404" s="50" t="str">
        <f ca="1">IFERROR(IF(INDEX(DATOS!K:K,MATCH(CHECKLIST!B404,DATOS!B:B,0),1)="","X",IF(INDEX(DATOS!K:K,MATCH(CHECKLIST!B404,DATOS!B:B,0),1)&gt;YEAR(TODAY())-1,"","VENCIDA")),"")</f>
        <v/>
      </c>
      <c r="O404" s="50" t="str">
        <f>IFERROR(IF(INDEX(DATOS!AY:AY,MATCH(CHECKLIST!B404,DATOS!B:B,0),1)=0,"",INDEX(DATOS!AY:AY,MATCH(CHECKLIST!B404,DATOS!B:B,0),1)),"")</f>
        <v/>
      </c>
      <c r="P404" s="18" t="str">
        <f>IFERROR(IF(INDEX(DATOS!AW:AW,MATCH(CHECKLIST!B404,DATOS!B:B,0),1)=0,"",INDEX(DATOS!AW:AW,MATCH(CHECKLIST!B404,DATOS!B:B,0),1)),"")</f>
        <v/>
      </c>
      <c r="Q404" s="18" t="str">
        <f>IFERROR(IF(INDEX(DATOS!AX:AX,MATCH(CHECKLIST!B404,DATOS!B:B,0),1)=0,"",INDEX(DATOS!AX:AX,MATCH(CHECKLIST!B404,DATOS!B:B,0),1)),"")</f>
        <v/>
      </c>
      <c r="S404">
        <f t="shared" si="20"/>
        <v>0</v>
      </c>
      <c r="U404" t="str">
        <f t="shared" si="18"/>
        <v/>
      </c>
      <c r="V404" t="str">
        <f t="shared" si="19"/>
        <v/>
      </c>
    </row>
    <row r="405" spans="1:22" x14ac:dyDescent="0.25">
      <c r="A405" s="13">
        <v>392</v>
      </c>
      <c r="B405" t="str">
        <f>IFERROR(INDEX(DATOS!B:B,MATCH(CHECKLIST!A405,DATOS!BM:BM,0),1),"")</f>
        <v/>
      </c>
      <c r="C405" t="str">
        <f>IFERROR(INDEX(DATOS!I:I,MATCH(CHECKLIST!A405,DATOS!BM:BM,0),1),"")</f>
        <v/>
      </c>
      <c r="D405" t="str">
        <f>IFERROR(INDEX(DATOS!R:R,MATCH(CHECKLIST!E405,DATOS!F:F,0),1),"")</f>
        <v/>
      </c>
      <c r="E405" s="17" t="str">
        <f>IFERROR(INDEX(DATOS!F:F,MATCH(CHECKLIST!A405,DATOS!BM:BM,0),1),"")</f>
        <v/>
      </c>
      <c r="F405" s="3" t="str">
        <f>IFERROR(IF(INDEX(DATOS!AL:AL,MATCH(CHECKLIST!B405,DATOS!B:B,0),1)=0,"",INDEX(DATOS!AL:AL,MATCH(CHECKLIST!B405,DATOS!B:B,0),1)),"")</f>
        <v/>
      </c>
      <c r="G405" s="18" t="str">
        <f>IFERROR(IF(INDEX(DATOS!AQ:AQ,MATCH(CHECKLIST!B405,DATOS!B:B,0),1)=0,"",INDEX(DATOS!AQ:AQ,MATCH(CHECKLIST!B405,DATOS!B:B,0),1)),"")</f>
        <v/>
      </c>
      <c r="H405" s="18" t="str">
        <f>IFERROR(IF(INDEX(DATOS!AC:AC,MATCH(CHECKLIST!B405,DATOS!B:B,0),1)=0,"X",IF(INDEX(DATOS!AC:AC,MATCH(CHECKLIST!B405,DATOS!B:B,0),1)="VIGENTE","",INDEX(DATOS!AC:AC,MATCH(CHECKLIST!B405,DATOS!B:B,0),1))),"")</f>
        <v/>
      </c>
      <c r="I405" s="18" t="str">
        <f>IFERROR(IF(INDEX(DATOS!AU:AU,MATCH(CHECKLIST!B405,DATOS!B:B,0),1)=0,"",INDEX(DATOS!AU:AU,MATCH(CHECKLIST!B405,DATOS!B:B,0),1)),"")</f>
        <v/>
      </c>
      <c r="J405" s="18" t="str">
        <f>IFERROR(IF(INDEX(DATOS!AS:AS,MATCH(CHECKLIST!B405,DATOS!B:B,0),1)=0,"",INDEX(DATOS!AS:AS,MATCH(CHECKLIST!B405,DATOS!B:B,0),1)),"")</f>
        <v/>
      </c>
      <c r="K405" s="50" t="str">
        <f>IFERROR(IF(INDEX(DATOS!AT:AT,MATCH(CHECKLIST!B405,DATOS!B:B,0),1)=0,"",INDEX(DATOS!AT:AT,MATCH(CHECKLIST!B405,DATOS!B:B,0),1)),"")</f>
        <v/>
      </c>
      <c r="L405" s="18" t="str">
        <f>IFERROR(IF(INDEX(DATOS!AV:AV,MATCH(CHECKLIST!B405,DATOS!B:B,0),1)=0,"",INDEX(DATOS!AV:AV,MATCH(CHECKLIST!B405,DATOS!B:B,0),1)),"")</f>
        <v/>
      </c>
      <c r="M405" s="18" t="str">
        <f>IFERROR(IF(INDEX(DATOS!AR:AR,MATCH(CHECKLIST!B405,DATOS!B:B,0),1)=0,"",INDEX(DATOS!AR:AR,MATCH(CHECKLIST!B405,DATOS!B:B,0),1)),"")</f>
        <v/>
      </c>
      <c r="N405" s="50" t="str">
        <f ca="1">IFERROR(IF(INDEX(DATOS!K:K,MATCH(CHECKLIST!B405,DATOS!B:B,0),1)="","X",IF(INDEX(DATOS!K:K,MATCH(CHECKLIST!B405,DATOS!B:B,0),1)&gt;YEAR(TODAY())-1,"","VENCIDA")),"")</f>
        <v/>
      </c>
      <c r="O405" s="50" t="str">
        <f>IFERROR(IF(INDEX(DATOS!AY:AY,MATCH(CHECKLIST!B405,DATOS!B:B,0),1)=0,"",INDEX(DATOS!AY:AY,MATCH(CHECKLIST!B405,DATOS!B:B,0),1)),"")</f>
        <v/>
      </c>
      <c r="P405" s="18" t="str">
        <f>IFERROR(IF(INDEX(DATOS!AW:AW,MATCH(CHECKLIST!B405,DATOS!B:B,0),1)=0,"",INDEX(DATOS!AW:AW,MATCH(CHECKLIST!B405,DATOS!B:B,0),1)),"")</f>
        <v/>
      </c>
      <c r="Q405" s="18" t="str">
        <f>IFERROR(IF(INDEX(DATOS!AX:AX,MATCH(CHECKLIST!B405,DATOS!B:B,0),1)=0,"",INDEX(DATOS!AX:AX,MATCH(CHECKLIST!B405,DATOS!B:B,0),1)),"")</f>
        <v/>
      </c>
      <c r="R405" t="str">
        <f>IF(B405="","",1)</f>
        <v/>
      </c>
      <c r="S405" t="str">
        <f t="shared" si="20"/>
        <v/>
      </c>
      <c r="U405" t="str">
        <f t="shared" si="18"/>
        <v/>
      </c>
      <c r="V405" t="str">
        <f t="shared" si="19"/>
        <v/>
      </c>
    </row>
    <row r="406" spans="1:22" x14ac:dyDescent="0.25">
      <c r="A406" s="13">
        <v>393</v>
      </c>
      <c r="B406" t="str">
        <f>IFERROR(INDEX(DATOS!B:B,MATCH(CHECKLIST!A406,DATOS!BM:BM,0),1),"")</f>
        <v/>
      </c>
      <c r="C406" t="str">
        <f>IFERROR(INDEX(DATOS!I:I,MATCH(CHECKLIST!A406,DATOS!BM:BM,0),1),"")</f>
        <v/>
      </c>
      <c r="D406" t="str">
        <f>IFERROR(INDEX(DATOS!R:R,MATCH(CHECKLIST!E406,DATOS!F:F,0),1),"")</f>
        <v/>
      </c>
      <c r="E406" s="17" t="str">
        <f>IFERROR(INDEX(DATOS!F:F,MATCH(CHECKLIST!A406,DATOS!BM:BM,0),1),"")</f>
        <v/>
      </c>
      <c r="F406" s="3" t="str">
        <f>IFERROR(IF(INDEX(DATOS!AL:AL,MATCH(CHECKLIST!B406,DATOS!B:B,0),1)=0,"",INDEX(DATOS!AL:AL,MATCH(CHECKLIST!B406,DATOS!B:B,0),1)),"")</f>
        <v/>
      </c>
      <c r="G406" s="18" t="str">
        <f>IFERROR(IF(INDEX(DATOS!AQ:AQ,MATCH(CHECKLIST!B406,DATOS!B:B,0),1)=0,"",INDEX(DATOS!AQ:AQ,MATCH(CHECKLIST!B406,DATOS!B:B,0),1)),"")</f>
        <v/>
      </c>
      <c r="H406" s="18" t="str">
        <f>IFERROR(IF(INDEX(DATOS!AC:AC,MATCH(CHECKLIST!B406,DATOS!B:B,0),1)=0,"X",IF(INDEX(DATOS!AC:AC,MATCH(CHECKLIST!B406,DATOS!B:B,0),1)="VIGENTE","",INDEX(DATOS!AC:AC,MATCH(CHECKLIST!B406,DATOS!B:B,0),1))),"")</f>
        <v/>
      </c>
      <c r="I406" s="18" t="str">
        <f>IFERROR(IF(INDEX(DATOS!AU:AU,MATCH(CHECKLIST!B406,DATOS!B:B,0),1)=0,"",INDEX(DATOS!AU:AU,MATCH(CHECKLIST!B406,DATOS!B:B,0),1)),"")</f>
        <v/>
      </c>
      <c r="J406" s="18" t="str">
        <f>IFERROR(IF(INDEX(DATOS!AS:AS,MATCH(CHECKLIST!B406,DATOS!B:B,0),1)=0,"",INDEX(DATOS!AS:AS,MATCH(CHECKLIST!B406,DATOS!B:B,0),1)),"")</f>
        <v/>
      </c>
      <c r="K406" s="50" t="str">
        <f>IFERROR(IF(INDEX(DATOS!AT:AT,MATCH(CHECKLIST!B406,DATOS!B:B,0),1)=0,"",INDEX(DATOS!AT:AT,MATCH(CHECKLIST!B406,DATOS!B:B,0),1)),"")</f>
        <v/>
      </c>
      <c r="L406" s="18" t="str">
        <f>IFERROR(IF(INDEX(DATOS!AV:AV,MATCH(CHECKLIST!B406,DATOS!B:B,0),1)=0,"",INDEX(DATOS!AV:AV,MATCH(CHECKLIST!B406,DATOS!B:B,0),1)),"")</f>
        <v/>
      </c>
      <c r="M406" s="18" t="str">
        <f>IFERROR(IF(INDEX(DATOS!AR:AR,MATCH(CHECKLIST!B406,DATOS!B:B,0),1)=0,"",INDEX(DATOS!AR:AR,MATCH(CHECKLIST!B406,DATOS!B:B,0),1)),"")</f>
        <v/>
      </c>
      <c r="N406" s="50" t="str">
        <f ca="1">IFERROR(IF(INDEX(DATOS!K:K,MATCH(CHECKLIST!B406,DATOS!B:B,0),1)="","X",IF(INDEX(DATOS!K:K,MATCH(CHECKLIST!B406,DATOS!B:B,0),1)&gt;YEAR(TODAY())-1,"","VENCIDA")),"")</f>
        <v/>
      </c>
      <c r="O406" s="50" t="str">
        <f>IFERROR(IF(INDEX(DATOS!AY:AY,MATCH(CHECKLIST!B406,DATOS!B:B,0),1)=0,"",INDEX(DATOS!AY:AY,MATCH(CHECKLIST!B406,DATOS!B:B,0),1)),"")</f>
        <v/>
      </c>
      <c r="P406" s="18" t="str">
        <f>IFERROR(IF(INDEX(DATOS!AW:AW,MATCH(CHECKLIST!B406,DATOS!B:B,0),1)=0,"",INDEX(DATOS!AW:AW,MATCH(CHECKLIST!B406,DATOS!B:B,0),1)),"")</f>
        <v/>
      </c>
      <c r="Q406" s="18" t="str">
        <f>IFERROR(IF(INDEX(DATOS!AX:AX,MATCH(CHECKLIST!B406,DATOS!B:B,0),1)=0,"",INDEX(DATOS!AX:AX,MATCH(CHECKLIST!B406,DATOS!B:B,0),1)),"")</f>
        <v/>
      </c>
      <c r="S406">
        <f t="shared" si="20"/>
        <v>0</v>
      </c>
      <c r="U406" t="str">
        <f t="shared" si="18"/>
        <v/>
      </c>
      <c r="V406" t="str">
        <f t="shared" si="19"/>
        <v/>
      </c>
    </row>
    <row r="407" spans="1:22" x14ac:dyDescent="0.25">
      <c r="A407" s="13">
        <v>394</v>
      </c>
      <c r="B407" t="str">
        <f>IFERROR(INDEX(DATOS!B:B,MATCH(CHECKLIST!A407,DATOS!BM:BM,0),1),"")</f>
        <v/>
      </c>
      <c r="C407" t="str">
        <f>IFERROR(INDEX(DATOS!I:I,MATCH(CHECKLIST!A407,DATOS!BM:BM,0),1),"")</f>
        <v/>
      </c>
      <c r="D407" t="str">
        <f>IFERROR(INDEX(DATOS!R:R,MATCH(CHECKLIST!E407,DATOS!F:F,0),1),"")</f>
        <v/>
      </c>
      <c r="E407" s="17" t="str">
        <f>IFERROR(INDEX(DATOS!F:F,MATCH(CHECKLIST!A407,DATOS!BM:BM,0),1),"")</f>
        <v/>
      </c>
      <c r="F407" s="3" t="str">
        <f>IFERROR(IF(INDEX(DATOS!AL:AL,MATCH(CHECKLIST!B407,DATOS!B:B,0),1)=0,"",INDEX(DATOS!AL:AL,MATCH(CHECKLIST!B407,DATOS!B:B,0),1)),"")</f>
        <v/>
      </c>
      <c r="G407" s="18" t="str">
        <f>IFERROR(IF(INDEX(DATOS!AQ:AQ,MATCH(CHECKLIST!B407,DATOS!B:B,0),1)=0,"",INDEX(DATOS!AQ:AQ,MATCH(CHECKLIST!B407,DATOS!B:B,0),1)),"")</f>
        <v/>
      </c>
      <c r="H407" s="18" t="str">
        <f>IFERROR(IF(INDEX(DATOS!AC:AC,MATCH(CHECKLIST!B407,DATOS!B:B,0),1)=0,"X",IF(INDEX(DATOS!AC:AC,MATCH(CHECKLIST!B407,DATOS!B:B,0),1)="VIGENTE","",INDEX(DATOS!AC:AC,MATCH(CHECKLIST!B407,DATOS!B:B,0),1))),"")</f>
        <v/>
      </c>
      <c r="I407" s="18" t="str">
        <f>IFERROR(IF(INDEX(DATOS!AU:AU,MATCH(CHECKLIST!B407,DATOS!B:B,0),1)=0,"",INDEX(DATOS!AU:AU,MATCH(CHECKLIST!B407,DATOS!B:B,0),1)),"")</f>
        <v/>
      </c>
      <c r="J407" s="18" t="str">
        <f>IFERROR(IF(INDEX(DATOS!AS:AS,MATCH(CHECKLIST!B407,DATOS!B:B,0),1)=0,"",INDEX(DATOS!AS:AS,MATCH(CHECKLIST!B407,DATOS!B:B,0),1)),"")</f>
        <v/>
      </c>
      <c r="K407" s="50" t="str">
        <f>IFERROR(IF(INDEX(DATOS!AT:AT,MATCH(CHECKLIST!B407,DATOS!B:B,0),1)=0,"",INDEX(DATOS!AT:AT,MATCH(CHECKLIST!B407,DATOS!B:B,0),1)),"")</f>
        <v/>
      </c>
      <c r="L407" s="18" t="str">
        <f>IFERROR(IF(INDEX(DATOS!AV:AV,MATCH(CHECKLIST!B407,DATOS!B:B,0),1)=0,"",INDEX(DATOS!AV:AV,MATCH(CHECKLIST!B407,DATOS!B:B,0),1)),"")</f>
        <v/>
      </c>
      <c r="M407" s="18" t="str">
        <f>IFERROR(IF(INDEX(DATOS!AR:AR,MATCH(CHECKLIST!B407,DATOS!B:B,0),1)=0,"",INDEX(DATOS!AR:AR,MATCH(CHECKLIST!B407,DATOS!B:B,0),1)),"")</f>
        <v/>
      </c>
      <c r="N407" s="50" t="str">
        <f ca="1">IFERROR(IF(INDEX(DATOS!K:K,MATCH(CHECKLIST!B407,DATOS!B:B,0),1)="","X",IF(INDEX(DATOS!K:K,MATCH(CHECKLIST!B407,DATOS!B:B,0),1)&gt;YEAR(TODAY())-1,"","VENCIDA")),"")</f>
        <v/>
      </c>
      <c r="O407" s="50" t="str">
        <f>IFERROR(IF(INDEX(DATOS!AY:AY,MATCH(CHECKLIST!B407,DATOS!B:B,0),1)=0,"",INDEX(DATOS!AY:AY,MATCH(CHECKLIST!B407,DATOS!B:B,0),1)),"")</f>
        <v/>
      </c>
      <c r="P407" s="18" t="str">
        <f>IFERROR(IF(INDEX(DATOS!AW:AW,MATCH(CHECKLIST!B407,DATOS!B:B,0),1)=0,"",INDEX(DATOS!AW:AW,MATCH(CHECKLIST!B407,DATOS!B:B,0),1)),"")</f>
        <v/>
      </c>
      <c r="Q407" s="18" t="str">
        <f>IFERROR(IF(INDEX(DATOS!AX:AX,MATCH(CHECKLIST!B407,DATOS!B:B,0),1)=0,"",INDEX(DATOS!AX:AX,MATCH(CHECKLIST!B407,DATOS!B:B,0),1)),"")</f>
        <v/>
      </c>
      <c r="R407" t="str">
        <f>IF(B407="","",1)</f>
        <v/>
      </c>
      <c r="S407" t="str">
        <f t="shared" si="20"/>
        <v/>
      </c>
      <c r="U407" t="str">
        <f t="shared" si="18"/>
        <v/>
      </c>
      <c r="V407" t="str">
        <f t="shared" si="19"/>
        <v/>
      </c>
    </row>
    <row r="408" spans="1:22" x14ac:dyDescent="0.25">
      <c r="A408" s="13">
        <v>395</v>
      </c>
      <c r="B408" t="str">
        <f>IFERROR(INDEX(DATOS!B:B,MATCH(CHECKLIST!A408,DATOS!BM:BM,0),1),"")</f>
        <v/>
      </c>
      <c r="C408" t="str">
        <f>IFERROR(INDEX(DATOS!I:I,MATCH(CHECKLIST!A408,DATOS!BM:BM,0),1),"")</f>
        <v/>
      </c>
      <c r="D408" t="str">
        <f>IFERROR(INDEX(DATOS!R:R,MATCH(CHECKLIST!E408,DATOS!F:F,0),1),"")</f>
        <v/>
      </c>
      <c r="E408" s="17" t="str">
        <f>IFERROR(INDEX(DATOS!F:F,MATCH(CHECKLIST!A408,DATOS!BM:BM,0),1),"")</f>
        <v/>
      </c>
      <c r="F408" s="3" t="str">
        <f>IFERROR(IF(INDEX(DATOS!AL:AL,MATCH(CHECKLIST!B408,DATOS!B:B,0),1)=0,"",INDEX(DATOS!AL:AL,MATCH(CHECKLIST!B408,DATOS!B:B,0),1)),"")</f>
        <v/>
      </c>
      <c r="G408" s="18" t="str">
        <f>IFERROR(IF(INDEX(DATOS!AQ:AQ,MATCH(CHECKLIST!B408,DATOS!B:B,0),1)=0,"",INDEX(DATOS!AQ:AQ,MATCH(CHECKLIST!B408,DATOS!B:B,0),1)),"")</f>
        <v/>
      </c>
      <c r="H408" s="18" t="str">
        <f>IFERROR(IF(INDEX(DATOS!AC:AC,MATCH(CHECKLIST!B408,DATOS!B:B,0),1)=0,"X",IF(INDEX(DATOS!AC:AC,MATCH(CHECKLIST!B408,DATOS!B:B,0),1)="VIGENTE","",INDEX(DATOS!AC:AC,MATCH(CHECKLIST!B408,DATOS!B:B,0),1))),"")</f>
        <v/>
      </c>
      <c r="I408" s="18" t="str">
        <f>IFERROR(IF(INDEX(DATOS!AU:AU,MATCH(CHECKLIST!B408,DATOS!B:B,0),1)=0,"",INDEX(DATOS!AU:AU,MATCH(CHECKLIST!B408,DATOS!B:B,0),1)),"")</f>
        <v/>
      </c>
      <c r="J408" s="18" t="str">
        <f>IFERROR(IF(INDEX(DATOS!AS:AS,MATCH(CHECKLIST!B408,DATOS!B:B,0),1)=0,"",INDEX(DATOS!AS:AS,MATCH(CHECKLIST!B408,DATOS!B:B,0),1)),"")</f>
        <v/>
      </c>
      <c r="K408" s="50" t="str">
        <f>IFERROR(IF(INDEX(DATOS!AT:AT,MATCH(CHECKLIST!B408,DATOS!B:B,0),1)=0,"",INDEX(DATOS!AT:AT,MATCH(CHECKLIST!B408,DATOS!B:B,0),1)),"")</f>
        <v/>
      </c>
      <c r="L408" s="18" t="str">
        <f>IFERROR(IF(INDEX(DATOS!AV:AV,MATCH(CHECKLIST!B408,DATOS!B:B,0),1)=0,"",INDEX(DATOS!AV:AV,MATCH(CHECKLIST!B408,DATOS!B:B,0),1)),"")</f>
        <v/>
      </c>
      <c r="M408" s="18" t="str">
        <f>IFERROR(IF(INDEX(DATOS!AR:AR,MATCH(CHECKLIST!B408,DATOS!B:B,0),1)=0,"",INDEX(DATOS!AR:AR,MATCH(CHECKLIST!B408,DATOS!B:B,0),1)),"")</f>
        <v/>
      </c>
      <c r="N408" s="50" t="str">
        <f ca="1">IFERROR(IF(INDEX(DATOS!K:K,MATCH(CHECKLIST!B408,DATOS!B:B,0),1)="","X",IF(INDEX(DATOS!K:K,MATCH(CHECKLIST!B408,DATOS!B:B,0),1)&gt;YEAR(TODAY())-1,"","VENCIDA")),"")</f>
        <v/>
      </c>
      <c r="O408" s="50" t="str">
        <f>IFERROR(IF(INDEX(DATOS!AY:AY,MATCH(CHECKLIST!B408,DATOS!B:B,0),1)=0,"",INDEX(DATOS!AY:AY,MATCH(CHECKLIST!B408,DATOS!B:B,0),1)),"")</f>
        <v/>
      </c>
      <c r="P408" s="18" t="str">
        <f>IFERROR(IF(INDEX(DATOS!AW:AW,MATCH(CHECKLIST!B408,DATOS!B:B,0),1)=0,"",INDEX(DATOS!AW:AW,MATCH(CHECKLIST!B408,DATOS!B:B,0),1)),"")</f>
        <v/>
      </c>
      <c r="Q408" s="18" t="str">
        <f>IFERROR(IF(INDEX(DATOS!AX:AX,MATCH(CHECKLIST!B408,DATOS!B:B,0),1)=0,"",INDEX(DATOS!AX:AX,MATCH(CHECKLIST!B408,DATOS!B:B,0),1)),"")</f>
        <v/>
      </c>
      <c r="S408">
        <f t="shared" si="20"/>
        <v>0</v>
      </c>
      <c r="U408" t="str">
        <f t="shared" si="18"/>
        <v/>
      </c>
      <c r="V408" t="str">
        <f t="shared" si="19"/>
        <v/>
      </c>
    </row>
    <row r="409" spans="1:22" x14ac:dyDescent="0.25">
      <c r="A409" s="13">
        <v>396</v>
      </c>
      <c r="B409" t="str">
        <f>IFERROR(INDEX(DATOS!B:B,MATCH(CHECKLIST!A409,DATOS!BM:BM,0),1),"")</f>
        <v/>
      </c>
      <c r="C409" t="str">
        <f>IFERROR(INDEX(DATOS!I:I,MATCH(CHECKLIST!A409,DATOS!BM:BM,0),1),"")</f>
        <v/>
      </c>
      <c r="D409" t="str">
        <f>IFERROR(INDEX(DATOS!R:R,MATCH(CHECKLIST!E409,DATOS!F:F,0),1),"")</f>
        <v/>
      </c>
      <c r="E409" s="17" t="str">
        <f>IFERROR(INDEX(DATOS!F:F,MATCH(CHECKLIST!A409,DATOS!BM:BM,0),1),"")</f>
        <v/>
      </c>
      <c r="F409" s="3" t="str">
        <f>IFERROR(IF(INDEX(DATOS!AL:AL,MATCH(CHECKLIST!B409,DATOS!B:B,0),1)=0,"",INDEX(DATOS!AL:AL,MATCH(CHECKLIST!B409,DATOS!B:B,0),1)),"")</f>
        <v/>
      </c>
      <c r="G409" s="18" t="str">
        <f>IFERROR(IF(INDEX(DATOS!AQ:AQ,MATCH(CHECKLIST!B409,DATOS!B:B,0),1)=0,"",INDEX(DATOS!AQ:AQ,MATCH(CHECKLIST!B409,DATOS!B:B,0),1)),"")</f>
        <v/>
      </c>
      <c r="H409" s="18" t="str">
        <f>IFERROR(IF(INDEX(DATOS!AC:AC,MATCH(CHECKLIST!B409,DATOS!B:B,0),1)=0,"X",IF(INDEX(DATOS!AC:AC,MATCH(CHECKLIST!B409,DATOS!B:B,0),1)="VIGENTE","",INDEX(DATOS!AC:AC,MATCH(CHECKLIST!B409,DATOS!B:B,0),1))),"")</f>
        <v/>
      </c>
      <c r="I409" s="18" t="str">
        <f>IFERROR(IF(INDEX(DATOS!AU:AU,MATCH(CHECKLIST!B409,DATOS!B:B,0),1)=0,"",INDEX(DATOS!AU:AU,MATCH(CHECKLIST!B409,DATOS!B:B,0),1)),"")</f>
        <v/>
      </c>
      <c r="J409" s="18" t="str">
        <f>IFERROR(IF(INDEX(DATOS!AS:AS,MATCH(CHECKLIST!B409,DATOS!B:B,0),1)=0,"",INDEX(DATOS!AS:AS,MATCH(CHECKLIST!B409,DATOS!B:B,0),1)),"")</f>
        <v/>
      </c>
      <c r="K409" s="50" t="str">
        <f>IFERROR(IF(INDEX(DATOS!AT:AT,MATCH(CHECKLIST!B409,DATOS!B:B,0),1)=0,"",INDEX(DATOS!AT:AT,MATCH(CHECKLIST!B409,DATOS!B:B,0),1)),"")</f>
        <v/>
      </c>
      <c r="L409" s="18" t="str">
        <f>IFERROR(IF(INDEX(DATOS!AV:AV,MATCH(CHECKLIST!B409,DATOS!B:B,0),1)=0,"",INDEX(DATOS!AV:AV,MATCH(CHECKLIST!B409,DATOS!B:B,0),1)),"")</f>
        <v/>
      </c>
      <c r="M409" s="18" t="str">
        <f>IFERROR(IF(INDEX(DATOS!AR:AR,MATCH(CHECKLIST!B409,DATOS!B:B,0),1)=0,"",INDEX(DATOS!AR:AR,MATCH(CHECKLIST!B409,DATOS!B:B,0),1)),"")</f>
        <v/>
      </c>
      <c r="N409" s="50" t="str">
        <f ca="1">IFERROR(IF(INDEX(DATOS!K:K,MATCH(CHECKLIST!B409,DATOS!B:B,0),1)="","X",IF(INDEX(DATOS!K:K,MATCH(CHECKLIST!B409,DATOS!B:B,0),1)&gt;YEAR(TODAY())-1,"","VENCIDA")),"")</f>
        <v/>
      </c>
      <c r="O409" s="50" t="str">
        <f>IFERROR(IF(INDEX(DATOS!AY:AY,MATCH(CHECKLIST!B409,DATOS!B:B,0),1)=0,"",INDEX(DATOS!AY:AY,MATCH(CHECKLIST!B409,DATOS!B:B,0),1)),"")</f>
        <v/>
      </c>
      <c r="P409" s="18" t="str">
        <f>IFERROR(IF(INDEX(DATOS!AW:AW,MATCH(CHECKLIST!B409,DATOS!B:B,0),1)=0,"",INDEX(DATOS!AW:AW,MATCH(CHECKLIST!B409,DATOS!B:B,0),1)),"")</f>
        <v/>
      </c>
      <c r="Q409" s="18" t="str">
        <f>IFERROR(IF(INDEX(DATOS!AX:AX,MATCH(CHECKLIST!B409,DATOS!B:B,0),1)=0,"",INDEX(DATOS!AX:AX,MATCH(CHECKLIST!B409,DATOS!B:B,0),1)),"")</f>
        <v/>
      </c>
      <c r="R409" t="str">
        <f>IF(B409="","",1)</f>
        <v/>
      </c>
      <c r="S409" t="str">
        <f t="shared" si="20"/>
        <v/>
      </c>
      <c r="U409" t="str">
        <f t="shared" si="18"/>
        <v/>
      </c>
      <c r="V409" t="str">
        <f t="shared" si="19"/>
        <v/>
      </c>
    </row>
    <row r="410" spans="1:22" x14ac:dyDescent="0.25">
      <c r="A410" s="13">
        <v>397</v>
      </c>
      <c r="B410" t="str">
        <f>IFERROR(INDEX(DATOS!B:B,MATCH(CHECKLIST!A410,DATOS!BM:BM,0),1),"")</f>
        <v/>
      </c>
      <c r="C410" t="str">
        <f>IFERROR(INDEX(DATOS!I:I,MATCH(CHECKLIST!A410,DATOS!BM:BM,0),1),"")</f>
        <v/>
      </c>
      <c r="D410" t="str">
        <f>IFERROR(INDEX(DATOS!R:R,MATCH(CHECKLIST!E410,DATOS!F:F,0),1),"")</f>
        <v/>
      </c>
      <c r="E410" s="17" t="str">
        <f>IFERROR(INDEX(DATOS!F:F,MATCH(CHECKLIST!A410,DATOS!BM:BM,0),1),"")</f>
        <v/>
      </c>
      <c r="F410" s="3" t="str">
        <f>IFERROR(IF(INDEX(DATOS!AL:AL,MATCH(CHECKLIST!B410,DATOS!B:B,0),1)=0,"",INDEX(DATOS!AL:AL,MATCH(CHECKLIST!B410,DATOS!B:B,0),1)),"")</f>
        <v/>
      </c>
      <c r="G410" s="18" t="str">
        <f>IFERROR(IF(INDEX(DATOS!AQ:AQ,MATCH(CHECKLIST!B410,DATOS!B:B,0),1)=0,"",INDEX(DATOS!AQ:AQ,MATCH(CHECKLIST!B410,DATOS!B:B,0),1)),"")</f>
        <v/>
      </c>
      <c r="H410" s="18" t="str">
        <f>IFERROR(IF(INDEX(DATOS!AC:AC,MATCH(CHECKLIST!B410,DATOS!B:B,0),1)=0,"X",IF(INDEX(DATOS!AC:AC,MATCH(CHECKLIST!B410,DATOS!B:B,0),1)="VIGENTE","",INDEX(DATOS!AC:AC,MATCH(CHECKLIST!B410,DATOS!B:B,0),1))),"")</f>
        <v/>
      </c>
      <c r="I410" s="18" t="str">
        <f>IFERROR(IF(INDEX(DATOS!AU:AU,MATCH(CHECKLIST!B410,DATOS!B:B,0),1)=0,"",INDEX(DATOS!AU:AU,MATCH(CHECKLIST!B410,DATOS!B:B,0),1)),"")</f>
        <v/>
      </c>
      <c r="J410" s="18" t="str">
        <f>IFERROR(IF(INDEX(DATOS!AS:AS,MATCH(CHECKLIST!B410,DATOS!B:B,0),1)=0,"",INDEX(DATOS!AS:AS,MATCH(CHECKLIST!B410,DATOS!B:B,0),1)),"")</f>
        <v/>
      </c>
      <c r="K410" s="50" t="str">
        <f>IFERROR(IF(INDEX(DATOS!AT:AT,MATCH(CHECKLIST!B410,DATOS!B:B,0),1)=0,"",INDEX(DATOS!AT:AT,MATCH(CHECKLIST!B410,DATOS!B:B,0),1)),"")</f>
        <v/>
      </c>
      <c r="L410" s="18" t="str">
        <f>IFERROR(IF(INDEX(DATOS!AV:AV,MATCH(CHECKLIST!B410,DATOS!B:B,0),1)=0,"",INDEX(DATOS!AV:AV,MATCH(CHECKLIST!B410,DATOS!B:B,0),1)),"")</f>
        <v/>
      </c>
      <c r="M410" s="18" t="str">
        <f>IFERROR(IF(INDEX(DATOS!AR:AR,MATCH(CHECKLIST!B410,DATOS!B:B,0),1)=0,"",INDEX(DATOS!AR:AR,MATCH(CHECKLIST!B410,DATOS!B:B,0),1)),"")</f>
        <v/>
      </c>
      <c r="N410" s="50" t="str">
        <f ca="1">IFERROR(IF(INDEX(DATOS!K:K,MATCH(CHECKLIST!B410,DATOS!B:B,0),1)="","X",IF(INDEX(DATOS!K:K,MATCH(CHECKLIST!B410,DATOS!B:B,0),1)&gt;YEAR(TODAY())-1,"","VENCIDA")),"")</f>
        <v/>
      </c>
      <c r="O410" s="50" t="str">
        <f>IFERROR(IF(INDEX(DATOS!AY:AY,MATCH(CHECKLIST!B410,DATOS!B:B,0),1)=0,"",INDEX(DATOS!AY:AY,MATCH(CHECKLIST!B410,DATOS!B:B,0),1)),"")</f>
        <v/>
      </c>
      <c r="P410" s="18" t="str">
        <f>IFERROR(IF(INDEX(DATOS!AW:AW,MATCH(CHECKLIST!B410,DATOS!B:B,0),1)=0,"",INDEX(DATOS!AW:AW,MATCH(CHECKLIST!B410,DATOS!B:B,0),1)),"")</f>
        <v/>
      </c>
      <c r="Q410" s="18" t="str">
        <f>IFERROR(IF(INDEX(DATOS!AX:AX,MATCH(CHECKLIST!B410,DATOS!B:B,0),1)=0,"",INDEX(DATOS!AX:AX,MATCH(CHECKLIST!B410,DATOS!B:B,0),1)),"")</f>
        <v/>
      </c>
      <c r="S410">
        <f t="shared" si="20"/>
        <v>0</v>
      </c>
      <c r="U410" t="str">
        <f t="shared" si="18"/>
        <v/>
      </c>
      <c r="V410" t="str">
        <f t="shared" si="19"/>
        <v/>
      </c>
    </row>
    <row r="411" spans="1:22" x14ac:dyDescent="0.25">
      <c r="A411" s="13">
        <v>398</v>
      </c>
      <c r="B411" t="str">
        <f>IFERROR(INDEX(DATOS!B:B,MATCH(CHECKLIST!A411,DATOS!BM:BM,0),1),"")</f>
        <v/>
      </c>
      <c r="C411" t="str">
        <f>IFERROR(INDEX(DATOS!I:I,MATCH(CHECKLIST!A411,DATOS!BM:BM,0),1),"")</f>
        <v/>
      </c>
      <c r="D411" t="str">
        <f>IFERROR(INDEX(DATOS!R:R,MATCH(CHECKLIST!E411,DATOS!F:F,0),1),"")</f>
        <v/>
      </c>
      <c r="E411" s="17" t="str">
        <f>IFERROR(INDEX(DATOS!F:F,MATCH(CHECKLIST!A411,DATOS!BM:BM,0),1),"")</f>
        <v/>
      </c>
      <c r="F411" s="3" t="str">
        <f>IFERROR(IF(INDEX(DATOS!AL:AL,MATCH(CHECKLIST!B411,DATOS!B:B,0),1)=0,"",INDEX(DATOS!AL:AL,MATCH(CHECKLIST!B411,DATOS!B:B,0),1)),"")</f>
        <v/>
      </c>
      <c r="G411" s="18" t="str">
        <f>IFERROR(IF(INDEX(DATOS!AQ:AQ,MATCH(CHECKLIST!B411,DATOS!B:B,0),1)=0,"",INDEX(DATOS!AQ:AQ,MATCH(CHECKLIST!B411,DATOS!B:B,0),1)),"")</f>
        <v/>
      </c>
      <c r="H411" s="18" t="str">
        <f>IFERROR(IF(INDEX(DATOS!AC:AC,MATCH(CHECKLIST!B411,DATOS!B:B,0),1)=0,"X",IF(INDEX(DATOS!AC:AC,MATCH(CHECKLIST!B411,DATOS!B:B,0),1)="VIGENTE","",INDEX(DATOS!AC:AC,MATCH(CHECKLIST!B411,DATOS!B:B,0),1))),"")</f>
        <v/>
      </c>
      <c r="I411" s="18" t="str">
        <f>IFERROR(IF(INDEX(DATOS!AU:AU,MATCH(CHECKLIST!B411,DATOS!B:B,0),1)=0,"",INDEX(DATOS!AU:AU,MATCH(CHECKLIST!B411,DATOS!B:B,0),1)),"")</f>
        <v/>
      </c>
      <c r="J411" s="18" t="str">
        <f>IFERROR(IF(INDEX(DATOS!AS:AS,MATCH(CHECKLIST!B411,DATOS!B:B,0),1)=0,"",INDEX(DATOS!AS:AS,MATCH(CHECKLIST!B411,DATOS!B:B,0),1)),"")</f>
        <v/>
      </c>
      <c r="K411" s="50" t="str">
        <f>IFERROR(IF(INDEX(DATOS!AT:AT,MATCH(CHECKLIST!B411,DATOS!B:B,0),1)=0,"",INDEX(DATOS!AT:AT,MATCH(CHECKLIST!B411,DATOS!B:B,0),1)),"")</f>
        <v/>
      </c>
      <c r="L411" s="18" t="str">
        <f>IFERROR(IF(INDEX(DATOS!AV:AV,MATCH(CHECKLIST!B411,DATOS!B:B,0),1)=0,"",INDEX(DATOS!AV:AV,MATCH(CHECKLIST!B411,DATOS!B:B,0),1)),"")</f>
        <v/>
      </c>
      <c r="M411" s="18" t="str">
        <f>IFERROR(IF(INDEX(DATOS!AR:AR,MATCH(CHECKLIST!B411,DATOS!B:B,0),1)=0,"",INDEX(DATOS!AR:AR,MATCH(CHECKLIST!B411,DATOS!B:B,0),1)),"")</f>
        <v/>
      </c>
      <c r="N411" s="50" t="str">
        <f ca="1">IFERROR(IF(INDEX(DATOS!K:K,MATCH(CHECKLIST!B411,DATOS!B:B,0),1)="","X",IF(INDEX(DATOS!K:K,MATCH(CHECKLIST!B411,DATOS!B:B,0),1)&gt;YEAR(TODAY())-1,"","VENCIDA")),"")</f>
        <v/>
      </c>
      <c r="O411" s="50" t="str">
        <f>IFERROR(IF(INDEX(DATOS!AY:AY,MATCH(CHECKLIST!B411,DATOS!B:B,0),1)=0,"",INDEX(DATOS!AY:AY,MATCH(CHECKLIST!B411,DATOS!B:B,0),1)),"")</f>
        <v/>
      </c>
      <c r="P411" s="18" t="str">
        <f>IFERROR(IF(INDEX(DATOS!AW:AW,MATCH(CHECKLIST!B411,DATOS!B:B,0),1)=0,"",INDEX(DATOS!AW:AW,MATCH(CHECKLIST!B411,DATOS!B:B,0),1)),"")</f>
        <v/>
      </c>
      <c r="Q411" s="18" t="str">
        <f>IFERROR(IF(INDEX(DATOS!AX:AX,MATCH(CHECKLIST!B411,DATOS!B:B,0),1)=0,"",INDEX(DATOS!AX:AX,MATCH(CHECKLIST!B411,DATOS!B:B,0),1)),"")</f>
        <v/>
      </c>
      <c r="R411" t="str">
        <f>IF(B411="","",1)</f>
        <v/>
      </c>
      <c r="S411" t="str">
        <f t="shared" si="20"/>
        <v/>
      </c>
      <c r="U411" t="str">
        <f t="shared" si="18"/>
        <v/>
      </c>
      <c r="V411" t="str">
        <f t="shared" si="19"/>
        <v/>
      </c>
    </row>
    <row r="412" spans="1:22" x14ac:dyDescent="0.25">
      <c r="A412" s="13">
        <v>399</v>
      </c>
      <c r="B412" t="str">
        <f>IFERROR(INDEX(DATOS!B:B,MATCH(CHECKLIST!A412,DATOS!BM:BM,0),1),"")</f>
        <v/>
      </c>
      <c r="C412" t="str">
        <f>IFERROR(INDEX(DATOS!I:I,MATCH(CHECKLIST!A412,DATOS!BM:BM,0),1),"")</f>
        <v/>
      </c>
      <c r="D412" t="str">
        <f>IFERROR(INDEX(DATOS!R:R,MATCH(CHECKLIST!E412,DATOS!F:F,0),1),"")</f>
        <v/>
      </c>
      <c r="E412" s="17" t="str">
        <f>IFERROR(INDEX(DATOS!F:F,MATCH(CHECKLIST!A412,DATOS!BM:BM,0),1),"")</f>
        <v/>
      </c>
      <c r="F412" s="3" t="str">
        <f>IFERROR(IF(INDEX(DATOS!AL:AL,MATCH(CHECKLIST!B412,DATOS!B:B,0),1)=0,"",INDEX(DATOS!AL:AL,MATCH(CHECKLIST!B412,DATOS!B:B,0),1)),"")</f>
        <v/>
      </c>
      <c r="G412" s="18" t="str">
        <f>IFERROR(IF(INDEX(DATOS!AQ:AQ,MATCH(CHECKLIST!B412,DATOS!B:B,0),1)=0,"",INDEX(DATOS!AQ:AQ,MATCH(CHECKLIST!B412,DATOS!B:B,0),1)),"")</f>
        <v/>
      </c>
      <c r="H412" s="18" t="str">
        <f>IFERROR(IF(INDEX(DATOS!AC:AC,MATCH(CHECKLIST!B412,DATOS!B:B,0),1)=0,"X",IF(INDEX(DATOS!AC:AC,MATCH(CHECKLIST!B412,DATOS!B:B,0),1)="VIGENTE","",INDEX(DATOS!AC:AC,MATCH(CHECKLIST!B412,DATOS!B:B,0),1))),"")</f>
        <v/>
      </c>
      <c r="I412" s="18" t="str">
        <f>IFERROR(IF(INDEX(DATOS!AU:AU,MATCH(CHECKLIST!B412,DATOS!B:B,0),1)=0,"",INDEX(DATOS!AU:AU,MATCH(CHECKLIST!B412,DATOS!B:B,0),1)),"")</f>
        <v/>
      </c>
      <c r="J412" s="18" t="str">
        <f>IFERROR(IF(INDEX(DATOS!AS:AS,MATCH(CHECKLIST!B412,DATOS!B:B,0),1)=0,"",INDEX(DATOS!AS:AS,MATCH(CHECKLIST!B412,DATOS!B:B,0),1)),"")</f>
        <v/>
      </c>
      <c r="K412" s="50" t="str">
        <f>IFERROR(IF(INDEX(DATOS!AT:AT,MATCH(CHECKLIST!B412,DATOS!B:B,0),1)=0,"",INDEX(DATOS!AT:AT,MATCH(CHECKLIST!B412,DATOS!B:B,0),1)),"")</f>
        <v/>
      </c>
      <c r="L412" s="18" t="str">
        <f>IFERROR(IF(INDEX(DATOS!AV:AV,MATCH(CHECKLIST!B412,DATOS!B:B,0),1)=0,"",INDEX(DATOS!AV:AV,MATCH(CHECKLIST!B412,DATOS!B:B,0),1)),"")</f>
        <v/>
      </c>
      <c r="M412" s="18" t="str">
        <f>IFERROR(IF(INDEX(DATOS!AR:AR,MATCH(CHECKLIST!B412,DATOS!B:B,0),1)=0,"",INDEX(DATOS!AR:AR,MATCH(CHECKLIST!B412,DATOS!B:B,0),1)),"")</f>
        <v/>
      </c>
      <c r="N412" s="50" t="str">
        <f ca="1">IFERROR(IF(INDEX(DATOS!K:K,MATCH(CHECKLIST!B412,DATOS!B:B,0),1)="","X",IF(INDEX(DATOS!K:K,MATCH(CHECKLIST!B412,DATOS!B:B,0),1)&gt;YEAR(TODAY())-1,"","VENCIDA")),"")</f>
        <v/>
      </c>
      <c r="O412" s="50"/>
      <c r="P412" s="18" t="str">
        <f>IFERROR(IF(INDEX(DATOS!AW:AW,MATCH(CHECKLIST!B412,DATOS!B:B,0),1)=0,"",INDEX(DATOS!AW:AW,MATCH(CHECKLIST!B412,DATOS!B:B,0),1)),"")</f>
        <v/>
      </c>
      <c r="Q412" s="18" t="str">
        <f>IFERROR(IF(INDEX(DATOS!AX:AX,MATCH(CHECKLIST!B412,DATOS!B:B,0),1)=0,"",INDEX(DATOS!AX:AX,MATCH(CHECKLIST!B412,DATOS!B:B,0),1)),"")</f>
        <v/>
      </c>
      <c r="S412">
        <f t="shared" si="20"/>
        <v>0</v>
      </c>
      <c r="U412" t="str">
        <f t="shared" si="18"/>
        <v/>
      </c>
      <c r="V412" t="str">
        <f t="shared" si="19"/>
        <v/>
      </c>
    </row>
    <row r="413" spans="1:22" x14ac:dyDescent="0.25">
      <c r="A413" s="13">
        <v>400</v>
      </c>
      <c r="B413" t="str">
        <f>IFERROR(INDEX(DATOS!B:B,MATCH(CHECKLIST!A413,DATOS!BM:BM,0),1),"")</f>
        <v/>
      </c>
      <c r="C413" t="str">
        <f>IFERROR(INDEX(DATOS!I:I,MATCH(CHECKLIST!A413,DATOS!BM:BM,0),1),"")</f>
        <v/>
      </c>
      <c r="D413" t="str">
        <f>IFERROR(INDEX(DATOS!R:R,MATCH(CHECKLIST!E413,DATOS!F:F,0),1),"")</f>
        <v/>
      </c>
      <c r="E413" s="17" t="str">
        <f>IFERROR(INDEX(DATOS!F:F,MATCH(CHECKLIST!A413,DATOS!BM:BM,0),1),"")</f>
        <v/>
      </c>
      <c r="F413" s="3" t="str">
        <f>IFERROR(IF(INDEX(DATOS!AL:AL,MATCH(CHECKLIST!B413,DATOS!B:B,0),1)=0,"",INDEX(DATOS!AL:AL,MATCH(CHECKLIST!B413,DATOS!B:B,0),1)),"")</f>
        <v/>
      </c>
      <c r="G413" s="18" t="str">
        <f>IFERROR(IF(INDEX(DATOS!AQ:AQ,MATCH(CHECKLIST!B413,DATOS!B:B,0),1)=0,"",INDEX(DATOS!AQ:AQ,MATCH(CHECKLIST!B413,DATOS!B:B,0),1)),"")</f>
        <v/>
      </c>
      <c r="H413" s="18" t="str">
        <f>IFERROR(IF(INDEX(DATOS!AC:AC,MATCH(CHECKLIST!B413,DATOS!B:B,0),1)=0,"X",IF(INDEX(DATOS!AC:AC,MATCH(CHECKLIST!B413,DATOS!B:B,0),1)="VIGENTE","",INDEX(DATOS!AC:AC,MATCH(CHECKLIST!B413,DATOS!B:B,0),1))),"")</f>
        <v/>
      </c>
      <c r="I413" s="18" t="str">
        <f>IFERROR(IF(INDEX(DATOS!AU:AU,MATCH(CHECKLIST!B413,DATOS!B:B,0),1)=0,"",INDEX(DATOS!AU:AU,MATCH(CHECKLIST!B413,DATOS!B:B,0),1)),"")</f>
        <v/>
      </c>
      <c r="J413" s="18" t="str">
        <f>IFERROR(IF(INDEX(DATOS!AS:AS,MATCH(CHECKLIST!B413,DATOS!B:B,0),1)=0,"",INDEX(DATOS!AS:AS,MATCH(CHECKLIST!B413,DATOS!B:B,0),1)),"")</f>
        <v/>
      </c>
      <c r="K413" s="50" t="str">
        <f>IFERROR(IF(INDEX(DATOS!AT:AT,MATCH(CHECKLIST!B413,DATOS!B:B,0),1)=0,"",INDEX(DATOS!AT:AT,MATCH(CHECKLIST!B413,DATOS!B:B,0),1)),"")</f>
        <v/>
      </c>
      <c r="L413" s="18" t="str">
        <f>IFERROR(IF(INDEX(DATOS!AV:AV,MATCH(CHECKLIST!B413,DATOS!B:B,0),1)=0,"",INDEX(DATOS!AV:AV,MATCH(CHECKLIST!B413,DATOS!B:B,0),1)),"")</f>
        <v/>
      </c>
      <c r="M413" s="18" t="str">
        <f>IFERROR(IF(INDEX(DATOS!AR:AR,MATCH(CHECKLIST!B413,DATOS!B:B,0),1)=0,"",INDEX(DATOS!AR:AR,MATCH(CHECKLIST!B413,DATOS!B:B,0),1)),"")</f>
        <v/>
      </c>
      <c r="N413" s="50" t="str">
        <f ca="1">IFERROR(IF(INDEX(DATOS!K:K,MATCH(CHECKLIST!B413,DATOS!B:B,0),1)="","X",IF(INDEX(DATOS!K:K,MATCH(CHECKLIST!B413,DATOS!B:B,0),1)&gt;YEAR(TODAY())-1,"","VENCIDA")),"")</f>
        <v/>
      </c>
      <c r="O413" s="50"/>
      <c r="P413" s="18" t="str">
        <f>IFERROR(IF(INDEX(DATOS!AW:AW,MATCH(CHECKLIST!B413,DATOS!B:B,0),1)=0,"",INDEX(DATOS!AW:AW,MATCH(CHECKLIST!B413,DATOS!B:B,0),1)),"")</f>
        <v/>
      </c>
      <c r="Q413" s="18" t="str">
        <f>IFERROR(IF(INDEX(DATOS!AX:AX,MATCH(CHECKLIST!B413,DATOS!B:B,0),1)=0,"",INDEX(DATOS!AX:AX,MATCH(CHECKLIST!B413,DATOS!B:B,0),1)),"")</f>
        <v/>
      </c>
      <c r="R413" t="str">
        <f>IF(B413="","",1)</f>
        <v/>
      </c>
      <c r="S413" t="str">
        <f t="shared" si="20"/>
        <v/>
      </c>
      <c r="U413" t="str">
        <f t="shared" si="18"/>
        <v/>
      </c>
      <c r="V413" t="str">
        <f t="shared" si="19"/>
        <v/>
      </c>
    </row>
    <row r="414" spans="1:22" x14ac:dyDescent="0.25">
      <c r="A414" s="13">
        <v>401</v>
      </c>
      <c r="B414" t="str">
        <f>IFERROR(INDEX(DATOS!B:B,MATCH(CHECKLIST!A414,DATOS!BM:BM,0),1),"")</f>
        <v/>
      </c>
      <c r="C414" t="str">
        <f>IFERROR(INDEX(DATOS!I:I,MATCH(CHECKLIST!A414,DATOS!BM:BM,0),1),"")</f>
        <v/>
      </c>
      <c r="D414" t="str">
        <f>IFERROR(INDEX(DATOS!R:R,MATCH(CHECKLIST!E414,DATOS!F:F,0),1),"")</f>
        <v/>
      </c>
      <c r="E414" s="17" t="str">
        <f>IFERROR(INDEX(DATOS!F:F,MATCH(CHECKLIST!A414,DATOS!BM:BM,0),1),"")</f>
        <v/>
      </c>
      <c r="F414" s="3" t="str">
        <f>IFERROR(IF(INDEX(DATOS!AL:AL,MATCH(CHECKLIST!B414,DATOS!B:B,0),1)=0,"",INDEX(DATOS!AL:AL,MATCH(CHECKLIST!B414,DATOS!B:B,0),1)),"")</f>
        <v/>
      </c>
      <c r="G414" s="18" t="str">
        <f>IFERROR(IF(INDEX(DATOS!AQ:AQ,MATCH(CHECKLIST!B414,DATOS!B:B,0),1)=0,"",INDEX(DATOS!AQ:AQ,MATCH(CHECKLIST!B414,DATOS!B:B,0),1)),"")</f>
        <v/>
      </c>
      <c r="H414" s="18" t="str">
        <f>IFERROR(IF(INDEX(DATOS!AC:AC,MATCH(CHECKLIST!B414,DATOS!B:B,0),1)=0,"X",IF(INDEX(DATOS!AC:AC,MATCH(CHECKLIST!B414,DATOS!B:B,0),1)="VIGENTE","",INDEX(DATOS!AC:AC,MATCH(CHECKLIST!B414,DATOS!B:B,0),1))),"")</f>
        <v/>
      </c>
      <c r="I414" s="18" t="str">
        <f>IFERROR(IF(INDEX(DATOS!AU:AU,MATCH(CHECKLIST!B414,DATOS!B:B,0),1)=0,"",INDEX(DATOS!AU:AU,MATCH(CHECKLIST!B414,DATOS!B:B,0),1)),"")</f>
        <v/>
      </c>
      <c r="J414" s="18" t="str">
        <f>IFERROR(IF(INDEX(DATOS!AS:AS,MATCH(CHECKLIST!B414,DATOS!B:B,0),1)=0,"",INDEX(DATOS!AS:AS,MATCH(CHECKLIST!B414,DATOS!B:B,0),1)),"")</f>
        <v/>
      </c>
      <c r="K414" s="50" t="str">
        <f>IFERROR(IF(INDEX(DATOS!AT:AT,MATCH(CHECKLIST!B414,DATOS!B:B,0),1)=0,"",INDEX(DATOS!AT:AT,MATCH(CHECKLIST!B414,DATOS!B:B,0),1)),"")</f>
        <v/>
      </c>
      <c r="L414" s="18" t="str">
        <f>IFERROR(IF(INDEX(DATOS!AV:AV,MATCH(CHECKLIST!B414,DATOS!B:B,0),1)=0,"",INDEX(DATOS!AV:AV,MATCH(CHECKLIST!B414,DATOS!B:B,0),1)),"")</f>
        <v/>
      </c>
      <c r="M414" s="18" t="str">
        <f>IFERROR(IF(INDEX(DATOS!AR:AR,MATCH(CHECKLIST!B414,DATOS!B:B,0),1)=0,"",INDEX(DATOS!AR:AR,MATCH(CHECKLIST!B414,DATOS!B:B,0),1)),"")</f>
        <v/>
      </c>
      <c r="N414" s="50" t="str">
        <f ca="1">IFERROR(IF(INDEX(DATOS!K:K,MATCH(CHECKLIST!B414,DATOS!B:B,0),1)="","X",IF(INDEX(DATOS!K:K,MATCH(CHECKLIST!B414,DATOS!B:B,0),1)&gt;YEAR(TODAY())-1,"","VENCIDA")),"")</f>
        <v/>
      </c>
      <c r="O414" s="50"/>
      <c r="P414" s="18" t="str">
        <f>IFERROR(IF(INDEX(DATOS!AW:AW,MATCH(CHECKLIST!B414,DATOS!B:B,0),1)=0,"",INDEX(DATOS!AW:AW,MATCH(CHECKLIST!B414,DATOS!B:B,0),1)),"")</f>
        <v/>
      </c>
      <c r="Q414" s="18" t="str">
        <f>IFERROR(IF(INDEX(DATOS!AX:AX,MATCH(CHECKLIST!B414,DATOS!B:B,0),1)=0,"",INDEX(DATOS!AX:AX,MATCH(CHECKLIST!B414,DATOS!B:B,0),1)),"")</f>
        <v/>
      </c>
      <c r="S414">
        <f t="shared" si="20"/>
        <v>0</v>
      </c>
      <c r="U414" t="str">
        <f t="shared" si="18"/>
        <v/>
      </c>
      <c r="V414" t="str">
        <f t="shared" si="19"/>
        <v/>
      </c>
    </row>
    <row r="415" spans="1:22" x14ac:dyDescent="0.25">
      <c r="A415" s="13">
        <v>402</v>
      </c>
      <c r="B415" t="str">
        <f>IFERROR(INDEX(DATOS!B:B,MATCH(CHECKLIST!A415,DATOS!BM:BM,0),1),"")</f>
        <v/>
      </c>
      <c r="C415" t="str">
        <f>IFERROR(INDEX(DATOS!I:I,MATCH(CHECKLIST!A415,DATOS!BM:BM,0),1),"")</f>
        <v/>
      </c>
      <c r="D415" t="str">
        <f>IFERROR(INDEX(DATOS!R:R,MATCH(CHECKLIST!E415,DATOS!F:F,0),1),"")</f>
        <v/>
      </c>
      <c r="E415" s="17" t="str">
        <f>IFERROR(INDEX(DATOS!F:F,MATCH(CHECKLIST!A415,DATOS!BM:BM,0),1),"")</f>
        <v/>
      </c>
      <c r="F415" s="3" t="str">
        <f>IFERROR(IF(INDEX(DATOS!AL:AL,MATCH(CHECKLIST!B415,DATOS!B:B,0),1)=0,"",INDEX(DATOS!AL:AL,MATCH(CHECKLIST!B415,DATOS!B:B,0),1)),"")</f>
        <v/>
      </c>
      <c r="G415" s="18" t="str">
        <f>IFERROR(IF(INDEX(DATOS!AQ:AQ,MATCH(CHECKLIST!B415,DATOS!B:B,0),1)=0,"",INDEX(DATOS!AQ:AQ,MATCH(CHECKLIST!B415,DATOS!B:B,0),1)),"")</f>
        <v/>
      </c>
      <c r="H415" s="18" t="str">
        <f>IFERROR(IF(INDEX(DATOS!AC:AC,MATCH(CHECKLIST!B415,DATOS!B:B,0),1)=0,"X",IF(INDEX(DATOS!AC:AC,MATCH(CHECKLIST!B415,DATOS!B:B,0),1)="VIGENTE","",INDEX(DATOS!AC:AC,MATCH(CHECKLIST!B415,DATOS!B:B,0),1))),"")</f>
        <v/>
      </c>
      <c r="I415" s="18" t="str">
        <f>IFERROR(IF(INDEX(DATOS!AU:AU,MATCH(CHECKLIST!B415,DATOS!B:B,0),1)=0,"",INDEX(DATOS!AU:AU,MATCH(CHECKLIST!B415,DATOS!B:B,0),1)),"")</f>
        <v/>
      </c>
      <c r="J415" s="18" t="str">
        <f>IFERROR(IF(INDEX(DATOS!AS:AS,MATCH(CHECKLIST!B415,DATOS!B:B,0),1)=0,"",INDEX(DATOS!AS:AS,MATCH(CHECKLIST!B415,DATOS!B:B,0),1)),"")</f>
        <v/>
      </c>
      <c r="K415" s="50" t="str">
        <f>IFERROR(IF(INDEX(DATOS!AT:AT,MATCH(CHECKLIST!B415,DATOS!B:B,0),1)=0,"",INDEX(DATOS!AT:AT,MATCH(CHECKLIST!B415,DATOS!B:B,0),1)),"")</f>
        <v/>
      </c>
      <c r="L415" s="18" t="str">
        <f>IFERROR(IF(INDEX(DATOS!AV:AV,MATCH(CHECKLIST!B415,DATOS!B:B,0),1)=0,"",INDEX(DATOS!AV:AV,MATCH(CHECKLIST!B415,DATOS!B:B,0),1)),"")</f>
        <v/>
      </c>
      <c r="M415" s="18" t="str">
        <f>IFERROR(IF(INDEX(DATOS!AR:AR,MATCH(CHECKLIST!B415,DATOS!B:B,0),1)=0,"",INDEX(DATOS!AR:AR,MATCH(CHECKLIST!B415,DATOS!B:B,0),1)),"")</f>
        <v/>
      </c>
      <c r="N415" s="50" t="str">
        <f ca="1">IFERROR(IF(INDEX(DATOS!K:K,MATCH(CHECKLIST!B415,DATOS!B:B,0),1)="","X",IF(INDEX(DATOS!K:K,MATCH(CHECKLIST!B415,DATOS!B:B,0),1)&gt;YEAR(TODAY())-1,"","VENCIDA")),"")</f>
        <v/>
      </c>
      <c r="O415" s="50"/>
      <c r="P415" s="18" t="str">
        <f>IFERROR(IF(INDEX(DATOS!AW:AW,MATCH(CHECKLIST!B415,DATOS!B:B,0),1)=0,"",INDEX(DATOS!AW:AW,MATCH(CHECKLIST!B415,DATOS!B:B,0),1)),"")</f>
        <v/>
      </c>
      <c r="Q415" s="18" t="str">
        <f>IFERROR(IF(INDEX(DATOS!AX:AX,MATCH(CHECKLIST!B415,DATOS!B:B,0),1)=0,"",INDEX(DATOS!AX:AX,MATCH(CHECKLIST!B415,DATOS!B:B,0),1)),"")</f>
        <v/>
      </c>
      <c r="R415" t="str">
        <f>IF(B415="","",1)</f>
        <v/>
      </c>
      <c r="S415" t="str">
        <f t="shared" si="20"/>
        <v/>
      </c>
      <c r="U415" t="str">
        <f t="shared" si="18"/>
        <v/>
      </c>
      <c r="V415" t="str">
        <f t="shared" si="19"/>
        <v/>
      </c>
    </row>
    <row r="416" spans="1:22" x14ac:dyDescent="0.25">
      <c r="A416" s="13">
        <v>403</v>
      </c>
      <c r="B416" t="str">
        <f>IFERROR(INDEX(DATOS!B:B,MATCH(CHECKLIST!A416,DATOS!BM:BM,0),1),"")</f>
        <v/>
      </c>
      <c r="C416" t="str">
        <f>IFERROR(INDEX(DATOS!I:I,MATCH(CHECKLIST!A416,DATOS!BM:BM,0),1),"")</f>
        <v/>
      </c>
      <c r="D416" t="str">
        <f>IFERROR(INDEX(DATOS!R:R,MATCH(CHECKLIST!E416,DATOS!F:F,0),1),"")</f>
        <v/>
      </c>
      <c r="E416" s="17" t="str">
        <f>IFERROR(INDEX(DATOS!F:F,MATCH(CHECKLIST!A416,DATOS!BM:BM,0),1),"")</f>
        <v/>
      </c>
      <c r="F416" s="3" t="str">
        <f>IFERROR(IF(INDEX(DATOS!AL:AL,MATCH(CHECKLIST!B416,DATOS!B:B,0),1)=0,"",INDEX(DATOS!AL:AL,MATCH(CHECKLIST!B416,DATOS!B:B,0),1)),"")</f>
        <v/>
      </c>
      <c r="G416" s="18" t="str">
        <f>IFERROR(IF(INDEX(DATOS!AQ:AQ,MATCH(CHECKLIST!B416,DATOS!B:B,0),1)=0,"",INDEX(DATOS!AQ:AQ,MATCH(CHECKLIST!B416,DATOS!B:B,0),1)),"")</f>
        <v/>
      </c>
      <c r="H416" s="18" t="str">
        <f>IFERROR(IF(INDEX(DATOS!AC:AC,MATCH(CHECKLIST!B416,DATOS!B:B,0),1)=0,"X",IF(INDEX(DATOS!AC:AC,MATCH(CHECKLIST!B416,DATOS!B:B,0),1)="VIGENTE","",INDEX(DATOS!AC:AC,MATCH(CHECKLIST!B416,DATOS!B:B,0),1))),"")</f>
        <v/>
      </c>
      <c r="I416" s="18" t="str">
        <f>IFERROR(IF(INDEX(DATOS!AU:AU,MATCH(CHECKLIST!B416,DATOS!B:B,0),1)=0,"",INDEX(DATOS!AU:AU,MATCH(CHECKLIST!B416,DATOS!B:B,0),1)),"")</f>
        <v/>
      </c>
      <c r="J416" s="18" t="str">
        <f>IFERROR(IF(INDEX(DATOS!AS:AS,MATCH(CHECKLIST!B416,DATOS!B:B,0),1)=0,"",INDEX(DATOS!AS:AS,MATCH(CHECKLIST!B416,DATOS!B:B,0),1)),"")</f>
        <v/>
      </c>
      <c r="K416" s="50" t="str">
        <f>IFERROR(IF(INDEX(DATOS!AT:AT,MATCH(CHECKLIST!B416,DATOS!B:B,0),1)=0,"",INDEX(DATOS!AT:AT,MATCH(CHECKLIST!B416,DATOS!B:B,0),1)),"")</f>
        <v/>
      </c>
      <c r="L416" s="18" t="str">
        <f>IFERROR(IF(INDEX(DATOS!AV:AV,MATCH(CHECKLIST!B416,DATOS!B:B,0),1)=0,"",INDEX(DATOS!AV:AV,MATCH(CHECKLIST!B416,DATOS!B:B,0),1)),"")</f>
        <v/>
      </c>
      <c r="M416" s="18" t="str">
        <f>IFERROR(IF(INDEX(DATOS!AR:AR,MATCH(CHECKLIST!B416,DATOS!B:B,0),1)=0,"",INDEX(DATOS!AR:AR,MATCH(CHECKLIST!B416,DATOS!B:B,0),1)),"")</f>
        <v/>
      </c>
      <c r="N416" s="50" t="str">
        <f ca="1">IFERROR(IF(INDEX(DATOS!K:K,MATCH(CHECKLIST!B416,DATOS!B:B,0),1)="","X",IF(INDEX(DATOS!K:K,MATCH(CHECKLIST!B416,DATOS!B:B,0),1)&gt;YEAR(TODAY())-1,"","VENCIDA")),"")</f>
        <v/>
      </c>
      <c r="O416" s="50"/>
      <c r="P416" s="18" t="str">
        <f>IFERROR(IF(INDEX(DATOS!AW:AW,MATCH(CHECKLIST!B416,DATOS!B:B,0),1)=0,"",INDEX(DATOS!AW:AW,MATCH(CHECKLIST!B416,DATOS!B:B,0),1)),"")</f>
        <v/>
      </c>
      <c r="Q416" s="18" t="str">
        <f>IFERROR(IF(INDEX(DATOS!AX:AX,MATCH(CHECKLIST!B416,DATOS!B:B,0),1)=0,"",INDEX(DATOS!AX:AX,MATCH(CHECKLIST!B416,DATOS!B:B,0),1)),"")</f>
        <v/>
      </c>
      <c r="S416">
        <f t="shared" si="20"/>
        <v>0</v>
      </c>
      <c r="U416" t="str">
        <f t="shared" si="18"/>
        <v/>
      </c>
      <c r="V416" t="str">
        <f t="shared" si="19"/>
        <v/>
      </c>
    </row>
    <row r="417" spans="1:22" x14ac:dyDescent="0.25">
      <c r="A417" s="13">
        <v>404</v>
      </c>
      <c r="B417" t="str">
        <f>IFERROR(INDEX(DATOS!B:B,MATCH(CHECKLIST!A417,DATOS!BM:BM,0),1),"")</f>
        <v/>
      </c>
      <c r="C417" t="str">
        <f>IFERROR(INDEX(DATOS!I:I,MATCH(CHECKLIST!A417,DATOS!BM:BM,0),1),"")</f>
        <v/>
      </c>
      <c r="D417" t="str">
        <f>IFERROR(INDEX(DATOS!R:R,MATCH(CHECKLIST!E417,DATOS!F:F,0),1),"")</f>
        <v/>
      </c>
      <c r="E417" s="17" t="str">
        <f>IFERROR(INDEX(DATOS!F:F,MATCH(CHECKLIST!A417,DATOS!BM:BM,0),1),"")</f>
        <v/>
      </c>
      <c r="F417" s="3" t="str">
        <f>IFERROR(IF(INDEX(DATOS!AL:AL,MATCH(CHECKLIST!B417,DATOS!B:B,0),1)=0,"",INDEX(DATOS!AL:AL,MATCH(CHECKLIST!B417,DATOS!B:B,0),1)),"")</f>
        <v/>
      </c>
      <c r="G417" s="18" t="str">
        <f>IFERROR(IF(INDEX(DATOS!AQ:AQ,MATCH(CHECKLIST!B417,DATOS!B:B,0),1)=0,"",INDEX(DATOS!AQ:AQ,MATCH(CHECKLIST!B417,DATOS!B:B,0),1)),"")</f>
        <v/>
      </c>
      <c r="H417" s="18" t="str">
        <f>IFERROR(IF(INDEX(DATOS!AC:AC,MATCH(CHECKLIST!B417,DATOS!B:B,0),1)=0,"X",IF(INDEX(DATOS!AC:AC,MATCH(CHECKLIST!B417,DATOS!B:B,0),1)="VIGENTE","",INDEX(DATOS!AC:AC,MATCH(CHECKLIST!B417,DATOS!B:B,0),1))),"")</f>
        <v/>
      </c>
      <c r="I417" s="18" t="str">
        <f>IFERROR(IF(INDEX(DATOS!AU:AU,MATCH(CHECKLIST!B417,DATOS!B:B,0),1)=0,"",INDEX(DATOS!AU:AU,MATCH(CHECKLIST!B417,DATOS!B:B,0),1)),"")</f>
        <v/>
      </c>
      <c r="J417" s="18" t="str">
        <f>IFERROR(IF(INDEX(DATOS!AS:AS,MATCH(CHECKLIST!B417,DATOS!B:B,0),1)=0,"",INDEX(DATOS!AS:AS,MATCH(CHECKLIST!B417,DATOS!B:B,0),1)),"")</f>
        <v/>
      </c>
      <c r="K417" s="50" t="str">
        <f>IFERROR(IF(INDEX(DATOS!AT:AT,MATCH(CHECKLIST!B417,DATOS!B:B,0),1)=0,"",INDEX(DATOS!AT:AT,MATCH(CHECKLIST!B417,DATOS!B:B,0),1)),"")</f>
        <v/>
      </c>
      <c r="L417" s="18" t="str">
        <f>IFERROR(IF(INDEX(DATOS!AV:AV,MATCH(CHECKLIST!B417,DATOS!B:B,0),1)=0,"",INDEX(DATOS!AV:AV,MATCH(CHECKLIST!B417,DATOS!B:B,0),1)),"")</f>
        <v/>
      </c>
      <c r="M417" s="18" t="str">
        <f>IFERROR(IF(INDEX(DATOS!AR:AR,MATCH(CHECKLIST!B417,DATOS!B:B,0),1)=0,"",INDEX(DATOS!AR:AR,MATCH(CHECKLIST!B417,DATOS!B:B,0),1)),"")</f>
        <v/>
      </c>
      <c r="N417" s="50" t="str">
        <f ca="1">IFERROR(IF(INDEX(DATOS!K:K,MATCH(CHECKLIST!B417,DATOS!B:B,0),1)="","X",IF(INDEX(DATOS!K:K,MATCH(CHECKLIST!B417,DATOS!B:B,0),1)&gt;YEAR(TODAY())-1,"","VENCIDA")),"")</f>
        <v/>
      </c>
      <c r="O417" s="50"/>
      <c r="P417" s="18" t="str">
        <f>IFERROR(IF(INDEX(DATOS!AW:AW,MATCH(CHECKLIST!B417,DATOS!B:B,0),1)=0,"",INDEX(DATOS!AW:AW,MATCH(CHECKLIST!B417,DATOS!B:B,0),1)),"")</f>
        <v/>
      </c>
      <c r="Q417" s="18" t="str">
        <f>IFERROR(IF(INDEX(DATOS!AX:AX,MATCH(CHECKLIST!B417,DATOS!B:B,0),1)=0,"",INDEX(DATOS!AX:AX,MATCH(CHECKLIST!B417,DATOS!B:B,0),1)),"")</f>
        <v/>
      </c>
      <c r="R417" t="str">
        <f>IF(B417="","",1)</f>
        <v/>
      </c>
      <c r="S417" t="str">
        <f t="shared" si="20"/>
        <v/>
      </c>
      <c r="U417" t="str">
        <f t="shared" si="18"/>
        <v/>
      </c>
      <c r="V417" t="str">
        <f t="shared" si="19"/>
        <v/>
      </c>
    </row>
    <row r="418" spans="1:22" x14ac:dyDescent="0.25">
      <c r="A418" s="13">
        <v>405</v>
      </c>
      <c r="B418" t="str">
        <f>IFERROR(INDEX(DATOS!B:B,MATCH(CHECKLIST!A418,DATOS!BM:BM,0),1),"")</f>
        <v/>
      </c>
      <c r="C418" t="str">
        <f>IFERROR(INDEX(DATOS!I:I,MATCH(CHECKLIST!A418,DATOS!BM:BM,0),1),"")</f>
        <v/>
      </c>
      <c r="D418" t="str">
        <f>IFERROR(INDEX(DATOS!R:R,MATCH(CHECKLIST!E418,DATOS!F:F,0),1),"")</f>
        <v/>
      </c>
      <c r="E418" s="17" t="str">
        <f>IFERROR(INDEX(DATOS!F:F,MATCH(CHECKLIST!A418,DATOS!BM:BM,0),1),"")</f>
        <v/>
      </c>
      <c r="F418" s="3" t="str">
        <f>IFERROR(IF(INDEX(DATOS!AL:AL,MATCH(CHECKLIST!B418,DATOS!B:B,0),1)=0,"",INDEX(DATOS!AL:AL,MATCH(CHECKLIST!B418,DATOS!B:B,0),1)),"")</f>
        <v/>
      </c>
      <c r="G418" s="18" t="str">
        <f>IFERROR(IF(INDEX(DATOS!AQ:AQ,MATCH(CHECKLIST!B418,DATOS!B:B,0),1)=0,"",INDEX(DATOS!AQ:AQ,MATCH(CHECKLIST!B418,DATOS!B:B,0),1)),"")</f>
        <v/>
      </c>
      <c r="H418" s="18" t="str">
        <f>IFERROR(IF(INDEX(DATOS!AC:AC,MATCH(CHECKLIST!B418,DATOS!B:B,0),1)=0,"X",IF(INDEX(DATOS!AC:AC,MATCH(CHECKLIST!B418,DATOS!B:B,0),1)="VIGENTE","",INDEX(DATOS!AC:AC,MATCH(CHECKLIST!B418,DATOS!B:B,0),1))),"")</f>
        <v/>
      </c>
      <c r="I418" s="18" t="str">
        <f>IFERROR(IF(INDEX(DATOS!AU:AU,MATCH(CHECKLIST!B418,DATOS!B:B,0),1)=0,"",INDEX(DATOS!AU:AU,MATCH(CHECKLIST!B418,DATOS!B:B,0),1)),"")</f>
        <v/>
      </c>
      <c r="J418" s="18" t="str">
        <f>IFERROR(IF(INDEX(DATOS!AS:AS,MATCH(CHECKLIST!B418,DATOS!B:B,0),1)=0,"",INDEX(DATOS!AS:AS,MATCH(CHECKLIST!B418,DATOS!B:B,0),1)),"")</f>
        <v/>
      </c>
      <c r="K418" s="50" t="str">
        <f>IFERROR(IF(INDEX(DATOS!AT:AT,MATCH(CHECKLIST!B418,DATOS!B:B,0),1)=0,"",INDEX(DATOS!AT:AT,MATCH(CHECKLIST!B418,DATOS!B:B,0),1)),"")</f>
        <v/>
      </c>
      <c r="L418" s="18" t="str">
        <f>IFERROR(IF(INDEX(DATOS!AV:AV,MATCH(CHECKLIST!B418,DATOS!B:B,0),1)=0,"",INDEX(DATOS!AV:AV,MATCH(CHECKLIST!B418,DATOS!B:B,0),1)),"")</f>
        <v/>
      </c>
      <c r="M418" s="18" t="str">
        <f>IFERROR(IF(INDEX(DATOS!AR:AR,MATCH(CHECKLIST!B418,DATOS!B:B,0),1)=0,"",INDEX(DATOS!AR:AR,MATCH(CHECKLIST!B418,DATOS!B:B,0),1)),"")</f>
        <v/>
      </c>
      <c r="N418" s="50" t="str">
        <f ca="1">IFERROR(IF(INDEX(DATOS!K:K,MATCH(CHECKLIST!B418,DATOS!B:B,0),1)="","X",IF(INDEX(DATOS!K:K,MATCH(CHECKLIST!B418,DATOS!B:B,0),1)&gt;YEAR(TODAY())-1,"","VENCIDA")),"")</f>
        <v/>
      </c>
      <c r="O418" s="50"/>
      <c r="P418" s="18" t="str">
        <f>IFERROR(IF(INDEX(DATOS!AW:AW,MATCH(CHECKLIST!B418,DATOS!B:B,0),1)=0,"",INDEX(DATOS!AW:AW,MATCH(CHECKLIST!B418,DATOS!B:B,0),1)),"")</f>
        <v/>
      </c>
      <c r="Q418" s="18" t="str">
        <f>IFERROR(IF(INDEX(DATOS!AX:AX,MATCH(CHECKLIST!B418,DATOS!B:B,0),1)=0,"",INDEX(DATOS!AX:AX,MATCH(CHECKLIST!B418,DATOS!B:B,0),1)),"")</f>
        <v/>
      </c>
      <c r="S418">
        <f t="shared" si="20"/>
        <v>0</v>
      </c>
      <c r="U418" t="str">
        <f t="shared" si="18"/>
        <v/>
      </c>
      <c r="V418" t="str">
        <f t="shared" si="19"/>
        <v/>
      </c>
    </row>
    <row r="419" spans="1:22" x14ac:dyDescent="0.25">
      <c r="A419" s="13">
        <v>406</v>
      </c>
      <c r="B419" t="str">
        <f>IFERROR(INDEX(DATOS!B:B,MATCH(CHECKLIST!A419,DATOS!BM:BM,0),1),"")</f>
        <v/>
      </c>
      <c r="C419" t="str">
        <f>IFERROR(INDEX(DATOS!I:I,MATCH(CHECKLIST!A419,DATOS!BM:BM,0),1),"")</f>
        <v/>
      </c>
      <c r="D419" t="str">
        <f>IFERROR(INDEX(DATOS!R:R,MATCH(CHECKLIST!E419,DATOS!F:F,0),1),"")</f>
        <v/>
      </c>
      <c r="E419" s="17" t="str">
        <f>IFERROR(INDEX(DATOS!F:F,MATCH(CHECKLIST!A419,DATOS!BM:BM,0),1),"")</f>
        <v/>
      </c>
      <c r="F419" s="3" t="str">
        <f>IFERROR(IF(INDEX(DATOS!AL:AL,MATCH(CHECKLIST!B419,DATOS!B:B,0),1)=0,"",INDEX(DATOS!AL:AL,MATCH(CHECKLIST!B419,DATOS!B:B,0),1)),"")</f>
        <v/>
      </c>
      <c r="G419" s="18" t="str">
        <f>IFERROR(IF(INDEX(DATOS!AQ:AQ,MATCH(CHECKLIST!B419,DATOS!B:B,0),1)=0,"",INDEX(DATOS!AQ:AQ,MATCH(CHECKLIST!B419,DATOS!B:B,0),1)),"")</f>
        <v/>
      </c>
      <c r="H419" s="18" t="str">
        <f>IFERROR(IF(INDEX(DATOS!AC:AC,MATCH(CHECKLIST!B419,DATOS!B:B,0),1)=0,"X",IF(INDEX(DATOS!AC:AC,MATCH(CHECKLIST!B419,DATOS!B:B,0),1)="VIGENTE","",INDEX(DATOS!AC:AC,MATCH(CHECKLIST!B419,DATOS!B:B,0),1))),"")</f>
        <v/>
      </c>
      <c r="I419" s="18" t="str">
        <f>IFERROR(IF(INDEX(DATOS!AU:AU,MATCH(CHECKLIST!B419,DATOS!B:B,0),1)=0,"",INDEX(DATOS!AU:AU,MATCH(CHECKLIST!B419,DATOS!B:B,0),1)),"")</f>
        <v/>
      </c>
      <c r="J419" s="18" t="str">
        <f>IFERROR(IF(INDEX(DATOS!AS:AS,MATCH(CHECKLIST!B419,DATOS!B:B,0),1)=0,"",INDEX(DATOS!AS:AS,MATCH(CHECKLIST!B419,DATOS!B:B,0),1)),"")</f>
        <v/>
      </c>
      <c r="K419" s="50" t="str">
        <f>IFERROR(IF(INDEX(DATOS!AT:AT,MATCH(CHECKLIST!B419,DATOS!B:B,0),1)=0,"",INDEX(DATOS!AT:AT,MATCH(CHECKLIST!B419,DATOS!B:B,0),1)),"")</f>
        <v/>
      </c>
      <c r="L419" s="18" t="str">
        <f>IFERROR(IF(INDEX(DATOS!AV:AV,MATCH(CHECKLIST!B419,DATOS!B:B,0),1)=0,"",INDEX(DATOS!AV:AV,MATCH(CHECKLIST!B419,DATOS!B:B,0),1)),"")</f>
        <v/>
      </c>
      <c r="M419" s="18" t="str">
        <f>IFERROR(IF(INDEX(DATOS!AR:AR,MATCH(CHECKLIST!B419,DATOS!B:B,0),1)=0,"",INDEX(DATOS!AR:AR,MATCH(CHECKLIST!B419,DATOS!B:B,0),1)),"")</f>
        <v/>
      </c>
      <c r="N419" s="50" t="str">
        <f ca="1">IFERROR(IF(INDEX(DATOS!K:K,MATCH(CHECKLIST!B419,DATOS!B:B,0),1)="","X",IF(INDEX(DATOS!K:K,MATCH(CHECKLIST!B419,DATOS!B:B,0),1)&gt;YEAR(TODAY())-1,"","VENCIDA")),"")</f>
        <v/>
      </c>
      <c r="O419" s="50"/>
      <c r="P419" s="18" t="str">
        <f>IFERROR(IF(INDEX(DATOS!AW:AW,MATCH(CHECKLIST!B419,DATOS!B:B,0),1)=0,"",INDEX(DATOS!AW:AW,MATCH(CHECKLIST!B419,DATOS!B:B,0),1)),"")</f>
        <v/>
      </c>
      <c r="Q419" s="18" t="str">
        <f>IFERROR(IF(INDEX(DATOS!AX:AX,MATCH(CHECKLIST!B419,DATOS!B:B,0),1)=0,"",INDEX(DATOS!AX:AX,MATCH(CHECKLIST!B419,DATOS!B:B,0),1)),"")</f>
        <v/>
      </c>
      <c r="R419" t="str">
        <f>IF(B419="","",1)</f>
        <v/>
      </c>
      <c r="S419" t="str">
        <f t="shared" si="20"/>
        <v/>
      </c>
      <c r="U419" t="str">
        <f t="shared" si="18"/>
        <v/>
      </c>
      <c r="V419" t="str">
        <f t="shared" si="19"/>
        <v/>
      </c>
    </row>
    <row r="420" spans="1:22" x14ac:dyDescent="0.25">
      <c r="A420" s="13">
        <v>407</v>
      </c>
      <c r="B420" t="str">
        <f>IFERROR(INDEX(DATOS!B:B,MATCH(CHECKLIST!A420,DATOS!BM:BM,0),1),"")</f>
        <v/>
      </c>
      <c r="C420" t="str">
        <f>IFERROR(INDEX(DATOS!I:I,MATCH(CHECKLIST!A420,DATOS!BM:BM,0),1),"")</f>
        <v/>
      </c>
      <c r="D420" t="str">
        <f>IFERROR(INDEX(DATOS!R:R,MATCH(CHECKLIST!E420,DATOS!F:F,0),1),"")</f>
        <v/>
      </c>
      <c r="E420" s="17" t="str">
        <f>IFERROR(INDEX(DATOS!F:F,MATCH(CHECKLIST!A420,DATOS!BM:BM,0),1),"")</f>
        <v/>
      </c>
      <c r="F420" s="3" t="str">
        <f>IFERROR(IF(INDEX(DATOS!AL:AL,MATCH(CHECKLIST!B420,DATOS!B:B,0),1)=0,"",INDEX(DATOS!AL:AL,MATCH(CHECKLIST!B420,DATOS!B:B,0),1)),"")</f>
        <v/>
      </c>
      <c r="G420" s="18" t="str">
        <f>IFERROR(IF(INDEX(DATOS!AQ:AQ,MATCH(CHECKLIST!B420,DATOS!B:B,0),1)=0,"",INDEX(DATOS!AQ:AQ,MATCH(CHECKLIST!B420,DATOS!B:B,0),1)),"")</f>
        <v/>
      </c>
      <c r="H420" s="18" t="str">
        <f>IFERROR(IF(INDEX(DATOS!AC:AC,MATCH(CHECKLIST!B420,DATOS!B:B,0),1)=0,"X",IF(INDEX(DATOS!AC:AC,MATCH(CHECKLIST!B420,DATOS!B:B,0),1)="VIGENTE","",INDEX(DATOS!AC:AC,MATCH(CHECKLIST!B420,DATOS!B:B,0),1))),"")</f>
        <v/>
      </c>
      <c r="I420" s="18" t="str">
        <f>IFERROR(IF(INDEX(DATOS!AU:AU,MATCH(CHECKLIST!B420,DATOS!B:B,0),1)=0,"",INDEX(DATOS!AU:AU,MATCH(CHECKLIST!B420,DATOS!B:B,0),1)),"")</f>
        <v/>
      </c>
      <c r="J420" s="18" t="str">
        <f>IFERROR(IF(INDEX(DATOS!AS:AS,MATCH(CHECKLIST!B420,DATOS!B:B,0),1)=0,"",INDEX(DATOS!AS:AS,MATCH(CHECKLIST!B420,DATOS!B:B,0),1)),"")</f>
        <v/>
      </c>
      <c r="K420" s="50" t="str">
        <f>IFERROR(IF(INDEX(DATOS!AT:AT,MATCH(CHECKLIST!B420,DATOS!B:B,0),1)=0,"",INDEX(DATOS!AT:AT,MATCH(CHECKLIST!B420,DATOS!B:B,0),1)),"")</f>
        <v/>
      </c>
      <c r="L420" s="18" t="str">
        <f>IFERROR(IF(INDEX(DATOS!AV:AV,MATCH(CHECKLIST!B420,DATOS!B:B,0),1)=0,"",INDEX(DATOS!AV:AV,MATCH(CHECKLIST!B420,DATOS!B:B,0),1)),"")</f>
        <v/>
      </c>
      <c r="M420" s="18" t="str">
        <f>IFERROR(IF(INDEX(DATOS!AR:AR,MATCH(CHECKLIST!B420,DATOS!B:B,0),1)=0,"",INDEX(DATOS!AR:AR,MATCH(CHECKLIST!B420,DATOS!B:B,0),1)),"")</f>
        <v/>
      </c>
      <c r="N420" s="50" t="str">
        <f ca="1">IFERROR(IF(INDEX(DATOS!K:K,MATCH(CHECKLIST!B420,DATOS!B:B,0),1)="","X",IF(INDEX(DATOS!K:K,MATCH(CHECKLIST!B420,DATOS!B:B,0),1)&gt;YEAR(TODAY())-1,"","VENCIDA")),"")</f>
        <v/>
      </c>
      <c r="O420" s="50"/>
      <c r="P420" s="18" t="str">
        <f>IFERROR(IF(INDEX(DATOS!AW:AW,MATCH(CHECKLIST!B420,DATOS!B:B,0),1)=0,"",INDEX(DATOS!AW:AW,MATCH(CHECKLIST!B420,DATOS!B:B,0),1)),"")</f>
        <v/>
      </c>
      <c r="Q420" s="18" t="str">
        <f>IFERROR(IF(INDEX(DATOS!AX:AX,MATCH(CHECKLIST!B420,DATOS!B:B,0),1)=0,"",INDEX(DATOS!AX:AX,MATCH(CHECKLIST!B420,DATOS!B:B,0),1)),"")</f>
        <v/>
      </c>
      <c r="S420">
        <f t="shared" si="20"/>
        <v>0</v>
      </c>
      <c r="U420" t="str">
        <f t="shared" si="18"/>
        <v/>
      </c>
      <c r="V420" t="str">
        <f t="shared" si="19"/>
        <v/>
      </c>
    </row>
    <row r="421" spans="1:22" x14ac:dyDescent="0.25">
      <c r="A421" s="13">
        <v>408</v>
      </c>
      <c r="B421" t="str">
        <f>IFERROR(INDEX(DATOS!B:B,MATCH(CHECKLIST!A421,DATOS!BM:BM,0),1),"")</f>
        <v/>
      </c>
      <c r="C421" t="str">
        <f>IFERROR(INDEX(DATOS!I:I,MATCH(CHECKLIST!A421,DATOS!BM:BM,0),1),"")</f>
        <v/>
      </c>
      <c r="D421" t="str">
        <f>IFERROR(INDEX(DATOS!R:R,MATCH(CHECKLIST!E421,DATOS!F:F,0),1),"")</f>
        <v/>
      </c>
      <c r="E421" s="17" t="str">
        <f>IFERROR(INDEX(DATOS!F:F,MATCH(CHECKLIST!A421,DATOS!BM:BM,0),1),"")</f>
        <v/>
      </c>
      <c r="F421" s="3" t="str">
        <f>IFERROR(IF(INDEX(DATOS!AL:AL,MATCH(CHECKLIST!B421,DATOS!B:B,0),1)=0,"",INDEX(DATOS!AL:AL,MATCH(CHECKLIST!B421,DATOS!B:B,0),1)),"")</f>
        <v/>
      </c>
      <c r="G421" s="18" t="str">
        <f>IFERROR(IF(INDEX(DATOS!AQ:AQ,MATCH(CHECKLIST!B421,DATOS!B:B,0),1)=0,"",INDEX(DATOS!AQ:AQ,MATCH(CHECKLIST!B421,DATOS!B:B,0),1)),"")</f>
        <v/>
      </c>
      <c r="H421" s="18" t="str">
        <f>IFERROR(IF(INDEX(DATOS!AC:AC,MATCH(CHECKLIST!B421,DATOS!B:B,0),1)=0,"X",IF(INDEX(DATOS!AC:AC,MATCH(CHECKLIST!B421,DATOS!B:B,0),1)="VIGENTE","",INDEX(DATOS!AC:AC,MATCH(CHECKLIST!B421,DATOS!B:B,0),1))),"")</f>
        <v/>
      </c>
      <c r="I421" s="18" t="str">
        <f>IFERROR(IF(INDEX(DATOS!AU:AU,MATCH(CHECKLIST!B421,DATOS!B:B,0),1)=0,"",INDEX(DATOS!AU:AU,MATCH(CHECKLIST!B421,DATOS!B:B,0),1)),"")</f>
        <v/>
      </c>
      <c r="J421" s="18" t="str">
        <f>IFERROR(IF(INDEX(DATOS!AS:AS,MATCH(CHECKLIST!B421,DATOS!B:B,0),1)=0,"",INDEX(DATOS!AS:AS,MATCH(CHECKLIST!B421,DATOS!B:B,0),1)),"")</f>
        <v/>
      </c>
      <c r="K421" s="50" t="str">
        <f>IFERROR(IF(INDEX(DATOS!AT:AT,MATCH(CHECKLIST!B421,DATOS!B:B,0),1)=0,"",INDEX(DATOS!AT:AT,MATCH(CHECKLIST!B421,DATOS!B:B,0),1)),"")</f>
        <v/>
      </c>
      <c r="L421" s="18" t="str">
        <f>IFERROR(IF(INDEX(DATOS!AV:AV,MATCH(CHECKLIST!B421,DATOS!B:B,0),1)=0,"",INDEX(DATOS!AV:AV,MATCH(CHECKLIST!B421,DATOS!B:B,0),1)),"")</f>
        <v/>
      </c>
      <c r="M421" s="18" t="str">
        <f>IFERROR(IF(INDEX(DATOS!AR:AR,MATCH(CHECKLIST!B421,DATOS!B:B,0),1)=0,"",INDEX(DATOS!AR:AR,MATCH(CHECKLIST!B421,DATOS!B:B,0),1)),"")</f>
        <v/>
      </c>
      <c r="N421" s="50" t="str">
        <f ca="1">IFERROR(IF(INDEX(DATOS!K:K,MATCH(CHECKLIST!B421,DATOS!B:B,0),1)="","X",IF(INDEX(DATOS!K:K,MATCH(CHECKLIST!B421,DATOS!B:B,0),1)&gt;YEAR(TODAY())-1,"","VENCIDA")),"")</f>
        <v/>
      </c>
      <c r="O421" s="50"/>
      <c r="P421" s="18" t="str">
        <f>IFERROR(IF(INDEX(DATOS!AW:AW,MATCH(CHECKLIST!B421,DATOS!B:B,0),1)=0,"",INDEX(DATOS!AW:AW,MATCH(CHECKLIST!B421,DATOS!B:B,0),1)),"")</f>
        <v/>
      </c>
      <c r="Q421" s="18" t="str">
        <f>IFERROR(IF(INDEX(DATOS!AX:AX,MATCH(CHECKLIST!B421,DATOS!B:B,0),1)=0,"",INDEX(DATOS!AX:AX,MATCH(CHECKLIST!B421,DATOS!B:B,0),1)),"")</f>
        <v/>
      </c>
      <c r="R421" t="str">
        <f>IF(B421="","",1)</f>
        <v/>
      </c>
      <c r="S421" t="str">
        <f t="shared" si="20"/>
        <v/>
      </c>
      <c r="U421" t="str">
        <f t="shared" si="18"/>
        <v/>
      </c>
      <c r="V421" t="str">
        <f t="shared" si="19"/>
        <v/>
      </c>
    </row>
    <row r="422" spans="1:22" x14ac:dyDescent="0.25">
      <c r="A422" s="13">
        <v>409</v>
      </c>
      <c r="B422" t="str">
        <f>IFERROR(INDEX(DATOS!B:B,MATCH(CHECKLIST!A422,DATOS!BM:BM,0),1),"")</f>
        <v/>
      </c>
      <c r="C422" t="str">
        <f>IFERROR(INDEX(DATOS!I:I,MATCH(CHECKLIST!A422,DATOS!BM:BM,0),1),"")</f>
        <v/>
      </c>
      <c r="D422" t="str">
        <f>IFERROR(INDEX(DATOS!R:R,MATCH(CHECKLIST!E422,DATOS!F:F,0),1),"")</f>
        <v/>
      </c>
      <c r="E422" s="17" t="str">
        <f>IFERROR(INDEX(DATOS!F:F,MATCH(CHECKLIST!A422,DATOS!BM:BM,0),1),"")</f>
        <v/>
      </c>
      <c r="F422" s="3" t="str">
        <f>IFERROR(IF(INDEX(DATOS!AL:AL,MATCH(CHECKLIST!B422,DATOS!B:B,0),1)=0,"",INDEX(DATOS!AL:AL,MATCH(CHECKLIST!B422,DATOS!B:B,0),1)),"")</f>
        <v/>
      </c>
      <c r="G422" s="18" t="str">
        <f>IFERROR(IF(INDEX(DATOS!AQ:AQ,MATCH(CHECKLIST!B422,DATOS!B:B,0),1)=0,"",INDEX(DATOS!AQ:AQ,MATCH(CHECKLIST!B422,DATOS!B:B,0),1)),"")</f>
        <v/>
      </c>
      <c r="H422" s="18" t="str">
        <f>IFERROR(IF(INDEX(DATOS!AC:AC,MATCH(CHECKLIST!B422,DATOS!B:B,0),1)=0,"X",IF(INDEX(DATOS!AC:AC,MATCH(CHECKLIST!B422,DATOS!B:B,0),1)="VIGENTE","",INDEX(DATOS!AC:AC,MATCH(CHECKLIST!B422,DATOS!B:B,0),1))),"")</f>
        <v/>
      </c>
      <c r="I422" s="18" t="str">
        <f>IFERROR(IF(INDEX(DATOS!AU:AU,MATCH(CHECKLIST!B422,DATOS!B:B,0),1)=0,"",INDEX(DATOS!AU:AU,MATCH(CHECKLIST!B422,DATOS!B:B,0),1)),"")</f>
        <v/>
      </c>
      <c r="J422" s="18" t="str">
        <f>IFERROR(IF(INDEX(DATOS!AS:AS,MATCH(CHECKLIST!B422,DATOS!B:B,0),1)=0,"",INDEX(DATOS!AS:AS,MATCH(CHECKLIST!B422,DATOS!B:B,0),1)),"")</f>
        <v/>
      </c>
      <c r="K422" s="50" t="str">
        <f>IFERROR(IF(INDEX(DATOS!AT:AT,MATCH(CHECKLIST!B422,DATOS!B:B,0),1)=0,"",INDEX(DATOS!AT:AT,MATCH(CHECKLIST!B422,DATOS!B:B,0),1)),"")</f>
        <v/>
      </c>
      <c r="L422" s="18" t="str">
        <f>IFERROR(IF(INDEX(DATOS!AV:AV,MATCH(CHECKLIST!B422,DATOS!B:B,0),1)=0,"",INDEX(DATOS!AV:AV,MATCH(CHECKLIST!B422,DATOS!B:B,0),1)),"")</f>
        <v/>
      </c>
      <c r="M422" s="18" t="str">
        <f>IFERROR(IF(INDEX(DATOS!AR:AR,MATCH(CHECKLIST!B422,DATOS!B:B,0),1)=0,"",INDEX(DATOS!AR:AR,MATCH(CHECKLIST!B422,DATOS!B:B,0),1)),"")</f>
        <v/>
      </c>
      <c r="N422" s="50" t="str">
        <f ca="1">IFERROR(IF(INDEX(DATOS!K:K,MATCH(CHECKLIST!B422,DATOS!B:B,0),1)="","X",IF(INDEX(DATOS!K:K,MATCH(CHECKLIST!B422,DATOS!B:B,0),1)&gt;YEAR(TODAY())-1,"","VENCIDA")),"")</f>
        <v/>
      </c>
      <c r="O422" s="50"/>
      <c r="P422" s="18" t="str">
        <f>IFERROR(IF(INDEX(DATOS!AW:AW,MATCH(CHECKLIST!B422,DATOS!B:B,0),1)=0,"",INDEX(DATOS!AW:AW,MATCH(CHECKLIST!B422,DATOS!B:B,0),1)),"")</f>
        <v/>
      </c>
      <c r="Q422" s="18" t="str">
        <f>IFERROR(IF(INDEX(DATOS!AX:AX,MATCH(CHECKLIST!B422,DATOS!B:B,0),1)=0,"",INDEX(DATOS!AX:AX,MATCH(CHECKLIST!B422,DATOS!B:B,0),1)),"")</f>
        <v/>
      </c>
      <c r="S422">
        <f t="shared" si="20"/>
        <v>0</v>
      </c>
      <c r="U422" t="str">
        <f t="shared" si="18"/>
        <v/>
      </c>
      <c r="V422" t="str">
        <f t="shared" si="19"/>
        <v/>
      </c>
    </row>
    <row r="423" spans="1:22" x14ac:dyDescent="0.25">
      <c r="A423" s="13">
        <v>410</v>
      </c>
      <c r="B423" t="str">
        <f>IFERROR(INDEX(DATOS!B:B,MATCH(CHECKLIST!A423,DATOS!BM:BM,0),1),"")</f>
        <v/>
      </c>
      <c r="C423" t="str">
        <f>IFERROR(INDEX(DATOS!I:I,MATCH(CHECKLIST!A423,DATOS!BM:BM,0),1),"")</f>
        <v/>
      </c>
      <c r="D423" t="str">
        <f>IFERROR(INDEX(DATOS!R:R,MATCH(CHECKLIST!E423,DATOS!F:F,0),1),"")</f>
        <v/>
      </c>
      <c r="E423" s="17" t="str">
        <f>IFERROR(INDEX(DATOS!F:F,MATCH(CHECKLIST!A423,DATOS!BM:BM,0),1),"")</f>
        <v/>
      </c>
      <c r="F423" s="3" t="str">
        <f>IFERROR(IF(INDEX(DATOS!AL:AL,MATCH(CHECKLIST!B423,DATOS!B:B,0),1)=0,"",INDEX(DATOS!AL:AL,MATCH(CHECKLIST!B423,DATOS!B:B,0),1)),"")</f>
        <v/>
      </c>
      <c r="G423" s="18" t="str">
        <f>IFERROR(IF(INDEX(DATOS!AQ:AQ,MATCH(CHECKLIST!B423,DATOS!B:B,0),1)=0,"",INDEX(DATOS!AQ:AQ,MATCH(CHECKLIST!B423,DATOS!B:B,0),1)),"")</f>
        <v/>
      </c>
      <c r="H423" s="18" t="str">
        <f>IFERROR(IF(INDEX(DATOS!AC:AC,MATCH(CHECKLIST!B423,DATOS!B:B,0),1)=0,"X",IF(INDEX(DATOS!AC:AC,MATCH(CHECKLIST!B423,DATOS!B:B,0),1)="VIGENTE","",INDEX(DATOS!AC:AC,MATCH(CHECKLIST!B423,DATOS!B:B,0),1))),"")</f>
        <v/>
      </c>
      <c r="I423" s="18" t="str">
        <f>IFERROR(IF(INDEX(DATOS!AU:AU,MATCH(CHECKLIST!B423,DATOS!B:B,0),1)=0,"",INDEX(DATOS!AU:AU,MATCH(CHECKLIST!B423,DATOS!B:B,0),1)),"")</f>
        <v/>
      </c>
      <c r="J423" s="18" t="str">
        <f>IFERROR(IF(INDEX(DATOS!AS:AS,MATCH(CHECKLIST!B423,DATOS!B:B,0),1)=0,"",INDEX(DATOS!AS:AS,MATCH(CHECKLIST!B423,DATOS!B:B,0),1)),"")</f>
        <v/>
      </c>
      <c r="K423" s="50" t="str">
        <f>IFERROR(IF(INDEX(DATOS!AT:AT,MATCH(CHECKLIST!B423,DATOS!B:B,0),1)=0,"",INDEX(DATOS!AT:AT,MATCH(CHECKLIST!B423,DATOS!B:B,0),1)),"")</f>
        <v/>
      </c>
      <c r="L423" s="18" t="str">
        <f>IFERROR(IF(INDEX(DATOS!AV:AV,MATCH(CHECKLIST!B423,DATOS!B:B,0),1)=0,"",INDEX(DATOS!AV:AV,MATCH(CHECKLIST!B423,DATOS!B:B,0),1)),"")</f>
        <v/>
      </c>
      <c r="M423" s="18" t="str">
        <f>IFERROR(IF(INDEX(DATOS!AR:AR,MATCH(CHECKLIST!B423,DATOS!B:B,0),1)=0,"",INDEX(DATOS!AR:AR,MATCH(CHECKLIST!B423,DATOS!B:B,0),1)),"")</f>
        <v/>
      </c>
      <c r="N423" s="50" t="str">
        <f ca="1">IFERROR(IF(INDEX(DATOS!K:K,MATCH(CHECKLIST!B423,DATOS!B:B,0),1)="","X",IF(INDEX(DATOS!K:K,MATCH(CHECKLIST!B423,DATOS!B:B,0),1)&gt;YEAR(TODAY())-1,"","VENCIDA")),"")</f>
        <v/>
      </c>
      <c r="O423" s="50"/>
      <c r="P423" s="18" t="str">
        <f>IFERROR(IF(INDEX(DATOS!AW:AW,MATCH(CHECKLIST!B423,DATOS!B:B,0),1)=0,"",INDEX(DATOS!AW:AW,MATCH(CHECKLIST!B423,DATOS!B:B,0),1)),"")</f>
        <v/>
      </c>
      <c r="Q423" s="18" t="str">
        <f>IFERROR(IF(INDEX(DATOS!AX:AX,MATCH(CHECKLIST!B423,DATOS!B:B,0),1)=0,"",INDEX(DATOS!AX:AX,MATCH(CHECKLIST!B423,DATOS!B:B,0),1)),"")</f>
        <v/>
      </c>
      <c r="R423" t="str">
        <f>IF(B423="","",1)</f>
        <v/>
      </c>
      <c r="S423" t="str">
        <f t="shared" si="20"/>
        <v/>
      </c>
      <c r="U423" t="str">
        <f t="shared" si="18"/>
        <v/>
      </c>
      <c r="V423" t="str">
        <f t="shared" si="19"/>
        <v/>
      </c>
    </row>
    <row r="424" spans="1:22" x14ac:dyDescent="0.25">
      <c r="A424" s="13">
        <v>411</v>
      </c>
      <c r="B424" t="str">
        <f>IFERROR(INDEX(DATOS!B:B,MATCH(CHECKLIST!A424,DATOS!BM:BM,0),1),"")</f>
        <v/>
      </c>
      <c r="C424" t="str">
        <f>IFERROR(INDEX(DATOS!I:I,MATCH(CHECKLIST!A424,DATOS!BM:BM,0),1),"")</f>
        <v/>
      </c>
      <c r="D424" t="str">
        <f>IFERROR(INDEX(DATOS!R:R,MATCH(CHECKLIST!E424,DATOS!F:F,0),1),"")</f>
        <v/>
      </c>
      <c r="E424" s="17" t="str">
        <f>IFERROR(INDEX(DATOS!F:F,MATCH(CHECKLIST!A424,DATOS!BM:BM,0),1),"")</f>
        <v/>
      </c>
      <c r="F424" s="3" t="str">
        <f>IFERROR(IF(INDEX(DATOS!AL:AL,MATCH(CHECKLIST!B424,DATOS!B:B,0),1)=0,"",INDEX(DATOS!AL:AL,MATCH(CHECKLIST!B424,DATOS!B:B,0),1)),"")</f>
        <v/>
      </c>
      <c r="G424" s="18" t="str">
        <f>IFERROR(IF(INDEX(DATOS!AQ:AQ,MATCH(CHECKLIST!B424,DATOS!B:B,0),1)=0,"",INDEX(DATOS!AQ:AQ,MATCH(CHECKLIST!B424,DATOS!B:B,0),1)),"")</f>
        <v/>
      </c>
      <c r="H424" s="18" t="str">
        <f>IFERROR(IF(INDEX(DATOS!AC:AC,MATCH(CHECKLIST!B424,DATOS!B:B,0),1)=0,"X",IF(INDEX(DATOS!AC:AC,MATCH(CHECKLIST!B424,DATOS!B:B,0),1)="VIGENTE","",INDEX(DATOS!AC:AC,MATCH(CHECKLIST!B424,DATOS!B:B,0),1))),"")</f>
        <v/>
      </c>
      <c r="I424" s="18" t="str">
        <f>IFERROR(IF(INDEX(DATOS!AU:AU,MATCH(CHECKLIST!B424,DATOS!B:B,0),1)=0,"",INDEX(DATOS!AU:AU,MATCH(CHECKLIST!B424,DATOS!B:B,0),1)),"")</f>
        <v/>
      </c>
      <c r="J424" s="18" t="str">
        <f>IFERROR(IF(INDEX(DATOS!AS:AS,MATCH(CHECKLIST!B424,DATOS!B:B,0),1)=0,"",INDEX(DATOS!AS:AS,MATCH(CHECKLIST!B424,DATOS!B:B,0),1)),"")</f>
        <v/>
      </c>
      <c r="K424" s="50" t="str">
        <f>IFERROR(IF(INDEX(DATOS!AT:AT,MATCH(CHECKLIST!B424,DATOS!B:B,0),1)=0,"",INDEX(DATOS!AT:AT,MATCH(CHECKLIST!B424,DATOS!B:B,0),1)),"")</f>
        <v/>
      </c>
      <c r="L424" s="18" t="str">
        <f>IFERROR(IF(INDEX(DATOS!AV:AV,MATCH(CHECKLIST!B424,DATOS!B:B,0),1)=0,"",INDEX(DATOS!AV:AV,MATCH(CHECKLIST!B424,DATOS!B:B,0),1)),"")</f>
        <v/>
      </c>
      <c r="M424" s="18" t="str">
        <f>IFERROR(IF(INDEX(DATOS!AR:AR,MATCH(CHECKLIST!B424,DATOS!B:B,0),1)=0,"",INDEX(DATOS!AR:AR,MATCH(CHECKLIST!B424,DATOS!B:B,0),1)),"")</f>
        <v/>
      </c>
      <c r="N424" s="50" t="str">
        <f ca="1">IFERROR(IF(INDEX(DATOS!K:K,MATCH(CHECKLIST!B424,DATOS!B:B,0),1)="","X",IF(INDEX(DATOS!K:K,MATCH(CHECKLIST!B424,DATOS!B:B,0),1)&gt;YEAR(TODAY())-1,"","VENCIDA")),"")</f>
        <v/>
      </c>
      <c r="O424" s="50"/>
      <c r="P424" s="18" t="str">
        <f>IFERROR(IF(INDEX(DATOS!AW:AW,MATCH(CHECKLIST!B424,DATOS!B:B,0),1)=0,"",INDEX(DATOS!AW:AW,MATCH(CHECKLIST!B424,DATOS!B:B,0),1)),"")</f>
        <v/>
      </c>
      <c r="Q424" s="18" t="str">
        <f>IFERROR(IF(INDEX(DATOS!AX:AX,MATCH(CHECKLIST!B424,DATOS!B:B,0),1)=0,"",INDEX(DATOS!AX:AX,MATCH(CHECKLIST!B424,DATOS!B:B,0),1)),"")</f>
        <v/>
      </c>
      <c r="S424">
        <f t="shared" si="20"/>
        <v>0</v>
      </c>
      <c r="U424" t="str">
        <f t="shared" si="18"/>
        <v/>
      </c>
      <c r="V424" t="str">
        <f t="shared" si="19"/>
        <v/>
      </c>
    </row>
    <row r="425" spans="1:22" x14ac:dyDescent="0.25">
      <c r="A425" s="13">
        <v>412</v>
      </c>
      <c r="B425" t="str">
        <f>IFERROR(INDEX(DATOS!B:B,MATCH(CHECKLIST!A425,DATOS!BM:BM,0),1),"")</f>
        <v/>
      </c>
      <c r="C425" t="str">
        <f>IFERROR(INDEX(DATOS!I:I,MATCH(CHECKLIST!A425,DATOS!BM:BM,0),1),"")</f>
        <v/>
      </c>
      <c r="D425" t="str">
        <f>IFERROR(INDEX(DATOS!R:R,MATCH(CHECKLIST!E425,DATOS!F:F,0),1),"")</f>
        <v/>
      </c>
      <c r="E425" s="17" t="str">
        <f>IFERROR(INDEX(DATOS!F:F,MATCH(CHECKLIST!A425,DATOS!BM:BM,0),1),"")</f>
        <v/>
      </c>
      <c r="F425" s="3" t="str">
        <f>IFERROR(IF(INDEX(DATOS!AL:AL,MATCH(CHECKLIST!B425,DATOS!B:B,0),1)=0,"",INDEX(DATOS!AL:AL,MATCH(CHECKLIST!B425,DATOS!B:B,0),1)),"")</f>
        <v/>
      </c>
      <c r="G425" s="18" t="str">
        <f>IFERROR(IF(INDEX(DATOS!AQ:AQ,MATCH(CHECKLIST!B425,DATOS!B:B,0),1)=0,"",INDEX(DATOS!AQ:AQ,MATCH(CHECKLIST!B425,DATOS!B:B,0),1)),"")</f>
        <v/>
      </c>
      <c r="H425" s="18" t="str">
        <f>IFERROR(IF(INDEX(DATOS!AC:AC,MATCH(CHECKLIST!B425,DATOS!B:B,0),1)=0,"X",IF(INDEX(DATOS!AC:AC,MATCH(CHECKLIST!B425,DATOS!B:B,0),1)="VIGENTE","",INDEX(DATOS!AC:AC,MATCH(CHECKLIST!B425,DATOS!B:B,0),1))),"")</f>
        <v/>
      </c>
      <c r="I425" s="18" t="str">
        <f>IFERROR(IF(INDEX(DATOS!AU:AU,MATCH(CHECKLIST!B425,DATOS!B:B,0),1)=0,"",INDEX(DATOS!AU:AU,MATCH(CHECKLIST!B425,DATOS!B:B,0),1)),"")</f>
        <v/>
      </c>
      <c r="J425" s="18" t="str">
        <f>IFERROR(IF(INDEX(DATOS!AS:AS,MATCH(CHECKLIST!B425,DATOS!B:B,0),1)=0,"",INDEX(DATOS!AS:AS,MATCH(CHECKLIST!B425,DATOS!B:B,0),1)),"")</f>
        <v/>
      </c>
      <c r="K425" s="50" t="str">
        <f>IFERROR(IF(INDEX(DATOS!AT:AT,MATCH(CHECKLIST!B425,DATOS!B:B,0),1)=0,"",INDEX(DATOS!AT:AT,MATCH(CHECKLIST!B425,DATOS!B:B,0),1)),"")</f>
        <v/>
      </c>
      <c r="L425" s="18" t="str">
        <f>IFERROR(IF(INDEX(DATOS!AV:AV,MATCH(CHECKLIST!B425,DATOS!B:B,0),1)=0,"",INDEX(DATOS!AV:AV,MATCH(CHECKLIST!B425,DATOS!B:B,0),1)),"")</f>
        <v/>
      </c>
      <c r="M425" s="18" t="str">
        <f>IFERROR(IF(INDEX(DATOS!AR:AR,MATCH(CHECKLIST!B425,DATOS!B:B,0),1)=0,"",INDEX(DATOS!AR:AR,MATCH(CHECKLIST!B425,DATOS!B:B,0),1)),"")</f>
        <v/>
      </c>
      <c r="N425" s="50" t="str">
        <f ca="1">IFERROR(IF(INDEX(DATOS!K:K,MATCH(CHECKLIST!B425,DATOS!B:B,0),1)="","X",IF(INDEX(DATOS!K:K,MATCH(CHECKLIST!B425,DATOS!B:B,0),1)&gt;YEAR(TODAY())-1,"","VENCIDA")),"")</f>
        <v/>
      </c>
      <c r="O425" s="50"/>
      <c r="P425" s="18" t="str">
        <f>IFERROR(IF(INDEX(DATOS!AW:AW,MATCH(CHECKLIST!B425,DATOS!B:B,0),1)=0,"",INDEX(DATOS!AW:AW,MATCH(CHECKLIST!B425,DATOS!B:B,0),1)),"")</f>
        <v/>
      </c>
      <c r="Q425" s="18" t="str">
        <f>IFERROR(IF(INDEX(DATOS!AX:AX,MATCH(CHECKLIST!B425,DATOS!B:B,0),1)=0,"",INDEX(DATOS!AX:AX,MATCH(CHECKLIST!B425,DATOS!B:B,0),1)),"")</f>
        <v/>
      </c>
      <c r="R425" t="str">
        <f>IF(B425="","",1)</f>
        <v/>
      </c>
      <c r="S425" t="str">
        <f t="shared" si="20"/>
        <v/>
      </c>
      <c r="U425" t="str">
        <f t="shared" si="18"/>
        <v/>
      </c>
      <c r="V425" t="str">
        <f t="shared" si="19"/>
        <v/>
      </c>
    </row>
    <row r="426" spans="1:22" x14ac:dyDescent="0.25">
      <c r="A426" s="13">
        <v>413</v>
      </c>
      <c r="B426" t="str">
        <f>IFERROR(INDEX(DATOS!B:B,MATCH(CHECKLIST!A426,DATOS!BM:BM,0),1),"")</f>
        <v/>
      </c>
      <c r="C426" t="str">
        <f>IFERROR(INDEX(DATOS!I:I,MATCH(CHECKLIST!A426,DATOS!BM:BM,0),1),"")</f>
        <v/>
      </c>
      <c r="D426" t="str">
        <f>IFERROR(INDEX(DATOS!R:R,MATCH(CHECKLIST!E426,DATOS!F:F,0),1),"")</f>
        <v/>
      </c>
      <c r="E426" s="17" t="str">
        <f>IFERROR(INDEX(DATOS!F:F,MATCH(CHECKLIST!A426,DATOS!BM:BM,0),1),"")</f>
        <v/>
      </c>
      <c r="F426" s="3" t="str">
        <f>IFERROR(IF(INDEX(DATOS!AL:AL,MATCH(CHECKLIST!B426,DATOS!B:B,0),1)=0,"",INDEX(DATOS!AL:AL,MATCH(CHECKLIST!B426,DATOS!B:B,0),1)),"")</f>
        <v/>
      </c>
      <c r="G426" s="18" t="str">
        <f>IFERROR(IF(INDEX(DATOS!AQ:AQ,MATCH(CHECKLIST!B426,DATOS!B:B,0),1)=0,"",INDEX(DATOS!AQ:AQ,MATCH(CHECKLIST!B426,DATOS!B:B,0),1)),"")</f>
        <v/>
      </c>
      <c r="H426" s="18" t="str">
        <f>IF(IFERROR(FIND(H$13,INDEX(DATOS!BS:BS,MATCH(CHECKLIST!B426,DATOS!B:B,0),1),1),"")="",IF(IFERROR(FIND("VENCIDA",INDEX(DATOS!AC:AC,MATCH(CHECKLIST!B426,DATOS!B:B,0),1),1),"")="","","VENCIDO"),"X")</f>
        <v/>
      </c>
      <c r="I426" s="18" t="str">
        <f>IFERROR(IF(INDEX(DATOS!AU:AU,MATCH(CHECKLIST!B426,DATOS!B:B,0),1)=0,"",INDEX(DATOS!AU:AU,MATCH(CHECKLIST!B426,DATOS!B:B,0),1)),"")</f>
        <v/>
      </c>
      <c r="J426" s="18" t="str">
        <f>IFERROR(IF(INDEX(DATOS!AS:AS,MATCH(CHECKLIST!B426,DATOS!B:B,0),1)=0,"",INDEX(DATOS!AS:AS,MATCH(CHECKLIST!B426,DATOS!B:B,0),1)),"")</f>
        <v/>
      </c>
      <c r="K426" s="50" t="str">
        <f>IFERROR(IF(INDEX(DATOS!AT:AT,MATCH(CHECKLIST!B426,DATOS!B:B,0),1)=0,"",INDEX(DATOS!AT:AT,MATCH(CHECKLIST!B426,DATOS!B:B,0),1)),"")</f>
        <v/>
      </c>
      <c r="L426" s="18" t="str">
        <f>IFERROR(IF(INDEX(DATOS!AV:AV,MATCH(CHECKLIST!B426,DATOS!B:B,0),1)=0,"",INDEX(DATOS!AV:AV,MATCH(CHECKLIST!B426,DATOS!B:B,0),1)),"")</f>
        <v/>
      </c>
      <c r="M426" s="18" t="str">
        <f>IFERROR(IF(INDEX(DATOS!AR:AR,MATCH(CHECKLIST!B426,DATOS!B:B,0),1)=0,"",INDEX(DATOS!AR:AR,MATCH(CHECKLIST!B426,DATOS!B:B,0),1)),"")</f>
        <v/>
      </c>
      <c r="N426" s="50" t="str">
        <f ca="1">IFERROR(IF(INDEX(DATOS!K:K,MATCH(CHECKLIST!B426,DATOS!B:B,0),1)="","X",IF(INDEX(DATOS!K:K,MATCH(CHECKLIST!B426,DATOS!B:B,0),1)&gt;YEAR(TODAY())-1,"","VENCIDA")),"")</f>
        <v/>
      </c>
      <c r="O426" s="50"/>
      <c r="P426" s="18" t="str">
        <f>IFERROR(IF(INDEX(DATOS!AW:AW,MATCH(CHECKLIST!B426,DATOS!B:B,0),1)=0,"",INDEX(DATOS!AW:AW,MATCH(CHECKLIST!B426,DATOS!B:B,0),1)),"")</f>
        <v/>
      </c>
      <c r="Q426" s="18" t="str">
        <f>IFERROR(IF(INDEX(DATOS!AX:AX,MATCH(CHECKLIST!B426,DATOS!B:B,0),1)=0,"",INDEX(DATOS!AX:AX,MATCH(CHECKLIST!B426,DATOS!B:B,0),1)),"")</f>
        <v/>
      </c>
      <c r="S426">
        <f t="shared" si="20"/>
        <v>0</v>
      </c>
      <c r="U426" t="str">
        <f t="shared" si="18"/>
        <v/>
      </c>
      <c r="V426" t="str">
        <f t="shared" si="19"/>
        <v/>
      </c>
    </row>
    <row r="427" spans="1:22" x14ac:dyDescent="0.25">
      <c r="A427" s="13">
        <v>414</v>
      </c>
      <c r="B427" t="str">
        <f>IFERROR(INDEX(DATOS!B:B,MATCH(CHECKLIST!A427,DATOS!BM:BM,0),1),"")</f>
        <v/>
      </c>
      <c r="C427" t="str">
        <f>IFERROR(INDEX(DATOS!I:I,MATCH(CHECKLIST!A427,DATOS!BM:BM,0),1),"")</f>
        <v/>
      </c>
      <c r="D427" t="str">
        <f>IFERROR(INDEX(DATOS!R:R,MATCH(CHECKLIST!E427,DATOS!F:F,0),1),"")</f>
        <v/>
      </c>
      <c r="E427" s="17" t="str">
        <f>IFERROR(INDEX(DATOS!F:F,MATCH(CHECKLIST!A427,DATOS!BM:BM,0),1),"")</f>
        <v/>
      </c>
      <c r="F427" s="3" t="str">
        <f>IFERROR(IF(INDEX(DATOS!AL:AL,MATCH(CHECKLIST!B427,DATOS!B:B,0),1)=0,"",INDEX(DATOS!AL:AL,MATCH(CHECKLIST!B427,DATOS!B:B,0),1)),"")</f>
        <v/>
      </c>
      <c r="G427" s="18" t="str">
        <f>IFERROR(IF(INDEX(DATOS!AQ:AQ,MATCH(CHECKLIST!B427,DATOS!B:B,0),1)=0,"",INDEX(DATOS!AQ:AQ,MATCH(CHECKLIST!B427,DATOS!B:B,0),1)),"")</f>
        <v/>
      </c>
      <c r="H427" s="18" t="str">
        <f>IF(IFERROR(FIND(H$13,INDEX(DATOS!BS:BS,MATCH(CHECKLIST!B427,DATOS!B:B,0),1),1),"")="",IF(IFERROR(FIND("VENCIDA",INDEX(DATOS!AC:AC,MATCH(CHECKLIST!B427,DATOS!B:B,0),1),1),"")="","","VENCIDO"),"X")</f>
        <v/>
      </c>
      <c r="I427" s="18" t="str">
        <f>IFERROR(IF(INDEX(DATOS!AU:AU,MATCH(CHECKLIST!B427,DATOS!B:B,0),1)=0,"",INDEX(DATOS!AU:AU,MATCH(CHECKLIST!B427,DATOS!B:B,0),1)),"")</f>
        <v/>
      </c>
      <c r="J427" s="18" t="str">
        <f>IFERROR(IF(INDEX(DATOS!AS:AS,MATCH(CHECKLIST!B427,DATOS!B:B,0),1)=0,"",INDEX(DATOS!AS:AS,MATCH(CHECKLIST!B427,DATOS!B:B,0),1)),"")</f>
        <v/>
      </c>
      <c r="K427" s="50" t="str">
        <f>IFERROR(IF(INDEX(DATOS!AT:AT,MATCH(CHECKLIST!B427,DATOS!B:B,0),1)=0,"",INDEX(DATOS!AT:AT,MATCH(CHECKLIST!B427,DATOS!B:B,0),1)),"")</f>
        <v/>
      </c>
      <c r="L427" s="18" t="str">
        <f>IFERROR(IF(INDEX(DATOS!AV:AV,MATCH(CHECKLIST!B427,DATOS!B:B,0),1)=0,"",INDEX(DATOS!AV:AV,MATCH(CHECKLIST!B427,DATOS!B:B,0),1)),"")</f>
        <v/>
      </c>
      <c r="M427" s="18" t="str">
        <f>IFERROR(IF(INDEX(DATOS!AR:AR,MATCH(CHECKLIST!B427,DATOS!B:B,0),1)=0,"",INDEX(DATOS!AR:AR,MATCH(CHECKLIST!B427,DATOS!B:B,0),1)),"")</f>
        <v/>
      </c>
      <c r="N427" s="50" t="str">
        <f ca="1">IFERROR(IF(INDEX(DATOS!K:K,MATCH(CHECKLIST!B427,DATOS!B:B,0),1)="","X",IF(INDEX(DATOS!K:K,MATCH(CHECKLIST!B427,DATOS!B:B,0),1)&gt;YEAR(TODAY())-1,"","VENCIDA")),"")</f>
        <v/>
      </c>
      <c r="O427" s="50"/>
      <c r="P427" s="18" t="str">
        <f>IFERROR(IF(INDEX(DATOS!AW:AW,MATCH(CHECKLIST!B427,DATOS!B:B,0),1)=0,"",INDEX(DATOS!AW:AW,MATCH(CHECKLIST!B427,DATOS!B:B,0),1)),"")</f>
        <v/>
      </c>
      <c r="Q427" s="18" t="str">
        <f>IFERROR(IF(INDEX(DATOS!AX:AX,MATCH(CHECKLIST!B427,DATOS!B:B,0),1)=0,"",INDEX(DATOS!AX:AX,MATCH(CHECKLIST!B427,DATOS!B:B,0),1)),"")</f>
        <v/>
      </c>
      <c r="R427" t="str">
        <f>IF(B427="","",1)</f>
        <v/>
      </c>
      <c r="S427" t="str">
        <f t="shared" si="20"/>
        <v/>
      </c>
      <c r="U427" t="str">
        <f t="shared" si="18"/>
        <v/>
      </c>
      <c r="V427" t="str">
        <f t="shared" si="19"/>
        <v/>
      </c>
    </row>
    <row r="428" spans="1:22" x14ac:dyDescent="0.25">
      <c r="A428" s="13">
        <v>415</v>
      </c>
      <c r="B428" t="str">
        <f>IFERROR(INDEX(DATOS!B:B,MATCH(CHECKLIST!A428,DATOS!BM:BM,0),1),"")</f>
        <v/>
      </c>
      <c r="C428" t="str">
        <f>IFERROR(INDEX(DATOS!I:I,MATCH(CHECKLIST!A428,DATOS!BM:BM,0),1),"")</f>
        <v/>
      </c>
      <c r="D428" t="str">
        <f>IFERROR(INDEX(DATOS!R:R,MATCH(CHECKLIST!E428,DATOS!F:F,0),1),"")</f>
        <v/>
      </c>
      <c r="E428" s="17" t="str">
        <f>IFERROR(INDEX(DATOS!F:F,MATCH(CHECKLIST!A428,DATOS!BM:BM,0),1),"")</f>
        <v/>
      </c>
      <c r="F428" s="3" t="str">
        <f>IFERROR(IF(INDEX(DATOS!AL:AL,MATCH(CHECKLIST!B428,DATOS!B:B,0),1)=0,"",INDEX(DATOS!AL:AL,MATCH(CHECKLIST!B428,DATOS!B:B,0),1)),"")</f>
        <v/>
      </c>
      <c r="G428" s="18" t="str">
        <f>IFERROR(IF(INDEX(DATOS!AQ:AQ,MATCH(CHECKLIST!B428,DATOS!B:B,0),1)=0,"",INDEX(DATOS!AQ:AQ,MATCH(CHECKLIST!B428,DATOS!B:B,0),1)),"")</f>
        <v/>
      </c>
      <c r="H428" s="18" t="str">
        <f>IF(IFERROR(FIND(H$13,INDEX(DATOS!BS:BS,MATCH(CHECKLIST!B428,DATOS!B:B,0),1),1),"")="",IF(IFERROR(FIND("VENCIDA",INDEX(DATOS!AC:AC,MATCH(CHECKLIST!B428,DATOS!B:B,0),1),1),"")="","","VENCIDO"),"X")</f>
        <v/>
      </c>
      <c r="I428" s="18" t="str">
        <f>IFERROR(IF(INDEX(DATOS!AU:AU,MATCH(CHECKLIST!B428,DATOS!B:B,0),1)=0,"",INDEX(DATOS!AU:AU,MATCH(CHECKLIST!B428,DATOS!B:B,0),1)),"")</f>
        <v/>
      </c>
      <c r="J428" s="18" t="str">
        <f>IFERROR(IF(INDEX(DATOS!AS:AS,MATCH(CHECKLIST!B428,DATOS!B:B,0),1)=0,"",INDEX(DATOS!AS:AS,MATCH(CHECKLIST!B428,DATOS!B:B,0),1)),"")</f>
        <v/>
      </c>
      <c r="K428" s="50" t="str">
        <f>IFERROR(IF(INDEX(DATOS!AT:AT,MATCH(CHECKLIST!B428,DATOS!B:B,0),1)=0,"",INDEX(DATOS!AT:AT,MATCH(CHECKLIST!B428,DATOS!B:B,0),1)),"")</f>
        <v/>
      </c>
      <c r="L428" s="18" t="str">
        <f>IFERROR(IF(INDEX(DATOS!AV:AV,MATCH(CHECKLIST!B428,DATOS!B:B,0),1)=0,"",INDEX(DATOS!AV:AV,MATCH(CHECKLIST!B428,DATOS!B:B,0),1)),"")</f>
        <v/>
      </c>
      <c r="M428" s="18" t="str">
        <f>IFERROR(IF(INDEX(DATOS!AR:AR,MATCH(CHECKLIST!B428,DATOS!B:B,0),1)=0,"",INDEX(DATOS!AR:AR,MATCH(CHECKLIST!B428,DATOS!B:B,0),1)),"")</f>
        <v/>
      </c>
      <c r="N428" s="50" t="str">
        <f ca="1">IFERROR(IF(INDEX(DATOS!K:K,MATCH(CHECKLIST!B428,DATOS!B:B,0),1)="","X",IF(INDEX(DATOS!K:K,MATCH(CHECKLIST!B428,DATOS!B:B,0),1)&gt;YEAR(TODAY())-1,"","VENCIDA")),"")</f>
        <v/>
      </c>
      <c r="O428" s="50"/>
      <c r="P428" s="18" t="str">
        <f>IFERROR(IF(INDEX(DATOS!AW:AW,MATCH(CHECKLIST!B428,DATOS!B:B,0),1)=0,"",INDEX(DATOS!AW:AW,MATCH(CHECKLIST!B428,DATOS!B:B,0),1)),"")</f>
        <v/>
      </c>
      <c r="Q428" s="18" t="str">
        <f>IFERROR(IF(INDEX(DATOS!AX:AX,MATCH(CHECKLIST!B428,DATOS!B:B,0),1)=0,"",INDEX(DATOS!AX:AX,MATCH(CHECKLIST!B428,DATOS!B:B,0),1)),"")</f>
        <v/>
      </c>
      <c r="S428">
        <f t="shared" si="20"/>
        <v>0</v>
      </c>
      <c r="U428" t="str">
        <f t="shared" si="18"/>
        <v/>
      </c>
      <c r="V428" t="str">
        <f t="shared" si="19"/>
        <v/>
      </c>
    </row>
    <row r="429" spans="1:22" x14ac:dyDescent="0.25">
      <c r="A429" s="13">
        <v>416</v>
      </c>
      <c r="B429" t="str">
        <f>IFERROR(INDEX(DATOS!B:B,MATCH(CHECKLIST!A429,DATOS!BM:BM,0),1),"")</f>
        <v/>
      </c>
      <c r="C429" t="str">
        <f>IFERROR(INDEX(DATOS!I:I,MATCH(CHECKLIST!A429,DATOS!BM:BM,0),1),"")</f>
        <v/>
      </c>
      <c r="D429" t="str">
        <f>IFERROR(INDEX(DATOS!R:R,MATCH(CHECKLIST!E429,DATOS!F:F,0),1),"")</f>
        <v/>
      </c>
      <c r="E429" s="17" t="str">
        <f>IFERROR(INDEX(DATOS!F:F,MATCH(CHECKLIST!A429,DATOS!BM:BM,0),1),"")</f>
        <v/>
      </c>
      <c r="F429" s="3" t="str">
        <f>IFERROR(IF(INDEX(DATOS!AL:AL,MATCH(CHECKLIST!B429,DATOS!B:B,0),1)=0,"",INDEX(DATOS!AL:AL,MATCH(CHECKLIST!B429,DATOS!B:B,0),1)),"")</f>
        <v/>
      </c>
      <c r="G429" s="18" t="str">
        <f>IFERROR(IF(INDEX(DATOS!AQ:AQ,MATCH(CHECKLIST!B429,DATOS!B:B,0),1)=0,"",INDEX(DATOS!AQ:AQ,MATCH(CHECKLIST!B429,DATOS!B:B,0),1)),"")</f>
        <v/>
      </c>
      <c r="H429" s="18" t="str">
        <f>IF(IFERROR(FIND(H$13,INDEX(DATOS!BS:BS,MATCH(CHECKLIST!B429,DATOS!B:B,0),1),1),"")="",IF(IFERROR(FIND("VENCIDA",INDEX(DATOS!AC:AC,MATCH(CHECKLIST!B429,DATOS!B:B,0),1),1),"")="","","VENCIDO"),"X")</f>
        <v/>
      </c>
      <c r="I429" s="18" t="str">
        <f>IFERROR(IF(INDEX(DATOS!AU:AU,MATCH(CHECKLIST!B429,DATOS!B:B,0),1)=0,"",INDEX(DATOS!AU:AU,MATCH(CHECKLIST!B429,DATOS!B:B,0),1)),"")</f>
        <v/>
      </c>
      <c r="J429" s="18" t="str">
        <f>IFERROR(IF(INDEX(DATOS!AS:AS,MATCH(CHECKLIST!B429,DATOS!B:B,0),1)=0,"",INDEX(DATOS!AS:AS,MATCH(CHECKLIST!B429,DATOS!B:B,0),1)),"")</f>
        <v/>
      </c>
      <c r="K429" s="50" t="str">
        <f>IFERROR(IF(INDEX(DATOS!AT:AT,MATCH(CHECKLIST!B429,DATOS!B:B,0),1)=0,"",INDEX(DATOS!AT:AT,MATCH(CHECKLIST!B429,DATOS!B:B,0),1)),"")</f>
        <v/>
      </c>
      <c r="L429" s="18" t="str">
        <f>IFERROR(IF(INDEX(DATOS!AV:AV,MATCH(CHECKLIST!B429,DATOS!B:B,0),1)=0,"",INDEX(DATOS!AV:AV,MATCH(CHECKLIST!B429,DATOS!B:B,0),1)),"")</f>
        <v/>
      </c>
      <c r="M429" s="18" t="str">
        <f>IFERROR(IF(INDEX(DATOS!AR:AR,MATCH(CHECKLIST!B429,DATOS!B:B,0),1)=0,"",INDEX(DATOS!AR:AR,MATCH(CHECKLIST!B429,DATOS!B:B,0),1)),"")</f>
        <v/>
      </c>
      <c r="N429" s="50" t="str">
        <f ca="1">IFERROR(IF(INDEX(DATOS!K:K,MATCH(CHECKLIST!B429,DATOS!B:B,0),1)="","X",IF(INDEX(DATOS!K:K,MATCH(CHECKLIST!B429,DATOS!B:B,0),1)&gt;YEAR(TODAY())-1,"","VENCIDA")),"")</f>
        <v/>
      </c>
      <c r="O429" s="50"/>
      <c r="P429" s="18" t="str">
        <f>IFERROR(IF(INDEX(DATOS!AW:AW,MATCH(CHECKLIST!B429,DATOS!B:B,0),1)=0,"",INDEX(DATOS!AW:AW,MATCH(CHECKLIST!B429,DATOS!B:B,0),1)),"")</f>
        <v/>
      </c>
      <c r="Q429" s="18" t="str">
        <f>IFERROR(IF(INDEX(DATOS!AX:AX,MATCH(CHECKLIST!B429,DATOS!B:B,0),1)=0,"",INDEX(DATOS!AX:AX,MATCH(CHECKLIST!B429,DATOS!B:B,0),1)),"")</f>
        <v/>
      </c>
      <c r="R429" t="str">
        <f>IF(B429="","",1)</f>
        <v/>
      </c>
      <c r="S429" t="str">
        <f t="shared" si="20"/>
        <v/>
      </c>
      <c r="U429" t="str">
        <f t="shared" si="18"/>
        <v/>
      </c>
      <c r="V429" t="str">
        <f t="shared" si="19"/>
        <v/>
      </c>
    </row>
    <row r="430" spans="1:22" x14ac:dyDescent="0.25">
      <c r="A430" s="13">
        <v>417</v>
      </c>
      <c r="B430" t="str">
        <f>IFERROR(INDEX(DATOS!B:B,MATCH(CHECKLIST!A430,DATOS!BM:BM,0),1),"")</f>
        <v/>
      </c>
      <c r="C430" t="str">
        <f>IFERROR(INDEX(DATOS!I:I,MATCH(CHECKLIST!A430,DATOS!BM:BM,0),1),"")</f>
        <v/>
      </c>
      <c r="D430" t="str">
        <f>IFERROR(INDEX(DATOS!R:R,MATCH(CHECKLIST!E430,DATOS!F:F,0),1),"")</f>
        <v/>
      </c>
      <c r="E430" s="17" t="str">
        <f>IFERROR(INDEX(DATOS!F:F,MATCH(CHECKLIST!A430,DATOS!BM:BM,0),1),"")</f>
        <v/>
      </c>
      <c r="F430" s="3" t="str">
        <f>IFERROR(IF(INDEX(DATOS!AL:AL,MATCH(CHECKLIST!B430,DATOS!B:B,0),1)=0,"",INDEX(DATOS!AL:AL,MATCH(CHECKLIST!B430,DATOS!B:B,0),1)),"")</f>
        <v/>
      </c>
      <c r="G430" s="18" t="str">
        <f>IFERROR(IF(INDEX(DATOS!AQ:AQ,MATCH(CHECKLIST!B430,DATOS!B:B,0),1)=0,"",INDEX(DATOS!AQ:AQ,MATCH(CHECKLIST!B430,DATOS!B:B,0),1)),"")</f>
        <v/>
      </c>
      <c r="H430" s="18" t="str">
        <f>IF(IFERROR(FIND(H$13,INDEX(DATOS!BS:BS,MATCH(CHECKLIST!B430,DATOS!B:B,0),1),1),"")="",IF(IFERROR(FIND("VENCIDA",INDEX(DATOS!AC:AC,MATCH(CHECKLIST!B430,DATOS!B:B,0),1),1),"")="","","VENCIDO"),"X")</f>
        <v/>
      </c>
      <c r="I430" s="18" t="str">
        <f>IFERROR(IF(INDEX(DATOS!AU:AU,MATCH(CHECKLIST!B430,DATOS!B:B,0),1)=0,"",INDEX(DATOS!AU:AU,MATCH(CHECKLIST!B430,DATOS!B:B,0),1)),"")</f>
        <v/>
      </c>
      <c r="J430" s="18" t="str">
        <f>IFERROR(IF(INDEX(DATOS!AS:AS,MATCH(CHECKLIST!B430,DATOS!B:B,0),1)=0,"",INDEX(DATOS!AS:AS,MATCH(CHECKLIST!B430,DATOS!B:B,0),1)),"")</f>
        <v/>
      </c>
      <c r="K430" s="50" t="str">
        <f>IFERROR(IF(INDEX(DATOS!AT:AT,MATCH(CHECKLIST!B430,DATOS!B:B,0),1)=0,"",INDEX(DATOS!AT:AT,MATCH(CHECKLIST!B430,DATOS!B:B,0),1)),"")</f>
        <v/>
      </c>
      <c r="L430" s="18" t="str">
        <f>IFERROR(IF(INDEX(DATOS!AV:AV,MATCH(CHECKLIST!B430,DATOS!B:B,0),1)=0,"",INDEX(DATOS!AV:AV,MATCH(CHECKLIST!B430,DATOS!B:B,0),1)),"")</f>
        <v/>
      </c>
      <c r="M430" s="18" t="str">
        <f>IFERROR(IF(INDEX(DATOS!AR:AR,MATCH(CHECKLIST!B430,DATOS!B:B,0),1)=0,"",INDEX(DATOS!AR:AR,MATCH(CHECKLIST!B430,DATOS!B:B,0),1)),"")</f>
        <v/>
      </c>
      <c r="N430" s="50" t="str">
        <f ca="1">IFERROR(IF(INDEX(DATOS!K:K,MATCH(CHECKLIST!B430,DATOS!B:B,0),1)="","X",IF(INDEX(DATOS!K:K,MATCH(CHECKLIST!B430,DATOS!B:B,0),1)&gt;YEAR(TODAY())-1,"","VENCIDA")),"")</f>
        <v/>
      </c>
      <c r="O430" s="50"/>
      <c r="P430" s="18" t="str">
        <f>IFERROR(IF(INDEX(DATOS!AW:AW,MATCH(CHECKLIST!B430,DATOS!B:B,0),1)=0,"",INDEX(DATOS!AW:AW,MATCH(CHECKLIST!B430,DATOS!B:B,0),1)),"")</f>
        <v/>
      </c>
      <c r="Q430" s="18" t="str">
        <f>IFERROR(IF(INDEX(DATOS!AX:AX,MATCH(CHECKLIST!B430,DATOS!B:B,0),1)=0,"",INDEX(DATOS!AX:AX,MATCH(CHECKLIST!B430,DATOS!B:B,0),1)),"")</f>
        <v/>
      </c>
      <c r="S430">
        <f t="shared" si="20"/>
        <v>0</v>
      </c>
      <c r="U430" t="str">
        <f t="shared" si="18"/>
        <v/>
      </c>
      <c r="V430" t="str">
        <f t="shared" si="19"/>
        <v/>
      </c>
    </row>
    <row r="431" spans="1:22" x14ac:dyDescent="0.25">
      <c r="A431" s="13">
        <v>418</v>
      </c>
      <c r="B431" t="str">
        <f>IFERROR(INDEX(DATOS!B:B,MATCH(CHECKLIST!A431,DATOS!BM:BM,0),1),"")</f>
        <v/>
      </c>
      <c r="C431" t="str">
        <f>IFERROR(INDEX(DATOS!I:I,MATCH(CHECKLIST!A431,DATOS!BM:BM,0),1),"")</f>
        <v/>
      </c>
      <c r="D431" t="str">
        <f>IFERROR(INDEX(DATOS!R:R,MATCH(CHECKLIST!E431,DATOS!F:F,0),1),"")</f>
        <v/>
      </c>
      <c r="E431" s="17" t="str">
        <f>IFERROR(INDEX(DATOS!F:F,MATCH(CHECKLIST!A431,DATOS!BM:BM,0),1),"")</f>
        <v/>
      </c>
      <c r="F431" s="3" t="str">
        <f>IFERROR(IF(INDEX(DATOS!AL:AL,MATCH(CHECKLIST!B431,DATOS!B:B,0),1)=0,"",INDEX(DATOS!AL:AL,MATCH(CHECKLIST!B431,DATOS!B:B,0),1)),"")</f>
        <v/>
      </c>
      <c r="G431" s="18" t="str">
        <f>IFERROR(IF(INDEX(DATOS!AQ:AQ,MATCH(CHECKLIST!B431,DATOS!B:B,0),1)=0,"",INDEX(DATOS!AQ:AQ,MATCH(CHECKLIST!B431,DATOS!B:B,0),1)),"")</f>
        <v/>
      </c>
      <c r="H431" s="18" t="str">
        <f>IF(IFERROR(FIND(H$13,INDEX(DATOS!BS:BS,MATCH(CHECKLIST!B431,DATOS!B:B,0),1),1),"")="",IF(IFERROR(FIND("VENCIDA",INDEX(DATOS!AC:AC,MATCH(CHECKLIST!B431,DATOS!B:B,0),1),1),"")="","","VENCIDO"),"X")</f>
        <v/>
      </c>
      <c r="I431" s="18" t="str">
        <f>IFERROR(IF(INDEX(DATOS!AU:AU,MATCH(CHECKLIST!B431,DATOS!B:B,0),1)=0,"",INDEX(DATOS!AU:AU,MATCH(CHECKLIST!B431,DATOS!B:B,0),1)),"")</f>
        <v/>
      </c>
      <c r="J431" s="18" t="str">
        <f>IFERROR(IF(INDEX(DATOS!AS:AS,MATCH(CHECKLIST!B431,DATOS!B:B,0),1)=0,"",INDEX(DATOS!AS:AS,MATCH(CHECKLIST!B431,DATOS!B:B,0),1)),"")</f>
        <v/>
      </c>
      <c r="K431" s="50" t="str">
        <f>IFERROR(IF(INDEX(DATOS!AT:AT,MATCH(CHECKLIST!B431,DATOS!B:B,0),1)=0,"",INDEX(DATOS!AT:AT,MATCH(CHECKLIST!B431,DATOS!B:B,0),1)),"")</f>
        <v/>
      </c>
      <c r="L431" s="18" t="str">
        <f>IFERROR(IF(INDEX(DATOS!AV:AV,MATCH(CHECKLIST!B431,DATOS!B:B,0),1)=0,"",INDEX(DATOS!AV:AV,MATCH(CHECKLIST!B431,DATOS!B:B,0),1)),"")</f>
        <v/>
      </c>
      <c r="M431" s="18" t="str">
        <f>IFERROR(IF(INDEX(DATOS!AR:AR,MATCH(CHECKLIST!B431,DATOS!B:B,0),1)=0,"",INDEX(DATOS!AR:AR,MATCH(CHECKLIST!B431,DATOS!B:B,0),1)),"")</f>
        <v/>
      </c>
      <c r="N431" s="50" t="str">
        <f ca="1">IFERROR(IF(INDEX(DATOS!K:K,MATCH(CHECKLIST!B431,DATOS!B:B,0),1)="","X",IF(INDEX(DATOS!K:K,MATCH(CHECKLIST!B431,DATOS!B:B,0),1)&gt;YEAR(TODAY())-1,"","VENCIDA")),"")</f>
        <v/>
      </c>
      <c r="O431" s="50"/>
      <c r="P431" s="18" t="str">
        <f>IFERROR(IF(INDEX(DATOS!AW:AW,MATCH(CHECKLIST!B431,DATOS!B:B,0),1)=0,"",INDEX(DATOS!AW:AW,MATCH(CHECKLIST!B431,DATOS!B:B,0),1)),"")</f>
        <v/>
      </c>
      <c r="Q431" s="18" t="str">
        <f>IFERROR(IF(INDEX(DATOS!AX:AX,MATCH(CHECKLIST!B431,DATOS!B:B,0),1)=0,"",INDEX(DATOS!AX:AX,MATCH(CHECKLIST!B431,DATOS!B:B,0),1)),"")</f>
        <v/>
      </c>
      <c r="R431" t="str">
        <f>IF(B431="","",1)</f>
        <v/>
      </c>
      <c r="S431" t="str">
        <f t="shared" si="20"/>
        <v/>
      </c>
      <c r="U431" t="str">
        <f t="shared" si="18"/>
        <v/>
      </c>
      <c r="V431" t="str">
        <f t="shared" si="19"/>
        <v/>
      </c>
    </row>
    <row r="432" spans="1:22" x14ac:dyDescent="0.25">
      <c r="A432" s="13">
        <v>419</v>
      </c>
      <c r="B432" t="str">
        <f>IFERROR(INDEX(DATOS!B:B,MATCH(CHECKLIST!A432,DATOS!BM:BM,0),1),"")</f>
        <v/>
      </c>
      <c r="C432" t="str">
        <f>IFERROR(INDEX(DATOS!I:I,MATCH(CHECKLIST!A432,DATOS!BM:BM,0),1),"")</f>
        <v/>
      </c>
      <c r="D432" t="str">
        <f>IFERROR(INDEX(DATOS!R:R,MATCH(CHECKLIST!E432,DATOS!F:F,0),1),"")</f>
        <v/>
      </c>
      <c r="E432" s="17" t="str">
        <f>IFERROR(INDEX(DATOS!F:F,MATCH(CHECKLIST!A432,DATOS!BM:BM,0),1),"")</f>
        <v/>
      </c>
      <c r="F432" s="3" t="str">
        <f>IFERROR(IF(INDEX(DATOS!AL:AL,MATCH(CHECKLIST!B432,DATOS!B:B,0),1)=0,"",INDEX(DATOS!AL:AL,MATCH(CHECKLIST!B432,DATOS!B:B,0),1)),"")</f>
        <v/>
      </c>
      <c r="G432" s="18" t="str">
        <f>IFERROR(IF(INDEX(DATOS!AQ:AQ,MATCH(CHECKLIST!B432,DATOS!B:B,0),1)=0,"",INDEX(DATOS!AQ:AQ,MATCH(CHECKLIST!B432,DATOS!B:B,0),1)),"")</f>
        <v/>
      </c>
      <c r="H432" s="18" t="str">
        <f>IF(IFERROR(FIND(H$13,INDEX(DATOS!BS:BS,MATCH(CHECKLIST!B432,DATOS!B:B,0),1),1),"")="",IF(IFERROR(FIND("VENCIDA",INDEX(DATOS!AC:AC,MATCH(CHECKLIST!B432,DATOS!B:B,0),1),1),"")="","","VENCIDO"),"X")</f>
        <v/>
      </c>
      <c r="I432" s="18" t="str">
        <f>IFERROR(IF(INDEX(DATOS!AU:AU,MATCH(CHECKLIST!B432,DATOS!B:B,0),1)=0,"",INDEX(DATOS!AU:AU,MATCH(CHECKLIST!B432,DATOS!B:B,0),1)),"")</f>
        <v/>
      </c>
      <c r="J432" s="18" t="str">
        <f>IFERROR(IF(INDEX(DATOS!AS:AS,MATCH(CHECKLIST!B432,DATOS!B:B,0),1)=0,"",INDEX(DATOS!AS:AS,MATCH(CHECKLIST!B432,DATOS!B:B,0),1)),"")</f>
        <v/>
      </c>
      <c r="K432" s="50" t="str">
        <f>IFERROR(IF(INDEX(DATOS!AT:AT,MATCH(CHECKLIST!B432,DATOS!B:B,0),1)=0,"",INDEX(DATOS!AT:AT,MATCH(CHECKLIST!B432,DATOS!B:B,0),1)),"")</f>
        <v/>
      </c>
      <c r="L432" s="18" t="str">
        <f>IFERROR(IF(INDEX(DATOS!AV:AV,MATCH(CHECKLIST!B432,DATOS!B:B,0),1)=0,"",INDEX(DATOS!AV:AV,MATCH(CHECKLIST!B432,DATOS!B:B,0),1)),"")</f>
        <v/>
      </c>
      <c r="M432" s="18" t="str">
        <f>IFERROR(IF(INDEX(DATOS!AR:AR,MATCH(CHECKLIST!B432,DATOS!B:B,0),1)=0,"",INDEX(DATOS!AR:AR,MATCH(CHECKLIST!B432,DATOS!B:B,0),1)),"")</f>
        <v/>
      </c>
      <c r="N432" s="50" t="str">
        <f ca="1">IFERROR(IF(INDEX(DATOS!K:K,MATCH(CHECKLIST!B432,DATOS!B:B,0),1)="","X",IF(INDEX(DATOS!K:K,MATCH(CHECKLIST!B432,DATOS!B:B,0),1)&gt;YEAR(TODAY())-1,"","VENCIDA")),"")</f>
        <v/>
      </c>
      <c r="O432" s="50"/>
      <c r="P432" s="18" t="str">
        <f>IFERROR(IF(INDEX(DATOS!AW:AW,MATCH(CHECKLIST!B432,DATOS!B:B,0),1)=0,"",INDEX(DATOS!AW:AW,MATCH(CHECKLIST!B432,DATOS!B:B,0),1)),"")</f>
        <v/>
      </c>
      <c r="Q432" s="18" t="str">
        <f>IFERROR(IF(INDEX(DATOS!AX:AX,MATCH(CHECKLIST!B432,DATOS!B:B,0),1)=0,"",INDEX(DATOS!AX:AX,MATCH(CHECKLIST!B432,DATOS!B:B,0),1)),"")</f>
        <v/>
      </c>
      <c r="S432">
        <f t="shared" si="20"/>
        <v>0</v>
      </c>
      <c r="U432" t="str">
        <f t="shared" si="18"/>
        <v/>
      </c>
      <c r="V432" t="str">
        <f t="shared" si="19"/>
        <v/>
      </c>
    </row>
    <row r="433" spans="1:22" x14ac:dyDescent="0.25">
      <c r="A433" s="13">
        <v>420</v>
      </c>
      <c r="B433" t="str">
        <f>IFERROR(INDEX(DATOS!B:B,MATCH(CHECKLIST!A433,DATOS!BM:BM,0),1),"")</f>
        <v/>
      </c>
      <c r="C433" t="str">
        <f>IFERROR(INDEX(DATOS!I:I,MATCH(CHECKLIST!A433,DATOS!BM:BM,0),1),"")</f>
        <v/>
      </c>
      <c r="D433" t="str">
        <f>IFERROR(INDEX(DATOS!R:R,MATCH(CHECKLIST!E433,DATOS!F:F,0),1),"")</f>
        <v/>
      </c>
      <c r="E433" s="17" t="str">
        <f>IFERROR(INDEX(DATOS!F:F,MATCH(CHECKLIST!A433,DATOS!BM:BM,0),1),"")</f>
        <v/>
      </c>
      <c r="F433" s="3" t="str">
        <f>IFERROR(IF(INDEX(DATOS!AL:AL,MATCH(CHECKLIST!B433,DATOS!B:B,0),1)=0,"",INDEX(DATOS!AL:AL,MATCH(CHECKLIST!B433,DATOS!B:B,0),1)),"")</f>
        <v/>
      </c>
      <c r="G433" s="18" t="str">
        <f>IFERROR(IF(INDEX(DATOS!AQ:AQ,MATCH(CHECKLIST!B433,DATOS!B:B,0),1)=0,"",INDEX(DATOS!AQ:AQ,MATCH(CHECKLIST!B433,DATOS!B:B,0),1)),"")</f>
        <v/>
      </c>
      <c r="H433" s="18" t="str">
        <f>IF(IFERROR(FIND(H$13,INDEX(DATOS!BS:BS,MATCH(CHECKLIST!B433,DATOS!B:B,0),1),1),"")="",IF(IFERROR(FIND("VENCIDA",INDEX(DATOS!AC:AC,MATCH(CHECKLIST!B433,DATOS!B:B,0),1),1),"")="","","VENCIDO"),"X")</f>
        <v/>
      </c>
      <c r="I433" s="18" t="str">
        <f>IFERROR(IF(INDEX(DATOS!AU:AU,MATCH(CHECKLIST!B433,DATOS!B:B,0),1)=0,"",INDEX(DATOS!AU:AU,MATCH(CHECKLIST!B433,DATOS!B:B,0),1)),"")</f>
        <v/>
      </c>
      <c r="J433" s="18" t="str">
        <f>IFERROR(IF(INDEX(DATOS!AS:AS,MATCH(CHECKLIST!B433,DATOS!B:B,0),1)=0,"",INDEX(DATOS!AS:AS,MATCH(CHECKLIST!B433,DATOS!B:B,0),1)),"")</f>
        <v/>
      </c>
      <c r="K433" s="50" t="str">
        <f>IFERROR(IF(INDEX(DATOS!AT:AT,MATCH(CHECKLIST!B433,DATOS!B:B,0),1)=0,"",INDEX(DATOS!AT:AT,MATCH(CHECKLIST!B433,DATOS!B:B,0),1)),"")</f>
        <v/>
      </c>
      <c r="L433" s="18" t="str">
        <f>IFERROR(IF(INDEX(DATOS!AV:AV,MATCH(CHECKLIST!B433,DATOS!B:B,0),1)=0,"",INDEX(DATOS!AV:AV,MATCH(CHECKLIST!B433,DATOS!B:B,0),1)),"")</f>
        <v/>
      </c>
      <c r="M433" s="18" t="str">
        <f>IFERROR(IF(INDEX(DATOS!AR:AR,MATCH(CHECKLIST!B433,DATOS!B:B,0),1)=0,"",INDEX(DATOS!AR:AR,MATCH(CHECKLIST!B433,DATOS!B:B,0),1)),"")</f>
        <v/>
      </c>
      <c r="N433" s="50" t="str">
        <f ca="1">IFERROR(IF(INDEX(DATOS!K:K,MATCH(CHECKLIST!B433,DATOS!B:B,0),1)="","X",IF(INDEX(DATOS!K:K,MATCH(CHECKLIST!B433,DATOS!B:B,0),1)&gt;YEAR(TODAY())-1,"","VENCIDA")),"")</f>
        <v/>
      </c>
      <c r="O433" s="50"/>
      <c r="P433" s="18" t="str">
        <f>IFERROR(IF(INDEX(DATOS!AW:AW,MATCH(CHECKLIST!B433,DATOS!B:B,0),1)=0,"",INDEX(DATOS!AW:AW,MATCH(CHECKLIST!B433,DATOS!B:B,0),1)),"")</f>
        <v/>
      </c>
      <c r="Q433" s="18" t="str">
        <f>IFERROR(IF(INDEX(DATOS!AX:AX,MATCH(CHECKLIST!B433,DATOS!B:B,0),1)=0,"",INDEX(DATOS!AX:AX,MATCH(CHECKLIST!B433,DATOS!B:B,0),1)),"")</f>
        <v/>
      </c>
      <c r="R433" t="str">
        <f>IF(B433="","",1)</f>
        <v/>
      </c>
      <c r="S433" t="str">
        <f t="shared" si="20"/>
        <v/>
      </c>
      <c r="U433" t="str">
        <f t="shared" si="18"/>
        <v/>
      </c>
      <c r="V433" t="str">
        <f t="shared" si="19"/>
        <v/>
      </c>
    </row>
    <row r="434" spans="1:22" x14ac:dyDescent="0.25">
      <c r="A434" s="13">
        <v>421</v>
      </c>
      <c r="B434" t="str">
        <f>IFERROR(INDEX(DATOS!B:B,MATCH(CHECKLIST!A434,DATOS!BM:BM,0),1),"")</f>
        <v/>
      </c>
      <c r="C434" t="str">
        <f>IFERROR(INDEX(DATOS!I:I,MATCH(CHECKLIST!A434,DATOS!BM:BM,0),1),"")</f>
        <v/>
      </c>
      <c r="D434" t="str">
        <f>IFERROR(INDEX(DATOS!R:R,MATCH(CHECKLIST!E434,DATOS!F:F,0),1),"")</f>
        <v/>
      </c>
      <c r="E434" s="17" t="str">
        <f>IFERROR(INDEX(DATOS!F:F,MATCH(CHECKLIST!A434,DATOS!BM:BM,0),1),"")</f>
        <v/>
      </c>
      <c r="F434" s="3" t="str">
        <f>IFERROR(IF(INDEX(DATOS!AL:AL,MATCH(CHECKLIST!B434,DATOS!B:B,0),1)=0,"",INDEX(DATOS!AL:AL,MATCH(CHECKLIST!B434,DATOS!B:B,0),1)),"")</f>
        <v/>
      </c>
      <c r="G434" s="18" t="str">
        <f>IFERROR(IF(INDEX(DATOS!AQ:AQ,MATCH(CHECKLIST!B434,DATOS!B:B,0),1)=0,"",INDEX(DATOS!AQ:AQ,MATCH(CHECKLIST!B434,DATOS!B:B,0),1)),"")</f>
        <v/>
      </c>
      <c r="H434" s="18" t="str">
        <f>IF(IFERROR(FIND(H$13,INDEX(DATOS!BS:BS,MATCH(CHECKLIST!B434,DATOS!B:B,0),1),1),"")="",IF(IFERROR(FIND("VENCIDA",INDEX(DATOS!AC:AC,MATCH(CHECKLIST!B434,DATOS!B:B,0),1),1),"")="","","VENCIDO"),"X")</f>
        <v/>
      </c>
      <c r="I434" s="18" t="str">
        <f>IFERROR(IF(INDEX(DATOS!AU:AU,MATCH(CHECKLIST!B434,DATOS!B:B,0),1)=0,"",INDEX(DATOS!AU:AU,MATCH(CHECKLIST!B434,DATOS!B:B,0),1)),"")</f>
        <v/>
      </c>
      <c r="J434" s="18" t="str">
        <f>IFERROR(IF(INDEX(DATOS!AS:AS,MATCH(CHECKLIST!B434,DATOS!B:B,0),1)=0,"",INDEX(DATOS!AS:AS,MATCH(CHECKLIST!B434,DATOS!B:B,0),1)),"")</f>
        <v/>
      </c>
      <c r="K434" s="50" t="str">
        <f>IFERROR(IF(INDEX(DATOS!AT:AT,MATCH(CHECKLIST!B434,DATOS!B:B,0),1)=0,"",INDEX(DATOS!AT:AT,MATCH(CHECKLIST!B434,DATOS!B:B,0),1)),"")</f>
        <v/>
      </c>
      <c r="L434" s="18" t="str">
        <f>IFERROR(IF(INDEX(DATOS!AV:AV,MATCH(CHECKLIST!B434,DATOS!B:B,0),1)=0,"",INDEX(DATOS!AV:AV,MATCH(CHECKLIST!B434,DATOS!B:B,0),1)),"")</f>
        <v/>
      </c>
      <c r="M434" s="18" t="str">
        <f>IFERROR(IF(INDEX(DATOS!AR:AR,MATCH(CHECKLIST!B434,DATOS!B:B,0),1)=0,"",INDEX(DATOS!AR:AR,MATCH(CHECKLIST!B434,DATOS!B:B,0),1)),"")</f>
        <v/>
      </c>
      <c r="N434" s="50" t="str">
        <f ca="1">IFERROR(IF(INDEX(DATOS!K:K,MATCH(CHECKLIST!B434,DATOS!B:B,0),1)="","X",IF(INDEX(DATOS!K:K,MATCH(CHECKLIST!B434,DATOS!B:B,0),1)&gt;YEAR(TODAY())-1,"","VENCIDA")),"")</f>
        <v/>
      </c>
      <c r="O434" s="50"/>
      <c r="P434" s="18" t="str">
        <f>IFERROR(IF(INDEX(DATOS!AW:AW,MATCH(CHECKLIST!B434,DATOS!B:B,0),1)=0,"",INDEX(DATOS!AW:AW,MATCH(CHECKLIST!B434,DATOS!B:B,0),1)),"")</f>
        <v/>
      </c>
      <c r="Q434" s="18" t="str">
        <f>IFERROR(IF(INDEX(DATOS!AX:AX,MATCH(CHECKLIST!B434,DATOS!B:B,0),1)=0,"",INDEX(DATOS!AX:AX,MATCH(CHECKLIST!B434,DATOS!B:B,0),1)),"")</f>
        <v/>
      </c>
      <c r="S434">
        <f t="shared" si="20"/>
        <v>0</v>
      </c>
      <c r="U434" t="str">
        <f t="shared" si="18"/>
        <v/>
      </c>
      <c r="V434" t="str">
        <f t="shared" si="19"/>
        <v/>
      </c>
    </row>
    <row r="435" spans="1:22" x14ac:dyDescent="0.25">
      <c r="A435" s="13">
        <v>422</v>
      </c>
      <c r="B435" t="str">
        <f>IFERROR(INDEX(DATOS!B:B,MATCH(CHECKLIST!A435,DATOS!BM:BM,0),1),"")</f>
        <v/>
      </c>
      <c r="C435" t="str">
        <f>IFERROR(INDEX(DATOS!I:I,MATCH(CHECKLIST!A435,DATOS!BM:BM,0),1),"")</f>
        <v/>
      </c>
      <c r="D435" t="str">
        <f>IFERROR(INDEX(DATOS!R:R,MATCH(CHECKLIST!E435,DATOS!F:F,0),1),"")</f>
        <v/>
      </c>
      <c r="E435" s="17" t="str">
        <f>IFERROR(INDEX(DATOS!F:F,MATCH(CHECKLIST!A435,DATOS!BM:BM,0),1),"")</f>
        <v/>
      </c>
      <c r="F435" s="3" t="str">
        <f>IFERROR(IF(INDEX(DATOS!AL:AL,MATCH(CHECKLIST!B435,DATOS!B:B,0),1)=0,"",INDEX(DATOS!AL:AL,MATCH(CHECKLIST!B435,DATOS!B:B,0),1)),"")</f>
        <v/>
      </c>
      <c r="G435" s="18" t="str">
        <f>IFERROR(IF(INDEX(DATOS!AQ:AQ,MATCH(CHECKLIST!B435,DATOS!B:B,0),1)=0,"",INDEX(DATOS!AQ:AQ,MATCH(CHECKLIST!B435,DATOS!B:B,0),1)),"")</f>
        <v/>
      </c>
      <c r="H435" s="18" t="str">
        <f>IF(IFERROR(FIND(H$13,INDEX(DATOS!BS:BS,MATCH(CHECKLIST!B435,DATOS!B:B,0),1),1),"")="",IF(IFERROR(FIND("VENCIDA",INDEX(DATOS!AC:AC,MATCH(CHECKLIST!B435,DATOS!B:B,0),1),1),"")="","","VENCIDO"),"X")</f>
        <v/>
      </c>
      <c r="I435" s="18" t="str">
        <f>IFERROR(IF(INDEX(DATOS!AU:AU,MATCH(CHECKLIST!B435,DATOS!B:B,0),1)=0,"",INDEX(DATOS!AU:AU,MATCH(CHECKLIST!B435,DATOS!B:B,0),1)),"")</f>
        <v/>
      </c>
      <c r="J435" s="18" t="str">
        <f>IFERROR(IF(INDEX(DATOS!AS:AS,MATCH(CHECKLIST!B435,DATOS!B:B,0),1)=0,"",INDEX(DATOS!AS:AS,MATCH(CHECKLIST!B435,DATOS!B:B,0),1)),"")</f>
        <v/>
      </c>
      <c r="K435" s="50" t="str">
        <f>IFERROR(IF(INDEX(DATOS!AT:AT,MATCH(CHECKLIST!B435,DATOS!B:B,0),1)=0,"",INDEX(DATOS!AT:AT,MATCH(CHECKLIST!B435,DATOS!B:B,0),1)),"")</f>
        <v/>
      </c>
      <c r="L435" s="18" t="str">
        <f>IFERROR(IF(INDEX(DATOS!AV:AV,MATCH(CHECKLIST!B435,DATOS!B:B,0),1)=0,"",INDEX(DATOS!AV:AV,MATCH(CHECKLIST!B435,DATOS!B:B,0),1)),"")</f>
        <v/>
      </c>
      <c r="M435" s="18" t="str">
        <f>IFERROR(IF(INDEX(DATOS!AR:AR,MATCH(CHECKLIST!B435,DATOS!B:B,0),1)=0,"",INDEX(DATOS!AR:AR,MATCH(CHECKLIST!B435,DATOS!B:B,0),1)),"")</f>
        <v/>
      </c>
      <c r="N435" s="50" t="str">
        <f ca="1">IFERROR(IF(INDEX(DATOS!K:K,MATCH(CHECKLIST!B435,DATOS!B:B,0),1)="","X",IF(INDEX(DATOS!K:K,MATCH(CHECKLIST!B435,DATOS!B:B,0),1)&gt;YEAR(TODAY())-1,"","VENCIDA")),"")</f>
        <v/>
      </c>
      <c r="O435" s="50"/>
      <c r="P435" s="18" t="str">
        <f>IFERROR(IF(INDEX(DATOS!AW:AW,MATCH(CHECKLIST!B435,DATOS!B:B,0),1)=0,"",INDEX(DATOS!AW:AW,MATCH(CHECKLIST!B435,DATOS!B:B,0),1)),"")</f>
        <v/>
      </c>
      <c r="Q435" s="18" t="str">
        <f>IFERROR(IF(INDEX(DATOS!AX:AX,MATCH(CHECKLIST!B435,DATOS!B:B,0),1)=0,"",INDEX(DATOS!AX:AX,MATCH(CHECKLIST!B435,DATOS!B:B,0),1)),"")</f>
        <v/>
      </c>
      <c r="R435" t="str">
        <f>IF(B435="","",1)</f>
        <v/>
      </c>
      <c r="S435" t="str">
        <f t="shared" si="20"/>
        <v/>
      </c>
      <c r="U435" t="str">
        <f t="shared" si="18"/>
        <v/>
      </c>
      <c r="V435" t="str">
        <f t="shared" si="19"/>
        <v/>
      </c>
    </row>
    <row r="436" spans="1:22" x14ac:dyDescent="0.25">
      <c r="A436" s="13">
        <v>423</v>
      </c>
      <c r="B436" t="str">
        <f>IFERROR(INDEX(DATOS!B:B,MATCH(CHECKLIST!A436,DATOS!BM:BM,0),1),"")</f>
        <v/>
      </c>
      <c r="C436" t="str">
        <f>IFERROR(INDEX(DATOS!I:I,MATCH(CHECKLIST!A436,DATOS!BM:BM,0),1),"")</f>
        <v/>
      </c>
      <c r="D436" t="str">
        <f>IFERROR(INDEX(DATOS!R:R,MATCH(CHECKLIST!E436,DATOS!F:F,0),1),"")</f>
        <v/>
      </c>
      <c r="E436" s="17" t="str">
        <f>IFERROR(INDEX(DATOS!F:F,MATCH(CHECKLIST!A436,DATOS!BM:BM,0),1),"")</f>
        <v/>
      </c>
      <c r="F436" s="3" t="str">
        <f>IFERROR(IF(INDEX(DATOS!AL:AL,MATCH(CHECKLIST!B436,DATOS!B:B,0),1)=0,"",INDEX(DATOS!AL:AL,MATCH(CHECKLIST!B436,DATOS!B:B,0),1)),"")</f>
        <v/>
      </c>
      <c r="G436" s="18" t="str">
        <f>IFERROR(IF(INDEX(DATOS!AQ:AQ,MATCH(CHECKLIST!B436,DATOS!B:B,0),1)=0,"",INDEX(DATOS!AQ:AQ,MATCH(CHECKLIST!B436,DATOS!B:B,0),1)),"")</f>
        <v/>
      </c>
      <c r="H436" s="18" t="str">
        <f>IF(IFERROR(FIND(H$13,INDEX(DATOS!BS:BS,MATCH(CHECKLIST!B436,DATOS!B:B,0),1),1),"")="",IF(IFERROR(FIND("VENCIDA",INDEX(DATOS!AC:AC,MATCH(CHECKLIST!B436,DATOS!B:B,0),1),1),"")="","","VENCIDO"),"X")</f>
        <v/>
      </c>
      <c r="I436" s="18" t="str">
        <f>IFERROR(IF(INDEX(DATOS!AU:AU,MATCH(CHECKLIST!B436,DATOS!B:B,0),1)=0,"",INDEX(DATOS!AU:AU,MATCH(CHECKLIST!B436,DATOS!B:B,0),1)),"")</f>
        <v/>
      </c>
      <c r="J436" s="18" t="str">
        <f>IFERROR(IF(INDEX(DATOS!AS:AS,MATCH(CHECKLIST!B436,DATOS!B:B,0),1)=0,"",INDEX(DATOS!AS:AS,MATCH(CHECKLIST!B436,DATOS!B:B,0),1)),"")</f>
        <v/>
      </c>
      <c r="K436" s="50" t="str">
        <f>IFERROR(IF(INDEX(DATOS!AT:AT,MATCH(CHECKLIST!B436,DATOS!B:B,0),1)=0,"",INDEX(DATOS!AT:AT,MATCH(CHECKLIST!B436,DATOS!B:B,0),1)),"")</f>
        <v/>
      </c>
      <c r="L436" s="18" t="str">
        <f>IFERROR(IF(INDEX(DATOS!AV:AV,MATCH(CHECKLIST!B436,DATOS!B:B,0),1)=0,"",INDEX(DATOS!AV:AV,MATCH(CHECKLIST!B436,DATOS!B:B,0),1)),"")</f>
        <v/>
      </c>
      <c r="M436" s="18" t="str">
        <f>IFERROR(IF(INDEX(DATOS!AR:AR,MATCH(CHECKLIST!B436,DATOS!B:B,0),1)=0,"",INDEX(DATOS!AR:AR,MATCH(CHECKLIST!B436,DATOS!B:B,0),1)),"")</f>
        <v/>
      </c>
      <c r="N436" s="50" t="str">
        <f ca="1">IFERROR(IF(INDEX(DATOS!K:K,MATCH(CHECKLIST!B436,DATOS!B:B,0),1)="","X",IF(INDEX(DATOS!K:K,MATCH(CHECKLIST!B436,DATOS!B:B,0),1)&gt;YEAR(TODAY())-1,"","VENCIDA")),"")</f>
        <v/>
      </c>
      <c r="O436" s="50"/>
      <c r="P436" s="18" t="str">
        <f>IFERROR(IF(INDEX(DATOS!AW:AW,MATCH(CHECKLIST!B436,DATOS!B:B,0),1)=0,"",INDEX(DATOS!AW:AW,MATCH(CHECKLIST!B436,DATOS!B:B,0),1)),"")</f>
        <v/>
      </c>
      <c r="Q436" s="18" t="str">
        <f>IFERROR(IF(INDEX(DATOS!AX:AX,MATCH(CHECKLIST!B436,DATOS!B:B,0),1)=0,"",INDEX(DATOS!AX:AX,MATCH(CHECKLIST!B436,DATOS!B:B,0),1)),"")</f>
        <v/>
      </c>
      <c r="S436">
        <f t="shared" si="20"/>
        <v>0</v>
      </c>
      <c r="U436" t="str">
        <f t="shared" si="18"/>
        <v/>
      </c>
      <c r="V436" t="str">
        <f t="shared" si="19"/>
        <v/>
      </c>
    </row>
    <row r="437" spans="1:22" x14ac:dyDescent="0.25">
      <c r="A437" s="13">
        <v>424</v>
      </c>
      <c r="B437" t="str">
        <f>IFERROR(INDEX(DATOS!B:B,MATCH(CHECKLIST!A437,DATOS!BM:BM,0),1),"")</f>
        <v/>
      </c>
      <c r="C437" t="str">
        <f>IFERROR(INDEX(DATOS!I:I,MATCH(CHECKLIST!A437,DATOS!BM:BM,0),1),"")</f>
        <v/>
      </c>
      <c r="D437" t="str">
        <f>IFERROR(INDEX(DATOS!R:R,MATCH(CHECKLIST!E437,DATOS!F:F,0),1),"")</f>
        <v/>
      </c>
      <c r="E437" s="17" t="str">
        <f>IFERROR(INDEX(DATOS!F:F,MATCH(CHECKLIST!A437,DATOS!BM:BM,0),1),"")</f>
        <v/>
      </c>
      <c r="F437" s="3" t="str">
        <f>IFERROR(IF(INDEX(DATOS!AL:AL,MATCH(CHECKLIST!B437,DATOS!B:B,0),1)=0,"",INDEX(DATOS!AL:AL,MATCH(CHECKLIST!B437,DATOS!B:B,0),1)),"")</f>
        <v/>
      </c>
      <c r="G437" s="18" t="str">
        <f>IFERROR(IF(INDEX(DATOS!AQ:AQ,MATCH(CHECKLIST!B437,DATOS!B:B,0),1)=0,"",INDEX(DATOS!AQ:AQ,MATCH(CHECKLIST!B437,DATOS!B:B,0),1)),"")</f>
        <v/>
      </c>
      <c r="H437" s="18" t="str">
        <f>IF(IFERROR(FIND(H$13,INDEX(DATOS!BS:BS,MATCH(CHECKLIST!B437,DATOS!B:B,0),1),1),"")="",IF(IFERROR(FIND("VENCIDA",INDEX(DATOS!AC:AC,MATCH(CHECKLIST!B437,DATOS!B:B,0),1),1),"")="","","VENCIDO"),"X")</f>
        <v/>
      </c>
      <c r="I437" s="18" t="str">
        <f>IFERROR(IF(INDEX(DATOS!AU:AU,MATCH(CHECKLIST!B437,DATOS!B:B,0),1)=0,"",INDEX(DATOS!AU:AU,MATCH(CHECKLIST!B437,DATOS!B:B,0),1)),"")</f>
        <v/>
      </c>
      <c r="J437" s="18" t="str">
        <f>IFERROR(IF(INDEX(DATOS!AS:AS,MATCH(CHECKLIST!B437,DATOS!B:B,0),1)=0,"",INDEX(DATOS!AS:AS,MATCH(CHECKLIST!B437,DATOS!B:B,0),1)),"")</f>
        <v/>
      </c>
      <c r="K437" s="50" t="str">
        <f>IFERROR(IF(INDEX(DATOS!AT:AT,MATCH(CHECKLIST!B437,DATOS!B:B,0),1)=0,"",INDEX(DATOS!AT:AT,MATCH(CHECKLIST!B437,DATOS!B:B,0),1)),"")</f>
        <v/>
      </c>
      <c r="L437" s="18" t="str">
        <f>IFERROR(IF(INDEX(DATOS!AV:AV,MATCH(CHECKLIST!B437,DATOS!B:B,0),1)=0,"",INDEX(DATOS!AV:AV,MATCH(CHECKLIST!B437,DATOS!B:B,0),1)),"")</f>
        <v/>
      </c>
      <c r="M437" s="18" t="str">
        <f>IFERROR(IF(INDEX(DATOS!AR:AR,MATCH(CHECKLIST!B437,DATOS!B:B,0),1)=0,"",INDEX(DATOS!AR:AR,MATCH(CHECKLIST!B437,DATOS!B:B,0),1)),"")</f>
        <v/>
      </c>
      <c r="N437" s="50" t="str">
        <f ca="1">IFERROR(IF(INDEX(DATOS!K:K,MATCH(CHECKLIST!B437,DATOS!B:B,0),1)="","X",IF(INDEX(DATOS!K:K,MATCH(CHECKLIST!B437,DATOS!B:B,0),1)&gt;YEAR(TODAY())-1,"","VENCIDA")),"")</f>
        <v/>
      </c>
      <c r="O437" s="50"/>
      <c r="P437" s="18" t="str">
        <f>IFERROR(IF(INDEX(DATOS!AW:AW,MATCH(CHECKLIST!B437,DATOS!B:B,0),1)=0,"",INDEX(DATOS!AW:AW,MATCH(CHECKLIST!B437,DATOS!B:B,0),1)),"")</f>
        <v/>
      </c>
      <c r="Q437" s="18" t="str">
        <f>IFERROR(IF(INDEX(DATOS!AX:AX,MATCH(CHECKLIST!B437,DATOS!B:B,0),1)=0,"",INDEX(DATOS!AX:AX,MATCH(CHECKLIST!B437,DATOS!B:B,0),1)),"")</f>
        <v/>
      </c>
      <c r="R437" t="str">
        <f>IF(B437="","",1)</f>
        <v/>
      </c>
      <c r="S437" t="str">
        <f t="shared" si="20"/>
        <v/>
      </c>
      <c r="U437" t="str">
        <f t="shared" si="18"/>
        <v/>
      </c>
      <c r="V437" t="str">
        <f t="shared" si="19"/>
        <v/>
      </c>
    </row>
    <row r="438" spans="1:22" x14ac:dyDescent="0.25">
      <c r="A438" s="13">
        <v>425</v>
      </c>
      <c r="B438" t="str">
        <f>IFERROR(INDEX(DATOS!B:B,MATCH(CHECKLIST!A438,DATOS!BM:BM,0),1),"")</f>
        <v/>
      </c>
      <c r="C438" t="str">
        <f>IFERROR(INDEX(DATOS!I:I,MATCH(CHECKLIST!A438,DATOS!BM:BM,0),1),"")</f>
        <v/>
      </c>
      <c r="D438" t="str">
        <f>IFERROR(INDEX(DATOS!R:R,MATCH(CHECKLIST!E438,DATOS!F:F,0),1),"")</f>
        <v/>
      </c>
      <c r="E438" s="17" t="str">
        <f>IFERROR(INDEX(DATOS!F:F,MATCH(CHECKLIST!A438,DATOS!BM:BM,0),1),"")</f>
        <v/>
      </c>
      <c r="F438" s="3" t="str">
        <f>IFERROR(IF(INDEX(DATOS!AL:AL,MATCH(CHECKLIST!B438,DATOS!B:B,0),1)=0,"",INDEX(DATOS!AL:AL,MATCH(CHECKLIST!B438,DATOS!B:B,0),1)),"")</f>
        <v/>
      </c>
      <c r="G438" s="18" t="str">
        <f>IFERROR(IF(INDEX(DATOS!AQ:AQ,MATCH(CHECKLIST!B438,DATOS!B:B,0),1)=0,"",INDEX(DATOS!AQ:AQ,MATCH(CHECKLIST!B438,DATOS!B:B,0),1)),"")</f>
        <v/>
      </c>
      <c r="H438" s="18" t="str">
        <f>IF(IFERROR(FIND(H$13,INDEX(DATOS!BS:BS,MATCH(CHECKLIST!B438,DATOS!B:B,0),1),1),"")="",IF(IFERROR(FIND("VENCIDA",INDEX(DATOS!AC:AC,MATCH(CHECKLIST!B438,DATOS!B:B,0),1),1),"")="","","VENCIDO"),"X")</f>
        <v/>
      </c>
      <c r="I438" s="18" t="str">
        <f>IFERROR(IF(INDEX(DATOS!AU:AU,MATCH(CHECKLIST!B438,DATOS!B:B,0),1)=0,"",INDEX(DATOS!AU:AU,MATCH(CHECKLIST!B438,DATOS!B:B,0),1)),"")</f>
        <v/>
      </c>
      <c r="J438" s="18" t="str">
        <f>IFERROR(IF(INDEX(DATOS!AS:AS,MATCH(CHECKLIST!B438,DATOS!B:B,0),1)=0,"",INDEX(DATOS!AS:AS,MATCH(CHECKLIST!B438,DATOS!B:B,0),1)),"")</f>
        <v/>
      </c>
      <c r="K438" s="50" t="str">
        <f>IFERROR(IF(INDEX(DATOS!AT:AT,MATCH(CHECKLIST!B438,DATOS!B:B,0),1)=0,"",INDEX(DATOS!AT:AT,MATCH(CHECKLIST!B438,DATOS!B:B,0),1)),"")</f>
        <v/>
      </c>
      <c r="L438" s="18" t="str">
        <f>IFERROR(IF(INDEX(DATOS!AV:AV,MATCH(CHECKLIST!B438,DATOS!B:B,0),1)=0,"",INDEX(DATOS!AV:AV,MATCH(CHECKLIST!B438,DATOS!B:B,0),1)),"")</f>
        <v/>
      </c>
      <c r="M438" s="18" t="str">
        <f>IFERROR(IF(INDEX(DATOS!AR:AR,MATCH(CHECKLIST!B438,DATOS!B:B,0),1)=0,"",INDEX(DATOS!AR:AR,MATCH(CHECKLIST!B438,DATOS!B:B,0),1)),"")</f>
        <v/>
      </c>
      <c r="N438" s="50" t="str">
        <f ca="1">IFERROR(IF(INDEX(DATOS!K:K,MATCH(CHECKLIST!B438,DATOS!B:B,0),1)="","X",IF(INDEX(DATOS!K:K,MATCH(CHECKLIST!B438,DATOS!B:B,0),1)&gt;YEAR(TODAY())-1,"","VENCIDA")),"")</f>
        <v/>
      </c>
      <c r="O438" s="50"/>
      <c r="P438" s="18" t="str">
        <f>IFERROR(IF(INDEX(DATOS!AW:AW,MATCH(CHECKLIST!B438,DATOS!B:B,0),1)=0,"",INDEX(DATOS!AW:AW,MATCH(CHECKLIST!B438,DATOS!B:B,0),1)),"")</f>
        <v/>
      </c>
      <c r="Q438" s="18" t="str">
        <f>IFERROR(IF(INDEX(DATOS!AX:AX,MATCH(CHECKLIST!B438,DATOS!B:B,0),1)=0,"",INDEX(DATOS!AX:AX,MATCH(CHECKLIST!B438,DATOS!B:B,0),1)),"")</f>
        <v/>
      </c>
      <c r="S438">
        <f t="shared" si="20"/>
        <v>0</v>
      </c>
      <c r="U438" t="str">
        <f t="shared" si="18"/>
        <v/>
      </c>
      <c r="V438" t="str">
        <f t="shared" si="19"/>
        <v/>
      </c>
    </row>
    <row r="439" spans="1:22" x14ac:dyDescent="0.25">
      <c r="A439" s="13">
        <v>426</v>
      </c>
      <c r="B439" t="str">
        <f>IFERROR(INDEX(DATOS!B:B,MATCH(CHECKLIST!A439,DATOS!BM:BM,0),1),"")</f>
        <v/>
      </c>
      <c r="C439" t="str">
        <f>IFERROR(INDEX(DATOS!I:I,MATCH(CHECKLIST!A439,DATOS!BM:BM,0),1),"")</f>
        <v/>
      </c>
      <c r="D439" t="str">
        <f>IFERROR(INDEX(DATOS!R:R,MATCH(CHECKLIST!E439,DATOS!F:F,0),1),"")</f>
        <v/>
      </c>
      <c r="E439" s="17" t="str">
        <f>IFERROR(INDEX(DATOS!F:F,MATCH(CHECKLIST!A439,DATOS!BM:BM,0),1),"")</f>
        <v/>
      </c>
      <c r="F439" s="3" t="str">
        <f>IFERROR(IF(INDEX(DATOS!AL:AL,MATCH(CHECKLIST!B439,DATOS!B:B,0),1)=0,"",INDEX(DATOS!AL:AL,MATCH(CHECKLIST!B439,DATOS!B:B,0),1)),"")</f>
        <v/>
      </c>
      <c r="G439" s="18" t="str">
        <f>IFERROR(IF(INDEX(DATOS!AQ:AQ,MATCH(CHECKLIST!B439,DATOS!B:B,0),1)=0,"",INDEX(DATOS!AQ:AQ,MATCH(CHECKLIST!B439,DATOS!B:B,0),1)),"")</f>
        <v/>
      </c>
      <c r="H439" s="18" t="str">
        <f>IF(IFERROR(FIND(H$13,INDEX(DATOS!BS:BS,MATCH(CHECKLIST!B439,DATOS!B:B,0),1),1),"")="",IF(IFERROR(FIND("VENCIDA",INDEX(DATOS!AC:AC,MATCH(CHECKLIST!B439,DATOS!B:B,0),1),1),"")="","","VENCIDO"),"X")</f>
        <v/>
      </c>
      <c r="I439" s="18" t="str">
        <f>IFERROR(IF(INDEX(DATOS!AU:AU,MATCH(CHECKLIST!B439,DATOS!B:B,0),1)=0,"",INDEX(DATOS!AU:AU,MATCH(CHECKLIST!B439,DATOS!B:B,0),1)),"")</f>
        <v/>
      </c>
      <c r="J439" s="18" t="str">
        <f>IFERROR(IF(INDEX(DATOS!AS:AS,MATCH(CHECKLIST!B439,DATOS!B:B,0),1)=0,"",INDEX(DATOS!AS:AS,MATCH(CHECKLIST!B439,DATOS!B:B,0),1)),"")</f>
        <v/>
      </c>
      <c r="K439" s="50" t="str">
        <f>IFERROR(IF(INDEX(DATOS!AT:AT,MATCH(CHECKLIST!B439,DATOS!B:B,0),1)=0,"",INDEX(DATOS!AT:AT,MATCH(CHECKLIST!B439,DATOS!B:B,0),1)),"")</f>
        <v/>
      </c>
      <c r="L439" s="18" t="str">
        <f>IFERROR(IF(INDEX(DATOS!AV:AV,MATCH(CHECKLIST!B439,DATOS!B:B,0),1)=0,"",INDEX(DATOS!AV:AV,MATCH(CHECKLIST!B439,DATOS!B:B,0),1)),"")</f>
        <v/>
      </c>
      <c r="M439" s="18" t="str">
        <f>IFERROR(IF(INDEX(DATOS!AR:AR,MATCH(CHECKLIST!B439,DATOS!B:B,0),1)=0,"",INDEX(DATOS!AR:AR,MATCH(CHECKLIST!B439,DATOS!B:B,0),1)),"")</f>
        <v/>
      </c>
      <c r="N439" s="50" t="str">
        <f ca="1">IFERROR(IF(INDEX(DATOS!K:K,MATCH(CHECKLIST!B439,DATOS!B:B,0),1)="","X",IF(INDEX(DATOS!K:K,MATCH(CHECKLIST!B439,DATOS!B:B,0),1)&gt;YEAR(TODAY())-1,"","VENCIDA")),"")</f>
        <v/>
      </c>
      <c r="O439" s="50"/>
      <c r="P439" s="18" t="str">
        <f>IFERROR(IF(INDEX(DATOS!AW:AW,MATCH(CHECKLIST!B439,DATOS!B:B,0),1)=0,"",INDEX(DATOS!AW:AW,MATCH(CHECKLIST!B439,DATOS!B:B,0),1)),"")</f>
        <v/>
      </c>
      <c r="Q439" s="18" t="str">
        <f>IFERROR(IF(INDEX(DATOS!AX:AX,MATCH(CHECKLIST!B439,DATOS!B:B,0),1)=0,"",INDEX(DATOS!AX:AX,MATCH(CHECKLIST!B439,DATOS!B:B,0),1)),"")</f>
        <v/>
      </c>
      <c r="R439" t="str">
        <f>IF(B439="","",1)</f>
        <v/>
      </c>
      <c r="S439" t="str">
        <f t="shared" si="20"/>
        <v/>
      </c>
      <c r="U439" t="str">
        <f t="shared" si="18"/>
        <v/>
      </c>
      <c r="V439" t="str">
        <f t="shared" si="19"/>
        <v/>
      </c>
    </row>
    <row r="440" spans="1:22" x14ac:dyDescent="0.25">
      <c r="A440" s="13">
        <v>427</v>
      </c>
      <c r="B440" t="str">
        <f>IFERROR(INDEX(DATOS!B:B,MATCH(CHECKLIST!A440,DATOS!BM:BM,0),1),"")</f>
        <v/>
      </c>
      <c r="C440" t="str">
        <f>IFERROR(INDEX(DATOS!I:I,MATCH(CHECKLIST!A440,DATOS!BM:BM,0),1),"")</f>
        <v/>
      </c>
      <c r="D440" t="str">
        <f>IFERROR(INDEX(DATOS!R:R,MATCH(CHECKLIST!E440,DATOS!F:F,0),1),"")</f>
        <v/>
      </c>
      <c r="E440" s="17" t="str">
        <f>IFERROR(INDEX(DATOS!F:F,MATCH(CHECKLIST!A440,DATOS!BM:BM,0),1),"")</f>
        <v/>
      </c>
      <c r="F440" s="3" t="str">
        <f>IFERROR(IF(INDEX(DATOS!AL:AL,MATCH(CHECKLIST!B440,DATOS!B:B,0),1)=0,"",INDEX(DATOS!AL:AL,MATCH(CHECKLIST!B440,DATOS!B:B,0),1)),"")</f>
        <v/>
      </c>
      <c r="G440" s="18" t="str">
        <f>IFERROR(IF(INDEX(DATOS!AQ:AQ,MATCH(CHECKLIST!B440,DATOS!B:B,0),1)=0,"",INDEX(DATOS!AQ:AQ,MATCH(CHECKLIST!B440,DATOS!B:B,0),1)),"")</f>
        <v/>
      </c>
      <c r="H440" s="18" t="str">
        <f>IF(IFERROR(FIND(H$13,INDEX(DATOS!BS:BS,MATCH(CHECKLIST!B440,DATOS!B:B,0),1),1),"")="",IF(IFERROR(FIND("VENCIDA",INDEX(DATOS!AC:AC,MATCH(CHECKLIST!B440,DATOS!B:B,0),1),1),"")="","","VENCIDO"),"X")</f>
        <v/>
      </c>
      <c r="I440" s="18" t="str">
        <f>IFERROR(IF(INDEX(DATOS!AU:AU,MATCH(CHECKLIST!B440,DATOS!B:B,0),1)=0,"",INDEX(DATOS!AU:AU,MATCH(CHECKLIST!B440,DATOS!B:B,0),1)),"")</f>
        <v/>
      </c>
      <c r="J440" s="18" t="str">
        <f>IFERROR(IF(INDEX(DATOS!AS:AS,MATCH(CHECKLIST!B440,DATOS!B:B,0),1)=0,"",INDEX(DATOS!AS:AS,MATCH(CHECKLIST!B440,DATOS!B:B,0),1)),"")</f>
        <v/>
      </c>
      <c r="K440" s="50" t="str">
        <f>IFERROR(IF(INDEX(DATOS!AT:AT,MATCH(CHECKLIST!B440,DATOS!B:B,0),1)=0,"",INDEX(DATOS!AT:AT,MATCH(CHECKLIST!B440,DATOS!B:B,0),1)),"")</f>
        <v/>
      </c>
      <c r="L440" s="18" t="str">
        <f>IFERROR(IF(INDEX(DATOS!AV:AV,MATCH(CHECKLIST!B440,DATOS!B:B,0),1)=0,"",INDEX(DATOS!AV:AV,MATCH(CHECKLIST!B440,DATOS!B:B,0),1)),"")</f>
        <v/>
      </c>
      <c r="M440" s="18" t="str">
        <f>IFERROR(IF(INDEX(DATOS!AR:AR,MATCH(CHECKLIST!B440,DATOS!B:B,0),1)=0,"",INDEX(DATOS!AR:AR,MATCH(CHECKLIST!B440,DATOS!B:B,0),1)),"")</f>
        <v/>
      </c>
      <c r="N440" s="50" t="str">
        <f ca="1">IFERROR(IF(INDEX(DATOS!K:K,MATCH(CHECKLIST!B440,DATOS!B:B,0),1)="","X",IF(INDEX(DATOS!K:K,MATCH(CHECKLIST!B440,DATOS!B:B,0),1)&gt;YEAR(TODAY())-1,"","VENCIDA")),"")</f>
        <v/>
      </c>
      <c r="O440" s="50"/>
      <c r="P440" s="18" t="str">
        <f>IFERROR(IF(INDEX(DATOS!AW:AW,MATCH(CHECKLIST!B440,DATOS!B:B,0),1)=0,"",INDEX(DATOS!AW:AW,MATCH(CHECKLIST!B440,DATOS!B:B,0),1)),"")</f>
        <v/>
      </c>
      <c r="Q440" s="18" t="str">
        <f>IFERROR(IF(INDEX(DATOS!AX:AX,MATCH(CHECKLIST!B440,DATOS!B:B,0),1)=0,"",INDEX(DATOS!AX:AX,MATCH(CHECKLIST!B440,DATOS!B:B,0),1)),"")</f>
        <v/>
      </c>
      <c r="S440">
        <f t="shared" si="20"/>
        <v>0</v>
      </c>
      <c r="U440" t="str">
        <f t="shared" si="18"/>
        <v/>
      </c>
      <c r="V440" t="str">
        <f t="shared" si="19"/>
        <v/>
      </c>
    </row>
    <row r="441" spans="1:22" x14ac:dyDescent="0.25">
      <c r="A441" s="13">
        <v>428</v>
      </c>
      <c r="B441" t="str">
        <f>IFERROR(INDEX(DATOS!B:B,MATCH(CHECKLIST!A441,DATOS!BM:BM,0),1),"")</f>
        <v/>
      </c>
      <c r="C441" t="str">
        <f>IFERROR(INDEX(DATOS!I:I,MATCH(CHECKLIST!A441,DATOS!BM:BM,0),1),"")</f>
        <v/>
      </c>
      <c r="D441" t="str">
        <f>IFERROR(INDEX(DATOS!R:R,MATCH(CHECKLIST!E441,DATOS!F:F,0),1),"")</f>
        <v/>
      </c>
      <c r="E441" s="17" t="str">
        <f>IFERROR(INDEX(DATOS!F:F,MATCH(CHECKLIST!A441,DATOS!BM:BM,0),1),"")</f>
        <v/>
      </c>
      <c r="F441" s="3" t="str">
        <f>IFERROR(IF(INDEX(DATOS!AL:AL,MATCH(CHECKLIST!B441,DATOS!B:B,0),1)=0,"",INDEX(DATOS!AL:AL,MATCH(CHECKLIST!B441,DATOS!B:B,0),1)),"")</f>
        <v/>
      </c>
      <c r="G441" s="18" t="str">
        <f>IFERROR(IF(INDEX(DATOS!AQ:AQ,MATCH(CHECKLIST!B441,DATOS!B:B,0),1)=0,"",INDEX(DATOS!AQ:AQ,MATCH(CHECKLIST!B441,DATOS!B:B,0),1)),"")</f>
        <v/>
      </c>
      <c r="H441" s="18" t="str">
        <f>IF(IFERROR(FIND(H$13,INDEX(DATOS!BS:BS,MATCH(CHECKLIST!B441,DATOS!B:B,0),1),1),"")="",IF(IFERROR(FIND("VENCIDA",INDEX(DATOS!AC:AC,MATCH(CHECKLIST!B441,DATOS!B:B,0),1),1),"")="","","VENCIDO"),"X")</f>
        <v/>
      </c>
      <c r="I441" s="18" t="str">
        <f>IFERROR(IF(INDEX(DATOS!AU:AU,MATCH(CHECKLIST!B441,DATOS!B:B,0),1)=0,"",INDEX(DATOS!AU:AU,MATCH(CHECKLIST!B441,DATOS!B:B,0),1)),"")</f>
        <v/>
      </c>
      <c r="J441" s="18" t="str">
        <f>IFERROR(IF(INDEX(DATOS!AS:AS,MATCH(CHECKLIST!B441,DATOS!B:B,0),1)=0,"",INDEX(DATOS!AS:AS,MATCH(CHECKLIST!B441,DATOS!B:B,0),1)),"")</f>
        <v/>
      </c>
      <c r="K441" s="50" t="str">
        <f>IFERROR(IF(INDEX(DATOS!AT:AT,MATCH(CHECKLIST!B441,DATOS!B:B,0),1)=0,"",INDEX(DATOS!AT:AT,MATCH(CHECKLIST!B441,DATOS!B:B,0),1)),"")</f>
        <v/>
      </c>
      <c r="L441" s="18" t="str">
        <f>IFERROR(IF(INDEX(DATOS!AV:AV,MATCH(CHECKLIST!B441,DATOS!B:B,0),1)=0,"",INDEX(DATOS!AV:AV,MATCH(CHECKLIST!B441,DATOS!B:B,0),1)),"")</f>
        <v/>
      </c>
      <c r="M441" s="18" t="str">
        <f>IFERROR(IF(INDEX(DATOS!AR:AR,MATCH(CHECKLIST!B441,DATOS!B:B,0),1)=0,"",INDEX(DATOS!AR:AR,MATCH(CHECKLIST!B441,DATOS!B:B,0),1)),"")</f>
        <v/>
      </c>
      <c r="N441" s="50" t="str">
        <f ca="1">IFERROR(IF(INDEX(DATOS!K:K,MATCH(CHECKLIST!B441,DATOS!B:B,0),1)="","X",IF(INDEX(DATOS!K:K,MATCH(CHECKLIST!B441,DATOS!B:B,0),1)&gt;YEAR(TODAY())-1,"","VENCIDA")),"")</f>
        <v/>
      </c>
      <c r="O441" s="50"/>
      <c r="P441" s="18" t="str">
        <f>IFERROR(IF(INDEX(DATOS!AW:AW,MATCH(CHECKLIST!B441,DATOS!B:B,0),1)=0,"",INDEX(DATOS!AW:AW,MATCH(CHECKLIST!B441,DATOS!B:B,0),1)),"")</f>
        <v/>
      </c>
      <c r="Q441" s="18" t="str">
        <f>IFERROR(IF(INDEX(DATOS!AX:AX,MATCH(CHECKLIST!B441,DATOS!B:B,0),1)=0,"",INDEX(DATOS!AX:AX,MATCH(CHECKLIST!B441,DATOS!B:B,0),1)),"")</f>
        <v/>
      </c>
      <c r="R441" t="str">
        <f>IF(B441="","",1)</f>
        <v/>
      </c>
      <c r="S441" t="str">
        <f t="shared" si="20"/>
        <v/>
      </c>
      <c r="U441" t="str">
        <f t="shared" si="18"/>
        <v/>
      </c>
      <c r="V441" t="str">
        <f t="shared" si="19"/>
        <v/>
      </c>
    </row>
    <row r="442" spans="1:22" x14ac:dyDescent="0.25">
      <c r="A442" s="13">
        <v>429</v>
      </c>
      <c r="B442" t="str">
        <f>IFERROR(INDEX(DATOS!B:B,MATCH(CHECKLIST!A442,DATOS!BM:BM,0),1),"")</f>
        <v/>
      </c>
      <c r="C442" t="str">
        <f>IFERROR(INDEX(DATOS!I:I,MATCH(CHECKLIST!A442,DATOS!BM:BM,0),1),"")</f>
        <v/>
      </c>
      <c r="D442" t="str">
        <f>IFERROR(INDEX(DATOS!R:R,MATCH(CHECKLIST!E442,DATOS!F:F,0),1),"")</f>
        <v/>
      </c>
      <c r="E442" s="17" t="str">
        <f>IFERROR(INDEX(DATOS!F:F,MATCH(CHECKLIST!A442,DATOS!BM:BM,0),1),"")</f>
        <v/>
      </c>
      <c r="F442" s="3" t="str">
        <f>IFERROR(IF(INDEX(DATOS!AL:AL,MATCH(CHECKLIST!B442,DATOS!B:B,0),1)=0,"",INDEX(DATOS!AL:AL,MATCH(CHECKLIST!B442,DATOS!B:B,0),1)),"")</f>
        <v/>
      </c>
      <c r="G442" s="18" t="str">
        <f>IFERROR(IF(INDEX(DATOS!AQ:AQ,MATCH(CHECKLIST!B442,DATOS!B:B,0),1)=0,"",INDEX(DATOS!AQ:AQ,MATCH(CHECKLIST!B442,DATOS!B:B,0),1)),"")</f>
        <v/>
      </c>
      <c r="H442" s="18" t="str">
        <f>IF(IFERROR(FIND(H$13,INDEX(DATOS!BS:BS,MATCH(CHECKLIST!B442,DATOS!B:B,0),1),1),"")="",IF(IFERROR(FIND("VENCIDA",INDEX(DATOS!AC:AC,MATCH(CHECKLIST!B442,DATOS!B:B,0),1),1),"")="","","VENCIDO"),"X")</f>
        <v/>
      </c>
      <c r="I442" s="18" t="str">
        <f>IFERROR(IF(INDEX(DATOS!AU:AU,MATCH(CHECKLIST!B442,DATOS!B:B,0),1)=0,"",INDEX(DATOS!AU:AU,MATCH(CHECKLIST!B442,DATOS!B:B,0),1)),"")</f>
        <v/>
      </c>
      <c r="J442" s="18" t="str">
        <f>IFERROR(IF(INDEX(DATOS!AS:AS,MATCH(CHECKLIST!B442,DATOS!B:B,0),1)=0,"",INDEX(DATOS!AS:AS,MATCH(CHECKLIST!B442,DATOS!B:B,0),1)),"")</f>
        <v/>
      </c>
      <c r="K442" s="50" t="str">
        <f>IFERROR(IF(INDEX(DATOS!AT:AT,MATCH(CHECKLIST!B442,DATOS!B:B,0),1)=0,"",INDEX(DATOS!AT:AT,MATCH(CHECKLIST!B442,DATOS!B:B,0),1)),"")</f>
        <v/>
      </c>
      <c r="L442" s="18" t="str">
        <f>IFERROR(IF(INDEX(DATOS!AV:AV,MATCH(CHECKLIST!B442,DATOS!B:B,0),1)=0,"",INDEX(DATOS!AV:AV,MATCH(CHECKLIST!B442,DATOS!B:B,0),1)),"")</f>
        <v/>
      </c>
      <c r="M442" s="18" t="str">
        <f>IFERROR(IF(INDEX(DATOS!AR:AR,MATCH(CHECKLIST!B442,DATOS!B:B,0),1)=0,"",INDEX(DATOS!AR:AR,MATCH(CHECKLIST!B442,DATOS!B:B,0),1)),"")</f>
        <v/>
      </c>
      <c r="N442" s="50" t="str">
        <f ca="1">IFERROR(IF(INDEX(DATOS!K:K,MATCH(CHECKLIST!B442,DATOS!B:B,0),1)="","X",IF(INDEX(DATOS!K:K,MATCH(CHECKLIST!B442,DATOS!B:B,0),1)&gt;YEAR(TODAY())-1,"","VENCIDA")),"")</f>
        <v/>
      </c>
      <c r="O442" s="50"/>
      <c r="P442" s="18" t="str">
        <f>IFERROR(IF(INDEX(DATOS!AW:AW,MATCH(CHECKLIST!B442,DATOS!B:B,0),1)=0,"",INDEX(DATOS!AW:AW,MATCH(CHECKLIST!B442,DATOS!B:B,0),1)),"")</f>
        <v/>
      </c>
      <c r="Q442" s="18" t="str">
        <f>IFERROR(IF(INDEX(DATOS!AX:AX,MATCH(CHECKLIST!B442,DATOS!B:B,0),1)=0,"",INDEX(DATOS!AX:AX,MATCH(CHECKLIST!B442,DATOS!B:B,0),1)),"")</f>
        <v/>
      </c>
      <c r="S442">
        <f t="shared" si="20"/>
        <v>0</v>
      </c>
      <c r="U442" t="str">
        <f t="shared" si="18"/>
        <v/>
      </c>
      <c r="V442" t="str">
        <f t="shared" si="19"/>
        <v/>
      </c>
    </row>
    <row r="443" spans="1:22" x14ac:dyDescent="0.25">
      <c r="A443" s="13">
        <v>430</v>
      </c>
      <c r="B443" t="str">
        <f>IFERROR(INDEX(DATOS!B:B,MATCH(CHECKLIST!A443,DATOS!BM:BM,0),1),"")</f>
        <v/>
      </c>
      <c r="C443" t="str">
        <f>IFERROR(INDEX(DATOS!I:I,MATCH(CHECKLIST!A443,DATOS!BM:BM,0),1),"")</f>
        <v/>
      </c>
      <c r="D443" t="str">
        <f>IFERROR(INDEX(DATOS!R:R,MATCH(CHECKLIST!E443,DATOS!F:F,0),1),"")</f>
        <v/>
      </c>
      <c r="E443" s="17" t="str">
        <f>IFERROR(INDEX(DATOS!F:F,MATCH(CHECKLIST!A443,DATOS!BM:BM,0),1),"")</f>
        <v/>
      </c>
      <c r="F443" s="3" t="str">
        <f>IFERROR(IF(INDEX(DATOS!AL:AL,MATCH(CHECKLIST!B443,DATOS!B:B,0),1)=0,"",INDEX(DATOS!AL:AL,MATCH(CHECKLIST!B443,DATOS!B:B,0),1)),"")</f>
        <v/>
      </c>
      <c r="G443" s="18" t="str">
        <f>IFERROR(IF(INDEX(DATOS!AQ:AQ,MATCH(CHECKLIST!B443,DATOS!B:B,0),1)=0,"",INDEX(DATOS!AQ:AQ,MATCH(CHECKLIST!B443,DATOS!B:B,0),1)),"")</f>
        <v/>
      </c>
      <c r="H443" s="18" t="str">
        <f>IF(IFERROR(FIND(H$13,INDEX(DATOS!BS:BS,MATCH(CHECKLIST!B443,DATOS!B:B,0),1),1),"")="",IF(IFERROR(FIND("VENCIDA",INDEX(DATOS!AC:AC,MATCH(CHECKLIST!B443,DATOS!B:B,0),1),1),"")="","","VENCIDO"),"X")</f>
        <v/>
      </c>
      <c r="I443" s="18" t="str">
        <f>IFERROR(IF(INDEX(DATOS!AU:AU,MATCH(CHECKLIST!B443,DATOS!B:B,0),1)=0,"",INDEX(DATOS!AU:AU,MATCH(CHECKLIST!B443,DATOS!B:B,0),1)),"")</f>
        <v/>
      </c>
      <c r="J443" s="18" t="str">
        <f>IFERROR(IF(INDEX(DATOS!AS:AS,MATCH(CHECKLIST!B443,DATOS!B:B,0),1)=0,"",INDEX(DATOS!AS:AS,MATCH(CHECKLIST!B443,DATOS!B:B,0),1)),"")</f>
        <v/>
      </c>
      <c r="K443" s="50" t="str">
        <f>IFERROR(IF(INDEX(DATOS!AT:AT,MATCH(CHECKLIST!B443,DATOS!B:B,0),1)=0,"",INDEX(DATOS!AT:AT,MATCH(CHECKLIST!B443,DATOS!B:B,0),1)),"")</f>
        <v/>
      </c>
      <c r="L443" s="18" t="str">
        <f>IFERROR(IF(INDEX(DATOS!AV:AV,MATCH(CHECKLIST!B443,DATOS!B:B,0),1)=0,"",INDEX(DATOS!AV:AV,MATCH(CHECKLIST!B443,DATOS!B:B,0),1)),"")</f>
        <v/>
      </c>
      <c r="M443" s="18" t="str">
        <f>IFERROR(IF(INDEX(DATOS!AR:AR,MATCH(CHECKLIST!B443,DATOS!B:B,0),1)=0,"",INDEX(DATOS!AR:AR,MATCH(CHECKLIST!B443,DATOS!B:B,0),1)),"")</f>
        <v/>
      </c>
      <c r="N443" s="50" t="str">
        <f ca="1">IFERROR(IF(INDEX(DATOS!K:K,MATCH(CHECKLIST!B443,DATOS!B:B,0),1)="","X",IF(INDEX(DATOS!K:K,MATCH(CHECKLIST!B443,DATOS!B:B,0),1)&gt;YEAR(TODAY())-1,"","VENCIDA")),"")</f>
        <v/>
      </c>
      <c r="O443" s="50"/>
      <c r="P443" s="18" t="str">
        <f>IFERROR(IF(INDEX(DATOS!AW:AW,MATCH(CHECKLIST!B443,DATOS!B:B,0),1)=0,"",INDEX(DATOS!AW:AW,MATCH(CHECKLIST!B443,DATOS!B:B,0),1)),"")</f>
        <v/>
      </c>
      <c r="Q443" s="18" t="str">
        <f>IFERROR(IF(INDEX(DATOS!AX:AX,MATCH(CHECKLIST!B443,DATOS!B:B,0),1)=0,"",INDEX(DATOS!AX:AX,MATCH(CHECKLIST!B443,DATOS!B:B,0),1)),"")</f>
        <v/>
      </c>
      <c r="R443" t="str">
        <f>IF(B443="","",1)</f>
        <v/>
      </c>
      <c r="S443" t="str">
        <f t="shared" si="20"/>
        <v/>
      </c>
      <c r="U443" t="str">
        <f t="shared" si="18"/>
        <v/>
      </c>
      <c r="V443" t="str">
        <f t="shared" si="19"/>
        <v/>
      </c>
    </row>
    <row r="444" spans="1:22" x14ac:dyDescent="0.25">
      <c r="A444" s="13">
        <v>431</v>
      </c>
      <c r="B444" t="str">
        <f>IFERROR(INDEX(DATOS!B:B,MATCH(CHECKLIST!A444,DATOS!BM:BM,0),1),"")</f>
        <v/>
      </c>
      <c r="C444" t="str">
        <f>IFERROR(INDEX(DATOS!I:I,MATCH(CHECKLIST!A444,DATOS!BM:BM,0),1),"")</f>
        <v/>
      </c>
      <c r="D444" t="str">
        <f>IFERROR(INDEX(DATOS!R:R,MATCH(CHECKLIST!E444,DATOS!F:F,0),1),"")</f>
        <v/>
      </c>
      <c r="E444" s="17" t="str">
        <f>IFERROR(INDEX(DATOS!F:F,MATCH(CHECKLIST!A444,DATOS!BM:BM,0),1),"")</f>
        <v/>
      </c>
      <c r="F444" s="3" t="str">
        <f>IFERROR(IF(INDEX(DATOS!AL:AL,MATCH(CHECKLIST!B444,DATOS!B:B,0),1)=0,"",INDEX(DATOS!AL:AL,MATCH(CHECKLIST!B444,DATOS!B:B,0),1)),"")</f>
        <v/>
      </c>
      <c r="G444" s="18" t="str">
        <f>IFERROR(IF(INDEX(DATOS!AQ:AQ,MATCH(CHECKLIST!B444,DATOS!B:B,0),1)=0,"",INDEX(DATOS!AQ:AQ,MATCH(CHECKLIST!B444,DATOS!B:B,0),1)),"")</f>
        <v/>
      </c>
      <c r="H444" s="18" t="str">
        <f>IF(IFERROR(FIND(H$13,INDEX(DATOS!BS:BS,MATCH(CHECKLIST!B444,DATOS!B:B,0),1),1),"")="",IF(IFERROR(FIND("VENCIDA",INDEX(DATOS!AC:AC,MATCH(CHECKLIST!B444,DATOS!B:B,0),1),1),"")="","","VENCIDO"),"X")</f>
        <v/>
      </c>
      <c r="I444" s="18" t="str">
        <f>IFERROR(IF(INDEX(DATOS!AU:AU,MATCH(CHECKLIST!B444,DATOS!B:B,0),1)=0,"",INDEX(DATOS!AU:AU,MATCH(CHECKLIST!B444,DATOS!B:B,0),1)),"")</f>
        <v/>
      </c>
      <c r="J444" s="18" t="str">
        <f>IFERROR(IF(INDEX(DATOS!AS:AS,MATCH(CHECKLIST!B444,DATOS!B:B,0),1)=0,"",INDEX(DATOS!AS:AS,MATCH(CHECKLIST!B444,DATOS!B:B,0),1)),"")</f>
        <v/>
      </c>
      <c r="K444" s="50" t="str">
        <f>IFERROR(IF(INDEX(DATOS!AT:AT,MATCH(CHECKLIST!B444,DATOS!B:B,0),1)=0,"",INDEX(DATOS!AT:AT,MATCH(CHECKLIST!B444,DATOS!B:B,0),1)),"")</f>
        <v/>
      </c>
      <c r="L444" s="18" t="str">
        <f>IFERROR(IF(INDEX(DATOS!AV:AV,MATCH(CHECKLIST!B444,DATOS!B:B,0),1)=0,"",INDEX(DATOS!AV:AV,MATCH(CHECKLIST!B444,DATOS!B:B,0),1)),"")</f>
        <v/>
      </c>
      <c r="M444" s="18" t="str">
        <f>IFERROR(IF(INDEX(DATOS!AR:AR,MATCH(CHECKLIST!B444,DATOS!B:B,0),1)=0,"",INDEX(DATOS!AR:AR,MATCH(CHECKLIST!B444,DATOS!B:B,0),1)),"")</f>
        <v/>
      </c>
      <c r="N444" s="50" t="str">
        <f ca="1">IFERROR(IF(INDEX(DATOS!K:K,MATCH(CHECKLIST!B444,DATOS!B:B,0),1)="","X",IF(INDEX(DATOS!K:K,MATCH(CHECKLIST!B444,DATOS!B:B,0),1)&gt;YEAR(TODAY())-1,"","VENCIDA")),"")</f>
        <v/>
      </c>
      <c r="O444" s="50"/>
      <c r="P444" s="18" t="str">
        <f>IFERROR(IF(INDEX(DATOS!AW:AW,MATCH(CHECKLIST!B444,DATOS!B:B,0),1)=0,"",INDEX(DATOS!AW:AW,MATCH(CHECKLIST!B444,DATOS!B:B,0),1)),"")</f>
        <v/>
      </c>
      <c r="Q444" s="18" t="str">
        <f>IFERROR(IF(INDEX(DATOS!AX:AX,MATCH(CHECKLIST!B444,DATOS!B:B,0),1)=0,"",INDEX(DATOS!AX:AX,MATCH(CHECKLIST!B444,DATOS!B:B,0),1)),"")</f>
        <v/>
      </c>
      <c r="S444">
        <f t="shared" si="20"/>
        <v>0</v>
      </c>
      <c r="U444" t="str">
        <f t="shared" si="18"/>
        <v/>
      </c>
      <c r="V444" t="str">
        <f t="shared" si="19"/>
        <v/>
      </c>
    </row>
    <row r="445" spans="1:22" x14ac:dyDescent="0.25">
      <c r="A445" s="13">
        <v>432</v>
      </c>
      <c r="B445" t="str">
        <f>IFERROR(INDEX(DATOS!B:B,MATCH(CHECKLIST!A445,DATOS!BM:BM,0),1),"")</f>
        <v/>
      </c>
      <c r="C445" t="str">
        <f>IFERROR(INDEX(DATOS!I:I,MATCH(CHECKLIST!A445,DATOS!BM:BM,0),1),"")</f>
        <v/>
      </c>
      <c r="D445" t="str">
        <f>IFERROR(INDEX(DATOS!R:R,MATCH(CHECKLIST!E445,DATOS!F:F,0),1),"")</f>
        <v/>
      </c>
      <c r="E445" s="17" t="str">
        <f>IFERROR(INDEX(DATOS!F:F,MATCH(CHECKLIST!A445,DATOS!BM:BM,0),1),"")</f>
        <v/>
      </c>
      <c r="F445" s="3" t="str">
        <f>IFERROR(IF(INDEX(DATOS!AL:AL,MATCH(CHECKLIST!B445,DATOS!B:B,0),1)=0,"",INDEX(DATOS!AL:AL,MATCH(CHECKLIST!B445,DATOS!B:B,0),1)),"")</f>
        <v/>
      </c>
      <c r="G445" s="18" t="str">
        <f>IFERROR(IF(INDEX(DATOS!AQ:AQ,MATCH(CHECKLIST!B445,DATOS!B:B,0),1)=0,"",INDEX(DATOS!AQ:AQ,MATCH(CHECKLIST!B445,DATOS!B:B,0),1)),"")</f>
        <v/>
      </c>
      <c r="H445" s="18" t="str">
        <f>IF(IFERROR(FIND(H$13,INDEX(DATOS!BS:BS,MATCH(CHECKLIST!B445,DATOS!B:B,0),1),1),"")="",IF(IFERROR(FIND("VENCIDA",INDEX(DATOS!AC:AC,MATCH(CHECKLIST!B445,DATOS!B:B,0),1),1),"")="","","VENCIDO"),"X")</f>
        <v/>
      </c>
      <c r="I445" s="18" t="str">
        <f>IFERROR(IF(INDEX(DATOS!AU:AU,MATCH(CHECKLIST!B445,DATOS!B:B,0),1)=0,"",INDEX(DATOS!AU:AU,MATCH(CHECKLIST!B445,DATOS!B:B,0),1)),"")</f>
        <v/>
      </c>
      <c r="J445" s="18" t="str">
        <f>IFERROR(IF(INDEX(DATOS!AS:AS,MATCH(CHECKLIST!B445,DATOS!B:B,0),1)=0,"",INDEX(DATOS!AS:AS,MATCH(CHECKLIST!B445,DATOS!B:B,0),1)),"")</f>
        <v/>
      </c>
      <c r="K445" s="50" t="str">
        <f>IFERROR(IF(INDEX(DATOS!AT:AT,MATCH(CHECKLIST!B445,DATOS!B:B,0),1)=0,"",INDEX(DATOS!AT:AT,MATCH(CHECKLIST!B445,DATOS!B:B,0),1)),"")</f>
        <v/>
      </c>
      <c r="L445" s="18" t="str">
        <f>IFERROR(IF(INDEX(DATOS!AV:AV,MATCH(CHECKLIST!B445,DATOS!B:B,0),1)=0,"",INDEX(DATOS!AV:AV,MATCH(CHECKLIST!B445,DATOS!B:B,0),1)),"")</f>
        <v/>
      </c>
      <c r="M445" s="18" t="str">
        <f>IFERROR(IF(INDEX(DATOS!AR:AR,MATCH(CHECKLIST!B445,DATOS!B:B,0),1)=0,"",INDEX(DATOS!AR:AR,MATCH(CHECKLIST!B445,DATOS!B:B,0),1)),"")</f>
        <v/>
      </c>
      <c r="N445" s="50" t="str">
        <f ca="1">IFERROR(IF(INDEX(DATOS!K:K,MATCH(CHECKLIST!B445,DATOS!B:B,0),1)="","X",IF(INDEX(DATOS!K:K,MATCH(CHECKLIST!B445,DATOS!B:B,0),1)&gt;YEAR(TODAY())-1,"","VENCIDA")),"")</f>
        <v/>
      </c>
      <c r="O445" s="50"/>
      <c r="P445" s="18" t="str">
        <f>IFERROR(IF(INDEX(DATOS!AW:AW,MATCH(CHECKLIST!B445,DATOS!B:B,0),1)=0,"",INDEX(DATOS!AW:AW,MATCH(CHECKLIST!B445,DATOS!B:B,0),1)),"")</f>
        <v/>
      </c>
      <c r="Q445" s="18" t="str">
        <f>IFERROR(IF(INDEX(DATOS!AX:AX,MATCH(CHECKLIST!B445,DATOS!B:B,0),1)=0,"",INDEX(DATOS!AX:AX,MATCH(CHECKLIST!B445,DATOS!B:B,0),1)),"")</f>
        <v/>
      </c>
      <c r="R445" t="str">
        <f>IF(B445="","",1)</f>
        <v/>
      </c>
      <c r="S445" t="str">
        <f t="shared" si="20"/>
        <v/>
      </c>
      <c r="U445" t="str">
        <f t="shared" si="18"/>
        <v/>
      </c>
      <c r="V445" t="str">
        <f t="shared" si="19"/>
        <v/>
      </c>
    </row>
    <row r="446" spans="1:22" x14ac:dyDescent="0.25">
      <c r="A446" s="13">
        <v>433</v>
      </c>
      <c r="B446" t="str">
        <f>IFERROR(INDEX(DATOS!B:B,MATCH(CHECKLIST!A446,DATOS!BM:BM,0),1),"")</f>
        <v/>
      </c>
      <c r="C446" t="str">
        <f>IFERROR(INDEX(DATOS!I:I,MATCH(CHECKLIST!A446,DATOS!BM:BM,0),1),"")</f>
        <v/>
      </c>
      <c r="D446" t="str">
        <f>IFERROR(INDEX(DATOS!R:R,MATCH(CHECKLIST!E446,DATOS!F:F,0),1),"")</f>
        <v/>
      </c>
      <c r="E446" s="17" t="str">
        <f>IFERROR(INDEX(DATOS!F:F,MATCH(CHECKLIST!A446,DATOS!BM:BM,0),1),"")</f>
        <v/>
      </c>
      <c r="F446" s="3" t="str">
        <f>IFERROR(IF(INDEX(DATOS!AL:AL,MATCH(CHECKLIST!B446,DATOS!B:B,0),1)=0,"",INDEX(DATOS!AL:AL,MATCH(CHECKLIST!B446,DATOS!B:B,0),1)),"")</f>
        <v/>
      </c>
      <c r="G446" s="18" t="str">
        <f>IFERROR(IF(INDEX(DATOS!AQ:AQ,MATCH(CHECKLIST!B446,DATOS!B:B,0),1)=0,"",INDEX(DATOS!AQ:AQ,MATCH(CHECKLIST!B446,DATOS!B:B,0),1)),"")</f>
        <v/>
      </c>
      <c r="H446" s="18" t="str">
        <f>IF(IFERROR(FIND(H$13,INDEX(DATOS!BS:BS,MATCH(CHECKLIST!B446,DATOS!B:B,0),1),1),"")="",IF(IFERROR(FIND("VENCIDA",INDEX(DATOS!AC:AC,MATCH(CHECKLIST!B446,DATOS!B:B,0),1),1),"")="","","VENCIDO"),"X")</f>
        <v/>
      </c>
      <c r="I446" s="18" t="str">
        <f>IFERROR(IF(INDEX(DATOS!AU:AU,MATCH(CHECKLIST!B446,DATOS!B:B,0),1)=0,"",INDEX(DATOS!AU:AU,MATCH(CHECKLIST!B446,DATOS!B:B,0),1)),"")</f>
        <v/>
      </c>
      <c r="J446" s="18" t="str">
        <f>IFERROR(IF(INDEX(DATOS!AS:AS,MATCH(CHECKLIST!B446,DATOS!B:B,0),1)=0,"",INDEX(DATOS!AS:AS,MATCH(CHECKLIST!B446,DATOS!B:B,0),1)),"")</f>
        <v/>
      </c>
      <c r="K446" s="50" t="str">
        <f>IFERROR(IF(INDEX(DATOS!AT:AT,MATCH(CHECKLIST!B446,DATOS!B:B,0),1)=0,"",INDEX(DATOS!AT:AT,MATCH(CHECKLIST!B446,DATOS!B:B,0),1)),"")</f>
        <v/>
      </c>
      <c r="L446" s="18" t="str">
        <f>IFERROR(IF(INDEX(DATOS!AV:AV,MATCH(CHECKLIST!B446,DATOS!B:B,0),1)=0,"",INDEX(DATOS!AV:AV,MATCH(CHECKLIST!B446,DATOS!B:B,0),1)),"")</f>
        <v/>
      </c>
      <c r="M446" s="18" t="str">
        <f>IFERROR(IF(INDEX(DATOS!AR:AR,MATCH(CHECKLIST!B446,DATOS!B:B,0),1)=0,"",INDEX(DATOS!AR:AR,MATCH(CHECKLIST!B446,DATOS!B:B,0),1)),"")</f>
        <v/>
      </c>
      <c r="N446" s="50" t="str">
        <f ca="1">IFERROR(IF(INDEX(DATOS!K:K,MATCH(CHECKLIST!B446,DATOS!B:B,0),1)="","X",IF(INDEX(DATOS!K:K,MATCH(CHECKLIST!B446,DATOS!B:B,0),1)&gt;YEAR(TODAY())-1,"","VENCIDA")),"")</f>
        <v/>
      </c>
      <c r="O446" s="50"/>
      <c r="P446" s="18" t="str">
        <f>IFERROR(IF(INDEX(DATOS!AW:AW,MATCH(CHECKLIST!B446,DATOS!B:B,0),1)=0,"",INDEX(DATOS!AW:AW,MATCH(CHECKLIST!B446,DATOS!B:B,0),1)),"")</f>
        <v/>
      </c>
      <c r="Q446" s="18" t="str">
        <f>IFERROR(IF(INDEX(DATOS!AX:AX,MATCH(CHECKLIST!B446,DATOS!B:B,0),1)=0,"",INDEX(DATOS!AX:AX,MATCH(CHECKLIST!B446,DATOS!B:B,0),1)),"")</f>
        <v/>
      </c>
      <c r="S446">
        <f t="shared" si="20"/>
        <v>0</v>
      </c>
      <c r="U446" t="str">
        <f t="shared" si="18"/>
        <v/>
      </c>
      <c r="V446" t="str">
        <f t="shared" si="19"/>
        <v/>
      </c>
    </row>
    <row r="447" spans="1:22" x14ac:dyDescent="0.25">
      <c r="A447" s="13">
        <v>434</v>
      </c>
      <c r="B447" t="str">
        <f>IFERROR(INDEX(DATOS!B:B,MATCH(CHECKLIST!A447,DATOS!BM:BM,0),1),"")</f>
        <v/>
      </c>
      <c r="C447" t="str">
        <f>IFERROR(INDEX(DATOS!I:I,MATCH(CHECKLIST!A447,DATOS!BM:BM,0),1),"")</f>
        <v/>
      </c>
      <c r="D447" t="str">
        <f>IFERROR(INDEX(DATOS!R:R,MATCH(CHECKLIST!E447,DATOS!F:F,0),1),"")</f>
        <v/>
      </c>
      <c r="E447" s="17" t="str">
        <f>IFERROR(INDEX(DATOS!F:F,MATCH(CHECKLIST!A447,DATOS!BM:BM,0),1),"")</f>
        <v/>
      </c>
      <c r="F447" s="3" t="str">
        <f>IFERROR(IF(INDEX(DATOS!AL:AL,MATCH(CHECKLIST!B447,DATOS!B:B,0),1)=0,"",INDEX(DATOS!AL:AL,MATCH(CHECKLIST!B447,DATOS!B:B,0),1)),"")</f>
        <v/>
      </c>
      <c r="G447" s="18" t="str">
        <f>IFERROR(IF(INDEX(DATOS!AQ:AQ,MATCH(CHECKLIST!B447,DATOS!B:B,0),1)=0,"",INDEX(DATOS!AQ:AQ,MATCH(CHECKLIST!B447,DATOS!B:B,0),1)),"")</f>
        <v/>
      </c>
      <c r="H447" s="18" t="str">
        <f>IF(IFERROR(FIND(H$13,INDEX(DATOS!BS:BS,MATCH(CHECKLIST!B447,DATOS!B:B,0),1),1),"")="",IF(IFERROR(FIND("VENCIDA",INDEX(DATOS!AC:AC,MATCH(CHECKLIST!B447,DATOS!B:B,0),1),1),"")="","","VENCIDO"),"X")</f>
        <v/>
      </c>
      <c r="I447" s="18" t="str">
        <f>IFERROR(IF(INDEX(DATOS!AU:AU,MATCH(CHECKLIST!B447,DATOS!B:B,0),1)=0,"",INDEX(DATOS!AU:AU,MATCH(CHECKLIST!B447,DATOS!B:B,0),1)),"")</f>
        <v/>
      </c>
      <c r="J447" s="18" t="str">
        <f>IFERROR(IF(INDEX(DATOS!AS:AS,MATCH(CHECKLIST!B447,DATOS!B:B,0),1)=0,"",INDEX(DATOS!AS:AS,MATCH(CHECKLIST!B447,DATOS!B:B,0),1)),"")</f>
        <v/>
      </c>
      <c r="K447" s="50" t="str">
        <f>IFERROR(IF(INDEX(DATOS!AT:AT,MATCH(CHECKLIST!B447,DATOS!B:B,0),1)=0,"",INDEX(DATOS!AT:AT,MATCH(CHECKLIST!B447,DATOS!B:B,0),1)),"")</f>
        <v/>
      </c>
      <c r="L447" s="18" t="str">
        <f>IFERROR(IF(INDEX(DATOS!AV:AV,MATCH(CHECKLIST!B447,DATOS!B:B,0),1)=0,"",INDEX(DATOS!AV:AV,MATCH(CHECKLIST!B447,DATOS!B:B,0),1)),"")</f>
        <v/>
      </c>
      <c r="M447" s="18" t="str">
        <f>IFERROR(IF(INDEX(DATOS!AR:AR,MATCH(CHECKLIST!B447,DATOS!B:B,0),1)=0,"",INDEX(DATOS!AR:AR,MATCH(CHECKLIST!B447,DATOS!B:B,0),1)),"")</f>
        <v/>
      </c>
      <c r="N447" s="50" t="str">
        <f ca="1">IFERROR(IF(INDEX(DATOS!K:K,MATCH(CHECKLIST!B447,DATOS!B:B,0),1)="","X",IF(INDEX(DATOS!K:K,MATCH(CHECKLIST!B447,DATOS!B:B,0),1)&gt;YEAR(TODAY())-1,"","VENCIDA")),"")</f>
        <v/>
      </c>
      <c r="O447" s="50"/>
      <c r="P447" s="18" t="str">
        <f>IFERROR(IF(INDEX(DATOS!AW:AW,MATCH(CHECKLIST!B447,DATOS!B:B,0),1)=0,"",INDEX(DATOS!AW:AW,MATCH(CHECKLIST!B447,DATOS!B:B,0),1)),"")</f>
        <v/>
      </c>
      <c r="Q447" s="18" t="str">
        <f>IFERROR(IF(INDEX(DATOS!AX:AX,MATCH(CHECKLIST!B447,DATOS!B:B,0),1)=0,"",INDEX(DATOS!AX:AX,MATCH(CHECKLIST!B447,DATOS!B:B,0),1)),"")</f>
        <v/>
      </c>
      <c r="R447" t="str">
        <f>IF(B447="","",1)</f>
        <v/>
      </c>
      <c r="S447" t="str">
        <f t="shared" si="20"/>
        <v/>
      </c>
      <c r="U447" t="str">
        <f t="shared" si="18"/>
        <v/>
      </c>
      <c r="V447" t="str">
        <f t="shared" si="19"/>
        <v/>
      </c>
    </row>
    <row r="448" spans="1:22" x14ac:dyDescent="0.25">
      <c r="A448" s="13">
        <v>435</v>
      </c>
      <c r="B448" t="str">
        <f>IFERROR(INDEX(DATOS!B:B,MATCH(CHECKLIST!A448,DATOS!BM:BM,0),1),"")</f>
        <v/>
      </c>
      <c r="C448" t="str">
        <f>IFERROR(INDEX(DATOS!I:I,MATCH(CHECKLIST!A448,DATOS!BM:BM,0),1),"")</f>
        <v/>
      </c>
      <c r="D448" t="str">
        <f>IFERROR(INDEX(DATOS!R:R,MATCH(CHECKLIST!E448,DATOS!F:F,0),1),"")</f>
        <v/>
      </c>
      <c r="E448" s="17" t="str">
        <f>IFERROR(INDEX(DATOS!F:F,MATCH(CHECKLIST!A448,DATOS!BM:BM,0),1),"")</f>
        <v/>
      </c>
      <c r="F448" s="3" t="str">
        <f>IFERROR(IF(INDEX(DATOS!AL:AL,MATCH(CHECKLIST!B448,DATOS!B:B,0),1)=0,"",INDEX(DATOS!AL:AL,MATCH(CHECKLIST!B448,DATOS!B:B,0),1)),"")</f>
        <v/>
      </c>
      <c r="G448" s="18" t="str">
        <f>IFERROR(IF(INDEX(DATOS!AQ:AQ,MATCH(CHECKLIST!B448,DATOS!B:B,0),1)=0,"",INDEX(DATOS!AQ:AQ,MATCH(CHECKLIST!B448,DATOS!B:B,0),1)),"")</f>
        <v/>
      </c>
      <c r="H448" s="18" t="str">
        <f>IF(IFERROR(FIND(H$13,INDEX(DATOS!BS:BS,MATCH(CHECKLIST!B448,DATOS!B:B,0),1),1),"")="",IF(IFERROR(FIND("VENCIDA",INDEX(DATOS!AC:AC,MATCH(CHECKLIST!B448,DATOS!B:B,0),1),1),"")="","","VENCIDO"),"X")</f>
        <v/>
      </c>
      <c r="I448" s="18" t="str">
        <f>IFERROR(IF(INDEX(DATOS!AU:AU,MATCH(CHECKLIST!B448,DATOS!B:B,0),1)=0,"",INDEX(DATOS!AU:AU,MATCH(CHECKLIST!B448,DATOS!B:B,0),1)),"")</f>
        <v/>
      </c>
      <c r="J448" s="18" t="str">
        <f>IFERROR(IF(INDEX(DATOS!AS:AS,MATCH(CHECKLIST!B448,DATOS!B:B,0),1)=0,"",INDEX(DATOS!AS:AS,MATCH(CHECKLIST!B448,DATOS!B:B,0),1)),"")</f>
        <v/>
      </c>
      <c r="K448" s="50" t="str">
        <f>IFERROR(IF(INDEX(DATOS!AT:AT,MATCH(CHECKLIST!B448,DATOS!B:B,0),1)=0,"",INDEX(DATOS!AT:AT,MATCH(CHECKLIST!B448,DATOS!B:B,0),1)),"")</f>
        <v/>
      </c>
      <c r="L448" s="18" t="str">
        <f>IFERROR(IF(INDEX(DATOS!AV:AV,MATCH(CHECKLIST!B448,DATOS!B:B,0),1)=0,"",INDEX(DATOS!AV:AV,MATCH(CHECKLIST!B448,DATOS!B:B,0),1)),"")</f>
        <v/>
      </c>
      <c r="M448" s="18" t="str">
        <f>IFERROR(IF(INDEX(DATOS!AR:AR,MATCH(CHECKLIST!B448,DATOS!B:B,0),1)=0,"",INDEX(DATOS!AR:AR,MATCH(CHECKLIST!B448,DATOS!B:B,0),1)),"")</f>
        <v/>
      </c>
      <c r="N448" s="50" t="str">
        <f ca="1">IFERROR(IF(INDEX(DATOS!K:K,MATCH(CHECKLIST!B448,DATOS!B:B,0),1)="","X",IF(INDEX(DATOS!K:K,MATCH(CHECKLIST!B448,DATOS!B:B,0),1)&gt;YEAR(TODAY())-1,"","VENCIDA")),"")</f>
        <v/>
      </c>
      <c r="O448" s="50"/>
      <c r="P448" s="18" t="str">
        <f>IFERROR(IF(INDEX(DATOS!AW:AW,MATCH(CHECKLIST!B448,DATOS!B:B,0),1)=0,"",INDEX(DATOS!AW:AW,MATCH(CHECKLIST!B448,DATOS!B:B,0),1)),"")</f>
        <v/>
      </c>
      <c r="Q448" s="18" t="str">
        <f>IFERROR(IF(INDEX(DATOS!AX:AX,MATCH(CHECKLIST!B448,DATOS!B:B,0),1)=0,"",INDEX(DATOS!AX:AX,MATCH(CHECKLIST!B448,DATOS!B:B,0),1)),"")</f>
        <v/>
      </c>
      <c r="S448">
        <f t="shared" si="20"/>
        <v>0</v>
      </c>
      <c r="U448" t="str">
        <f t="shared" si="18"/>
        <v/>
      </c>
      <c r="V448" t="str">
        <f t="shared" si="19"/>
        <v/>
      </c>
    </row>
    <row r="449" spans="1:22" x14ac:dyDescent="0.25">
      <c r="A449" s="13">
        <v>436</v>
      </c>
      <c r="B449" t="str">
        <f>IFERROR(INDEX(DATOS!B:B,MATCH(CHECKLIST!A449,DATOS!BM:BM,0),1),"")</f>
        <v/>
      </c>
      <c r="C449" t="str">
        <f>IFERROR(INDEX(DATOS!I:I,MATCH(CHECKLIST!A449,DATOS!BM:BM,0),1),"")</f>
        <v/>
      </c>
      <c r="D449" t="str">
        <f>IFERROR(INDEX(DATOS!R:R,MATCH(CHECKLIST!E449,DATOS!F:F,0),1),"")</f>
        <v/>
      </c>
      <c r="E449" s="17" t="str">
        <f>IFERROR(INDEX(DATOS!F:F,MATCH(CHECKLIST!A449,DATOS!BM:BM,0),1),"")</f>
        <v/>
      </c>
      <c r="F449" s="3" t="str">
        <f>IFERROR(IF(INDEX(DATOS!AL:AL,MATCH(CHECKLIST!B449,DATOS!B:B,0),1)=0,"",INDEX(DATOS!AL:AL,MATCH(CHECKLIST!B449,DATOS!B:B,0),1)),"")</f>
        <v/>
      </c>
      <c r="G449" s="18" t="str">
        <f>IFERROR(IF(INDEX(DATOS!AQ:AQ,MATCH(CHECKLIST!B449,DATOS!B:B,0),1)=0,"",INDEX(DATOS!AQ:AQ,MATCH(CHECKLIST!B449,DATOS!B:B,0),1)),"")</f>
        <v/>
      </c>
      <c r="H449" s="18" t="str">
        <f>IF(IFERROR(FIND(H$13,INDEX(DATOS!BS:BS,MATCH(CHECKLIST!B449,DATOS!B:B,0),1),1),"")="",IF(IFERROR(FIND("VENCIDA",INDEX(DATOS!AC:AC,MATCH(CHECKLIST!B449,DATOS!B:B,0),1),1),"")="","","VENCIDO"),"X")</f>
        <v/>
      </c>
      <c r="I449" s="18" t="str">
        <f>IFERROR(IF(INDEX(DATOS!AU:AU,MATCH(CHECKLIST!B449,DATOS!B:B,0),1)=0,"",INDEX(DATOS!AU:AU,MATCH(CHECKLIST!B449,DATOS!B:B,0),1)),"")</f>
        <v/>
      </c>
      <c r="J449" s="18" t="str">
        <f>IFERROR(IF(INDEX(DATOS!AS:AS,MATCH(CHECKLIST!B449,DATOS!B:B,0),1)=0,"",INDEX(DATOS!AS:AS,MATCH(CHECKLIST!B449,DATOS!B:B,0),1)),"")</f>
        <v/>
      </c>
      <c r="K449" s="50" t="str">
        <f>IFERROR(IF(INDEX(DATOS!AT:AT,MATCH(CHECKLIST!B449,DATOS!B:B,0),1)=0,"",INDEX(DATOS!AT:AT,MATCH(CHECKLIST!B449,DATOS!B:B,0),1)),"")</f>
        <v/>
      </c>
      <c r="L449" s="18" t="str">
        <f>IFERROR(IF(INDEX(DATOS!AV:AV,MATCH(CHECKLIST!B449,DATOS!B:B,0),1)=0,"",INDEX(DATOS!AV:AV,MATCH(CHECKLIST!B449,DATOS!B:B,0),1)),"")</f>
        <v/>
      </c>
      <c r="M449" s="18" t="str">
        <f>IFERROR(IF(INDEX(DATOS!AR:AR,MATCH(CHECKLIST!B449,DATOS!B:B,0),1)=0,"",INDEX(DATOS!AR:AR,MATCH(CHECKLIST!B449,DATOS!B:B,0),1)),"")</f>
        <v/>
      </c>
      <c r="N449" s="50" t="str">
        <f ca="1">IFERROR(IF(INDEX(DATOS!K:K,MATCH(CHECKLIST!B449,DATOS!B:B,0),1)="","X",IF(INDEX(DATOS!K:K,MATCH(CHECKLIST!B449,DATOS!B:B,0),1)&gt;YEAR(TODAY())-1,"","VENCIDA")),"")</f>
        <v/>
      </c>
      <c r="O449" s="50"/>
      <c r="P449" s="18" t="str">
        <f>IFERROR(IF(INDEX(DATOS!AW:AW,MATCH(CHECKLIST!B449,DATOS!B:B,0),1)=0,"",INDEX(DATOS!AW:AW,MATCH(CHECKLIST!B449,DATOS!B:B,0),1)),"")</f>
        <v/>
      </c>
      <c r="Q449" s="18" t="str">
        <f>IFERROR(IF(INDEX(DATOS!AX:AX,MATCH(CHECKLIST!B449,DATOS!B:B,0),1)=0,"",INDEX(DATOS!AX:AX,MATCH(CHECKLIST!B449,DATOS!B:B,0),1)),"")</f>
        <v/>
      </c>
      <c r="R449" t="str">
        <f>IF(B449="","",1)</f>
        <v/>
      </c>
      <c r="S449" t="str">
        <f t="shared" si="20"/>
        <v/>
      </c>
      <c r="U449" t="str">
        <f t="shared" si="18"/>
        <v/>
      </c>
      <c r="V449" t="str">
        <f t="shared" si="19"/>
        <v/>
      </c>
    </row>
    <row r="450" spans="1:22" x14ac:dyDescent="0.25">
      <c r="A450" s="13">
        <v>437</v>
      </c>
      <c r="B450" t="str">
        <f>IFERROR(INDEX(DATOS!B:B,MATCH(CHECKLIST!A450,DATOS!BM:BM,0),1),"")</f>
        <v/>
      </c>
      <c r="C450" t="str">
        <f>IFERROR(INDEX(DATOS!I:I,MATCH(CHECKLIST!A450,DATOS!BM:BM,0),1),"")</f>
        <v/>
      </c>
      <c r="D450" t="str">
        <f>IFERROR(INDEX(DATOS!R:R,MATCH(CHECKLIST!E450,DATOS!F:F,0),1),"")</f>
        <v/>
      </c>
      <c r="E450" s="17" t="str">
        <f>IFERROR(INDEX(DATOS!F:F,MATCH(CHECKLIST!A450,DATOS!BM:BM,0),1),"")</f>
        <v/>
      </c>
      <c r="F450" s="3" t="str">
        <f>IFERROR(IF(INDEX(DATOS!AL:AL,MATCH(CHECKLIST!B450,DATOS!B:B,0),1)=0,"",INDEX(DATOS!AL:AL,MATCH(CHECKLIST!B450,DATOS!B:B,0),1)),"")</f>
        <v/>
      </c>
      <c r="G450" s="18" t="str">
        <f>IFERROR(IF(INDEX(DATOS!AQ:AQ,MATCH(CHECKLIST!B450,DATOS!B:B,0),1)=0,"",INDEX(DATOS!AQ:AQ,MATCH(CHECKLIST!B450,DATOS!B:B,0),1)),"")</f>
        <v/>
      </c>
      <c r="H450" s="18" t="str">
        <f>IF(IFERROR(FIND(H$13,INDEX(DATOS!BS:BS,MATCH(CHECKLIST!B450,DATOS!B:B,0),1),1),"")="",IF(IFERROR(FIND("VENCIDA",INDEX(DATOS!AC:AC,MATCH(CHECKLIST!B450,DATOS!B:B,0),1),1),"")="","","VENCIDO"),"X")</f>
        <v/>
      </c>
      <c r="I450" s="18" t="str">
        <f>IFERROR(IF(INDEX(DATOS!AU:AU,MATCH(CHECKLIST!B450,DATOS!B:B,0),1)=0,"",INDEX(DATOS!AU:AU,MATCH(CHECKLIST!B450,DATOS!B:B,0),1)),"")</f>
        <v/>
      </c>
      <c r="J450" s="18" t="str">
        <f>IFERROR(IF(INDEX(DATOS!AS:AS,MATCH(CHECKLIST!B450,DATOS!B:B,0),1)=0,"",INDEX(DATOS!AS:AS,MATCH(CHECKLIST!B450,DATOS!B:B,0),1)),"")</f>
        <v/>
      </c>
      <c r="K450" s="50" t="str">
        <f>IFERROR(IF(INDEX(DATOS!AT:AT,MATCH(CHECKLIST!B450,DATOS!B:B,0),1)=0,"",INDEX(DATOS!AT:AT,MATCH(CHECKLIST!B450,DATOS!B:B,0),1)),"")</f>
        <v/>
      </c>
      <c r="L450" s="18" t="str">
        <f>IFERROR(IF(INDEX(DATOS!AV:AV,MATCH(CHECKLIST!B450,DATOS!B:B,0),1)=0,"",INDEX(DATOS!AV:AV,MATCH(CHECKLIST!B450,DATOS!B:B,0),1)),"")</f>
        <v/>
      </c>
      <c r="M450" s="18" t="str">
        <f>IFERROR(IF(INDEX(DATOS!AR:AR,MATCH(CHECKLIST!B450,DATOS!B:B,0),1)=0,"",INDEX(DATOS!AR:AR,MATCH(CHECKLIST!B450,DATOS!B:B,0),1)),"")</f>
        <v/>
      </c>
      <c r="N450" s="50" t="str">
        <f ca="1">IFERROR(IF(INDEX(DATOS!K:K,MATCH(CHECKLIST!B450,DATOS!B:B,0),1)="","X",IF(INDEX(DATOS!K:K,MATCH(CHECKLIST!B450,DATOS!B:B,0),1)&gt;YEAR(TODAY())-1,"","VENCIDA")),"")</f>
        <v/>
      </c>
      <c r="O450" s="50"/>
      <c r="P450" s="18" t="str">
        <f>IFERROR(IF(INDEX(DATOS!AW:AW,MATCH(CHECKLIST!B450,DATOS!B:B,0),1)=0,"",INDEX(DATOS!AW:AW,MATCH(CHECKLIST!B450,DATOS!B:B,0),1)),"")</f>
        <v/>
      </c>
      <c r="Q450" s="18" t="str">
        <f>IFERROR(IF(INDEX(DATOS!AX:AX,MATCH(CHECKLIST!B450,DATOS!B:B,0),1)=0,"",INDEX(DATOS!AX:AX,MATCH(CHECKLIST!B450,DATOS!B:B,0),1)),"")</f>
        <v/>
      </c>
      <c r="S450">
        <f t="shared" si="20"/>
        <v>0</v>
      </c>
      <c r="U450" t="str">
        <f t="shared" si="18"/>
        <v/>
      </c>
      <c r="V450" t="str">
        <f t="shared" si="19"/>
        <v/>
      </c>
    </row>
    <row r="451" spans="1:22" x14ac:dyDescent="0.25">
      <c r="A451" s="13">
        <v>438</v>
      </c>
      <c r="B451" t="str">
        <f>IFERROR(INDEX(DATOS!B:B,MATCH(CHECKLIST!A451,DATOS!BM:BM,0),1),"")</f>
        <v/>
      </c>
      <c r="C451" t="str">
        <f>IFERROR(INDEX(DATOS!I:I,MATCH(CHECKLIST!A451,DATOS!BM:BM,0),1),"")</f>
        <v/>
      </c>
      <c r="D451" t="str">
        <f>IFERROR(INDEX(DATOS!R:R,MATCH(CHECKLIST!E451,DATOS!F:F,0),1),"")</f>
        <v/>
      </c>
      <c r="E451" s="17" t="str">
        <f>IFERROR(INDEX(DATOS!F:F,MATCH(CHECKLIST!A451,DATOS!BM:BM,0),1),"")</f>
        <v/>
      </c>
      <c r="F451" s="3" t="str">
        <f>IFERROR(IF(INDEX(DATOS!AL:AL,MATCH(CHECKLIST!B451,DATOS!B:B,0),1)=0,"",INDEX(DATOS!AL:AL,MATCH(CHECKLIST!B451,DATOS!B:B,0),1)),"")</f>
        <v/>
      </c>
      <c r="G451" s="18" t="str">
        <f>IFERROR(IF(INDEX(DATOS!AQ:AQ,MATCH(CHECKLIST!B451,DATOS!B:B,0),1)=0,"",INDEX(DATOS!AQ:AQ,MATCH(CHECKLIST!B451,DATOS!B:B,0),1)),"")</f>
        <v/>
      </c>
      <c r="H451" s="18" t="str">
        <f>IF(IFERROR(FIND(H$13,INDEX(DATOS!BS:BS,MATCH(CHECKLIST!B451,DATOS!B:B,0),1),1),"")="",IF(IFERROR(FIND("VENCIDA",INDEX(DATOS!AC:AC,MATCH(CHECKLIST!B451,DATOS!B:B,0),1),1),"")="","","VENCIDO"),"X")</f>
        <v/>
      </c>
      <c r="I451" s="18" t="str">
        <f>IFERROR(IF(INDEX(DATOS!AU:AU,MATCH(CHECKLIST!B451,DATOS!B:B,0),1)=0,"",INDEX(DATOS!AU:AU,MATCH(CHECKLIST!B451,DATOS!B:B,0),1)),"")</f>
        <v/>
      </c>
      <c r="J451" s="18" t="str">
        <f>IFERROR(IF(INDEX(DATOS!AS:AS,MATCH(CHECKLIST!B451,DATOS!B:B,0),1)=0,"",INDEX(DATOS!AS:AS,MATCH(CHECKLIST!B451,DATOS!B:B,0),1)),"")</f>
        <v/>
      </c>
      <c r="K451" s="50" t="str">
        <f>IFERROR(IF(INDEX(DATOS!AT:AT,MATCH(CHECKLIST!B451,DATOS!B:B,0),1)=0,"",INDEX(DATOS!AT:AT,MATCH(CHECKLIST!B451,DATOS!B:B,0),1)),"")</f>
        <v/>
      </c>
      <c r="L451" s="18" t="str">
        <f>IFERROR(IF(INDEX(DATOS!AV:AV,MATCH(CHECKLIST!B451,DATOS!B:B,0),1)=0,"",INDEX(DATOS!AV:AV,MATCH(CHECKLIST!B451,DATOS!B:B,0),1)),"")</f>
        <v/>
      </c>
      <c r="M451" s="18" t="str">
        <f>IFERROR(IF(INDEX(DATOS!AR:AR,MATCH(CHECKLIST!B451,DATOS!B:B,0),1)=0,"",INDEX(DATOS!AR:AR,MATCH(CHECKLIST!B451,DATOS!B:B,0),1)),"")</f>
        <v/>
      </c>
      <c r="N451" s="50" t="str">
        <f ca="1">IFERROR(IF(INDEX(DATOS!K:K,MATCH(CHECKLIST!B451,DATOS!B:B,0),1)="","X",IF(INDEX(DATOS!K:K,MATCH(CHECKLIST!B451,DATOS!B:B,0),1)&gt;YEAR(TODAY())-1,"","VENCIDA")),"")</f>
        <v/>
      </c>
      <c r="O451" s="50"/>
      <c r="P451" s="18" t="str">
        <f>IFERROR(IF(INDEX(DATOS!AW:AW,MATCH(CHECKLIST!B451,DATOS!B:B,0),1)=0,"",INDEX(DATOS!AW:AW,MATCH(CHECKLIST!B451,DATOS!B:B,0),1)),"")</f>
        <v/>
      </c>
      <c r="Q451" s="18" t="str">
        <f>IFERROR(IF(INDEX(DATOS!AX:AX,MATCH(CHECKLIST!B451,DATOS!B:B,0),1)=0,"",INDEX(DATOS!AX:AX,MATCH(CHECKLIST!B451,DATOS!B:B,0),1)),"")</f>
        <v/>
      </c>
      <c r="R451" t="str">
        <f>IF(B451="","",1)</f>
        <v/>
      </c>
      <c r="S451" t="str">
        <f t="shared" si="20"/>
        <v/>
      </c>
      <c r="U451" t="str">
        <f t="shared" si="18"/>
        <v/>
      </c>
      <c r="V451" t="str">
        <f t="shared" si="19"/>
        <v/>
      </c>
    </row>
    <row r="452" spans="1:22" x14ac:dyDescent="0.25">
      <c r="A452" s="13">
        <v>439</v>
      </c>
      <c r="B452" t="str">
        <f>IFERROR(INDEX(DATOS!B:B,MATCH(CHECKLIST!A452,DATOS!BM:BM,0),1),"")</f>
        <v/>
      </c>
      <c r="C452" t="str">
        <f>IFERROR(INDEX(DATOS!I:I,MATCH(CHECKLIST!A452,DATOS!BM:BM,0),1),"")</f>
        <v/>
      </c>
      <c r="D452" t="str">
        <f>IFERROR(INDEX(DATOS!R:R,MATCH(CHECKLIST!E452,DATOS!F:F,0),1),"")</f>
        <v/>
      </c>
      <c r="E452" s="17" t="str">
        <f>IFERROR(INDEX(DATOS!F:F,MATCH(CHECKLIST!A452,DATOS!BM:BM,0),1),"")</f>
        <v/>
      </c>
      <c r="F452" s="3" t="str">
        <f>IFERROR(IF(INDEX(DATOS!AL:AL,MATCH(CHECKLIST!B452,DATOS!B:B,0),1)=0,"",INDEX(DATOS!AL:AL,MATCH(CHECKLIST!B452,DATOS!B:B,0),1)),"")</f>
        <v/>
      </c>
      <c r="G452" s="18" t="str">
        <f>IFERROR(IF(INDEX(DATOS!AQ:AQ,MATCH(CHECKLIST!B452,DATOS!B:B,0),1)=0,"",INDEX(DATOS!AQ:AQ,MATCH(CHECKLIST!B452,DATOS!B:B,0),1)),"")</f>
        <v/>
      </c>
      <c r="H452" s="18" t="str">
        <f>IF(IFERROR(FIND(H$13,INDEX(DATOS!BS:BS,MATCH(CHECKLIST!B452,DATOS!B:B,0),1),1),"")="",IF(IFERROR(FIND("VENCIDA",INDEX(DATOS!AC:AC,MATCH(CHECKLIST!B452,DATOS!B:B,0),1),1),"")="","","VENCIDO"),"X")</f>
        <v/>
      </c>
      <c r="I452" s="18" t="str">
        <f>IFERROR(IF(INDEX(DATOS!AU:AU,MATCH(CHECKLIST!B452,DATOS!B:B,0),1)=0,"",INDEX(DATOS!AU:AU,MATCH(CHECKLIST!B452,DATOS!B:B,0),1)),"")</f>
        <v/>
      </c>
      <c r="J452" s="18" t="str">
        <f>IFERROR(IF(INDEX(DATOS!AS:AS,MATCH(CHECKLIST!B452,DATOS!B:B,0),1)=0,"",INDEX(DATOS!AS:AS,MATCH(CHECKLIST!B452,DATOS!B:B,0),1)),"")</f>
        <v/>
      </c>
      <c r="K452" s="50" t="str">
        <f>IFERROR(IF(INDEX(DATOS!AT:AT,MATCH(CHECKLIST!B452,DATOS!B:B,0),1)=0,"",INDEX(DATOS!AT:AT,MATCH(CHECKLIST!B452,DATOS!B:B,0),1)),"")</f>
        <v/>
      </c>
      <c r="L452" s="18" t="str">
        <f>IFERROR(IF(INDEX(DATOS!AV:AV,MATCH(CHECKLIST!B452,DATOS!B:B,0),1)=0,"",INDEX(DATOS!AV:AV,MATCH(CHECKLIST!B452,DATOS!B:B,0),1)),"")</f>
        <v/>
      </c>
      <c r="M452" s="18" t="str">
        <f>IFERROR(IF(INDEX(DATOS!AR:AR,MATCH(CHECKLIST!B452,DATOS!B:B,0),1)=0,"",INDEX(DATOS!AR:AR,MATCH(CHECKLIST!B452,DATOS!B:B,0),1)),"")</f>
        <v/>
      </c>
      <c r="N452" s="50" t="str">
        <f ca="1">IFERROR(IF(INDEX(DATOS!K:K,MATCH(CHECKLIST!B452,DATOS!B:B,0),1)="","X",IF(INDEX(DATOS!K:K,MATCH(CHECKLIST!B452,DATOS!B:B,0),1)&gt;YEAR(TODAY())-1,"","VENCIDA")),"")</f>
        <v/>
      </c>
      <c r="O452" s="50"/>
      <c r="P452" s="18" t="str">
        <f>IFERROR(IF(INDEX(DATOS!AW:AW,MATCH(CHECKLIST!B452,DATOS!B:B,0),1)=0,"",INDEX(DATOS!AW:AW,MATCH(CHECKLIST!B452,DATOS!B:B,0),1)),"")</f>
        <v/>
      </c>
      <c r="Q452" s="18" t="str">
        <f>IFERROR(IF(INDEX(DATOS!AX:AX,MATCH(CHECKLIST!B452,DATOS!B:B,0),1)=0,"",INDEX(DATOS!AX:AX,MATCH(CHECKLIST!B452,DATOS!B:B,0),1)),"")</f>
        <v/>
      </c>
      <c r="S452">
        <f t="shared" si="20"/>
        <v>0</v>
      </c>
      <c r="U452" t="str">
        <f t="shared" si="18"/>
        <v/>
      </c>
      <c r="V452" t="str">
        <f t="shared" si="19"/>
        <v/>
      </c>
    </row>
    <row r="453" spans="1:22" x14ac:dyDescent="0.25">
      <c r="A453" s="13">
        <v>440</v>
      </c>
      <c r="B453" t="str">
        <f>IFERROR(INDEX(DATOS!B:B,MATCH(CHECKLIST!A453,DATOS!BM:BM,0),1),"")</f>
        <v/>
      </c>
      <c r="C453" t="str">
        <f>IFERROR(INDEX(DATOS!I:I,MATCH(CHECKLIST!A453,DATOS!BM:BM,0),1),"")</f>
        <v/>
      </c>
      <c r="D453" t="str">
        <f>IFERROR(INDEX(DATOS!R:R,MATCH(CHECKLIST!E453,DATOS!F:F,0),1),"")</f>
        <v/>
      </c>
      <c r="E453" s="17" t="str">
        <f>IFERROR(INDEX(DATOS!F:F,MATCH(CHECKLIST!A453,DATOS!BM:BM,0),1),"")</f>
        <v/>
      </c>
      <c r="F453" s="3" t="str">
        <f>IFERROR(IF(INDEX(DATOS!AL:AL,MATCH(CHECKLIST!B453,DATOS!B:B,0),1)=0,"",INDEX(DATOS!AL:AL,MATCH(CHECKLIST!B453,DATOS!B:B,0),1)),"")</f>
        <v/>
      </c>
      <c r="G453" s="18" t="str">
        <f>IFERROR(IF(INDEX(DATOS!AQ:AQ,MATCH(CHECKLIST!B453,DATOS!B:B,0),1)=0,"",INDEX(DATOS!AQ:AQ,MATCH(CHECKLIST!B453,DATOS!B:B,0),1)),"")</f>
        <v/>
      </c>
      <c r="H453" s="18" t="str">
        <f>IF(IFERROR(FIND(H$13,INDEX(DATOS!BS:BS,MATCH(CHECKLIST!B453,DATOS!B:B,0),1),1),"")="",IF(IFERROR(FIND("VENCIDA",INDEX(DATOS!AC:AC,MATCH(CHECKLIST!B453,DATOS!B:B,0),1),1),"")="","","VENCIDO"),"X")</f>
        <v/>
      </c>
      <c r="I453" s="18" t="str">
        <f>IFERROR(IF(INDEX(DATOS!AU:AU,MATCH(CHECKLIST!B453,DATOS!B:B,0),1)=0,"",INDEX(DATOS!AU:AU,MATCH(CHECKLIST!B453,DATOS!B:B,0),1)),"")</f>
        <v/>
      </c>
      <c r="J453" s="18" t="str">
        <f>IFERROR(IF(INDEX(DATOS!AS:AS,MATCH(CHECKLIST!B453,DATOS!B:B,0),1)=0,"",INDEX(DATOS!AS:AS,MATCH(CHECKLIST!B453,DATOS!B:B,0),1)),"")</f>
        <v/>
      </c>
      <c r="K453" s="50" t="str">
        <f>IFERROR(IF(INDEX(DATOS!AT:AT,MATCH(CHECKLIST!B453,DATOS!B:B,0),1)=0,"",INDEX(DATOS!AT:AT,MATCH(CHECKLIST!B453,DATOS!B:B,0),1)),"")</f>
        <v/>
      </c>
      <c r="L453" s="18" t="str">
        <f>IFERROR(IF(INDEX(DATOS!AV:AV,MATCH(CHECKLIST!B453,DATOS!B:B,0),1)=0,"",INDEX(DATOS!AV:AV,MATCH(CHECKLIST!B453,DATOS!B:B,0),1)),"")</f>
        <v/>
      </c>
      <c r="M453" s="18" t="str">
        <f>IFERROR(IF(INDEX(DATOS!AR:AR,MATCH(CHECKLIST!B453,DATOS!B:B,0),1)=0,"",INDEX(DATOS!AR:AR,MATCH(CHECKLIST!B453,DATOS!B:B,0),1)),"")</f>
        <v/>
      </c>
      <c r="N453" s="50" t="str">
        <f ca="1">IFERROR(IF(INDEX(DATOS!K:K,MATCH(CHECKLIST!B453,DATOS!B:B,0),1)="","X",IF(INDEX(DATOS!K:K,MATCH(CHECKLIST!B453,DATOS!B:B,0),1)&gt;YEAR(TODAY())-1,"","VENCIDA")),"")</f>
        <v/>
      </c>
      <c r="O453" s="50"/>
      <c r="P453" s="18" t="str">
        <f>IFERROR(IF(INDEX(DATOS!AW:AW,MATCH(CHECKLIST!B453,DATOS!B:B,0),1)=0,"",INDEX(DATOS!AW:AW,MATCH(CHECKLIST!B453,DATOS!B:B,0),1)),"")</f>
        <v/>
      </c>
      <c r="Q453" s="18" t="str">
        <f>IFERROR(IF(INDEX(DATOS!AX:AX,MATCH(CHECKLIST!B453,DATOS!B:B,0),1)=0,"",INDEX(DATOS!AX:AX,MATCH(CHECKLIST!B453,DATOS!B:B,0),1)),"")</f>
        <v/>
      </c>
      <c r="R453" t="str">
        <f>IF(B453="","",1)</f>
        <v/>
      </c>
      <c r="S453" t="str">
        <f t="shared" si="20"/>
        <v/>
      </c>
      <c r="U453" t="str">
        <f t="shared" si="18"/>
        <v/>
      </c>
      <c r="V453" t="str">
        <f t="shared" si="19"/>
        <v/>
      </c>
    </row>
    <row r="454" spans="1:22" x14ac:dyDescent="0.25">
      <c r="A454" s="13">
        <v>441</v>
      </c>
      <c r="B454" t="str">
        <f>IFERROR(INDEX(DATOS!B:B,MATCH(CHECKLIST!A454,DATOS!BM:BM,0),1),"")</f>
        <v/>
      </c>
      <c r="C454" t="str">
        <f>IFERROR(INDEX(DATOS!I:I,MATCH(CHECKLIST!A454,DATOS!BM:BM,0),1),"")</f>
        <v/>
      </c>
      <c r="D454" t="str">
        <f>IFERROR(INDEX(DATOS!R:R,MATCH(CHECKLIST!E454,DATOS!F:F,0),1),"")</f>
        <v/>
      </c>
      <c r="E454" s="17" t="str">
        <f>IFERROR(INDEX(DATOS!F:F,MATCH(CHECKLIST!A454,DATOS!BM:BM,0),1),"")</f>
        <v/>
      </c>
      <c r="F454" s="3" t="str">
        <f>IFERROR(IF(INDEX(DATOS!AL:AL,MATCH(CHECKLIST!B454,DATOS!B:B,0),1)=0,"",INDEX(DATOS!AL:AL,MATCH(CHECKLIST!B454,DATOS!B:B,0),1)),"")</f>
        <v/>
      </c>
      <c r="G454" s="18" t="str">
        <f>IFERROR(IF(INDEX(DATOS!AQ:AQ,MATCH(CHECKLIST!B454,DATOS!B:B,0),1)=0,"",INDEX(DATOS!AQ:AQ,MATCH(CHECKLIST!B454,DATOS!B:B,0),1)),"")</f>
        <v/>
      </c>
      <c r="H454" s="18" t="str">
        <f>IF(IFERROR(FIND(H$13,INDEX(DATOS!BS:BS,MATCH(CHECKLIST!B454,DATOS!B:B,0),1),1),"")="",IF(IFERROR(FIND("VENCIDA",INDEX(DATOS!AC:AC,MATCH(CHECKLIST!B454,DATOS!B:B,0),1),1),"")="","","VENCIDO"),"X")</f>
        <v/>
      </c>
      <c r="I454" s="18" t="str">
        <f>IFERROR(IF(INDEX(DATOS!AU:AU,MATCH(CHECKLIST!B454,DATOS!B:B,0),1)=0,"",INDEX(DATOS!AU:AU,MATCH(CHECKLIST!B454,DATOS!B:B,0),1)),"")</f>
        <v/>
      </c>
      <c r="J454" s="18" t="str">
        <f>IFERROR(IF(INDEX(DATOS!AS:AS,MATCH(CHECKLIST!B454,DATOS!B:B,0),1)=0,"",INDEX(DATOS!AS:AS,MATCH(CHECKLIST!B454,DATOS!B:B,0),1)),"")</f>
        <v/>
      </c>
      <c r="K454" s="50" t="str">
        <f>IFERROR(IF(INDEX(DATOS!AT:AT,MATCH(CHECKLIST!B454,DATOS!B:B,0),1)=0,"",INDEX(DATOS!AT:AT,MATCH(CHECKLIST!B454,DATOS!B:B,0),1)),"")</f>
        <v/>
      </c>
      <c r="L454" s="18" t="str">
        <f>IFERROR(IF(INDEX(DATOS!AV:AV,MATCH(CHECKLIST!B454,DATOS!B:B,0),1)=0,"",INDEX(DATOS!AV:AV,MATCH(CHECKLIST!B454,DATOS!B:B,0),1)),"")</f>
        <v/>
      </c>
      <c r="M454" s="18" t="str">
        <f>IFERROR(IF(INDEX(DATOS!AR:AR,MATCH(CHECKLIST!B454,DATOS!B:B,0),1)=0,"",INDEX(DATOS!AR:AR,MATCH(CHECKLIST!B454,DATOS!B:B,0),1)),"")</f>
        <v/>
      </c>
      <c r="N454" s="50" t="str">
        <f ca="1">IFERROR(IF(INDEX(DATOS!K:K,MATCH(CHECKLIST!B454,DATOS!B:B,0),1)="","X",IF(INDEX(DATOS!K:K,MATCH(CHECKLIST!B454,DATOS!B:B,0),1)&gt;YEAR(TODAY())-1,"","VENCIDA")),"")</f>
        <v/>
      </c>
      <c r="O454" s="50"/>
      <c r="P454" s="18" t="str">
        <f>IFERROR(IF(INDEX(DATOS!AW:AW,MATCH(CHECKLIST!B454,DATOS!B:B,0),1)=0,"",INDEX(DATOS!AW:AW,MATCH(CHECKLIST!B454,DATOS!B:B,0),1)),"")</f>
        <v/>
      </c>
      <c r="Q454" s="18" t="str">
        <f>IFERROR(IF(INDEX(DATOS!AX:AX,MATCH(CHECKLIST!B454,DATOS!B:B,0),1)=0,"",INDEX(DATOS!AX:AX,MATCH(CHECKLIST!B454,DATOS!B:B,0),1)),"")</f>
        <v/>
      </c>
      <c r="S454">
        <f t="shared" si="20"/>
        <v>0</v>
      </c>
      <c r="U454" t="str">
        <f t="shared" si="18"/>
        <v/>
      </c>
      <c r="V454" t="str">
        <f t="shared" si="19"/>
        <v/>
      </c>
    </row>
    <row r="455" spans="1:22" x14ac:dyDescent="0.25">
      <c r="A455" s="13">
        <v>442</v>
      </c>
      <c r="B455" t="str">
        <f>IFERROR(INDEX(DATOS!B:B,MATCH(CHECKLIST!A455,DATOS!BM:BM,0),1),"")</f>
        <v/>
      </c>
      <c r="C455" t="str">
        <f>IFERROR(INDEX(DATOS!I:I,MATCH(CHECKLIST!A455,DATOS!BM:BM,0),1),"")</f>
        <v/>
      </c>
      <c r="D455" t="str">
        <f>IFERROR(INDEX(DATOS!R:R,MATCH(CHECKLIST!E455,DATOS!F:F,0),1),"")</f>
        <v/>
      </c>
      <c r="E455" s="17" t="str">
        <f>IFERROR(INDEX(DATOS!F:F,MATCH(CHECKLIST!A455,DATOS!BM:BM,0),1),"")</f>
        <v/>
      </c>
      <c r="F455" s="3" t="str">
        <f>IFERROR(IF(INDEX(DATOS!AL:AL,MATCH(CHECKLIST!B455,DATOS!B:B,0),1)=0,"",INDEX(DATOS!AL:AL,MATCH(CHECKLIST!B455,DATOS!B:B,0),1)),"")</f>
        <v/>
      </c>
      <c r="G455" s="18" t="str">
        <f>IFERROR(IF(INDEX(DATOS!AQ:AQ,MATCH(CHECKLIST!B455,DATOS!B:B,0),1)=0,"",INDEX(DATOS!AQ:AQ,MATCH(CHECKLIST!B455,DATOS!B:B,0),1)),"")</f>
        <v/>
      </c>
      <c r="H455" s="18" t="str">
        <f>IF(IFERROR(FIND(H$13,INDEX(DATOS!BS:BS,MATCH(CHECKLIST!B455,DATOS!B:B,0),1),1),"")="",IF(IFERROR(FIND("VENCIDA",INDEX(DATOS!AC:AC,MATCH(CHECKLIST!B455,DATOS!B:B,0),1),1),"")="","","VENCIDO"),"X")</f>
        <v/>
      </c>
      <c r="I455" s="18" t="str">
        <f>IFERROR(IF(INDEX(DATOS!AU:AU,MATCH(CHECKLIST!B455,DATOS!B:B,0),1)=0,"",INDEX(DATOS!AU:AU,MATCH(CHECKLIST!B455,DATOS!B:B,0),1)),"")</f>
        <v/>
      </c>
      <c r="J455" s="18" t="str">
        <f>IFERROR(IF(INDEX(DATOS!AS:AS,MATCH(CHECKLIST!B455,DATOS!B:B,0),1)=0,"",INDEX(DATOS!AS:AS,MATCH(CHECKLIST!B455,DATOS!B:B,0),1)),"")</f>
        <v/>
      </c>
      <c r="K455" s="50" t="str">
        <f>IFERROR(IF(INDEX(DATOS!AT:AT,MATCH(CHECKLIST!B455,DATOS!B:B,0),1)=0,"",INDEX(DATOS!AT:AT,MATCH(CHECKLIST!B455,DATOS!B:B,0),1)),"")</f>
        <v/>
      </c>
      <c r="L455" s="18" t="str">
        <f>IFERROR(IF(INDEX(DATOS!AV:AV,MATCH(CHECKLIST!B455,DATOS!B:B,0),1)=0,"",INDEX(DATOS!AV:AV,MATCH(CHECKLIST!B455,DATOS!B:B,0),1)),"")</f>
        <v/>
      </c>
      <c r="M455" s="18" t="str">
        <f>IFERROR(IF(INDEX(DATOS!AR:AR,MATCH(CHECKLIST!B455,DATOS!B:B,0),1)=0,"",INDEX(DATOS!AR:AR,MATCH(CHECKLIST!B455,DATOS!B:B,0),1)),"")</f>
        <v/>
      </c>
      <c r="N455" s="50" t="str">
        <f ca="1">IFERROR(IF(INDEX(DATOS!K:K,MATCH(CHECKLIST!B455,DATOS!B:B,0),1)="","X",IF(INDEX(DATOS!K:K,MATCH(CHECKLIST!B455,DATOS!B:B,0),1)&gt;YEAR(TODAY())-1,"","VENCIDA")),"")</f>
        <v/>
      </c>
      <c r="O455" s="50"/>
      <c r="P455" s="18" t="str">
        <f>IFERROR(IF(INDEX(DATOS!AW:AW,MATCH(CHECKLIST!B455,DATOS!B:B,0),1)=0,"",INDEX(DATOS!AW:AW,MATCH(CHECKLIST!B455,DATOS!B:B,0),1)),"")</f>
        <v/>
      </c>
      <c r="Q455" s="18" t="str">
        <f>IFERROR(IF(INDEX(DATOS!AX:AX,MATCH(CHECKLIST!B455,DATOS!B:B,0),1)=0,"",INDEX(DATOS!AX:AX,MATCH(CHECKLIST!B455,DATOS!B:B,0),1)),"")</f>
        <v/>
      </c>
      <c r="R455" t="str">
        <f>IF(B455="","",1)</f>
        <v/>
      </c>
      <c r="S455" t="str">
        <f t="shared" si="20"/>
        <v/>
      </c>
      <c r="U455" t="str">
        <f t="shared" si="18"/>
        <v/>
      </c>
      <c r="V455" t="str">
        <f t="shared" si="19"/>
        <v/>
      </c>
    </row>
    <row r="456" spans="1:22" x14ac:dyDescent="0.25">
      <c r="A456" s="13">
        <v>443</v>
      </c>
      <c r="B456" t="str">
        <f>IFERROR(INDEX(DATOS!B:B,MATCH(CHECKLIST!A456,DATOS!BM:BM,0),1),"")</f>
        <v/>
      </c>
      <c r="C456" t="str">
        <f>IFERROR(INDEX(DATOS!I:I,MATCH(CHECKLIST!A456,DATOS!BM:BM,0),1),"")</f>
        <v/>
      </c>
      <c r="D456" t="str">
        <f>IFERROR(INDEX(DATOS!R:R,MATCH(CHECKLIST!E456,DATOS!F:F,0),1),"")</f>
        <v/>
      </c>
      <c r="E456" s="17" t="str">
        <f>IFERROR(INDEX(DATOS!F:F,MATCH(CHECKLIST!A456,DATOS!BM:BM,0),1),"")</f>
        <v/>
      </c>
      <c r="F456" s="3" t="str">
        <f>IFERROR(IF(INDEX(DATOS!AL:AL,MATCH(CHECKLIST!B456,DATOS!B:B,0),1)=0,"",INDEX(DATOS!AL:AL,MATCH(CHECKLIST!B456,DATOS!B:B,0),1)),"")</f>
        <v/>
      </c>
      <c r="G456" s="18" t="str">
        <f>IFERROR(IF(INDEX(DATOS!AQ:AQ,MATCH(CHECKLIST!B456,DATOS!B:B,0),1)=0,"",INDEX(DATOS!AQ:AQ,MATCH(CHECKLIST!B456,DATOS!B:B,0),1)),"")</f>
        <v/>
      </c>
      <c r="H456" s="18" t="str">
        <f>IF(IFERROR(FIND(H$13,INDEX(DATOS!BS:BS,MATCH(CHECKLIST!B456,DATOS!B:B,0),1),1),"")="",IF(IFERROR(FIND("VENCIDA",INDEX(DATOS!AC:AC,MATCH(CHECKLIST!B456,DATOS!B:B,0),1),1),"")="","","VENCIDO"),"X")</f>
        <v/>
      </c>
      <c r="I456" s="18" t="str">
        <f>IFERROR(IF(INDEX(DATOS!AU:AU,MATCH(CHECKLIST!B456,DATOS!B:B,0),1)=0,"",INDEX(DATOS!AU:AU,MATCH(CHECKLIST!B456,DATOS!B:B,0),1)),"")</f>
        <v/>
      </c>
      <c r="J456" s="18" t="str">
        <f>IFERROR(IF(INDEX(DATOS!AS:AS,MATCH(CHECKLIST!B456,DATOS!B:B,0),1)=0,"",INDEX(DATOS!AS:AS,MATCH(CHECKLIST!B456,DATOS!B:B,0),1)),"")</f>
        <v/>
      </c>
      <c r="K456" s="50" t="str">
        <f>IFERROR(IF(INDEX(DATOS!AT:AT,MATCH(CHECKLIST!B456,DATOS!B:B,0),1)=0,"",INDEX(DATOS!AT:AT,MATCH(CHECKLIST!B456,DATOS!B:B,0),1)),"")</f>
        <v/>
      </c>
      <c r="L456" s="18" t="str">
        <f>IFERROR(IF(INDEX(DATOS!AV:AV,MATCH(CHECKLIST!B456,DATOS!B:B,0),1)=0,"",INDEX(DATOS!AV:AV,MATCH(CHECKLIST!B456,DATOS!B:B,0),1)),"")</f>
        <v/>
      </c>
      <c r="M456" s="18" t="str">
        <f>IFERROR(IF(INDEX(DATOS!AR:AR,MATCH(CHECKLIST!B456,DATOS!B:B,0),1)=0,"",INDEX(DATOS!AR:AR,MATCH(CHECKLIST!B456,DATOS!B:B,0),1)),"")</f>
        <v/>
      </c>
      <c r="N456" s="50" t="str">
        <f ca="1">IFERROR(IF(INDEX(DATOS!K:K,MATCH(CHECKLIST!B456,DATOS!B:B,0),1)="","X",IF(INDEX(DATOS!K:K,MATCH(CHECKLIST!B456,DATOS!B:B,0),1)&gt;YEAR(TODAY())-1,"","VENCIDA")),"")</f>
        <v/>
      </c>
      <c r="O456" s="50"/>
      <c r="P456" s="18" t="str">
        <f>IFERROR(IF(INDEX(DATOS!AW:AW,MATCH(CHECKLIST!B456,DATOS!B:B,0),1)=0,"",INDEX(DATOS!AW:AW,MATCH(CHECKLIST!B456,DATOS!B:B,0),1)),"")</f>
        <v/>
      </c>
      <c r="Q456" s="18" t="str">
        <f>IFERROR(IF(INDEX(DATOS!AX:AX,MATCH(CHECKLIST!B456,DATOS!B:B,0),1)=0,"",INDEX(DATOS!AX:AX,MATCH(CHECKLIST!B456,DATOS!B:B,0),1)),"")</f>
        <v/>
      </c>
      <c r="S456">
        <f t="shared" si="20"/>
        <v>0</v>
      </c>
      <c r="U456" t="str">
        <f t="shared" si="18"/>
        <v/>
      </c>
      <c r="V456" t="str">
        <f t="shared" si="19"/>
        <v/>
      </c>
    </row>
    <row r="457" spans="1:22" x14ac:dyDescent="0.25">
      <c r="A457" s="13">
        <v>444</v>
      </c>
      <c r="B457" t="str">
        <f>IFERROR(INDEX(DATOS!B:B,MATCH(CHECKLIST!A457,DATOS!BM:BM,0),1),"")</f>
        <v/>
      </c>
      <c r="C457" t="str">
        <f>IFERROR(INDEX(DATOS!I:I,MATCH(CHECKLIST!A457,DATOS!BM:BM,0),1),"")</f>
        <v/>
      </c>
      <c r="D457" t="str">
        <f>IFERROR(INDEX(DATOS!R:R,MATCH(CHECKLIST!E457,DATOS!F:F,0),1),"")</f>
        <v/>
      </c>
      <c r="E457" s="17" t="str">
        <f>IFERROR(INDEX(DATOS!F:F,MATCH(CHECKLIST!A457,DATOS!BM:BM,0),1),"")</f>
        <v/>
      </c>
      <c r="F457" s="3" t="str">
        <f>IFERROR(IF(INDEX(DATOS!AL:AL,MATCH(CHECKLIST!B457,DATOS!B:B,0),1)=0,"",INDEX(DATOS!AL:AL,MATCH(CHECKLIST!B457,DATOS!B:B,0),1)),"")</f>
        <v/>
      </c>
      <c r="G457" s="18" t="str">
        <f>IFERROR(IF(INDEX(DATOS!AQ:AQ,MATCH(CHECKLIST!B457,DATOS!B:B,0),1)=0,"",INDEX(DATOS!AQ:AQ,MATCH(CHECKLIST!B457,DATOS!B:B,0),1)),"")</f>
        <v/>
      </c>
      <c r="H457" s="18" t="str">
        <f>IF(IFERROR(FIND(H$13,INDEX(DATOS!BS:BS,MATCH(CHECKLIST!B457,DATOS!B:B,0),1),1),"")="",IF(IFERROR(FIND("VENCIDA",INDEX(DATOS!AC:AC,MATCH(CHECKLIST!B457,DATOS!B:B,0),1),1),"")="","","VENCIDO"),"X")</f>
        <v/>
      </c>
      <c r="I457" s="18" t="str">
        <f>IFERROR(IF(INDEX(DATOS!AU:AU,MATCH(CHECKLIST!B457,DATOS!B:B,0),1)=0,"",INDEX(DATOS!AU:AU,MATCH(CHECKLIST!B457,DATOS!B:B,0),1)),"")</f>
        <v/>
      </c>
      <c r="J457" s="18" t="str">
        <f>IFERROR(IF(INDEX(DATOS!AS:AS,MATCH(CHECKLIST!B457,DATOS!B:B,0),1)=0,"",INDEX(DATOS!AS:AS,MATCH(CHECKLIST!B457,DATOS!B:B,0),1)),"")</f>
        <v/>
      </c>
      <c r="K457" s="50" t="str">
        <f>IFERROR(IF(INDEX(DATOS!AT:AT,MATCH(CHECKLIST!B457,DATOS!B:B,0),1)=0,"",INDEX(DATOS!AT:AT,MATCH(CHECKLIST!B457,DATOS!B:B,0),1)),"")</f>
        <v/>
      </c>
      <c r="L457" s="18" t="str">
        <f>IFERROR(IF(INDEX(DATOS!AV:AV,MATCH(CHECKLIST!B457,DATOS!B:B,0),1)=0,"",INDEX(DATOS!AV:AV,MATCH(CHECKLIST!B457,DATOS!B:B,0),1)),"")</f>
        <v/>
      </c>
      <c r="M457" s="18" t="str">
        <f>IFERROR(IF(INDEX(DATOS!AR:AR,MATCH(CHECKLIST!B457,DATOS!B:B,0),1)=0,"",INDEX(DATOS!AR:AR,MATCH(CHECKLIST!B457,DATOS!B:B,0),1)),"")</f>
        <v/>
      </c>
      <c r="N457" s="50" t="str">
        <f ca="1">IFERROR(IF(INDEX(DATOS!K:K,MATCH(CHECKLIST!B457,DATOS!B:B,0),1)="","X",IF(INDEX(DATOS!K:K,MATCH(CHECKLIST!B457,DATOS!B:B,0),1)&gt;YEAR(TODAY())-1,"","VENCIDA")),"")</f>
        <v/>
      </c>
      <c r="O457" s="50"/>
      <c r="P457" s="18" t="str">
        <f>IFERROR(IF(INDEX(DATOS!AW:AW,MATCH(CHECKLIST!B457,DATOS!B:B,0),1)=0,"",INDEX(DATOS!AW:AW,MATCH(CHECKLIST!B457,DATOS!B:B,0),1)),"")</f>
        <v/>
      </c>
      <c r="Q457" s="18" t="str">
        <f>IFERROR(IF(INDEX(DATOS!AX:AX,MATCH(CHECKLIST!B457,DATOS!B:B,0),1)=0,"",INDEX(DATOS!AX:AX,MATCH(CHECKLIST!B457,DATOS!B:B,0),1)),"")</f>
        <v/>
      </c>
      <c r="R457" t="str">
        <f>IF(B457="","",1)</f>
        <v/>
      </c>
      <c r="S457" t="str">
        <f t="shared" si="20"/>
        <v/>
      </c>
      <c r="U457" t="str">
        <f t="shared" si="18"/>
        <v/>
      </c>
      <c r="V457" t="str">
        <f t="shared" si="19"/>
        <v/>
      </c>
    </row>
    <row r="458" spans="1:22" x14ac:dyDescent="0.25">
      <c r="A458" s="13">
        <v>445</v>
      </c>
      <c r="B458" t="str">
        <f>IFERROR(INDEX(DATOS!B:B,MATCH(CHECKLIST!A458,DATOS!BM:BM,0),1),"")</f>
        <v/>
      </c>
      <c r="C458" t="str">
        <f>IFERROR(INDEX(DATOS!I:I,MATCH(CHECKLIST!A458,DATOS!BM:BM,0),1),"")</f>
        <v/>
      </c>
      <c r="D458" t="str">
        <f>IFERROR(INDEX(DATOS!R:R,MATCH(CHECKLIST!E458,DATOS!F:F,0),1),"")</f>
        <v/>
      </c>
      <c r="E458" s="17" t="str">
        <f>IFERROR(INDEX(DATOS!F:F,MATCH(CHECKLIST!A458,DATOS!BM:BM,0),1),"")</f>
        <v/>
      </c>
      <c r="F458" s="3" t="str">
        <f>IFERROR(IF(INDEX(DATOS!AL:AL,MATCH(CHECKLIST!B458,DATOS!B:B,0),1)=0,"",INDEX(DATOS!AL:AL,MATCH(CHECKLIST!B458,DATOS!B:B,0),1)),"")</f>
        <v/>
      </c>
      <c r="G458" s="18" t="str">
        <f>IFERROR(IF(INDEX(DATOS!AQ:AQ,MATCH(CHECKLIST!B458,DATOS!B:B,0),1)=0,"",INDEX(DATOS!AQ:AQ,MATCH(CHECKLIST!B458,DATOS!B:B,0),1)),"")</f>
        <v/>
      </c>
      <c r="H458" s="18" t="str">
        <f>IF(IFERROR(FIND(H$13,INDEX(DATOS!BS:BS,MATCH(CHECKLIST!B458,DATOS!B:B,0),1),1),"")="",IF(IFERROR(FIND("VENCIDA",INDEX(DATOS!AC:AC,MATCH(CHECKLIST!B458,DATOS!B:B,0),1),1),"")="","","VENCIDO"),"X")</f>
        <v/>
      </c>
      <c r="I458" s="18" t="str">
        <f>IFERROR(IF(INDEX(DATOS!AU:AU,MATCH(CHECKLIST!B458,DATOS!B:B,0),1)=0,"",INDEX(DATOS!AU:AU,MATCH(CHECKLIST!B458,DATOS!B:B,0),1)),"")</f>
        <v/>
      </c>
      <c r="J458" s="18" t="str">
        <f>IFERROR(IF(INDEX(DATOS!AS:AS,MATCH(CHECKLIST!B458,DATOS!B:B,0),1)=0,"",INDEX(DATOS!AS:AS,MATCH(CHECKLIST!B458,DATOS!B:B,0),1)),"")</f>
        <v/>
      </c>
      <c r="K458" s="50" t="str">
        <f>IFERROR(IF(INDEX(DATOS!AT:AT,MATCH(CHECKLIST!B458,DATOS!B:B,0),1)=0,"",INDEX(DATOS!AT:AT,MATCH(CHECKLIST!B458,DATOS!B:B,0),1)),"")</f>
        <v/>
      </c>
      <c r="L458" s="18" t="str">
        <f>IFERROR(IF(INDEX(DATOS!AV:AV,MATCH(CHECKLIST!B458,DATOS!B:B,0),1)=0,"",INDEX(DATOS!AV:AV,MATCH(CHECKLIST!B458,DATOS!B:B,0),1)),"")</f>
        <v/>
      </c>
      <c r="M458" s="18" t="str">
        <f>IFERROR(IF(INDEX(DATOS!AR:AR,MATCH(CHECKLIST!B458,DATOS!B:B,0),1)=0,"",INDEX(DATOS!AR:AR,MATCH(CHECKLIST!B458,DATOS!B:B,0),1)),"")</f>
        <v/>
      </c>
      <c r="N458" s="50" t="str">
        <f ca="1">IFERROR(IF(INDEX(DATOS!K:K,MATCH(CHECKLIST!B458,DATOS!B:B,0),1)="","X",IF(INDEX(DATOS!K:K,MATCH(CHECKLIST!B458,DATOS!B:B,0),1)&gt;YEAR(TODAY())-1,"","VENCIDA")),"")</f>
        <v/>
      </c>
      <c r="O458" s="50"/>
      <c r="P458" s="18" t="str">
        <f>IFERROR(IF(INDEX(DATOS!AW:AW,MATCH(CHECKLIST!B458,DATOS!B:B,0),1)=0,"",INDEX(DATOS!AW:AW,MATCH(CHECKLIST!B458,DATOS!B:B,0),1)),"")</f>
        <v/>
      </c>
      <c r="Q458" s="18" t="str">
        <f>IFERROR(IF(INDEX(DATOS!AX:AX,MATCH(CHECKLIST!B458,DATOS!B:B,0),1)=0,"",INDEX(DATOS!AX:AX,MATCH(CHECKLIST!B458,DATOS!B:B,0),1)),"")</f>
        <v/>
      </c>
      <c r="S458">
        <f t="shared" si="20"/>
        <v>0</v>
      </c>
      <c r="U458" t="str">
        <f t="shared" si="18"/>
        <v/>
      </c>
      <c r="V458" t="str">
        <f t="shared" si="19"/>
        <v/>
      </c>
    </row>
    <row r="459" spans="1:22" x14ac:dyDescent="0.25">
      <c r="A459" s="13">
        <v>446</v>
      </c>
      <c r="B459" t="str">
        <f>IFERROR(INDEX(DATOS!B:B,MATCH(CHECKLIST!A459,DATOS!BM:BM,0),1),"")</f>
        <v/>
      </c>
      <c r="C459" t="str">
        <f>IFERROR(INDEX(DATOS!I:I,MATCH(CHECKLIST!A459,DATOS!BM:BM,0),1),"")</f>
        <v/>
      </c>
      <c r="D459" t="str">
        <f>IFERROR(INDEX(DATOS!R:R,MATCH(CHECKLIST!E459,DATOS!F:F,0),1),"")</f>
        <v/>
      </c>
      <c r="E459" s="17" t="str">
        <f>IFERROR(INDEX(DATOS!F:F,MATCH(CHECKLIST!A459,DATOS!BM:BM,0),1),"")</f>
        <v/>
      </c>
      <c r="F459" s="3" t="str">
        <f>IFERROR(IF(INDEX(DATOS!AL:AL,MATCH(CHECKLIST!B459,DATOS!B:B,0),1)=0,"",INDEX(DATOS!AL:AL,MATCH(CHECKLIST!B459,DATOS!B:B,0),1)),"")</f>
        <v/>
      </c>
      <c r="G459" s="18" t="str">
        <f>IFERROR(IF(INDEX(DATOS!AQ:AQ,MATCH(CHECKLIST!B459,DATOS!B:B,0),1)=0,"",INDEX(DATOS!AQ:AQ,MATCH(CHECKLIST!B459,DATOS!B:B,0),1)),"")</f>
        <v/>
      </c>
      <c r="H459" s="18" t="str">
        <f>IF(IFERROR(FIND(H$13,INDEX(DATOS!BS:BS,MATCH(CHECKLIST!B459,DATOS!B:B,0),1),1),"")="",IF(IFERROR(FIND("VENCIDA",INDEX(DATOS!AC:AC,MATCH(CHECKLIST!B459,DATOS!B:B,0),1),1),"")="","","VENCIDO"),"X")</f>
        <v/>
      </c>
      <c r="I459" s="18" t="str">
        <f>IFERROR(IF(INDEX(DATOS!AU:AU,MATCH(CHECKLIST!B459,DATOS!B:B,0),1)=0,"",INDEX(DATOS!AU:AU,MATCH(CHECKLIST!B459,DATOS!B:B,0),1)),"")</f>
        <v/>
      </c>
      <c r="J459" s="18" t="str">
        <f>IFERROR(IF(INDEX(DATOS!AS:AS,MATCH(CHECKLIST!B459,DATOS!B:B,0),1)=0,"",INDEX(DATOS!AS:AS,MATCH(CHECKLIST!B459,DATOS!B:B,0),1)),"")</f>
        <v/>
      </c>
      <c r="K459" s="50" t="str">
        <f>IFERROR(IF(INDEX(DATOS!AT:AT,MATCH(CHECKLIST!B459,DATOS!B:B,0),1)=0,"",INDEX(DATOS!AT:AT,MATCH(CHECKLIST!B459,DATOS!B:B,0),1)),"")</f>
        <v/>
      </c>
      <c r="L459" s="18" t="str">
        <f>IFERROR(IF(INDEX(DATOS!AV:AV,MATCH(CHECKLIST!B459,DATOS!B:B,0),1)=0,"",INDEX(DATOS!AV:AV,MATCH(CHECKLIST!B459,DATOS!B:B,0),1)),"")</f>
        <v/>
      </c>
      <c r="M459" s="18" t="str">
        <f>IFERROR(IF(INDEX(DATOS!AR:AR,MATCH(CHECKLIST!B459,DATOS!B:B,0),1)=0,"",INDEX(DATOS!AR:AR,MATCH(CHECKLIST!B459,DATOS!B:B,0),1)),"")</f>
        <v/>
      </c>
      <c r="N459" s="50" t="str">
        <f ca="1">IFERROR(IF(INDEX(DATOS!K:K,MATCH(CHECKLIST!B459,DATOS!B:B,0),1)="","X",IF(INDEX(DATOS!K:K,MATCH(CHECKLIST!B459,DATOS!B:B,0),1)&gt;YEAR(TODAY())-1,"","VENCIDA")),"")</f>
        <v/>
      </c>
      <c r="O459" s="50"/>
      <c r="P459" s="18" t="str">
        <f>IFERROR(IF(INDEX(DATOS!AW:AW,MATCH(CHECKLIST!B459,DATOS!B:B,0),1)=0,"",INDEX(DATOS!AW:AW,MATCH(CHECKLIST!B459,DATOS!B:B,0),1)),"")</f>
        <v/>
      </c>
      <c r="Q459" s="18" t="str">
        <f>IFERROR(IF(INDEX(DATOS!AX:AX,MATCH(CHECKLIST!B459,DATOS!B:B,0),1)=0,"",INDEX(DATOS!AX:AX,MATCH(CHECKLIST!B459,DATOS!B:B,0),1)),"")</f>
        <v/>
      </c>
      <c r="R459" t="str">
        <f>IF(B459="","",1)</f>
        <v/>
      </c>
      <c r="S459" t="str">
        <f t="shared" si="20"/>
        <v/>
      </c>
      <c r="U459" t="str">
        <f t="shared" si="18"/>
        <v/>
      </c>
      <c r="V459" t="str">
        <f t="shared" si="19"/>
        <v/>
      </c>
    </row>
    <row r="460" spans="1:22" x14ac:dyDescent="0.25">
      <c r="A460" s="13">
        <v>447</v>
      </c>
      <c r="B460" t="str">
        <f>IFERROR(INDEX(DATOS!B:B,MATCH(CHECKLIST!A460,DATOS!BM:BM,0),1),"")</f>
        <v/>
      </c>
      <c r="C460" t="str">
        <f>IFERROR(INDEX(DATOS!I:I,MATCH(CHECKLIST!A460,DATOS!BM:BM,0),1),"")</f>
        <v/>
      </c>
      <c r="D460" t="str">
        <f>IFERROR(INDEX(DATOS!R:R,MATCH(CHECKLIST!E460,DATOS!F:F,0),1),"")</f>
        <v/>
      </c>
      <c r="E460" s="17" t="str">
        <f>IFERROR(INDEX(DATOS!F:F,MATCH(CHECKLIST!A460,DATOS!BM:BM,0),1),"")</f>
        <v/>
      </c>
      <c r="F460" s="3" t="str">
        <f>IFERROR(IF(INDEX(DATOS!AL:AL,MATCH(CHECKLIST!B460,DATOS!B:B,0),1)=0,"",INDEX(DATOS!AL:AL,MATCH(CHECKLIST!B460,DATOS!B:B,0),1)),"")</f>
        <v/>
      </c>
      <c r="G460" s="18" t="str">
        <f>IFERROR(IF(INDEX(DATOS!AQ:AQ,MATCH(CHECKLIST!B460,DATOS!B:B,0),1)=0,"",INDEX(DATOS!AQ:AQ,MATCH(CHECKLIST!B460,DATOS!B:B,0),1)),"")</f>
        <v/>
      </c>
      <c r="H460" s="18" t="str">
        <f>IF(IFERROR(FIND(H$13,INDEX(DATOS!BS:BS,MATCH(CHECKLIST!B460,DATOS!B:B,0),1),1),"")="",IF(IFERROR(FIND("VENCIDA",INDEX(DATOS!AC:AC,MATCH(CHECKLIST!B460,DATOS!B:B,0),1),1),"")="","","VENCIDO"),"X")</f>
        <v/>
      </c>
      <c r="I460" s="18" t="str">
        <f>IFERROR(IF(INDEX(DATOS!AU:AU,MATCH(CHECKLIST!B460,DATOS!B:B,0),1)=0,"",INDEX(DATOS!AU:AU,MATCH(CHECKLIST!B460,DATOS!B:B,0),1)),"")</f>
        <v/>
      </c>
      <c r="J460" s="18" t="str">
        <f>IFERROR(IF(INDEX(DATOS!AS:AS,MATCH(CHECKLIST!B460,DATOS!B:B,0),1)=0,"",INDEX(DATOS!AS:AS,MATCH(CHECKLIST!B460,DATOS!B:B,0),1)),"")</f>
        <v/>
      </c>
      <c r="K460" s="50" t="str">
        <f>IFERROR(IF(INDEX(DATOS!AT:AT,MATCH(CHECKLIST!B460,DATOS!B:B,0),1)=0,"",INDEX(DATOS!AT:AT,MATCH(CHECKLIST!B460,DATOS!B:B,0),1)),"")</f>
        <v/>
      </c>
      <c r="L460" s="18" t="str">
        <f>IFERROR(IF(INDEX(DATOS!AV:AV,MATCH(CHECKLIST!B460,DATOS!B:B,0),1)=0,"",INDEX(DATOS!AV:AV,MATCH(CHECKLIST!B460,DATOS!B:B,0),1)),"")</f>
        <v/>
      </c>
      <c r="M460" s="18" t="str">
        <f>IFERROR(IF(INDEX(DATOS!AR:AR,MATCH(CHECKLIST!B460,DATOS!B:B,0),1)=0,"",INDEX(DATOS!AR:AR,MATCH(CHECKLIST!B460,DATOS!B:B,0),1)),"")</f>
        <v/>
      </c>
      <c r="N460" s="50" t="str">
        <f ca="1">IFERROR(IF(INDEX(DATOS!K:K,MATCH(CHECKLIST!B460,DATOS!B:B,0),1)="","X",IF(INDEX(DATOS!K:K,MATCH(CHECKLIST!B460,DATOS!B:B,0),1)&gt;YEAR(TODAY())-1,"","VENCIDA")),"")</f>
        <v/>
      </c>
      <c r="O460" s="50"/>
      <c r="P460" s="18" t="str">
        <f>IFERROR(IF(INDEX(DATOS!AW:AW,MATCH(CHECKLIST!B460,DATOS!B:B,0),1)=0,"",INDEX(DATOS!AW:AW,MATCH(CHECKLIST!B460,DATOS!B:B,0),1)),"")</f>
        <v/>
      </c>
      <c r="Q460" s="18" t="str">
        <f>IFERROR(IF(INDEX(DATOS!AX:AX,MATCH(CHECKLIST!B460,DATOS!B:B,0),1)=0,"",INDEX(DATOS!AX:AX,MATCH(CHECKLIST!B460,DATOS!B:B,0),1)),"")</f>
        <v/>
      </c>
      <c r="S460">
        <f t="shared" si="20"/>
        <v>0</v>
      </c>
      <c r="U460" t="str">
        <f t="shared" si="18"/>
        <v/>
      </c>
      <c r="V460" t="str">
        <f t="shared" si="19"/>
        <v/>
      </c>
    </row>
    <row r="461" spans="1:22" x14ac:dyDescent="0.25">
      <c r="A461" s="13">
        <v>448</v>
      </c>
      <c r="B461" t="str">
        <f>IFERROR(INDEX(DATOS!B:B,MATCH(CHECKLIST!A461,DATOS!BM:BM,0),1),"")</f>
        <v/>
      </c>
      <c r="C461" t="str">
        <f>IFERROR(INDEX(DATOS!I:I,MATCH(CHECKLIST!A461,DATOS!BM:BM,0),1),"")</f>
        <v/>
      </c>
      <c r="D461" t="str">
        <f>IFERROR(INDEX(DATOS!R:R,MATCH(CHECKLIST!E461,DATOS!F:F,0),1),"")</f>
        <v/>
      </c>
      <c r="E461" s="17" t="str">
        <f>IFERROR(INDEX(DATOS!F:F,MATCH(CHECKLIST!A461,DATOS!BM:BM,0),1),"")</f>
        <v/>
      </c>
      <c r="F461" s="3" t="str">
        <f>IFERROR(IF(INDEX(DATOS!AL:AL,MATCH(CHECKLIST!B461,DATOS!B:B,0),1)=0,"",INDEX(DATOS!AL:AL,MATCH(CHECKLIST!B461,DATOS!B:B,0),1)),"")</f>
        <v/>
      </c>
      <c r="G461" s="18" t="str">
        <f>IFERROR(IF(INDEX(DATOS!AQ:AQ,MATCH(CHECKLIST!B461,DATOS!B:B,0),1)=0,"",INDEX(DATOS!AQ:AQ,MATCH(CHECKLIST!B461,DATOS!B:B,0),1)),"")</f>
        <v/>
      </c>
      <c r="H461" s="18" t="str">
        <f>IF(IFERROR(FIND(H$13,INDEX(DATOS!BS:BS,MATCH(CHECKLIST!B461,DATOS!B:B,0),1),1),"")="",IF(IFERROR(FIND("VENCIDA",INDEX(DATOS!AC:AC,MATCH(CHECKLIST!B461,DATOS!B:B,0),1),1),"")="","","VENCIDO"),"X")</f>
        <v/>
      </c>
      <c r="I461" s="18" t="str">
        <f>IFERROR(IF(INDEX(DATOS!AU:AU,MATCH(CHECKLIST!B461,DATOS!B:B,0),1)=0,"",INDEX(DATOS!AU:AU,MATCH(CHECKLIST!B461,DATOS!B:B,0),1)),"")</f>
        <v/>
      </c>
      <c r="J461" s="18" t="str">
        <f>IFERROR(IF(INDEX(DATOS!AS:AS,MATCH(CHECKLIST!B461,DATOS!B:B,0),1)=0,"",INDEX(DATOS!AS:AS,MATCH(CHECKLIST!B461,DATOS!B:B,0),1)),"")</f>
        <v/>
      </c>
      <c r="K461" s="50" t="str">
        <f>IFERROR(IF(INDEX(DATOS!AT:AT,MATCH(CHECKLIST!B461,DATOS!B:B,0),1)=0,"",INDEX(DATOS!AT:AT,MATCH(CHECKLIST!B461,DATOS!B:B,0),1)),"")</f>
        <v/>
      </c>
      <c r="L461" s="18" t="str">
        <f>IFERROR(IF(INDEX(DATOS!AV:AV,MATCH(CHECKLIST!B461,DATOS!B:B,0),1)=0,"",INDEX(DATOS!AV:AV,MATCH(CHECKLIST!B461,DATOS!B:B,0),1)),"")</f>
        <v/>
      </c>
      <c r="M461" s="18" t="str">
        <f>IFERROR(IF(INDEX(DATOS!AR:AR,MATCH(CHECKLIST!B461,DATOS!B:B,0),1)=0,"",INDEX(DATOS!AR:AR,MATCH(CHECKLIST!B461,DATOS!B:B,0),1)),"")</f>
        <v/>
      </c>
      <c r="N461" s="50" t="str">
        <f ca="1">IFERROR(IF(INDEX(DATOS!K:K,MATCH(CHECKLIST!B461,DATOS!B:B,0),1)="","X",IF(INDEX(DATOS!K:K,MATCH(CHECKLIST!B461,DATOS!B:B,0),1)&gt;YEAR(TODAY())-1,"","VENCIDA")),"")</f>
        <v/>
      </c>
      <c r="O461" s="50"/>
      <c r="P461" s="18" t="str">
        <f>IFERROR(IF(INDEX(DATOS!AW:AW,MATCH(CHECKLIST!B461,DATOS!B:B,0),1)=0,"",INDEX(DATOS!AW:AW,MATCH(CHECKLIST!B461,DATOS!B:B,0),1)),"")</f>
        <v/>
      </c>
      <c r="Q461" s="18" t="str">
        <f>IFERROR(IF(INDEX(DATOS!AX:AX,MATCH(CHECKLIST!B461,DATOS!B:B,0),1)=0,"",INDEX(DATOS!AX:AX,MATCH(CHECKLIST!B461,DATOS!B:B,0),1)),"")</f>
        <v/>
      </c>
      <c r="R461" t="str">
        <f>IF(B461="","",1)</f>
        <v/>
      </c>
      <c r="S461" t="str">
        <f t="shared" si="20"/>
        <v/>
      </c>
      <c r="U461" t="str">
        <f t="shared" si="18"/>
        <v/>
      </c>
      <c r="V461" t="str">
        <f t="shared" si="19"/>
        <v/>
      </c>
    </row>
    <row r="462" spans="1:22" x14ac:dyDescent="0.25">
      <c r="A462" s="13">
        <v>449</v>
      </c>
      <c r="B462" t="str">
        <f>IFERROR(INDEX(DATOS!B:B,MATCH(CHECKLIST!A462,DATOS!BM:BM,0),1),"")</f>
        <v/>
      </c>
      <c r="C462" t="str">
        <f>IFERROR(INDEX(DATOS!I:I,MATCH(CHECKLIST!A462,DATOS!BM:BM,0),1),"")</f>
        <v/>
      </c>
      <c r="D462" t="str">
        <f>IFERROR(INDEX(DATOS!R:R,MATCH(CHECKLIST!E462,DATOS!F:F,0),1),"")</f>
        <v/>
      </c>
      <c r="E462" s="17" t="str">
        <f>IFERROR(INDEX(DATOS!F:F,MATCH(CHECKLIST!A462,DATOS!BM:BM,0),1),"")</f>
        <v/>
      </c>
      <c r="F462" s="3" t="str">
        <f>IFERROR(IF(INDEX(DATOS!AL:AL,MATCH(CHECKLIST!B462,DATOS!B:B,0),1)=0,"",INDEX(DATOS!AL:AL,MATCH(CHECKLIST!B462,DATOS!B:B,0),1)),"")</f>
        <v/>
      </c>
      <c r="G462" s="18" t="str">
        <f>IFERROR(IF(INDEX(DATOS!AQ:AQ,MATCH(CHECKLIST!B462,DATOS!B:B,0),1)=0,"",INDEX(DATOS!AQ:AQ,MATCH(CHECKLIST!B462,DATOS!B:B,0),1)),"")</f>
        <v/>
      </c>
      <c r="H462" s="18" t="str">
        <f>IF(IFERROR(FIND(H$13,INDEX(DATOS!BS:BS,MATCH(CHECKLIST!B462,DATOS!B:B,0),1),1),"")="",IF(IFERROR(FIND("VENCIDA",INDEX(DATOS!AC:AC,MATCH(CHECKLIST!B462,DATOS!B:B,0),1),1),"")="","","VENCIDO"),"X")</f>
        <v/>
      </c>
      <c r="I462" s="18" t="str">
        <f>IFERROR(IF(INDEX(DATOS!AU:AU,MATCH(CHECKLIST!B462,DATOS!B:B,0),1)=0,"",INDEX(DATOS!AU:AU,MATCH(CHECKLIST!B462,DATOS!B:B,0),1)),"")</f>
        <v/>
      </c>
      <c r="J462" s="18" t="str">
        <f>IFERROR(IF(INDEX(DATOS!AS:AS,MATCH(CHECKLIST!B462,DATOS!B:B,0),1)=0,"",INDEX(DATOS!AS:AS,MATCH(CHECKLIST!B462,DATOS!B:B,0),1)),"")</f>
        <v/>
      </c>
      <c r="K462" s="50" t="str">
        <f>IFERROR(IF(INDEX(DATOS!AT:AT,MATCH(CHECKLIST!B462,DATOS!B:B,0),1)=0,"",INDEX(DATOS!AT:AT,MATCH(CHECKLIST!B462,DATOS!B:B,0),1)),"")</f>
        <v/>
      </c>
      <c r="L462" s="18" t="str">
        <f>IFERROR(IF(INDEX(DATOS!AV:AV,MATCH(CHECKLIST!B462,DATOS!B:B,0),1)=0,"",INDEX(DATOS!AV:AV,MATCH(CHECKLIST!B462,DATOS!B:B,0),1)),"")</f>
        <v/>
      </c>
      <c r="M462" s="18" t="str">
        <f>IFERROR(IF(INDEX(DATOS!AR:AR,MATCH(CHECKLIST!B462,DATOS!B:B,0),1)=0,"",INDEX(DATOS!AR:AR,MATCH(CHECKLIST!B462,DATOS!B:B,0),1)),"")</f>
        <v/>
      </c>
      <c r="N462" s="50" t="str">
        <f ca="1">IFERROR(IF(INDEX(DATOS!K:K,MATCH(CHECKLIST!B462,DATOS!B:B,0),1)="","X",IF(INDEX(DATOS!K:K,MATCH(CHECKLIST!B462,DATOS!B:B,0),1)&gt;YEAR(TODAY())-1,"","VENCIDA")),"")</f>
        <v/>
      </c>
      <c r="O462" s="50"/>
      <c r="P462" s="18" t="str">
        <f>IFERROR(IF(INDEX(DATOS!AW:AW,MATCH(CHECKLIST!B462,DATOS!B:B,0),1)=0,"",INDEX(DATOS!AW:AW,MATCH(CHECKLIST!B462,DATOS!B:B,0),1)),"")</f>
        <v/>
      </c>
      <c r="Q462" s="18" t="str">
        <f>IFERROR(IF(INDEX(DATOS!AX:AX,MATCH(CHECKLIST!B462,DATOS!B:B,0),1)=0,"",INDEX(DATOS!AX:AX,MATCH(CHECKLIST!B462,DATOS!B:B,0),1)),"")</f>
        <v/>
      </c>
      <c r="S462">
        <f t="shared" si="20"/>
        <v>0</v>
      </c>
      <c r="U462" t="str">
        <f t="shared" ref="U462:U525" si="21">IF(C462="","",C462)</f>
        <v/>
      </c>
      <c r="V462" t="str">
        <f t="shared" ref="V462:V525" si="22">IF(B462="","",B462)</f>
        <v/>
      </c>
    </row>
    <row r="463" spans="1:22" x14ac:dyDescent="0.25">
      <c r="A463" s="13">
        <v>450</v>
      </c>
      <c r="B463" t="str">
        <f>IFERROR(INDEX(DATOS!B:B,MATCH(CHECKLIST!A463,DATOS!BM:BM,0),1),"")</f>
        <v/>
      </c>
      <c r="C463" t="str">
        <f>IFERROR(INDEX(DATOS!I:I,MATCH(CHECKLIST!A463,DATOS!BM:BM,0),1),"")</f>
        <v/>
      </c>
      <c r="D463" t="str">
        <f>IFERROR(INDEX(DATOS!R:R,MATCH(CHECKLIST!E463,DATOS!F:F,0),1),"")</f>
        <v/>
      </c>
      <c r="E463" s="17" t="str">
        <f>IFERROR(INDEX(DATOS!F:F,MATCH(CHECKLIST!A463,DATOS!BM:BM,0),1),"")</f>
        <v/>
      </c>
      <c r="F463" s="3" t="str">
        <f>IFERROR(IF(INDEX(DATOS!AL:AL,MATCH(CHECKLIST!B463,DATOS!B:B,0),1)=0,"",INDEX(DATOS!AL:AL,MATCH(CHECKLIST!B463,DATOS!B:B,0),1)),"")</f>
        <v/>
      </c>
      <c r="G463" s="18" t="str">
        <f>IFERROR(IF(INDEX(DATOS!AQ:AQ,MATCH(CHECKLIST!B463,DATOS!B:B,0),1)=0,"",INDEX(DATOS!AQ:AQ,MATCH(CHECKLIST!B463,DATOS!B:B,0),1)),"")</f>
        <v/>
      </c>
      <c r="H463" s="18" t="str">
        <f>IF(IFERROR(FIND(H$13,INDEX(DATOS!BS:BS,MATCH(CHECKLIST!B463,DATOS!B:B,0),1),1),"")="",IF(IFERROR(FIND("VENCIDA",INDEX(DATOS!AC:AC,MATCH(CHECKLIST!B463,DATOS!B:B,0),1),1),"")="","","VENCIDO"),"X")</f>
        <v/>
      </c>
      <c r="I463" s="18" t="str">
        <f>IFERROR(IF(INDEX(DATOS!AU:AU,MATCH(CHECKLIST!B463,DATOS!B:B,0),1)=0,"",INDEX(DATOS!AU:AU,MATCH(CHECKLIST!B463,DATOS!B:B,0),1)),"")</f>
        <v/>
      </c>
      <c r="J463" s="18" t="str">
        <f>IFERROR(IF(INDEX(DATOS!AS:AS,MATCH(CHECKLIST!B463,DATOS!B:B,0),1)=0,"",INDEX(DATOS!AS:AS,MATCH(CHECKLIST!B463,DATOS!B:B,0),1)),"")</f>
        <v/>
      </c>
      <c r="K463" s="50" t="str">
        <f>IFERROR(IF(INDEX(DATOS!AT:AT,MATCH(CHECKLIST!B463,DATOS!B:B,0),1)=0,"",INDEX(DATOS!AT:AT,MATCH(CHECKLIST!B463,DATOS!B:B,0),1)),"")</f>
        <v/>
      </c>
      <c r="L463" s="18" t="str">
        <f>IFERROR(IF(INDEX(DATOS!AV:AV,MATCH(CHECKLIST!B463,DATOS!B:B,0),1)=0,"",INDEX(DATOS!AV:AV,MATCH(CHECKLIST!B463,DATOS!B:B,0),1)),"")</f>
        <v/>
      </c>
      <c r="M463" s="18" t="str">
        <f>IFERROR(IF(INDEX(DATOS!AR:AR,MATCH(CHECKLIST!B463,DATOS!B:B,0),1)=0,"",INDEX(DATOS!AR:AR,MATCH(CHECKLIST!B463,DATOS!B:B,0),1)),"")</f>
        <v/>
      </c>
      <c r="N463" s="50" t="str">
        <f ca="1">IFERROR(IF(INDEX(DATOS!K:K,MATCH(CHECKLIST!B463,DATOS!B:B,0),1)="","X",IF(INDEX(DATOS!K:K,MATCH(CHECKLIST!B463,DATOS!B:B,0),1)&gt;YEAR(TODAY())-1,"","VENCIDA")),"")</f>
        <v/>
      </c>
      <c r="O463" s="50"/>
      <c r="P463" s="18" t="str">
        <f>IFERROR(IF(INDEX(DATOS!AW:AW,MATCH(CHECKLIST!B463,DATOS!B:B,0),1)=0,"",INDEX(DATOS!AW:AW,MATCH(CHECKLIST!B463,DATOS!B:B,0),1)),"")</f>
        <v/>
      </c>
      <c r="Q463" s="18" t="str">
        <f>IFERROR(IF(INDEX(DATOS!AX:AX,MATCH(CHECKLIST!B463,DATOS!B:B,0),1)=0,"",INDEX(DATOS!AX:AX,MATCH(CHECKLIST!B463,DATOS!B:B,0),1)),"")</f>
        <v/>
      </c>
      <c r="R463" t="str">
        <f>IF(B463="","",1)</f>
        <v/>
      </c>
      <c r="S463" t="str">
        <f t="shared" si="20"/>
        <v/>
      </c>
      <c r="U463" t="str">
        <f t="shared" si="21"/>
        <v/>
      </c>
      <c r="V463" t="str">
        <f t="shared" si="22"/>
        <v/>
      </c>
    </row>
    <row r="464" spans="1:22" x14ac:dyDescent="0.25">
      <c r="A464" s="13">
        <v>451</v>
      </c>
      <c r="B464" t="str">
        <f>IFERROR(INDEX(DATOS!B:B,MATCH(CHECKLIST!A464,DATOS!BM:BM,0),1),"")</f>
        <v/>
      </c>
      <c r="C464" t="str">
        <f>IFERROR(INDEX(DATOS!I:I,MATCH(CHECKLIST!A464,DATOS!BM:BM,0),1),"")</f>
        <v/>
      </c>
      <c r="D464" t="str">
        <f>IFERROR(INDEX(DATOS!R:R,MATCH(CHECKLIST!E464,DATOS!F:F,0),1),"")</f>
        <v/>
      </c>
      <c r="E464" s="17" t="str">
        <f>IFERROR(INDEX(DATOS!F:F,MATCH(CHECKLIST!A464,DATOS!BM:BM,0),1),"")</f>
        <v/>
      </c>
      <c r="F464" s="3" t="str">
        <f>IFERROR(IF(INDEX(DATOS!AL:AL,MATCH(CHECKLIST!B464,DATOS!B:B,0),1)=0,"",INDEX(DATOS!AL:AL,MATCH(CHECKLIST!B464,DATOS!B:B,0),1)),"")</f>
        <v/>
      </c>
      <c r="G464" s="18" t="str">
        <f>IFERROR(IF(INDEX(DATOS!AQ:AQ,MATCH(CHECKLIST!B464,DATOS!B:B,0),1)=0,"",INDEX(DATOS!AQ:AQ,MATCH(CHECKLIST!B464,DATOS!B:B,0),1)),"")</f>
        <v/>
      </c>
      <c r="H464" s="18" t="str">
        <f>IF(IFERROR(FIND(H$13,INDEX(DATOS!BS:BS,MATCH(CHECKLIST!B464,DATOS!B:B,0),1),1),"")="",IF(IFERROR(FIND("VENCIDA",INDEX(DATOS!AC:AC,MATCH(CHECKLIST!B464,DATOS!B:B,0),1),1),"")="","","VENCIDO"),"X")</f>
        <v/>
      </c>
      <c r="I464" s="18" t="str">
        <f>IFERROR(IF(INDEX(DATOS!AU:AU,MATCH(CHECKLIST!B464,DATOS!B:B,0),1)=0,"",INDEX(DATOS!AU:AU,MATCH(CHECKLIST!B464,DATOS!B:B,0),1)),"")</f>
        <v/>
      </c>
      <c r="J464" s="18" t="str">
        <f>IFERROR(IF(INDEX(DATOS!AS:AS,MATCH(CHECKLIST!B464,DATOS!B:B,0),1)=0,"",INDEX(DATOS!AS:AS,MATCH(CHECKLIST!B464,DATOS!B:B,0),1)),"")</f>
        <v/>
      </c>
      <c r="K464" s="50" t="str">
        <f>IFERROR(IF(INDEX(DATOS!AT:AT,MATCH(CHECKLIST!B464,DATOS!B:B,0),1)=0,"",INDEX(DATOS!AT:AT,MATCH(CHECKLIST!B464,DATOS!B:B,0),1)),"")</f>
        <v/>
      </c>
      <c r="L464" s="18" t="str">
        <f>IFERROR(IF(INDEX(DATOS!AV:AV,MATCH(CHECKLIST!B464,DATOS!B:B,0),1)=0,"",INDEX(DATOS!AV:AV,MATCH(CHECKLIST!B464,DATOS!B:B,0),1)),"")</f>
        <v/>
      </c>
      <c r="M464" s="18" t="str">
        <f>IFERROR(IF(INDEX(DATOS!AR:AR,MATCH(CHECKLIST!B464,DATOS!B:B,0),1)=0,"",INDEX(DATOS!AR:AR,MATCH(CHECKLIST!B464,DATOS!B:B,0),1)),"")</f>
        <v/>
      </c>
      <c r="N464" s="50" t="str">
        <f ca="1">IFERROR(IF(INDEX(DATOS!K:K,MATCH(CHECKLIST!B464,DATOS!B:B,0),1)="","X",IF(INDEX(DATOS!K:K,MATCH(CHECKLIST!B464,DATOS!B:B,0),1)&gt;YEAR(TODAY())-1,"","VENCIDA")),"")</f>
        <v/>
      </c>
      <c r="O464" s="50"/>
      <c r="P464" s="18" t="str">
        <f>IFERROR(IF(INDEX(DATOS!AW:AW,MATCH(CHECKLIST!B464,DATOS!B:B,0),1)=0,"",INDEX(DATOS!AW:AW,MATCH(CHECKLIST!B464,DATOS!B:B,0),1)),"")</f>
        <v/>
      </c>
      <c r="Q464" s="18" t="str">
        <f>IFERROR(IF(INDEX(DATOS!AX:AX,MATCH(CHECKLIST!B464,DATOS!B:B,0),1)=0,"",INDEX(DATOS!AX:AX,MATCH(CHECKLIST!B464,DATOS!B:B,0),1)),"")</f>
        <v/>
      </c>
      <c r="S464">
        <f t="shared" ref="S464:S527" si="23">IF(Q$13="","",R464)</f>
        <v>0</v>
      </c>
      <c r="U464" t="str">
        <f t="shared" si="21"/>
        <v/>
      </c>
      <c r="V464" t="str">
        <f t="shared" si="22"/>
        <v/>
      </c>
    </row>
    <row r="465" spans="1:22" x14ac:dyDescent="0.25">
      <c r="A465" s="13">
        <v>452</v>
      </c>
      <c r="B465" t="str">
        <f>IFERROR(INDEX(DATOS!B:B,MATCH(CHECKLIST!A465,DATOS!BM:BM,0),1),"")</f>
        <v/>
      </c>
      <c r="C465" t="str">
        <f>IFERROR(INDEX(DATOS!I:I,MATCH(CHECKLIST!A465,DATOS!BM:BM,0),1),"")</f>
        <v/>
      </c>
      <c r="D465" t="str">
        <f>IFERROR(INDEX(DATOS!R:R,MATCH(CHECKLIST!E465,DATOS!F:F,0),1),"")</f>
        <v/>
      </c>
      <c r="E465" s="17" t="str">
        <f>IFERROR(INDEX(DATOS!F:F,MATCH(CHECKLIST!A465,DATOS!BM:BM,0),1),"")</f>
        <v/>
      </c>
      <c r="F465" s="3" t="str">
        <f>IFERROR(IF(INDEX(DATOS!AL:AL,MATCH(CHECKLIST!B465,DATOS!B:B,0),1)=0,"",INDEX(DATOS!AL:AL,MATCH(CHECKLIST!B465,DATOS!B:B,0),1)),"")</f>
        <v/>
      </c>
      <c r="G465" s="18" t="str">
        <f>IFERROR(IF(INDEX(DATOS!AQ:AQ,MATCH(CHECKLIST!B465,DATOS!B:B,0),1)=0,"",INDEX(DATOS!AQ:AQ,MATCH(CHECKLIST!B465,DATOS!B:B,0),1)),"")</f>
        <v/>
      </c>
      <c r="H465" s="18" t="str">
        <f>IF(IFERROR(FIND(H$13,INDEX(DATOS!BS:BS,MATCH(CHECKLIST!B465,DATOS!B:B,0),1),1),"")="",IF(IFERROR(FIND("VENCIDA",INDEX(DATOS!AC:AC,MATCH(CHECKLIST!B465,DATOS!B:B,0),1),1),"")="","","VENCIDO"),"X")</f>
        <v/>
      </c>
      <c r="I465" s="18" t="str">
        <f>IFERROR(IF(INDEX(DATOS!AU:AU,MATCH(CHECKLIST!B465,DATOS!B:B,0),1)=0,"",INDEX(DATOS!AU:AU,MATCH(CHECKLIST!B465,DATOS!B:B,0),1)),"")</f>
        <v/>
      </c>
      <c r="J465" s="18" t="str">
        <f>IFERROR(IF(INDEX(DATOS!AS:AS,MATCH(CHECKLIST!B465,DATOS!B:B,0),1)=0,"",INDEX(DATOS!AS:AS,MATCH(CHECKLIST!B465,DATOS!B:B,0),1)),"")</f>
        <v/>
      </c>
      <c r="K465" s="50" t="str">
        <f>IFERROR(IF(INDEX(DATOS!AT:AT,MATCH(CHECKLIST!B465,DATOS!B:B,0),1)=0,"",INDEX(DATOS!AT:AT,MATCH(CHECKLIST!B465,DATOS!B:B,0),1)),"")</f>
        <v/>
      </c>
      <c r="L465" s="18" t="str">
        <f>IFERROR(IF(INDEX(DATOS!AV:AV,MATCH(CHECKLIST!B465,DATOS!B:B,0),1)=0,"",INDEX(DATOS!AV:AV,MATCH(CHECKLIST!B465,DATOS!B:B,0),1)),"")</f>
        <v/>
      </c>
      <c r="M465" s="18" t="str">
        <f>IFERROR(IF(INDEX(DATOS!AR:AR,MATCH(CHECKLIST!B465,DATOS!B:B,0),1)=0,"",INDEX(DATOS!AR:AR,MATCH(CHECKLIST!B465,DATOS!B:B,0),1)),"")</f>
        <v/>
      </c>
      <c r="N465" s="50" t="str">
        <f ca="1">IFERROR(IF(INDEX(DATOS!K:K,MATCH(CHECKLIST!B465,DATOS!B:B,0),1)="","X",IF(INDEX(DATOS!K:K,MATCH(CHECKLIST!B465,DATOS!B:B,0),1)&gt;YEAR(TODAY())-1,"","VENCIDA")),"")</f>
        <v/>
      </c>
      <c r="O465" s="50"/>
      <c r="P465" s="18" t="str">
        <f>IFERROR(IF(INDEX(DATOS!AW:AW,MATCH(CHECKLIST!B465,DATOS!B:B,0),1)=0,"",INDEX(DATOS!AW:AW,MATCH(CHECKLIST!B465,DATOS!B:B,0),1)),"")</f>
        <v/>
      </c>
      <c r="Q465" s="18" t="str">
        <f>IFERROR(IF(INDEX(DATOS!AX:AX,MATCH(CHECKLIST!B465,DATOS!B:B,0),1)=0,"",INDEX(DATOS!AX:AX,MATCH(CHECKLIST!B465,DATOS!B:B,0),1)),"")</f>
        <v/>
      </c>
      <c r="R465" t="str">
        <f>IF(B465="","",1)</f>
        <v/>
      </c>
      <c r="S465" t="str">
        <f t="shared" si="23"/>
        <v/>
      </c>
      <c r="U465" t="str">
        <f t="shared" si="21"/>
        <v/>
      </c>
      <c r="V465" t="str">
        <f t="shared" si="22"/>
        <v/>
      </c>
    </row>
    <row r="466" spans="1:22" x14ac:dyDescent="0.25">
      <c r="A466" s="13">
        <v>453</v>
      </c>
      <c r="B466" t="str">
        <f>IFERROR(INDEX(DATOS!B:B,MATCH(CHECKLIST!A466,DATOS!BM:BM,0),1),"")</f>
        <v/>
      </c>
      <c r="C466" t="str">
        <f>IFERROR(INDEX(DATOS!I:I,MATCH(CHECKLIST!A466,DATOS!BM:BM,0),1),"")</f>
        <v/>
      </c>
      <c r="D466" t="str">
        <f>IFERROR(INDEX(DATOS!R:R,MATCH(CHECKLIST!E466,DATOS!F:F,0),1),"")</f>
        <v/>
      </c>
      <c r="E466" s="17" t="str">
        <f>IFERROR(INDEX(DATOS!F:F,MATCH(CHECKLIST!A466,DATOS!BM:BM,0),1),"")</f>
        <v/>
      </c>
      <c r="F466" s="3" t="str">
        <f>IFERROR(IF(INDEX(DATOS!AL:AL,MATCH(CHECKLIST!B466,DATOS!B:B,0),1)=0,"",INDEX(DATOS!AL:AL,MATCH(CHECKLIST!B466,DATOS!B:B,0),1)),"")</f>
        <v/>
      </c>
      <c r="G466" s="18" t="str">
        <f>IFERROR(IF(INDEX(DATOS!AQ:AQ,MATCH(CHECKLIST!B466,DATOS!B:B,0),1)=0,"",INDEX(DATOS!AQ:AQ,MATCH(CHECKLIST!B466,DATOS!B:B,0),1)),"")</f>
        <v/>
      </c>
      <c r="H466" s="18" t="str">
        <f>IF(IFERROR(FIND(H$13,INDEX(DATOS!BS:BS,MATCH(CHECKLIST!B466,DATOS!B:B,0),1),1),"")="",IF(IFERROR(FIND("VENCIDA",INDEX(DATOS!AC:AC,MATCH(CHECKLIST!B466,DATOS!B:B,0),1),1),"")="","","VENCIDO"),"X")</f>
        <v/>
      </c>
      <c r="I466" s="18" t="str">
        <f>IFERROR(IF(INDEX(DATOS!AU:AU,MATCH(CHECKLIST!B466,DATOS!B:B,0),1)=0,"",INDEX(DATOS!AU:AU,MATCH(CHECKLIST!B466,DATOS!B:B,0),1)),"")</f>
        <v/>
      </c>
      <c r="J466" s="18" t="str">
        <f>IFERROR(IF(INDEX(DATOS!AS:AS,MATCH(CHECKLIST!B466,DATOS!B:B,0),1)=0,"",INDEX(DATOS!AS:AS,MATCH(CHECKLIST!B466,DATOS!B:B,0),1)),"")</f>
        <v/>
      </c>
      <c r="K466" s="50" t="str">
        <f>IFERROR(IF(INDEX(DATOS!AT:AT,MATCH(CHECKLIST!B466,DATOS!B:B,0),1)=0,"",INDEX(DATOS!AT:AT,MATCH(CHECKLIST!B466,DATOS!B:B,0),1)),"")</f>
        <v/>
      </c>
      <c r="L466" s="18" t="str">
        <f>IFERROR(IF(INDEX(DATOS!AV:AV,MATCH(CHECKLIST!B466,DATOS!B:B,0),1)=0,"",INDEX(DATOS!AV:AV,MATCH(CHECKLIST!B466,DATOS!B:B,0),1)),"")</f>
        <v/>
      </c>
      <c r="M466" s="18" t="str">
        <f>IFERROR(IF(INDEX(DATOS!AR:AR,MATCH(CHECKLIST!B466,DATOS!B:B,0),1)=0,"",INDEX(DATOS!AR:AR,MATCH(CHECKLIST!B466,DATOS!B:B,0),1)),"")</f>
        <v/>
      </c>
      <c r="N466" s="50" t="str">
        <f ca="1">IFERROR(IF(INDEX(DATOS!K:K,MATCH(CHECKLIST!B466,DATOS!B:B,0),1)="","X",IF(INDEX(DATOS!K:K,MATCH(CHECKLIST!B466,DATOS!B:B,0),1)&gt;YEAR(TODAY())-1,"","VENCIDA")),"")</f>
        <v/>
      </c>
      <c r="O466" s="50"/>
      <c r="P466" s="18" t="str">
        <f>IFERROR(IF(INDEX(DATOS!AW:AW,MATCH(CHECKLIST!B466,DATOS!B:B,0),1)=0,"",INDEX(DATOS!AW:AW,MATCH(CHECKLIST!B466,DATOS!B:B,0),1)),"")</f>
        <v/>
      </c>
      <c r="Q466" s="18" t="str">
        <f>IFERROR(IF(INDEX(DATOS!AX:AX,MATCH(CHECKLIST!B466,DATOS!B:B,0),1)=0,"",INDEX(DATOS!AX:AX,MATCH(CHECKLIST!B466,DATOS!B:B,0),1)),"")</f>
        <v/>
      </c>
      <c r="S466">
        <f t="shared" si="23"/>
        <v>0</v>
      </c>
      <c r="U466" t="str">
        <f t="shared" si="21"/>
        <v/>
      </c>
      <c r="V466" t="str">
        <f t="shared" si="22"/>
        <v/>
      </c>
    </row>
    <row r="467" spans="1:22" x14ac:dyDescent="0.25">
      <c r="A467" s="13">
        <v>454</v>
      </c>
      <c r="B467" t="str">
        <f>IFERROR(INDEX(DATOS!B:B,MATCH(CHECKLIST!A467,DATOS!BM:BM,0),1),"")</f>
        <v/>
      </c>
      <c r="C467" t="str">
        <f>IFERROR(INDEX(DATOS!I:I,MATCH(CHECKLIST!A467,DATOS!BM:BM,0),1),"")</f>
        <v/>
      </c>
      <c r="D467" t="str">
        <f>IFERROR(INDEX(DATOS!R:R,MATCH(CHECKLIST!E467,DATOS!F:F,0),1),"")</f>
        <v/>
      </c>
      <c r="E467" s="17" t="str">
        <f>IFERROR(INDEX(DATOS!F:F,MATCH(CHECKLIST!A467,DATOS!BM:BM,0),1),"")</f>
        <v/>
      </c>
      <c r="F467" s="3" t="str">
        <f>IFERROR(IF(INDEX(DATOS!AL:AL,MATCH(CHECKLIST!B467,DATOS!B:B,0),1)=0,"",INDEX(DATOS!AL:AL,MATCH(CHECKLIST!B467,DATOS!B:B,0),1)),"")</f>
        <v/>
      </c>
      <c r="G467" s="18" t="str">
        <f>IFERROR(IF(INDEX(DATOS!AQ:AQ,MATCH(CHECKLIST!B467,DATOS!B:B,0),1)=0,"",INDEX(DATOS!AQ:AQ,MATCH(CHECKLIST!B467,DATOS!B:B,0),1)),"")</f>
        <v/>
      </c>
      <c r="H467" s="18" t="str">
        <f>IF(IFERROR(FIND(H$13,INDEX(DATOS!BS:BS,MATCH(CHECKLIST!B467,DATOS!B:B,0),1),1),"")="",IF(IFERROR(FIND("VENCIDA",INDEX(DATOS!AC:AC,MATCH(CHECKLIST!B467,DATOS!B:B,0),1),1),"")="","","VENCIDO"),"X")</f>
        <v/>
      </c>
      <c r="I467" s="18" t="str">
        <f>IFERROR(IF(INDEX(DATOS!AU:AU,MATCH(CHECKLIST!B467,DATOS!B:B,0),1)=0,"",INDEX(DATOS!AU:AU,MATCH(CHECKLIST!B467,DATOS!B:B,0),1)),"")</f>
        <v/>
      </c>
      <c r="J467" s="18" t="str">
        <f>IFERROR(IF(INDEX(DATOS!AS:AS,MATCH(CHECKLIST!B467,DATOS!B:B,0),1)=0,"",INDEX(DATOS!AS:AS,MATCH(CHECKLIST!B467,DATOS!B:B,0),1)),"")</f>
        <v/>
      </c>
      <c r="K467" s="50" t="str">
        <f>IFERROR(IF(INDEX(DATOS!AT:AT,MATCH(CHECKLIST!B467,DATOS!B:B,0),1)=0,"",INDEX(DATOS!AT:AT,MATCH(CHECKLIST!B467,DATOS!B:B,0),1)),"")</f>
        <v/>
      </c>
      <c r="L467" s="18" t="str">
        <f>IFERROR(IF(INDEX(DATOS!AV:AV,MATCH(CHECKLIST!B467,DATOS!B:B,0),1)=0,"",INDEX(DATOS!AV:AV,MATCH(CHECKLIST!B467,DATOS!B:B,0),1)),"")</f>
        <v/>
      </c>
      <c r="M467" s="18" t="str">
        <f>IFERROR(IF(INDEX(DATOS!AR:AR,MATCH(CHECKLIST!B467,DATOS!B:B,0),1)=0,"",INDEX(DATOS!AR:AR,MATCH(CHECKLIST!B467,DATOS!B:B,0),1)),"")</f>
        <v/>
      </c>
      <c r="N467" s="50" t="str">
        <f ca="1">IFERROR(IF(INDEX(DATOS!K:K,MATCH(CHECKLIST!B467,DATOS!B:B,0),1)="","X",IF(INDEX(DATOS!K:K,MATCH(CHECKLIST!B467,DATOS!B:B,0),1)&gt;YEAR(TODAY())-1,"","VENCIDA")),"")</f>
        <v/>
      </c>
      <c r="O467" s="50"/>
      <c r="P467" s="18" t="str">
        <f>IFERROR(IF(INDEX(DATOS!AW:AW,MATCH(CHECKLIST!B467,DATOS!B:B,0),1)=0,"",INDEX(DATOS!AW:AW,MATCH(CHECKLIST!B467,DATOS!B:B,0),1)),"")</f>
        <v/>
      </c>
      <c r="Q467" s="18" t="str">
        <f>IFERROR(IF(INDEX(DATOS!AX:AX,MATCH(CHECKLIST!B467,DATOS!B:B,0),1)=0,"",INDEX(DATOS!AX:AX,MATCH(CHECKLIST!B467,DATOS!B:B,0),1)),"")</f>
        <v/>
      </c>
      <c r="R467" t="str">
        <f>IF(B467="","",1)</f>
        <v/>
      </c>
      <c r="S467" t="str">
        <f t="shared" si="23"/>
        <v/>
      </c>
      <c r="U467" t="str">
        <f t="shared" si="21"/>
        <v/>
      </c>
      <c r="V467" t="str">
        <f t="shared" si="22"/>
        <v/>
      </c>
    </row>
    <row r="468" spans="1:22" x14ac:dyDescent="0.25">
      <c r="A468" s="13">
        <v>455</v>
      </c>
      <c r="B468" t="str">
        <f>IFERROR(INDEX(DATOS!B:B,MATCH(CHECKLIST!A468,DATOS!BM:BM,0),1),"")</f>
        <v/>
      </c>
      <c r="C468" t="str">
        <f>IFERROR(INDEX(DATOS!I:I,MATCH(CHECKLIST!A468,DATOS!BM:BM,0),1),"")</f>
        <v/>
      </c>
      <c r="D468" t="str">
        <f>IFERROR(INDEX(DATOS!R:R,MATCH(CHECKLIST!E468,DATOS!F:F,0),1),"")</f>
        <v/>
      </c>
      <c r="E468" s="17" t="str">
        <f>IFERROR(INDEX(DATOS!F:F,MATCH(CHECKLIST!A468,DATOS!BM:BM,0),1),"")</f>
        <v/>
      </c>
      <c r="F468" s="3" t="str">
        <f>IFERROR(IF(INDEX(DATOS!AL:AL,MATCH(CHECKLIST!B468,DATOS!B:B,0),1)=0,"",INDEX(DATOS!AL:AL,MATCH(CHECKLIST!B468,DATOS!B:B,0),1)),"")</f>
        <v/>
      </c>
      <c r="G468" s="18" t="str">
        <f>IFERROR(IF(INDEX(DATOS!AQ:AQ,MATCH(CHECKLIST!B468,DATOS!B:B,0),1)=0,"",INDEX(DATOS!AQ:AQ,MATCH(CHECKLIST!B468,DATOS!B:B,0),1)),"")</f>
        <v/>
      </c>
      <c r="H468" s="18" t="str">
        <f>IF(IFERROR(FIND(H$13,INDEX(DATOS!BS:BS,MATCH(CHECKLIST!B468,DATOS!B:B,0),1),1),"")="",IF(IFERROR(FIND("VENCIDA",INDEX(DATOS!AC:AC,MATCH(CHECKLIST!B468,DATOS!B:B,0),1),1),"")="","","VENCIDO"),"X")</f>
        <v/>
      </c>
      <c r="I468" s="18" t="str">
        <f>IFERROR(IF(INDEX(DATOS!AU:AU,MATCH(CHECKLIST!B468,DATOS!B:B,0),1)=0,"",INDEX(DATOS!AU:AU,MATCH(CHECKLIST!B468,DATOS!B:B,0),1)),"")</f>
        <v/>
      </c>
      <c r="J468" s="18" t="str">
        <f>IFERROR(IF(INDEX(DATOS!AS:AS,MATCH(CHECKLIST!B468,DATOS!B:B,0),1)=0,"",INDEX(DATOS!AS:AS,MATCH(CHECKLIST!B468,DATOS!B:B,0),1)),"")</f>
        <v/>
      </c>
      <c r="K468" s="50" t="str">
        <f>IFERROR(IF(INDEX(DATOS!AT:AT,MATCH(CHECKLIST!B468,DATOS!B:B,0),1)=0,"",INDEX(DATOS!AT:AT,MATCH(CHECKLIST!B468,DATOS!B:B,0),1)),"")</f>
        <v/>
      </c>
      <c r="L468" s="18" t="str">
        <f>IFERROR(IF(INDEX(DATOS!AV:AV,MATCH(CHECKLIST!B468,DATOS!B:B,0),1)=0,"",INDEX(DATOS!AV:AV,MATCH(CHECKLIST!B468,DATOS!B:B,0),1)),"")</f>
        <v/>
      </c>
      <c r="M468" s="18" t="str">
        <f>IFERROR(IF(INDEX(DATOS!AR:AR,MATCH(CHECKLIST!B468,DATOS!B:B,0),1)=0,"",INDEX(DATOS!AR:AR,MATCH(CHECKLIST!B468,DATOS!B:B,0),1)),"")</f>
        <v/>
      </c>
      <c r="N468" s="50" t="str">
        <f ca="1">IFERROR(IF(INDEX(DATOS!K:K,MATCH(CHECKLIST!B468,DATOS!B:B,0),1)="","X",IF(INDEX(DATOS!K:K,MATCH(CHECKLIST!B468,DATOS!B:B,0),1)&gt;YEAR(TODAY())-1,"","VENCIDA")),"")</f>
        <v/>
      </c>
      <c r="O468" s="50"/>
      <c r="P468" s="18" t="str">
        <f>IFERROR(IF(INDEX(DATOS!AW:AW,MATCH(CHECKLIST!B468,DATOS!B:B,0),1)=0,"",INDEX(DATOS!AW:AW,MATCH(CHECKLIST!B468,DATOS!B:B,0),1)),"")</f>
        <v/>
      </c>
      <c r="Q468" s="18" t="str">
        <f>IFERROR(IF(INDEX(DATOS!AX:AX,MATCH(CHECKLIST!B468,DATOS!B:B,0),1)=0,"",INDEX(DATOS!AX:AX,MATCH(CHECKLIST!B468,DATOS!B:B,0),1)),"")</f>
        <v/>
      </c>
      <c r="S468">
        <f t="shared" si="23"/>
        <v>0</v>
      </c>
      <c r="U468" t="str">
        <f t="shared" si="21"/>
        <v/>
      </c>
      <c r="V468" t="str">
        <f t="shared" si="22"/>
        <v/>
      </c>
    </row>
    <row r="469" spans="1:22" x14ac:dyDescent="0.25">
      <c r="A469" s="13">
        <v>456</v>
      </c>
      <c r="B469" t="str">
        <f>IFERROR(INDEX(DATOS!B:B,MATCH(CHECKLIST!A469,DATOS!BM:BM,0),1),"")</f>
        <v/>
      </c>
      <c r="C469" t="str">
        <f>IFERROR(INDEX(DATOS!I:I,MATCH(CHECKLIST!A469,DATOS!BM:BM,0),1),"")</f>
        <v/>
      </c>
      <c r="D469" t="str">
        <f>IFERROR(INDEX(DATOS!R:R,MATCH(CHECKLIST!E469,DATOS!F:F,0),1),"")</f>
        <v/>
      </c>
      <c r="E469" s="17" t="str">
        <f>IFERROR(INDEX(DATOS!F:F,MATCH(CHECKLIST!A469,DATOS!BM:BM,0),1),"")</f>
        <v/>
      </c>
      <c r="F469" s="3" t="str">
        <f>IFERROR(IF(INDEX(DATOS!AL:AL,MATCH(CHECKLIST!B469,DATOS!B:B,0),1)=0,"",INDEX(DATOS!AL:AL,MATCH(CHECKLIST!B469,DATOS!B:B,0),1)),"")</f>
        <v/>
      </c>
      <c r="G469" s="18" t="str">
        <f>IFERROR(IF(INDEX(DATOS!AQ:AQ,MATCH(CHECKLIST!B469,DATOS!B:B,0),1)=0,"",INDEX(DATOS!AQ:AQ,MATCH(CHECKLIST!B469,DATOS!B:B,0),1)),"")</f>
        <v/>
      </c>
      <c r="H469" s="18" t="str">
        <f>IF(IFERROR(FIND(H$13,INDEX(DATOS!BS:BS,MATCH(CHECKLIST!B469,DATOS!B:B,0),1),1),"")="",IF(IFERROR(FIND("VENCIDA",INDEX(DATOS!AC:AC,MATCH(CHECKLIST!B469,DATOS!B:B,0),1),1),"")="","","VENCIDO"),"X")</f>
        <v/>
      </c>
      <c r="I469" s="18" t="str">
        <f>IFERROR(IF(INDEX(DATOS!AU:AU,MATCH(CHECKLIST!B469,DATOS!B:B,0),1)=0,"",INDEX(DATOS!AU:AU,MATCH(CHECKLIST!B469,DATOS!B:B,0),1)),"")</f>
        <v/>
      </c>
      <c r="J469" s="18" t="str">
        <f>IFERROR(IF(INDEX(DATOS!AS:AS,MATCH(CHECKLIST!B469,DATOS!B:B,0),1)=0,"",INDEX(DATOS!AS:AS,MATCH(CHECKLIST!B469,DATOS!B:B,0),1)),"")</f>
        <v/>
      </c>
      <c r="K469" s="50" t="str">
        <f>IFERROR(IF(INDEX(DATOS!AT:AT,MATCH(CHECKLIST!B469,DATOS!B:B,0),1)=0,"",INDEX(DATOS!AT:AT,MATCH(CHECKLIST!B469,DATOS!B:B,0),1)),"")</f>
        <v/>
      </c>
      <c r="L469" s="18" t="str">
        <f>IFERROR(IF(INDEX(DATOS!AV:AV,MATCH(CHECKLIST!B469,DATOS!B:B,0),1)=0,"",INDEX(DATOS!AV:AV,MATCH(CHECKLIST!B469,DATOS!B:B,0),1)),"")</f>
        <v/>
      </c>
      <c r="M469" s="18" t="str">
        <f>IFERROR(IF(INDEX(DATOS!AV:AV,MATCH(CHECKLIST!B469,DATOS!B:B,0),1)=0,"",INDEX(DATOS!AV:AV,MATCH(CHECKLIST!B469,DATOS!B:B,0),1)),"")</f>
        <v/>
      </c>
      <c r="N469" s="50" t="str">
        <f ca="1">IFERROR(IF(INDEX(DATOS!K:K,MATCH(CHECKLIST!B469,DATOS!B:B,0),1)="","X",IF(INDEX(DATOS!K:K,MATCH(CHECKLIST!B469,DATOS!B:B,0),1)&gt;YEAR(TODAY())-1,"","VENCIDA")),"")</f>
        <v/>
      </c>
      <c r="O469" s="50"/>
      <c r="P469" s="18" t="str">
        <f>IFERROR(IF(INDEX(DATOS!AW:AW,MATCH(CHECKLIST!B469,DATOS!B:B,0),1)=0,"",INDEX(DATOS!AW:AW,MATCH(CHECKLIST!B469,DATOS!B:B,0),1)),"")</f>
        <v/>
      </c>
      <c r="Q469" s="18" t="str">
        <f>IFERROR(IF(INDEX(DATOS!AX:AX,MATCH(CHECKLIST!B469,DATOS!B:B,0),1)=0,"",INDEX(DATOS!AX:AX,MATCH(CHECKLIST!B469,DATOS!B:B,0),1)),"")</f>
        <v/>
      </c>
      <c r="R469" t="str">
        <f>IF(B469="","",1)</f>
        <v/>
      </c>
      <c r="S469" t="str">
        <f t="shared" si="23"/>
        <v/>
      </c>
      <c r="U469" t="str">
        <f t="shared" si="21"/>
        <v/>
      </c>
      <c r="V469" t="str">
        <f t="shared" si="22"/>
        <v/>
      </c>
    </row>
    <row r="470" spans="1:22" x14ac:dyDescent="0.25">
      <c r="A470" s="13">
        <v>457</v>
      </c>
      <c r="B470" t="str">
        <f>IFERROR(INDEX(DATOS!B:B,MATCH(CHECKLIST!A470,DATOS!BM:BM,0),1),"")</f>
        <v/>
      </c>
      <c r="C470" t="str">
        <f>IFERROR(INDEX(DATOS!I:I,MATCH(CHECKLIST!A470,DATOS!BM:BM,0),1),"")</f>
        <v/>
      </c>
      <c r="D470" t="str">
        <f>IFERROR(INDEX(DATOS!R:R,MATCH(CHECKLIST!E470,DATOS!F:F,0),1),"")</f>
        <v/>
      </c>
      <c r="E470" s="17" t="str">
        <f>IFERROR(INDEX(DATOS!F:F,MATCH(CHECKLIST!A470,DATOS!BM:BM,0),1),"")</f>
        <v/>
      </c>
      <c r="F470" s="3" t="str">
        <f>IFERROR(IF(INDEX(DATOS!AL:AL,MATCH(CHECKLIST!B470,DATOS!B:B,0),1)=0,"",INDEX(DATOS!AL:AL,MATCH(CHECKLIST!B470,DATOS!B:B,0),1)),"")</f>
        <v/>
      </c>
      <c r="G470" s="18" t="str">
        <f>IFERROR(IF(INDEX(DATOS!AQ:AQ,MATCH(CHECKLIST!B470,DATOS!B:B,0),1)=0,"",INDEX(DATOS!AQ:AQ,MATCH(CHECKLIST!B470,DATOS!B:B,0),1)),"")</f>
        <v/>
      </c>
      <c r="H470" s="18" t="str">
        <f>IF(IFERROR(FIND(H$13,INDEX(DATOS!BS:BS,MATCH(CHECKLIST!B470,DATOS!B:B,0),1),1),"")="",IF(IFERROR(FIND("VENCIDA",INDEX(DATOS!AC:AC,MATCH(CHECKLIST!B470,DATOS!B:B,0),1),1),"")="","","VENCIDO"),"X")</f>
        <v/>
      </c>
      <c r="I470" s="18" t="str">
        <f>IFERROR(IF(INDEX(DATOS!AU:AU,MATCH(CHECKLIST!B470,DATOS!B:B,0),1)=0,"",INDEX(DATOS!AU:AU,MATCH(CHECKLIST!B470,DATOS!B:B,0),1)),"")</f>
        <v/>
      </c>
      <c r="J470" s="18" t="str">
        <f>IFERROR(IF(INDEX(DATOS!AS:AS,MATCH(CHECKLIST!B470,DATOS!B:B,0),1)=0,"",INDEX(DATOS!AS:AS,MATCH(CHECKLIST!B470,DATOS!B:B,0),1)),"")</f>
        <v/>
      </c>
      <c r="K470" s="50" t="str">
        <f>IFERROR(IF(INDEX(DATOS!AT:AT,MATCH(CHECKLIST!B470,DATOS!B:B,0),1)=0,"",INDEX(DATOS!AT:AT,MATCH(CHECKLIST!B470,DATOS!B:B,0),1)),"")</f>
        <v/>
      </c>
      <c r="L470" s="18" t="str">
        <f>IFERROR(IF(INDEX(DATOS!AV:AV,MATCH(CHECKLIST!B470,DATOS!B:B,0),1)=0,"",INDEX(DATOS!AV:AV,MATCH(CHECKLIST!B470,DATOS!B:B,0),1)),"")</f>
        <v/>
      </c>
      <c r="M470" s="18" t="str">
        <f>IFERROR(IF(INDEX(DATOS!AV:AV,MATCH(CHECKLIST!B470,DATOS!B:B,0),1)=0,"",INDEX(DATOS!AV:AV,MATCH(CHECKLIST!B470,DATOS!B:B,0),1)),"")</f>
        <v/>
      </c>
      <c r="N470" s="50" t="str">
        <f ca="1">IFERROR(IF(INDEX(DATOS!K:K,MATCH(CHECKLIST!B470,DATOS!B:B,0),1)="","X",IF(INDEX(DATOS!K:K,MATCH(CHECKLIST!B470,DATOS!B:B,0),1)&gt;YEAR(TODAY())-1,"","VENCIDA")),"")</f>
        <v/>
      </c>
      <c r="O470" s="50"/>
      <c r="P470" s="18" t="str">
        <f>IFERROR(IF(INDEX(DATOS!AW:AW,MATCH(CHECKLIST!B470,DATOS!B:B,0),1)=0,"",INDEX(DATOS!AW:AW,MATCH(CHECKLIST!B470,DATOS!B:B,0),1)),"")</f>
        <v/>
      </c>
      <c r="Q470" s="18" t="str">
        <f>IFERROR(IF(INDEX(DATOS!AX:AX,MATCH(CHECKLIST!B470,DATOS!B:B,0),1)=0,"",INDEX(DATOS!AX:AX,MATCH(CHECKLIST!B470,DATOS!B:B,0),1)),"")</f>
        <v/>
      </c>
      <c r="S470">
        <f t="shared" si="23"/>
        <v>0</v>
      </c>
      <c r="U470" t="str">
        <f t="shared" si="21"/>
        <v/>
      </c>
      <c r="V470" t="str">
        <f t="shared" si="22"/>
        <v/>
      </c>
    </row>
    <row r="471" spans="1:22" x14ac:dyDescent="0.25">
      <c r="A471" s="13">
        <v>458</v>
      </c>
      <c r="B471" t="str">
        <f>IFERROR(INDEX(DATOS!B:B,MATCH(CHECKLIST!A471,DATOS!BM:BM,0),1),"")</f>
        <v/>
      </c>
      <c r="C471" t="str">
        <f>IFERROR(INDEX(DATOS!I:I,MATCH(CHECKLIST!A471,DATOS!BM:BM,0),1),"")</f>
        <v/>
      </c>
      <c r="D471" t="str">
        <f>IFERROR(INDEX(DATOS!R:R,MATCH(CHECKLIST!E471,DATOS!F:F,0),1),"")</f>
        <v/>
      </c>
      <c r="E471" s="17" t="str">
        <f>IFERROR(INDEX(DATOS!F:F,MATCH(CHECKLIST!A471,DATOS!BM:BM,0),1),"")</f>
        <v/>
      </c>
      <c r="F471" s="3" t="str">
        <f>IFERROR(IF(INDEX(DATOS!AL:AL,MATCH(CHECKLIST!B471,DATOS!B:B,0),1)=0,"",INDEX(DATOS!AL:AL,MATCH(CHECKLIST!B471,DATOS!B:B,0),1)),"")</f>
        <v/>
      </c>
      <c r="G471" s="18" t="str">
        <f>IFERROR(IF(INDEX(DATOS!AQ:AQ,MATCH(CHECKLIST!B471,DATOS!B:B,0),1)=0,"",INDEX(DATOS!AQ:AQ,MATCH(CHECKLIST!B471,DATOS!B:B,0),1)),"")</f>
        <v/>
      </c>
      <c r="H471" s="18" t="str">
        <f>IF(IFERROR(FIND(H$13,INDEX(DATOS!BS:BS,MATCH(CHECKLIST!B471,DATOS!B:B,0),1),1),"")="",IF(IFERROR(FIND("VENCIDA",INDEX(DATOS!AC:AC,MATCH(CHECKLIST!B471,DATOS!B:B,0),1),1),"")="","","VENCIDO"),"X")</f>
        <v/>
      </c>
      <c r="I471" s="18" t="str">
        <f>IFERROR(IF(INDEX(DATOS!AU:AU,MATCH(CHECKLIST!B471,DATOS!B:B,0),1)=0,"",INDEX(DATOS!AU:AU,MATCH(CHECKLIST!B471,DATOS!B:B,0),1)),"")</f>
        <v/>
      </c>
      <c r="J471" s="18" t="str">
        <f>IFERROR(IF(INDEX(DATOS!AS:AS,MATCH(CHECKLIST!B471,DATOS!B:B,0),1)=0,"",INDEX(DATOS!AS:AS,MATCH(CHECKLIST!B471,DATOS!B:B,0),1)),"")</f>
        <v/>
      </c>
      <c r="K471" s="50" t="str">
        <f>IFERROR(IF(INDEX(DATOS!AT:AT,MATCH(CHECKLIST!B471,DATOS!B:B,0),1)=0,"",INDEX(DATOS!AT:AT,MATCH(CHECKLIST!B471,DATOS!B:B,0),1)),"")</f>
        <v/>
      </c>
      <c r="L471" s="18" t="str">
        <f>IFERROR(IF(INDEX(DATOS!AV:AV,MATCH(CHECKLIST!B471,DATOS!B:B,0),1)=0,"",INDEX(DATOS!AV:AV,MATCH(CHECKLIST!B471,DATOS!B:B,0),1)),"")</f>
        <v/>
      </c>
      <c r="M471" s="18" t="str">
        <f>IFERROR(IF(INDEX(DATOS!AV:AV,MATCH(CHECKLIST!B471,DATOS!B:B,0),1)=0,"",INDEX(DATOS!AV:AV,MATCH(CHECKLIST!B471,DATOS!B:B,0),1)),"")</f>
        <v/>
      </c>
      <c r="N471" s="50" t="str">
        <f ca="1">IFERROR(IF(INDEX(DATOS!K:K,MATCH(CHECKLIST!B471,DATOS!B:B,0),1)="","X",IF(INDEX(DATOS!K:K,MATCH(CHECKLIST!B471,DATOS!B:B,0),1)&gt;YEAR(TODAY())-1,"","VENCIDA")),"")</f>
        <v/>
      </c>
      <c r="O471" s="50"/>
      <c r="P471" s="18" t="str">
        <f>IFERROR(IF(INDEX(DATOS!AW:AW,MATCH(CHECKLIST!B471,DATOS!B:B,0),1)=0,"",INDEX(DATOS!AW:AW,MATCH(CHECKLIST!B471,DATOS!B:B,0),1)),"")</f>
        <v/>
      </c>
      <c r="Q471" s="18" t="str">
        <f>IFERROR(IF(INDEX(DATOS!AX:AX,MATCH(CHECKLIST!B471,DATOS!B:B,0),1)=0,"",INDEX(DATOS!AX:AX,MATCH(CHECKLIST!B471,DATOS!B:B,0),1)),"")</f>
        <v/>
      </c>
      <c r="R471" t="str">
        <f>IF(B471="","",1)</f>
        <v/>
      </c>
      <c r="S471" t="str">
        <f t="shared" si="23"/>
        <v/>
      </c>
      <c r="U471" t="str">
        <f t="shared" si="21"/>
        <v/>
      </c>
      <c r="V471" t="str">
        <f t="shared" si="22"/>
        <v/>
      </c>
    </row>
    <row r="472" spans="1:22" x14ac:dyDescent="0.25">
      <c r="A472" s="13">
        <v>459</v>
      </c>
      <c r="B472" t="str">
        <f>IFERROR(INDEX(DATOS!B:B,MATCH(CHECKLIST!A472,DATOS!BM:BM,0),1),"")</f>
        <v/>
      </c>
      <c r="C472" t="str">
        <f>IFERROR(INDEX(DATOS!I:I,MATCH(CHECKLIST!A472,DATOS!BM:BM,0),1),"")</f>
        <v/>
      </c>
      <c r="D472" t="str">
        <f>IFERROR(INDEX(DATOS!R:R,MATCH(CHECKLIST!E472,DATOS!F:F,0),1),"")</f>
        <v/>
      </c>
      <c r="E472" s="17" t="str">
        <f>IFERROR(INDEX(DATOS!F:F,MATCH(CHECKLIST!A472,DATOS!BM:BM,0),1),"")</f>
        <v/>
      </c>
      <c r="F472" s="3" t="str">
        <f>IFERROR(IF(INDEX(DATOS!AL:AL,MATCH(CHECKLIST!B472,DATOS!B:B,0),1)=0,"",INDEX(DATOS!AL:AL,MATCH(CHECKLIST!B472,DATOS!B:B,0),1)),"")</f>
        <v/>
      </c>
      <c r="G472" s="18" t="str">
        <f>IFERROR(IF(INDEX(DATOS!AQ:AQ,MATCH(CHECKLIST!B472,DATOS!B:B,0),1)=0,"",INDEX(DATOS!AQ:AQ,MATCH(CHECKLIST!B472,DATOS!B:B,0),1)),"")</f>
        <v/>
      </c>
      <c r="H472" s="18" t="str">
        <f>IF(IFERROR(FIND(H$13,INDEX(DATOS!BS:BS,MATCH(CHECKLIST!B472,DATOS!B:B,0),1),1),"")="",IF(IFERROR(FIND("VENCIDA",INDEX(DATOS!AC:AC,MATCH(CHECKLIST!B472,DATOS!B:B,0),1),1),"")="","","VENCIDO"),"X")</f>
        <v/>
      </c>
      <c r="I472" s="18" t="str">
        <f>IFERROR(IF(INDEX(DATOS!AU:AU,MATCH(CHECKLIST!B472,DATOS!B:B,0),1)=0,"",INDEX(DATOS!AU:AU,MATCH(CHECKLIST!B472,DATOS!B:B,0),1)),"")</f>
        <v/>
      </c>
      <c r="J472" s="18" t="str">
        <f>IFERROR(IF(INDEX(DATOS!AS:AS,MATCH(CHECKLIST!B472,DATOS!B:B,0),1)=0,"",INDEX(DATOS!AS:AS,MATCH(CHECKLIST!B472,DATOS!B:B,0),1)),"")</f>
        <v/>
      </c>
      <c r="K472" s="50" t="str">
        <f>IFERROR(IF(INDEX(DATOS!AT:AT,MATCH(CHECKLIST!B472,DATOS!B:B,0),1)=0,"",INDEX(DATOS!AT:AT,MATCH(CHECKLIST!B472,DATOS!B:B,0),1)),"")</f>
        <v/>
      </c>
      <c r="L472" s="18" t="str">
        <f>IFERROR(IF(INDEX(DATOS!AV:AV,MATCH(CHECKLIST!B472,DATOS!B:B,0),1)=0,"",INDEX(DATOS!AV:AV,MATCH(CHECKLIST!B472,DATOS!B:B,0),1)),"")</f>
        <v/>
      </c>
      <c r="M472" s="18" t="str">
        <f>IFERROR(IF(INDEX(DATOS!AV:AV,MATCH(CHECKLIST!B472,DATOS!B:B,0),1)=0,"",INDEX(DATOS!AV:AV,MATCH(CHECKLIST!B472,DATOS!B:B,0),1)),"")</f>
        <v/>
      </c>
      <c r="N472" s="50" t="str">
        <f ca="1">IFERROR(IF(INDEX(DATOS!K:K,MATCH(CHECKLIST!B472,DATOS!B:B,0),1)="","X",IF(INDEX(DATOS!K:K,MATCH(CHECKLIST!B472,DATOS!B:B,0),1)&gt;YEAR(TODAY())-1,"","VENCIDA")),"")</f>
        <v/>
      </c>
      <c r="O472" s="50"/>
      <c r="P472" s="18" t="str">
        <f>IFERROR(IF(INDEX(DATOS!AW:AW,MATCH(CHECKLIST!B472,DATOS!B:B,0),1)=0,"",INDEX(DATOS!AW:AW,MATCH(CHECKLIST!B472,DATOS!B:B,0),1)),"")</f>
        <v/>
      </c>
      <c r="Q472" s="18" t="str">
        <f>IFERROR(IF(INDEX(DATOS!AX:AX,MATCH(CHECKLIST!B472,DATOS!B:B,0),1)=0,"",INDEX(DATOS!AX:AX,MATCH(CHECKLIST!B472,DATOS!B:B,0),1)),"")</f>
        <v/>
      </c>
      <c r="S472">
        <f t="shared" si="23"/>
        <v>0</v>
      </c>
      <c r="U472" t="str">
        <f t="shared" si="21"/>
        <v/>
      </c>
      <c r="V472" t="str">
        <f t="shared" si="22"/>
        <v/>
      </c>
    </row>
    <row r="473" spans="1:22" x14ac:dyDescent="0.25">
      <c r="A473" s="13">
        <v>460</v>
      </c>
      <c r="B473" t="str">
        <f>IFERROR(INDEX(DATOS!B:B,MATCH(CHECKLIST!A473,DATOS!BM:BM,0),1),"")</f>
        <v/>
      </c>
      <c r="C473" t="str">
        <f>IFERROR(INDEX(DATOS!I:I,MATCH(CHECKLIST!A473,DATOS!BM:BM,0),1),"")</f>
        <v/>
      </c>
      <c r="D473" t="str">
        <f>IFERROR(INDEX(DATOS!R:R,MATCH(CHECKLIST!E473,DATOS!F:F,0),1),"")</f>
        <v/>
      </c>
      <c r="E473" s="17" t="str">
        <f>IFERROR(INDEX(DATOS!F:F,MATCH(CHECKLIST!A473,DATOS!BM:BM,0),1),"")</f>
        <v/>
      </c>
      <c r="F473" s="3" t="str">
        <f>IFERROR(IF(INDEX(DATOS!AL:AL,MATCH(CHECKLIST!B473,DATOS!B:B,0),1)=0,"",INDEX(DATOS!AL:AL,MATCH(CHECKLIST!B473,DATOS!B:B,0),1)),"")</f>
        <v/>
      </c>
      <c r="G473" s="18" t="str">
        <f>IFERROR(IF(INDEX(DATOS!AQ:AQ,MATCH(CHECKLIST!B473,DATOS!B:B,0),1)=0,"",INDEX(DATOS!AQ:AQ,MATCH(CHECKLIST!B473,DATOS!B:B,0),1)),"")</f>
        <v/>
      </c>
      <c r="H473" s="18" t="str">
        <f>IF(IFERROR(FIND(H$13,INDEX(DATOS!BS:BS,MATCH(CHECKLIST!B473,DATOS!B:B,0),1),1),"")="",IF(IFERROR(FIND("VENCIDA",INDEX(DATOS!AC:AC,MATCH(CHECKLIST!B473,DATOS!B:B,0),1),1),"")="","","VENCIDO"),"X")</f>
        <v/>
      </c>
      <c r="I473" s="18" t="str">
        <f>IFERROR(IF(INDEX(DATOS!AU:AU,MATCH(CHECKLIST!B473,DATOS!B:B,0),1)=0,"",INDEX(DATOS!AU:AU,MATCH(CHECKLIST!B473,DATOS!B:B,0),1)),"")</f>
        <v/>
      </c>
      <c r="J473" s="18" t="str">
        <f>IFERROR(IF(INDEX(DATOS!AS:AS,MATCH(CHECKLIST!B473,DATOS!B:B,0),1)=0,"",INDEX(DATOS!AS:AS,MATCH(CHECKLIST!B473,DATOS!B:B,0),1)),"")</f>
        <v/>
      </c>
      <c r="K473" s="50" t="str">
        <f>IFERROR(IF(INDEX(DATOS!AT:AT,MATCH(CHECKLIST!B473,DATOS!B:B,0),1)=0,"",INDEX(DATOS!AT:AT,MATCH(CHECKLIST!B473,DATOS!B:B,0),1)),"")</f>
        <v/>
      </c>
      <c r="L473" s="18" t="str">
        <f>IFERROR(IF(INDEX(DATOS!AV:AV,MATCH(CHECKLIST!B473,DATOS!B:B,0),1)=0,"",INDEX(DATOS!AV:AV,MATCH(CHECKLIST!B473,DATOS!B:B,0),1)),"")</f>
        <v/>
      </c>
      <c r="M473" s="18" t="str">
        <f>IFERROR(IF(INDEX(DATOS!AV:AV,MATCH(CHECKLIST!B473,DATOS!B:B,0),1)=0,"",INDEX(DATOS!AV:AV,MATCH(CHECKLIST!B473,DATOS!B:B,0),1)),"")</f>
        <v/>
      </c>
      <c r="N473" s="50" t="str">
        <f ca="1">IFERROR(IF(INDEX(DATOS!K:K,MATCH(CHECKLIST!B473,DATOS!B:B,0),1)="","X",IF(INDEX(DATOS!K:K,MATCH(CHECKLIST!B473,DATOS!B:B,0),1)&gt;YEAR(TODAY())-1,"","VENCIDA")),"")</f>
        <v/>
      </c>
      <c r="O473" s="50"/>
      <c r="P473" s="18" t="str">
        <f>IFERROR(IF(INDEX(DATOS!AW:AW,MATCH(CHECKLIST!B473,DATOS!B:B,0),1)=0,"",INDEX(DATOS!AW:AW,MATCH(CHECKLIST!B473,DATOS!B:B,0),1)),"")</f>
        <v/>
      </c>
      <c r="Q473" s="18" t="str">
        <f>IFERROR(IF(INDEX(DATOS!AX:AX,MATCH(CHECKLIST!B473,DATOS!B:B,0),1)=0,"",INDEX(DATOS!AX:AX,MATCH(CHECKLIST!B473,DATOS!B:B,0),1)),"")</f>
        <v/>
      </c>
      <c r="R473" t="str">
        <f>IF(B473="","",1)</f>
        <v/>
      </c>
      <c r="S473" t="str">
        <f t="shared" si="23"/>
        <v/>
      </c>
      <c r="U473" t="str">
        <f t="shared" si="21"/>
        <v/>
      </c>
      <c r="V473" t="str">
        <f t="shared" si="22"/>
        <v/>
      </c>
    </row>
    <row r="474" spans="1:22" x14ac:dyDescent="0.25">
      <c r="A474" s="13">
        <v>461</v>
      </c>
      <c r="B474" t="str">
        <f>IFERROR(INDEX(DATOS!B:B,MATCH(CHECKLIST!A474,DATOS!BM:BM,0),1),"")</f>
        <v/>
      </c>
      <c r="C474" t="str">
        <f>IFERROR(INDEX(DATOS!I:I,MATCH(CHECKLIST!A474,DATOS!BM:BM,0),1),"")</f>
        <v/>
      </c>
      <c r="D474" t="str">
        <f>IFERROR(INDEX(DATOS!R:R,MATCH(CHECKLIST!E474,DATOS!F:F,0),1),"")</f>
        <v/>
      </c>
      <c r="E474" s="17" t="str">
        <f>IFERROR(INDEX(DATOS!F:F,MATCH(CHECKLIST!A474,DATOS!BM:BM,0),1),"")</f>
        <v/>
      </c>
      <c r="F474" s="3" t="str">
        <f>IFERROR(IF(INDEX(DATOS!AL:AL,MATCH(CHECKLIST!B474,DATOS!B:B,0),1)=0,"",INDEX(DATOS!AL:AL,MATCH(CHECKLIST!B474,DATOS!B:B,0),1)),"")</f>
        <v/>
      </c>
      <c r="G474" s="18" t="str">
        <f>IFERROR(IF(INDEX(DATOS!AQ:AQ,MATCH(CHECKLIST!B474,DATOS!B:B,0),1)=0,"",INDEX(DATOS!AQ:AQ,MATCH(CHECKLIST!B474,DATOS!B:B,0),1)),"")</f>
        <v/>
      </c>
      <c r="H474" s="18" t="str">
        <f>IF(IFERROR(FIND(H$13,INDEX(DATOS!BS:BS,MATCH(CHECKLIST!B474,DATOS!B:B,0),1),1),"")="",IF(IFERROR(FIND("VENCIDA",INDEX(DATOS!AC:AC,MATCH(CHECKLIST!B474,DATOS!B:B,0),1),1),"")="","","VENCIDO"),"X")</f>
        <v/>
      </c>
      <c r="I474" s="18" t="str">
        <f>IFERROR(IF(INDEX(DATOS!AU:AU,MATCH(CHECKLIST!B474,DATOS!B:B,0),1)=0,"",INDEX(DATOS!AU:AU,MATCH(CHECKLIST!B474,DATOS!B:B,0),1)),"")</f>
        <v/>
      </c>
      <c r="J474" s="18" t="str">
        <f>IFERROR(IF(INDEX(DATOS!AS:AS,MATCH(CHECKLIST!B474,DATOS!B:B,0),1)=0,"",INDEX(DATOS!AS:AS,MATCH(CHECKLIST!B474,DATOS!B:B,0),1)),"")</f>
        <v/>
      </c>
      <c r="K474" s="50" t="str">
        <f>IFERROR(IF(INDEX(DATOS!AT:AT,MATCH(CHECKLIST!B474,DATOS!B:B,0),1)=0,"",INDEX(DATOS!AT:AT,MATCH(CHECKLIST!B474,DATOS!B:B,0),1)),"")</f>
        <v/>
      </c>
      <c r="L474" s="18" t="str">
        <f>IFERROR(IF(INDEX(DATOS!AV:AV,MATCH(CHECKLIST!B474,DATOS!B:B,0),1)=0,"",INDEX(DATOS!AV:AV,MATCH(CHECKLIST!B474,DATOS!B:B,0),1)),"")</f>
        <v/>
      </c>
      <c r="M474" s="18" t="str">
        <f>IFERROR(IF(INDEX(DATOS!AV:AV,MATCH(CHECKLIST!B474,DATOS!B:B,0),1)=0,"",INDEX(DATOS!AV:AV,MATCH(CHECKLIST!B474,DATOS!B:B,0),1)),"")</f>
        <v/>
      </c>
      <c r="N474" s="50" t="str">
        <f ca="1">IFERROR(IF(INDEX(DATOS!K:K,MATCH(CHECKLIST!B474,DATOS!B:B,0),1)="","X",IF(INDEX(DATOS!K:K,MATCH(CHECKLIST!B474,DATOS!B:B,0),1)&gt;YEAR(TODAY())-1,"","VENCIDA")),"")</f>
        <v/>
      </c>
      <c r="O474" s="50"/>
      <c r="P474" s="18" t="str">
        <f>IFERROR(IF(INDEX(DATOS!AW:AW,MATCH(CHECKLIST!B474,DATOS!B:B,0),1)=0,"",INDEX(DATOS!AW:AW,MATCH(CHECKLIST!B474,DATOS!B:B,0),1)),"")</f>
        <v/>
      </c>
      <c r="Q474" s="18" t="str">
        <f>IFERROR(IF(INDEX(DATOS!AX:AX,MATCH(CHECKLIST!B474,DATOS!B:B,0),1)=0,"",INDEX(DATOS!AX:AX,MATCH(CHECKLIST!B474,DATOS!B:B,0),1)),"")</f>
        <v/>
      </c>
      <c r="S474">
        <f t="shared" si="23"/>
        <v>0</v>
      </c>
      <c r="U474" t="str">
        <f t="shared" si="21"/>
        <v/>
      </c>
      <c r="V474" t="str">
        <f t="shared" si="22"/>
        <v/>
      </c>
    </row>
    <row r="475" spans="1:22" x14ac:dyDescent="0.25">
      <c r="A475" s="13">
        <v>462</v>
      </c>
      <c r="B475" t="str">
        <f>IFERROR(INDEX(DATOS!B:B,MATCH(CHECKLIST!A475,DATOS!BM:BM,0),1),"")</f>
        <v/>
      </c>
      <c r="C475" t="str">
        <f>IFERROR(INDEX(DATOS!I:I,MATCH(CHECKLIST!A475,DATOS!BM:BM,0),1),"")</f>
        <v/>
      </c>
      <c r="D475" t="str">
        <f>IFERROR(INDEX(DATOS!R:R,MATCH(CHECKLIST!E475,DATOS!F:F,0),1),"")</f>
        <v/>
      </c>
      <c r="E475" s="17" t="str">
        <f>IFERROR(INDEX(DATOS!F:F,MATCH(CHECKLIST!A475,DATOS!BM:BM,0),1),"")</f>
        <v/>
      </c>
      <c r="F475" s="3" t="str">
        <f>IFERROR(IF(INDEX(DATOS!AL:AL,MATCH(CHECKLIST!B475,DATOS!B:B,0),1)=0,"",INDEX(DATOS!AL:AL,MATCH(CHECKLIST!B475,DATOS!B:B,0),1)),"")</f>
        <v/>
      </c>
      <c r="G475" s="18" t="str">
        <f>IFERROR(IF(INDEX(DATOS!AQ:AQ,MATCH(CHECKLIST!B475,DATOS!B:B,0),1)=0,"",INDEX(DATOS!AQ:AQ,MATCH(CHECKLIST!B475,DATOS!B:B,0),1)),"")</f>
        <v/>
      </c>
      <c r="H475" s="18" t="str">
        <f>IF(IFERROR(FIND(H$13,INDEX(DATOS!BS:BS,MATCH(CHECKLIST!B475,DATOS!B:B,0),1),1),"")="",IF(IFERROR(FIND("VENCIDA",INDEX(DATOS!AC:AC,MATCH(CHECKLIST!B475,DATOS!B:B,0),1),1),"")="","","VENCIDO"),"X")</f>
        <v/>
      </c>
      <c r="I475" s="18" t="str">
        <f>IFERROR(IF(INDEX(DATOS!AU:AU,MATCH(CHECKLIST!B475,DATOS!B:B,0),1)=0,"",INDEX(DATOS!AU:AU,MATCH(CHECKLIST!B475,DATOS!B:B,0),1)),"")</f>
        <v/>
      </c>
      <c r="J475" s="18" t="str">
        <f>IFERROR(IF(INDEX(DATOS!AS:AS,MATCH(CHECKLIST!B475,DATOS!B:B,0),1)=0,"",INDEX(DATOS!AS:AS,MATCH(CHECKLIST!B475,DATOS!B:B,0),1)),"")</f>
        <v/>
      </c>
      <c r="K475" s="50" t="str">
        <f>IFERROR(IF(INDEX(DATOS!AT:AT,MATCH(CHECKLIST!B475,DATOS!B:B,0),1)=0,"",INDEX(DATOS!AT:AT,MATCH(CHECKLIST!B475,DATOS!B:B,0),1)),"")</f>
        <v/>
      </c>
      <c r="L475" s="18" t="str">
        <f>IFERROR(IF(INDEX(DATOS!AV:AV,MATCH(CHECKLIST!B475,DATOS!B:B,0),1)=0,"",INDEX(DATOS!AV:AV,MATCH(CHECKLIST!B475,DATOS!B:B,0),1)),"")</f>
        <v/>
      </c>
      <c r="M475" s="18" t="str">
        <f>IFERROR(IF(INDEX(DATOS!AV:AV,MATCH(CHECKLIST!B475,DATOS!B:B,0),1)=0,"",INDEX(DATOS!AV:AV,MATCH(CHECKLIST!B475,DATOS!B:B,0),1)),"")</f>
        <v/>
      </c>
      <c r="N475" s="50" t="str">
        <f ca="1">IFERROR(IF(INDEX(DATOS!K:K,MATCH(CHECKLIST!B475,DATOS!B:B,0),1)="","X",IF(INDEX(DATOS!K:K,MATCH(CHECKLIST!B475,DATOS!B:B,0),1)&gt;YEAR(TODAY())-1,"","VENCIDA")),"")</f>
        <v/>
      </c>
      <c r="O475" s="50"/>
      <c r="P475" s="18" t="str">
        <f>IFERROR(IF(INDEX(DATOS!AW:AW,MATCH(CHECKLIST!B475,DATOS!B:B,0),1)=0,"",INDEX(DATOS!AW:AW,MATCH(CHECKLIST!B475,DATOS!B:B,0),1)),"")</f>
        <v/>
      </c>
      <c r="Q475" s="18" t="str">
        <f>IFERROR(IF(INDEX(DATOS!AX:AX,MATCH(CHECKLIST!B475,DATOS!B:B,0),1)=0,"",INDEX(DATOS!AX:AX,MATCH(CHECKLIST!B475,DATOS!B:B,0),1)),"")</f>
        <v/>
      </c>
      <c r="R475" t="str">
        <f>IF(B475="","",1)</f>
        <v/>
      </c>
      <c r="S475" t="str">
        <f t="shared" si="23"/>
        <v/>
      </c>
      <c r="U475" t="str">
        <f t="shared" si="21"/>
        <v/>
      </c>
      <c r="V475" t="str">
        <f t="shared" si="22"/>
        <v/>
      </c>
    </row>
    <row r="476" spans="1:22" x14ac:dyDescent="0.25">
      <c r="A476" s="13">
        <v>463</v>
      </c>
      <c r="B476" t="str">
        <f>IFERROR(INDEX(DATOS!B:B,MATCH(CHECKLIST!A476,DATOS!BM:BM,0),1),"")</f>
        <v/>
      </c>
      <c r="C476" t="str">
        <f>IFERROR(INDEX(DATOS!I:I,MATCH(CHECKLIST!A476,DATOS!BM:BM,0),1),"")</f>
        <v/>
      </c>
      <c r="D476" t="str">
        <f>IFERROR(INDEX(DATOS!R:R,MATCH(CHECKLIST!E476,DATOS!F:F,0),1),"")</f>
        <v/>
      </c>
      <c r="E476" s="17" t="str">
        <f>IFERROR(INDEX(DATOS!F:F,MATCH(CHECKLIST!A476,DATOS!BM:BM,0),1),"")</f>
        <v/>
      </c>
      <c r="F476" s="3" t="str">
        <f>IFERROR(IF(INDEX(DATOS!AL:AL,MATCH(CHECKLIST!B476,DATOS!B:B,0),1)=0,"",INDEX(DATOS!AL:AL,MATCH(CHECKLIST!B476,DATOS!B:B,0),1)),"")</f>
        <v/>
      </c>
      <c r="G476" s="18" t="str">
        <f>IFERROR(IF(INDEX(DATOS!AQ:AQ,MATCH(CHECKLIST!B476,DATOS!B:B,0),1)=0,"",INDEX(DATOS!AQ:AQ,MATCH(CHECKLIST!B476,DATOS!B:B,0),1)),"")</f>
        <v/>
      </c>
      <c r="H476" s="18" t="str">
        <f>IF(IFERROR(FIND(H$13,INDEX(DATOS!BS:BS,MATCH(CHECKLIST!B476,DATOS!B:B,0),1),1),"")="",IF(IFERROR(FIND("VENCIDA",INDEX(DATOS!AC:AC,MATCH(CHECKLIST!B476,DATOS!B:B,0),1),1),"")="","","VENCIDO"),"X")</f>
        <v/>
      </c>
      <c r="I476" s="18" t="str">
        <f>IFERROR(IF(INDEX(DATOS!AU:AU,MATCH(CHECKLIST!B476,DATOS!B:B,0),1)=0,"",INDEX(DATOS!AU:AU,MATCH(CHECKLIST!B476,DATOS!B:B,0),1)),"")</f>
        <v/>
      </c>
      <c r="J476" s="18" t="str">
        <f>IFERROR(IF(INDEX(DATOS!AS:AS,MATCH(CHECKLIST!B476,DATOS!B:B,0),1)=0,"",INDEX(DATOS!AS:AS,MATCH(CHECKLIST!B476,DATOS!B:B,0),1)),"")</f>
        <v/>
      </c>
      <c r="K476" s="50" t="str">
        <f>IFERROR(IF(INDEX(DATOS!AT:AT,MATCH(CHECKLIST!B476,DATOS!B:B,0),1)=0,"",INDEX(DATOS!AT:AT,MATCH(CHECKLIST!B476,DATOS!B:B,0),1)),"")</f>
        <v/>
      </c>
      <c r="L476" s="18" t="str">
        <f>IFERROR(IF(INDEX(DATOS!AV:AV,MATCH(CHECKLIST!B476,DATOS!B:B,0),1)=0,"",INDEX(DATOS!AV:AV,MATCH(CHECKLIST!B476,DATOS!B:B,0),1)),"")</f>
        <v/>
      </c>
      <c r="M476" s="18" t="str">
        <f>IFERROR(IF(INDEX(DATOS!AV:AV,MATCH(CHECKLIST!B476,DATOS!B:B,0),1)=0,"",INDEX(DATOS!AV:AV,MATCH(CHECKLIST!B476,DATOS!B:B,0),1)),"")</f>
        <v/>
      </c>
      <c r="N476" s="50" t="str">
        <f ca="1">IFERROR(IF(INDEX(DATOS!K:K,MATCH(CHECKLIST!B476,DATOS!B:B,0),1)="","X",IF(INDEX(DATOS!K:K,MATCH(CHECKLIST!B476,DATOS!B:B,0),1)&gt;YEAR(TODAY())-1,"","VENCIDA")),"")</f>
        <v/>
      </c>
      <c r="O476" s="50"/>
      <c r="P476" s="18" t="str">
        <f>IFERROR(IF(INDEX(DATOS!AW:AW,MATCH(CHECKLIST!B476,DATOS!B:B,0),1)=0,"",INDEX(DATOS!AW:AW,MATCH(CHECKLIST!B476,DATOS!B:B,0),1)),"")</f>
        <v/>
      </c>
      <c r="Q476" s="18" t="str">
        <f>IFERROR(IF(INDEX(DATOS!AX:AX,MATCH(CHECKLIST!B476,DATOS!B:B,0),1)=0,"",INDEX(DATOS!AX:AX,MATCH(CHECKLIST!B476,DATOS!B:B,0),1)),"")</f>
        <v/>
      </c>
      <c r="S476">
        <f t="shared" si="23"/>
        <v>0</v>
      </c>
      <c r="U476" t="str">
        <f t="shared" si="21"/>
        <v/>
      </c>
      <c r="V476" t="str">
        <f t="shared" si="22"/>
        <v/>
      </c>
    </row>
    <row r="477" spans="1:22" x14ac:dyDescent="0.25">
      <c r="A477" s="13">
        <v>464</v>
      </c>
      <c r="B477" t="str">
        <f>IFERROR(INDEX(DATOS!B:B,MATCH(CHECKLIST!A477,DATOS!BM:BM,0),1),"")</f>
        <v/>
      </c>
      <c r="C477" t="str">
        <f>IFERROR(INDEX(DATOS!I:I,MATCH(CHECKLIST!A477,DATOS!BM:BM,0),1),"")</f>
        <v/>
      </c>
      <c r="D477" t="str">
        <f>IFERROR(INDEX(DATOS!R:R,MATCH(CHECKLIST!E477,DATOS!F:F,0),1),"")</f>
        <v/>
      </c>
      <c r="E477" s="17" t="str">
        <f>IFERROR(INDEX(DATOS!F:F,MATCH(CHECKLIST!A477,DATOS!BM:BM,0),1),"")</f>
        <v/>
      </c>
      <c r="F477" s="3" t="str">
        <f>IFERROR(IF(INDEX(DATOS!AL:AL,MATCH(CHECKLIST!B477,DATOS!B:B,0),1)=0,"",INDEX(DATOS!AL:AL,MATCH(CHECKLIST!B477,DATOS!B:B,0),1)),"")</f>
        <v/>
      </c>
      <c r="G477" s="18" t="str">
        <f>IFERROR(IF(INDEX(DATOS!AQ:AQ,MATCH(CHECKLIST!B477,DATOS!B:B,0),1)=0,"",INDEX(DATOS!AQ:AQ,MATCH(CHECKLIST!B477,DATOS!B:B,0),1)),"")</f>
        <v/>
      </c>
      <c r="H477" s="18" t="str">
        <f>IF(IFERROR(FIND(H$13,INDEX(DATOS!BS:BS,MATCH(CHECKLIST!B477,DATOS!B:B,0),1),1),"")="",IF(IFERROR(FIND("VENCIDA",INDEX(DATOS!AC:AC,MATCH(CHECKLIST!B477,DATOS!B:B,0),1),1),"")="","","VENCIDO"),"X")</f>
        <v/>
      </c>
      <c r="I477" s="18" t="str">
        <f>IFERROR(IF(INDEX(DATOS!AU:AU,MATCH(CHECKLIST!B477,DATOS!B:B,0),1)=0,"",INDEX(DATOS!AU:AU,MATCH(CHECKLIST!B477,DATOS!B:B,0),1)),"")</f>
        <v/>
      </c>
      <c r="J477" s="18" t="str">
        <f>IFERROR(IF(INDEX(DATOS!AS:AS,MATCH(CHECKLIST!B477,DATOS!B:B,0),1)=0,"",INDEX(DATOS!AS:AS,MATCH(CHECKLIST!B477,DATOS!B:B,0),1)),"")</f>
        <v/>
      </c>
      <c r="K477" s="50" t="str">
        <f>IFERROR(IF(INDEX(DATOS!AT:AT,MATCH(CHECKLIST!B477,DATOS!B:B,0),1)=0,"",INDEX(DATOS!AT:AT,MATCH(CHECKLIST!B477,DATOS!B:B,0),1)),"")</f>
        <v/>
      </c>
      <c r="L477" s="18" t="str">
        <f>IFERROR(IF(INDEX(DATOS!AV:AV,MATCH(CHECKLIST!B477,DATOS!B:B,0),1)=0,"",INDEX(DATOS!AV:AV,MATCH(CHECKLIST!B477,DATOS!B:B,0),1)),"")</f>
        <v/>
      </c>
      <c r="M477" s="18" t="str">
        <f>IFERROR(IF(INDEX(DATOS!AV:AV,MATCH(CHECKLIST!B477,DATOS!B:B,0),1)=0,"",INDEX(DATOS!AV:AV,MATCH(CHECKLIST!B477,DATOS!B:B,0),1)),"")</f>
        <v/>
      </c>
      <c r="N477" s="50" t="str">
        <f ca="1">IFERROR(IF(INDEX(DATOS!K:K,MATCH(CHECKLIST!B477,DATOS!B:B,0),1)="","X",IF(INDEX(DATOS!K:K,MATCH(CHECKLIST!B477,DATOS!B:B,0),1)&gt;YEAR(TODAY())-1,"","VENCIDA")),"")</f>
        <v/>
      </c>
      <c r="O477" s="50"/>
      <c r="P477" s="18" t="str">
        <f>IFERROR(IF(INDEX(DATOS!AW:AW,MATCH(CHECKLIST!B477,DATOS!B:B,0),1)=0,"",INDEX(DATOS!AW:AW,MATCH(CHECKLIST!B477,DATOS!B:B,0),1)),"")</f>
        <v/>
      </c>
      <c r="Q477" s="18" t="str">
        <f>IFERROR(IF(INDEX(DATOS!AX:AX,MATCH(CHECKLIST!B477,DATOS!B:B,0),1)=0,"",INDEX(DATOS!AX:AX,MATCH(CHECKLIST!B477,DATOS!B:B,0),1)),"")</f>
        <v/>
      </c>
      <c r="R477" t="str">
        <f>IF(B477="","",1)</f>
        <v/>
      </c>
      <c r="S477" t="str">
        <f t="shared" si="23"/>
        <v/>
      </c>
      <c r="U477" t="str">
        <f t="shared" si="21"/>
        <v/>
      </c>
      <c r="V477" t="str">
        <f t="shared" si="22"/>
        <v/>
      </c>
    </row>
    <row r="478" spans="1:22" x14ac:dyDescent="0.25">
      <c r="A478" s="13">
        <v>465</v>
      </c>
      <c r="B478" t="str">
        <f>IFERROR(INDEX(DATOS!B:B,MATCH(CHECKLIST!A478,DATOS!BM:BM,0),1),"")</f>
        <v/>
      </c>
      <c r="C478" t="str">
        <f>IFERROR(INDEX(DATOS!I:I,MATCH(CHECKLIST!A478,DATOS!BM:BM,0),1),"")</f>
        <v/>
      </c>
      <c r="D478" t="str">
        <f>IFERROR(INDEX(DATOS!R:R,MATCH(CHECKLIST!E478,DATOS!F:F,0),1),"")</f>
        <v/>
      </c>
      <c r="E478" s="17" t="str">
        <f>IFERROR(INDEX(DATOS!F:F,MATCH(CHECKLIST!A478,DATOS!BM:BM,0),1),"")</f>
        <v/>
      </c>
      <c r="F478" s="3" t="str">
        <f>IFERROR(IF(INDEX(DATOS!AL:AL,MATCH(CHECKLIST!B478,DATOS!B:B,0),1)=0,"",INDEX(DATOS!AL:AL,MATCH(CHECKLIST!B478,DATOS!B:B,0),1)),"")</f>
        <v/>
      </c>
      <c r="G478" s="18" t="str">
        <f>IFERROR(IF(INDEX(DATOS!AQ:AQ,MATCH(CHECKLIST!B478,DATOS!B:B,0),1)=0,"",INDEX(DATOS!AQ:AQ,MATCH(CHECKLIST!B478,DATOS!B:B,0),1)),"")</f>
        <v/>
      </c>
      <c r="H478" s="18" t="str">
        <f>IF(IFERROR(FIND(H$13,INDEX(DATOS!BS:BS,MATCH(CHECKLIST!B478,DATOS!B:B,0),1),1),"")="",IF(IFERROR(FIND("VENCIDA",INDEX(DATOS!AC:AC,MATCH(CHECKLIST!B478,DATOS!B:B,0),1),1),"")="","","VENCIDO"),"X")</f>
        <v/>
      </c>
      <c r="I478" s="18" t="str">
        <f>IFERROR(IF(INDEX(DATOS!AU:AU,MATCH(CHECKLIST!B478,DATOS!B:B,0),1)=0,"",INDEX(DATOS!AU:AU,MATCH(CHECKLIST!B478,DATOS!B:B,0),1)),"")</f>
        <v/>
      </c>
      <c r="J478" s="18" t="str">
        <f>IFERROR(IF(INDEX(DATOS!AS:AS,MATCH(CHECKLIST!B478,DATOS!B:B,0),1)=0,"",INDEX(DATOS!AS:AS,MATCH(CHECKLIST!B478,DATOS!B:B,0),1)),"")</f>
        <v/>
      </c>
      <c r="K478" s="50" t="str">
        <f>IFERROR(IF(INDEX(DATOS!AT:AT,MATCH(CHECKLIST!B478,DATOS!B:B,0),1)=0,"",INDEX(DATOS!AT:AT,MATCH(CHECKLIST!B478,DATOS!B:B,0),1)),"")</f>
        <v/>
      </c>
      <c r="L478" s="18" t="str">
        <f>IFERROR(IF(INDEX(DATOS!AV:AV,MATCH(CHECKLIST!B478,DATOS!B:B,0),1)=0,"",INDEX(DATOS!AV:AV,MATCH(CHECKLIST!B478,DATOS!B:B,0),1)),"")</f>
        <v/>
      </c>
      <c r="M478" s="18" t="str">
        <f>IFERROR(IF(INDEX(DATOS!AV:AV,MATCH(CHECKLIST!B478,DATOS!B:B,0),1)=0,"",INDEX(DATOS!AV:AV,MATCH(CHECKLIST!B478,DATOS!B:B,0),1)),"")</f>
        <v/>
      </c>
      <c r="N478" s="50" t="str">
        <f ca="1">IFERROR(IF(INDEX(DATOS!K:K,MATCH(CHECKLIST!B478,DATOS!B:B,0),1)="","X",IF(INDEX(DATOS!K:K,MATCH(CHECKLIST!B478,DATOS!B:B,0),1)&gt;YEAR(TODAY())-1,"","VENCIDA")),"")</f>
        <v/>
      </c>
      <c r="O478" s="50"/>
      <c r="P478" s="18" t="str">
        <f>IFERROR(IF(INDEX(DATOS!AW:AW,MATCH(CHECKLIST!B478,DATOS!B:B,0),1)=0,"",INDEX(DATOS!AW:AW,MATCH(CHECKLIST!B478,DATOS!B:B,0),1)),"")</f>
        <v/>
      </c>
      <c r="Q478" s="18" t="str">
        <f>IFERROR(IF(INDEX(DATOS!AX:AX,MATCH(CHECKLIST!B478,DATOS!B:B,0),1)=0,"",INDEX(DATOS!AX:AX,MATCH(CHECKLIST!B478,DATOS!B:B,0),1)),"")</f>
        <v/>
      </c>
      <c r="S478">
        <f t="shared" si="23"/>
        <v>0</v>
      </c>
      <c r="U478" t="str">
        <f t="shared" si="21"/>
        <v/>
      </c>
      <c r="V478" t="str">
        <f t="shared" si="22"/>
        <v/>
      </c>
    </row>
    <row r="479" spans="1:22" x14ac:dyDescent="0.25">
      <c r="A479" s="13">
        <v>466</v>
      </c>
      <c r="B479" t="str">
        <f>IFERROR(INDEX(DATOS!B:B,MATCH(CHECKLIST!A479,DATOS!BM:BM,0),1),"")</f>
        <v/>
      </c>
      <c r="C479" t="str">
        <f>IFERROR(INDEX(DATOS!I:I,MATCH(CHECKLIST!A479,DATOS!BM:BM,0),1),"")</f>
        <v/>
      </c>
      <c r="D479" t="str">
        <f>IFERROR(INDEX(DATOS!R:R,MATCH(CHECKLIST!E479,DATOS!F:F,0),1),"")</f>
        <v/>
      </c>
      <c r="E479" s="17" t="str">
        <f>IFERROR(INDEX(DATOS!F:F,MATCH(CHECKLIST!A479,DATOS!BM:BM,0),1),"")</f>
        <v/>
      </c>
      <c r="F479" s="3" t="str">
        <f>IFERROR(IF(INDEX(DATOS!AL:AL,MATCH(CHECKLIST!B479,DATOS!B:B,0),1)=0,"",INDEX(DATOS!AL:AL,MATCH(CHECKLIST!B479,DATOS!B:B,0),1)),"")</f>
        <v/>
      </c>
      <c r="G479" s="18" t="str">
        <f>IFERROR(IF(INDEX(DATOS!AQ:AQ,MATCH(CHECKLIST!B479,DATOS!B:B,0),1)=0,"",INDEX(DATOS!AQ:AQ,MATCH(CHECKLIST!B479,DATOS!B:B,0),1)),"")</f>
        <v/>
      </c>
      <c r="H479" s="18" t="str">
        <f>IF(IFERROR(FIND(H$13,INDEX(DATOS!BS:BS,MATCH(CHECKLIST!B479,DATOS!B:B,0),1),1),"")="",IF(IFERROR(FIND("VENCIDA",INDEX(DATOS!AC:AC,MATCH(CHECKLIST!B479,DATOS!B:B,0),1),1),"")="","","VENCIDO"),"X")</f>
        <v/>
      </c>
      <c r="I479" s="18" t="str">
        <f>IFERROR(IF(INDEX(DATOS!AU:AU,MATCH(CHECKLIST!B479,DATOS!B:B,0),1)=0,"",INDEX(DATOS!AU:AU,MATCH(CHECKLIST!B479,DATOS!B:B,0),1)),"")</f>
        <v/>
      </c>
      <c r="J479" s="18" t="str">
        <f>IFERROR(IF(INDEX(DATOS!AS:AS,MATCH(CHECKLIST!B479,DATOS!B:B,0),1)=0,"",INDEX(DATOS!AS:AS,MATCH(CHECKLIST!B479,DATOS!B:B,0),1)),"")</f>
        <v/>
      </c>
      <c r="K479" s="50" t="str">
        <f>IFERROR(IF(INDEX(DATOS!AT:AT,MATCH(CHECKLIST!B479,DATOS!B:B,0),1)=0,"",INDEX(DATOS!AT:AT,MATCH(CHECKLIST!B479,DATOS!B:B,0),1)),"")</f>
        <v/>
      </c>
      <c r="L479" s="18" t="str">
        <f>IFERROR(IF(INDEX(DATOS!AV:AV,MATCH(CHECKLIST!B479,DATOS!B:B,0),1)=0,"",INDEX(DATOS!AV:AV,MATCH(CHECKLIST!B479,DATOS!B:B,0),1)),"")</f>
        <v/>
      </c>
      <c r="M479" s="18" t="str">
        <f>IFERROR(IF(INDEX(DATOS!AV:AV,MATCH(CHECKLIST!B479,DATOS!B:B,0),1)=0,"",INDEX(DATOS!AV:AV,MATCH(CHECKLIST!B479,DATOS!B:B,0),1)),"")</f>
        <v/>
      </c>
      <c r="N479" s="50" t="str">
        <f ca="1">IFERROR(IF(INDEX(DATOS!K:K,MATCH(CHECKLIST!B479,DATOS!B:B,0),1)="","X",IF(INDEX(DATOS!K:K,MATCH(CHECKLIST!B479,DATOS!B:B,0),1)&gt;YEAR(TODAY())-1,"","VENCIDA")),"")</f>
        <v/>
      </c>
      <c r="O479" s="50"/>
      <c r="P479" s="18" t="str">
        <f>IFERROR(IF(INDEX(DATOS!AW:AW,MATCH(CHECKLIST!B479,DATOS!B:B,0),1)=0,"",INDEX(DATOS!AW:AW,MATCH(CHECKLIST!B479,DATOS!B:B,0),1)),"")</f>
        <v/>
      </c>
      <c r="Q479" s="18" t="str">
        <f>IFERROR(IF(INDEX(DATOS!AX:AX,MATCH(CHECKLIST!B479,DATOS!B:B,0),1)=0,"",INDEX(DATOS!AX:AX,MATCH(CHECKLIST!B479,DATOS!B:B,0),1)),"")</f>
        <v/>
      </c>
      <c r="R479" t="str">
        <f>IF(B479="","",1)</f>
        <v/>
      </c>
      <c r="S479" t="str">
        <f t="shared" si="23"/>
        <v/>
      </c>
      <c r="U479" t="str">
        <f t="shared" si="21"/>
        <v/>
      </c>
      <c r="V479" t="str">
        <f t="shared" si="22"/>
        <v/>
      </c>
    </row>
    <row r="480" spans="1:22" x14ac:dyDescent="0.25">
      <c r="A480" s="13">
        <v>467</v>
      </c>
      <c r="B480" t="str">
        <f>IFERROR(INDEX(DATOS!B:B,MATCH(CHECKLIST!A480,DATOS!BM:BM,0),1),"")</f>
        <v/>
      </c>
      <c r="C480" t="str">
        <f>IFERROR(INDEX(DATOS!I:I,MATCH(CHECKLIST!A480,DATOS!BM:BM,0),1),"")</f>
        <v/>
      </c>
      <c r="D480" t="str">
        <f>IFERROR(INDEX(DATOS!R:R,MATCH(CHECKLIST!E480,DATOS!F:F,0),1),"")</f>
        <v/>
      </c>
      <c r="E480" s="17" t="str">
        <f>IFERROR(INDEX(DATOS!F:F,MATCH(CHECKLIST!A480,DATOS!BM:BM,0),1),"")</f>
        <v/>
      </c>
      <c r="F480" s="3" t="str">
        <f>IFERROR(IF(INDEX(DATOS!AL:AL,MATCH(CHECKLIST!B480,DATOS!B:B,0),1)=0,"",INDEX(DATOS!AL:AL,MATCH(CHECKLIST!B480,DATOS!B:B,0),1)),"")</f>
        <v/>
      </c>
      <c r="G480" s="18" t="str">
        <f>IFERROR(IF(INDEX(DATOS!AQ:AQ,MATCH(CHECKLIST!B480,DATOS!B:B,0),1)=0,"",INDEX(DATOS!AQ:AQ,MATCH(CHECKLIST!B480,DATOS!B:B,0),1)),"")</f>
        <v/>
      </c>
      <c r="H480" s="18" t="str">
        <f>IF(IFERROR(FIND(H$13,INDEX(DATOS!BS:BS,MATCH(CHECKLIST!B480,DATOS!B:B,0),1),1),"")="",IF(IFERROR(FIND("VENCIDA",INDEX(DATOS!AC:AC,MATCH(CHECKLIST!B480,DATOS!B:B,0),1),1),"")="","","VENCIDO"),"X")</f>
        <v/>
      </c>
      <c r="I480" s="18" t="str">
        <f>IFERROR(IF(INDEX(DATOS!AU:AU,MATCH(CHECKLIST!B480,DATOS!B:B,0),1)=0,"",INDEX(DATOS!AU:AU,MATCH(CHECKLIST!B480,DATOS!B:B,0),1)),"")</f>
        <v/>
      </c>
      <c r="J480" s="18" t="str">
        <f>IFERROR(IF(INDEX(DATOS!AS:AS,MATCH(CHECKLIST!B480,DATOS!B:B,0),1)=0,"",INDEX(DATOS!AS:AS,MATCH(CHECKLIST!B480,DATOS!B:B,0),1)),"")</f>
        <v/>
      </c>
      <c r="K480" s="50" t="str">
        <f>IFERROR(IF(INDEX(DATOS!AT:AT,MATCH(CHECKLIST!B480,DATOS!B:B,0),1)=0,"",INDEX(DATOS!AT:AT,MATCH(CHECKLIST!B480,DATOS!B:B,0),1)),"")</f>
        <v/>
      </c>
      <c r="L480" s="18" t="str">
        <f>IFERROR(IF(INDEX(DATOS!AV:AV,MATCH(CHECKLIST!B480,DATOS!B:B,0),1)=0,"",INDEX(DATOS!AV:AV,MATCH(CHECKLIST!B480,DATOS!B:B,0),1)),"")</f>
        <v/>
      </c>
      <c r="M480" s="18" t="str">
        <f>IFERROR(IF(INDEX(DATOS!AV:AV,MATCH(CHECKLIST!B480,DATOS!B:B,0),1)=0,"",INDEX(DATOS!AV:AV,MATCH(CHECKLIST!B480,DATOS!B:B,0),1)),"")</f>
        <v/>
      </c>
      <c r="N480" s="50" t="str">
        <f ca="1">IFERROR(IF(INDEX(DATOS!K:K,MATCH(CHECKLIST!B480,DATOS!B:B,0),1)="","X",IF(INDEX(DATOS!K:K,MATCH(CHECKLIST!B480,DATOS!B:B,0),1)&gt;YEAR(TODAY())-1,"","VENCIDA")),"")</f>
        <v/>
      </c>
      <c r="O480" s="50"/>
      <c r="P480" s="18" t="str">
        <f>IFERROR(IF(INDEX(DATOS!AW:AW,MATCH(CHECKLIST!B480,DATOS!B:B,0),1)=0,"",INDEX(DATOS!AW:AW,MATCH(CHECKLIST!B480,DATOS!B:B,0),1)),"")</f>
        <v/>
      </c>
      <c r="Q480" s="18" t="str">
        <f>IFERROR(IF(INDEX(DATOS!AX:AX,MATCH(CHECKLIST!B480,DATOS!B:B,0),1)=0,"",INDEX(DATOS!AX:AX,MATCH(CHECKLIST!B480,DATOS!B:B,0),1)),"")</f>
        <v/>
      </c>
      <c r="S480">
        <f t="shared" si="23"/>
        <v>0</v>
      </c>
      <c r="U480" t="str">
        <f t="shared" si="21"/>
        <v/>
      </c>
      <c r="V480" t="str">
        <f t="shared" si="22"/>
        <v/>
      </c>
    </row>
    <row r="481" spans="1:22" x14ac:dyDescent="0.25">
      <c r="A481" s="13">
        <v>468</v>
      </c>
      <c r="B481" t="str">
        <f>IFERROR(INDEX(DATOS!B:B,MATCH(CHECKLIST!A481,DATOS!BM:BM,0),1),"")</f>
        <v/>
      </c>
      <c r="C481" t="str">
        <f>IFERROR(INDEX(DATOS!I:I,MATCH(CHECKLIST!A481,DATOS!BM:BM,0),1),"")</f>
        <v/>
      </c>
      <c r="D481" t="str">
        <f>IFERROR(INDEX(DATOS!R:R,MATCH(CHECKLIST!E481,DATOS!F:F,0),1),"")</f>
        <v/>
      </c>
      <c r="E481" s="17" t="str">
        <f>IFERROR(INDEX(DATOS!F:F,MATCH(CHECKLIST!A481,DATOS!BM:BM,0),1),"")</f>
        <v/>
      </c>
      <c r="F481" s="3" t="str">
        <f>IFERROR(IF(INDEX(DATOS!AL:AL,MATCH(CHECKLIST!B481,DATOS!B:B,0),1)=0,"",INDEX(DATOS!AL:AL,MATCH(CHECKLIST!B481,DATOS!B:B,0),1)),"")</f>
        <v/>
      </c>
      <c r="G481" s="18" t="str">
        <f>IFERROR(IF(INDEX(DATOS!AQ:AQ,MATCH(CHECKLIST!B481,DATOS!B:B,0),1)=0,"",INDEX(DATOS!AQ:AQ,MATCH(CHECKLIST!B481,DATOS!B:B,0),1)),"")</f>
        <v/>
      </c>
      <c r="H481" s="18" t="str">
        <f>IF(IFERROR(FIND(H$13,INDEX(DATOS!BS:BS,MATCH(CHECKLIST!B481,DATOS!B:B,0),1),1),"")="",IF(IFERROR(FIND("VENCIDA",INDEX(DATOS!AC:AC,MATCH(CHECKLIST!B481,DATOS!B:B,0),1),1),"")="","","VENCIDO"),"X")</f>
        <v/>
      </c>
      <c r="I481" s="18" t="str">
        <f>IFERROR(IF(INDEX(DATOS!AU:AU,MATCH(CHECKLIST!B481,DATOS!B:B,0),1)=0,"",INDEX(DATOS!AU:AU,MATCH(CHECKLIST!B481,DATOS!B:B,0),1)),"")</f>
        <v/>
      </c>
      <c r="J481" s="18" t="str">
        <f>IFERROR(IF(INDEX(DATOS!AS:AS,MATCH(CHECKLIST!B481,DATOS!B:B,0),1)=0,"",INDEX(DATOS!AS:AS,MATCH(CHECKLIST!B481,DATOS!B:B,0),1)),"")</f>
        <v/>
      </c>
      <c r="K481" s="50" t="str">
        <f>IFERROR(IF(INDEX(DATOS!AT:AT,MATCH(CHECKLIST!B481,DATOS!B:B,0),1)=0,"",INDEX(DATOS!AT:AT,MATCH(CHECKLIST!B481,DATOS!B:B,0),1)),"")</f>
        <v/>
      </c>
      <c r="L481" s="18" t="str">
        <f>IFERROR(IF(INDEX(DATOS!AV:AV,MATCH(CHECKLIST!B481,DATOS!B:B,0),1)=0,"",INDEX(DATOS!AV:AV,MATCH(CHECKLIST!B481,DATOS!B:B,0),1)),"")</f>
        <v/>
      </c>
      <c r="M481" s="18" t="str">
        <f>IFERROR(IF(INDEX(DATOS!AV:AV,MATCH(CHECKLIST!B481,DATOS!B:B,0),1)=0,"",INDEX(DATOS!AV:AV,MATCH(CHECKLIST!B481,DATOS!B:B,0),1)),"")</f>
        <v/>
      </c>
      <c r="N481" s="50" t="str">
        <f ca="1">IFERROR(IF(INDEX(DATOS!K:K,MATCH(CHECKLIST!B481,DATOS!B:B,0),1)="","X",IF(INDEX(DATOS!K:K,MATCH(CHECKLIST!B481,DATOS!B:B,0),1)&gt;YEAR(TODAY())-1,"","VENCIDA")),"")</f>
        <v/>
      </c>
      <c r="O481" s="50"/>
      <c r="P481" s="18" t="str">
        <f>IFERROR(IF(INDEX(DATOS!AW:AW,MATCH(CHECKLIST!B481,DATOS!B:B,0),1)=0,"",INDEX(DATOS!AW:AW,MATCH(CHECKLIST!B481,DATOS!B:B,0),1)),"")</f>
        <v/>
      </c>
      <c r="Q481" s="18" t="str">
        <f>IFERROR(IF(INDEX(DATOS!AX:AX,MATCH(CHECKLIST!B481,DATOS!B:B,0),1)=0,"",INDEX(DATOS!AX:AX,MATCH(CHECKLIST!B481,DATOS!B:B,0),1)),"")</f>
        <v/>
      </c>
      <c r="R481" t="str">
        <f>IF(B481="","",1)</f>
        <v/>
      </c>
      <c r="S481" t="str">
        <f t="shared" si="23"/>
        <v/>
      </c>
      <c r="U481" t="str">
        <f t="shared" si="21"/>
        <v/>
      </c>
      <c r="V481" t="str">
        <f t="shared" si="22"/>
        <v/>
      </c>
    </row>
    <row r="482" spans="1:22" x14ac:dyDescent="0.25">
      <c r="A482" s="13">
        <v>469</v>
      </c>
      <c r="B482" t="str">
        <f>IFERROR(INDEX(DATOS!B:B,MATCH(CHECKLIST!A482,DATOS!BM:BM,0),1),"")</f>
        <v/>
      </c>
      <c r="C482" t="str">
        <f>IFERROR(INDEX(DATOS!I:I,MATCH(CHECKLIST!A482,DATOS!BM:BM,0),1),"")</f>
        <v/>
      </c>
      <c r="D482" t="str">
        <f>IFERROR(INDEX(DATOS!R:R,MATCH(CHECKLIST!E482,DATOS!F:F,0),1),"")</f>
        <v/>
      </c>
      <c r="E482" s="17" t="str">
        <f>IFERROR(INDEX(DATOS!F:F,MATCH(CHECKLIST!A482,DATOS!BM:BM,0),1),"")</f>
        <v/>
      </c>
      <c r="F482" s="3" t="str">
        <f>IFERROR(IF(INDEX(DATOS!AL:AL,MATCH(CHECKLIST!B482,DATOS!B:B,0),1)=0,"",INDEX(DATOS!AL:AL,MATCH(CHECKLIST!B482,DATOS!B:B,0),1)),"")</f>
        <v/>
      </c>
      <c r="G482" s="18" t="str">
        <f>IFERROR(IF(INDEX(DATOS!AQ:AQ,MATCH(CHECKLIST!B482,DATOS!B:B,0),1)=0,"",INDEX(DATOS!AQ:AQ,MATCH(CHECKLIST!B482,DATOS!B:B,0),1)),"")</f>
        <v/>
      </c>
      <c r="H482" s="18" t="str">
        <f>IF(IFERROR(FIND(H$13,INDEX(DATOS!BS:BS,MATCH(CHECKLIST!B482,DATOS!B:B,0),1),1),"")="",IF(IFERROR(FIND("VENCIDA",INDEX(DATOS!AC:AC,MATCH(CHECKLIST!B482,DATOS!B:B,0),1),1),"")="","","VENCIDO"),"X")</f>
        <v/>
      </c>
      <c r="I482" s="18" t="str">
        <f>IFERROR(IF(INDEX(DATOS!AU:AU,MATCH(CHECKLIST!B482,DATOS!B:B,0),1)=0,"",INDEX(DATOS!AU:AU,MATCH(CHECKLIST!B482,DATOS!B:B,0),1)),"")</f>
        <v/>
      </c>
      <c r="J482" s="18" t="str">
        <f>IFERROR(IF(INDEX(DATOS!AS:AS,MATCH(CHECKLIST!B482,DATOS!B:B,0),1)=0,"",INDEX(DATOS!AS:AS,MATCH(CHECKLIST!B482,DATOS!B:B,0),1)),"")</f>
        <v/>
      </c>
      <c r="K482" s="50" t="str">
        <f>IFERROR(IF(INDEX(DATOS!AT:AT,MATCH(CHECKLIST!B482,DATOS!B:B,0),1)=0,"",INDEX(DATOS!AT:AT,MATCH(CHECKLIST!B482,DATOS!B:B,0),1)),"")</f>
        <v/>
      </c>
      <c r="L482" s="18" t="str">
        <f>IFERROR(IF(INDEX(DATOS!AV:AV,MATCH(CHECKLIST!B482,DATOS!B:B,0),1)=0,"",INDEX(DATOS!AV:AV,MATCH(CHECKLIST!B482,DATOS!B:B,0),1)),"")</f>
        <v/>
      </c>
      <c r="M482" s="18" t="str">
        <f>IFERROR(IF(INDEX(DATOS!AV:AV,MATCH(CHECKLIST!B482,DATOS!B:B,0),1)=0,"",INDEX(DATOS!AV:AV,MATCH(CHECKLIST!B482,DATOS!B:B,0),1)),"")</f>
        <v/>
      </c>
      <c r="N482" s="50" t="str">
        <f ca="1">IFERROR(IF(INDEX(DATOS!K:K,MATCH(CHECKLIST!B482,DATOS!B:B,0),1)="","X",IF(INDEX(DATOS!K:K,MATCH(CHECKLIST!B482,DATOS!B:B,0),1)&gt;YEAR(TODAY())-1,"","VENCIDA")),"")</f>
        <v/>
      </c>
      <c r="O482" s="50"/>
      <c r="P482" s="18" t="str">
        <f>IFERROR(IF(INDEX(DATOS!AW:AW,MATCH(CHECKLIST!B482,DATOS!B:B,0),1)=0,"",INDEX(DATOS!AW:AW,MATCH(CHECKLIST!B482,DATOS!B:B,0),1)),"")</f>
        <v/>
      </c>
      <c r="Q482" s="18" t="str">
        <f>IFERROR(IF(INDEX(DATOS!AX:AX,MATCH(CHECKLIST!B482,DATOS!B:B,0),1)=0,"",INDEX(DATOS!AX:AX,MATCH(CHECKLIST!B482,DATOS!B:B,0),1)),"")</f>
        <v/>
      </c>
      <c r="S482">
        <f t="shared" si="23"/>
        <v>0</v>
      </c>
      <c r="U482" t="str">
        <f t="shared" si="21"/>
        <v/>
      </c>
      <c r="V482" t="str">
        <f t="shared" si="22"/>
        <v/>
      </c>
    </row>
    <row r="483" spans="1:22" x14ac:dyDescent="0.25">
      <c r="A483" s="13">
        <v>470</v>
      </c>
      <c r="B483" t="str">
        <f>IFERROR(INDEX(DATOS!B:B,MATCH(CHECKLIST!A483,DATOS!BM:BM,0),1),"")</f>
        <v/>
      </c>
      <c r="C483" t="str">
        <f>IFERROR(INDEX(DATOS!I:I,MATCH(CHECKLIST!A483,DATOS!BM:BM,0),1),"")</f>
        <v/>
      </c>
      <c r="D483" t="str">
        <f>IFERROR(INDEX(DATOS!R:R,MATCH(CHECKLIST!E483,DATOS!F:F,0),1),"")</f>
        <v/>
      </c>
      <c r="E483" s="17" t="str">
        <f>IFERROR(INDEX(DATOS!F:F,MATCH(CHECKLIST!A483,DATOS!BM:BM,0),1),"")</f>
        <v/>
      </c>
      <c r="F483" s="3" t="str">
        <f>IFERROR(IF(INDEX(DATOS!AL:AL,MATCH(CHECKLIST!B483,DATOS!B:B,0),1)=0,"",INDEX(DATOS!AL:AL,MATCH(CHECKLIST!B483,DATOS!B:B,0),1)),"")</f>
        <v/>
      </c>
      <c r="G483" s="18" t="str">
        <f>IFERROR(IF(INDEX(DATOS!AQ:AQ,MATCH(CHECKLIST!B483,DATOS!B:B,0),1)=0,"",INDEX(DATOS!AQ:AQ,MATCH(CHECKLIST!B483,DATOS!B:B,0),1)),"")</f>
        <v/>
      </c>
      <c r="H483" s="18" t="str">
        <f>IF(IFERROR(FIND(H$13,INDEX(DATOS!BS:BS,MATCH(CHECKLIST!B483,DATOS!B:B,0),1),1),"")="",IF(IFERROR(FIND("VENCIDA",INDEX(DATOS!AC:AC,MATCH(CHECKLIST!B483,DATOS!B:B,0),1),1),"")="","","VENCIDO"),"X")</f>
        <v/>
      </c>
      <c r="I483" s="18" t="str">
        <f>IFERROR(IF(INDEX(DATOS!AU:AU,MATCH(CHECKLIST!B483,DATOS!B:B,0),1)=0,"",INDEX(DATOS!AU:AU,MATCH(CHECKLIST!B483,DATOS!B:B,0),1)),"")</f>
        <v/>
      </c>
      <c r="J483" s="18" t="str">
        <f>IFERROR(IF(INDEX(DATOS!AS:AS,MATCH(CHECKLIST!B483,DATOS!B:B,0),1)=0,"",INDEX(DATOS!AS:AS,MATCH(CHECKLIST!B483,DATOS!B:B,0),1)),"")</f>
        <v/>
      </c>
      <c r="K483" s="50" t="str">
        <f>IFERROR(IF(INDEX(DATOS!AT:AT,MATCH(CHECKLIST!B483,DATOS!B:B,0),1)=0,"",INDEX(DATOS!AT:AT,MATCH(CHECKLIST!B483,DATOS!B:B,0),1)),"")</f>
        <v/>
      </c>
      <c r="L483" s="18" t="str">
        <f>IFERROR(IF(INDEX(DATOS!AV:AV,MATCH(CHECKLIST!B483,DATOS!B:B,0),1)=0,"",INDEX(DATOS!AV:AV,MATCH(CHECKLIST!B483,DATOS!B:B,0),1)),"")</f>
        <v/>
      </c>
      <c r="M483" s="18" t="str">
        <f>IFERROR(IF(INDEX(DATOS!AV:AV,MATCH(CHECKLIST!B483,DATOS!B:B,0),1)=0,"",INDEX(DATOS!AV:AV,MATCH(CHECKLIST!B483,DATOS!B:B,0),1)),"")</f>
        <v/>
      </c>
      <c r="N483" s="50" t="str">
        <f ca="1">IFERROR(IF(INDEX(DATOS!K:K,MATCH(CHECKLIST!B483,DATOS!B:B,0),1)="","X",IF(INDEX(DATOS!K:K,MATCH(CHECKLIST!B483,DATOS!B:B,0),1)&gt;YEAR(TODAY())-1,"","VENCIDA")),"")</f>
        <v/>
      </c>
      <c r="O483" s="50"/>
      <c r="P483" s="18" t="str">
        <f>IFERROR(IF(INDEX(DATOS!AW:AW,MATCH(CHECKLIST!B483,DATOS!B:B,0),1)=0,"",INDEX(DATOS!AW:AW,MATCH(CHECKLIST!B483,DATOS!B:B,0),1)),"")</f>
        <v/>
      </c>
      <c r="Q483" s="18" t="str">
        <f>IFERROR(IF(INDEX(DATOS!AX:AX,MATCH(CHECKLIST!B483,DATOS!B:B,0),1)=0,"",INDEX(DATOS!AX:AX,MATCH(CHECKLIST!B483,DATOS!B:B,0),1)),"")</f>
        <v/>
      </c>
      <c r="R483" t="str">
        <f>IF(B483="","",1)</f>
        <v/>
      </c>
      <c r="S483" t="str">
        <f t="shared" si="23"/>
        <v/>
      </c>
      <c r="U483" t="str">
        <f t="shared" si="21"/>
        <v/>
      </c>
      <c r="V483" t="str">
        <f t="shared" si="22"/>
        <v/>
      </c>
    </row>
    <row r="484" spans="1:22" x14ac:dyDescent="0.25">
      <c r="A484" s="13">
        <v>471</v>
      </c>
      <c r="B484" t="str">
        <f>IFERROR(INDEX(DATOS!B:B,MATCH(CHECKLIST!A484,DATOS!BM:BM,0),1),"")</f>
        <v/>
      </c>
      <c r="C484" t="str">
        <f>IFERROR(INDEX(DATOS!I:I,MATCH(CHECKLIST!A484,DATOS!BM:BM,0),1),"")</f>
        <v/>
      </c>
      <c r="D484" t="str">
        <f>IFERROR(INDEX(DATOS!R:R,MATCH(CHECKLIST!E484,DATOS!F:F,0),1),"")</f>
        <v/>
      </c>
      <c r="E484" s="17" t="str">
        <f>IFERROR(INDEX(DATOS!F:F,MATCH(CHECKLIST!A484,DATOS!BM:BM,0),1),"")</f>
        <v/>
      </c>
      <c r="F484" s="3" t="str">
        <f>IFERROR(IF(INDEX(DATOS!AL:AL,MATCH(CHECKLIST!B484,DATOS!B:B,0),1)=0,"",INDEX(DATOS!AL:AL,MATCH(CHECKLIST!B484,DATOS!B:B,0),1)),"")</f>
        <v/>
      </c>
      <c r="G484" s="18" t="str">
        <f>IFERROR(IF(INDEX(DATOS!AQ:AQ,MATCH(CHECKLIST!B484,DATOS!B:B,0),1)=0,"",INDEX(DATOS!AQ:AQ,MATCH(CHECKLIST!B484,DATOS!B:B,0),1)),"")</f>
        <v/>
      </c>
      <c r="H484" s="18" t="str">
        <f>IF(IFERROR(FIND(H$13,INDEX(DATOS!BS:BS,MATCH(CHECKLIST!B484,DATOS!B:B,0),1),1),"")="",IF(IFERROR(FIND("VENCIDA",INDEX(DATOS!AC:AC,MATCH(CHECKLIST!B484,DATOS!B:B,0),1),1),"")="","","VENCIDO"),"X")</f>
        <v/>
      </c>
      <c r="I484" s="18" t="str">
        <f>IFERROR(IF(INDEX(DATOS!AU:AU,MATCH(CHECKLIST!B484,DATOS!B:B,0),1)=0,"",INDEX(DATOS!AU:AU,MATCH(CHECKLIST!B484,DATOS!B:B,0),1)),"")</f>
        <v/>
      </c>
      <c r="J484" s="18" t="str">
        <f>IFERROR(IF(INDEX(DATOS!AS:AS,MATCH(CHECKLIST!B484,DATOS!B:B,0),1)=0,"",INDEX(DATOS!AS:AS,MATCH(CHECKLIST!B484,DATOS!B:B,0),1)),"")</f>
        <v/>
      </c>
      <c r="K484" s="50" t="str">
        <f>IFERROR(IF(INDEX(DATOS!AT:AT,MATCH(CHECKLIST!B484,DATOS!B:B,0),1)=0,"",INDEX(DATOS!AT:AT,MATCH(CHECKLIST!B484,DATOS!B:B,0),1)),"")</f>
        <v/>
      </c>
      <c r="L484" s="18" t="str">
        <f>IFERROR(IF(INDEX(DATOS!AV:AV,MATCH(CHECKLIST!B484,DATOS!B:B,0),1)=0,"",INDEX(DATOS!AV:AV,MATCH(CHECKLIST!B484,DATOS!B:B,0),1)),"")</f>
        <v/>
      </c>
      <c r="M484" s="18" t="str">
        <f>IFERROR(IF(INDEX(DATOS!AV:AV,MATCH(CHECKLIST!B484,DATOS!B:B,0),1)=0,"",INDEX(DATOS!AV:AV,MATCH(CHECKLIST!B484,DATOS!B:B,0),1)),"")</f>
        <v/>
      </c>
      <c r="N484" s="50" t="str">
        <f ca="1">IFERROR(IF(INDEX(DATOS!K:K,MATCH(CHECKLIST!B484,DATOS!B:B,0),1)="","X",IF(INDEX(DATOS!K:K,MATCH(CHECKLIST!B484,DATOS!B:B,0),1)&gt;YEAR(TODAY())-1,"","VENCIDA")),"")</f>
        <v/>
      </c>
      <c r="O484" s="50"/>
      <c r="P484" s="18" t="str">
        <f>IFERROR(IF(INDEX(DATOS!AW:AW,MATCH(CHECKLIST!B484,DATOS!B:B,0),1)=0,"",INDEX(DATOS!AW:AW,MATCH(CHECKLIST!B484,DATOS!B:B,0),1)),"")</f>
        <v/>
      </c>
      <c r="Q484" s="18" t="str">
        <f>IFERROR(IF(INDEX(DATOS!AX:AX,MATCH(CHECKLIST!B484,DATOS!B:B,0),1)=0,"",INDEX(DATOS!AX:AX,MATCH(CHECKLIST!B484,DATOS!B:B,0),1)),"")</f>
        <v/>
      </c>
      <c r="S484">
        <f t="shared" si="23"/>
        <v>0</v>
      </c>
      <c r="U484" t="str">
        <f t="shared" si="21"/>
        <v/>
      </c>
      <c r="V484" t="str">
        <f t="shared" si="22"/>
        <v/>
      </c>
    </row>
    <row r="485" spans="1:22" x14ac:dyDescent="0.25">
      <c r="A485" s="13">
        <v>472</v>
      </c>
      <c r="B485" t="str">
        <f>IFERROR(INDEX(DATOS!B:B,MATCH(CHECKLIST!A485,DATOS!BM:BM,0),1),"")</f>
        <v/>
      </c>
      <c r="C485" t="str">
        <f>IFERROR(INDEX(DATOS!I:I,MATCH(CHECKLIST!A485,DATOS!BM:BM,0),1),"")</f>
        <v/>
      </c>
      <c r="D485" t="str">
        <f>IFERROR(INDEX(DATOS!R:R,MATCH(CHECKLIST!E485,DATOS!F:F,0),1),"")</f>
        <v/>
      </c>
      <c r="E485" s="17" t="str">
        <f>IFERROR(INDEX(DATOS!F:F,MATCH(CHECKLIST!A485,DATOS!BM:BM,0),1),"")</f>
        <v/>
      </c>
      <c r="F485" s="3" t="str">
        <f>IFERROR(IF(INDEX(DATOS!AL:AL,MATCH(CHECKLIST!B485,DATOS!B:B,0),1)=0,"",INDEX(DATOS!AL:AL,MATCH(CHECKLIST!B485,DATOS!B:B,0),1)),"")</f>
        <v/>
      </c>
      <c r="G485" s="18" t="str">
        <f>IFERROR(IF(INDEX(DATOS!AQ:AQ,MATCH(CHECKLIST!B485,DATOS!B:B,0),1)=0,"",INDEX(DATOS!AQ:AQ,MATCH(CHECKLIST!B485,DATOS!B:B,0),1)),"")</f>
        <v/>
      </c>
      <c r="H485" s="18" t="str">
        <f>IF(IFERROR(FIND(H$13,INDEX(DATOS!BS:BS,MATCH(CHECKLIST!B485,DATOS!B:B,0),1),1),"")="",IF(IFERROR(FIND("VENCIDA",INDEX(DATOS!AC:AC,MATCH(CHECKLIST!B485,DATOS!B:B,0),1),1),"")="","","VENCIDO"),"X")</f>
        <v/>
      </c>
      <c r="I485" s="18" t="str">
        <f>IFERROR(IF(INDEX(DATOS!AU:AU,MATCH(CHECKLIST!B485,DATOS!B:B,0),1)=0,"",INDEX(DATOS!AU:AU,MATCH(CHECKLIST!B485,DATOS!B:B,0),1)),"")</f>
        <v/>
      </c>
      <c r="J485" s="18" t="str">
        <f>IFERROR(IF(INDEX(DATOS!AS:AS,MATCH(CHECKLIST!B485,DATOS!B:B,0),1)=0,"",INDEX(DATOS!AS:AS,MATCH(CHECKLIST!B485,DATOS!B:B,0),1)),"")</f>
        <v/>
      </c>
      <c r="K485" s="50" t="str">
        <f>IFERROR(IF(INDEX(DATOS!AT:AT,MATCH(CHECKLIST!B485,DATOS!B:B,0),1)=0,"",INDEX(DATOS!AT:AT,MATCH(CHECKLIST!B485,DATOS!B:B,0),1)),"")</f>
        <v/>
      </c>
      <c r="L485" s="18" t="str">
        <f>IFERROR(IF(INDEX(DATOS!AV:AV,MATCH(CHECKLIST!B485,DATOS!B:B,0),1)=0,"",INDEX(DATOS!AV:AV,MATCH(CHECKLIST!B485,DATOS!B:B,0),1)),"")</f>
        <v/>
      </c>
      <c r="M485" s="18" t="str">
        <f>IFERROR(IF(INDEX(DATOS!AV:AV,MATCH(CHECKLIST!B485,DATOS!B:B,0),1)=0,"",INDEX(DATOS!AV:AV,MATCH(CHECKLIST!B485,DATOS!B:B,0),1)),"")</f>
        <v/>
      </c>
      <c r="N485" s="50" t="str">
        <f ca="1">IFERROR(IF(INDEX(DATOS!K:K,MATCH(CHECKLIST!B485,DATOS!B:B,0),1)="","X",IF(INDEX(DATOS!K:K,MATCH(CHECKLIST!B485,DATOS!B:B,0),1)&gt;YEAR(TODAY())-1,"","VENCIDA")),"")</f>
        <v/>
      </c>
      <c r="O485" s="50"/>
      <c r="P485" s="18" t="str">
        <f>IFERROR(IF(INDEX(DATOS!AW:AW,MATCH(CHECKLIST!B485,DATOS!B:B,0),1)=0,"",INDEX(DATOS!AW:AW,MATCH(CHECKLIST!B485,DATOS!B:B,0),1)),"")</f>
        <v/>
      </c>
      <c r="Q485" s="18" t="str">
        <f>IFERROR(IF(INDEX(DATOS!AX:AX,MATCH(CHECKLIST!B485,DATOS!B:B,0),1)=0,"",INDEX(DATOS!AX:AX,MATCH(CHECKLIST!B485,DATOS!B:B,0),1)),"")</f>
        <v/>
      </c>
      <c r="R485" t="str">
        <f>IF(B485="","",1)</f>
        <v/>
      </c>
      <c r="S485" t="str">
        <f t="shared" si="23"/>
        <v/>
      </c>
      <c r="U485" t="str">
        <f t="shared" si="21"/>
        <v/>
      </c>
      <c r="V485" t="str">
        <f t="shared" si="22"/>
        <v/>
      </c>
    </row>
    <row r="486" spans="1:22" x14ac:dyDescent="0.25">
      <c r="A486" s="13">
        <v>473</v>
      </c>
      <c r="B486" t="str">
        <f>IFERROR(INDEX(DATOS!B:B,MATCH(CHECKLIST!A486,DATOS!BM:BM,0),1),"")</f>
        <v/>
      </c>
      <c r="C486" t="str">
        <f>IFERROR(INDEX(DATOS!I:I,MATCH(CHECKLIST!A486,DATOS!BM:BM,0),1),"")</f>
        <v/>
      </c>
      <c r="D486" t="str">
        <f>IFERROR(INDEX(DATOS!R:R,MATCH(CHECKLIST!E486,DATOS!F:F,0),1),"")</f>
        <v/>
      </c>
      <c r="E486" s="17" t="str">
        <f>IFERROR(INDEX(DATOS!F:F,MATCH(CHECKLIST!A486,DATOS!BM:BM,0),1),"")</f>
        <v/>
      </c>
      <c r="F486" s="3" t="str">
        <f>IFERROR(IF(INDEX(DATOS!AL:AL,MATCH(CHECKLIST!B486,DATOS!B:B,0),1)=0,"",INDEX(DATOS!AL:AL,MATCH(CHECKLIST!B486,DATOS!B:B,0),1)),"")</f>
        <v/>
      </c>
      <c r="G486" s="18" t="str">
        <f>IFERROR(IF(INDEX(DATOS!AQ:AQ,MATCH(CHECKLIST!B486,DATOS!B:B,0),1)=0,"",INDEX(DATOS!AQ:AQ,MATCH(CHECKLIST!B486,DATOS!B:B,0),1)),"")</f>
        <v/>
      </c>
      <c r="H486" s="18" t="str">
        <f>IF(IFERROR(FIND(H$13,INDEX(DATOS!BS:BS,MATCH(CHECKLIST!B486,DATOS!B:B,0),1),1),"")="",IF(IFERROR(FIND("VENCIDA",INDEX(DATOS!AC:AC,MATCH(CHECKLIST!B486,DATOS!B:B,0),1),1),"")="","","VENCIDO"),"X")</f>
        <v/>
      </c>
      <c r="I486" s="18" t="str">
        <f>IFERROR(IF(INDEX(DATOS!AU:AU,MATCH(CHECKLIST!B486,DATOS!B:B,0),1)=0,"",INDEX(DATOS!AU:AU,MATCH(CHECKLIST!B486,DATOS!B:B,0),1)),"")</f>
        <v/>
      </c>
      <c r="J486" s="18" t="str">
        <f>IFERROR(IF(INDEX(DATOS!AS:AS,MATCH(CHECKLIST!B486,DATOS!B:B,0),1)=0,"",INDEX(DATOS!AS:AS,MATCH(CHECKLIST!B486,DATOS!B:B,0),1)),"")</f>
        <v/>
      </c>
      <c r="K486" s="50" t="str">
        <f>IFERROR(IF(INDEX(DATOS!AT:AT,MATCH(CHECKLIST!B486,DATOS!B:B,0),1)=0,"",INDEX(DATOS!AT:AT,MATCH(CHECKLIST!B486,DATOS!B:B,0),1)),"")</f>
        <v/>
      </c>
      <c r="L486" s="18" t="str">
        <f>IFERROR(IF(INDEX(DATOS!AV:AV,MATCH(CHECKLIST!B486,DATOS!B:B,0),1)=0,"",INDEX(DATOS!AV:AV,MATCH(CHECKLIST!B486,DATOS!B:B,0),1)),"")</f>
        <v/>
      </c>
      <c r="M486" s="18" t="str">
        <f>IFERROR(IF(INDEX(DATOS!AV:AV,MATCH(CHECKLIST!B486,DATOS!B:B,0),1)=0,"",INDEX(DATOS!AV:AV,MATCH(CHECKLIST!B486,DATOS!B:B,0),1)),"")</f>
        <v/>
      </c>
      <c r="N486" s="50" t="str">
        <f ca="1">IFERROR(IF(INDEX(DATOS!K:K,MATCH(CHECKLIST!B486,DATOS!B:B,0),1)="","X",IF(INDEX(DATOS!K:K,MATCH(CHECKLIST!B486,DATOS!B:B,0),1)&gt;YEAR(TODAY())-1,"","VENCIDA")),"")</f>
        <v/>
      </c>
      <c r="O486" s="50"/>
      <c r="P486" s="18" t="str">
        <f>IFERROR(IF(INDEX(DATOS!AW:AW,MATCH(CHECKLIST!B486,DATOS!B:B,0),1)=0,"",INDEX(DATOS!AW:AW,MATCH(CHECKLIST!B486,DATOS!B:B,0),1)),"")</f>
        <v/>
      </c>
      <c r="Q486" s="18" t="str">
        <f>IFERROR(IF(INDEX(DATOS!AX:AX,MATCH(CHECKLIST!B486,DATOS!B:B,0),1)=0,"",INDEX(DATOS!AX:AX,MATCH(CHECKLIST!B486,DATOS!B:B,0),1)),"")</f>
        <v/>
      </c>
      <c r="S486">
        <f t="shared" si="23"/>
        <v>0</v>
      </c>
      <c r="U486" t="str">
        <f t="shared" si="21"/>
        <v/>
      </c>
      <c r="V486" t="str">
        <f t="shared" si="22"/>
        <v/>
      </c>
    </row>
    <row r="487" spans="1:22" x14ac:dyDescent="0.25">
      <c r="A487" s="13">
        <v>474</v>
      </c>
      <c r="B487" t="str">
        <f>IFERROR(INDEX(DATOS!B:B,MATCH(CHECKLIST!A487,DATOS!BM:BM,0),1),"")</f>
        <v/>
      </c>
      <c r="C487" t="str">
        <f>IFERROR(INDEX(DATOS!I:I,MATCH(CHECKLIST!A487,DATOS!BM:BM,0),1),"")</f>
        <v/>
      </c>
      <c r="D487" t="str">
        <f>IFERROR(INDEX(DATOS!R:R,MATCH(CHECKLIST!E487,DATOS!F:F,0),1),"")</f>
        <v/>
      </c>
      <c r="E487" s="17" t="str">
        <f>IFERROR(INDEX(DATOS!F:F,MATCH(CHECKLIST!A487,DATOS!BM:BM,0),1),"")</f>
        <v/>
      </c>
      <c r="F487" s="3" t="str">
        <f>IFERROR(IF(INDEX(DATOS!AL:AL,MATCH(CHECKLIST!B487,DATOS!B:B,0),1)=0,"",INDEX(DATOS!AL:AL,MATCH(CHECKLIST!B487,DATOS!B:B,0),1)),"")</f>
        <v/>
      </c>
      <c r="G487" s="18" t="str">
        <f>IFERROR(IF(INDEX(DATOS!AQ:AQ,MATCH(CHECKLIST!B487,DATOS!B:B,0),1)=0,"",INDEX(DATOS!AQ:AQ,MATCH(CHECKLIST!B487,DATOS!B:B,0),1)),"")</f>
        <v/>
      </c>
      <c r="H487" s="18" t="str">
        <f>IF(IFERROR(FIND(H$13,INDEX(DATOS!BS:BS,MATCH(CHECKLIST!B487,DATOS!B:B,0),1),1),"")="",IF(IFERROR(FIND("VENCIDA",INDEX(DATOS!AC:AC,MATCH(CHECKLIST!B487,DATOS!B:B,0),1),1),"")="","","VENCIDO"),"X")</f>
        <v/>
      </c>
      <c r="I487" s="18" t="str">
        <f>IFERROR(IF(INDEX(DATOS!AU:AU,MATCH(CHECKLIST!B487,DATOS!B:B,0),1)=0,"",INDEX(DATOS!AU:AU,MATCH(CHECKLIST!B487,DATOS!B:B,0),1)),"")</f>
        <v/>
      </c>
      <c r="J487" s="18" t="str">
        <f>IFERROR(IF(INDEX(DATOS!AS:AS,MATCH(CHECKLIST!B487,DATOS!B:B,0),1)=0,"",INDEX(DATOS!AS:AS,MATCH(CHECKLIST!B487,DATOS!B:B,0),1)),"")</f>
        <v/>
      </c>
      <c r="K487" s="50" t="str">
        <f>IFERROR(IF(INDEX(DATOS!AT:AT,MATCH(CHECKLIST!B487,DATOS!B:B,0),1)=0,"",INDEX(DATOS!AT:AT,MATCH(CHECKLIST!B487,DATOS!B:B,0),1)),"")</f>
        <v/>
      </c>
      <c r="L487" s="18" t="str">
        <f>IFERROR(IF(INDEX(DATOS!AV:AV,MATCH(CHECKLIST!B487,DATOS!B:B,0),1)=0,"",INDEX(DATOS!AV:AV,MATCH(CHECKLIST!B487,DATOS!B:B,0),1)),"")</f>
        <v/>
      </c>
      <c r="M487" s="18" t="str">
        <f>IFERROR(IF(INDEX(DATOS!AV:AV,MATCH(CHECKLIST!B487,DATOS!B:B,0),1)=0,"",INDEX(DATOS!AV:AV,MATCH(CHECKLIST!B487,DATOS!B:B,0),1)),"")</f>
        <v/>
      </c>
      <c r="N487" s="50" t="str">
        <f ca="1">IFERROR(IF(INDEX(DATOS!K:K,MATCH(CHECKLIST!B487,DATOS!B:B,0),1)="","X",IF(INDEX(DATOS!K:K,MATCH(CHECKLIST!B487,DATOS!B:B,0),1)&gt;YEAR(TODAY())-1,"","VENCIDA")),"")</f>
        <v/>
      </c>
      <c r="O487" s="50"/>
      <c r="P487" s="18" t="str">
        <f>IFERROR(IF(INDEX(DATOS!AW:AW,MATCH(CHECKLIST!B487,DATOS!B:B,0),1)=0,"",INDEX(DATOS!AW:AW,MATCH(CHECKLIST!B487,DATOS!B:B,0),1)),"")</f>
        <v/>
      </c>
      <c r="Q487" s="18" t="str">
        <f>IFERROR(IF(INDEX(DATOS!AX:AX,MATCH(CHECKLIST!B487,DATOS!B:B,0),1)=0,"",INDEX(DATOS!AX:AX,MATCH(CHECKLIST!B487,DATOS!B:B,0),1)),"")</f>
        <v/>
      </c>
      <c r="R487" t="str">
        <f>IF(B487="","",1)</f>
        <v/>
      </c>
      <c r="S487" t="str">
        <f t="shared" si="23"/>
        <v/>
      </c>
      <c r="U487" t="str">
        <f t="shared" si="21"/>
        <v/>
      </c>
      <c r="V487" t="str">
        <f t="shared" si="22"/>
        <v/>
      </c>
    </row>
    <row r="488" spans="1:22" x14ac:dyDescent="0.25">
      <c r="A488" s="13">
        <v>475</v>
      </c>
      <c r="B488" t="str">
        <f>IFERROR(INDEX(DATOS!B:B,MATCH(CHECKLIST!A488,DATOS!BM:BM,0),1),"")</f>
        <v/>
      </c>
      <c r="C488" t="str">
        <f>IFERROR(INDEX(DATOS!I:I,MATCH(CHECKLIST!A488,DATOS!BM:BM,0),1),"")</f>
        <v/>
      </c>
      <c r="D488" t="str">
        <f>IFERROR(INDEX(DATOS!R:R,MATCH(CHECKLIST!E488,DATOS!F:F,0),1),"")</f>
        <v/>
      </c>
      <c r="E488" s="17" t="str">
        <f>IFERROR(INDEX(DATOS!F:F,MATCH(CHECKLIST!A488,DATOS!BM:BM,0),1),"")</f>
        <v/>
      </c>
      <c r="F488" s="3" t="str">
        <f>IFERROR(IF(INDEX(DATOS!AL:AL,MATCH(CHECKLIST!B488,DATOS!B:B,0),1)=0,"",INDEX(DATOS!AL:AL,MATCH(CHECKLIST!B488,DATOS!B:B,0),1)),"")</f>
        <v/>
      </c>
      <c r="G488" s="18" t="str">
        <f>IFERROR(IF(INDEX(DATOS!AQ:AQ,MATCH(CHECKLIST!B488,DATOS!B:B,0),1)=0,"",INDEX(DATOS!AQ:AQ,MATCH(CHECKLIST!B488,DATOS!B:B,0),1)),"")</f>
        <v/>
      </c>
      <c r="H488" s="18" t="str">
        <f>IF(IFERROR(FIND(H$13,INDEX(DATOS!BS:BS,MATCH(CHECKLIST!B488,DATOS!B:B,0),1),1),"")="",IF(IFERROR(FIND("VENCIDA",INDEX(DATOS!AC:AC,MATCH(CHECKLIST!B488,DATOS!B:B,0),1),1),"")="","","VENCIDO"),"X")</f>
        <v/>
      </c>
      <c r="I488" s="18" t="str">
        <f>IFERROR(IF(INDEX(DATOS!AU:AU,MATCH(CHECKLIST!B488,DATOS!B:B,0),1)=0,"",INDEX(DATOS!AU:AU,MATCH(CHECKLIST!B488,DATOS!B:B,0),1)),"")</f>
        <v/>
      </c>
      <c r="J488" s="18" t="str">
        <f>IFERROR(IF(INDEX(DATOS!AS:AS,MATCH(CHECKLIST!B488,DATOS!B:B,0),1)=0,"",INDEX(DATOS!AS:AS,MATCH(CHECKLIST!B488,DATOS!B:B,0),1)),"")</f>
        <v/>
      </c>
      <c r="K488" s="50" t="str">
        <f>IFERROR(IF(INDEX(DATOS!AT:AT,MATCH(CHECKLIST!B488,DATOS!B:B,0),1)=0,"",INDEX(DATOS!AT:AT,MATCH(CHECKLIST!B488,DATOS!B:B,0),1)),"")</f>
        <v/>
      </c>
      <c r="L488" s="18" t="str">
        <f>IFERROR(IF(INDEX(DATOS!AV:AV,MATCH(CHECKLIST!B488,DATOS!B:B,0),1)=0,"",INDEX(DATOS!AV:AV,MATCH(CHECKLIST!B488,DATOS!B:B,0),1)),"")</f>
        <v/>
      </c>
      <c r="M488" s="18" t="str">
        <f>IFERROR(IF(INDEX(DATOS!AV:AV,MATCH(CHECKLIST!B488,DATOS!B:B,0),1)=0,"",INDEX(DATOS!AV:AV,MATCH(CHECKLIST!B488,DATOS!B:B,0),1)),"")</f>
        <v/>
      </c>
      <c r="N488" s="50" t="str">
        <f ca="1">IFERROR(IF(INDEX(DATOS!K:K,MATCH(CHECKLIST!B488,DATOS!B:B,0),1)="","X",IF(INDEX(DATOS!K:K,MATCH(CHECKLIST!B488,DATOS!B:B,0),1)&gt;YEAR(TODAY())-1,"","VENCIDA")),"")</f>
        <v/>
      </c>
      <c r="O488" s="50"/>
      <c r="P488" s="18" t="str">
        <f>IFERROR(IF(INDEX(DATOS!AW:AW,MATCH(CHECKLIST!B488,DATOS!B:B,0),1)=0,"",INDEX(DATOS!AW:AW,MATCH(CHECKLIST!B488,DATOS!B:B,0),1)),"")</f>
        <v/>
      </c>
      <c r="Q488" s="18" t="str">
        <f>IFERROR(IF(INDEX(DATOS!AX:AX,MATCH(CHECKLIST!B488,DATOS!B:B,0),1)=0,"",INDEX(DATOS!AX:AX,MATCH(CHECKLIST!B488,DATOS!B:B,0),1)),"")</f>
        <v/>
      </c>
      <c r="S488">
        <f t="shared" si="23"/>
        <v>0</v>
      </c>
      <c r="U488" t="str">
        <f t="shared" si="21"/>
        <v/>
      </c>
      <c r="V488" t="str">
        <f t="shared" si="22"/>
        <v/>
      </c>
    </row>
    <row r="489" spans="1:22" x14ac:dyDescent="0.25">
      <c r="A489" s="13">
        <v>476</v>
      </c>
      <c r="B489" t="str">
        <f>IFERROR(INDEX(DATOS!B:B,MATCH(CHECKLIST!A489,DATOS!BM:BM,0),1),"")</f>
        <v/>
      </c>
      <c r="C489" t="str">
        <f>IFERROR(INDEX(DATOS!I:I,MATCH(CHECKLIST!A489,DATOS!BM:BM,0),1),"")</f>
        <v/>
      </c>
      <c r="D489" t="str">
        <f>IFERROR(INDEX(DATOS!R:R,MATCH(CHECKLIST!E489,DATOS!F:F,0),1),"")</f>
        <v/>
      </c>
      <c r="E489" s="17" t="str">
        <f>IFERROR(INDEX(DATOS!F:F,MATCH(CHECKLIST!A489,DATOS!BM:BM,0),1),"")</f>
        <v/>
      </c>
      <c r="F489" s="3" t="str">
        <f>IFERROR(IF(INDEX(DATOS!AL:AL,MATCH(CHECKLIST!B489,DATOS!B:B,0),1)=0,"",INDEX(DATOS!AL:AL,MATCH(CHECKLIST!B489,DATOS!B:B,0),1)),"")</f>
        <v/>
      </c>
      <c r="G489" s="18" t="str">
        <f>IFERROR(IF(INDEX(DATOS!AQ:AQ,MATCH(CHECKLIST!B489,DATOS!B:B,0),1)=0,"",INDEX(DATOS!AQ:AQ,MATCH(CHECKLIST!B489,DATOS!B:B,0),1)),"")</f>
        <v/>
      </c>
      <c r="H489" s="18" t="str">
        <f>IF(IFERROR(FIND(H$13,INDEX(DATOS!BS:BS,MATCH(CHECKLIST!B489,DATOS!B:B,0),1),1),"")="",IF(IFERROR(FIND("VENCIDA",INDEX(DATOS!AC:AC,MATCH(CHECKLIST!B489,DATOS!B:B,0),1),1),"")="","","VENCIDO"),"X")</f>
        <v/>
      </c>
      <c r="I489" s="18" t="str">
        <f>IFERROR(IF(INDEX(DATOS!AU:AU,MATCH(CHECKLIST!B489,DATOS!B:B,0),1)=0,"",INDEX(DATOS!AU:AU,MATCH(CHECKLIST!B489,DATOS!B:B,0),1)),"")</f>
        <v/>
      </c>
      <c r="J489" s="18" t="str">
        <f>IFERROR(IF(INDEX(DATOS!AS:AS,MATCH(CHECKLIST!B489,DATOS!B:B,0),1)=0,"",INDEX(DATOS!AS:AS,MATCH(CHECKLIST!B489,DATOS!B:B,0),1)),"")</f>
        <v/>
      </c>
      <c r="K489" s="50" t="str">
        <f>IFERROR(IF(INDEX(DATOS!AT:AT,MATCH(CHECKLIST!B489,DATOS!B:B,0),1)=0,"",INDEX(DATOS!AT:AT,MATCH(CHECKLIST!B489,DATOS!B:B,0),1)),"")</f>
        <v/>
      </c>
      <c r="L489" s="18" t="str">
        <f>IFERROR(IF(INDEX(DATOS!AV:AV,MATCH(CHECKLIST!B489,DATOS!B:B,0),1)=0,"",INDEX(DATOS!AV:AV,MATCH(CHECKLIST!B489,DATOS!B:B,0),1)),"")</f>
        <v/>
      </c>
      <c r="M489" s="18" t="str">
        <f>IFERROR(IF(INDEX(DATOS!AV:AV,MATCH(CHECKLIST!B489,DATOS!B:B,0),1)=0,"",INDEX(DATOS!AV:AV,MATCH(CHECKLIST!B489,DATOS!B:B,0),1)),"")</f>
        <v/>
      </c>
      <c r="N489" s="50" t="str">
        <f ca="1">IFERROR(IF(INDEX(DATOS!K:K,MATCH(CHECKLIST!B489,DATOS!B:B,0),1)="","X",IF(INDEX(DATOS!K:K,MATCH(CHECKLIST!B489,DATOS!B:B,0),1)&gt;YEAR(TODAY())-1,"","VENCIDA")),"")</f>
        <v/>
      </c>
      <c r="O489" s="50"/>
      <c r="P489" s="18" t="str">
        <f>IFERROR(IF(INDEX(DATOS!AW:AW,MATCH(CHECKLIST!B489,DATOS!B:B,0),1)=0,"",INDEX(DATOS!AW:AW,MATCH(CHECKLIST!B489,DATOS!B:B,0),1)),"")</f>
        <v/>
      </c>
      <c r="Q489" s="18" t="str">
        <f>IFERROR(IF(INDEX(DATOS!AX:AX,MATCH(CHECKLIST!B489,DATOS!B:B,0),1)=0,"",INDEX(DATOS!AX:AX,MATCH(CHECKLIST!B489,DATOS!B:B,0),1)),"")</f>
        <v/>
      </c>
      <c r="R489" t="str">
        <f>IF(B489="","",1)</f>
        <v/>
      </c>
      <c r="S489" t="str">
        <f t="shared" si="23"/>
        <v/>
      </c>
      <c r="U489" t="str">
        <f t="shared" si="21"/>
        <v/>
      </c>
      <c r="V489" t="str">
        <f t="shared" si="22"/>
        <v/>
      </c>
    </row>
    <row r="490" spans="1:22" x14ac:dyDescent="0.25">
      <c r="A490" s="13">
        <v>477</v>
      </c>
      <c r="B490" t="str">
        <f>IFERROR(INDEX(DATOS!B:B,MATCH(CHECKLIST!A490,DATOS!BM:BM,0),1),"")</f>
        <v/>
      </c>
      <c r="C490" t="str">
        <f>IFERROR(INDEX(DATOS!I:I,MATCH(CHECKLIST!A490,DATOS!BM:BM,0),1),"")</f>
        <v/>
      </c>
      <c r="D490" t="str">
        <f>IFERROR(INDEX(DATOS!R:R,MATCH(CHECKLIST!E490,DATOS!F:F,0),1),"")</f>
        <v/>
      </c>
      <c r="E490" s="17" t="str">
        <f>IFERROR(INDEX(DATOS!F:F,MATCH(CHECKLIST!A490,DATOS!BM:BM,0),1),"")</f>
        <v/>
      </c>
      <c r="F490" s="3" t="str">
        <f>IFERROR(IF(INDEX(DATOS!AL:AL,MATCH(CHECKLIST!B490,DATOS!B:B,0),1)=0,"",INDEX(DATOS!AL:AL,MATCH(CHECKLIST!B490,DATOS!B:B,0),1)),"")</f>
        <v/>
      </c>
      <c r="G490" s="18" t="str">
        <f>IFERROR(IF(INDEX(DATOS!AQ:AQ,MATCH(CHECKLIST!B490,DATOS!B:B,0),1)=0,"",INDEX(DATOS!AQ:AQ,MATCH(CHECKLIST!B490,DATOS!B:B,0),1)),"")</f>
        <v/>
      </c>
      <c r="H490" s="18" t="str">
        <f>IF(IFERROR(FIND(H$13,INDEX(DATOS!BS:BS,MATCH(CHECKLIST!B490,DATOS!B:B,0),1),1),"")="",IF(IFERROR(FIND("VENCIDA",INDEX(DATOS!AC:AC,MATCH(CHECKLIST!B490,DATOS!B:B,0),1),1),"")="","","VENCIDO"),"X")</f>
        <v/>
      </c>
      <c r="I490" s="18" t="str">
        <f>IFERROR(IF(INDEX(DATOS!AU:AU,MATCH(CHECKLIST!B490,DATOS!B:B,0),1)=0,"",INDEX(DATOS!AU:AU,MATCH(CHECKLIST!B490,DATOS!B:B,0),1)),"")</f>
        <v/>
      </c>
      <c r="J490" s="18" t="str">
        <f>IFERROR(IF(INDEX(DATOS!AS:AS,MATCH(CHECKLIST!B490,DATOS!B:B,0),1)=0,"",INDEX(DATOS!AS:AS,MATCH(CHECKLIST!B490,DATOS!B:B,0),1)),"")</f>
        <v/>
      </c>
      <c r="K490" s="50" t="str">
        <f>IFERROR(IF(INDEX(DATOS!AT:AT,MATCH(CHECKLIST!B490,DATOS!B:B,0),1)=0,"",INDEX(DATOS!AT:AT,MATCH(CHECKLIST!B490,DATOS!B:B,0),1)),"")</f>
        <v/>
      </c>
      <c r="L490" s="18" t="str">
        <f>IFERROR(IF(INDEX(DATOS!AV:AV,MATCH(CHECKLIST!B490,DATOS!B:B,0),1)=0,"",INDEX(DATOS!AV:AV,MATCH(CHECKLIST!B490,DATOS!B:B,0),1)),"")</f>
        <v/>
      </c>
      <c r="M490" s="18" t="str">
        <f>IFERROR(IF(INDEX(DATOS!AV:AV,MATCH(CHECKLIST!B490,DATOS!B:B,0),1)=0,"",INDEX(DATOS!AV:AV,MATCH(CHECKLIST!B490,DATOS!B:B,0),1)),"")</f>
        <v/>
      </c>
      <c r="N490" s="50" t="str">
        <f ca="1">IFERROR(IF(INDEX(DATOS!K:K,MATCH(CHECKLIST!B490,DATOS!B:B,0),1)="","X",IF(INDEX(DATOS!K:K,MATCH(CHECKLIST!B490,DATOS!B:B,0),1)&gt;YEAR(TODAY())-1,"","VENCIDA")),"")</f>
        <v/>
      </c>
      <c r="O490" s="50"/>
      <c r="P490" s="18" t="str">
        <f>IFERROR(IF(INDEX(DATOS!AW:AW,MATCH(CHECKLIST!B490,DATOS!B:B,0),1)=0,"",INDEX(DATOS!AW:AW,MATCH(CHECKLIST!B490,DATOS!B:B,0),1)),"")</f>
        <v/>
      </c>
      <c r="Q490" s="18" t="str">
        <f>IFERROR(IF(INDEX(DATOS!AX:AX,MATCH(CHECKLIST!B490,DATOS!B:B,0),1)=0,"",INDEX(DATOS!AX:AX,MATCH(CHECKLIST!B490,DATOS!B:B,0),1)),"")</f>
        <v/>
      </c>
      <c r="S490">
        <f t="shared" si="23"/>
        <v>0</v>
      </c>
      <c r="U490" t="str">
        <f t="shared" si="21"/>
        <v/>
      </c>
      <c r="V490" t="str">
        <f t="shared" si="22"/>
        <v/>
      </c>
    </row>
    <row r="491" spans="1:22" x14ac:dyDescent="0.25">
      <c r="A491" s="13">
        <v>478</v>
      </c>
      <c r="B491" t="str">
        <f>IFERROR(INDEX(DATOS!B:B,MATCH(CHECKLIST!A491,DATOS!BM:BM,0),1),"")</f>
        <v/>
      </c>
      <c r="C491" t="str">
        <f>IFERROR(INDEX(DATOS!I:I,MATCH(CHECKLIST!A491,DATOS!BM:BM,0),1),"")</f>
        <v/>
      </c>
      <c r="D491" t="str">
        <f>IFERROR(INDEX(DATOS!R:R,MATCH(CHECKLIST!E491,DATOS!F:F,0),1),"")</f>
        <v/>
      </c>
      <c r="E491" s="17" t="str">
        <f>IFERROR(INDEX(DATOS!F:F,MATCH(CHECKLIST!A491,DATOS!BM:BM,0),1),"")</f>
        <v/>
      </c>
      <c r="F491" s="3" t="str">
        <f>IFERROR(IF(INDEX(DATOS!AL:AL,MATCH(CHECKLIST!B491,DATOS!B:B,0),1)=0,"",INDEX(DATOS!AL:AL,MATCH(CHECKLIST!B491,DATOS!B:B,0),1)),"")</f>
        <v/>
      </c>
      <c r="G491" s="18" t="str">
        <f>IFERROR(IF(INDEX(DATOS!AQ:AQ,MATCH(CHECKLIST!B491,DATOS!B:B,0),1)=0,"",INDEX(DATOS!AQ:AQ,MATCH(CHECKLIST!B491,DATOS!B:B,0),1)),"")</f>
        <v/>
      </c>
      <c r="H491" s="18" t="str">
        <f>IF(IFERROR(FIND(H$13,INDEX(DATOS!BS:BS,MATCH(CHECKLIST!B491,DATOS!B:B,0),1),1),"")="",IF(IFERROR(FIND("VENCIDA",INDEX(DATOS!AC:AC,MATCH(CHECKLIST!B491,DATOS!B:B,0),1),1),"")="","","VENCIDO"),"X")</f>
        <v/>
      </c>
      <c r="I491" s="18" t="str">
        <f>IFERROR(IF(INDEX(DATOS!AU:AU,MATCH(CHECKLIST!B491,DATOS!B:B,0),1)=0,"",INDEX(DATOS!AU:AU,MATCH(CHECKLIST!B491,DATOS!B:B,0),1)),"")</f>
        <v/>
      </c>
      <c r="J491" s="18" t="str">
        <f>IFERROR(IF(INDEX(DATOS!AS:AS,MATCH(CHECKLIST!B491,DATOS!B:B,0),1)=0,"",INDEX(DATOS!AS:AS,MATCH(CHECKLIST!B491,DATOS!B:B,0),1)),"")</f>
        <v/>
      </c>
      <c r="K491" s="50" t="str">
        <f>IFERROR(IF(INDEX(DATOS!AT:AT,MATCH(CHECKLIST!B491,DATOS!B:B,0),1)=0,"",INDEX(DATOS!AT:AT,MATCH(CHECKLIST!B491,DATOS!B:B,0),1)),"")</f>
        <v/>
      </c>
      <c r="L491" s="18" t="str">
        <f>IFERROR(IF(INDEX(DATOS!AV:AV,MATCH(CHECKLIST!B491,DATOS!B:B,0),1)=0,"",INDEX(DATOS!AV:AV,MATCH(CHECKLIST!B491,DATOS!B:B,0),1)),"")</f>
        <v/>
      </c>
      <c r="M491" s="18" t="str">
        <f>IFERROR(IF(INDEX(DATOS!AV:AV,MATCH(CHECKLIST!B491,DATOS!B:B,0),1)=0,"",INDEX(DATOS!AV:AV,MATCH(CHECKLIST!B491,DATOS!B:B,0),1)),"")</f>
        <v/>
      </c>
      <c r="N491" s="50" t="str">
        <f ca="1">IFERROR(IF(INDEX(DATOS!K:K,MATCH(CHECKLIST!B491,DATOS!B:B,0),1)="","X",IF(INDEX(DATOS!K:K,MATCH(CHECKLIST!B491,DATOS!B:B,0),1)&gt;YEAR(TODAY())-1,"","VENCIDA")),"")</f>
        <v/>
      </c>
      <c r="O491" s="50"/>
      <c r="P491" s="18" t="str">
        <f>IFERROR(IF(INDEX(DATOS!AW:AW,MATCH(CHECKLIST!B491,DATOS!B:B,0),1)=0,"",INDEX(DATOS!AW:AW,MATCH(CHECKLIST!B491,DATOS!B:B,0),1)),"")</f>
        <v/>
      </c>
      <c r="Q491" s="18" t="str">
        <f>IFERROR(IF(INDEX(DATOS!AX:AX,MATCH(CHECKLIST!B491,DATOS!B:B,0),1)=0,"",INDEX(DATOS!AX:AX,MATCH(CHECKLIST!B491,DATOS!B:B,0),1)),"")</f>
        <v/>
      </c>
      <c r="R491" t="str">
        <f>IF(B491="","",1)</f>
        <v/>
      </c>
      <c r="S491" t="str">
        <f t="shared" si="23"/>
        <v/>
      </c>
      <c r="U491" t="str">
        <f t="shared" si="21"/>
        <v/>
      </c>
      <c r="V491" t="str">
        <f t="shared" si="22"/>
        <v/>
      </c>
    </row>
    <row r="492" spans="1:22" x14ac:dyDescent="0.25">
      <c r="A492" s="13">
        <v>479</v>
      </c>
      <c r="B492" t="str">
        <f>IFERROR(INDEX(DATOS!B:B,MATCH(CHECKLIST!A492,DATOS!BM:BM,0),1),"")</f>
        <v/>
      </c>
      <c r="C492" t="str">
        <f>IFERROR(INDEX(DATOS!I:I,MATCH(CHECKLIST!A492,DATOS!BM:BM,0),1),"")</f>
        <v/>
      </c>
      <c r="D492" t="str">
        <f>IFERROR(INDEX(DATOS!R:R,MATCH(CHECKLIST!E492,DATOS!F:F,0),1),"")</f>
        <v/>
      </c>
      <c r="E492" s="17" t="str">
        <f>IFERROR(INDEX(DATOS!F:F,MATCH(CHECKLIST!A492,DATOS!BM:BM,0),1),"")</f>
        <v/>
      </c>
      <c r="F492" s="3" t="str">
        <f>IFERROR(IF(INDEX(DATOS!AL:AL,MATCH(CHECKLIST!B492,DATOS!B:B,0),1)=0,"",INDEX(DATOS!AL:AL,MATCH(CHECKLIST!B492,DATOS!B:B,0),1)),"")</f>
        <v/>
      </c>
      <c r="G492" s="18" t="str">
        <f>IFERROR(IF(INDEX(DATOS!AQ:AQ,MATCH(CHECKLIST!B492,DATOS!B:B,0),1)=0,"",INDEX(DATOS!AQ:AQ,MATCH(CHECKLIST!B492,DATOS!B:B,0),1)),"")</f>
        <v/>
      </c>
      <c r="H492" s="18" t="str">
        <f>IF(IFERROR(FIND(H$13,INDEX(DATOS!BS:BS,MATCH(CHECKLIST!B492,DATOS!B:B,0),1),1),"")="",IF(IFERROR(FIND("VENCIDA",INDEX(DATOS!AC:AC,MATCH(CHECKLIST!B492,DATOS!B:B,0),1),1),"")="","","VENCIDO"),"X")</f>
        <v/>
      </c>
      <c r="I492" s="18" t="str">
        <f>IFERROR(IF(INDEX(DATOS!AU:AU,MATCH(CHECKLIST!B492,DATOS!B:B,0),1)=0,"",INDEX(DATOS!AU:AU,MATCH(CHECKLIST!B492,DATOS!B:B,0),1)),"")</f>
        <v/>
      </c>
      <c r="J492" s="18" t="str">
        <f>IFERROR(IF(INDEX(DATOS!AS:AS,MATCH(CHECKLIST!B492,DATOS!B:B,0),1)=0,"",INDEX(DATOS!AS:AS,MATCH(CHECKLIST!B492,DATOS!B:B,0),1)),"")</f>
        <v/>
      </c>
      <c r="K492" s="50" t="str">
        <f>IFERROR(IF(INDEX(DATOS!AT:AT,MATCH(CHECKLIST!B492,DATOS!B:B,0),1)=0,"",INDEX(DATOS!AT:AT,MATCH(CHECKLIST!B492,DATOS!B:B,0),1)),"")</f>
        <v/>
      </c>
      <c r="L492" s="18" t="str">
        <f>IFERROR(IF(INDEX(DATOS!AV:AV,MATCH(CHECKLIST!B492,DATOS!B:B,0),1)=0,"",INDEX(DATOS!AV:AV,MATCH(CHECKLIST!B492,DATOS!B:B,0),1)),"")</f>
        <v/>
      </c>
      <c r="M492" s="18" t="str">
        <f>IFERROR(IF(INDEX(DATOS!AV:AV,MATCH(CHECKLIST!B492,DATOS!B:B,0),1)=0,"",INDEX(DATOS!AV:AV,MATCH(CHECKLIST!B492,DATOS!B:B,0),1)),"")</f>
        <v/>
      </c>
      <c r="N492" s="50" t="str">
        <f ca="1">IFERROR(IF(INDEX(DATOS!K:K,MATCH(CHECKLIST!B492,DATOS!B:B,0),1)="","X",IF(INDEX(DATOS!K:K,MATCH(CHECKLIST!B492,DATOS!B:B,0),1)&gt;YEAR(TODAY())-1,"","VENCIDA")),"")</f>
        <v/>
      </c>
      <c r="O492" s="50"/>
      <c r="P492" s="18" t="str">
        <f>IFERROR(IF(INDEX(DATOS!AW:AW,MATCH(CHECKLIST!B492,DATOS!B:B,0),1)=0,"",INDEX(DATOS!AW:AW,MATCH(CHECKLIST!B492,DATOS!B:B,0),1)),"")</f>
        <v/>
      </c>
      <c r="Q492" s="18" t="str">
        <f>IFERROR(IF(INDEX(DATOS!AX:AX,MATCH(CHECKLIST!B492,DATOS!B:B,0),1)=0,"",INDEX(DATOS!AX:AX,MATCH(CHECKLIST!B492,DATOS!B:B,0),1)),"")</f>
        <v/>
      </c>
      <c r="S492">
        <f t="shared" si="23"/>
        <v>0</v>
      </c>
      <c r="U492" t="str">
        <f t="shared" si="21"/>
        <v/>
      </c>
      <c r="V492" t="str">
        <f t="shared" si="22"/>
        <v/>
      </c>
    </row>
    <row r="493" spans="1:22" x14ac:dyDescent="0.25">
      <c r="A493" s="13">
        <v>480</v>
      </c>
      <c r="B493" t="str">
        <f>IFERROR(INDEX(DATOS!B:B,MATCH(CHECKLIST!A493,DATOS!BM:BM,0),1),"")</f>
        <v/>
      </c>
      <c r="C493" t="str">
        <f>IFERROR(INDEX(DATOS!I:I,MATCH(CHECKLIST!A493,DATOS!BM:BM,0),1),"")</f>
        <v/>
      </c>
      <c r="D493" t="str">
        <f>IFERROR(INDEX(DATOS!R:R,MATCH(CHECKLIST!E493,DATOS!F:F,0),1),"")</f>
        <v/>
      </c>
      <c r="E493" s="17" t="str">
        <f>IFERROR(INDEX(DATOS!F:F,MATCH(CHECKLIST!A493,DATOS!BM:BM,0),1),"")</f>
        <v/>
      </c>
      <c r="F493" s="3" t="str">
        <f>IFERROR(IF(INDEX(DATOS!AL:AL,MATCH(CHECKLIST!B493,DATOS!B:B,0),1)=0,"",INDEX(DATOS!AL:AL,MATCH(CHECKLIST!B493,DATOS!B:B,0),1)),"")</f>
        <v/>
      </c>
      <c r="G493" s="18" t="str">
        <f>IFERROR(IF(INDEX(DATOS!AQ:AQ,MATCH(CHECKLIST!B493,DATOS!B:B,0),1)=0,"",INDEX(DATOS!AQ:AQ,MATCH(CHECKLIST!B493,DATOS!B:B,0),1)),"")</f>
        <v/>
      </c>
      <c r="H493" s="18" t="str">
        <f>IF(IFERROR(FIND(H$13,INDEX(DATOS!BS:BS,MATCH(CHECKLIST!B493,DATOS!B:B,0),1),1),"")="",IF(IFERROR(FIND("VENCIDA",INDEX(DATOS!AC:AC,MATCH(CHECKLIST!B493,DATOS!B:B,0),1),1),"")="","","VENCIDO"),"X")</f>
        <v/>
      </c>
      <c r="I493" s="18" t="str">
        <f>IFERROR(IF(INDEX(DATOS!AU:AU,MATCH(CHECKLIST!B493,DATOS!B:B,0),1)=0,"",INDEX(DATOS!AU:AU,MATCH(CHECKLIST!B493,DATOS!B:B,0),1)),"")</f>
        <v/>
      </c>
      <c r="J493" s="18" t="str">
        <f>IFERROR(IF(INDEX(DATOS!AS:AS,MATCH(CHECKLIST!B493,DATOS!B:B,0),1)=0,"",INDEX(DATOS!AS:AS,MATCH(CHECKLIST!B493,DATOS!B:B,0),1)),"")</f>
        <v/>
      </c>
      <c r="K493" s="50" t="str">
        <f>IFERROR(IF(INDEX(DATOS!AT:AT,MATCH(CHECKLIST!B493,DATOS!B:B,0),1)=0,"",INDEX(DATOS!AT:AT,MATCH(CHECKLIST!B493,DATOS!B:B,0),1)),"")</f>
        <v/>
      </c>
      <c r="L493" s="18" t="str">
        <f>IFERROR(IF(INDEX(DATOS!AV:AV,MATCH(CHECKLIST!B493,DATOS!B:B,0),1)=0,"",INDEX(DATOS!AV:AV,MATCH(CHECKLIST!B493,DATOS!B:B,0),1)),"")</f>
        <v/>
      </c>
      <c r="M493" s="18" t="str">
        <f>IFERROR(IF(INDEX(DATOS!AV:AV,MATCH(CHECKLIST!B493,DATOS!B:B,0),1)=0,"",INDEX(DATOS!AV:AV,MATCH(CHECKLIST!B493,DATOS!B:B,0),1)),"")</f>
        <v/>
      </c>
      <c r="N493" s="50" t="str">
        <f ca="1">IFERROR(IF(INDEX(DATOS!K:K,MATCH(CHECKLIST!B493,DATOS!B:B,0),1)="","X",IF(INDEX(DATOS!K:K,MATCH(CHECKLIST!B493,DATOS!B:B,0),1)&gt;YEAR(TODAY())-1,"","VENCIDA")),"")</f>
        <v/>
      </c>
      <c r="O493" s="50"/>
      <c r="P493" s="18" t="str">
        <f>IFERROR(IF(INDEX(DATOS!AW:AW,MATCH(CHECKLIST!B493,DATOS!B:B,0),1)=0,"",INDEX(DATOS!AW:AW,MATCH(CHECKLIST!B493,DATOS!B:B,0),1)),"")</f>
        <v/>
      </c>
      <c r="Q493" s="18" t="str">
        <f>IFERROR(IF(INDEX(DATOS!AX:AX,MATCH(CHECKLIST!B493,DATOS!B:B,0),1)=0,"",INDEX(DATOS!AX:AX,MATCH(CHECKLIST!B493,DATOS!B:B,0),1)),"")</f>
        <v/>
      </c>
      <c r="R493" t="str">
        <f>IF(B493="","",1)</f>
        <v/>
      </c>
      <c r="S493" t="str">
        <f t="shared" si="23"/>
        <v/>
      </c>
      <c r="U493" t="str">
        <f t="shared" si="21"/>
        <v/>
      </c>
      <c r="V493" t="str">
        <f t="shared" si="22"/>
        <v/>
      </c>
    </row>
    <row r="494" spans="1:22" x14ac:dyDescent="0.25">
      <c r="A494" s="13">
        <v>481</v>
      </c>
      <c r="B494" t="str">
        <f>IFERROR(INDEX(DATOS!B:B,MATCH(CHECKLIST!A494,DATOS!BM:BM,0),1),"")</f>
        <v/>
      </c>
      <c r="C494" t="str">
        <f>IFERROR(INDEX(DATOS!I:I,MATCH(CHECKLIST!A494,DATOS!BM:BM,0),1),"")</f>
        <v/>
      </c>
      <c r="D494" t="str">
        <f>IFERROR(INDEX(DATOS!R:R,MATCH(CHECKLIST!E494,DATOS!F:F,0),1),"")</f>
        <v/>
      </c>
      <c r="E494" s="17" t="str">
        <f>IFERROR(INDEX(DATOS!F:F,MATCH(CHECKLIST!A494,DATOS!BM:BM,0),1),"")</f>
        <v/>
      </c>
      <c r="F494" s="3" t="str">
        <f>IFERROR(IF(INDEX(DATOS!AL:AL,MATCH(CHECKLIST!B494,DATOS!B:B,0),1)=0,"",INDEX(DATOS!AL:AL,MATCH(CHECKLIST!B494,DATOS!B:B,0),1)),"")</f>
        <v/>
      </c>
      <c r="G494" s="18" t="str">
        <f>IFERROR(IF(INDEX(DATOS!AQ:AQ,MATCH(CHECKLIST!B494,DATOS!B:B,0),1)=0,"",INDEX(DATOS!AQ:AQ,MATCH(CHECKLIST!B494,DATOS!B:B,0),1)),"")</f>
        <v/>
      </c>
      <c r="H494" s="18" t="str">
        <f>IF(IFERROR(FIND(H$13,INDEX(DATOS!BS:BS,MATCH(CHECKLIST!B494,DATOS!B:B,0),1),1),"")="",IF(IFERROR(FIND("VENCIDA",INDEX(DATOS!AC:AC,MATCH(CHECKLIST!B494,DATOS!B:B,0),1),1),"")="","","VENCIDO"),"X")</f>
        <v/>
      </c>
      <c r="I494" s="18" t="str">
        <f>IFERROR(IF(INDEX(DATOS!AU:AU,MATCH(CHECKLIST!B494,DATOS!B:B,0),1)=0,"",INDEX(DATOS!AU:AU,MATCH(CHECKLIST!B494,DATOS!B:B,0),1)),"")</f>
        <v/>
      </c>
      <c r="J494" s="18" t="str">
        <f>IFERROR(IF(INDEX(DATOS!AS:AS,MATCH(CHECKLIST!B494,DATOS!B:B,0),1)=0,"",INDEX(DATOS!AS:AS,MATCH(CHECKLIST!B494,DATOS!B:B,0),1)),"")</f>
        <v/>
      </c>
      <c r="K494" s="50" t="str">
        <f>IFERROR(IF(INDEX(DATOS!AT:AT,MATCH(CHECKLIST!B494,DATOS!B:B,0),1)=0,"",INDEX(DATOS!AT:AT,MATCH(CHECKLIST!B494,DATOS!B:B,0),1)),"")</f>
        <v/>
      </c>
      <c r="L494" s="18" t="str">
        <f>IFERROR(IF(INDEX(DATOS!AV:AV,MATCH(CHECKLIST!B494,DATOS!B:B,0),1)=0,"",INDEX(DATOS!AV:AV,MATCH(CHECKLIST!B494,DATOS!B:B,0),1)),"")</f>
        <v/>
      </c>
      <c r="M494" s="18" t="str">
        <f>IFERROR(IF(INDEX(DATOS!AV:AV,MATCH(CHECKLIST!B494,DATOS!B:B,0),1)=0,"",INDEX(DATOS!AV:AV,MATCH(CHECKLIST!B494,DATOS!B:B,0),1)),"")</f>
        <v/>
      </c>
      <c r="N494" s="50" t="str">
        <f ca="1">IFERROR(IF(INDEX(DATOS!K:K,MATCH(CHECKLIST!B494,DATOS!B:B,0),1)="","X",IF(INDEX(DATOS!K:K,MATCH(CHECKLIST!B494,DATOS!B:B,0),1)&gt;YEAR(TODAY())-1,"","VENCIDA")),"")</f>
        <v/>
      </c>
      <c r="O494" s="50"/>
      <c r="P494" s="18" t="str">
        <f>IFERROR(IF(INDEX(DATOS!AW:AW,MATCH(CHECKLIST!B494,DATOS!B:B,0),1)=0,"",INDEX(DATOS!AW:AW,MATCH(CHECKLIST!B494,DATOS!B:B,0),1)),"")</f>
        <v/>
      </c>
      <c r="Q494" s="18" t="str">
        <f>IFERROR(IF(INDEX(DATOS!AX:AX,MATCH(CHECKLIST!B494,DATOS!B:B,0),1)=0,"",INDEX(DATOS!AX:AX,MATCH(CHECKLIST!B494,DATOS!B:B,0),1)),"")</f>
        <v/>
      </c>
      <c r="S494">
        <f t="shared" si="23"/>
        <v>0</v>
      </c>
      <c r="U494" t="str">
        <f t="shared" si="21"/>
        <v/>
      </c>
      <c r="V494" t="str">
        <f t="shared" si="22"/>
        <v/>
      </c>
    </row>
    <row r="495" spans="1:22" x14ac:dyDescent="0.25">
      <c r="A495" s="13">
        <v>482</v>
      </c>
      <c r="B495" t="str">
        <f>IFERROR(INDEX(DATOS!B:B,MATCH(CHECKLIST!A495,DATOS!BM:BM,0),1),"")</f>
        <v/>
      </c>
      <c r="C495" t="str">
        <f>IFERROR(INDEX(DATOS!I:I,MATCH(CHECKLIST!A495,DATOS!BM:BM,0),1),"")</f>
        <v/>
      </c>
      <c r="D495" t="str">
        <f>IFERROR(INDEX(DATOS!R:R,MATCH(CHECKLIST!E495,DATOS!F:F,0),1),"")</f>
        <v/>
      </c>
      <c r="E495" s="17" t="str">
        <f>IFERROR(INDEX(DATOS!F:F,MATCH(CHECKLIST!A495,DATOS!BM:BM,0),1),"")</f>
        <v/>
      </c>
      <c r="F495" s="3" t="str">
        <f>IFERROR(IF(INDEX(DATOS!AL:AL,MATCH(CHECKLIST!B495,DATOS!B:B,0),1)=0,"",INDEX(DATOS!AL:AL,MATCH(CHECKLIST!B495,DATOS!B:B,0),1)),"")</f>
        <v/>
      </c>
      <c r="G495" s="18" t="str">
        <f>IFERROR(IF(INDEX(DATOS!AQ:AQ,MATCH(CHECKLIST!B495,DATOS!B:B,0),1)=0,"",INDEX(DATOS!AQ:AQ,MATCH(CHECKLIST!B495,DATOS!B:B,0),1)),"")</f>
        <v/>
      </c>
      <c r="H495" s="18" t="str">
        <f>IF(IFERROR(FIND(H$13,INDEX(DATOS!BS:BS,MATCH(CHECKLIST!B495,DATOS!B:B,0),1),1),"")="",IF(IFERROR(FIND("VENCIDA",INDEX(DATOS!AC:AC,MATCH(CHECKLIST!B495,DATOS!B:B,0),1),1),"")="","","VENCIDO"),"X")</f>
        <v/>
      </c>
      <c r="I495" s="18" t="str">
        <f>IFERROR(IF(INDEX(DATOS!AU:AU,MATCH(CHECKLIST!B495,DATOS!B:B,0),1)=0,"",INDEX(DATOS!AU:AU,MATCH(CHECKLIST!B495,DATOS!B:B,0),1)),"")</f>
        <v/>
      </c>
      <c r="J495" s="18" t="str">
        <f>IFERROR(IF(INDEX(DATOS!AS:AS,MATCH(CHECKLIST!B495,DATOS!B:B,0),1)=0,"",INDEX(DATOS!AS:AS,MATCH(CHECKLIST!B495,DATOS!B:B,0),1)),"")</f>
        <v/>
      </c>
      <c r="K495" s="50" t="str">
        <f>IFERROR(IF(INDEX(DATOS!AT:AT,MATCH(CHECKLIST!B495,DATOS!B:B,0),1)=0,"",INDEX(DATOS!AT:AT,MATCH(CHECKLIST!B495,DATOS!B:B,0),1)),"")</f>
        <v/>
      </c>
      <c r="L495" s="18" t="str">
        <f>IFERROR(IF(INDEX(DATOS!AV:AV,MATCH(CHECKLIST!B495,DATOS!B:B,0),1)=0,"",INDEX(DATOS!AV:AV,MATCH(CHECKLIST!B495,DATOS!B:B,0),1)),"")</f>
        <v/>
      </c>
      <c r="M495" s="18" t="str">
        <f>IFERROR(IF(INDEX(DATOS!AV:AV,MATCH(CHECKLIST!B495,DATOS!B:B,0),1)=0,"",INDEX(DATOS!AV:AV,MATCH(CHECKLIST!B495,DATOS!B:B,0),1)),"")</f>
        <v/>
      </c>
      <c r="N495" s="50" t="str">
        <f ca="1">IFERROR(IF(INDEX(DATOS!K:K,MATCH(CHECKLIST!B495,DATOS!B:B,0),1)="","X",IF(INDEX(DATOS!K:K,MATCH(CHECKLIST!B495,DATOS!B:B,0),1)&gt;YEAR(TODAY())-1,"","VENCIDA")),"")</f>
        <v/>
      </c>
      <c r="O495" s="50"/>
      <c r="P495" s="18" t="str">
        <f>IFERROR(IF(INDEX(DATOS!AW:AW,MATCH(CHECKLIST!B495,DATOS!B:B,0),1)=0,"",INDEX(DATOS!AW:AW,MATCH(CHECKLIST!B495,DATOS!B:B,0),1)),"")</f>
        <v/>
      </c>
      <c r="Q495" s="18" t="str">
        <f>IFERROR(IF(INDEX(DATOS!AX:AX,MATCH(CHECKLIST!B495,DATOS!B:B,0),1)=0,"",INDEX(DATOS!AX:AX,MATCH(CHECKLIST!B495,DATOS!B:B,0),1)),"")</f>
        <v/>
      </c>
      <c r="R495" t="str">
        <f>IF(B495="","",1)</f>
        <v/>
      </c>
      <c r="S495" t="str">
        <f t="shared" si="23"/>
        <v/>
      </c>
      <c r="U495" t="str">
        <f t="shared" si="21"/>
        <v/>
      </c>
      <c r="V495" t="str">
        <f t="shared" si="22"/>
        <v/>
      </c>
    </row>
    <row r="496" spans="1:22" x14ac:dyDescent="0.25">
      <c r="A496" s="13">
        <v>483</v>
      </c>
      <c r="B496" t="str">
        <f>IFERROR(INDEX(DATOS!B:B,MATCH(CHECKLIST!A496,DATOS!BM:BM,0),1),"")</f>
        <v/>
      </c>
      <c r="C496" t="str">
        <f>IFERROR(INDEX(DATOS!I:I,MATCH(CHECKLIST!A496,DATOS!BM:BM,0),1),"")</f>
        <v/>
      </c>
      <c r="D496" t="str">
        <f>IFERROR(INDEX(DATOS!R:R,MATCH(CHECKLIST!E496,DATOS!F:F,0),1),"")</f>
        <v/>
      </c>
      <c r="E496" s="17" t="str">
        <f>IFERROR(INDEX(DATOS!F:F,MATCH(CHECKLIST!A496,DATOS!BM:BM,0),1),"")</f>
        <v/>
      </c>
      <c r="F496" s="3" t="str">
        <f>IFERROR(IF(INDEX(DATOS!AL:AL,MATCH(CHECKLIST!B496,DATOS!B:B,0),1)=0,"",INDEX(DATOS!AL:AL,MATCH(CHECKLIST!B496,DATOS!B:B,0),1)),"")</f>
        <v/>
      </c>
      <c r="G496" s="18" t="str">
        <f>IFERROR(IF(INDEX(DATOS!AQ:AQ,MATCH(CHECKLIST!B496,DATOS!B:B,0),1)=0,"",INDEX(DATOS!AQ:AQ,MATCH(CHECKLIST!B496,DATOS!B:B,0),1)),"")</f>
        <v/>
      </c>
      <c r="H496" s="18" t="str">
        <f>IF(IFERROR(FIND(H$13,INDEX(DATOS!BS:BS,MATCH(CHECKLIST!B496,DATOS!B:B,0),1),1),"")="",IF(IFERROR(FIND("VENCIDA",INDEX(DATOS!AC:AC,MATCH(CHECKLIST!B496,DATOS!B:B,0),1),1),"")="","","VENCIDO"),"X")</f>
        <v/>
      </c>
      <c r="I496" s="18" t="str">
        <f>IFERROR(IF(INDEX(DATOS!AU:AU,MATCH(CHECKLIST!B496,DATOS!B:B,0),1)=0,"",INDEX(DATOS!AU:AU,MATCH(CHECKLIST!B496,DATOS!B:B,0),1)),"")</f>
        <v/>
      </c>
      <c r="J496" s="18" t="str">
        <f>IFERROR(IF(INDEX(DATOS!AS:AS,MATCH(CHECKLIST!B496,DATOS!B:B,0),1)=0,"",INDEX(DATOS!AS:AS,MATCH(CHECKLIST!B496,DATOS!B:B,0),1)),"")</f>
        <v/>
      </c>
      <c r="K496" s="50" t="str">
        <f>IFERROR(IF(INDEX(DATOS!AT:AT,MATCH(CHECKLIST!B496,DATOS!B:B,0),1)=0,"",INDEX(DATOS!AT:AT,MATCH(CHECKLIST!B496,DATOS!B:B,0),1)),"")</f>
        <v/>
      </c>
      <c r="L496" s="18" t="str">
        <f>IFERROR(IF(INDEX(DATOS!AV:AV,MATCH(CHECKLIST!B496,DATOS!B:B,0),1)=0,"",INDEX(DATOS!AV:AV,MATCH(CHECKLIST!B496,DATOS!B:B,0),1)),"")</f>
        <v/>
      </c>
      <c r="M496" s="18" t="str">
        <f>IFERROR(IF(INDEX(DATOS!AV:AV,MATCH(CHECKLIST!B496,DATOS!B:B,0),1)=0,"",INDEX(DATOS!AV:AV,MATCH(CHECKLIST!B496,DATOS!B:B,0),1)),"")</f>
        <v/>
      </c>
      <c r="N496" s="50" t="str">
        <f ca="1">IFERROR(IF(INDEX(DATOS!K:K,MATCH(CHECKLIST!B496,DATOS!B:B,0),1)="","X",IF(INDEX(DATOS!K:K,MATCH(CHECKLIST!B496,DATOS!B:B,0),1)&gt;YEAR(TODAY())-1,"","VENCIDA")),"")</f>
        <v/>
      </c>
      <c r="O496" s="50"/>
      <c r="P496" s="18" t="str">
        <f>IFERROR(IF(INDEX(DATOS!AW:AW,MATCH(CHECKLIST!B496,DATOS!B:B,0),1)=0,"",INDEX(DATOS!AW:AW,MATCH(CHECKLIST!B496,DATOS!B:B,0),1)),"")</f>
        <v/>
      </c>
      <c r="Q496" s="18" t="str">
        <f>IFERROR(IF(INDEX(DATOS!AX:AX,MATCH(CHECKLIST!B496,DATOS!B:B,0),1)=0,"",INDEX(DATOS!AX:AX,MATCH(CHECKLIST!B496,DATOS!B:B,0),1)),"")</f>
        <v/>
      </c>
      <c r="S496">
        <f t="shared" si="23"/>
        <v>0</v>
      </c>
      <c r="U496" t="str">
        <f t="shared" si="21"/>
        <v/>
      </c>
      <c r="V496" t="str">
        <f t="shared" si="22"/>
        <v/>
      </c>
    </row>
    <row r="497" spans="1:22" x14ac:dyDescent="0.25">
      <c r="A497" s="13">
        <v>484</v>
      </c>
      <c r="B497" t="str">
        <f>IFERROR(INDEX(DATOS!B:B,MATCH(CHECKLIST!A497,DATOS!BM:BM,0),1),"")</f>
        <v/>
      </c>
      <c r="C497" t="str">
        <f>IFERROR(INDEX(DATOS!I:I,MATCH(CHECKLIST!A497,DATOS!BM:BM,0),1),"")</f>
        <v/>
      </c>
      <c r="D497" t="str">
        <f>IFERROR(INDEX(DATOS!R:R,MATCH(CHECKLIST!E497,DATOS!F:F,0),1),"")</f>
        <v/>
      </c>
      <c r="E497" s="17" t="str">
        <f>IFERROR(INDEX(DATOS!F:F,MATCH(CHECKLIST!A497,DATOS!BM:BM,0),1),"")</f>
        <v/>
      </c>
      <c r="F497" s="3" t="str">
        <f>IFERROR(IF(INDEX(DATOS!AL:AL,MATCH(CHECKLIST!B497,DATOS!B:B,0),1)=0,"",INDEX(DATOS!AL:AL,MATCH(CHECKLIST!B497,DATOS!B:B,0),1)),"")</f>
        <v/>
      </c>
      <c r="G497" s="18" t="str">
        <f>IFERROR(IF(INDEX(DATOS!AQ:AQ,MATCH(CHECKLIST!B497,DATOS!B:B,0),1)=0,"",INDEX(DATOS!AQ:AQ,MATCH(CHECKLIST!B497,DATOS!B:B,0),1)),"")</f>
        <v/>
      </c>
      <c r="H497" s="18" t="str">
        <f>IF(IFERROR(FIND(H$13,INDEX(DATOS!BS:BS,MATCH(CHECKLIST!B497,DATOS!B:B,0),1),1),"")="",IF(IFERROR(FIND("VENCIDA",INDEX(DATOS!AC:AC,MATCH(CHECKLIST!B497,DATOS!B:B,0),1),1),"")="","","VENCIDO"),"X")</f>
        <v/>
      </c>
      <c r="I497" s="18" t="str">
        <f>IFERROR(IF(INDEX(DATOS!AU:AU,MATCH(CHECKLIST!B497,DATOS!B:B,0),1)=0,"",INDEX(DATOS!AU:AU,MATCH(CHECKLIST!B497,DATOS!B:B,0),1)),"")</f>
        <v/>
      </c>
      <c r="J497" s="18" t="str">
        <f>IFERROR(IF(INDEX(DATOS!AS:AS,MATCH(CHECKLIST!B497,DATOS!B:B,0),1)=0,"",INDEX(DATOS!AS:AS,MATCH(CHECKLIST!B497,DATOS!B:B,0),1)),"")</f>
        <v/>
      </c>
      <c r="K497" s="50" t="str">
        <f>IFERROR(IF(INDEX(DATOS!AT:AT,MATCH(CHECKLIST!B497,DATOS!B:B,0),1)=0,"",INDEX(DATOS!AT:AT,MATCH(CHECKLIST!B497,DATOS!B:B,0),1)),"")</f>
        <v/>
      </c>
      <c r="L497" s="18" t="str">
        <f>IFERROR(IF(INDEX(DATOS!AV:AV,MATCH(CHECKLIST!B497,DATOS!B:B,0),1)=0,"",INDEX(DATOS!AV:AV,MATCH(CHECKLIST!B497,DATOS!B:B,0),1)),"")</f>
        <v/>
      </c>
      <c r="M497" s="18" t="str">
        <f>IFERROR(IF(INDEX(DATOS!AV:AV,MATCH(CHECKLIST!B497,DATOS!B:B,0),1)=0,"",INDEX(DATOS!AV:AV,MATCH(CHECKLIST!B497,DATOS!B:B,0),1)),"")</f>
        <v/>
      </c>
      <c r="N497" s="50" t="str">
        <f ca="1">IFERROR(IF(INDEX(DATOS!K:K,MATCH(CHECKLIST!B497,DATOS!B:B,0),1)="","X",IF(INDEX(DATOS!K:K,MATCH(CHECKLIST!B497,DATOS!B:B,0),1)&gt;YEAR(TODAY())-1,"","VENCIDA")),"")</f>
        <v/>
      </c>
      <c r="O497" s="50"/>
      <c r="P497" s="18" t="str">
        <f>IFERROR(IF(INDEX(DATOS!AW:AW,MATCH(CHECKLIST!B497,DATOS!B:B,0),1)=0,"",INDEX(DATOS!AW:AW,MATCH(CHECKLIST!B497,DATOS!B:B,0),1)),"")</f>
        <v/>
      </c>
      <c r="Q497" s="18" t="str">
        <f>IFERROR(IF(INDEX(DATOS!AX:AX,MATCH(CHECKLIST!B497,DATOS!B:B,0),1)=0,"",INDEX(DATOS!AX:AX,MATCH(CHECKLIST!B497,DATOS!B:B,0),1)),"")</f>
        <v/>
      </c>
      <c r="R497" t="str">
        <f>IF(B497="","",1)</f>
        <v/>
      </c>
      <c r="S497" t="str">
        <f t="shared" si="23"/>
        <v/>
      </c>
      <c r="U497" t="str">
        <f t="shared" si="21"/>
        <v/>
      </c>
      <c r="V497" t="str">
        <f t="shared" si="22"/>
        <v/>
      </c>
    </row>
    <row r="498" spans="1:22" x14ac:dyDescent="0.25">
      <c r="A498" s="13">
        <v>485</v>
      </c>
      <c r="B498" t="str">
        <f>IFERROR(INDEX(DATOS!B:B,MATCH(CHECKLIST!A498,DATOS!BM:BM,0),1),"")</f>
        <v/>
      </c>
      <c r="C498" t="str">
        <f>IFERROR(INDEX(DATOS!I:I,MATCH(CHECKLIST!A498,DATOS!BM:BM,0),1),"")</f>
        <v/>
      </c>
      <c r="D498" t="str">
        <f>IFERROR(INDEX(DATOS!R:R,MATCH(CHECKLIST!E498,DATOS!F:F,0),1),"")</f>
        <v/>
      </c>
      <c r="E498" s="17" t="str">
        <f>IFERROR(INDEX(DATOS!F:F,MATCH(CHECKLIST!A498,DATOS!BM:BM,0),1),"")</f>
        <v/>
      </c>
      <c r="F498" s="3" t="str">
        <f>IFERROR(IF(INDEX(DATOS!AL:AL,MATCH(CHECKLIST!B498,DATOS!B:B,0),1)=0,"",INDEX(DATOS!AL:AL,MATCH(CHECKLIST!B498,DATOS!B:B,0),1)),"")</f>
        <v/>
      </c>
      <c r="G498" s="18" t="str">
        <f>IFERROR(IF(INDEX(DATOS!AQ:AQ,MATCH(CHECKLIST!B498,DATOS!B:B,0),1)=0,"",INDEX(DATOS!AQ:AQ,MATCH(CHECKLIST!B498,DATOS!B:B,0),1)),"")</f>
        <v/>
      </c>
      <c r="H498" s="18" t="str">
        <f>IF(IFERROR(FIND(H$13,INDEX(DATOS!BS:BS,MATCH(CHECKLIST!B498,DATOS!B:B,0),1),1),"")="",IF(IFERROR(FIND("VENCIDA",INDEX(DATOS!AC:AC,MATCH(CHECKLIST!B498,DATOS!B:B,0),1),1),"")="","","VENCIDO"),"X")</f>
        <v/>
      </c>
      <c r="I498" s="18" t="str">
        <f>IFERROR(IF(INDEX(DATOS!AU:AU,MATCH(CHECKLIST!B498,DATOS!B:B,0),1)=0,"",INDEX(DATOS!AU:AU,MATCH(CHECKLIST!B498,DATOS!B:B,0),1)),"")</f>
        <v/>
      </c>
      <c r="J498" s="18" t="str">
        <f>IFERROR(IF(INDEX(DATOS!AS:AS,MATCH(CHECKLIST!B498,DATOS!B:B,0),1)=0,"",INDEX(DATOS!AS:AS,MATCH(CHECKLIST!B498,DATOS!B:B,0),1)),"")</f>
        <v/>
      </c>
      <c r="K498" s="50" t="str">
        <f>IFERROR(IF(INDEX(DATOS!AT:AT,MATCH(CHECKLIST!B498,DATOS!B:B,0),1)=0,"",INDEX(DATOS!AT:AT,MATCH(CHECKLIST!B498,DATOS!B:B,0),1)),"")</f>
        <v/>
      </c>
      <c r="L498" s="18" t="str">
        <f>IFERROR(IF(INDEX(DATOS!AV:AV,MATCH(CHECKLIST!B498,DATOS!B:B,0),1)=0,"",INDEX(DATOS!AV:AV,MATCH(CHECKLIST!B498,DATOS!B:B,0),1)),"")</f>
        <v/>
      </c>
      <c r="M498" s="18" t="str">
        <f>IFERROR(IF(INDEX(DATOS!AV:AV,MATCH(CHECKLIST!B498,DATOS!B:B,0),1)=0,"",INDEX(DATOS!AV:AV,MATCH(CHECKLIST!B498,DATOS!B:B,0),1)),"")</f>
        <v/>
      </c>
      <c r="N498" s="50" t="str">
        <f ca="1">IFERROR(IF(INDEX(DATOS!K:K,MATCH(CHECKLIST!B498,DATOS!B:B,0),1)="","X",IF(INDEX(DATOS!K:K,MATCH(CHECKLIST!B498,DATOS!B:B,0),1)&gt;YEAR(TODAY())-1,"","VENCIDA")),"")</f>
        <v/>
      </c>
      <c r="O498" s="50"/>
      <c r="P498" s="18" t="str">
        <f>IFERROR(IF(INDEX(DATOS!AW:AW,MATCH(CHECKLIST!B498,DATOS!B:B,0),1)=0,"",INDEX(DATOS!AW:AW,MATCH(CHECKLIST!B498,DATOS!B:B,0),1)),"")</f>
        <v/>
      </c>
      <c r="Q498" s="18" t="str">
        <f>IFERROR(IF(INDEX(DATOS!AX:AX,MATCH(CHECKLIST!B498,DATOS!B:B,0),1)=0,"",INDEX(DATOS!AX:AX,MATCH(CHECKLIST!B498,DATOS!B:B,0),1)),"")</f>
        <v/>
      </c>
      <c r="S498">
        <f t="shared" si="23"/>
        <v>0</v>
      </c>
      <c r="U498" t="str">
        <f t="shared" si="21"/>
        <v/>
      </c>
      <c r="V498" t="str">
        <f t="shared" si="22"/>
        <v/>
      </c>
    </row>
    <row r="499" spans="1:22" x14ac:dyDescent="0.25">
      <c r="A499" s="13">
        <v>486</v>
      </c>
      <c r="B499" t="str">
        <f>IFERROR(INDEX(DATOS!B:B,MATCH(CHECKLIST!A499,DATOS!BM:BM,0),1),"")</f>
        <v/>
      </c>
      <c r="C499" t="str">
        <f>IFERROR(INDEX(DATOS!I:I,MATCH(CHECKLIST!A499,DATOS!BM:BM,0),1),"")</f>
        <v/>
      </c>
      <c r="D499" t="str">
        <f>IFERROR(INDEX(DATOS!R:R,MATCH(CHECKLIST!E499,DATOS!F:F,0),1),"")</f>
        <v/>
      </c>
      <c r="E499" s="17" t="str">
        <f>IFERROR(INDEX(DATOS!F:F,MATCH(CHECKLIST!A499,DATOS!BM:BM,0),1),"")</f>
        <v/>
      </c>
      <c r="F499" s="3" t="str">
        <f>IFERROR(IF(INDEX(DATOS!AL:AL,MATCH(CHECKLIST!B499,DATOS!B:B,0),1)=0,"",INDEX(DATOS!AL:AL,MATCH(CHECKLIST!B499,DATOS!B:B,0),1)),"")</f>
        <v/>
      </c>
      <c r="G499" s="18" t="str">
        <f>IFERROR(IF(INDEX(DATOS!AQ:AQ,MATCH(CHECKLIST!B499,DATOS!B:B,0),1)=0,"",INDEX(DATOS!AQ:AQ,MATCH(CHECKLIST!B499,DATOS!B:B,0),1)),"")</f>
        <v/>
      </c>
      <c r="H499" s="18" t="str">
        <f>IF(IFERROR(FIND(H$13,INDEX(DATOS!BS:BS,MATCH(CHECKLIST!B499,DATOS!B:B,0),1),1),"")="",IF(IFERROR(FIND("VENCIDA",INDEX(DATOS!AC:AC,MATCH(CHECKLIST!B499,DATOS!B:B,0),1),1),"")="","","VENCIDO"),"X")</f>
        <v/>
      </c>
      <c r="I499" s="18" t="str">
        <f>IFERROR(IF(INDEX(DATOS!AU:AU,MATCH(CHECKLIST!B499,DATOS!B:B,0),1)=0,"",INDEX(DATOS!AU:AU,MATCH(CHECKLIST!B499,DATOS!B:B,0),1)),"")</f>
        <v/>
      </c>
      <c r="J499" s="18" t="str">
        <f>IFERROR(IF(INDEX(DATOS!AS:AS,MATCH(CHECKLIST!B499,DATOS!B:B,0),1)=0,"",INDEX(DATOS!AS:AS,MATCH(CHECKLIST!B499,DATOS!B:B,0),1)),"")</f>
        <v/>
      </c>
      <c r="K499" s="50" t="str">
        <f>IFERROR(IF(INDEX(DATOS!AT:AT,MATCH(CHECKLIST!B499,DATOS!B:B,0),1)=0,"",INDEX(DATOS!AT:AT,MATCH(CHECKLIST!B499,DATOS!B:B,0),1)),"")</f>
        <v/>
      </c>
      <c r="L499" s="18" t="str">
        <f>IFERROR(IF(INDEX(DATOS!AV:AV,MATCH(CHECKLIST!B499,DATOS!B:B,0),1)=0,"",INDEX(DATOS!AV:AV,MATCH(CHECKLIST!B499,DATOS!B:B,0),1)),"")</f>
        <v/>
      </c>
      <c r="M499" s="18" t="str">
        <f>IFERROR(IF(INDEX(DATOS!AV:AV,MATCH(CHECKLIST!B499,DATOS!B:B,0),1)=0,"",INDEX(DATOS!AV:AV,MATCH(CHECKLIST!B499,DATOS!B:B,0),1)),"")</f>
        <v/>
      </c>
      <c r="N499" s="50" t="str">
        <f ca="1">IFERROR(IF(INDEX(DATOS!K:K,MATCH(CHECKLIST!B499,DATOS!B:B,0),1)="","X",IF(INDEX(DATOS!K:K,MATCH(CHECKLIST!B499,DATOS!B:B,0),1)&gt;YEAR(TODAY())-1,"","VENCIDA")),"")</f>
        <v/>
      </c>
      <c r="O499" s="50"/>
      <c r="P499" s="18" t="str">
        <f>IFERROR(IF(INDEX(DATOS!AW:AW,MATCH(CHECKLIST!B499,DATOS!B:B,0),1)=0,"",INDEX(DATOS!AW:AW,MATCH(CHECKLIST!B499,DATOS!B:B,0),1)),"")</f>
        <v/>
      </c>
      <c r="Q499" s="18" t="str">
        <f>IFERROR(IF(INDEX(DATOS!AX:AX,MATCH(CHECKLIST!B499,DATOS!B:B,0),1)=0,"",INDEX(DATOS!AX:AX,MATCH(CHECKLIST!B499,DATOS!B:B,0),1)),"")</f>
        <v/>
      </c>
      <c r="R499" t="str">
        <f>IF(B499="","",1)</f>
        <v/>
      </c>
      <c r="S499" t="str">
        <f t="shared" si="23"/>
        <v/>
      </c>
      <c r="U499" t="str">
        <f t="shared" si="21"/>
        <v/>
      </c>
      <c r="V499" t="str">
        <f t="shared" si="22"/>
        <v/>
      </c>
    </row>
    <row r="500" spans="1:22" x14ac:dyDescent="0.25">
      <c r="A500" s="13">
        <v>487</v>
      </c>
      <c r="B500" t="str">
        <f>IFERROR(INDEX(DATOS!B:B,MATCH(CHECKLIST!A500,DATOS!BM:BM,0),1),"")</f>
        <v/>
      </c>
      <c r="C500" t="str">
        <f>IFERROR(INDEX(DATOS!I:I,MATCH(CHECKLIST!A500,DATOS!BM:BM,0),1),"")</f>
        <v/>
      </c>
      <c r="D500" t="str">
        <f>IFERROR(INDEX(DATOS!R:R,MATCH(CHECKLIST!E500,DATOS!F:F,0),1),"")</f>
        <v/>
      </c>
      <c r="E500" s="17" t="str">
        <f>IFERROR(INDEX(DATOS!F:F,MATCH(CHECKLIST!A500,DATOS!BM:BM,0),1),"")</f>
        <v/>
      </c>
      <c r="F500" s="3" t="str">
        <f>IFERROR(IF(INDEX(DATOS!AL:AL,MATCH(CHECKLIST!B500,DATOS!B:B,0),1)=0,"",INDEX(DATOS!AL:AL,MATCH(CHECKLIST!B500,DATOS!B:B,0),1)),"")</f>
        <v/>
      </c>
      <c r="G500" s="18" t="str">
        <f>IFERROR(IF(INDEX(DATOS!AQ:AQ,MATCH(CHECKLIST!B500,DATOS!B:B,0),1)=0,"",INDEX(DATOS!AQ:AQ,MATCH(CHECKLIST!B500,DATOS!B:B,0),1)),"")</f>
        <v/>
      </c>
      <c r="H500" s="18" t="str">
        <f>IF(IFERROR(FIND(H$13,INDEX(DATOS!BS:BS,MATCH(CHECKLIST!B500,DATOS!B:B,0),1),1),"")="",IF(IFERROR(FIND("VENCIDA",INDEX(DATOS!AC:AC,MATCH(CHECKLIST!B500,DATOS!B:B,0),1),1),"")="","","VENCIDO"),"X")</f>
        <v/>
      </c>
      <c r="I500" s="18" t="str">
        <f>IFERROR(IF(INDEX(DATOS!AU:AU,MATCH(CHECKLIST!B500,DATOS!B:B,0),1)=0,"",INDEX(DATOS!AU:AU,MATCH(CHECKLIST!B500,DATOS!B:B,0),1)),"")</f>
        <v/>
      </c>
      <c r="J500" s="18" t="str">
        <f>IFERROR(IF(INDEX(DATOS!AS:AS,MATCH(CHECKLIST!B500,DATOS!B:B,0),1)=0,"",INDEX(DATOS!AS:AS,MATCH(CHECKLIST!B500,DATOS!B:B,0),1)),"")</f>
        <v/>
      </c>
      <c r="K500" s="50" t="str">
        <f>IFERROR(IF(INDEX(DATOS!AT:AT,MATCH(CHECKLIST!B500,DATOS!B:B,0),1)=0,"",INDEX(DATOS!AT:AT,MATCH(CHECKLIST!B500,DATOS!B:B,0),1)),"")</f>
        <v/>
      </c>
      <c r="L500" s="18" t="str">
        <f>IFERROR(IF(INDEX(DATOS!AV:AV,MATCH(CHECKLIST!B500,DATOS!B:B,0),1)=0,"",INDEX(DATOS!AV:AV,MATCH(CHECKLIST!B500,DATOS!B:B,0),1)),"")</f>
        <v/>
      </c>
      <c r="M500" s="18" t="str">
        <f>IFERROR(IF(INDEX(DATOS!AV:AV,MATCH(CHECKLIST!B500,DATOS!B:B,0),1)=0,"",INDEX(DATOS!AV:AV,MATCH(CHECKLIST!B500,DATOS!B:B,0),1)),"")</f>
        <v/>
      </c>
      <c r="N500" s="50" t="str">
        <f ca="1">IFERROR(IF(INDEX(DATOS!K:K,MATCH(CHECKLIST!B500,DATOS!B:B,0),1)="","X",IF(INDEX(DATOS!K:K,MATCH(CHECKLIST!B500,DATOS!B:B,0),1)&gt;YEAR(TODAY())-1,"","VENCIDA")),"")</f>
        <v/>
      </c>
      <c r="O500" s="50"/>
      <c r="P500" s="18" t="str">
        <f>IFERROR(IF(INDEX(DATOS!AW:AW,MATCH(CHECKLIST!B500,DATOS!B:B,0),1)=0,"",INDEX(DATOS!AW:AW,MATCH(CHECKLIST!B500,DATOS!B:B,0),1)),"")</f>
        <v/>
      </c>
      <c r="Q500" s="18" t="str">
        <f>IFERROR(IF(INDEX(DATOS!AX:AX,MATCH(CHECKLIST!B500,DATOS!B:B,0),1)=0,"",INDEX(DATOS!AX:AX,MATCH(CHECKLIST!B500,DATOS!B:B,0),1)),"")</f>
        <v/>
      </c>
      <c r="S500">
        <f t="shared" si="23"/>
        <v>0</v>
      </c>
      <c r="U500" t="str">
        <f t="shared" si="21"/>
        <v/>
      </c>
      <c r="V500" t="str">
        <f t="shared" si="22"/>
        <v/>
      </c>
    </row>
    <row r="501" spans="1:22" x14ac:dyDescent="0.25">
      <c r="A501" s="13">
        <v>488</v>
      </c>
      <c r="B501" t="str">
        <f>IFERROR(INDEX(DATOS!B:B,MATCH(CHECKLIST!A501,DATOS!BM:BM,0),1),"")</f>
        <v/>
      </c>
      <c r="C501" t="str">
        <f>IFERROR(INDEX(DATOS!I:I,MATCH(CHECKLIST!A501,DATOS!BM:BM,0),1),"")</f>
        <v/>
      </c>
      <c r="D501" t="str">
        <f>IFERROR(INDEX(DATOS!R:R,MATCH(CHECKLIST!E501,DATOS!F:F,0),1),"")</f>
        <v/>
      </c>
      <c r="E501" s="17" t="str">
        <f>IFERROR(INDEX(DATOS!F:F,MATCH(CHECKLIST!A501,DATOS!BM:BM,0),1),"")</f>
        <v/>
      </c>
      <c r="F501" s="3" t="str">
        <f>IFERROR(IF(INDEX(DATOS!AL:AL,MATCH(CHECKLIST!B501,DATOS!B:B,0),1)=0,"",INDEX(DATOS!AL:AL,MATCH(CHECKLIST!B501,DATOS!B:B,0),1)),"")</f>
        <v/>
      </c>
      <c r="G501" s="18" t="str">
        <f>IFERROR(IF(INDEX(DATOS!AQ:AQ,MATCH(CHECKLIST!B501,DATOS!B:B,0),1)=0,"",INDEX(DATOS!AQ:AQ,MATCH(CHECKLIST!B501,DATOS!B:B,0),1)),"")</f>
        <v/>
      </c>
      <c r="H501" s="18" t="str">
        <f>IF(IFERROR(FIND(H$13,INDEX(DATOS!BS:BS,MATCH(CHECKLIST!B501,DATOS!B:B,0),1),1),"")="",IF(IFERROR(FIND("VENCIDA",INDEX(DATOS!AC:AC,MATCH(CHECKLIST!B501,DATOS!B:B,0),1),1),"")="","","VENCIDO"),"X")</f>
        <v/>
      </c>
      <c r="I501" s="18" t="str">
        <f>IFERROR(IF(INDEX(DATOS!AU:AU,MATCH(CHECKLIST!B501,DATOS!B:B,0),1)=0,"",INDEX(DATOS!AU:AU,MATCH(CHECKLIST!B501,DATOS!B:B,0),1)),"")</f>
        <v/>
      </c>
      <c r="J501" s="18" t="str">
        <f>IFERROR(IF(INDEX(DATOS!AS:AS,MATCH(CHECKLIST!B501,DATOS!B:B,0),1)=0,"",INDEX(DATOS!AS:AS,MATCH(CHECKLIST!B501,DATOS!B:B,0),1)),"")</f>
        <v/>
      </c>
      <c r="K501" s="50" t="str">
        <f>IFERROR(IF(INDEX(DATOS!AT:AT,MATCH(CHECKLIST!B501,DATOS!B:B,0),1)=0,"",INDEX(DATOS!AT:AT,MATCH(CHECKLIST!B501,DATOS!B:B,0),1)),"")</f>
        <v/>
      </c>
      <c r="L501" s="18" t="str">
        <f>IFERROR(IF(INDEX(DATOS!AV:AV,MATCH(CHECKLIST!B501,DATOS!B:B,0),1)=0,"",INDEX(DATOS!AV:AV,MATCH(CHECKLIST!B501,DATOS!B:B,0),1)),"")</f>
        <v/>
      </c>
      <c r="M501" s="18" t="str">
        <f>IFERROR(IF(INDEX(DATOS!AV:AV,MATCH(CHECKLIST!B501,DATOS!B:B,0),1)=0,"",INDEX(DATOS!AV:AV,MATCH(CHECKLIST!B501,DATOS!B:B,0),1)),"")</f>
        <v/>
      </c>
      <c r="N501" s="50" t="str">
        <f ca="1">IFERROR(IF(INDEX(DATOS!K:K,MATCH(CHECKLIST!B501,DATOS!B:B,0),1)="","X",IF(INDEX(DATOS!K:K,MATCH(CHECKLIST!B501,DATOS!B:B,0),1)&gt;YEAR(TODAY())-1,"","VENCIDA")),"")</f>
        <v/>
      </c>
      <c r="O501" s="50"/>
      <c r="P501" s="18" t="str">
        <f>IFERROR(IF(INDEX(DATOS!AW:AW,MATCH(CHECKLIST!B501,DATOS!B:B,0),1)=0,"",INDEX(DATOS!AW:AW,MATCH(CHECKLIST!B501,DATOS!B:B,0),1)),"")</f>
        <v/>
      </c>
      <c r="Q501" s="18" t="str">
        <f>IFERROR(IF(INDEX(DATOS!AX:AX,MATCH(CHECKLIST!B501,DATOS!B:B,0),1)=0,"",INDEX(DATOS!AX:AX,MATCH(CHECKLIST!B501,DATOS!B:B,0),1)),"")</f>
        <v/>
      </c>
      <c r="R501" t="str">
        <f>IF(B501="","",1)</f>
        <v/>
      </c>
      <c r="S501" t="str">
        <f t="shared" si="23"/>
        <v/>
      </c>
      <c r="U501" t="str">
        <f t="shared" si="21"/>
        <v/>
      </c>
      <c r="V501" t="str">
        <f t="shared" si="22"/>
        <v/>
      </c>
    </row>
    <row r="502" spans="1:22" x14ac:dyDescent="0.25">
      <c r="A502" s="13">
        <v>489</v>
      </c>
      <c r="B502" t="str">
        <f>IFERROR(INDEX(DATOS!B:B,MATCH(CHECKLIST!A502,DATOS!BM:BM,0),1),"")</f>
        <v/>
      </c>
      <c r="C502" t="str">
        <f>IFERROR(INDEX(DATOS!I:I,MATCH(CHECKLIST!A502,DATOS!BM:BM,0),1),"")</f>
        <v/>
      </c>
      <c r="D502" t="str">
        <f>IFERROR(INDEX(DATOS!R:R,MATCH(CHECKLIST!E502,DATOS!F:F,0),1),"")</f>
        <v/>
      </c>
      <c r="E502" s="17" t="str">
        <f>IFERROR(INDEX(DATOS!F:F,MATCH(CHECKLIST!A502,DATOS!BM:BM,0),1),"")</f>
        <v/>
      </c>
      <c r="F502" s="3" t="str">
        <f>IFERROR(IF(INDEX(DATOS!AL:AL,MATCH(CHECKLIST!B502,DATOS!B:B,0),1)=0,"",INDEX(DATOS!AL:AL,MATCH(CHECKLIST!B502,DATOS!B:B,0),1)),"")</f>
        <v/>
      </c>
      <c r="G502" s="18" t="str">
        <f>IFERROR(IF(INDEX(DATOS!AQ:AQ,MATCH(CHECKLIST!B502,DATOS!B:B,0),1)=0,"",INDEX(DATOS!AQ:AQ,MATCH(CHECKLIST!B502,DATOS!B:B,0),1)),"")</f>
        <v/>
      </c>
      <c r="H502" s="18" t="str">
        <f>IF(IFERROR(FIND(H$13,INDEX(DATOS!BS:BS,MATCH(CHECKLIST!B502,DATOS!B:B,0),1),1),"")="",IF(IFERROR(FIND("VENCIDA",INDEX(DATOS!AC:AC,MATCH(CHECKLIST!B502,DATOS!B:B,0),1),1),"")="","","VENCIDO"),"X")</f>
        <v/>
      </c>
      <c r="I502" s="18" t="str">
        <f>IFERROR(IF(INDEX(DATOS!AU:AU,MATCH(CHECKLIST!B502,DATOS!B:B,0),1)=0,"",INDEX(DATOS!AU:AU,MATCH(CHECKLIST!B502,DATOS!B:B,0),1)),"")</f>
        <v/>
      </c>
      <c r="J502" s="18" t="str">
        <f>IFERROR(IF(INDEX(DATOS!AS:AS,MATCH(CHECKLIST!B502,DATOS!B:B,0),1)=0,"",INDEX(DATOS!AS:AS,MATCH(CHECKLIST!B502,DATOS!B:B,0),1)),"")</f>
        <v/>
      </c>
      <c r="K502" s="50" t="str">
        <f>IFERROR(IF(INDEX(DATOS!AT:AT,MATCH(CHECKLIST!B502,DATOS!B:B,0),1)=0,"",INDEX(DATOS!AT:AT,MATCH(CHECKLIST!B502,DATOS!B:B,0),1)),"")</f>
        <v/>
      </c>
      <c r="L502" s="18" t="str">
        <f>IFERROR(IF(INDEX(DATOS!AV:AV,MATCH(CHECKLIST!B502,DATOS!B:B,0),1)=0,"",INDEX(DATOS!AV:AV,MATCH(CHECKLIST!B502,DATOS!B:B,0),1)),"")</f>
        <v/>
      </c>
      <c r="M502" s="18" t="str">
        <f>IFERROR(IF(INDEX(DATOS!AV:AV,MATCH(CHECKLIST!B502,DATOS!B:B,0),1)=0,"",INDEX(DATOS!AV:AV,MATCH(CHECKLIST!B502,DATOS!B:B,0),1)),"")</f>
        <v/>
      </c>
      <c r="N502" s="50" t="str">
        <f ca="1">IFERROR(IF(INDEX(DATOS!K:K,MATCH(CHECKLIST!B502,DATOS!B:B,0),1)="","X",IF(INDEX(DATOS!K:K,MATCH(CHECKLIST!B502,DATOS!B:B,0),1)&gt;YEAR(TODAY())-1,"","VENCIDA")),"")</f>
        <v/>
      </c>
      <c r="O502" s="50"/>
      <c r="P502" s="18" t="str">
        <f>IFERROR(IF(INDEX(DATOS!AW:AW,MATCH(CHECKLIST!B502,DATOS!B:B,0),1)=0,"",INDEX(DATOS!AW:AW,MATCH(CHECKLIST!B502,DATOS!B:B,0),1)),"")</f>
        <v/>
      </c>
      <c r="Q502" s="18" t="str">
        <f>IFERROR(IF(INDEX(DATOS!AX:AX,MATCH(CHECKLIST!B502,DATOS!B:B,0),1)=0,"",INDEX(DATOS!AX:AX,MATCH(CHECKLIST!B502,DATOS!B:B,0),1)),"")</f>
        <v/>
      </c>
      <c r="S502">
        <f t="shared" si="23"/>
        <v>0</v>
      </c>
      <c r="U502" t="str">
        <f t="shared" si="21"/>
        <v/>
      </c>
      <c r="V502" t="str">
        <f t="shared" si="22"/>
        <v/>
      </c>
    </row>
    <row r="503" spans="1:22" x14ac:dyDescent="0.25">
      <c r="A503" s="13">
        <v>490</v>
      </c>
      <c r="B503" t="str">
        <f>IFERROR(INDEX(DATOS!B:B,MATCH(CHECKLIST!A503,DATOS!BM:BM,0),1),"")</f>
        <v/>
      </c>
      <c r="C503" t="str">
        <f>IFERROR(INDEX(DATOS!I:I,MATCH(CHECKLIST!A503,DATOS!BM:BM,0),1),"")</f>
        <v/>
      </c>
      <c r="D503" t="str">
        <f>IFERROR(INDEX(DATOS!R:R,MATCH(CHECKLIST!E503,DATOS!F:F,0),1),"")</f>
        <v/>
      </c>
      <c r="E503" s="17" t="str">
        <f>IFERROR(INDEX(DATOS!F:F,MATCH(CHECKLIST!A503,DATOS!BM:BM,0),1),"")</f>
        <v/>
      </c>
      <c r="F503" s="3" t="str">
        <f>IFERROR(IF(INDEX(DATOS!AL:AL,MATCH(CHECKLIST!B503,DATOS!B:B,0),1)=0,"",INDEX(DATOS!AL:AL,MATCH(CHECKLIST!B503,DATOS!B:B,0),1)),"")</f>
        <v/>
      </c>
      <c r="G503" s="18" t="str">
        <f>IFERROR(IF(INDEX(DATOS!AQ:AQ,MATCH(CHECKLIST!B503,DATOS!B:B,0),1)=0,"",INDEX(DATOS!AQ:AQ,MATCH(CHECKLIST!B503,DATOS!B:B,0),1)),"")</f>
        <v/>
      </c>
      <c r="H503" s="18" t="str">
        <f>IF(IFERROR(FIND(H$13,INDEX(DATOS!BS:BS,MATCH(CHECKLIST!B503,DATOS!B:B,0),1),1),"")="",IF(IFERROR(FIND("VENCIDA",INDEX(DATOS!AC:AC,MATCH(CHECKLIST!B503,DATOS!B:B,0),1),1),"")="","","VENCIDO"),"X")</f>
        <v/>
      </c>
      <c r="I503" s="18" t="str">
        <f>IFERROR(IF(INDEX(DATOS!AU:AU,MATCH(CHECKLIST!B503,DATOS!B:B,0),1)=0,"",INDEX(DATOS!AU:AU,MATCH(CHECKLIST!B503,DATOS!B:B,0),1)),"")</f>
        <v/>
      </c>
      <c r="J503" s="18" t="str">
        <f>IFERROR(IF(INDEX(DATOS!AS:AS,MATCH(CHECKLIST!B503,DATOS!B:B,0),1)=0,"",INDEX(DATOS!AS:AS,MATCH(CHECKLIST!B503,DATOS!B:B,0),1)),"")</f>
        <v/>
      </c>
      <c r="K503" s="50" t="str">
        <f>IFERROR(IF(INDEX(DATOS!AT:AT,MATCH(CHECKLIST!B503,DATOS!B:B,0),1)=0,"",INDEX(DATOS!AT:AT,MATCH(CHECKLIST!B503,DATOS!B:B,0),1)),"")</f>
        <v/>
      </c>
      <c r="L503" s="18" t="str">
        <f>IFERROR(IF(INDEX(DATOS!AV:AV,MATCH(CHECKLIST!B503,DATOS!B:B,0),1)=0,"",INDEX(DATOS!AV:AV,MATCH(CHECKLIST!B503,DATOS!B:B,0),1)),"")</f>
        <v/>
      </c>
      <c r="M503" s="18" t="str">
        <f>IFERROR(IF(INDEX(DATOS!AV:AV,MATCH(CHECKLIST!B503,DATOS!B:B,0),1)=0,"",INDEX(DATOS!AV:AV,MATCH(CHECKLIST!B503,DATOS!B:B,0),1)),"")</f>
        <v/>
      </c>
      <c r="N503" s="50" t="str">
        <f ca="1">IFERROR(IF(INDEX(DATOS!K:K,MATCH(CHECKLIST!B503,DATOS!B:B,0),1)="","X",IF(INDEX(DATOS!K:K,MATCH(CHECKLIST!B503,DATOS!B:B,0),1)&gt;YEAR(TODAY())-1,"","VENCIDA")),"")</f>
        <v/>
      </c>
      <c r="O503" s="50"/>
      <c r="P503" s="18" t="str">
        <f>IFERROR(IF(INDEX(DATOS!AW:AW,MATCH(CHECKLIST!B503,DATOS!B:B,0),1)=0,"",INDEX(DATOS!AW:AW,MATCH(CHECKLIST!B503,DATOS!B:B,0),1)),"")</f>
        <v/>
      </c>
      <c r="Q503" s="18" t="str">
        <f>IFERROR(IF(INDEX(DATOS!AX:AX,MATCH(CHECKLIST!B503,DATOS!B:B,0),1)=0,"",INDEX(DATOS!AX:AX,MATCH(CHECKLIST!B503,DATOS!B:B,0),1)),"")</f>
        <v/>
      </c>
      <c r="R503" t="str">
        <f>IF(B503="","",1)</f>
        <v/>
      </c>
      <c r="S503" t="str">
        <f t="shared" si="23"/>
        <v/>
      </c>
      <c r="U503" t="str">
        <f t="shared" si="21"/>
        <v/>
      </c>
      <c r="V503" t="str">
        <f t="shared" si="22"/>
        <v/>
      </c>
    </row>
    <row r="504" spans="1:22" x14ac:dyDescent="0.25">
      <c r="A504" s="13">
        <v>491</v>
      </c>
      <c r="B504" t="str">
        <f>IFERROR(INDEX(DATOS!B:B,MATCH(CHECKLIST!A504,DATOS!BM:BM,0),1),"")</f>
        <v/>
      </c>
      <c r="C504" t="str">
        <f>IFERROR(INDEX(DATOS!I:I,MATCH(CHECKLIST!A504,DATOS!BM:BM,0),1),"")</f>
        <v/>
      </c>
      <c r="D504" t="str">
        <f>IFERROR(INDEX(DATOS!R:R,MATCH(CHECKLIST!E504,DATOS!F:F,0),1),"")</f>
        <v/>
      </c>
      <c r="E504" s="17" t="str">
        <f>IFERROR(INDEX(DATOS!F:F,MATCH(CHECKLIST!A504,DATOS!BM:BM,0),1),"")</f>
        <v/>
      </c>
      <c r="F504" s="3" t="str">
        <f>IFERROR(IF(INDEX(DATOS!AL:AL,MATCH(CHECKLIST!B504,DATOS!B:B,0),1)=0,"",INDEX(DATOS!AL:AL,MATCH(CHECKLIST!B504,DATOS!B:B,0),1)),"")</f>
        <v/>
      </c>
      <c r="G504" s="18" t="str">
        <f>IFERROR(IF(INDEX(DATOS!AQ:AQ,MATCH(CHECKLIST!B504,DATOS!B:B,0),1)=0,"",INDEX(DATOS!AQ:AQ,MATCH(CHECKLIST!B504,DATOS!B:B,0),1)),"")</f>
        <v/>
      </c>
      <c r="H504" s="18" t="str">
        <f>IF(IFERROR(FIND(H$13,INDEX(DATOS!BS:BS,MATCH(CHECKLIST!B504,DATOS!B:B,0),1),1),"")="",IF(IFERROR(FIND("VENCIDA",INDEX(DATOS!AC:AC,MATCH(CHECKLIST!B504,DATOS!B:B,0),1),1),"")="","","VENCIDO"),"X")</f>
        <v/>
      </c>
      <c r="I504" s="18" t="str">
        <f>IFERROR(IF(INDEX(DATOS!AU:AU,MATCH(CHECKLIST!B504,DATOS!B:B,0),1)=0,"",INDEX(DATOS!AU:AU,MATCH(CHECKLIST!B504,DATOS!B:B,0),1)),"")</f>
        <v/>
      </c>
      <c r="J504" s="18" t="str">
        <f>IFERROR(IF(INDEX(DATOS!AS:AS,MATCH(CHECKLIST!B504,DATOS!B:B,0),1)=0,"",INDEX(DATOS!AS:AS,MATCH(CHECKLIST!B504,DATOS!B:B,0),1)),"")</f>
        <v/>
      </c>
      <c r="K504" s="50" t="str">
        <f>IFERROR(IF(INDEX(DATOS!AT:AT,MATCH(CHECKLIST!B504,DATOS!B:B,0),1)=0,"",INDEX(DATOS!AT:AT,MATCH(CHECKLIST!B504,DATOS!B:B,0),1)),"")</f>
        <v/>
      </c>
      <c r="L504" s="18" t="str">
        <f>IFERROR(IF(INDEX(DATOS!AV:AV,MATCH(CHECKLIST!B504,DATOS!B:B,0),1)=0,"",INDEX(DATOS!AV:AV,MATCH(CHECKLIST!B504,DATOS!B:B,0),1)),"")</f>
        <v/>
      </c>
      <c r="M504" s="18" t="str">
        <f>IFERROR(IF(INDEX(DATOS!AV:AV,MATCH(CHECKLIST!B504,DATOS!B:B,0),1)=0,"",INDEX(DATOS!AV:AV,MATCH(CHECKLIST!B504,DATOS!B:B,0),1)),"")</f>
        <v/>
      </c>
      <c r="N504" s="50" t="str">
        <f ca="1">IFERROR(IF(INDEX(DATOS!K:K,MATCH(CHECKLIST!B504,DATOS!B:B,0),1)="","X",IF(INDEX(DATOS!K:K,MATCH(CHECKLIST!B504,DATOS!B:B,0),1)&gt;YEAR(TODAY())-1,"","VENCIDA")),"")</f>
        <v/>
      </c>
      <c r="O504" s="50"/>
      <c r="P504" s="18" t="str">
        <f>IFERROR(IF(INDEX(DATOS!AW:AW,MATCH(CHECKLIST!B504,DATOS!B:B,0),1)=0,"",INDEX(DATOS!AW:AW,MATCH(CHECKLIST!B504,DATOS!B:B,0),1)),"")</f>
        <v/>
      </c>
      <c r="Q504" s="18" t="str">
        <f>IFERROR(IF(INDEX(DATOS!AX:AX,MATCH(CHECKLIST!B504,DATOS!B:B,0),1)=0,"",INDEX(DATOS!AX:AX,MATCH(CHECKLIST!B504,DATOS!B:B,0),1)),"")</f>
        <v/>
      </c>
      <c r="S504">
        <f t="shared" si="23"/>
        <v>0</v>
      </c>
      <c r="U504" t="str">
        <f t="shared" si="21"/>
        <v/>
      </c>
      <c r="V504" t="str">
        <f t="shared" si="22"/>
        <v/>
      </c>
    </row>
    <row r="505" spans="1:22" x14ac:dyDescent="0.25">
      <c r="A505" s="13">
        <v>492</v>
      </c>
      <c r="B505" t="str">
        <f>IFERROR(INDEX(DATOS!B:B,MATCH(CHECKLIST!A505,DATOS!BM:BM,0),1),"")</f>
        <v/>
      </c>
      <c r="C505" t="str">
        <f>IFERROR(INDEX(DATOS!I:I,MATCH(CHECKLIST!A505,DATOS!BM:BM,0),1),"")</f>
        <v/>
      </c>
      <c r="D505" t="str">
        <f>IFERROR(INDEX(DATOS!R:R,MATCH(CHECKLIST!E505,DATOS!F:F,0),1),"")</f>
        <v/>
      </c>
      <c r="E505" s="17" t="str">
        <f>IFERROR(INDEX(DATOS!F:F,MATCH(CHECKLIST!A505,DATOS!BM:BM,0),1),"")</f>
        <v/>
      </c>
      <c r="F505" s="3" t="str">
        <f>IFERROR(IF(INDEX(DATOS!AL:AL,MATCH(CHECKLIST!B505,DATOS!B:B,0),1)=0,"",INDEX(DATOS!AL:AL,MATCH(CHECKLIST!B505,DATOS!B:B,0),1)),"")</f>
        <v/>
      </c>
      <c r="G505" s="18" t="str">
        <f>IFERROR(IF(INDEX(DATOS!AQ:AQ,MATCH(CHECKLIST!B505,DATOS!B:B,0),1)=0,"",INDEX(DATOS!AQ:AQ,MATCH(CHECKLIST!B505,DATOS!B:B,0),1)),"")</f>
        <v/>
      </c>
      <c r="H505" s="18" t="str">
        <f>IF(IFERROR(FIND(H$13,INDEX(DATOS!BS:BS,MATCH(CHECKLIST!B505,DATOS!B:B,0),1),1),"")="",IF(IFERROR(FIND("VENCIDA",INDEX(DATOS!AC:AC,MATCH(CHECKLIST!B505,DATOS!B:B,0),1),1),"")="","","VENCIDO"),"X")</f>
        <v/>
      </c>
      <c r="I505" s="18" t="str">
        <f>IFERROR(IF(INDEX(DATOS!AU:AU,MATCH(CHECKLIST!B505,DATOS!B:B,0),1)=0,"",INDEX(DATOS!AU:AU,MATCH(CHECKLIST!B505,DATOS!B:B,0),1)),"")</f>
        <v/>
      </c>
      <c r="J505" s="18" t="str">
        <f>IFERROR(IF(INDEX(DATOS!AS:AS,MATCH(CHECKLIST!B505,DATOS!B:B,0),1)=0,"",INDEX(DATOS!AS:AS,MATCH(CHECKLIST!B505,DATOS!B:B,0),1)),"")</f>
        <v/>
      </c>
      <c r="K505" s="50" t="str">
        <f>IFERROR(IF(INDEX(DATOS!AT:AT,MATCH(CHECKLIST!B505,DATOS!B:B,0),1)=0,"",INDEX(DATOS!AT:AT,MATCH(CHECKLIST!B505,DATOS!B:B,0),1)),"")</f>
        <v/>
      </c>
      <c r="L505" s="18" t="str">
        <f>IFERROR(IF(INDEX(DATOS!AV:AV,MATCH(CHECKLIST!B505,DATOS!B:B,0),1)=0,"",INDEX(DATOS!AV:AV,MATCH(CHECKLIST!B505,DATOS!B:B,0),1)),"")</f>
        <v/>
      </c>
      <c r="M505" s="18" t="str">
        <f>IFERROR(IF(INDEX(DATOS!AV:AV,MATCH(CHECKLIST!B505,DATOS!B:B,0),1)=0,"",INDEX(DATOS!AV:AV,MATCH(CHECKLIST!B505,DATOS!B:B,0),1)),"")</f>
        <v/>
      </c>
      <c r="N505" s="50" t="str">
        <f ca="1">IFERROR(IF(INDEX(DATOS!K:K,MATCH(CHECKLIST!B505,DATOS!B:B,0),1)="","X",IF(INDEX(DATOS!K:K,MATCH(CHECKLIST!B505,DATOS!B:B,0),1)&gt;YEAR(TODAY())-1,"","VENCIDA")),"")</f>
        <v/>
      </c>
      <c r="O505" s="50"/>
      <c r="P505" s="18" t="str">
        <f>IFERROR(IF(INDEX(DATOS!AW:AW,MATCH(CHECKLIST!B505,DATOS!B:B,0),1)=0,"",INDEX(DATOS!AW:AW,MATCH(CHECKLIST!B505,DATOS!B:B,0),1)),"")</f>
        <v/>
      </c>
      <c r="Q505" s="18" t="str">
        <f>IFERROR(IF(INDEX(DATOS!AX:AX,MATCH(CHECKLIST!B505,DATOS!B:B,0),1)=0,"",INDEX(DATOS!AX:AX,MATCH(CHECKLIST!B505,DATOS!B:B,0),1)),"")</f>
        <v/>
      </c>
      <c r="R505" t="str">
        <f>IF(B505="","",1)</f>
        <v/>
      </c>
      <c r="S505" t="str">
        <f t="shared" si="23"/>
        <v/>
      </c>
      <c r="U505" t="str">
        <f t="shared" si="21"/>
        <v/>
      </c>
      <c r="V505" t="str">
        <f t="shared" si="22"/>
        <v/>
      </c>
    </row>
    <row r="506" spans="1:22" x14ac:dyDescent="0.25">
      <c r="A506" s="13">
        <v>493</v>
      </c>
      <c r="B506" t="str">
        <f>IFERROR(INDEX(DATOS!B:B,MATCH(CHECKLIST!A506,DATOS!BM:BM,0),1),"")</f>
        <v/>
      </c>
      <c r="C506" t="str">
        <f>IFERROR(INDEX(DATOS!I:I,MATCH(CHECKLIST!A506,DATOS!BM:BM,0),1),"")</f>
        <v/>
      </c>
      <c r="D506" t="str">
        <f>IFERROR(INDEX(DATOS!R:R,MATCH(CHECKLIST!E506,DATOS!F:F,0),1),"")</f>
        <v/>
      </c>
      <c r="E506" s="17" t="str">
        <f>IFERROR(INDEX(DATOS!F:F,MATCH(CHECKLIST!A506,DATOS!BM:BM,0),1),"")</f>
        <v/>
      </c>
      <c r="F506" s="3" t="str">
        <f>IFERROR(IF(INDEX(DATOS!AL:AL,MATCH(CHECKLIST!B506,DATOS!B:B,0),1)=0,"",INDEX(DATOS!AL:AL,MATCH(CHECKLIST!B506,DATOS!B:B,0),1)),"")</f>
        <v/>
      </c>
      <c r="G506" s="18" t="str">
        <f>IFERROR(IF(INDEX(DATOS!AQ:AQ,MATCH(CHECKLIST!B506,DATOS!B:B,0),1)=0,"",INDEX(DATOS!AQ:AQ,MATCH(CHECKLIST!B506,DATOS!B:B,0),1)),"")</f>
        <v/>
      </c>
      <c r="H506" s="18" t="str">
        <f>IF(IFERROR(FIND(H$13,INDEX(DATOS!BS:BS,MATCH(CHECKLIST!B506,DATOS!B:B,0),1),1),"")="",IF(IFERROR(FIND("VENCIDA",INDEX(DATOS!AC:AC,MATCH(CHECKLIST!B506,DATOS!B:B,0),1),1),"")="","","VENCIDO"),"X")</f>
        <v/>
      </c>
      <c r="I506" s="18" t="str">
        <f>IFERROR(IF(INDEX(DATOS!AU:AU,MATCH(CHECKLIST!B506,DATOS!B:B,0),1)=0,"",INDEX(DATOS!AU:AU,MATCH(CHECKLIST!B506,DATOS!B:B,0),1)),"")</f>
        <v/>
      </c>
      <c r="J506" s="18" t="str">
        <f>IFERROR(IF(INDEX(DATOS!AS:AS,MATCH(CHECKLIST!B506,DATOS!B:B,0),1)=0,"",INDEX(DATOS!AS:AS,MATCH(CHECKLIST!B506,DATOS!B:B,0),1)),"")</f>
        <v/>
      </c>
      <c r="K506" s="50" t="str">
        <f>IFERROR(IF(INDEX(DATOS!AT:AT,MATCH(CHECKLIST!B506,DATOS!B:B,0),1)=0,"",INDEX(DATOS!AT:AT,MATCH(CHECKLIST!B506,DATOS!B:B,0),1)),"")</f>
        <v/>
      </c>
      <c r="L506" s="18" t="str">
        <f>IFERROR(IF(INDEX(DATOS!AV:AV,MATCH(CHECKLIST!B506,DATOS!B:B,0),1)=0,"",INDEX(DATOS!AV:AV,MATCH(CHECKLIST!B506,DATOS!B:B,0),1)),"")</f>
        <v/>
      </c>
      <c r="M506" s="18" t="str">
        <f>IFERROR(IF(INDEX(DATOS!AV:AV,MATCH(CHECKLIST!B506,DATOS!B:B,0),1)=0,"",INDEX(DATOS!AV:AV,MATCH(CHECKLIST!B506,DATOS!B:B,0),1)),"")</f>
        <v/>
      </c>
      <c r="N506" s="50" t="str">
        <f ca="1">IFERROR(IF(INDEX(DATOS!K:K,MATCH(CHECKLIST!B506,DATOS!B:B,0),1)="","X",IF(INDEX(DATOS!K:K,MATCH(CHECKLIST!B506,DATOS!B:B,0),1)&gt;YEAR(TODAY())-1,"","VENCIDA")),"")</f>
        <v/>
      </c>
      <c r="O506" s="50"/>
      <c r="P506" s="18" t="str">
        <f>IFERROR(IF(INDEX(DATOS!AW:AW,MATCH(CHECKLIST!B506,DATOS!B:B,0),1)=0,"",INDEX(DATOS!AW:AW,MATCH(CHECKLIST!B506,DATOS!B:B,0),1)),"")</f>
        <v/>
      </c>
      <c r="Q506" s="18" t="str">
        <f>IFERROR(IF(INDEX(DATOS!AX:AX,MATCH(CHECKLIST!B506,DATOS!B:B,0),1)=0,"",INDEX(DATOS!AX:AX,MATCH(CHECKLIST!B506,DATOS!B:B,0),1)),"")</f>
        <v/>
      </c>
      <c r="S506">
        <f t="shared" si="23"/>
        <v>0</v>
      </c>
      <c r="U506" t="str">
        <f t="shared" si="21"/>
        <v/>
      </c>
      <c r="V506" t="str">
        <f t="shared" si="22"/>
        <v/>
      </c>
    </row>
    <row r="507" spans="1:22" x14ac:dyDescent="0.25">
      <c r="A507" s="13">
        <v>494</v>
      </c>
      <c r="B507" t="str">
        <f>IFERROR(INDEX(DATOS!B:B,MATCH(CHECKLIST!A507,DATOS!BM:BM,0),1),"")</f>
        <v/>
      </c>
      <c r="C507" t="str">
        <f>IFERROR(INDEX(DATOS!I:I,MATCH(CHECKLIST!A507,DATOS!BM:BM,0),1),"")</f>
        <v/>
      </c>
      <c r="D507" t="str">
        <f>IFERROR(INDEX(DATOS!R:R,MATCH(CHECKLIST!E507,DATOS!F:F,0),1),"")</f>
        <v/>
      </c>
      <c r="E507" s="17" t="str">
        <f>IFERROR(INDEX(DATOS!F:F,MATCH(CHECKLIST!A507,DATOS!BM:BM,0),1),"")</f>
        <v/>
      </c>
      <c r="F507" s="3" t="str">
        <f>IFERROR(IF(INDEX(DATOS!AL:AL,MATCH(CHECKLIST!B507,DATOS!B:B,0),1)=0,"",INDEX(DATOS!AL:AL,MATCH(CHECKLIST!B507,DATOS!B:B,0),1)),"")</f>
        <v/>
      </c>
      <c r="G507" s="18" t="str">
        <f>IFERROR(IF(INDEX(DATOS!AQ:AQ,MATCH(CHECKLIST!B507,DATOS!B:B,0),1)=0,"",INDEX(DATOS!AQ:AQ,MATCH(CHECKLIST!B507,DATOS!B:B,0),1)),"")</f>
        <v/>
      </c>
      <c r="H507" s="18" t="str">
        <f>IF(IFERROR(FIND(H$13,INDEX(DATOS!BS:BS,MATCH(CHECKLIST!B507,DATOS!B:B,0),1),1),"")="",IF(IFERROR(FIND("VENCIDA",INDEX(DATOS!AC:AC,MATCH(CHECKLIST!B507,DATOS!B:B,0),1),1),"")="","","VENCIDO"),"X")</f>
        <v/>
      </c>
      <c r="I507" s="18" t="str">
        <f>IFERROR(IF(INDEX(DATOS!AU:AU,MATCH(CHECKLIST!B507,DATOS!B:B,0),1)=0,"",INDEX(DATOS!AU:AU,MATCH(CHECKLIST!B507,DATOS!B:B,0),1)),"")</f>
        <v/>
      </c>
      <c r="J507" s="18" t="str">
        <f>IFERROR(IF(INDEX(DATOS!AS:AS,MATCH(CHECKLIST!B507,DATOS!B:B,0),1)=0,"",INDEX(DATOS!AS:AS,MATCH(CHECKLIST!B507,DATOS!B:B,0),1)),"")</f>
        <v/>
      </c>
      <c r="K507" s="50" t="str">
        <f>IFERROR(IF(INDEX(DATOS!AT:AT,MATCH(CHECKLIST!B507,DATOS!B:B,0),1)=0,"",INDEX(DATOS!AT:AT,MATCH(CHECKLIST!B507,DATOS!B:B,0),1)),"")</f>
        <v/>
      </c>
      <c r="L507" s="18" t="str">
        <f>IFERROR(IF(INDEX(DATOS!AV:AV,MATCH(CHECKLIST!B507,DATOS!B:B,0),1)=0,"",INDEX(DATOS!AV:AV,MATCH(CHECKLIST!B507,DATOS!B:B,0),1)),"")</f>
        <v/>
      </c>
      <c r="M507" s="18" t="str">
        <f>IFERROR(IF(INDEX(DATOS!AV:AV,MATCH(CHECKLIST!B507,DATOS!B:B,0),1)=0,"",INDEX(DATOS!AV:AV,MATCH(CHECKLIST!B507,DATOS!B:B,0),1)),"")</f>
        <v/>
      </c>
      <c r="N507" s="50" t="str">
        <f ca="1">IFERROR(IF(INDEX(DATOS!K:K,MATCH(CHECKLIST!B507,DATOS!B:B,0),1)="","X",IF(INDEX(DATOS!K:K,MATCH(CHECKLIST!B507,DATOS!B:B,0),1)&gt;YEAR(TODAY())-1,"","VENCIDA")),"")</f>
        <v/>
      </c>
      <c r="O507" s="50"/>
      <c r="P507" s="18" t="str">
        <f>IFERROR(IF(INDEX(DATOS!AW:AW,MATCH(CHECKLIST!B507,DATOS!B:B,0),1)=0,"",INDEX(DATOS!AW:AW,MATCH(CHECKLIST!B507,DATOS!B:B,0),1)),"")</f>
        <v/>
      </c>
      <c r="Q507" s="18" t="str">
        <f>IFERROR(IF(INDEX(DATOS!AX:AX,MATCH(CHECKLIST!B507,DATOS!B:B,0),1)=0,"",INDEX(DATOS!AX:AX,MATCH(CHECKLIST!B507,DATOS!B:B,0),1)),"")</f>
        <v/>
      </c>
      <c r="R507" t="str">
        <f>IF(B507="","",1)</f>
        <v/>
      </c>
      <c r="S507" t="str">
        <f t="shared" si="23"/>
        <v/>
      </c>
      <c r="U507" t="str">
        <f t="shared" si="21"/>
        <v/>
      </c>
      <c r="V507" t="str">
        <f t="shared" si="22"/>
        <v/>
      </c>
    </row>
    <row r="508" spans="1:22" x14ac:dyDescent="0.25">
      <c r="A508" s="13">
        <v>495</v>
      </c>
      <c r="B508" t="str">
        <f>IFERROR(INDEX(DATOS!B:B,MATCH(CHECKLIST!A508,DATOS!BM:BM,0),1),"")</f>
        <v/>
      </c>
      <c r="C508" t="str">
        <f>IFERROR(INDEX(DATOS!I:I,MATCH(CHECKLIST!A508,DATOS!BM:BM,0),1),"")</f>
        <v/>
      </c>
      <c r="D508" t="str">
        <f>IFERROR(INDEX(DATOS!R:R,MATCH(CHECKLIST!E508,DATOS!F:F,0),1),"")</f>
        <v/>
      </c>
      <c r="E508" s="17" t="str">
        <f>IFERROR(INDEX(DATOS!F:F,MATCH(CHECKLIST!A508,DATOS!BM:BM,0),1),"")</f>
        <v/>
      </c>
      <c r="F508" s="3" t="str">
        <f>IFERROR(IF(INDEX(DATOS!AL:AL,MATCH(CHECKLIST!B508,DATOS!B:B,0),1)=0,"",INDEX(DATOS!AL:AL,MATCH(CHECKLIST!B508,DATOS!B:B,0),1)),"")</f>
        <v/>
      </c>
      <c r="G508" s="18" t="str">
        <f>IFERROR(IF(INDEX(DATOS!AQ:AQ,MATCH(CHECKLIST!B508,DATOS!B:B,0),1)=0,"",INDEX(DATOS!AQ:AQ,MATCH(CHECKLIST!B508,DATOS!B:B,0),1)),"")</f>
        <v/>
      </c>
      <c r="H508" s="18" t="str">
        <f>IF(IFERROR(FIND(H$13,INDEX(DATOS!BS:BS,MATCH(CHECKLIST!B508,DATOS!B:B,0),1),1),"")="",IF(IFERROR(FIND("VENCIDA",INDEX(DATOS!AC:AC,MATCH(CHECKLIST!B508,DATOS!B:B,0),1),1),"")="","","VENCIDO"),"X")</f>
        <v/>
      </c>
      <c r="I508" s="18" t="str">
        <f>IFERROR(IF(INDEX(DATOS!AU:AU,MATCH(CHECKLIST!B508,DATOS!B:B,0),1)=0,"",INDEX(DATOS!AU:AU,MATCH(CHECKLIST!B508,DATOS!B:B,0),1)),"")</f>
        <v/>
      </c>
      <c r="J508" s="18" t="str">
        <f>IFERROR(IF(INDEX(DATOS!AS:AS,MATCH(CHECKLIST!B508,DATOS!B:B,0),1)=0,"",INDEX(DATOS!AS:AS,MATCH(CHECKLIST!B508,DATOS!B:B,0),1)),"")</f>
        <v/>
      </c>
      <c r="K508" s="50" t="str">
        <f>IFERROR(IF(INDEX(DATOS!AT:AT,MATCH(CHECKLIST!B508,DATOS!B:B,0),1)=0,"",INDEX(DATOS!AT:AT,MATCH(CHECKLIST!B508,DATOS!B:B,0),1)),"")</f>
        <v/>
      </c>
      <c r="L508" s="18" t="str">
        <f>IFERROR(IF(INDEX(DATOS!AV:AV,MATCH(CHECKLIST!B508,DATOS!B:B,0),1)=0,"",INDEX(DATOS!AV:AV,MATCH(CHECKLIST!B508,DATOS!B:B,0),1)),"")</f>
        <v/>
      </c>
      <c r="M508" s="18" t="str">
        <f>IFERROR(IF(INDEX(DATOS!AV:AV,MATCH(CHECKLIST!B508,DATOS!B:B,0),1)=0,"",INDEX(DATOS!AV:AV,MATCH(CHECKLIST!B508,DATOS!B:B,0),1)),"")</f>
        <v/>
      </c>
      <c r="N508" s="50" t="str">
        <f ca="1">IFERROR(IF(INDEX(DATOS!K:K,MATCH(CHECKLIST!B508,DATOS!B:B,0),1)="","X",IF(INDEX(DATOS!K:K,MATCH(CHECKLIST!B508,DATOS!B:B,0),1)&gt;YEAR(TODAY())-1,"","VENCIDA")),"")</f>
        <v/>
      </c>
      <c r="O508" s="50"/>
      <c r="P508" s="18" t="str">
        <f>IFERROR(IF(INDEX(DATOS!AW:AW,MATCH(CHECKLIST!B508,DATOS!B:B,0),1)=0,"",INDEX(DATOS!AW:AW,MATCH(CHECKLIST!B508,DATOS!B:B,0),1)),"")</f>
        <v/>
      </c>
      <c r="Q508" s="18" t="str">
        <f>IFERROR(IF(INDEX(DATOS!AX:AX,MATCH(CHECKLIST!B508,DATOS!B:B,0),1)=0,"",INDEX(DATOS!AX:AX,MATCH(CHECKLIST!B508,DATOS!B:B,0),1)),"")</f>
        <v/>
      </c>
      <c r="S508">
        <f t="shared" si="23"/>
        <v>0</v>
      </c>
      <c r="U508" t="str">
        <f t="shared" si="21"/>
        <v/>
      </c>
      <c r="V508" t="str">
        <f t="shared" si="22"/>
        <v/>
      </c>
    </row>
    <row r="509" spans="1:22" x14ac:dyDescent="0.25">
      <c r="A509" s="13">
        <v>496</v>
      </c>
      <c r="B509" t="str">
        <f>IFERROR(INDEX(DATOS!B:B,MATCH(CHECKLIST!A509,DATOS!BM:BM,0),1),"")</f>
        <v/>
      </c>
      <c r="C509" t="str">
        <f>IFERROR(INDEX(DATOS!I:I,MATCH(CHECKLIST!A509,DATOS!BM:BM,0),1),"")</f>
        <v/>
      </c>
      <c r="D509" t="str">
        <f>IFERROR(INDEX(DATOS!R:R,MATCH(CHECKLIST!E509,DATOS!F:F,0),1),"")</f>
        <v/>
      </c>
      <c r="E509" s="17" t="str">
        <f>IFERROR(INDEX(DATOS!F:F,MATCH(CHECKLIST!A509,DATOS!BM:BM,0),1),"")</f>
        <v/>
      </c>
      <c r="F509" s="3" t="str">
        <f>IFERROR(IF(INDEX(DATOS!AL:AL,MATCH(CHECKLIST!B509,DATOS!B:B,0),1)=0,"",INDEX(DATOS!AL:AL,MATCH(CHECKLIST!B509,DATOS!B:B,0),1)),"")</f>
        <v/>
      </c>
      <c r="G509" s="18" t="str">
        <f>IFERROR(IF(INDEX(DATOS!AQ:AQ,MATCH(CHECKLIST!B509,DATOS!B:B,0),1)=0,"",INDEX(DATOS!AQ:AQ,MATCH(CHECKLIST!B509,DATOS!B:B,0),1)),"")</f>
        <v/>
      </c>
      <c r="H509" s="18" t="str">
        <f>IF(IFERROR(FIND(H$13,INDEX(DATOS!BS:BS,MATCH(CHECKLIST!B509,DATOS!B:B,0),1),1),"")="",IF(IFERROR(FIND("VENCIDA",INDEX(DATOS!AC:AC,MATCH(CHECKLIST!B509,DATOS!B:B,0),1),1),"")="","","VENCIDO"),"X")</f>
        <v/>
      </c>
      <c r="I509" s="18" t="str">
        <f>IFERROR(IF(INDEX(DATOS!AU:AU,MATCH(CHECKLIST!B509,DATOS!B:B,0),1)=0,"",INDEX(DATOS!AU:AU,MATCH(CHECKLIST!B509,DATOS!B:B,0),1)),"")</f>
        <v/>
      </c>
      <c r="J509" s="18" t="str">
        <f>IFERROR(IF(INDEX(DATOS!AS:AS,MATCH(CHECKLIST!B509,DATOS!B:B,0),1)=0,"",INDEX(DATOS!AS:AS,MATCH(CHECKLIST!B509,DATOS!B:B,0),1)),"")</f>
        <v/>
      </c>
      <c r="K509" s="50" t="str">
        <f>IFERROR(IF(INDEX(DATOS!AT:AT,MATCH(CHECKLIST!B509,DATOS!B:B,0),1)=0,"",INDEX(DATOS!AT:AT,MATCH(CHECKLIST!B509,DATOS!B:B,0),1)),"")</f>
        <v/>
      </c>
      <c r="L509" s="18" t="str">
        <f>IFERROR(IF(INDEX(DATOS!AV:AV,MATCH(CHECKLIST!B509,DATOS!B:B,0),1)=0,"",INDEX(DATOS!AV:AV,MATCH(CHECKLIST!B509,DATOS!B:B,0),1)),"")</f>
        <v/>
      </c>
      <c r="M509" s="18" t="str">
        <f>IFERROR(IF(INDEX(DATOS!AV:AV,MATCH(CHECKLIST!B509,DATOS!B:B,0),1)=0,"",INDEX(DATOS!AV:AV,MATCH(CHECKLIST!B509,DATOS!B:B,0),1)),"")</f>
        <v/>
      </c>
      <c r="N509" s="50" t="str">
        <f ca="1">IFERROR(IF(INDEX(DATOS!K:K,MATCH(CHECKLIST!B509,DATOS!B:B,0),1)="","X",IF(INDEX(DATOS!K:K,MATCH(CHECKLIST!B509,DATOS!B:B,0),1)&gt;YEAR(TODAY())-1,"","VENCIDA")),"")</f>
        <v/>
      </c>
      <c r="O509" s="50"/>
      <c r="P509" s="18" t="str">
        <f>IFERROR(IF(INDEX(DATOS!AW:AW,MATCH(CHECKLIST!B509,DATOS!B:B,0),1)=0,"",INDEX(DATOS!AW:AW,MATCH(CHECKLIST!B509,DATOS!B:B,0),1)),"")</f>
        <v/>
      </c>
      <c r="Q509" s="18" t="str">
        <f>IFERROR(IF(INDEX(DATOS!AX:AX,MATCH(CHECKLIST!B509,DATOS!B:B,0),1)=0,"",INDEX(DATOS!AX:AX,MATCH(CHECKLIST!B509,DATOS!B:B,0),1)),"")</f>
        <v/>
      </c>
      <c r="R509" t="str">
        <f>IF(B509="","",1)</f>
        <v/>
      </c>
      <c r="S509" t="str">
        <f t="shared" si="23"/>
        <v/>
      </c>
      <c r="U509" t="str">
        <f t="shared" si="21"/>
        <v/>
      </c>
      <c r="V509" t="str">
        <f t="shared" si="22"/>
        <v/>
      </c>
    </row>
    <row r="510" spans="1:22" x14ac:dyDescent="0.25">
      <c r="A510" s="13">
        <v>497</v>
      </c>
      <c r="B510" t="str">
        <f>IFERROR(INDEX(DATOS!B:B,MATCH(CHECKLIST!A510,DATOS!BM:BM,0),1),"")</f>
        <v/>
      </c>
      <c r="C510" t="str">
        <f>IFERROR(INDEX(DATOS!I:I,MATCH(CHECKLIST!A510,DATOS!BM:BM,0),1),"")</f>
        <v/>
      </c>
      <c r="D510" t="str">
        <f>IFERROR(INDEX(DATOS!R:R,MATCH(CHECKLIST!E510,DATOS!F:F,0),1),"")</f>
        <v/>
      </c>
      <c r="E510" s="17" t="str">
        <f>IFERROR(INDEX(DATOS!F:F,MATCH(CHECKLIST!A510,DATOS!BM:BM,0),1),"")</f>
        <v/>
      </c>
      <c r="F510" s="3" t="str">
        <f>IFERROR(IF(INDEX(DATOS!AL:AL,MATCH(CHECKLIST!B510,DATOS!B:B,0),1)=0,"",INDEX(DATOS!AL:AL,MATCH(CHECKLIST!B510,DATOS!B:B,0),1)),"")</f>
        <v/>
      </c>
      <c r="G510" s="18" t="str">
        <f>IFERROR(IF(INDEX(DATOS!AQ:AQ,MATCH(CHECKLIST!B510,DATOS!B:B,0),1)=0,"",INDEX(DATOS!AQ:AQ,MATCH(CHECKLIST!B510,DATOS!B:B,0),1)),"")</f>
        <v/>
      </c>
      <c r="H510" s="18" t="str">
        <f>IF(IFERROR(FIND(H$13,INDEX(DATOS!BS:BS,MATCH(CHECKLIST!B510,DATOS!B:B,0),1),1),"")="",IF(IFERROR(FIND("VENCIDA",INDEX(DATOS!AC:AC,MATCH(CHECKLIST!B510,DATOS!B:B,0),1),1),"")="","","VENCIDO"),"X")</f>
        <v/>
      </c>
      <c r="I510" s="18" t="str">
        <f>IFERROR(IF(INDEX(DATOS!AU:AU,MATCH(CHECKLIST!B510,DATOS!B:B,0),1)=0,"",INDEX(DATOS!AU:AU,MATCH(CHECKLIST!B510,DATOS!B:B,0),1)),"")</f>
        <v/>
      </c>
      <c r="J510" s="18" t="str">
        <f>IFERROR(IF(INDEX(DATOS!AS:AS,MATCH(CHECKLIST!B510,DATOS!B:B,0),1)=0,"",INDEX(DATOS!AS:AS,MATCH(CHECKLIST!B510,DATOS!B:B,0),1)),"")</f>
        <v/>
      </c>
      <c r="K510" s="50" t="str">
        <f>IFERROR(IF(INDEX(DATOS!AT:AT,MATCH(CHECKLIST!B510,DATOS!B:B,0),1)=0,"",INDEX(DATOS!AT:AT,MATCH(CHECKLIST!B510,DATOS!B:B,0),1)),"")</f>
        <v/>
      </c>
      <c r="L510" s="18" t="str">
        <f>IFERROR(IF(INDEX(DATOS!AV:AV,MATCH(CHECKLIST!B510,DATOS!B:B,0),1)=0,"",INDEX(DATOS!AV:AV,MATCH(CHECKLIST!B510,DATOS!B:B,0),1)),"")</f>
        <v/>
      </c>
      <c r="M510" s="18" t="str">
        <f>IFERROR(IF(INDEX(DATOS!AV:AV,MATCH(CHECKLIST!B510,DATOS!B:B,0),1)=0,"",INDEX(DATOS!AV:AV,MATCH(CHECKLIST!B510,DATOS!B:B,0),1)),"")</f>
        <v/>
      </c>
      <c r="N510" s="50" t="str">
        <f ca="1">IFERROR(IF(INDEX(DATOS!K:K,MATCH(CHECKLIST!B510,DATOS!B:B,0),1)="","X",IF(INDEX(DATOS!K:K,MATCH(CHECKLIST!B510,DATOS!B:B,0),1)&gt;YEAR(TODAY())-1,"","VENCIDA")),"")</f>
        <v/>
      </c>
      <c r="O510" s="50"/>
      <c r="P510" s="18" t="str">
        <f>IFERROR(IF(INDEX(DATOS!AW:AW,MATCH(CHECKLIST!B510,DATOS!B:B,0),1)=0,"",INDEX(DATOS!AW:AW,MATCH(CHECKLIST!B510,DATOS!B:B,0),1)),"")</f>
        <v/>
      </c>
      <c r="Q510" s="18" t="str">
        <f>IFERROR(IF(INDEX(DATOS!AX:AX,MATCH(CHECKLIST!B510,DATOS!B:B,0),1)=0,"",INDEX(DATOS!AX:AX,MATCH(CHECKLIST!B510,DATOS!B:B,0),1)),"")</f>
        <v/>
      </c>
      <c r="S510">
        <f t="shared" si="23"/>
        <v>0</v>
      </c>
      <c r="U510" t="str">
        <f t="shared" si="21"/>
        <v/>
      </c>
      <c r="V510" t="str">
        <f t="shared" si="22"/>
        <v/>
      </c>
    </row>
    <row r="511" spans="1:22" x14ac:dyDescent="0.25">
      <c r="A511" s="13">
        <v>498</v>
      </c>
      <c r="B511" t="str">
        <f>IFERROR(INDEX(DATOS!B:B,MATCH(CHECKLIST!A511,DATOS!BM:BM,0),1),"")</f>
        <v/>
      </c>
      <c r="C511" t="str">
        <f>IFERROR(INDEX(DATOS!I:I,MATCH(CHECKLIST!A511,DATOS!BM:BM,0),1),"")</f>
        <v/>
      </c>
      <c r="D511" t="str">
        <f>IFERROR(INDEX(DATOS!R:R,MATCH(CHECKLIST!E511,DATOS!F:F,0),1),"")</f>
        <v/>
      </c>
      <c r="E511" s="17" t="str">
        <f>IFERROR(INDEX(DATOS!F:F,MATCH(CHECKLIST!A511,DATOS!BM:BM,0),1),"")</f>
        <v/>
      </c>
      <c r="F511" s="3" t="str">
        <f>IFERROR(IF(INDEX(DATOS!AL:AL,MATCH(CHECKLIST!B511,DATOS!B:B,0),1)=0,"",INDEX(DATOS!AL:AL,MATCH(CHECKLIST!B511,DATOS!B:B,0),1)),"")</f>
        <v/>
      </c>
      <c r="G511" s="18" t="str">
        <f>IFERROR(IF(INDEX(DATOS!AQ:AQ,MATCH(CHECKLIST!B511,DATOS!B:B,0),1)=0,"",INDEX(DATOS!AQ:AQ,MATCH(CHECKLIST!B511,DATOS!B:B,0),1)),"")</f>
        <v/>
      </c>
      <c r="H511" s="18" t="str">
        <f>IF(IFERROR(FIND(H$13,INDEX(DATOS!BS:BS,MATCH(CHECKLIST!B511,DATOS!B:B,0),1),1),"")="",IF(IFERROR(FIND("VENCIDA",INDEX(DATOS!AC:AC,MATCH(CHECKLIST!B511,DATOS!B:B,0),1),1),"")="","","VENCIDO"),"X")</f>
        <v/>
      </c>
      <c r="I511" s="18" t="str">
        <f>IFERROR(IF(INDEX(DATOS!AU:AU,MATCH(CHECKLIST!B511,DATOS!B:B,0),1)=0,"",INDEX(DATOS!AU:AU,MATCH(CHECKLIST!B511,DATOS!B:B,0),1)),"")</f>
        <v/>
      </c>
      <c r="J511" s="18" t="str">
        <f>IFERROR(IF(INDEX(DATOS!AS:AS,MATCH(CHECKLIST!B511,DATOS!B:B,0),1)=0,"",INDEX(DATOS!AS:AS,MATCH(CHECKLIST!B511,DATOS!B:B,0),1)),"")</f>
        <v/>
      </c>
      <c r="K511" s="50" t="str">
        <f>IFERROR(IF(INDEX(DATOS!AT:AT,MATCH(CHECKLIST!B511,DATOS!B:B,0),1)=0,"",INDEX(DATOS!AT:AT,MATCH(CHECKLIST!B511,DATOS!B:B,0),1)),"")</f>
        <v/>
      </c>
      <c r="L511" s="18" t="str">
        <f>IFERROR(IF(INDEX(DATOS!AV:AV,MATCH(CHECKLIST!B511,DATOS!B:B,0),1)=0,"",INDEX(DATOS!AV:AV,MATCH(CHECKLIST!B511,DATOS!B:B,0),1)),"")</f>
        <v/>
      </c>
      <c r="M511" s="18" t="str">
        <f>IFERROR(IF(INDEX(DATOS!AV:AV,MATCH(CHECKLIST!B511,DATOS!B:B,0),1)=0,"",INDEX(DATOS!AV:AV,MATCH(CHECKLIST!B511,DATOS!B:B,0),1)),"")</f>
        <v/>
      </c>
      <c r="N511" s="50" t="str">
        <f ca="1">IFERROR(IF(INDEX(DATOS!K:K,MATCH(CHECKLIST!B511,DATOS!B:B,0),1)="","X",IF(INDEX(DATOS!K:K,MATCH(CHECKLIST!B511,DATOS!B:B,0),1)&gt;YEAR(TODAY())-1,"","VENCIDA")),"")</f>
        <v/>
      </c>
      <c r="O511" s="50"/>
      <c r="P511" s="18" t="str">
        <f>IFERROR(IF(INDEX(DATOS!AW:AW,MATCH(CHECKLIST!B511,DATOS!B:B,0),1)=0,"",INDEX(DATOS!AW:AW,MATCH(CHECKLIST!B511,DATOS!B:B,0),1)),"")</f>
        <v/>
      </c>
      <c r="Q511" s="18" t="str">
        <f>IFERROR(IF(INDEX(DATOS!AX:AX,MATCH(CHECKLIST!B511,DATOS!B:B,0),1)=0,"",INDEX(DATOS!AX:AX,MATCH(CHECKLIST!B511,DATOS!B:B,0),1)),"")</f>
        <v/>
      </c>
      <c r="R511" t="str">
        <f>IF(B511="","",1)</f>
        <v/>
      </c>
      <c r="S511" t="str">
        <f t="shared" si="23"/>
        <v/>
      </c>
      <c r="U511" t="str">
        <f t="shared" si="21"/>
        <v/>
      </c>
      <c r="V511" t="str">
        <f t="shared" si="22"/>
        <v/>
      </c>
    </row>
    <row r="512" spans="1:22" x14ac:dyDescent="0.25">
      <c r="A512" s="13">
        <v>499</v>
      </c>
      <c r="B512" t="str">
        <f>IFERROR(INDEX(DATOS!B:B,MATCH(CHECKLIST!A512,DATOS!BM:BM,0),1),"")</f>
        <v/>
      </c>
      <c r="C512" t="str">
        <f>IFERROR(INDEX(DATOS!I:I,MATCH(CHECKLIST!A512,DATOS!BM:BM,0),1),"")</f>
        <v/>
      </c>
      <c r="D512" t="str">
        <f>IFERROR(INDEX(DATOS!R:R,MATCH(CHECKLIST!E512,DATOS!F:F,0),1),"")</f>
        <v/>
      </c>
      <c r="E512" s="17" t="str">
        <f>IFERROR(INDEX(DATOS!F:F,MATCH(CHECKLIST!A512,DATOS!BM:BM,0),1),"")</f>
        <v/>
      </c>
      <c r="F512" s="3" t="str">
        <f>IFERROR(IF(INDEX(DATOS!AL:AL,MATCH(CHECKLIST!B512,DATOS!B:B,0),1)=0,"",INDEX(DATOS!AL:AL,MATCH(CHECKLIST!B512,DATOS!B:B,0),1)),"")</f>
        <v/>
      </c>
      <c r="G512" s="18" t="str">
        <f>IFERROR(IF(INDEX(DATOS!AQ:AQ,MATCH(CHECKLIST!B512,DATOS!B:B,0),1)=0,"",INDEX(DATOS!AQ:AQ,MATCH(CHECKLIST!B512,DATOS!B:B,0),1)),"")</f>
        <v/>
      </c>
      <c r="H512" s="18" t="str">
        <f>IF(IFERROR(FIND(H$13,INDEX(DATOS!BS:BS,MATCH(CHECKLIST!B512,DATOS!B:B,0),1),1),"")="",IF(IFERROR(FIND("VENCIDA",INDEX(DATOS!AC:AC,MATCH(CHECKLIST!B512,DATOS!B:B,0),1),1),"")="","","VENCIDO"),"X")</f>
        <v/>
      </c>
      <c r="I512" s="18" t="str">
        <f>IFERROR(IF(INDEX(DATOS!AU:AU,MATCH(CHECKLIST!B512,DATOS!B:B,0),1)=0,"",INDEX(DATOS!AU:AU,MATCH(CHECKLIST!B512,DATOS!B:B,0),1)),"")</f>
        <v/>
      </c>
      <c r="J512" s="18" t="str">
        <f>IFERROR(IF(INDEX(DATOS!AS:AS,MATCH(CHECKLIST!B512,DATOS!B:B,0),1)=0,"",INDEX(DATOS!AS:AS,MATCH(CHECKLIST!B512,DATOS!B:B,0),1)),"")</f>
        <v/>
      </c>
      <c r="K512" s="50" t="str">
        <f>IFERROR(IF(INDEX(DATOS!AT:AT,MATCH(CHECKLIST!B512,DATOS!B:B,0),1)=0,"",INDEX(DATOS!AT:AT,MATCH(CHECKLIST!B512,DATOS!B:B,0),1)),"")</f>
        <v/>
      </c>
      <c r="L512" s="18" t="str">
        <f>IFERROR(IF(INDEX(DATOS!AV:AV,MATCH(CHECKLIST!B512,DATOS!B:B,0),1)=0,"",INDEX(DATOS!AV:AV,MATCH(CHECKLIST!B512,DATOS!B:B,0),1)),"")</f>
        <v/>
      </c>
      <c r="M512" s="18" t="str">
        <f>IFERROR(IF(INDEX(DATOS!AV:AV,MATCH(CHECKLIST!B512,DATOS!B:B,0),1)=0,"",INDEX(DATOS!AV:AV,MATCH(CHECKLIST!B512,DATOS!B:B,0),1)),"")</f>
        <v/>
      </c>
      <c r="N512" s="50" t="str">
        <f ca="1">IFERROR(IF(INDEX(DATOS!K:K,MATCH(CHECKLIST!B512,DATOS!B:B,0),1)="","X",IF(INDEX(DATOS!K:K,MATCH(CHECKLIST!B512,DATOS!B:B,0),1)&gt;YEAR(TODAY())-1,"","VENCIDA")),"")</f>
        <v/>
      </c>
      <c r="O512" s="50"/>
      <c r="P512" s="18" t="str">
        <f>IFERROR(IF(INDEX(DATOS!AW:AW,MATCH(CHECKLIST!B512,DATOS!B:B,0),1)=0,"",INDEX(DATOS!AW:AW,MATCH(CHECKLIST!B512,DATOS!B:B,0),1)),"")</f>
        <v/>
      </c>
      <c r="Q512" s="18" t="str">
        <f>IFERROR(IF(INDEX(DATOS!AX:AX,MATCH(CHECKLIST!B512,DATOS!B:B,0),1)=0,"",INDEX(DATOS!AX:AX,MATCH(CHECKLIST!B512,DATOS!B:B,0),1)),"")</f>
        <v/>
      </c>
      <c r="S512">
        <f t="shared" si="23"/>
        <v>0</v>
      </c>
      <c r="U512" t="str">
        <f t="shared" si="21"/>
        <v/>
      </c>
      <c r="V512" t="str">
        <f t="shared" si="22"/>
        <v/>
      </c>
    </row>
    <row r="513" spans="1:22" x14ac:dyDescent="0.25">
      <c r="A513" s="13">
        <v>500</v>
      </c>
      <c r="B513" t="str">
        <f>IFERROR(INDEX(DATOS!B:B,MATCH(CHECKLIST!A513,DATOS!BM:BM,0),1),"")</f>
        <v/>
      </c>
      <c r="C513" t="str">
        <f>IFERROR(INDEX(DATOS!I:I,MATCH(CHECKLIST!A513,DATOS!BM:BM,0),1),"")</f>
        <v/>
      </c>
      <c r="D513" t="str">
        <f>IFERROR(INDEX(DATOS!R:R,MATCH(CHECKLIST!E513,DATOS!F:F,0),1),"")</f>
        <v/>
      </c>
      <c r="E513" s="17" t="str">
        <f>IFERROR(INDEX(DATOS!F:F,MATCH(CHECKLIST!A513,DATOS!BM:BM,0),1),"")</f>
        <v/>
      </c>
      <c r="F513" s="3" t="str">
        <f>IFERROR(IF(INDEX(DATOS!AL:AL,MATCH(CHECKLIST!B513,DATOS!B:B,0),1)=0,"",INDEX(DATOS!AL:AL,MATCH(CHECKLIST!B513,DATOS!B:B,0),1)),"")</f>
        <v/>
      </c>
      <c r="G513" s="18" t="str">
        <f>IFERROR(IF(INDEX(DATOS!AQ:AQ,MATCH(CHECKLIST!B513,DATOS!B:B,0),1)=0,"",INDEX(DATOS!AQ:AQ,MATCH(CHECKLIST!B513,DATOS!B:B,0),1)),"")</f>
        <v/>
      </c>
      <c r="H513" s="18" t="str">
        <f>IF(IFERROR(FIND(H$13,INDEX(DATOS!BS:BS,MATCH(CHECKLIST!B513,DATOS!B:B,0),1),1),"")="",IF(IFERROR(FIND("VENCIDA",INDEX(DATOS!AC:AC,MATCH(CHECKLIST!B513,DATOS!B:B,0),1),1),"")="","","VENCIDO"),"X")</f>
        <v/>
      </c>
      <c r="I513" s="18" t="str">
        <f>IFERROR(IF(INDEX(DATOS!AU:AU,MATCH(CHECKLIST!B513,DATOS!B:B,0),1)=0,"",INDEX(DATOS!AU:AU,MATCH(CHECKLIST!B513,DATOS!B:B,0),1)),"")</f>
        <v/>
      </c>
      <c r="J513" s="18" t="str">
        <f>IFERROR(IF(INDEX(DATOS!AS:AS,MATCH(CHECKLIST!B513,DATOS!B:B,0),1)=0,"",INDEX(DATOS!AS:AS,MATCH(CHECKLIST!B513,DATOS!B:B,0),1)),"")</f>
        <v/>
      </c>
      <c r="K513" s="50" t="str">
        <f>IFERROR(IF(INDEX(DATOS!AT:AT,MATCH(CHECKLIST!B513,DATOS!B:B,0),1)=0,"",INDEX(DATOS!AT:AT,MATCH(CHECKLIST!B513,DATOS!B:B,0),1)),"")</f>
        <v/>
      </c>
      <c r="L513" s="18" t="str">
        <f>IFERROR(IF(INDEX(DATOS!AV:AV,MATCH(CHECKLIST!B513,DATOS!B:B,0),1)=0,"",INDEX(DATOS!AV:AV,MATCH(CHECKLIST!B513,DATOS!B:B,0),1)),"")</f>
        <v/>
      </c>
      <c r="M513" s="18" t="str">
        <f>IFERROR(IF(INDEX(DATOS!AV:AV,MATCH(CHECKLIST!B513,DATOS!B:B,0),1)=0,"",INDEX(DATOS!AV:AV,MATCH(CHECKLIST!B513,DATOS!B:B,0),1)),"")</f>
        <v/>
      </c>
      <c r="N513" s="50" t="str">
        <f ca="1">IFERROR(IF(INDEX(DATOS!K:K,MATCH(CHECKLIST!B513,DATOS!B:B,0),1)="","X",IF(INDEX(DATOS!K:K,MATCH(CHECKLIST!B513,DATOS!B:B,0),1)&gt;YEAR(TODAY())-1,"","VENCIDA")),"")</f>
        <v/>
      </c>
      <c r="O513" s="50"/>
      <c r="P513" s="18" t="str">
        <f>IFERROR(IF(INDEX(DATOS!AW:AW,MATCH(CHECKLIST!B513,DATOS!B:B,0),1)=0,"",INDEX(DATOS!AW:AW,MATCH(CHECKLIST!B513,DATOS!B:B,0),1)),"")</f>
        <v/>
      </c>
      <c r="Q513" s="18" t="str">
        <f>IFERROR(IF(INDEX(DATOS!AX:AX,MATCH(CHECKLIST!B513,DATOS!B:B,0),1)=0,"",INDEX(DATOS!AX:AX,MATCH(CHECKLIST!B513,DATOS!B:B,0),1)),"")</f>
        <v/>
      </c>
      <c r="R513" t="str">
        <f>IF(B513="","",1)</f>
        <v/>
      </c>
      <c r="S513" t="str">
        <f t="shared" si="23"/>
        <v/>
      </c>
      <c r="U513" t="str">
        <f t="shared" si="21"/>
        <v/>
      </c>
      <c r="V513" t="str">
        <f t="shared" si="22"/>
        <v/>
      </c>
    </row>
    <row r="514" spans="1:22" x14ac:dyDescent="0.25">
      <c r="A514" s="13">
        <v>501</v>
      </c>
      <c r="B514" t="str">
        <f>IFERROR(INDEX(DATOS!B:B,MATCH(CHECKLIST!A514,DATOS!BM:BM,0),1),"")</f>
        <v/>
      </c>
      <c r="C514" t="str">
        <f>IFERROR(INDEX(DATOS!I:I,MATCH(CHECKLIST!A514,DATOS!BM:BM,0),1),"")</f>
        <v/>
      </c>
      <c r="D514" t="str">
        <f>IFERROR(INDEX(DATOS!R:R,MATCH(CHECKLIST!E514,DATOS!F:F,0),1),"")</f>
        <v/>
      </c>
      <c r="E514" s="17" t="str">
        <f>IFERROR(INDEX(DATOS!F:F,MATCH(CHECKLIST!A514,DATOS!BM:BM,0),1),"")</f>
        <v/>
      </c>
      <c r="F514" s="3" t="str">
        <f>IFERROR(IF(INDEX(DATOS!AL:AL,MATCH(CHECKLIST!B514,DATOS!B:B,0),1)=0,"",INDEX(DATOS!AL:AL,MATCH(CHECKLIST!B514,DATOS!B:B,0),1)),"")</f>
        <v/>
      </c>
      <c r="G514" s="18" t="str">
        <f>IFERROR(IF(INDEX(DATOS!AQ:AQ,MATCH(CHECKLIST!B514,DATOS!B:B,0),1)=0,"",INDEX(DATOS!AQ:AQ,MATCH(CHECKLIST!B514,DATOS!B:B,0),1)),"")</f>
        <v/>
      </c>
      <c r="H514" s="18" t="str">
        <f>IF(IFERROR(FIND(H$13,INDEX(DATOS!BS:BS,MATCH(CHECKLIST!B514,DATOS!B:B,0),1),1),"")="",IF(IFERROR(FIND("VENCIDA",INDEX(DATOS!AC:AC,MATCH(CHECKLIST!B514,DATOS!B:B,0),1),1),"")="","","VENCIDO"),"X")</f>
        <v/>
      </c>
      <c r="I514" s="18" t="str">
        <f>IFERROR(IF(INDEX(DATOS!AU:AU,MATCH(CHECKLIST!B514,DATOS!B:B,0),1)=0,"",INDEX(DATOS!AU:AU,MATCH(CHECKLIST!B514,DATOS!B:B,0),1)),"")</f>
        <v/>
      </c>
      <c r="J514" s="18" t="str">
        <f>IFERROR(IF(INDEX(DATOS!AS:AS,MATCH(CHECKLIST!B514,DATOS!B:B,0),1)=0,"",INDEX(DATOS!AS:AS,MATCH(CHECKLIST!B514,DATOS!B:B,0),1)),"")</f>
        <v/>
      </c>
      <c r="K514" s="50" t="str">
        <f>IFERROR(IF(INDEX(DATOS!AT:AT,MATCH(CHECKLIST!B514,DATOS!B:B,0),1)=0,"",INDEX(DATOS!AT:AT,MATCH(CHECKLIST!B514,DATOS!B:B,0),1)),"")</f>
        <v/>
      </c>
      <c r="L514" s="18" t="str">
        <f>IFERROR(IF(INDEX(DATOS!AV:AV,MATCH(CHECKLIST!B514,DATOS!B:B,0),1)=0,"",INDEX(DATOS!AV:AV,MATCH(CHECKLIST!B514,DATOS!B:B,0),1)),"")</f>
        <v/>
      </c>
      <c r="M514" s="18" t="str">
        <f>IFERROR(IF(INDEX(DATOS!AV:AV,MATCH(CHECKLIST!B514,DATOS!B:B,0),1)=0,"",INDEX(DATOS!AV:AV,MATCH(CHECKLIST!B514,DATOS!B:B,0),1)),"")</f>
        <v/>
      </c>
      <c r="N514" s="50" t="str">
        <f ca="1">IFERROR(IF(INDEX(DATOS!K:K,MATCH(CHECKLIST!B514,DATOS!B:B,0),1)="","X",IF(INDEX(DATOS!K:K,MATCH(CHECKLIST!B514,DATOS!B:B,0),1)&gt;YEAR(TODAY())-1,"","VENCIDA")),"")</f>
        <v/>
      </c>
      <c r="O514" s="50"/>
      <c r="P514" s="18" t="str">
        <f>IFERROR(IF(INDEX(DATOS!AW:AW,MATCH(CHECKLIST!B514,DATOS!B:B,0),1)=0,"",INDEX(DATOS!AW:AW,MATCH(CHECKLIST!B514,DATOS!B:B,0),1)),"")</f>
        <v/>
      </c>
      <c r="Q514" s="18" t="str">
        <f>IFERROR(IF(INDEX(DATOS!AX:AX,MATCH(CHECKLIST!B514,DATOS!B:B,0),1)=0,"",INDEX(DATOS!AX:AX,MATCH(CHECKLIST!B514,DATOS!B:B,0),1)),"")</f>
        <v/>
      </c>
      <c r="S514">
        <f t="shared" si="23"/>
        <v>0</v>
      </c>
      <c r="U514" t="str">
        <f t="shared" si="21"/>
        <v/>
      </c>
      <c r="V514" t="str">
        <f t="shared" si="22"/>
        <v/>
      </c>
    </row>
    <row r="515" spans="1:22" x14ac:dyDescent="0.25">
      <c r="A515" s="13">
        <v>502</v>
      </c>
      <c r="B515" t="str">
        <f>IFERROR(INDEX(DATOS!B:B,MATCH(CHECKLIST!A515,DATOS!BM:BM,0),1),"")</f>
        <v/>
      </c>
      <c r="C515" t="str">
        <f>IFERROR(INDEX(DATOS!I:I,MATCH(CHECKLIST!A515,DATOS!BM:BM,0),1),"")</f>
        <v/>
      </c>
      <c r="D515" t="str">
        <f>IFERROR(INDEX(DATOS!R:R,MATCH(CHECKLIST!E515,DATOS!F:F,0),1),"")</f>
        <v/>
      </c>
      <c r="E515" s="17" t="str">
        <f>IFERROR(INDEX(DATOS!F:F,MATCH(CHECKLIST!A515,DATOS!BM:BM,0),1),"")</f>
        <v/>
      </c>
      <c r="F515" s="3" t="str">
        <f>IFERROR(IF(INDEX(DATOS!AL:AL,MATCH(CHECKLIST!B515,DATOS!B:B,0),1)=0,"",INDEX(DATOS!AL:AL,MATCH(CHECKLIST!B515,DATOS!B:B,0),1)),"")</f>
        <v/>
      </c>
      <c r="G515" s="18" t="str">
        <f>IFERROR(IF(INDEX(DATOS!AQ:AQ,MATCH(CHECKLIST!B515,DATOS!B:B,0),1)=0,"",INDEX(DATOS!AQ:AQ,MATCH(CHECKLIST!B515,DATOS!B:B,0),1)),"")</f>
        <v/>
      </c>
      <c r="H515" s="18" t="str">
        <f>IF(IFERROR(FIND(H$13,INDEX(DATOS!BS:BS,MATCH(CHECKLIST!B515,DATOS!B:B,0),1),1),"")="",IF(IFERROR(FIND("VENCIDA",INDEX(DATOS!AC:AC,MATCH(CHECKLIST!B515,DATOS!B:B,0),1),1),"")="","","VENCIDO"),"X")</f>
        <v/>
      </c>
      <c r="I515" s="18" t="str">
        <f>IFERROR(IF(INDEX(DATOS!AU:AU,MATCH(CHECKLIST!B515,DATOS!B:B,0),1)=0,"",INDEX(DATOS!AU:AU,MATCH(CHECKLIST!B515,DATOS!B:B,0),1)),"")</f>
        <v/>
      </c>
      <c r="J515" s="18" t="str">
        <f>IFERROR(IF(INDEX(DATOS!AS:AS,MATCH(CHECKLIST!B515,DATOS!B:B,0),1)=0,"",INDEX(DATOS!AS:AS,MATCH(CHECKLIST!B515,DATOS!B:B,0),1)),"")</f>
        <v/>
      </c>
      <c r="K515" s="50" t="str">
        <f>IFERROR(IF(INDEX(DATOS!AT:AT,MATCH(CHECKLIST!B515,DATOS!B:B,0),1)=0,"",INDEX(DATOS!AT:AT,MATCH(CHECKLIST!B515,DATOS!B:B,0),1)),"")</f>
        <v/>
      </c>
      <c r="L515" s="18" t="str">
        <f>IFERROR(IF(INDEX(DATOS!AV:AV,MATCH(CHECKLIST!B515,DATOS!B:B,0),1)=0,"",INDEX(DATOS!AV:AV,MATCH(CHECKLIST!B515,DATOS!B:B,0),1)),"")</f>
        <v/>
      </c>
      <c r="M515" s="18" t="str">
        <f>IFERROR(IF(INDEX(DATOS!AV:AV,MATCH(CHECKLIST!B515,DATOS!B:B,0),1)=0,"",INDEX(DATOS!AV:AV,MATCH(CHECKLIST!B515,DATOS!B:B,0),1)),"")</f>
        <v/>
      </c>
      <c r="N515" s="50" t="str">
        <f ca="1">IFERROR(IF(INDEX(DATOS!K:K,MATCH(CHECKLIST!B515,DATOS!B:B,0),1)="","X",IF(INDEX(DATOS!K:K,MATCH(CHECKLIST!B515,DATOS!B:B,0),1)&gt;YEAR(TODAY())-1,"","VENCIDA")),"")</f>
        <v/>
      </c>
      <c r="O515" s="50"/>
      <c r="P515" s="18" t="str">
        <f>IFERROR(IF(INDEX(DATOS!AW:AW,MATCH(CHECKLIST!B515,DATOS!B:B,0),1)=0,"",INDEX(DATOS!AW:AW,MATCH(CHECKLIST!B515,DATOS!B:B,0),1)),"")</f>
        <v/>
      </c>
      <c r="Q515" s="18" t="str">
        <f>IFERROR(IF(INDEX(DATOS!AX:AX,MATCH(CHECKLIST!B515,DATOS!B:B,0),1)=0,"",INDEX(DATOS!AX:AX,MATCH(CHECKLIST!B515,DATOS!B:B,0),1)),"")</f>
        <v/>
      </c>
      <c r="R515" t="str">
        <f>IF(B515="","",1)</f>
        <v/>
      </c>
      <c r="S515" t="str">
        <f t="shared" si="23"/>
        <v/>
      </c>
      <c r="U515" t="str">
        <f t="shared" si="21"/>
        <v/>
      </c>
      <c r="V515" t="str">
        <f t="shared" si="22"/>
        <v/>
      </c>
    </row>
    <row r="516" spans="1:22" x14ac:dyDescent="0.25">
      <c r="A516" s="13">
        <v>503</v>
      </c>
      <c r="B516" t="str">
        <f>IFERROR(INDEX(DATOS!B:B,MATCH(CHECKLIST!A516,DATOS!BM:BM,0),1),"")</f>
        <v/>
      </c>
      <c r="C516" t="str">
        <f>IFERROR(INDEX(DATOS!I:I,MATCH(CHECKLIST!A516,DATOS!BM:BM,0),1),"")</f>
        <v/>
      </c>
      <c r="D516" t="str">
        <f>IFERROR(INDEX(DATOS!R:R,MATCH(CHECKLIST!E516,DATOS!F:F,0),1),"")</f>
        <v/>
      </c>
      <c r="E516" s="17" t="str">
        <f>IFERROR(INDEX(DATOS!F:F,MATCH(CHECKLIST!A516,DATOS!BM:BM,0),1),"")</f>
        <v/>
      </c>
      <c r="F516" s="3" t="str">
        <f>IFERROR(IF(INDEX(DATOS!AL:AL,MATCH(CHECKLIST!B516,DATOS!B:B,0),1)=0,"",INDEX(DATOS!AL:AL,MATCH(CHECKLIST!B516,DATOS!B:B,0),1)),"")</f>
        <v/>
      </c>
      <c r="G516" s="18" t="str">
        <f>IFERROR(IF(INDEX(DATOS!AQ:AQ,MATCH(CHECKLIST!B516,DATOS!B:B,0),1)=0,"",INDEX(DATOS!AQ:AQ,MATCH(CHECKLIST!B516,DATOS!B:B,0),1)),"")</f>
        <v/>
      </c>
      <c r="H516" s="18" t="str">
        <f>IF(IFERROR(FIND(H$13,INDEX(DATOS!BS:BS,MATCH(CHECKLIST!B516,DATOS!B:B,0),1),1),"")="",IF(IFERROR(FIND("VENCIDA",INDEX(DATOS!AC:AC,MATCH(CHECKLIST!B516,DATOS!B:B,0),1),1),"")="","","VENCIDO"),"X")</f>
        <v/>
      </c>
      <c r="I516" s="18" t="str">
        <f>IFERROR(IF(INDEX(DATOS!AU:AU,MATCH(CHECKLIST!B516,DATOS!B:B,0),1)=0,"",INDEX(DATOS!AU:AU,MATCH(CHECKLIST!B516,DATOS!B:B,0),1)),"")</f>
        <v/>
      </c>
      <c r="J516" s="18" t="str">
        <f>IFERROR(IF(INDEX(DATOS!AS:AS,MATCH(CHECKLIST!B516,DATOS!B:B,0),1)=0,"",INDEX(DATOS!AS:AS,MATCH(CHECKLIST!B516,DATOS!B:B,0),1)),"")</f>
        <v/>
      </c>
      <c r="K516" s="50" t="str">
        <f>IFERROR(IF(INDEX(DATOS!AT:AT,MATCH(CHECKLIST!B516,DATOS!B:B,0),1)=0,"",INDEX(DATOS!AT:AT,MATCH(CHECKLIST!B516,DATOS!B:B,0),1)),"")</f>
        <v/>
      </c>
      <c r="L516" s="18" t="str">
        <f>IFERROR(IF(INDEX(DATOS!AV:AV,MATCH(CHECKLIST!B516,DATOS!B:B,0),1)=0,"",INDEX(DATOS!AV:AV,MATCH(CHECKLIST!B516,DATOS!B:B,0),1)),"")</f>
        <v/>
      </c>
      <c r="M516" s="18" t="str">
        <f>IFERROR(IF(INDEX(DATOS!AV:AV,MATCH(CHECKLIST!B516,DATOS!B:B,0),1)=0,"",INDEX(DATOS!AV:AV,MATCH(CHECKLIST!B516,DATOS!B:B,0),1)),"")</f>
        <v/>
      </c>
      <c r="N516" s="50" t="str">
        <f ca="1">IFERROR(IF(INDEX(DATOS!K:K,MATCH(CHECKLIST!B516,DATOS!B:B,0),1)="","X",IF(INDEX(DATOS!K:K,MATCH(CHECKLIST!B516,DATOS!B:B,0),1)&gt;YEAR(TODAY())-1,"","VENCIDA")),"")</f>
        <v/>
      </c>
      <c r="O516" s="50"/>
      <c r="P516" s="18" t="str">
        <f>IFERROR(IF(INDEX(DATOS!AW:AW,MATCH(CHECKLIST!B516,DATOS!B:B,0),1)=0,"",INDEX(DATOS!AW:AW,MATCH(CHECKLIST!B516,DATOS!B:B,0),1)),"")</f>
        <v/>
      </c>
      <c r="Q516" s="18" t="str">
        <f>IFERROR(IF(INDEX(DATOS!AX:AX,MATCH(CHECKLIST!B516,DATOS!B:B,0),1)=0,"",INDEX(DATOS!AX:AX,MATCH(CHECKLIST!B516,DATOS!B:B,0),1)),"")</f>
        <v/>
      </c>
      <c r="S516">
        <f t="shared" si="23"/>
        <v>0</v>
      </c>
      <c r="U516" t="str">
        <f t="shared" si="21"/>
        <v/>
      </c>
      <c r="V516" t="str">
        <f t="shared" si="22"/>
        <v/>
      </c>
    </row>
    <row r="517" spans="1:22" x14ac:dyDescent="0.25">
      <c r="A517" s="13">
        <v>504</v>
      </c>
      <c r="B517" t="str">
        <f>IFERROR(INDEX(DATOS!B:B,MATCH(CHECKLIST!A517,DATOS!BM:BM,0),1),"")</f>
        <v/>
      </c>
      <c r="C517" t="str">
        <f>IFERROR(INDEX(DATOS!I:I,MATCH(CHECKLIST!A517,DATOS!BM:BM,0),1),"")</f>
        <v/>
      </c>
      <c r="D517" t="str">
        <f>IFERROR(INDEX(DATOS!R:R,MATCH(CHECKLIST!E517,DATOS!F:F,0),1),"")</f>
        <v/>
      </c>
      <c r="E517" s="17" t="str">
        <f>IFERROR(INDEX(DATOS!F:F,MATCH(CHECKLIST!A517,DATOS!BM:BM,0),1),"")</f>
        <v/>
      </c>
      <c r="F517" s="3" t="str">
        <f>IFERROR(IF(INDEX(DATOS!AL:AL,MATCH(CHECKLIST!B517,DATOS!B:B,0),1)=0,"",INDEX(DATOS!AL:AL,MATCH(CHECKLIST!B517,DATOS!B:B,0),1)),"")</f>
        <v/>
      </c>
      <c r="G517" s="18" t="str">
        <f>IFERROR(IF(INDEX(DATOS!AQ:AQ,MATCH(CHECKLIST!B517,DATOS!B:B,0),1)=0,"",INDEX(DATOS!AQ:AQ,MATCH(CHECKLIST!B517,DATOS!B:B,0),1)),"")</f>
        <v/>
      </c>
      <c r="H517" s="18" t="str">
        <f>IF(IFERROR(FIND(H$13,INDEX(DATOS!BS:BS,MATCH(CHECKLIST!B517,DATOS!B:B,0),1),1),"")="",IF(IFERROR(FIND("VENCIDA",INDEX(DATOS!AC:AC,MATCH(CHECKLIST!B517,DATOS!B:B,0),1),1),"")="","","VENCIDO"),"X")</f>
        <v/>
      </c>
      <c r="I517" s="18" t="str">
        <f>IFERROR(IF(INDEX(DATOS!AU:AU,MATCH(CHECKLIST!B517,DATOS!B:B,0),1)=0,"",INDEX(DATOS!AU:AU,MATCH(CHECKLIST!B517,DATOS!B:B,0),1)),"")</f>
        <v/>
      </c>
      <c r="J517" s="18" t="str">
        <f>IFERROR(IF(INDEX(DATOS!AS:AS,MATCH(CHECKLIST!B517,DATOS!B:B,0),1)=0,"",INDEX(DATOS!AS:AS,MATCH(CHECKLIST!B517,DATOS!B:B,0),1)),"")</f>
        <v/>
      </c>
      <c r="K517" s="50" t="str">
        <f>IFERROR(IF(INDEX(DATOS!AT:AT,MATCH(CHECKLIST!B517,DATOS!B:B,0),1)=0,"",INDEX(DATOS!AT:AT,MATCH(CHECKLIST!B517,DATOS!B:B,0),1)),"")</f>
        <v/>
      </c>
      <c r="L517" s="18" t="str">
        <f>IFERROR(IF(INDEX(DATOS!AV:AV,MATCH(CHECKLIST!B517,DATOS!B:B,0),1)=0,"",INDEX(DATOS!AV:AV,MATCH(CHECKLIST!B517,DATOS!B:B,0),1)),"")</f>
        <v/>
      </c>
      <c r="M517" s="18" t="str">
        <f>IFERROR(IF(INDEX(DATOS!AV:AV,MATCH(CHECKLIST!B517,DATOS!B:B,0),1)=0,"",INDEX(DATOS!AV:AV,MATCH(CHECKLIST!B517,DATOS!B:B,0),1)),"")</f>
        <v/>
      </c>
      <c r="N517" s="50" t="str">
        <f ca="1">IFERROR(IF(INDEX(DATOS!K:K,MATCH(CHECKLIST!B517,DATOS!B:B,0),1)="","X",IF(INDEX(DATOS!K:K,MATCH(CHECKLIST!B517,DATOS!B:B,0),1)&gt;YEAR(TODAY())-1,"","VENCIDA")),"")</f>
        <v/>
      </c>
      <c r="O517" s="50"/>
      <c r="P517" s="18" t="str">
        <f>IFERROR(IF(INDEX(DATOS!AW:AW,MATCH(CHECKLIST!B517,DATOS!B:B,0),1)=0,"",INDEX(DATOS!AW:AW,MATCH(CHECKLIST!B517,DATOS!B:B,0),1)),"")</f>
        <v/>
      </c>
      <c r="Q517" s="18" t="str">
        <f>IFERROR(IF(INDEX(DATOS!AX:AX,MATCH(CHECKLIST!B517,DATOS!B:B,0),1)=0,"",INDEX(DATOS!AX:AX,MATCH(CHECKLIST!B517,DATOS!B:B,0),1)),"")</f>
        <v/>
      </c>
      <c r="R517" t="str">
        <f>IF(B517="","",1)</f>
        <v/>
      </c>
      <c r="S517" t="str">
        <f t="shared" si="23"/>
        <v/>
      </c>
      <c r="U517" t="str">
        <f t="shared" si="21"/>
        <v/>
      </c>
      <c r="V517" t="str">
        <f t="shared" si="22"/>
        <v/>
      </c>
    </row>
    <row r="518" spans="1:22" x14ac:dyDescent="0.25">
      <c r="A518" s="13">
        <v>505</v>
      </c>
      <c r="B518" t="str">
        <f>IFERROR(INDEX(DATOS!B:B,MATCH(CHECKLIST!A518,DATOS!BM:BM,0),1),"")</f>
        <v/>
      </c>
      <c r="C518" t="str">
        <f>IFERROR(INDEX(DATOS!I:I,MATCH(CHECKLIST!A518,DATOS!BM:BM,0),1),"")</f>
        <v/>
      </c>
      <c r="D518" t="str">
        <f>IFERROR(INDEX(DATOS!R:R,MATCH(CHECKLIST!E518,DATOS!F:F,0),1),"")</f>
        <v/>
      </c>
      <c r="E518" s="17" t="str">
        <f>IFERROR(INDEX(DATOS!F:F,MATCH(CHECKLIST!A518,DATOS!BM:BM,0),1),"")</f>
        <v/>
      </c>
      <c r="F518" s="3" t="str">
        <f>IFERROR(IF(INDEX(DATOS!AL:AL,MATCH(CHECKLIST!B518,DATOS!B:B,0),1)=0,"",INDEX(DATOS!AL:AL,MATCH(CHECKLIST!B518,DATOS!B:B,0),1)),"")</f>
        <v/>
      </c>
      <c r="G518" s="18" t="str">
        <f>IFERROR(IF(INDEX(DATOS!AQ:AQ,MATCH(CHECKLIST!B518,DATOS!B:B,0),1)=0,"",INDEX(DATOS!AQ:AQ,MATCH(CHECKLIST!B518,DATOS!B:B,0),1)),"")</f>
        <v/>
      </c>
      <c r="H518" s="18" t="str">
        <f>IF(IFERROR(FIND(H$13,INDEX(DATOS!BS:BS,MATCH(CHECKLIST!B518,DATOS!B:B,0),1),1),"")="",IF(IFERROR(FIND("VENCIDA",INDEX(DATOS!AC:AC,MATCH(CHECKLIST!B518,DATOS!B:B,0),1),1),"")="","","VENCIDO"),"X")</f>
        <v/>
      </c>
      <c r="I518" s="18" t="str">
        <f>IFERROR(IF(INDEX(DATOS!AU:AU,MATCH(CHECKLIST!B518,DATOS!B:B,0),1)=0,"",INDEX(DATOS!AU:AU,MATCH(CHECKLIST!B518,DATOS!B:B,0),1)),"")</f>
        <v/>
      </c>
      <c r="J518" s="18" t="str">
        <f>IFERROR(IF(INDEX(DATOS!AS:AS,MATCH(CHECKLIST!B518,DATOS!B:B,0),1)=0,"",INDEX(DATOS!AS:AS,MATCH(CHECKLIST!B518,DATOS!B:B,0),1)),"")</f>
        <v/>
      </c>
      <c r="K518" s="50" t="str">
        <f>IFERROR(IF(INDEX(DATOS!AT:AT,MATCH(CHECKLIST!B518,DATOS!B:B,0),1)=0,"",INDEX(DATOS!AT:AT,MATCH(CHECKLIST!B518,DATOS!B:B,0),1)),"")</f>
        <v/>
      </c>
      <c r="L518" s="18" t="str">
        <f>IFERROR(IF(INDEX(DATOS!AV:AV,MATCH(CHECKLIST!B518,DATOS!B:B,0),1)=0,"",INDEX(DATOS!AV:AV,MATCH(CHECKLIST!B518,DATOS!B:B,0),1)),"")</f>
        <v/>
      </c>
      <c r="M518" s="18" t="str">
        <f>IFERROR(IF(INDEX(DATOS!AV:AV,MATCH(CHECKLIST!B518,DATOS!B:B,0),1)=0,"",INDEX(DATOS!AV:AV,MATCH(CHECKLIST!B518,DATOS!B:B,0),1)),"")</f>
        <v/>
      </c>
      <c r="N518" s="50" t="str">
        <f ca="1">IFERROR(IF(INDEX(DATOS!K:K,MATCH(CHECKLIST!B518,DATOS!B:B,0),1)="","X",IF(INDEX(DATOS!K:K,MATCH(CHECKLIST!B518,DATOS!B:B,0),1)&gt;YEAR(TODAY())-1,"","VENCIDA")),"")</f>
        <v/>
      </c>
      <c r="O518" s="50"/>
      <c r="P518" s="18" t="str">
        <f>IFERROR(IF(INDEX(DATOS!AW:AW,MATCH(CHECKLIST!B518,DATOS!B:B,0),1)=0,"",INDEX(DATOS!AW:AW,MATCH(CHECKLIST!B518,DATOS!B:B,0),1)),"")</f>
        <v/>
      </c>
      <c r="Q518" s="18" t="str">
        <f>IFERROR(IF(INDEX(DATOS!AX:AX,MATCH(CHECKLIST!B518,DATOS!B:B,0),1)=0,"",INDEX(DATOS!AX:AX,MATCH(CHECKLIST!B518,DATOS!B:B,0),1)),"")</f>
        <v/>
      </c>
      <c r="S518">
        <f t="shared" si="23"/>
        <v>0</v>
      </c>
      <c r="U518" t="str">
        <f t="shared" si="21"/>
        <v/>
      </c>
      <c r="V518" t="str">
        <f t="shared" si="22"/>
        <v/>
      </c>
    </row>
    <row r="519" spans="1:22" x14ac:dyDescent="0.25">
      <c r="A519" s="13">
        <v>506</v>
      </c>
      <c r="B519" t="str">
        <f>IFERROR(INDEX(DATOS!B:B,MATCH(CHECKLIST!A519,DATOS!BM:BM,0),1),"")</f>
        <v/>
      </c>
      <c r="C519" t="str">
        <f>IFERROR(INDEX(DATOS!I:I,MATCH(CHECKLIST!A519,DATOS!BM:BM,0),1),"")</f>
        <v/>
      </c>
      <c r="D519" t="str">
        <f>IFERROR(INDEX(DATOS!R:R,MATCH(CHECKLIST!E519,DATOS!F:F,0),1),"")</f>
        <v/>
      </c>
      <c r="E519" s="17" t="str">
        <f>IFERROR(INDEX(DATOS!F:F,MATCH(CHECKLIST!A519,DATOS!BM:BM,0),1),"")</f>
        <v/>
      </c>
      <c r="F519" s="3" t="str">
        <f>IFERROR(IF(INDEX(DATOS!AL:AL,MATCH(CHECKLIST!B519,DATOS!B:B,0),1)=0,"",INDEX(DATOS!AL:AL,MATCH(CHECKLIST!B519,DATOS!B:B,0),1)),"")</f>
        <v/>
      </c>
      <c r="G519" s="18" t="str">
        <f>IFERROR(IF(INDEX(DATOS!AQ:AQ,MATCH(CHECKLIST!B519,DATOS!B:B,0),1)=0,"",INDEX(DATOS!AQ:AQ,MATCH(CHECKLIST!B519,DATOS!B:B,0),1)),"")</f>
        <v/>
      </c>
      <c r="H519" s="18" t="str">
        <f>IF(IFERROR(FIND(H$13,INDEX(DATOS!BS:BS,MATCH(CHECKLIST!B519,DATOS!B:B,0),1),1),"")="",IF(IFERROR(FIND("VENCIDA",INDEX(DATOS!AC:AC,MATCH(CHECKLIST!B519,DATOS!B:B,0),1),1),"")="","","VENCIDO"),"X")</f>
        <v/>
      </c>
      <c r="I519" s="18" t="str">
        <f>IFERROR(IF(INDEX(DATOS!AU:AU,MATCH(CHECKLIST!B519,DATOS!B:B,0),1)=0,"",INDEX(DATOS!AU:AU,MATCH(CHECKLIST!B519,DATOS!B:B,0),1)),"")</f>
        <v/>
      </c>
      <c r="J519" s="18" t="str">
        <f>IFERROR(IF(INDEX(DATOS!AS:AS,MATCH(CHECKLIST!B519,DATOS!B:B,0),1)=0,"",INDEX(DATOS!AS:AS,MATCH(CHECKLIST!B519,DATOS!B:B,0),1)),"")</f>
        <v/>
      </c>
      <c r="K519" s="50" t="str">
        <f>IFERROR(IF(INDEX(DATOS!AT:AT,MATCH(CHECKLIST!B519,DATOS!B:B,0),1)=0,"",INDEX(DATOS!AT:AT,MATCH(CHECKLIST!B519,DATOS!B:B,0),1)),"")</f>
        <v/>
      </c>
      <c r="L519" s="18" t="str">
        <f>IFERROR(IF(INDEX(DATOS!AV:AV,MATCH(CHECKLIST!B519,DATOS!B:B,0),1)=0,"",INDEX(DATOS!AV:AV,MATCH(CHECKLIST!B519,DATOS!B:B,0),1)),"")</f>
        <v/>
      </c>
      <c r="M519" s="18" t="str">
        <f>IFERROR(IF(INDEX(DATOS!AV:AV,MATCH(CHECKLIST!B519,DATOS!B:B,0),1)=0,"",INDEX(DATOS!AV:AV,MATCH(CHECKLIST!B519,DATOS!B:B,0),1)),"")</f>
        <v/>
      </c>
      <c r="N519" s="50" t="str">
        <f ca="1">IFERROR(IF(INDEX(DATOS!K:K,MATCH(CHECKLIST!B519,DATOS!B:B,0),1)="","X",IF(INDEX(DATOS!K:K,MATCH(CHECKLIST!B519,DATOS!B:B,0),1)&gt;YEAR(TODAY())-1,"","VENCIDA")),"")</f>
        <v/>
      </c>
      <c r="O519" s="50"/>
      <c r="P519" s="18" t="str">
        <f>IFERROR(IF(INDEX(DATOS!AW:AW,MATCH(CHECKLIST!B519,DATOS!B:B,0),1)=0,"",INDEX(DATOS!AW:AW,MATCH(CHECKLIST!B519,DATOS!B:B,0),1)),"")</f>
        <v/>
      </c>
      <c r="Q519" s="18" t="str">
        <f>IFERROR(IF(INDEX(DATOS!AX:AX,MATCH(CHECKLIST!B519,DATOS!B:B,0),1)=0,"",INDEX(DATOS!AX:AX,MATCH(CHECKLIST!B519,DATOS!B:B,0),1)),"")</f>
        <v/>
      </c>
      <c r="R519" t="str">
        <f>IF(B519="","",1)</f>
        <v/>
      </c>
      <c r="S519" t="str">
        <f t="shared" si="23"/>
        <v/>
      </c>
      <c r="U519" t="str">
        <f t="shared" si="21"/>
        <v/>
      </c>
      <c r="V519" t="str">
        <f t="shared" si="22"/>
        <v/>
      </c>
    </row>
    <row r="520" spans="1:22" x14ac:dyDescent="0.25">
      <c r="A520" s="13">
        <v>507</v>
      </c>
      <c r="B520" t="str">
        <f>IFERROR(INDEX(DATOS!B:B,MATCH(CHECKLIST!A520,DATOS!BM:BM,0),1),"")</f>
        <v/>
      </c>
      <c r="C520" t="str">
        <f>IFERROR(INDEX(DATOS!I:I,MATCH(CHECKLIST!A520,DATOS!BM:BM,0),1),"")</f>
        <v/>
      </c>
      <c r="D520" t="str">
        <f>IFERROR(INDEX(DATOS!R:R,MATCH(CHECKLIST!E520,DATOS!F:F,0),1),"")</f>
        <v/>
      </c>
      <c r="E520" s="17" t="str">
        <f>IFERROR(INDEX(DATOS!F:F,MATCH(CHECKLIST!A520,DATOS!BM:BM,0),1),"")</f>
        <v/>
      </c>
      <c r="F520" s="3" t="str">
        <f>IFERROR(IF(INDEX(DATOS!AL:AL,MATCH(CHECKLIST!B520,DATOS!B:B,0),1)=0,"",INDEX(DATOS!AL:AL,MATCH(CHECKLIST!B520,DATOS!B:B,0),1)),"")</f>
        <v/>
      </c>
      <c r="G520" s="18" t="str">
        <f>IFERROR(IF(INDEX(DATOS!AQ:AQ,MATCH(CHECKLIST!B520,DATOS!B:B,0),1)=0,"",INDEX(DATOS!AQ:AQ,MATCH(CHECKLIST!B520,DATOS!B:B,0),1)),"")</f>
        <v/>
      </c>
      <c r="H520" s="18" t="str">
        <f>IF(IFERROR(FIND(H$13,INDEX(DATOS!BS:BS,MATCH(CHECKLIST!B520,DATOS!B:B,0),1),1),"")="",IF(IFERROR(FIND("VENCIDA",INDEX(DATOS!AC:AC,MATCH(CHECKLIST!B520,DATOS!B:B,0),1),1),"")="","","VENCIDO"),"X")</f>
        <v/>
      </c>
      <c r="I520" s="18" t="str">
        <f>IFERROR(IF(INDEX(DATOS!AU:AU,MATCH(CHECKLIST!B520,DATOS!B:B,0),1)=0,"",INDEX(DATOS!AU:AU,MATCH(CHECKLIST!B520,DATOS!B:B,0),1)),"")</f>
        <v/>
      </c>
      <c r="J520" s="18" t="str">
        <f>IFERROR(IF(INDEX(DATOS!AS:AS,MATCH(CHECKLIST!B520,DATOS!B:B,0),1)=0,"",INDEX(DATOS!AS:AS,MATCH(CHECKLIST!B520,DATOS!B:B,0),1)),"")</f>
        <v/>
      </c>
      <c r="K520" s="50" t="str">
        <f>IFERROR(IF(INDEX(DATOS!AT:AT,MATCH(CHECKLIST!B520,DATOS!B:B,0),1)=0,"",INDEX(DATOS!AT:AT,MATCH(CHECKLIST!B520,DATOS!B:B,0),1)),"")</f>
        <v/>
      </c>
      <c r="L520" s="18" t="str">
        <f>IFERROR(IF(INDEX(DATOS!AV:AV,MATCH(CHECKLIST!B520,DATOS!B:B,0),1)=0,"",INDEX(DATOS!AV:AV,MATCH(CHECKLIST!B520,DATOS!B:B,0),1)),"")</f>
        <v/>
      </c>
      <c r="M520" s="18" t="str">
        <f>IFERROR(IF(INDEX(DATOS!AV:AV,MATCH(CHECKLIST!B520,DATOS!B:B,0),1)=0,"",INDEX(DATOS!AV:AV,MATCH(CHECKLIST!B520,DATOS!B:B,0),1)),"")</f>
        <v/>
      </c>
      <c r="N520" s="50" t="str">
        <f ca="1">IFERROR(IF(INDEX(DATOS!K:K,MATCH(CHECKLIST!B520,DATOS!B:B,0),1)="","X",IF(INDEX(DATOS!K:K,MATCH(CHECKLIST!B520,DATOS!B:B,0),1)&gt;YEAR(TODAY())-1,"","VENCIDA")),"")</f>
        <v/>
      </c>
      <c r="O520" s="50"/>
      <c r="P520" s="18" t="str">
        <f>IFERROR(IF(INDEX(DATOS!AW:AW,MATCH(CHECKLIST!B520,DATOS!B:B,0),1)=0,"",INDEX(DATOS!AW:AW,MATCH(CHECKLIST!B520,DATOS!B:B,0),1)),"")</f>
        <v/>
      </c>
      <c r="Q520" s="18" t="str">
        <f>IFERROR(IF(INDEX(DATOS!AX:AX,MATCH(CHECKLIST!B520,DATOS!B:B,0),1)=0,"",INDEX(DATOS!AX:AX,MATCH(CHECKLIST!B520,DATOS!B:B,0),1)),"")</f>
        <v/>
      </c>
      <c r="S520">
        <f t="shared" si="23"/>
        <v>0</v>
      </c>
      <c r="U520" t="str">
        <f t="shared" si="21"/>
        <v/>
      </c>
      <c r="V520" t="str">
        <f t="shared" si="22"/>
        <v/>
      </c>
    </row>
    <row r="521" spans="1:22" x14ac:dyDescent="0.25">
      <c r="A521" s="13">
        <v>508</v>
      </c>
      <c r="B521" t="str">
        <f>IFERROR(INDEX(DATOS!B:B,MATCH(CHECKLIST!A521,DATOS!BM:BM,0),1),"")</f>
        <v/>
      </c>
      <c r="C521" t="str">
        <f>IFERROR(INDEX(DATOS!I:I,MATCH(CHECKLIST!A521,DATOS!BM:BM,0),1),"")</f>
        <v/>
      </c>
      <c r="D521" t="str">
        <f>IFERROR(INDEX(DATOS!R:R,MATCH(CHECKLIST!E521,DATOS!F:F,0),1),"")</f>
        <v/>
      </c>
      <c r="E521" s="17" t="str">
        <f>IFERROR(INDEX(DATOS!F:F,MATCH(CHECKLIST!A521,DATOS!BM:BM,0),1),"")</f>
        <v/>
      </c>
      <c r="F521" s="3" t="str">
        <f>IFERROR(IF(INDEX(DATOS!AL:AL,MATCH(CHECKLIST!B521,DATOS!B:B,0),1)=0,"",INDEX(DATOS!AL:AL,MATCH(CHECKLIST!B521,DATOS!B:B,0),1)),"")</f>
        <v/>
      </c>
      <c r="G521" s="18" t="str">
        <f>IFERROR(IF(INDEX(DATOS!AQ:AQ,MATCH(CHECKLIST!B521,DATOS!B:B,0),1)=0,"",INDEX(DATOS!AQ:AQ,MATCH(CHECKLIST!B521,DATOS!B:B,0),1)),"")</f>
        <v/>
      </c>
      <c r="H521" s="18" t="str">
        <f>IF(IFERROR(FIND(H$13,INDEX(DATOS!BS:BS,MATCH(CHECKLIST!B521,DATOS!B:B,0),1),1),"")="",IF(IFERROR(FIND("VENCIDA",INDEX(DATOS!AC:AC,MATCH(CHECKLIST!B521,DATOS!B:B,0),1),1),"")="","","VENCIDO"),"X")</f>
        <v/>
      </c>
      <c r="I521" s="18" t="str">
        <f>IFERROR(IF(INDEX(DATOS!AU:AU,MATCH(CHECKLIST!B521,DATOS!B:B,0),1)=0,"",INDEX(DATOS!AU:AU,MATCH(CHECKLIST!B521,DATOS!B:B,0),1)),"")</f>
        <v/>
      </c>
      <c r="J521" s="18" t="str">
        <f>IFERROR(IF(INDEX(DATOS!AS:AS,MATCH(CHECKLIST!B521,DATOS!B:B,0),1)=0,"",INDEX(DATOS!AS:AS,MATCH(CHECKLIST!B521,DATOS!B:B,0),1)),"")</f>
        <v/>
      </c>
      <c r="K521" s="50" t="str">
        <f>IFERROR(IF(INDEX(DATOS!AT:AT,MATCH(CHECKLIST!B521,DATOS!B:B,0),1)=0,"",INDEX(DATOS!AT:AT,MATCH(CHECKLIST!B521,DATOS!B:B,0),1)),"")</f>
        <v/>
      </c>
      <c r="L521" s="18" t="str">
        <f>IFERROR(IF(INDEX(DATOS!AV:AV,MATCH(CHECKLIST!B521,DATOS!B:B,0),1)=0,"",INDEX(DATOS!AV:AV,MATCH(CHECKLIST!B521,DATOS!B:B,0),1)),"")</f>
        <v/>
      </c>
      <c r="M521" s="18" t="str">
        <f>IFERROR(IF(INDEX(DATOS!AV:AV,MATCH(CHECKLIST!B521,DATOS!B:B,0),1)=0,"",INDEX(DATOS!AV:AV,MATCH(CHECKLIST!B521,DATOS!B:B,0),1)),"")</f>
        <v/>
      </c>
      <c r="N521" s="50" t="str">
        <f ca="1">IFERROR(IF(INDEX(DATOS!K:K,MATCH(CHECKLIST!B521,DATOS!B:B,0),1)="","X",IF(INDEX(DATOS!K:K,MATCH(CHECKLIST!B521,DATOS!B:B,0),1)&gt;YEAR(TODAY())-1,"","VENCIDA")),"")</f>
        <v/>
      </c>
      <c r="O521" s="50"/>
      <c r="P521" s="18" t="str">
        <f>IFERROR(IF(INDEX(DATOS!AW:AW,MATCH(CHECKLIST!B521,DATOS!B:B,0),1)=0,"",INDEX(DATOS!AW:AW,MATCH(CHECKLIST!B521,DATOS!B:B,0),1)),"")</f>
        <v/>
      </c>
      <c r="Q521" s="18" t="str">
        <f>IFERROR(IF(INDEX(DATOS!AX:AX,MATCH(CHECKLIST!B521,DATOS!B:B,0),1)=0,"",INDEX(DATOS!AX:AX,MATCH(CHECKLIST!B521,DATOS!B:B,0),1)),"")</f>
        <v/>
      </c>
      <c r="R521" t="str">
        <f>IF(B521="","",1)</f>
        <v/>
      </c>
      <c r="S521" t="str">
        <f t="shared" si="23"/>
        <v/>
      </c>
      <c r="U521" t="str">
        <f t="shared" si="21"/>
        <v/>
      </c>
      <c r="V521" t="str">
        <f t="shared" si="22"/>
        <v/>
      </c>
    </row>
    <row r="522" spans="1:22" x14ac:dyDescent="0.25">
      <c r="A522" s="13">
        <v>509</v>
      </c>
      <c r="B522" t="str">
        <f>IFERROR(INDEX(DATOS!B:B,MATCH(CHECKLIST!A522,DATOS!BM:BM,0),1),"")</f>
        <v/>
      </c>
      <c r="C522" t="str">
        <f>IFERROR(INDEX(DATOS!I:I,MATCH(CHECKLIST!A522,DATOS!BM:BM,0),1),"")</f>
        <v/>
      </c>
      <c r="D522" t="str">
        <f>IFERROR(INDEX(DATOS!R:R,MATCH(CHECKLIST!E522,DATOS!F:F,0),1),"")</f>
        <v/>
      </c>
      <c r="E522" s="17" t="str">
        <f>IFERROR(INDEX(DATOS!F:F,MATCH(CHECKLIST!A522,DATOS!BM:BM,0),1),"")</f>
        <v/>
      </c>
      <c r="F522" s="3" t="str">
        <f>IFERROR(IF(INDEX(DATOS!AL:AL,MATCH(CHECKLIST!B522,DATOS!B:B,0),1)=0,"",INDEX(DATOS!AL:AL,MATCH(CHECKLIST!B522,DATOS!B:B,0),1)),"")</f>
        <v/>
      </c>
      <c r="G522" s="18" t="str">
        <f>IFERROR(IF(INDEX(DATOS!AQ:AQ,MATCH(CHECKLIST!B522,DATOS!B:B,0),1)=0,"",INDEX(DATOS!AQ:AQ,MATCH(CHECKLIST!B522,DATOS!B:B,0),1)),"")</f>
        <v/>
      </c>
      <c r="H522" s="18" t="str">
        <f>IF(IFERROR(FIND(H$13,INDEX(DATOS!BS:BS,MATCH(CHECKLIST!B522,DATOS!B:B,0),1),1),"")="",IF(IFERROR(FIND("VENCIDA",INDEX(DATOS!AC:AC,MATCH(CHECKLIST!B522,DATOS!B:B,0),1),1),"")="","","VENCIDO"),"X")</f>
        <v/>
      </c>
      <c r="I522" s="18" t="str">
        <f>IFERROR(IF(INDEX(DATOS!AU:AU,MATCH(CHECKLIST!B522,DATOS!B:B,0),1)=0,"",INDEX(DATOS!AU:AU,MATCH(CHECKLIST!B522,DATOS!B:B,0),1)),"")</f>
        <v/>
      </c>
      <c r="J522" s="18" t="str">
        <f>IFERROR(IF(INDEX(DATOS!AS:AS,MATCH(CHECKLIST!B522,DATOS!B:B,0),1)=0,"",INDEX(DATOS!AS:AS,MATCH(CHECKLIST!B522,DATOS!B:B,0),1)),"")</f>
        <v/>
      </c>
      <c r="K522" s="50" t="str">
        <f>IFERROR(IF(INDEX(DATOS!AT:AT,MATCH(CHECKLIST!B522,DATOS!B:B,0),1)=0,"",INDEX(DATOS!AT:AT,MATCH(CHECKLIST!B522,DATOS!B:B,0),1)),"")</f>
        <v/>
      </c>
      <c r="L522" s="18" t="str">
        <f>IFERROR(IF(INDEX(DATOS!AV:AV,MATCH(CHECKLIST!B522,DATOS!B:B,0),1)=0,"",INDEX(DATOS!AV:AV,MATCH(CHECKLIST!B522,DATOS!B:B,0),1)),"")</f>
        <v/>
      </c>
      <c r="M522" s="18" t="str">
        <f>IFERROR(IF(INDEX(DATOS!AV:AV,MATCH(CHECKLIST!B522,DATOS!B:B,0),1)=0,"",INDEX(DATOS!AV:AV,MATCH(CHECKLIST!B522,DATOS!B:B,0),1)),"")</f>
        <v/>
      </c>
      <c r="N522" s="50" t="str">
        <f ca="1">IFERROR(IF(INDEX(DATOS!K:K,MATCH(CHECKLIST!B522,DATOS!B:B,0),1)="","X",IF(INDEX(DATOS!K:K,MATCH(CHECKLIST!B522,DATOS!B:B,0),1)&gt;YEAR(TODAY())-1,"","VENCIDA")),"")</f>
        <v/>
      </c>
      <c r="O522" s="50"/>
      <c r="P522" s="18" t="str">
        <f>IFERROR(IF(INDEX(DATOS!AW:AW,MATCH(CHECKLIST!B522,DATOS!B:B,0),1)=0,"",INDEX(DATOS!AW:AW,MATCH(CHECKLIST!B522,DATOS!B:B,0),1)),"")</f>
        <v/>
      </c>
      <c r="Q522" s="18" t="str">
        <f>IFERROR(IF(INDEX(DATOS!AX:AX,MATCH(CHECKLIST!B522,DATOS!B:B,0),1)=0,"",INDEX(DATOS!AX:AX,MATCH(CHECKLIST!B522,DATOS!B:B,0),1)),"")</f>
        <v/>
      </c>
      <c r="S522">
        <f t="shared" si="23"/>
        <v>0</v>
      </c>
      <c r="U522" t="str">
        <f t="shared" si="21"/>
        <v/>
      </c>
      <c r="V522" t="str">
        <f t="shared" si="22"/>
        <v/>
      </c>
    </row>
    <row r="523" spans="1:22" x14ac:dyDescent="0.25">
      <c r="A523" s="13">
        <v>510</v>
      </c>
      <c r="B523" t="str">
        <f>IFERROR(INDEX(DATOS!B:B,MATCH(CHECKLIST!A523,DATOS!BM:BM,0),1),"")</f>
        <v/>
      </c>
      <c r="C523" t="str">
        <f>IFERROR(INDEX(DATOS!I:I,MATCH(CHECKLIST!A523,DATOS!BM:BM,0),1),"")</f>
        <v/>
      </c>
      <c r="D523" t="str">
        <f>IFERROR(INDEX(DATOS!R:R,MATCH(CHECKLIST!E523,DATOS!F:F,0),1),"")</f>
        <v/>
      </c>
      <c r="E523" s="17" t="str">
        <f>IFERROR(INDEX(DATOS!F:F,MATCH(CHECKLIST!A523,DATOS!BM:BM,0),1),"")</f>
        <v/>
      </c>
      <c r="F523" s="3" t="str">
        <f>IFERROR(IF(INDEX(DATOS!AL:AL,MATCH(CHECKLIST!B523,DATOS!B:B,0),1)=0,"",INDEX(DATOS!AL:AL,MATCH(CHECKLIST!B523,DATOS!B:B,0),1)),"")</f>
        <v/>
      </c>
      <c r="G523" s="18" t="str">
        <f>IFERROR(IF(INDEX(DATOS!AQ:AQ,MATCH(CHECKLIST!B523,DATOS!B:B,0),1)=0,"",INDEX(DATOS!AQ:AQ,MATCH(CHECKLIST!B523,DATOS!B:B,0),1)),"")</f>
        <v/>
      </c>
      <c r="H523" s="18" t="str">
        <f>IF(IFERROR(FIND(H$13,INDEX(DATOS!BS:BS,MATCH(CHECKLIST!B523,DATOS!B:B,0),1),1),"")="",IF(IFERROR(FIND("VENCIDA",INDEX(DATOS!AC:AC,MATCH(CHECKLIST!B523,DATOS!B:B,0),1),1),"")="","","VENCIDO"),"X")</f>
        <v/>
      </c>
      <c r="I523" s="18" t="str">
        <f>IFERROR(IF(INDEX(DATOS!AU:AU,MATCH(CHECKLIST!B523,DATOS!B:B,0),1)=0,"",INDEX(DATOS!AU:AU,MATCH(CHECKLIST!B523,DATOS!B:B,0),1)),"")</f>
        <v/>
      </c>
      <c r="J523" s="18" t="str">
        <f>IFERROR(IF(INDEX(DATOS!AS:AS,MATCH(CHECKLIST!B523,DATOS!B:B,0),1)=0,"",INDEX(DATOS!AS:AS,MATCH(CHECKLIST!B523,DATOS!B:B,0),1)),"")</f>
        <v/>
      </c>
      <c r="K523" s="50" t="str">
        <f>IFERROR(IF(INDEX(DATOS!AT:AT,MATCH(CHECKLIST!B523,DATOS!B:B,0),1)=0,"",INDEX(DATOS!AT:AT,MATCH(CHECKLIST!B523,DATOS!B:B,0),1)),"")</f>
        <v/>
      </c>
      <c r="L523" s="18" t="str">
        <f>IFERROR(IF(INDEX(DATOS!AV:AV,MATCH(CHECKLIST!B523,DATOS!B:B,0),1)=0,"",INDEX(DATOS!AV:AV,MATCH(CHECKLIST!B523,DATOS!B:B,0),1)),"")</f>
        <v/>
      </c>
      <c r="M523" s="18" t="str">
        <f>IFERROR(IF(INDEX(DATOS!AV:AV,MATCH(CHECKLIST!B523,DATOS!B:B,0),1)=0,"",INDEX(DATOS!AV:AV,MATCH(CHECKLIST!B523,DATOS!B:B,0),1)),"")</f>
        <v/>
      </c>
      <c r="N523" s="50" t="str">
        <f ca="1">IFERROR(IF(INDEX(DATOS!K:K,MATCH(CHECKLIST!B523,DATOS!B:B,0),1)="","X",IF(INDEX(DATOS!K:K,MATCH(CHECKLIST!B523,DATOS!B:B,0),1)&gt;YEAR(TODAY())-1,"","VENCIDA")),"")</f>
        <v/>
      </c>
      <c r="O523" s="50"/>
      <c r="P523" s="18" t="str">
        <f>IFERROR(IF(INDEX(DATOS!AW:AW,MATCH(CHECKLIST!B523,DATOS!B:B,0),1)=0,"",INDEX(DATOS!AW:AW,MATCH(CHECKLIST!B523,DATOS!B:B,0),1)),"")</f>
        <v/>
      </c>
      <c r="Q523" s="18" t="str">
        <f>IFERROR(IF(INDEX(DATOS!AX:AX,MATCH(CHECKLIST!B523,DATOS!B:B,0),1)=0,"",INDEX(DATOS!AX:AX,MATCH(CHECKLIST!B523,DATOS!B:B,0),1)),"")</f>
        <v/>
      </c>
      <c r="R523" t="str">
        <f>IF(B523="","",1)</f>
        <v/>
      </c>
      <c r="S523" t="str">
        <f t="shared" si="23"/>
        <v/>
      </c>
      <c r="U523" t="str">
        <f t="shared" si="21"/>
        <v/>
      </c>
      <c r="V523" t="str">
        <f t="shared" si="22"/>
        <v/>
      </c>
    </row>
    <row r="524" spans="1:22" x14ac:dyDescent="0.25">
      <c r="A524" s="13">
        <v>511</v>
      </c>
      <c r="B524" t="str">
        <f>IFERROR(INDEX(DATOS!B:B,MATCH(CHECKLIST!A524,DATOS!BM:BM,0),1),"")</f>
        <v/>
      </c>
      <c r="C524" t="str">
        <f>IFERROR(INDEX(DATOS!I:I,MATCH(CHECKLIST!A524,DATOS!BM:BM,0),1),"")</f>
        <v/>
      </c>
      <c r="D524" t="str">
        <f>IFERROR(INDEX(DATOS!R:R,MATCH(CHECKLIST!E524,DATOS!F:F,0),1),"")</f>
        <v/>
      </c>
      <c r="E524" s="17" t="str">
        <f>IFERROR(INDEX(DATOS!F:F,MATCH(CHECKLIST!A524,DATOS!BM:BM,0),1),"")</f>
        <v/>
      </c>
      <c r="F524" s="3" t="str">
        <f>IFERROR(IF(INDEX(DATOS!AL:AL,MATCH(CHECKLIST!B524,DATOS!B:B,0),1)=0,"",INDEX(DATOS!AL:AL,MATCH(CHECKLIST!B524,DATOS!B:B,0),1)),"")</f>
        <v/>
      </c>
      <c r="G524" s="18" t="str">
        <f>IFERROR(IF(INDEX(DATOS!AQ:AQ,MATCH(CHECKLIST!B524,DATOS!B:B,0),1)=0,"",INDEX(DATOS!AQ:AQ,MATCH(CHECKLIST!B524,DATOS!B:B,0),1)),"")</f>
        <v/>
      </c>
      <c r="H524" s="18" t="str">
        <f>IF(IFERROR(FIND(H$13,INDEX(DATOS!BS:BS,MATCH(CHECKLIST!B524,DATOS!B:B,0),1),1),"")="",IF(IFERROR(FIND("VENCIDA",INDEX(DATOS!AC:AC,MATCH(CHECKLIST!B524,DATOS!B:B,0),1),1),"")="","","VENCIDO"),"X")</f>
        <v/>
      </c>
      <c r="I524" s="18" t="str">
        <f>IFERROR(IF(INDEX(DATOS!AU:AU,MATCH(CHECKLIST!B524,DATOS!B:B,0),1)=0,"",INDEX(DATOS!AU:AU,MATCH(CHECKLIST!B524,DATOS!B:B,0),1)),"")</f>
        <v/>
      </c>
      <c r="J524" s="18" t="str">
        <f>IFERROR(IF(INDEX(DATOS!AS:AS,MATCH(CHECKLIST!B524,DATOS!B:B,0),1)=0,"",INDEX(DATOS!AS:AS,MATCH(CHECKLIST!B524,DATOS!B:B,0),1)),"")</f>
        <v/>
      </c>
      <c r="K524" s="50" t="str">
        <f>IFERROR(IF(INDEX(DATOS!AT:AT,MATCH(CHECKLIST!B524,DATOS!B:B,0),1)=0,"",INDEX(DATOS!AT:AT,MATCH(CHECKLIST!B524,DATOS!B:B,0),1)),"")</f>
        <v/>
      </c>
      <c r="L524" s="18" t="str">
        <f>IFERROR(IF(INDEX(DATOS!AV:AV,MATCH(CHECKLIST!B524,DATOS!B:B,0),1)=0,"",INDEX(DATOS!AV:AV,MATCH(CHECKLIST!B524,DATOS!B:B,0),1)),"")</f>
        <v/>
      </c>
      <c r="M524" s="18" t="str">
        <f>IFERROR(IF(INDEX(DATOS!AV:AV,MATCH(CHECKLIST!B524,DATOS!B:B,0),1)=0,"",INDEX(DATOS!AV:AV,MATCH(CHECKLIST!B524,DATOS!B:B,0),1)),"")</f>
        <v/>
      </c>
      <c r="N524" s="50" t="str">
        <f ca="1">IFERROR(IF(INDEX(DATOS!K:K,MATCH(CHECKLIST!B524,DATOS!B:B,0),1)="","X",IF(INDEX(DATOS!K:K,MATCH(CHECKLIST!B524,DATOS!B:B,0),1)&gt;YEAR(TODAY())-1,"","VENCIDA")),"")</f>
        <v/>
      </c>
      <c r="O524" s="50"/>
      <c r="P524" s="18" t="str">
        <f>IFERROR(IF(INDEX(DATOS!AW:AW,MATCH(CHECKLIST!B524,DATOS!B:B,0),1)=0,"",INDEX(DATOS!AW:AW,MATCH(CHECKLIST!B524,DATOS!B:B,0),1)),"")</f>
        <v/>
      </c>
      <c r="Q524" s="18" t="str">
        <f>IFERROR(IF(INDEX(DATOS!AX:AX,MATCH(CHECKLIST!B524,DATOS!B:B,0),1)=0,"",INDEX(DATOS!AX:AX,MATCH(CHECKLIST!B524,DATOS!B:B,0),1)),"")</f>
        <v/>
      </c>
      <c r="S524">
        <f t="shared" si="23"/>
        <v>0</v>
      </c>
      <c r="U524" t="str">
        <f t="shared" si="21"/>
        <v/>
      </c>
      <c r="V524" t="str">
        <f t="shared" si="22"/>
        <v/>
      </c>
    </row>
    <row r="525" spans="1:22" x14ac:dyDescent="0.25">
      <c r="A525" s="13">
        <v>512</v>
      </c>
      <c r="B525" t="str">
        <f>IFERROR(INDEX(DATOS!B:B,MATCH(CHECKLIST!A525,DATOS!BM:BM,0),1),"")</f>
        <v/>
      </c>
      <c r="C525" t="str">
        <f>IFERROR(INDEX(DATOS!I:I,MATCH(CHECKLIST!A525,DATOS!BM:BM,0),1),"")</f>
        <v/>
      </c>
      <c r="D525" t="str">
        <f>IFERROR(INDEX(DATOS!R:R,MATCH(CHECKLIST!E525,DATOS!F:F,0),1),"")</f>
        <v/>
      </c>
      <c r="E525" s="17" t="str">
        <f>IFERROR(INDEX(DATOS!F:F,MATCH(CHECKLIST!A525,DATOS!BM:BM,0),1),"")</f>
        <v/>
      </c>
      <c r="F525" s="3" t="str">
        <f>IFERROR(IF(INDEX(DATOS!AL:AL,MATCH(CHECKLIST!B525,DATOS!B:B,0),1)=0,"",INDEX(DATOS!AL:AL,MATCH(CHECKLIST!B525,DATOS!B:B,0),1)),"")</f>
        <v/>
      </c>
      <c r="G525" s="18" t="str">
        <f>IFERROR(IF(INDEX(DATOS!AQ:AQ,MATCH(CHECKLIST!B525,DATOS!B:B,0),1)=0,"",INDEX(DATOS!AQ:AQ,MATCH(CHECKLIST!B525,DATOS!B:B,0),1)),"")</f>
        <v/>
      </c>
      <c r="H525" s="18" t="str">
        <f>IF(IFERROR(FIND(H$13,INDEX(DATOS!BS:BS,MATCH(CHECKLIST!B525,DATOS!B:B,0),1),1),"")="",IF(IFERROR(FIND("VENCIDA",INDEX(DATOS!AC:AC,MATCH(CHECKLIST!B525,DATOS!B:B,0),1),1),"")="","","VENCIDO"),"X")</f>
        <v/>
      </c>
      <c r="I525" s="18" t="str">
        <f>IFERROR(IF(INDEX(DATOS!AU:AU,MATCH(CHECKLIST!B525,DATOS!B:B,0),1)=0,"",INDEX(DATOS!AU:AU,MATCH(CHECKLIST!B525,DATOS!B:B,0),1)),"")</f>
        <v/>
      </c>
      <c r="J525" s="18" t="str">
        <f>IFERROR(IF(INDEX(DATOS!AS:AS,MATCH(CHECKLIST!B525,DATOS!B:B,0),1)=0,"",INDEX(DATOS!AS:AS,MATCH(CHECKLIST!B525,DATOS!B:B,0),1)),"")</f>
        <v/>
      </c>
      <c r="K525" s="50" t="str">
        <f>IFERROR(IF(INDEX(DATOS!AT:AT,MATCH(CHECKLIST!B525,DATOS!B:B,0),1)=0,"",INDEX(DATOS!AT:AT,MATCH(CHECKLIST!B525,DATOS!B:B,0),1)),"")</f>
        <v/>
      </c>
      <c r="L525" s="18" t="str">
        <f>IFERROR(IF(INDEX(DATOS!AV:AV,MATCH(CHECKLIST!B525,DATOS!B:B,0),1)=0,"",INDEX(DATOS!AV:AV,MATCH(CHECKLIST!B525,DATOS!B:B,0),1)),"")</f>
        <v/>
      </c>
      <c r="M525" s="18" t="str">
        <f>IFERROR(IF(INDEX(DATOS!AV:AV,MATCH(CHECKLIST!B525,DATOS!B:B,0),1)=0,"",INDEX(DATOS!AV:AV,MATCH(CHECKLIST!B525,DATOS!B:B,0),1)),"")</f>
        <v/>
      </c>
      <c r="N525" s="50" t="str">
        <f ca="1">IFERROR(IF(INDEX(DATOS!K:K,MATCH(CHECKLIST!B525,DATOS!B:B,0),1)="","X",IF(INDEX(DATOS!K:K,MATCH(CHECKLIST!B525,DATOS!B:B,0),1)&gt;YEAR(TODAY())-1,"","VENCIDA")),"")</f>
        <v/>
      </c>
      <c r="O525" s="50"/>
      <c r="P525" s="18" t="str">
        <f>IFERROR(IF(INDEX(DATOS!AW:AW,MATCH(CHECKLIST!B525,DATOS!B:B,0),1)=0,"",INDEX(DATOS!AW:AW,MATCH(CHECKLIST!B525,DATOS!B:B,0),1)),"")</f>
        <v/>
      </c>
      <c r="Q525" s="18" t="str">
        <f>IFERROR(IF(INDEX(DATOS!AX:AX,MATCH(CHECKLIST!B525,DATOS!B:B,0),1)=0,"",INDEX(DATOS!AX:AX,MATCH(CHECKLIST!B525,DATOS!B:B,0),1)),"")</f>
        <v/>
      </c>
      <c r="R525" t="str">
        <f>IF(B525="","",1)</f>
        <v/>
      </c>
      <c r="S525" t="str">
        <f t="shared" si="23"/>
        <v/>
      </c>
      <c r="U525" t="str">
        <f t="shared" si="21"/>
        <v/>
      </c>
      <c r="V525" t="str">
        <f t="shared" si="22"/>
        <v/>
      </c>
    </row>
    <row r="526" spans="1:22" x14ac:dyDescent="0.25">
      <c r="A526" s="13">
        <v>513</v>
      </c>
      <c r="B526" t="str">
        <f>IFERROR(INDEX(DATOS!B:B,MATCH(CHECKLIST!A526,DATOS!BM:BM,0),1),"")</f>
        <v/>
      </c>
      <c r="C526" t="str">
        <f>IFERROR(INDEX(DATOS!I:I,MATCH(CHECKLIST!A526,DATOS!BM:BM,0),1),"")</f>
        <v/>
      </c>
      <c r="D526" t="str">
        <f>IFERROR(INDEX(DATOS!R:R,MATCH(CHECKLIST!E526,DATOS!F:F,0),1),"")</f>
        <v/>
      </c>
      <c r="E526" s="17" t="str">
        <f>IFERROR(INDEX(DATOS!F:F,MATCH(CHECKLIST!A526,DATOS!BM:BM,0),1),"")</f>
        <v/>
      </c>
      <c r="F526" s="3" t="str">
        <f>IFERROR(IF(INDEX(DATOS!AL:AL,MATCH(CHECKLIST!B526,DATOS!B:B,0),1)=0,"",INDEX(DATOS!AL:AL,MATCH(CHECKLIST!B526,DATOS!B:B,0),1)),"")</f>
        <v/>
      </c>
      <c r="G526" s="18" t="str">
        <f>IFERROR(IF(INDEX(DATOS!AQ:AQ,MATCH(CHECKLIST!B526,DATOS!B:B,0),1)=0,"",INDEX(DATOS!AQ:AQ,MATCH(CHECKLIST!B526,DATOS!B:B,0),1)),"")</f>
        <v/>
      </c>
      <c r="H526" s="18" t="str">
        <f>IF(IFERROR(FIND(H$13,INDEX(DATOS!BS:BS,MATCH(CHECKLIST!B526,DATOS!B:B,0),1),1),"")="",IF(IFERROR(FIND("VENCIDA",INDEX(DATOS!AC:AC,MATCH(CHECKLIST!B526,DATOS!B:B,0),1),1),"")="","","VENCIDO"),"X")</f>
        <v/>
      </c>
      <c r="I526" s="18" t="str">
        <f>IFERROR(IF(INDEX(DATOS!AU:AU,MATCH(CHECKLIST!B526,DATOS!B:B,0),1)=0,"",INDEX(DATOS!AU:AU,MATCH(CHECKLIST!B526,DATOS!B:B,0),1)),"")</f>
        <v/>
      </c>
      <c r="J526" s="18" t="str">
        <f>IFERROR(IF(INDEX(DATOS!AS:AS,MATCH(CHECKLIST!B526,DATOS!B:B,0),1)=0,"",INDEX(DATOS!AS:AS,MATCH(CHECKLIST!B526,DATOS!B:B,0),1)),"")</f>
        <v/>
      </c>
      <c r="K526" s="50" t="str">
        <f>IFERROR(IF(INDEX(DATOS!AT:AT,MATCH(CHECKLIST!B526,DATOS!B:B,0),1)=0,"",INDEX(DATOS!AT:AT,MATCH(CHECKLIST!B526,DATOS!B:B,0),1)),"")</f>
        <v/>
      </c>
      <c r="L526" s="18" t="str">
        <f>IFERROR(IF(INDEX(DATOS!AV:AV,MATCH(CHECKLIST!B526,DATOS!B:B,0),1)=0,"",INDEX(DATOS!AV:AV,MATCH(CHECKLIST!B526,DATOS!B:B,0),1)),"")</f>
        <v/>
      </c>
      <c r="M526" s="18" t="str">
        <f>IFERROR(IF(INDEX(DATOS!AV:AV,MATCH(CHECKLIST!B526,DATOS!B:B,0),1)=0,"",INDEX(DATOS!AV:AV,MATCH(CHECKLIST!B526,DATOS!B:B,0),1)),"")</f>
        <v/>
      </c>
      <c r="N526" s="50" t="str">
        <f ca="1">IFERROR(IF(INDEX(DATOS!K:K,MATCH(CHECKLIST!B526,DATOS!B:B,0),1)="","X",IF(INDEX(DATOS!K:K,MATCH(CHECKLIST!B526,DATOS!B:B,0),1)&gt;YEAR(TODAY())-1,"","VENCIDA")),"")</f>
        <v/>
      </c>
      <c r="O526" s="50"/>
      <c r="P526" s="18" t="str">
        <f>IFERROR(IF(INDEX(DATOS!AW:AW,MATCH(CHECKLIST!B526,DATOS!B:B,0),1)=0,"",INDEX(DATOS!AW:AW,MATCH(CHECKLIST!B526,DATOS!B:B,0),1)),"")</f>
        <v/>
      </c>
      <c r="Q526" s="18" t="str">
        <f>IFERROR(IF(INDEX(DATOS!AX:AX,MATCH(CHECKLIST!B526,DATOS!B:B,0),1)=0,"",INDEX(DATOS!AX:AX,MATCH(CHECKLIST!B526,DATOS!B:B,0),1)),"")</f>
        <v/>
      </c>
      <c r="S526">
        <f t="shared" si="23"/>
        <v>0</v>
      </c>
      <c r="U526" t="str">
        <f t="shared" ref="U526:U589" si="24">IF(C526="","",C526)</f>
        <v/>
      </c>
      <c r="V526" t="str">
        <f t="shared" ref="V526:V589" si="25">IF(B526="","",B526)</f>
        <v/>
      </c>
    </row>
    <row r="527" spans="1:22" x14ac:dyDescent="0.25">
      <c r="A527" s="13">
        <v>514</v>
      </c>
      <c r="B527" t="str">
        <f>IFERROR(INDEX(DATOS!B:B,MATCH(CHECKLIST!A527,DATOS!BM:BM,0),1),"")</f>
        <v/>
      </c>
      <c r="C527" t="str">
        <f>IFERROR(INDEX(DATOS!I:I,MATCH(CHECKLIST!A527,DATOS!BM:BM,0),1),"")</f>
        <v/>
      </c>
      <c r="D527" t="str">
        <f>IFERROR(INDEX(DATOS!R:R,MATCH(CHECKLIST!E527,DATOS!F:F,0),1),"")</f>
        <v/>
      </c>
      <c r="E527" s="17" t="str">
        <f>IFERROR(INDEX(DATOS!F:F,MATCH(CHECKLIST!A527,DATOS!BM:BM,0),1),"")</f>
        <v/>
      </c>
      <c r="F527" s="3" t="str">
        <f>IFERROR(IF(INDEX(DATOS!AL:AL,MATCH(CHECKLIST!B527,DATOS!B:B,0),1)=0,"",INDEX(DATOS!AL:AL,MATCH(CHECKLIST!B527,DATOS!B:B,0),1)),"")</f>
        <v/>
      </c>
      <c r="G527" s="18" t="str">
        <f>IFERROR(IF(INDEX(DATOS!AQ:AQ,MATCH(CHECKLIST!B527,DATOS!B:B,0),1)=0,"",INDEX(DATOS!AQ:AQ,MATCH(CHECKLIST!B527,DATOS!B:B,0),1)),"")</f>
        <v/>
      </c>
      <c r="H527" s="18" t="str">
        <f>IF(IFERROR(FIND(H$13,INDEX(DATOS!BS:BS,MATCH(CHECKLIST!B527,DATOS!B:B,0),1),1),"")="",IF(IFERROR(FIND("VENCIDA",INDEX(DATOS!AC:AC,MATCH(CHECKLIST!B527,DATOS!B:B,0),1),1),"")="","","VENCIDO"),"X")</f>
        <v/>
      </c>
      <c r="I527" s="18" t="str">
        <f>IFERROR(IF(INDEX(DATOS!AU:AU,MATCH(CHECKLIST!B527,DATOS!B:B,0),1)=0,"",INDEX(DATOS!AU:AU,MATCH(CHECKLIST!B527,DATOS!B:B,0),1)),"")</f>
        <v/>
      </c>
      <c r="J527" s="18" t="str">
        <f>IFERROR(IF(INDEX(DATOS!AS:AS,MATCH(CHECKLIST!B527,DATOS!B:B,0),1)=0,"",INDEX(DATOS!AS:AS,MATCH(CHECKLIST!B527,DATOS!B:B,0),1)),"")</f>
        <v/>
      </c>
      <c r="K527" s="50" t="str">
        <f>IFERROR(IF(INDEX(DATOS!AT:AT,MATCH(CHECKLIST!B527,DATOS!B:B,0),1)=0,"",INDEX(DATOS!AT:AT,MATCH(CHECKLIST!B527,DATOS!B:B,0),1)),"")</f>
        <v/>
      </c>
      <c r="L527" s="18" t="str">
        <f>IFERROR(IF(INDEX(DATOS!AV:AV,MATCH(CHECKLIST!B527,DATOS!B:B,0),1)=0,"",INDEX(DATOS!AV:AV,MATCH(CHECKLIST!B527,DATOS!B:B,0),1)),"")</f>
        <v/>
      </c>
      <c r="M527" s="18" t="str">
        <f>IFERROR(IF(INDEX(DATOS!AV:AV,MATCH(CHECKLIST!B527,DATOS!B:B,0),1)=0,"",INDEX(DATOS!AV:AV,MATCH(CHECKLIST!B527,DATOS!B:B,0),1)),"")</f>
        <v/>
      </c>
      <c r="N527" s="50" t="str">
        <f ca="1">IFERROR(IF(INDEX(DATOS!K:K,MATCH(CHECKLIST!B527,DATOS!B:B,0),1)="","X",IF(INDEX(DATOS!K:K,MATCH(CHECKLIST!B527,DATOS!B:B,0),1)&gt;YEAR(TODAY())-1,"","VENCIDA")),"")</f>
        <v/>
      </c>
      <c r="O527" s="50"/>
      <c r="P527" s="18" t="str">
        <f>IFERROR(IF(INDEX(DATOS!AW:AW,MATCH(CHECKLIST!B527,DATOS!B:B,0),1)=0,"",INDEX(DATOS!AW:AW,MATCH(CHECKLIST!B527,DATOS!B:B,0),1)),"")</f>
        <v/>
      </c>
      <c r="Q527" s="18" t="str">
        <f>IFERROR(IF(INDEX(DATOS!AX:AX,MATCH(CHECKLIST!B527,DATOS!B:B,0),1)=0,"",INDEX(DATOS!AX:AX,MATCH(CHECKLIST!B527,DATOS!B:B,0),1)),"")</f>
        <v/>
      </c>
      <c r="R527" t="str">
        <f>IF(B527="","",1)</f>
        <v/>
      </c>
      <c r="S527" t="str">
        <f t="shared" si="23"/>
        <v/>
      </c>
      <c r="U527" t="str">
        <f t="shared" si="24"/>
        <v/>
      </c>
      <c r="V527" t="str">
        <f t="shared" si="25"/>
        <v/>
      </c>
    </row>
    <row r="528" spans="1:22" x14ac:dyDescent="0.25">
      <c r="A528" s="13">
        <v>515</v>
      </c>
      <c r="B528" t="str">
        <f>IFERROR(INDEX(DATOS!B:B,MATCH(CHECKLIST!A528,DATOS!BM:BM,0),1),"")</f>
        <v/>
      </c>
      <c r="C528" t="str">
        <f>IFERROR(INDEX(DATOS!I:I,MATCH(CHECKLIST!A528,DATOS!BM:BM,0),1),"")</f>
        <v/>
      </c>
      <c r="D528" t="str">
        <f>IFERROR(INDEX(DATOS!R:R,MATCH(CHECKLIST!E528,DATOS!F:F,0),1),"")</f>
        <v/>
      </c>
      <c r="E528" s="17" t="str">
        <f>IFERROR(INDEX(DATOS!F:F,MATCH(CHECKLIST!A528,DATOS!BM:BM,0),1),"")</f>
        <v/>
      </c>
      <c r="F528" s="3" t="str">
        <f>IFERROR(IF(INDEX(DATOS!AL:AL,MATCH(CHECKLIST!B528,DATOS!B:B,0),1)=0,"",INDEX(DATOS!AL:AL,MATCH(CHECKLIST!B528,DATOS!B:B,0),1)),"")</f>
        <v/>
      </c>
      <c r="G528" s="18" t="str">
        <f>IFERROR(IF(INDEX(DATOS!AQ:AQ,MATCH(CHECKLIST!B528,DATOS!B:B,0),1)=0,"",INDEX(DATOS!AQ:AQ,MATCH(CHECKLIST!B528,DATOS!B:B,0),1)),"")</f>
        <v/>
      </c>
      <c r="H528" s="18" t="str">
        <f>IF(IFERROR(FIND(H$13,INDEX(DATOS!BS:BS,MATCH(CHECKLIST!B528,DATOS!B:B,0),1),1),"")="",IF(IFERROR(FIND("VENCIDA",INDEX(DATOS!AC:AC,MATCH(CHECKLIST!B528,DATOS!B:B,0),1),1),"")="","","VENCIDO"),"X")</f>
        <v/>
      </c>
      <c r="I528" s="18" t="str">
        <f>IFERROR(IF(INDEX(DATOS!AU:AU,MATCH(CHECKLIST!B528,DATOS!B:B,0),1)=0,"",INDEX(DATOS!AU:AU,MATCH(CHECKLIST!B528,DATOS!B:B,0),1)),"")</f>
        <v/>
      </c>
      <c r="J528" s="18" t="str">
        <f>IFERROR(IF(INDEX(DATOS!AS:AS,MATCH(CHECKLIST!B528,DATOS!B:B,0),1)=0,"",INDEX(DATOS!AS:AS,MATCH(CHECKLIST!B528,DATOS!B:B,0),1)),"")</f>
        <v/>
      </c>
      <c r="K528" s="50" t="str">
        <f>IFERROR(IF(INDEX(DATOS!AT:AT,MATCH(CHECKLIST!B528,DATOS!B:B,0),1)=0,"",INDEX(DATOS!AT:AT,MATCH(CHECKLIST!B528,DATOS!B:B,0),1)),"")</f>
        <v/>
      </c>
      <c r="L528" s="18" t="str">
        <f>IFERROR(IF(INDEX(DATOS!AV:AV,MATCH(CHECKLIST!B528,DATOS!B:B,0),1)=0,"",INDEX(DATOS!AV:AV,MATCH(CHECKLIST!B528,DATOS!B:B,0),1)),"")</f>
        <v/>
      </c>
      <c r="M528" s="18" t="str">
        <f>IFERROR(IF(INDEX(DATOS!AV:AV,MATCH(CHECKLIST!B528,DATOS!B:B,0),1)=0,"",INDEX(DATOS!AV:AV,MATCH(CHECKLIST!B528,DATOS!B:B,0),1)),"")</f>
        <v/>
      </c>
      <c r="N528" s="50" t="str">
        <f ca="1">IFERROR(IF(INDEX(DATOS!K:K,MATCH(CHECKLIST!B528,DATOS!B:B,0),1)="","X",IF(INDEX(DATOS!K:K,MATCH(CHECKLIST!B528,DATOS!B:B,0),1)&gt;YEAR(TODAY())-1,"","VENCIDA")),"")</f>
        <v/>
      </c>
      <c r="O528" s="50"/>
      <c r="P528" s="18" t="str">
        <f>IFERROR(IF(INDEX(DATOS!AW:AW,MATCH(CHECKLIST!B528,DATOS!B:B,0),1)=0,"",INDEX(DATOS!AW:AW,MATCH(CHECKLIST!B528,DATOS!B:B,0),1)),"")</f>
        <v/>
      </c>
      <c r="Q528" s="18" t="str">
        <f>IFERROR(IF(INDEX(DATOS!AX:AX,MATCH(CHECKLIST!B528,DATOS!B:B,0),1)=0,"",INDEX(DATOS!AX:AX,MATCH(CHECKLIST!B528,DATOS!B:B,0),1)),"")</f>
        <v/>
      </c>
      <c r="S528">
        <f t="shared" ref="S528:S591" si="26">IF(Q$13="","",R528)</f>
        <v>0</v>
      </c>
      <c r="U528" t="str">
        <f t="shared" si="24"/>
        <v/>
      </c>
      <c r="V528" t="str">
        <f t="shared" si="25"/>
        <v/>
      </c>
    </row>
    <row r="529" spans="1:22" x14ac:dyDescent="0.25">
      <c r="A529" s="13">
        <v>516</v>
      </c>
      <c r="B529" t="str">
        <f>IFERROR(INDEX(DATOS!B:B,MATCH(CHECKLIST!A529,DATOS!BM:BM,0),1),"")</f>
        <v/>
      </c>
      <c r="C529" t="str">
        <f>IFERROR(INDEX(DATOS!I:I,MATCH(CHECKLIST!A529,DATOS!BM:BM,0),1),"")</f>
        <v/>
      </c>
      <c r="D529" t="str">
        <f>IFERROR(INDEX(DATOS!R:R,MATCH(CHECKLIST!E529,DATOS!F:F,0),1),"")</f>
        <v/>
      </c>
      <c r="E529" s="17" t="str">
        <f>IFERROR(INDEX(DATOS!F:F,MATCH(CHECKLIST!A529,DATOS!BM:BM,0),1),"")</f>
        <v/>
      </c>
      <c r="F529" s="3" t="str">
        <f>IFERROR(IF(INDEX(DATOS!AL:AL,MATCH(CHECKLIST!B529,DATOS!B:B,0),1)=0,"",INDEX(DATOS!AL:AL,MATCH(CHECKLIST!B529,DATOS!B:B,0),1)),"")</f>
        <v/>
      </c>
      <c r="G529" s="18" t="str">
        <f>IFERROR(IF(INDEX(DATOS!AQ:AQ,MATCH(CHECKLIST!B529,DATOS!B:B,0),1)=0,"",INDEX(DATOS!AQ:AQ,MATCH(CHECKLIST!B529,DATOS!B:B,0),1)),"")</f>
        <v/>
      </c>
      <c r="H529" s="18" t="str">
        <f>IF(IFERROR(FIND(H$13,INDEX(DATOS!BS:BS,MATCH(CHECKLIST!B529,DATOS!B:B,0),1),1),"")="",IF(IFERROR(FIND("VENCIDA",INDEX(DATOS!AC:AC,MATCH(CHECKLIST!B529,DATOS!B:B,0),1),1),"")="","","VENCIDO"),"X")</f>
        <v/>
      </c>
      <c r="I529" s="18" t="str">
        <f>IFERROR(IF(INDEX(DATOS!AU:AU,MATCH(CHECKLIST!B529,DATOS!B:B,0),1)=0,"",INDEX(DATOS!AU:AU,MATCH(CHECKLIST!B529,DATOS!B:B,0),1)),"")</f>
        <v/>
      </c>
      <c r="J529" s="18" t="str">
        <f>IFERROR(IF(INDEX(DATOS!AS:AS,MATCH(CHECKLIST!B529,DATOS!B:B,0),1)=0,"",INDEX(DATOS!AS:AS,MATCH(CHECKLIST!B529,DATOS!B:B,0),1)),"")</f>
        <v/>
      </c>
      <c r="K529" s="50" t="str">
        <f>IFERROR(IF(INDEX(DATOS!AT:AT,MATCH(CHECKLIST!B529,DATOS!B:B,0),1)=0,"",INDEX(DATOS!AT:AT,MATCH(CHECKLIST!B529,DATOS!B:B,0),1)),"")</f>
        <v/>
      </c>
      <c r="L529" s="18" t="str">
        <f>IFERROR(IF(INDEX(DATOS!AV:AV,MATCH(CHECKLIST!B529,DATOS!B:B,0),1)=0,"",INDEX(DATOS!AV:AV,MATCH(CHECKLIST!B529,DATOS!B:B,0),1)),"")</f>
        <v/>
      </c>
      <c r="M529" s="18" t="str">
        <f>IFERROR(IF(INDEX(DATOS!AV:AV,MATCH(CHECKLIST!B529,DATOS!B:B,0),1)=0,"",INDEX(DATOS!AV:AV,MATCH(CHECKLIST!B529,DATOS!B:B,0),1)),"")</f>
        <v/>
      </c>
      <c r="N529" s="50" t="str">
        <f ca="1">IFERROR(IF(INDEX(DATOS!K:K,MATCH(CHECKLIST!B529,DATOS!B:B,0),1)="","X",IF(INDEX(DATOS!K:K,MATCH(CHECKLIST!B529,DATOS!B:B,0),1)&gt;YEAR(TODAY())-1,"","VENCIDA")),"")</f>
        <v/>
      </c>
      <c r="O529" s="50"/>
      <c r="P529" s="18" t="str">
        <f>IFERROR(IF(INDEX(DATOS!AW:AW,MATCH(CHECKLIST!B529,DATOS!B:B,0),1)=0,"",INDEX(DATOS!AW:AW,MATCH(CHECKLIST!B529,DATOS!B:B,0),1)),"")</f>
        <v/>
      </c>
      <c r="Q529" s="18" t="str">
        <f>IFERROR(IF(INDEX(DATOS!AX:AX,MATCH(CHECKLIST!B529,DATOS!B:B,0),1)=0,"",INDEX(DATOS!AX:AX,MATCH(CHECKLIST!B529,DATOS!B:B,0),1)),"")</f>
        <v/>
      </c>
      <c r="R529" t="str">
        <f>IF(B529="","",1)</f>
        <v/>
      </c>
      <c r="S529" t="str">
        <f t="shared" si="26"/>
        <v/>
      </c>
      <c r="U529" t="str">
        <f t="shared" si="24"/>
        <v/>
      </c>
      <c r="V529" t="str">
        <f t="shared" si="25"/>
        <v/>
      </c>
    </row>
    <row r="530" spans="1:22" x14ac:dyDescent="0.25">
      <c r="A530" s="13">
        <v>517</v>
      </c>
      <c r="B530" t="str">
        <f>IFERROR(INDEX(DATOS!B:B,MATCH(CHECKLIST!A530,DATOS!BM:BM,0),1),"")</f>
        <v/>
      </c>
      <c r="C530" t="str">
        <f>IFERROR(INDEX(DATOS!I:I,MATCH(CHECKLIST!A530,DATOS!BM:BM,0),1),"")</f>
        <v/>
      </c>
      <c r="D530" t="str">
        <f>IFERROR(INDEX(DATOS!R:R,MATCH(CHECKLIST!E530,DATOS!F:F,0),1),"")</f>
        <v/>
      </c>
      <c r="E530" s="17" t="str">
        <f>IFERROR(INDEX(DATOS!F:F,MATCH(CHECKLIST!A530,DATOS!BM:BM,0),1),"")</f>
        <v/>
      </c>
      <c r="F530" s="3" t="str">
        <f>IFERROR(IF(INDEX(DATOS!AL:AL,MATCH(CHECKLIST!B530,DATOS!B:B,0),1)=0,"",INDEX(DATOS!AL:AL,MATCH(CHECKLIST!B530,DATOS!B:B,0),1)),"")</f>
        <v/>
      </c>
      <c r="G530" s="18" t="str">
        <f>IFERROR(IF(INDEX(DATOS!AQ:AQ,MATCH(CHECKLIST!B530,DATOS!B:B,0),1)=0,"",INDEX(DATOS!AQ:AQ,MATCH(CHECKLIST!B530,DATOS!B:B,0),1)),"")</f>
        <v/>
      </c>
      <c r="H530" s="18" t="str">
        <f>IF(IFERROR(FIND(H$13,INDEX(DATOS!BS:BS,MATCH(CHECKLIST!B530,DATOS!B:B,0),1),1),"")="",IF(IFERROR(FIND("VENCIDA",INDEX(DATOS!AC:AC,MATCH(CHECKLIST!B530,DATOS!B:B,0),1),1),"")="","","VENCIDO"),"X")</f>
        <v/>
      </c>
      <c r="I530" s="18" t="str">
        <f>IFERROR(IF(INDEX(DATOS!AU:AU,MATCH(CHECKLIST!B530,DATOS!B:B,0),1)=0,"",INDEX(DATOS!AU:AU,MATCH(CHECKLIST!B530,DATOS!B:B,0),1)),"")</f>
        <v/>
      </c>
      <c r="J530" s="18" t="str">
        <f>IFERROR(IF(INDEX(DATOS!AS:AS,MATCH(CHECKLIST!B530,DATOS!B:B,0),1)=0,"",INDEX(DATOS!AS:AS,MATCH(CHECKLIST!B530,DATOS!B:B,0),1)),"")</f>
        <v/>
      </c>
      <c r="K530" s="50" t="str">
        <f>IFERROR(IF(INDEX(DATOS!AT:AT,MATCH(CHECKLIST!B530,DATOS!B:B,0),1)=0,"",INDEX(DATOS!AT:AT,MATCH(CHECKLIST!B530,DATOS!B:B,0),1)),"")</f>
        <v/>
      </c>
      <c r="L530" s="18" t="str">
        <f>IFERROR(IF(INDEX(DATOS!AV:AV,MATCH(CHECKLIST!B530,DATOS!B:B,0),1)=0,"",INDEX(DATOS!AV:AV,MATCH(CHECKLIST!B530,DATOS!B:B,0),1)),"")</f>
        <v/>
      </c>
      <c r="M530" s="18" t="str">
        <f>IFERROR(IF(INDEX(DATOS!AV:AV,MATCH(CHECKLIST!B530,DATOS!B:B,0),1)=0,"",INDEX(DATOS!AV:AV,MATCH(CHECKLIST!B530,DATOS!B:B,0),1)),"")</f>
        <v/>
      </c>
      <c r="N530" s="50" t="str">
        <f ca="1">IFERROR(IF(INDEX(DATOS!K:K,MATCH(CHECKLIST!B530,DATOS!B:B,0),1)="","X",IF(INDEX(DATOS!K:K,MATCH(CHECKLIST!B530,DATOS!B:B,0),1)&gt;YEAR(TODAY())-1,"","VENCIDA")),"")</f>
        <v/>
      </c>
      <c r="O530" s="50"/>
      <c r="P530" s="18" t="str">
        <f>IFERROR(IF(INDEX(DATOS!AW:AW,MATCH(CHECKLIST!B530,DATOS!B:B,0),1)=0,"",INDEX(DATOS!AW:AW,MATCH(CHECKLIST!B530,DATOS!B:B,0),1)),"")</f>
        <v/>
      </c>
      <c r="Q530" s="18" t="str">
        <f>IFERROR(IF(INDEX(DATOS!AX:AX,MATCH(CHECKLIST!B530,DATOS!B:B,0),1)=0,"",INDEX(DATOS!AX:AX,MATCH(CHECKLIST!B530,DATOS!B:B,0),1)),"")</f>
        <v/>
      </c>
      <c r="S530">
        <f t="shared" si="26"/>
        <v>0</v>
      </c>
      <c r="U530" t="str">
        <f t="shared" si="24"/>
        <v/>
      </c>
      <c r="V530" t="str">
        <f t="shared" si="25"/>
        <v/>
      </c>
    </row>
    <row r="531" spans="1:22" x14ac:dyDescent="0.25">
      <c r="A531" s="13">
        <v>518</v>
      </c>
      <c r="B531" t="str">
        <f>IFERROR(INDEX(DATOS!B:B,MATCH(CHECKLIST!A531,DATOS!BM:BM,0),1),"")</f>
        <v/>
      </c>
      <c r="C531" t="str">
        <f>IFERROR(INDEX(DATOS!I:I,MATCH(CHECKLIST!A531,DATOS!BM:BM,0),1),"")</f>
        <v/>
      </c>
      <c r="D531" t="str">
        <f>IFERROR(INDEX(DATOS!R:R,MATCH(CHECKLIST!E531,DATOS!F:F,0),1),"")</f>
        <v/>
      </c>
      <c r="E531" s="17" t="str">
        <f>IFERROR(INDEX(DATOS!F:F,MATCH(CHECKLIST!A531,DATOS!BM:BM,0),1),"")</f>
        <v/>
      </c>
      <c r="F531" s="3" t="str">
        <f>IFERROR(IF(INDEX(DATOS!AL:AL,MATCH(CHECKLIST!B531,DATOS!B:B,0),1)=0,"",INDEX(DATOS!AL:AL,MATCH(CHECKLIST!B531,DATOS!B:B,0),1)),"")</f>
        <v/>
      </c>
      <c r="G531" s="18" t="str">
        <f>IFERROR(IF(INDEX(DATOS!AQ:AQ,MATCH(CHECKLIST!B531,DATOS!B:B,0),1)=0,"",INDEX(DATOS!AQ:AQ,MATCH(CHECKLIST!B531,DATOS!B:B,0),1)),"")</f>
        <v/>
      </c>
      <c r="H531" s="18" t="str">
        <f>IF(IFERROR(FIND(H$13,INDEX(DATOS!BS:BS,MATCH(CHECKLIST!B531,DATOS!B:B,0),1),1),"")="",IF(IFERROR(FIND("VENCIDA",INDEX(DATOS!AC:AC,MATCH(CHECKLIST!B531,DATOS!B:B,0),1),1),"")="","","VENCIDO"),"X")</f>
        <v/>
      </c>
      <c r="I531" s="18" t="str">
        <f>IFERROR(IF(INDEX(DATOS!AU:AU,MATCH(CHECKLIST!B531,DATOS!B:B,0),1)=0,"",INDEX(DATOS!AU:AU,MATCH(CHECKLIST!B531,DATOS!B:B,0),1)),"")</f>
        <v/>
      </c>
      <c r="J531" s="18" t="str">
        <f>IFERROR(IF(INDEX(DATOS!AS:AS,MATCH(CHECKLIST!B531,DATOS!B:B,0),1)=0,"",INDEX(DATOS!AS:AS,MATCH(CHECKLIST!B531,DATOS!B:B,0),1)),"")</f>
        <v/>
      </c>
      <c r="K531" s="50" t="str">
        <f>IFERROR(IF(INDEX(DATOS!AT:AT,MATCH(CHECKLIST!B531,DATOS!B:B,0),1)=0,"",INDEX(DATOS!AT:AT,MATCH(CHECKLIST!B531,DATOS!B:B,0),1)),"")</f>
        <v/>
      </c>
      <c r="L531" s="18" t="str">
        <f>IFERROR(IF(INDEX(DATOS!AV:AV,MATCH(CHECKLIST!B531,DATOS!B:B,0),1)=0,"",INDEX(DATOS!AV:AV,MATCH(CHECKLIST!B531,DATOS!B:B,0),1)),"")</f>
        <v/>
      </c>
      <c r="M531" s="18" t="str">
        <f>IFERROR(IF(INDEX(DATOS!AV:AV,MATCH(CHECKLIST!B531,DATOS!B:B,0),1)=0,"",INDEX(DATOS!AV:AV,MATCH(CHECKLIST!B531,DATOS!B:B,0),1)),"")</f>
        <v/>
      </c>
      <c r="N531" s="50" t="str">
        <f ca="1">IFERROR(IF(INDEX(DATOS!K:K,MATCH(CHECKLIST!B531,DATOS!B:B,0),1)="","X",IF(INDEX(DATOS!K:K,MATCH(CHECKLIST!B531,DATOS!B:B,0),1)&gt;YEAR(TODAY())-1,"","VENCIDA")),"")</f>
        <v/>
      </c>
      <c r="O531" s="50"/>
      <c r="P531" s="18" t="str">
        <f>IFERROR(IF(INDEX(DATOS!AW:AW,MATCH(CHECKLIST!B531,DATOS!B:B,0),1)=0,"",INDEX(DATOS!AW:AW,MATCH(CHECKLIST!B531,DATOS!B:B,0),1)),"")</f>
        <v/>
      </c>
      <c r="Q531" s="18" t="str">
        <f>IFERROR(IF(INDEX(DATOS!AX:AX,MATCH(CHECKLIST!B531,DATOS!B:B,0),1)=0,"",INDEX(DATOS!AX:AX,MATCH(CHECKLIST!B531,DATOS!B:B,0),1)),"")</f>
        <v/>
      </c>
      <c r="R531" t="str">
        <f>IF(B531="","",1)</f>
        <v/>
      </c>
      <c r="S531" t="str">
        <f t="shared" si="26"/>
        <v/>
      </c>
      <c r="U531" t="str">
        <f t="shared" si="24"/>
        <v/>
      </c>
      <c r="V531" t="str">
        <f t="shared" si="25"/>
        <v/>
      </c>
    </row>
    <row r="532" spans="1:22" x14ac:dyDescent="0.25">
      <c r="A532" s="13">
        <v>519</v>
      </c>
      <c r="B532" t="str">
        <f>IFERROR(INDEX(DATOS!B:B,MATCH(CHECKLIST!A532,DATOS!BM:BM,0),1),"")</f>
        <v/>
      </c>
      <c r="C532" t="str">
        <f>IFERROR(INDEX(DATOS!I:I,MATCH(CHECKLIST!A532,DATOS!BM:BM,0),1),"")</f>
        <v/>
      </c>
      <c r="D532" t="str">
        <f>IFERROR(INDEX(DATOS!R:R,MATCH(CHECKLIST!E532,DATOS!F:F,0),1),"")</f>
        <v/>
      </c>
      <c r="E532" s="17" t="str">
        <f>IFERROR(INDEX(DATOS!F:F,MATCH(CHECKLIST!A532,DATOS!BM:BM,0),1),"")</f>
        <v/>
      </c>
      <c r="F532" s="3" t="str">
        <f>IFERROR(IF(INDEX(DATOS!AL:AL,MATCH(CHECKLIST!B532,DATOS!B:B,0),1)=0,"",INDEX(DATOS!AL:AL,MATCH(CHECKLIST!B532,DATOS!B:B,0),1)),"")</f>
        <v/>
      </c>
      <c r="G532" s="18" t="str">
        <f>IFERROR(IF(INDEX(DATOS!AQ:AQ,MATCH(CHECKLIST!B532,DATOS!B:B,0),1)=0,"",INDEX(DATOS!AQ:AQ,MATCH(CHECKLIST!B532,DATOS!B:B,0),1)),"")</f>
        <v/>
      </c>
      <c r="H532" s="18" t="str">
        <f>IF(IFERROR(FIND(H$13,INDEX(DATOS!BS:BS,MATCH(CHECKLIST!B532,DATOS!B:B,0),1),1),"")="",IF(IFERROR(FIND("VENCIDA",INDEX(DATOS!AC:AC,MATCH(CHECKLIST!B532,DATOS!B:B,0),1),1),"")="","","VENCIDO"),"X")</f>
        <v/>
      </c>
      <c r="I532" s="18" t="str">
        <f>IFERROR(IF(INDEX(DATOS!AU:AU,MATCH(CHECKLIST!B532,DATOS!B:B,0),1)=0,"",INDEX(DATOS!AU:AU,MATCH(CHECKLIST!B532,DATOS!B:B,0),1)),"")</f>
        <v/>
      </c>
      <c r="J532" s="18" t="str">
        <f>IFERROR(IF(INDEX(DATOS!AS:AS,MATCH(CHECKLIST!B532,DATOS!B:B,0),1)=0,"",INDEX(DATOS!AS:AS,MATCH(CHECKLIST!B532,DATOS!B:B,0),1)),"")</f>
        <v/>
      </c>
      <c r="K532" s="50" t="str">
        <f>IFERROR(IF(INDEX(DATOS!AT:AT,MATCH(CHECKLIST!B532,DATOS!B:B,0),1)=0,"",INDEX(DATOS!AT:AT,MATCH(CHECKLIST!B532,DATOS!B:B,0),1)),"")</f>
        <v/>
      </c>
      <c r="L532" s="18" t="str">
        <f>IFERROR(IF(INDEX(DATOS!AV:AV,MATCH(CHECKLIST!B532,DATOS!B:B,0),1)=0,"",INDEX(DATOS!AV:AV,MATCH(CHECKLIST!B532,DATOS!B:B,0),1)),"")</f>
        <v/>
      </c>
      <c r="M532" s="18" t="str">
        <f>IFERROR(IF(INDEX(DATOS!AV:AV,MATCH(CHECKLIST!B532,DATOS!B:B,0),1)=0,"",INDEX(DATOS!AV:AV,MATCH(CHECKLIST!B532,DATOS!B:B,0),1)),"")</f>
        <v/>
      </c>
      <c r="N532" s="50" t="str">
        <f ca="1">IFERROR(IF(INDEX(DATOS!K:K,MATCH(CHECKLIST!B532,DATOS!B:B,0),1)="","X",IF(INDEX(DATOS!K:K,MATCH(CHECKLIST!B532,DATOS!B:B,0),1)&gt;YEAR(TODAY())-1,"","VENCIDA")),"")</f>
        <v/>
      </c>
      <c r="O532" s="50"/>
      <c r="P532" s="18" t="str">
        <f>IFERROR(IF(INDEX(DATOS!AW:AW,MATCH(CHECKLIST!B532,DATOS!B:B,0),1)=0,"",INDEX(DATOS!AW:AW,MATCH(CHECKLIST!B532,DATOS!B:B,0),1)),"")</f>
        <v/>
      </c>
      <c r="Q532" s="18" t="str">
        <f>IFERROR(IF(INDEX(DATOS!AX:AX,MATCH(CHECKLIST!B532,DATOS!B:B,0),1)=0,"",INDEX(DATOS!AX:AX,MATCH(CHECKLIST!B532,DATOS!B:B,0),1)),"")</f>
        <v/>
      </c>
      <c r="S532">
        <f t="shared" si="26"/>
        <v>0</v>
      </c>
      <c r="U532" t="str">
        <f t="shared" si="24"/>
        <v/>
      </c>
      <c r="V532" t="str">
        <f t="shared" si="25"/>
        <v/>
      </c>
    </row>
    <row r="533" spans="1:22" x14ac:dyDescent="0.25">
      <c r="A533" s="13">
        <v>520</v>
      </c>
      <c r="B533" t="str">
        <f>IFERROR(INDEX(DATOS!B:B,MATCH(CHECKLIST!A533,DATOS!BM:BM,0),1),"")</f>
        <v/>
      </c>
      <c r="C533" t="str">
        <f>IFERROR(INDEX(DATOS!I:I,MATCH(CHECKLIST!A533,DATOS!BM:BM,0),1),"")</f>
        <v/>
      </c>
      <c r="D533" t="str">
        <f>IFERROR(INDEX(DATOS!R:R,MATCH(CHECKLIST!E533,DATOS!F:F,0),1),"")</f>
        <v/>
      </c>
      <c r="E533" s="17" t="str">
        <f>IFERROR(INDEX(DATOS!F:F,MATCH(CHECKLIST!A533,DATOS!BM:BM,0),1),"")</f>
        <v/>
      </c>
      <c r="F533" s="3" t="str">
        <f>IFERROR(IF(INDEX(DATOS!AL:AL,MATCH(CHECKLIST!B533,DATOS!B:B,0),1)=0,"",INDEX(DATOS!AL:AL,MATCH(CHECKLIST!B533,DATOS!B:B,0),1)),"")</f>
        <v/>
      </c>
      <c r="G533" s="18" t="str">
        <f>IFERROR(IF(INDEX(DATOS!AQ:AQ,MATCH(CHECKLIST!B533,DATOS!B:B,0),1)=0,"",INDEX(DATOS!AQ:AQ,MATCH(CHECKLIST!B533,DATOS!B:B,0),1)),"")</f>
        <v/>
      </c>
      <c r="H533" s="18" t="str">
        <f>IF(IFERROR(FIND(H$13,INDEX(DATOS!BS:BS,MATCH(CHECKLIST!B533,DATOS!B:B,0),1),1),"")="",IF(IFERROR(FIND("VENCIDA",INDEX(DATOS!AC:AC,MATCH(CHECKLIST!B533,DATOS!B:B,0),1),1),"")="","","VENCIDO"),"X")</f>
        <v/>
      </c>
      <c r="I533" s="18" t="str">
        <f>IFERROR(IF(INDEX(DATOS!AU:AU,MATCH(CHECKLIST!B533,DATOS!B:B,0),1)=0,"",INDEX(DATOS!AU:AU,MATCH(CHECKLIST!B533,DATOS!B:B,0),1)),"")</f>
        <v/>
      </c>
      <c r="J533" s="18" t="str">
        <f>IFERROR(IF(INDEX(DATOS!AS:AS,MATCH(CHECKLIST!B533,DATOS!B:B,0),1)=0,"",INDEX(DATOS!AS:AS,MATCH(CHECKLIST!B533,DATOS!B:B,0),1)),"")</f>
        <v/>
      </c>
      <c r="K533" s="50" t="str">
        <f>IFERROR(IF(INDEX(DATOS!AT:AT,MATCH(CHECKLIST!B533,DATOS!B:B,0),1)=0,"",INDEX(DATOS!AT:AT,MATCH(CHECKLIST!B533,DATOS!B:B,0),1)),"")</f>
        <v/>
      </c>
      <c r="L533" s="18" t="str">
        <f>IFERROR(IF(INDEX(DATOS!AV:AV,MATCH(CHECKLIST!B533,DATOS!B:B,0),1)=0,"",INDEX(DATOS!AV:AV,MATCH(CHECKLIST!B533,DATOS!B:B,0),1)),"")</f>
        <v/>
      </c>
      <c r="M533" s="18" t="str">
        <f>IFERROR(IF(INDEX(DATOS!AV:AV,MATCH(CHECKLIST!B533,DATOS!B:B,0),1)=0,"",INDEX(DATOS!AV:AV,MATCH(CHECKLIST!B533,DATOS!B:B,0),1)),"")</f>
        <v/>
      </c>
      <c r="N533" s="50" t="str">
        <f ca="1">IFERROR(IF(INDEX(DATOS!K:K,MATCH(CHECKLIST!B533,DATOS!B:B,0),1)="","X",IF(INDEX(DATOS!K:K,MATCH(CHECKLIST!B533,DATOS!B:B,0),1)&gt;YEAR(TODAY())-1,"","VENCIDA")),"")</f>
        <v/>
      </c>
      <c r="O533" s="50"/>
      <c r="P533" s="18" t="str">
        <f>IFERROR(IF(INDEX(DATOS!AW:AW,MATCH(CHECKLIST!B533,DATOS!B:B,0),1)=0,"",INDEX(DATOS!AW:AW,MATCH(CHECKLIST!B533,DATOS!B:B,0),1)),"")</f>
        <v/>
      </c>
      <c r="Q533" s="18" t="str">
        <f>IFERROR(IF(INDEX(DATOS!AX:AX,MATCH(CHECKLIST!B533,DATOS!B:B,0),1)=0,"",INDEX(DATOS!AX:AX,MATCH(CHECKLIST!B533,DATOS!B:B,0),1)),"")</f>
        <v/>
      </c>
      <c r="R533" t="str">
        <f>IF(B533="","",1)</f>
        <v/>
      </c>
      <c r="S533" t="str">
        <f t="shared" si="26"/>
        <v/>
      </c>
      <c r="U533" t="str">
        <f t="shared" si="24"/>
        <v/>
      </c>
      <c r="V533" t="str">
        <f t="shared" si="25"/>
        <v/>
      </c>
    </row>
    <row r="534" spans="1:22" x14ac:dyDescent="0.25">
      <c r="A534" s="13">
        <v>521</v>
      </c>
      <c r="B534" t="str">
        <f>IFERROR(INDEX(DATOS!B:B,MATCH(CHECKLIST!A534,DATOS!BM:BM,0),1),"")</f>
        <v/>
      </c>
      <c r="C534" t="str">
        <f>IFERROR(INDEX(DATOS!I:I,MATCH(CHECKLIST!A534,DATOS!BM:BM,0),1),"")</f>
        <v/>
      </c>
      <c r="D534" t="str">
        <f>IFERROR(INDEX(DATOS!R:R,MATCH(CHECKLIST!E534,DATOS!F:F,0),1),"")</f>
        <v/>
      </c>
      <c r="E534" s="17" t="str">
        <f>IFERROR(INDEX(DATOS!F:F,MATCH(CHECKLIST!A534,DATOS!BM:BM,0),1),"")</f>
        <v/>
      </c>
      <c r="F534" s="3" t="str">
        <f>IFERROR(IF(INDEX(DATOS!AL:AL,MATCH(CHECKLIST!B534,DATOS!B:B,0),1)=0,"",INDEX(DATOS!AL:AL,MATCH(CHECKLIST!B534,DATOS!B:B,0),1)),"")</f>
        <v/>
      </c>
      <c r="G534" s="18" t="str">
        <f>IFERROR(IF(INDEX(DATOS!AQ:AQ,MATCH(CHECKLIST!B534,DATOS!B:B,0),1)=0,"",INDEX(DATOS!AQ:AQ,MATCH(CHECKLIST!B534,DATOS!B:B,0),1)),"")</f>
        <v/>
      </c>
      <c r="H534" s="18" t="str">
        <f>IF(IFERROR(FIND(H$13,INDEX(DATOS!BS:BS,MATCH(CHECKLIST!B534,DATOS!B:B,0),1),1),"")="",IF(IFERROR(FIND("VENCIDA",INDEX(DATOS!AC:AC,MATCH(CHECKLIST!B534,DATOS!B:B,0),1),1),"")="","","VENCIDO"),"X")</f>
        <v/>
      </c>
      <c r="I534" s="18" t="str">
        <f>IFERROR(IF(INDEX(DATOS!AU:AU,MATCH(CHECKLIST!B534,DATOS!B:B,0),1)=0,"",INDEX(DATOS!AU:AU,MATCH(CHECKLIST!B534,DATOS!B:B,0),1)),"")</f>
        <v/>
      </c>
      <c r="J534" s="18" t="str">
        <f>IFERROR(IF(INDEX(DATOS!AS:AS,MATCH(CHECKLIST!B534,DATOS!B:B,0),1)=0,"",INDEX(DATOS!AS:AS,MATCH(CHECKLIST!B534,DATOS!B:B,0),1)),"")</f>
        <v/>
      </c>
      <c r="K534" s="50" t="str">
        <f>IFERROR(IF(INDEX(DATOS!AT:AT,MATCH(CHECKLIST!B534,DATOS!B:B,0),1)=0,"",INDEX(DATOS!AT:AT,MATCH(CHECKLIST!B534,DATOS!B:B,0),1)),"")</f>
        <v/>
      </c>
      <c r="L534" s="18" t="str">
        <f>IFERROR(IF(INDEX(DATOS!AV:AV,MATCH(CHECKLIST!B534,DATOS!B:B,0),1)=0,"",INDEX(DATOS!AV:AV,MATCH(CHECKLIST!B534,DATOS!B:B,0),1)),"")</f>
        <v/>
      </c>
      <c r="M534" s="18" t="str">
        <f>IFERROR(IF(INDEX(DATOS!AV:AV,MATCH(CHECKLIST!B534,DATOS!B:B,0),1)=0,"",INDEX(DATOS!AV:AV,MATCH(CHECKLIST!B534,DATOS!B:B,0),1)),"")</f>
        <v/>
      </c>
      <c r="N534" s="50" t="str">
        <f ca="1">IFERROR(IF(INDEX(DATOS!K:K,MATCH(CHECKLIST!B534,DATOS!B:B,0),1)="","X",IF(INDEX(DATOS!K:K,MATCH(CHECKLIST!B534,DATOS!B:B,0),1)&gt;YEAR(TODAY())-1,"","VENCIDA")),"")</f>
        <v/>
      </c>
      <c r="O534" s="50"/>
      <c r="P534" s="18" t="str">
        <f>IFERROR(IF(INDEX(DATOS!AW:AW,MATCH(CHECKLIST!B534,DATOS!B:B,0),1)=0,"",INDEX(DATOS!AW:AW,MATCH(CHECKLIST!B534,DATOS!B:B,0),1)),"")</f>
        <v/>
      </c>
      <c r="Q534" s="18" t="str">
        <f>IFERROR(IF(INDEX(DATOS!AX:AX,MATCH(CHECKLIST!B534,DATOS!B:B,0),1)=0,"",INDEX(DATOS!AX:AX,MATCH(CHECKLIST!B534,DATOS!B:B,0),1)),"")</f>
        <v/>
      </c>
      <c r="S534">
        <f t="shared" si="26"/>
        <v>0</v>
      </c>
      <c r="U534" t="str">
        <f t="shared" si="24"/>
        <v/>
      </c>
      <c r="V534" t="str">
        <f t="shared" si="25"/>
        <v/>
      </c>
    </row>
    <row r="535" spans="1:22" x14ac:dyDescent="0.25">
      <c r="A535" s="13">
        <v>522</v>
      </c>
      <c r="B535" t="str">
        <f>IFERROR(INDEX(DATOS!B:B,MATCH(CHECKLIST!A535,DATOS!BM:BM,0),1),"")</f>
        <v/>
      </c>
      <c r="C535" t="str">
        <f>IFERROR(INDEX(DATOS!I:I,MATCH(CHECKLIST!A535,DATOS!BM:BM,0),1),"")</f>
        <v/>
      </c>
      <c r="D535" t="str">
        <f>IFERROR(INDEX(DATOS!R:R,MATCH(CHECKLIST!E535,DATOS!F:F,0),1),"")</f>
        <v/>
      </c>
      <c r="E535" s="17" t="str">
        <f>IFERROR(INDEX(DATOS!F:F,MATCH(CHECKLIST!A535,DATOS!BM:BM,0),1),"")</f>
        <v/>
      </c>
      <c r="F535" s="3" t="str">
        <f>IFERROR(IF(INDEX(DATOS!AL:AL,MATCH(CHECKLIST!B535,DATOS!B:B,0),1)=0,"",INDEX(DATOS!AL:AL,MATCH(CHECKLIST!B535,DATOS!B:B,0),1)),"")</f>
        <v/>
      </c>
      <c r="G535" s="18" t="str">
        <f>IFERROR(IF(INDEX(DATOS!AQ:AQ,MATCH(CHECKLIST!B535,DATOS!B:B,0),1)=0,"",INDEX(DATOS!AQ:AQ,MATCH(CHECKLIST!B535,DATOS!B:B,0),1)),"")</f>
        <v/>
      </c>
      <c r="H535" s="18" t="str">
        <f>IF(IFERROR(FIND(H$13,INDEX(DATOS!BS:BS,MATCH(CHECKLIST!B535,DATOS!B:B,0),1),1),"")="",IF(IFERROR(FIND("VENCIDA",INDEX(DATOS!AC:AC,MATCH(CHECKLIST!B535,DATOS!B:B,0),1),1),"")="","","VENCIDO"),"X")</f>
        <v/>
      </c>
      <c r="I535" s="18" t="str">
        <f>IFERROR(IF(INDEX(DATOS!AU:AU,MATCH(CHECKLIST!B535,DATOS!B:B,0),1)=0,"",INDEX(DATOS!AU:AU,MATCH(CHECKLIST!B535,DATOS!B:B,0),1)),"")</f>
        <v/>
      </c>
      <c r="J535" s="18" t="str">
        <f>IFERROR(IF(INDEX(DATOS!AS:AS,MATCH(CHECKLIST!B535,DATOS!B:B,0),1)=0,"",INDEX(DATOS!AS:AS,MATCH(CHECKLIST!B535,DATOS!B:B,0),1)),"")</f>
        <v/>
      </c>
      <c r="K535" s="50" t="str">
        <f>IFERROR(IF(INDEX(DATOS!AT:AT,MATCH(CHECKLIST!B535,DATOS!B:B,0),1)=0,"",INDEX(DATOS!AT:AT,MATCH(CHECKLIST!B535,DATOS!B:B,0),1)),"")</f>
        <v/>
      </c>
      <c r="L535" s="18" t="str">
        <f>IFERROR(IF(INDEX(DATOS!AV:AV,MATCH(CHECKLIST!B535,DATOS!B:B,0),1)=0,"",INDEX(DATOS!AV:AV,MATCH(CHECKLIST!B535,DATOS!B:B,0),1)),"")</f>
        <v/>
      </c>
      <c r="M535" s="18" t="str">
        <f>IFERROR(IF(INDEX(DATOS!AV:AV,MATCH(CHECKLIST!B535,DATOS!B:B,0),1)=0,"",INDEX(DATOS!AV:AV,MATCH(CHECKLIST!B535,DATOS!B:B,0),1)),"")</f>
        <v/>
      </c>
      <c r="N535" s="50" t="str">
        <f ca="1">IFERROR(IF(INDEX(DATOS!K:K,MATCH(CHECKLIST!B535,DATOS!B:B,0),1)="","X",IF(INDEX(DATOS!K:K,MATCH(CHECKLIST!B535,DATOS!B:B,0),1)&gt;YEAR(TODAY())-1,"","VENCIDA")),"")</f>
        <v/>
      </c>
      <c r="O535" s="50"/>
      <c r="P535" s="18" t="str">
        <f>IFERROR(IF(INDEX(DATOS!AW:AW,MATCH(CHECKLIST!B535,DATOS!B:B,0),1)=0,"",INDEX(DATOS!AW:AW,MATCH(CHECKLIST!B535,DATOS!B:B,0),1)),"")</f>
        <v/>
      </c>
      <c r="Q535" s="18" t="str">
        <f>IFERROR(IF(INDEX(DATOS!AX:AX,MATCH(CHECKLIST!B535,DATOS!B:B,0),1)=0,"",INDEX(DATOS!AX:AX,MATCH(CHECKLIST!B535,DATOS!B:B,0),1)),"")</f>
        <v/>
      </c>
      <c r="R535" t="str">
        <f>IF(B535="","",1)</f>
        <v/>
      </c>
      <c r="S535" t="str">
        <f t="shared" si="26"/>
        <v/>
      </c>
      <c r="U535" t="str">
        <f t="shared" si="24"/>
        <v/>
      </c>
      <c r="V535" t="str">
        <f t="shared" si="25"/>
        <v/>
      </c>
    </row>
    <row r="536" spans="1:22" x14ac:dyDescent="0.25">
      <c r="A536" s="13">
        <v>523</v>
      </c>
      <c r="B536" t="str">
        <f>IFERROR(INDEX(DATOS!B:B,MATCH(CHECKLIST!A536,DATOS!BM:BM,0),1),"")</f>
        <v/>
      </c>
      <c r="C536" t="str">
        <f>IFERROR(INDEX(DATOS!I:I,MATCH(CHECKLIST!A536,DATOS!BM:BM,0),1),"")</f>
        <v/>
      </c>
      <c r="D536" t="str">
        <f>IFERROR(INDEX(DATOS!R:R,MATCH(CHECKLIST!E536,DATOS!F:F,0),1),"")</f>
        <v/>
      </c>
      <c r="E536" s="17" t="str">
        <f>IFERROR(INDEX(DATOS!F:F,MATCH(CHECKLIST!A536,DATOS!BM:BM,0),1),"")</f>
        <v/>
      </c>
      <c r="F536" s="3" t="str">
        <f>IFERROR(IF(INDEX(DATOS!AL:AL,MATCH(CHECKLIST!B536,DATOS!B:B,0),1)=0,"",INDEX(DATOS!AL:AL,MATCH(CHECKLIST!B536,DATOS!B:B,0),1)),"")</f>
        <v/>
      </c>
      <c r="G536" s="18" t="str">
        <f>IFERROR(IF(INDEX(DATOS!AQ:AQ,MATCH(CHECKLIST!B536,DATOS!B:B,0),1)=0,"",INDEX(DATOS!AQ:AQ,MATCH(CHECKLIST!B536,DATOS!B:B,0),1)),"")</f>
        <v/>
      </c>
      <c r="H536" s="18" t="str">
        <f>IF(IFERROR(FIND(H$13,INDEX(DATOS!BS:BS,MATCH(CHECKLIST!B536,DATOS!B:B,0),1),1),"")="",IF(IFERROR(FIND("VENCIDA",INDEX(DATOS!AC:AC,MATCH(CHECKLIST!B536,DATOS!B:B,0),1),1),"")="","","VENCIDO"),"X")</f>
        <v/>
      </c>
      <c r="I536" s="18" t="str">
        <f>IFERROR(IF(INDEX(DATOS!AU:AU,MATCH(CHECKLIST!B536,DATOS!B:B,0),1)=0,"",INDEX(DATOS!AU:AU,MATCH(CHECKLIST!B536,DATOS!B:B,0),1)),"")</f>
        <v/>
      </c>
      <c r="J536" s="18" t="str">
        <f>IFERROR(IF(INDEX(DATOS!AS:AS,MATCH(CHECKLIST!B536,DATOS!B:B,0),1)=0,"",INDEX(DATOS!AS:AS,MATCH(CHECKLIST!B536,DATOS!B:B,0),1)),"")</f>
        <v/>
      </c>
      <c r="K536" s="50" t="str">
        <f>IFERROR(IF(INDEX(DATOS!AT:AT,MATCH(CHECKLIST!B536,DATOS!B:B,0),1)=0,"",INDEX(DATOS!AT:AT,MATCH(CHECKLIST!B536,DATOS!B:B,0),1)),"")</f>
        <v/>
      </c>
      <c r="L536" s="18" t="str">
        <f>IFERROR(IF(INDEX(DATOS!AV:AV,MATCH(CHECKLIST!B536,DATOS!B:B,0),1)=0,"",INDEX(DATOS!AV:AV,MATCH(CHECKLIST!B536,DATOS!B:B,0),1)),"")</f>
        <v/>
      </c>
      <c r="M536" s="18" t="str">
        <f>IFERROR(IF(INDEX(DATOS!AV:AV,MATCH(CHECKLIST!B536,DATOS!B:B,0),1)=0,"",INDEX(DATOS!AV:AV,MATCH(CHECKLIST!B536,DATOS!B:B,0),1)),"")</f>
        <v/>
      </c>
      <c r="N536" s="50" t="str">
        <f ca="1">IFERROR(IF(INDEX(DATOS!K:K,MATCH(CHECKLIST!B536,DATOS!B:B,0),1)="","X",IF(INDEX(DATOS!K:K,MATCH(CHECKLIST!B536,DATOS!B:B,0),1)&gt;YEAR(TODAY())-1,"","VENCIDA")),"")</f>
        <v/>
      </c>
      <c r="O536" s="50"/>
      <c r="P536" s="18" t="str">
        <f>IFERROR(IF(INDEX(DATOS!AW:AW,MATCH(CHECKLIST!B536,DATOS!B:B,0),1)=0,"",INDEX(DATOS!AW:AW,MATCH(CHECKLIST!B536,DATOS!B:B,0),1)),"")</f>
        <v/>
      </c>
      <c r="Q536" s="18" t="str">
        <f>IFERROR(IF(INDEX(DATOS!AX:AX,MATCH(CHECKLIST!B536,DATOS!B:B,0),1)=0,"",INDEX(DATOS!AX:AX,MATCH(CHECKLIST!B536,DATOS!B:B,0),1)),"")</f>
        <v/>
      </c>
      <c r="S536">
        <f t="shared" si="26"/>
        <v>0</v>
      </c>
      <c r="U536" t="str">
        <f t="shared" si="24"/>
        <v/>
      </c>
      <c r="V536" t="str">
        <f t="shared" si="25"/>
        <v/>
      </c>
    </row>
    <row r="537" spans="1:22" x14ac:dyDescent="0.25">
      <c r="A537" s="13">
        <v>524</v>
      </c>
      <c r="B537" t="str">
        <f>IFERROR(INDEX(DATOS!B:B,MATCH(CHECKLIST!A537,DATOS!BM:BM,0),1),"")</f>
        <v/>
      </c>
      <c r="C537" t="str">
        <f>IFERROR(INDEX(DATOS!I:I,MATCH(CHECKLIST!A537,DATOS!BM:BM,0),1),"")</f>
        <v/>
      </c>
      <c r="D537" t="str">
        <f>IFERROR(INDEX(DATOS!R:R,MATCH(CHECKLIST!E537,DATOS!F:F,0),1),"")</f>
        <v/>
      </c>
      <c r="E537" s="17" t="str">
        <f>IFERROR(INDEX(DATOS!F:F,MATCH(CHECKLIST!A537,DATOS!BM:BM,0),1),"")</f>
        <v/>
      </c>
      <c r="F537" s="3" t="str">
        <f>IFERROR(IF(INDEX(DATOS!AL:AL,MATCH(CHECKLIST!B537,DATOS!B:B,0),1)=0,"",INDEX(DATOS!AL:AL,MATCH(CHECKLIST!B537,DATOS!B:B,0),1)),"")</f>
        <v/>
      </c>
      <c r="G537" s="18" t="str">
        <f>IFERROR(IF(INDEX(DATOS!AQ:AQ,MATCH(CHECKLIST!B537,DATOS!B:B,0),1)=0,"",INDEX(DATOS!AQ:AQ,MATCH(CHECKLIST!B537,DATOS!B:B,0),1)),"")</f>
        <v/>
      </c>
      <c r="H537" s="18" t="str">
        <f>IF(IFERROR(FIND(H$13,INDEX(DATOS!BS:BS,MATCH(CHECKLIST!B537,DATOS!B:B,0),1),1),"")="",IF(IFERROR(FIND("VENCIDA",INDEX(DATOS!AC:AC,MATCH(CHECKLIST!B537,DATOS!B:B,0),1),1),"")="","","VENCIDO"),"X")</f>
        <v/>
      </c>
      <c r="I537" s="18" t="str">
        <f>IFERROR(IF(INDEX(DATOS!AU:AU,MATCH(CHECKLIST!B537,DATOS!B:B,0),1)=0,"",INDEX(DATOS!AU:AU,MATCH(CHECKLIST!B537,DATOS!B:B,0),1)),"")</f>
        <v/>
      </c>
      <c r="J537" s="18" t="str">
        <f>IFERROR(IF(INDEX(DATOS!AS:AS,MATCH(CHECKLIST!B537,DATOS!B:B,0),1)=0,"",INDEX(DATOS!AS:AS,MATCH(CHECKLIST!B537,DATOS!B:B,0),1)),"")</f>
        <v/>
      </c>
      <c r="K537" s="50" t="str">
        <f>IFERROR(IF(INDEX(DATOS!AT:AT,MATCH(CHECKLIST!B537,DATOS!B:B,0),1)=0,"",INDEX(DATOS!AT:AT,MATCH(CHECKLIST!B537,DATOS!B:B,0),1)),"")</f>
        <v/>
      </c>
      <c r="L537" s="18" t="str">
        <f>IFERROR(IF(INDEX(DATOS!AV:AV,MATCH(CHECKLIST!B537,DATOS!B:B,0),1)=0,"",INDEX(DATOS!AV:AV,MATCH(CHECKLIST!B537,DATOS!B:B,0),1)),"")</f>
        <v/>
      </c>
      <c r="M537" s="18" t="str">
        <f>IFERROR(IF(INDEX(DATOS!AV:AV,MATCH(CHECKLIST!B537,DATOS!B:B,0),1)=0,"",INDEX(DATOS!AV:AV,MATCH(CHECKLIST!B537,DATOS!B:B,0),1)),"")</f>
        <v/>
      </c>
      <c r="N537" s="50" t="str">
        <f ca="1">IFERROR(IF(INDEX(DATOS!K:K,MATCH(CHECKLIST!B537,DATOS!B:B,0),1)="","X",IF(INDEX(DATOS!K:K,MATCH(CHECKLIST!B537,DATOS!B:B,0),1)&gt;YEAR(TODAY())-1,"","VENCIDA")),"")</f>
        <v/>
      </c>
      <c r="O537" s="50"/>
      <c r="P537" s="18" t="str">
        <f>IFERROR(IF(INDEX(DATOS!AW:AW,MATCH(CHECKLIST!B537,DATOS!B:B,0),1)=0,"",INDEX(DATOS!AW:AW,MATCH(CHECKLIST!B537,DATOS!B:B,0),1)),"")</f>
        <v/>
      </c>
      <c r="Q537" s="18" t="str">
        <f>IFERROR(IF(INDEX(DATOS!AX:AX,MATCH(CHECKLIST!B537,DATOS!B:B,0),1)=0,"",INDEX(DATOS!AX:AX,MATCH(CHECKLIST!B537,DATOS!B:B,0),1)),"")</f>
        <v/>
      </c>
      <c r="R537" t="str">
        <f>IF(B537="","",1)</f>
        <v/>
      </c>
      <c r="S537" t="str">
        <f t="shared" si="26"/>
        <v/>
      </c>
      <c r="U537" t="str">
        <f t="shared" si="24"/>
        <v/>
      </c>
      <c r="V537" t="str">
        <f t="shared" si="25"/>
        <v/>
      </c>
    </row>
    <row r="538" spans="1:22" x14ac:dyDescent="0.25">
      <c r="A538" s="13">
        <v>525</v>
      </c>
      <c r="B538" t="str">
        <f>IFERROR(INDEX(DATOS!B:B,MATCH(CHECKLIST!A538,DATOS!BM:BM,0),1),"")</f>
        <v/>
      </c>
      <c r="C538" t="str">
        <f>IFERROR(INDEX(DATOS!I:I,MATCH(CHECKLIST!A538,DATOS!BM:BM,0),1),"")</f>
        <v/>
      </c>
      <c r="D538" t="str">
        <f>IFERROR(INDEX(DATOS!R:R,MATCH(CHECKLIST!E538,DATOS!F:F,0),1),"")</f>
        <v/>
      </c>
      <c r="E538" s="17" t="str">
        <f>IFERROR(INDEX(DATOS!F:F,MATCH(CHECKLIST!A538,DATOS!BM:BM,0),1),"")</f>
        <v/>
      </c>
      <c r="F538" s="3" t="str">
        <f>IFERROR(IF(INDEX(DATOS!AL:AL,MATCH(CHECKLIST!B538,DATOS!B:B,0),1)=0,"",INDEX(DATOS!AL:AL,MATCH(CHECKLIST!B538,DATOS!B:B,0),1)),"")</f>
        <v/>
      </c>
      <c r="G538" s="18" t="str">
        <f>IFERROR(IF(INDEX(DATOS!AQ:AQ,MATCH(CHECKLIST!B538,DATOS!B:B,0),1)=0,"",INDEX(DATOS!AQ:AQ,MATCH(CHECKLIST!B538,DATOS!B:B,0),1)),"")</f>
        <v/>
      </c>
      <c r="H538" s="18" t="str">
        <f>IF(IFERROR(FIND(H$13,INDEX(DATOS!BS:BS,MATCH(CHECKLIST!B538,DATOS!B:B,0),1),1),"")="",IF(IFERROR(FIND("VENCIDA",INDEX(DATOS!AC:AC,MATCH(CHECKLIST!B538,DATOS!B:B,0),1),1),"")="","","VENCIDO"),"X")</f>
        <v/>
      </c>
      <c r="I538" s="18" t="str">
        <f>IFERROR(IF(INDEX(DATOS!AU:AU,MATCH(CHECKLIST!B538,DATOS!B:B,0),1)=0,"",INDEX(DATOS!AU:AU,MATCH(CHECKLIST!B538,DATOS!B:B,0),1)),"")</f>
        <v/>
      </c>
      <c r="J538" s="18" t="str">
        <f>IFERROR(IF(INDEX(DATOS!AS:AS,MATCH(CHECKLIST!B538,DATOS!B:B,0),1)=0,"",INDEX(DATOS!AS:AS,MATCH(CHECKLIST!B538,DATOS!B:B,0),1)),"")</f>
        <v/>
      </c>
      <c r="K538" s="50" t="str">
        <f>IFERROR(IF(INDEX(DATOS!AT:AT,MATCH(CHECKLIST!B538,DATOS!B:B,0),1)=0,"",INDEX(DATOS!AT:AT,MATCH(CHECKLIST!B538,DATOS!B:B,0),1)),"")</f>
        <v/>
      </c>
      <c r="L538" s="18" t="str">
        <f>IFERROR(IF(INDEX(DATOS!AV:AV,MATCH(CHECKLIST!B538,DATOS!B:B,0),1)=0,"",INDEX(DATOS!AV:AV,MATCH(CHECKLIST!B538,DATOS!B:B,0),1)),"")</f>
        <v/>
      </c>
      <c r="M538" s="18" t="str">
        <f>IFERROR(IF(INDEX(DATOS!AV:AV,MATCH(CHECKLIST!B538,DATOS!B:B,0),1)=0,"",INDEX(DATOS!AV:AV,MATCH(CHECKLIST!B538,DATOS!B:B,0),1)),"")</f>
        <v/>
      </c>
      <c r="N538" s="50" t="str">
        <f ca="1">IFERROR(IF(INDEX(DATOS!K:K,MATCH(CHECKLIST!B538,DATOS!B:B,0),1)="","X",IF(INDEX(DATOS!K:K,MATCH(CHECKLIST!B538,DATOS!B:B,0),1)&gt;YEAR(TODAY())-1,"","VENCIDA")),"")</f>
        <v/>
      </c>
      <c r="O538" s="50"/>
      <c r="P538" s="18" t="str">
        <f>IFERROR(IF(INDEX(DATOS!AW:AW,MATCH(CHECKLIST!B538,DATOS!B:B,0),1)=0,"",INDEX(DATOS!AW:AW,MATCH(CHECKLIST!B538,DATOS!B:B,0),1)),"")</f>
        <v/>
      </c>
      <c r="Q538" s="18" t="str">
        <f>IFERROR(IF(INDEX(DATOS!AX:AX,MATCH(CHECKLIST!B538,DATOS!B:B,0),1)=0,"",INDEX(DATOS!AX:AX,MATCH(CHECKLIST!B538,DATOS!B:B,0),1)),"")</f>
        <v/>
      </c>
      <c r="S538">
        <f t="shared" si="26"/>
        <v>0</v>
      </c>
      <c r="U538" t="str">
        <f t="shared" si="24"/>
        <v/>
      </c>
      <c r="V538" t="str">
        <f t="shared" si="25"/>
        <v/>
      </c>
    </row>
    <row r="539" spans="1:22" x14ac:dyDescent="0.25">
      <c r="A539" s="13">
        <v>526</v>
      </c>
      <c r="B539" t="str">
        <f>IFERROR(INDEX(DATOS!B:B,MATCH(CHECKLIST!A539,DATOS!BM:BM,0),1),"")</f>
        <v/>
      </c>
      <c r="C539" t="str">
        <f>IFERROR(INDEX(DATOS!I:I,MATCH(CHECKLIST!A539,DATOS!BM:BM,0),1),"")</f>
        <v/>
      </c>
      <c r="D539" t="str">
        <f>IFERROR(INDEX(DATOS!R:R,MATCH(CHECKLIST!E539,DATOS!F:F,0),1),"")</f>
        <v/>
      </c>
      <c r="E539" s="17" t="str">
        <f>IFERROR(INDEX(DATOS!F:F,MATCH(CHECKLIST!A539,DATOS!BM:BM,0),1),"")</f>
        <v/>
      </c>
      <c r="F539" s="3" t="str">
        <f>IFERROR(IF(INDEX(DATOS!AL:AL,MATCH(CHECKLIST!B539,DATOS!B:B,0),1)=0,"",INDEX(DATOS!AL:AL,MATCH(CHECKLIST!B539,DATOS!B:B,0),1)),"")</f>
        <v/>
      </c>
      <c r="G539" s="18" t="str">
        <f>IFERROR(IF(INDEX(DATOS!AQ:AQ,MATCH(CHECKLIST!B539,DATOS!B:B,0),1)=0,"",INDEX(DATOS!AQ:AQ,MATCH(CHECKLIST!B539,DATOS!B:B,0),1)),"")</f>
        <v/>
      </c>
      <c r="H539" s="18" t="str">
        <f>IF(IFERROR(FIND(H$13,INDEX(DATOS!BS:BS,MATCH(CHECKLIST!B539,DATOS!B:B,0),1),1),"")="",IF(IFERROR(FIND("VENCIDA",INDEX(DATOS!AC:AC,MATCH(CHECKLIST!B539,DATOS!B:B,0),1),1),"")="","","VENCIDO"),"X")</f>
        <v/>
      </c>
      <c r="I539" s="18" t="str">
        <f>IFERROR(IF(INDEX(DATOS!AU:AU,MATCH(CHECKLIST!B539,DATOS!B:B,0),1)=0,"",INDEX(DATOS!AU:AU,MATCH(CHECKLIST!B539,DATOS!B:B,0),1)),"")</f>
        <v/>
      </c>
      <c r="J539" s="18" t="str">
        <f>IFERROR(IF(INDEX(DATOS!AS:AS,MATCH(CHECKLIST!B539,DATOS!B:B,0),1)=0,"",INDEX(DATOS!AS:AS,MATCH(CHECKLIST!B539,DATOS!B:B,0),1)),"")</f>
        <v/>
      </c>
      <c r="K539" s="50" t="str">
        <f>IFERROR(IF(INDEX(DATOS!AT:AT,MATCH(CHECKLIST!B539,DATOS!B:B,0),1)=0,"",INDEX(DATOS!AT:AT,MATCH(CHECKLIST!B539,DATOS!B:B,0),1)),"")</f>
        <v/>
      </c>
      <c r="L539" s="18" t="str">
        <f>IFERROR(IF(INDEX(DATOS!AV:AV,MATCH(CHECKLIST!B539,DATOS!B:B,0),1)=0,"",INDEX(DATOS!AV:AV,MATCH(CHECKLIST!B539,DATOS!B:B,0),1)),"")</f>
        <v/>
      </c>
      <c r="M539" s="18" t="str">
        <f>IFERROR(IF(INDEX(DATOS!AV:AV,MATCH(CHECKLIST!B539,DATOS!B:B,0),1)=0,"",INDEX(DATOS!AV:AV,MATCH(CHECKLIST!B539,DATOS!B:B,0),1)),"")</f>
        <v/>
      </c>
      <c r="N539" s="50" t="str">
        <f ca="1">IFERROR(IF(INDEX(DATOS!K:K,MATCH(CHECKLIST!B539,DATOS!B:B,0),1)="","X",IF(INDEX(DATOS!K:K,MATCH(CHECKLIST!B539,DATOS!B:B,0),1)&gt;YEAR(TODAY())-1,"","VENCIDA")),"")</f>
        <v/>
      </c>
      <c r="O539" s="50"/>
      <c r="P539" s="18" t="str">
        <f>IFERROR(IF(INDEX(DATOS!AW:AW,MATCH(CHECKLIST!B539,DATOS!B:B,0),1)=0,"",INDEX(DATOS!AW:AW,MATCH(CHECKLIST!B539,DATOS!B:B,0),1)),"")</f>
        <v/>
      </c>
      <c r="Q539" s="18" t="str">
        <f>IFERROR(IF(INDEX(DATOS!AX:AX,MATCH(CHECKLIST!B539,DATOS!B:B,0),1)=0,"",INDEX(DATOS!AX:AX,MATCH(CHECKLIST!B539,DATOS!B:B,0),1)),"")</f>
        <v/>
      </c>
      <c r="R539" t="str">
        <f>IF(B539="","",1)</f>
        <v/>
      </c>
      <c r="S539" t="str">
        <f t="shared" si="26"/>
        <v/>
      </c>
      <c r="U539" t="str">
        <f t="shared" si="24"/>
        <v/>
      </c>
      <c r="V539" t="str">
        <f t="shared" si="25"/>
        <v/>
      </c>
    </row>
    <row r="540" spans="1:22" x14ac:dyDescent="0.25">
      <c r="A540" s="13">
        <v>527</v>
      </c>
      <c r="B540" t="str">
        <f>IFERROR(INDEX(DATOS!B:B,MATCH(CHECKLIST!A540,DATOS!BM:BM,0),1),"")</f>
        <v/>
      </c>
      <c r="C540" t="str">
        <f>IFERROR(INDEX(DATOS!I:I,MATCH(CHECKLIST!A540,DATOS!BM:BM,0),1),"")</f>
        <v/>
      </c>
      <c r="D540" t="str">
        <f>IFERROR(INDEX(DATOS!R:R,MATCH(CHECKLIST!E540,DATOS!F:F,0),1),"")</f>
        <v/>
      </c>
      <c r="E540" s="17" t="str">
        <f>IFERROR(INDEX(DATOS!F:F,MATCH(CHECKLIST!A540,DATOS!BM:BM,0),1),"")</f>
        <v/>
      </c>
      <c r="F540" s="3" t="str">
        <f>IFERROR(IF(INDEX(DATOS!AL:AL,MATCH(CHECKLIST!B540,DATOS!B:B,0),1)=0,"",INDEX(DATOS!AL:AL,MATCH(CHECKLIST!B540,DATOS!B:B,0),1)),"")</f>
        <v/>
      </c>
      <c r="G540" s="18" t="str">
        <f>IFERROR(IF(INDEX(DATOS!AQ:AQ,MATCH(CHECKLIST!B540,DATOS!B:B,0),1)=0,"",INDEX(DATOS!AQ:AQ,MATCH(CHECKLIST!B540,DATOS!B:B,0),1)),"")</f>
        <v/>
      </c>
      <c r="H540" s="18" t="str">
        <f>IF(IFERROR(FIND(H$13,INDEX(DATOS!BS:BS,MATCH(CHECKLIST!B540,DATOS!B:B,0),1),1),"")="",IF(IFERROR(FIND("VENCIDA",INDEX(DATOS!AC:AC,MATCH(CHECKLIST!B540,DATOS!B:B,0),1),1),"")="","","VENCIDO"),"X")</f>
        <v/>
      </c>
      <c r="I540" s="18" t="str">
        <f>IFERROR(IF(INDEX(DATOS!AU:AU,MATCH(CHECKLIST!B540,DATOS!B:B,0),1)=0,"",INDEX(DATOS!AU:AU,MATCH(CHECKLIST!B540,DATOS!B:B,0),1)),"")</f>
        <v/>
      </c>
      <c r="J540" s="18" t="str">
        <f>IFERROR(IF(INDEX(DATOS!AS:AS,MATCH(CHECKLIST!B540,DATOS!B:B,0),1)=0,"",INDEX(DATOS!AS:AS,MATCH(CHECKLIST!B540,DATOS!B:B,0),1)),"")</f>
        <v/>
      </c>
      <c r="K540" s="50" t="str">
        <f>IFERROR(IF(INDEX(DATOS!AT:AT,MATCH(CHECKLIST!B540,DATOS!B:B,0),1)=0,"",INDEX(DATOS!AT:AT,MATCH(CHECKLIST!B540,DATOS!B:B,0),1)),"")</f>
        <v/>
      </c>
      <c r="L540" s="18" t="str">
        <f>IFERROR(IF(INDEX(DATOS!AV:AV,MATCH(CHECKLIST!B540,DATOS!B:B,0),1)=0,"",INDEX(DATOS!AV:AV,MATCH(CHECKLIST!B540,DATOS!B:B,0),1)),"")</f>
        <v/>
      </c>
      <c r="M540" s="18" t="str">
        <f>IFERROR(IF(INDEX(DATOS!AV:AV,MATCH(CHECKLIST!B540,DATOS!B:B,0),1)=0,"",INDEX(DATOS!AV:AV,MATCH(CHECKLIST!B540,DATOS!B:B,0),1)),"")</f>
        <v/>
      </c>
      <c r="N540" s="50" t="str">
        <f ca="1">IFERROR(IF(INDEX(DATOS!K:K,MATCH(CHECKLIST!B540,DATOS!B:B,0),1)="","X",IF(INDEX(DATOS!K:K,MATCH(CHECKLIST!B540,DATOS!B:B,0),1)&gt;YEAR(TODAY())-1,"","VENCIDA")),"")</f>
        <v/>
      </c>
      <c r="O540" s="50"/>
      <c r="P540" s="18" t="str">
        <f>IFERROR(IF(INDEX(DATOS!AW:AW,MATCH(CHECKLIST!B540,DATOS!B:B,0),1)=0,"",INDEX(DATOS!AW:AW,MATCH(CHECKLIST!B540,DATOS!B:B,0),1)),"")</f>
        <v/>
      </c>
      <c r="Q540" s="18" t="str">
        <f>IFERROR(IF(INDEX(DATOS!AX:AX,MATCH(CHECKLIST!B540,DATOS!B:B,0),1)=0,"",INDEX(DATOS!AX:AX,MATCH(CHECKLIST!B540,DATOS!B:B,0),1)),"")</f>
        <v/>
      </c>
      <c r="S540">
        <f t="shared" si="26"/>
        <v>0</v>
      </c>
      <c r="U540" t="str">
        <f t="shared" si="24"/>
        <v/>
      </c>
      <c r="V540" t="str">
        <f t="shared" si="25"/>
        <v/>
      </c>
    </row>
    <row r="541" spans="1:22" x14ac:dyDescent="0.25">
      <c r="A541" s="13">
        <v>528</v>
      </c>
      <c r="B541" t="str">
        <f>IFERROR(INDEX(DATOS!B:B,MATCH(CHECKLIST!A541,DATOS!BM:BM,0),1),"")</f>
        <v/>
      </c>
      <c r="C541" t="str">
        <f>IFERROR(INDEX(DATOS!I:I,MATCH(CHECKLIST!A541,DATOS!BM:BM,0),1),"")</f>
        <v/>
      </c>
      <c r="D541" t="str">
        <f>IFERROR(INDEX(DATOS!R:R,MATCH(CHECKLIST!E541,DATOS!F:F,0),1),"")</f>
        <v/>
      </c>
      <c r="E541" s="17" t="str">
        <f>IFERROR(INDEX(DATOS!F:F,MATCH(CHECKLIST!A541,DATOS!BM:BM,0),1),"")</f>
        <v/>
      </c>
      <c r="F541" s="3" t="str">
        <f>IFERROR(IF(INDEX(DATOS!AL:AL,MATCH(CHECKLIST!B541,DATOS!B:B,0),1)=0,"",INDEX(DATOS!AL:AL,MATCH(CHECKLIST!B541,DATOS!B:B,0),1)),"")</f>
        <v/>
      </c>
      <c r="G541" s="18" t="str">
        <f>IFERROR(IF(INDEX(DATOS!AQ:AQ,MATCH(CHECKLIST!B541,DATOS!B:B,0),1)=0,"",INDEX(DATOS!AQ:AQ,MATCH(CHECKLIST!B541,DATOS!B:B,0),1)),"")</f>
        <v/>
      </c>
      <c r="H541" s="18" t="str">
        <f>IF(IFERROR(FIND(H$13,INDEX(DATOS!BS:BS,MATCH(CHECKLIST!B541,DATOS!B:B,0),1),1),"")="",IF(IFERROR(FIND("VENCIDA",INDEX(DATOS!AC:AC,MATCH(CHECKLIST!B541,DATOS!B:B,0),1),1),"")="","","VENCIDO"),"X")</f>
        <v/>
      </c>
      <c r="I541" s="18" t="str">
        <f>IFERROR(IF(INDEX(DATOS!AU:AU,MATCH(CHECKLIST!B541,DATOS!B:B,0),1)=0,"",INDEX(DATOS!AU:AU,MATCH(CHECKLIST!B541,DATOS!B:B,0),1)),"")</f>
        <v/>
      </c>
      <c r="J541" s="18" t="str">
        <f>IFERROR(IF(INDEX(DATOS!AS:AS,MATCH(CHECKLIST!B541,DATOS!B:B,0),1)=0,"",INDEX(DATOS!AS:AS,MATCH(CHECKLIST!B541,DATOS!B:B,0),1)),"")</f>
        <v/>
      </c>
      <c r="K541" s="50" t="str">
        <f>IFERROR(IF(INDEX(DATOS!AT:AT,MATCH(CHECKLIST!B541,DATOS!B:B,0),1)=0,"",INDEX(DATOS!AT:AT,MATCH(CHECKLIST!B541,DATOS!B:B,0),1)),"")</f>
        <v/>
      </c>
      <c r="L541" s="18" t="str">
        <f>IFERROR(IF(INDEX(DATOS!AV:AV,MATCH(CHECKLIST!B541,DATOS!B:B,0),1)=0,"",INDEX(DATOS!AV:AV,MATCH(CHECKLIST!B541,DATOS!B:B,0),1)),"")</f>
        <v/>
      </c>
      <c r="M541" s="18" t="str">
        <f>IFERROR(IF(INDEX(DATOS!AV:AV,MATCH(CHECKLIST!B541,DATOS!B:B,0),1)=0,"",INDEX(DATOS!AV:AV,MATCH(CHECKLIST!B541,DATOS!B:B,0),1)),"")</f>
        <v/>
      </c>
      <c r="N541" s="50" t="str">
        <f ca="1">IFERROR(IF(INDEX(DATOS!K:K,MATCH(CHECKLIST!B541,DATOS!B:B,0),1)="","X",IF(INDEX(DATOS!K:K,MATCH(CHECKLIST!B541,DATOS!B:B,0),1)&gt;YEAR(TODAY())-1,"","VENCIDA")),"")</f>
        <v/>
      </c>
      <c r="O541" s="50"/>
      <c r="P541" s="18" t="str">
        <f>IFERROR(IF(INDEX(DATOS!AW:AW,MATCH(CHECKLIST!B541,DATOS!B:B,0),1)=0,"",INDEX(DATOS!AW:AW,MATCH(CHECKLIST!B541,DATOS!B:B,0),1)),"")</f>
        <v/>
      </c>
      <c r="Q541" s="18" t="str">
        <f>IFERROR(IF(INDEX(DATOS!AX:AX,MATCH(CHECKLIST!B541,DATOS!B:B,0),1)=0,"",INDEX(DATOS!AX:AX,MATCH(CHECKLIST!B541,DATOS!B:B,0),1)),"")</f>
        <v/>
      </c>
      <c r="R541" t="str">
        <f>IF(B541="","",1)</f>
        <v/>
      </c>
      <c r="S541" t="str">
        <f t="shared" si="26"/>
        <v/>
      </c>
      <c r="U541" t="str">
        <f t="shared" si="24"/>
        <v/>
      </c>
      <c r="V541" t="str">
        <f t="shared" si="25"/>
        <v/>
      </c>
    </row>
    <row r="542" spans="1:22" x14ac:dyDescent="0.25">
      <c r="A542" s="13">
        <v>529</v>
      </c>
      <c r="B542" t="str">
        <f>IFERROR(INDEX(DATOS!B:B,MATCH(CHECKLIST!A542,DATOS!BM:BM,0),1),"")</f>
        <v/>
      </c>
      <c r="C542" t="str">
        <f>IFERROR(INDEX(DATOS!I:I,MATCH(CHECKLIST!A542,DATOS!BM:BM,0),1),"")</f>
        <v/>
      </c>
      <c r="D542" t="str">
        <f>IFERROR(INDEX(DATOS!R:R,MATCH(CHECKLIST!E542,DATOS!F:F,0),1),"")</f>
        <v/>
      </c>
      <c r="E542" s="17" t="str">
        <f>IFERROR(INDEX(DATOS!F:F,MATCH(CHECKLIST!A542,DATOS!BM:BM,0),1),"")</f>
        <v/>
      </c>
      <c r="F542" s="3" t="str">
        <f>IFERROR(IF(INDEX(DATOS!AL:AL,MATCH(CHECKLIST!B542,DATOS!B:B,0),1)=0,"",INDEX(DATOS!AL:AL,MATCH(CHECKLIST!B542,DATOS!B:B,0),1)),"")</f>
        <v/>
      </c>
      <c r="G542" s="18" t="str">
        <f>IFERROR(IF(INDEX(DATOS!AQ:AQ,MATCH(CHECKLIST!B542,DATOS!B:B,0),1)=0,"",INDEX(DATOS!AQ:AQ,MATCH(CHECKLIST!B542,DATOS!B:B,0),1)),"")</f>
        <v/>
      </c>
      <c r="H542" s="18" t="str">
        <f>IF(IFERROR(FIND(H$13,INDEX(DATOS!BS:BS,MATCH(CHECKLIST!B542,DATOS!B:B,0),1),1),"")="",IF(IFERROR(FIND("VENCIDA",INDEX(DATOS!AC:AC,MATCH(CHECKLIST!B542,DATOS!B:B,0),1),1),"")="","","VENCIDO"),"X")</f>
        <v/>
      </c>
      <c r="I542" s="18" t="str">
        <f>IFERROR(IF(INDEX(DATOS!AU:AU,MATCH(CHECKLIST!B542,DATOS!B:B,0),1)=0,"",INDEX(DATOS!AU:AU,MATCH(CHECKLIST!B542,DATOS!B:B,0),1)),"")</f>
        <v/>
      </c>
      <c r="J542" s="18" t="str">
        <f>IFERROR(IF(INDEX(DATOS!AS:AS,MATCH(CHECKLIST!B542,DATOS!B:B,0),1)=0,"",INDEX(DATOS!AS:AS,MATCH(CHECKLIST!B542,DATOS!B:B,0),1)),"")</f>
        <v/>
      </c>
      <c r="K542" s="50" t="str">
        <f>IFERROR(IF(INDEX(DATOS!AT:AT,MATCH(CHECKLIST!B542,DATOS!B:B,0),1)=0,"",INDEX(DATOS!AT:AT,MATCH(CHECKLIST!B542,DATOS!B:B,0),1)),"")</f>
        <v/>
      </c>
      <c r="L542" s="18" t="str">
        <f>IFERROR(IF(INDEX(DATOS!AV:AV,MATCH(CHECKLIST!B542,DATOS!B:B,0),1)=0,"",INDEX(DATOS!AV:AV,MATCH(CHECKLIST!B542,DATOS!B:B,0),1)),"")</f>
        <v/>
      </c>
      <c r="M542" s="18" t="str">
        <f>IFERROR(IF(INDEX(DATOS!AV:AV,MATCH(CHECKLIST!B542,DATOS!B:B,0),1)=0,"",INDEX(DATOS!AV:AV,MATCH(CHECKLIST!B542,DATOS!B:B,0),1)),"")</f>
        <v/>
      </c>
      <c r="N542" s="50" t="str">
        <f ca="1">IFERROR(IF(INDEX(DATOS!K:K,MATCH(CHECKLIST!B542,DATOS!B:B,0),1)="","X",IF(INDEX(DATOS!K:K,MATCH(CHECKLIST!B542,DATOS!B:B,0),1)&gt;YEAR(TODAY())-1,"","VENCIDA")),"")</f>
        <v/>
      </c>
      <c r="O542" s="50"/>
      <c r="P542" s="18" t="str">
        <f>IFERROR(IF(INDEX(DATOS!AW:AW,MATCH(CHECKLIST!B542,DATOS!B:B,0),1)=0,"",INDEX(DATOS!AW:AW,MATCH(CHECKLIST!B542,DATOS!B:B,0),1)),"")</f>
        <v/>
      </c>
      <c r="Q542" s="18" t="str">
        <f>IFERROR(IF(INDEX(DATOS!AX:AX,MATCH(CHECKLIST!B542,DATOS!B:B,0),1)=0,"",INDEX(DATOS!AX:AX,MATCH(CHECKLIST!B542,DATOS!B:B,0),1)),"")</f>
        <v/>
      </c>
      <c r="S542">
        <f t="shared" si="26"/>
        <v>0</v>
      </c>
      <c r="U542" t="str">
        <f t="shared" si="24"/>
        <v/>
      </c>
      <c r="V542" t="str">
        <f t="shared" si="25"/>
        <v/>
      </c>
    </row>
    <row r="543" spans="1:22" x14ac:dyDescent="0.25">
      <c r="A543" s="13">
        <v>530</v>
      </c>
      <c r="B543" t="str">
        <f>IFERROR(INDEX(DATOS!B:B,MATCH(CHECKLIST!A543,DATOS!BM:BM,0),1),"")</f>
        <v/>
      </c>
      <c r="C543" t="str">
        <f>IFERROR(INDEX(DATOS!I:I,MATCH(CHECKLIST!A543,DATOS!BM:BM,0),1),"")</f>
        <v/>
      </c>
      <c r="D543" t="str">
        <f>IFERROR(INDEX(DATOS!R:R,MATCH(CHECKLIST!E543,DATOS!F:F,0),1),"")</f>
        <v/>
      </c>
      <c r="E543" s="17" t="str">
        <f>IFERROR(INDEX(DATOS!F:F,MATCH(CHECKLIST!A543,DATOS!BM:BM,0),1),"")</f>
        <v/>
      </c>
      <c r="F543" s="3" t="str">
        <f>IFERROR(IF(INDEX(DATOS!AL:AL,MATCH(CHECKLIST!B543,DATOS!B:B,0),1)=0,"",INDEX(DATOS!AL:AL,MATCH(CHECKLIST!B543,DATOS!B:B,0),1)),"")</f>
        <v/>
      </c>
      <c r="G543" s="18" t="str">
        <f>IFERROR(IF(INDEX(DATOS!AQ:AQ,MATCH(CHECKLIST!B543,DATOS!B:B,0),1)=0,"",INDEX(DATOS!AQ:AQ,MATCH(CHECKLIST!B543,DATOS!B:B,0),1)),"")</f>
        <v/>
      </c>
      <c r="H543" s="18" t="str">
        <f>IF(IFERROR(FIND(H$13,INDEX(DATOS!BS:BS,MATCH(CHECKLIST!B543,DATOS!B:B,0),1),1),"")="",IF(IFERROR(FIND("VENCIDA",INDEX(DATOS!AC:AC,MATCH(CHECKLIST!B543,DATOS!B:B,0),1),1),"")="","","VENCIDO"),"X")</f>
        <v/>
      </c>
      <c r="I543" s="18" t="str">
        <f>IFERROR(IF(INDEX(DATOS!AU:AU,MATCH(CHECKLIST!B543,DATOS!B:B,0),1)=0,"",INDEX(DATOS!AU:AU,MATCH(CHECKLIST!B543,DATOS!B:B,0),1)),"")</f>
        <v/>
      </c>
      <c r="J543" s="18" t="str">
        <f>IFERROR(IF(INDEX(DATOS!AS:AS,MATCH(CHECKLIST!B543,DATOS!B:B,0),1)=0,"",INDEX(DATOS!AS:AS,MATCH(CHECKLIST!B543,DATOS!B:B,0),1)),"")</f>
        <v/>
      </c>
      <c r="K543" s="50" t="str">
        <f>IFERROR(IF(INDEX(DATOS!AT:AT,MATCH(CHECKLIST!B543,DATOS!B:B,0),1)=0,"",INDEX(DATOS!AT:AT,MATCH(CHECKLIST!B543,DATOS!B:B,0),1)),"")</f>
        <v/>
      </c>
      <c r="L543" s="18" t="str">
        <f>IFERROR(IF(INDEX(DATOS!AV:AV,MATCH(CHECKLIST!B543,DATOS!B:B,0),1)=0,"",INDEX(DATOS!AV:AV,MATCH(CHECKLIST!B543,DATOS!B:B,0),1)),"")</f>
        <v/>
      </c>
      <c r="M543" s="18" t="str">
        <f>IFERROR(IF(INDEX(DATOS!AV:AV,MATCH(CHECKLIST!B543,DATOS!B:B,0),1)=0,"",INDEX(DATOS!AV:AV,MATCH(CHECKLIST!B543,DATOS!B:B,0),1)),"")</f>
        <v/>
      </c>
      <c r="N543" s="50" t="str">
        <f ca="1">IFERROR(IF(INDEX(DATOS!K:K,MATCH(CHECKLIST!B543,DATOS!B:B,0),1)="","X",IF(INDEX(DATOS!K:K,MATCH(CHECKLIST!B543,DATOS!B:B,0),1)&gt;YEAR(TODAY())-1,"","VENCIDA")),"")</f>
        <v/>
      </c>
      <c r="O543" s="50"/>
      <c r="P543" s="18" t="str">
        <f>IFERROR(IF(INDEX(DATOS!AW:AW,MATCH(CHECKLIST!B543,DATOS!B:B,0),1)=0,"",INDEX(DATOS!AW:AW,MATCH(CHECKLIST!B543,DATOS!B:B,0),1)),"")</f>
        <v/>
      </c>
      <c r="Q543" s="18" t="str">
        <f>IFERROR(IF(INDEX(DATOS!AX:AX,MATCH(CHECKLIST!B543,DATOS!B:B,0),1)=0,"",INDEX(DATOS!AX:AX,MATCH(CHECKLIST!B543,DATOS!B:B,0),1)),"")</f>
        <v/>
      </c>
      <c r="R543" t="str">
        <f>IF(B543="","",1)</f>
        <v/>
      </c>
      <c r="S543" t="str">
        <f t="shared" si="26"/>
        <v/>
      </c>
      <c r="U543" t="str">
        <f t="shared" si="24"/>
        <v/>
      </c>
      <c r="V543" t="str">
        <f t="shared" si="25"/>
        <v/>
      </c>
    </row>
    <row r="544" spans="1:22" x14ac:dyDescent="0.25">
      <c r="A544" s="13">
        <v>531</v>
      </c>
      <c r="B544" t="str">
        <f>IFERROR(INDEX(DATOS!B:B,MATCH(CHECKLIST!A544,DATOS!BM:BM,0),1),"")</f>
        <v/>
      </c>
      <c r="C544" t="str">
        <f>IFERROR(INDEX(DATOS!I:I,MATCH(CHECKLIST!A544,DATOS!BM:BM,0),1),"")</f>
        <v/>
      </c>
      <c r="D544" t="str">
        <f>IFERROR(INDEX(DATOS!R:R,MATCH(CHECKLIST!E544,DATOS!F:F,0),1),"")</f>
        <v/>
      </c>
      <c r="E544" s="17" t="str">
        <f>IFERROR(INDEX(DATOS!F:F,MATCH(CHECKLIST!A544,DATOS!BM:BM,0),1),"")</f>
        <v/>
      </c>
      <c r="F544" s="3" t="str">
        <f>IFERROR(IF(INDEX(DATOS!AL:AL,MATCH(CHECKLIST!B544,DATOS!B:B,0),1)=0,"",INDEX(DATOS!AL:AL,MATCH(CHECKLIST!B544,DATOS!B:B,0),1)),"")</f>
        <v/>
      </c>
      <c r="G544" s="18" t="str">
        <f>IFERROR(IF(INDEX(DATOS!AQ:AQ,MATCH(CHECKLIST!B544,DATOS!B:B,0),1)=0,"",INDEX(DATOS!AQ:AQ,MATCH(CHECKLIST!B544,DATOS!B:B,0),1)),"")</f>
        <v/>
      </c>
      <c r="H544" s="18" t="str">
        <f>IF(IFERROR(FIND(H$13,INDEX(DATOS!BS:BS,MATCH(CHECKLIST!B544,DATOS!B:B,0),1),1),"")="",IF(IFERROR(FIND("VENCIDA",INDEX(DATOS!AC:AC,MATCH(CHECKLIST!B544,DATOS!B:B,0),1),1),"")="","","VENCIDO"),"X")</f>
        <v/>
      </c>
      <c r="I544" s="18" t="str">
        <f>IFERROR(IF(INDEX(DATOS!AU:AU,MATCH(CHECKLIST!B544,DATOS!B:B,0),1)=0,"",INDEX(DATOS!AU:AU,MATCH(CHECKLIST!B544,DATOS!B:B,0),1)),"")</f>
        <v/>
      </c>
      <c r="J544" s="18" t="str">
        <f>IFERROR(IF(INDEX(DATOS!AS:AS,MATCH(CHECKLIST!B544,DATOS!B:B,0),1)=0,"",INDEX(DATOS!AS:AS,MATCH(CHECKLIST!B544,DATOS!B:B,0),1)),"")</f>
        <v/>
      </c>
      <c r="K544" s="50" t="str">
        <f>IFERROR(IF(INDEX(DATOS!AT:AT,MATCH(CHECKLIST!B544,DATOS!B:B,0),1)=0,"",INDEX(DATOS!AT:AT,MATCH(CHECKLIST!B544,DATOS!B:B,0),1)),"")</f>
        <v/>
      </c>
      <c r="L544" s="18" t="str">
        <f>IFERROR(IF(INDEX(DATOS!AV:AV,MATCH(CHECKLIST!B544,DATOS!B:B,0),1)=0,"",INDEX(DATOS!AV:AV,MATCH(CHECKLIST!B544,DATOS!B:B,0),1)),"")</f>
        <v/>
      </c>
      <c r="M544" s="18" t="str">
        <f>IFERROR(IF(INDEX(DATOS!AV:AV,MATCH(CHECKLIST!B544,DATOS!B:B,0),1)=0,"",INDEX(DATOS!AV:AV,MATCH(CHECKLIST!B544,DATOS!B:B,0),1)),"")</f>
        <v/>
      </c>
      <c r="N544" s="50" t="str">
        <f ca="1">IFERROR(IF(INDEX(DATOS!K:K,MATCH(CHECKLIST!B544,DATOS!B:B,0),1)="","X",IF(INDEX(DATOS!K:K,MATCH(CHECKLIST!B544,DATOS!B:B,0),1)&gt;YEAR(TODAY())-1,"","VENCIDA")),"")</f>
        <v/>
      </c>
      <c r="O544" s="50"/>
      <c r="P544" s="18" t="str">
        <f>IFERROR(IF(INDEX(DATOS!AW:AW,MATCH(CHECKLIST!B544,DATOS!B:B,0),1)=0,"",INDEX(DATOS!AW:AW,MATCH(CHECKLIST!B544,DATOS!B:B,0),1)),"")</f>
        <v/>
      </c>
      <c r="Q544" s="18" t="str">
        <f>IFERROR(IF(INDEX(DATOS!AX:AX,MATCH(CHECKLIST!B544,DATOS!B:B,0),1)=0,"",INDEX(DATOS!AX:AX,MATCH(CHECKLIST!B544,DATOS!B:B,0),1)),"")</f>
        <v/>
      </c>
      <c r="S544">
        <f t="shared" si="26"/>
        <v>0</v>
      </c>
      <c r="U544" t="str">
        <f t="shared" si="24"/>
        <v/>
      </c>
      <c r="V544" t="str">
        <f t="shared" si="25"/>
        <v/>
      </c>
    </row>
    <row r="545" spans="1:22" x14ac:dyDescent="0.25">
      <c r="A545" s="13">
        <v>532</v>
      </c>
      <c r="B545" t="str">
        <f>IFERROR(INDEX(DATOS!B:B,MATCH(CHECKLIST!A545,DATOS!BM:BM,0),1),"")</f>
        <v/>
      </c>
      <c r="C545" t="str">
        <f>IFERROR(INDEX(DATOS!I:I,MATCH(CHECKLIST!A545,DATOS!BM:BM,0),1),"")</f>
        <v/>
      </c>
      <c r="D545" t="str">
        <f>IFERROR(INDEX(DATOS!R:R,MATCH(CHECKLIST!E545,DATOS!F:F,0),1),"")</f>
        <v/>
      </c>
      <c r="E545" s="17" t="str">
        <f>IFERROR(INDEX(DATOS!F:F,MATCH(CHECKLIST!A545,DATOS!BM:BM,0),1),"")</f>
        <v/>
      </c>
      <c r="F545" s="3" t="str">
        <f>IFERROR(IF(INDEX(DATOS!AL:AL,MATCH(CHECKLIST!B545,DATOS!B:B,0),1)=0,"",INDEX(DATOS!AL:AL,MATCH(CHECKLIST!B545,DATOS!B:B,0),1)),"")</f>
        <v/>
      </c>
      <c r="G545" s="18" t="str">
        <f>IFERROR(IF(INDEX(DATOS!AQ:AQ,MATCH(CHECKLIST!B545,DATOS!B:B,0),1)=0,"",INDEX(DATOS!AQ:AQ,MATCH(CHECKLIST!B545,DATOS!B:B,0),1)),"")</f>
        <v/>
      </c>
      <c r="H545" s="18" t="str">
        <f>IF(IFERROR(FIND(H$13,INDEX(DATOS!BS:BS,MATCH(CHECKLIST!B545,DATOS!B:B,0),1),1),"")="",IF(IFERROR(FIND("VENCIDA",INDEX(DATOS!AC:AC,MATCH(CHECKLIST!B545,DATOS!B:B,0),1),1),"")="","","VENCIDO"),"X")</f>
        <v/>
      </c>
      <c r="I545" s="18" t="str">
        <f>IFERROR(IF(INDEX(DATOS!AU:AU,MATCH(CHECKLIST!B545,DATOS!B:B,0),1)=0,"",INDEX(DATOS!AU:AU,MATCH(CHECKLIST!B545,DATOS!B:B,0),1)),"")</f>
        <v/>
      </c>
      <c r="J545" s="18" t="str">
        <f>IFERROR(IF(INDEX(DATOS!AS:AS,MATCH(CHECKLIST!B545,DATOS!B:B,0),1)=0,"",INDEX(DATOS!AS:AS,MATCH(CHECKLIST!B545,DATOS!B:B,0),1)),"")</f>
        <v/>
      </c>
      <c r="K545" s="50" t="str">
        <f>IFERROR(IF(INDEX(DATOS!AT:AT,MATCH(CHECKLIST!B545,DATOS!B:B,0),1)=0,"",INDEX(DATOS!AT:AT,MATCH(CHECKLIST!B545,DATOS!B:B,0),1)),"")</f>
        <v/>
      </c>
      <c r="L545" s="18" t="str">
        <f>IFERROR(IF(INDEX(DATOS!AV:AV,MATCH(CHECKLIST!B545,DATOS!B:B,0),1)=0,"",INDEX(DATOS!AV:AV,MATCH(CHECKLIST!B545,DATOS!B:B,0),1)),"")</f>
        <v/>
      </c>
      <c r="M545" s="18" t="str">
        <f>IFERROR(IF(INDEX(DATOS!AV:AV,MATCH(CHECKLIST!B545,DATOS!B:B,0),1)=0,"",INDEX(DATOS!AV:AV,MATCH(CHECKLIST!B545,DATOS!B:B,0),1)),"")</f>
        <v/>
      </c>
      <c r="N545" s="50" t="str">
        <f ca="1">IFERROR(IF(INDEX(DATOS!K:K,MATCH(CHECKLIST!B545,DATOS!B:B,0),1)="","X",IF(INDEX(DATOS!K:K,MATCH(CHECKLIST!B545,DATOS!B:B,0),1)&gt;YEAR(TODAY())-1,"","VENCIDA")),"")</f>
        <v/>
      </c>
      <c r="O545" s="50"/>
      <c r="P545" s="18" t="str">
        <f>IFERROR(IF(INDEX(DATOS!AW:AW,MATCH(CHECKLIST!B545,DATOS!B:B,0),1)=0,"",INDEX(DATOS!AW:AW,MATCH(CHECKLIST!B545,DATOS!B:B,0),1)),"")</f>
        <v/>
      </c>
      <c r="Q545" s="18" t="str">
        <f>IFERROR(IF(INDEX(DATOS!AX:AX,MATCH(CHECKLIST!B545,DATOS!B:B,0),1)=0,"",INDEX(DATOS!AX:AX,MATCH(CHECKLIST!B545,DATOS!B:B,0),1)),"")</f>
        <v/>
      </c>
      <c r="R545" t="str">
        <f>IF(B545="","",1)</f>
        <v/>
      </c>
      <c r="S545" t="str">
        <f t="shared" si="26"/>
        <v/>
      </c>
      <c r="U545" t="str">
        <f t="shared" si="24"/>
        <v/>
      </c>
      <c r="V545" t="str">
        <f t="shared" si="25"/>
        <v/>
      </c>
    </row>
    <row r="546" spans="1:22" x14ac:dyDescent="0.25">
      <c r="A546" s="13">
        <v>533</v>
      </c>
      <c r="B546" t="str">
        <f>IFERROR(INDEX(DATOS!B:B,MATCH(CHECKLIST!A546,DATOS!BM:BM,0),1),"")</f>
        <v/>
      </c>
      <c r="C546" t="str">
        <f>IFERROR(INDEX(DATOS!I:I,MATCH(CHECKLIST!A546,DATOS!BM:BM,0),1),"")</f>
        <v/>
      </c>
      <c r="D546" t="str">
        <f>IFERROR(INDEX(DATOS!R:R,MATCH(CHECKLIST!E546,DATOS!F:F,0),1),"")</f>
        <v/>
      </c>
      <c r="E546" s="17" t="str">
        <f>IFERROR(INDEX(DATOS!F:F,MATCH(CHECKLIST!A546,DATOS!BM:BM,0),1),"")</f>
        <v/>
      </c>
      <c r="F546" s="3" t="str">
        <f>IFERROR(IF(INDEX(DATOS!AL:AL,MATCH(CHECKLIST!B546,DATOS!B:B,0),1)=0,"",INDEX(DATOS!AL:AL,MATCH(CHECKLIST!B546,DATOS!B:B,0),1)),"")</f>
        <v/>
      </c>
      <c r="G546" s="18" t="str">
        <f>IFERROR(IF(INDEX(DATOS!AQ:AQ,MATCH(CHECKLIST!B546,DATOS!B:B,0),1)=0,"",INDEX(DATOS!AQ:AQ,MATCH(CHECKLIST!B546,DATOS!B:B,0),1)),"")</f>
        <v/>
      </c>
      <c r="H546" s="18" t="str">
        <f>IF(IFERROR(FIND(H$13,INDEX(DATOS!BS:BS,MATCH(CHECKLIST!B546,DATOS!B:B,0),1),1),"")="",IF(IFERROR(FIND("VENCIDA",INDEX(DATOS!AC:AC,MATCH(CHECKLIST!B546,DATOS!B:B,0),1),1),"")="","","VENCIDO"),"X")</f>
        <v/>
      </c>
      <c r="I546" s="18" t="str">
        <f>IFERROR(IF(INDEX(DATOS!AU:AU,MATCH(CHECKLIST!B546,DATOS!B:B,0),1)=0,"",INDEX(DATOS!AU:AU,MATCH(CHECKLIST!B546,DATOS!B:B,0),1)),"")</f>
        <v/>
      </c>
      <c r="J546" s="18" t="str">
        <f>IFERROR(IF(INDEX(DATOS!AS:AS,MATCH(CHECKLIST!B546,DATOS!B:B,0),1)=0,"",INDEX(DATOS!AS:AS,MATCH(CHECKLIST!B546,DATOS!B:B,0),1)),"")</f>
        <v/>
      </c>
      <c r="K546" s="50" t="str">
        <f>IFERROR(IF(INDEX(DATOS!AT:AT,MATCH(CHECKLIST!B546,DATOS!B:B,0),1)=0,"",INDEX(DATOS!AT:AT,MATCH(CHECKLIST!B546,DATOS!B:B,0),1)),"")</f>
        <v/>
      </c>
      <c r="L546" s="18" t="str">
        <f>IFERROR(IF(INDEX(DATOS!AV:AV,MATCH(CHECKLIST!B546,DATOS!B:B,0),1)=0,"",INDEX(DATOS!AV:AV,MATCH(CHECKLIST!B546,DATOS!B:B,0),1)),"")</f>
        <v/>
      </c>
      <c r="M546" s="18" t="str">
        <f>IFERROR(IF(INDEX(DATOS!AV:AV,MATCH(CHECKLIST!B546,DATOS!B:B,0),1)=0,"",INDEX(DATOS!AV:AV,MATCH(CHECKLIST!B546,DATOS!B:B,0),1)),"")</f>
        <v/>
      </c>
      <c r="N546" s="50" t="str">
        <f ca="1">IFERROR(IF(INDEX(DATOS!K:K,MATCH(CHECKLIST!B546,DATOS!B:B,0),1)="","X",IF(INDEX(DATOS!K:K,MATCH(CHECKLIST!B546,DATOS!B:B,0),1)&gt;YEAR(TODAY())-1,"","VENCIDA")),"")</f>
        <v/>
      </c>
      <c r="O546" s="50"/>
      <c r="P546" s="18" t="str">
        <f>IFERROR(IF(INDEX(DATOS!AW:AW,MATCH(CHECKLIST!B546,DATOS!B:B,0),1)=0,"",INDEX(DATOS!AW:AW,MATCH(CHECKLIST!B546,DATOS!B:B,0),1)),"")</f>
        <v/>
      </c>
      <c r="Q546" s="18" t="str">
        <f>IFERROR(IF(INDEX(DATOS!AX:AX,MATCH(CHECKLIST!B546,DATOS!B:B,0),1)=0,"",INDEX(DATOS!AX:AX,MATCH(CHECKLIST!B546,DATOS!B:B,0),1)),"")</f>
        <v/>
      </c>
      <c r="S546">
        <f t="shared" si="26"/>
        <v>0</v>
      </c>
      <c r="U546" t="str">
        <f t="shared" si="24"/>
        <v/>
      </c>
      <c r="V546" t="str">
        <f t="shared" si="25"/>
        <v/>
      </c>
    </row>
    <row r="547" spans="1:22" x14ac:dyDescent="0.25">
      <c r="A547" s="13">
        <v>534</v>
      </c>
      <c r="B547" t="str">
        <f>IFERROR(INDEX(DATOS!B:B,MATCH(CHECKLIST!A547,DATOS!BM:BM,0),1),"")</f>
        <v/>
      </c>
      <c r="C547" t="str">
        <f>IFERROR(INDEX(DATOS!I:I,MATCH(CHECKLIST!A547,DATOS!BM:BM,0),1),"")</f>
        <v/>
      </c>
      <c r="D547" t="str">
        <f>IFERROR(INDEX(DATOS!R:R,MATCH(CHECKLIST!E547,DATOS!F:F,0),1),"")</f>
        <v/>
      </c>
      <c r="E547" s="17" t="str">
        <f>IFERROR(INDEX(DATOS!F:F,MATCH(CHECKLIST!A547,DATOS!BM:BM,0),1),"")</f>
        <v/>
      </c>
      <c r="F547" s="3" t="str">
        <f>IFERROR(IF(INDEX(DATOS!AL:AL,MATCH(CHECKLIST!B547,DATOS!B:B,0),1)=0,"",INDEX(DATOS!AL:AL,MATCH(CHECKLIST!B547,DATOS!B:B,0),1)),"")</f>
        <v/>
      </c>
      <c r="G547" s="18" t="str">
        <f>IFERROR(IF(INDEX(DATOS!AQ:AQ,MATCH(CHECKLIST!B547,DATOS!B:B,0),1)=0,"",INDEX(DATOS!AQ:AQ,MATCH(CHECKLIST!B547,DATOS!B:B,0),1)),"")</f>
        <v/>
      </c>
      <c r="H547" s="18" t="str">
        <f>IF(IFERROR(FIND(H$13,INDEX(DATOS!BS:BS,MATCH(CHECKLIST!B547,DATOS!B:B,0),1),1),"")="",IF(IFERROR(FIND("VENCIDA",INDEX(DATOS!AC:AC,MATCH(CHECKLIST!B547,DATOS!B:B,0),1),1),"")="","","VENCIDO"),"X")</f>
        <v/>
      </c>
      <c r="I547" s="18" t="str">
        <f>IFERROR(IF(INDEX(DATOS!AU:AU,MATCH(CHECKLIST!B547,DATOS!B:B,0),1)=0,"",INDEX(DATOS!AU:AU,MATCH(CHECKLIST!B547,DATOS!B:B,0),1)),"")</f>
        <v/>
      </c>
      <c r="J547" s="18" t="str">
        <f>IFERROR(IF(INDEX(DATOS!AS:AS,MATCH(CHECKLIST!B547,DATOS!B:B,0),1)=0,"",INDEX(DATOS!AS:AS,MATCH(CHECKLIST!B547,DATOS!B:B,0),1)),"")</f>
        <v/>
      </c>
      <c r="K547" s="50" t="str">
        <f>IFERROR(IF(INDEX(DATOS!AT:AT,MATCH(CHECKLIST!B547,DATOS!B:B,0),1)=0,"",INDEX(DATOS!AT:AT,MATCH(CHECKLIST!B547,DATOS!B:B,0),1)),"")</f>
        <v/>
      </c>
      <c r="L547" s="18" t="str">
        <f>IFERROR(IF(INDEX(DATOS!AV:AV,MATCH(CHECKLIST!B547,DATOS!B:B,0),1)=0,"",INDEX(DATOS!AV:AV,MATCH(CHECKLIST!B547,DATOS!B:B,0),1)),"")</f>
        <v/>
      </c>
      <c r="M547" s="18" t="str">
        <f>IFERROR(IF(INDEX(DATOS!AV:AV,MATCH(CHECKLIST!B547,DATOS!B:B,0),1)=0,"",INDEX(DATOS!AV:AV,MATCH(CHECKLIST!B547,DATOS!B:B,0),1)),"")</f>
        <v/>
      </c>
      <c r="N547" s="50" t="str">
        <f ca="1">IFERROR(IF(INDEX(DATOS!K:K,MATCH(CHECKLIST!B547,DATOS!B:B,0),1)="","X",IF(INDEX(DATOS!K:K,MATCH(CHECKLIST!B547,DATOS!B:B,0),1)&gt;YEAR(TODAY())-1,"","VENCIDA")),"")</f>
        <v/>
      </c>
      <c r="O547" s="50"/>
      <c r="P547" s="18" t="str">
        <f>IFERROR(IF(INDEX(DATOS!AW:AW,MATCH(CHECKLIST!B547,DATOS!B:B,0),1)=0,"",INDEX(DATOS!AW:AW,MATCH(CHECKLIST!B547,DATOS!B:B,0),1)),"")</f>
        <v/>
      </c>
      <c r="Q547" s="18" t="str">
        <f>IFERROR(IF(INDEX(DATOS!AX:AX,MATCH(CHECKLIST!B547,DATOS!B:B,0),1)=0,"",INDEX(DATOS!AX:AX,MATCH(CHECKLIST!B547,DATOS!B:B,0),1)),"")</f>
        <v/>
      </c>
      <c r="R547" t="str">
        <f>IF(B547="","",1)</f>
        <v/>
      </c>
      <c r="S547" t="str">
        <f t="shared" si="26"/>
        <v/>
      </c>
      <c r="U547" t="str">
        <f t="shared" si="24"/>
        <v/>
      </c>
      <c r="V547" t="str">
        <f t="shared" si="25"/>
        <v/>
      </c>
    </row>
    <row r="548" spans="1:22" x14ac:dyDescent="0.25">
      <c r="A548" s="13">
        <v>535</v>
      </c>
      <c r="B548" t="str">
        <f>IFERROR(INDEX(DATOS!B:B,MATCH(CHECKLIST!A548,DATOS!BM:BM,0),1),"")</f>
        <v/>
      </c>
      <c r="C548" t="str">
        <f>IFERROR(INDEX(DATOS!I:I,MATCH(CHECKLIST!A548,DATOS!BM:BM,0),1),"")</f>
        <v/>
      </c>
      <c r="D548" t="str">
        <f>IFERROR(INDEX(DATOS!R:R,MATCH(CHECKLIST!E548,DATOS!F:F,0),1),"")</f>
        <v/>
      </c>
      <c r="E548" s="17" t="str">
        <f>IFERROR(INDEX(DATOS!F:F,MATCH(CHECKLIST!A548,DATOS!BM:BM,0),1),"")</f>
        <v/>
      </c>
      <c r="F548" s="3" t="str">
        <f>IFERROR(IF(INDEX(DATOS!AL:AL,MATCH(CHECKLIST!B548,DATOS!B:B,0),1)=0,"",INDEX(DATOS!AL:AL,MATCH(CHECKLIST!B548,DATOS!B:B,0),1)),"")</f>
        <v/>
      </c>
      <c r="G548" s="18" t="str">
        <f>IFERROR(IF(INDEX(DATOS!AQ:AQ,MATCH(CHECKLIST!B548,DATOS!B:B,0),1)=0,"",INDEX(DATOS!AQ:AQ,MATCH(CHECKLIST!B548,DATOS!B:B,0),1)),"")</f>
        <v/>
      </c>
      <c r="H548" s="18" t="str">
        <f>IF(IFERROR(FIND(H$13,INDEX(DATOS!BS:BS,MATCH(CHECKLIST!B548,DATOS!B:B,0),1),1),"")="",IF(IFERROR(FIND("VENCIDA",INDEX(DATOS!AC:AC,MATCH(CHECKLIST!B548,DATOS!B:B,0),1),1),"")="","","VENCIDO"),"X")</f>
        <v/>
      </c>
      <c r="I548" s="18" t="str">
        <f>IFERROR(IF(INDEX(DATOS!AU:AU,MATCH(CHECKLIST!B548,DATOS!B:B,0),1)=0,"",INDEX(DATOS!AU:AU,MATCH(CHECKLIST!B548,DATOS!B:B,0),1)),"")</f>
        <v/>
      </c>
      <c r="J548" s="18" t="str">
        <f>IFERROR(IF(INDEX(DATOS!AS:AS,MATCH(CHECKLIST!B548,DATOS!B:B,0),1)=0,"",INDEX(DATOS!AS:AS,MATCH(CHECKLIST!B548,DATOS!B:B,0),1)),"")</f>
        <v/>
      </c>
      <c r="K548" s="50" t="str">
        <f>IFERROR(IF(INDEX(DATOS!AT:AT,MATCH(CHECKLIST!B548,DATOS!B:B,0),1)=0,"",INDEX(DATOS!AT:AT,MATCH(CHECKLIST!B548,DATOS!B:B,0),1)),"")</f>
        <v/>
      </c>
      <c r="L548" s="18" t="str">
        <f>IFERROR(IF(INDEX(DATOS!AV:AV,MATCH(CHECKLIST!B548,DATOS!B:B,0),1)=0,"",INDEX(DATOS!AV:AV,MATCH(CHECKLIST!B548,DATOS!B:B,0),1)),"")</f>
        <v/>
      </c>
      <c r="M548" s="18" t="str">
        <f>IFERROR(IF(INDEX(DATOS!AV:AV,MATCH(CHECKLIST!B548,DATOS!B:B,0),1)=0,"",INDEX(DATOS!AV:AV,MATCH(CHECKLIST!B548,DATOS!B:B,0),1)),"")</f>
        <v/>
      </c>
      <c r="N548" s="50" t="str">
        <f ca="1">IFERROR(IF(INDEX(DATOS!K:K,MATCH(CHECKLIST!B548,DATOS!B:B,0),1)="","X",IF(INDEX(DATOS!K:K,MATCH(CHECKLIST!B548,DATOS!B:B,0),1)&gt;YEAR(TODAY())-1,"","VENCIDA")),"")</f>
        <v/>
      </c>
      <c r="O548" s="50"/>
      <c r="P548" s="18" t="str">
        <f>IFERROR(IF(INDEX(DATOS!AW:AW,MATCH(CHECKLIST!B548,DATOS!B:B,0),1)=0,"",INDEX(DATOS!AW:AW,MATCH(CHECKLIST!B548,DATOS!B:B,0),1)),"")</f>
        <v/>
      </c>
      <c r="Q548" s="18" t="str">
        <f>IFERROR(IF(INDEX(DATOS!AX:AX,MATCH(CHECKLIST!B548,DATOS!B:B,0),1)=0,"",INDEX(DATOS!AX:AX,MATCH(CHECKLIST!B548,DATOS!B:B,0),1)),"")</f>
        <v/>
      </c>
      <c r="S548">
        <f t="shared" si="26"/>
        <v>0</v>
      </c>
      <c r="U548" t="str">
        <f t="shared" si="24"/>
        <v/>
      </c>
      <c r="V548" t="str">
        <f t="shared" si="25"/>
        <v/>
      </c>
    </row>
    <row r="549" spans="1:22" x14ac:dyDescent="0.25">
      <c r="A549" s="13">
        <v>536</v>
      </c>
      <c r="B549" t="str">
        <f>IFERROR(INDEX(DATOS!B:B,MATCH(CHECKLIST!A549,DATOS!BM:BM,0),1),"")</f>
        <v/>
      </c>
      <c r="C549" t="str">
        <f>IFERROR(INDEX(DATOS!I:I,MATCH(CHECKLIST!A549,DATOS!BM:BM,0),1),"")</f>
        <v/>
      </c>
      <c r="D549" t="str">
        <f>IFERROR(INDEX(DATOS!R:R,MATCH(CHECKLIST!E549,DATOS!F:F,0),1),"")</f>
        <v/>
      </c>
      <c r="E549" s="17" t="str">
        <f>IFERROR(INDEX(DATOS!F:F,MATCH(CHECKLIST!A549,DATOS!BM:BM,0),1),"")</f>
        <v/>
      </c>
      <c r="F549" s="3" t="str">
        <f>IFERROR(IF(INDEX(DATOS!AL:AL,MATCH(CHECKLIST!B549,DATOS!B:B,0),1)=0,"",INDEX(DATOS!AL:AL,MATCH(CHECKLIST!B549,DATOS!B:B,0),1)),"")</f>
        <v/>
      </c>
      <c r="G549" s="18" t="str">
        <f>IFERROR(IF(INDEX(DATOS!AQ:AQ,MATCH(CHECKLIST!B549,DATOS!B:B,0),1)=0,"",INDEX(DATOS!AQ:AQ,MATCH(CHECKLIST!B549,DATOS!B:B,0),1)),"")</f>
        <v/>
      </c>
      <c r="H549" s="18" t="str">
        <f>IF(IFERROR(FIND(H$13,INDEX(DATOS!BS:BS,MATCH(CHECKLIST!B549,DATOS!B:B,0),1),1),"")="",IF(IFERROR(FIND("VENCIDA",INDEX(DATOS!AC:AC,MATCH(CHECKLIST!B549,DATOS!B:B,0),1),1),"")="","","VENCIDO"),"X")</f>
        <v/>
      </c>
      <c r="I549" s="18" t="str">
        <f>IFERROR(IF(INDEX(DATOS!AU:AU,MATCH(CHECKLIST!B549,DATOS!B:B,0),1)=0,"",INDEX(DATOS!AU:AU,MATCH(CHECKLIST!B549,DATOS!B:B,0),1)),"")</f>
        <v/>
      </c>
      <c r="J549" s="18" t="str">
        <f>IFERROR(IF(INDEX(DATOS!AS:AS,MATCH(CHECKLIST!B549,DATOS!B:B,0),1)=0,"",INDEX(DATOS!AS:AS,MATCH(CHECKLIST!B549,DATOS!B:B,0),1)),"")</f>
        <v/>
      </c>
      <c r="K549" s="50" t="str">
        <f>IFERROR(IF(INDEX(DATOS!AT:AT,MATCH(CHECKLIST!B549,DATOS!B:B,0),1)=0,"",INDEX(DATOS!AT:AT,MATCH(CHECKLIST!B549,DATOS!B:B,0),1)),"")</f>
        <v/>
      </c>
      <c r="L549" s="18" t="str">
        <f>IFERROR(IF(INDEX(DATOS!AV:AV,MATCH(CHECKLIST!B549,DATOS!B:B,0),1)=0,"",INDEX(DATOS!AV:AV,MATCH(CHECKLIST!B549,DATOS!B:B,0),1)),"")</f>
        <v/>
      </c>
      <c r="M549" s="18" t="str">
        <f>IFERROR(IF(INDEX(DATOS!AV:AV,MATCH(CHECKLIST!B549,DATOS!B:B,0),1)=0,"",INDEX(DATOS!AV:AV,MATCH(CHECKLIST!B549,DATOS!B:B,0),1)),"")</f>
        <v/>
      </c>
      <c r="N549" s="50" t="str">
        <f ca="1">IFERROR(IF(INDEX(DATOS!K:K,MATCH(CHECKLIST!B549,DATOS!B:B,0),1)="","X",IF(INDEX(DATOS!K:K,MATCH(CHECKLIST!B549,DATOS!B:B,0),1)&gt;YEAR(TODAY())-1,"","VENCIDA")),"")</f>
        <v/>
      </c>
      <c r="O549" s="50"/>
      <c r="P549" s="18" t="str">
        <f>IFERROR(IF(INDEX(DATOS!AW:AW,MATCH(CHECKLIST!B549,DATOS!B:B,0),1)=0,"",INDEX(DATOS!AW:AW,MATCH(CHECKLIST!B549,DATOS!B:B,0),1)),"")</f>
        <v/>
      </c>
      <c r="Q549" s="18" t="str">
        <f>IFERROR(IF(INDEX(DATOS!AX:AX,MATCH(CHECKLIST!B549,DATOS!B:B,0),1)=0,"",INDEX(DATOS!AX:AX,MATCH(CHECKLIST!B549,DATOS!B:B,0),1)),"")</f>
        <v/>
      </c>
      <c r="R549" t="str">
        <f>IF(B549="","",1)</f>
        <v/>
      </c>
      <c r="S549" t="str">
        <f t="shared" si="26"/>
        <v/>
      </c>
      <c r="U549" t="str">
        <f t="shared" si="24"/>
        <v/>
      </c>
      <c r="V549" t="str">
        <f t="shared" si="25"/>
        <v/>
      </c>
    </row>
    <row r="550" spans="1:22" x14ac:dyDescent="0.25">
      <c r="A550" s="13">
        <v>537</v>
      </c>
      <c r="B550" t="str">
        <f>IFERROR(INDEX(DATOS!B:B,MATCH(CHECKLIST!A550,DATOS!BM:BM,0),1),"")</f>
        <v/>
      </c>
      <c r="C550" t="str">
        <f>IFERROR(INDEX(DATOS!I:I,MATCH(CHECKLIST!A550,DATOS!BM:BM,0),1),"")</f>
        <v/>
      </c>
      <c r="D550" t="str">
        <f>IFERROR(INDEX(DATOS!R:R,MATCH(CHECKLIST!E550,DATOS!F:F,0),1),"")</f>
        <v/>
      </c>
      <c r="E550" s="17" t="str">
        <f>IFERROR(INDEX(DATOS!F:F,MATCH(CHECKLIST!A550,DATOS!BM:BM,0),1),"")</f>
        <v/>
      </c>
      <c r="F550" s="3" t="str">
        <f>IFERROR(IF(INDEX(DATOS!AL:AL,MATCH(CHECKLIST!B550,DATOS!B:B,0),1)=0,"",INDEX(DATOS!AL:AL,MATCH(CHECKLIST!B550,DATOS!B:B,0),1)),"")</f>
        <v/>
      </c>
      <c r="G550" s="18" t="str">
        <f>IFERROR(IF(INDEX(DATOS!AQ:AQ,MATCH(CHECKLIST!B550,DATOS!B:B,0),1)=0,"",INDEX(DATOS!AQ:AQ,MATCH(CHECKLIST!B550,DATOS!B:B,0),1)),"")</f>
        <v/>
      </c>
      <c r="H550" s="18" t="str">
        <f>IF(IFERROR(FIND(H$13,INDEX(DATOS!BS:BS,MATCH(CHECKLIST!B550,DATOS!B:B,0),1),1),"")="",IF(IFERROR(FIND("VENCIDA",INDEX(DATOS!AC:AC,MATCH(CHECKLIST!B550,DATOS!B:B,0),1),1),"")="","","VENCIDO"),"X")</f>
        <v/>
      </c>
      <c r="I550" s="18" t="str">
        <f>IFERROR(IF(INDEX(DATOS!AU:AU,MATCH(CHECKLIST!B550,DATOS!B:B,0),1)=0,"",INDEX(DATOS!AU:AU,MATCH(CHECKLIST!B550,DATOS!B:B,0),1)),"")</f>
        <v/>
      </c>
      <c r="J550" s="18" t="str">
        <f>IFERROR(IF(INDEX(DATOS!AS:AS,MATCH(CHECKLIST!B550,DATOS!B:B,0),1)=0,"",INDEX(DATOS!AS:AS,MATCH(CHECKLIST!B550,DATOS!B:B,0),1)),"")</f>
        <v/>
      </c>
      <c r="K550" s="50" t="str">
        <f>IFERROR(IF(INDEX(DATOS!AT:AT,MATCH(CHECKLIST!B550,DATOS!B:B,0),1)=0,"",INDEX(DATOS!AT:AT,MATCH(CHECKLIST!B550,DATOS!B:B,0),1)),"")</f>
        <v/>
      </c>
      <c r="L550" s="18" t="str">
        <f>IFERROR(IF(INDEX(DATOS!AV:AV,MATCH(CHECKLIST!B550,DATOS!B:B,0),1)=0,"",INDEX(DATOS!AV:AV,MATCH(CHECKLIST!B550,DATOS!B:B,0),1)),"")</f>
        <v/>
      </c>
      <c r="M550" s="18" t="str">
        <f>IFERROR(IF(INDEX(DATOS!AV:AV,MATCH(CHECKLIST!B550,DATOS!B:B,0),1)=0,"",INDEX(DATOS!AV:AV,MATCH(CHECKLIST!B550,DATOS!B:B,0),1)),"")</f>
        <v/>
      </c>
      <c r="N550" s="50" t="str">
        <f ca="1">IFERROR(IF(INDEX(DATOS!K:K,MATCH(CHECKLIST!B550,DATOS!B:B,0),1)="","X",IF(INDEX(DATOS!K:K,MATCH(CHECKLIST!B550,DATOS!B:B,0),1)&gt;YEAR(TODAY())-1,"","VENCIDA")),"")</f>
        <v/>
      </c>
      <c r="O550" s="50"/>
      <c r="P550" s="18" t="str">
        <f>IFERROR(IF(INDEX(DATOS!AW:AW,MATCH(CHECKLIST!B550,DATOS!B:B,0),1)=0,"",INDEX(DATOS!AW:AW,MATCH(CHECKLIST!B550,DATOS!B:B,0),1)),"")</f>
        <v/>
      </c>
      <c r="Q550" s="18" t="str">
        <f>IFERROR(IF(INDEX(DATOS!AX:AX,MATCH(CHECKLIST!B550,DATOS!B:B,0),1)=0,"",INDEX(DATOS!AX:AX,MATCH(CHECKLIST!B550,DATOS!B:B,0),1)),"")</f>
        <v/>
      </c>
      <c r="S550">
        <f t="shared" si="26"/>
        <v>0</v>
      </c>
      <c r="U550" t="str">
        <f t="shared" si="24"/>
        <v/>
      </c>
      <c r="V550" t="str">
        <f t="shared" si="25"/>
        <v/>
      </c>
    </row>
    <row r="551" spans="1:22" x14ac:dyDescent="0.25">
      <c r="A551" s="13">
        <v>538</v>
      </c>
      <c r="B551" t="str">
        <f>IFERROR(INDEX(DATOS!B:B,MATCH(CHECKLIST!A551,DATOS!BM:BM,0),1),"")</f>
        <v/>
      </c>
      <c r="C551" t="str">
        <f>IFERROR(INDEX(DATOS!I:I,MATCH(CHECKLIST!A551,DATOS!BM:BM,0),1),"")</f>
        <v/>
      </c>
      <c r="D551" t="str">
        <f>IFERROR(INDEX(DATOS!R:R,MATCH(CHECKLIST!E551,DATOS!F:F,0),1),"")</f>
        <v/>
      </c>
      <c r="E551" s="17" t="str">
        <f>IFERROR(INDEX(DATOS!F:F,MATCH(CHECKLIST!A551,DATOS!BM:BM,0),1),"")</f>
        <v/>
      </c>
      <c r="F551" s="3" t="str">
        <f>IFERROR(IF(INDEX(DATOS!AL:AL,MATCH(CHECKLIST!B551,DATOS!B:B,0),1)=0,"",INDEX(DATOS!AL:AL,MATCH(CHECKLIST!B551,DATOS!B:B,0),1)),"")</f>
        <v/>
      </c>
      <c r="G551" s="18" t="str">
        <f>IFERROR(IF(INDEX(DATOS!AQ:AQ,MATCH(CHECKLIST!B551,DATOS!B:B,0),1)=0,"",INDEX(DATOS!AQ:AQ,MATCH(CHECKLIST!B551,DATOS!B:B,0),1)),"")</f>
        <v/>
      </c>
      <c r="H551" s="18" t="str">
        <f>IF(IFERROR(FIND(H$13,INDEX(DATOS!BS:BS,MATCH(CHECKLIST!B551,DATOS!B:B,0),1),1),"")="",IF(IFERROR(FIND("VENCIDA",INDEX(DATOS!AC:AC,MATCH(CHECKLIST!B551,DATOS!B:B,0),1),1),"")="","","VENCIDO"),"X")</f>
        <v/>
      </c>
      <c r="I551" s="18" t="str">
        <f>IFERROR(IF(INDEX(DATOS!AU:AU,MATCH(CHECKLIST!B551,DATOS!B:B,0),1)=0,"",INDEX(DATOS!AU:AU,MATCH(CHECKLIST!B551,DATOS!B:B,0),1)),"")</f>
        <v/>
      </c>
      <c r="J551" s="18" t="str">
        <f>IFERROR(IF(INDEX(DATOS!AS:AS,MATCH(CHECKLIST!B551,DATOS!B:B,0),1)=0,"",INDEX(DATOS!AS:AS,MATCH(CHECKLIST!B551,DATOS!B:B,0),1)),"")</f>
        <v/>
      </c>
      <c r="K551" s="50" t="str">
        <f>IFERROR(IF(INDEX(DATOS!AT:AT,MATCH(CHECKLIST!B551,DATOS!B:B,0),1)=0,"",INDEX(DATOS!AT:AT,MATCH(CHECKLIST!B551,DATOS!B:B,0),1)),"")</f>
        <v/>
      </c>
      <c r="L551" s="18" t="str">
        <f>IFERROR(IF(INDEX(DATOS!AV:AV,MATCH(CHECKLIST!B551,DATOS!B:B,0),1)=0,"",INDEX(DATOS!AV:AV,MATCH(CHECKLIST!B551,DATOS!B:B,0),1)),"")</f>
        <v/>
      </c>
      <c r="M551" s="18" t="str">
        <f>IFERROR(IF(INDEX(DATOS!AV:AV,MATCH(CHECKLIST!B551,DATOS!B:B,0),1)=0,"",INDEX(DATOS!AV:AV,MATCH(CHECKLIST!B551,DATOS!B:B,0),1)),"")</f>
        <v/>
      </c>
      <c r="N551" s="50" t="str">
        <f ca="1">IFERROR(IF(INDEX(DATOS!K:K,MATCH(CHECKLIST!B551,DATOS!B:B,0),1)="","X",IF(INDEX(DATOS!K:K,MATCH(CHECKLIST!B551,DATOS!B:B,0),1)&gt;YEAR(TODAY())-1,"","VENCIDA")),"")</f>
        <v/>
      </c>
      <c r="O551" s="50"/>
      <c r="P551" s="18" t="str">
        <f>IFERROR(IF(INDEX(DATOS!AW:AW,MATCH(CHECKLIST!B551,DATOS!B:B,0),1)=0,"",INDEX(DATOS!AW:AW,MATCH(CHECKLIST!B551,DATOS!B:B,0),1)),"")</f>
        <v/>
      </c>
      <c r="Q551" s="18" t="str">
        <f>IFERROR(IF(INDEX(DATOS!AX:AX,MATCH(CHECKLIST!B551,DATOS!B:B,0),1)=0,"",INDEX(DATOS!AX:AX,MATCH(CHECKLIST!B551,DATOS!B:B,0),1)),"")</f>
        <v/>
      </c>
      <c r="R551" t="str">
        <f>IF(B551="","",1)</f>
        <v/>
      </c>
      <c r="S551" t="str">
        <f t="shared" si="26"/>
        <v/>
      </c>
      <c r="U551" t="str">
        <f t="shared" si="24"/>
        <v/>
      </c>
      <c r="V551" t="str">
        <f t="shared" si="25"/>
        <v/>
      </c>
    </row>
    <row r="552" spans="1:22" x14ac:dyDescent="0.25">
      <c r="A552" s="13">
        <v>539</v>
      </c>
      <c r="B552" t="str">
        <f>IFERROR(INDEX(DATOS!B:B,MATCH(CHECKLIST!A552,DATOS!BM:BM,0),1),"")</f>
        <v/>
      </c>
      <c r="C552" t="str">
        <f>IFERROR(INDEX(DATOS!I:I,MATCH(CHECKLIST!A552,DATOS!BM:BM,0),1),"")</f>
        <v/>
      </c>
      <c r="D552" t="str">
        <f>IFERROR(INDEX(DATOS!R:R,MATCH(CHECKLIST!E552,DATOS!F:F,0),1),"")</f>
        <v/>
      </c>
      <c r="E552" s="17" t="str">
        <f>IFERROR(INDEX(DATOS!F:F,MATCH(CHECKLIST!A552,DATOS!BM:BM,0),1),"")</f>
        <v/>
      </c>
      <c r="F552" s="3" t="str">
        <f>IFERROR(IF(INDEX(DATOS!AL:AL,MATCH(CHECKLIST!B552,DATOS!B:B,0),1)=0,"",INDEX(DATOS!AL:AL,MATCH(CHECKLIST!B552,DATOS!B:B,0),1)),"")</f>
        <v/>
      </c>
      <c r="G552" s="18" t="str">
        <f>IFERROR(IF(INDEX(DATOS!AQ:AQ,MATCH(CHECKLIST!B552,DATOS!B:B,0),1)=0,"",INDEX(DATOS!AQ:AQ,MATCH(CHECKLIST!B552,DATOS!B:B,0),1)),"")</f>
        <v/>
      </c>
      <c r="H552" s="18" t="str">
        <f>IF(IFERROR(FIND(H$13,INDEX(DATOS!BS:BS,MATCH(CHECKLIST!B552,DATOS!B:B,0),1),1),"")="",IF(IFERROR(FIND("VENCIDA",INDEX(DATOS!AC:AC,MATCH(CHECKLIST!B552,DATOS!B:B,0),1),1),"")="","","VENCIDO"),"X")</f>
        <v/>
      </c>
      <c r="I552" s="18" t="str">
        <f>IFERROR(IF(INDEX(DATOS!AU:AU,MATCH(CHECKLIST!B552,DATOS!B:B,0),1)=0,"",INDEX(DATOS!AU:AU,MATCH(CHECKLIST!B552,DATOS!B:B,0),1)),"")</f>
        <v/>
      </c>
      <c r="J552" s="18" t="str">
        <f>IFERROR(IF(INDEX(DATOS!AS:AS,MATCH(CHECKLIST!B552,DATOS!B:B,0),1)=0,"",INDEX(DATOS!AS:AS,MATCH(CHECKLIST!B552,DATOS!B:B,0),1)),"")</f>
        <v/>
      </c>
      <c r="K552" s="50" t="str">
        <f>IFERROR(IF(INDEX(DATOS!AT:AT,MATCH(CHECKLIST!B552,DATOS!B:B,0),1)=0,"",INDEX(DATOS!AT:AT,MATCH(CHECKLIST!B552,DATOS!B:B,0),1)),"")</f>
        <v/>
      </c>
      <c r="L552" s="18" t="str">
        <f>IFERROR(IF(INDEX(DATOS!AV:AV,MATCH(CHECKLIST!B552,DATOS!B:B,0),1)=0,"",INDEX(DATOS!AV:AV,MATCH(CHECKLIST!B552,DATOS!B:B,0),1)),"")</f>
        <v/>
      </c>
      <c r="M552" s="18" t="str">
        <f>IFERROR(IF(INDEX(DATOS!AV:AV,MATCH(CHECKLIST!B552,DATOS!B:B,0),1)=0,"",INDEX(DATOS!AV:AV,MATCH(CHECKLIST!B552,DATOS!B:B,0),1)),"")</f>
        <v/>
      </c>
      <c r="N552" s="50" t="str">
        <f ca="1">IFERROR(IF(INDEX(DATOS!K:K,MATCH(CHECKLIST!B552,DATOS!B:B,0),1)="","X",IF(INDEX(DATOS!K:K,MATCH(CHECKLIST!B552,DATOS!B:B,0),1)&gt;YEAR(TODAY())-1,"","VENCIDA")),"")</f>
        <v/>
      </c>
      <c r="O552" s="50"/>
      <c r="P552" s="18" t="str">
        <f>IFERROR(IF(INDEX(DATOS!AW:AW,MATCH(CHECKLIST!B552,DATOS!B:B,0),1)=0,"",INDEX(DATOS!AW:AW,MATCH(CHECKLIST!B552,DATOS!B:B,0),1)),"")</f>
        <v/>
      </c>
      <c r="Q552" s="18" t="str">
        <f>IFERROR(IF(INDEX(DATOS!AX:AX,MATCH(CHECKLIST!B552,DATOS!B:B,0),1)=0,"",INDEX(DATOS!AX:AX,MATCH(CHECKLIST!B552,DATOS!B:B,0),1)),"")</f>
        <v/>
      </c>
      <c r="S552">
        <f t="shared" si="26"/>
        <v>0</v>
      </c>
      <c r="U552" t="str">
        <f t="shared" si="24"/>
        <v/>
      </c>
      <c r="V552" t="str">
        <f t="shared" si="25"/>
        <v/>
      </c>
    </row>
    <row r="553" spans="1:22" x14ac:dyDescent="0.25">
      <c r="A553" s="13">
        <v>540</v>
      </c>
      <c r="B553" t="str">
        <f>IFERROR(INDEX(DATOS!B:B,MATCH(CHECKLIST!A553,DATOS!BM:BM,0),1),"")</f>
        <v/>
      </c>
      <c r="C553" t="str">
        <f>IFERROR(INDEX(DATOS!I:I,MATCH(CHECKLIST!A553,DATOS!BM:BM,0),1),"")</f>
        <v/>
      </c>
      <c r="D553" t="str">
        <f>IFERROR(INDEX(DATOS!R:R,MATCH(CHECKLIST!E553,DATOS!F:F,0),1),"")</f>
        <v/>
      </c>
      <c r="E553" s="17" t="str">
        <f>IFERROR(INDEX(DATOS!F:F,MATCH(CHECKLIST!A553,DATOS!BM:BM,0),1),"")</f>
        <v/>
      </c>
      <c r="F553" s="3" t="str">
        <f>IFERROR(IF(INDEX(DATOS!AL:AL,MATCH(CHECKLIST!B553,DATOS!B:B,0),1)=0,"",INDEX(DATOS!AL:AL,MATCH(CHECKLIST!B553,DATOS!B:B,0),1)),"")</f>
        <v/>
      </c>
      <c r="G553" s="18" t="str">
        <f>IFERROR(IF(INDEX(DATOS!AQ:AQ,MATCH(CHECKLIST!B553,DATOS!B:B,0),1)=0,"",INDEX(DATOS!AQ:AQ,MATCH(CHECKLIST!B553,DATOS!B:B,0),1)),"")</f>
        <v/>
      </c>
      <c r="H553" s="18" t="str">
        <f>IF(IFERROR(FIND(H$13,INDEX(DATOS!BS:BS,MATCH(CHECKLIST!B553,DATOS!B:B,0),1),1),"")="",IF(IFERROR(FIND("VENCIDA",INDEX(DATOS!AC:AC,MATCH(CHECKLIST!B553,DATOS!B:B,0),1),1),"")="","","VENCIDO"),"X")</f>
        <v/>
      </c>
      <c r="I553" s="18" t="str">
        <f>IFERROR(IF(INDEX(DATOS!AU:AU,MATCH(CHECKLIST!B553,DATOS!B:B,0),1)=0,"",INDEX(DATOS!AU:AU,MATCH(CHECKLIST!B553,DATOS!B:B,0),1)),"")</f>
        <v/>
      </c>
      <c r="J553" s="18" t="str">
        <f>IFERROR(IF(INDEX(DATOS!AS:AS,MATCH(CHECKLIST!B553,DATOS!B:B,0),1)=0,"",INDEX(DATOS!AS:AS,MATCH(CHECKLIST!B553,DATOS!B:B,0),1)),"")</f>
        <v/>
      </c>
      <c r="K553" s="50" t="str">
        <f>IFERROR(IF(INDEX(DATOS!AT:AT,MATCH(CHECKLIST!B553,DATOS!B:B,0),1)=0,"",INDEX(DATOS!AT:AT,MATCH(CHECKLIST!B553,DATOS!B:B,0),1)),"")</f>
        <v/>
      </c>
      <c r="L553" s="18" t="str">
        <f>IFERROR(IF(INDEX(DATOS!AV:AV,MATCH(CHECKLIST!B553,DATOS!B:B,0),1)=0,"",INDEX(DATOS!AV:AV,MATCH(CHECKLIST!B553,DATOS!B:B,0),1)),"")</f>
        <v/>
      </c>
      <c r="M553" s="18" t="str">
        <f>IFERROR(IF(INDEX(DATOS!AV:AV,MATCH(CHECKLIST!B553,DATOS!B:B,0),1)=0,"",INDEX(DATOS!AV:AV,MATCH(CHECKLIST!B553,DATOS!B:B,0),1)),"")</f>
        <v/>
      </c>
      <c r="N553" s="50" t="str">
        <f ca="1">IFERROR(IF(INDEX(DATOS!K:K,MATCH(CHECKLIST!B553,DATOS!B:B,0),1)="","X",IF(INDEX(DATOS!K:K,MATCH(CHECKLIST!B553,DATOS!B:B,0),1)&gt;YEAR(TODAY())-1,"","VENCIDA")),"")</f>
        <v/>
      </c>
      <c r="O553" s="50"/>
      <c r="P553" s="18" t="str">
        <f>IFERROR(IF(INDEX(DATOS!AW:AW,MATCH(CHECKLIST!B553,DATOS!B:B,0),1)=0,"",INDEX(DATOS!AW:AW,MATCH(CHECKLIST!B553,DATOS!B:B,0),1)),"")</f>
        <v/>
      </c>
      <c r="Q553" s="18" t="str">
        <f>IFERROR(IF(INDEX(DATOS!AX:AX,MATCH(CHECKLIST!B553,DATOS!B:B,0),1)=0,"",INDEX(DATOS!AX:AX,MATCH(CHECKLIST!B553,DATOS!B:B,0),1)),"")</f>
        <v/>
      </c>
      <c r="R553" t="str">
        <f>IF(B553="","",1)</f>
        <v/>
      </c>
      <c r="S553" t="str">
        <f t="shared" si="26"/>
        <v/>
      </c>
      <c r="U553" t="str">
        <f t="shared" si="24"/>
        <v/>
      </c>
      <c r="V553" t="str">
        <f t="shared" si="25"/>
        <v/>
      </c>
    </row>
    <row r="554" spans="1:22" x14ac:dyDescent="0.25">
      <c r="A554" s="13">
        <v>541</v>
      </c>
      <c r="B554" t="str">
        <f>IFERROR(INDEX(DATOS!B:B,MATCH(CHECKLIST!A554,DATOS!BM:BM,0),1),"")</f>
        <v/>
      </c>
      <c r="C554" t="str">
        <f>IFERROR(INDEX(DATOS!I:I,MATCH(CHECKLIST!A554,DATOS!BM:BM,0),1),"")</f>
        <v/>
      </c>
      <c r="D554" t="str">
        <f>IFERROR(INDEX(DATOS!R:R,MATCH(CHECKLIST!E554,DATOS!F:F,0),1),"")</f>
        <v/>
      </c>
      <c r="E554" s="17" t="str">
        <f>IFERROR(INDEX(DATOS!F:F,MATCH(CHECKLIST!A554,DATOS!BM:BM,0),1),"")</f>
        <v/>
      </c>
      <c r="F554" s="3" t="str">
        <f>IFERROR(IF(INDEX(DATOS!AL:AL,MATCH(CHECKLIST!B554,DATOS!B:B,0),1)=0,"",INDEX(DATOS!AL:AL,MATCH(CHECKLIST!B554,DATOS!B:B,0),1)),"")</f>
        <v/>
      </c>
      <c r="G554" s="18" t="str">
        <f>IFERROR(IF(INDEX(DATOS!AQ:AQ,MATCH(CHECKLIST!B554,DATOS!B:B,0),1)=0,"",INDEX(DATOS!AQ:AQ,MATCH(CHECKLIST!B554,DATOS!B:B,0),1)),"")</f>
        <v/>
      </c>
      <c r="H554" s="18" t="str">
        <f>IF(IFERROR(FIND(H$13,INDEX(DATOS!BS:BS,MATCH(CHECKLIST!B554,DATOS!B:B,0),1),1),"")="",IF(IFERROR(FIND("VENCIDA",INDEX(DATOS!AC:AC,MATCH(CHECKLIST!B554,DATOS!B:B,0),1),1),"")="","","VENCIDO"),"X")</f>
        <v/>
      </c>
      <c r="I554" s="18" t="str">
        <f>IFERROR(IF(INDEX(DATOS!AU:AU,MATCH(CHECKLIST!B554,DATOS!B:B,0),1)=0,"",INDEX(DATOS!AU:AU,MATCH(CHECKLIST!B554,DATOS!B:B,0),1)),"")</f>
        <v/>
      </c>
      <c r="J554" s="18" t="str">
        <f>IFERROR(IF(INDEX(DATOS!AS:AS,MATCH(CHECKLIST!B554,DATOS!B:B,0),1)=0,"",INDEX(DATOS!AS:AS,MATCH(CHECKLIST!B554,DATOS!B:B,0),1)),"")</f>
        <v/>
      </c>
      <c r="K554" s="50" t="str">
        <f>IFERROR(IF(INDEX(DATOS!AT:AT,MATCH(CHECKLIST!B554,DATOS!B:B,0),1)=0,"",INDEX(DATOS!AT:AT,MATCH(CHECKLIST!B554,DATOS!B:B,0),1)),"")</f>
        <v/>
      </c>
      <c r="L554" s="18" t="str">
        <f>IFERROR(IF(INDEX(DATOS!AV:AV,MATCH(CHECKLIST!B554,DATOS!B:B,0),1)=0,"",INDEX(DATOS!AV:AV,MATCH(CHECKLIST!B554,DATOS!B:B,0),1)),"")</f>
        <v/>
      </c>
      <c r="M554" s="18" t="str">
        <f>IFERROR(IF(INDEX(DATOS!AV:AV,MATCH(CHECKLIST!B554,DATOS!B:B,0),1)=0,"",INDEX(DATOS!AV:AV,MATCH(CHECKLIST!B554,DATOS!B:B,0),1)),"")</f>
        <v/>
      </c>
      <c r="N554" s="50" t="str">
        <f ca="1">IFERROR(IF(INDEX(DATOS!K:K,MATCH(CHECKLIST!B554,DATOS!B:B,0),1)="","X",IF(INDEX(DATOS!K:K,MATCH(CHECKLIST!B554,DATOS!B:B,0),1)&gt;YEAR(TODAY())-1,"","VENCIDA")),"")</f>
        <v/>
      </c>
      <c r="O554" s="50"/>
      <c r="P554" s="18" t="str">
        <f>IFERROR(IF(INDEX(DATOS!AW:AW,MATCH(CHECKLIST!B554,DATOS!B:B,0),1)=0,"",INDEX(DATOS!AW:AW,MATCH(CHECKLIST!B554,DATOS!B:B,0),1)),"")</f>
        <v/>
      </c>
      <c r="Q554" s="18" t="str">
        <f>IFERROR(IF(INDEX(DATOS!AX:AX,MATCH(CHECKLIST!B554,DATOS!B:B,0),1)=0,"",INDEX(DATOS!AX:AX,MATCH(CHECKLIST!B554,DATOS!B:B,0),1)),"")</f>
        <v/>
      </c>
      <c r="S554">
        <f t="shared" si="26"/>
        <v>0</v>
      </c>
      <c r="U554" t="str">
        <f t="shared" si="24"/>
        <v/>
      </c>
      <c r="V554" t="str">
        <f t="shared" si="25"/>
        <v/>
      </c>
    </row>
    <row r="555" spans="1:22" x14ac:dyDescent="0.25">
      <c r="A555" s="13">
        <v>542</v>
      </c>
      <c r="B555" t="str">
        <f>IFERROR(INDEX(DATOS!B:B,MATCH(CHECKLIST!A555,DATOS!BM:BM,0),1),"")</f>
        <v/>
      </c>
      <c r="C555" t="str">
        <f>IFERROR(INDEX(DATOS!I:I,MATCH(CHECKLIST!A555,DATOS!BM:BM,0),1),"")</f>
        <v/>
      </c>
      <c r="D555" t="str">
        <f>IFERROR(INDEX(DATOS!R:R,MATCH(CHECKLIST!E555,DATOS!F:F,0),1),"")</f>
        <v/>
      </c>
      <c r="E555" s="17" t="str">
        <f>IFERROR(INDEX(DATOS!F:F,MATCH(CHECKLIST!A555,DATOS!BM:BM,0),1),"")</f>
        <v/>
      </c>
      <c r="F555" s="3" t="str">
        <f>IFERROR(IF(INDEX(DATOS!AL:AL,MATCH(CHECKLIST!B555,DATOS!B:B,0),1)=0,"",INDEX(DATOS!AL:AL,MATCH(CHECKLIST!B555,DATOS!B:B,0),1)),"")</f>
        <v/>
      </c>
      <c r="G555" s="18" t="str">
        <f>IFERROR(IF(INDEX(DATOS!AQ:AQ,MATCH(CHECKLIST!B555,DATOS!B:B,0),1)=0,"",INDEX(DATOS!AQ:AQ,MATCH(CHECKLIST!B555,DATOS!B:B,0),1)),"")</f>
        <v/>
      </c>
      <c r="H555" s="18" t="str">
        <f>IF(IFERROR(FIND(H$13,INDEX(DATOS!BS:BS,MATCH(CHECKLIST!B555,DATOS!B:B,0),1),1),"")="",IF(IFERROR(FIND("VENCIDA",INDEX(DATOS!AC:AC,MATCH(CHECKLIST!B555,DATOS!B:B,0),1),1),"")="","","VENCIDO"),"X")</f>
        <v/>
      </c>
      <c r="I555" s="18" t="str">
        <f>IFERROR(IF(INDEX(DATOS!AU:AU,MATCH(CHECKLIST!B555,DATOS!B:B,0),1)=0,"",INDEX(DATOS!AU:AU,MATCH(CHECKLIST!B555,DATOS!B:B,0),1)),"")</f>
        <v/>
      </c>
      <c r="J555" s="18" t="str">
        <f>IFERROR(IF(INDEX(DATOS!AS:AS,MATCH(CHECKLIST!B555,DATOS!B:B,0),1)=0,"",INDEX(DATOS!AS:AS,MATCH(CHECKLIST!B555,DATOS!B:B,0),1)),"")</f>
        <v/>
      </c>
      <c r="K555" s="50" t="str">
        <f>IFERROR(IF(INDEX(DATOS!AT:AT,MATCH(CHECKLIST!B555,DATOS!B:B,0),1)=0,"",INDEX(DATOS!AT:AT,MATCH(CHECKLIST!B555,DATOS!B:B,0),1)),"")</f>
        <v/>
      </c>
      <c r="L555" s="18" t="str">
        <f>IFERROR(IF(INDEX(DATOS!AV:AV,MATCH(CHECKLIST!B555,DATOS!B:B,0),1)=0,"",INDEX(DATOS!AV:AV,MATCH(CHECKLIST!B555,DATOS!B:B,0),1)),"")</f>
        <v/>
      </c>
      <c r="M555" s="18" t="str">
        <f>IFERROR(IF(INDEX(DATOS!AV:AV,MATCH(CHECKLIST!B555,DATOS!B:B,0),1)=0,"",INDEX(DATOS!AV:AV,MATCH(CHECKLIST!B555,DATOS!B:B,0),1)),"")</f>
        <v/>
      </c>
      <c r="N555" s="50" t="str">
        <f ca="1">IFERROR(IF(INDEX(DATOS!K:K,MATCH(CHECKLIST!B555,DATOS!B:B,0),1)="","X",IF(INDEX(DATOS!K:K,MATCH(CHECKLIST!B555,DATOS!B:B,0),1)&gt;YEAR(TODAY())-1,"","VENCIDA")),"")</f>
        <v/>
      </c>
      <c r="O555" s="50"/>
      <c r="P555" s="18" t="str">
        <f>IFERROR(IF(INDEX(DATOS!AW:AW,MATCH(CHECKLIST!B555,DATOS!B:B,0),1)=0,"",INDEX(DATOS!AW:AW,MATCH(CHECKLIST!B555,DATOS!B:B,0),1)),"")</f>
        <v/>
      </c>
      <c r="Q555" s="18" t="str">
        <f>IFERROR(IF(INDEX(DATOS!AX:AX,MATCH(CHECKLIST!B555,DATOS!B:B,0),1)=0,"",INDEX(DATOS!AX:AX,MATCH(CHECKLIST!B555,DATOS!B:B,0),1)),"")</f>
        <v/>
      </c>
      <c r="R555" t="str">
        <f>IF(B555="","",1)</f>
        <v/>
      </c>
      <c r="S555" t="str">
        <f t="shared" si="26"/>
        <v/>
      </c>
      <c r="U555" t="str">
        <f t="shared" si="24"/>
        <v/>
      </c>
      <c r="V555" t="str">
        <f t="shared" si="25"/>
        <v/>
      </c>
    </row>
    <row r="556" spans="1:22" x14ac:dyDescent="0.25">
      <c r="A556" s="13">
        <v>543</v>
      </c>
      <c r="B556" t="str">
        <f>IFERROR(INDEX(DATOS!B:B,MATCH(CHECKLIST!A556,DATOS!BM:BM,0),1),"")</f>
        <v/>
      </c>
      <c r="C556" t="str">
        <f>IFERROR(INDEX(DATOS!I:I,MATCH(CHECKLIST!A556,DATOS!BM:BM,0),1),"")</f>
        <v/>
      </c>
      <c r="D556" t="str">
        <f>IFERROR(INDEX(DATOS!R:R,MATCH(CHECKLIST!E556,DATOS!F:F,0),1),"")</f>
        <v/>
      </c>
      <c r="E556" s="17" t="str">
        <f>IFERROR(INDEX(DATOS!F:F,MATCH(CHECKLIST!A556,DATOS!BM:BM,0),1),"")</f>
        <v/>
      </c>
      <c r="F556" s="3" t="str">
        <f>IFERROR(IF(INDEX(DATOS!AL:AL,MATCH(CHECKLIST!B556,DATOS!B:B,0),1)=0,"",INDEX(DATOS!AL:AL,MATCH(CHECKLIST!B556,DATOS!B:B,0),1)),"")</f>
        <v/>
      </c>
      <c r="G556" s="18" t="str">
        <f>IFERROR(IF(INDEX(DATOS!AQ:AQ,MATCH(CHECKLIST!B556,DATOS!B:B,0),1)=0,"",INDEX(DATOS!AQ:AQ,MATCH(CHECKLIST!B556,DATOS!B:B,0),1)),"")</f>
        <v/>
      </c>
      <c r="H556" s="18" t="str">
        <f>IF(IFERROR(FIND(H$13,INDEX(DATOS!BS:BS,MATCH(CHECKLIST!B556,DATOS!B:B,0),1),1),"")="",IF(IFERROR(FIND("VENCIDA",INDEX(DATOS!AC:AC,MATCH(CHECKLIST!B556,DATOS!B:B,0),1),1),"")="","","VENCIDO"),"X")</f>
        <v/>
      </c>
      <c r="I556" s="18" t="str">
        <f>IFERROR(IF(INDEX(DATOS!AU:AU,MATCH(CHECKLIST!B556,DATOS!B:B,0),1)=0,"",INDEX(DATOS!AU:AU,MATCH(CHECKLIST!B556,DATOS!B:B,0),1)),"")</f>
        <v/>
      </c>
      <c r="J556" s="18" t="str">
        <f>IFERROR(IF(INDEX(DATOS!AS:AS,MATCH(CHECKLIST!B556,DATOS!B:B,0),1)=0,"",INDEX(DATOS!AS:AS,MATCH(CHECKLIST!B556,DATOS!B:B,0),1)),"")</f>
        <v/>
      </c>
      <c r="K556" s="50" t="str">
        <f>IFERROR(IF(INDEX(DATOS!AT:AT,MATCH(CHECKLIST!B556,DATOS!B:B,0),1)=0,"",INDEX(DATOS!AT:AT,MATCH(CHECKLIST!B556,DATOS!B:B,0),1)),"")</f>
        <v/>
      </c>
      <c r="L556" s="18" t="str">
        <f>IFERROR(IF(INDEX(DATOS!AV:AV,MATCH(CHECKLIST!B556,DATOS!B:B,0),1)=0,"",INDEX(DATOS!AV:AV,MATCH(CHECKLIST!B556,DATOS!B:B,0),1)),"")</f>
        <v/>
      </c>
      <c r="M556" s="18" t="str">
        <f>IFERROR(IF(INDEX(DATOS!AV:AV,MATCH(CHECKLIST!B556,DATOS!B:B,0),1)=0,"",INDEX(DATOS!AV:AV,MATCH(CHECKLIST!B556,DATOS!B:B,0),1)),"")</f>
        <v/>
      </c>
      <c r="N556" s="50" t="str">
        <f ca="1">IFERROR(IF(INDEX(DATOS!K:K,MATCH(CHECKLIST!B556,DATOS!B:B,0),1)="","X",IF(INDEX(DATOS!K:K,MATCH(CHECKLIST!B556,DATOS!B:B,0),1)&gt;YEAR(TODAY())-1,"","VENCIDA")),"")</f>
        <v/>
      </c>
      <c r="O556" s="50"/>
      <c r="P556" s="18" t="str">
        <f>IFERROR(IF(INDEX(DATOS!AW:AW,MATCH(CHECKLIST!B556,DATOS!B:B,0),1)=0,"",INDEX(DATOS!AW:AW,MATCH(CHECKLIST!B556,DATOS!B:B,0),1)),"")</f>
        <v/>
      </c>
      <c r="Q556" s="18" t="str">
        <f>IFERROR(IF(INDEX(DATOS!AX:AX,MATCH(CHECKLIST!B556,DATOS!B:B,0),1)=0,"",INDEX(DATOS!AX:AX,MATCH(CHECKLIST!B556,DATOS!B:B,0),1)),"")</f>
        <v/>
      </c>
      <c r="S556">
        <f t="shared" si="26"/>
        <v>0</v>
      </c>
      <c r="U556" t="str">
        <f t="shared" si="24"/>
        <v/>
      </c>
      <c r="V556" t="str">
        <f t="shared" si="25"/>
        <v/>
      </c>
    </row>
    <row r="557" spans="1:22" x14ac:dyDescent="0.25">
      <c r="A557" s="13">
        <v>544</v>
      </c>
      <c r="B557" t="str">
        <f>IFERROR(INDEX(DATOS!B:B,MATCH(CHECKLIST!A557,DATOS!BM:BM,0),1),"")</f>
        <v/>
      </c>
      <c r="C557" t="str">
        <f>IFERROR(INDEX(DATOS!I:I,MATCH(CHECKLIST!A557,DATOS!BM:BM,0),1),"")</f>
        <v/>
      </c>
      <c r="D557" t="str">
        <f>IFERROR(INDEX(DATOS!R:R,MATCH(CHECKLIST!E557,DATOS!F:F,0),1),"")</f>
        <v/>
      </c>
      <c r="E557" s="17" t="str">
        <f>IFERROR(INDEX(DATOS!F:F,MATCH(CHECKLIST!A557,DATOS!BM:BM,0),1),"")</f>
        <v/>
      </c>
      <c r="F557" s="3" t="str">
        <f>IFERROR(IF(INDEX(DATOS!AL:AL,MATCH(CHECKLIST!B557,DATOS!B:B,0),1)=0,"",INDEX(DATOS!AL:AL,MATCH(CHECKLIST!B557,DATOS!B:B,0),1)),"")</f>
        <v/>
      </c>
      <c r="G557" s="18" t="str">
        <f>IFERROR(IF(INDEX(DATOS!AQ:AQ,MATCH(CHECKLIST!B557,DATOS!B:B,0),1)=0,"",INDEX(DATOS!AQ:AQ,MATCH(CHECKLIST!B557,DATOS!B:B,0),1)),"")</f>
        <v/>
      </c>
      <c r="H557" s="18" t="str">
        <f>IF(IFERROR(FIND(H$13,INDEX(DATOS!BS:BS,MATCH(CHECKLIST!B557,DATOS!B:B,0),1),1),"")="",IF(IFERROR(FIND("VENCIDA",INDEX(DATOS!AC:AC,MATCH(CHECKLIST!B557,DATOS!B:B,0),1),1),"")="","","VENCIDO"),"X")</f>
        <v/>
      </c>
      <c r="I557" s="18" t="str">
        <f>IFERROR(IF(INDEX(DATOS!AU:AU,MATCH(CHECKLIST!B557,DATOS!B:B,0),1)=0,"",INDEX(DATOS!AU:AU,MATCH(CHECKLIST!B557,DATOS!B:B,0),1)),"")</f>
        <v/>
      </c>
      <c r="J557" s="18" t="str">
        <f>IFERROR(IF(INDEX(DATOS!AS:AS,MATCH(CHECKLIST!B557,DATOS!B:B,0),1)=0,"",INDEX(DATOS!AS:AS,MATCH(CHECKLIST!B557,DATOS!B:B,0),1)),"")</f>
        <v/>
      </c>
      <c r="K557" s="50" t="str">
        <f>IFERROR(IF(INDEX(DATOS!AT:AT,MATCH(CHECKLIST!B557,DATOS!B:B,0),1)=0,"",INDEX(DATOS!AT:AT,MATCH(CHECKLIST!B557,DATOS!B:B,0),1)),"")</f>
        <v/>
      </c>
      <c r="L557" s="18" t="str">
        <f>IFERROR(IF(INDEX(DATOS!AV:AV,MATCH(CHECKLIST!B557,DATOS!B:B,0),1)=0,"",INDEX(DATOS!AV:AV,MATCH(CHECKLIST!B557,DATOS!B:B,0),1)),"")</f>
        <v/>
      </c>
      <c r="M557" s="18" t="str">
        <f>IFERROR(IF(INDEX(DATOS!AV:AV,MATCH(CHECKLIST!B557,DATOS!B:B,0),1)=0,"",INDEX(DATOS!AV:AV,MATCH(CHECKLIST!B557,DATOS!B:B,0),1)),"")</f>
        <v/>
      </c>
      <c r="N557" s="50" t="str">
        <f ca="1">IFERROR(IF(INDEX(DATOS!K:K,MATCH(CHECKLIST!B557,DATOS!B:B,0),1)="","X",IF(INDEX(DATOS!K:K,MATCH(CHECKLIST!B557,DATOS!B:B,0),1)&gt;YEAR(TODAY())-1,"","VENCIDA")),"")</f>
        <v/>
      </c>
      <c r="O557" s="50"/>
      <c r="P557" s="18" t="str">
        <f>IFERROR(IF(INDEX(DATOS!AW:AW,MATCH(CHECKLIST!B557,DATOS!B:B,0),1)=0,"",INDEX(DATOS!AW:AW,MATCH(CHECKLIST!B557,DATOS!B:B,0),1)),"")</f>
        <v/>
      </c>
      <c r="Q557" s="18" t="str">
        <f>IFERROR(IF(INDEX(DATOS!AX:AX,MATCH(CHECKLIST!B557,DATOS!B:B,0),1)=0,"",INDEX(DATOS!AX:AX,MATCH(CHECKLIST!B557,DATOS!B:B,0),1)),"")</f>
        <v/>
      </c>
      <c r="R557" t="str">
        <f>IF(B557="","",1)</f>
        <v/>
      </c>
      <c r="S557" t="str">
        <f t="shared" si="26"/>
        <v/>
      </c>
      <c r="U557" t="str">
        <f t="shared" si="24"/>
        <v/>
      </c>
      <c r="V557" t="str">
        <f t="shared" si="25"/>
        <v/>
      </c>
    </row>
    <row r="558" spans="1:22" x14ac:dyDescent="0.25">
      <c r="A558" s="13">
        <v>545</v>
      </c>
      <c r="B558" t="str">
        <f>IFERROR(INDEX(DATOS!B:B,MATCH(CHECKLIST!A558,DATOS!BM:BM,0),1),"")</f>
        <v/>
      </c>
      <c r="C558" t="str">
        <f>IFERROR(INDEX(DATOS!I:I,MATCH(CHECKLIST!A558,DATOS!BM:BM,0),1),"")</f>
        <v/>
      </c>
      <c r="D558" t="str">
        <f>IFERROR(INDEX(DATOS!R:R,MATCH(CHECKLIST!E558,DATOS!F:F,0),1),"")</f>
        <v/>
      </c>
      <c r="E558" s="17" t="str">
        <f>IFERROR(INDEX(DATOS!F:F,MATCH(CHECKLIST!A558,DATOS!BM:BM,0),1),"")</f>
        <v/>
      </c>
      <c r="F558" s="3" t="str">
        <f>IFERROR(IF(INDEX(DATOS!AL:AL,MATCH(CHECKLIST!B558,DATOS!B:B,0),1)=0,"",INDEX(DATOS!AL:AL,MATCH(CHECKLIST!B558,DATOS!B:B,0),1)),"")</f>
        <v/>
      </c>
      <c r="G558" s="18" t="str">
        <f>IFERROR(IF(INDEX(DATOS!AQ:AQ,MATCH(CHECKLIST!B558,DATOS!B:B,0),1)=0,"",INDEX(DATOS!AQ:AQ,MATCH(CHECKLIST!B558,DATOS!B:B,0),1)),"")</f>
        <v/>
      </c>
      <c r="H558" s="18" t="str">
        <f>IF(IFERROR(FIND(H$13,INDEX(DATOS!BS:BS,MATCH(CHECKLIST!B558,DATOS!B:B,0),1),1),"")="",IF(IFERROR(FIND("VENCIDA",INDEX(DATOS!AC:AC,MATCH(CHECKLIST!B558,DATOS!B:B,0),1),1),"")="","","VENCIDO"),"X")</f>
        <v/>
      </c>
      <c r="I558" s="18" t="str">
        <f>IFERROR(IF(INDEX(DATOS!AU:AU,MATCH(CHECKLIST!B558,DATOS!B:B,0),1)=0,"",INDEX(DATOS!AU:AU,MATCH(CHECKLIST!B558,DATOS!B:B,0),1)),"")</f>
        <v/>
      </c>
      <c r="J558" s="18" t="str">
        <f>IFERROR(IF(INDEX(DATOS!AS:AS,MATCH(CHECKLIST!B558,DATOS!B:B,0),1)=0,"",INDEX(DATOS!AS:AS,MATCH(CHECKLIST!B558,DATOS!B:B,0),1)),"")</f>
        <v/>
      </c>
      <c r="K558" s="50" t="str">
        <f>IFERROR(IF(INDEX(DATOS!AT:AT,MATCH(CHECKLIST!B558,DATOS!B:B,0),1)=0,"",INDEX(DATOS!AT:AT,MATCH(CHECKLIST!B558,DATOS!B:B,0),1)),"")</f>
        <v/>
      </c>
      <c r="L558" s="18" t="str">
        <f>IFERROR(IF(INDEX(DATOS!AV:AV,MATCH(CHECKLIST!B558,DATOS!B:B,0),1)=0,"",INDEX(DATOS!AV:AV,MATCH(CHECKLIST!B558,DATOS!B:B,0),1)),"")</f>
        <v/>
      </c>
      <c r="M558" s="18" t="str">
        <f>IFERROR(IF(INDEX(DATOS!AV:AV,MATCH(CHECKLIST!B558,DATOS!B:B,0),1)=0,"",INDEX(DATOS!AV:AV,MATCH(CHECKLIST!B558,DATOS!B:B,0),1)),"")</f>
        <v/>
      </c>
      <c r="N558" s="50" t="str">
        <f ca="1">IFERROR(IF(INDEX(DATOS!K:K,MATCH(CHECKLIST!B558,DATOS!B:B,0),1)="","X",IF(INDEX(DATOS!K:K,MATCH(CHECKLIST!B558,DATOS!B:B,0),1)&gt;YEAR(TODAY())-1,"","VENCIDA")),"")</f>
        <v/>
      </c>
      <c r="O558" s="50"/>
      <c r="P558" s="18" t="str">
        <f>IFERROR(IF(INDEX(DATOS!AW:AW,MATCH(CHECKLIST!B558,DATOS!B:B,0),1)=0,"",INDEX(DATOS!AW:AW,MATCH(CHECKLIST!B558,DATOS!B:B,0),1)),"")</f>
        <v/>
      </c>
      <c r="Q558" s="18" t="str">
        <f>IFERROR(IF(INDEX(DATOS!AX:AX,MATCH(CHECKLIST!B558,DATOS!B:B,0),1)=0,"",INDEX(DATOS!AX:AX,MATCH(CHECKLIST!B558,DATOS!B:B,0),1)),"")</f>
        <v/>
      </c>
      <c r="S558">
        <f t="shared" si="26"/>
        <v>0</v>
      </c>
      <c r="U558" t="str">
        <f t="shared" si="24"/>
        <v/>
      </c>
      <c r="V558" t="str">
        <f t="shared" si="25"/>
        <v/>
      </c>
    </row>
    <row r="559" spans="1:22" x14ac:dyDescent="0.25">
      <c r="A559" s="13">
        <v>546</v>
      </c>
      <c r="B559" t="str">
        <f>IFERROR(INDEX(DATOS!B:B,MATCH(CHECKLIST!A559,DATOS!BM:BM,0),1),"")</f>
        <v/>
      </c>
      <c r="C559" t="str">
        <f>IFERROR(INDEX(DATOS!I:I,MATCH(CHECKLIST!A559,DATOS!BM:BM,0),1),"")</f>
        <v/>
      </c>
      <c r="D559" t="str">
        <f>IFERROR(INDEX(DATOS!R:R,MATCH(CHECKLIST!E559,DATOS!F:F,0),1),"")</f>
        <v/>
      </c>
      <c r="E559" s="17" t="str">
        <f>IFERROR(INDEX(DATOS!F:F,MATCH(CHECKLIST!A559,DATOS!BM:BM,0),1),"")</f>
        <v/>
      </c>
      <c r="F559" s="3" t="str">
        <f>IFERROR(IF(INDEX(DATOS!AL:AL,MATCH(CHECKLIST!B559,DATOS!B:B,0),1)=0,"",INDEX(DATOS!AL:AL,MATCH(CHECKLIST!B559,DATOS!B:B,0),1)),"")</f>
        <v/>
      </c>
      <c r="G559" s="18" t="str">
        <f>IFERROR(IF(INDEX(DATOS!AQ:AQ,MATCH(CHECKLIST!B559,DATOS!B:B,0),1)=0,"",INDEX(DATOS!AQ:AQ,MATCH(CHECKLIST!B559,DATOS!B:B,0),1)),"")</f>
        <v/>
      </c>
      <c r="H559" s="18" t="str">
        <f>IF(IFERROR(FIND(H$13,INDEX(DATOS!BS:BS,MATCH(CHECKLIST!B559,DATOS!B:B,0),1),1),"")="",IF(IFERROR(FIND("VENCIDA",INDEX(DATOS!AC:AC,MATCH(CHECKLIST!B559,DATOS!B:B,0),1),1),"")="","","VENCIDO"),"X")</f>
        <v/>
      </c>
      <c r="I559" s="18" t="str">
        <f>IFERROR(IF(INDEX(DATOS!AU:AU,MATCH(CHECKLIST!B559,DATOS!B:B,0),1)=0,"",INDEX(DATOS!AU:AU,MATCH(CHECKLIST!B559,DATOS!B:B,0),1)),"")</f>
        <v/>
      </c>
      <c r="J559" s="18" t="str">
        <f>IFERROR(IF(INDEX(DATOS!AS:AS,MATCH(CHECKLIST!B559,DATOS!B:B,0),1)=0,"",INDEX(DATOS!AS:AS,MATCH(CHECKLIST!B559,DATOS!B:B,0),1)),"")</f>
        <v/>
      </c>
      <c r="K559" s="50" t="str">
        <f>IFERROR(IF(INDEX(DATOS!AT:AT,MATCH(CHECKLIST!B559,DATOS!B:B,0),1)=0,"",INDEX(DATOS!AT:AT,MATCH(CHECKLIST!B559,DATOS!B:B,0),1)),"")</f>
        <v/>
      </c>
      <c r="L559" s="18" t="str">
        <f>IFERROR(IF(INDEX(DATOS!AV:AV,MATCH(CHECKLIST!B559,DATOS!B:B,0),1)=0,"",INDEX(DATOS!AV:AV,MATCH(CHECKLIST!B559,DATOS!B:B,0),1)),"")</f>
        <v/>
      </c>
      <c r="M559" s="18" t="str">
        <f>IFERROR(IF(INDEX(DATOS!AV:AV,MATCH(CHECKLIST!B559,DATOS!B:B,0),1)=0,"",INDEX(DATOS!AV:AV,MATCH(CHECKLIST!B559,DATOS!B:B,0),1)),"")</f>
        <v/>
      </c>
      <c r="N559" s="50" t="str">
        <f ca="1">IFERROR(IF(INDEX(DATOS!K:K,MATCH(CHECKLIST!B559,DATOS!B:B,0),1)="","X",IF(INDEX(DATOS!K:K,MATCH(CHECKLIST!B559,DATOS!B:B,0),1)&gt;YEAR(TODAY())-1,"","VENCIDA")),"")</f>
        <v/>
      </c>
      <c r="O559" s="50"/>
      <c r="P559" s="18" t="str">
        <f>IFERROR(IF(INDEX(DATOS!AW:AW,MATCH(CHECKLIST!B559,DATOS!B:B,0),1)=0,"",INDEX(DATOS!AW:AW,MATCH(CHECKLIST!B559,DATOS!B:B,0),1)),"")</f>
        <v/>
      </c>
      <c r="Q559" s="18" t="str">
        <f>IFERROR(IF(INDEX(DATOS!AX:AX,MATCH(CHECKLIST!B559,DATOS!B:B,0),1)=0,"",INDEX(DATOS!AX:AX,MATCH(CHECKLIST!B559,DATOS!B:B,0),1)),"")</f>
        <v/>
      </c>
      <c r="R559" t="str">
        <f>IF(B559="","",1)</f>
        <v/>
      </c>
      <c r="S559" t="str">
        <f t="shared" si="26"/>
        <v/>
      </c>
      <c r="U559" t="str">
        <f t="shared" si="24"/>
        <v/>
      </c>
      <c r="V559" t="str">
        <f t="shared" si="25"/>
        <v/>
      </c>
    </row>
    <row r="560" spans="1:22" x14ac:dyDescent="0.25">
      <c r="A560" s="13">
        <v>547</v>
      </c>
      <c r="B560" t="str">
        <f>IFERROR(INDEX(DATOS!B:B,MATCH(CHECKLIST!A560,DATOS!BM:BM,0),1),"")</f>
        <v/>
      </c>
      <c r="C560" t="str">
        <f>IFERROR(INDEX(DATOS!I:I,MATCH(CHECKLIST!A560,DATOS!BM:BM,0),1),"")</f>
        <v/>
      </c>
      <c r="D560" t="str">
        <f>IFERROR(INDEX(DATOS!R:R,MATCH(CHECKLIST!E560,DATOS!F:F,0),1),"")</f>
        <v/>
      </c>
      <c r="E560" s="17" t="str">
        <f>IFERROR(INDEX(DATOS!F:F,MATCH(CHECKLIST!A560,DATOS!BM:BM,0),1),"")</f>
        <v/>
      </c>
      <c r="F560" s="3" t="str">
        <f>IFERROR(IF(INDEX(DATOS!AL:AL,MATCH(CHECKLIST!B560,DATOS!B:B,0),1)=0,"",INDEX(DATOS!AL:AL,MATCH(CHECKLIST!B560,DATOS!B:B,0),1)),"")</f>
        <v/>
      </c>
      <c r="G560" s="18" t="str">
        <f>IFERROR(IF(INDEX(DATOS!AQ:AQ,MATCH(CHECKLIST!B560,DATOS!B:B,0),1)=0,"",INDEX(DATOS!AQ:AQ,MATCH(CHECKLIST!B560,DATOS!B:B,0),1)),"")</f>
        <v/>
      </c>
      <c r="H560" s="18" t="str">
        <f>IF(IFERROR(FIND(H$13,INDEX(DATOS!BS:BS,MATCH(CHECKLIST!B560,DATOS!B:B,0),1),1),"")="",IF(IFERROR(FIND("VENCIDA",INDEX(DATOS!AC:AC,MATCH(CHECKLIST!B560,DATOS!B:B,0),1),1),"")="","","VENCIDO"),"X")</f>
        <v/>
      </c>
      <c r="I560" s="18" t="str">
        <f>IFERROR(IF(INDEX(DATOS!AU:AU,MATCH(CHECKLIST!B560,DATOS!B:B,0),1)=0,"",INDEX(DATOS!AU:AU,MATCH(CHECKLIST!B560,DATOS!B:B,0),1)),"")</f>
        <v/>
      </c>
      <c r="J560" s="18" t="str">
        <f>IFERROR(IF(INDEX(DATOS!AS:AS,MATCH(CHECKLIST!B560,DATOS!B:B,0),1)=0,"",INDEX(DATOS!AS:AS,MATCH(CHECKLIST!B560,DATOS!B:B,0),1)),"")</f>
        <v/>
      </c>
      <c r="K560" s="50" t="str">
        <f>IFERROR(IF(INDEX(DATOS!AT:AT,MATCH(CHECKLIST!B560,DATOS!B:B,0),1)=0,"",INDEX(DATOS!AT:AT,MATCH(CHECKLIST!B560,DATOS!B:B,0),1)),"")</f>
        <v/>
      </c>
      <c r="L560" s="18" t="str">
        <f>IFERROR(IF(INDEX(DATOS!AV:AV,MATCH(CHECKLIST!B560,DATOS!B:B,0),1)=0,"",INDEX(DATOS!AV:AV,MATCH(CHECKLIST!B560,DATOS!B:B,0),1)),"")</f>
        <v/>
      </c>
      <c r="M560" s="18" t="str">
        <f>IFERROR(IF(INDEX(DATOS!AV:AV,MATCH(CHECKLIST!B560,DATOS!B:B,0),1)=0,"",INDEX(DATOS!AV:AV,MATCH(CHECKLIST!B560,DATOS!B:B,0),1)),"")</f>
        <v/>
      </c>
      <c r="N560" s="50" t="str">
        <f ca="1">IFERROR(IF(INDEX(DATOS!K:K,MATCH(CHECKLIST!B560,DATOS!B:B,0),1)="","X",IF(INDEX(DATOS!K:K,MATCH(CHECKLIST!B560,DATOS!B:B,0),1)&gt;YEAR(TODAY())-1,"","VENCIDA")),"")</f>
        <v/>
      </c>
      <c r="O560" s="50"/>
      <c r="P560" s="18" t="str">
        <f>IFERROR(IF(INDEX(DATOS!AW:AW,MATCH(CHECKLIST!B560,DATOS!B:B,0),1)=0,"",INDEX(DATOS!AW:AW,MATCH(CHECKLIST!B560,DATOS!B:B,0),1)),"")</f>
        <v/>
      </c>
      <c r="Q560" s="18" t="str">
        <f>IFERROR(IF(INDEX(DATOS!AX:AX,MATCH(CHECKLIST!B560,DATOS!B:B,0),1)=0,"",INDEX(DATOS!AX:AX,MATCH(CHECKLIST!B560,DATOS!B:B,0),1)),"")</f>
        <v/>
      </c>
      <c r="S560">
        <f t="shared" si="26"/>
        <v>0</v>
      </c>
      <c r="U560" t="str">
        <f t="shared" si="24"/>
        <v/>
      </c>
      <c r="V560" t="str">
        <f t="shared" si="25"/>
        <v/>
      </c>
    </row>
    <row r="561" spans="1:22" x14ac:dyDescent="0.25">
      <c r="A561" s="13">
        <v>548</v>
      </c>
      <c r="B561" t="str">
        <f>IFERROR(INDEX(DATOS!B:B,MATCH(CHECKLIST!A561,DATOS!BM:BM,0),1),"")</f>
        <v/>
      </c>
      <c r="C561" t="str">
        <f>IFERROR(INDEX(DATOS!I:I,MATCH(CHECKLIST!A561,DATOS!BM:BM,0),1),"")</f>
        <v/>
      </c>
      <c r="D561" t="str">
        <f>IFERROR(INDEX(DATOS!R:R,MATCH(CHECKLIST!E561,DATOS!F:F,0),1),"")</f>
        <v/>
      </c>
      <c r="E561" s="17" t="str">
        <f>IFERROR(INDEX(DATOS!F:F,MATCH(CHECKLIST!A561,DATOS!BM:BM,0),1),"")</f>
        <v/>
      </c>
      <c r="F561" s="3" t="str">
        <f>IFERROR(IF(INDEX(DATOS!AL:AL,MATCH(CHECKLIST!B561,DATOS!B:B,0),1)=0,"",INDEX(DATOS!AL:AL,MATCH(CHECKLIST!B561,DATOS!B:B,0),1)),"")</f>
        <v/>
      </c>
      <c r="G561" s="18" t="str">
        <f>IFERROR(IF(INDEX(DATOS!AQ:AQ,MATCH(CHECKLIST!B561,DATOS!B:B,0),1)=0,"",INDEX(DATOS!AQ:AQ,MATCH(CHECKLIST!B561,DATOS!B:B,0),1)),"")</f>
        <v/>
      </c>
      <c r="H561" s="18" t="str">
        <f>IF(IFERROR(FIND(H$13,INDEX(DATOS!BS:BS,MATCH(CHECKLIST!B561,DATOS!B:B,0),1),1),"")="",IF(IFERROR(FIND("VENCIDA",INDEX(DATOS!AC:AC,MATCH(CHECKLIST!B561,DATOS!B:B,0),1),1),"")="","","VENCIDO"),"X")</f>
        <v/>
      </c>
      <c r="I561" s="18" t="str">
        <f>IFERROR(IF(INDEX(DATOS!AU:AU,MATCH(CHECKLIST!B561,DATOS!B:B,0),1)=0,"",INDEX(DATOS!AU:AU,MATCH(CHECKLIST!B561,DATOS!B:B,0),1)),"")</f>
        <v/>
      </c>
      <c r="J561" s="18" t="str">
        <f>IFERROR(IF(INDEX(DATOS!AS:AS,MATCH(CHECKLIST!B561,DATOS!B:B,0),1)=0,"",INDEX(DATOS!AS:AS,MATCH(CHECKLIST!B561,DATOS!B:B,0),1)),"")</f>
        <v/>
      </c>
      <c r="K561" s="50" t="str">
        <f>IFERROR(IF(INDEX(DATOS!AT:AT,MATCH(CHECKLIST!B561,DATOS!B:B,0),1)=0,"",INDEX(DATOS!AT:AT,MATCH(CHECKLIST!B561,DATOS!B:B,0),1)),"")</f>
        <v/>
      </c>
      <c r="L561" s="18" t="str">
        <f>IFERROR(IF(INDEX(DATOS!AV:AV,MATCH(CHECKLIST!B561,DATOS!B:B,0),1)=0,"",INDEX(DATOS!AV:AV,MATCH(CHECKLIST!B561,DATOS!B:B,0),1)),"")</f>
        <v/>
      </c>
      <c r="M561" s="18" t="str">
        <f>IFERROR(IF(INDEX(DATOS!AV:AV,MATCH(CHECKLIST!B561,DATOS!B:B,0),1)=0,"",INDEX(DATOS!AV:AV,MATCH(CHECKLIST!B561,DATOS!B:B,0),1)),"")</f>
        <v/>
      </c>
      <c r="N561" s="50" t="str">
        <f ca="1">IFERROR(IF(INDEX(DATOS!K:K,MATCH(CHECKLIST!B561,DATOS!B:B,0),1)="","X",IF(INDEX(DATOS!K:K,MATCH(CHECKLIST!B561,DATOS!B:B,0),1)&gt;YEAR(TODAY())-1,"","VENCIDA")),"")</f>
        <v/>
      </c>
      <c r="O561" s="50"/>
      <c r="P561" s="18" t="str">
        <f>IFERROR(IF(INDEX(DATOS!AW:AW,MATCH(CHECKLIST!B561,DATOS!B:B,0),1)=0,"",INDEX(DATOS!AW:AW,MATCH(CHECKLIST!B561,DATOS!B:B,0),1)),"")</f>
        <v/>
      </c>
      <c r="Q561" s="18" t="str">
        <f>IFERROR(IF(INDEX(DATOS!AX:AX,MATCH(CHECKLIST!B561,DATOS!B:B,0),1)=0,"",INDEX(DATOS!AX:AX,MATCH(CHECKLIST!B561,DATOS!B:B,0),1)),"")</f>
        <v/>
      </c>
      <c r="R561" t="str">
        <f>IF(B561="","",1)</f>
        <v/>
      </c>
      <c r="S561" t="str">
        <f t="shared" si="26"/>
        <v/>
      </c>
      <c r="U561" t="str">
        <f t="shared" si="24"/>
        <v/>
      </c>
      <c r="V561" t="str">
        <f t="shared" si="25"/>
        <v/>
      </c>
    </row>
    <row r="562" spans="1:22" x14ac:dyDescent="0.25">
      <c r="A562" s="13">
        <v>549</v>
      </c>
      <c r="B562" t="str">
        <f>IFERROR(INDEX(DATOS!B:B,MATCH(CHECKLIST!A562,DATOS!BM:BM,0),1),"")</f>
        <v/>
      </c>
      <c r="C562" t="str">
        <f>IFERROR(INDEX(DATOS!I:I,MATCH(CHECKLIST!A562,DATOS!BM:BM,0),1),"")</f>
        <v/>
      </c>
      <c r="D562" t="str">
        <f>IFERROR(INDEX(DATOS!R:R,MATCH(CHECKLIST!E562,DATOS!F:F,0),1),"")</f>
        <v/>
      </c>
      <c r="E562" s="17" t="str">
        <f>IFERROR(INDEX(DATOS!F:F,MATCH(CHECKLIST!A562,DATOS!BM:BM,0),1),"")</f>
        <v/>
      </c>
      <c r="F562" s="3" t="str">
        <f>IFERROR(IF(INDEX(DATOS!AL:AL,MATCH(CHECKLIST!B562,DATOS!B:B,0),1)=0,"",INDEX(DATOS!AL:AL,MATCH(CHECKLIST!B562,DATOS!B:B,0),1)),"")</f>
        <v/>
      </c>
      <c r="G562" s="18" t="str">
        <f>IFERROR(IF(INDEX(DATOS!AQ:AQ,MATCH(CHECKLIST!B562,DATOS!B:B,0),1)=0,"",INDEX(DATOS!AQ:AQ,MATCH(CHECKLIST!B562,DATOS!B:B,0),1)),"")</f>
        <v/>
      </c>
      <c r="H562" s="18" t="str">
        <f>IF(IFERROR(FIND(H$13,INDEX(DATOS!BS:BS,MATCH(CHECKLIST!B562,DATOS!B:B,0),1),1),"")="",IF(IFERROR(FIND("VENCIDA",INDEX(DATOS!AC:AC,MATCH(CHECKLIST!B562,DATOS!B:B,0),1),1),"")="","","VENCIDO"),"X")</f>
        <v/>
      </c>
      <c r="I562" s="18" t="str">
        <f>IFERROR(IF(INDEX(DATOS!AU:AU,MATCH(CHECKLIST!B562,DATOS!B:B,0),1)=0,"",INDEX(DATOS!AU:AU,MATCH(CHECKLIST!B562,DATOS!B:B,0),1)),"")</f>
        <v/>
      </c>
      <c r="J562" s="18" t="str">
        <f>IFERROR(IF(INDEX(DATOS!AS:AS,MATCH(CHECKLIST!B562,DATOS!B:B,0),1)=0,"",INDEX(DATOS!AS:AS,MATCH(CHECKLIST!B562,DATOS!B:B,0),1)),"")</f>
        <v/>
      </c>
      <c r="K562" s="50" t="str">
        <f>IFERROR(IF(INDEX(DATOS!AT:AT,MATCH(CHECKLIST!B562,DATOS!B:B,0),1)=0,"",INDEX(DATOS!AT:AT,MATCH(CHECKLIST!B562,DATOS!B:B,0),1)),"")</f>
        <v/>
      </c>
      <c r="L562" s="18" t="str">
        <f>IFERROR(IF(INDEX(DATOS!AV:AV,MATCH(CHECKLIST!B562,DATOS!B:B,0),1)=0,"",INDEX(DATOS!AV:AV,MATCH(CHECKLIST!B562,DATOS!B:B,0),1)),"")</f>
        <v/>
      </c>
      <c r="M562" s="18" t="str">
        <f>IFERROR(IF(INDEX(DATOS!AV:AV,MATCH(CHECKLIST!B562,DATOS!B:B,0),1)=0,"",INDEX(DATOS!AV:AV,MATCH(CHECKLIST!B562,DATOS!B:B,0),1)),"")</f>
        <v/>
      </c>
      <c r="N562" s="50" t="str">
        <f ca="1">IFERROR(IF(INDEX(DATOS!K:K,MATCH(CHECKLIST!B562,DATOS!B:B,0),1)="","X",IF(INDEX(DATOS!K:K,MATCH(CHECKLIST!B562,DATOS!B:B,0),1)&gt;YEAR(TODAY())-1,"","VENCIDA")),"")</f>
        <v/>
      </c>
      <c r="O562" s="50"/>
      <c r="P562" s="18" t="str">
        <f>IFERROR(IF(INDEX(DATOS!AW:AW,MATCH(CHECKLIST!B562,DATOS!B:B,0),1)=0,"",INDEX(DATOS!AW:AW,MATCH(CHECKLIST!B562,DATOS!B:B,0),1)),"")</f>
        <v/>
      </c>
      <c r="Q562" s="18" t="str">
        <f>IFERROR(IF(INDEX(DATOS!AX:AX,MATCH(CHECKLIST!B562,DATOS!B:B,0),1)=0,"",INDEX(DATOS!AX:AX,MATCH(CHECKLIST!B562,DATOS!B:B,0),1)),"")</f>
        <v/>
      </c>
      <c r="S562">
        <f t="shared" si="26"/>
        <v>0</v>
      </c>
      <c r="U562" t="str">
        <f t="shared" si="24"/>
        <v/>
      </c>
      <c r="V562" t="str">
        <f t="shared" si="25"/>
        <v/>
      </c>
    </row>
    <row r="563" spans="1:22" x14ac:dyDescent="0.25">
      <c r="A563" s="13">
        <v>550</v>
      </c>
      <c r="B563" t="str">
        <f>IFERROR(INDEX(DATOS!B:B,MATCH(CHECKLIST!A563,DATOS!BM:BM,0),1),"")</f>
        <v/>
      </c>
      <c r="C563" t="str">
        <f>IFERROR(INDEX(DATOS!I:I,MATCH(CHECKLIST!A563,DATOS!BM:BM,0),1),"")</f>
        <v/>
      </c>
      <c r="D563" t="str">
        <f>IFERROR(INDEX(DATOS!R:R,MATCH(CHECKLIST!E563,DATOS!F:F,0),1),"")</f>
        <v/>
      </c>
      <c r="E563" s="17" t="str">
        <f>IFERROR(INDEX(DATOS!F:F,MATCH(CHECKLIST!A563,DATOS!BM:BM,0),1),"")</f>
        <v/>
      </c>
      <c r="F563" s="3" t="str">
        <f>IFERROR(IF(INDEX(DATOS!AL:AL,MATCH(CHECKLIST!B563,DATOS!B:B,0),1)=0,"",INDEX(DATOS!AL:AL,MATCH(CHECKLIST!B563,DATOS!B:B,0),1)),"")</f>
        <v/>
      </c>
      <c r="G563" s="18" t="str">
        <f>IFERROR(IF(INDEX(DATOS!AQ:AQ,MATCH(CHECKLIST!B563,DATOS!B:B,0),1)=0,"",INDEX(DATOS!AQ:AQ,MATCH(CHECKLIST!B563,DATOS!B:B,0),1)),"")</f>
        <v/>
      </c>
      <c r="H563" s="18" t="str">
        <f>IF(IFERROR(FIND(H$13,INDEX(DATOS!BS:BS,MATCH(CHECKLIST!B563,DATOS!B:B,0),1),1),"")="",IF(IFERROR(FIND("VENCIDA",INDEX(DATOS!AC:AC,MATCH(CHECKLIST!B563,DATOS!B:B,0),1),1),"")="","","VENCIDO"),"X")</f>
        <v/>
      </c>
      <c r="I563" s="18" t="str">
        <f>IFERROR(IF(INDEX(DATOS!AU:AU,MATCH(CHECKLIST!B563,DATOS!B:B,0),1)=0,"",INDEX(DATOS!AU:AU,MATCH(CHECKLIST!B563,DATOS!B:B,0),1)),"")</f>
        <v/>
      </c>
      <c r="J563" s="18" t="str">
        <f>IFERROR(IF(INDEX(DATOS!AS:AS,MATCH(CHECKLIST!B563,DATOS!B:B,0),1)=0,"",INDEX(DATOS!AS:AS,MATCH(CHECKLIST!B563,DATOS!B:B,0),1)),"")</f>
        <v/>
      </c>
      <c r="K563" s="50" t="str">
        <f>IFERROR(IF(INDEX(DATOS!AT:AT,MATCH(CHECKLIST!B563,DATOS!B:B,0),1)=0,"",INDEX(DATOS!AT:AT,MATCH(CHECKLIST!B563,DATOS!B:B,0),1)),"")</f>
        <v/>
      </c>
      <c r="L563" s="18" t="str">
        <f>IFERROR(IF(INDEX(DATOS!AV:AV,MATCH(CHECKLIST!B563,DATOS!B:B,0),1)=0,"",INDEX(DATOS!AV:AV,MATCH(CHECKLIST!B563,DATOS!B:B,0),1)),"")</f>
        <v/>
      </c>
      <c r="M563" s="18" t="str">
        <f>IFERROR(IF(INDEX(DATOS!AV:AV,MATCH(CHECKLIST!B563,DATOS!B:B,0),1)=0,"",INDEX(DATOS!AV:AV,MATCH(CHECKLIST!B563,DATOS!B:B,0),1)),"")</f>
        <v/>
      </c>
      <c r="N563" s="50" t="str">
        <f ca="1">IFERROR(IF(INDEX(DATOS!K:K,MATCH(CHECKLIST!B563,DATOS!B:B,0),1)="","X",IF(INDEX(DATOS!K:K,MATCH(CHECKLIST!B563,DATOS!B:B,0),1)&gt;YEAR(TODAY())-1,"","VENCIDA")),"")</f>
        <v/>
      </c>
      <c r="O563" s="50"/>
      <c r="P563" s="18" t="str">
        <f>IFERROR(IF(INDEX(DATOS!AW:AW,MATCH(CHECKLIST!B563,DATOS!B:B,0),1)=0,"",INDEX(DATOS!AW:AW,MATCH(CHECKLIST!B563,DATOS!B:B,0),1)),"")</f>
        <v/>
      </c>
      <c r="Q563" s="18" t="str">
        <f>IFERROR(IF(INDEX(DATOS!AX:AX,MATCH(CHECKLIST!B563,DATOS!B:B,0),1)=0,"",INDEX(DATOS!AX:AX,MATCH(CHECKLIST!B563,DATOS!B:B,0),1)),"")</f>
        <v/>
      </c>
      <c r="R563" t="str">
        <f>IF(B563="","",1)</f>
        <v/>
      </c>
      <c r="S563" t="str">
        <f t="shared" si="26"/>
        <v/>
      </c>
      <c r="U563" t="str">
        <f t="shared" si="24"/>
        <v/>
      </c>
      <c r="V563" t="str">
        <f t="shared" si="25"/>
        <v/>
      </c>
    </row>
    <row r="564" spans="1:22" x14ac:dyDescent="0.25">
      <c r="A564" s="13">
        <v>551</v>
      </c>
      <c r="B564" t="str">
        <f>IFERROR(INDEX(DATOS!B:B,MATCH(CHECKLIST!A564,DATOS!BM:BM,0),1),"")</f>
        <v/>
      </c>
      <c r="C564" t="str">
        <f>IFERROR(INDEX(DATOS!I:I,MATCH(CHECKLIST!A564,DATOS!BM:BM,0),1),"")</f>
        <v/>
      </c>
      <c r="D564" t="str">
        <f>IFERROR(INDEX(DATOS!R:R,MATCH(CHECKLIST!E564,DATOS!F:F,0),1),"")</f>
        <v/>
      </c>
      <c r="E564" s="17" t="str">
        <f>IFERROR(INDEX(DATOS!F:F,MATCH(CHECKLIST!A564,DATOS!BM:BM,0),1),"")</f>
        <v/>
      </c>
      <c r="F564" s="3" t="str">
        <f>IFERROR(IF(INDEX(DATOS!AL:AL,MATCH(CHECKLIST!B564,DATOS!B:B,0),1)=0,"",INDEX(DATOS!AL:AL,MATCH(CHECKLIST!B564,DATOS!B:B,0),1)),"")</f>
        <v/>
      </c>
      <c r="G564" s="18" t="str">
        <f>IFERROR(IF(INDEX(DATOS!AQ:AQ,MATCH(CHECKLIST!B564,DATOS!B:B,0),1)=0,"",INDEX(DATOS!AQ:AQ,MATCH(CHECKLIST!B564,DATOS!B:B,0),1)),"")</f>
        <v/>
      </c>
      <c r="H564" s="18" t="str">
        <f>IF(IFERROR(FIND(H$13,INDEX(DATOS!BS:BS,MATCH(CHECKLIST!B564,DATOS!B:B,0),1),1),"")="",IF(IFERROR(FIND("VENCIDA",INDEX(DATOS!AC:AC,MATCH(CHECKLIST!B564,DATOS!B:B,0),1),1),"")="","","VENCIDO"),"X")</f>
        <v/>
      </c>
      <c r="I564" s="18" t="str">
        <f>IFERROR(IF(INDEX(DATOS!AU:AU,MATCH(CHECKLIST!B564,DATOS!B:B,0),1)=0,"",INDEX(DATOS!AU:AU,MATCH(CHECKLIST!B564,DATOS!B:B,0),1)),"")</f>
        <v/>
      </c>
      <c r="J564" s="18" t="str">
        <f>IFERROR(IF(INDEX(DATOS!AS:AS,MATCH(CHECKLIST!B564,DATOS!B:B,0),1)=0,"",INDEX(DATOS!AS:AS,MATCH(CHECKLIST!B564,DATOS!B:B,0),1)),"")</f>
        <v/>
      </c>
      <c r="K564" s="50" t="str">
        <f>IFERROR(IF(INDEX(DATOS!AT:AT,MATCH(CHECKLIST!B564,DATOS!B:B,0),1)=0,"",INDEX(DATOS!AT:AT,MATCH(CHECKLIST!B564,DATOS!B:B,0),1)),"")</f>
        <v/>
      </c>
      <c r="L564" s="18" t="str">
        <f>IFERROR(IF(INDEX(DATOS!AV:AV,MATCH(CHECKLIST!B564,DATOS!B:B,0),1)=0,"",INDEX(DATOS!AV:AV,MATCH(CHECKLIST!B564,DATOS!B:B,0),1)),"")</f>
        <v/>
      </c>
      <c r="M564" s="18" t="str">
        <f>IFERROR(IF(INDEX(DATOS!AV:AV,MATCH(CHECKLIST!B564,DATOS!B:B,0),1)=0,"",INDEX(DATOS!AV:AV,MATCH(CHECKLIST!B564,DATOS!B:B,0),1)),"")</f>
        <v/>
      </c>
      <c r="N564" s="50" t="str">
        <f ca="1">IFERROR(IF(INDEX(DATOS!K:K,MATCH(CHECKLIST!B564,DATOS!B:B,0),1)="","X",IF(INDEX(DATOS!K:K,MATCH(CHECKLIST!B564,DATOS!B:B,0),1)&gt;YEAR(TODAY())-1,"","VENCIDA")),"")</f>
        <v/>
      </c>
      <c r="O564" s="50"/>
      <c r="P564" s="18" t="str">
        <f>IFERROR(IF(INDEX(DATOS!AW:AW,MATCH(CHECKLIST!B564,DATOS!B:B,0),1)=0,"",INDEX(DATOS!AW:AW,MATCH(CHECKLIST!B564,DATOS!B:B,0),1)),"")</f>
        <v/>
      </c>
      <c r="Q564" s="18" t="str">
        <f>IFERROR(IF(INDEX(DATOS!AX:AX,MATCH(CHECKLIST!B564,DATOS!B:B,0),1)=0,"",INDEX(DATOS!AX:AX,MATCH(CHECKLIST!B564,DATOS!B:B,0),1)),"")</f>
        <v/>
      </c>
      <c r="S564">
        <f t="shared" si="26"/>
        <v>0</v>
      </c>
      <c r="U564" t="str">
        <f t="shared" si="24"/>
        <v/>
      </c>
      <c r="V564" t="str">
        <f t="shared" si="25"/>
        <v/>
      </c>
    </row>
    <row r="565" spans="1:22" x14ac:dyDescent="0.25">
      <c r="A565" s="13">
        <v>552</v>
      </c>
      <c r="B565" t="str">
        <f>IFERROR(INDEX(DATOS!B:B,MATCH(CHECKLIST!A565,DATOS!BM:BM,0),1),"")</f>
        <v/>
      </c>
      <c r="C565" t="str">
        <f>IFERROR(INDEX(DATOS!I:I,MATCH(CHECKLIST!A565,DATOS!BM:BM,0),1),"")</f>
        <v/>
      </c>
      <c r="D565" t="str">
        <f>IFERROR(INDEX(DATOS!R:R,MATCH(CHECKLIST!E565,DATOS!F:F,0),1),"")</f>
        <v/>
      </c>
      <c r="E565" s="17" t="str">
        <f>IFERROR(INDEX(DATOS!F:F,MATCH(CHECKLIST!A565,DATOS!BM:BM,0),1),"")</f>
        <v/>
      </c>
      <c r="F565" s="3" t="str">
        <f>IFERROR(IF(INDEX(DATOS!AL:AL,MATCH(CHECKLIST!B565,DATOS!B:B,0),1)=0,"",INDEX(DATOS!AL:AL,MATCH(CHECKLIST!B565,DATOS!B:B,0),1)),"")</f>
        <v/>
      </c>
      <c r="G565" s="18" t="str">
        <f>IFERROR(IF(INDEX(DATOS!AQ:AQ,MATCH(CHECKLIST!B565,DATOS!B:B,0),1)=0,"",INDEX(DATOS!AQ:AQ,MATCH(CHECKLIST!B565,DATOS!B:B,0),1)),"")</f>
        <v/>
      </c>
      <c r="H565" s="18" t="str">
        <f>IF(IFERROR(FIND(H$13,INDEX(DATOS!BS:BS,MATCH(CHECKLIST!B565,DATOS!B:B,0),1),1),"")="",IF(IFERROR(FIND("VENCIDA",INDEX(DATOS!AC:AC,MATCH(CHECKLIST!B565,DATOS!B:B,0),1),1),"")="","","VENCIDO"),"X")</f>
        <v/>
      </c>
      <c r="I565" s="18" t="str">
        <f>IFERROR(IF(INDEX(DATOS!AU:AU,MATCH(CHECKLIST!B565,DATOS!B:B,0),1)=0,"",INDEX(DATOS!AU:AU,MATCH(CHECKLIST!B565,DATOS!B:B,0),1)),"")</f>
        <v/>
      </c>
      <c r="J565" s="18" t="str">
        <f>IFERROR(IF(INDEX(DATOS!AS:AS,MATCH(CHECKLIST!B565,DATOS!B:B,0),1)=0,"",INDEX(DATOS!AS:AS,MATCH(CHECKLIST!B565,DATOS!B:B,0),1)),"")</f>
        <v/>
      </c>
      <c r="K565" s="50" t="str">
        <f>IFERROR(IF(INDEX(DATOS!AT:AT,MATCH(CHECKLIST!B565,DATOS!B:B,0),1)=0,"",INDEX(DATOS!AT:AT,MATCH(CHECKLIST!B565,DATOS!B:B,0),1)),"")</f>
        <v/>
      </c>
      <c r="L565" s="18" t="str">
        <f>IFERROR(IF(INDEX(DATOS!AV:AV,MATCH(CHECKLIST!B565,DATOS!B:B,0),1)=0,"",INDEX(DATOS!AV:AV,MATCH(CHECKLIST!B565,DATOS!B:B,0),1)),"")</f>
        <v/>
      </c>
      <c r="M565" s="18" t="str">
        <f>IFERROR(IF(INDEX(DATOS!AV:AV,MATCH(CHECKLIST!B565,DATOS!B:B,0),1)=0,"",INDEX(DATOS!AV:AV,MATCH(CHECKLIST!B565,DATOS!B:B,0),1)),"")</f>
        <v/>
      </c>
      <c r="N565" s="50" t="str">
        <f ca="1">IFERROR(IF(INDEX(DATOS!K:K,MATCH(CHECKLIST!B565,DATOS!B:B,0),1)="","X",IF(INDEX(DATOS!K:K,MATCH(CHECKLIST!B565,DATOS!B:B,0),1)&gt;YEAR(TODAY())-1,"","VENCIDA")),"")</f>
        <v/>
      </c>
      <c r="O565" s="50"/>
      <c r="P565" s="18" t="str">
        <f>IFERROR(IF(INDEX(DATOS!AW:AW,MATCH(CHECKLIST!B565,DATOS!B:B,0),1)=0,"",INDEX(DATOS!AW:AW,MATCH(CHECKLIST!B565,DATOS!B:B,0),1)),"")</f>
        <v/>
      </c>
      <c r="Q565" s="18" t="str">
        <f>IFERROR(IF(INDEX(DATOS!AX:AX,MATCH(CHECKLIST!B565,DATOS!B:B,0),1)=0,"",INDEX(DATOS!AX:AX,MATCH(CHECKLIST!B565,DATOS!B:B,0),1)),"")</f>
        <v/>
      </c>
      <c r="R565" t="str">
        <f>IF(B565="","",1)</f>
        <v/>
      </c>
      <c r="S565" t="str">
        <f t="shared" si="26"/>
        <v/>
      </c>
      <c r="U565" t="str">
        <f t="shared" si="24"/>
        <v/>
      </c>
      <c r="V565" t="str">
        <f t="shared" si="25"/>
        <v/>
      </c>
    </row>
    <row r="566" spans="1:22" x14ac:dyDescent="0.25">
      <c r="A566" s="13">
        <v>553</v>
      </c>
      <c r="B566" t="str">
        <f>IFERROR(INDEX(DATOS!B:B,MATCH(CHECKLIST!A566,DATOS!BM:BM,0),1),"")</f>
        <v/>
      </c>
      <c r="C566" t="str">
        <f>IFERROR(INDEX(DATOS!I:I,MATCH(CHECKLIST!A566,DATOS!BM:BM,0),1),"")</f>
        <v/>
      </c>
      <c r="D566" t="str">
        <f>IFERROR(INDEX(DATOS!R:R,MATCH(CHECKLIST!E566,DATOS!F:F,0),1),"")</f>
        <v/>
      </c>
      <c r="E566" s="17" t="str">
        <f>IFERROR(INDEX(DATOS!F:F,MATCH(CHECKLIST!A566,DATOS!BM:BM,0),1),"")</f>
        <v/>
      </c>
      <c r="F566" s="3" t="str">
        <f>IFERROR(IF(INDEX(DATOS!AL:AL,MATCH(CHECKLIST!B566,DATOS!B:B,0),1)=0,"",INDEX(DATOS!AL:AL,MATCH(CHECKLIST!B566,DATOS!B:B,0),1)),"")</f>
        <v/>
      </c>
      <c r="G566" s="18" t="str">
        <f>IFERROR(IF(INDEX(DATOS!AQ:AQ,MATCH(CHECKLIST!B566,DATOS!B:B,0),1)=0,"",INDEX(DATOS!AQ:AQ,MATCH(CHECKLIST!B566,DATOS!B:B,0),1)),"")</f>
        <v/>
      </c>
      <c r="H566" s="18" t="str">
        <f>IF(IFERROR(FIND(H$13,INDEX(DATOS!BS:BS,MATCH(CHECKLIST!B566,DATOS!B:B,0),1),1),"")="",IF(IFERROR(FIND("VENCIDA",INDEX(DATOS!AC:AC,MATCH(CHECKLIST!B566,DATOS!B:B,0),1),1),"")="","","VENCIDO"),"X")</f>
        <v/>
      </c>
      <c r="I566" s="18" t="str">
        <f>IFERROR(IF(INDEX(DATOS!AU:AU,MATCH(CHECKLIST!B566,DATOS!B:B,0),1)=0,"",INDEX(DATOS!AU:AU,MATCH(CHECKLIST!B566,DATOS!B:B,0),1)),"")</f>
        <v/>
      </c>
      <c r="J566" s="18" t="str">
        <f>IFERROR(IF(INDEX(DATOS!AS:AS,MATCH(CHECKLIST!B566,DATOS!B:B,0),1)=0,"",INDEX(DATOS!AS:AS,MATCH(CHECKLIST!B566,DATOS!B:B,0),1)),"")</f>
        <v/>
      </c>
      <c r="K566" s="50" t="str">
        <f>IFERROR(IF(INDEX(DATOS!AT:AT,MATCH(CHECKLIST!B566,DATOS!B:B,0),1)=0,"",INDEX(DATOS!AT:AT,MATCH(CHECKLIST!B566,DATOS!B:B,0),1)),"")</f>
        <v/>
      </c>
      <c r="L566" s="18" t="str">
        <f>IFERROR(IF(INDEX(DATOS!AV:AV,MATCH(CHECKLIST!B566,DATOS!B:B,0),1)=0,"",INDEX(DATOS!AV:AV,MATCH(CHECKLIST!B566,DATOS!B:B,0),1)),"")</f>
        <v/>
      </c>
      <c r="M566" s="18" t="str">
        <f>IFERROR(IF(INDEX(DATOS!AV:AV,MATCH(CHECKLIST!B566,DATOS!B:B,0),1)=0,"",INDEX(DATOS!AV:AV,MATCH(CHECKLIST!B566,DATOS!B:B,0),1)),"")</f>
        <v/>
      </c>
      <c r="N566" s="50" t="str">
        <f ca="1">IFERROR(IF(INDEX(DATOS!K:K,MATCH(CHECKLIST!B566,DATOS!B:B,0),1)="","X",IF(INDEX(DATOS!K:K,MATCH(CHECKLIST!B566,DATOS!B:B,0),1)&gt;YEAR(TODAY())-1,"","VENCIDA")),"")</f>
        <v/>
      </c>
      <c r="O566" s="50"/>
      <c r="P566" s="18" t="str">
        <f>IFERROR(IF(INDEX(DATOS!AW:AW,MATCH(CHECKLIST!B566,DATOS!B:B,0),1)=0,"",INDEX(DATOS!AW:AW,MATCH(CHECKLIST!B566,DATOS!B:B,0),1)),"")</f>
        <v/>
      </c>
      <c r="Q566" s="18" t="str">
        <f>IFERROR(IF(INDEX(DATOS!AX:AX,MATCH(CHECKLIST!B566,DATOS!B:B,0),1)=0,"",INDEX(DATOS!AX:AX,MATCH(CHECKLIST!B566,DATOS!B:B,0),1)),"")</f>
        <v/>
      </c>
      <c r="S566">
        <f t="shared" si="26"/>
        <v>0</v>
      </c>
      <c r="U566" t="str">
        <f t="shared" si="24"/>
        <v/>
      </c>
      <c r="V566" t="str">
        <f t="shared" si="25"/>
        <v/>
      </c>
    </row>
    <row r="567" spans="1:22" x14ac:dyDescent="0.25">
      <c r="A567" s="13">
        <v>554</v>
      </c>
      <c r="B567" t="str">
        <f>IFERROR(INDEX(DATOS!B:B,MATCH(CHECKLIST!A567,DATOS!BM:BM,0),1),"")</f>
        <v/>
      </c>
      <c r="C567" t="str">
        <f>IFERROR(INDEX(DATOS!I:I,MATCH(CHECKLIST!A567,DATOS!BM:BM,0),1),"")</f>
        <v/>
      </c>
      <c r="D567" t="str">
        <f>IFERROR(INDEX(DATOS!R:R,MATCH(CHECKLIST!E567,DATOS!F:F,0),1),"")</f>
        <v/>
      </c>
      <c r="E567" s="17" t="str">
        <f>IFERROR(INDEX(DATOS!F:F,MATCH(CHECKLIST!A567,DATOS!BM:BM,0),1),"")</f>
        <v/>
      </c>
      <c r="F567" s="3" t="str">
        <f>IFERROR(IF(INDEX(DATOS!AL:AL,MATCH(CHECKLIST!B567,DATOS!B:B,0),1)=0,"",INDEX(DATOS!AL:AL,MATCH(CHECKLIST!B567,DATOS!B:B,0),1)),"")</f>
        <v/>
      </c>
      <c r="G567" s="18" t="str">
        <f>IFERROR(IF(INDEX(DATOS!AQ:AQ,MATCH(CHECKLIST!B567,DATOS!B:B,0),1)=0,"",INDEX(DATOS!AQ:AQ,MATCH(CHECKLIST!B567,DATOS!B:B,0),1)),"")</f>
        <v/>
      </c>
      <c r="H567" s="18" t="str">
        <f>IF(IFERROR(FIND(H$13,INDEX(DATOS!BS:BS,MATCH(CHECKLIST!B567,DATOS!B:B,0),1),1),"")="",IF(IFERROR(FIND("VENCIDA",INDEX(DATOS!AC:AC,MATCH(CHECKLIST!B567,DATOS!B:B,0),1),1),"")="","","VENCIDO"),"X")</f>
        <v/>
      </c>
      <c r="I567" s="18" t="str">
        <f>IFERROR(IF(INDEX(DATOS!AU:AU,MATCH(CHECKLIST!B567,DATOS!B:B,0),1)=0,"",INDEX(DATOS!AU:AU,MATCH(CHECKLIST!B567,DATOS!B:B,0),1)),"")</f>
        <v/>
      </c>
      <c r="J567" s="18" t="str">
        <f>IFERROR(IF(INDEX(DATOS!AS:AS,MATCH(CHECKLIST!B567,DATOS!B:B,0),1)=0,"",INDEX(DATOS!AS:AS,MATCH(CHECKLIST!B567,DATOS!B:B,0),1)),"")</f>
        <v/>
      </c>
      <c r="K567" s="50" t="str">
        <f>IFERROR(IF(INDEX(DATOS!AT:AT,MATCH(CHECKLIST!B567,DATOS!B:B,0),1)=0,"",INDEX(DATOS!AT:AT,MATCH(CHECKLIST!B567,DATOS!B:B,0),1)),"")</f>
        <v/>
      </c>
      <c r="L567" s="18" t="str">
        <f>IFERROR(IF(INDEX(DATOS!AV:AV,MATCH(CHECKLIST!B567,DATOS!B:B,0),1)=0,"",INDEX(DATOS!AV:AV,MATCH(CHECKLIST!B567,DATOS!B:B,0),1)),"")</f>
        <v/>
      </c>
      <c r="M567" s="18" t="str">
        <f>IFERROR(IF(INDEX(DATOS!AV:AV,MATCH(CHECKLIST!B567,DATOS!B:B,0),1)=0,"",INDEX(DATOS!AV:AV,MATCH(CHECKLIST!B567,DATOS!B:B,0),1)),"")</f>
        <v/>
      </c>
      <c r="N567" s="50" t="str">
        <f ca="1">IFERROR(IF(INDEX(DATOS!K:K,MATCH(CHECKLIST!B567,DATOS!B:B,0),1)="","X",IF(INDEX(DATOS!K:K,MATCH(CHECKLIST!B567,DATOS!B:B,0),1)&gt;YEAR(TODAY())-1,"","VENCIDA")),"")</f>
        <v/>
      </c>
      <c r="O567" s="50"/>
      <c r="P567" s="18" t="str">
        <f>IFERROR(IF(INDEX(DATOS!AW:AW,MATCH(CHECKLIST!B567,DATOS!B:B,0),1)=0,"",INDEX(DATOS!AW:AW,MATCH(CHECKLIST!B567,DATOS!B:B,0),1)),"")</f>
        <v/>
      </c>
      <c r="Q567" s="18" t="str">
        <f>IFERROR(IF(INDEX(DATOS!AX:AX,MATCH(CHECKLIST!B567,DATOS!B:B,0),1)=0,"",INDEX(DATOS!AX:AX,MATCH(CHECKLIST!B567,DATOS!B:B,0),1)),"")</f>
        <v/>
      </c>
      <c r="R567" t="str">
        <f>IF(B567="","",1)</f>
        <v/>
      </c>
      <c r="S567" t="str">
        <f t="shared" si="26"/>
        <v/>
      </c>
      <c r="U567" t="str">
        <f t="shared" si="24"/>
        <v/>
      </c>
      <c r="V567" t="str">
        <f t="shared" si="25"/>
        <v/>
      </c>
    </row>
    <row r="568" spans="1:22" x14ac:dyDescent="0.25">
      <c r="A568" s="13">
        <v>555</v>
      </c>
      <c r="B568" t="str">
        <f>IFERROR(INDEX(DATOS!B:B,MATCH(CHECKLIST!A568,DATOS!BM:BM,0),1),"")</f>
        <v/>
      </c>
      <c r="C568" t="str">
        <f>IFERROR(INDEX(DATOS!I:I,MATCH(CHECKLIST!A568,DATOS!BM:BM,0),1),"")</f>
        <v/>
      </c>
      <c r="D568" t="str">
        <f>IFERROR(INDEX(DATOS!R:R,MATCH(CHECKLIST!E568,DATOS!F:F,0),1),"")</f>
        <v/>
      </c>
      <c r="E568" s="17" t="str">
        <f>IFERROR(INDEX(DATOS!F:F,MATCH(CHECKLIST!A568,DATOS!BM:BM,0),1),"")</f>
        <v/>
      </c>
      <c r="F568" s="3" t="str">
        <f>IFERROR(IF(INDEX(DATOS!AL:AL,MATCH(CHECKLIST!B568,DATOS!B:B,0),1)=0,"",INDEX(DATOS!AL:AL,MATCH(CHECKLIST!B568,DATOS!B:B,0),1)),"")</f>
        <v/>
      </c>
      <c r="G568" s="18" t="str">
        <f>IFERROR(IF(INDEX(DATOS!AQ:AQ,MATCH(CHECKLIST!B568,DATOS!B:B,0),1)=0,"",INDEX(DATOS!AQ:AQ,MATCH(CHECKLIST!B568,DATOS!B:B,0),1)),"")</f>
        <v/>
      </c>
      <c r="H568" s="18" t="str">
        <f>IF(IFERROR(FIND(H$13,INDEX(DATOS!BS:BS,MATCH(CHECKLIST!B568,DATOS!B:B,0),1),1),"")="",IF(IFERROR(FIND("VENCIDA",INDEX(DATOS!AC:AC,MATCH(CHECKLIST!B568,DATOS!B:B,0),1),1),"")="","","VENCIDO"),"X")</f>
        <v/>
      </c>
      <c r="I568" s="18" t="str">
        <f>IFERROR(IF(INDEX(DATOS!AU:AU,MATCH(CHECKLIST!B568,DATOS!B:B,0),1)=0,"",INDEX(DATOS!AU:AU,MATCH(CHECKLIST!B568,DATOS!B:B,0),1)),"")</f>
        <v/>
      </c>
      <c r="J568" s="18" t="str">
        <f>IFERROR(IF(INDEX(DATOS!AS:AS,MATCH(CHECKLIST!B568,DATOS!B:B,0),1)=0,"",INDEX(DATOS!AS:AS,MATCH(CHECKLIST!B568,DATOS!B:B,0),1)),"")</f>
        <v/>
      </c>
      <c r="K568" s="50" t="str">
        <f>IFERROR(IF(INDEX(DATOS!AT:AT,MATCH(CHECKLIST!B568,DATOS!B:B,0),1)=0,"",INDEX(DATOS!AT:AT,MATCH(CHECKLIST!B568,DATOS!B:B,0),1)),"")</f>
        <v/>
      </c>
      <c r="L568" s="18" t="str">
        <f>IFERROR(IF(INDEX(DATOS!AV:AV,MATCH(CHECKLIST!B568,DATOS!B:B,0),1)=0,"",INDEX(DATOS!AV:AV,MATCH(CHECKLIST!B568,DATOS!B:B,0),1)),"")</f>
        <v/>
      </c>
      <c r="M568" s="18" t="str">
        <f>IFERROR(IF(INDEX(DATOS!AV:AV,MATCH(CHECKLIST!B568,DATOS!B:B,0),1)=0,"",INDEX(DATOS!AV:AV,MATCH(CHECKLIST!B568,DATOS!B:B,0),1)),"")</f>
        <v/>
      </c>
      <c r="N568" s="50" t="str">
        <f ca="1">IFERROR(IF(INDEX(DATOS!K:K,MATCH(CHECKLIST!B568,DATOS!B:B,0),1)="","X",IF(INDEX(DATOS!K:K,MATCH(CHECKLIST!B568,DATOS!B:B,0),1)&gt;YEAR(TODAY())-1,"","VENCIDA")),"")</f>
        <v/>
      </c>
      <c r="O568" s="50"/>
      <c r="P568" s="18" t="str">
        <f>IFERROR(IF(INDEX(DATOS!AW:AW,MATCH(CHECKLIST!B568,DATOS!B:B,0),1)=0,"",INDEX(DATOS!AW:AW,MATCH(CHECKLIST!B568,DATOS!B:B,0),1)),"")</f>
        <v/>
      </c>
      <c r="Q568" s="18" t="str">
        <f>IFERROR(IF(INDEX(DATOS!AX:AX,MATCH(CHECKLIST!B568,DATOS!B:B,0),1)=0,"",INDEX(DATOS!AX:AX,MATCH(CHECKLIST!B568,DATOS!B:B,0),1)),"")</f>
        <v/>
      </c>
      <c r="S568">
        <f t="shared" si="26"/>
        <v>0</v>
      </c>
      <c r="U568" t="str">
        <f t="shared" si="24"/>
        <v/>
      </c>
      <c r="V568" t="str">
        <f t="shared" si="25"/>
        <v/>
      </c>
    </row>
    <row r="569" spans="1:22" x14ac:dyDescent="0.25">
      <c r="A569" s="13">
        <v>556</v>
      </c>
      <c r="B569" t="str">
        <f>IFERROR(INDEX(DATOS!B:B,MATCH(CHECKLIST!A569,DATOS!BM:BM,0),1),"")</f>
        <v/>
      </c>
      <c r="C569" t="str">
        <f>IFERROR(INDEX(DATOS!I:I,MATCH(CHECKLIST!A569,DATOS!BM:BM,0),1),"")</f>
        <v/>
      </c>
      <c r="D569" t="str">
        <f>IFERROR(INDEX(DATOS!R:R,MATCH(CHECKLIST!E569,DATOS!F:F,0),1),"")</f>
        <v/>
      </c>
      <c r="E569" s="17" t="str">
        <f>IFERROR(INDEX(DATOS!F:F,MATCH(CHECKLIST!A569,DATOS!BM:BM,0),1),"")</f>
        <v/>
      </c>
      <c r="F569" s="3" t="str">
        <f>IFERROR(IF(INDEX(DATOS!AL:AL,MATCH(CHECKLIST!B569,DATOS!B:B,0),1)=0,"",INDEX(DATOS!AL:AL,MATCH(CHECKLIST!B569,DATOS!B:B,0),1)),"")</f>
        <v/>
      </c>
      <c r="G569" s="18" t="str">
        <f>IFERROR(IF(INDEX(DATOS!AQ:AQ,MATCH(CHECKLIST!B569,DATOS!B:B,0),1)=0,"",INDEX(DATOS!AQ:AQ,MATCH(CHECKLIST!B569,DATOS!B:B,0),1)),"")</f>
        <v/>
      </c>
      <c r="H569" s="18" t="str">
        <f>IF(IFERROR(FIND(H$13,INDEX(DATOS!BS:BS,MATCH(CHECKLIST!B569,DATOS!B:B,0),1),1),"")="",IF(IFERROR(FIND("VENCIDA",INDEX(DATOS!AC:AC,MATCH(CHECKLIST!B569,DATOS!B:B,0),1),1),"")="","","VENCIDO"),"X")</f>
        <v/>
      </c>
      <c r="I569" s="18" t="str">
        <f>IFERROR(IF(INDEX(DATOS!AU:AU,MATCH(CHECKLIST!B569,DATOS!B:B,0),1)=0,"",INDEX(DATOS!AU:AU,MATCH(CHECKLIST!B569,DATOS!B:B,0),1)),"")</f>
        <v/>
      </c>
      <c r="J569" s="18" t="str">
        <f>IFERROR(IF(INDEX(DATOS!AS:AS,MATCH(CHECKLIST!B569,DATOS!B:B,0),1)=0,"",INDEX(DATOS!AS:AS,MATCH(CHECKLIST!B569,DATOS!B:B,0),1)),"")</f>
        <v/>
      </c>
      <c r="K569" s="50" t="str">
        <f>IFERROR(IF(INDEX(DATOS!AT:AT,MATCH(CHECKLIST!B569,DATOS!B:B,0),1)=0,"",INDEX(DATOS!AT:AT,MATCH(CHECKLIST!B569,DATOS!B:B,0),1)),"")</f>
        <v/>
      </c>
      <c r="L569" s="18" t="str">
        <f>IFERROR(IF(INDEX(DATOS!AV:AV,MATCH(CHECKLIST!B569,DATOS!B:B,0),1)=0,"",INDEX(DATOS!AV:AV,MATCH(CHECKLIST!B569,DATOS!B:B,0),1)),"")</f>
        <v/>
      </c>
      <c r="M569" s="18" t="str">
        <f>IFERROR(IF(INDEX(DATOS!AV:AV,MATCH(CHECKLIST!B569,DATOS!B:B,0),1)=0,"",INDEX(DATOS!AV:AV,MATCH(CHECKLIST!B569,DATOS!B:B,0),1)),"")</f>
        <v/>
      </c>
      <c r="N569" s="50" t="str">
        <f ca="1">IFERROR(IF(INDEX(DATOS!K:K,MATCH(CHECKLIST!B569,DATOS!B:B,0),1)="","X",IF(INDEX(DATOS!K:K,MATCH(CHECKLIST!B569,DATOS!B:B,0),1)&gt;YEAR(TODAY())-1,"","VENCIDA")),"")</f>
        <v/>
      </c>
      <c r="O569" s="50"/>
      <c r="P569" s="18" t="str">
        <f>IFERROR(IF(INDEX(DATOS!AW:AW,MATCH(CHECKLIST!B569,DATOS!B:B,0),1)=0,"",INDEX(DATOS!AW:AW,MATCH(CHECKLIST!B569,DATOS!B:B,0),1)),"")</f>
        <v/>
      </c>
      <c r="Q569" s="18" t="str">
        <f>IFERROR(IF(INDEX(DATOS!AX:AX,MATCH(CHECKLIST!B569,DATOS!B:B,0),1)=0,"",INDEX(DATOS!AX:AX,MATCH(CHECKLIST!B569,DATOS!B:B,0),1)),"")</f>
        <v/>
      </c>
      <c r="R569" t="str">
        <f>IF(B569="","",1)</f>
        <v/>
      </c>
      <c r="S569" t="str">
        <f t="shared" si="26"/>
        <v/>
      </c>
      <c r="U569" t="str">
        <f t="shared" si="24"/>
        <v/>
      </c>
      <c r="V569" t="str">
        <f t="shared" si="25"/>
        <v/>
      </c>
    </row>
    <row r="570" spans="1:22" x14ac:dyDescent="0.25">
      <c r="A570" s="13">
        <v>557</v>
      </c>
      <c r="B570" t="str">
        <f>IFERROR(INDEX(DATOS!B:B,MATCH(CHECKLIST!A570,DATOS!BM:BM,0),1),"")</f>
        <v/>
      </c>
      <c r="C570" t="str">
        <f>IFERROR(INDEX(DATOS!I:I,MATCH(CHECKLIST!A570,DATOS!BM:BM,0),1),"")</f>
        <v/>
      </c>
      <c r="D570" t="str">
        <f>IFERROR(INDEX(DATOS!R:R,MATCH(CHECKLIST!E570,DATOS!F:F,0),1),"")</f>
        <v/>
      </c>
      <c r="E570" s="17" t="str">
        <f>IFERROR(INDEX(DATOS!F:F,MATCH(CHECKLIST!A570,DATOS!BM:BM,0),1),"")</f>
        <v/>
      </c>
      <c r="F570" s="3" t="str">
        <f>IFERROR(IF(INDEX(DATOS!AL:AL,MATCH(CHECKLIST!B570,DATOS!B:B,0),1)=0,"",INDEX(DATOS!AL:AL,MATCH(CHECKLIST!B570,DATOS!B:B,0),1)),"")</f>
        <v/>
      </c>
      <c r="G570" s="18" t="str">
        <f>IFERROR(IF(INDEX(DATOS!AQ:AQ,MATCH(CHECKLIST!B570,DATOS!B:B,0),1)=0,"",INDEX(DATOS!AQ:AQ,MATCH(CHECKLIST!B570,DATOS!B:B,0),1)),"")</f>
        <v/>
      </c>
      <c r="H570" s="18" t="str">
        <f>IF(IFERROR(FIND(H$13,INDEX(DATOS!BS:BS,MATCH(CHECKLIST!B570,DATOS!B:B,0),1),1),"")="",IF(IFERROR(FIND("VENCIDA",INDEX(DATOS!AC:AC,MATCH(CHECKLIST!B570,DATOS!B:B,0),1),1),"")="","","VENCIDO"),"X")</f>
        <v/>
      </c>
      <c r="I570" s="18" t="str">
        <f>IFERROR(IF(INDEX(DATOS!AU:AU,MATCH(CHECKLIST!B570,DATOS!B:B,0),1)=0,"",INDEX(DATOS!AU:AU,MATCH(CHECKLIST!B570,DATOS!B:B,0),1)),"")</f>
        <v/>
      </c>
      <c r="J570" s="18" t="str">
        <f>IFERROR(IF(INDEX(DATOS!AS:AS,MATCH(CHECKLIST!B570,DATOS!B:B,0),1)=0,"",INDEX(DATOS!AS:AS,MATCH(CHECKLIST!B570,DATOS!B:B,0),1)),"")</f>
        <v/>
      </c>
      <c r="K570" s="50" t="str">
        <f>IFERROR(IF(INDEX(DATOS!AT:AT,MATCH(CHECKLIST!B570,DATOS!B:B,0),1)=0,"",INDEX(DATOS!AT:AT,MATCH(CHECKLIST!B570,DATOS!B:B,0),1)),"")</f>
        <v/>
      </c>
      <c r="L570" s="18" t="str">
        <f>IFERROR(IF(INDEX(DATOS!AV:AV,MATCH(CHECKLIST!B570,DATOS!B:B,0),1)=0,"",INDEX(DATOS!AV:AV,MATCH(CHECKLIST!B570,DATOS!B:B,0),1)),"")</f>
        <v/>
      </c>
      <c r="M570" s="18" t="str">
        <f>IFERROR(IF(INDEX(DATOS!AV:AV,MATCH(CHECKLIST!B570,DATOS!B:B,0),1)=0,"",INDEX(DATOS!AV:AV,MATCH(CHECKLIST!B570,DATOS!B:B,0),1)),"")</f>
        <v/>
      </c>
      <c r="N570" s="50" t="str">
        <f ca="1">IFERROR(IF(INDEX(DATOS!K:K,MATCH(CHECKLIST!B570,DATOS!B:B,0),1)="","X",IF(INDEX(DATOS!K:K,MATCH(CHECKLIST!B570,DATOS!B:B,0),1)&gt;YEAR(TODAY())-1,"","VENCIDA")),"")</f>
        <v/>
      </c>
      <c r="O570" s="50"/>
      <c r="P570" s="18" t="str">
        <f>IFERROR(IF(INDEX(DATOS!AW:AW,MATCH(CHECKLIST!B570,DATOS!B:B,0),1)=0,"",INDEX(DATOS!AW:AW,MATCH(CHECKLIST!B570,DATOS!B:B,0),1)),"")</f>
        <v/>
      </c>
      <c r="Q570" s="18" t="str">
        <f>IFERROR(IF(INDEX(DATOS!AX:AX,MATCH(CHECKLIST!B570,DATOS!B:B,0),1)=0,"",INDEX(DATOS!AX:AX,MATCH(CHECKLIST!B570,DATOS!B:B,0),1)),"")</f>
        <v/>
      </c>
      <c r="S570">
        <f t="shared" si="26"/>
        <v>0</v>
      </c>
      <c r="U570" t="str">
        <f t="shared" si="24"/>
        <v/>
      </c>
      <c r="V570" t="str">
        <f t="shared" si="25"/>
        <v/>
      </c>
    </row>
    <row r="571" spans="1:22" x14ac:dyDescent="0.25">
      <c r="A571" s="13">
        <v>558</v>
      </c>
      <c r="B571" t="str">
        <f>IFERROR(INDEX(DATOS!B:B,MATCH(CHECKLIST!A571,DATOS!BM:BM,0),1),"")</f>
        <v/>
      </c>
      <c r="C571" t="str">
        <f>IFERROR(INDEX(DATOS!I:I,MATCH(CHECKLIST!A571,DATOS!BM:BM,0),1),"")</f>
        <v/>
      </c>
      <c r="D571" t="str">
        <f>IFERROR(INDEX(DATOS!R:R,MATCH(CHECKLIST!E571,DATOS!F:F,0),1),"")</f>
        <v/>
      </c>
      <c r="E571" s="17" t="str">
        <f>IFERROR(INDEX(DATOS!F:F,MATCH(CHECKLIST!A571,DATOS!BM:BM,0),1),"")</f>
        <v/>
      </c>
      <c r="F571" s="3" t="str">
        <f>IFERROR(IF(INDEX(DATOS!AL:AL,MATCH(CHECKLIST!B571,DATOS!B:B,0),1)=0,"",INDEX(DATOS!AL:AL,MATCH(CHECKLIST!B571,DATOS!B:B,0),1)),"")</f>
        <v/>
      </c>
      <c r="G571" s="18" t="str">
        <f>IFERROR(IF(INDEX(DATOS!AQ:AQ,MATCH(CHECKLIST!B571,DATOS!B:B,0),1)=0,"",INDEX(DATOS!AQ:AQ,MATCH(CHECKLIST!B571,DATOS!B:B,0),1)),"")</f>
        <v/>
      </c>
      <c r="H571" s="18" t="str">
        <f>IF(IFERROR(FIND(H$13,INDEX(DATOS!BS:BS,MATCH(CHECKLIST!B571,DATOS!B:B,0),1),1),"")="",IF(IFERROR(FIND("VENCIDA",INDEX(DATOS!AC:AC,MATCH(CHECKLIST!B571,DATOS!B:B,0),1),1),"")="","","VENCIDO"),"X")</f>
        <v/>
      </c>
      <c r="I571" s="18" t="str">
        <f>IFERROR(IF(INDEX(DATOS!AU:AU,MATCH(CHECKLIST!B571,DATOS!B:B,0),1)=0,"",INDEX(DATOS!AU:AU,MATCH(CHECKLIST!B571,DATOS!B:B,0),1)),"")</f>
        <v/>
      </c>
      <c r="J571" s="18" t="str">
        <f>IFERROR(IF(INDEX(DATOS!AS:AS,MATCH(CHECKLIST!B571,DATOS!B:B,0),1)=0,"",INDEX(DATOS!AS:AS,MATCH(CHECKLIST!B571,DATOS!B:B,0),1)),"")</f>
        <v/>
      </c>
      <c r="K571" s="50" t="str">
        <f>IFERROR(IF(INDEX(DATOS!AT:AT,MATCH(CHECKLIST!B571,DATOS!B:B,0),1)=0,"",INDEX(DATOS!AT:AT,MATCH(CHECKLIST!B571,DATOS!B:B,0),1)),"")</f>
        <v/>
      </c>
      <c r="L571" s="18" t="str">
        <f>IFERROR(IF(INDEX(DATOS!AV:AV,MATCH(CHECKLIST!B571,DATOS!B:B,0),1)=0,"",INDEX(DATOS!AV:AV,MATCH(CHECKLIST!B571,DATOS!B:B,0),1)),"")</f>
        <v/>
      </c>
      <c r="M571" s="18" t="str">
        <f>IFERROR(IF(INDEX(DATOS!AV:AV,MATCH(CHECKLIST!B571,DATOS!B:B,0),1)=0,"",INDEX(DATOS!AV:AV,MATCH(CHECKLIST!B571,DATOS!B:B,0),1)),"")</f>
        <v/>
      </c>
      <c r="N571" s="50" t="str">
        <f ca="1">IFERROR(IF(INDEX(DATOS!K:K,MATCH(CHECKLIST!B571,DATOS!B:B,0),1)="","X",IF(INDEX(DATOS!K:K,MATCH(CHECKLIST!B571,DATOS!B:B,0),1)&gt;YEAR(TODAY())-1,"","VENCIDA")),"")</f>
        <v/>
      </c>
      <c r="O571" s="50"/>
      <c r="P571" s="18" t="str">
        <f>IFERROR(IF(INDEX(DATOS!AW:AW,MATCH(CHECKLIST!B571,DATOS!B:B,0),1)=0,"",INDEX(DATOS!AW:AW,MATCH(CHECKLIST!B571,DATOS!B:B,0),1)),"")</f>
        <v/>
      </c>
      <c r="Q571" s="18" t="str">
        <f>IFERROR(IF(INDEX(DATOS!AX:AX,MATCH(CHECKLIST!B571,DATOS!B:B,0),1)=0,"",INDEX(DATOS!AX:AX,MATCH(CHECKLIST!B571,DATOS!B:B,0),1)),"")</f>
        <v/>
      </c>
      <c r="R571" t="str">
        <f>IF(B571="","",1)</f>
        <v/>
      </c>
      <c r="S571" t="str">
        <f t="shared" si="26"/>
        <v/>
      </c>
      <c r="U571" t="str">
        <f t="shared" si="24"/>
        <v/>
      </c>
      <c r="V571" t="str">
        <f t="shared" si="25"/>
        <v/>
      </c>
    </row>
    <row r="572" spans="1:22" x14ac:dyDescent="0.25">
      <c r="A572" s="13">
        <v>559</v>
      </c>
      <c r="B572" t="str">
        <f>IFERROR(INDEX(DATOS!B:B,MATCH(CHECKLIST!A572,DATOS!BM:BM,0),1),"")</f>
        <v/>
      </c>
      <c r="C572" t="str">
        <f>IFERROR(INDEX(DATOS!I:I,MATCH(CHECKLIST!A572,DATOS!BM:BM,0),1),"")</f>
        <v/>
      </c>
      <c r="D572" t="str">
        <f>IFERROR(INDEX(DATOS!R:R,MATCH(CHECKLIST!E572,DATOS!F:F,0),1),"")</f>
        <v/>
      </c>
      <c r="E572" s="17" t="str">
        <f>IFERROR(INDEX(DATOS!F:F,MATCH(CHECKLIST!A572,DATOS!BM:BM,0),1),"")</f>
        <v/>
      </c>
      <c r="F572" s="3" t="str">
        <f>IFERROR(IF(INDEX(DATOS!AL:AL,MATCH(CHECKLIST!B572,DATOS!B:B,0),1)=0,"",INDEX(DATOS!AL:AL,MATCH(CHECKLIST!B572,DATOS!B:B,0),1)),"")</f>
        <v/>
      </c>
      <c r="G572" s="18" t="str">
        <f>IFERROR(IF(INDEX(DATOS!AQ:AQ,MATCH(CHECKLIST!B572,DATOS!B:B,0),1)=0,"",INDEX(DATOS!AQ:AQ,MATCH(CHECKLIST!B572,DATOS!B:B,0),1)),"")</f>
        <v/>
      </c>
      <c r="H572" s="18" t="str">
        <f>IF(IFERROR(FIND(H$13,INDEX(DATOS!BS:BS,MATCH(CHECKLIST!B572,DATOS!B:B,0),1),1),"")="",IF(IFERROR(FIND("VENCIDA",INDEX(DATOS!AC:AC,MATCH(CHECKLIST!B572,DATOS!B:B,0),1),1),"")="","","VENCIDO"),"X")</f>
        <v/>
      </c>
      <c r="I572" s="18" t="str">
        <f>IFERROR(IF(INDEX(DATOS!AU:AU,MATCH(CHECKLIST!B572,DATOS!B:B,0),1)=0,"",INDEX(DATOS!AU:AU,MATCH(CHECKLIST!B572,DATOS!B:B,0),1)),"")</f>
        <v/>
      </c>
      <c r="J572" s="18" t="str">
        <f>IFERROR(IF(INDEX(DATOS!AS:AS,MATCH(CHECKLIST!B572,DATOS!B:B,0),1)=0,"",INDEX(DATOS!AS:AS,MATCH(CHECKLIST!B572,DATOS!B:B,0),1)),"")</f>
        <v/>
      </c>
      <c r="K572" s="50" t="str">
        <f>IFERROR(IF(INDEX(DATOS!AT:AT,MATCH(CHECKLIST!B572,DATOS!B:B,0),1)=0,"",INDEX(DATOS!AT:AT,MATCH(CHECKLIST!B572,DATOS!B:B,0),1)),"")</f>
        <v/>
      </c>
      <c r="L572" s="18" t="str">
        <f>IFERROR(IF(INDEX(DATOS!AV:AV,MATCH(CHECKLIST!B572,DATOS!B:B,0),1)=0,"",INDEX(DATOS!AV:AV,MATCH(CHECKLIST!B572,DATOS!B:B,0),1)),"")</f>
        <v/>
      </c>
      <c r="M572" s="18" t="str">
        <f>IFERROR(IF(INDEX(DATOS!AV:AV,MATCH(CHECKLIST!B572,DATOS!B:B,0),1)=0,"",INDEX(DATOS!AV:AV,MATCH(CHECKLIST!B572,DATOS!B:B,0),1)),"")</f>
        <v/>
      </c>
      <c r="N572" s="50" t="str">
        <f ca="1">IFERROR(IF(INDEX(DATOS!K:K,MATCH(CHECKLIST!B572,DATOS!B:B,0),1)="","X",IF(INDEX(DATOS!K:K,MATCH(CHECKLIST!B572,DATOS!B:B,0),1)&gt;YEAR(TODAY())-1,"","VENCIDA")),"")</f>
        <v/>
      </c>
      <c r="O572" s="50"/>
      <c r="P572" s="18" t="str">
        <f>IFERROR(IF(INDEX(DATOS!AW:AW,MATCH(CHECKLIST!B572,DATOS!B:B,0),1)=0,"",INDEX(DATOS!AW:AW,MATCH(CHECKLIST!B572,DATOS!B:B,0),1)),"")</f>
        <v/>
      </c>
      <c r="Q572" s="18" t="str">
        <f>IFERROR(IF(INDEX(DATOS!AX:AX,MATCH(CHECKLIST!B572,DATOS!B:B,0),1)=0,"",INDEX(DATOS!AX:AX,MATCH(CHECKLIST!B572,DATOS!B:B,0),1)),"")</f>
        <v/>
      </c>
      <c r="S572">
        <f t="shared" si="26"/>
        <v>0</v>
      </c>
      <c r="U572" t="str">
        <f t="shared" si="24"/>
        <v/>
      </c>
      <c r="V572" t="str">
        <f t="shared" si="25"/>
        <v/>
      </c>
    </row>
    <row r="573" spans="1:22" x14ac:dyDescent="0.25">
      <c r="A573" s="13">
        <v>560</v>
      </c>
      <c r="B573" t="str">
        <f>IFERROR(INDEX(DATOS!B:B,MATCH(CHECKLIST!A573,DATOS!BM:BM,0),1),"")</f>
        <v/>
      </c>
      <c r="C573" t="str">
        <f>IFERROR(INDEX(DATOS!I:I,MATCH(CHECKLIST!A573,DATOS!BM:BM,0),1),"")</f>
        <v/>
      </c>
      <c r="D573" t="str">
        <f>IFERROR(INDEX(DATOS!R:R,MATCH(CHECKLIST!E573,DATOS!F:F,0),1),"")</f>
        <v/>
      </c>
      <c r="E573" s="17" t="str">
        <f>IFERROR(INDEX(DATOS!F:F,MATCH(CHECKLIST!A573,DATOS!BM:BM,0),1),"")</f>
        <v/>
      </c>
      <c r="F573" s="3" t="str">
        <f>IFERROR(IF(INDEX(DATOS!AL:AL,MATCH(CHECKLIST!B573,DATOS!B:B,0),1)=0,"",INDEX(DATOS!AL:AL,MATCH(CHECKLIST!B573,DATOS!B:B,0),1)),"")</f>
        <v/>
      </c>
      <c r="G573" s="18" t="str">
        <f>IFERROR(IF(INDEX(DATOS!AQ:AQ,MATCH(CHECKLIST!B573,DATOS!B:B,0),1)=0,"",INDEX(DATOS!AQ:AQ,MATCH(CHECKLIST!B573,DATOS!B:B,0),1)),"")</f>
        <v/>
      </c>
      <c r="H573" s="18" t="str">
        <f>IF(IFERROR(FIND(H$13,INDEX(DATOS!BS:BS,MATCH(CHECKLIST!B573,DATOS!B:B,0),1),1),"")="",IF(IFERROR(FIND("VENCIDA",INDEX(DATOS!AC:AC,MATCH(CHECKLIST!B573,DATOS!B:B,0),1),1),"")="","","VENCIDO"),"X")</f>
        <v/>
      </c>
      <c r="I573" s="18" t="str">
        <f>IFERROR(IF(INDEX(DATOS!AU:AU,MATCH(CHECKLIST!B573,DATOS!B:B,0),1)=0,"",INDEX(DATOS!AU:AU,MATCH(CHECKLIST!B573,DATOS!B:B,0),1)),"")</f>
        <v/>
      </c>
      <c r="J573" s="18" t="str">
        <f>IFERROR(IF(INDEX(DATOS!AS:AS,MATCH(CHECKLIST!B573,DATOS!B:B,0),1)=0,"",INDEX(DATOS!AS:AS,MATCH(CHECKLIST!B573,DATOS!B:B,0),1)),"")</f>
        <v/>
      </c>
      <c r="K573" s="50" t="str">
        <f>IFERROR(IF(INDEX(DATOS!AT:AT,MATCH(CHECKLIST!B573,DATOS!B:B,0),1)=0,"",INDEX(DATOS!AT:AT,MATCH(CHECKLIST!B573,DATOS!B:B,0),1)),"")</f>
        <v/>
      </c>
      <c r="L573" s="18" t="str">
        <f>IFERROR(IF(INDEX(DATOS!AV:AV,MATCH(CHECKLIST!B573,DATOS!B:B,0),1)=0,"",INDEX(DATOS!AV:AV,MATCH(CHECKLIST!B573,DATOS!B:B,0),1)),"")</f>
        <v/>
      </c>
      <c r="M573" s="18" t="str">
        <f>IFERROR(IF(INDEX(DATOS!AV:AV,MATCH(CHECKLIST!B573,DATOS!B:B,0),1)=0,"",INDEX(DATOS!AV:AV,MATCH(CHECKLIST!B573,DATOS!B:B,0),1)),"")</f>
        <v/>
      </c>
      <c r="N573" s="50" t="str">
        <f ca="1">IFERROR(IF(INDEX(DATOS!K:K,MATCH(CHECKLIST!B573,DATOS!B:B,0),1)="","X",IF(INDEX(DATOS!K:K,MATCH(CHECKLIST!B573,DATOS!B:B,0),1)&gt;YEAR(TODAY())-1,"","VENCIDA")),"")</f>
        <v/>
      </c>
      <c r="O573" s="50"/>
      <c r="P573" s="18" t="str">
        <f>IFERROR(IF(INDEX(DATOS!AW:AW,MATCH(CHECKLIST!B573,DATOS!B:B,0),1)=0,"",INDEX(DATOS!AW:AW,MATCH(CHECKLIST!B573,DATOS!B:B,0),1)),"")</f>
        <v/>
      </c>
      <c r="Q573" s="18" t="str">
        <f>IFERROR(IF(INDEX(DATOS!AX:AX,MATCH(CHECKLIST!B573,DATOS!B:B,0),1)=0,"",INDEX(DATOS!AX:AX,MATCH(CHECKLIST!B573,DATOS!B:B,0),1)),"")</f>
        <v/>
      </c>
      <c r="R573" t="str">
        <f>IF(B573="","",1)</f>
        <v/>
      </c>
      <c r="S573" t="str">
        <f t="shared" si="26"/>
        <v/>
      </c>
      <c r="U573" t="str">
        <f t="shared" si="24"/>
        <v/>
      </c>
      <c r="V573" t="str">
        <f t="shared" si="25"/>
        <v/>
      </c>
    </row>
    <row r="574" spans="1:22" x14ac:dyDescent="0.25">
      <c r="A574" s="13">
        <v>561</v>
      </c>
      <c r="B574" t="str">
        <f>IFERROR(INDEX(DATOS!B:B,MATCH(CHECKLIST!A574,DATOS!BM:BM,0),1),"")</f>
        <v/>
      </c>
      <c r="C574" t="str">
        <f>IFERROR(INDEX(DATOS!I:I,MATCH(CHECKLIST!A574,DATOS!BM:BM,0),1),"")</f>
        <v/>
      </c>
      <c r="D574" t="str">
        <f>IFERROR(INDEX(DATOS!R:R,MATCH(CHECKLIST!E574,DATOS!F:F,0),1),"")</f>
        <v/>
      </c>
      <c r="E574" s="17" t="str">
        <f>IFERROR(INDEX(DATOS!F:F,MATCH(CHECKLIST!A574,DATOS!BM:BM,0),1),"")</f>
        <v/>
      </c>
      <c r="F574" s="3" t="str">
        <f>IFERROR(IF(INDEX(DATOS!AL:AL,MATCH(CHECKLIST!B574,DATOS!B:B,0),1)=0,"",INDEX(DATOS!AL:AL,MATCH(CHECKLIST!B574,DATOS!B:B,0),1)),"")</f>
        <v/>
      </c>
      <c r="G574" s="18" t="str">
        <f>IFERROR(IF(INDEX(DATOS!AQ:AQ,MATCH(CHECKLIST!B574,DATOS!B:B,0),1)=0,"",INDEX(DATOS!AQ:AQ,MATCH(CHECKLIST!B574,DATOS!B:B,0),1)),"")</f>
        <v/>
      </c>
      <c r="H574" s="18" t="str">
        <f>IF(IFERROR(FIND(H$13,INDEX(DATOS!BS:BS,MATCH(CHECKLIST!B574,DATOS!B:B,0),1),1),"")="",IF(IFERROR(FIND("VENCIDA",INDEX(DATOS!AC:AC,MATCH(CHECKLIST!B574,DATOS!B:B,0),1),1),"")="","","VENCIDO"),"X")</f>
        <v/>
      </c>
      <c r="I574" s="18" t="str">
        <f>IFERROR(IF(INDEX(DATOS!AU:AU,MATCH(CHECKLIST!B574,DATOS!B:B,0),1)=0,"",INDEX(DATOS!AU:AU,MATCH(CHECKLIST!B574,DATOS!B:B,0),1)),"")</f>
        <v/>
      </c>
      <c r="J574" s="18" t="str">
        <f>IFERROR(IF(INDEX(DATOS!AS:AS,MATCH(CHECKLIST!B574,DATOS!B:B,0),1)=0,"",INDEX(DATOS!AS:AS,MATCH(CHECKLIST!B574,DATOS!B:B,0),1)),"")</f>
        <v/>
      </c>
      <c r="K574" s="50" t="str">
        <f>IFERROR(IF(INDEX(DATOS!AT:AT,MATCH(CHECKLIST!B574,DATOS!B:B,0),1)=0,"",INDEX(DATOS!AT:AT,MATCH(CHECKLIST!B574,DATOS!B:B,0),1)),"")</f>
        <v/>
      </c>
      <c r="L574" s="18" t="str">
        <f>IFERROR(IF(INDEX(DATOS!AV:AV,MATCH(CHECKLIST!B574,DATOS!B:B,0),1)=0,"",INDEX(DATOS!AV:AV,MATCH(CHECKLIST!B574,DATOS!B:B,0),1)),"")</f>
        <v/>
      </c>
      <c r="M574" s="18" t="str">
        <f>IFERROR(IF(INDEX(DATOS!AV:AV,MATCH(CHECKLIST!B574,DATOS!B:B,0),1)=0,"",INDEX(DATOS!AV:AV,MATCH(CHECKLIST!B574,DATOS!B:B,0),1)),"")</f>
        <v/>
      </c>
      <c r="N574" s="50" t="str">
        <f ca="1">IFERROR(IF(INDEX(DATOS!K:K,MATCH(CHECKLIST!B574,DATOS!B:B,0),1)="","X",IF(INDEX(DATOS!K:K,MATCH(CHECKLIST!B574,DATOS!B:B,0),1)&gt;YEAR(TODAY())-1,"","VENCIDA")),"")</f>
        <v/>
      </c>
      <c r="O574" s="50"/>
      <c r="P574" s="18" t="str">
        <f>IFERROR(IF(INDEX(DATOS!AW:AW,MATCH(CHECKLIST!B574,DATOS!B:B,0),1)=0,"",INDEX(DATOS!AW:AW,MATCH(CHECKLIST!B574,DATOS!B:B,0),1)),"")</f>
        <v/>
      </c>
      <c r="Q574" s="18" t="str">
        <f>IFERROR(IF(INDEX(DATOS!AX:AX,MATCH(CHECKLIST!B574,DATOS!B:B,0),1)=0,"",INDEX(DATOS!AX:AX,MATCH(CHECKLIST!B574,DATOS!B:B,0),1)),"")</f>
        <v/>
      </c>
      <c r="S574">
        <f t="shared" si="26"/>
        <v>0</v>
      </c>
      <c r="U574" t="str">
        <f t="shared" si="24"/>
        <v/>
      </c>
      <c r="V574" t="str">
        <f t="shared" si="25"/>
        <v/>
      </c>
    </row>
    <row r="575" spans="1:22" x14ac:dyDescent="0.25">
      <c r="A575" s="13">
        <v>562</v>
      </c>
      <c r="B575" t="str">
        <f>IFERROR(INDEX(DATOS!B:B,MATCH(CHECKLIST!A575,DATOS!BM:BM,0),1),"")</f>
        <v/>
      </c>
      <c r="C575" t="str">
        <f>IFERROR(INDEX(DATOS!I:I,MATCH(CHECKLIST!A575,DATOS!BM:BM,0),1),"")</f>
        <v/>
      </c>
      <c r="D575" t="str">
        <f>IFERROR(INDEX(DATOS!R:R,MATCH(CHECKLIST!E575,DATOS!F:F,0),1),"")</f>
        <v/>
      </c>
      <c r="E575" s="17" t="str">
        <f>IFERROR(INDEX(DATOS!F:F,MATCH(CHECKLIST!A575,DATOS!BM:BM,0),1),"")</f>
        <v/>
      </c>
      <c r="F575" s="3" t="str">
        <f>IFERROR(IF(INDEX(DATOS!AL:AL,MATCH(CHECKLIST!B575,DATOS!B:B,0),1)=0,"",INDEX(DATOS!AL:AL,MATCH(CHECKLIST!B575,DATOS!B:B,0),1)),"")</f>
        <v/>
      </c>
      <c r="G575" s="18" t="str">
        <f>IFERROR(IF(INDEX(DATOS!AQ:AQ,MATCH(CHECKLIST!B575,DATOS!B:B,0),1)=0,"",INDEX(DATOS!AQ:AQ,MATCH(CHECKLIST!B575,DATOS!B:B,0),1)),"")</f>
        <v/>
      </c>
      <c r="H575" s="18" t="str">
        <f>IF(IFERROR(FIND(H$13,INDEX(DATOS!BS:BS,MATCH(CHECKLIST!B575,DATOS!B:B,0),1),1),"")="",IF(IFERROR(FIND("VENCIDA",INDEX(DATOS!AC:AC,MATCH(CHECKLIST!B575,DATOS!B:B,0),1),1),"")="","","VENCIDO"),"X")</f>
        <v/>
      </c>
      <c r="I575" s="18" t="str">
        <f>IFERROR(IF(INDEX(DATOS!AU:AU,MATCH(CHECKLIST!B575,DATOS!B:B,0),1)=0,"",INDEX(DATOS!AU:AU,MATCH(CHECKLIST!B575,DATOS!B:B,0),1)),"")</f>
        <v/>
      </c>
      <c r="J575" s="18" t="str">
        <f>IFERROR(IF(INDEX(DATOS!AS:AS,MATCH(CHECKLIST!B575,DATOS!B:B,0),1)=0,"",INDEX(DATOS!AS:AS,MATCH(CHECKLIST!B575,DATOS!B:B,0),1)),"")</f>
        <v/>
      </c>
      <c r="K575" s="50" t="str">
        <f>IFERROR(IF(INDEX(DATOS!AT:AT,MATCH(CHECKLIST!B575,DATOS!B:B,0),1)=0,"",INDEX(DATOS!AT:AT,MATCH(CHECKLIST!B575,DATOS!B:B,0),1)),"")</f>
        <v/>
      </c>
      <c r="L575" s="18" t="str">
        <f>IFERROR(IF(INDEX(DATOS!AV:AV,MATCH(CHECKLIST!B575,DATOS!B:B,0),1)=0,"",INDEX(DATOS!AV:AV,MATCH(CHECKLIST!B575,DATOS!B:B,0),1)),"")</f>
        <v/>
      </c>
      <c r="M575" s="18" t="str">
        <f>IFERROR(IF(INDEX(DATOS!AV:AV,MATCH(CHECKLIST!B575,DATOS!B:B,0),1)=0,"",INDEX(DATOS!AV:AV,MATCH(CHECKLIST!B575,DATOS!B:B,0),1)),"")</f>
        <v/>
      </c>
      <c r="N575" s="50" t="str">
        <f ca="1">IFERROR(IF(INDEX(DATOS!K:K,MATCH(CHECKLIST!B575,DATOS!B:B,0),1)="","X",IF(INDEX(DATOS!K:K,MATCH(CHECKLIST!B575,DATOS!B:B,0),1)&gt;YEAR(TODAY())-1,"","VENCIDA")),"")</f>
        <v/>
      </c>
      <c r="O575" s="50"/>
      <c r="P575" s="18" t="str">
        <f>IFERROR(IF(INDEX(DATOS!AW:AW,MATCH(CHECKLIST!B575,DATOS!B:B,0),1)=0,"",INDEX(DATOS!AW:AW,MATCH(CHECKLIST!B575,DATOS!B:B,0),1)),"")</f>
        <v/>
      </c>
      <c r="Q575" s="18" t="str">
        <f>IFERROR(IF(INDEX(DATOS!AX:AX,MATCH(CHECKLIST!B575,DATOS!B:B,0),1)=0,"",INDEX(DATOS!AX:AX,MATCH(CHECKLIST!B575,DATOS!B:B,0),1)),"")</f>
        <v/>
      </c>
      <c r="R575" t="str">
        <f>IF(B575="","",1)</f>
        <v/>
      </c>
      <c r="S575" t="str">
        <f t="shared" si="26"/>
        <v/>
      </c>
      <c r="U575" t="str">
        <f t="shared" si="24"/>
        <v/>
      </c>
      <c r="V575" t="str">
        <f t="shared" si="25"/>
        <v/>
      </c>
    </row>
    <row r="576" spans="1:22" x14ac:dyDescent="0.25">
      <c r="A576" s="13">
        <v>563</v>
      </c>
      <c r="B576" t="str">
        <f>IFERROR(INDEX(DATOS!B:B,MATCH(CHECKLIST!A576,DATOS!BM:BM,0),1),"")</f>
        <v/>
      </c>
      <c r="C576" t="str">
        <f>IFERROR(INDEX(DATOS!I:I,MATCH(CHECKLIST!A576,DATOS!BM:BM,0),1),"")</f>
        <v/>
      </c>
      <c r="D576" t="str">
        <f>IFERROR(INDEX(DATOS!R:R,MATCH(CHECKLIST!E576,DATOS!F:F,0),1),"")</f>
        <v/>
      </c>
      <c r="E576" s="17" t="str">
        <f>IFERROR(INDEX(DATOS!F:F,MATCH(CHECKLIST!A576,DATOS!BM:BM,0),1),"")</f>
        <v/>
      </c>
      <c r="F576" s="3" t="str">
        <f>IFERROR(IF(INDEX(DATOS!AL:AL,MATCH(CHECKLIST!B576,DATOS!B:B,0),1)=0,"",INDEX(DATOS!AL:AL,MATCH(CHECKLIST!B576,DATOS!B:B,0),1)),"")</f>
        <v/>
      </c>
      <c r="G576" s="18" t="str">
        <f>IFERROR(IF(INDEX(DATOS!AQ:AQ,MATCH(CHECKLIST!B576,DATOS!B:B,0),1)=0,"",INDEX(DATOS!AQ:AQ,MATCH(CHECKLIST!B576,DATOS!B:B,0),1)),"")</f>
        <v/>
      </c>
      <c r="H576" s="18" t="str">
        <f>IF(IFERROR(FIND(H$13,INDEX(DATOS!BS:BS,MATCH(CHECKLIST!B576,DATOS!B:B,0),1),1),"")="",IF(IFERROR(FIND("VENCIDA",INDEX(DATOS!AC:AC,MATCH(CHECKLIST!B576,DATOS!B:B,0),1),1),"")="","","VENCIDO"),"X")</f>
        <v/>
      </c>
      <c r="I576" s="18" t="str">
        <f>IFERROR(IF(INDEX(DATOS!AU:AU,MATCH(CHECKLIST!B576,DATOS!B:B,0),1)=0,"",INDEX(DATOS!AU:AU,MATCH(CHECKLIST!B576,DATOS!B:B,0),1)),"")</f>
        <v/>
      </c>
      <c r="J576" s="18" t="str">
        <f>IFERROR(IF(INDEX(DATOS!AS:AS,MATCH(CHECKLIST!B576,DATOS!B:B,0),1)=0,"",INDEX(DATOS!AS:AS,MATCH(CHECKLIST!B576,DATOS!B:B,0),1)),"")</f>
        <v/>
      </c>
      <c r="K576" s="50" t="str">
        <f>IFERROR(IF(INDEX(DATOS!AT:AT,MATCH(CHECKLIST!B576,DATOS!B:B,0),1)=0,"",INDEX(DATOS!AT:AT,MATCH(CHECKLIST!B576,DATOS!B:B,0),1)),"")</f>
        <v/>
      </c>
      <c r="L576" s="18" t="str">
        <f>IFERROR(IF(INDEX(DATOS!AV:AV,MATCH(CHECKLIST!B576,DATOS!B:B,0),1)=0,"",INDEX(DATOS!AV:AV,MATCH(CHECKLIST!B576,DATOS!B:B,0),1)),"")</f>
        <v/>
      </c>
      <c r="M576" s="18" t="str">
        <f>IFERROR(IF(INDEX(DATOS!AV:AV,MATCH(CHECKLIST!B576,DATOS!B:B,0),1)=0,"",INDEX(DATOS!AV:AV,MATCH(CHECKLIST!B576,DATOS!B:B,0),1)),"")</f>
        <v/>
      </c>
      <c r="N576" s="50" t="str">
        <f ca="1">IFERROR(IF(INDEX(DATOS!K:K,MATCH(CHECKLIST!B576,DATOS!B:B,0),1)="","X",IF(INDEX(DATOS!K:K,MATCH(CHECKLIST!B576,DATOS!B:B,0),1)&gt;YEAR(TODAY())-1,"","VENCIDA")),"")</f>
        <v/>
      </c>
      <c r="O576" s="50"/>
      <c r="P576" s="18" t="str">
        <f>IFERROR(IF(INDEX(DATOS!AW:AW,MATCH(CHECKLIST!B576,DATOS!B:B,0),1)=0,"",INDEX(DATOS!AW:AW,MATCH(CHECKLIST!B576,DATOS!B:B,0),1)),"")</f>
        <v/>
      </c>
      <c r="Q576" s="18" t="str">
        <f>IFERROR(IF(INDEX(DATOS!AX:AX,MATCH(CHECKLIST!B576,DATOS!B:B,0),1)=0,"",INDEX(DATOS!AX:AX,MATCH(CHECKLIST!B576,DATOS!B:B,0),1)),"")</f>
        <v/>
      </c>
      <c r="S576">
        <f t="shared" si="26"/>
        <v>0</v>
      </c>
      <c r="U576" t="str">
        <f t="shared" si="24"/>
        <v/>
      </c>
      <c r="V576" t="str">
        <f t="shared" si="25"/>
        <v/>
      </c>
    </row>
    <row r="577" spans="1:22" x14ac:dyDescent="0.25">
      <c r="A577" s="13">
        <v>564</v>
      </c>
      <c r="B577" t="str">
        <f>IFERROR(INDEX(DATOS!B:B,MATCH(CHECKLIST!A577,DATOS!BM:BM,0),1),"")</f>
        <v/>
      </c>
      <c r="C577" t="str">
        <f>IFERROR(INDEX(DATOS!I:I,MATCH(CHECKLIST!A577,DATOS!BM:BM,0),1),"")</f>
        <v/>
      </c>
      <c r="D577" t="str">
        <f>IFERROR(INDEX(DATOS!R:R,MATCH(CHECKLIST!E577,DATOS!F:F,0),1),"")</f>
        <v/>
      </c>
      <c r="E577" s="17" t="str">
        <f>IFERROR(INDEX(DATOS!F:F,MATCH(CHECKLIST!A577,DATOS!BM:BM,0),1),"")</f>
        <v/>
      </c>
      <c r="F577" s="3" t="str">
        <f>IFERROR(IF(INDEX(DATOS!AL:AL,MATCH(CHECKLIST!B577,DATOS!B:B,0),1)=0,"",INDEX(DATOS!AL:AL,MATCH(CHECKLIST!B577,DATOS!B:B,0),1)),"")</f>
        <v/>
      </c>
      <c r="G577" s="18" t="str">
        <f>IFERROR(IF(INDEX(DATOS!AQ:AQ,MATCH(CHECKLIST!B577,DATOS!B:B,0),1)=0,"",INDEX(DATOS!AQ:AQ,MATCH(CHECKLIST!B577,DATOS!B:B,0),1)),"")</f>
        <v/>
      </c>
      <c r="H577" s="18" t="str">
        <f>IF(IFERROR(FIND(H$13,INDEX(DATOS!BS:BS,MATCH(CHECKLIST!B577,DATOS!B:B,0),1),1),"")="",IF(IFERROR(FIND("VENCIDA",INDEX(DATOS!AC:AC,MATCH(CHECKLIST!B577,DATOS!B:B,0),1),1),"")="","","VENCIDO"),"X")</f>
        <v/>
      </c>
      <c r="I577" s="18" t="str">
        <f>IFERROR(IF(INDEX(DATOS!AU:AU,MATCH(CHECKLIST!B577,DATOS!B:B,0),1)=0,"",INDEX(DATOS!AU:AU,MATCH(CHECKLIST!B577,DATOS!B:B,0),1)),"")</f>
        <v/>
      </c>
      <c r="J577" s="18" t="str">
        <f>IFERROR(IF(INDEX(DATOS!AS:AS,MATCH(CHECKLIST!B577,DATOS!B:B,0),1)=0,"",INDEX(DATOS!AS:AS,MATCH(CHECKLIST!B577,DATOS!B:B,0),1)),"")</f>
        <v/>
      </c>
      <c r="K577" s="50" t="str">
        <f>IFERROR(IF(INDEX(DATOS!AT:AT,MATCH(CHECKLIST!B577,DATOS!B:B,0),1)=0,"",INDEX(DATOS!AT:AT,MATCH(CHECKLIST!B577,DATOS!B:B,0),1)),"")</f>
        <v/>
      </c>
      <c r="L577" s="18" t="str">
        <f>IFERROR(IF(INDEX(DATOS!AV:AV,MATCH(CHECKLIST!B577,DATOS!B:B,0),1)=0,"",INDEX(DATOS!AV:AV,MATCH(CHECKLIST!B577,DATOS!B:B,0),1)),"")</f>
        <v/>
      </c>
      <c r="M577" s="18" t="str">
        <f>IFERROR(IF(INDEX(DATOS!AV:AV,MATCH(CHECKLIST!B577,DATOS!B:B,0),1)=0,"",INDEX(DATOS!AV:AV,MATCH(CHECKLIST!B577,DATOS!B:B,0),1)),"")</f>
        <v/>
      </c>
      <c r="N577" s="50" t="str">
        <f ca="1">IFERROR(IF(INDEX(DATOS!K:K,MATCH(CHECKLIST!B577,DATOS!B:B,0),1)="","X",IF(INDEX(DATOS!K:K,MATCH(CHECKLIST!B577,DATOS!B:B,0),1)&gt;YEAR(TODAY())-1,"","VENCIDA")),"")</f>
        <v/>
      </c>
      <c r="O577" s="50"/>
      <c r="P577" s="18" t="str">
        <f>IFERROR(IF(INDEX(DATOS!AW:AW,MATCH(CHECKLIST!B577,DATOS!B:B,0),1)=0,"",INDEX(DATOS!AW:AW,MATCH(CHECKLIST!B577,DATOS!B:B,0),1)),"")</f>
        <v/>
      </c>
      <c r="Q577" s="18" t="str">
        <f>IFERROR(IF(INDEX(DATOS!AX:AX,MATCH(CHECKLIST!B577,DATOS!B:B,0),1)=0,"",INDEX(DATOS!AX:AX,MATCH(CHECKLIST!B577,DATOS!B:B,0),1)),"")</f>
        <v/>
      </c>
      <c r="R577" t="str">
        <f>IF(B577="","",1)</f>
        <v/>
      </c>
      <c r="S577" t="str">
        <f t="shared" si="26"/>
        <v/>
      </c>
      <c r="U577" t="str">
        <f t="shared" si="24"/>
        <v/>
      </c>
      <c r="V577" t="str">
        <f t="shared" si="25"/>
        <v/>
      </c>
    </row>
    <row r="578" spans="1:22" x14ac:dyDescent="0.25">
      <c r="A578" s="13">
        <v>565</v>
      </c>
      <c r="B578" t="str">
        <f>IFERROR(INDEX(DATOS!B:B,MATCH(CHECKLIST!A578,DATOS!BM:BM,0),1),"")</f>
        <v/>
      </c>
      <c r="C578" t="str">
        <f>IFERROR(INDEX(DATOS!I:I,MATCH(CHECKLIST!A578,DATOS!BM:BM,0),1),"")</f>
        <v/>
      </c>
      <c r="D578" t="str">
        <f>IFERROR(INDEX(DATOS!R:R,MATCH(CHECKLIST!E578,DATOS!F:F,0),1),"")</f>
        <v/>
      </c>
      <c r="E578" s="17" t="str">
        <f>IFERROR(INDEX(DATOS!F:F,MATCH(CHECKLIST!A578,DATOS!BM:BM,0),1),"")</f>
        <v/>
      </c>
      <c r="F578" s="3" t="str">
        <f>IFERROR(IF(INDEX(DATOS!AL:AL,MATCH(CHECKLIST!B578,DATOS!B:B,0),1)=0,"",INDEX(DATOS!AL:AL,MATCH(CHECKLIST!B578,DATOS!B:B,0),1)),"")</f>
        <v/>
      </c>
      <c r="G578" s="18" t="str">
        <f>IFERROR(IF(INDEX(DATOS!AQ:AQ,MATCH(CHECKLIST!B578,DATOS!B:B,0),1)=0,"",INDEX(DATOS!AQ:AQ,MATCH(CHECKLIST!B578,DATOS!B:B,0),1)),"")</f>
        <v/>
      </c>
      <c r="H578" s="18" t="str">
        <f>IF(IFERROR(FIND(H$13,INDEX(DATOS!BS:BS,MATCH(CHECKLIST!B578,DATOS!B:B,0),1),1),"")="",IF(IFERROR(FIND("VENCIDA",INDEX(DATOS!AC:AC,MATCH(CHECKLIST!B578,DATOS!B:B,0),1),1),"")="","","VENCIDO"),"X")</f>
        <v/>
      </c>
      <c r="I578" s="18" t="str">
        <f>IFERROR(IF(INDEX(DATOS!AU:AU,MATCH(CHECKLIST!B578,DATOS!B:B,0),1)=0,"",INDEX(DATOS!AU:AU,MATCH(CHECKLIST!B578,DATOS!B:B,0),1)),"")</f>
        <v/>
      </c>
      <c r="J578" s="18" t="str">
        <f>IFERROR(IF(INDEX(DATOS!AS:AS,MATCH(CHECKLIST!B578,DATOS!B:B,0),1)=0,"",INDEX(DATOS!AS:AS,MATCH(CHECKLIST!B578,DATOS!B:B,0),1)),"")</f>
        <v/>
      </c>
      <c r="K578" s="50" t="str">
        <f>IFERROR(IF(INDEX(DATOS!AT:AT,MATCH(CHECKLIST!B578,DATOS!B:B,0),1)=0,"",INDEX(DATOS!AT:AT,MATCH(CHECKLIST!B578,DATOS!B:B,0),1)),"")</f>
        <v/>
      </c>
      <c r="L578" s="18" t="str">
        <f>IFERROR(IF(INDEX(DATOS!AV:AV,MATCH(CHECKLIST!B578,DATOS!B:B,0),1)=0,"",INDEX(DATOS!AV:AV,MATCH(CHECKLIST!B578,DATOS!B:B,0),1)),"")</f>
        <v/>
      </c>
      <c r="M578" s="18" t="str">
        <f>IFERROR(IF(INDEX(DATOS!AV:AV,MATCH(CHECKLIST!B578,DATOS!B:B,0),1)=0,"",INDEX(DATOS!AV:AV,MATCH(CHECKLIST!B578,DATOS!B:B,0),1)),"")</f>
        <v/>
      </c>
      <c r="N578" s="50" t="str">
        <f ca="1">IFERROR(IF(INDEX(DATOS!K:K,MATCH(CHECKLIST!B578,DATOS!B:B,0),1)="","X",IF(INDEX(DATOS!K:K,MATCH(CHECKLIST!B578,DATOS!B:B,0),1)&gt;YEAR(TODAY())-1,"","VENCIDA")),"")</f>
        <v/>
      </c>
      <c r="O578" s="50"/>
      <c r="P578" s="18" t="str">
        <f>IFERROR(IF(INDEX(DATOS!AW:AW,MATCH(CHECKLIST!B578,DATOS!B:B,0),1)=0,"",INDEX(DATOS!AW:AW,MATCH(CHECKLIST!B578,DATOS!B:B,0),1)),"")</f>
        <v/>
      </c>
      <c r="Q578" s="18" t="str">
        <f>IFERROR(IF(INDEX(DATOS!AX:AX,MATCH(CHECKLIST!B578,DATOS!B:B,0),1)=0,"",INDEX(DATOS!AX:AX,MATCH(CHECKLIST!B578,DATOS!B:B,0),1)),"")</f>
        <v/>
      </c>
      <c r="S578">
        <f t="shared" si="26"/>
        <v>0</v>
      </c>
      <c r="U578" t="str">
        <f t="shared" si="24"/>
        <v/>
      </c>
      <c r="V578" t="str">
        <f t="shared" si="25"/>
        <v/>
      </c>
    </row>
    <row r="579" spans="1:22" x14ac:dyDescent="0.25">
      <c r="A579" s="13">
        <v>566</v>
      </c>
      <c r="B579" t="str">
        <f>IFERROR(INDEX(DATOS!B:B,MATCH(CHECKLIST!A579,DATOS!BM:BM,0),1),"")</f>
        <v/>
      </c>
      <c r="C579" t="str">
        <f>IFERROR(INDEX(DATOS!I:I,MATCH(CHECKLIST!A579,DATOS!BM:BM,0),1),"")</f>
        <v/>
      </c>
      <c r="D579" t="str">
        <f>IFERROR(INDEX(DATOS!R:R,MATCH(CHECKLIST!E579,DATOS!F:F,0),1),"")</f>
        <v/>
      </c>
      <c r="E579" s="17" t="str">
        <f>IFERROR(INDEX(DATOS!F:F,MATCH(CHECKLIST!A579,DATOS!BM:BM,0),1),"")</f>
        <v/>
      </c>
      <c r="F579" s="3" t="str">
        <f>IFERROR(IF(INDEX(DATOS!AL:AL,MATCH(CHECKLIST!B579,DATOS!B:B,0),1)=0,"",INDEX(DATOS!AL:AL,MATCH(CHECKLIST!B579,DATOS!B:B,0),1)),"")</f>
        <v/>
      </c>
      <c r="G579" s="18" t="str">
        <f>IFERROR(IF(INDEX(DATOS!AQ:AQ,MATCH(CHECKLIST!B579,DATOS!B:B,0),1)=0,"",INDEX(DATOS!AQ:AQ,MATCH(CHECKLIST!B579,DATOS!B:B,0),1)),"")</f>
        <v/>
      </c>
      <c r="H579" s="18" t="str">
        <f>IF(IFERROR(FIND(H$13,INDEX(DATOS!BS:BS,MATCH(CHECKLIST!B579,DATOS!B:B,0),1),1),"")="",IF(IFERROR(FIND("VENCIDA",INDEX(DATOS!AC:AC,MATCH(CHECKLIST!B579,DATOS!B:B,0),1),1),"")="","","VENCIDO"),"X")</f>
        <v/>
      </c>
      <c r="I579" s="18" t="str">
        <f>IFERROR(IF(INDEX(DATOS!AU:AU,MATCH(CHECKLIST!B579,DATOS!B:B,0),1)=0,"",INDEX(DATOS!AU:AU,MATCH(CHECKLIST!B579,DATOS!B:B,0),1)),"")</f>
        <v/>
      </c>
      <c r="J579" s="18" t="str">
        <f>IFERROR(IF(INDEX(DATOS!AS:AS,MATCH(CHECKLIST!B579,DATOS!B:B,0),1)=0,"",INDEX(DATOS!AS:AS,MATCH(CHECKLIST!B579,DATOS!B:B,0),1)),"")</f>
        <v/>
      </c>
      <c r="K579" s="50" t="str">
        <f>IFERROR(IF(INDEX(DATOS!AT:AT,MATCH(CHECKLIST!B579,DATOS!B:B,0),1)=0,"",INDEX(DATOS!AT:AT,MATCH(CHECKLIST!B579,DATOS!B:B,0),1)),"")</f>
        <v/>
      </c>
      <c r="L579" s="18" t="str">
        <f>IFERROR(IF(INDEX(DATOS!AV:AV,MATCH(CHECKLIST!B579,DATOS!B:B,0),1)=0,"",INDEX(DATOS!AV:AV,MATCH(CHECKLIST!B579,DATOS!B:B,0),1)),"")</f>
        <v/>
      </c>
      <c r="M579" s="18" t="str">
        <f>IFERROR(IF(INDEX(DATOS!AV:AV,MATCH(CHECKLIST!B579,DATOS!B:B,0),1)=0,"",INDEX(DATOS!AV:AV,MATCH(CHECKLIST!B579,DATOS!B:B,0),1)),"")</f>
        <v/>
      </c>
      <c r="N579" s="50" t="str">
        <f ca="1">IFERROR(IF(INDEX(DATOS!K:K,MATCH(CHECKLIST!B579,DATOS!B:B,0),1)="","X",IF(INDEX(DATOS!K:K,MATCH(CHECKLIST!B579,DATOS!B:B,0),1)&gt;YEAR(TODAY())-1,"","VENCIDA")),"")</f>
        <v/>
      </c>
      <c r="O579" s="50"/>
      <c r="P579" s="18" t="str">
        <f>IFERROR(IF(INDEX(DATOS!AW:AW,MATCH(CHECKLIST!B579,DATOS!B:B,0),1)=0,"",INDEX(DATOS!AW:AW,MATCH(CHECKLIST!B579,DATOS!B:B,0),1)),"")</f>
        <v/>
      </c>
      <c r="Q579" s="18" t="str">
        <f>IFERROR(IF(INDEX(DATOS!AX:AX,MATCH(CHECKLIST!B579,DATOS!B:B,0),1)=0,"",INDEX(DATOS!AX:AX,MATCH(CHECKLIST!B579,DATOS!B:B,0),1)),"")</f>
        <v/>
      </c>
      <c r="R579" t="str">
        <f>IF(B579="","",1)</f>
        <v/>
      </c>
      <c r="S579" t="str">
        <f t="shared" si="26"/>
        <v/>
      </c>
      <c r="U579" t="str">
        <f t="shared" si="24"/>
        <v/>
      </c>
      <c r="V579" t="str">
        <f t="shared" si="25"/>
        <v/>
      </c>
    </row>
    <row r="580" spans="1:22" x14ac:dyDescent="0.25">
      <c r="A580" s="13">
        <v>567</v>
      </c>
      <c r="B580" t="str">
        <f>IFERROR(INDEX(DATOS!B:B,MATCH(CHECKLIST!A580,DATOS!BM:BM,0),1),"")</f>
        <v/>
      </c>
      <c r="C580" t="str">
        <f>IFERROR(INDEX(DATOS!I:I,MATCH(CHECKLIST!A580,DATOS!BM:BM,0),1),"")</f>
        <v/>
      </c>
      <c r="D580" t="str">
        <f>IFERROR(INDEX(DATOS!R:R,MATCH(CHECKLIST!E580,DATOS!F:F,0),1),"")</f>
        <v/>
      </c>
      <c r="E580" s="17" t="str">
        <f>IFERROR(INDEX(DATOS!F:F,MATCH(CHECKLIST!A580,DATOS!BM:BM,0),1),"")</f>
        <v/>
      </c>
      <c r="F580" s="3" t="str">
        <f>IFERROR(IF(INDEX(DATOS!AL:AL,MATCH(CHECKLIST!B580,DATOS!B:B,0),1)=0,"",INDEX(DATOS!AL:AL,MATCH(CHECKLIST!B580,DATOS!B:B,0),1)),"")</f>
        <v/>
      </c>
      <c r="G580" s="18" t="str">
        <f>IFERROR(IF(INDEX(DATOS!AQ:AQ,MATCH(CHECKLIST!B580,DATOS!B:B,0),1)=0,"",INDEX(DATOS!AQ:AQ,MATCH(CHECKLIST!B580,DATOS!B:B,0),1)),"")</f>
        <v/>
      </c>
      <c r="H580" s="18" t="str">
        <f>IF(IFERROR(FIND(H$13,INDEX(DATOS!BS:BS,MATCH(CHECKLIST!B580,DATOS!B:B,0),1),1),"")="",IF(IFERROR(FIND("VENCIDA",INDEX(DATOS!AC:AC,MATCH(CHECKLIST!B580,DATOS!B:B,0),1),1),"")="","","VENCIDO"),"X")</f>
        <v/>
      </c>
      <c r="I580" s="18" t="str">
        <f>IFERROR(IF(INDEX(DATOS!AU:AU,MATCH(CHECKLIST!B580,DATOS!B:B,0),1)=0,"",INDEX(DATOS!AU:AU,MATCH(CHECKLIST!B580,DATOS!B:B,0),1)),"")</f>
        <v/>
      </c>
      <c r="J580" s="18" t="str">
        <f>IFERROR(IF(INDEX(DATOS!AS:AS,MATCH(CHECKLIST!B580,DATOS!B:B,0),1)=0,"",INDEX(DATOS!AS:AS,MATCH(CHECKLIST!B580,DATOS!B:B,0),1)),"")</f>
        <v/>
      </c>
      <c r="K580" s="50" t="str">
        <f>IFERROR(IF(INDEX(DATOS!AT:AT,MATCH(CHECKLIST!B580,DATOS!B:B,0),1)=0,"",INDEX(DATOS!AT:AT,MATCH(CHECKLIST!B580,DATOS!B:B,0),1)),"")</f>
        <v/>
      </c>
      <c r="L580" s="18" t="str">
        <f>IFERROR(IF(INDEX(DATOS!AV:AV,MATCH(CHECKLIST!B580,DATOS!B:B,0),1)=0,"",INDEX(DATOS!AV:AV,MATCH(CHECKLIST!B580,DATOS!B:B,0),1)),"")</f>
        <v/>
      </c>
      <c r="M580" s="18" t="str">
        <f>IFERROR(IF(INDEX(DATOS!AV:AV,MATCH(CHECKLIST!B580,DATOS!B:B,0),1)=0,"",INDEX(DATOS!AV:AV,MATCH(CHECKLIST!B580,DATOS!B:B,0),1)),"")</f>
        <v/>
      </c>
      <c r="N580" s="50" t="str">
        <f ca="1">IFERROR(IF(INDEX(DATOS!K:K,MATCH(CHECKLIST!B580,DATOS!B:B,0),1)="","X",IF(INDEX(DATOS!K:K,MATCH(CHECKLIST!B580,DATOS!B:B,0),1)&gt;YEAR(TODAY())-1,"","VENCIDA")),"")</f>
        <v/>
      </c>
      <c r="O580" s="50"/>
      <c r="P580" s="18" t="str">
        <f>IFERROR(IF(INDEX(DATOS!AW:AW,MATCH(CHECKLIST!B580,DATOS!B:B,0),1)=0,"",INDEX(DATOS!AW:AW,MATCH(CHECKLIST!B580,DATOS!B:B,0),1)),"")</f>
        <v/>
      </c>
      <c r="Q580" s="18" t="str">
        <f>IFERROR(IF(INDEX(DATOS!AX:AX,MATCH(CHECKLIST!B580,DATOS!B:B,0),1)=0,"",INDEX(DATOS!AX:AX,MATCH(CHECKLIST!B580,DATOS!B:B,0),1)),"")</f>
        <v/>
      </c>
      <c r="S580">
        <f t="shared" si="26"/>
        <v>0</v>
      </c>
      <c r="U580" t="str">
        <f t="shared" si="24"/>
        <v/>
      </c>
      <c r="V580" t="str">
        <f t="shared" si="25"/>
        <v/>
      </c>
    </row>
    <row r="581" spans="1:22" x14ac:dyDescent="0.25">
      <c r="A581" s="13">
        <v>568</v>
      </c>
      <c r="B581" t="str">
        <f>IFERROR(INDEX(DATOS!B:B,MATCH(CHECKLIST!A581,DATOS!BM:BM,0),1),"")</f>
        <v/>
      </c>
      <c r="C581" t="str">
        <f>IFERROR(INDEX(DATOS!I:I,MATCH(CHECKLIST!A581,DATOS!BM:BM,0),1),"")</f>
        <v/>
      </c>
      <c r="D581" t="str">
        <f>IFERROR(INDEX(DATOS!R:R,MATCH(CHECKLIST!E581,DATOS!F:F,0),1),"")</f>
        <v/>
      </c>
      <c r="E581" s="17" t="str">
        <f>IFERROR(INDEX(DATOS!F:F,MATCH(CHECKLIST!A581,DATOS!BM:BM,0),1),"")</f>
        <v/>
      </c>
      <c r="F581" s="3" t="str">
        <f>IFERROR(IF(INDEX(DATOS!AL:AL,MATCH(CHECKLIST!B581,DATOS!B:B,0),1)=0,"",INDEX(DATOS!AL:AL,MATCH(CHECKLIST!B581,DATOS!B:B,0),1)),"")</f>
        <v/>
      </c>
      <c r="G581" s="18" t="str">
        <f>IFERROR(IF(INDEX(DATOS!AQ:AQ,MATCH(CHECKLIST!B581,DATOS!B:B,0),1)=0,"",INDEX(DATOS!AQ:AQ,MATCH(CHECKLIST!B581,DATOS!B:B,0),1)),"")</f>
        <v/>
      </c>
      <c r="H581" s="18" t="str">
        <f>IF(IFERROR(FIND(H$13,INDEX(DATOS!BS:BS,MATCH(CHECKLIST!B581,DATOS!B:B,0),1),1),"")="",IF(IFERROR(FIND("VENCIDA",INDEX(DATOS!AC:AC,MATCH(CHECKLIST!B581,DATOS!B:B,0),1),1),"")="","","VENCIDO"),"X")</f>
        <v/>
      </c>
      <c r="I581" s="18" t="str">
        <f>IFERROR(IF(INDEX(DATOS!AU:AU,MATCH(CHECKLIST!B581,DATOS!B:B,0),1)=0,"",INDEX(DATOS!AU:AU,MATCH(CHECKLIST!B581,DATOS!B:B,0),1)),"")</f>
        <v/>
      </c>
      <c r="J581" s="18" t="str">
        <f>IFERROR(IF(INDEX(DATOS!AS:AS,MATCH(CHECKLIST!B581,DATOS!B:B,0),1)=0,"",INDEX(DATOS!AS:AS,MATCH(CHECKLIST!B581,DATOS!B:B,0),1)),"")</f>
        <v/>
      </c>
      <c r="K581" s="50" t="str">
        <f>IFERROR(IF(INDEX(DATOS!AT:AT,MATCH(CHECKLIST!B581,DATOS!B:B,0),1)=0,"",INDEX(DATOS!AT:AT,MATCH(CHECKLIST!B581,DATOS!B:B,0),1)),"")</f>
        <v/>
      </c>
      <c r="L581" s="18" t="str">
        <f>IFERROR(IF(INDEX(DATOS!AV:AV,MATCH(CHECKLIST!B581,DATOS!B:B,0),1)=0,"",INDEX(DATOS!AV:AV,MATCH(CHECKLIST!B581,DATOS!B:B,0),1)),"")</f>
        <v/>
      </c>
      <c r="M581" s="18" t="str">
        <f>IFERROR(IF(INDEX(DATOS!AV:AV,MATCH(CHECKLIST!B581,DATOS!B:B,0),1)=0,"",INDEX(DATOS!AV:AV,MATCH(CHECKLIST!B581,DATOS!B:B,0),1)),"")</f>
        <v/>
      </c>
      <c r="N581" s="50" t="str">
        <f ca="1">IFERROR(IF(INDEX(DATOS!K:K,MATCH(CHECKLIST!B581,DATOS!B:B,0),1)="","X",IF(INDEX(DATOS!K:K,MATCH(CHECKLIST!B581,DATOS!B:B,0),1)&gt;YEAR(TODAY())-1,"","VENCIDA")),"")</f>
        <v/>
      </c>
      <c r="O581" s="50"/>
      <c r="P581" s="18" t="str">
        <f>IFERROR(IF(INDEX(DATOS!AW:AW,MATCH(CHECKLIST!B581,DATOS!B:B,0),1)=0,"",INDEX(DATOS!AW:AW,MATCH(CHECKLIST!B581,DATOS!B:B,0),1)),"")</f>
        <v/>
      </c>
      <c r="Q581" s="18" t="str">
        <f>IFERROR(IF(INDEX(DATOS!AX:AX,MATCH(CHECKLIST!B581,DATOS!B:B,0),1)=0,"",INDEX(DATOS!AX:AX,MATCH(CHECKLIST!B581,DATOS!B:B,0),1)),"")</f>
        <v/>
      </c>
      <c r="R581" t="str">
        <f>IF(B581="","",1)</f>
        <v/>
      </c>
      <c r="S581" t="str">
        <f t="shared" si="26"/>
        <v/>
      </c>
      <c r="U581" t="str">
        <f t="shared" si="24"/>
        <v/>
      </c>
      <c r="V581" t="str">
        <f t="shared" si="25"/>
        <v/>
      </c>
    </row>
    <row r="582" spans="1:22" x14ac:dyDescent="0.25">
      <c r="A582" s="13">
        <v>569</v>
      </c>
      <c r="B582" t="str">
        <f>IFERROR(INDEX(DATOS!B:B,MATCH(CHECKLIST!A582,DATOS!BM:BM,0),1),"")</f>
        <v/>
      </c>
      <c r="C582" t="str">
        <f>IFERROR(INDEX(DATOS!I:I,MATCH(CHECKLIST!A582,DATOS!BM:BM,0),1),"")</f>
        <v/>
      </c>
      <c r="D582" t="str">
        <f>IFERROR(INDEX(DATOS!R:R,MATCH(CHECKLIST!E582,DATOS!F:F,0),1),"")</f>
        <v/>
      </c>
      <c r="E582" s="17" t="str">
        <f>IFERROR(INDEX(DATOS!F:F,MATCH(CHECKLIST!A582,DATOS!BM:BM,0),1),"")</f>
        <v/>
      </c>
      <c r="F582" s="3" t="str">
        <f>IFERROR(IF(INDEX(DATOS!AL:AL,MATCH(CHECKLIST!B582,DATOS!B:B,0),1)=0,"",INDEX(DATOS!AL:AL,MATCH(CHECKLIST!B582,DATOS!B:B,0),1)),"")</f>
        <v/>
      </c>
      <c r="G582" s="18" t="str">
        <f>IFERROR(IF(INDEX(DATOS!AQ:AQ,MATCH(CHECKLIST!B582,DATOS!B:B,0),1)=0,"",INDEX(DATOS!AQ:AQ,MATCH(CHECKLIST!B582,DATOS!B:B,0),1)),"")</f>
        <v/>
      </c>
      <c r="H582" s="18" t="str">
        <f>IF(IFERROR(FIND(H$13,INDEX(DATOS!BS:BS,MATCH(CHECKLIST!B582,DATOS!B:B,0),1),1),"")="",IF(IFERROR(FIND("VENCIDA",INDEX(DATOS!AC:AC,MATCH(CHECKLIST!B582,DATOS!B:B,0),1),1),"")="","","VENCIDO"),"X")</f>
        <v/>
      </c>
      <c r="I582" s="18" t="str">
        <f>IFERROR(IF(INDEX(DATOS!AU:AU,MATCH(CHECKLIST!B582,DATOS!B:B,0),1)=0,"",INDEX(DATOS!AU:AU,MATCH(CHECKLIST!B582,DATOS!B:B,0),1)),"")</f>
        <v/>
      </c>
      <c r="J582" s="18" t="str">
        <f>IFERROR(IF(INDEX(DATOS!AS:AS,MATCH(CHECKLIST!B582,DATOS!B:B,0),1)=0,"",INDEX(DATOS!AS:AS,MATCH(CHECKLIST!B582,DATOS!B:B,0),1)),"")</f>
        <v/>
      </c>
      <c r="K582" s="50" t="str">
        <f>IFERROR(IF(INDEX(DATOS!AT:AT,MATCH(CHECKLIST!B582,DATOS!B:B,0),1)=0,"",INDEX(DATOS!AT:AT,MATCH(CHECKLIST!B582,DATOS!B:B,0),1)),"")</f>
        <v/>
      </c>
      <c r="L582" s="18" t="str">
        <f>IFERROR(IF(INDEX(DATOS!AV:AV,MATCH(CHECKLIST!B582,DATOS!B:B,0),1)=0,"",INDEX(DATOS!AV:AV,MATCH(CHECKLIST!B582,DATOS!B:B,0),1)),"")</f>
        <v/>
      </c>
      <c r="M582" s="18" t="str">
        <f>IFERROR(IF(INDEX(DATOS!AV:AV,MATCH(CHECKLIST!B582,DATOS!B:B,0),1)=0,"",INDEX(DATOS!AV:AV,MATCH(CHECKLIST!B582,DATOS!B:B,0),1)),"")</f>
        <v/>
      </c>
      <c r="N582" s="50" t="str">
        <f ca="1">IFERROR(IF(INDEX(DATOS!K:K,MATCH(CHECKLIST!B582,DATOS!B:B,0),1)="","X",IF(INDEX(DATOS!K:K,MATCH(CHECKLIST!B582,DATOS!B:B,0),1)&gt;YEAR(TODAY())-1,"","VENCIDA")),"")</f>
        <v/>
      </c>
      <c r="O582" s="50"/>
      <c r="P582" s="18" t="str">
        <f>IFERROR(IF(INDEX(DATOS!AW:AW,MATCH(CHECKLIST!B582,DATOS!B:B,0),1)=0,"",INDEX(DATOS!AW:AW,MATCH(CHECKLIST!B582,DATOS!B:B,0),1)),"")</f>
        <v/>
      </c>
      <c r="Q582" s="18" t="str">
        <f>IFERROR(IF(INDEX(DATOS!AX:AX,MATCH(CHECKLIST!B582,DATOS!B:B,0),1)=0,"",INDEX(DATOS!AX:AX,MATCH(CHECKLIST!B582,DATOS!B:B,0),1)),"")</f>
        <v/>
      </c>
      <c r="S582">
        <f t="shared" si="26"/>
        <v>0</v>
      </c>
      <c r="U582" t="str">
        <f t="shared" si="24"/>
        <v/>
      </c>
      <c r="V582" t="str">
        <f t="shared" si="25"/>
        <v/>
      </c>
    </row>
    <row r="583" spans="1:22" x14ac:dyDescent="0.25">
      <c r="A583" s="13">
        <v>570</v>
      </c>
      <c r="B583" t="str">
        <f>IFERROR(INDEX(DATOS!B:B,MATCH(CHECKLIST!A583,DATOS!BM:BM,0),1),"")</f>
        <v/>
      </c>
      <c r="C583" t="str">
        <f>IFERROR(INDEX(DATOS!I:I,MATCH(CHECKLIST!A583,DATOS!BM:BM,0),1),"")</f>
        <v/>
      </c>
      <c r="D583" t="str">
        <f>IFERROR(INDEX(DATOS!R:R,MATCH(CHECKLIST!E583,DATOS!F:F,0),1),"")</f>
        <v/>
      </c>
      <c r="E583" s="17" t="str">
        <f>IFERROR(INDEX(DATOS!F:F,MATCH(CHECKLIST!A583,DATOS!BM:BM,0),1),"")</f>
        <v/>
      </c>
      <c r="F583" s="3" t="str">
        <f>IFERROR(IF(INDEX(DATOS!AL:AL,MATCH(CHECKLIST!B583,DATOS!B:B,0),1)=0,"",INDEX(DATOS!AL:AL,MATCH(CHECKLIST!B583,DATOS!B:B,0),1)),"")</f>
        <v/>
      </c>
      <c r="G583" s="18" t="str">
        <f>IFERROR(IF(INDEX(DATOS!AQ:AQ,MATCH(CHECKLIST!B583,DATOS!B:B,0),1)=0,"",INDEX(DATOS!AQ:AQ,MATCH(CHECKLIST!B583,DATOS!B:B,0),1)),"")</f>
        <v/>
      </c>
      <c r="H583" s="18" t="str">
        <f>IF(IFERROR(FIND(H$13,INDEX(DATOS!BS:BS,MATCH(CHECKLIST!B583,DATOS!B:B,0),1),1),"")="",IF(IFERROR(FIND("VENCIDA",INDEX(DATOS!AC:AC,MATCH(CHECKLIST!B583,DATOS!B:B,0),1),1),"")="","","VENCIDO"),"X")</f>
        <v/>
      </c>
      <c r="I583" s="18" t="str">
        <f>IFERROR(IF(INDEX(DATOS!AU:AU,MATCH(CHECKLIST!B583,DATOS!B:B,0),1)=0,"",INDEX(DATOS!AU:AU,MATCH(CHECKLIST!B583,DATOS!B:B,0),1)),"")</f>
        <v/>
      </c>
      <c r="J583" s="18" t="str">
        <f>IFERROR(IF(INDEX(DATOS!AS:AS,MATCH(CHECKLIST!B583,DATOS!B:B,0),1)=0,"",INDEX(DATOS!AS:AS,MATCH(CHECKLIST!B583,DATOS!B:B,0),1)),"")</f>
        <v/>
      </c>
      <c r="K583" s="50" t="str">
        <f>IFERROR(IF(INDEX(DATOS!AT:AT,MATCH(CHECKLIST!B583,DATOS!B:B,0),1)=0,"",INDEX(DATOS!AT:AT,MATCH(CHECKLIST!B583,DATOS!B:B,0),1)),"")</f>
        <v/>
      </c>
      <c r="L583" s="18" t="str">
        <f>IFERROR(IF(INDEX(DATOS!AV:AV,MATCH(CHECKLIST!B583,DATOS!B:B,0),1)=0,"",INDEX(DATOS!AV:AV,MATCH(CHECKLIST!B583,DATOS!B:B,0),1)),"")</f>
        <v/>
      </c>
      <c r="M583" s="18" t="str">
        <f>IFERROR(IF(INDEX(DATOS!AV:AV,MATCH(CHECKLIST!B583,DATOS!B:B,0),1)=0,"",INDEX(DATOS!AV:AV,MATCH(CHECKLIST!B583,DATOS!B:B,0),1)),"")</f>
        <v/>
      </c>
      <c r="N583" s="50" t="str">
        <f ca="1">IFERROR(IF(INDEX(DATOS!K:K,MATCH(CHECKLIST!B583,DATOS!B:B,0),1)="","X",IF(INDEX(DATOS!K:K,MATCH(CHECKLIST!B583,DATOS!B:B,0),1)&gt;YEAR(TODAY())-1,"","VENCIDA")),"")</f>
        <v/>
      </c>
      <c r="O583" s="50"/>
      <c r="P583" s="18" t="str">
        <f>IFERROR(IF(INDEX(DATOS!AW:AW,MATCH(CHECKLIST!B583,DATOS!B:B,0),1)=0,"",INDEX(DATOS!AW:AW,MATCH(CHECKLIST!B583,DATOS!B:B,0),1)),"")</f>
        <v/>
      </c>
      <c r="Q583" s="18" t="str">
        <f>IFERROR(IF(INDEX(DATOS!AX:AX,MATCH(CHECKLIST!B583,DATOS!B:B,0),1)=0,"",INDEX(DATOS!AX:AX,MATCH(CHECKLIST!B583,DATOS!B:B,0),1)),"")</f>
        <v/>
      </c>
      <c r="R583" t="str">
        <f>IF(B583="","",1)</f>
        <v/>
      </c>
      <c r="S583" t="str">
        <f t="shared" si="26"/>
        <v/>
      </c>
      <c r="U583" t="str">
        <f t="shared" si="24"/>
        <v/>
      </c>
      <c r="V583" t="str">
        <f t="shared" si="25"/>
        <v/>
      </c>
    </row>
    <row r="584" spans="1:22" x14ac:dyDescent="0.25">
      <c r="A584" s="13">
        <v>571</v>
      </c>
      <c r="B584" t="str">
        <f>IFERROR(INDEX(DATOS!B:B,MATCH(CHECKLIST!A584,DATOS!BM:BM,0),1),"")</f>
        <v/>
      </c>
      <c r="C584" t="str">
        <f>IFERROR(INDEX(DATOS!I:I,MATCH(CHECKLIST!A584,DATOS!BM:BM,0),1),"")</f>
        <v/>
      </c>
      <c r="D584" t="str">
        <f>IFERROR(INDEX(DATOS!R:R,MATCH(CHECKLIST!E584,DATOS!F:F,0),1),"")</f>
        <v/>
      </c>
      <c r="E584" s="17" t="str">
        <f>IFERROR(INDEX(DATOS!F:F,MATCH(CHECKLIST!A584,DATOS!BM:BM,0),1),"")</f>
        <v/>
      </c>
      <c r="F584" s="3" t="str">
        <f>IFERROR(IF(INDEX(DATOS!AL:AL,MATCH(CHECKLIST!B584,DATOS!B:B,0),1)=0,"",INDEX(DATOS!AL:AL,MATCH(CHECKLIST!B584,DATOS!B:B,0),1)),"")</f>
        <v/>
      </c>
      <c r="G584" s="18" t="str">
        <f>IFERROR(IF(INDEX(DATOS!AQ:AQ,MATCH(CHECKLIST!B584,DATOS!B:B,0),1)=0,"",INDEX(DATOS!AQ:AQ,MATCH(CHECKLIST!B584,DATOS!B:B,0),1)),"")</f>
        <v/>
      </c>
      <c r="H584" s="18" t="str">
        <f>IF(IFERROR(FIND(H$13,INDEX(DATOS!BS:BS,MATCH(CHECKLIST!B584,DATOS!B:B,0),1),1),"")="",IF(IFERROR(FIND("VENCIDA",INDEX(DATOS!AC:AC,MATCH(CHECKLIST!B584,DATOS!B:B,0),1),1),"")="","","VENCIDO"),"X")</f>
        <v/>
      </c>
      <c r="I584" s="18" t="str">
        <f>IFERROR(IF(INDEX(DATOS!AU:AU,MATCH(CHECKLIST!B584,DATOS!B:B,0),1)=0,"",INDEX(DATOS!AU:AU,MATCH(CHECKLIST!B584,DATOS!B:B,0),1)),"")</f>
        <v/>
      </c>
      <c r="J584" s="18" t="str">
        <f>IFERROR(IF(INDEX(DATOS!AS:AS,MATCH(CHECKLIST!B584,DATOS!B:B,0),1)=0,"",INDEX(DATOS!AS:AS,MATCH(CHECKLIST!B584,DATOS!B:B,0),1)),"")</f>
        <v/>
      </c>
      <c r="K584" s="50" t="str">
        <f>IFERROR(IF(INDEX(DATOS!AT:AT,MATCH(CHECKLIST!B584,DATOS!B:B,0),1)=0,"",INDEX(DATOS!AT:AT,MATCH(CHECKLIST!B584,DATOS!B:B,0),1)),"")</f>
        <v/>
      </c>
      <c r="L584" s="18" t="str">
        <f>IFERROR(IF(INDEX(DATOS!AV:AV,MATCH(CHECKLIST!B584,DATOS!B:B,0),1)=0,"",INDEX(DATOS!AV:AV,MATCH(CHECKLIST!B584,DATOS!B:B,0),1)),"")</f>
        <v/>
      </c>
      <c r="M584" s="18" t="str">
        <f>IFERROR(IF(INDEX(DATOS!AV:AV,MATCH(CHECKLIST!B584,DATOS!B:B,0),1)=0,"",INDEX(DATOS!AV:AV,MATCH(CHECKLIST!B584,DATOS!B:B,0),1)),"")</f>
        <v/>
      </c>
      <c r="N584" s="50" t="str">
        <f ca="1">IFERROR(IF(INDEX(DATOS!K:K,MATCH(CHECKLIST!B584,DATOS!B:B,0),1)="","X",IF(INDEX(DATOS!K:K,MATCH(CHECKLIST!B584,DATOS!B:B,0),1)&gt;YEAR(TODAY())-1,"","VENCIDA")),"")</f>
        <v/>
      </c>
      <c r="O584" s="50"/>
      <c r="P584" s="18" t="str">
        <f>IFERROR(IF(INDEX(DATOS!AW:AW,MATCH(CHECKLIST!B584,DATOS!B:B,0),1)=0,"",INDEX(DATOS!AW:AW,MATCH(CHECKLIST!B584,DATOS!B:B,0),1)),"")</f>
        <v/>
      </c>
      <c r="Q584" s="18" t="str">
        <f>IFERROR(IF(INDEX(DATOS!AX:AX,MATCH(CHECKLIST!B584,DATOS!B:B,0),1)=0,"",INDEX(DATOS!AX:AX,MATCH(CHECKLIST!B584,DATOS!B:B,0),1)),"")</f>
        <v/>
      </c>
      <c r="S584">
        <f t="shared" si="26"/>
        <v>0</v>
      </c>
      <c r="U584" t="str">
        <f t="shared" si="24"/>
        <v/>
      </c>
      <c r="V584" t="str">
        <f t="shared" si="25"/>
        <v/>
      </c>
    </row>
    <row r="585" spans="1:22" x14ac:dyDescent="0.25">
      <c r="A585" s="13">
        <v>572</v>
      </c>
      <c r="B585" t="str">
        <f>IFERROR(INDEX(DATOS!B:B,MATCH(CHECKLIST!A585,DATOS!BM:BM,0),1),"")</f>
        <v/>
      </c>
      <c r="C585" t="str">
        <f>IFERROR(INDEX(DATOS!I:I,MATCH(CHECKLIST!A585,DATOS!BM:BM,0),1),"")</f>
        <v/>
      </c>
      <c r="D585" t="str">
        <f>IFERROR(INDEX(DATOS!R:R,MATCH(CHECKLIST!E585,DATOS!F:F,0),1),"")</f>
        <v/>
      </c>
      <c r="E585" s="17" t="str">
        <f>IFERROR(INDEX(DATOS!F:F,MATCH(CHECKLIST!A585,DATOS!BM:BM,0),1),"")</f>
        <v/>
      </c>
      <c r="F585" s="3" t="str">
        <f>IFERROR(IF(INDEX(DATOS!AL:AL,MATCH(CHECKLIST!B585,DATOS!B:B,0),1)=0,"",INDEX(DATOS!AL:AL,MATCH(CHECKLIST!B585,DATOS!B:B,0),1)),"")</f>
        <v/>
      </c>
      <c r="G585" s="18" t="str">
        <f>IFERROR(IF(INDEX(DATOS!AQ:AQ,MATCH(CHECKLIST!B585,DATOS!B:B,0),1)=0,"",INDEX(DATOS!AQ:AQ,MATCH(CHECKLIST!B585,DATOS!B:B,0),1)),"")</f>
        <v/>
      </c>
      <c r="H585" s="18" t="str">
        <f>IF(IFERROR(FIND(H$13,INDEX(DATOS!BS:BS,MATCH(CHECKLIST!B585,DATOS!B:B,0),1),1),"")="",IF(IFERROR(FIND("VENCIDA",INDEX(DATOS!AC:AC,MATCH(CHECKLIST!B585,DATOS!B:B,0),1),1),"")="","","VENCIDO"),"X")</f>
        <v/>
      </c>
      <c r="I585" s="18" t="str">
        <f>IFERROR(IF(INDEX(DATOS!AU:AU,MATCH(CHECKLIST!B585,DATOS!B:B,0),1)=0,"",INDEX(DATOS!AU:AU,MATCH(CHECKLIST!B585,DATOS!B:B,0),1)),"")</f>
        <v/>
      </c>
      <c r="J585" s="18" t="str">
        <f>IFERROR(IF(INDEX(DATOS!AS:AS,MATCH(CHECKLIST!B585,DATOS!B:B,0),1)=0,"",INDEX(DATOS!AS:AS,MATCH(CHECKLIST!B585,DATOS!B:B,0),1)),"")</f>
        <v/>
      </c>
      <c r="K585" s="50" t="str">
        <f>IFERROR(IF(INDEX(DATOS!AT:AT,MATCH(CHECKLIST!B585,DATOS!B:B,0),1)=0,"",INDEX(DATOS!AT:AT,MATCH(CHECKLIST!B585,DATOS!B:B,0),1)),"")</f>
        <v/>
      </c>
      <c r="L585" s="18" t="str">
        <f>IFERROR(IF(INDEX(DATOS!AV:AV,MATCH(CHECKLIST!B585,DATOS!B:B,0),1)=0,"",INDEX(DATOS!AV:AV,MATCH(CHECKLIST!B585,DATOS!B:B,0),1)),"")</f>
        <v/>
      </c>
      <c r="M585" s="18" t="str">
        <f>IFERROR(IF(INDEX(DATOS!AV:AV,MATCH(CHECKLIST!B585,DATOS!B:B,0),1)=0,"",INDEX(DATOS!AV:AV,MATCH(CHECKLIST!B585,DATOS!B:B,0),1)),"")</f>
        <v/>
      </c>
      <c r="N585" s="50" t="str">
        <f ca="1">IFERROR(IF(INDEX(DATOS!K:K,MATCH(CHECKLIST!B585,DATOS!B:B,0),1)="","X",IF(INDEX(DATOS!K:K,MATCH(CHECKLIST!B585,DATOS!B:B,0),1)&gt;YEAR(TODAY())-1,"","VENCIDA")),"")</f>
        <v/>
      </c>
      <c r="O585" s="50"/>
      <c r="P585" s="18" t="str">
        <f>IFERROR(IF(INDEX(DATOS!AW:AW,MATCH(CHECKLIST!B585,DATOS!B:B,0),1)=0,"",INDEX(DATOS!AW:AW,MATCH(CHECKLIST!B585,DATOS!B:B,0),1)),"")</f>
        <v/>
      </c>
      <c r="Q585" s="18" t="str">
        <f>IFERROR(IF(INDEX(DATOS!AX:AX,MATCH(CHECKLIST!B585,DATOS!B:B,0),1)=0,"",INDEX(DATOS!AX:AX,MATCH(CHECKLIST!B585,DATOS!B:B,0),1)),"")</f>
        <v/>
      </c>
      <c r="R585" t="str">
        <f>IF(B585="","",1)</f>
        <v/>
      </c>
      <c r="S585" t="str">
        <f t="shared" si="26"/>
        <v/>
      </c>
      <c r="U585" t="str">
        <f t="shared" si="24"/>
        <v/>
      </c>
      <c r="V585" t="str">
        <f t="shared" si="25"/>
        <v/>
      </c>
    </row>
    <row r="586" spans="1:22" x14ac:dyDescent="0.25">
      <c r="A586" s="13">
        <v>573</v>
      </c>
      <c r="B586" t="str">
        <f>IFERROR(INDEX(DATOS!B:B,MATCH(CHECKLIST!A586,DATOS!BM:BM,0),1),"")</f>
        <v/>
      </c>
      <c r="C586" t="str">
        <f>IFERROR(INDEX(DATOS!I:I,MATCH(CHECKLIST!A586,DATOS!BM:BM,0),1),"")</f>
        <v/>
      </c>
      <c r="D586" t="str">
        <f>IFERROR(INDEX(DATOS!R:R,MATCH(CHECKLIST!E586,DATOS!F:F,0),1),"")</f>
        <v/>
      </c>
      <c r="E586" s="17" t="str">
        <f>IFERROR(INDEX(DATOS!F:F,MATCH(CHECKLIST!A586,DATOS!BM:BM,0),1),"")</f>
        <v/>
      </c>
      <c r="F586" s="3" t="str">
        <f>IFERROR(IF(INDEX(DATOS!AL:AL,MATCH(CHECKLIST!B586,DATOS!B:B,0),1)=0,"",INDEX(DATOS!AL:AL,MATCH(CHECKLIST!B586,DATOS!B:B,0),1)),"")</f>
        <v/>
      </c>
      <c r="G586" s="18" t="str">
        <f>IFERROR(IF(INDEX(DATOS!AQ:AQ,MATCH(CHECKLIST!B586,DATOS!B:B,0),1)=0,"",INDEX(DATOS!AQ:AQ,MATCH(CHECKLIST!B586,DATOS!B:B,0),1)),"")</f>
        <v/>
      </c>
      <c r="H586" s="18" t="str">
        <f>IF(IFERROR(FIND(H$13,INDEX(DATOS!BS:BS,MATCH(CHECKLIST!B586,DATOS!B:B,0),1),1),"")="",IF(IFERROR(FIND("VENCIDA",INDEX(DATOS!AC:AC,MATCH(CHECKLIST!B586,DATOS!B:B,0),1),1),"")="","","VENCIDO"),"X")</f>
        <v/>
      </c>
      <c r="I586" s="18" t="str">
        <f>IFERROR(IF(INDEX(DATOS!AU:AU,MATCH(CHECKLIST!B586,DATOS!B:B,0),1)=0,"",INDEX(DATOS!AU:AU,MATCH(CHECKLIST!B586,DATOS!B:B,0),1)),"")</f>
        <v/>
      </c>
      <c r="J586" s="18" t="str">
        <f>IFERROR(IF(INDEX(DATOS!AS:AS,MATCH(CHECKLIST!B586,DATOS!B:B,0),1)=0,"",INDEX(DATOS!AS:AS,MATCH(CHECKLIST!B586,DATOS!B:B,0),1)),"")</f>
        <v/>
      </c>
      <c r="K586" s="50" t="str">
        <f>IFERROR(IF(INDEX(DATOS!AT:AT,MATCH(CHECKLIST!B586,DATOS!B:B,0),1)=0,"",INDEX(DATOS!AT:AT,MATCH(CHECKLIST!B586,DATOS!B:B,0),1)),"")</f>
        <v/>
      </c>
      <c r="L586" s="18" t="str">
        <f>IFERROR(IF(INDEX(DATOS!AV:AV,MATCH(CHECKLIST!B586,DATOS!B:B,0),1)=0,"",INDEX(DATOS!AV:AV,MATCH(CHECKLIST!B586,DATOS!B:B,0),1)),"")</f>
        <v/>
      </c>
      <c r="M586" s="18" t="str">
        <f>IFERROR(IF(INDEX(DATOS!AV:AV,MATCH(CHECKLIST!B586,DATOS!B:B,0),1)=0,"",INDEX(DATOS!AV:AV,MATCH(CHECKLIST!B586,DATOS!B:B,0),1)),"")</f>
        <v/>
      </c>
      <c r="N586" s="50" t="str">
        <f ca="1">IFERROR(IF(INDEX(DATOS!K:K,MATCH(CHECKLIST!B586,DATOS!B:B,0),1)="","X",IF(INDEX(DATOS!K:K,MATCH(CHECKLIST!B586,DATOS!B:B,0),1)&gt;YEAR(TODAY())-1,"","VENCIDA")),"")</f>
        <v/>
      </c>
      <c r="O586" s="50"/>
      <c r="P586" s="18" t="str">
        <f>IFERROR(IF(INDEX(DATOS!AW:AW,MATCH(CHECKLIST!B586,DATOS!B:B,0),1)=0,"",INDEX(DATOS!AW:AW,MATCH(CHECKLIST!B586,DATOS!B:B,0),1)),"")</f>
        <v/>
      </c>
      <c r="Q586" s="18" t="str">
        <f>IFERROR(IF(INDEX(DATOS!AX:AX,MATCH(CHECKLIST!B586,DATOS!B:B,0),1)=0,"",INDEX(DATOS!AX:AX,MATCH(CHECKLIST!B586,DATOS!B:B,0),1)),"")</f>
        <v/>
      </c>
      <c r="S586">
        <f t="shared" si="26"/>
        <v>0</v>
      </c>
      <c r="U586" t="str">
        <f t="shared" si="24"/>
        <v/>
      </c>
      <c r="V586" t="str">
        <f t="shared" si="25"/>
        <v/>
      </c>
    </row>
    <row r="587" spans="1:22" x14ac:dyDescent="0.25">
      <c r="A587" s="13">
        <v>574</v>
      </c>
      <c r="B587" t="str">
        <f>IFERROR(INDEX(DATOS!B:B,MATCH(CHECKLIST!A587,DATOS!BM:BM,0),1),"")</f>
        <v/>
      </c>
      <c r="C587" t="str">
        <f>IFERROR(INDEX(DATOS!I:I,MATCH(CHECKLIST!A587,DATOS!BM:BM,0),1),"")</f>
        <v/>
      </c>
      <c r="D587" t="str">
        <f>IFERROR(INDEX(DATOS!R:R,MATCH(CHECKLIST!E587,DATOS!F:F,0),1),"")</f>
        <v/>
      </c>
      <c r="E587" s="17" t="str">
        <f>IFERROR(INDEX(DATOS!F:F,MATCH(CHECKLIST!A587,DATOS!BM:BM,0),1),"")</f>
        <v/>
      </c>
      <c r="F587" s="3" t="str">
        <f>IFERROR(IF(INDEX(DATOS!AL:AL,MATCH(CHECKLIST!B587,DATOS!B:B,0),1)=0,"",INDEX(DATOS!AL:AL,MATCH(CHECKLIST!B587,DATOS!B:B,0),1)),"")</f>
        <v/>
      </c>
      <c r="G587" s="18" t="str">
        <f>IFERROR(IF(INDEX(DATOS!AQ:AQ,MATCH(CHECKLIST!B587,DATOS!B:B,0),1)=0,"",INDEX(DATOS!AQ:AQ,MATCH(CHECKLIST!B587,DATOS!B:B,0),1)),"")</f>
        <v/>
      </c>
      <c r="H587" s="18" t="str">
        <f>IF(IFERROR(FIND(H$13,INDEX(DATOS!BS:BS,MATCH(CHECKLIST!B587,DATOS!B:B,0),1),1),"")="",IF(IFERROR(FIND("VENCIDA",INDEX(DATOS!AC:AC,MATCH(CHECKLIST!B587,DATOS!B:B,0),1),1),"")="","","VENCIDO"),"X")</f>
        <v/>
      </c>
      <c r="I587" s="18" t="str">
        <f>IFERROR(IF(INDEX(DATOS!AU:AU,MATCH(CHECKLIST!B587,DATOS!B:B,0),1)=0,"",INDEX(DATOS!AU:AU,MATCH(CHECKLIST!B587,DATOS!B:B,0),1)),"")</f>
        <v/>
      </c>
      <c r="J587" s="18" t="str">
        <f>IFERROR(IF(INDEX(DATOS!AS:AS,MATCH(CHECKLIST!B587,DATOS!B:B,0),1)=0,"",INDEX(DATOS!AS:AS,MATCH(CHECKLIST!B587,DATOS!B:B,0),1)),"")</f>
        <v/>
      </c>
      <c r="K587" s="50" t="str">
        <f>IFERROR(IF(INDEX(DATOS!AT:AT,MATCH(CHECKLIST!B587,DATOS!B:B,0),1)=0,"",INDEX(DATOS!AT:AT,MATCH(CHECKLIST!B587,DATOS!B:B,0),1)),"")</f>
        <v/>
      </c>
      <c r="L587" s="18" t="str">
        <f>IFERROR(IF(INDEX(DATOS!AV:AV,MATCH(CHECKLIST!B587,DATOS!B:B,0),1)=0,"",INDEX(DATOS!AV:AV,MATCH(CHECKLIST!B587,DATOS!B:B,0),1)),"")</f>
        <v/>
      </c>
      <c r="M587" s="18" t="str">
        <f>IFERROR(IF(INDEX(DATOS!AV:AV,MATCH(CHECKLIST!B587,DATOS!B:B,0),1)=0,"",INDEX(DATOS!AV:AV,MATCH(CHECKLIST!B587,DATOS!B:B,0),1)),"")</f>
        <v/>
      </c>
      <c r="N587" s="50" t="str">
        <f ca="1">IFERROR(IF(INDEX(DATOS!K:K,MATCH(CHECKLIST!B587,DATOS!B:B,0),1)="","X",IF(INDEX(DATOS!K:K,MATCH(CHECKLIST!B587,DATOS!B:B,0),1)&gt;YEAR(TODAY())-1,"","VENCIDA")),"")</f>
        <v/>
      </c>
      <c r="O587" s="50"/>
      <c r="P587" s="18" t="str">
        <f>IFERROR(IF(INDEX(DATOS!AW:AW,MATCH(CHECKLIST!B587,DATOS!B:B,0),1)=0,"",INDEX(DATOS!AW:AW,MATCH(CHECKLIST!B587,DATOS!B:B,0),1)),"")</f>
        <v/>
      </c>
      <c r="Q587" s="18" t="str">
        <f>IFERROR(IF(INDEX(DATOS!AX:AX,MATCH(CHECKLIST!B587,DATOS!B:B,0),1)=0,"",INDEX(DATOS!AX:AX,MATCH(CHECKLIST!B587,DATOS!B:B,0),1)),"")</f>
        <v/>
      </c>
      <c r="R587" t="str">
        <f>IF(B587="","",1)</f>
        <v/>
      </c>
      <c r="S587" t="str">
        <f t="shared" si="26"/>
        <v/>
      </c>
      <c r="U587" t="str">
        <f t="shared" si="24"/>
        <v/>
      </c>
      <c r="V587" t="str">
        <f t="shared" si="25"/>
        <v/>
      </c>
    </row>
    <row r="588" spans="1:22" x14ac:dyDescent="0.25">
      <c r="A588" s="13">
        <v>575</v>
      </c>
      <c r="B588" t="str">
        <f>IFERROR(INDEX(DATOS!B:B,MATCH(CHECKLIST!A588,DATOS!BM:BM,0),1),"")</f>
        <v/>
      </c>
      <c r="C588" t="str">
        <f>IFERROR(INDEX(DATOS!I:I,MATCH(CHECKLIST!A588,DATOS!BM:BM,0),1),"")</f>
        <v/>
      </c>
      <c r="D588" t="str">
        <f>IFERROR(INDEX(DATOS!R:R,MATCH(CHECKLIST!E588,DATOS!F:F,0),1),"")</f>
        <v/>
      </c>
      <c r="E588" s="17" t="str">
        <f>IFERROR(INDEX(DATOS!F:F,MATCH(CHECKLIST!A588,DATOS!BM:BM,0),1),"")</f>
        <v/>
      </c>
      <c r="F588" s="3" t="str">
        <f>IFERROR(IF(INDEX(DATOS!AL:AL,MATCH(CHECKLIST!B588,DATOS!B:B,0),1)=0,"",INDEX(DATOS!AL:AL,MATCH(CHECKLIST!B588,DATOS!B:B,0),1)),"")</f>
        <v/>
      </c>
      <c r="G588" s="18" t="str">
        <f>IFERROR(IF(INDEX(DATOS!AQ:AQ,MATCH(CHECKLIST!B588,DATOS!B:B,0),1)=0,"",INDEX(DATOS!AQ:AQ,MATCH(CHECKLIST!B588,DATOS!B:B,0),1)),"")</f>
        <v/>
      </c>
      <c r="H588" s="18" t="str">
        <f>IF(IFERROR(FIND(H$13,INDEX(DATOS!BS:BS,MATCH(CHECKLIST!B588,DATOS!B:B,0),1),1),"")="",IF(IFERROR(FIND("VENCIDA",INDEX(DATOS!AC:AC,MATCH(CHECKLIST!B588,DATOS!B:B,0),1),1),"")="","","VENCIDO"),"X")</f>
        <v/>
      </c>
      <c r="I588" s="18" t="str">
        <f>IFERROR(IF(INDEX(DATOS!AU:AU,MATCH(CHECKLIST!B588,DATOS!B:B,0),1)=0,"",INDEX(DATOS!AU:AU,MATCH(CHECKLIST!B588,DATOS!B:B,0),1)),"")</f>
        <v/>
      </c>
      <c r="J588" s="18" t="str">
        <f>IFERROR(IF(INDEX(DATOS!AS:AS,MATCH(CHECKLIST!B588,DATOS!B:B,0),1)=0,"",INDEX(DATOS!AS:AS,MATCH(CHECKLIST!B588,DATOS!B:B,0),1)),"")</f>
        <v/>
      </c>
      <c r="K588" s="50" t="str">
        <f>IFERROR(IF(INDEX(DATOS!AT:AT,MATCH(CHECKLIST!B588,DATOS!B:B,0),1)=0,"",INDEX(DATOS!AT:AT,MATCH(CHECKLIST!B588,DATOS!B:B,0),1)),"")</f>
        <v/>
      </c>
      <c r="L588" s="18" t="str">
        <f>IFERROR(IF(INDEX(DATOS!AV:AV,MATCH(CHECKLIST!B588,DATOS!B:B,0),1)=0,"",INDEX(DATOS!AV:AV,MATCH(CHECKLIST!B588,DATOS!B:B,0),1)),"")</f>
        <v/>
      </c>
      <c r="M588" s="18" t="str">
        <f>IFERROR(IF(INDEX(DATOS!AV:AV,MATCH(CHECKLIST!B588,DATOS!B:B,0),1)=0,"",INDEX(DATOS!AV:AV,MATCH(CHECKLIST!B588,DATOS!B:B,0),1)),"")</f>
        <v/>
      </c>
      <c r="N588" s="50" t="str">
        <f ca="1">IFERROR(IF(INDEX(DATOS!K:K,MATCH(CHECKLIST!B588,DATOS!B:B,0),1)="","X",IF(INDEX(DATOS!K:K,MATCH(CHECKLIST!B588,DATOS!B:B,0),1)&gt;YEAR(TODAY())-1,"","VENCIDA")),"")</f>
        <v/>
      </c>
      <c r="O588" s="50"/>
      <c r="P588" s="18" t="str">
        <f>IFERROR(IF(INDEX(DATOS!AW:AW,MATCH(CHECKLIST!B588,DATOS!B:B,0),1)=0,"",INDEX(DATOS!AW:AW,MATCH(CHECKLIST!B588,DATOS!B:B,0),1)),"")</f>
        <v/>
      </c>
      <c r="Q588" s="18" t="str">
        <f>IFERROR(IF(INDEX(DATOS!AX:AX,MATCH(CHECKLIST!B588,DATOS!B:B,0),1)=0,"",INDEX(DATOS!AX:AX,MATCH(CHECKLIST!B588,DATOS!B:B,0),1)),"")</f>
        <v/>
      </c>
      <c r="S588">
        <f t="shared" si="26"/>
        <v>0</v>
      </c>
      <c r="U588" t="str">
        <f t="shared" si="24"/>
        <v/>
      </c>
      <c r="V588" t="str">
        <f t="shared" si="25"/>
        <v/>
      </c>
    </row>
    <row r="589" spans="1:22" x14ac:dyDescent="0.25">
      <c r="A589" s="13">
        <v>576</v>
      </c>
      <c r="B589" t="str">
        <f>IFERROR(INDEX(DATOS!B:B,MATCH(CHECKLIST!A589,DATOS!BM:BM,0),1),"")</f>
        <v/>
      </c>
      <c r="C589" t="str">
        <f>IFERROR(INDEX(DATOS!I:I,MATCH(CHECKLIST!A589,DATOS!BM:BM,0),1),"")</f>
        <v/>
      </c>
      <c r="D589" t="str">
        <f>IFERROR(INDEX(DATOS!R:R,MATCH(CHECKLIST!E589,DATOS!F:F,0),1),"")</f>
        <v/>
      </c>
      <c r="E589" s="17" t="str">
        <f>IFERROR(INDEX(DATOS!F:F,MATCH(CHECKLIST!A589,DATOS!BM:BM,0),1),"")</f>
        <v/>
      </c>
      <c r="F589" s="3" t="str">
        <f>IFERROR(IF(INDEX(DATOS!AL:AL,MATCH(CHECKLIST!B589,DATOS!B:B,0),1)=0,"",INDEX(DATOS!AL:AL,MATCH(CHECKLIST!B589,DATOS!B:B,0),1)),"")</f>
        <v/>
      </c>
      <c r="G589" s="18" t="str">
        <f>IFERROR(IF(INDEX(DATOS!AQ:AQ,MATCH(CHECKLIST!B589,DATOS!B:B,0),1)=0,"",INDEX(DATOS!AQ:AQ,MATCH(CHECKLIST!B589,DATOS!B:B,0),1)),"")</f>
        <v/>
      </c>
      <c r="H589" s="18" t="str">
        <f>IF(IFERROR(FIND(H$13,INDEX(DATOS!BS:BS,MATCH(CHECKLIST!B589,DATOS!B:B,0),1),1),"")="",IF(IFERROR(FIND("VENCIDA",INDEX(DATOS!AC:AC,MATCH(CHECKLIST!B589,DATOS!B:B,0),1),1),"")="","","VENCIDO"),"X")</f>
        <v/>
      </c>
      <c r="I589" s="18" t="str">
        <f>IFERROR(IF(INDEX(DATOS!AU:AU,MATCH(CHECKLIST!B589,DATOS!B:B,0),1)=0,"",INDEX(DATOS!AU:AU,MATCH(CHECKLIST!B589,DATOS!B:B,0),1)),"")</f>
        <v/>
      </c>
      <c r="J589" s="18" t="str">
        <f>IFERROR(IF(INDEX(DATOS!AS:AS,MATCH(CHECKLIST!B589,DATOS!B:B,0),1)=0,"",INDEX(DATOS!AS:AS,MATCH(CHECKLIST!B589,DATOS!B:B,0),1)),"")</f>
        <v/>
      </c>
      <c r="K589" s="50" t="str">
        <f>IFERROR(IF(INDEX(DATOS!AT:AT,MATCH(CHECKLIST!B589,DATOS!B:B,0),1)=0,"",INDEX(DATOS!AT:AT,MATCH(CHECKLIST!B589,DATOS!B:B,0),1)),"")</f>
        <v/>
      </c>
      <c r="L589" s="18" t="str">
        <f>IFERROR(IF(INDEX(DATOS!AV:AV,MATCH(CHECKLIST!B589,DATOS!B:B,0),1)=0,"",INDEX(DATOS!AV:AV,MATCH(CHECKLIST!B589,DATOS!B:B,0),1)),"")</f>
        <v/>
      </c>
      <c r="M589" s="18" t="str">
        <f>IFERROR(IF(INDEX(DATOS!AV:AV,MATCH(CHECKLIST!B589,DATOS!B:B,0),1)=0,"",INDEX(DATOS!AV:AV,MATCH(CHECKLIST!B589,DATOS!B:B,0),1)),"")</f>
        <v/>
      </c>
      <c r="N589" s="50" t="str">
        <f ca="1">IFERROR(IF(INDEX(DATOS!K:K,MATCH(CHECKLIST!B589,DATOS!B:B,0),1)="","X",IF(INDEX(DATOS!K:K,MATCH(CHECKLIST!B589,DATOS!B:B,0),1)&gt;YEAR(TODAY())-1,"","VENCIDA")),"")</f>
        <v/>
      </c>
      <c r="O589" s="50"/>
      <c r="P589" s="18" t="str">
        <f>IFERROR(IF(INDEX(DATOS!AW:AW,MATCH(CHECKLIST!B589,DATOS!B:B,0),1)=0,"",INDEX(DATOS!AW:AW,MATCH(CHECKLIST!B589,DATOS!B:B,0),1)),"")</f>
        <v/>
      </c>
      <c r="Q589" s="18" t="str">
        <f>IFERROR(IF(INDEX(DATOS!AX:AX,MATCH(CHECKLIST!B589,DATOS!B:B,0),1)=0,"",INDEX(DATOS!AX:AX,MATCH(CHECKLIST!B589,DATOS!B:B,0),1)),"")</f>
        <v/>
      </c>
      <c r="R589" t="str">
        <f>IF(B589="","",1)</f>
        <v/>
      </c>
      <c r="S589" t="str">
        <f t="shared" si="26"/>
        <v/>
      </c>
      <c r="U589" t="str">
        <f t="shared" si="24"/>
        <v/>
      </c>
      <c r="V589" t="str">
        <f t="shared" si="25"/>
        <v/>
      </c>
    </row>
    <row r="590" spans="1:22" x14ac:dyDescent="0.25">
      <c r="A590" s="13">
        <v>577</v>
      </c>
      <c r="B590" t="str">
        <f>IFERROR(INDEX(DATOS!B:B,MATCH(CHECKLIST!A590,DATOS!BM:BM,0),1),"")</f>
        <v/>
      </c>
      <c r="C590" t="str">
        <f>IFERROR(INDEX(DATOS!I:I,MATCH(CHECKLIST!A590,DATOS!BM:BM,0),1),"")</f>
        <v/>
      </c>
      <c r="D590" t="str">
        <f>IFERROR(INDEX(DATOS!R:R,MATCH(CHECKLIST!E590,DATOS!F:F,0),1),"")</f>
        <v/>
      </c>
      <c r="E590" s="17" t="str">
        <f>IFERROR(INDEX(DATOS!F:F,MATCH(CHECKLIST!A590,DATOS!BM:BM,0),1),"")</f>
        <v/>
      </c>
      <c r="F590" s="3" t="str">
        <f>IFERROR(IF(INDEX(DATOS!AL:AL,MATCH(CHECKLIST!B590,DATOS!B:B,0),1)=0,"",INDEX(DATOS!AL:AL,MATCH(CHECKLIST!B590,DATOS!B:B,0),1)),"")</f>
        <v/>
      </c>
      <c r="G590" s="18" t="str">
        <f>IFERROR(IF(INDEX(DATOS!AQ:AQ,MATCH(CHECKLIST!B590,DATOS!B:B,0),1)=0,"",INDEX(DATOS!AQ:AQ,MATCH(CHECKLIST!B590,DATOS!B:B,0),1)),"")</f>
        <v/>
      </c>
      <c r="H590" s="18" t="str">
        <f>IF(IFERROR(FIND(H$13,INDEX(DATOS!BS:BS,MATCH(CHECKLIST!B590,DATOS!B:B,0),1),1),"")="",IF(IFERROR(FIND("VENCIDA",INDEX(DATOS!AC:AC,MATCH(CHECKLIST!B590,DATOS!B:B,0),1),1),"")="","","VENCIDO"),"X")</f>
        <v/>
      </c>
      <c r="I590" s="18" t="str">
        <f>IFERROR(IF(INDEX(DATOS!AU:AU,MATCH(CHECKLIST!B590,DATOS!B:B,0),1)=0,"",INDEX(DATOS!AU:AU,MATCH(CHECKLIST!B590,DATOS!B:B,0),1)),"")</f>
        <v/>
      </c>
      <c r="J590" s="18" t="str">
        <f>IFERROR(IF(INDEX(DATOS!AS:AS,MATCH(CHECKLIST!B590,DATOS!B:B,0),1)=0,"",INDEX(DATOS!AS:AS,MATCH(CHECKLIST!B590,DATOS!B:B,0),1)),"")</f>
        <v/>
      </c>
      <c r="K590" s="50" t="str">
        <f>IFERROR(IF(INDEX(DATOS!AT:AT,MATCH(CHECKLIST!B590,DATOS!B:B,0),1)=0,"",INDEX(DATOS!AT:AT,MATCH(CHECKLIST!B590,DATOS!B:B,0),1)),"")</f>
        <v/>
      </c>
      <c r="L590" s="18" t="str">
        <f>IFERROR(IF(INDEX(DATOS!AV:AV,MATCH(CHECKLIST!B590,DATOS!B:B,0),1)=0,"",INDEX(DATOS!AV:AV,MATCH(CHECKLIST!B590,DATOS!B:B,0),1)),"")</f>
        <v/>
      </c>
      <c r="M590" s="18" t="str">
        <f>IFERROR(IF(INDEX(DATOS!AV:AV,MATCH(CHECKLIST!B590,DATOS!B:B,0),1)=0,"",INDEX(DATOS!AV:AV,MATCH(CHECKLIST!B590,DATOS!B:B,0),1)),"")</f>
        <v/>
      </c>
      <c r="N590" s="50" t="str">
        <f ca="1">IFERROR(IF(INDEX(DATOS!K:K,MATCH(CHECKLIST!B590,DATOS!B:B,0),1)="","X",IF(INDEX(DATOS!K:K,MATCH(CHECKLIST!B590,DATOS!B:B,0),1)&gt;YEAR(TODAY())-1,"","VENCIDA")),"")</f>
        <v/>
      </c>
      <c r="O590" s="50"/>
      <c r="P590" s="18" t="str">
        <f>IFERROR(IF(INDEX(DATOS!AW:AW,MATCH(CHECKLIST!B590,DATOS!B:B,0),1)=0,"",INDEX(DATOS!AW:AW,MATCH(CHECKLIST!B590,DATOS!B:B,0),1)),"")</f>
        <v/>
      </c>
      <c r="Q590" s="18" t="str">
        <f>IFERROR(IF(INDEX(DATOS!AX:AX,MATCH(CHECKLIST!B590,DATOS!B:B,0),1)=0,"",INDEX(DATOS!AX:AX,MATCH(CHECKLIST!B590,DATOS!B:B,0),1)),"")</f>
        <v/>
      </c>
      <c r="S590">
        <f t="shared" si="26"/>
        <v>0</v>
      </c>
      <c r="U590" t="str">
        <f t="shared" ref="U590:U653" si="27">IF(C590="","",C590)</f>
        <v/>
      </c>
      <c r="V590" t="str">
        <f t="shared" ref="V590:V653" si="28">IF(B590="","",B590)</f>
        <v/>
      </c>
    </row>
    <row r="591" spans="1:22" x14ac:dyDescent="0.25">
      <c r="A591" s="13">
        <v>578</v>
      </c>
      <c r="B591" t="str">
        <f>IFERROR(INDEX(DATOS!B:B,MATCH(CHECKLIST!A591,DATOS!BM:BM,0),1),"")</f>
        <v/>
      </c>
      <c r="C591" t="str">
        <f>IFERROR(INDEX(DATOS!I:I,MATCH(CHECKLIST!A591,DATOS!BM:BM,0),1),"")</f>
        <v/>
      </c>
      <c r="D591" t="str">
        <f>IFERROR(INDEX(DATOS!R:R,MATCH(CHECKLIST!E591,DATOS!F:F,0),1),"")</f>
        <v/>
      </c>
      <c r="E591" s="17" t="str">
        <f>IFERROR(INDEX(DATOS!F:F,MATCH(CHECKLIST!A591,DATOS!BM:BM,0),1),"")</f>
        <v/>
      </c>
      <c r="F591" s="3" t="str">
        <f>IFERROR(IF(INDEX(DATOS!AL:AL,MATCH(CHECKLIST!B591,DATOS!B:B,0),1)=0,"",INDEX(DATOS!AL:AL,MATCH(CHECKLIST!B591,DATOS!B:B,0),1)),"")</f>
        <v/>
      </c>
      <c r="G591" s="18" t="str">
        <f>IFERROR(IF(INDEX(DATOS!AQ:AQ,MATCH(CHECKLIST!B591,DATOS!B:B,0),1)=0,"",INDEX(DATOS!AQ:AQ,MATCH(CHECKLIST!B591,DATOS!B:B,0),1)),"")</f>
        <v/>
      </c>
      <c r="H591" s="18" t="str">
        <f>IF(IFERROR(FIND(H$13,INDEX(DATOS!BS:BS,MATCH(CHECKLIST!B591,DATOS!B:B,0),1),1),"")="",IF(IFERROR(FIND("VENCIDA",INDEX(DATOS!AC:AC,MATCH(CHECKLIST!B591,DATOS!B:B,0),1),1),"")="","","VENCIDO"),"X")</f>
        <v/>
      </c>
      <c r="I591" s="18" t="str">
        <f>IFERROR(IF(INDEX(DATOS!AU:AU,MATCH(CHECKLIST!B591,DATOS!B:B,0),1)=0,"",INDEX(DATOS!AU:AU,MATCH(CHECKLIST!B591,DATOS!B:B,0),1)),"")</f>
        <v/>
      </c>
      <c r="J591" s="18" t="str">
        <f>IFERROR(IF(INDEX(DATOS!AS:AS,MATCH(CHECKLIST!B591,DATOS!B:B,0),1)=0,"",INDEX(DATOS!AS:AS,MATCH(CHECKLIST!B591,DATOS!B:B,0),1)),"")</f>
        <v/>
      </c>
      <c r="K591" s="50" t="str">
        <f>IFERROR(IF(INDEX(DATOS!AT:AT,MATCH(CHECKLIST!B591,DATOS!B:B,0),1)=0,"",INDEX(DATOS!AT:AT,MATCH(CHECKLIST!B591,DATOS!B:B,0),1)),"")</f>
        <v/>
      </c>
      <c r="L591" s="18" t="str">
        <f>IFERROR(IF(INDEX(DATOS!AV:AV,MATCH(CHECKLIST!B591,DATOS!B:B,0),1)=0,"",INDEX(DATOS!AV:AV,MATCH(CHECKLIST!B591,DATOS!B:B,0),1)),"")</f>
        <v/>
      </c>
      <c r="M591" s="18" t="str">
        <f>IFERROR(IF(INDEX(DATOS!AV:AV,MATCH(CHECKLIST!B591,DATOS!B:B,0),1)=0,"",INDEX(DATOS!AV:AV,MATCH(CHECKLIST!B591,DATOS!B:B,0),1)),"")</f>
        <v/>
      </c>
      <c r="N591" s="50" t="str">
        <f ca="1">IFERROR(IF(INDEX(DATOS!K:K,MATCH(CHECKLIST!B591,DATOS!B:B,0),1)="","X",IF(INDEX(DATOS!K:K,MATCH(CHECKLIST!B591,DATOS!B:B,0),1)&gt;YEAR(TODAY())-1,"","VENCIDA")),"")</f>
        <v/>
      </c>
      <c r="O591" s="50"/>
      <c r="P591" s="18" t="str">
        <f>IFERROR(IF(INDEX(DATOS!AW:AW,MATCH(CHECKLIST!B591,DATOS!B:B,0),1)=0,"",INDEX(DATOS!AW:AW,MATCH(CHECKLIST!B591,DATOS!B:B,0),1)),"")</f>
        <v/>
      </c>
      <c r="Q591" s="18" t="str">
        <f>IFERROR(IF(INDEX(DATOS!AX:AX,MATCH(CHECKLIST!B591,DATOS!B:B,0),1)=0,"",INDEX(DATOS!AX:AX,MATCH(CHECKLIST!B591,DATOS!B:B,0),1)),"")</f>
        <v/>
      </c>
      <c r="R591" t="str">
        <f>IF(B591="","",1)</f>
        <v/>
      </c>
      <c r="S591" t="str">
        <f t="shared" si="26"/>
        <v/>
      </c>
      <c r="U591" t="str">
        <f t="shared" si="27"/>
        <v/>
      </c>
      <c r="V591" t="str">
        <f t="shared" si="28"/>
        <v/>
      </c>
    </row>
    <row r="592" spans="1:22" x14ac:dyDescent="0.25">
      <c r="A592" s="13">
        <v>579</v>
      </c>
      <c r="B592" t="str">
        <f>IFERROR(INDEX(DATOS!B:B,MATCH(CHECKLIST!A592,DATOS!BM:BM,0),1),"")</f>
        <v/>
      </c>
      <c r="C592" t="str">
        <f>IFERROR(INDEX(DATOS!I:I,MATCH(CHECKLIST!A592,DATOS!BM:BM,0),1),"")</f>
        <v/>
      </c>
      <c r="D592" t="str">
        <f>IFERROR(INDEX(DATOS!R:R,MATCH(CHECKLIST!E592,DATOS!F:F,0),1),"")</f>
        <v/>
      </c>
      <c r="E592" s="17" t="str">
        <f>IFERROR(INDEX(DATOS!F:F,MATCH(CHECKLIST!A592,DATOS!BM:BM,0),1),"")</f>
        <v/>
      </c>
      <c r="F592" s="3" t="str">
        <f>IFERROR(IF(INDEX(DATOS!AL:AL,MATCH(CHECKLIST!B592,DATOS!B:B,0),1)=0,"",INDEX(DATOS!AL:AL,MATCH(CHECKLIST!B592,DATOS!B:B,0),1)),"")</f>
        <v/>
      </c>
      <c r="G592" s="18" t="str">
        <f>IFERROR(IF(INDEX(DATOS!AQ:AQ,MATCH(CHECKLIST!B592,DATOS!B:B,0),1)=0,"",INDEX(DATOS!AQ:AQ,MATCH(CHECKLIST!B592,DATOS!B:B,0),1)),"")</f>
        <v/>
      </c>
      <c r="H592" s="18" t="str">
        <f>IF(IFERROR(FIND(H$13,INDEX(DATOS!BS:BS,MATCH(CHECKLIST!B592,DATOS!B:B,0),1),1),"")="",IF(IFERROR(FIND("VENCIDA",INDEX(DATOS!AC:AC,MATCH(CHECKLIST!B592,DATOS!B:B,0),1),1),"")="","","VENCIDO"),"X")</f>
        <v/>
      </c>
      <c r="I592" s="18" t="str">
        <f>IFERROR(IF(INDEX(DATOS!AU:AU,MATCH(CHECKLIST!B592,DATOS!B:B,0),1)=0,"",INDEX(DATOS!AU:AU,MATCH(CHECKLIST!B592,DATOS!B:B,0),1)),"")</f>
        <v/>
      </c>
      <c r="J592" s="18" t="str">
        <f>IFERROR(IF(INDEX(DATOS!AS:AS,MATCH(CHECKLIST!B592,DATOS!B:B,0),1)=0,"",INDEX(DATOS!AS:AS,MATCH(CHECKLIST!B592,DATOS!B:B,0),1)),"")</f>
        <v/>
      </c>
      <c r="K592" s="50" t="str">
        <f>IFERROR(IF(INDEX(DATOS!AT:AT,MATCH(CHECKLIST!B592,DATOS!B:B,0),1)=0,"",INDEX(DATOS!AT:AT,MATCH(CHECKLIST!B592,DATOS!B:B,0),1)),"")</f>
        <v/>
      </c>
      <c r="L592" s="18" t="str">
        <f>IFERROR(IF(INDEX(DATOS!AV:AV,MATCH(CHECKLIST!B592,DATOS!B:B,0),1)=0,"",INDEX(DATOS!AV:AV,MATCH(CHECKLIST!B592,DATOS!B:B,0),1)),"")</f>
        <v/>
      </c>
      <c r="M592" s="18" t="str">
        <f>IFERROR(IF(INDEX(DATOS!AV:AV,MATCH(CHECKLIST!B592,DATOS!B:B,0),1)=0,"",INDEX(DATOS!AV:AV,MATCH(CHECKLIST!B592,DATOS!B:B,0),1)),"")</f>
        <v/>
      </c>
      <c r="N592" s="50" t="str">
        <f ca="1">IFERROR(IF(INDEX(DATOS!K:K,MATCH(CHECKLIST!B592,DATOS!B:B,0),1)="","X",IF(INDEX(DATOS!K:K,MATCH(CHECKLIST!B592,DATOS!B:B,0),1)&gt;YEAR(TODAY())-1,"","VENCIDA")),"")</f>
        <v/>
      </c>
      <c r="O592" s="50"/>
      <c r="P592" s="18" t="str">
        <f>IFERROR(IF(INDEX(DATOS!AW:AW,MATCH(CHECKLIST!B592,DATOS!B:B,0),1)=0,"",INDEX(DATOS!AW:AW,MATCH(CHECKLIST!B592,DATOS!B:B,0),1)),"")</f>
        <v/>
      </c>
      <c r="Q592" s="18" t="str">
        <f>IFERROR(IF(INDEX(DATOS!AX:AX,MATCH(CHECKLIST!B592,DATOS!B:B,0),1)=0,"",INDEX(DATOS!AX:AX,MATCH(CHECKLIST!B592,DATOS!B:B,0),1)),"")</f>
        <v/>
      </c>
      <c r="S592">
        <f t="shared" ref="S592:S655" si="29">IF(Q$13="","",R592)</f>
        <v>0</v>
      </c>
      <c r="U592" t="str">
        <f t="shared" si="27"/>
        <v/>
      </c>
      <c r="V592" t="str">
        <f t="shared" si="28"/>
        <v/>
      </c>
    </row>
    <row r="593" spans="1:22" x14ac:dyDescent="0.25">
      <c r="A593" s="13">
        <v>580</v>
      </c>
      <c r="B593" t="str">
        <f>IFERROR(INDEX(DATOS!B:B,MATCH(CHECKLIST!A593,DATOS!BM:BM,0),1),"")</f>
        <v/>
      </c>
      <c r="C593" t="str">
        <f>IFERROR(INDEX(DATOS!I:I,MATCH(CHECKLIST!A593,DATOS!BM:BM,0),1),"")</f>
        <v/>
      </c>
      <c r="D593" t="str">
        <f>IFERROR(INDEX(DATOS!R:R,MATCH(CHECKLIST!E593,DATOS!F:F,0),1),"")</f>
        <v/>
      </c>
      <c r="E593" s="17" t="str">
        <f>IFERROR(INDEX(DATOS!F:F,MATCH(CHECKLIST!A593,DATOS!BM:BM,0),1),"")</f>
        <v/>
      </c>
      <c r="F593" s="3" t="str">
        <f>IFERROR(IF(INDEX(DATOS!AL:AL,MATCH(CHECKLIST!B593,DATOS!B:B,0),1)=0,"",INDEX(DATOS!AL:AL,MATCH(CHECKLIST!B593,DATOS!B:B,0),1)),"")</f>
        <v/>
      </c>
      <c r="G593" s="18" t="str">
        <f>IFERROR(IF(INDEX(DATOS!AQ:AQ,MATCH(CHECKLIST!B593,DATOS!B:B,0),1)=0,"",INDEX(DATOS!AQ:AQ,MATCH(CHECKLIST!B593,DATOS!B:B,0),1)),"")</f>
        <v/>
      </c>
      <c r="H593" s="18" t="str">
        <f>IF(IFERROR(FIND(H$13,INDEX(DATOS!BS:BS,MATCH(CHECKLIST!B593,DATOS!B:B,0),1),1),"")="",IF(IFERROR(FIND("VENCIDA",INDEX(DATOS!AC:AC,MATCH(CHECKLIST!B593,DATOS!B:B,0),1),1),"")="","","VENCIDO"),"X")</f>
        <v/>
      </c>
      <c r="I593" s="18" t="str">
        <f>IFERROR(IF(INDEX(DATOS!AU:AU,MATCH(CHECKLIST!B593,DATOS!B:B,0),1)=0,"",INDEX(DATOS!AU:AU,MATCH(CHECKLIST!B593,DATOS!B:B,0),1)),"")</f>
        <v/>
      </c>
      <c r="J593" s="18" t="str">
        <f>IFERROR(IF(INDEX(DATOS!AS:AS,MATCH(CHECKLIST!B593,DATOS!B:B,0),1)=0,"",INDEX(DATOS!AS:AS,MATCH(CHECKLIST!B593,DATOS!B:B,0),1)),"")</f>
        <v/>
      </c>
      <c r="K593" s="50" t="str">
        <f>IFERROR(IF(INDEX(DATOS!AT:AT,MATCH(CHECKLIST!B593,DATOS!B:B,0),1)=0,"",INDEX(DATOS!AT:AT,MATCH(CHECKLIST!B593,DATOS!B:B,0),1)),"")</f>
        <v/>
      </c>
      <c r="L593" s="18" t="str">
        <f>IFERROR(IF(INDEX(DATOS!AV:AV,MATCH(CHECKLIST!B593,DATOS!B:B,0),1)=0,"",INDEX(DATOS!AV:AV,MATCH(CHECKLIST!B593,DATOS!B:B,0),1)),"")</f>
        <v/>
      </c>
      <c r="M593" s="18" t="str">
        <f>IFERROR(IF(INDEX(DATOS!AV:AV,MATCH(CHECKLIST!B593,DATOS!B:B,0),1)=0,"",INDEX(DATOS!AV:AV,MATCH(CHECKLIST!B593,DATOS!B:B,0),1)),"")</f>
        <v/>
      </c>
      <c r="N593" s="50" t="str">
        <f ca="1">IFERROR(IF(INDEX(DATOS!K:K,MATCH(CHECKLIST!B593,DATOS!B:B,0),1)="","X",IF(INDEX(DATOS!K:K,MATCH(CHECKLIST!B593,DATOS!B:B,0),1)&gt;YEAR(TODAY())-1,"","VENCIDA")),"")</f>
        <v/>
      </c>
      <c r="O593" s="50"/>
      <c r="P593" s="18" t="str">
        <f>IFERROR(IF(INDEX(DATOS!AW:AW,MATCH(CHECKLIST!B593,DATOS!B:B,0),1)=0,"",INDEX(DATOS!AW:AW,MATCH(CHECKLIST!B593,DATOS!B:B,0),1)),"")</f>
        <v/>
      </c>
      <c r="Q593" s="18" t="str">
        <f>IFERROR(IF(INDEX(DATOS!AX:AX,MATCH(CHECKLIST!B593,DATOS!B:B,0),1)=0,"",INDEX(DATOS!AX:AX,MATCH(CHECKLIST!B593,DATOS!B:B,0),1)),"")</f>
        <v/>
      </c>
      <c r="R593" t="str">
        <f>IF(B593="","",1)</f>
        <v/>
      </c>
      <c r="S593" t="str">
        <f t="shared" si="29"/>
        <v/>
      </c>
      <c r="U593" t="str">
        <f t="shared" si="27"/>
        <v/>
      </c>
      <c r="V593" t="str">
        <f t="shared" si="28"/>
        <v/>
      </c>
    </row>
    <row r="594" spans="1:22" x14ac:dyDescent="0.25">
      <c r="A594" s="13">
        <v>581</v>
      </c>
      <c r="B594" t="str">
        <f>IFERROR(INDEX(DATOS!B:B,MATCH(CHECKLIST!A594,DATOS!BM:BM,0),1),"")</f>
        <v/>
      </c>
      <c r="C594" t="str">
        <f>IFERROR(INDEX(DATOS!I:I,MATCH(CHECKLIST!A594,DATOS!BM:BM,0),1),"")</f>
        <v/>
      </c>
      <c r="D594" t="str">
        <f>IFERROR(INDEX(DATOS!R:R,MATCH(CHECKLIST!E594,DATOS!F:F,0),1),"")</f>
        <v/>
      </c>
      <c r="E594" s="17" t="str">
        <f>IFERROR(INDEX(DATOS!F:F,MATCH(CHECKLIST!A594,DATOS!BM:BM,0),1),"")</f>
        <v/>
      </c>
      <c r="F594" s="3" t="str">
        <f>IFERROR(IF(INDEX(DATOS!AL:AL,MATCH(CHECKLIST!B594,DATOS!B:B,0),1)=0,"",INDEX(DATOS!AL:AL,MATCH(CHECKLIST!B594,DATOS!B:B,0),1)),"")</f>
        <v/>
      </c>
      <c r="G594" s="18" t="str">
        <f>IFERROR(IF(INDEX(DATOS!AQ:AQ,MATCH(CHECKLIST!B594,DATOS!B:B,0),1)=0,"",INDEX(DATOS!AQ:AQ,MATCH(CHECKLIST!B594,DATOS!B:B,0),1)),"")</f>
        <v/>
      </c>
      <c r="H594" s="18" t="str">
        <f>IF(IFERROR(FIND(H$13,INDEX(DATOS!BS:BS,MATCH(CHECKLIST!B594,DATOS!B:B,0),1),1),"")="",IF(IFERROR(FIND("VENCIDA",INDEX(DATOS!AC:AC,MATCH(CHECKLIST!B594,DATOS!B:B,0),1),1),"")="","","VENCIDO"),"X")</f>
        <v/>
      </c>
      <c r="I594" s="18" t="str">
        <f>IFERROR(IF(INDEX(DATOS!AU:AU,MATCH(CHECKLIST!B594,DATOS!B:B,0),1)=0,"",INDEX(DATOS!AU:AU,MATCH(CHECKLIST!B594,DATOS!B:B,0),1)),"")</f>
        <v/>
      </c>
      <c r="J594" s="18" t="str">
        <f>IFERROR(IF(INDEX(DATOS!AS:AS,MATCH(CHECKLIST!B594,DATOS!B:B,0),1)=0,"",INDEX(DATOS!AS:AS,MATCH(CHECKLIST!B594,DATOS!B:B,0),1)),"")</f>
        <v/>
      </c>
      <c r="K594" s="50" t="str">
        <f>IFERROR(IF(INDEX(DATOS!AT:AT,MATCH(CHECKLIST!B594,DATOS!B:B,0),1)=0,"",INDEX(DATOS!AT:AT,MATCH(CHECKLIST!B594,DATOS!B:B,0),1)),"")</f>
        <v/>
      </c>
      <c r="L594" s="18" t="str">
        <f>IFERROR(IF(INDEX(DATOS!AV:AV,MATCH(CHECKLIST!B594,DATOS!B:B,0),1)=0,"",INDEX(DATOS!AV:AV,MATCH(CHECKLIST!B594,DATOS!B:B,0),1)),"")</f>
        <v/>
      </c>
      <c r="M594" s="18" t="str">
        <f>IFERROR(IF(INDEX(DATOS!AV:AV,MATCH(CHECKLIST!B594,DATOS!B:B,0),1)=0,"",INDEX(DATOS!AV:AV,MATCH(CHECKLIST!B594,DATOS!B:B,0),1)),"")</f>
        <v/>
      </c>
      <c r="N594" s="50" t="str">
        <f ca="1">IFERROR(IF(INDEX(DATOS!K:K,MATCH(CHECKLIST!B594,DATOS!B:B,0),1)="","X",IF(INDEX(DATOS!K:K,MATCH(CHECKLIST!B594,DATOS!B:B,0),1)&gt;YEAR(TODAY())-1,"","VENCIDA")),"")</f>
        <v/>
      </c>
      <c r="O594" s="50"/>
      <c r="P594" s="18" t="str">
        <f>IFERROR(IF(INDEX(DATOS!AW:AW,MATCH(CHECKLIST!B594,DATOS!B:B,0),1)=0,"",INDEX(DATOS!AW:AW,MATCH(CHECKLIST!B594,DATOS!B:B,0),1)),"")</f>
        <v/>
      </c>
      <c r="Q594" s="18" t="str">
        <f>IFERROR(IF(INDEX(DATOS!AX:AX,MATCH(CHECKLIST!B594,DATOS!B:B,0),1)=0,"",INDEX(DATOS!AX:AX,MATCH(CHECKLIST!B594,DATOS!B:B,0),1)),"")</f>
        <v/>
      </c>
      <c r="S594">
        <f t="shared" si="29"/>
        <v>0</v>
      </c>
      <c r="U594" t="str">
        <f t="shared" si="27"/>
        <v/>
      </c>
      <c r="V594" t="str">
        <f t="shared" si="28"/>
        <v/>
      </c>
    </row>
    <row r="595" spans="1:22" x14ac:dyDescent="0.25">
      <c r="A595" s="13">
        <v>582</v>
      </c>
      <c r="B595" t="str">
        <f>IFERROR(INDEX(DATOS!B:B,MATCH(CHECKLIST!A595,DATOS!BM:BM,0),1),"")</f>
        <v/>
      </c>
      <c r="C595" t="str">
        <f>IFERROR(INDEX(DATOS!I:I,MATCH(CHECKLIST!A595,DATOS!BM:BM,0),1),"")</f>
        <v/>
      </c>
      <c r="D595" t="str">
        <f>IFERROR(INDEX(DATOS!R:R,MATCH(CHECKLIST!E595,DATOS!F:F,0),1),"")</f>
        <v/>
      </c>
      <c r="E595" s="17" t="str">
        <f>IFERROR(INDEX(DATOS!F:F,MATCH(CHECKLIST!A595,DATOS!BM:BM,0),1),"")</f>
        <v/>
      </c>
      <c r="F595" s="3" t="str">
        <f>IFERROR(IF(INDEX(DATOS!AL:AL,MATCH(CHECKLIST!B595,DATOS!B:B,0),1)=0,"",INDEX(DATOS!AL:AL,MATCH(CHECKLIST!B595,DATOS!B:B,0),1)),"")</f>
        <v/>
      </c>
      <c r="G595" s="18" t="str">
        <f>IFERROR(IF(INDEX(DATOS!AQ:AQ,MATCH(CHECKLIST!B595,DATOS!B:B,0),1)=0,"",INDEX(DATOS!AQ:AQ,MATCH(CHECKLIST!B595,DATOS!B:B,0),1)),"")</f>
        <v/>
      </c>
      <c r="H595" s="18" t="str">
        <f>IF(IFERROR(FIND(H$13,INDEX(DATOS!BS:BS,MATCH(CHECKLIST!B595,DATOS!B:B,0),1),1),"")="",IF(IFERROR(FIND("VENCIDA",INDEX(DATOS!AC:AC,MATCH(CHECKLIST!B595,DATOS!B:B,0),1),1),"")="","","VENCIDO"),"X")</f>
        <v/>
      </c>
      <c r="I595" s="18" t="str">
        <f>IFERROR(IF(INDEX(DATOS!AU:AU,MATCH(CHECKLIST!B595,DATOS!B:B,0),1)=0,"",INDEX(DATOS!AU:AU,MATCH(CHECKLIST!B595,DATOS!B:B,0),1)),"")</f>
        <v/>
      </c>
      <c r="J595" s="18" t="str">
        <f>IFERROR(IF(INDEX(DATOS!AS:AS,MATCH(CHECKLIST!B595,DATOS!B:B,0),1)=0,"",INDEX(DATOS!AS:AS,MATCH(CHECKLIST!B595,DATOS!B:B,0),1)),"")</f>
        <v/>
      </c>
      <c r="K595" s="50" t="str">
        <f>IFERROR(IF(INDEX(DATOS!AT:AT,MATCH(CHECKLIST!B595,DATOS!B:B,0),1)=0,"",INDEX(DATOS!AT:AT,MATCH(CHECKLIST!B595,DATOS!B:B,0),1)),"")</f>
        <v/>
      </c>
      <c r="L595" s="18" t="str">
        <f>IFERROR(IF(INDEX(DATOS!AV:AV,MATCH(CHECKLIST!B595,DATOS!B:B,0),1)=0,"",INDEX(DATOS!AV:AV,MATCH(CHECKLIST!B595,DATOS!B:B,0),1)),"")</f>
        <v/>
      </c>
      <c r="M595" s="18" t="str">
        <f>IFERROR(IF(INDEX(DATOS!AV:AV,MATCH(CHECKLIST!B595,DATOS!B:B,0),1)=0,"",INDEX(DATOS!AV:AV,MATCH(CHECKLIST!B595,DATOS!B:B,0),1)),"")</f>
        <v/>
      </c>
      <c r="N595" s="50" t="str">
        <f ca="1">IFERROR(IF(INDEX(DATOS!K:K,MATCH(CHECKLIST!B595,DATOS!B:B,0),1)="","X",IF(INDEX(DATOS!K:K,MATCH(CHECKLIST!B595,DATOS!B:B,0),1)&gt;YEAR(TODAY())-1,"","VENCIDA")),"")</f>
        <v/>
      </c>
      <c r="O595" s="50"/>
      <c r="P595" s="18" t="str">
        <f>IFERROR(IF(INDEX(DATOS!AW:AW,MATCH(CHECKLIST!B595,DATOS!B:B,0),1)=0,"",INDEX(DATOS!AW:AW,MATCH(CHECKLIST!B595,DATOS!B:B,0),1)),"")</f>
        <v/>
      </c>
      <c r="Q595" s="18" t="str">
        <f>IFERROR(IF(INDEX(DATOS!AX:AX,MATCH(CHECKLIST!B595,DATOS!B:B,0),1)=0,"",INDEX(DATOS!AX:AX,MATCH(CHECKLIST!B595,DATOS!B:B,0),1)),"")</f>
        <v/>
      </c>
      <c r="R595" t="str">
        <f>IF(B595="","",1)</f>
        <v/>
      </c>
      <c r="S595" t="str">
        <f t="shared" si="29"/>
        <v/>
      </c>
      <c r="U595" t="str">
        <f t="shared" si="27"/>
        <v/>
      </c>
      <c r="V595" t="str">
        <f t="shared" si="28"/>
        <v/>
      </c>
    </row>
    <row r="596" spans="1:22" x14ac:dyDescent="0.25">
      <c r="A596" s="13">
        <v>583</v>
      </c>
      <c r="B596" t="str">
        <f>IFERROR(INDEX(DATOS!B:B,MATCH(CHECKLIST!A596,DATOS!BM:BM,0),1),"")</f>
        <v/>
      </c>
      <c r="C596" t="str">
        <f>IFERROR(INDEX(DATOS!I:I,MATCH(CHECKLIST!A596,DATOS!BM:BM,0),1),"")</f>
        <v/>
      </c>
      <c r="D596" t="str">
        <f>IFERROR(INDEX(DATOS!R:R,MATCH(CHECKLIST!E596,DATOS!F:F,0),1),"")</f>
        <v/>
      </c>
      <c r="E596" s="17" t="str">
        <f>IFERROR(INDEX(DATOS!F:F,MATCH(CHECKLIST!A596,DATOS!BM:BM,0),1),"")</f>
        <v/>
      </c>
      <c r="F596" s="3" t="str">
        <f>IFERROR(IF(INDEX(DATOS!AL:AL,MATCH(CHECKLIST!B596,DATOS!B:B,0),1)=0,"",INDEX(DATOS!AL:AL,MATCH(CHECKLIST!B596,DATOS!B:B,0),1)),"")</f>
        <v/>
      </c>
      <c r="G596" s="18" t="str">
        <f>IFERROR(IF(INDEX(DATOS!AQ:AQ,MATCH(CHECKLIST!B596,DATOS!B:B,0),1)=0,"",INDEX(DATOS!AQ:AQ,MATCH(CHECKLIST!B596,DATOS!B:B,0),1)),"")</f>
        <v/>
      </c>
      <c r="H596" s="18" t="str">
        <f>IF(IFERROR(FIND(H$13,INDEX(DATOS!BS:BS,MATCH(CHECKLIST!B596,DATOS!B:B,0),1),1),"")="",IF(IFERROR(FIND("VENCIDA",INDEX(DATOS!AC:AC,MATCH(CHECKLIST!B596,DATOS!B:B,0),1),1),"")="","","VENCIDO"),"X")</f>
        <v/>
      </c>
      <c r="I596" s="18" t="str">
        <f>IFERROR(IF(INDEX(DATOS!AU:AU,MATCH(CHECKLIST!B596,DATOS!B:B,0),1)=0,"",INDEX(DATOS!AU:AU,MATCH(CHECKLIST!B596,DATOS!B:B,0),1)),"")</f>
        <v/>
      </c>
      <c r="J596" s="18" t="str">
        <f>IFERROR(IF(INDEX(DATOS!AS:AS,MATCH(CHECKLIST!B596,DATOS!B:B,0),1)=0,"",INDEX(DATOS!AS:AS,MATCH(CHECKLIST!B596,DATOS!B:B,0),1)),"")</f>
        <v/>
      </c>
      <c r="K596" s="50" t="str">
        <f>IFERROR(IF(INDEX(DATOS!AT:AT,MATCH(CHECKLIST!B596,DATOS!B:B,0),1)=0,"",INDEX(DATOS!AT:AT,MATCH(CHECKLIST!B596,DATOS!B:B,0),1)),"")</f>
        <v/>
      </c>
      <c r="L596" s="18" t="str">
        <f>IFERROR(IF(INDEX(DATOS!AV:AV,MATCH(CHECKLIST!B596,DATOS!B:B,0),1)=0,"",INDEX(DATOS!AV:AV,MATCH(CHECKLIST!B596,DATOS!B:B,0),1)),"")</f>
        <v/>
      </c>
      <c r="M596" s="18" t="str">
        <f>IFERROR(IF(INDEX(DATOS!AV:AV,MATCH(CHECKLIST!B596,DATOS!B:B,0),1)=0,"",INDEX(DATOS!AV:AV,MATCH(CHECKLIST!B596,DATOS!B:B,0),1)),"")</f>
        <v/>
      </c>
      <c r="N596" s="50" t="str">
        <f ca="1">IFERROR(IF(INDEX(DATOS!K:K,MATCH(CHECKLIST!B596,DATOS!B:B,0),1)="","X",IF(INDEX(DATOS!K:K,MATCH(CHECKLIST!B596,DATOS!B:B,0),1)&gt;YEAR(TODAY())-1,"","VENCIDA")),"")</f>
        <v/>
      </c>
      <c r="O596" s="50"/>
      <c r="P596" s="18" t="str">
        <f>IFERROR(IF(INDEX(DATOS!AW:AW,MATCH(CHECKLIST!B596,DATOS!B:B,0),1)=0,"",INDEX(DATOS!AW:AW,MATCH(CHECKLIST!B596,DATOS!B:B,0),1)),"")</f>
        <v/>
      </c>
      <c r="Q596" s="18" t="str">
        <f>IFERROR(IF(INDEX(DATOS!AX:AX,MATCH(CHECKLIST!B596,DATOS!B:B,0),1)=0,"",INDEX(DATOS!AX:AX,MATCH(CHECKLIST!B596,DATOS!B:B,0),1)),"")</f>
        <v/>
      </c>
      <c r="S596">
        <f t="shared" si="29"/>
        <v>0</v>
      </c>
      <c r="U596" t="str">
        <f t="shared" si="27"/>
        <v/>
      </c>
      <c r="V596" t="str">
        <f t="shared" si="28"/>
        <v/>
      </c>
    </row>
    <row r="597" spans="1:22" x14ac:dyDescent="0.25">
      <c r="A597" s="13">
        <v>584</v>
      </c>
      <c r="B597" t="str">
        <f>IFERROR(INDEX(DATOS!B:B,MATCH(CHECKLIST!A597,DATOS!BM:BM,0),1),"")</f>
        <v/>
      </c>
      <c r="C597" t="str">
        <f>IFERROR(INDEX(DATOS!I:I,MATCH(CHECKLIST!A597,DATOS!BM:BM,0),1),"")</f>
        <v/>
      </c>
      <c r="D597" t="str">
        <f>IFERROR(INDEX(DATOS!R:R,MATCH(CHECKLIST!E597,DATOS!F:F,0),1),"")</f>
        <v/>
      </c>
      <c r="E597" s="17" t="str">
        <f>IFERROR(INDEX(DATOS!F:F,MATCH(CHECKLIST!A597,DATOS!BM:BM,0),1),"")</f>
        <v/>
      </c>
      <c r="F597" s="3" t="str">
        <f>IFERROR(IF(INDEX(DATOS!AL:AL,MATCH(CHECKLIST!B597,DATOS!B:B,0),1)=0,"",INDEX(DATOS!AL:AL,MATCH(CHECKLIST!B597,DATOS!B:B,0),1)),"")</f>
        <v/>
      </c>
      <c r="G597" s="18" t="str">
        <f>IFERROR(IF(INDEX(DATOS!AQ:AQ,MATCH(CHECKLIST!B597,DATOS!B:B,0),1)=0,"",INDEX(DATOS!AQ:AQ,MATCH(CHECKLIST!B597,DATOS!B:B,0),1)),"")</f>
        <v/>
      </c>
      <c r="H597" s="18" t="str">
        <f>IF(IFERROR(FIND(H$13,INDEX(DATOS!BS:BS,MATCH(CHECKLIST!B597,DATOS!B:B,0),1),1),"")="",IF(IFERROR(FIND("VENCIDA",INDEX(DATOS!AC:AC,MATCH(CHECKLIST!B597,DATOS!B:B,0),1),1),"")="","","VENCIDO"),"X")</f>
        <v/>
      </c>
      <c r="I597" s="18" t="str">
        <f>IFERROR(IF(INDEX(DATOS!AU:AU,MATCH(CHECKLIST!B597,DATOS!B:B,0),1)=0,"",INDEX(DATOS!AU:AU,MATCH(CHECKLIST!B597,DATOS!B:B,0),1)),"")</f>
        <v/>
      </c>
      <c r="J597" s="18" t="str">
        <f>IFERROR(IF(INDEX(DATOS!AS:AS,MATCH(CHECKLIST!B597,DATOS!B:B,0),1)=0,"",INDEX(DATOS!AS:AS,MATCH(CHECKLIST!B597,DATOS!B:B,0),1)),"")</f>
        <v/>
      </c>
      <c r="K597" s="50" t="str">
        <f>IFERROR(IF(INDEX(DATOS!AT:AT,MATCH(CHECKLIST!B597,DATOS!B:B,0),1)=0,"",INDEX(DATOS!AT:AT,MATCH(CHECKLIST!B597,DATOS!B:B,0),1)),"")</f>
        <v/>
      </c>
      <c r="L597" s="18" t="str">
        <f>IFERROR(IF(INDEX(DATOS!AV:AV,MATCH(CHECKLIST!B597,DATOS!B:B,0),1)=0,"",INDEX(DATOS!AV:AV,MATCH(CHECKLIST!B597,DATOS!B:B,0),1)),"")</f>
        <v/>
      </c>
      <c r="M597" s="18" t="str">
        <f>IFERROR(IF(INDEX(DATOS!AV:AV,MATCH(CHECKLIST!B597,DATOS!B:B,0),1)=0,"",INDEX(DATOS!AV:AV,MATCH(CHECKLIST!B597,DATOS!B:B,0),1)),"")</f>
        <v/>
      </c>
      <c r="N597" s="50" t="str">
        <f ca="1">IFERROR(IF(INDEX(DATOS!K:K,MATCH(CHECKLIST!B597,DATOS!B:B,0),1)="","X",IF(INDEX(DATOS!K:K,MATCH(CHECKLIST!B597,DATOS!B:B,0),1)&gt;YEAR(TODAY())-1,"","VENCIDA")),"")</f>
        <v/>
      </c>
      <c r="O597" s="50"/>
      <c r="P597" s="18" t="str">
        <f>IFERROR(IF(INDEX(DATOS!AW:AW,MATCH(CHECKLIST!B597,DATOS!B:B,0),1)=0,"",INDEX(DATOS!AW:AW,MATCH(CHECKLIST!B597,DATOS!B:B,0),1)),"")</f>
        <v/>
      </c>
      <c r="Q597" s="18" t="str">
        <f>IFERROR(IF(INDEX(DATOS!AX:AX,MATCH(CHECKLIST!B597,DATOS!B:B,0),1)=0,"",INDEX(DATOS!AX:AX,MATCH(CHECKLIST!B597,DATOS!B:B,0),1)),"")</f>
        <v/>
      </c>
      <c r="R597" t="str">
        <f>IF(B597="","",1)</f>
        <v/>
      </c>
      <c r="S597" t="str">
        <f t="shared" si="29"/>
        <v/>
      </c>
      <c r="U597" t="str">
        <f t="shared" si="27"/>
        <v/>
      </c>
      <c r="V597" t="str">
        <f t="shared" si="28"/>
        <v/>
      </c>
    </row>
    <row r="598" spans="1:22" x14ac:dyDescent="0.25">
      <c r="A598" s="13">
        <v>585</v>
      </c>
      <c r="B598" t="str">
        <f>IFERROR(INDEX(DATOS!B:B,MATCH(CHECKLIST!A598,DATOS!BM:BM,0),1),"")</f>
        <v/>
      </c>
      <c r="C598" t="str">
        <f>IFERROR(INDEX(DATOS!I:I,MATCH(CHECKLIST!A598,DATOS!BM:BM,0),1),"")</f>
        <v/>
      </c>
      <c r="D598" t="str">
        <f>IFERROR(INDEX(DATOS!R:R,MATCH(CHECKLIST!E598,DATOS!F:F,0),1),"")</f>
        <v/>
      </c>
      <c r="E598" s="17" t="str">
        <f>IFERROR(INDEX(DATOS!F:F,MATCH(CHECKLIST!A598,DATOS!BM:BM,0),1),"")</f>
        <v/>
      </c>
      <c r="F598" s="3" t="str">
        <f>IFERROR(IF(INDEX(DATOS!AL:AL,MATCH(CHECKLIST!B598,DATOS!B:B,0),1)=0,"",INDEX(DATOS!AL:AL,MATCH(CHECKLIST!B598,DATOS!B:B,0),1)),"")</f>
        <v/>
      </c>
      <c r="G598" s="18" t="str">
        <f>IFERROR(IF(INDEX(DATOS!AQ:AQ,MATCH(CHECKLIST!B598,DATOS!B:B,0),1)=0,"",INDEX(DATOS!AQ:AQ,MATCH(CHECKLIST!B598,DATOS!B:B,0),1)),"")</f>
        <v/>
      </c>
      <c r="H598" s="18" t="str">
        <f>IF(IFERROR(FIND(H$13,INDEX(DATOS!BS:BS,MATCH(CHECKLIST!B598,DATOS!B:B,0),1),1),"")="",IF(IFERROR(FIND("VENCIDA",INDEX(DATOS!AC:AC,MATCH(CHECKLIST!B598,DATOS!B:B,0),1),1),"")="","","VENCIDO"),"X")</f>
        <v/>
      </c>
      <c r="I598" s="18" t="str">
        <f>IFERROR(IF(INDEX(DATOS!AU:AU,MATCH(CHECKLIST!B598,DATOS!B:B,0),1)=0,"",INDEX(DATOS!AU:AU,MATCH(CHECKLIST!B598,DATOS!B:B,0),1)),"")</f>
        <v/>
      </c>
      <c r="J598" s="18" t="str">
        <f>IFERROR(IF(INDEX(DATOS!AS:AS,MATCH(CHECKLIST!B598,DATOS!B:B,0),1)=0,"",INDEX(DATOS!AS:AS,MATCH(CHECKLIST!B598,DATOS!B:B,0),1)),"")</f>
        <v/>
      </c>
      <c r="K598" s="50" t="str">
        <f>IFERROR(IF(INDEX(DATOS!AT:AT,MATCH(CHECKLIST!B598,DATOS!B:B,0),1)=0,"",INDEX(DATOS!AT:AT,MATCH(CHECKLIST!B598,DATOS!B:B,0),1)),"")</f>
        <v/>
      </c>
      <c r="L598" s="18" t="str">
        <f>IFERROR(IF(INDEX(DATOS!AV:AV,MATCH(CHECKLIST!B598,DATOS!B:B,0),1)=0,"",INDEX(DATOS!AV:AV,MATCH(CHECKLIST!B598,DATOS!B:B,0),1)),"")</f>
        <v/>
      </c>
      <c r="M598" s="18" t="str">
        <f>IFERROR(IF(INDEX(DATOS!AV:AV,MATCH(CHECKLIST!B598,DATOS!B:B,0),1)=0,"",INDEX(DATOS!AV:AV,MATCH(CHECKLIST!B598,DATOS!B:B,0),1)),"")</f>
        <v/>
      </c>
      <c r="N598" s="50" t="str">
        <f ca="1">IFERROR(IF(INDEX(DATOS!K:K,MATCH(CHECKLIST!B598,DATOS!B:B,0),1)="","X",IF(INDEX(DATOS!K:K,MATCH(CHECKLIST!B598,DATOS!B:B,0),1)&gt;YEAR(TODAY())-1,"","VENCIDA")),"")</f>
        <v/>
      </c>
      <c r="O598" s="50"/>
      <c r="P598" s="18" t="str">
        <f>IFERROR(IF(INDEX(DATOS!AW:AW,MATCH(CHECKLIST!B598,DATOS!B:B,0),1)=0,"",INDEX(DATOS!AW:AW,MATCH(CHECKLIST!B598,DATOS!B:B,0),1)),"")</f>
        <v/>
      </c>
      <c r="Q598" s="18" t="str">
        <f>IFERROR(IF(INDEX(DATOS!AX:AX,MATCH(CHECKLIST!B598,DATOS!B:B,0),1)=0,"",INDEX(DATOS!AX:AX,MATCH(CHECKLIST!B598,DATOS!B:B,0),1)),"")</f>
        <v/>
      </c>
      <c r="S598">
        <f t="shared" si="29"/>
        <v>0</v>
      </c>
      <c r="U598" t="str">
        <f t="shared" si="27"/>
        <v/>
      </c>
      <c r="V598" t="str">
        <f t="shared" si="28"/>
        <v/>
      </c>
    </row>
    <row r="599" spans="1:22" x14ac:dyDescent="0.25">
      <c r="A599" s="13">
        <v>586</v>
      </c>
      <c r="B599" t="str">
        <f>IFERROR(INDEX(DATOS!B:B,MATCH(CHECKLIST!A599,DATOS!BM:BM,0),1),"")</f>
        <v/>
      </c>
      <c r="C599" t="str">
        <f>IFERROR(INDEX(DATOS!I:I,MATCH(CHECKLIST!A599,DATOS!BM:BM,0),1),"")</f>
        <v/>
      </c>
      <c r="D599" t="str">
        <f>IFERROR(INDEX(DATOS!R:R,MATCH(CHECKLIST!E599,DATOS!F:F,0),1),"")</f>
        <v/>
      </c>
      <c r="E599" s="17" t="str">
        <f>IFERROR(INDEX(DATOS!F:F,MATCH(CHECKLIST!A599,DATOS!BM:BM,0),1),"")</f>
        <v/>
      </c>
      <c r="F599" s="3" t="str">
        <f>IFERROR(IF(INDEX(DATOS!AL:AL,MATCH(CHECKLIST!B599,DATOS!B:B,0),1)=0,"",INDEX(DATOS!AL:AL,MATCH(CHECKLIST!B599,DATOS!B:B,0),1)),"")</f>
        <v/>
      </c>
      <c r="G599" s="18" t="str">
        <f>IFERROR(IF(INDEX(DATOS!AQ:AQ,MATCH(CHECKLIST!B599,DATOS!B:B,0),1)=0,"",INDEX(DATOS!AQ:AQ,MATCH(CHECKLIST!B599,DATOS!B:B,0),1)),"")</f>
        <v/>
      </c>
      <c r="H599" s="18" t="str">
        <f>IF(IFERROR(FIND(H$13,INDEX(DATOS!BS:BS,MATCH(CHECKLIST!B599,DATOS!B:B,0),1),1),"")="",IF(IFERROR(FIND("VENCIDA",INDEX(DATOS!AC:AC,MATCH(CHECKLIST!B599,DATOS!B:B,0),1),1),"")="","","VENCIDO"),"X")</f>
        <v/>
      </c>
      <c r="I599" s="18" t="str">
        <f>IFERROR(IF(INDEX(DATOS!AU:AU,MATCH(CHECKLIST!B599,DATOS!B:B,0),1)=0,"",INDEX(DATOS!AU:AU,MATCH(CHECKLIST!B599,DATOS!B:B,0),1)),"")</f>
        <v/>
      </c>
      <c r="J599" s="18" t="str">
        <f>IFERROR(IF(INDEX(DATOS!AS:AS,MATCH(CHECKLIST!B599,DATOS!B:B,0),1)=0,"",INDEX(DATOS!AS:AS,MATCH(CHECKLIST!B599,DATOS!B:B,0),1)),"")</f>
        <v/>
      </c>
      <c r="K599" s="50" t="str">
        <f>IFERROR(IF(INDEX(DATOS!AT:AT,MATCH(CHECKLIST!B599,DATOS!B:B,0),1)=0,"",INDEX(DATOS!AT:AT,MATCH(CHECKLIST!B599,DATOS!B:B,0),1)),"")</f>
        <v/>
      </c>
      <c r="L599" s="18" t="str">
        <f>IFERROR(IF(INDEX(DATOS!AV:AV,MATCH(CHECKLIST!B599,DATOS!B:B,0),1)=0,"",INDEX(DATOS!AV:AV,MATCH(CHECKLIST!B599,DATOS!B:B,0),1)),"")</f>
        <v/>
      </c>
      <c r="M599" s="18" t="str">
        <f>IFERROR(IF(INDEX(DATOS!AV:AV,MATCH(CHECKLIST!B599,DATOS!B:B,0),1)=0,"",INDEX(DATOS!AV:AV,MATCH(CHECKLIST!B599,DATOS!B:B,0),1)),"")</f>
        <v/>
      </c>
      <c r="N599" s="50" t="str">
        <f ca="1">IFERROR(IF(INDEX(DATOS!K:K,MATCH(CHECKLIST!B599,DATOS!B:B,0),1)="","X",IF(INDEX(DATOS!K:K,MATCH(CHECKLIST!B599,DATOS!B:B,0),1)&gt;YEAR(TODAY())-1,"","VENCIDA")),"")</f>
        <v/>
      </c>
      <c r="O599" s="50"/>
      <c r="P599" s="18" t="str">
        <f>IFERROR(IF(INDEX(DATOS!AW:AW,MATCH(CHECKLIST!B599,DATOS!B:B,0),1)=0,"",INDEX(DATOS!AW:AW,MATCH(CHECKLIST!B599,DATOS!B:B,0),1)),"")</f>
        <v/>
      </c>
      <c r="Q599" s="18" t="str">
        <f>IFERROR(IF(INDEX(DATOS!AX:AX,MATCH(CHECKLIST!B599,DATOS!B:B,0),1)=0,"",INDEX(DATOS!AX:AX,MATCH(CHECKLIST!B599,DATOS!B:B,0),1)),"")</f>
        <v/>
      </c>
      <c r="R599" t="str">
        <f>IF(B599="","",1)</f>
        <v/>
      </c>
      <c r="S599" t="str">
        <f t="shared" si="29"/>
        <v/>
      </c>
      <c r="U599" t="str">
        <f t="shared" si="27"/>
        <v/>
      </c>
      <c r="V599" t="str">
        <f t="shared" si="28"/>
        <v/>
      </c>
    </row>
    <row r="600" spans="1:22" x14ac:dyDescent="0.25">
      <c r="A600" s="13">
        <v>587</v>
      </c>
      <c r="B600" t="str">
        <f>IFERROR(INDEX(DATOS!B:B,MATCH(CHECKLIST!A600,DATOS!BM:BM,0),1),"")</f>
        <v/>
      </c>
      <c r="C600" t="str">
        <f>IFERROR(INDEX(DATOS!I:I,MATCH(CHECKLIST!A600,DATOS!BM:BM,0),1),"")</f>
        <v/>
      </c>
      <c r="D600" t="str">
        <f>IFERROR(INDEX(DATOS!R:R,MATCH(CHECKLIST!E600,DATOS!F:F,0),1),"")</f>
        <v/>
      </c>
      <c r="E600" s="17" t="str">
        <f>IFERROR(INDEX(DATOS!F:F,MATCH(CHECKLIST!A600,DATOS!BM:BM,0),1),"")</f>
        <v/>
      </c>
      <c r="F600" s="3" t="str">
        <f>IFERROR(IF(INDEX(DATOS!AL:AL,MATCH(CHECKLIST!B600,DATOS!B:B,0),1)=0,"",INDEX(DATOS!AL:AL,MATCH(CHECKLIST!B600,DATOS!B:B,0),1)),"")</f>
        <v/>
      </c>
      <c r="G600" s="18" t="str">
        <f>IFERROR(IF(INDEX(DATOS!AQ:AQ,MATCH(CHECKLIST!B600,DATOS!B:B,0),1)=0,"",INDEX(DATOS!AQ:AQ,MATCH(CHECKLIST!B600,DATOS!B:B,0),1)),"")</f>
        <v/>
      </c>
      <c r="H600" s="18" t="str">
        <f>IF(IFERROR(FIND(H$13,INDEX(DATOS!BS:BS,MATCH(CHECKLIST!B600,DATOS!B:B,0),1),1),"")="",IF(IFERROR(FIND("VENCIDA",INDEX(DATOS!AC:AC,MATCH(CHECKLIST!B600,DATOS!B:B,0),1),1),"")="","","VENCIDO"),"X")</f>
        <v/>
      </c>
      <c r="I600" s="18" t="str">
        <f>IFERROR(IF(INDEX(DATOS!AU:AU,MATCH(CHECKLIST!B600,DATOS!B:B,0),1)=0,"",INDEX(DATOS!AU:AU,MATCH(CHECKLIST!B600,DATOS!B:B,0),1)),"")</f>
        <v/>
      </c>
      <c r="J600" s="18" t="str">
        <f>IFERROR(IF(INDEX(DATOS!AS:AS,MATCH(CHECKLIST!B600,DATOS!B:B,0),1)=0,"",INDEX(DATOS!AS:AS,MATCH(CHECKLIST!B600,DATOS!B:B,0),1)),"")</f>
        <v/>
      </c>
      <c r="K600" s="50" t="str">
        <f>IFERROR(IF(INDEX(DATOS!AT:AT,MATCH(CHECKLIST!B600,DATOS!B:B,0),1)=0,"",INDEX(DATOS!AT:AT,MATCH(CHECKLIST!B600,DATOS!B:B,0),1)),"")</f>
        <v/>
      </c>
      <c r="L600" s="18" t="str">
        <f>IFERROR(IF(INDEX(DATOS!AV:AV,MATCH(CHECKLIST!B600,DATOS!B:B,0),1)=0,"",INDEX(DATOS!AV:AV,MATCH(CHECKLIST!B600,DATOS!B:B,0),1)),"")</f>
        <v/>
      </c>
      <c r="M600" s="18" t="str">
        <f>IFERROR(IF(INDEX(DATOS!AV:AV,MATCH(CHECKLIST!B600,DATOS!B:B,0),1)=0,"",INDEX(DATOS!AV:AV,MATCH(CHECKLIST!B600,DATOS!B:B,0),1)),"")</f>
        <v/>
      </c>
      <c r="N600" s="50" t="str">
        <f ca="1">IFERROR(IF(INDEX(DATOS!K:K,MATCH(CHECKLIST!B600,DATOS!B:B,0),1)="","X",IF(INDEX(DATOS!K:K,MATCH(CHECKLIST!B600,DATOS!B:B,0),1)&gt;YEAR(TODAY())-1,"","VENCIDA")),"")</f>
        <v/>
      </c>
      <c r="O600" s="50"/>
      <c r="P600" s="18" t="str">
        <f>IFERROR(IF(INDEX(DATOS!AW:AW,MATCH(CHECKLIST!B600,DATOS!B:B,0),1)=0,"",INDEX(DATOS!AW:AW,MATCH(CHECKLIST!B600,DATOS!B:B,0),1)),"")</f>
        <v/>
      </c>
      <c r="Q600" s="18" t="str">
        <f>IFERROR(IF(INDEX(DATOS!AX:AX,MATCH(CHECKLIST!B600,DATOS!B:B,0),1)=0,"",INDEX(DATOS!AX:AX,MATCH(CHECKLIST!B600,DATOS!B:B,0),1)),"")</f>
        <v/>
      </c>
      <c r="S600">
        <f t="shared" si="29"/>
        <v>0</v>
      </c>
      <c r="U600" t="str">
        <f t="shared" si="27"/>
        <v/>
      </c>
      <c r="V600" t="str">
        <f t="shared" si="28"/>
        <v/>
      </c>
    </row>
    <row r="601" spans="1:22" x14ac:dyDescent="0.25">
      <c r="A601" s="13">
        <v>588</v>
      </c>
      <c r="B601" t="str">
        <f>IFERROR(INDEX(DATOS!B:B,MATCH(CHECKLIST!A601,DATOS!BM:BM,0),1),"")</f>
        <v/>
      </c>
      <c r="C601" t="str">
        <f>IFERROR(INDEX(DATOS!I:I,MATCH(CHECKLIST!A601,DATOS!BM:BM,0),1),"")</f>
        <v/>
      </c>
      <c r="D601" t="str">
        <f>IFERROR(INDEX(DATOS!R:R,MATCH(CHECKLIST!E601,DATOS!F:F,0),1),"")</f>
        <v/>
      </c>
      <c r="E601" s="17" t="str">
        <f>IFERROR(INDEX(DATOS!F:F,MATCH(CHECKLIST!A601,DATOS!BM:BM,0),1),"")</f>
        <v/>
      </c>
      <c r="F601" s="3" t="str">
        <f>IFERROR(IF(INDEX(DATOS!AL:AL,MATCH(CHECKLIST!B601,DATOS!B:B,0),1)=0,"",INDEX(DATOS!AL:AL,MATCH(CHECKLIST!B601,DATOS!B:B,0),1)),"")</f>
        <v/>
      </c>
      <c r="G601" s="18" t="str">
        <f>IFERROR(IF(INDEX(DATOS!AQ:AQ,MATCH(CHECKLIST!B601,DATOS!B:B,0),1)=0,"",INDEX(DATOS!AQ:AQ,MATCH(CHECKLIST!B601,DATOS!B:B,0),1)),"")</f>
        <v/>
      </c>
      <c r="H601" s="18" t="str">
        <f>IF(IFERROR(FIND(H$13,INDEX(DATOS!BS:BS,MATCH(CHECKLIST!B601,DATOS!B:B,0),1),1),"")="",IF(IFERROR(FIND("VENCIDA",INDEX(DATOS!AC:AC,MATCH(CHECKLIST!B601,DATOS!B:B,0),1),1),"")="","","VENCIDO"),"X")</f>
        <v/>
      </c>
      <c r="I601" s="18" t="str">
        <f>IFERROR(IF(INDEX(DATOS!AU:AU,MATCH(CHECKLIST!B601,DATOS!B:B,0),1)=0,"",INDEX(DATOS!AU:AU,MATCH(CHECKLIST!B601,DATOS!B:B,0),1)),"")</f>
        <v/>
      </c>
      <c r="J601" s="18" t="str">
        <f>IFERROR(IF(INDEX(DATOS!AS:AS,MATCH(CHECKLIST!B601,DATOS!B:B,0),1)=0,"",INDEX(DATOS!AS:AS,MATCH(CHECKLIST!B601,DATOS!B:B,0),1)),"")</f>
        <v/>
      </c>
      <c r="K601" s="50" t="str">
        <f>IFERROR(IF(INDEX(DATOS!AT:AT,MATCH(CHECKLIST!B601,DATOS!B:B,0),1)=0,"",INDEX(DATOS!AT:AT,MATCH(CHECKLIST!B601,DATOS!B:B,0),1)),"")</f>
        <v/>
      </c>
      <c r="L601" s="18" t="str">
        <f>IFERROR(IF(INDEX(DATOS!AV:AV,MATCH(CHECKLIST!B601,DATOS!B:B,0),1)=0,"",INDEX(DATOS!AV:AV,MATCH(CHECKLIST!B601,DATOS!B:B,0),1)),"")</f>
        <v/>
      </c>
      <c r="M601" s="18" t="str">
        <f>IFERROR(IF(INDEX(DATOS!AV:AV,MATCH(CHECKLIST!B601,DATOS!B:B,0),1)=0,"",INDEX(DATOS!AV:AV,MATCH(CHECKLIST!B601,DATOS!B:B,0),1)),"")</f>
        <v/>
      </c>
      <c r="N601" s="50" t="str">
        <f ca="1">IFERROR(IF(INDEX(DATOS!K:K,MATCH(CHECKLIST!B601,DATOS!B:B,0),1)="","X",IF(INDEX(DATOS!K:K,MATCH(CHECKLIST!B601,DATOS!B:B,0),1)&gt;YEAR(TODAY())-1,"","VENCIDA")),"")</f>
        <v/>
      </c>
      <c r="O601" s="50"/>
      <c r="P601" s="18" t="str">
        <f>IFERROR(IF(INDEX(DATOS!AW:AW,MATCH(CHECKLIST!B601,DATOS!B:B,0),1)=0,"",INDEX(DATOS!AW:AW,MATCH(CHECKLIST!B601,DATOS!B:B,0),1)),"")</f>
        <v/>
      </c>
      <c r="Q601" s="18" t="str">
        <f>IFERROR(IF(INDEX(DATOS!AX:AX,MATCH(CHECKLIST!B601,DATOS!B:B,0),1)=0,"",INDEX(DATOS!AX:AX,MATCH(CHECKLIST!B601,DATOS!B:B,0),1)),"")</f>
        <v/>
      </c>
      <c r="R601" t="str">
        <f>IF(B601="","",1)</f>
        <v/>
      </c>
      <c r="S601" t="str">
        <f t="shared" si="29"/>
        <v/>
      </c>
      <c r="U601" t="str">
        <f t="shared" si="27"/>
        <v/>
      </c>
      <c r="V601" t="str">
        <f t="shared" si="28"/>
        <v/>
      </c>
    </row>
    <row r="602" spans="1:22" x14ac:dyDescent="0.25">
      <c r="A602" s="13">
        <v>589</v>
      </c>
      <c r="B602" t="str">
        <f>IFERROR(INDEX(DATOS!B:B,MATCH(CHECKLIST!A602,DATOS!BM:BM,0),1),"")</f>
        <v/>
      </c>
      <c r="C602" t="str">
        <f>IFERROR(INDEX(DATOS!I:I,MATCH(CHECKLIST!A602,DATOS!BM:BM,0),1),"")</f>
        <v/>
      </c>
      <c r="D602" t="str">
        <f>IFERROR(INDEX(DATOS!R:R,MATCH(CHECKLIST!E602,DATOS!F:F,0),1),"")</f>
        <v/>
      </c>
      <c r="E602" s="17" t="str">
        <f>IFERROR(INDEX(DATOS!F:F,MATCH(CHECKLIST!A602,DATOS!BM:BM,0),1),"")</f>
        <v/>
      </c>
      <c r="F602" s="3" t="str">
        <f>IFERROR(IF(INDEX(DATOS!AL:AL,MATCH(CHECKLIST!B602,DATOS!B:B,0),1)=0,"",INDEX(DATOS!AL:AL,MATCH(CHECKLIST!B602,DATOS!B:B,0),1)),"")</f>
        <v/>
      </c>
      <c r="G602" s="18" t="str">
        <f>IFERROR(IF(INDEX(DATOS!AQ:AQ,MATCH(CHECKLIST!B602,DATOS!B:B,0),1)=0,"",INDEX(DATOS!AQ:AQ,MATCH(CHECKLIST!B602,DATOS!B:B,0),1)),"")</f>
        <v/>
      </c>
      <c r="H602" s="18" t="str">
        <f>IF(IFERROR(FIND(H$13,INDEX(DATOS!BS:BS,MATCH(CHECKLIST!B602,DATOS!B:B,0),1),1),"")="",IF(IFERROR(FIND("VENCIDA",INDEX(DATOS!AC:AC,MATCH(CHECKLIST!B602,DATOS!B:B,0),1),1),"")="","","VENCIDO"),"X")</f>
        <v/>
      </c>
      <c r="I602" s="18" t="str">
        <f>IFERROR(IF(INDEX(DATOS!AU:AU,MATCH(CHECKLIST!B602,DATOS!B:B,0),1)=0,"",INDEX(DATOS!AU:AU,MATCH(CHECKLIST!B602,DATOS!B:B,0),1)),"")</f>
        <v/>
      </c>
      <c r="J602" s="18" t="str">
        <f>IFERROR(IF(INDEX(DATOS!AS:AS,MATCH(CHECKLIST!B602,DATOS!B:B,0),1)=0,"",INDEX(DATOS!AS:AS,MATCH(CHECKLIST!B602,DATOS!B:B,0),1)),"")</f>
        <v/>
      </c>
      <c r="K602" s="50" t="str">
        <f>IFERROR(IF(INDEX(DATOS!AT:AT,MATCH(CHECKLIST!B602,DATOS!B:B,0),1)=0,"",INDEX(DATOS!AT:AT,MATCH(CHECKLIST!B602,DATOS!B:B,0),1)),"")</f>
        <v/>
      </c>
      <c r="L602" s="18" t="str">
        <f>IFERROR(IF(INDEX(DATOS!AV:AV,MATCH(CHECKLIST!B602,DATOS!B:B,0),1)=0,"",INDEX(DATOS!AV:AV,MATCH(CHECKLIST!B602,DATOS!B:B,0),1)),"")</f>
        <v/>
      </c>
      <c r="M602" s="18" t="str">
        <f>IFERROR(IF(INDEX(DATOS!AV:AV,MATCH(CHECKLIST!B602,DATOS!B:B,0),1)=0,"",INDEX(DATOS!AV:AV,MATCH(CHECKLIST!B602,DATOS!B:B,0),1)),"")</f>
        <v/>
      </c>
      <c r="N602" s="50" t="str">
        <f ca="1">IFERROR(IF(INDEX(DATOS!K:K,MATCH(CHECKLIST!B602,DATOS!B:B,0),1)="","X",IF(INDEX(DATOS!K:K,MATCH(CHECKLIST!B602,DATOS!B:B,0),1)&gt;YEAR(TODAY())-1,"","VENCIDA")),"")</f>
        <v/>
      </c>
      <c r="O602" s="50"/>
      <c r="P602" s="18" t="str">
        <f>IFERROR(IF(INDEX(DATOS!AW:AW,MATCH(CHECKLIST!B602,DATOS!B:B,0),1)=0,"",INDEX(DATOS!AW:AW,MATCH(CHECKLIST!B602,DATOS!B:B,0),1)),"")</f>
        <v/>
      </c>
      <c r="Q602" s="18" t="str">
        <f>IFERROR(IF(INDEX(DATOS!AX:AX,MATCH(CHECKLIST!B602,DATOS!B:B,0),1)=0,"",INDEX(DATOS!AX:AX,MATCH(CHECKLIST!B602,DATOS!B:B,0),1)),"")</f>
        <v/>
      </c>
      <c r="S602">
        <f t="shared" si="29"/>
        <v>0</v>
      </c>
      <c r="U602" t="str">
        <f t="shared" si="27"/>
        <v/>
      </c>
      <c r="V602" t="str">
        <f t="shared" si="28"/>
        <v/>
      </c>
    </row>
    <row r="603" spans="1:22" x14ac:dyDescent="0.25">
      <c r="A603" s="13">
        <v>590</v>
      </c>
      <c r="B603" t="str">
        <f>IFERROR(INDEX(DATOS!B:B,MATCH(CHECKLIST!A603,DATOS!BM:BM,0),1),"")</f>
        <v/>
      </c>
      <c r="C603" t="str">
        <f>IFERROR(INDEX(DATOS!I:I,MATCH(CHECKLIST!A603,DATOS!BM:BM,0),1),"")</f>
        <v/>
      </c>
      <c r="D603" t="str">
        <f>IFERROR(INDEX(DATOS!R:R,MATCH(CHECKLIST!E603,DATOS!F:F,0),1),"")</f>
        <v/>
      </c>
      <c r="E603" s="17" t="str">
        <f>IFERROR(INDEX(DATOS!F:F,MATCH(CHECKLIST!A603,DATOS!BM:BM,0),1),"")</f>
        <v/>
      </c>
      <c r="F603" s="3" t="str">
        <f>IFERROR(IF(INDEX(DATOS!AL:AL,MATCH(CHECKLIST!B603,DATOS!B:B,0),1)=0,"",INDEX(DATOS!AL:AL,MATCH(CHECKLIST!B603,DATOS!B:B,0),1)),"")</f>
        <v/>
      </c>
      <c r="G603" s="18" t="str">
        <f>IFERROR(IF(INDEX(DATOS!AQ:AQ,MATCH(CHECKLIST!B603,DATOS!B:B,0),1)=0,"",INDEX(DATOS!AQ:AQ,MATCH(CHECKLIST!B603,DATOS!B:B,0),1)),"")</f>
        <v/>
      </c>
      <c r="H603" s="18" t="str">
        <f>IF(IFERROR(FIND(H$13,INDEX(DATOS!BS:BS,MATCH(CHECKLIST!B603,DATOS!B:B,0),1),1),"")="",IF(IFERROR(FIND("VENCIDA",INDEX(DATOS!AC:AC,MATCH(CHECKLIST!B603,DATOS!B:B,0),1),1),"")="","","VENCIDO"),"X")</f>
        <v/>
      </c>
      <c r="I603" s="18" t="str">
        <f>IFERROR(IF(INDEX(DATOS!AU:AU,MATCH(CHECKLIST!B603,DATOS!B:B,0),1)=0,"",INDEX(DATOS!AU:AU,MATCH(CHECKLIST!B603,DATOS!B:B,0),1)),"")</f>
        <v/>
      </c>
      <c r="J603" s="18" t="str">
        <f>IFERROR(IF(INDEX(DATOS!AS:AS,MATCH(CHECKLIST!B603,DATOS!B:B,0),1)=0,"",INDEX(DATOS!AS:AS,MATCH(CHECKLIST!B603,DATOS!B:B,0),1)),"")</f>
        <v/>
      </c>
      <c r="K603" s="50" t="str">
        <f>IFERROR(IF(INDEX(DATOS!AT:AT,MATCH(CHECKLIST!B603,DATOS!B:B,0),1)=0,"",INDEX(DATOS!AT:AT,MATCH(CHECKLIST!B603,DATOS!B:B,0),1)),"")</f>
        <v/>
      </c>
      <c r="L603" s="18" t="str">
        <f>IFERROR(IF(INDEX(DATOS!AV:AV,MATCH(CHECKLIST!B603,DATOS!B:B,0),1)=0,"",INDEX(DATOS!AV:AV,MATCH(CHECKLIST!B603,DATOS!B:B,0),1)),"")</f>
        <v/>
      </c>
      <c r="M603" s="18" t="str">
        <f>IFERROR(IF(INDEX(DATOS!AV:AV,MATCH(CHECKLIST!B603,DATOS!B:B,0),1)=0,"",INDEX(DATOS!AV:AV,MATCH(CHECKLIST!B603,DATOS!B:B,0),1)),"")</f>
        <v/>
      </c>
      <c r="N603" s="50" t="str">
        <f ca="1">IFERROR(IF(INDEX(DATOS!K:K,MATCH(CHECKLIST!B603,DATOS!B:B,0),1)="","X",IF(INDEX(DATOS!K:K,MATCH(CHECKLIST!B603,DATOS!B:B,0),1)&gt;YEAR(TODAY())-1,"","VENCIDA")),"")</f>
        <v/>
      </c>
      <c r="O603" s="50"/>
      <c r="P603" s="18" t="str">
        <f>IFERROR(IF(INDEX(DATOS!AW:AW,MATCH(CHECKLIST!B603,DATOS!B:B,0),1)=0,"",INDEX(DATOS!AW:AW,MATCH(CHECKLIST!B603,DATOS!B:B,0),1)),"")</f>
        <v/>
      </c>
      <c r="Q603" s="18" t="str">
        <f>IFERROR(IF(INDEX(DATOS!AX:AX,MATCH(CHECKLIST!B603,DATOS!B:B,0),1)=0,"",INDEX(DATOS!AX:AX,MATCH(CHECKLIST!B603,DATOS!B:B,0),1)),"")</f>
        <v/>
      </c>
      <c r="R603" t="str">
        <f>IF(B603="","",1)</f>
        <v/>
      </c>
      <c r="S603" t="str">
        <f t="shared" si="29"/>
        <v/>
      </c>
      <c r="U603" t="str">
        <f t="shared" si="27"/>
        <v/>
      </c>
      <c r="V603" t="str">
        <f t="shared" si="28"/>
        <v/>
      </c>
    </row>
    <row r="604" spans="1:22" x14ac:dyDescent="0.25">
      <c r="A604" s="13">
        <v>591</v>
      </c>
      <c r="B604" t="str">
        <f>IFERROR(INDEX(DATOS!B:B,MATCH(CHECKLIST!A604,DATOS!BM:BM,0),1),"")</f>
        <v/>
      </c>
      <c r="C604" t="str">
        <f>IFERROR(INDEX(DATOS!I:I,MATCH(CHECKLIST!A604,DATOS!BM:BM,0),1),"")</f>
        <v/>
      </c>
      <c r="D604" t="str">
        <f>IFERROR(INDEX(DATOS!R:R,MATCH(CHECKLIST!E604,DATOS!F:F,0),1),"")</f>
        <v/>
      </c>
      <c r="E604" s="17" t="str">
        <f>IFERROR(INDEX(DATOS!F:F,MATCH(CHECKLIST!A604,DATOS!BM:BM,0),1),"")</f>
        <v/>
      </c>
      <c r="F604" s="3" t="str">
        <f>IFERROR(IF(INDEX(DATOS!AL:AL,MATCH(CHECKLIST!B604,DATOS!B:B,0),1)=0,"",INDEX(DATOS!AL:AL,MATCH(CHECKLIST!B604,DATOS!B:B,0),1)),"")</f>
        <v/>
      </c>
      <c r="G604" s="18" t="str">
        <f>IFERROR(IF(INDEX(DATOS!AQ:AQ,MATCH(CHECKLIST!B604,DATOS!B:B,0),1)=0,"",INDEX(DATOS!AQ:AQ,MATCH(CHECKLIST!B604,DATOS!B:B,0),1)),"")</f>
        <v/>
      </c>
      <c r="H604" s="18" t="str">
        <f>IF(IFERROR(FIND(H$13,INDEX(DATOS!BS:BS,MATCH(CHECKLIST!B604,DATOS!B:B,0),1),1),"")="",IF(IFERROR(FIND("VENCIDA",INDEX(DATOS!AC:AC,MATCH(CHECKLIST!B604,DATOS!B:B,0),1),1),"")="","","VENCIDO"),"X")</f>
        <v/>
      </c>
      <c r="I604" s="18" t="str">
        <f>IFERROR(IF(INDEX(DATOS!AU:AU,MATCH(CHECKLIST!B604,DATOS!B:B,0),1)=0,"",INDEX(DATOS!AU:AU,MATCH(CHECKLIST!B604,DATOS!B:B,0),1)),"")</f>
        <v/>
      </c>
      <c r="J604" s="18" t="str">
        <f>IFERROR(IF(INDEX(DATOS!AS:AS,MATCH(CHECKLIST!B604,DATOS!B:B,0),1)=0,"",INDEX(DATOS!AS:AS,MATCH(CHECKLIST!B604,DATOS!B:B,0),1)),"")</f>
        <v/>
      </c>
      <c r="K604" s="50" t="str">
        <f>IFERROR(IF(INDEX(DATOS!AT:AT,MATCH(CHECKLIST!B604,DATOS!B:B,0),1)=0,"",INDEX(DATOS!AT:AT,MATCH(CHECKLIST!B604,DATOS!B:B,0),1)),"")</f>
        <v/>
      </c>
      <c r="L604" s="18" t="str">
        <f>IFERROR(IF(INDEX(DATOS!AV:AV,MATCH(CHECKLIST!B604,DATOS!B:B,0),1)=0,"",INDEX(DATOS!AV:AV,MATCH(CHECKLIST!B604,DATOS!B:B,0),1)),"")</f>
        <v/>
      </c>
      <c r="M604" s="18" t="str">
        <f>IFERROR(IF(INDEX(DATOS!AV:AV,MATCH(CHECKLIST!B604,DATOS!B:B,0),1)=0,"",INDEX(DATOS!AV:AV,MATCH(CHECKLIST!B604,DATOS!B:B,0),1)),"")</f>
        <v/>
      </c>
      <c r="N604" s="50" t="str">
        <f ca="1">IFERROR(IF(INDEX(DATOS!K:K,MATCH(CHECKLIST!B604,DATOS!B:B,0),1)="","X",IF(INDEX(DATOS!K:K,MATCH(CHECKLIST!B604,DATOS!B:B,0),1)&gt;YEAR(TODAY())-1,"","VENCIDA")),"")</f>
        <v/>
      </c>
      <c r="O604" s="50"/>
      <c r="P604" s="18" t="str">
        <f>IFERROR(IF(INDEX(DATOS!AW:AW,MATCH(CHECKLIST!B604,DATOS!B:B,0),1)=0,"",INDEX(DATOS!AW:AW,MATCH(CHECKLIST!B604,DATOS!B:B,0),1)),"")</f>
        <v/>
      </c>
      <c r="Q604" s="18" t="str">
        <f>IFERROR(IF(INDEX(DATOS!AX:AX,MATCH(CHECKLIST!B604,DATOS!B:B,0),1)=0,"",INDEX(DATOS!AX:AX,MATCH(CHECKLIST!B604,DATOS!B:B,0),1)),"")</f>
        <v/>
      </c>
      <c r="S604">
        <f t="shared" si="29"/>
        <v>0</v>
      </c>
      <c r="U604" t="str">
        <f t="shared" si="27"/>
        <v/>
      </c>
      <c r="V604" t="str">
        <f t="shared" si="28"/>
        <v/>
      </c>
    </row>
    <row r="605" spans="1:22" x14ac:dyDescent="0.25">
      <c r="A605" s="13">
        <v>592</v>
      </c>
      <c r="B605" t="str">
        <f>IFERROR(INDEX(DATOS!B:B,MATCH(CHECKLIST!A605,DATOS!BM:BM,0),1),"")</f>
        <v/>
      </c>
      <c r="C605" t="str">
        <f>IFERROR(INDEX(DATOS!I:I,MATCH(CHECKLIST!A605,DATOS!BM:BM,0),1),"")</f>
        <v/>
      </c>
      <c r="D605" t="str">
        <f>IFERROR(INDEX(DATOS!R:R,MATCH(CHECKLIST!E605,DATOS!F:F,0),1),"")</f>
        <v/>
      </c>
      <c r="E605" s="17" t="str">
        <f>IFERROR(INDEX(DATOS!F:F,MATCH(CHECKLIST!A605,DATOS!BM:BM,0),1),"")</f>
        <v/>
      </c>
      <c r="F605" s="3" t="str">
        <f>IFERROR(IF(INDEX(DATOS!AL:AL,MATCH(CHECKLIST!B605,DATOS!B:B,0),1)=0,"",INDEX(DATOS!AL:AL,MATCH(CHECKLIST!B605,DATOS!B:B,0),1)),"")</f>
        <v/>
      </c>
      <c r="G605" s="18" t="str">
        <f>IFERROR(IF(INDEX(DATOS!AQ:AQ,MATCH(CHECKLIST!B605,DATOS!B:B,0),1)=0,"",INDEX(DATOS!AQ:AQ,MATCH(CHECKLIST!B605,DATOS!B:B,0),1)),"")</f>
        <v/>
      </c>
      <c r="H605" s="18" t="str">
        <f>IF(IFERROR(FIND(H$13,INDEX(DATOS!BS:BS,MATCH(CHECKLIST!B605,DATOS!B:B,0),1),1),"")="",IF(IFERROR(FIND("VENCIDA",INDEX(DATOS!AC:AC,MATCH(CHECKLIST!B605,DATOS!B:B,0),1),1),"")="","","VENCIDO"),"X")</f>
        <v/>
      </c>
      <c r="I605" s="18" t="str">
        <f>IFERROR(IF(INDEX(DATOS!AU:AU,MATCH(CHECKLIST!B605,DATOS!B:B,0),1)=0,"",INDEX(DATOS!AU:AU,MATCH(CHECKLIST!B605,DATOS!B:B,0),1)),"")</f>
        <v/>
      </c>
      <c r="J605" s="18" t="str">
        <f>IFERROR(IF(INDEX(DATOS!AS:AS,MATCH(CHECKLIST!B605,DATOS!B:B,0),1)=0,"",INDEX(DATOS!AS:AS,MATCH(CHECKLIST!B605,DATOS!B:B,0),1)),"")</f>
        <v/>
      </c>
      <c r="K605" s="50" t="str">
        <f>IFERROR(IF(INDEX(DATOS!AT:AT,MATCH(CHECKLIST!B605,DATOS!B:B,0),1)=0,"",INDEX(DATOS!AT:AT,MATCH(CHECKLIST!B605,DATOS!B:B,0),1)),"")</f>
        <v/>
      </c>
      <c r="L605" s="18" t="str">
        <f>IFERROR(IF(INDEX(DATOS!AV:AV,MATCH(CHECKLIST!B605,DATOS!B:B,0),1)=0,"",INDEX(DATOS!AV:AV,MATCH(CHECKLIST!B605,DATOS!B:B,0),1)),"")</f>
        <v/>
      </c>
      <c r="M605" s="18" t="str">
        <f>IFERROR(IF(INDEX(DATOS!AV:AV,MATCH(CHECKLIST!B605,DATOS!B:B,0),1)=0,"",INDEX(DATOS!AV:AV,MATCH(CHECKLIST!B605,DATOS!B:B,0),1)),"")</f>
        <v/>
      </c>
      <c r="N605" s="50" t="str">
        <f ca="1">IFERROR(IF(INDEX(DATOS!K:K,MATCH(CHECKLIST!B605,DATOS!B:B,0),1)="","X",IF(INDEX(DATOS!K:K,MATCH(CHECKLIST!B605,DATOS!B:B,0),1)&gt;YEAR(TODAY())-1,"","VENCIDA")),"")</f>
        <v/>
      </c>
      <c r="O605" s="50"/>
      <c r="P605" s="18" t="str">
        <f>IFERROR(IF(INDEX(DATOS!AW:AW,MATCH(CHECKLIST!B605,DATOS!B:B,0),1)=0,"",INDEX(DATOS!AW:AW,MATCH(CHECKLIST!B605,DATOS!B:B,0),1)),"")</f>
        <v/>
      </c>
      <c r="Q605" s="18" t="str">
        <f>IFERROR(IF(INDEX(DATOS!AX:AX,MATCH(CHECKLIST!B605,DATOS!B:B,0),1)=0,"",INDEX(DATOS!AX:AX,MATCH(CHECKLIST!B605,DATOS!B:B,0),1)),"")</f>
        <v/>
      </c>
      <c r="R605" t="str">
        <f>IF(B605="","",1)</f>
        <v/>
      </c>
      <c r="S605" t="str">
        <f t="shared" si="29"/>
        <v/>
      </c>
      <c r="U605" t="str">
        <f t="shared" si="27"/>
        <v/>
      </c>
      <c r="V605" t="str">
        <f t="shared" si="28"/>
        <v/>
      </c>
    </row>
    <row r="606" spans="1:22" x14ac:dyDescent="0.25">
      <c r="A606" s="13">
        <v>593</v>
      </c>
      <c r="B606" t="str">
        <f>IFERROR(INDEX(DATOS!B:B,MATCH(CHECKLIST!A606,DATOS!BM:BM,0),1),"")</f>
        <v/>
      </c>
      <c r="C606" t="str">
        <f>IFERROR(INDEX(DATOS!I:I,MATCH(CHECKLIST!A606,DATOS!BM:BM,0),1),"")</f>
        <v/>
      </c>
      <c r="D606" t="str">
        <f>IFERROR(INDEX(DATOS!R:R,MATCH(CHECKLIST!E606,DATOS!F:F,0),1),"")</f>
        <v/>
      </c>
      <c r="E606" s="17" t="str">
        <f>IFERROR(INDEX(DATOS!F:F,MATCH(CHECKLIST!A606,DATOS!BM:BM,0),1),"")</f>
        <v/>
      </c>
      <c r="F606" s="3" t="str">
        <f>IFERROR(IF(INDEX(DATOS!AL:AL,MATCH(CHECKLIST!B606,DATOS!B:B,0),1)=0,"",INDEX(DATOS!AL:AL,MATCH(CHECKLIST!B606,DATOS!B:B,0),1)),"")</f>
        <v/>
      </c>
      <c r="G606" s="18" t="str">
        <f>IFERROR(IF(INDEX(DATOS!AQ:AQ,MATCH(CHECKLIST!B606,DATOS!B:B,0),1)=0,"",INDEX(DATOS!AQ:AQ,MATCH(CHECKLIST!B606,DATOS!B:B,0),1)),"")</f>
        <v/>
      </c>
      <c r="H606" s="18" t="str">
        <f>IF(IFERROR(FIND(H$13,INDEX(DATOS!BS:BS,MATCH(CHECKLIST!B606,DATOS!B:B,0),1),1),"")="",IF(IFERROR(FIND("VENCIDA",INDEX(DATOS!AC:AC,MATCH(CHECKLIST!B606,DATOS!B:B,0),1),1),"")="","","VENCIDO"),"X")</f>
        <v/>
      </c>
      <c r="I606" s="18" t="str">
        <f>IFERROR(IF(INDEX(DATOS!AU:AU,MATCH(CHECKLIST!B606,DATOS!B:B,0),1)=0,"",INDEX(DATOS!AU:AU,MATCH(CHECKLIST!B606,DATOS!B:B,0),1)),"")</f>
        <v/>
      </c>
      <c r="J606" s="18" t="str">
        <f>IFERROR(IF(INDEX(DATOS!AS:AS,MATCH(CHECKLIST!B606,DATOS!B:B,0),1)=0,"",INDEX(DATOS!AS:AS,MATCH(CHECKLIST!B606,DATOS!B:B,0),1)),"")</f>
        <v/>
      </c>
      <c r="K606" s="50" t="str">
        <f>IFERROR(IF(INDEX(DATOS!AT:AT,MATCH(CHECKLIST!B606,DATOS!B:B,0),1)=0,"",INDEX(DATOS!AT:AT,MATCH(CHECKLIST!B606,DATOS!B:B,0),1)),"")</f>
        <v/>
      </c>
      <c r="L606" s="18" t="str">
        <f>IFERROR(IF(INDEX(DATOS!AV:AV,MATCH(CHECKLIST!B606,DATOS!B:B,0),1)=0,"",INDEX(DATOS!AV:AV,MATCH(CHECKLIST!B606,DATOS!B:B,0),1)),"")</f>
        <v/>
      </c>
      <c r="M606" s="18" t="str">
        <f>IFERROR(IF(INDEX(DATOS!AV:AV,MATCH(CHECKLIST!B606,DATOS!B:B,0),1)=0,"",INDEX(DATOS!AV:AV,MATCH(CHECKLIST!B606,DATOS!B:B,0),1)),"")</f>
        <v/>
      </c>
      <c r="N606" s="50" t="str">
        <f ca="1">IFERROR(IF(INDEX(DATOS!K:K,MATCH(CHECKLIST!B606,DATOS!B:B,0),1)="","X",IF(INDEX(DATOS!K:K,MATCH(CHECKLIST!B606,DATOS!B:B,0),1)&gt;YEAR(TODAY())-1,"","VENCIDA")),"")</f>
        <v/>
      </c>
      <c r="O606" s="50"/>
      <c r="P606" s="18" t="str">
        <f>IFERROR(IF(INDEX(DATOS!AW:AW,MATCH(CHECKLIST!B606,DATOS!B:B,0),1)=0,"",INDEX(DATOS!AW:AW,MATCH(CHECKLIST!B606,DATOS!B:B,0),1)),"")</f>
        <v/>
      </c>
      <c r="Q606" s="18" t="str">
        <f>IFERROR(IF(INDEX(DATOS!AX:AX,MATCH(CHECKLIST!B606,DATOS!B:B,0),1)=0,"",INDEX(DATOS!AX:AX,MATCH(CHECKLIST!B606,DATOS!B:B,0),1)),"")</f>
        <v/>
      </c>
      <c r="S606">
        <f t="shared" si="29"/>
        <v>0</v>
      </c>
      <c r="U606" t="str">
        <f t="shared" si="27"/>
        <v/>
      </c>
      <c r="V606" t="str">
        <f t="shared" si="28"/>
        <v/>
      </c>
    </row>
    <row r="607" spans="1:22" x14ac:dyDescent="0.25">
      <c r="A607" s="13">
        <v>594</v>
      </c>
      <c r="B607" t="str">
        <f>IFERROR(INDEX(DATOS!B:B,MATCH(CHECKLIST!A607,DATOS!BM:BM,0),1),"")</f>
        <v/>
      </c>
      <c r="C607" t="str">
        <f>IFERROR(INDEX(DATOS!I:I,MATCH(CHECKLIST!A607,DATOS!BM:BM,0),1),"")</f>
        <v/>
      </c>
      <c r="D607" t="str">
        <f>IFERROR(INDEX(DATOS!R:R,MATCH(CHECKLIST!E607,DATOS!F:F,0),1),"")</f>
        <v/>
      </c>
      <c r="E607" s="17" t="str">
        <f>IFERROR(INDEX(DATOS!F:F,MATCH(CHECKLIST!A607,DATOS!BM:BM,0),1),"")</f>
        <v/>
      </c>
      <c r="F607" s="3" t="str">
        <f>IFERROR(IF(INDEX(DATOS!AL:AL,MATCH(CHECKLIST!B607,DATOS!B:B,0),1)=0,"",INDEX(DATOS!AL:AL,MATCH(CHECKLIST!B607,DATOS!B:B,0),1)),"")</f>
        <v/>
      </c>
      <c r="G607" s="18" t="str">
        <f>IFERROR(IF(INDEX(DATOS!AQ:AQ,MATCH(CHECKLIST!B607,DATOS!B:B,0),1)=0,"",INDEX(DATOS!AQ:AQ,MATCH(CHECKLIST!B607,DATOS!B:B,0),1)),"")</f>
        <v/>
      </c>
      <c r="H607" s="18" t="str">
        <f>IF(IFERROR(FIND(H$13,INDEX(DATOS!BS:BS,MATCH(CHECKLIST!B607,DATOS!B:B,0),1),1),"")="",IF(IFERROR(FIND("VENCIDA",INDEX(DATOS!AC:AC,MATCH(CHECKLIST!B607,DATOS!B:B,0),1),1),"")="","","VENCIDO"),"X")</f>
        <v/>
      </c>
      <c r="I607" s="18" t="str">
        <f>IFERROR(IF(INDEX(DATOS!AU:AU,MATCH(CHECKLIST!B607,DATOS!B:B,0),1)=0,"",INDEX(DATOS!AU:AU,MATCH(CHECKLIST!B607,DATOS!B:B,0),1)),"")</f>
        <v/>
      </c>
      <c r="J607" s="18" t="str">
        <f>IFERROR(IF(INDEX(DATOS!AS:AS,MATCH(CHECKLIST!B607,DATOS!B:B,0),1)=0,"",INDEX(DATOS!AS:AS,MATCH(CHECKLIST!B607,DATOS!B:B,0),1)),"")</f>
        <v/>
      </c>
      <c r="K607" s="50" t="str">
        <f>IFERROR(IF(INDEX(DATOS!AT:AT,MATCH(CHECKLIST!B607,DATOS!B:B,0),1)=0,"",INDEX(DATOS!AT:AT,MATCH(CHECKLIST!B607,DATOS!B:B,0),1)),"")</f>
        <v/>
      </c>
      <c r="L607" s="18" t="str">
        <f>IFERROR(IF(INDEX(DATOS!AV:AV,MATCH(CHECKLIST!B607,DATOS!B:B,0),1)=0,"",INDEX(DATOS!AV:AV,MATCH(CHECKLIST!B607,DATOS!B:B,0),1)),"")</f>
        <v/>
      </c>
      <c r="M607" s="18" t="str">
        <f>IFERROR(IF(INDEX(DATOS!AV:AV,MATCH(CHECKLIST!B607,DATOS!B:B,0),1)=0,"",INDEX(DATOS!AV:AV,MATCH(CHECKLIST!B607,DATOS!B:B,0),1)),"")</f>
        <v/>
      </c>
      <c r="N607" s="50" t="str">
        <f ca="1">IFERROR(IF(INDEX(DATOS!K:K,MATCH(CHECKLIST!B607,DATOS!B:B,0),1)="","X",IF(INDEX(DATOS!K:K,MATCH(CHECKLIST!B607,DATOS!B:B,0),1)&gt;YEAR(TODAY())-1,"","VENCIDA")),"")</f>
        <v/>
      </c>
      <c r="O607" s="50"/>
      <c r="P607" s="18" t="str">
        <f>IFERROR(IF(INDEX(DATOS!AW:AW,MATCH(CHECKLIST!B607,DATOS!B:B,0),1)=0,"",INDEX(DATOS!AW:AW,MATCH(CHECKLIST!B607,DATOS!B:B,0),1)),"")</f>
        <v/>
      </c>
      <c r="Q607" s="18" t="str">
        <f>IFERROR(IF(INDEX(DATOS!AX:AX,MATCH(CHECKLIST!B607,DATOS!B:B,0),1)=0,"",INDEX(DATOS!AX:AX,MATCH(CHECKLIST!B607,DATOS!B:B,0),1)),"")</f>
        <v/>
      </c>
      <c r="R607" t="str">
        <f>IF(B607="","",1)</f>
        <v/>
      </c>
      <c r="S607" t="str">
        <f t="shared" si="29"/>
        <v/>
      </c>
      <c r="U607" t="str">
        <f t="shared" si="27"/>
        <v/>
      </c>
      <c r="V607" t="str">
        <f t="shared" si="28"/>
        <v/>
      </c>
    </row>
    <row r="608" spans="1:22" x14ac:dyDescent="0.25">
      <c r="A608" s="13">
        <v>595</v>
      </c>
      <c r="B608" t="str">
        <f>IFERROR(INDEX(DATOS!B:B,MATCH(CHECKLIST!A608,DATOS!BM:BM,0),1),"")</f>
        <v/>
      </c>
      <c r="C608" t="str">
        <f>IFERROR(INDEX(DATOS!I:I,MATCH(CHECKLIST!A608,DATOS!BM:BM,0),1),"")</f>
        <v/>
      </c>
      <c r="D608" t="str">
        <f>IFERROR(INDEX(DATOS!R:R,MATCH(CHECKLIST!E608,DATOS!F:F,0),1),"")</f>
        <v/>
      </c>
      <c r="E608" s="17" t="str">
        <f>IFERROR(INDEX(DATOS!F:F,MATCH(CHECKLIST!A608,DATOS!BM:BM,0),1),"")</f>
        <v/>
      </c>
      <c r="F608" s="3" t="str">
        <f>IFERROR(IF(INDEX(DATOS!AL:AL,MATCH(CHECKLIST!B608,DATOS!B:B,0),1)=0,"",INDEX(DATOS!AL:AL,MATCH(CHECKLIST!B608,DATOS!B:B,0),1)),"")</f>
        <v/>
      </c>
      <c r="G608" s="18" t="str">
        <f>IFERROR(IF(INDEX(DATOS!AQ:AQ,MATCH(CHECKLIST!B608,DATOS!B:B,0),1)=0,"",INDEX(DATOS!AQ:AQ,MATCH(CHECKLIST!B608,DATOS!B:B,0),1)),"")</f>
        <v/>
      </c>
      <c r="H608" s="18" t="str">
        <f>IF(IFERROR(FIND(H$13,INDEX(DATOS!BS:BS,MATCH(CHECKLIST!B608,DATOS!B:B,0),1),1),"")="",IF(IFERROR(FIND("VENCIDA",INDEX(DATOS!AC:AC,MATCH(CHECKLIST!B608,DATOS!B:B,0),1),1),"")="","","VENCIDO"),"X")</f>
        <v/>
      </c>
      <c r="I608" s="18" t="str">
        <f>IFERROR(IF(INDEX(DATOS!AU:AU,MATCH(CHECKLIST!B608,DATOS!B:B,0),1)=0,"",INDEX(DATOS!AU:AU,MATCH(CHECKLIST!B608,DATOS!B:B,0),1)),"")</f>
        <v/>
      </c>
      <c r="J608" s="18" t="str">
        <f>IFERROR(IF(INDEX(DATOS!AS:AS,MATCH(CHECKLIST!B608,DATOS!B:B,0),1)=0,"",INDEX(DATOS!AS:AS,MATCH(CHECKLIST!B608,DATOS!B:B,0),1)),"")</f>
        <v/>
      </c>
      <c r="K608" s="50" t="str">
        <f>IFERROR(IF(INDEX(DATOS!AT:AT,MATCH(CHECKLIST!B608,DATOS!B:B,0),1)=0,"",INDEX(DATOS!AT:AT,MATCH(CHECKLIST!B608,DATOS!B:B,0),1)),"")</f>
        <v/>
      </c>
      <c r="L608" s="18" t="str">
        <f>IFERROR(IF(INDEX(DATOS!AV:AV,MATCH(CHECKLIST!B608,DATOS!B:B,0),1)=0,"",INDEX(DATOS!AV:AV,MATCH(CHECKLIST!B608,DATOS!B:B,0),1)),"")</f>
        <v/>
      </c>
      <c r="M608" s="18" t="str">
        <f>IFERROR(IF(INDEX(DATOS!AV:AV,MATCH(CHECKLIST!B608,DATOS!B:B,0),1)=0,"",INDEX(DATOS!AV:AV,MATCH(CHECKLIST!B608,DATOS!B:B,0),1)),"")</f>
        <v/>
      </c>
      <c r="N608" s="50" t="str">
        <f ca="1">IFERROR(IF(INDEX(DATOS!K:K,MATCH(CHECKLIST!B608,DATOS!B:B,0),1)="","X",IF(INDEX(DATOS!K:K,MATCH(CHECKLIST!B608,DATOS!B:B,0),1)&gt;YEAR(TODAY())-1,"","VENCIDA")),"")</f>
        <v/>
      </c>
      <c r="O608" s="50"/>
      <c r="P608" s="18" t="str">
        <f>IFERROR(IF(INDEX(DATOS!AW:AW,MATCH(CHECKLIST!B608,DATOS!B:B,0),1)=0,"",INDEX(DATOS!AW:AW,MATCH(CHECKLIST!B608,DATOS!B:B,0),1)),"")</f>
        <v/>
      </c>
      <c r="Q608" s="18" t="str">
        <f>IFERROR(IF(INDEX(DATOS!AX:AX,MATCH(CHECKLIST!B608,DATOS!B:B,0),1)=0,"",INDEX(DATOS!AX:AX,MATCH(CHECKLIST!B608,DATOS!B:B,0),1)),"")</f>
        <v/>
      </c>
      <c r="S608">
        <f t="shared" si="29"/>
        <v>0</v>
      </c>
      <c r="U608" t="str">
        <f t="shared" si="27"/>
        <v/>
      </c>
      <c r="V608" t="str">
        <f t="shared" si="28"/>
        <v/>
      </c>
    </row>
    <row r="609" spans="1:22" x14ac:dyDescent="0.25">
      <c r="A609" s="13">
        <v>596</v>
      </c>
      <c r="B609" t="str">
        <f>IFERROR(INDEX(DATOS!B:B,MATCH(CHECKLIST!A609,DATOS!BM:BM,0),1),"")</f>
        <v/>
      </c>
      <c r="C609" t="str">
        <f>IFERROR(INDEX(DATOS!I:I,MATCH(CHECKLIST!A609,DATOS!BM:BM,0),1),"")</f>
        <v/>
      </c>
      <c r="D609" t="str">
        <f>IFERROR(INDEX(DATOS!R:R,MATCH(CHECKLIST!E609,DATOS!F:F,0),1),"")</f>
        <v/>
      </c>
      <c r="E609" s="17" t="str">
        <f>IFERROR(INDEX(DATOS!F:F,MATCH(CHECKLIST!A609,DATOS!BM:BM,0),1),"")</f>
        <v/>
      </c>
      <c r="F609" s="3" t="str">
        <f>IFERROR(IF(INDEX(DATOS!AL:AL,MATCH(CHECKLIST!B609,DATOS!B:B,0),1)=0,"",INDEX(DATOS!AL:AL,MATCH(CHECKLIST!B609,DATOS!B:B,0),1)),"")</f>
        <v/>
      </c>
      <c r="G609" s="18" t="str">
        <f>IFERROR(IF(INDEX(DATOS!AQ:AQ,MATCH(CHECKLIST!B609,DATOS!B:B,0),1)=0,"",INDEX(DATOS!AQ:AQ,MATCH(CHECKLIST!B609,DATOS!B:B,0),1)),"")</f>
        <v/>
      </c>
      <c r="H609" s="18" t="str">
        <f>IF(IFERROR(FIND(H$13,INDEX(DATOS!BS:BS,MATCH(CHECKLIST!B609,DATOS!B:B,0),1),1),"")="",IF(IFERROR(FIND("VENCIDA",INDEX(DATOS!AC:AC,MATCH(CHECKLIST!B609,DATOS!B:B,0),1),1),"")="","","VENCIDO"),"X")</f>
        <v/>
      </c>
      <c r="I609" s="18" t="str">
        <f>IFERROR(IF(INDEX(DATOS!AU:AU,MATCH(CHECKLIST!B609,DATOS!B:B,0),1)=0,"",INDEX(DATOS!AU:AU,MATCH(CHECKLIST!B609,DATOS!B:B,0),1)),"")</f>
        <v/>
      </c>
      <c r="J609" s="18" t="str">
        <f>IFERROR(IF(INDEX(DATOS!AS:AS,MATCH(CHECKLIST!B609,DATOS!B:B,0),1)=0,"",INDEX(DATOS!AS:AS,MATCH(CHECKLIST!B609,DATOS!B:B,0),1)),"")</f>
        <v/>
      </c>
      <c r="K609" s="50" t="str">
        <f>IFERROR(IF(INDEX(DATOS!AT:AT,MATCH(CHECKLIST!B609,DATOS!B:B,0),1)=0,"",INDEX(DATOS!AT:AT,MATCH(CHECKLIST!B609,DATOS!B:B,0),1)),"")</f>
        <v/>
      </c>
      <c r="L609" s="18" t="str">
        <f>IFERROR(IF(INDEX(DATOS!AV:AV,MATCH(CHECKLIST!B609,DATOS!B:B,0),1)=0,"",INDEX(DATOS!AV:AV,MATCH(CHECKLIST!B609,DATOS!B:B,0),1)),"")</f>
        <v/>
      </c>
      <c r="M609" s="18" t="str">
        <f>IFERROR(IF(INDEX(DATOS!AV:AV,MATCH(CHECKLIST!B609,DATOS!B:B,0),1)=0,"",INDEX(DATOS!AV:AV,MATCH(CHECKLIST!B609,DATOS!B:B,0),1)),"")</f>
        <v/>
      </c>
      <c r="N609" s="50" t="str">
        <f ca="1">IFERROR(IF(INDEX(DATOS!K:K,MATCH(CHECKLIST!B609,DATOS!B:B,0),1)="","X",IF(INDEX(DATOS!K:K,MATCH(CHECKLIST!B609,DATOS!B:B,0),1)&gt;YEAR(TODAY())-1,"","VENCIDA")),"")</f>
        <v/>
      </c>
      <c r="O609" s="50"/>
      <c r="P609" s="18" t="str">
        <f>IFERROR(IF(INDEX(DATOS!AW:AW,MATCH(CHECKLIST!B609,DATOS!B:B,0),1)=0,"",INDEX(DATOS!AW:AW,MATCH(CHECKLIST!B609,DATOS!B:B,0),1)),"")</f>
        <v/>
      </c>
      <c r="Q609" s="18" t="str">
        <f>IFERROR(IF(INDEX(DATOS!AX:AX,MATCH(CHECKLIST!B609,DATOS!B:B,0),1)=0,"",INDEX(DATOS!AX:AX,MATCH(CHECKLIST!B609,DATOS!B:B,0),1)),"")</f>
        <v/>
      </c>
      <c r="R609" t="str">
        <f>IF(B609="","",1)</f>
        <v/>
      </c>
      <c r="S609" t="str">
        <f t="shared" si="29"/>
        <v/>
      </c>
      <c r="U609" t="str">
        <f t="shared" si="27"/>
        <v/>
      </c>
      <c r="V609" t="str">
        <f t="shared" si="28"/>
        <v/>
      </c>
    </row>
    <row r="610" spans="1:22" x14ac:dyDescent="0.25">
      <c r="A610" s="13">
        <v>597</v>
      </c>
      <c r="B610" t="str">
        <f>IFERROR(INDEX(DATOS!B:B,MATCH(CHECKLIST!A610,DATOS!BM:BM,0),1),"")</f>
        <v/>
      </c>
      <c r="C610" t="str">
        <f>IFERROR(INDEX(DATOS!I:I,MATCH(CHECKLIST!A610,DATOS!BM:BM,0),1),"")</f>
        <v/>
      </c>
      <c r="D610" t="str">
        <f>IFERROR(INDEX(DATOS!R:R,MATCH(CHECKLIST!E610,DATOS!F:F,0),1),"")</f>
        <v/>
      </c>
      <c r="E610" s="17" t="str">
        <f>IFERROR(INDEX(DATOS!F:F,MATCH(CHECKLIST!A610,DATOS!BM:BM,0),1),"")</f>
        <v/>
      </c>
      <c r="F610" s="3" t="str">
        <f>IFERROR(IF(INDEX(DATOS!AL:AL,MATCH(CHECKLIST!B610,DATOS!B:B,0),1)=0,"",INDEX(DATOS!AL:AL,MATCH(CHECKLIST!B610,DATOS!B:B,0),1)),"")</f>
        <v/>
      </c>
      <c r="G610" s="18" t="str">
        <f>IFERROR(IF(INDEX(DATOS!AQ:AQ,MATCH(CHECKLIST!B610,DATOS!B:B,0),1)=0,"",INDEX(DATOS!AQ:AQ,MATCH(CHECKLIST!B610,DATOS!B:B,0),1)),"")</f>
        <v/>
      </c>
      <c r="H610" s="18" t="str">
        <f>IF(IFERROR(FIND(H$13,INDEX(DATOS!BS:BS,MATCH(CHECKLIST!B610,DATOS!B:B,0),1),1),"")="",IF(IFERROR(FIND("VENCIDA",INDEX(DATOS!AC:AC,MATCH(CHECKLIST!B610,DATOS!B:B,0),1),1),"")="","","VENCIDO"),"X")</f>
        <v/>
      </c>
      <c r="I610" s="18" t="str">
        <f>IFERROR(IF(INDEX(DATOS!AU:AU,MATCH(CHECKLIST!B610,DATOS!B:B,0),1)=0,"",INDEX(DATOS!AU:AU,MATCH(CHECKLIST!B610,DATOS!B:B,0),1)),"")</f>
        <v/>
      </c>
      <c r="J610" s="18" t="str">
        <f>IFERROR(IF(INDEX(DATOS!AS:AS,MATCH(CHECKLIST!B610,DATOS!B:B,0),1)=0,"",INDEX(DATOS!AS:AS,MATCH(CHECKLIST!B610,DATOS!B:B,0),1)),"")</f>
        <v/>
      </c>
      <c r="K610" s="50" t="str">
        <f>IFERROR(IF(INDEX(DATOS!AT:AT,MATCH(CHECKLIST!B610,DATOS!B:B,0),1)=0,"",INDEX(DATOS!AT:AT,MATCH(CHECKLIST!B610,DATOS!B:B,0),1)),"")</f>
        <v/>
      </c>
      <c r="L610" s="18" t="str">
        <f>IFERROR(IF(INDEX(DATOS!AV:AV,MATCH(CHECKLIST!B610,DATOS!B:B,0),1)=0,"",INDEX(DATOS!AV:AV,MATCH(CHECKLIST!B610,DATOS!B:B,0),1)),"")</f>
        <v/>
      </c>
      <c r="M610" s="18" t="str">
        <f>IFERROR(IF(INDEX(DATOS!AV:AV,MATCH(CHECKLIST!B610,DATOS!B:B,0),1)=0,"",INDEX(DATOS!AV:AV,MATCH(CHECKLIST!B610,DATOS!B:B,0),1)),"")</f>
        <v/>
      </c>
      <c r="N610" s="50" t="str">
        <f ca="1">IFERROR(IF(INDEX(DATOS!K:K,MATCH(CHECKLIST!B610,DATOS!B:B,0),1)="","X",IF(INDEX(DATOS!K:K,MATCH(CHECKLIST!B610,DATOS!B:B,0),1)&gt;YEAR(TODAY())-1,"","VENCIDA")),"")</f>
        <v/>
      </c>
      <c r="O610" s="50"/>
      <c r="P610" s="18" t="str">
        <f>IFERROR(IF(INDEX(DATOS!AW:AW,MATCH(CHECKLIST!B610,DATOS!B:B,0),1)=0,"",INDEX(DATOS!AW:AW,MATCH(CHECKLIST!B610,DATOS!B:B,0),1)),"")</f>
        <v/>
      </c>
      <c r="Q610" s="18" t="str">
        <f>IFERROR(IF(INDEX(DATOS!AX:AX,MATCH(CHECKLIST!B610,DATOS!B:B,0),1)=0,"",INDEX(DATOS!AX:AX,MATCH(CHECKLIST!B610,DATOS!B:B,0),1)),"")</f>
        <v/>
      </c>
      <c r="S610">
        <f t="shared" si="29"/>
        <v>0</v>
      </c>
      <c r="U610" t="str">
        <f t="shared" si="27"/>
        <v/>
      </c>
      <c r="V610" t="str">
        <f t="shared" si="28"/>
        <v/>
      </c>
    </row>
    <row r="611" spans="1:22" x14ac:dyDescent="0.25">
      <c r="A611" s="13">
        <v>598</v>
      </c>
      <c r="B611" t="str">
        <f>IFERROR(INDEX(DATOS!B:B,MATCH(CHECKLIST!A611,DATOS!BM:BM,0),1),"")</f>
        <v/>
      </c>
      <c r="C611" t="str">
        <f>IFERROR(INDEX(DATOS!I:I,MATCH(CHECKLIST!A611,DATOS!BM:BM,0),1),"")</f>
        <v/>
      </c>
      <c r="D611" t="str">
        <f>IFERROR(INDEX(DATOS!R:R,MATCH(CHECKLIST!E611,DATOS!F:F,0),1),"")</f>
        <v/>
      </c>
      <c r="E611" s="17" t="str">
        <f>IFERROR(INDEX(DATOS!F:F,MATCH(CHECKLIST!A611,DATOS!BM:BM,0),1),"")</f>
        <v/>
      </c>
      <c r="F611" s="3" t="str">
        <f>IFERROR(IF(INDEX(DATOS!AL:AL,MATCH(CHECKLIST!B611,DATOS!B:B,0),1)=0,"",INDEX(DATOS!AL:AL,MATCH(CHECKLIST!B611,DATOS!B:B,0),1)),"")</f>
        <v/>
      </c>
      <c r="G611" s="18" t="str">
        <f>IFERROR(IF(INDEX(DATOS!AQ:AQ,MATCH(CHECKLIST!B611,DATOS!B:B,0),1)=0,"",INDEX(DATOS!AQ:AQ,MATCH(CHECKLIST!B611,DATOS!B:B,0),1)),"")</f>
        <v/>
      </c>
      <c r="H611" s="18" t="str">
        <f>IF(IFERROR(FIND(H$13,INDEX(DATOS!BS:BS,MATCH(CHECKLIST!B611,DATOS!B:B,0),1),1),"")="",IF(IFERROR(FIND("VENCIDA",INDEX(DATOS!AC:AC,MATCH(CHECKLIST!B611,DATOS!B:B,0),1),1),"")="","","VENCIDO"),"X")</f>
        <v/>
      </c>
      <c r="I611" s="18" t="str">
        <f>IFERROR(IF(INDEX(DATOS!AU:AU,MATCH(CHECKLIST!B611,DATOS!B:B,0),1)=0,"",INDEX(DATOS!AU:AU,MATCH(CHECKLIST!B611,DATOS!B:B,0),1)),"")</f>
        <v/>
      </c>
      <c r="J611" s="18" t="str">
        <f>IFERROR(IF(INDEX(DATOS!AS:AS,MATCH(CHECKLIST!B611,DATOS!B:B,0),1)=0,"",INDEX(DATOS!AS:AS,MATCH(CHECKLIST!B611,DATOS!B:B,0),1)),"")</f>
        <v/>
      </c>
      <c r="K611" s="50" t="str">
        <f>IFERROR(IF(INDEX(DATOS!AT:AT,MATCH(CHECKLIST!B611,DATOS!B:B,0),1)=0,"",INDEX(DATOS!AT:AT,MATCH(CHECKLIST!B611,DATOS!B:B,0),1)),"")</f>
        <v/>
      </c>
      <c r="L611" s="18" t="str">
        <f>IFERROR(IF(INDEX(DATOS!AV:AV,MATCH(CHECKLIST!B611,DATOS!B:B,0),1)=0,"",INDEX(DATOS!AV:AV,MATCH(CHECKLIST!B611,DATOS!B:B,0),1)),"")</f>
        <v/>
      </c>
      <c r="M611" s="18" t="str">
        <f>IFERROR(IF(INDEX(DATOS!AV:AV,MATCH(CHECKLIST!B611,DATOS!B:B,0),1)=0,"",INDEX(DATOS!AV:AV,MATCH(CHECKLIST!B611,DATOS!B:B,0),1)),"")</f>
        <v/>
      </c>
      <c r="N611" s="50" t="str">
        <f ca="1">IFERROR(IF(INDEX(DATOS!K:K,MATCH(CHECKLIST!B611,DATOS!B:B,0),1)="","X",IF(INDEX(DATOS!K:K,MATCH(CHECKLIST!B611,DATOS!B:B,0),1)&gt;YEAR(TODAY())-1,"","VENCIDA")),"")</f>
        <v/>
      </c>
      <c r="O611" s="50"/>
      <c r="P611" s="18" t="str">
        <f>IFERROR(IF(INDEX(DATOS!AW:AW,MATCH(CHECKLIST!B611,DATOS!B:B,0),1)=0,"",INDEX(DATOS!AW:AW,MATCH(CHECKLIST!B611,DATOS!B:B,0),1)),"")</f>
        <v/>
      </c>
      <c r="Q611" s="18" t="str">
        <f>IFERROR(IF(INDEX(DATOS!AX:AX,MATCH(CHECKLIST!B611,DATOS!B:B,0),1)=0,"",INDEX(DATOS!AX:AX,MATCH(CHECKLIST!B611,DATOS!B:B,0),1)),"")</f>
        <v/>
      </c>
      <c r="R611" t="str">
        <f>IF(B611="","",1)</f>
        <v/>
      </c>
      <c r="S611" t="str">
        <f t="shared" si="29"/>
        <v/>
      </c>
      <c r="U611" t="str">
        <f t="shared" si="27"/>
        <v/>
      </c>
      <c r="V611" t="str">
        <f t="shared" si="28"/>
        <v/>
      </c>
    </row>
    <row r="612" spans="1:22" x14ac:dyDescent="0.25">
      <c r="A612" s="13">
        <v>599</v>
      </c>
      <c r="B612" t="str">
        <f>IFERROR(INDEX(DATOS!B:B,MATCH(CHECKLIST!A612,DATOS!BM:BM,0),1),"")</f>
        <v/>
      </c>
      <c r="C612" t="str">
        <f>IFERROR(INDEX(DATOS!I:I,MATCH(CHECKLIST!A612,DATOS!BM:BM,0),1),"")</f>
        <v/>
      </c>
      <c r="D612" t="str">
        <f>IFERROR(INDEX(DATOS!R:R,MATCH(CHECKLIST!E612,DATOS!F:F,0),1),"")</f>
        <v/>
      </c>
      <c r="E612" s="17" t="str">
        <f>IFERROR(INDEX(DATOS!F:F,MATCH(CHECKLIST!A612,DATOS!BM:BM,0),1),"")</f>
        <v/>
      </c>
      <c r="F612" s="3" t="str">
        <f>IFERROR(IF(INDEX(DATOS!AL:AL,MATCH(CHECKLIST!B612,DATOS!B:B,0),1)=0,"",INDEX(DATOS!AL:AL,MATCH(CHECKLIST!B612,DATOS!B:B,0),1)),"")</f>
        <v/>
      </c>
      <c r="G612" s="18" t="str">
        <f>IFERROR(IF(INDEX(DATOS!AQ:AQ,MATCH(CHECKLIST!B612,DATOS!B:B,0),1)=0,"",INDEX(DATOS!AQ:AQ,MATCH(CHECKLIST!B612,DATOS!B:B,0),1)),"")</f>
        <v/>
      </c>
      <c r="H612" s="18" t="str">
        <f>IF(IFERROR(FIND(H$13,INDEX(DATOS!BS:BS,MATCH(CHECKLIST!B612,DATOS!B:B,0),1),1),"")="",IF(IFERROR(FIND("VENCIDA",INDEX(DATOS!AC:AC,MATCH(CHECKLIST!B612,DATOS!B:B,0),1),1),"")="","","VENCIDO"),"X")</f>
        <v/>
      </c>
      <c r="I612" s="18" t="str">
        <f>IFERROR(IF(INDEX(DATOS!AU:AU,MATCH(CHECKLIST!B612,DATOS!B:B,0),1)=0,"",INDEX(DATOS!AU:AU,MATCH(CHECKLIST!B612,DATOS!B:B,0),1)),"")</f>
        <v/>
      </c>
      <c r="J612" s="18" t="str">
        <f>IFERROR(IF(INDEX(DATOS!AS:AS,MATCH(CHECKLIST!B612,DATOS!B:B,0),1)=0,"",INDEX(DATOS!AS:AS,MATCH(CHECKLIST!B612,DATOS!B:B,0),1)),"")</f>
        <v/>
      </c>
      <c r="K612" s="50" t="str">
        <f>IFERROR(IF(INDEX(DATOS!AT:AT,MATCH(CHECKLIST!B612,DATOS!B:B,0),1)=0,"",INDEX(DATOS!AT:AT,MATCH(CHECKLIST!B612,DATOS!B:B,0),1)),"")</f>
        <v/>
      </c>
      <c r="L612" s="18" t="str">
        <f>IFERROR(IF(INDEX(DATOS!AV:AV,MATCH(CHECKLIST!B612,DATOS!B:B,0),1)=0,"",INDEX(DATOS!AV:AV,MATCH(CHECKLIST!B612,DATOS!B:B,0),1)),"")</f>
        <v/>
      </c>
      <c r="M612" s="18" t="str">
        <f>IFERROR(IF(INDEX(DATOS!AV:AV,MATCH(CHECKLIST!B612,DATOS!B:B,0),1)=0,"",INDEX(DATOS!AV:AV,MATCH(CHECKLIST!B612,DATOS!B:B,0),1)),"")</f>
        <v/>
      </c>
      <c r="N612" s="50" t="str">
        <f ca="1">IFERROR(IF(INDEX(DATOS!K:K,MATCH(CHECKLIST!B612,DATOS!B:B,0),1)="","X",IF(INDEX(DATOS!K:K,MATCH(CHECKLIST!B612,DATOS!B:B,0),1)&gt;YEAR(TODAY())-1,"","VENCIDA")),"")</f>
        <v/>
      </c>
      <c r="O612" s="50"/>
      <c r="P612" s="18" t="str">
        <f>IFERROR(IF(INDEX(DATOS!AW:AW,MATCH(CHECKLIST!B612,DATOS!B:B,0),1)=0,"",INDEX(DATOS!AW:AW,MATCH(CHECKLIST!B612,DATOS!B:B,0),1)),"")</f>
        <v/>
      </c>
      <c r="Q612" s="18" t="str">
        <f>IFERROR(IF(INDEX(DATOS!AX:AX,MATCH(CHECKLIST!B612,DATOS!B:B,0),1)=0,"",INDEX(DATOS!AX:AX,MATCH(CHECKLIST!B612,DATOS!B:B,0),1)),"")</f>
        <v/>
      </c>
      <c r="S612">
        <f t="shared" si="29"/>
        <v>0</v>
      </c>
      <c r="U612" t="str">
        <f t="shared" si="27"/>
        <v/>
      </c>
      <c r="V612" t="str">
        <f t="shared" si="28"/>
        <v/>
      </c>
    </row>
    <row r="613" spans="1:22" x14ac:dyDescent="0.25">
      <c r="A613" s="13">
        <v>600</v>
      </c>
      <c r="B613" t="str">
        <f>IFERROR(INDEX(DATOS!B:B,MATCH(CHECKLIST!A613,DATOS!BM:BM,0),1),"")</f>
        <v/>
      </c>
      <c r="C613" t="str">
        <f>IFERROR(INDEX(DATOS!I:I,MATCH(CHECKLIST!A613,DATOS!BM:BM,0),1),"")</f>
        <v/>
      </c>
      <c r="D613" t="str">
        <f>IFERROR(INDEX(DATOS!R:R,MATCH(CHECKLIST!E613,DATOS!F:F,0),1),"")</f>
        <v/>
      </c>
      <c r="E613" s="17" t="str">
        <f>IFERROR(INDEX(DATOS!F:F,MATCH(CHECKLIST!A613,DATOS!BM:BM,0),1),"")</f>
        <v/>
      </c>
      <c r="F613" s="3" t="str">
        <f>IFERROR(IF(INDEX(DATOS!AL:AL,MATCH(CHECKLIST!B613,DATOS!B:B,0),1)=0,"",INDEX(DATOS!AL:AL,MATCH(CHECKLIST!B613,DATOS!B:B,0),1)),"")</f>
        <v/>
      </c>
      <c r="G613" s="18" t="str">
        <f>IFERROR(IF(INDEX(DATOS!AQ:AQ,MATCH(CHECKLIST!B613,DATOS!B:B,0),1)=0,"",INDEX(DATOS!AQ:AQ,MATCH(CHECKLIST!B613,DATOS!B:B,0),1)),"")</f>
        <v/>
      </c>
      <c r="H613" s="18" t="str">
        <f>IF(IFERROR(FIND(H$13,INDEX(DATOS!BS:BS,MATCH(CHECKLIST!B613,DATOS!B:B,0),1),1),"")="",IF(IFERROR(FIND("VENCIDA",INDEX(DATOS!AC:AC,MATCH(CHECKLIST!B613,DATOS!B:B,0),1),1),"")="","","VENCIDO"),"X")</f>
        <v/>
      </c>
      <c r="I613" s="18" t="str">
        <f>IFERROR(IF(INDEX(DATOS!AU:AU,MATCH(CHECKLIST!B613,DATOS!B:B,0),1)=0,"",INDEX(DATOS!AU:AU,MATCH(CHECKLIST!B613,DATOS!B:B,0),1)),"")</f>
        <v/>
      </c>
      <c r="J613" s="18" t="str">
        <f>IFERROR(IF(INDEX(DATOS!AS:AS,MATCH(CHECKLIST!B613,DATOS!B:B,0),1)=0,"",INDEX(DATOS!AS:AS,MATCH(CHECKLIST!B613,DATOS!B:B,0),1)),"")</f>
        <v/>
      </c>
      <c r="K613" s="50" t="str">
        <f>IFERROR(IF(INDEX(DATOS!AT:AT,MATCH(CHECKLIST!B613,DATOS!B:B,0),1)=0,"",INDEX(DATOS!AT:AT,MATCH(CHECKLIST!B613,DATOS!B:B,0),1)),"")</f>
        <v/>
      </c>
      <c r="L613" s="18" t="str">
        <f>IFERROR(IF(INDEX(DATOS!AV:AV,MATCH(CHECKLIST!B613,DATOS!B:B,0),1)=0,"",INDEX(DATOS!AV:AV,MATCH(CHECKLIST!B613,DATOS!B:B,0),1)),"")</f>
        <v/>
      </c>
      <c r="M613" s="18" t="str">
        <f>IFERROR(IF(INDEX(DATOS!AV:AV,MATCH(CHECKLIST!B613,DATOS!B:B,0),1)=0,"",INDEX(DATOS!AV:AV,MATCH(CHECKLIST!B613,DATOS!B:B,0),1)),"")</f>
        <v/>
      </c>
      <c r="N613" s="50" t="str">
        <f ca="1">IFERROR(IF(INDEX(DATOS!K:K,MATCH(CHECKLIST!B613,DATOS!B:B,0),1)="","X",IF(INDEX(DATOS!K:K,MATCH(CHECKLIST!B613,DATOS!B:B,0),1)&gt;YEAR(TODAY())-1,"","VENCIDA")),"")</f>
        <v/>
      </c>
      <c r="O613" s="50"/>
      <c r="P613" s="18" t="str">
        <f>IFERROR(IF(INDEX(DATOS!AW:AW,MATCH(CHECKLIST!B613,DATOS!B:B,0),1)=0,"",INDEX(DATOS!AW:AW,MATCH(CHECKLIST!B613,DATOS!B:B,0),1)),"")</f>
        <v/>
      </c>
      <c r="Q613" s="18" t="str">
        <f>IFERROR(IF(INDEX(DATOS!AX:AX,MATCH(CHECKLIST!B613,DATOS!B:B,0),1)=0,"",INDEX(DATOS!AX:AX,MATCH(CHECKLIST!B613,DATOS!B:B,0),1)),"")</f>
        <v/>
      </c>
      <c r="R613" t="str">
        <f>IF(B613="","",1)</f>
        <v/>
      </c>
      <c r="S613" t="str">
        <f t="shared" si="29"/>
        <v/>
      </c>
      <c r="U613" t="str">
        <f t="shared" si="27"/>
        <v/>
      </c>
      <c r="V613" t="str">
        <f t="shared" si="28"/>
        <v/>
      </c>
    </row>
    <row r="614" spans="1:22" x14ac:dyDescent="0.25">
      <c r="A614" s="13">
        <v>601</v>
      </c>
      <c r="B614" t="str">
        <f>IFERROR(INDEX(DATOS!B:B,MATCH(CHECKLIST!A614,DATOS!BM:BM,0),1),"")</f>
        <v/>
      </c>
      <c r="C614" t="str">
        <f>IFERROR(INDEX(DATOS!I:I,MATCH(CHECKLIST!A614,DATOS!BM:BM,0),1),"")</f>
        <v/>
      </c>
      <c r="D614" t="str">
        <f>IFERROR(INDEX(DATOS!R:R,MATCH(CHECKLIST!E614,DATOS!F:F,0),1),"")</f>
        <v/>
      </c>
      <c r="E614" s="17" t="str">
        <f>IFERROR(INDEX(DATOS!F:F,MATCH(CHECKLIST!A614,DATOS!BM:BM,0),1),"")</f>
        <v/>
      </c>
      <c r="F614" s="3" t="str">
        <f>IFERROR(IF(INDEX(DATOS!AL:AL,MATCH(CHECKLIST!B614,DATOS!B:B,0),1)=0,"",INDEX(DATOS!AL:AL,MATCH(CHECKLIST!B614,DATOS!B:B,0),1)),"")</f>
        <v/>
      </c>
      <c r="G614" s="18" t="str">
        <f>IFERROR(IF(INDEX(DATOS!AQ:AQ,MATCH(CHECKLIST!B614,DATOS!B:B,0),1)=0,"",INDEX(DATOS!AQ:AQ,MATCH(CHECKLIST!B614,DATOS!B:B,0),1)),"")</f>
        <v/>
      </c>
      <c r="H614" s="18" t="str">
        <f>IF(IFERROR(FIND(H$13,INDEX(DATOS!BS:BS,MATCH(CHECKLIST!B614,DATOS!B:B,0),1),1),"")="",IF(IFERROR(FIND("VENCIDA",INDEX(DATOS!AC:AC,MATCH(CHECKLIST!B614,DATOS!B:B,0),1),1),"")="","","VENCIDO"),"X")</f>
        <v/>
      </c>
      <c r="I614" s="18" t="str">
        <f>IFERROR(IF(INDEX(DATOS!AU:AU,MATCH(CHECKLIST!B614,DATOS!B:B,0),1)=0,"",INDEX(DATOS!AU:AU,MATCH(CHECKLIST!B614,DATOS!B:B,0),1)),"")</f>
        <v/>
      </c>
      <c r="J614" s="18" t="str">
        <f>IFERROR(IF(INDEX(DATOS!AS:AS,MATCH(CHECKLIST!B614,DATOS!B:B,0),1)=0,"",INDEX(DATOS!AS:AS,MATCH(CHECKLIST!B614,DATOS!B:B,0),1)),"")</f>
        <v/>
      </c>
      <c r="K614" s="50" t="str">
        <f>IFERROR(IF(INDEX(DATOS!AT:AT,MATCH(CHECKLIST!B614,DATOS!B:B,0),1)=0,"",INDEX(DATOS!AT:AT,MATCH(CHECKLIST!B614,DATOS!B:B,0),1)),"")</f>
        <v/>
      </c>
      <c r="L614" s="18" t="str">
        <f>IFERROR(IF(INDEX(DATOS!AV:AV,MATCH(CHECKLIST!B614,DATOS!B:B,0),1)=0,"",INDEX(DATOS!AV:AV,MATCH(CHECKLIST!B614,DATOS!B:B,0),1)),"")</f>
        <v/>
      </c>
      <c r="M614" s="18" t="str">
        <f>IFERROR(IF(INDEX(DATOS!AV:AV,MATCH(CHECKLIST!B614,DATOS!B:B,0),1)=0,"",INDEX(DATOS!AV:AV,MATCH(CHECKLIST!B614,DATOS!B:B,0),1)),"")</f>
        <v/>
      </c>
      <c r="N614" s="50" t="str">
        <f ca="1">IFERROR(IF(INDEX(DATOS!K:K,MATCH(CHECKLIST!B614,DATOS!B:B,0),1)="","X",IF(INDEX(DATOS!K:K,MATCH(CHECKLIST!B614,DATOS!B:B,0),1)&gt;YEAR(TODAY())-1,"","VENCIDA")),"")</f>
        <v/>
      </c>
      <c r="O614" s="50"/>
      <c r="P614" s="18" t="str">
        <f>IFERROR(IF(INDEX(DATOS!AW:AW,MATCH(CHECKLIST!B614,DATOS!B:B,0),1)=0,"",INDEX(DATOS!AW:AW,MATCH(CHECKLIST!B614,DATOS!B:B,0),1)),"")</f>
        <v/>
      </c>
      <c r="Q614" s="18" t="str">
        <f>IFERROR(IF(INDEX(DATOS!AX:AX,MATCH(CHECKLIST!B614,DATOS!B:B,0),1)=0,"",INDEX(DATOS!AX:AX,MATCH(CHECKLIST!B614,DATOS!B:B,0),1)),"")</f>
        <v/>
      </c>
      <c r="S614">
        <f t="shared" si="29"/>
        <v>0</v>
      </c>
      <c r="U614" t="str">
        <f t="shared" si="27"/>
        <v/>
      </c>
      <c r="V614" t="str">
        <f t="shared" si="28"/>
        <v/>
      </c>
    </row>
    <row r="615" spans="1:22" x14ac:dyDescent="0.25">
      <c r="A615" s="13">
        <v>602</v>
      </c>
      <c r="B615" t="str">
        <f>IFERROR(INDEX(DATOS!B:B,MATCH(CHECKLIST!A615,DATOS!BM:BM,0),1),"")</f>
        <v/>
      </c>
      <c r="C615" t="str">
        <f>IFERROR(INDEX(DATOS!I:I,MATCH(CHECKLIST!A615,DATOS!BM:BM,0),1),"")</f>
        <v/>
      </c>
      <c r="D615" t="str">
        <f>IFERROR(INDEX(DATOS!R:R,MATCH(CHECKLIST!E615,DATOS!F:F,0),1),"")</f>
        <v/>
      </c>
      <c r="E615" s="17" t="str">
        <f>IFERROR(INDEX(DATOS!F:F,MATCH(CHECKLIST!A615,DATOS!BM:BM,0),1),"")</f>
        <v/>
      </c>
      <c r="F615" s="3" t="str">
        <f>IFERROR(IF(INDEX(DATOS!AL:AL,MATCH(CHECKLIST!B615,DATOS!B:B,0),1)=0,"",INDEX(DATOS!AL:AL,MATCH(CHECKLIST!B615,DATOS!B:B,0),1)),"")</f>
        <v/>
      </c>
      <c r="G615" s="18" t="str">
        <f>IFERROR(IF(INDEX(DATOS!AQ:AQ,MATCH(CHECKLIST!B615,DATOS!B:B,0),1)=0,"",INDEX(DATOS!AQ:AQ,MATCH(CHECKLIST!B615,DATOS!B:B,0),1)),"")</f>
        <v/>
      </c>
      <c r="H615" s="18" t="str">
        <f>IF(IFERROR(FIND(H$13,INDEX(DATOS!BS:BS,MATCH(CHECKLIST!B615,DATOS!B:B,0),1),1),"")="",IF(IFERROR(FIND("VENCIDA",INDEX(DATOS!AC:AC,MATCH(CHECKLIST!B615,DATOS!B:B,0),1),1),"")="","","VENCIDO"),"X")</f>
        <v/>
      </c>
      <c r="I615" s="18" t="str">
        <f>IFERROR(IF(INDEX(DATOS!AU:AU,MATCH(CHECKLIST!B615,DATOS!B:B,0),1)=0,"",INDEX(DATOS!AU:AU,MATCH(CHECKLIST!B615,DATOS!B:B,0),1)),"")</f>
        <v/>
      </c>
      <c r="J615" s="18" t="str">
        <f>IFERROR(IF(INDEX(DATOS!AS:AS,MATCH(CHECKLIST!B615,DATOS!B:B,0),1)=0,"",INDEX(DATOS!AS:AS,MATCH(CHECKLIST!B615,DATOS!B:B,0),1)),"")</f>
        <v/>
      </c>
      <c r="K615" s="50" t="str">
        <f>IFERROR(IF(INDEX(DATOS!AT:AT,MATCH(CHECKLIST!B615,DATOS!B:B,0),1)=0,"",INDEX(DATOS!AT:AT,MATCH(CHECKLIST!B615,DATOS!B:B,0),1)),"")</f>
        <v/>
      </c>
      <c r="L615" s="18" t="str">
        <f>IFERROR(IF(INDEX(DATOS!AV:AV,MATCH(CHECKLIST!B615,DATOS!B:B,0),1)=0,"",INDEX(DATOS!AV:AV,MATCH(CHECKLIST!B615,DATOS!B:B,0),1)),"")</f>
        <v/>
      </c>
      <c r="M615" s="18" t="str">
        <f>IFERROR(IF(INDEX(DATOS!AV:AV,MATCH(CHECKLIST!B615,DATOS!B:B,0),1)=0,"",INDEX(DATOS!AV:AV,MATCH(CHECKLIST!B615,DATOS!B:B,0),1)),"")</f>
        <v/>
      </c>
      <c r="N615" s="50" t="str">
        <f ca="1">IFERROR(IF(INDEX(DATOS!K:K,MATCH(CHECKLIST!B615,DATOS!B:B,0),1)="","X",IF(INDEX(DATOS!K:K,MATCH(CHECKLIST!B615,DATOS!B:B,0),1)&gt;YEAR(TODAY())-1,"","VENCIDA")),"")</f>
        <v/>
      </c>
      <c r="O615" s="50"/>
      <c r="P615" s="18" t="str">
        <f>IFERROR(IF(INDEX(DATOS!AW:AW,MATCH(CHECKLIST!B615,DATOS!B:B,0),1)=0,"",INDEX(DATOS!AW:AW,MATCH(CHECKLIST!B615,DATOS!B:B,0),1)),"")</f>
        <v/>
      </c>
      <c r="Q615" s="18" t="str">
        <f>IFERROR(IF(INDEX(DATOS!AX:AX,MATCH(CHECKLIST!B615,DATOS!B:B,0),1)=0,"",INDEX(DATOS!AX:AX,MATCH(CHECKLIST!B615,DATOS!B:B,0),1)),"")</f>
        <v/>
      </c>
      <c r="R615" t="str">
        <f>IF(B615="","",1)</f>
        <v/>
      </c>
      <c r="S615" t="str">
        <f t="shared" si="29"/>
        <v/>
      </c>
      <c r="U615" t="str">
        <f t="shared" si="27"/>
        <v/>
      </c>
      <c r="V615" t="str">
        <f t="shared" si="28"/>
        <v/>
      </c>
    </row>
    <row r="616" spans="1:22" x14ac:dyDescent="0.25">
      <c r="A616" s="13">
        <v>603</v>
      </c>
      <c r="B616" t="str">
        <f>IFERROR(INDEX(DATOS!B:B,MATCH(CHECKLIST!A616,DATOS!BM:BM,0),1),"")</f>
        <v/>
      </c>
      <c r="C616" t="str">
        <f>IFERROR(INDEX(DATOS!I:I,MATCH(CHECKLIST!A616,DATOS!BM:BM,0),1),"")</f>
        <v/>
      </c>
      <c r="D616" t="str">
        <f>IFERROR(INDEX(DATOS!R:R,MATCH(CHECKLIST!E616,DATOS!F:F,0),1),"")</f>
        <v/>
      </c>
      <c r="E616" s="17" t="str">
        <f>IFERROR(INDEX(DATOS!F:F,MATCH(CHECKLIST!A616,DATOS!BM:BM,0),1),"")</f>
        <v/>
      </c>
      <c r="F616" s="3" t="str">
        <f>IFERROR(IF(INDEX(DATOS!AL:AL,MATCH(CHECKLIST!B616,DATOS!B:B,0),1)=0,"",INDEX(DATOS!AL:AL,MATCH(CHECKLIST!B616,DATOS!B:B,0),1)),"")</f>
        <v/>
      </c>
      <c r="G616" s="18" t="str">
        <f>IFERROR(IF(INDEX(DATOS!AQ:AQ,MATCH(CHECKLIST!B616,DATOS!B:B,0),1)=0,"",INDEX(DATOS!AQ:AQ,MATCH(CHECKLIST!B616,DATOS!B:B,0),1)),"")</f>
        <v/>
      </c>
      <c r="H616" s="18" t="str">
        <f>IF(IFERROR(FIND(H$13,INDEX(DATOS!BS:BS,MATCH(CHECKLIST!B616,DATOS!B:B,0),1),1),"")="",IF(IFERROR(FIND("VENCIDA",INDEX(DATOS!AC:AC,MATCH(CHECKLIST!B616,DATOS!B:B,0),1),1),"")="","","VENCIDO"),"X")</f>
        <v/>
      </c>
      <c r="I616" s="18" t="str">
        <f>IFERROR(IF(INDEX(DATOS!AU:AU,MATCH(CHECKLIST!B616,DATOS!B:B,0),1)=0,"",INDEX(DATOS!AU:AU,MATCH(CHECKLIST!B616,DATOS!B:B,0),1)),"")</f>
        <v/>
      </c>
      <c r="J616" s="18" t="str">
        <f>IFERROR(IF(INDEX(DATOS!AS:AS,MATCH(CHECKLIST!B616,DATOS!B:B,0),1)=0,"",INDEX(DATOS!AS:AS,MATCH(CHECKLIST!B616,DATOS!B:B,0),1)),"")</f>
        <v/>
      </c>
      <c r="K616" s="50" t="str">
        <f>IFERROR(IF(INDEX(DATOS!AT:AT,MATCH(CHECKLIST!B616,DATOS!B:B,0),1)=0,"",INDEX(DATOS!AT:AT,MATCH(CHECKLIST!B616,DATOS!B:B,0),1)),"")</f>
        <v/>
      </c>
      <c r="L616" s="18" t="str">
        <f>IFERROR(IF(INDEX(DATOS!AV:AV,MATCH(CHECKLIST!B616,DATOS!B:B,0),1)=0,"",INDEX(DATOS!AV:AV,MATCH(CHECKLIST!B616,DATOS!B:B,0),1)),"")</f>
        <v/>
      </c>
      <c r="M616" s="18" t="str">
        <f>IFERROR(IF(INDEX(DATOS!AV:AV,MATCH(CHECKLIST!B616,DATOS!B:B,0),1)=0,"",INDEX(DATOS!AV:AV,MATCH(CHECKLIST!B616,DATOS!B:B,0),1)),"")</f>
        <v/>
      </c>
      <c r="N616" s="50" t="str">
        <f ca="1">IFERROR(IF(INDEX(DATOS!K:K,MATCH(CHECKLIST!B616,DATOS!B:B,0),1)="","X",IF(INDEX(DATOS!K:K,MATCH(CHECKLIST!B616,DATOS!B:B,0),1)&gt;YEAR(TODAY())-1,"","VENCIDA")),"")</f>
        <v/>
      </c>
      <c r="O616" s="50"/>
      <c r="P616" s="18" t="str">
        <f>IFERROR(IF(INDEX(DATOS!AW:AW,MATCH(CHECKLIST!B616,DATOS!B:B,0),1)=0,"",INDEX(DATOS!AW:AW,MATCH(CHECKLIST!B616,DATOS!B:B,0),1)),"")</f>
        <v/>
      </c>
      <c r="Q616" s="18" t="str">
        <f>IFERROR(IF(INDEX(DATOS!AX:AX,MATCH(CHECKLIST!B616,DATOS!B:B,0),1)=0,"",INDEX(DATOS!AX:AX,MATCH(CHECKLIST!B616,DATOS!B:B,0),1)),"")</f>
        <v/>
      </c>
      <c r="S616">
        <f t="shared" si="29"/>
        <v>0</v>
      </c>
      <c r="U616" t="str">
        <f t="shared" si="27"/>
        <v/>
      </c>
      <c r="V616" t="str">
        <f t="shared" si="28"/>
        <v/>
      </c>
    </row>
    <row r="617" spans="1:22" x14ac:dyDescent="0.25">
      <c r="A617" s="13">
        <v>604</v>
      </c>
      <c r="B617" t="str">
        <f>IFERROR(INDEX(DATOS!B:B,MATCH(CHECKLIST!A617,DATOS!BM:BM,0),1),"")</f>
        <v/>
      </c>
      <c r="C617" t="str">
        <f>IFERROR(INDEX(DATOS!I:I,MATCH(CHECKLIST!A617,DATOS!BM:BM,0),1),"")</f>
        <v/>
      </c>
      <c r="D617" t="str">
        <f>IFERROR(INDEX(DATOS!R:R,MATCH(CHECKLIST!E617,DATOS!F:F,0),1),"")</f>
        <v/>
      </c>
      <c r="E617" s="17" t="str">
        <f>IFERROR(INDEX(DATOS!F:F,MATCH(CHECKLIST!A617,DATOS!BM:BM,0),1),"")</f>
        <v/>
      </c>
      <c r="F617" s="3" t="str">
        <f>IFERROR(IF(INDEX(DATOS!AL:AL,MATCH(CHECKLIST!B617,DATOS!B:B,0),1)=0,"",INDEX(DATOS!AL:AL,MATCH(CHECKLIST!B617,DATOS!B:B,0),1)),"")</f>
        <v/>
      </c>
      <c r="G617" s="18" t="str">
        <f>IFERROR(IF(INDEX(DATOS!AQ:AQ,MATCH(CHECKLIST!B617,DATOS!B:B,0),1)=0,"",INDEX(DATOS!AQ:AQ,MATCH(CHECKLIST!B617,DATOS!B:B,0),1)),"")</f>
        <v/>
      </c>
      <c r="H617" s="18" t="str">
        <f>IF(IFERROR(FIND(H$13,INDEX(DATOS!BS:BS,MATCH(CHECKLIST!B617,DATOS!B:B,0),1),1),"")="",IF(IFERROR(FIND("VENCIDA",INDEX(DATOS!AC:AC,MATCH(CHECKLIST!B617,DATOS!B:B,0),1),1),"")="","","VENCIDO"),"X")</f>
        <v/>
      </c>
      <c r="I617" s="18" t="str">
        <f>IFERROR(IF(INDEX(DATOS!AU:AU,MATCH(CHECKLIST!B617,DATOS!B:B,0),1)=0,"",INDEX(DATOS!AU:AU,MATCH(CHECKLIST!B617,DATOS!B:B,0),1)),"")</f>
        <v/>
      </c>
      <c r="J617" s="18" t="str">
        <f>IFERROR(IF(INDEX(DATOS!AS:AS,MATCH(CHECKLIST!B617,DATOS!B:B,0),1)=0,"",INDEX(DATOS!AS:AS,MATCH(CHECKLIST!B617,DATOS!B:B,0),1)),"")</f>
        <v/>
      </c>
      <c r="K617" s="50" t="str">
        <f>IFERROR(IF(INDEX(DATOS!AT:AT,MATCH(CHECKLIST!B617,DATOS!B:B,0),1)=0,"",INDEX(DATOS!AT:AT,MATCH(CHECKLIST!B617,DATOS!B:B,0),1)),"")</f>
        <v/>
      </c>
      <c r="L617" s="18" t="str">
        <f>IFERROR(IF(INDEX(DATOS!AV:AV,MATCH(CHECKLIST!B617,DATOS!B:B,0),1)=0,"",INDEX(DATOS!AV:AV,MATCH(CHECKLIST!B617,DATOS!B:B,0),1)),"")</f>
        <v/>
      </c>
      <c r="M617" s="18" t="str">
        <f>IFERROR(IF(INDEX(DATOS!AV:AV,MATCH(CHECKLIST!B617,DATOS!B:B,0),1)=0,"",INDEX(DATOS!AV:AV,MATCH(CHECKLIST!B617,DATOS!B:B,0),1)),"")</f>
        <v/>
      </c>
      <c r="N617" s="50" t="str">
        <f ca="1">IFERROR(IF(INDEX(DATOS!K:K,MATCH(CHECKLIST!B617,DATOS!B:B,0),1)="","X",IF(INDEX(DATOS!K:K,MATCH(CHECKLIST!B617,DATOS!B:B,0),1)&gt;YEAR(TODAY())-1,"","VENCIDA")),"")</f>
        <v/>
      </c>
      <c r="O617" s="50"/>
      <c r="P617" s="18" t="str">
        <f>IFERROR(IF(INDEX(DATOS!AW:AW,MATCH(CHECKLIST!B617,DATOS!B:B,0),1)=0,"",INDEX(DATOS!AW:AW,MATCH(CHECKLIST!B617,DATOS!B:B,0),1)),"")</f>
        <v/>
      </c>
      <c r="Q617" s="18" t="str">
        <f>IFERROR(IF(INDEX(DATOS!AX:AX,MATCH(CHECKLIST!B617,DATOS!B:B,0),1)=0,"",INDEX(DATOS!AX:AX,MATCH(CHECKLIST!B617,DATOS!B:B,0),1)),"")</f>
        <v/>
      </c>
      <c r="R617" t="str">
        <f>IF(B617="","",1)</f>
        <v/>
      </c>
      <c r="S617" t="str">
        <f t="shared" si="29"/>
        <v/>
      </c>
      <c r="U617" t="str">
        <f t="shared" si="27"/>
        <v/>
      </c>
      <c r="V617" t="str">
        <f t="shared" si="28"/>
        <v/>
      </c>
    </row>
    <row r="618" spans="1:22" x14ac:dyDescent="0.25">
      <c r="A618" s="13">
        <v>605</v>
      </c>
      <c r="B618" t="str">
        <f>IFERROR(INDEX(DATOS!B:B,MATCH(CHECKLIST!A618,DATOS!BM:BM,0),1),"")</f>
        <v/>
      </c>
      <c r="C618" t="str">
        <f>IFERROR(INDEX(DATOS!I:I,MATCH(CHECKLIST!A618,DATOS!BM:BM,0),1),"")</f>
        <v/>
      </c>
      <c r="D618" t="str">
        <f>IFERROR(INDEX(DATOS!R:R,MATCH(CHECKLIST!E618,DATOS!F:F,0),1),"")</f>
        <v/>
      </c>
      <c r="E618" s="17" t="str">
        <f>IFERROR(INDEX(DATOS!F:F,MATCH(CHECKLIST!A618,DATOS!BM:BM,0),1),"")</f>
        <v/>
      </c>
      <c r="F618" s="3" t="str">
        <f>IFERROR(IF(INDEX(DATOS!AL:AL,MATCH(CHECKLIST!B618,DATOS!B:B,0),1)=0,"",INDEX(DATOS!AL:AL,MATCH(CHECKLIST!B618,DATOS!B:B,0),1)),"")</f>
        <v/>
      </c>
      <c r="G618" s="18" t="str">
        <f>IFERROR(IF(INDEX(DATOS!AQ:AQ,MATCH(CHECKLIST!B618,DATOS!B:B,0),1)=0,"",INDEX(DATOS!AQ:AQ,MATCH(CHECKLIST!B618,DATOS!B:B,0),1)),"")</f>
        <v/>
      </c>
      <c r="H618" s="18" t="str">
        <f>IF(IFERROR(FIND(H$13,INDEX(DATOS!BS:BS,MATCH(CHECKLIST!B618,DATOS!B:B,0),1),1),"")="",IF(IFERROR(FIND("VENCIDA",INDEX(DATOS!AC:AC,MATCH(CHECKLIST!B618,DATOS!B:B,0),1),1),"")="","","VENCIDO"),"X")</f>
        <v/>
      </c>
      <c r="I618" s="18" t="str">
        <f>IFERROR(IF(INDEX(DATOS!AU:AU,MATCH(CHECKLIST!B618,DATOS!B:B,0),1)=0,"",INDEX(DATOS!AU:AU,MATCH(CHECKLIST!B618,DATOS!B:B,0),1)),"")</f>
        <v/>
      </c>
      <c r="J618" s="18" t="str">
        <f>IFERROR(IF(INDEX(DATOS!AS:AS,MATCH(CHECKLIST!B618,DATOS!B:B,0),1)=0,"",INDEX(DATOS!AS:AS,MATCH(CHECKLIST!B618,DATOS!B:B,0),1)),"")</f>
        <v/>
      </c>
      <c r="K618" s="50" t="str">
        <f>IFERROR(IF(INDEX(DATOS!AT:AT,MATCH(CHECKLIST!B618,DATOS!B:B,0),1)=0,"",INDEX(DATOS!AT:AT,MATCH(CHECKLIST!B618,DATOS!B:B,0),1)),"")</f>
        <v/>
      </c>
      <c r="L618" s="18" t="str">
        <f>IFERROR(IF(INDEX(DATOS!AV:AV,MATCH(CHECKLIST!B618,DATOS!B:B,0),1)=0,"",INDEX(DATOS!AV:AV,MATCH(CHECKLIST!B618,DATOS!B:B,0),1)),"")</f>
        <v/>
      </c>
      <c r="M618" s="18" t="str">
        <f>IFERROR(IF(INDEX(DATOS!AV:AV,MATCH(CHECKLIST!B618,DATOS!B:B,0),1)=0,"",INDEX(DATOS!AV:AV,MATCH(CHECKLIST!B618,DATOS!B:B,0),1)),"")</f>
        <v/>
      </c>
      <c r="N618" s="50" t="str">
        <f ca="1">IFERROR(IF(INDEX(DATOS!K:K,MATCH(CHECKLIST!B618,DATOS!B:B,0),1)="","X",IF(INDEX(DATOS!K:K,MATCH(CHECKLIST!B618,DATOS!B:B,0),1)&gt;YEAR(TODAY())-1,"","VENCIDA")),"")</f>
        <v/>
      </c>
      <c r="O618" s="50"/>
      <c r="P618" s="18" t="str">
        <f>IFERROR(IF(INDEX(DATOS!AW:AW,MATCH(CHECKLIST!B618,DATOS!B:B,0),1)=0,"",INDEX(DATOS!AW:AW,MATCH(CHECKLIST!B618,DATOS!B:B,0),1)),"")</f>
        <v/>
      </c>
      <c r="Q618" s="18" t="str">
        <f>IFERROR(IF(INDEX(DATOS!AX:AX,MATCH(CHECKLIST!B618,DATOS!B:B,0),1)=0,"",INDEX(DATOS!AX:AX,MATCH(CHECKLIST!B618,DATOS!B:B,0),1)),"")</f>
        <v/>
      </c>
      <c r="S618">
        <f t="shared" si="29"/>
        <v>0</v>
      </c>
      <c r="U618" t="str">
        <f t="shared" si="27"/>
        <v/>
      </c>
      <c r="V618" t="str">
        <f t="shared" si="28"/>
        <v/>
      </c>
    </row>
    <row r="619" spans="1:22" x14ac:dyDescent="0.25">
      <c r="A619" s="13">
        <v>606</v>
      </c>
      <c r="B619" t="str">
        <f>IFERROR(INDEX(DATOS!B:B,MATCH(CHECKLIST!A619,DATOS!BM:BM,0),1),"")</f>
        <v/>
      </c>
      <c r="C619" t="str">
        <f>IFERROR(INDEX(DATOS!I:I,MATCH(CHECKLIST!A619,DATOS!BM:BM,0),1),"")</f>
        <v/>
      </c>
      <c r="D619" t="str">
        <f>IFERROR(INDEX(DATOS!R:R,MATCH(CHECKLIST!E619,DATOS!F:F,0),1),"")</f>
        <v/>
      </c>
      <c r="E619" s="17" t="str">
        <f>IFERROR(INDEX(DATOS!F:F,MATCH(CHECKLIST!A619,DATOS!BM:BM,0),1),"")</f>
        <v/>
      </c>
      <c r="F619" s="3" t="str">
        <f>IFERROR(IF(INDEX(DATOS!AL:AL,MATCH(CHECKLIST!B619,DATOS!B:B,0),1)=0,"",INDEX(DATOS!AL:AL,MATCH(CHECKLIST!B619,DATOS!B:B,0),1)),"")</f>
        <v/>
      </c>
      <c r="G619" s="18" t="str">
        <f>IFERROR(IF(INDEX(DATOS!AQ:AQ,MATCH(CHECKLIST!B619,DATOS!B:B,0),1)=0,"",INDEX(DATOS!AQ:AQ,MATCH(CHECKLIST!B619,DATOS!B:B,0),1)),"")</f>
        <v/>
      </c>
      <c r="H619" s="18" t="str">
        <f>IF(IFERROR(FIND(H$13,INDEX(DATOS!BS:BS,MATCH(CHECKLIST!B619,DATOS!B:B,0),1),1),"")="",IF(IFERROR(FIND("VENCIDA",INDEX(DATOS!AC:AC,MATCH(CHECKLIST!B619,DATOS!B:B,0),1),1),"")="","","VENCIDO"),"X")</f>
        <v/>
      </c>
      <c r="I619" s="18" t="str">
        <f>IFERROR(IF(INDEX(DATOS!AU:AU,MATCH(CHECKLIST!B619,DATOS!B:B,0),1)=0,"",INDEX(DATOS!AU:AU,MATCH(CHECKLIST!B619,DATOS!B:B,0),1)),"")</f>
        <v/>
      </c>
      <c r="J619" s="18" t="str">
        <f>IFERROR(IF(INDEX(DATOS!AS:AS,MATCH(CHECKLIST!B619,DATOS!B:B,0),1)=0,"",INDEX(DATOS!AS:AS,MATCH(CHECKLIST!B619,DATOS!B:B,0),1)),"")</f>
        <v/>
      </c>
      <c r="K619" s="50" t="str">
        <f>IFERROR(IF(INDEX(DATOS!AT:AT,MATCH(CHECKLIST!B619,DATOS!B:B,0),1)=0,"",INDEX(DATOS!AT:AT,MATCH(CHECKLIST!B619,DATOS!B:B,0),1)),"")</f>
        <v/>
      </c>
      <c r="L619" s="18" t="str">
        <f>IFERROR(IF(INDEX(DATOS!AV:AV,MATCH(CHECKLIST!B619,DATOS!B:B,0),1)=0,"",INDEX(DATOS!AV:AV,MATCH(CHECKLIST!B619,DATOS!B:B,0),1)),"")</f>
        <v/>
      </c>
      <c r="M619" s="18" t="str">
        <f>IFERROR(IF(INDEX(DATOS!AV:AV,MATCH(CHECKLIST!B619,DATOS!B:B,0),1)=0,"",INDEX(DATOS!AV:AV,MATCH(CHECKLIST!B619,DATOS!B:B,0),1)),"")</f>
        <v/>
      </c>
      <c r="N619" s="50" t="str">
        <f ca="1">IFERROR(IF(INDEX(DATOS!K:K,MATCH(CHECKLIST!B619,DATOS!B:B,0),1)="","X",IF(INDEX(DATOS!K:K,MATCH(CHECKLIST!B619,DATOS!B:B,0),1)&gt;YEAR(TODAY())-1,"","VENCIDA")),"")</f>
        <v/>
      </c>
      <c r="O619" s="50"/>
      <c r="P619" s="18" t="str">
        <f>IFERROR(IF(INDEX(DATOS!AW:AW,MATCH(CHECKLIST!B619,DATOS!B:B,0),1)=0,"",INDEX(DATOS!AW:AW,MATCH(CHECKLIST!B619,DATOS!B:B,0),1)),"")</f>
        <v/>
      </c>
      <c r="Q619" s="18" t="str">
        <f>IFERROR(IF(INDEX(DATOS!AX:AX,MATCH(CHECKLIST!B619,DATOS!B:B,0),1)=0,"",INDEX(DATOS!AX:AX,MATCH(CHECKLIST!B619,DATOS!B:B,0),1)),"")</f>
        <v/>
      </c>
      <c r="R619" t="str">
        <f>IF(B619="","",1)</f>
        <v/>
      </c>
      <c r="S619" t="str">
        <f t="shared" si="29"/>
        <v/>
      </c>
      <c r="U619" t="str">
        <f t="shared" si="27"/>
        <v/>
      </c>
      <c r="V619" t="str">
        <f t="shared" si="28"/>
        <v/>
      </c>
    </row>
    <row r="620" spans="1:22" x14ac:dyDescent="0.25">
      <c r="A620" s="13">
        <v>607</v>
      </c>
      <c r="B620" t="str">
        <f>IFERROR(INDEX(DATOS!B:B,MATCH(CHECKLIST!A620,DATOS!BM:BM,0),1),"")</f>
        <v/>
      </c>
      <c r="C620" t="str">
        <f>IFERROR(INDEX(DATOS!I:I,MATCH(CHECKLIST!A620,DATOS!BM:BM,0),1),"")</f>
        <v/>
      </c>
      <c r="D620" t="str">
        <f>IFERROR(INDEX(DATOS!R:R,MATCH(CHECKLIST!E620,DATOS!F:F,0),1),"")</f>
        <v/>
      </c>
      <c r="E620" s="17" t="str">
        <f>IFERROR(INDEX(DATOS!F:F,MATCH(CHECKLIST!A620,DATOS!BM:BM,0),1),"")</f>
        <v/>
      </c>
      <c r="F620" s="3" t="str">
        <f>IFERROR(IF(INDEX(DATOS!AL:AL,MATCH(CHECKLIST!B620,DATOS!B:B,0),1)=0,"",INDEX(DATOS!AL:AL,MATCH(CHECKLIST!B620,DATOS!B:B,0),1)),"")</f>
        <v/>
      </c>
      <c r="G620" s="18" t="str">
        <f>IFERROR(IF(INDEX(DATOS!AQ:AQ,MATCH(CHECKLIST!B620,DATOS!B:B,0),1)=0,"",INDEX(DATOS!AQ:AQ,MATCH(CHECKLIST!B620,DATOS!B:B,0),1)),"")</f>
        <v/>
      </c>
      <c r="H620" s="18" t="str">
        <f>IF(IFERROR(FIND(H$13,INDEX(DATOS!BS:BS,MATCH(CHECKLIST!B620,DATOS!B:B,0),1),1),"")="",IF(IFERROR(FIND("VENCIDA",INDEX(DATOS!AC:AC,MATCH(CHECKLIST!B620,DATOS!B:B,0),1),1),"")="","","VENCIDO"),"X")</f>
        <v/>
      </c>
      <c r="I620" s="18" t="str">
        <f>IFERROR(IF(INDEX(DATOS!AU:AU,MATCH(CHECKLIST!B620,DATOS!B:B,0),1)=0,"",INDEX(DATOS!AU:AU,MATCH(CHECKLIST!B620,DATOS!B:B,0),1)),"")</f>
        <v/>
      </c>
      <c r="J620" s="18" t="str">
        <f>IFERROR(IF(INDEX(DATOS!AS:AS,MATCH(CHECKLIST!B620,DATOS!B:B,0),1)=0,"",INDEX(DATOS!AS:AS,MATCH(CHECKLIST!B620,DATOS!B:B,0),1)),"")</f>
        <v/>
      </c>
      <c r="K620" s="50" t="str">
        <f>IFERROR(IF(INDEX(DATOS!AT:AT,MATCH(CHECKLIST!B620,DATOS!B:B,0),1)=0,"",INDEX(DATOS!AT:AT,MATCH(CHECKLIST!B620,DATOS!B:B,0),1)),"")</f>
        <v/>
      </c>
      <c r="L620" s="18" t="str">
        <f>IFERROR(IF(INDEX(DATOS!AV:AV,MATCH(CHECKLIST!B620,DATOS!B:B,0),1)=0,"",INDEX(DATOS!AV:AV,MATCH(CHECKLIST!B620,DATOS!B:B,0),1)),"")</f>
        <v/>
      </c>
      <c r="M620" s="18" t="str">
        <f>IFERROR(IF(INDEX(DATOS!AV:AV,MATCH(CHECKLIST!B620,DATOS!B:B,0),1)=0,"",INDEX(DATOS!AV:AV,MATCH(CHECKLIST!B620,DATOS!B:B,0),1)),"")</f>
        <v/>
      </c>
      <c r="N620" s="50" t="str">
        <f ca="1">IFERROR(IF(INDEX(DATOS!K:K,MATCH(CHECKLIST!B620,DATOS!B:B,0),1)="","X",IF(INDEX(DATOS!K:K,MATCH(CHECKLIST!B620,DATOS!B:B,0),1)&gt;YEAR(TODAY())-1,"","VENCIDA")),"")</f>
        <v/>
      </c>
      <c r="O620" s="50"/>
      <c r="P620" s="18" t="str">
        <f>IFERROR(IF(INDEX(DATOS!AW:AW,MATCH(CHECKLIST!B620,DATOS!B:B,0),1)=0,"",INDEX(DATOS!AW:AW,MATCH(CHECKLIST!B620,DATOS!B:B,0),1)),"")</f>
        <v/>
      </c>
      <c r="Q620" s="18" t="str">
        <f>IFERROR(IF(INDEX(DATOS!AX:AX,MATCH(CHECKLIST!B620,DATOS!B:B,0),1)=0,"",INDEX(DATOS!AX:AX,MATCH(CHECKLIST!B620,DATOS!B:B,0),1)),"")</f>
        <v/>
      </c>
      <c r="S620">
        <f t="shared" si="29"/>
        <v>0</v>
      </c>
      <c r="U620" t="str">
        <f t="shared" si="27"/>
        <v/>
      </c>
      <c r="V620" t="str">
        <f t="shared" si="28"/>
        <v/>
      </c>
    </row>
    <row r="621" spans="1:22" x14ac:dyDescent="0.25">
      <c r="A621" s="13">
        <v>608</v>
      </c>
      <c r="B621" t="str">
        <f>IFERROR(INDEX(DATOS!B:B,MATCH(CHECKLIST!A621,DATOS!BM:BM,0),1),"")</f>
        <v/>
      </c>
      <c r="C621" t="str">
        <f>IFERROR(INDEX(DATOS!I:I,MATCH(CHECKLIST!A621,DATOS!BM:BM,0),1),"")</f>
        <v/>
      </c>
      <c r="D621" t="str">
        <f>IFERROR(INDEX(DATOS!R:R,MATCH(CHECKLIST!E621,DATOS!F:F,0),1),"")</f>
        <v/>
      </c>
      <c r="E621" s="17" t="str">
        <f>IFERROR(INDEX(DATOS!F:F,MATCH(CHECKLIST!A621,DATOS!BM:BM,0),1),"")</f>
        <v/>
      </c>
      <c r="F621" s="3" t="str">
        <f>IFERROR(IF(INDEX(DATOS!AL:AL,MATCH(CHECKLIST!B621,DATOS!B:B,0),1)=0,"",INDEX(DATOS!AL:AL,MATCH(CHECKLIST!B621,DATOS!B:B,0),1)),"")</f>
        <v/>
      </c>
      <c r="G621" s="18" t="str">
        <f>IFERROR(IF(INDEX(DATOS!AQ:AQ,MATCH(CHECKLIST!B621,DATOS!B:B,0),1)=0,"",INDEX(DATOS!AQ:AQ,MATCH(CHECKLIST!B621,DATOS!B:B,0),1)),"")</f>
        <v/>
      </c>
      <c r="H621" s="18" t="str">
        <f>IF(IFERROR(FIND(H$13,INDEX(DATOS!BS:BS,MATCH(CHECKLIST!B621,DATOS!B:B,0),1),1),"")="",IF(IFERROR(FIND("VENCIDA",INDEX(DATOS!AC:AC,MATCH(CHECKLIST!B621,DATOS!B:B,0),1),1),"")="","","VENCIDO"),"X")</f>
        <v/>
      </c>
      <c r="I621" s="18" t="str">
        <f>IFERROR(IF(INDEX(DATOS!AU:AU,MATCH(CHECKLIST!B621,DATOS!B:B,0),1)=0,"",INDEX(DATOS!AU:AU,MATCH(CHECKLIST!B621,DATOS!B:B,0),1)),"")</f>
        <v/>
      </c>
      <c r="J621" s="18" t="str">
        <f>IFERROR(IF(INDEX(DATOS!AS:AS,MATCH(CHECKLIST!B621,DATOS!B:B,0),1)=0,"",INDEX(DATOS!AS:AS,MATCH(CHECKLIST!B621,DATOS!B:B,0),1)),"")</f>
        <v/>
      </c>
      <c r="K621" s="50" t="str">
        <f>IFERROR(IF(INDEX(DATOS!AT:AT,MATCH(CHECKLIST!B621,DATOS!B:B,0),1)=0,"",INDEX(DATOS!AT:AT,MATCH(CHECKLIST!B621,DATOS!B:B,0),1)),"")</f>
        <v/>
      </c>
      <c r="L621" s="18" t="str">
        <f>IFERROR(IF(INDEX(DATOS!AV:AV,MATCH(CHECKLIST!B621,DATOS!B:B,0),1)=0,"",INDEX(DATOS!AV:AV,MATCH(CHECKLIST!B621,DATOS!B:B,0),1)),"")</f>
        <v/>
      </c>
      <c r="M621" s="18" t="str">
        <f>IFERROR(IF(INDEX(DATOS!AV:AV,MATCH(CHECKLIST!B621,DATOS!B:B,0),1)=0,"",INDEX(DATOS!AV:AV,MATCH(CHECKLIST!B621,DATOS!B:B,0),1)),"")</f>
        <v/>
      </c>
      <c r="N621" s="50" t="str">
        <f ca="1">IFERROR(IF(INDEX(DATOS!K:K,MATCH(CHECKLIST!B621,DATOS!B:B,0),1)="","X",IF(INDEX(DATOS!K:K,MATCH(CHECKLIST!B621,DATOS!B:B,0),1)&gt;YEAR(TODAY())-1,"","VENCIDA")),"")</f>
        <v/>
      </c>
      <c r="O621" s="50"/>
      <c r="P621" s="18" t="str">
        <f>IFERROR(IF(INDEX(DATOS!AW:AW,MATCH(CHECKLIST!B621,DATOS!B:B,0),1)=0,"",INDEX(DATOS!AW:AW,MATCH(CHECKLIST!B621,DATOS!B:B,0),1)),"")</f>
        <v/>
      </c>
      <c r="Q621" s="18" t="str">
        <f>IFERROR(IF(INDEX(DATOS!AX:AX,MATCH(CHECKLIST!B621,DATOS!B:B,0),1)=0,"",INDEX(DATOS!AX:AX,MATCH(CHECKLIST!B621,DATOS!B:B,0),1)),"")</f>
        <v/>
      </c>
      <c r="R621" t="str">
        <f>IF(B621="","",1)</f>
        <v/>
      </c>
      <c r="S621" t="str">
        <f t="shared" si="29"/>
        <v/>
      </c>
      <c r="U621" t="str">
        <f t="shared" si="27"/>
        <v/>
      </c>
      <c r="V621" t="str">
        <f t="shared" si="28"/>
        <v/>
      </c>
    </row>
    <row r="622" spans="1:22" x14ac:dyDescent="0.25">
      <c r="A622" s="13">
        <v>609</v>
      </c>
      <c r="B622" t="str">
        <f>IFERROR(INDEX(DATOS!B:B,MATCH(CHECKLIST!A622,DATOS!BM:BM,0),1),"")</f>
        <v/>
      </c>
      <c r="C622" t="str">
        <f>IFERROR(INDEX(DATOS!I:I,MATCH(CHECKLIST!A622,DATOS!BM:BM,0),1),"")</f>
        <v/>
      </c>
      <c r="D622" t="str">
        <f>IFERROR(INDEX(DATOS!R:R,MATCH(CHECKLIST!E622,DATOS!F:F,0),1),"")</f>
        <v/>
      </c>
      <c r="E622" s="17" t="str">
        <f>IFERROR(INDEX(DATOS!F:F,MATCH(CHECKLIST!A622,DATOS!BM:BM,0),1),"")</f>
        <v/>
      </c>
      <c r="F622" s="3" t="str">
        <f>IFERROR(IF(INDEX(DATOS!AL:AL,MATCH(CHECKLIST!B622,DATOS!B:B,0),1)=0,"",INDEX(DATOS!AL:AL,MATCH(CHECKLIST!B622,DATOS!B:B,0),1)),"")</f>
        <v/>
      </c>
      <c r="G622" s="18" t="str">
        <f>IFERROR(IF(INDEX(DATOS!AQ:AQ,MATCH(CHECKLIST!B622,DATOS!B:B,0),1)=0,"",INDEX(DATOS!AQ:AQ,MATCH(CHECKLIST!B622,DATOS!B:B,0),1)),"")</f>
        <v/>
      </c>
      <c r="H622" s="18" t="str">
        <f>IF(IFERROR(FIND(H$13,INDEX(DATOS!BS:BS,MATCH(CHECKLIST!B622,DATOS!B:B,0),1),1),"")="",IF(IFERROR(FIND("VENCIDA",INDEX(DATOS!AC:AC,MATCH(CHECKLIST!B622,DATOS!B:B,0),1),1),"")="","","VENCIDO"),"X")</f>
        <v/>
      </c>
      <c r="I622" s="18" t="str">
        <f>IFERROR(IF(INDEX(DATOS!AU:AU,MATCH(CHECKLIST!B622,DATOS!B:B,0),1)=0,"",INDEX(DATOS!AU:AU,MATCH(CHECKLIST!B622,DATOS!B:B,0),1)),"")</f>
        <v/>
      </c>
      <c r="J622" s="18" t="str">
        <f>IFERROR(IF(INDEX(DATOS!AS:AS,MATCH(CHECKLIST!B622,DATOS!B:B,0),1)=0,"",INDEX(DATOS!AS:AS,MATCH(CHECKLIST!B622,DATOS!B:B,0),1)),"")</f>
        <v/>
      </c>
      <c r="K622" s="50" t="str">
        <f>IFERROR(IF(INDEX(DATOS!AT:AT,MATCH(CHECKLIST!B622,DATOS!B:B,0),1)=0,"",INDEX(DATOS!AT:AT,MATCH(CHECKLIST!B622,DATOS!B:B,0),1)),"")</f>
        <v/>
      </c>
      <c r="L622" s="18" t="str">
        <f>IFERROR(IF(INDEX(DATOS!AV:AV,MATCH(CHECKLIST!B622,DATOS!B:B,0),1)=0,"",INDEX(DATOS!AV:AV,MATCH(CHECKLIST!B622,DATOS!B:B,0),1)),"")</f>
        <v/>
      </c>
      <c r="M622" s="18" t="str">
        <f>IFERROR(IF(INDEX(DATOS!AV:AV,MATCH(CHECKLIST!B622,DATOS!B:B,0),1)=0,"",INDEX(DATOS!AV:AV,MATCH(CHECKLIST!B622,DATOS!B:B,0),1)),"")</f>
        <v/>
      </c>
      <c r="N622" s="50" t="str">
        <f ca="1">IFERROR(IF(INDEX(DATOS!K:K,MATCH(CHECKLIST!B622,DATOS!B:B,0),1)="","X",IF(INDEX(DATOS!K:K,MATCH(CHECKLIST!B622,DATOS!B:B,0),1)&gt;YEAR(TODAY())-1,"","VENCIDA")),"")</f>
        <v/>
      </c>
      <c r="O622" s="50"/>
      <c r="P622" s="18" t="str">
        <f>IFERROR(IF(INDEX(DATOS!AW:AW,MATCH(CHECKLIST!B622,DATOS!B:B,0),1)=0,"",INDEX(DATOS!AW:AW,MATCH(CHECKLIST!B622,DATOS!B:B,0),1)),"")</f>
        <v/>
      </c>
      <c r="Q622" s="18" t="str">
        <f>IFERROR(IF(INDEX(DATOS!AX:AX,MATCH(CHECKLIST!B622,DATOS!B:B,0),1)=0,"",INDEX(DATOS!AX:AX,MATCH(CHECKLIST!B622,DATOS!B:B,0),1)),"")</f>
        <v/>
      </c>
      <c r="S622">
        <f t="shared" si="29"/>
        <v>0</v>
      </c>
      <c r="U622" t="str">
        <f t="shared" si="27"/>
        <v/>
      </c>
      <c r="V622" t="str">
        <f t="shared" si="28"/>
        <v/>
      </c>
    </row>
    <row r="623" spans="1:22" x14ac:dyDescent="0.25">
      <c r="A623" s="13">
        <v>610</v>
      </c>
      <c r="B623" t="str">
        <f>IFERROR(INDEX(DATOS!B:B,MATCH(CHECKLIST!A623,DATOS!BM:BM,0),1),"")</f>
        <v/>
      </c>
      <c r="C623" t="str">
        <f>IFERROR(INDEX(DATOS!I:I,MATCH(CHECKLIST!A623,DATOS!BM:BM,0),1),"")</f>
        <v/>
      </c>
      <c r="D623" t="str">
        <f>IFERROR(INDEX(DATOS!R:R,MATCH(CHECKLIST!E623,DATOS!F:F,0),1),"")</f>
        <v/>
      </c>
      <c r="E623" s="17" t="str">
        <f>IFERROR(INDEX(DATOS!F:F,MATCH(CHECKLIST!A623,DATOS!BM:BM,0),1),"")</f>
        <v/>
      </c>
      <c r="F623" s="3" t="str">
        <f>IFERROR(IF(INDEX(DATOS!AL:AL,MATCH(CHECKLIST!B623,DATOS!B:B,0),1)=0,"",INDEX(DATOS!AL:AL,MATCH(CHECKLIST!B623,DATOS!B:B,0),1)),"")</f>
        <v/>
      </c>
      <c r="G623" s="18" t="str">
        <f>IFERROR(IF(INDEX(DATOS!AQ:AQ,MATCH(CHECKLIST!B623,DATOS!B:B,0),1)=0,"",INDEX(DATOS!AQ:AQ,MATCH(CHECKLIST!B623,DATOS!B:B,0),1)),"")</f>
        <v/>
      </c>
      <c r="H623" s="18" t="str">
        <f>IF(IFERROR(FIND(H$13,INDEX(DATOS!BS:BS,MATCH(CHECKLIST!B623,DATOS!B:B,0),1),1),"")="",IF(IFERROR(FIND("VENCIDA",INDEX(DATOS!AC:AC,MATCH(CHECKLIST!B623,DATOS!B:B,0),1),1),"")="","","VENCIDO"),"X")</f>
        <v/>
      </c>
      <c r="I623" s="18" t="str">
        <f>IFERROR(IF(INDEX(DATOS!AU:AU,MATCH(CHECKLIST!B623,DATOS!B:B,0),1)=0,"",INDEX(DATOS!AU:AU,MATCH(CHECKLIST!B623,DATOS!B:B,0),1)),"")</f>
        <v/>
      </c>
      <c r="J623" s="18" t="str">
        <f>IFERROR(IF(INDEX(DATOS!AS:AS,MATCH(CHECKLIST!B623,DATOS!B:B,0),1)=0,"",INDEX(DATOS!AS:AS,MATCH(CHECKLIST!B623,DATOS!B:B,0),1)),"")</f>
        <v/>
      </c>
      <c r="K623" s="50" t="str">
        <f>IFERROR(IF(INDEX(DATOS!AT:AT,MATCH(CHECKLIST!B623,DATOS!B:B,0),1)=0,"",INDEX(DATOS!AT:AT,MATCH(CHECKLIST!B623,DATOS!B:B,0),1)),"")</f>
        <v/>
      </c>
      <c r="L623" s="18" t="str">
        <f>IFERROR(IF(INDEX(DATOS!AV:AV,MATCH(CHECKLIST!B623,DATOS!B:B,0),1)=0,"",INDEX(DATOS!AV:AV,MATCH(CHECKLIST!B623,DATOS!B:B,0),1)),"")</f>
        <v/>
      </c>
      <c r="M623" s="18" t="str">
        <f>IFERROR(IF(INDEX(DATOS!AV:AV,MATCH(CHECKLIST!B623,DATOS!B:B,0),1)=0,"",INDEX(DATOS!AV:AV,MATCH(CHECKLIST!B623,DATOS!B:B,0),1)),"")</f>
        <v/>
      </c>
      <c r="N623" s="50" t="str">
        <f ca="1">IFERROR(IF(INDEX(DATOS!K:K,MATCH(CHECKLIST!B623,DATOS!B:B,0),1)="","X",IF(INDEX(DATOS!K:K,MATCH(CHECKLIST!B623,DATOS!B:B,0),1)&gt;YEAR(TODAY())-1,"","VENCIDA")),"")</f>
        <v/>
      </c>
      <c r="O623" s="50"/>
      <c r="P623" s="18" t="str">
        <f>IFERROR(IF(INDEX(DATOS!AW:AW,MATCH(CHECKLIST!B623,DATOS!B:B,0),1)=0,"",INDEX(DATOS!AW:AW,MATCH(CHECKLIST!B623,DATOS!B:B,0),1)),"")</f>
        <v/>
      </c>
      <c r="Q623" s="18" t="str">
        <f>IFERROR(IF(INDEX(DATOS!AX:AX,MATCH(CHECKLIST!B623,DATOS!B:B,0),1)=0,"",INDEX(DATOS!AX:AX,MATCH(CHECKLIST!B623,DATOS!B:B,0),1)),"")</f>
        <v/>
      </c>
      <c r="R623" t="str">
        <f>IF(B623="","",1)</f>
        <v/>
      </c>
      <c r="S623" t="str">
        <f t="shared" si="29"/>
        <v/>
      </c>
      <c r="U623" t="str">
        <f t="shared" si="27"/>
        <v/>
      </c>
      <c r="V623" t="str">
        <f t="shared" si="28"/>
        <v/>
      </c>
    </row>
    <row r="624" spans="1:22" x14ac:dyDescent="0.25">
      <c r="A624" s="13">
        <v>611</v>
      </c>
      <c r="B624" t="str">
        <f>IFERROR(INDEX(DATOS!B:B,MATCH(CHECKLIST!A624,DATOS!BM:BM,0),1),"")</f>
        <v/>
      </c>
      <c r="C624" t="str">
        <f>IFERROR(INDEX(DATOS!I:I,MATCH(CHECKLIST!A624,DATOS!BM:BM,0),1),"")</f>
        <v/>
      </c>
      <c r="D624" t="str">
        <f>IFERROR(INDEX(DATOS!R:R,MATCH(CHECKLIST!E624,DATOS!F:F,0),1),"")</f>
        <v/>
      </c>
      <c r="E624" s="17" t="str">
        <f>IFERROR(INDEX(DATOS!F:F,MATCH(CHECKLIST!A624,DATOS!BM:BM,0),1),"")</f>
        <v/>
      </c>
      <c r="F624" s="3" t="str">
        <f>IFERROR(IF(INDEX(DATOS!AL:AL,MATCH(CHECKLIST!B624,DATOS!B:B,0),1)=0,"",INDEX(DATOS!AL:AL,MATCH(CHECKLIST!B624,DATOS!B:B,0),1)),"")</f>
        <v/>
      </c>
      <c r="G624" s="18" t="str">
        <f>IFERROR(IF(INDEX(DATOS!AQ:AQ,MATCH(CHECKLIST!B624,DATOS!B:B,0),1)=0,"",INDEX(DATOS!AQ:AQ,MATCH(CHECKLIST!B624,DATOS!B:B,0),1)),"")</f>
        <v/>
      </c>
      <c r="H624" s="18" t="str">
        <f>IF(IFERROR(FIND(H$13,INDEX(DATOS!BS:BS,MATCH(CHECKLIST!B624,DATOS!B:B,0),1),1),"")="",IF(IFERROR(FIND("VENCIDA",INDEX(DATOS!AC:AC,MATCH(CHECKLIST!B624,DATOS!B:B,0),1),1),"")="","","VENCIDO"),"X")</f>
        <v/>
      </c>
      <c r="I624" s="18" t="str">
        <f>IFERROR(IF(INDEX(DATOS!AU:AU,MATCH(CHECKLIST!B624,DATOS!B:B,0),1)=0,"",INDEX(DATOS!AU:AU,MATCH(CHECKLIST!B624,DATOS!B:B,0),1)),"")</f>
        <v/>
      </c>
      <c r="J624" s="18" t="str">
        <f>IFERROR(IF(INDEX(DATOS!AS:AS,MATCH(CHECKLIST!B624,DATOS!B:B,0),1)=0,"",INDEX(DATOS!AS:AS,MATCH(CHECKLIST!B624,DATOS!B:B,0),1)),"")</f>
        <v/>
      </c>
      <c r="K624" s="50" t="str">
        <f>IFERROR(IF(INDEX(DATOS!AT:AT,MATCH(CHECKLIST!B624,DATOS!B:B,0),1)=0,"",INDEX(DATOS!AT:AT,MATCH(CHECKLIST!B624,DATOS!B:B,0),1)),"")</f>
        <v/>
      </c>
      <c r="L624" s="18" t="str">
        <f>IFERROR(IF(INDEX(DATOS!AV:AV,MATCH(CHECKLIST!B624,DATOS!B:B,0),1)=0,"",INDEX(DATOS!AV:AV,MATCH(CHECKLIST!B624,DATOS!B:B,0),1)),"")</f>
        <v/>
      </c>
      <c r="M624" s="18" t="str">
        <f>IFERROR(IF(INDEX(DATOS!AV:AV,MATCH(CHECKLIST!B624,DATOS!B:B,0),1)=0,"",INDEX(DATOS!AV:AV,MATCH(CHECKLIST!B624,DATOS!B:B,0),1)),"")</f>
        <v/>
      </c>
      <c r="N624" s="50" t="str">
        <f ca="1">IFERROR(IF(INDEX(DATOS!K:K,MATCH(CHECKLIST!B624,DATOS!B:B,0),1)="","X",IF(INDEX(DATOS!K:K,MATCH(CHECKLIST!B624,DATOS!B:B,0),1)&gt;YEAR(TODAY())-1,"","VENCIDA")),"")</f>
        <v/>
      </c>
      <c r="O624" s="50"/>
      <c r="P624" s="18" t="str">
        <f>IFERROR(IF(INDEX(DATOS!AW:AW,MATCH(CHECKLIST!B624,DATOS!B:B,0),1)=0,"",INDEX(DATOS!AW:AW,MATCH(CHECKLIST!B624,DATOS!B:B,0),1)),"")</f>
        <v/>
      </c>
      <c r="Q624" s="18" t="str">
        <f>IFERROR(IF(INDEX(DATOS!AX:AX,MATCH(CHECKLIST!B624,DATOS!B:B,0),1)=0,"",INDEX(DATOS!AX:AX,MATCH(CHECKLIST!B624,DATOS!B:B,0),1)),"")</f>
        <v/>
      </c>
      <c r="S624">
        <f t="shared" si="29"/>
        <v>0</v>
      </c>
      <c r="U624" t="str">
        <f t="shared" si="27"/>
        <v/>
      </c>
      <c r="V624" t="str">
        <f t="shared" si="28"/>
        <v/>
      </c>
    </row>
    <row r="625" spans="1:22" x14ac:dyDescent="0.25">
      <c r="A625" s="13">
        <v>612</v>
      </c>
      <c r="B625" t="str">
        <f>IFERROR(INDEX(DATOS!B:B,MATCH(CHECKLIST!A625,DATOS!BM:BM,0),1),"")</f>
        <v/>
      </c>
      <c r="C625" t="str">
        <f>IFERROR(INDEX(DATOS!I:I,MATCH(CHECKLIST!A625,DATOS!BM:BM,0),1),"")</f>
        <v/>
      </c>
      <c r="D625" t="str">
        <f>IFERROR(INDEX(DATOS!R:R,MATCH(CHECKLIST!E625,DATOS!F:F,0),1),"")</f>
        <v/>
      </c>
      <c r="E625" s="17" t="str">
        <f>IFERROR(INDEX(DATOS!F:F,MATCH(CHECKLIST!A625,DATOS!BM:BM,0),1),"")</f>
        <v/>
      </c>
      <c r="F625" s="3" t="str">
        <f>IFERROR(IF(INDEX(DATOS!AL:AL,MATCH(CHECKLIST!B625,DATOS!B:B,0),1)=0,"",INDEX(DATOS!AL:AL,MATCH(CHECKLIST!B625,DATOS!B:B,0),1)),"")</f>
        <v/>
      </c>
      <c r="G625" s="18" t="str">
        <f>IFERROR(IF(INDEX(DATOS!AQ:AQ,MATCH(CHECKLIST!B625,DATOS!B:B,0),1)=0,"",INDEX(DATOS!AQ:AQ,MATCH(CHECKLIST!B625,DATOS!B:B,0),1)),"")</f>
        <v/>
      </c>
      <c r="H625" s="18" t="str">
        <f>IF(IFERROR(FIND(H$13,INDEX(DATOS!BS:BS,MATCH(CHECKLIST!B625,DATOS!B:B,0),1),1),"")="",IF(IFERROR(FIND("VENCIDA",INDEX(DATOS!AC:AC,MATCH(CHECKLIST!B625,DATOS!B:B,0),1),1),"")="","","VENCIDO"),"X")</f>
        <v/>
      </c>
      <c r="I625" s="18" t="str">
        <f>IFERROR(IF(INDEX(DATOS!AU:AU,MATCH(CHECKLIST!B625,DATOS!B:B,0),1)=0,"",INDEX(DATOS!AU:AU,MATCH(CHECKLIST!B625,DATOS!B:B,0),1)),"")</f>
        <v/>
      </c>
      <c r="J625" s="18" t="str">
        <f>IFERROR(IF(INDEX(DATOS!AS:AS,MATCH(CHECKLIST!B625,DATOS!B:B,0),1)=0,"",INDEX(DATOS!AS:AS,MATCH(CHECKLIST!B625,DATOS!B:B,0),1)),"")</f>
        <v/>
      </c>
      <c r="K625" s="50" t="str">
        <f>IFERROR(IF(INDEX(DATOS!AT:AT,MATCH(CHECKLIST!B625,DATOS!B:B,0),1)=0,"",INDEX(DATOS!AT:AT,MATCH(CHECKLIST!B625,DATOS!B:B,0),1)),"")</f>
        <v/>
      </c>
      <c r="L625" s="18" t="str">
        <f>IFERROR(IF(INDEX(DATOS!AV:AV,MATCH(CHECKLIST!B625,DATOS!B:B,0),1)=0,"",INDEX(DATOS!AV:AV,MATCH(CHECKLIST!B625,DATOS!B:B,0),1)),"")</f>
        <v/>
      </c>
      <c r="M625" s="18" t="str">
        <f>IFERROR(IF(INDEX(DATOS!AV:AV,MATCH(CHECKLIST!B625,DATOS!B:B,0),1)=0,"",INDEX(DATOS!AV:AV,MATCH(CHECKLIST!B625,DATOS!B:B,0),1)),"")</f>
        <v/>
      </c>
      <c r="N625" s="50" t="str">
        <f ca="1">IFERROR(IF(INDEX(DATOS!K:K,MATCH(CHECKLIST!B625,DATOS!B:B,0),1)="","X",IF(INDEX(DATOS!K:K,MATCH(CHECKLIST!B625,DATOS!B:B,0),1)&gt;YEAR(TODAY())-1,"","VENCIDA")),"")</f>
        <v/>
      </c>
      <c r="O625" s="50"/>
      <c r="P625" s="18" t="str">
        <f>IFERROR(IF(INDEX(DATOS!AW:AW,MATCH(CHECKLIST!B625,DATOS!B:B,0),1)=0,"",INDEX(DATOS!AW:AW,MATCH(CHECKLIST!B625,DATOS!B:B,0),1)),"")</f>
        <v/>
      </c>
      <c r="Q625" s="18" t="str">
        <f>IFERROR(IF(INDEX(DATOS!AX:AX,MATCH(CHECKLIST!B625,DATOS!B:B,0),1)=0,"",INDEX(DATOS!AX:AX,MATCH(CHECKLIST!B625,DATOS!B:B,0),1)),"")</f>
        <v/>
      </c>
      <c r="R625" t="str">
        <f>IF(B625="","",1)</f>
        <v/>
      </c>
      <c r="S625" t="str">
        <f t="shared" si="29"/>
        <v/>
      </c>
      <c r="U625" t="str">
        <f t="shared" si="27"/>
        <v/>
      </c>
      <c r="V625" t="str">
        <f t="shared" si="28"/>
        <v/>
      </c>
    </row>
    <row r="626" spans="1:22" x14ac:dyDescent="0.25">
      <c r="A626" s="13">
        <v>613</v>
      </c>
      <c r="B626" t="str">
        <f>IFERROR(INDEX(DATOS!B:B,MATCH(CHECKLIST!A626,DATOS!BM:BM,0),1),"")</f>
        <v/>
      </c>
      <c r="C626" t="str">
        <f>IFERROR(INDEX(DATOS!I:I,MATCH(CHECKLIST!A626,DATOS!BM:BM,0),1),"")</f>
        <v/>
      </c>
      <c r="D626" t="str">
        <f>IFERROR(INDEX(DATOS!R:R,MATCH(CHECKLIST!E626,DATOS!F:F,0),1),"")</f>
        <v/>
      </c>
      <c r="E626" s="17" t="str">
        <f>IFERROR(INDEX(DATOS!F:F,MATCH(CHECKLIST!A626,DATOS!BM:BM,0),1),"")</f>
        <v/>
      </c>
      <c r="F626" s="3" t="str">
        <f>IFERROR(IF(INDEX(DATOS!AL:AL,MATCH(CHECKLIST!B626,DATOS!B:B,0),1)=0,"",INDEX(DATOS!AL:AL,MATCH(CHECKLIST!B626,DATOS!B:B,0),1)),"")</f>
        <v/>
      </c>
      <c r="G626" s="18" t="str">
        <f>IFERROR(IF(INDEX(DATOS!AQ:AQ,MATCH(CHECKLIST!B626,DATOS!B:B,0),1)=0,"",INDEX(DATOS!AQ:AQ,MATCH(CHECKLIST!B626,DATOS!B:B,0),1)),"")</f>
        <v/>
      </c>
      <c r="H626" s="18" t="str">
        <f>IF(IFERROR(FIND(H$13,INDEX(DATOS!BS:BS,MATCH(CHECKLIST!B626,DATOS!B:B,0),1),1),"")="",IF(IFERROR(FIND("VENCIDA",INDEX(DATOS!AC:AC,MATCH(CHECKLIST!B626,DATOS!B:B,0),1),1),"")="","","VENCIDO"),"X")</f>
        <v/>
      </c>
      <c r="I626" s="18" t="str">
        <f>IFERROR(IF(INDEX(DATOS!AU:AU,MATCH(CHECKLIST!B626,DATOS!B:B,0),1)=0,"",INDEX(DATOS!AU:AU,MATCH(CHECKLIST!B626,DATOS!B:B,0),1)),"")</f>
        <v/>
      </c>
      <c r="J626" s="18" t="str">
        <f>IFERROR(IF(INDEX(DATOS!AS:AS,MATCH(CHECKLIST!B626,DATOS!B:B,0),1)=0,"",INDEX(DATOS!AS:AS,MATCH(CHECKLIST!B626,DATOS!B:B,0),1)),"")</f>
        <v/>
      </c>
      <c r="K626" s="50" t="str">
        <f>IFERROR(IF(INDEX(DATOS!AT:AT,MATCH(CHECKLIST!B626,DATOS!B:B,0),1)=0,"",INDEX(DATOS!AT:AT,MATCH(CHECKLIST!B626,DATOS!B:B,0),1)),"")</f>
        <v/>
      </c>
      <c r="L626" s="18" t="str">
        <f>IFERROR(IF(INDEX(DATOS!AV:AV,MATCH(CHECKLIST!B626,DATOS!B:B,0),1)=0,"",INDEX(DATOS!AV:AV,MATCH(CHECKLIST!B626,DATOS!B:B,0),1)),"")</f>
        <v/>
      </c>
      <c r="M626" s="18" t="str">
        <f>IFERROR(IF(INDEX(DATOS!AV:AV,MATCH(CHECKLIST!B626,DATOS!B:B,0),1)=0,"",INDEX(DATOS!AV:AV,MATCH(CHECKLIST!B626,DATOS!B:B,0),1)),"")</f>
        <v/>
      </c>
      <c r="N626" s="50" t="str">
        <f ca="1">IFERROR(IF(INDEX(DATOS!K:K,MATCH(CHECKLIST!B626,DATOS!B:B,0),1)="","X",IF(INDEX(DATOS!K:K,MATCH(CHECKLIST!B626,DATOS!B:B,0),1)&gt;YEAR(TODAY())-1,"","VENCIDA")),"")</f>
        <v/>
      </c>
      <c r="O626" s="50"/>
      <c r="P626" s="18" t="str">
        <f>IFERROR(IF(INDEX(DATOS!AW:AW,MATCH(CHECKLIST!B626,DATOS!B:B,0),1)=0,"",INDEX(DATOS!AW:AW,MATCH(CHECKLIST!B626,DATOS!B:B,0),1)),"")</f>
        <v/>
      </c>
      <c r="Q626" s="18" t="str">
        <f>IFERROR(IF(INDEX(DATOS!AX:AX,MATCH(CHECKLIST!B626,DATOS!B:B,0),1)=0,"",INDEX(DATOS!AX:AX,MATCH(CHECKLIST!B626,DATOS!B:B,0),1)),"")</f>
        <v/>
      </c>
      <c r="S626">
        <f t="shared" si="29"/>
        <v>0</v>
      </c>
      <c r="U626" t="str">
        <f t="shared" si="27"/>
        <v/>
      </c>
      <c r="V626" t="str">
        <f t="shared" si="28"/>
        <v/>
      </c>
    </row>
    <row r="627" spans="1:22" x14ac:dyDescent="0.25">
      <c r="A627" s="13">
        <v>614</v>
      </c>
      <c r="B627" t="str">
        <f>IFERROR(INDEX(DATOS!B:B,MATCH(CHECKLIST!A627,DATOS!BM:BM,0),1),"")</f>
        <v/>
      </c>
      <c r="C627" t="str">
        <f>IFERROR(INDEX(DATOS!I:I,MATCH(CHECKLIST!A627,DATOS!BM:BM,0),1),"")</f>
        <v/>
      </c>
      <c r="D627" t="str">
        <f>IFERROR(INDEX(DATOS!R:R,MATCH(CHECKLIST!E627,DATOS!F:F,0),1),"")</f>
        <v/>
      </c>
      <c r="E627" s="17" t="str">
        <f>IFERROR(INDEX(DATOS!F:F,MATCH(CHECKLIST!A627,DATOS!BM:BM,0),1),"")</f>
        <v/>
      </c>
      <c r="F627" s="3" t="str">
        <f>IFERROR(IF(INDEX(DATOS!AL:AL,MATCH(CHECKLIST!B627,DATOS!B:B,0),1)=0,"",INDEX(DATOS!AL:AL,MATCH(CHECKLIST!B627,DATOS!B:B,0),1)),"")</f>
        <v/>
      </c>
      <c r="G627" s="18" t="str">
        <f>IFERROR(IF(INDEX(DATOS!AQ:AQ,MATCH(CHECKLIST!B627,DATOS!B:B,0),1)=0,"",INDEX(DATOS!AQ:AQ,MATCH(CHECKLIST!B627,DATOS!B:B,0),1)),"")</f>
        <v/>
      </c>
      <c r="H627" s="18" t="str">
        <f>IF(IFERROR(FIND(H$13,INDEX(DATOS!BS:BS,MATCH(CHECKLIST!B627,DATOS!B:B,0),1),1),"")="",IF(IFERROR(FIND("VENCIDA",INDEX(DATOS!AC:AC,MATCH(CHECKLIST!B627,DATOS!B:B,0),1),1),"")="","","VENCIDO"),"X")</f>
        <v/>
      </c>
      <c r="I627" s="18" t="str">
        <f>IFERROR(IF(INDEX(DATOS!AU:AU,MATCH(CHECKLIST!B627,DATOS!B:B,0),1)=0,"",INDEX(DATOS!AU:AU,MATCH(CHECKLIST!B627,DATOS!B:B,0),1)),"")</f>
        <v/>
      </c>
      <c r="J627" s="18" t="str">
        <f>IFERROR(IF(INDEX(DATOS!AS:AS,MATCH(CHECKLIST!B627,DATOS!B:B,0),1)=0,"",INDEX(DATOS!AS:AS,MATCH(CHECKLIST!B627,DATOS!B:B,0),1)),"")</f>
        <v/>
      </c>
      <c r="K627" s="50" t="str">
        <f>IFERROR(IF(INDEX(DATOS!AT:AT,MATCH(CHECKLIST!B627,DATOS!B:B,0),1)=0,"",INDEX(DATOS!AT:AT,MATCH(CHECKLIST!B627,DATOS!B:B,0),1)),"")</f>
        <v/>
      </c>
      <c r="L627" s="18" t="str">
        <f>IFERROR(IF(INDEX(DATOS!AV:AV,MATCH(CHECKLIST!B627,DATOS!B:B,0),1)=0,"",INDEX(DATOS!AV:AV,MATCH(CHECKLIST!B627,DATOS!B:B,0),1)),"")</f>
        <v/>
      </c>
      <c r="M627" s="18" t="str">
        <f>IFERROR(IF(INDEX(DATOS!AV:AV,MATCH(CHECKLIST!B627,DATOS!B:B,0),1)=0,"",INDEX(DATOS!AV:AV,MATCH(CHECKLIST!B627,DATOS!B:B,0),1)),"")</f>
        <v/>
      </c>
      <c r="N627" s="50" t="str">
        <f ca="1">IFERROR(IF(INDEX(DATOS!K:K,MATCH(CHECKLIST!B627,DATOS!B:B,0),1)="","X",IF(INDEX(DATOS!K:K,MATCH(CHECKLIST!B627,DATOS!B:B,0),1)&gt;YEAR(TODAY())-1,"","VENCIDA")),"")</f>
        <v/>
      </c>
      <c r="O627" s="50"/>
      <c r="P627" s="18" t="str">
        <f>IFERROR(IF(INDEX(DATOS!AW:AW,MATCH(CHECKLIST!B627,DATOS!B:B,0),1)=0,"",INDEX(DATOS!AW:AW,MATCH(CHECKLIST!B627,DATOS!B:B,0),1)),"")</f>
        <v/>
      </c>
      <c r="Q627" s="18" t="str">
        <f>IFERROR(IF(INDEX(DATOS!AX:AX,MATCH(CHECKLIST!B627,DATOS!B:B,0),1)=0,"",INDEX(DATOS!AX:AX,MATCH(CHECKLIST!B627,DATOS!B:B,0),1)),"")</f>
        <v/>
      </c>
      <c r="R627" t="str">
        <f>IF(B627="","",1)</f>
        <v/>
      </c>
      <c r="S627" t="str">
        <f t="shared" si="29"/>
        <v/>
      </c>
      <c r="U627" t="str">
        <f t="shared" si="27"/>
        <v/>
      </c>
      <c r="V627" t="str">
        <f t="shared" si="28"/>
        <v/>
      </c>
    </row>
    <row r="628" spans="1:22" x14ac:dyDescent="0.25">
      <c r="A628" s="13">
        <v>615</v>
      </c>
      <c r="B628" t="str">
        <f>IFERROR(INDEX(DATOS!B:B,MATCH(CHECKLIST!A628,DATOS!BM:BM,0),1),"")</f>
        <v/>
      </c>
      <c r="C628" t="str">
        <f>IFERROR(INDEX(DATOS!I:I,MATCH(CHECKLIST!A628,DATOS!BM:BM,0),1),"")</f>
        <v/>
      </c>
      <c r="D628" t="str">
        <f>IFERROR(INDEX(DATOS!R:R,MATCH(CHECKLIST!E628,DATOS!F:F,0),1),"")</f>
        <v/>
      </c>
      <c r="E628" s="17" t="str">
        <f>IFERROR(INDEX(DATOS!F:F,MATCH(CHECKLIST!A628,DATOS!BM:BM,0),1),"")</f>
        <v/>
      </c>
      <c r="F628" s="3" t="str">
        <f>IFERROR(IF(INDEX(DATOS!AL:AL,MATCH(CHECKLIST!B628,DATOS!B:B,0),1)=0,"",INDEX(DATOS!AL:AL,MATCH(CHECKLIST!B628,DATOS!B:B,0),1)),"")</f>
        <v/>
      </c>
      <c r="G628" s="18" t="str">
        <f>IFERROR(IF(INDEX(DATOS!AQ:AQ,MATCH(CHECKLIST!B628,DATOS!B:B,0),1)=0,"",INDEX(DATOS!AQ:AQ,MATCH(CHECKLIST!B628,DATOS!B:B,0),1)),"")</f>
        <v/>
      </c>
      <c r="H628" s="18" t="str">
        <f>IF(IFERROR(FIND(H$13,INDEX(DATOS!BS:BS,MATCH(CHECKLIST!B628,DATOS!B:B,0),1),1),"")="",IF(IFERROR(FIND("VENCIDA",INDEX(DATOS!AC:AC,MATCH(CHECKLIST!B628,DATOS!B:B,0),1),1),"")="","","VENCIDO"),"X")</f>
        <v/>
      </c>
      <c r="I628" s="18" t="str">
        <f>IFERROR(IF(INDEX(DATOS!AU:AU,MATCH(CHECKLIST!B628,DATOS!B:B,0),1)=0,"",INDEX(DATOS!AU:AU,MATCH(CHECKLIST!B628,DATOS!B:B,0),1)),"")</f>
        <v/>
      </c>
      <c r="J628" s="18" t="str">
        <f>IFERROR(IF(INDEX(DATOS!AS:AS,MATCH(CHECKLIST!B628,DATOS!B:B,0),1)=0,"",INDEX(DATOS!AS:AS,MATCH(CHECKLIST!B628,DATOS!B:B,0),1)),"")</f>
        <v/>
      </c>
      <c r="K628" s="50" t="str">
        <f>IFERROR(IF(INDEX(DATOS!AT:AT,MATCH(CHECKLIST!B628,DATOS!B:B,0),1)=0,"",INDEX(DATOS!AT:AT,MATCH(CHECKLIST!B628,DATOS!B:B,0),1)),"")</f>
        <v/>
      </c>
      <c r="L628" s="18" t="str">
        <f>IFERROR(IF(INDEX(DATOS!AV:AV,MATCH(CHECKLIST!B628,DATOS!B:B,0),1)=0,"",INDEX(DATOS!AV:AV,MATCH(CHECKLIST!B628,DATOS!B:B,0),1)),"")</f>
        <v/>
      </c>
      <c r="M628" s="18" t="str">
        <f>IFERROR(IF(INDEX(DATOS!AV:AV,MATCH(CHECKLIST!B628,DATOS!B:B,0),1)=0,"",INDEX(DATOS!AV:AV,MATCH(CHECKLIST!B628,DATOS!B:B,0),1)),"")</f>
        <v/>
      </c>
      <c r="N628" s="50" t="str">
        <f ca="1">IFERROR(IF(INDEX(DATOS!K:K,MATCH(CHECKLIST!B628,DATOS!B:B,0),1)="","X",IF(INDEX(DATOS!K:K,MATCH(CHECKLIST!B628,DATOS!B:B,0),1)&gt;YEAR(TODAY())-1,"","VENCIDA")),"")</f>
        <v/>
      </c>
      <c r="O628" s="50"/>
      <c r="P628" s="18" t="str">
        <f>IFERROR(IF(INDEX(DATOS!AW:AW,MATCH(CHECKLIST!B628,DATOS!B:B,0),1)=0,"",INDEX(DATOS!AW:AW,MATCH(CHECKLIST!B628,DATOS!B:B,0),1)),"")</f>
        <v/>
      </c>
      <c r="Q628" s="18" t="str">
        <f>IFERROR(IF(INDEX(DATOS!AX:AX,MATCH(CHECKLIST!B628,DATOS!B:B,0),1)=0,"",INDEX(DATOS!AX:AX,MATCH(CHECKLIST!B628,DATOS!B:B,0),1)),"")</f>
        <v/>
      </c>
      <c r="S628">
        <f t="shared" si="29"/>
        <v>0</v>
      </c>
      <c r="U628" t="str">
        <f t="shared" si="27"/>
        <v/>
      </c>
      <c r="V628" t="str">
        <f t="shared" si="28"/>
        <v/>
      </c>
    </row>
    <row r="629" spans="1:22" x14ac:dyDescent="0.25">
      <c r="A629" s="13">
        <v>616</v>
      </c>
      <c r="B629" t="str">
        <f>IFERROR(INDEX(DATOS!B:B,MATCH(CHECKLIST!A629,DATOS!BM:BM,0),1),"")</f>
        <v/>
      </c>
      <c r="C629" t="str">
        <f>IFERROR(INDEX(DATOS!I:I,MATCH(CHECKLIST!A629,DATOS!BM:BM,0),1),"")</f>
        <v/>
      </c>
      <c r="D629" t="str">
        <f>IFERROR(INDEX(DATOS!R:R,MATCH(CHECKLIST!E629,DATOS!F:F,0),1),"")</f>
        <v/>
      </c>
      <c r="E629" s="17" t="str">
        <f>IFERROR(INDEX(DATOS!F:F,MATCH(CHECKLIST!A629,DATOS!BM:BM,0),1),"")</f>
        <v/>
      </c>
      <c r="F629" s="3" t="str">
        <f>IFERROR(IF(INDEX(DATOS!AL:AL,MATCH(CHECKLIST!B629,DATOS!B:B,0),1)=0,"",INDEX(DATOS!AL:AL,MATCH(CHECKLIST!B629,DATOS!B:B,0),1)),"")</f>
        <v/>
      </c>
      <c r="G629" s="18" t="str">
        <f>IFERROR(IF(INDEX(DATOS!AQ:AQ,MATCH(CHECKLIST!B629,DATOS!B:B,0),1)=0,"",INDEX(DATOS!AQ:AQ,MATCH(CHECKLIST!B629,DATOS!B:B,0),1)),"")</f>
        <v/>
      </c>
      <c r="H629" s="18" t="str">
        <f>IF(IFERROR(FIND(H$13,INDEX(DATOS!BS:BS,MATCH(CHECKLIST!B629,DATOS!B:B,0),1),1),"")="",IF(IFERROR(FIND("VENCIDA",INDEX(DATOS!AC:AC,MATCH(CHECKLIST!B629,DATOS!B:B,0),1),1),"")="","","VENCIDO"),"X")</f>
        <v/>
      </c>
      <c r="I629" s="18" t="str">
        <f>IFERROR(IF(INDEX(DATOS!AU:AU,MATCH(CHECKLIST!B629,DATOS!B:B,0),1)=0,"",INDEX(DATOS!AU:AU,MATCH(CHECKLIST!B629,DATOS!B:B,0),1)),"")</f>
        <v/>
      </c>
      <c r="J629" s="18" t="str">
        <f>IFERROR(IF(INDEX(DATOS!AS:AS,MATCH(CHECKLIST!B629,DATOS!B:B,0),1)=0,"",INDEX(DATOS!AS:AS,MATCH(CHECKLIST!B629,DATOS!B:B,0),1)),"")</f>
        <v/>
      </c>
      <c r="K629" s="50" t="str">
        <f>IFERROR(IF(INDEX(DATOS!AT:AT,MATCH(CHECKLIST!B629,DATOS!B:B,0),1)=0,"",INDEX(DATOS!AT:AT,MATCH(CHECKLIST!B629,DATOS!B:B,0),1)),"")</f>
        <v/>
      </c>
      <c r="L629" s="18" t="str">
        <f>IFERROR(IF(INDEX(DATOS!AV:AV,MATCH(CHECKLIST!B629,DATOS!B:B,0),1)=0,"",INDEX(DATOS!AV:AV,MATCH(CHECKLIST!B629,DATOS!B:B,0),1)),"")</f>
        <v/>
      </c>
      <c r="M629" s="18" t="str">
        <f>IFERROR(IF(INDEX(DATOS!AV:AV,MATCH(CHECKLIST!B629,DATOS!B:B,0),1)=0,"",INDEX(DATOS!AV:AV,MATCH(CHECKLIST!B629,DATOS!B:B,0),1)),"")</f>
        <v/>
      </c>
      <c r="N629" s="50" t="str">
        <f ca="1">IFERROR(IF(INDEX(DATOS!K:K,MATCH(CHECKLIST!B629,DATOS!B:B,0),1)="","X",IF(INDEX(DATOS!K:K,MATCH(CHECKLIST!B629,DATOS!B:B,0),1)&gt;YEAR(TODAY())-1,"","VENCIDA")),"")</f>
        <v/>
      </c>
      <c r="O629" s="50"/>
      <c r="P629" s="18" t="str">
        <f>IFERROR(IF(INDEX(DATOS!AW:AW,MATCH(CHECKLIST!B629,DATOS!B:B,0),1)=0,"",INDEX(DATOS!AW:AW,MATCH(CHECKLIST!B629,DATOS!B:B,0),1)),"")</f>
        <v/>
      </c>
      <c r="Q629" s="18" t="str">
        <f>IFERROR(IF(INDEX(DATOS!AX:AX,MATCH(CHECKLIST!B629,DATOS!B:B,0),1)=0,"",INDEX(DATOS!AX:AX,MATCH(CHECKLIST!B629,DATOS!B:B,0),1)),"")</f>
        <v/>
      </c>
      <c r="R629" t="str">
        <f>IF(B629="","",1)</f>
        <v/>
      </c>
      <c r="S629" t="str">
        <f t="shared" si="29"/>
        <v/>
      </c>
      <c r="U629" t="str">
        <f t="shared" si="27"/>
        <v/>
      </c>
      <c r="V629" t="str">
        <f t="shared" si="28"/>
        <v/>
      </c>
    </row>
    <row r="630" spans="1:22" x14ac:dyDescent="0.25">
      <c r="A630" s="13">
        <v>617</v>
      </c>
      <c r="B630" t="str">
        <f>IFERROR(INDEX(DATOS!B:B,MATCH(CHECKLIST!A630,DATOS!BM:BM,0),1),"")</f>
        <v/>
      </c>
      <c r="C630" t="str">
        <f>IFERROR(INDEX(DATOS!I:I,MATCH(CHECKLIST!A630,DATOS!BM:BM,0),1),"")</f>
        <v/>
      </c>
      <c r="D630" t="str">
        <f>IFERROR(INDEX(DATOS!R:R,MATCH(CHECKLIST!E630,DATOS!F:F,0),1),"")</f>
        <v/>
      </c>
      <c r="E630" s="17" t="str">
        <f>IFERROR(INDEX(DATOS!F:F,MATCH(CHECKLIST!A630,DATOS!BM:BM,0),1),"")</f>
        <v/>
      </c>
      <c r="F630" s="3" t="str">
        <f>IFERROR(IF(INDEX(DATOS!AL:AL,MATCH(CHECKLIST!B630,DATOS!B:B,0),1)=0,"",INDEX(DATOS!AL:AL,MATCH(CHECKLIST!B630,DATOS!B:B,0),1)),"")</f>
        <v/>
      </c>
      <c r="G630" s="18" t="str">
        <f>IFERROR(IF(INDEX(DATOS!AQ:AQ,MATCH(CHECKLIST!B630,DATOS!B:B,0),1)=0,"",INDEX(DATOS!AQ:AQ,MATCH(CHECKLIST!B630,DATOS!B:B,0),1)),"")</f>
        <v/>
      </c>
      <c r="H630" s="18" t="str">
        <f>IF(IFERROR(FIND(H$13,INDEX(DATOS!BS:BS,MATCH(CHECKLIST!B630,DATOS!B:B,0),1),1),"")="",IF(IFERROR(FIND("VENCIDA",INDEX(DATOS!AC:AC,MATCH(CHECKLIST!B630,DATOS!B:B,0),1),1),"")="","","VENCIDO"),"X")</f>
        <v/>
      </c>
      <c r="I630" s="18" t="str">
        <f>IFERROR(IF(INDEX(DATOS!AU:AU,MATCH(CHECKLIST!B630,DATOS!B:B,0),1)=0,"",INDEX(DATOS!AU:AU,MATCH(CHECKLIST!B630,DATOS!B:B,0),1)),"")</f>
        <v/>
      </c>
      <c r="J630" s="18" t="str">
        <f>IFERROR(IF(INDEX(DATOS!AS:AS,MATCH(CHECKLIST!B630,DATOS!B:B,0),1)=0,"",INDEX(DATOS!AS:AS,MATCH(CHECKLIST!B630,DATOS!B:B,0),1)),"")</f>
        <v/>
      </c>
      <c r="K630" s="50" t="str">
        <f>IFERROR(IF(INDEX(DATOS!AT:AT,MATCH(CHECKLIST!B630,DATOS!B:B,0),1)=0,"",INDEX(DATOS!AT:AT,MATCH(CHECKLIST!B630,DATOS!B:B,0),1)),"")</f>
        <v/>
      </c>
      <c r="L630" s="18" t="str">
        <f>IFERROR(IF(INDEX(DATOS!AV:AV,MATCH(CHECKLIST!B630,DATOS!B:B,0),1)=0,"",INDEX(DATOS!AV:AV,MATCH(CHECKLIST!B630,DATOS!B:B,0),1)),"")</f>
        <v/>
      </c>
      <c r="M630" s="18" t="str">
        <f>IFERROR(IF(INDEX(DATOS!AV:AV,MATCH(CHECKLIST!B630,DATOS!B:B,0),1)=0,"",INDEX(DATOS!AV:AV,MATCH(CHECKLIST!B630,DATOS!B:B,0),1)),"")</f>
        <v/>
      </c>
      <c r="N630" s="50" t="str">
        <f ca="1">IFERROR(IF(INDEX(DATOS!K:K,MATCH(CHECKLIST!B630,DATOS!B:B,0),1)="","X",IF(INDEX(DATOS!K:K,MATCH(CHECKLIST!B630,DATOS!B:B,0),1)&gt;YEAR(TODAY())-1,"","VENCIDA")),"")</f>
        <v/>
      </c>
      <c r="O630" s="50"/>
      <c r="P630" s="18" t="str">
        <f>IFERROR(IF(INDEX(DATOS!AW:AW,MATCH(CHECKLIST!B630,DATOS!B:B,0),1)=0,"",INDEX(DATOS!AW:AW,MATCH(CHECKLIST!B630,DATOS!B:B,0),1)),"")</f>
        <v/>
      </c>
      <c r="Q630" s="18" t="str">
        <f>IFERROR(IF(INDEX(DATOS!AX:AX,MATCH(CHECKLIST!B630,DATOS!B:B,0),1)=0,"",INDEX(DATOS!AX:AX,MATCH(CHECKLIST!B630,DATOS!B:B,0),1)),"")</f>
        <v/>
      </c>
      <c r="S630">
        <f t="shared" si="29"/>
        <v>0</v>
      </c>
      <c r="U630" t="str">
        <f t="shared" si="27"/>
        <v/>
      </c>
      <c r="V630" t="str">
        <f t="shared" si="28"/>
        <v/>
      </c>
    </row>
    <row r="631" spans="1:22" x14ac:dyDescent="0.25">
      <c r="A631" s="13">
        <v>618</v>
      </c>
      <c r="B631" t="str">
        <f>IFERROR(INDEX(DATOS!B:B,MATCH(CHECKLIST!A631,DATOS!BM:BM,0),1),"")</f>
        <v/>
      </c>
      <c r="C631" t="str">
        <f>IFERROR(INDEX(DATOS!I:I,MATCH(CHECKLIST!A631,DATOS!BM:BM,0),1),"")</f>
        <v/>
      </c>
      <c r="D631" t="str">
        <f>IFERROR(INDEX(DATOS!R:R,MATCH(CHECKLIST!E631,DATOS!F:F,0),1),"")</f>
        <v/>
      </c>
      <c r="E631" s="17" t="str">
        <f>IFERROR(INDEX(DATOS!F:F,MATCH(CHECKLIST!A631,DATOS!BM:BM,0),1),"")</f>
        <v/>
      </c>
      <c r="F631" s="3" t="str">
        <f>IFERROR(IF(INDEX(DATOS!AL:AL,MATCH(CHECKLIST!B631,DATOS!B:B,0),1)=0,"",INDEX(DATOS!AL:AL,MATCH(CHECKLIST!B631,DATOS!B:B,0),1)),"")</f>
        <v/>
      </c>
      <c r="G631" s="18" t="str">
        <f>IFERROR(IF(INDEX(DATOS!AQ:AQ,MATCH(CHECKLIST!B631,DATOS!B:B,0),1)=0,"",INDEX(DATOS!AQ:AQ,MATCH(CHECKLIST!B631,DATOS!B:B,0),1)),"")</f>
        <v/>
      </c>
      <c r="H631" s="18" t="str">
        <f>IF(IFERROR(FIND(H$13,INDEX(DATOS!BS:BS,MATCH(CHECKLIST!B631,DATOS!B:B,0),1),1),"")="",IF(IFERROR(FIND("VENCIDA",INDEX(DATOS!AC:AC,MATCH(CHECKLIST!B631,DATOS!B:B,0),1),1),"")="","","VENCIDO"),"X")</f>
        <v/>
      </c>
      <c r="I631" s="18" t="str">
        <f>IFERROR(IF(INDEX(DATOS!AU:AU,MATCH(CHECKLIST!B631,DATOS!B:B,0),1)=0,"",INDEX(DATOS!AU:AU,MATCH(CHECKLIST!B631,DATOS!B:B,0),1)),"")</f>
        <v/>
      </c>
      <c r="J631" s="18" t="str">
        <f>IFERROR(IF(INDEX(DATOS!AS:AS,MATCH(CHECKLIST!B631,DATOS!B:B,0),1)=0,"",INDEX(DATOS!AS:AS,MATCH(CHECKLIST!B631,DATOS!B:B,0),1)),"")</f>
        <v/>
      </c>
      <c r="K631" s="50" t="str">
        <f>IFERROR(IF(INDEX(DATOS!AT:AT,MATCH(CHECKLIST!B631,DATOS!B:B,0),1)=0,"",INDEX(DATOS!AT:AT,MATCH(CHECKLIST!B631,DATOS!B:B,0),1)),"")</f>
        <v/>
      </c>
      <c r="L631" s="18" t="str">
        <f>IFERROR(IF(INDEX(DATOS!AV:AV,MATCH(CHECKLIST!B631,DATOS!B:B,0),1)=0,"",INDEX(DATOS!AV:AV,MATCH(CHECKLIST!B631,DATOS!B:B,0),1)),"")</f>
        <v/>
      </c>
      <c r="M631" s="18" t="str">
        <f>IFERROR(IF(INDEX(DATOS!AV:AV,MATCH(CHECKLIST!B631,DATOS!B:B,0),1)=0,"",INDEX(DATOS!AV:AV,MATCH(CHECKLIST!B631,DATOS!B:B,0),1)),"")</f>
        <v/>
      </c>
      <c r="N631" s="50" t="str">
        <f ca="1">IFERROR(IF(INDEX(DATOS!K:K,MATCH(CHECKLIST!B631,DATOS!B:B,0),1)="","X",IF(INDEX(DATOS!K:K,MATCH(CHECKLIST!B631,DATOS!B:B,0),1)&gt;YEAR(TODAY())-1,"","VENCIDA")),"")</f>
        <v/>
      </c>
      <c r="O631" s="50"/>
      <c r="P631" s="18" t="str">
        <f>IFERROR(IF(INDEX(DATOS!AW:AW,MATCH(CHECKLIST!B631,DATOS!B:B,0),1)=0,"",INDEX(DATOS!AW:AW,MATCH(CHECKLIST!B631,DATOS!B:B,0),1)),"")</f>
        <v/>
      </c>
      <c r="Q631" s="18" t="str">
        <f>IFERROR(IF(INDEX(DATOS!AX:AX,MATCH(CHECKLIST!B631,DATOS!B:B,0),1)=0,"",INDEX(DATOS!AX:AX,MATCH(CHECKLIST!B631,DATOS!B:B,0),1)),"")</f>
        <v/>
      </c>
      <c r="R631" t="str">
        <f>IF(B631="","",1)</f>
        <v/>
      </c>
      <c r="S631" t="str">
        <f t="shared" si="29"/>
        <v/>
      </c>
      <c r="U631" t="str">
        <f t="shared" si="27"/>
        <v/>
      </c>
      <c r="V631" t="str">
        <f t="shared" si="28"/>
        <v/>
      </c>
    </row>
    <row r="632" spans="1:22" x14ac:dyDescent="0.25">
      <c r="A632" s="13">
        <v>619</v>
      </c>
      <c r="B632" t="str">
        <f>IFERROR(INDEX(DATOS!B:B,MATCH(CHECKLIST!A632,DATOS!BM:BM,0),1),"")</f>
        <v/>
      </c>
      <c r="C632" t="str">
        <f>IFERROR(INDEX(DATOS!I:I,MATCH(CHECKLIST!A632,DATOS!BM:BM,0),1),"")</f>
        <v/>
      </c>
      <c r="D632" t="str">
        <f>IFERROR(INDEX(DATOS!R:R,MATCH(CHECKLIST!E632,DATOS!F:F,0),1),"")</f>
        <v/>
      </c>
      <c r="E632" s="17" t="str">
        <f>IFERROR(INDEX(DATOS!F:F,MATCH(CHECKLIST!A632,DATOS!BM:BM,0),1),"")</f>
        <v/>
      </c>
      <c r="F632" s="3" t="str">
        <f>IFERROR(IF(INDEX(DATOS!AL:AL,MATCH(CHECKLIST!B632,DATOS!B:B,0),1)=0,"",INDEX(DATOS!AL:AL,MATCH(CHECKLIST!B632,DATOS!B:B,0),1)),"")</f>
        <v/>
      </c>
      <c r="G632" s="18" t="str">
        <f>IFERROR(IF(INDEX(DATOS!AQ:AQ,MATCH(CHECKLIST!B632,DATOS!B:B,0),1)=0,"",INDEX(DATOS!AQ:AQ,MATCH(CHECKLIST!B632,DATOS!B:B,0),1)),"")</f>
        <v/>
      </c>
      <c r="H632" s="18" t="str">
        <f>IF(IFERROR(FIND(H$13,INDEX(DATOS!BS:BS,MATCH(CHECKLIST!B632,DATOS!B:B,0),1),1),"")="",IF(IFERROR(FIND("VENCIDA",INDEX(DATOS!AC:AC,MATCH(CHECKLIST!B632,DATOS!B:B,0),1),1),"")="","","VENCIDO"),"X")</f>
        <v/>
      </c>
      <c r="I632" s="18" t="str">
        <f>IFERROR(IF(INDEX(DATOS!AU:AU,MATCH(CHECKLIST!B632,DATOS!B:B,0),1)=0,"",INDEX(DATOS!AU:AU,MATCH(CHECKLIST!B632,DATOS!B:B,0),1)),"")</f>
        <v/>
      </c>
      <c r="J632" s="18" t="str">
        <f>IFERROR(IF(INDEX(DATOS!AS:AS,MATCH(CHECKLIST!B632,DATOS!B:B,0),1)=0,"",INDEX(DATOS!AS:AS,MATCH(CHECKLIST!B632,DATOS!B:B,0),1)),"")</f>
        <v/>
      </c>
      <c r="K632" s="50" t="str">
        <f>IFERROR(IF(INDEX(DATOS!AT:AT,MATCH(CHECKLIST!B632,DATOS!B:B,0),1)=0,"",INDEX(DATOS!AT:AT,MATCH(CHECKLIST!B632,DATOS!B:B,0),1)),"")</f>
        <v/>
      </c>
      <c r="L632" s="18" t="str">
        <f>IFERROR(IF(INDEX(DATOS!AV:AV,MATCH(CHECKLIST!B632,DATOS!B:B,0),1)=0,"",INDEX(DATOS!AV:AV,MATCH(CHECKLIST!B632,DATOS!B:B,0),1)),"")</f>
        <v/>
      </c>
      <c r="M632" s="18" t="str">
        <f>IFERROR(IF(INDEX(DATOS!AV:AV,MATCH(CHECKLIST!B632,DATOS!B:B,0),1)=0,"",INDEX(DATOS!AV:AV,MATCH(CHECKLIST!B632,DATOS!B:B,0),1)),"")</f>
        <v/>
      </c>
      <c r="N632" s="50" t="str">
        <f ca="1">IFERROR(IF(INDEX(DATOS!K:K,MATCH(CHECKLIST!B632,DATOS!B:B,0),1)="","X",IF(INDEX(DATOS!K:K,MATCH(CHECKLIST!B632,DATOS!B:B,0),1)&gt;YEAR(TODAY())-1,"","VENCIDA")),"")</f>
        <v/>
      </c>
      <c r="O632" s="50"/>
      <c r="P632" s="18" t="str">
        <f>IFERROR(IF(INDEX(DATOS!AW:AW,MATCH(CHECKLIST!B632,DATOS!B:B,0),1)=0,"",INDEX(DATOS!AW:AW,MATCH(CHECKLIST!B632,DATOS!B:B,0),1)),"")</f>
        <v/>
      </c>
      <c r="Q632" s="18" t="str">
        <f>IFERROR(IF(INDEX(DATOS!AX:AX,MATCH(CHECKLIST!B632,DATOS!B:B,0),1)=0,"",INDEX(DATOS!AX:AX,MATCH(CHECKLIST!B632,DATOS!B:B,0),1)),"")</f>
        <v/>
      </c>
      <c r="S632">
        <f t="shared" si="29"/>
        <v>0</v>
      </c>
      <c r="U632" t="str">
        <f t="shared" si="27"/>
        <v/>
      </c>
      <c r="V632" t="str">
        <f t="shared" si="28"/>
        <v/>
      </c>
    </row>
    <row r="633" spans="1:22" x14ac:dyDescent="0.25">
      <c r="A633" s="13">
        <v>620</v>
      </c>
      <c r="B633" t="str">
        <f>IFERROR(INDEX(DATOS!B:B,MATCH(CHECKLIST!A633,DATOS!BM:BM,0),1),"")</f>
        <v/>
      </c>
      <c r="C633" t="str">
        <f>IFERROR(INDEX(DATOS!I:I,MATCH(CHECKLIST!A633,DATOS!BM:BM,0),1),"")</f>
        <v/>
      </c>
      <c r="D633" t="str">
        <f>IFERROR(INDEX(DATOS!R:R,MATCH(CHECKLIST!E633,DATOS!F:F,0),1),"")</f>
        <v/>
      </c>
      <c r="E633" s="17" t="str">
        <f>IFERROR(INDEX(DATOS!F:F,MATCH(CHECKLIST!A633,DATOS!BM:BM,0),1),"")</f>
        <v/>
      </c>
      <c r="F633" s="3" t="str">
        <f>IFERROR(IF(INDEX(DATOS!AL:AL,MATCH(CHECKLIST!B633,DATOS!B:B,0),1)=0,"",INDEX(DATOS!AL:AL,MATCH(CHECKLIST!B633,DATOS!B:B,0),1)),"")</f>
        <v/>
      </c>
      <c r="G633" s="18" t="str">
        <f>IFERROR(IF(INDEX(DATOS!AQ:AQ,MATCH(CHECKLIST!B633,DATOS!B:B,0),1)=0,"",INDEX(DATOS!AQ:AQ,MATCH(CHECKLIST!B633,DATOS!B:B,0),1)),"")</f>
        <v/>
      </c>
      <c r="H633" s="18" t="str">
        <f>IF(IFERROR(FIND(H$13,INDEX(DATOS!BS:BS,MATCH(CHECKLIST!B633,DATOS!B:B,0),1),1),"")="",IF(IFERROR(FIND("VENCIDA",INDEX(DATOS!AC:AC,MATCH(CHECKLIST!B633,DATOS!B:B,0),1),1),"")="","","VENCIDO"),"X")</f>
        <v/>
      </c>
      <c r="I633" s="18" t="str">
        <f>IFERROR(IF(INDEX(DATOS!AU:AU,MATCH(CHECKLIST!B633,DATOS!B:B,0),1)=0,"",INDEX(DATOS!AU:AU,MATCH(CHECKLIST!B633,DATOS!B:B,0),1)),"")</f>
        <v/>
      </c>
      <c r="J633" s="18" t="str">
        <f>IFERROR(IF(INDEX(DATOS!AS:AS,MATCH(CHECKLIST!B633,DATOS!B:B,0),1)=0,"",INDEX(DATOS!AS:AS,MATCH(CHECKLIST!B633,DATOS!B:B,0),1)),"")</f>
        <v/>
      </c>
      <c r="K633" s="50" t="str">
        <f>IFERROR(IF(INDEX(DATOS!AT:AT,MATCH(CHECKLIST!B633,DATOS!B:B,0),1)=0,"",INDEX(DATOS!AT:AT,MATCH(CHECKLIST!B633,DATOS!B:B,0),1)),"")</f>
        <v/>
      </c>
      <c r="L633" s="18" t="str">
        <f>IFERROR(IF(INDEX(DATOS!AV:AV,MATCH(CHECKLIST!B633,DATOS!B:B,0),1)=0,"",INDEX(DATOS!AV:AV,MATCH(CHECKLIST!B633,DATOS!B:B,0),1)),"")</f>
        <v/>
      </c>
      <c r="M633" s="18" t="str">
        <f>IFERROR(IF(INDEX(DATOS!AV:AV,MATCH(CHECKLIST!B633,DATOS!B:B,0),1)=0,"",INDEX(DATOS!AV:AV,MATCH(CHECKLIST!B633,DATOS!B:B,0),1)),"")</f>
        <v/>
      </c>
      <c r="N633" s="50" t="str">
        <f ca="1">IFERROR(IF(INDEX(DATOS!K:K,MATCH(CHECKLIST!B633,DATOS!B:B,0),1)="","X",IF(INDEX(DATOS!K:K,MATCH(CHECKLIST!B633,DATOS!B:B,0),1)&gt;YEAR(TODAY())-1,"","VENCIDA")),"")</f>
        <v/>
      </c>
      <c r="O633" s="50"/>
      <c r="P633" s="18" t="str">
        <f>IFERROR(IF(INDEX(DATOS!AW:AW,MATCH(CHECKLIST!B633,DATOS!B:B,0),1)=0,"",INDEX(DATOS!AW:AW,MATCH(CHECKLIST!B633,DATOS!B:B,0),1)),"")</f>
        <v/>
      </c>
      <c r="Q633" s="18" t="str">
        <f>IFERROR(IF(INDEX(DATOS!AX:AX,MATCH(CHECKLIST!B633,DATOS!B:B,0),1)=0,"",INDEX(DATOS!AX:AX,MATCH(CHECKLIST!B633,DATOS!B:B,0),1)),"")</f>
        <v/>
      </c>
      <c r="R633" t="str">
        <f>IF(B633="","",1)</f>
        <v/>
      </c>
      <c r="S633" t="str">
        <f t="shared" si="29"/>
        <v/>
      </c>
      <c r="U633" t="str">
        <f t="shared" si="27"/>
        <v/>
      </c>
      <c r="V633" t="str">
        <f t="shared" si="28"/>
        <v/>
      </c>
    </row>
    <row r="634" spans="1:22" x14ac:dyDescent="0.25">
      <c r="A634" s="13">
        <v>621</v>
      </c>
      <c r="B634" t="str">
        <f>IFERROR(INDEX(DATOS!B:B,MATCH(CHECKLIST!A634,DATOS!BM:BM,0),1),"")</f>
        <v/>
      </c>
      <c r="C634" t="str">
        <f>IFERROR(INDEX(DATOS!I:I,MATCH(CHECKLIST!A634,DATOS!BM:BM,0),1),"")</f>
        <v/>
      </c>
      <c r="D634" t="str">
        <f>IFERROR(INDEX(DATOS!R:R,MATCH(CHECKLIST!E634,DATOS!F:F,0),1),"")</f>
        <v/>
      </c>
      <c r="E634" s="17" t="str">
        <f>IFERROR(INDEX(DATOS!F:F,MATCH(CHECKLIST!A634,DATOS!BM:BM,0),1),"")</f>
        <v/>
      </c>
      <c r="F634" s="3" t="str">
        <f>IFERROR(IF(INDEX(DATOS!AL:AL,MATCH(CHECKLIST!B634,DATOS!B:B,0),1)=0,"",INDEX(DATOS!AL:AL,MATCH(CHECKLIST!B634,DATOS!B:B,0),1)),"")</f>
        <v/>
      </c>
      <c r="G634" s="18" t="str">
        <f>IFERROR(IF(INDEX(DATOS!AQ:AQ,MATCH(CHECKLIST!B634,DATOS!B:B,0),1)=0,"",INDEX(DATOS!AQ:AQ,MATCH(CHECKLIST!B634,DATOS!B:B,0),1)),"")</f>
        <v/>
      </c>
      <c r="H634" s="18" t="str">
        <f>IF(IFERROR(FIND(H$13,INDEX(DATOS!BS:BS,MATCH(CHECKLIST!B634,DATOS!B:B,0),1),1),"")="",IF(IFERROR(FIND("VENCIDA",INDEX(DATOS!AC:AC,MATCH(CHECKLIST!B634,DATOS!B:B,0),1),1),"")="","","VENCIDO"),"X")</f>
        <v/>
      </c>
      <c r="I634" s="18" t="str">
        <f>IFERROR(IF(INDEX(DATOS!AU:AU,MATCH(CHECKLIST!B634,DATOS!B:B,0),1)=0,"",INDEX(DATOS!AU:AU,MATCH(CHECKLIST!B634,DATOS!B:B,0),1)),"")</f>
        <v/>
      </c>
      <c r="J634" s="18" t="str">
        <f>IFERROR(IF(INDEX(DATOS!AS:AS,MATCH(CHECKLIST!B634,DATOS!B:B,0),1)=0,"",INDEX(DATOS!AS:AS,MATCH(CHECKLIST!B634,DATOS!B:B,0),1)),"")</f>
        <v/>
      </c>
      <c r="K634" s="50" t="str">
        <f>IFERROR(IF(INDEX(DATOS!AT:AT,MATCH(CHECKLIST!B634,DATOS!B:B,0),1)=0,"",INDEX(DATOS!AT:AT,MATCH(CHECKLIST!B634,DATOS!B:B,0),1)),"")</f>
        <v/>
      </c>
      <c r="L634" s="18" t="str">
        <f>IFERROR(IF(INDEX(DATOS!AV:AV,MATCH(CHECKLIST!B634,DATOS!B:B,0),1)=0,"",INDEX(DATOS!AV:AV,MATCH(CHECKLIST!B634,DATOS!B:B,0),1)),"")</f>
        <v/>
      </c>
      <c r="M634" s="18" t="str">
        <f>IFERROR(IF(INDEX(DATOS!AV:AV,MATCH(CHECKLIST!B634,DATOS!B:B,0),1)=0,"",INDEX(DATOS!AV:AV,MATCH(CHECKLIST!B634,DATOS!B:B,0),1)),"")</f>
        <v/>
      </c>
      <c r="N634" s="50" t="str">
        <f ca="1">IFERROR(IF(INDEX(DATOS!K:K,MATCH(CHECKLIST!B634,DATOS!B:B,0),1)="","X",IF(INDEX(DATOS!K:K,MATCH(CHECKLIST!B634,DATOS!B:B,0),1)&gt;YEAR(TODAY())-1,"","VENCIDA")),"")</f>
        <v/>
      </c>
      <c r="O634" s="50"/>
      <c r="P634" s="18" t="str">
        <f>IFERROR(IF(INDEX(DATOS!AW:AW,MATCH(CHECKLIST!B634,DATOS!B:B,0),1)=0,"",INDEX(DATOS!AW:AW,MATCH(CHECKLIST!B634,DATOS!B:B,0),1)),"")</f>
        <v/>
      </c>
      <c r="Q634" s="18" t="str">
        <f>IFERROR(IF(INDEX(DATOS!AX:AX,MATCH(CHECKLIST!B634,DATOS!B:B,0),1)=0,"",INDEX(DATOS!AX:AX,MATCH(CHECKLIST!B634,DATOS!B:B,0),1)),"")</f>
        <v/>
      </c>
      <c r="S634">
        <f t="shared" si="29"/>
        <v>0</v>
      </c>
      <c r="U634" t="str">
        <f t="shared" si="27"/>
        <v/>
      </c>
      <c r="V634" t="str">
        <f t="shared" si="28"/>
        <v/>
      </c>
    </row>
    <row r="635" spans="1:22" x14ac:dyDescent="0.25">
      <c r="A635" s="13">
        <v>622</v>
      </c>
      <c r="B635" t="str">
        <f>IFERROR(INDEX(DATOS!B:B,MATCH(CHECKLIST!A635,DATOS!BM:BM,0),1),"")</f>
        <v/>
      </c>
      <c r="C635" t="str">
        <f>IFERROR(INDEX(DATOS!I:I,MATCH(CHECKLIST!A635,DATOS!BM:BM,0),1),"")</f>
        <v/>
      </c>
      <c r="D635" t="str">
        <f>IFERROR(INDEX(DATOS!R:R,MATCH(CHECKLIST!E635,DATOS!F:F,0),1),"")</f>
        <v/>
      </c>
      <c r="E635" s="17" t="str">
        <f>IFERROR(INDEX(DATOS!F:F,MATCH(CHECKLIST!A635,DATOS!BM:BM,0),1),"")</f>
        <v/>
      </c>
      <c r="F635" s="3" t="str">
        <f>IFERROR(IF(INDEX(DATOS!AL:AL,MATCH(CHECKLIST!B635,DATOS!B:B,0),1)=0,"",INDEX(DATOS!AL:AL,MATCH(CHECKLIST!B635,DATOS!B:B,0),1)),"")</f>
        <v/>
      </c>
      <c r="G635" s="18" t="str">
        <f>IFERROR(IF(INDEX(DATOS!AQ:AQ,MATCH(CHECKLIST!B635,DATOS!B:B,0),1)=0,"",INDEX(DATOS!AQ:AQ,MATCH(CHECKLIST!B635,DATOS!B:B,0),1)),"")</f>
        <v/>
      </c>
      <c r="H635" s="18" t="str">
        <f>IF(IFERROR(FIND(H$13,INDEX(DATOS!BS:BS,MATCH(CHECKLIST!B635,DATOS!B:B,0),1),1),"")="",IF(IFERROR(FIND("VENCIDA",INDEX(DATOS!AC:AC,MATCH(CHECKLIST!B635,DATOS!B:B,0),1),1),"")="","","VENCIDO"),"X")</f>
        <v/>
      </c>
      <c r="I635" s="18" t="str">
        <f>IFERROR(IF(INDEX(DATOS!AU:AU,MATCH(CHECKLIST!B635,DATOS!B:B,0),1)=0,"",INDEX(DATOS!AU:AU,MATCH(CHECKLIST!B635,DATOS!B:B,0),1)),"")</f>
        <v/>
      </c>
      <c r="J635" s="18" t="str">
        <f>IFERROR(IF(INDEX(DATOS!AS:AS,MATCH(CHECKLIST!B635,DATOS!B:B,0),1)=0,"",INDEX(DATOS!AS:AS,MATCH(CHECKLIST!B635,DATOS!B:B,0),1)),"")</f>
        <v/>
      </c>
      <c r="K635" s="50" t="str">
        <f>IFERROR(IF(INDEX(DATOS!AT:AT,MATCH(CHECKLIST!B635,DATOS!B:B,0),1)=0,"",INDEX(DATOS!AT:AT,MATCH(CHECKLIST!B635,DATOS!B:B,0),1)),"")</f>
        <v/>
      </c>
      <c r="L635" s="18" t="str">
        <f>IFERROR(IF(INDEX(DATOS!AV:AV,MATCH(CHECKLIST!B635,DATOS!B:B,0),1)=0,"",INDEX(DATOS!AV:AV,MATCH(CHECKLIST!B635,DATOS!B:B,0),1)),"")</f>
        <v/>
      </c>
      <c r="M635" s="18" t="str">
        <f>IFERROR(IF(INDEX(DATOS!AV:AV,MATCH(CHECKLIST!B635,DATOS!B:B,0),1)=0,"",INDEX(DATOS!AV:AV,MATCH(CHECKLIST!B635,DATOS!B:B,0),1)),"")</f>
        <v/>
      </c>
      <c r="N635" s="50" t="str">
        <f ca="1">IFERROR(IF(INDEX(DATOS!K:K,MATCH(CHECKLIST!B635,DATOS!B:B,0),1)="","X",IF(INDEX(DATOS!K:K,MATCH(CHECKLIST!B635,DATOS!B:B,0),1)&gt;YEAR(TODAY())-1,"","VENCIDA")),"")</f>
        <v/>
      </c>
      <c r="O635" s="50"/>
      <c r="P635" s="18" t="str">
        <f>IFERROR(IF(INDEX(DATOS!AW:AW,MATCH(CHECKLIST!B635,DATOS!B:B,0),1)=0,"",INDEX(DATOS!AW:AW,MATCH(CHECKLIST!B635,DATOS!B:B,0),1)),"")</f>
        <v/>
      </c>
      <c r="Q635" s="18" t="str">
        <f>IFERROR(IF(INDEX(DATOS!AX:AX,MATCH(CHECKLIST!B635,DATOS!B:B,0),1)=0,"",INDEX(DATOS!AX:AX,MATCH(CHECKLIST!B635,DATOS!B:B,0),1)),"")</f>
        <v/>
      </c>
      <c r="R635" t="str">
        <f>IF(B635="","",1)</f>
        <v/>
      </c>
      <c r="S635" t="str">
        <f t="shared" si="29"/>
        <v/>
      </c>
      <c r="U635" t="str">
        <f t="shared" si="27"/>
        <v/>
      </c>
      <c r="V635" t="str">
        <f t="shared" si="28"/>
        <v/>
      </c>
    </row>
    <row r="636" spans="1:22" x14ac:dyDescent="0.25">
      <c r="A636" s="13">
        <v>623</v>
      </c>
      <c r="B636" t="str">
        <f>IFERROR(INDEX(DATOS!B:B,MATCH(CHECKLIST!A636,DATOS!BM:BM,0),1),"")</f>
        <v/>
      </c>
      <c r="C636" t="str">
        <f>IFERROR(INDEX(DATOS!I:I,MATCH(CHECKLIST!A636,DATOS!BM:BM,0),1),"")</f>
        <v/>
      </c>
      <c r="D636" t="str">
        <f>IFERROR(INDEX(DATOS!R:R,MATCH(CHECKLIST!E636,DATOS!F:F,0),1),"")</f>
        <v/>
      </c>
      <c r="E636" s="17" t="str">
        <f>IFERROR(INDEX(DATOS!F:F,MATCH(CHECKLIST!A636,DATOS!BM:BM,0),1),"")</f>
        <v/>
      </c>
      <c r="F636" s="3" t="str">
        <f>IFERROR(IF(INDEX(DATOS!AL:AL,MATCH(CHECKLIST!B636,DATOS!B:B,0),1)=0,"",INDEX(DATOS!AL:AL,MATCH(CHECKLIST!B636,DATOS!B:B,0),1)),"")</f>
        <v/>
      </c>
      <c r="G636" s="18" t="str">
        <f>IF(IFERROR(FIND(G$13,INDEX(DATOS!BS:BS,MATCH(CHECKLIST!B636,DATOS!B:B,0),1),1),"")="",IF(IFERROR(FIND("FINADO",INDEX(DATOS!BS:BS,MATCH(CHECKLIST!B636,DATOS!B:B,0),1),1),"")="",IF(IFERROR(FIND("BAJA",INDEX(DATOS!BS:BS,MATCH(CHECKLIST!B636,DATOS!B:B,0),1),1),"")="",IF(IFERROR(FIND("FECHA PEUA",INDEX(DATOS!BS:BS,MATCH(CHECKLIST!B636,DATOS!B:B,0),1),1),"")="",IF(IFERROR(FIND("FIRMA",INDEX(DATOS!BS:BS,MATCH(CHECKLIST!B636,DATOS!B:B,0),1),1),"")="","","FIRMA"),"PEUA"),"BAJA"),"FINADO"),"X")</f>
        <v/>
      </c>
      <c r="H636" s="18" t="str">
        <f>IF(IFERROR(FIND(H$13,INDEX(DATOS!BS:BS,MATCH(CHECKLIST!B636,DATOS!B:B,0),1),1),"")="",IF(IFERROR(FIND("VENCIDA",INDEX(DATOS!AC:AC,MATCH(CHECKLIST!B636,DATOS!B:B,0),1),1),"")="","","VENCIDO"),"X")</f>
        <v/>
      </c>
      <c r="I636" s="18" t="str">
        <f>IF(IFERROR(FIND(I$13,INDEX(DATOS!BS:BS,MATCH(CHECKLIST!B636,DATOS!B:B,0),1),1),"")="","","X")</f>
        <v/>
      </c>
      <c r="J636" s="18" t="str">
        <f>IF(IFERROR(FIND(J$13,INDEX(DATOS!BS:BS,MATCH(CHECKLIST!B636,DATOS!B:B,0),1),1),"")="","","X")</f>
        <v/>
      </c>
      <c r="K636" s="18" t="str">
        <f>IF(IFERROR(FIND(K$13,INDEX(DATOS!BS:BS,MATCH(CHECKLIST!B636,DATOS!B:B,0),1),1),"")="","","X")</f>
        <v/>
      </c>
      <c r="L636" s="18" t="str">
        <f>IF(IFERROR(FIND(L$13,INDEX(DATOS!BS:BS,MATCH(CHECKLIST!B636,DATOS!B:B,0),1),1),"")="","","X")</f>
        <v/>
      </c>
      <c r="M636" s="18" t="str">
        <f>IF(IFERROR(FIND(M$13,INDEX(DATOS!BS:BS,MATCH(CHECKLIST!B636,DATOS!B:B,0),1),1),"")="","","X")</f>
        <v/>
      </c>
      <c r="N636" s="50" t="str">
        <f ca="1">IFERROR(IF(INDEX(DATOS!K:K,MATCH(CHECKLIST!B636,DATOS!B:B,0),1)="","X",IF(INDEX(DATOS!K:K,MATCH(CHECKLIST!B636,DATOS!B:B,0),1)&gt;YEAR(TODAY())-1,"","VENCIDA")),"")</f>
        <v/>
      </c>
      <c r="P636" s="18" t="str">
        <f>IF(B636="","",IF(IFERROR(FIND(P$13,INDEX(DATOS!BS:BS,MATCH(CHECKLIST!B636,DATOS!B:B,0),1),1),"")="","","X"))</f>
        <v/>
      </c>
      <c r="Q636" s="18" t="str">
        <f>IF(B636="","",IF(IFERROR(FIND(Q$13,INDEX(DATOS!BS:BS,MATCH(CHECKLIST!B636,DATOS!B:B,0),1),1),"")="","","X"))</f>
        <v/>
      </c>
      <c r="S636">
        <f t="shared" si="29"/>
        <v>0</v>
      </c>
      <c r="U636" t="str">
        <f t="shared" si="27"/>
        <v/>
      </c>
      <c r="V636" t="str">
        <f t="shared" si="28"/>
        <v/>
      </c>
    </row>
    <row r="637" spans="1:22" x14ac:dyDescent="0.25">
      <c r="A637" s="13">
        <v>624</v>
      </c>
      <c r="B637" t="str">
        <f>IFERROR(INDEX(DATOS!B:B,MATCH(CHECKLIST!A637,DATOS!BM:BM,0),1),"")</f>
        <v/>
      </c>
      <c r="C637" t="str">
        <f>IFERROR(INDEX(DATOS!I:I,MATCH(CHECKLIST!A637,DATOS!BM:BM,0),1),"")</f>
        <v/>
      </c>
      <c r="D637" t="str">
        <f>IFERROR(INDEX(DATOS!R:R,MATCH(CHECKLIST!E637,DATOS!F:F,0),1),"")</f>
        <v/>
      </c>
      <c r="E637" s="17" t="str">
        <f>IFERROR(INDEX(DATOS!F:F,MATCH(CHECKLIST!A637,DATOS!BM:BM,0),1),"")</f>
        <v/>
      </c>
      <c r="F637" s="3" t="str">
        <f>IFERROR(IF(INDEX(DATOS!AL:AL,MATCH(CHECKLIST!B637,DATOS!B:B,0),1)=0,"",INDEX(DATOS!AL:AL,MATCH(CHECKLIST!B637,DATOS!B:B,0),1)),"")</f>
        <v/>
      </c>
      <c r="G637" s="18" t="str">
        <f>IF(IFERROR(FIND(G$13,INDEX(DATOS!BS:BS,MATCH(CHECKLIST!B637,DATOS!B:B,0),1),1),"")="",IF(IFERROR(FIND("FINADO",INDEX(DATOS!BS:BS,MATCH(CHECKLIST!B637,DATOS!B:B,0),1),1),"")="",IF(IFERROR(FIND("BAJA",INDEX(DATOS!BS:BS,MATCH(CHECKLIST!B637,DATOS!B:B,0),1),1),"")="",IF(IFERROR(FIND("FECHA PEUA",INDEX(DATOS!BS:BS,MATCH(CHECKLIST!B637,DATOS!B:B,0),1),1),"")="",IF(IFERROR(FIND("FIRMA",INDEX(DATOS!BS:BS,MATCH(CHECKLIST!B637,DATOS!B:B,0),1),1),"")="","","FIRMA"),"PEUA"),"BAJA"),"FINADO"),"X")</f>
        <v/>
      </c>
      <c r="H637" s="18" t="str">
        <f>IF(IFERROR(FIND(H$13,INDEX(DATOS!BS:BS,MATCH(CHECKLIST!B637,DATOS!B:B,0),1),1),"")="",IF(IFERROR(FIND("VENCIDA",INDEX(DATOS!AC:AC,MATCH(CHECKLIST!B637,DATOS!B:B,0),1),1),"")="","","VENCIDO"),"X")</f>
        <v/>
      </c>
      <c r="I637" s="18" t="str">
        <f>IF(IFERROR(FIND(I$13,INDEX(DATOS!BS:BS,MATCH(CHECKLIST!B637,DATOS!B:B,0),1),1),"")="","","X")</f>
        <v/>
      </c>
      <c r="J637" s="18" t="str">
        <f>IF(IFERROR(FIND(J$13,INDEX(DATOS!BS:BS,MATCH(CHECKLIST!B637,DATOS!B:B,0),1),1),"")="","","X")</f>
        <v/>
      </c>
      <c r="K637" s="18" t="str">
        <f>IF(IFERROR(FIND(K$13,INDEX(DATOS!BS:BS,MATCH(CHECKLIST!B637,DATOS!B:B,0),1),1),"")="","","X")</f>
        <v/>
      </c>
      <c r="L637" s="18" t="str">
        <f>IF(IFERROR(FIND(L$13,INDEX(DATOS!BS:BS,MATCH(CHECKLIST!B637,DATOS!B:B,0),1),1),"")="","","X")</f>
        <v/>
      </c>
      <c r="M637" s="18" t="str">
        <f>IF(IFERROR(FIND(M$13,INDEX(DATOS!BS:BS,MATCH(CHECKLIST!B637,DATOS!B:B,0),1),1),"")="","","X")</f>
        <v/>
      </c>
      <c r="N637" s="50" t="str">
        <f ca="1">IFERROR(IF(INDEX(DATOS!K:K,MATCH(CHECKLIST!B637,DATOS!B:B,0),1)="","X",IF(INDEX(DATOS!K:K,MATCH(CHECKLIST!B637,DATOS!B:B,0),1)&gt;YEAR(TODAY())-1,"","VENCIDA")),"")</f>
        <v/>
      </c>
      <c r="P637" s="18" t="str">
        <f>IF(B637="","",IF(IFERROR(FIND(P$13,INDEX(DATOS!BS:BS,MATCH(CHECKLIST!B637,DATOS!B:B,0),1),1),"")="","","X"))</f>
        <v/>
      </c>
      <c r="Q637" s="18" t="str">
        <f>IF(B637="","",IF(IFERROR(FIND(Q$13,INDEX(DATOS!BS:BS,MATCH(CHECKLIST!B637,DATOS!B:B,0),1),1),"")="","","X"))</f>
        <v/>
      </c>
      <c r="R637" t="str">
        <f>IF(B637="","",1)</f>
        <v/>
      </c>
      <c r="S637" t="str">
        <f t="shared" si="29"/>
        <v/>
      </c>
      <c r="U637" t="str">
        <f t="shared" si="27"/>
        <v/>
      </c>
      <c r="V637" t="str">
        <f t="shared" si="28"/>
        <v/>
      </c>
    </row>
    <row r="638" spans="1:22" x14ac:dyDescent="0.25">
      <c r="A638" s="13">
        <v>625</v>
      </c>
      <c r="B638" t="str">
        <f>IFERROR(INDEX(DATOS!B:B,MATCH(CHECKLIST!A638,DATOS!BM:BM,0),1),"")</f>
        <v/>
      </c>
      <c r="C638" t="str">
        <f>IFERROR(INDEX(DATOS!I:I,MATCH(CHECKLIST!A638,DATOS!BM:BM,0),1),"")</f>
        <v/>
      </c>
      <c r="D638" t="str">
        <f>IFERROR(INDEX(DATOS!R:R,MATCH(CHECKLIST!E638,DATOS!F:F,0),1),"")</f>
        <v/>
      </c>
      <c r="E638" s="17" t="str">
        <f>IFERROR(INDEX(DATOS!F:F,MATCH(CHECKLIST!A638,DATOS!BM:BM,0),1),"")</f>
        <v/>
      </c>
      <c r="F638" s="3" t="str">
        <f>IFERROR(IF(INDEX(DATOS!AL:AL,MATCH(CHECKLIST!B638,DATOS!B:B,0),1)=0,"",INDEX(DATOS!AL:AL,MATCH(CHECKLIST!B638,DATOS!B:B,0),1)),"")</f>
        <v/>
      </c>
      <c r="G638" s="18" t="str">
        <f>IF(IFERROR(FIND(G$13,INDEX(DATOS!BS:BS,MATCH(CHECKLIST!B638,DATOS!B:B,0),1),1),"")="",IF(IFERROR(FIND("FINADO",INDEX(DATOS!BS:BS,MATCH(CHECKLIST!B638,DATOS!B:B,0),1),1),"")="",IF(IFERROR(FIND("BAJA",INDEX(DATOS!BS:BS,MATCH(CHECKLIST!B638,DATOS!B:B,0),1),1),"")="",IF(IFERROR(FIND("FECHA PEUA",INDEX(DATOS!BS:BS,MATCH(CHECKLIST!B638,DATOS!B:B,0),1),1),"")="",IF(IFERROR(FIND("FIRMA",INDEX(DATOS!BS:BS,MATCH(CHECKLIST!B638,DATOS!B:B,0),1),1),"")="","","FIRMA"),"PEUA"),"BAJA"),"FINADO"),"X")</f>
        <v/>
      </c>
      <c r="H638" s="18" t="str">
        <f>IF(IFERROR(FIND(H$13,INDEX(DATOS!BS:BS,MATCH(CHECKLIST!B638,DATOS!B:B,0),1),1),"")="",IF(IFERROR(FIND("VENCIDA",INDEX(DATOS!AC:AC,MATCH(CHECKLIST!B638,DATOS!B:B,0),1),1),"")="","","VENCIDO"),"X")</f>
        <v/>
      </c>
      <c r="I638" s="18" t="str">
        <f>IF(IFERROR(FIND(I$13,INDEX(DATOS!BS:BS,MATCH(CHECKLIST!B638,DATOS!B:B,0),1),1),"")="","","X")</f>
        <v/>
      </c>
      <c r="J638" s="18" t="str">
        <f>IF(IFERROR(FIND(J$13,INDEX(DATOS!BS:BS,MATCH(CHECKLIST!B638,DATOS!B:B,0),1),1),"")="","","X")</f>
        <v/>
      </c>
      <c r="K638" s="18" t="str">
        <f>IF(IFERROR(FIND(K$13,INDEX(DATOS!BS:BS,MATCH(CHECKLIST!B638,DATOS!B:B,0),1),1),"")="","","X")</f>
        <v/>
      </c>
      <c r="L638" s="18" t="str">
        <f>IF(IFERROR(FIND(L$13,INDEX(DATOS!BS:BS,MATCH(CHECKLIST!B638,DATOS!B:B,0),1),1),"")="","","X")</f>
        <v/>
      </c>
      <c r="M638" s="18" t="str">
        <f>IF(IFERROR(FIND(M$13,INDEX(DATOS!BS:BS,MATCH(CHECKLIST!B638,DATOS!B:B,0),1),1),"")="","","X")</f>
        <v/>
      </c>
      <c r="N638" s="50" t="str">
        <f ca="1">IFERROR(IF(INDEX(DATOS!K:K,MATCH(CHECKLIST!B638,DATOS!B:B,0),1)="","X",IF(INDEX(DATOS!K:K,MATCH(CHECKLIST!B638,DATOS!B:B,0),1)&gt;YEAR(TODAY())-1,"","VENCIDA")),"")</f>
        <v/>
      </c>
      <c r="P638" s="18" t="str">
        <f>IF(B638="","",IF(IFERROR(FIND(P$13,INDEX(DATOS!BS:BS,MATCH(CHECKLIST!B638,DATOS!B:B,0),1),1),"")="","","X"))</f>
        <v/>
      </c>
      <c r="Q638" s="18" t="str">
        <f>IF(B638="","",IF(IFERROR(FIND(Q$13,INDEX(DATOS!BS:BS,MATCH(CHECKLIST!B638,DATOS!B:B,0),1),1),"")="","","X"))</f>
        <v/>
      </c>
      <c r="S638">
        <f t="shared" si="29"/>
        <v>0</v>
      </c>
      <c r="U638" t="str">
        <f t="shared" si="27"/>
        <v/>
      </c>
      <c r="V638" t="str">
        <f t="shared" si="28"/>
        <v/>
      </c>
    </row>
    <row r="639" spans="1:22" x14ac:dyDescent="0.25">
      <c r="A639" s="13">
        <v>626</v>
      </c>
      <c r="B639" t="str">
        <f>IFERROR(INDEX(DATOS!B:B,MATCH(CHECKLIST!A639,DATOS!BM:BM,0),1),"")</f>
        <v/>
      </c>
      <c r="C639" t="str">
        <f>IFERROR(INDEX(DATOS!I:I,MATCH(CHECKLIST!A639,DATOS!BM:BM,0),1),"")</f>
        <v/>
      </c>
      <c r="D639" t="str">
        <f>IFERROR(INDEX(DATOS!R:R,MATCH(CHECKLIST!E639,DATOS!F:F,0),1),"")</f>
        <v/>
      </c>
      <c r="E639" s="17" t="str">
        <f>IFERROR(INDEX(DATOS!F:F,MATCH(CHECKLIST!A639,DATOS!BM:BM,0),1),"")</f>
        <v/>
      </c>
      <c r="F639" s="3" t="str">
        <f>IFERROR(IF(INDEX(DATOS!AL:AL,MATCH(CHECKLIST!B639,DATOS!B:B,0),1)=0,"",INDEX(DATOS!AL:AL,MATCH(CHECKLIST!B639,DATOS!B:B,0),1)),"")</f>
        <v/>
      </c>
      <c r="G639" s="18" t="str">
        <f>IF(IFERROR(FIND(G$13,INDEX(DATOS!BS:BS,MATCH(CHECKLIST!B639,DATOS!B:B,0),1),1),"")="",IF(IFERROR(FIND("FINADO",INDEX(DATOS!BS:BS,MATCH(CHECKLIST!B639,DATOS!B:B,0),1),1),"")="",IF(IFERROR(FIND("BAJA",INDEX(DATOS!BS:BS,MATCH(CHECKLIST!B639,DATOS!B:B,0),1),1),"")="",IF(IFERROR(FIND("FECHA PEUA",INDEX(DATOS!BS:BS,MATCH(CHECKLIST!B639,DATOS!B:B,0),1),1),"")="",IF(IFERROR(FIND("FIRMA",INDEX(DATOS!BS:BS,MATCH(CHECKLIST!B639,DATOS!B:B,0),1),1),"")="","","FIRMA"),"PEUA"),"BAJA"),"FINADO"),"X")</f>
        <v/>
      </c>
      <c r="H639" s="18" t="str">
        <f>IF(IFERROR(FIND(H$13,INDEX(DATOS!BS:BS,MATCH(CHECKLIST!B639,DATOS!B:B,0),1),1),"")="",IF(IFERROR(FIND("VENCIDA",INDEX(DATOS!AC:AC,MATCH(CHECKLIST!B639,DATOS!B:B,0),1),1),"")="","","VENCIDO"),"X")</f>
        <v/>
      </c>
      <c r="I639" s="18" t="str">
        <f>IF(IFERROR(FIND(I$13,INDEX(DATOS!BS:BS,MATCH(CHECKLIST!B639,DATOS!B:B,0),1),1),"")="","","X")</f>
        <v/>
      </c>
      <c r="J639" s="18" t="str">
        <f>IF(IFERROR(FIND(J$13,INDEX(DATOS!BS:BS,MATCH(CHECKLIST!B639,DATOS!B:B,0),1),1),"")="","","X")</f>
        <v/>
      </c>
      <c r="K639" s="18" t="str">
        <f>IF(IFERROR(FIND(K$13,INDEX(DATOS!BS:BS,MATCH(CHECKLIST!B639,DATOS!B:B,0),1),1),"")="","","X")</f>
        <v/>
      </c>
      <c r="L639" s="18" t="str">
        <f>IF(IFERROR(FIND(L$13,INDEX(DATOS!BS:BS,MATCH(CHECKLIST!B639,DATOS!B:B,0),1),1),"")="","","X")</f>
        <v/>
      </c>
      <c r="M639" s="18" t="str">
        <f>IF(IFERROR(FIND(M$13,INDEX(DATOS!BS:BS,MATCH(CHECKLIST!B639,DATOS!B:B,0),1),1),"")="","","X")</f>
        <v/>
      </c>
      <c r="N639" s="50" t="str">
        <f ca="1">IFERROR(IF(INDEX(DATOS!K:K,MATCH(CHECKLIST!B639,DATOS!B:B,0),1)="","X",IF(INDEX(DATOS!K:K,MATCH(CHECKLIST!B639,DATOS!B:B,0),1)&gt;YEAR(TODAY())-1,"","VENCIDA")),"")</f>
        <v/>
      </c>
      <c r="P639" s="18" t="str">
        <f>IF(B639="","",IF(IFERROR(FIND(P$13,INDEX(DATOS!BS:BS,MATCH(CHECKLIST!B639,DATOS!B:B,0),1),1),"")="","","X"))</f>
        <v/>
      </c>
      <c r="Q639" s="18" t="str">
        <f>IF(B639="","",IF(IFERROR(FIND(Q$13,INDEX(DATOS!BS:BS,MATCH(CHECKLIST!B639,DATOS!B:B,0),1),1),"")="","","X"))</f>
        <v/>
      </c>
      <c r="R639" t="str">
        <f>IF(B639="","",1)</f>
        <v/>
      </c>
      <c r="S639" t="str">
        <f t="shared" si="29"/>
        <v/>
      </c>
      <c r="U639" t="str">
        <f t="shared" si="27"/>
        <v/>
      </c>
      <c r="V639" t="str">
        <f t="shared" si="28"/>
        <v/>
      </c>
    </row>
    <row r="640" spans="1:22" x14ac:dyDescent="0.25">
      <c r="A640" s="13">
        <v>627</v>
      </c>
      <c r="B640" t="str">
        <f>IFERROR(INDEX(DATOS!B:B,MATCH(CHECKLIST!A640,DATOS!BM:BM,0),1),"")</f>
        <v/>
      </c>
      <c r="C640" t="str">
        <f>IFERROR(INDEX(DATOS!I:I,MATCH(CHECKLIST!A640,DATOS!BM:BM,0),1),"")</f>
        <v/>
      </c>
      <c r="D640" t="str">
        <f>IFERROR(INDEX(DATOS!R:R,MATCH(CHECKLIST!E640,DATOS!F:F,0),1),"")</f>
        <v/>
      </c>
      <c r="E640" s="17" t="str">
        <f>IFERROR(INDEX(DATOS!F:F,MATCH(CHECKLIST!A640,DATOS!BM:BM,0),1),"")</f>
        <v/>
      </c>
      <c r="F640" s="3" t="str">
        <f>IFERROR(IF(INDEX(DATOS!AL:AL,MATCH(CHECKLIST!B640,DATOS!B:B,0),1)=0,"",INDEX(DATOS!AL:AL,MATCH(CHECKLIST!B640,DATOS!B:B,0),1)),"")</f>
        <v/>
      </c>
      <c r="G640" s="18" t="str">
        <f>IF(IFERROR(FIND(G$13,INDEX(DATOS!BS:BS,MATCH(CHECKLIST!B640,DATOS!B:B,0),1),1),"")="",IF(IFERROR(FIND("FINADO",INDEX(DATOS!BS:BS,MATCH(CHECKLIST!B640,DATOS!B:B,0),1),1),"")="",IF(IFERROR(FIND("BAJA",INDEX(DATOS!BS:BS,MATCH(CHECKLIST!B640,DATOS!B:B,0),1),1),"")="",IF(IFERROR(FIND("FECHA PEUA",INDEX(DATOS!BS:BS,MATCH(CHECKLIST!B640,DATOS!B:B,0),1),1),"")="",IF(IFERROR(FIND("FIRMA",INDEX(DATOS!BS:BS,MATCH(CHECKLIST!B640,DATOS!B:B,0),1),1),"")="","","FIRMA"),"PEUA"),"BAJA"),"FINADO"),"X")</f>
        <v/>
      </c>
      <c r="H640" s="18" t="str">
        <f>IF(IFERROR(FIND(H$13,INDEX(DATOS!BS:BS,MATCH(CHECKLIST!B640,DATOS!B:B,0),1),1),"")="",IF(IFERROR(FIND("VENCIDA",INDEX(DATOS!AC:AC,MATCH(CHECKLIST!B640,DATOS!B:B,0),1),1),"")="","","VENCIDO"),"X")</f>
        <v/>
      </c>
      <c r="I640" s="18" t="str">
        <f>IF(IFERROR(FIND(I$13,INDEX(DATOS!BS:BS,MATCH(CHECKLIST!B640,DATOS!B:B,0),1),1),"")="","","X")</f>
        <v/>
      </c>
      <c r="J640" s="18" t="str">
        <f>IF(IFERROR(FIND(J$13,INDEX(DATOS!BS:BS,MATCH(CHECKLIST!B640,DATOS!B:B,0),1),1),"")="","","X")</f>
        <v/>
      </c>
      <c r="K640" s="18" t="str">
        <f>IF(IFERROR(FIND(K$13,INDEX(DATOS!BS:BS,MATCH(CHECKLIST!B640,DATOS!B:B,0),1),1),"")="","","X")</f>
        <v/>
      </c>
      <c r="L640" s="18" t="str">
        <f>IF(IFERROR(FIND(L$13,INDEX(DATOS!BS:BS,MATCH(CHECKLIST!B640,DATOS!B:B,0),1),1),"")="","","X")</f>
        <v/>
      </c>
      <c r="M640" s="18" t="str">
        <f>IF(IFERROR(FIND(M$13,INDEX(DATOS!BS:BS,MATCH(CHECKLIST!B640,DATOS!B:B,0),1),1),"")="","","X")</f>
        <v/>
      </c>
      <c r="N640" s="50" t="str">
        <f ca="1">IFERROR(IF(INDEX(DATOS!K:K,MATCH(CHECKLIST!B640,DATOS!B:B,0),1)="","X",IF(INDEX(DATOS!K:K,MATCH(CHECKLIST!B640,DATOS!B:B,0),1)&gt;YEAR(TODAY())-1,"","VENCIDA")),"")</f>
        <v/>
      </c>
      <c r="P640" s="18" t="str">
        <f>IF(B640="","",IF(IFERROR(FIND(P$13,INDEX(DATOS!BS:BS,MATCH(CHECKLIST!B640,DATOS!B:B,0),1),1),"")="","","X"))</f>
        <v/>
      </c>
      <c r="Q640" s="18" t="str">
        <f>IF(B640="","",IF(IFERROR(FIND(Q$13,INDEX(DATOS!BS:BS,MATCH(CHECKLIST!B640,DATOS!B:B,0),1),1),"")="","","X"))</f>
        <v/>
      </c>
      <c r="S640">
        <f t="shared" si="29"/>
        <v>0</v>
      </c>
      <c r="U640" t="str">
        <f t="shared" si="27"/>
        <v/>
      </c>
      <c r="V640" t="str">
        <f t="shared" si="28"/>
        <v/>
      </c>
    </row>
    <row r="641" spans="1:22" x14ac:dyDescent="0.25">
      <c r="A641" s="13">
        <v>628</v>
      </c>
      <c r="B641" t="str">
        <f>IFERROR(INDEX(DATOS!B:B,MATCH(CHECKLIST!A641,DATOS!BM:BM,0),1),"")</f>
        <v/>
      </c>
      <c r="C641" t="str">
        <f>IFERROR(INDEX(DATOS!I:I,MATCH(CHECKLIST!A641,DATOS!BM:BM,0),1),"")</f>
        <v/>
      </c>
      <c r="D641" t="str">
        <f>IFERROR(INDEX(DATOS!R:R,MATCH(CHECKLIST!E641,DATOS!F:F,0),1),"")</f>
        <v/>
      </c>
      <c r="E641" s="17" t="str">
        <f>IFERROR(INDEX(DATOS!F:F,MATCH(CHECKLIST!A641,DATOS!BM:BM,0),1),"")</f>
        <v/>
      </c>
      <c r="F641" s="3" t="str">
        <f>IFERROR(IF(INDEX(DATOS!AL:AL,MATCH(CHECKLIST!B641,DATOS!B:B,0),1)=0,"",INDEX(DATOS!AL:AL,MATCH(CHECKLIST!B641,DATOS!B:B,0),1)),"")</f>
        <v/>
      </c>
      <c r="G641" s="18" t="str">
        <f>IF(IFERROR(FIND(G$13,INDEX(DATOS!BS:BS,MATCH(CHECKLIST!B641,DATOS!B:B,0),1),1),"")="",IF(IFERROR(FIND("FINADO",INDEX(DATOS!BS:BS,MATCH(CHECKLIST!B641,DATOS!B:B,0),1),1),"")="",IF(IFERROR(FIND("BAJA",INDEX(DATOS!BS:BS,MATCH(CHECKLIST!B641,DATOS!B:B,0),1),1),"")="",IF(IFERROR(FIND("FECHA PEUA",INDEX(DATOS!BS:BS,MATCH(CHECKLIST!B641,DATOS!B:B,0),1),1),"")="",IF(IFERROR(FIND("FIRMA",INDEX(DATOS!BS:BS,MATCH(CHECKLIST!B641,DATOS!B:B,0),1),1),"")="","","FIRMA"),"PEUA"),"BAJA"),"FINADO"),"X")</f>
        <v/>
      </c>
      <c r="H641" s="18" t="str">
        <f>IF(IFERROR(FIND(H$13,INDEX(DATOS!BS:BS,MATCH(CHECKLIST!B641,DATOS!B:B,0),1),1),"")="",IF(IFERROR(FIND("VENCIDA",INDEX(DATOS!AC:AC,MATCH(CHECKLIST!B641,DATOS!B:B,0),1),1),"")="","","VENCIDO"),"X")</f>
        <v/>
      </c>
      <c r="I641" s="18" t="str">
        <f>IF(IFERROR(FIND(I$13,INDEX(DATOS!BS:BS,MATCH(CHECKLIST!B641,DATOS!B:B,0),1),1),"")="","","X")</f>
        <v/>
      </c>
      <c r="J641" s="18" t="str">
        <f>IF(IFERROR(FIND(J$13,INDEX(DATOS!BS:BS,MATCH(CHECKLIST!B641,DATOS!B:B,0),1),1),"")="","","X")</f>
        <v/>
      </c>
      <c r="K641" s="18" t="str">
        <f>IF(IFERROR(FIND(K$13,INDEX(DATOS!BS:BS,MATCH(CHECKLIST!B641,DATOS!B:B,0),1),1),"")="","","X")</f>
        <v/>
      </c>
      <c r="L641" s="18" t="str">
        <f>IF(IFERROR(FIND(L$13,INDEX(DATOS!BS:BS,MATCH(CHECKLIST!B641,DATOS!B:B,0),1),1),"")="","","X")</f>
        <v/>
      </c>
      <c r="M641" s="18" t="str">
        <f>IF(IFERROR(FIND(M$13,INDEX(DATOS!BS:BS,MATCH(CHECKLIST!B641,DATOS!B:B,0),1),1),"")="","","X")</f>
        <v/>
      </c>
      <c r="N641" s="50" t="str">
        <f ca="1">IFERROR(IF(INDEX(DATOS!K:K,MATCH(CHECKLIST!B641,DATOS!B:B,0),1)="","X",IF(INDEX(DATOS!K:K,MATCH(CHECKLIST!B641,DATOS!B:B,0),1)&gt;YEAR(TODAY())-1,"","VENCIDA")),"")</f>
        <v/>
      </c>
      <c r="P641" s="18" t="str">
        <f>IF(B641="","",IF(IFERROR(FIND(P$13,INDEX(DATOS!BS:BS,MATCH(CHECKLIST!B641,DATOS!B:B,0),1),1),"")="","","X"))</f>
        <v/>
      </c>
      <c r="Q641" s="18" t="str">
        <f>IF(B641="","",IF(IFERROR(FIND(Q$13,INDEX(DATOS!BS:BS,MATCH(CHECKLIST!B641,DATOS!B:B,0),1),1),"")="","","X"))</f>
        <v/>
      </c>
      <c r="R641" t="str">
        <f>IF(B641="","",1)</f>
        <v/>
      </c>
      <c r="S641" t="str">
        <f t="shared" si="29"/>
        <v/>
      </c>
      <c r="U641" t="str">
        <f t="shared" si="27"/>
        <v/>
      </c>
      <c r="V641" t="str">
        <f t="shared" si="28"/>
        <v/>
      </c>
    </row>
    <row r="642" spans="1:22" x14ac:dyDescent="0.25">
      <c r="A642" s="13">
        <v>629</v>
      </c>
      <c r="B642" t="str">
        <f>IFERROR(INDEX(DATOS!B:B,MATCH(CHECKLIST!A642,DATOS!BM:BM,0),1),"")</f>
        <v/>
      </c>
      <c r="C642" t="str">
        <f>IFERROR(INDEX(DATOS!I:I,MATCH(CHECKLIST!A642,DATOS!BM:BM,0),1),"")</f>
        <v/>
      </c>
      <c r="D642" t="str">
        <f>IFERROR(INDEX(DATOS!R:R,MATCH(CHECKLIST!E642,DATOS!F:F,0),1),"")</f>
        <v/>
      </c>
      <c r="E642" s="17" t="str">
        <f>IFERROR(INDEX(DATOS!F:F,MATCH(CHECKLIST!A642,DATOS!BM:BM,0),1),"")</f>
        <v/>
      </c>
      <c r="F642" s="3" t="str">
        <f>IFERROR(IF(INDEX(DATOS!AL:AL,MATCH(CHECKLIST!B642,DATOS!B:B,0),1)=0,"",INDEX(DATOS!AL:AL,MATCH(CHECKLIST!B642,DATOS!B:B,0),1)),"")</f>
        <v/>
      </c>
      <c r="G642" s="18" t="str">
        <f>IF(IFERROR(FIND(G$13,INDEX(DATOS!BS:BS,MATCH(CHECKLIST!B642,DATOS!B:B,0),1),1),"")="",IF(IFERROR(FIND("FINADO",INDEX(DATOS!BS:BS,MATCH(CHECKLIST!B642,DATOS!B:B,0),1),1),"")="",IF(IFERROR(FIND("BAJA",INDEX(DATOS!BS:BS,MATCH(CHECKLIST!B642,DATOS!B:B,0),1),1),"")="",IF(IFERROR(FIND("FECHA PEUA",INDEX(DATOS!BS:BS,MATCH(CHECKLIST!B642,DATOS!B:B,0),1),1),"")="",IF(IFERROR(FIND("FIRMA",INDEX(DATOS!BS:BS,MATCH(CHECKLIST!B642,DATOS!B:B,0),1),1),"")="","","FIRMA"),"PEUA"),"BAJA"),"FINADO"),"X")</f>
        <v/>
      </c>
      <c r="H642" s="18" t="str">
        <f>IF(IFERROR(FIND(H$13,INDEX(DATOS!BS:BS,MATCH(CHECKLIST!B642,DATOS!B:B,0),1),1),"")="",IF(IFERROR(FIND("VENCIDA",INDEX(DATOS!AC:AC,MATCH(CHECKLIST!B642,DATOS!B:B,0),1),1),"")="","","VENCIDO"),"X")</f>
        <v/>
      </c>
      <c r="I642" s="18" t="str">
        <f>IF(IFERROR(FIND(I$13,INDEX(DATOS!BS:BS,MATCH(CHECKLIST!B642,DATOS!B:B,0),1),1),"")="","","X")</f>
        <v/>
      </c>
      <c r="J642" s="18" t="str">
        <f>IF(IFERROR(FIND(J$13,INDEX(DATOS!BS:BS,MATCH(CHECKLIST!B642,DATOS!B:B,0),1),1),"")="","","X")</f>
        <v/>
      </c>
      <c r="K642" s="18" t="str">
        <f>IF(IFERROR(FIND(K$13,INDEX(DATOS!BS:BS,MATCH(CHECKLIST!B642,DATOS!B:B,0),1),1),"")="","","X")</f>
        <v/>
      </c>
      <c r="L642" s="18" t="str">
        <f>IF(IFERROR(FIND(L$13,INDEX(DATOS!BS:BS,MATCH(CHECKLIST!B642,DATOS!B:B,0),1),1),"")="","","X")</f>
        <v/>
      </c>
      <c r="M642" s="18" t="str">
        <f>IF(IFERROR(FIND(M$13,INDEX(DATOS!BS:BS,MATCH(CHECKLIST!B642,DATOS!B:B,0),1),1),"")="","","X")</f>
        <v/>
      </c>
      <c r="N642" s="50" t="str">
        <f ca="1">IFERROR(IF(INDEX(DATOS!K:K,MATCH(CHECKLIST!B642,DATOS!B:B,0),1)="","X",IF(INDEX(DATOS!K:K,MATCH(CHECKLIST!B642,DATOS!B:B,0),1)&gt;YEAR(TODAY())-1,"","VENCIDA")),"")</f>
        <v/>
      </c>
      <c r="P642" s="18" t="str">
        <f>IF(B642="","",IF(IFERROR(FIND(P$13,INDEX(DATOS!BS:BS,MATCH(CHECKLIST!B642,DATOS!B:B,0),1),1),"")="","","X"))</f>
        <v/>
      </c>
      <c r="Q642" s="18" t="str">
        <f>IF(B642="","",IF(IFERROR(FIND(Q$13,INDEX(DATOS!BS:BS,MATCH(CHECKLIST!B642,DATOS!B:B,0),1),1),"")="","","X"))</f>
        <v/>
      </c>
      <c r="S642">
        <f t="shared" si="29"/>
        <v>0</v>
      </c>
      <c r="U642" t="str">
        <f t="shared" si="27"/>
        <v/>
      </c>
      <c r="V642" t="str">
        <f t="shared" si="28"/>
        <v/>
      </c>
    </row>
    <row r="643" spans="1:22" x14ac:dyDescent="0.25">
      <c r="A643" s="13">
        <v>630</v>
      </c>
      <c r="B643" t="str">
        <f>IFERROR(INDEX(DATOS!B:B,MATCH(CHECKLIST!A643,DATOS!BM:BM,0),1),"")</f>
        <v/>
      </c>
      <c r="C643" t="str">
        <f>IFERROR(INDEX(DATOS!I:I,MATCH(CHECKLIST!A643,DATOS!BM:BM,0),1),"")</f>
        <v/>
      </c>
      <c r="D643" t="str">
        <f>IFERROR(INDEX(DATOS!R:R,MATCH(CHECKLIST!E643,DATOS!F:F,0),1),"")</f>
        <v/>
      </c>
      <c r="E643" s="17" t="str">
        <f>IFERROR(INDEX(DATOS!F:F,MATCH(CHECKLIST!A643,DATOS!BM:BM,0),1),"")</f>
        <v/>
      </c>
      <c r="F643" s="3" t="str">
        <f>IFERROR(IF(INDEX(DATOS!AL:AL,MATCH(CHECKLIST!B643,DATOS!B:B,0),1)=0,"",INDEX(DATOS!AL:AL,MATCH(CHECKLIST!B643,DATOS!B:B,0),1)),"")</f>
        <v/>
      </c>
      <c r="G643" s="18" t="str">
        <f>IF(IFERROR(FIND(G$13,INDEX(DATOS!BS:BS,MATCH(CHECKLIST!B643,DATOS!B:B,0),1),1),"")="",IF(IFERROR(FIND("FINADO",INDEX(DATOS!BS:BS,MATCH(CHECKLIST!B643,DATOS!B:B,0),1),1),"")="",IF(IFERROR(FIND("BAJA",INDEX(DATOS!BS:BS,MATCH(CHECKLIST!B643,DATOS!B:B,0),1),1),"")="",IF(IFERROR(FIND("FECHA PEUA",INDEX(DATOS!BS:BS,MATCH(CHECKLIST!B643,DATOS!B:B,0),1),1),"")="",IF(IFERROR(FIND("FIRMA",INDEX(DATOS!BS:BS,MATCH(CHECKLIST!B643,DATOS!B:B,0),1),1),"")="","","FIRMA"),"PEUA"),"BAJA"),"FINADO"),"X")</f>
        <v/>
      </c>
      <c r="H643" s="18" t="str">
        <f>IF(IFERROR(FIND(H$13,INDEX(DATOS!BS:BS,MATCH(CHECKLIST!B643,DATOS!B:B,0),1),1),"")="",IF(IFERROR(FIND("VENCIDA",INDEX(DATOS!AC:AC,MATCH(CHECKLIST!B643,DATOS!B:B,0),1),1),"")="","","VENCIDO"),"X")</f>
        <v/>
      </c>
      <c r="I643" s="18" t="str">
        <f>IF(IFERROR(FIND(I$13,INDEX(DATOS!BS:BS,MATCH(CHECKLIST!B643,DATOS!B:B,0),1),1),"")="","","X")</f>
        <v/>
      </c>
      <c r="J643" s="18" t="str">
        <f>IF(IFERROR(FIND(J$13,INDEX(DATOS!BS:BS,MATCH(CHECKLIST!B643,DATOS!B:B,0),1),1),"")="","","X")</f>
        <v/>
      </c>
      <c r="K643" s="18" t="str">
        <f>IF(IFERROR(FIND(K$13,INDEX(DATOS!BS:BS,MATCH(CHECKLIST!B643,DATOS!B:B,0),1),1),"")="","","X")</f>
        <v/>
      </c>
      <c r="L643" s="18" t="str">
        <f>IF(IFERROR(FIND(L$13,INDEX(DATOS!BS:BS,MATCH(CHECKLIST!B643,DATOS!B:B,0),1),1),"")="","","X")</f>
        <v/>
      </c>
      <c r="M643" s="18" t="str">
        <f>IF(IFERROR(FIND(M$13,INDEX(DATOS!BS:BS,MATCH(CHECKLIST!B643,DATOS!B:B,0),1),1),"")="","","X")</f>
        <v/>
      </c>
      <c r="N643" s="50" t="str">
        <f ca="1">IFERROR(IF(INDEX(DATOS!K:K,MATCH(CHECKLIST!B643,DATOS!B:B,0),1)="","X",IF(INDEX(DATOS!K:K,MATCH(CHECKLIST!B643,DATOS!B:B,0),1)&gt;YEAR(TODAY())-1,"","VENCIDA")),"")</f>
        <v/>
      </c>
      <c r="P643" s="18" t="str">
        <f>IF(B643="","",IF(IFERROR(FIND(P$13,INDEX(DATOS!BS:BS,MATCH(CHECKLIST!B643,DATOS!B:B,0),1),1),"")="","","X"))</f>
        <v/>
      </c>
      <c r="Q643" s="18" t="str">
        <f>IF(B643="","",IF(IFERROR(FIND(Q$13,INDEX(DATOS!BS:BS,MATCH(CHECKLIST!B643,DATOS!B:B,0),1),1),"")="","","X"))</f>
        <v/>
      </c>
      <c r="R643" t="str">
        <f>IF(B643="","",1)</f>
        <v/>
      </c>
      <c r="S643" t="str">
        <f t="shared" si="29"/>
        <v/>
      </c>
      <c r="U643" t="str">
        <f t="shared" si="27"/>
        <v/>
      </c>
      <c r="V643" t="str">
        <f t="shared" si="28"/>
        <v/>
      </c>
    </row>
    <row r="644" spans="1:22" x14ac:dyDescent="0.25">
      <c r="A644" s="13">
        <v>631</v>
      </c>
      <c r="B644" t="str">
        <f>IFERROR(INDEX(DATOS!B:B,MATCH(CHECKLIST!A644,DATOS!BM:BM,0),1),"")</f>
        <v/>
      </c>
      <c r="C644" t="str">
        <f>IFERROR(INDEX(DATOS!I:I,MATCH(CHECKLIST!A644,DATOS!BM:BM,0),1),"")</f>
        <v/>
      </c>
      <c r="D644" t="str">
        <f>IFERROR(INDEX(DATOS!R:R,MATCH(CHECKLIST!E644,DATOS!F:F,0),1),"")</f>
        <v/>
      </c>
      <c r="E644" s="17" t="str">
        <f>IFERROR(INDEX(DATOS!F:F,MATCH(CHECKLIST!A644,DATOS!BM:BM,0),1),"")</f>
        <v/>
      </c>
      <c r="F644" s="3" t="str">
        <f>IFERROR(IF(INDEX(DATOS!AL:AL,MATCH(CHECKLIST!B644,DATOS!B:B,0),1)=0,"",INDEX(DATOS!AL:AL,MATCH(CHECKLIST!B644,DATOS!B:B,0),1)),"")</f>
        <v/>
      </c>
      <c r="G644" s="18" t="str">
        <f>IF(IFERROR(FIND(G$13,INDEX(DATOS!BS:BS,MATCH(CHECKLIST!B644,DATOS!B:B,0),1),1),"")="",IF(IFERROR(FIND("FINADO",INDEX(DATOS!BS:BS,MATCH(CHECKLIST!B644,DATOS!B:B,0),1),1),"")="",IF(IFERROR(FIND("BAJA",INDEX(DATOS!BS:BS,MATCH(CHECKLIST!B644,DATOS!B:B,0),1),1),"")="",IF(IFERROR(FIND("FECHA PEUA",INDEX(DATOS!BS:BS,MATCH(CHECKLIST!B644,DATOS!B:B,0),1),1),"")="",IF(IFERROR(FIND("FIRMA",INDEX(DATOS!BS:BS,MATCH(CHECKLIST!B644,DATOS!B:B,0),1),1),"")="","","FIRMA"),"PEUA"),"BAJA"),"FINADO"),"X")</f>
        <v/>
      </c>
      <c r="H644" s="18" t="str">
        <f>IF(IFERROR(FIND(H$13,INDEX(DATOS!BS:BS,MATCH(CHECKLIST!B644,DATOS!B:B,0),1),1),"")="",IF(IFERROR(FIND("VENCIDA",INDEX(DATOS!AC:AC,MATCH(CHECKLIST!B644,DATOS!B:B,0),1),1),"")="","","VENCIDO"),"X")</f>
        <v/>
      </c>
      <c r="I644" s="18" t="str">
        <f>IF(IFERROR(FIND(I$13,INDEX(DATOS!BS:BS,MATCH(CHECKLIST!B644,DATOS!B:B,0),1),1),"")="","","X")</f>
        <v/>
      </c>
      <c r="J644" s="18" t="str">
        <f>IF(IFERROR(FIND(J$13,INDEX(DATOS!BS:BS,MATCH(CHECKLIST!B644,DATOS!B:B,0),1),1),"")="","","X")</f>
        <v/>
      </c>
      <c r="K644" s="18" t="str">
        <f>IF(IFERROR(FIND(K$13,INDEX(DATOS!BS:BS,MATCH(CHECKLIST!B644,DATOS!B:B,0),1),1),"")="","","X")</f>
        <v/>
      </c>
      <c r="L644" s="18" t="str">
        <f>IF(IFERROR(FIND(L$13,INDEX(DATOS!BS:BS,MATCH(CHECKLIST!B644,DATOS!B:B,0),1),1),"")="","","X")</f>
        <v/>
      </c>
      <c r="M644" s="18" t="str">
        <f>IF(IFERROR(FIND(M$13,INDEX(DATOS!BS:BS,MATCH(CHECKLIST!B644,DATOS!B:B,0),1),1),"")="","","X")</f>
        <v/>
      </c>
      <c r="N644" s="50" t="str">
        <f ca="1">IFERROR(IF(INDEX(DATOS!K:K,MATCH(CHECKLIST!B644,DATOS!B:B,0),1)="","X",IF(INDEX(DATOS!K:K,MATCH(CHECKLIST!B644,DATOS!B:B,0),1)&gt;YEAR(TODAY())-1,"","VENCIDA")),"")</f>
        <v/>
      </c>
      <c r="P644" s="18" t="str">
        <f>IF(B644="","",IF(IFERROR(FIND(P$13,INDEX(DATOS!BS:BS,MATCH(CHECKLIST!B644,DATOS!B:B,0),1),1),"")="","","X"))</f>
        <v/>
      </c>
      <c r="Q644" s="18" t="str">
        <f>IF(B644="","",IF(IFERROR(FIND(Q$13,INDEX(DATOS!BS:BS,MATCH(CHECKLIST!B644,DATOS!B:B,0),1),1),"")="","","X"))</f>
        <v/>
      </c>
      <c r="S644">
        <f t="shared" si="29"/>
        <v>0</v>
      </c>
      <c r="U644" t="str">
        <f t="shared" si="27"/>
        <v/>
      </c>
      <c r="V644" t="str">
        <f t="shared" si="28"/>
        <v/>
      </c>
    </row>
    <row r="645" spans="1:22" x14ac:dyDescent="0.25">
      <c r="A645" s="13">
        <v>632</v>
      </c>
      <c r="B645" t="str">
        <f>IFERROR(INDEX(DATOS!B:B,MATCH(CHECKLIST!A645,DATOS!BM:BM,0),1),"")</f>
        <v/>
      </c>
      <c r="C645" t="str">
        <f>IFERROR(INDEX(DATOS!I:I,MATCH(CHECKLIST!A645,DATOS!BM:BM,0),1),"")</f>
        <v/>
      </c>
      <c r="D645" t="str">
        <f>IFERROR(INDEX(DATOS!R:R,MATCH(CHECKLIST!E645,DATOS!F:F,0),1),"")</f>
        <v/>
      </c>
      <c r="E645" s="17" t="str">
        <f>IFERROR(INDEX(DATOS!F:F,MATCH(CHECKLIST!A645,DATOS!BM:BM,0),1),"")</f>
        <v/>
      </c>
      <c r="F645" s="3" t="str">
        <f>IFERROR(IF(INDEX(DATOS!AL:AL,MATCH(CHECKLIST!B645,DATOS!B:B,0),1)=0,"",INDEX(DATOS!AL:AL,MATCH(CHECKLIST!B645,DATOS!B:B,0),1)),"")</f>
        <v/>
      </c>
      <c r="G645" s="18" t="str">
        <f>IF(IFERROR(FIND(G$13,INDEX(DATOS!BS:BS,MATCH(CHECKLIST!B645,DATOS!B:B,0),1),1),"")="",IF(IFERROR(FIND("FINADO",INDEX(DATOS!BS:BS,MATCH(CHECKLIST!B645,DATOS!B:B,0),1),1),"")="",IF(IFERROR(FIND("BAJA",INDEX(DATOS!BS:BS,MATCH(CHECKLIST!B645,DATOS!B:B,0),1),1),"")="",IF(IFERROR(FIND("FECHA PEUA",INDEX(DATOS!BS:BS,MATCH(CHECKLIST!B645,DATOS!B:B,0),1),1),"")="",IF(IFERROR(FIND("FIRMA",INDEX(DATOS!BS:BS,MATCH(CHECKLIST!B645,DATOS!B:B,0),1),1),"")="","","FIRMA"),"PEUA"),"BAJA"),"FINADO"),"X")</f>
        <v/>
      </c>
      <c r="H645" s="18" t="str">
        <f>IF(IFERROR(FIND(H$13,INDEX(DATOS!BS:BS,MATCH(CHECKLIST!B645,DATOS!B:B,0),1),1),"")="",IF(IFERROR(FIND("VENCIDA",INDEX(DATOS!AC:AC,MATCH(CHECKLIST!B645,DATOS!B:B,0),1),1),"")="","","VENCIDO"),"X")</f>
        <v/>
      </c>
      <c r="I645" s="18" t="str">
        <f>IF(IFERROR(FIND(I$13,INDEX(DATOS!BS:BS,MATCH(CHECKLIST!B645,DATOS!B:B,0),1),1),"")="","","X")</f>
        <v/>
      </c>
      <c r="J645" s="18" t="str">
        <f>IF(IFERROR(FIND(J$13,INDEX(DATOS!BS:BS,MATCH(CHECKLIST!B645,DATOS!B:B,0),1),1),"")="","","X")</f>
        <v/>
      </c>
      <c r="K645" s="18" t="str">
        <f>IF(IFERROR(FIND(K$13,INDEX(DATOS!BS:BS,MATCH(CHECKLIST!B645,DATOS!B:B,0),1),1),"")="","","X")</f>
        <v/>
      </c>
      <c r="L645" s="18" t="str">
        <f>IF(IFERROR(FIND(L$13,INDEX(DATOS!BS:BS,MATCH(CHECKLIST!B645,DATOS!B:B,0),1),1),"")="","","X")</f>
        <v/>
      </c>
      <c r="M645" s="18" t="str">
        <f>IF(IFERROR(FIND(M$13,INDEX(DATOS!BS:BS,MATCH(CHECKLIST!B645,DATOS!B:B,0),1),1),"")="","","X")</f>
        <v/>
      </c>
      <c r="N645" s="50" t="str">
        <f ca="1">IFERROR(IF(INDEX(DATOS!K:K,MATCH(CHECKLIST!B645,DATOS!B:B,0),1)="","X",IF(INDEX(DATOS!K:K,MATCH(CHECKLIST!B645,DATOS!B:B,0),1)&gt;YEAR(TODAY())-1,"","VENCIDA")),"")</f>
        <v/>
      </c>
      <c r="P645" s="18" t="str">
        <f>IF(B645="","",IF(IFERROR(FIND(P$13,INDEX(DATOS!BS:BS,MATCH(CHECKLIST!B645,DATOS!B:B,0),1),1),"")="","","X"))</f>
        <v/>
      </c>
      <c r="Q645" s="18" t="str">
        <f>IF(B645="","",IF(IFERROR(FIND(Q$13,INDEX(DATOS!BS:BS,MATCH(CHECKLIST!B645,DATOS!B:B,0),1),1),"")="","","X"))</f>
        <v/>
      </c>
      <c r="R645" t="str">
        <f>IF(B645="","",1)</f>
        <v/>
      </c>
      <c r="S645" t="str">
        <f t="shared" si="29"/>
        <v/>
      </c>
      <c r="U645" t="str">
        <f t="shared" si="27"/>
        <v/>
      </c>
      <c r="V645" t="str">
        <f t="shared" si="28"/>
        <v/>
      </c>
    </row>
    <row r="646" spans="1:22" x14ac:dyDescent="0.25">
      <c r="A646" s="13">
        <v>633</v>
      </c>
      <c r="B646" t="str">
        <f>IFERROR(INDEX(DATOS!B:B,MATCH(CHECKLIST!A646,DATOS!BM:BM,0),1),"")</f>
        <v/>
      </c>
      <c r="C646" t="str">
        <f>IFERROR(INDEX(DATOS!I:I,MATCH(CHECKLIST!A646,DATOS!BM:BM,0),1),"")</f>
        <v/>
      </c>
      <c r="D646" t="str">
        <f>IFERROR(INDEX(DATOS!R:R,MATCH(CHECKLIST!E646,DATOS!F:F,0),1),"")</f>
        <v/>
      </c>
      <c r="E646" s="17" t="str">
        <f>IFERROR(INDEX(DATOS!F:F,MATCH(CHECKLIST!A646,DATOS!BM:BM,0),1),"")</f>
        <v/>
      </c>
      <c r="F646" s="3" t="str">
        <f>IFERROR(IF(INDEX(DATOS!AL:AL,MATCH(CHECKLIST!B646,DATOS!B:B,0),1)=0,"",INDEX(DATOS!AL:AL,MATCH(CHECKLIST!B646,DATOS!B:B,0),1)),"")</f>
        <v/>
      </c>
      <c r="G646" s="18" t="str">
        <f>IF(IFERROR(FIND(G$13,INDEX(DATOS!BS:BS,MATCH(CHECKLIST!B646,DATOS!B:B,0),1),1),"")="",IF(IFERROR(FIND("FINADO",INDEX(DATOS!BS:BS,MATCH(CHECKLIST!B646,DATOS!B:B,0),1),1),"")="",IF(IFERROR(FIND("BAJA",INDEX(DATOS!BS:BS,MATCH(CHECKLIST!B646,DATOS!B:B,0),1),1),"")="",IF(IFERROR(FIND("FECHA PEUA",INDEX(DATOS!BS:BS,MATCH(CHECKLIST!B646,DATOS!B:B,0),1),1),"")="",IF(IFERROR(FIND("FIRMA",INDEX(DATOS!BS:BS,MATCH(CHECKLIST!B646,DATOS!B:B,0),1),1),"")="","","FIRMA"),"PEUA"),"BAJA"),"FINADO"),"X")</f>
        <v/>
      </c>
      <c r="H646" s="18" t="str">
        <f>IF(IFERROR(FIND(H$13,INDEX(DATOS!BS:BS,MATCH(CHECKLIST!B646,DATOS!B:B,0),1),1),"")="",IF(IFERROR(FIND("VENCIDA",INDEX(DATOS!AC:AC,MATCH(CHECKLIST!B646,DATOS!B:B,0),1),1),"")="","","VENCIDO"),"X")</f>
        <v/>
      </c>
      <c r="I646" s="18" t="str">
        <f>IF(IFERROR(FIND(I$13,INDEX(DATOS!BS:BS,MATCH(CHECKLIST!B646,DATOS!B:B,0),1),1),"")="","","X")</f>
        <v/>
      </c>
      <c r="J646" s="18" t="str">
        <f>IF(IFERROR(FIND(J$13,INDEX(DATOS!BS:BS,MATCH(CHECKLIST!B646,DATOS!B:B,0),1),1),"")="","","X")</f>
        <v/>
      </c>
      <c r="K646" s="18" t="str">
        <f>IF(IFERROR(FIND(K$13,INDEX(DATOS!BS:BS,MATCH(CHECKLIST!B646,DATOS!B:B,0),1),1),"")="","","X")</f>
        <v/>
      </c>
      <c r="L646" s="18" t="str">
        <f>IF(IFERROR(FIND(L$13,INDEX(DATOS!BS:BS,MATCH(CHECKLIST!B646,DATOS!B:B,0),1),1),"")="","","X")</f>
        <v/>
      </c>
      <c r="M646" s="18" t="str">
        <f>IF(IFERROR(FIND(M$13,INDEX(DATOS!BS:BS,MATCH(CHECKLIST!B646,DATOS!B:B,0),1),1),"")="","","X")</f>
        <v/>
      </c>
      <c r="N646" s="50" t="str">
        <f ca="1">IFERROR(IF(INDEX(DATOS!K:K,MATCH(CHECKLIST!B646,DATOS!B:B,0),1)="","X",IF(INDEX(DATOS!K:K,MATCH(CHECKLIST!B646,DATOS!B:B,0),1)&gt;YEAR(TODAY())-1,"","VENCIDA")),"")</f>
        <v/>
      </c>
      <c r="P646" s="18" t="str">
        <f>IF(B646="","",IF(IFERROR(FIND(P$13,INDEX(DATOS!BS:BS,MATCH(CHECKLIST!B646,DATOS!B:B,0),1),1),"")="","","X"))</f>
        <v/>
      </c>
      <c r="Q646" s="18" t="str">
        <f>IF(B646="","",IF(IFERROR(FIND(Q$13,INDEX(DATOS!BS:BS,MATCH(CHECKLIST!B646,DATOS!B:B,0),1),1),"")="","","X"))</f>
        <v/>
      </c>
      <c r="S646">
        <f t="shared" si="29"/>
        <v>0</v>
      </c>
      <c r="U646" t="str">
        <f t="shared" si="27"/>
        <v/>
      </c>
      <c r="V646" t="str">
        <f t="shared" si="28"/>
        <v/>
      </c>
    </row>
    <row r="647" spans="1:22" x14ac:dyDescent="0.25">
      <c r="A647" s="13">
        <v>634</v>
      </c>
      <c r="B647" t="str">
        <f>IFERROR(INDEX(DATOS!B:B,MATCH(CHECKLIST!A647,DATOS!BM:BM,0),1),"")</f>
        <v/>
      </c>
      <c r="C647" t="str">
        <f>IFERROR(INDEX(DATOS!I:I,MATCH(CHECKLIST!A647,DATOS!BM:BM,0),1),"")</f>
        <v/>
      </c>
      <c r="D647" t="str">
        <f>IFERROR(INDEX(DATOS!R:R,MATCH(CHECKLIST!E647,DATOS!F:F,0),1),"")</f>
        <v/>
      </c>
      <c r="E647" s="17" t="str">
        <f>IFERROR(INDEX(DATOS!F:F,MATCH(CHECKLIST!A647,DATOS!BM:BM,0),1),"")</f>
        <v/>
      </c>
      <c r="F647" s="3" t="str">
        <f>IFERROR(IF(INDEX(DATOS!AL:AL,MATCH(CHECKLIST!B647,DATOS!B:B,0),1)=0,"",INDEX(DATOS!AL:AL,MATCH(CHECKLIST!B647,DATOS!B:B,0),1)),"")</f>
        <v/>
      </c>
      <c r="G647" s="18" t="str">
        <f>IF(IFERROR(FIND(G$13,INDEX(DATOS!BS:BS,MATCH(CHECKLIST!B647,DATOS!B:B,0),1),1),"")="",IF(IFERROR(FIND("FINADO",INDEX(DATOS!BS:BS,MATCH(CHECKLIST!B647,DATOS!B:B,0),1),1),"")="",IF(IFERROR(FIND("BAJA",INDEX(DATOS!BS:BS,MATCH(CHECKLIST!B647,DATOS!B:B,0),1),1),"")="",IF(IFERROR(FIND("FECHA PEUA",INDEX(DATOS!BS:BS,MATCH(CHECKLIST!B647,DATOS!B:B,0),1),1),"")="",IF(IFERROR(FIND("FIRMA",INDEX(DATOS!BS:BS,MATCH(CHECKLIST!B647,DATOS!B:B,0),1),1),"")="","","FIRMA"),"PEUA"),"BAJA"),"FINADO"),"X")</f>
        <v/>
      </c>
      <c r="H647" s="18" t="str">
        <f>IF(IFERROR(FIND(H$13,INDEX(DATOS!BS:BS,MATCH(CHECKLIST!B647,DATOS!B:B,0),1),1),"")="",IF(IFERROR(FIND("VENCIDA",INDEX(DATOS!AC:AC,MATCH(CHECKLIST!B647,DATOS!B:B,0),1),1),"")="","","VENCIDO"),"X")</f>
        <v/>
      </c>
      <c r="I647" s="18" t="str">
        <f>IF(IFERROR(FIND(I$13,INDEX(DATOS!BS:BS,MATCH(CHECKLIST!B647,DATOS!B:B,0),1),1),"")="","","X")</f>
        <v/>
      </c>
      <c r="J647" s="18" t="str">
        <f>IF(IFERROR(FIND(J$13,INDEX(DATOS!BS:BS,MATCH(CHECKLIST!B647,DATOS!B:B,0),1),1),"")="","","X")</f>
        <v/>
      </c>
      <c r="K647" s="18" t="str">
        <f>IF(IFERROR(FIND(K$13,INDEX(DATOS!BS:BS,MATCH(CHECKLIST!B647,DATOS!B:B,0),1),1),"")="","","X")</f>
        <v/>
      </c>
      <c r="L647" s="18" t="str">
        <f>IF(IFERROR(FIND(L$13,INDEX(DATOS!BS:BS,MATCH(CHECKLIST!B647,DATOS!B:B,0),1),1),"")="","","X")</f>
        <v/>
      </c>
      <c r="M647" s="18" t="str">
        <f>IF(IFERROR(FIND(M$13,INDEX(DATOS!BS:BS,MATCH(CHECKLIST!B647,DATOS!B:B,0),1),1),"")="","","X")</f>
        <v/>
      </c>
      <c r="N647" s="50" t="str">
        <f ca="1">IFERROR(IF(INDEX(DATOS!K:K,MATCH(CHECKLIST!B647,DATOS!B:B,0),1)="","X",IF(INDEX(DATOS!K:K,MATCH(CHECKLIST!B647,DATOS!B:B,0),1)&gt;YEAR(TODAY())-1,"","VENCIDA")),"")</f>
        <v/>
      </c>
      <c r="P647" s="18" t="str">
        <f>IF(B647="","",IF(IFERROR(FIND(P$13,INDEX(DATOS!BS:BS,MATCH(CHECKLIST!B647,DATOS!B:B,0),1),1),"")="","","X"))</f>
        <v/>
      </c>
      <c r="Q647" s="18" t="str">
        <f>IF(B647="","",IF(IFERROR(FIND(Q$13,INDEX(DATOS!BS:BS,MATCH(CHECKLIST!B647,DATOS!B:B,0),1),1),"")="","","X"))</f>
        <v/>
      </c>
      <c r="R647" t="str">
        <f>IF(B647="","",1)</f>
        <v/>
      </c>
      <c r="S647" t="str">
        <f t="shared" si="29"/>
        <v/>
      </c>
      <c r="U647" t="str">
        <f t="shared" si="27"/>
        <v/>
      </c>
      <c r="V647" t="str">
        <f t="shared" si="28"/>
        <v/>
      </c>
    </row>
    <row r="648" spans="1:22" x14ac:dyDescent="0.25">
      <c r="A648" s="13">
        <v>635</v>
      </c>
      <c r="B648" t="str">
        <f>IFERROR(INDEX(DATOS!B:B,MATCH(CHECKLIST!A648,DATOS!BM:BM,0),1),"")</f>
        <v/>
      </c>
      <c r="C648" t="str">
        <f>IFERROR(INDEX(DATOS!I:I,MATCH(CHECKLIST!A648,DATOS!BM:BM,0),1),"")</f>
        <v/>
      </c>
      <c r="D648" t="str">
        <f>IFERROR(INDEX(DATOS!R:R,MATCH(CHECKLIST!E648,DATOS!F:F,0),1),"")</f>
        <v/>
      </c>
      <c r="E648" s="17" t="str">
        <f>IFERROR(INDEX(DATOS!F:F,MATCH(CHECKLIST!A648,DATOS!BM:BM,0),1),"")</f>
        <v/>
      </c>
      <c r="F648" s="3" t="str">
        <f>IFERROR(IF(INDEX(DATOS!AL:AL,MATCH(CHECKLIST!B648,DATOS!B:B,0),1)=0,"",INDEX(DATOS!AL:AL,MATCH(CHECKLIST!B648,DATOS!B:B,0),1)),"")</f>
        <v/>
      </c>
      <c r="G648" s="18" t="str">
        <f>IF(IFERROR(FIND(G$13,INDEX(DATOS!BS:BS,MATCH(CHECKLIST!B648,DATOS!B:B,0),1),1),"")="",IF(IFERROR(FIND("FINADO",INDEX(DATOS!BS:BS,MATCH(CHECKLIST!B648,DATOS!B:B,0),1),1),"")="",IF(IFERROR(FIND("BAJA",INDEX(DATOS!BS:BS,MATCH(CHECKLIST!B648,DATOS!B:B,0),1),1),"")="",IF(IFERROR(FIND("FECHA PEUA",INDEX(DATOS!BS:BS,MATCH(CHECKLIST!B648,DATOS!B:B,0),1),1),"")="",IF(IFERROR(FIND("FIRMA",INDEX(DATOS!BS:BS,MATCH(CHECKLIST!B648,DATOS!B:B,0),1),1),"")="","","FIRMA"),"PEUA"),"BAJA"),"FINADO"),"X")</f>
        <v/>
      </c>
      <c r="H648" s="18" t="str">
        <f>IF(IFERROR(FIND(H$13,INDEX(DATOS!BS:BS,MATCH(CHECKLIST!B648,DATOS!B:B,0),1),1),"")="",IF(IFERROR(FIND("VENCIDA",INDEX(DATOS!AC:AC,MATCH(CHECKLIST!B648,DATOS!B:B,0),1),1),"")="","","VENCIDO"),"X")</f>
        <v/>
      </c>
      <c r="I648" s="18" t="str">
        <f>IF(IFERROR(FIND(I$13,INDEX(DATOS!BS:BS,MATCH(CHECKLIST!B648,DATOS!B:B,0),1),1),"")="","","X")</f>
        <v/>
      </c>
      <c r="J648" s="18" t="str">
        <f>IF(IFERROR(FIND(J$13,INDEX(DATOS!BS:BS,MATCH(CHECKLIST!B648,DATOS!B:B,0),1),1),"")="","","X")</f>
        <v/>
      </c>
      <c r="K648" s="18" t="str">
        <f>IF(IFERROR(FIND(K$13,INDEX(DATOS!BS:BS,MATCH(CHECKLIST!B648,DATOS!B:B,0),1),1),"")="","","X")</f>
        <v/>
      </c>
      <c r="L648" s="18" t="str">
        <f>IF(IFERROR(FIND(L$13,INDEX(DATOS!BS:BS,MATCH(CHECKLIST!B648,DATOS!B:B,0),1),1),"")="","","X")</f>
        <v/>
      </c>
      <c r="M648" s="18" t="str">
        <f>IF(IFERROR(FIND(M$13,INDEX(DATOS!BS:BS,MATCH(CHECKLIST!B648,DATOS!B:B,0),1),1),"")="","","X")</f>
        <v/>
      </c>
      <c r="N648" s="50" t="str">
        <f ca="1">IFERROR(IF(INDEX(DATOS!K:K,MATCH(CHECKLIST!B648,DATOS!B:B,0),1)="","X",IF(INDEX(DATOS!K:K,MATCH(CHECKLIST!B648,DATOS!B:B,0),1)&gt;YEAR(TODAY())-1,"","VENCIDA")),"")</f>
        <v/>
      </c>
      <c r="P648" s="18" t="str">
        <f>IF(B648="","",IF(IFERROR(FIND(P$13,INDEX(DATOS!BS:BS,MATCH(CHECKLIST!B648,DATOS!B:B,0),1),1),"")="","","X"))</f>
        <v/>
      </c>
      <c r="Q648" s="18" t="str">
        <f>IF(B648="","",IF(IFERROR(FIND(Q$13,INDEX(DATOS!BS:BS,MATCH(CHECKLIST!B648,DATOS!B:B,0),1),1),"")="","","X"))</f>
        <v/>
      </c>
      <c r="S648">
        <f t="shared" si="29"/>
        <v>0</v>
      </c>
      <c r="U648" t="str">
        <f t="shared" si="27"/>
        <v/>
      </c>
      <c r="V648" t="str">
        <f t="shared" si="28"/>
        <v/>
      </c>
    </row>
    <row r="649" spans="1:22" x14ac:dyDescent="0.25">
      <c r="A649" s="13">
        <v>636</v>
      </c>
      <c r="B649" t="str">
        <f>IFERROR(INDEX(DATOS!B:B,MATCH(CHECKLIST!A649,DATOS!BM:BM,0),1),"")</f>
        <v/>
      </c>
      <c r="C649" t="str">
        <f>IFERROR(INDEX(DATOS!I:I,MATCH(CHECKLIST!A649,DATOS!BM:BM,0),1),"")</f>
        <v/>
      </c>
      <c r="D649" t="str">
        <f>IFERROR(INDEX(DATOS!R:R,MATCH(CHECKLIST!E649,DATOS!F:F,0),1),"")</f>
        <v/>
      </c>
      <c r="E649" s="17" t="str">
        <f>IFERROR(INDEX(DATOS!F:F,MATCH(CHECKLIST!A649,DATOS!BM:BM,0),1),"")</f>
        <v/>
      </c>
      <c r="F649" s="3" t="str">
        <f>IFERROR(IF(INDEX(DATOS!AL:AL,MATCH(CHECKLIST!B649,DATOS!B:B,0),1)=0,"",INDEX(DATOS!AL:AL,MATCH(CHECKLIST!B649,DATOS!B:B,0),1)),"")</f>
        <v/>
      </c>
      <c r="G649" s="18" t="str">
        <f>IF(IFERROR(FIND(G$13,INDEX(DATOS!BS:BS,MATCH(CHECKLIST!B649,DATOS!B:B,0),1),1),"")="",IF(IFERROR(FIND("FINADO",INDEX(DATOS!BS:BS,MATCH(CHECKLIST!B649,DATOS!B:B,0),1),1),"")="",IF(IFERROR(FIND("BAJA",INDEX(DATOS!BS:BS,MATCH(CHECKLIST!B649,DATOS!B:B,0),1),1),"")="",IF(IFERROR(FIND("FECHA PEUA",INDEX(DATOS!BS:BS,MATCH(CHECKLIST!B649,DATOS!B:B,0),1),1),"")="",IF(IFERROR(FIND("FIRMA",INDEX(DATOS!BS:BS,MATCH(CHECKLIST!B649,DATOS!B:B,0),1),1),"")="","","FIRMA"),"PEUA"),"BAJA"),"FINADO"),"X")</f>
        <v/>
      </c>
      <c r="H649" s="18" t="str">
        <f>IF(IFERROR(FIND(H$13,INDEX(DATOS!BS:BS,MATCH(CHECKLIST!B649,DATOS!B:B,0),1),1),"")="",IF(IFERROR(FIND("VENCIDA",INDEX(DATOS!AC:AC,MATCH(CHECKLIST!B649,DATOS!B:B,0),1),1),"")="","","VENCIDO"),"X")</f>
        <v/>
      </c>
      <c r="I649" s="18" t="str">
        <f>IF(IFERROR(FIND(I$13,INDEX(DATOS!BS:BS,MATCH(CHECKLIST!B649,DATOS!B:B,0),1),1),"")="","","X")</f>
        <v/>
      </c>
      <c r="J649" s="18" t="str">
        <f>IF(IFERROR(FIND(J$13,INDEX(DATOS!BS:BS,MATCH(CHECKLIST!B649,DATOS!B:B,0),1),1),"")="","","X")</f>
        <v/>
      </c>
      <c r="K649" s="18" t="str">
        <f>IF(IFERROR(FIND(K$13,INDEX(DATOS!BS:BS,MATCH(CHECKLIST!B649,DATOS!B:B,0),1),1),"")="","","X")</f>
        <v/>
      </c>
      <c r="L649" s="18" t="str">
        <f>IF(IFERROR(FIND(L$13,INDEX(DATOS!BS:BS,MATCH(CHECKLIST!B649,DATOS!B:B,0),1),1),"")="","","X")</f>
        <v/>
      </c>
      <c r="M649" s="18" t="str">
        <f>IF(IFERROR(FIND(M$13,INDEX(DATOS!BS:BS,MATCH(CHECKLIST!B649,DATOS!B:B,0),1),1),"")="","","X")</f>
        <v/>
      </c>
      <c r="N649" s="50" t="str">
        <f ca="1">IFERROR(IF(INDEX(DATOS!K:K,MATCH(CHECKLIST!B649,DATOS!B:B,0),1)="","X",IF(INDEX(DATOS!K:K,MATCH(CHECKLIST!B649,DATOS!B:B,0),1)&gt;YEAR(TODAY())-1,"","VENCIDA")),"")</f>
        <v/>
      </c>
      <c r="P649" s="18" t="str">
        <f>IF(B649="","",IF(IFERROR(FIND(P$13,INDEX(DATOS!BS:BS,MATCH(CHECKLIST!B649,DATOS!B:B,0),1),1),"")="","","X"))</f>
        <v/>
      </c>
      <c r="Q649" s="18" t="str">
        <f>IF(B649="","",IF(IFERROR(FIND(Q$13,INDEX(DATOS!BS:BS,MATCH(CHECKLIST!B649,DATOS!B:B,0),1),1),"")="","","X"))</f>
        <v/>
      </c>
      <c r="R649" t="str">
        <f>IF(B649="","",1)</f>
        <v/>
      </c>
      <c r="S649" t="str">
        <f t="shared" si="29"/>
        <v/>
      </c>
      <c r="U649" t="str">
        <f t="shared" si="27"/>
        <v/>
      </c>
      <c r="V649" t="str">
        <f t="shared" si="28"/>
        <v/>
      </c>
    </row>
    <row r="650" spans="1:22" x14ac:dyDescent="0.25">
      <c r="A650" s="13">
        <v>637</v>
      </c>
      <c r="B650" t="str">
        <f>IFERROR(INDEX(DATOS!B:B,MATCH(CHECKLIST!A650,DATOS!BM:BM,0),1),"")</f>
        <v/>
      </c>
      <c r="C650" t="str">
        <f>IFERROR(INDEX(DATOS!I:I,MATCH(CHECKLIST!A650,DATOS!BM:BM,0),1),"")</f>
        <v/>
      </c>
      <c r="D650" t="str">
        <f>IFERROR(INDEX(DATOS!R:R,MATCH(CHECKLIST!E650,DATOS!F:F,0),1),"")</f>
        <v/>
      </c>
      <c r="E650" s="17" t="str">
        <f>IFERROR(INDEX(DATOS!F:F,MATCH(CHECKLIST!A650,DATOS!BM:BM,0),1),"")</f>
        <v/>
      </c>
      <c r="F650" s="3" t="str">
        <f>IFERROR(IF(INDEX(DATOS!AL:AL,MATCH(CHECKLIST!B650,DATOS!B:B,0),1)=0,"",INDEX(DATOS!AL:AL,MATCH(CHECKLIST!B650,DATOS!B:B,0),1)),"")</f>
        <v/>
      </c>
      <c r="G650" s="18" t="str">
        <f>IF(IFERROR(FIND(G$13,INDEX(DATOS!BS:BS,MATCH(CHECKLIST!B650,DATOS!B:B,0),1),1),"")="",IF(IFERROR(FIND("FINADO",INDEX(DATOS!BS:BS,MATCH(CHECKLIST!B650,DATOS!B:B,0),1),1),"")="",IF(IFERROR(FIND("BAJA",INDEX(DATOS!BS:BS,MATCH(CHECKLIST!B650,DATOS!B:B,0),1),1),"")="",IF(IFERROR(FIND("FECHA PEUA",INDEX(DATOS!BS:BS,MATCH(CHECKLIST!B650,DATOS!B:B,0),1),1),"")="",IF(IFERROR(FIND("FIRMA",INDEX(DATOS!BS:BS,MATCH(CHECKLIST!B650,DATOS!B:B,0),1),1),"")="","","FIRMA"),"PEUA"),"BAJA"),"FINADO"),"X")</f>
        <v/>
      </c>
      <c r="H650" s="18" t="str">
        <f>IF(IFERROR(FIND(H$13,INDEX(DATOS!BS:BS,MATCH(CHECKLIST!B650,DATOS!B:B,0),1),1),"")="",IF(IFERROR(FIND("VENCIDA",INDEX(DATOS!AC:AC,MATCH(CHECKLIST!B650,DATOS!B:B,0),1),1),"")="","","VENCIDO"),"X")</f>
        <v/>
      </c>
      <c r="I650" s="18" t="str">
        <f>IF(IFERROR(FIND(I$13,INDEX(DATOS!BS:BS,MATCH(CHECKLIST!B650,DATOS!B:B,0),1),1),"")="","","X")</f>
        <v/>
      </c>
      <c r="J650" s="18" t="str">
        <f>IF(IFERROR(FIND(J$13,INDEX(DATOS!BS:BS,MATCH(CHECKLIST!B650,DATOS!B:B,0),1),1),"")="","","X")</f>
        <v/>
      </c>
      <c r="K650" s="18" t="str">
        <f>IF(IFERROR(FIND(K$13,INDEX(DATOS!BS:BS,MATCH(CHECKLIST!B650,DATOS!B:B,0),1),1),"")="","","X")</f>
        <v/>
      </c>
      <c r="L650" s="18" t="str">
        <f>IF(IFERROR(FIND(L$13,INDEX(DATOS!BS:BS,MATCH(CHECKLIST!B650,DATOS!B:B,0),1),1),"")="","","X")</f>
        <v/>
      </c>
      <c r="M650" s="18" t="str">
        <f>IF(IFERROR(FIND(M$13,INDEX(DATOS!BS:BS,MATCH(CHECKLIST!B650,DATOS!B:B,0),1),1),"")="","","X")</f>
        <v/>
      </c>
      <c r="N650" s="50" t="str">
        <f ca="1">IFERROR(IF(INDEX(DATOS!K:K,MATCH(CHECKLIST!B650,DATOS!B:B,0),1)="","X",IF(INDEX(DATOS!K:K,MATCH(CHECKLIST!B650,DATOS!B:B,0),1)&gt;YEAR(TODAY())-1,"","VENCIDA")),"")</f>
        <v/>
      </c>
      <c r="P650" s="18" t="str">
        <f>IF(B650="","",IF(IFERROR(FIND(P$13,INDEX(DATOS!BS:BS,MATCH(CHECKLIST!B650,DATOS!B:B,0),1),1),"")="","","X"))</f>
        <v/>
      </c>
      <c r="Q650" s="18" t="str">
        <f>IF(B650="","",IF(IFERROR(FIND(Q$13,INDEX(DATOS!BS:BS,MATCH(CHECKLIST!B650,DATOS!B:B,0),1),1),"")="","","X"))</f>
        <v/>
      </c>
      <c r="S650">
        <f t="shared" si="29"/>
        <v>0</v>
      </c>
      <c r="U650" t="str">
        <f t="shared" si="27"/>
        <v/>
      </c>
      <c r="V650" t="str">
        <f t="shared" si="28"/>
        <v/>
      </c>
    </row>
    <row r="651" spans="1:22" x14ac:dyDescent="0.25">
      <c r="A651" s="13">
        <v>638</v>
      </c>
      <c r="B651" t="str">
        <f>IFERROR(INDEX(DATOS!B:B,MATCH(CHECKLIST!A651,DATOS!BM:BM,0),1),"")</f>
        <v/>
      </c>
      <c r="C651" t="str">
        <f>IFERROR(INDEX(DATOS!I:I,MATCH(CHECKLIST!A651,DATOS!BM:BM,0),1),"")</f>
        <v/>
      </c>
      <c r="D651" t="str">
        <f>IFERROR(INDEX(DATOS!R:R,MATCH(CHECKLIST!E651,DATOS!F:F,0),1),"")</f>
        <v/>
      </c>
      <c r="E651" s="17" t="str">
        <f>IFERROR(INDEX(DATOS!F:F,MATCH(CHECKLIST!A651,DATOS!BM:BM,0),1),"")</f>
        <v/>
      </c>
      <c r="F651" s="3" t="str">
        <f>IFERROR(IF(INDEX(DATOS!AL:AL,MATCH(CHECKLIST!B651,DATOS!B:B,0),1)=0,"",INDEX(DATOS!AL:AL,MATCH(CHECKLIST!B651,DATOS!B:B,0),1)),"")</f>
        <v/>
      </c>
      <c r="G651" s="18" t="str">
        <f>IF(IFERROR(FIND(G$13,INDEX(DATOS!BS:BS,MATCH(CHECKLIST!B651,DATOS!B:B,0),1),1),"")="",IF(IFERROR(FIND("FINADO",INDEX(DATOS!BS:BS,MATCH(CHECKLIST!B651,DATOS!B:B,0),1),1),"")="",IF(IFERROR(FIND("BAJA",INDEX(DATOS!BS:BS,MATCH(CHECKLIST!B651,DATOS!B:B,0),1),1),"")="",IF(IFERROR(FIND("FECHA PEUA",INDEX(DATOS!BS:BS,MATCH(CHECKLIST!B651,DATOS!B:B,0),1),1),"")="",IF(IFERROR(FIND("FIRMA",INDEX(DATOS!BS:BS,MATCH(CHECKLIST!B651,DATOS!B:B,0),1),1),"")="","","FIRMA"),"PEUA"),"BAJA"),"FINADO"),"X")</f>
        <v/>
      </c>
      <c r="H651" s="18" t="str">
        <f>IF(IFERROR(FIND(H$13,INDEX(DATOS!BS:BS,MATCH(CHECKLIST!B651,DATOS!B:B,0),1),1),"")="",IF(IFERROR(FIND("VENCIDA",INDEX(DATOS!AC:AC,MATCH(CHECKLIST!B651,DATOS!B:B,0),1),1),"")="","","VENCIDO"),"X")</f>
        <v/>
      </c>
      <c r="I651" s="18" t="str">
        <f>IF(IFERROR(FIND(I$13,INDEX(DATOS!BS:BS,MATCH(CHECKLIST!B651,DATOS!B:B,0),1),1),"")="","","X")</f>
        <v/>
      </c>
      <c r="J651" s="18" t="str">
        <f>IF(IFERROR(FIND(J$13,INDEX(DATOS!BS:BS,MATCH(CHECKLIST!B651,DATOS!B:B,0),1),1),"")="","","X")</f>
        <v/>
      </c>
      <c r="K651" s="18" t="str">
        <f>IF(IFERROR(FIND(K$13,INDEX(DATOS!BS:BS,MATCH(CHECKLIST!B651,DATOS!B:B,0),1),1),"")="","","X")</f>
        <v/>
      </c>
      <c r="L651" s="18" t="str">
        <f>IF(IFERROR(FIND(L$13,INDEX(DATOS!BS:BS,MATCH(CHECKLIST!B651,DATOS!B:B,0),1),1),"")="","","X")</f>
        <v/>
      </c>
      <c r="M651" s="18" t="str">
        <f>IF(IFERROR(FIND(M$13,INDEX(DATOS!BS:BS,MATCH(CHECKLIST!B651,DATOS!B:B,0),1),1),"")="","","X")</f>
        <v/>
      </c>
      <c r="N651" s="50" t="str">
        <f ca="1">IFERROR(IF(INDEX(DATOS!K:K,MATCH(CHECKLIST!B651,DATOS!B:B,0),1)="","X",IF(INDEX(DATOS!K:K,MATCH(CHECKLIST!B651,DATOS!B:B,0),1)&gt;YEAR(TODAY())-1,"","VENCIDA")),"")</f>
        <v/>
      </c>
      <c r="P651" s="18" t="str">
        <f>IF(B651="","",IF(IFERROR(FIND(P$13,INDEX(DATOS!BS:BS,MATCH(CHECKLIST!B651,DATOS!B:B,0),1),1),"")="","","X"))</f>
        <v/>
      </c>
      <c r="Q651" s="18" t="str">
        <f>IF(B651="","",IF(IFERROR(FIND(Q$13,INDEX(DATOS!BS:BS,MATCH(CHECKLIST!B651,DATOS!B:B,0),1),1),"")="","","X"))</f>
        <v/>
      </c>
      <c r="R651" t="str">
        <f>IF(B651="","",1)</f>
        <v/>
      </c>
      <c r="S651" t="str">
        <f t="shared" si="29"/>
        <v/>
      </c>
      <c r="U651" t="str">
        <f t="shared" si="27"/>
        <v/>
      </c>
      <c r="V651" t="str">
        <f t="shared" si="28"/>
        <v/>
      </c>
    </row>
    <row r="652" spans="1:22" x14ac:dyDescent="0.25">
      <c r="A652" s="13">
        <v>639</v>
      </c>
      <c r="B652" t="str">
        <f>IFERROR(INDEX(DATOS!B:B,MATCH(CHECKLIST!A652,DATOS!BM:BM,0),1),"")</f>
        <v/>
      </c>
      <c r="C652" t="str">
        <f>IFERROR(INDEX(DATOS!I:I,MATCH(CHECKLIST!A652,DATOS!BM:BM,0),1),"")</f>
        <v/>
      </c>
      <c r="D652" t="str">
        <f>IFERROR(INDEX(DATOS!R:R,MATCH(CHECKLIST!E652,DATOS!F:F,0),1),"")</f>
        <v/>
      </c>
      <c r="E652" s="17" t="str">
        <f>IFERROR(INDEX(DATOS!F:F,MATCH(CHECKLIST!A652,DATOS!BM:BM,0),1),"")</f>
        <v/>
      </c>
      <c r="F652" s="3" t="str">
        <f>IFERROR(IF(INDEX(DATOS!AL:AL,MATCH(CHECKLIST!B652,DATOS!B:B,0),1)=0,"",INDEX(DATOS!AL:AL,MATCH(CHECKLIST!B652,DATOS!B:B,0),1)),"")</f>
        <v/>
      </c>
      <c r="G652" s="18" t="str">
        <f>IF(IFERROR(FIND(G$13,INDEX(DATOS!BS:BS,MATCH(CHECKLIST!B652,DATOS!B:B,0),1),1),"")="",IF(IFERROR(FIND("FINADO",INDEX(DATOS!BS:BS,MATCH(CHECKLIST!B652,DATOS!B:B,0),1),1),"")="",IF(IFERROR(FIND("BAJA",INDEX(DATOS!BS:BS,MATCH(CHECKLIST!B652,DATOS!B:B,0),1),1),"")="",IF(IFERROR(FIND("FECHA PEUA",INDEX(DATOS!BS:BS,MATCH(CHECKLIST!B652,DATOS!B:B,0),1),1),"")="",IF(IFERROR(FIND("FIRMA",INDEX(DATOS!BS:BS,MATCH(CHECKLIST!B652,DATOS!B:B,0),1),1),"")="","","FIRMA"),"PEUA"),"BAJA"),"FINADO"),"X")</f>
        <v/>
      </c>
      <c r="H652" s="18" t="str">
        <f>IF(IFERROR(FIND(H$13,INDEX(DATOS!BS:BS,MATCH(CHECKLIST!B652,DATOS!B:B,0),1),1),"")="",IF(IFERROR(FIND("VENCIDA",INDEX(DATOS!AC:AC,MATCH(CHECKLIST!B652,DATOS!B:B,0),1),1),"")="","","VENCIDO"),"X")</f>
        <v/>
      </c>
      <c r="I652" s="18" t="str">
        <f>IF(IFERROR(FIND(I$13,INDEX(DATOS!BS:BS,MATCH(CHECKLIST!B652,DATOS!B:B,0),1),1),"")="","","X")</f>
        <v/>
      </c>
      <c r="J652" s="18" t="str">
        <f>IF(IFERROR(FIND(J$13,INDEX(DATOS!BS:BS,MATCH(CHECKLIST!B652,DATOS!B:B,0),1),1),"")="","","X")</f>
        <v/>
      </c>
      <c r="K652" s="18" t="str">
        <f>IF(IFERROR(FIND(K$13,INDEX(DATOS!BS:BS,MATCH(CHECKLIST!B652,DATOS!B:B,0),1),1),"")="","","X")</f>
        <v/>
      </c>
      <c r="L652" s="18" t="str">
        <f>IF(IFERROR(FIND(L$13,INDEX(DATOS!BS:BS,MATCH(CHECKLIST!B652,DATOS!B:B,0),1),1),"")="","","X")</f>
        <v/>
      </c>
      <c r="M652" s="18" t="str">
        <f>IF(IFERROR(FIND(M$13,INDEX(DATOS!BS:BS,MATCH(CHECKLIST!B652,DATOS!B:B,0),1),1),"")="","","X")</f>
        <v/>
      </c>
      <c r="N652" s="50" t="str">
        <f ca="1">IFERROR(IF(INDEX(DATOS!K:K,MATCH(CHECKLIST!B652,DATOS!B:B,0),1)="","X",IF(INDEX(DATOS!K:K,MATCH(CHECKLIST!B652,DATOS!B:B,0),1)&gt;YEAR(TODAY())-1,"","VENCIDA")),"")</f>
        <v/>
      </c>
      <c r="P652" s="18" t="str">
        <f>IF(B652="","",IF(IFERROR(FIND(P$13,INDEX(DATOS!BS:BS,MATCH(CHECKLIST!B652,DATOS!B:B,0),1),1),"")="","","X"))</f>
        <v/>
      </c>
      <c r="Q652" s="18" t="str">
        <f>IF(B652="","",IF(IFERROR(FIND(Q$13,INDEX(DATOS!BS:BS,MATCH(CHECKLIST!B652,DATOS!B:B,0),1),1),"")="","","X"))</f>
        <v/>
      </c>
      <c r="S652">
        <f t="shared" si="29"/>
        <v>0</v>
      </c>
      <c r="U652" t="str">
        <f t="shared" si="27"/>
        <v/>
      </c>
      <c r="V652" t="str">
        <f t="shared" si="28"/>
        <v/>
      </c>
    </row>
    <row r="653" spans="1:22" x14ac:dyDescent="0.25">
      <c r="A653" s="13">
        <v>640</v>
      </c>
      <c r="B653" t="str">
        <f>IFERROR(INDEX(DATOS!B:B,MATCH(CHECKLIST!A653,DATOS!BM:BM,0),1),"")</f>
        <v/>
      </c>
      <c r="C653" t="str">
        <f>IFERROR(INDEX(DATOS!I:I,MATCH(CHECKLIST!A653,DATOS!BM:BM,0),1),"")</f>
        <v/>
      </c>
      <c r="D653" t="str">
        <f>IFERROR(INDEX(DATOS!R:R,MATCH(CHECKLIST!E653,DATOS!F:F,0),1),"")</f>
        <v/>
      </c>
      <c r="E653" s="17" t="str">
        <f>IFERROR(INDEX(DATOS!F:F,MATCH(CHECKLIST!A653,DATOS!BM:BM,0),1),"")</f>
        <v/>
      </c>
      <c r="F653" s="3" t="str">
        <f>IFERROR(IF(INDEX(DATOS!AL:AL,MATCH(CHECKLIST!B653,DATOS!B:B,0),1)=0,"",INDEX(DATOS!AL:AL,MATCH(CHECKLIST!B653,DATOS!B:B,0),1)),"")</f>
        <v/>
      </c>
      <c r="G653" s="18" t="str">
        <f>IF(IFERROR(FIND(G$13,INDEX(DATOS!BS:BS,MATCH(CHECKLIST!B653,DATOS!B:B,0),1),1),"")="",IF(IFERROR(FIND("FINADO",INDEX(DATOS!BS:BS,MATCH(CHECKLIST!B653,DATOS!B:B,0),1),1),"")="",IF(IFERROR(FIND("BAJA",INDEX(DATOS!BS:BS,MATCH(CHECKLIST!B653,DATOS!B:B,0),1),1),"")="",IF(IFERROR(FIND("FECHA PEUA",INDEX(DATOS!BS:BS,MATCH(CHECKLIST!B653,DATOS!B:B,0),1),1),"")="",IF(IFERROR(FIND("FIRMA",INDEX(DATOS!BS:BS,MATCH(CHECKLIST!B653,DATOS!B:B,0),1),1),"")="","","FIRMA"),"PEUA"),"BAJA"),"FINADO"),"X")</f>
        <v/>
      </c>
      <c r="H653" s="18" t="str">
        <f>IF(IFERROR(FIND(H$13,INDEX(DATOS!BS:BS,MATCH(CHECKLIST!B653,DATOS!B:B,0),1),1),"")="",IF(IFERROR(FIND("VENCIDA",INDEX(DATOS!AC:AC,MATCH(CHECKLIST!B653,DATOS!B:B,0),1),1),"")="","","VENCIDO"),"X")</f>
        <v/>
      </c>
      <c r="I653" s="18" t="str">
        <f>IF(IFERROR(FIND(I$13,INDEX(DATOS!BS:BS,MATCH(CHECKLIST!B653,DATOS!B:B,0),1),1),"")="","","X")</f>
        <v/>
      </c>
      <c r="J653" s="18" t="str">
        <f>IF(IFERROR(FIND(J$13,INDEX(DATOS!BS:BS,MATCH(CHECKLIST!B653,DATOS!B:B,0),1),1),"")="","","X")</f>
        <v/>
      </c>
      <c r="K653" s="18" t="str">
        <f>IF(IFERROR(FIND(K$13,INDEX(DATOS!BS:BS,MATCH(CHECKLIST!B653,DATOS!B:B,0),1),1),"")="","","X")</f>
        <v/>
      </c>
      <c r="L653" s="18" t="str">
        <f>IF(IFERROR(FIND(L$13,INDEX(DATOS!BS:BS,MATCH(CHECKLIST!B653,DATOS!B:B,0),1),1),"")="","","X")</f>
        <v/>
      </c>
      <c r="M653" s="18" t="str">
        <f>IF(IFERROR(FIND(M$13,INDEX(DATOS!BS:BS,MATCH(CHECKLIST!B653,DATOS!B:B,0),1),1),"")="","","X")</f>
        <v/>
      </c>
      <c r="N653" s="50" t="str">
        <f ca="1">IFERROR(IF(INDEX(DATOS!K:K,MATCH(CHECKLIST!B653,DATOS!B:B,0),1)="","X",IF(INDEX(DATOS!K:K,MATCH(CHECKLIST!B653,DATOS!B:B,0),1)&gt;YEAR(TODAY())-1,"","VENCIDA")),"")</f>
        <v/>
      </c>
      <c r="P653" s="18" t="str">
        <f>IF(B653="","",IF(IFERROR(FIND(P$13,INDEX(DATOS!BS:BS,MATCH(CHECKLIST!B653,DATOS!B:B,0),1),1),"")="","","X"))</f>
        <v/>
      </c>
      <c r="Q653" s="18" t="str">
        <f>IF(B653="","",IF(IFERROR(FIND(Q$13,INDEX(DATOS!BS:BS,MATCH(CHECKLIST!B653,DATOS!B:B,0),1),1),"")="","","X"))</f>
        <v/>
      </c>
      <c r="R653" t="str">
        <f>IF(B653="","",1)</f>
        <v/>
      </c>
      <c r="S653" t="str">
        <f t="shared" si="29"/>
        <v/>
      </c>
      <c r="U653" t="str">
        <f t="shared" si="27"/>
        <v/>
      </c>
      <c r="V653" t="str">
        <f t="shared" si="28"/>
        <v/>
      </c>
    </row>
    <row r="654" spans="1:22" x14ac:dyDescent="0.25">
      <c r="A654" s="13">
        <v>641</v>
      </c>
      <c r="B654" t="str">
        <f>IFERROR(INDEX(DATOS!B:B,MATCH(CHECKLIST!A654,DATOS!BM:BM,0),1),"")</f>
        <v/>
      </c>
      <c r="C654" t="str">
        <f>IFERROR(INDEX(DATOS!I:I,MATCH(CHECKLIST!A654,DATOS!BM:BM,0),1),"")</f>
        <v/>
      </c>
      <c r="D654" t="str">
        <f>IFERROR(INDEX(DATOS!R:R,MATCH(CHECKLIST!E654,DATOS!F:F,0),1),"")</f>
        <v/>
      </c>
      <c r="E654" s="17" t="str">
        <f>IFERROR(INDEX(DATOS!F:F,MATCH(CHECKLIST!A654,DATOS!BM:BM,0),1),"")</f>
        <v/>
      </c>
      <c r="F654" s="3" t="str">
        <f>IFERROR(IF(INDEX(DATOS!AL:AL,MATCH(CHECKLIST!B654,DATOS!B:B,0),1)=0,"",INDEX(DATOS!AL:AL,MATCH(CHECKLIST!B654,DATOS!B:B,0),1)),"")</f>
        <v/>
      </c>
      <c r="G654" s="18" t="str">
        <f>IF(IFERROR(FIND(G$13,INDEX(DATOS!BS:BS,MATCH(CHECKLIST!B654,DATOS!B:B,0),1),1),"")="",IF(IFERROR(FIND("FINADO",INDEX(DATOS!BS:BS,MATCH(CHECKLIST!B654,DATOS!B:B,0),1),1),"")="",IF(IFERROR(FIND("BAJA",INDEX(DATOS!BS:BS,MATCH(CHECKLIST!B654,DATOS!B:B,0),1),1),"")="",IF(IFERROR(FIND("FECHA PEUA",INDEX(DATOS!BS:BS,MATCH(CHECKLIST!B654,DATOS!B:B,0),1),1),"")="",IF(IFERROR(FIND("FIRMA",INDEX(DATOS!BS:BS,MATCH(CHECKLIST!B654,DATOS!B:B,0),1),1),"")="","","FIRMA"),"PEUA"),"BAJA"),"FINADO"),"X")</f>
        <v/>
      </c>
      <c r="H654" s="18" t="str">
        <f>IF(IFERROR(FIND(H$13,INDEX(DATOS!BS:BS,MATCH(CHECKLIST!B654,DATOS!B:B,0),1),1),"")="",IF(IFERROR(FIND("VENCIDA",INDEX(DATOS!AC:AC,MATCH(CHECKLIST!B654,DATOS!B:B,0),1),1),"")="","","VENCIDO"),"X")</f>
        <v/>
      </c>
      <c r="I654" s="18" t="str">
        <f>IF(IFERROR(FIND(I$13,INDEX(DATOS!BS:BS,MATCH(CHECKLIST!B654,DATOS!B:B,0),1),1),"")="","","X")</f>
        <v/>
      </c>
      <c r="J654" s="18" t="str">
        <f>IF(IFERROR(FIND(J$13,INDEX(DATOS!BS:BS,MATCH(CHECKLIST!B654,DATOS!B:B,0),1),1),"")="","","X")</f>
        <v/>
      </c>
      <c r="K654" s="18" t="str">
        <f>IF(IFERROR(FIND(K$13,INDEX(DATOS!BS:BS,MATCH(CHECKLIST!B654,DATOS!B:B,0),1),1),"")="","","X")</f>
        <v/>
      </c>
      <c r="L654" s="18" t="str">
        <f>IF(IFERROR(FIND(L$13,INDEX(DATOS!BS:BS,MATCH(CHECKLIST!B654,DATOS!B:B,0),1),1),"")="","","X")</f>
        <v/>
      </c>
      <c r="M654" s="18" t="str">
        <f>IF(IFERROR(FIND(M$13,INDEX(DATOS!BS:BS,MATCH(CHECKLIST!B654,DATOS!B:B,0),1),1),"")="","","X")</f>
        <v/>
      </c>
      <c r="N654" s="50" t="str">
        <f ca="1">IFERROR(IF(INDEX(DATOS!K:K,MATCH(CHECKLIST!B654,DATOS!B:B,0),1)="","X",IF(INDEX(DATOS!K:K,MATCH(CHECKLIST!B654,DATOS!B:B,0),1)&gt;YEAR(TODAY())-1,"","VENCIDA")),"")</f>
        <v/>
      </c>
      <c r="P654" s="18" t="str">
        <f>IF(B654="","",IF(IFERROR(FIND(P$13,INDEX(DATOS!BS:BS,MATCH(CHECKLIST!B654,DATOS!B:B,0),1),1),"")="","","X"))</f>
        <v/>
      </c>
      <c r="Q654" s="18" t="str">
        <f>IF(B654="","",IF(IFERROR(FIND(Q$13,INDEX(DATOS!BS:BS,MATCH(CHECKLIST!B654,DATOS!B:B,0),1),1),"")="","","X"))</f>
        <v/>
      </c>
      <c r="S654">
        <f t="shared" si="29"/>
        <v>0</v>
      </c>
      <c r="U654" t="str">
        <f t="shared" ref="U654:U717" si="30">IF(C654="","",C654)</f>
        <v/>
      </c>
      <c r="V654" t="str">
        <f t="shared" ref="V654:V717" si="31">IF(B654="","",B654)</f>
        <v/>
      </c>
    </row>
    <row r="655" spans="1:22" x14ac:dyDescent="0.25">
      <c r="A655" s="13">
        <v>642</v>
      </c>
      <c r="B655" t="str">
        <f>IFERROR(INDEX(DATOS!B:B,MATCH(CHECKLIST!A655,DATOS!BM:BM,0),1),"")</f>
        <v/>
      </c>
      <c r="C655" t="str">
        <f>IFERROR(INDEX(DATOS!I:I,MATCH(CHECKLIST!A655,DATOS!BM:BM,0),1),"")</f>
        <v/>
      </c>
      <c r="D655" t="str">
        <f>IFERROR(INDEX(DATOS!R:R,MATCH(CHECKLIST!E655,DATOS!F:F,0),1),"")</f>
        <v/>
      </c>
      <c r="E655" s="17" t="str">
        <f>IFERROR(INDEX(DATOS!F:F,MATCH(CHECKLIST!A655,DATOS!BM:BM,0),1),"")</f>
        <v/>
      </c>
      <c r="F655" s="3" t="str">
        <f>IFERROR(IF(INDEX(DATOS!AL:AL,MATCH(CHECKLIST!B655,DATOS!B:B,0),1)=0,"",INDEX(DATOS!AL:AL,MATCH(CHECKLIST!B655,DATOS!B:B,0),1)),"")</f>
        <v/>
      </c>
      <c r="G655" s="18" t="str">
        <f>IF(IFERROR(FIND(G$13,INDEX(DATOS!BS:BS,MATCH(CHECKLIST!B655,DATOS!B:B,0),1),1),"")="",IF(IFERROR(FIND("FINADO",INDEX(DATOS!BS:BS,MATCH(CHECKLIST!B655,DATOS!B:B,0),1),1),"")="",IF(IFERROR(FIND("BAJA",INDEX(DATOS!BS:BS,MATCH(CHECKLIST!B655,DATOS!B:B,0),1),1),"")="",IF(IFERROR(FIND("FECHA PEUA",INDEX(DATOS!BS:BS,MATCH(CHECKLIST!B655,DATOS!B:B,0),1),1),"")="",IF(IFERROR(FIND("FIRMA",INDEX(DATOS!BS:BS,MATCH(CHECKLIST!B655,DATOS!B:B,0),1),1),"")="","","FIRMA"),"PEUA"),"BAJA"),"FINADO"),"X")</f>
        <v/>
      </c>
      <c r="H655" s="18" t="str">
        <f>IF(IFERROR(FIND(H$13,INDEX(DATOS!BS:BS,MATCH(CHECKLIST!B655,DATOS!B:B,0),1),1),"")="",IF(IFERROR(FIND("VENCIDA",INDEX(DATOS!AC:AC,MATCH(CHECKLIST!B655,DATOS!B:B,0),1),1),"")="","","VENCIDO"),"X")</f>
        <v/>
      </c>
      <c r="I655" s="18" t="str">
        <f>IF(IFERROR(FIND(I$13,INDEX(DATOS!BS:BS,MATCH(CHECKLIST!B655,DATOS!B:B,0),1),1),"")="","","X")</f>
        <v/>
      </c>
      <c r="J655" s="18" t="str">
        <f>IF(IFERROR(FIND(J$13,INDEX(DATOS!BS:BS,MATCH(CHECKLIST!B655,DATOS!B:B,0),1),1),"")="","","X")</f>
        <v/>
      </c>
      <c r="K655" s="18" t="str">
        <f>IF(IFERROR(FIND(K$13,INDEX(DATOS!BS:BS,MATCH(CHECKLIST!B655,DATOS!B:B,0),1),1),"")="","","X")</f>
        <v/>
      </c>
      <c r="L655" s="18" t="str">
        <f>IF(IFERROR(FIND(L$13,INDEX(DATOS!BS:BS,MATCH(CHECKLIST!B655,DATOS!B:B,0),1),1),"")="","","X")</f>
        <v/>
      </c>
      <c r="M655" s="18" t="str">
        <f>IF(IFERROR(FIND(M$13,INDEX(DATOS!BS:BS,MATCH(CHECKLIST!B655,DATOS!B:B,0),1),1),"")="","","X")</f>
        <v/>
      </c>
      <c r="N655" s="50" t="str">
        <f ca="1">IFERROR(IF(INDEX(DATOS!K:K,MATCH(CHECKLIST!B655,DATOS!B:B,0),1)="","X",IF(INDEX(DATOS!K:K,MATCH(CHECKLIST!B655,DATOS!B:B,0),1)&gt;YEAR(TODAY())-1,"","VENCIDA")),"")</f>
        <v/>
      </c>
      <c r="P655" s="18" t="str">
        <f>IF(B655="","",IF(IFERROR(FIND(P$13,INDEX(DATOS!BS:BS,MATCH(CHECKLIST!B655,DATOS!B:B,0),1),1),"")="","","X"))</f>
        <v/>
      </c>
      <c r="Q655" s="18" t="str">
        <f>IF(B655="","",IF(IFERROR(FIND(Q$13,INDEX(DATOS!BS:BS,MATCH(CHECKLIST!B655,DATOS!B:B,0),1),1),"")="","","X"))</f>
        <v/>
      </c>
      <c r="R655" t="str">
        <f>IF(B655="","",1)</f>
        <v/>
      </c>
      <c r="S655" t="str">
        <f t="shared" si="29"/>
        <v/>
      </c>
      <c r="U655" t="str">
        <f t="shared" si="30"/>
        <v/>
      </c>
      <c r="V655" t="str">
        <f t="shared" si="31"/>
        <v/>
      </c>
    </row>
    <row r="656" spans="1:22" x14ac:dyDescent="0.25">
      <c r="A656" s="13">
        <v>643</v>
      </c>
      <c r="B656" t="str">
        <f>IFERROR(INDEX(DATOS!B:B,MATCH(CHECKLIST!A656,DATOS!BM:BM,0),1),"")</f>
        <v/>
      </c>
      <c r="C656" t="str">
        <f>IFERROR(INDEX(DATOS!I:I,MATCH(CHECKLIST!A656,DATOS!BM:BM,0),1),"")</f>
        <v/>
      </c>
      <c r="D656" t="str">
        <f>IFERROR(INDEX(DATOS!R:R,MATCH(CHECKLIST!E656,DATOS!F:F,0),1),"")</f>
        <v/>
      </c>
      <c r="E656" s="17" t="str">
        <f>IFERROR(INDEX(DATOS!F:F,MATCH(CHECKLIST!A656,DATOS!BM:BM,0),1),"")</f>
        <v/>
      </c>
      <c r="F656" s="3" t="str">
        <f>IFERROR(IF(INDEX(DATOS!AL:AL,MATCH(CHECKLIST!B656,DATOS!B:B,0),1)=0,"",INDEX(DATOS!AL:AL,MATCH(CHECKLIST!B656,DATOS!B:B,0),1)),"")</f>
        <v/>
      </c>
      <c r="G656" s="18" t="str">
        <f>IF(IFERROR(FIND(G$13,INDEX(DATOS!BS:BS,MATCH(CHECKLIST!B656,DATOS!B:B,0),1),1),"")="",IF(IFERROR(FIND("FINADO",INDEX(DATOS!BS:BS,MATCH(CHECKLIST!B656,DATOS!B:B,0),1),1),"")="",IF(IFERROR(FIND("BAJA",INDEX(DATOS!BS:BS,MATCH(CHECKLIST!B656,DATOS!B:B,0),1),1),"")="",IF(IFERROR(FIND("FECHA PEUA",INDEX(DATOS!BS:BS,MATCH(CHECKLIST!B656,DATOS!B:B,0),1),1),"")="",IF(IFERROR(FIND("FIRMA",INDEX(DATOS!BS:BS,MATCH(CHECKLIST!B656,DATOS!B:B,0),1),1),"")="","","FIRMA"),"PEUA"),"BAJA"),"FINADO"),"X")</f>
        <v/>
      </c>
      <c r="H656" s="18" t="str">
        <f>IF(IFERROR(FIND(H$13,INDEX(DATOS!BS:BS,MATCH(CHECKLIST!B656,DATOS!B:B,0),1),1),"")="",IF(IFERROR(FIND("VENCIDA",INDEX(DATOS!AC:AC,MATCH(CHECKLIST!B656,DATOS!B:B,0),1),1),"")="","","VENCIDO"),"X")</f>
        <v/>
      </c>
      <c r="I656" s="18" t="str">
        <f>IF(IFERROR(FIND(I$13,INDEX(DATOS!BS:BS,MATCH(CHECKLIST!B656,DATOS!B:B,0),1),1),"")="","","X")</f>
        <v/>
      </c>
      <c r="J656" s="18" t="str">
        <f>IF(IFERROR(FIND(J$13,INDEX(DATOS!BS:BS,MATCH(CHECKLIST!B656,DATOS!B:B,0),1),1),"")="","","X")</f>
        <v/>
      </c>
      <c r="K656" s="18" t="str">
        <f>IF(IFERROR(FIND(K$13,INDEX(DATOS!BS:BS,MATCH(CHECKLIST!B656,DATOS!B:B,0),1),1),"")="","","X")</f>
        <v/>
      </c>
      <c r="L656" s="18" t="str">
        <f>IF(IFERROR(FIND(L$13,INDEX(DATOS!BS:BS,MATCH(CHECKLIST!B656,DATOS!B:B,0),1),1),"")="","","X")</f>
        <v/>
      </c>
      <c r="M656" s="18" t="str">
        <f>IF(IFERROR(FIND(M$13,INDEX(DATOS!BS:BS,MATCH(CHECKLIST!B656,DATOS!B:B,0),1),1),"")="","","X")</f>
        <v/>
      </c>
      <c r="N656" s="50" t="str">
        <f ca="1">IFERROR(IF(INDEX(DATOS!K:K,MATCH(CHECKLIST!B656,DATOS!B:B,0),1)="","X",IF(INDEX(DATOS!K:K,MATCH(CHECKLIST!B656,DATOS!B:B,0),1)&gt;YEAR(TODAY())-1,"","VENCIDA")),"")</f>
        <v/>
      </c>
      <c r="P656" s="18" t="str">
        <f>IF(B656="","",IF(IFERROR(FIND(P$13,INDEX(DATOS!BS:BS,MATCH(CHECKLIST!B656,DATOS!B:B,0),1),1),"")="","","X"))</f>
        <v/>
      </c>
      <c r="Q656" s="18" t="str">
        <f>IF(B656="","",IF(IFERROR(FIND(Q$13,INDEX(DATOS!BS:BS,MATCH(CHECKLIST!B656,DATOS!B:B,0),1),1),"")="","","X"))</f>
        <v/>
      </c>
      <c r="S656">
        <f t="shared" ref="S656:S719" si="32">IF(Q$13="","",R656)</f>
        <v>0</v>
      </c>
      <c r="U656" t="str">
        <f t="shared" si="30"/>
        <v/>
      </c>
      <c r="V656" t="str">
        <f t="shared" si="31"/>
        <v/>
      </c>
    </row>
    <row r="657" spans="1:22" x14ac:dyDescent="0.25">
      <c r="A657" s="13">
        <v>644</v>
      </c>
      <c r="B657" t="str">
        <f>IFERROR(INDEX(DATOS!B:B,MATCH(CHECKLIST!A657,DATOS!BM:BM,0),1),"")</f>
        <v/>
      </c>
      <c r="C657" t="str">
        <f>IFERROR(INDEX(DATOS!I:I,MATCH(CHECKLIST!A657,DATOS!BM:BM,0),1),"")</f>
        <v/>
      </c>
      <c r="D657" t="str">
        <f>IFERROR(INDEX(DATOS!R:R,MATCH(CHECKLIST!E657,DATOS!F:F,0),1),"")</f>
        <v/>
      </c>
      <c r="E657" s="17" t="str">
        <f>IFERROR(INDEX(DATOS!F:F,MATCH(CHECKLIST!A657,DATOS!BM:BM,0),1),"")</f>
        <v/>
      </c>
      <c r="F657" s="3" t="str">
        <f>IFERROR(IF(INDEX(DATOS!AL:AL,MATCH(CHECKLIST!B657,DATOS!B:B,0),1)=0,"",INDEX(DATOS!AL:AL,MATCH(CHECKLIST!B657,DATOS!B:B,0),1)),"")</f>
        <v/>
      </c>
      <c r="G657" s="18" t="str">
        <f>IF(IFERROR(FIND(G$13,INDEX(DATOS!BS:BS,MATCH(CHECKLIST!B657,DATOS!B:B,0),1),1),"")="",IF(IFERROR(FIND("FINADO",INDEX(DATOS!BS:BS,MATCH(CHECKLIST!B657,DATOS!B:B,0),1),1),"")="",IF(IFERROR(FIND("BAJA",INDEX(DATOS!BS:BS,MATCH(CHECKLIST!B657,DATOS!B:B,0),1),1),"")="",IF(IFERROR(FIND("FECHA PEUA",INDEX(DATOS!BS:BS,MATCH(CHECKLIST!B657,DATOS!B:B,0),1),1),"")="",IF(IFERROR(FIND("FIRMA",INDEX(DATOS!BS:BS,MATCH(CHECKLIST!B657,DATOS!B:B,0),1),1),"")="","","FIRMA"),"PEUA"),"BAJA"),"FINADO"),"X")</f>
        <v/>
      </c>
      <c r="H657" s="18" t="str">
        <f>IF(IFERROR(FIND(H$13,INDEX(DATOS!BS:BS,MATCH(CHECKLIST!B657,DATOS!B:B,0),1),1),"")="",IF(IFERROR(FIND("VENCIDA",INDEX(DATOS!AC:AC,MATCH(CHECKLIST!B657,DATOS!B:B,0),1),1),"")="","","VENCIDO"),"X")</f>
        <v/>
      </c>
      <c r="I657" s="18" t="str">
        <f>IF(IFERROR(FIND(I$13,INDEX(DATOS!BS:BS,MATCH(CHECKLIST!B657,DATOS!B:B,0),1),1),"")="","","X")</f>
        <v/>
      </c>
      <c r="J657" s="18" t="str">
        <f>IF(IFERROR(FIND(J$13,INDEX(DATOS!BS:BS,MATCH(CHECKLIST!B657,DATOS!B:B,0),1),1),"")="","","X")</f>
        <v/>
      </c>
      <c r="K657" s="18" t="str">
        <f>IF(IFERROR(FIND(K$13,INDEX(DATOS!BS:BS,MATCH(CHECKLIST!B657,DATOS!B:B,0),1),1),"")="","","X")</f>
        <v/>
      </c>
      <c r="L657" s="18" t="str">
        <f>IF(IFERROR(FIND(L$13,INDEX(DATOS!BS:BS,MATCH(CHECKLIST!B657,DATOS!B:B,0),1),1),"")="","","X")</f>
        <v/>
      </c>
      <c r="M657" s="18" t="str">
        <f>IF(IFERROR(FIND(M$13,INDEX(DATOS!BS:BS,MATCH(CHECKLIST!B657,DATOS!B:B,0),1),1),"")="","","X")</f>
        <v/>
      </c>
      <c r="N657" s="50" t="str">
        <f ca="1">IFERROR(IF(INDEX(DATOS!K:K,MATCH(CHECKLIST!B657,DATOS!B:B,0),1)="","X",IF(INDEX(DATOS!K:K,MATCH(CHECKLIST!B657,DATOS!B:B,0),1)&gt;YEAR(TODAY())-1,"","VENCIDA")),"")</f>
        <v/>
      </c>
      <c r="P657" s="18" t="str">
        <f>IF(B657="","",IF(IFERROR(FIND(P$13,INDEX(DATOS!BS:BS,MATCH(CHECKLIST!B657,DATOS!B:B,0),1),1),"")="","","X"))</f>
        <v/>
      </c>
      <c r="Q657" s="18" t="str">
        <f>IF(B657="","",IF(IFERROR(FIND(Q$13,INDEX(DATOS!BS:BS,MATCH(CHECKLIST!B657,DATOS!B:B,0),1),1),"")="","","X"))</f>
        <v/>
      </c>
      <c r="R657" t="str">
        <f>IF(B657="","",1)</f>
        <v/>
      </c>
      <c r="S657" t="str">
        <f t="shared" si="32"/>
        <v/>
      </c>
      <c r="U657" t="str">
        <f t="shared" si="30"/>
        <v/>
      </c>
      <c r="V657" t="str">
        <f t="shared" si="31"/>
        <v/>
      </c>
    </row>
    <row r="658" spans="1:22" x14ac:dyDescent="0.25">
      <c r="A658" s="13">
        <v>645</v>
      </c>
      <c r="B658" t="str">
        <f>IFERROR(INDEX(DATOS!B:B,MATCH(CHECKLIST!A658,DATOS!BM:BM,0),1),"")</f>
        <v/>
      </c>
      <c r="C658" t="str">
        <f>IFERROR(INDEX(DATOS!I:I,MATCH(CHECKLIST!A658,DATOS!BM:BM,0),1),"")</f>
        <v/>
      </c>
      <c r="D658" t="str">
        <f>IFERROR(INDEX(DATOS!R:R,MATCH(CHECKLIST!E658,DATOS!F:F,0),1),"")</f>
        <v/>
      </c>
      <c r="E658" s="17" t="str">
        <f>IFERROR(INDEX(DATOS!F:F,MATCH(CHECKLIST!A658,DATOS!BM:BM,0),1),"")</f>
        <v/>
      </c>
      <c r="F658" s="3" t="str">
        <f>IFERROR(IF(INDEX(DATOS!AL:AL,MATCH(CHECKLIST!B658,DATOS!B:B,0),1)=0,"",INDEX(DATOS!AL:AL,MATCH(CHECKLIST!B658,DATOS!B:B,0),1)),"")</f>
        <v/>
      </c>
      <c r="G658" s="18" t="str">
        <f>IF(IFERROR(FIND(G$13,INDEX(DATOS!BS:BS,MATCH(CHECKLIST!B658,DATOS!B:B,0),1),1),"")="",IF(IFERROR(FIND("FINADO",INDEX(DATOS!BS:BS,MATCH(CHECKLIST!B658,DATOS!B:B,0),1),1),"")="",IF(IFERROR(FIND("BAJA",INDEX(DATOS!BS:BS,MATCH(CHECKLIST!B658,DATOS!B:B,0),1),1),"")="",IF(IFERROR(FIND("FECHA PEUA",INDEX(DATOS!BS:BS,MATCH(CHECKLIST!B658,DATOS!B:B,0),1),1),"")="",IF(IFERROR(FIND("FIRMA",INDEX(DATOS!BS:BS,MATCH(CHECKLIST!B658,DATOS!B:B,0),1),1),"")="","","FIRMA"),"PEUA"),"BAJA"),"FINADO"),"X")</f>
        <v/>
      </c>
      <c r="H658" s="18" t="str">
        <f>IF(IFERROR(FIND(H$13,INDEX(DATOS!BS:BS,MATCH(CHECKLIST!B658,DATOS!B:B,0),1),1),"")="",IF(IFERROR(FIND("VENCIDA",INDEX(DATOS!AC:AC,MATCH(CHECKLIST!B658,DATOS!B:B,0),1),1),"")="","","VENCIDO"),"X")</f>
        <v/>
      </c>
      <c r="I658" s="18" t="str">
        <f>IF(IFERROR(FIND(I$13,INDEX(DATOS!BS:BS,MATCH(CHECKLIST!B658,DATOS!B:B,0),1),1),"")="","","X")</f>
        <v/>
      </c>
      <c r="J658" s="18" t="str">
        <f>IF(IFERROR(FIND(J$13,INDEX(DATOS!BS:BS,MATCH(CHECKLIST!B658,DATOS!B:B,0),1),1),"")="","","X")</f>
        <v/>
      </c>
      <c r="K658" s="18" t="str">
        <f>IF(IFERROR(FIND(K$13,INDEX(DATOS!BS:BS,MATCH(CHECKLIST!B658,DATOS!B:B,0),1),1),"")="","","X")</f>
        <v/>
      </c>
      <c r="L658" s="18" t="str">
        <f>IF(IFERROR(FIND(L$13,INDEX(DATOS!BS:BS,MATCH(CHECKLIST!B658,DATOS!B:B,0),1),1),"")="","","X")</f>
        <v/>
      </c>
      <c r="M658" s="18" t="str">
        <f>IF(IFERROR(FIND(M$13,INDEX(DATOS!BS:BS,MATCH(CHECKLIST!B658,DATOS!B:B,0),1),1),"")="","","X")</f>
        <v/>
      </c>
      <c r="N658" s="50" t="str">
        <f ca="1">IFERROR(IF(INDEX(DATOS!K:K,MATCH(CHECKLIST!B658,DATOS!B:B,0),1)="","X",IF(INDEX(DATOS!K:K,MATCH(CHECKLIST!B658,DATOS!B:B,0),1)&gt;YEAR(TODAY())-1,"","VENCIDA")),"")</f>
        <v/>
      </c>
      <c r="P658" s="18" t="str">
        <f>IF(B658="","",IF(IFERROR(FIND(P$13,INDEX(DATOS!BS:BS,MATCH(CHECKLIST!B658,DATOS!B:B,0),1),1),"")="","","X"))</f>
        <v/>
      </c>
      <c r="Q658" s="18" t="str">
        <f>IF(B658="","",IF(IFERROR(FIND(Q$13,INDEX(DATOS!BS:BS,MATCH(CHECKLIST!B658,DATOS!B:B,0),1),1),"")="","","X"))</f>
        <v/>
      </c>
      <c r="S658">
        <f t="shared" si="32"/>
        <v>0</v>
      </c>
      <c r="U658" t="str">
        <f t="shared" si="30"/>
        <v/>
      </c>
      <c r="V658" t="str">
        <f t="shared" si="31"/>
        <v/>
      </c>
    </row>
    <row r="659" spans="1:22" x14ac:dyDescent="0.25">
      <c r="A659" s="13">
        <v>646</v>
      </c>
      <c r="B659" t="str">
        <f>IFERROR(INDEX(DATOS!B:B,MATCH(CHECKLIST!A659,DATOS!BM:BM,0),1),"")</f>
        <v/>
      </c>
      <c r="C659" t="str">
        <f>IFERROR(INDEX(DATOS!I:I,MATCH(CHECKLIST!A659,DATOS!BM:BM,0),1),"")</f>
        <v/>
      </c>
      <c r="D659" t="str">
        <f>IFERROR(INDEX(DATOS!R:R,MATCH(CHECKLIST!E659,DATOS!F:F,0),1),"")</f>
        <v/>
      </c>
      <c r="E659" s="17" t="str">
        <f>IFERROR(INDEX(DATOS!F:F,MATCH(CHECKLIST!A659,DATOS!BM:BM,0),1),"")</f>
        <v/>
      </c>
      <c r="F659" s="3" t="str">
        <f>IFERROR(IF(INDEX(DATOS!AL:AL,MATCH(CHECKLIST!B659,DATOS!B:B,0),1)=0,"",INDEX(DATOS!AL:AL,MATCH(CHECKLIST!B659,DATOS!B:B,0),1)),"")</f>
        <v/>
      </c>
      <c r="G659" s="18" t="str">
        <f>IF(IFERROR(FIND(G$13,INDEX(DATOS!BS:BS,MATCH(CHECKLIST!B659,DATOS!B:B,0),1),1),"")="",IF(IFERROR(FIND("FINADO",INDEX(DATOS!BS:BS,MATCH(CHECKLIST!B659,DATOS!B:B,0),1),1),"")="",IF(IFERROR(FIND("BAJA",INDEX(DATOS!BS:BS,MATCH(CHECKLIST!B659,DATOS!B:B,0),1),1),"")="",IF(IFERROR(FIND("FECHA PEUA",INDEX(DATOS!BS:BS,MATCH(CHECKLIST!B659,DATOS!B:B,0),1),1),"")="",IF(IFERROR(FIND("FIRMA",INDEX(DATOS!BS:BS,MATCH(CHECKLIST!B659,DATOS!B:B,0),1),1),"")="","","FIRMA"),"PEUA"),"BAJA"),"FINADO"),"X")</f>
        <v/>
      </c>
      <c r="H659" s="18" t="str">
        <f>IF(IFERROR(FIND(H$13,INDEX(DATOS!BS:BS,MATCH(CHECKLIST!B659,DATOS!B:B,0),1),1),"")="",IF(IFERROR(FIND("VENCIDA",INDEX(DATOS!AC:AC,MATCH(CHECKLIST!B659,DATOS!B:B,0),1),1),"")="","","VENCIDO"),"X")</f>
        <v/>
      </c>
      <c r="I659" s="18" t="str">
        <f>IF(IFERROR(FIND(I$13,INDEX(DATOS!BS:BS,MATCH(CHECKLIST!B659,DATOS!B:B,0),1),1),"")="","","X")</f>
        <v/>
      </c>
      <c r="J659" s="18" t="str">
        <f>IF(IFERROR(FIND(J$13,INDEX(DATOS!BS:BS,MATCH(CHECKLIST!B659,DATOS!B:B,0),1),1),"")="","","X")</f>
        <v/>
      </c>
      <c r="K659" s="18" t="str">
        <f>IF(IFERROR(FIND(K$13,INDEX(DATOS!BS:BS,MATCH(CHECKLIST!B659,DATOS!B:B,0),1),1),"")="","","X")</f>
        <v/>
      </c>
      <c r="L659" s="18" t="str">
        <f>IF(IFERROR(FIND(L$13,INDEX(DATOS!BS:BS,MATCH(CHECKLIST!B659,DATOS!B:B,0),1),1),"")="","","X")</f>
        <v/>
      </c>
      <c r="M659" s="18" t="str">
        <f>IF(IFERROR(FIND(M$13,INDEX(DATOS!BS:BS,MATCH(CHECKLIST!B659,DATOS!B:B,0),1),1),"")="","","X")</f>
        <v/>
      </c>
      <c r="N659" s="50" t="str">
        <f ca="1">IFERROR(IF(INDEX(DATOS!K:K,MATCH(CHECKLIST!B659,DATOS!B:B,0),1)="","X",IF(INDEX(DATOS!K:K,MATCH(CHECKLIST!B659,DATOS!B:B,0),1)&gt;YEAR(TODAY())-1,"","VENCIDA")),"")</f>
        <v/>
      </c>
      <c r="P659" s="18" t="str">
        <f>IF(B659="","",IF(IFERROR(FIND(P$13,INDEX(DATOS!BS:BS,MATCH(CHECKLIST!B659,DATOS!B:B,0),1),1),"")="","","X"))</f>
        <v/>
      </c>
      <c r="Q659" s="18" t="str">
        <f>IF(B659="","",IF(IFERROR(FIND(Q$13,INDEX(DATOS!BS:BS,MATCH(CHECKLIST!B659,DATOS!B:B,0),1),1),"")="","","X"))</f>
        <v/>
      </c>
      <c r="R659" t="str">
        <f>IF(B659="","",1)</f>
        <v/>
      </c>
      <c r="S659" t="str">
        <f t="shared" si="32"/>
        <v/>
      </c>
      <c r="U659" t="str">
        <f t="shared" si="30"/>
        <v/>
      </c>
      <c r="V659" t="str">
        <f t="shared" si="31"/>
        <v/>
      </c>
    </row>
    <row r="660" spans="1:22" x14ac:dyDescent="0.25">
      <c r="A660" s="13">
        <v>647</v>
      </c>
      <c r="B660" t="str">
        <f>IFERROR(INDEX(DATOS!B:B,MATCH(CHECKLIST!A660,DATOS!BM:BM,0),1),"")</f>
        <v/>
      </c>
      <c r="C660" t="str">
        <f>IFERROR(INDEX(DATOS!I:I,MATCH(CHECKLIST!A660,DATOS!BM:BM,0),1),"")</f>
        <v/>
      </c>
      <c r="D660" t="str">
        <f>IFERROR(INDEX(DATOS!R:R,MATCH(CHECKLIST!E660,DATOS!F:F,0),1),"")</f>
        <v/>
      </c>
      <c r="E660" s="17" t="str">
        <f>IFERROR(INDEX(DATOS!F:F,MATCH(CHECKLIST!A660,DATOS!BM:BM,0),1),"")</f>
        <v/>
      </c>
      <c r="F660" s="3" t="str">
        <f>IFERROR(IF(INDEX(DATOS!AL:AL,MATCH(CHECKLIST!B660,DATOS!B:B,0),1)=0,"",INDEX(DATOS!AL:AL,MATCH(CHECKLIST!B660,DATOS!B:B,0),1)),"")</f>
        <v/>
      </c>
      <c r="G660" s="18" t="str">
        <f>IF(IFERROR(FIND(G$13,INDEX(DATOS!BS:BS,MATCH(CHECKLIST!B660,DATOS!B:B,0),1),1),"")="",IF(IFERROR(FIND("FINADO",INDEX(DATOS!BS:BS,MATCH(CHECKLIST!B660,DATOS!B:B,0),1),1),"")="",IF(IFERROR(FIND("BAJA",INDEX(DATOS!BS:BS,MATCH(CHECKLIST!B660,DATOS!B:B,0),1),1),"")="",IF(IFERROR(FIND("FECHA PEUA",INDEX(DATOS!BS:BS,MATCH(CHECKLIST!B660,DATOS!B:B,0),1),1),"")="",IF(IFERROR(FIND("FIRMA",INDEX(DATOS!BS:BS,MATCH(CHECKLIST!B660,DATOS!B:B,0),1),1),"")="","","FIRMA"),"PEUA"),"BAJA"),"FINADO"),"X")</f>
        <v/>
      </c>
      <c r="H660" s="18" t="str">
        <f>IF(IFERROR(FIND(H$13,INDEX(DATOS!BS:BS,MATCH(CHECKLIST!B660,DATOS!B:B,0),1),1),"")="",IF(IFERROR(FIND("VENCIDA",INDEX(DATOS!AC:AC,MATCH(CHECKLIST!B660,DATOS!B:B,0),1),1),"")="","","VENCIDO"),"X")</f>
        <v/>
      </c>
      <c r="I660" s="18" t="str">
        <f>IF(IFERROR(FIND(I$13,INDEX(DATOS!BS:BS,MATCH(CHECKLIST!B660,DATOS!B:B,0),1),1),"")="","","X")</f>
        <v/>
      </c>
      <c r="J660" s="18" t="str">
        <f>IF(IFERROR(FIND(J$13,INDEX(DATOS!BS:BS,MATCH(CHECKLIST!B660,DATOS!B:B,0),1),1),"")="","","X")</f>
        <v/>
      </c>
      <c r="K660" s="18" t="str">
        <f>IF(IFERROR(FIND(K$13,INDEX(DATOS!BS:BS,MATCH(CHECKLIST!B660,DATOS!B:B,0),1),1),"")="","","X")</f>
        <v/>
      </c>
      <c r="L660" s="18" t="str">
        <f>IF(IFERROR(FIND(L$13,INDEX(DATOS!BS:BS,MATCH(CHECKLIST!B660,DATOS!B:B,0),1),1),"")="","","X")</f>
        <v/>
      </c>
      <c r="M660" s="18" t="str">
        <f>IF(IFERROR(FIND(M$13,INDEX(DATOS!BS:BS,MATCH(CHECKLIST!B660,DATOS!B:B,0),1),1),"")="","","X")</f>
        <v/>
      </c>
      <c r="N660" s="50" t="str">
        <f ca="1">IFERROR(IF(INDEX(DATOS!K:K,MATCH(CHECKLIST!B660,DATOS!B:B,0),1)="","X",IF(INDEX(DATOS!K:K,MATCH(CHECKLIST!B660,DATOS!B:B,0),1)&gt;YEAR(TODAY())-1,"","VENCIDA")),"")</f>
        <v/>
      </c>
      <c r="P660" s="18" t="str">
        <f>IF(B660="","",IF(IFERROR(FIND(P$13,INDEX(DATOS!BS:BS,MATCH(CHECKLIST!B660,DATOS!B:B,0),1),1),"")="","","X"))</f>
        <v/>
      </c>
      <c r="Q660" s="18" t="str">
        <f>IF(B660="","",IF(IFERROR(FIND(Q$13,INDEX(DATOS!BS:BS,MATCH(CHECKLIST!B660,DATOS!B:B,0),1),1),"")="","","X"))</f>
        <v/>
      </c>
      <c r="S660">
        <f t="shared" si="32"/>
        <v>0</v>
      </c>
      <c r="U660" t="str">
        <f t="shared" si="30"/>
        <v/>
      </c>
      <c r="V660" t="str">
        <f t="shared" si="31"/>
        <v/>
      </c>
    </row>
    <row r="661" spans="1:22" x14ac:dyDescent="0.25">
      <c r="A661" s="13">
        <v>648</v>
      </c>
      <c r="B661" t="str">
        <f>IFERROR(INDEX(DATOS!B:B,MATCH(CHECKLIST!A661,DATOS!BM:BM,0),1),"")</f>
        <v/>
      </c>
      <c r="C661" t="str">
        <f>IFERROR(INDEX(DATOS!I:I,MATCH(CHECKLIST!A661,DATOS!BM:BM,0),1),"")</f>
        <v/>
      </c>
      <c r="D661" t="str">
        <f>IFERROR(INDEX(DATOS!R:R,MATCH(CHECKLIST!E661,DATOS!F:F,0),1),"")</f>
        <v/>
      </c>
      <c r="E661" s="17" t="str">
        <f>IFERROR(INDEX(DATOS!F:F,MATCH(CHECKLIST!A661,DATOS!BM:BM,0),1),"")</f>
        <v/>
      </c>
      <c r="F661" s="3" t="str">
        <f>IFERROR(IF(INDEX(DATOS!AL:AL,MATCH(CHECKLIST!B661,DATOS!B:B,0),1)=0,"",INDEX(DATOS!AL:AL,MATCH(CHECKLIST!B661,DATOS!B:B,0),1)),"")</f>
        <v/>
      </c>
      <c r="G661" s="18" t="str">
        <f>IF(IFERROR(FIND(G$13,INDEX(DATOS!BS:BS,MATCH(CHECKLIST!B661,DATOS!B:B,0),1),1),"")="",IF(IFERROR(FIND("FINADO",INDEX(DATOS!BS:BS,MATCH(CHECKLIST!B661,DATOS!B:B,0),1),1),"")="",IF(IFERROR(FIND("BAJA",INDEX(DATOS!BS:BS,MATCH(CHECKLIST!B661,DATOS!B:B,0),1),1),"")="",IF(IFERROR(FIND("FECHA PEUA",INDEX(DATOS!BS:BS,MATCH(CHECKLIST!B661,DATOS!B:B,0),1),1),"")="",IF(IFERROR(FIND("FIRMA",INDEX(DATOS!BS:BS,MATCH(CHECKLIST!B661,DATOS!B:B,0),1),1),"")="","","FIRMA"),"PEUA"),"BAJA"),"FINADO"),"X")</f>
        <v/>
      </c>
      <c r="H661" s="18" t="str">
        <f>IF(IFERROR(FIND(H$13,INDEX(DATOS!BS:BS,MATCH(CHECKLIST!B661,DATOS!B:B,0),1),1),"")="",IF(IFERROR(FIND("VENCIDA",INDEX(DATOS!AC:AC,MATCH(CHECKLIST!B661,DATOS!B:B,0),1),1),"")="","","VENCIDO"),"X")</f>
        <v/>
      </c>
      <c r="I661" s="18" t="str">
        <f>IF(IFERROR(FIND(I$13,INDEX(DATOS!BS:BS,MATCH(CHECKLIST!B661,DATOS!B:B,0),1),1),"")="","","X")</f>
        <v/>
      </c>
      <c r="J661" s="18" t="str">
        <f>IF(IFERROR(FIND(J$13,INDEX(DATOS!BS:BS,MATCH(CHECKLIST!B661,DATOS!B:B,0),1),1),"")="","","X")</f>
        <v/>
      </c>
      <c r="K661" s="18" t="str">
        <f>IF(IFERROR(FIND(K$13,INDEX(DATOS!BS:BS,MATCH(CHECKLIST!B661,DATOS!B:B,0),1),1),"")="","","X")</f>
        <v/>
      </c>
      <c r="L661" s="18" t="str">
        <f>IF(IFERROR(FIND(L$13,INDEX(DATOS!BS:BS,MATCH(CHECKLIST!B661,DATOS!B:B,0),1),1),"")="","","X")</f>
        <v/>
      </c>
      <c r="M661" s="18" t="str">
        <f>IF(IFERROR(FIND(M$13,INDEX(DATOS!BS:BS,MATCH(CHECKLIST!B661,DATOS!B:B,0),1),1),"")="","","X")</f>
        <v/>
      </c>
      <c r="N661" s="50" t="str">
        <f ca="1">IFERROR(IF(INDEX(DATOS!K:K,MATCH(CHECKLIST!B661,DATOS!B:B,0),1)="","X",IF(INDEX(DATOS!K:K,MATCH(CHECKLIST!B661,DATOS!B:B,0),1)&gt;YEAR(TODAY())-1,"","VENCIDA")),"")</f>
        <v/>
      </c>
      <c r="P661" s="18" t="str">
        <f>IF(B661="","",IF(IFERROR(FIND(P$13,INDEX(DATOS!BS:BS,MATCH(CHECKLIST!B661,DATOS!B:B,0),1),1),"")="","","X"))</f>
        <v/>
      </c>
      <c r="Q661" s="18" t="str">
        <f>IF(B661="","",IF(IFERROR(FIND(Q$13,INDEX(DATOS!BS:BS,MATCH(CHECKLIST!B661,DATOS!B:B,0),1),1),"")="","","X"))</f>
        <v/>
      </c>
      <c r="R661" t="str">
        <f>IF(B661="","",1)</f>
        <v/>
      </c>
      <c r="S661" t="str">
        <f t="shared" si="32"/>
        <v/>
      </c>
      <c r="U661" t="str">
        <f t="shared" si="30"/>
        <v/>
      </c>
      <c r="V661" t="str">
        <f t="shared" si="31"/>
        <v/>
      </c>
    </row>
    <row r="662" spans="1:22" x14ac:dyDescent="0.25">
      <c r="A662" s="13">
        <v>649</v>
      </c>
      <c r="B662" t="str">
        <f>IFERROR(INDEX(DATOS!B:B,MATCH(CHECKLIST!A662,DATOS!BM:BM,0),1),"")</f>
        <v/>
      </c>
      <c r="C662" t="str">
        <f>IFERROR(INDEX(DATOS!I:I,MATCH(CHECKLIST!A662,DATOS!BM:BM,0),1),"")</f>
        <v/>
      </c>
      <c r="D662" t="str">
        <f>IFERROR(INDEX(DATOS!R:R,MATCH(CHECKLIST!E662,DATOS!F:F,0),1),"")</f>
        <v/>
      </c>
      <c r="E662" s="17" t="str">
        <f>IFERROR(INDEX(DATOS!F:F,MATCH(CHECKLIST!A662,DATOS!BM:BM,0),1),"")</f>
        <v/>
      </c>
      <c r="F662" s="3" t="str">
        <f>IFERROR(IF(INDEX(DATOS!AL:AL,MATCH(CHECKLIST!B662,DATOS!B:B,0),1)=0,"",INDEX(DATOS!AL:AL,MATCH(CHECKLIST!B662,DATOS!B:B,0),1)),"")</f>
        <v/>
      </c>
      <c r="G662" s="18" t="str">
        <f>IF(IFERROR(FIND(G$13,INDEX(DATOS!BS:BS,MATCH(CHECKLIST!B662,DATOS!B:B,0),1),1),"")="",IF(IFERROR(FIND("FINADO",INDEX(DATOS!BS:BS,MATCH(CHECKLIST!B662,DATOS!B:B,0),1),1),"")="",IF(IFERROR(FIND("BAJA",INDEX(DATOS!BS:BS,MATCH(CHECKLIST!B662,DATOS!B:B,0),1),1),"")="",IF(IFERROR(FIND("FECHA PEUA",INDEX(DATOS!BS:BS,MATCH(CHECKLIST!B662,DATOS!B:B,0),1),1),"")="",IF(IFERROR(FIND("FIRMA",INDEX(DATOS!BS:BS,MATCH(CHECKLIST!B662,DATOS!B:B,0),1),1),"")="","","FIRMA"),"PEUA"),"BAJA"),"FINADO"),"X")</f>
        <v/>
      </c>
      <c r="H662" s="18" t="str">
        <f>IF(IFERROR(FIND(H$13,INDEX(DATOS!BS:BS,MATCH(CHECKLIST!B662,DATOS!B:B,0),1),1),"")="",IF(IFERROR(FIND("VENCIDA",INDEX(DATOS!AC:AC,MATCH(CHECKLIST!B662,DATOS!B:B,0),1),1),"")="","","VENCIDO"),"X")</f>
        <v/>
      </c>
      <c r="I662" s="18" t="str">
        <f>IF(IFERROR(FIND(I$13,INDEX(DATOS!BS:BS,MATCH(CHECKLIST!B662,DATOS!B:B,0),1),1),"")="","","X")</f>
        <v/>
      </c>
      <c r="J662" s="18" t="str">
        <f>IF(IFERROR(FIND(J$13,INDEX(DATOS!BS:BS,MATCH(CHECKLIST!B662,DATOS!B:B,0),1),1),"")="","","X")</f>
        <v/>
      </c>
      <c r="K662" s="18" t="str">
        <f>IF(IFERROR(FIND(K$13,INDEX(DATOS!BS:BS,MATCH(CHECKLIST!B662,DATOS!B:B,0),1),1),"")="","","X")</f>
        <v/>
      </c>
      <c r="L662" s="18" t="str">
        <f>IF(IFERROR(FIND(L$13,INDEX(DATOS!BS:BS,MATCH(CHECKLIST!B662,DATOS!B:B,0),1),1),"")="","","X")</f>
        <v/>
      </c>
      <c r="M662" s="18" t="str">
        <f>IF(IFERROR(FIND(M$13,INDEX(DATOS!BS:BS,MATCH(CHECKLIST!B662,DATOS!B:B,0),1),1),"")="","","X")</f>
        <v/>
      </c>
      <c r="N662" s="50" t="str">
        <f ca="1">IFERROR(IF(INDEX(DATOS!K:K,MATCH(CHECKLIST!B662,DATOS!B:B,0),1)="","X",IF(INDEX(DATOS!K:K,MATCH(CHECKLIST!B662,DATOS!B:B,0),1)&gt;YEAR(TODAY())-1,"","VENCIDA")),"")</f>
        <v/>
      </c>
      <c r="P662" s="18" t="str">
        <f>IF(B662="","",IF(IFERROR(FIND(P$13,INDEX(DATOS!BS:BS,MATCH(CHECKLIST!B662,DATOS!B:B,0),1),1),"")="","","X"))</f>
        <v/>
      </c>
      <c r="Q662" s="18" t="str">
        <f>IF(B662="","",IF(IFERROR(FIND(Q$13,INDEX(DATOS!BS:BS,MATCH(CHECKLIST!B662,DATOS!B:B,0),1),1),"")="","","X"))</f>
        <v/>
      </c>
      <c r="S662">
        <f t="shared" si="32"/>
        <v>0</v>
      </c>
      <c r="U662" t="str">
        <f t="shared" si="30"/>
        <v/>
      </c>
      <c r="V662" t="str">
        <f t="shared" si="31"/>
        <v/>
      </c>
    </row>
    <row r="663" spans="1:22" x14ac:dyDescent="0.25">
      <c r="A663" s="13">
        <v>650</v>
      </c>
      <c r="B663" t="str">
        <f>IFERROR(INDEX(DATOS!B:B,MATCH(CHECKLIST!A663,DATOS!BM:BM,0),1),"")</f>
        <v/>
      </c>
      <c r="C663" t="str">
        <f>IFERROR(INDEX(DATOS!I:I,MATCH(CHECKLIST!A663,DATOS!BM:BM,0),1),"")</f>
        <v/>
      </c>
      <c r="D663" t="str">
        <f>IFERROR(INDEX(DATOS!R:R,MATCH(CHECKLIST!E663,DATOS!F:F,0),1),"")</f>
        <v/>
      </c>
      <c r="E663" s="17" t="str">
        <f>IFERROR(INDEX(DATOS!F:F,MATCH(CHECKLIST!A663,DATOS!BM:BM,0),1),"")</f>
        <v/>
      </c>
      <c r="F663" s="3" t="str">
        <f>IFERROR(IF(INDEX(DATOS!AL:AL,MATCH(CHECKLIST!B663,DATOS!B:B,0),1)=0,"",INDEX(DATOS!AL:AL,MATCH(CHECKLIST!B663,DATOS!B:B,0),1)),"")</f>
        <v/>
      </c>
      <c r="G663" s="18" t="str">
        <f>IF(IFERROR(FIND(G$13,INDEX(DATOS!BS:BS,MATCH(CHECKLIST!B663,DATOS!B:B,0),1),1),"")="",IF(IFERROR(FIND("FINADO",INDEX(DATOS!BS:BS,MATCH(CHECKLIST!B663,DATOS!B:B,0),1),1),"")="",IF(IFERROR(FIND("BAJA",INDEX(DATOS!BS:BS,MATCH(CHECKLIST!B663,DATOS!B:B,0),1),1),"")="",IF(IFERROR(FIND("FECHA PEUA",INDEX(DATOS!BS:BS,MATCH(CHECKLIST!B663,DATOS!B:B,0),1),1),"")="",IF(IFERROR(FIND("FIRMA",INDEX(DATOS!BS:BS,MATCH(CHECKLIST!B663,DATOS!B:B,0),1),1),"")="","","FIRMA"),"PEUA"),"BAJA"),"FINADO"),"X")</f>
        <v/>
      </c>
      <c r="H663" s="18" t="str">
        <f>IF(IFERROR(FIND(H$13,INDEX(DATOS!BS:BS,MATCH(CHECKLIST!B663,DATOS!B:B,0),1),1),"")="",IF(IFERROR(FIND("VENCIDA",INDEX(DATOS!AC:AC,MATCH(CHECKLIST!B663,DATOS!B:B,0),1),1),"")="","","VENCIDO"),"X")</f>
        <v/>
      </c>
      <c r="I663" s="18" t="str">
        <f>IF(IFERROR(FIND(I$13,INDEX(DATOS!BS:BS,MATCH(CHECKLIST!B663,DATOS!B:B,0),1),1),"")="","","X")</f>
        <v/>
      </c>
      <c r="J663" s="18" t="str">
        <f>IF(IFERROR(FIND(J$13,INDEX(DATOS!BS:BS,MATCH(CHECKLIST!B663,DATOS!B:B,0),1),1),"")="","","X")</f>
        <v/>
      </c>
      <c r="K663" s="18" t="str">
        <f>IF(IFERROR(FIND(K$13,INDEX(DATOS!BS:BS,MATCH(CHECKLIST!B663,DATOS!B:B,0),1),1),"")="","","X")</f>
        <v/>
      </c>
      <c r="L663" s="18" t="str">
        <f>IF(IFERROR(FIND(L$13,INDEX(DATOS!BS:BS,MATCH(CHECKLIST!B663,DATOS!B:B,0),1),1),"")="","","X")</f>
        <v/>
      </c>
      <c r="M663" s="18" t="str">
        <f>IF(IFERROR(FIND(M$13,INDEX(DATOS!BS:BS,MATCH(CHECKLIST!B663,DATOS!B:B,0),1),1),"")="","","X")</f>
        <v/>
      </c>
      <c r="N663" s="50" t="str">
        <f ca="1">IFERROR(IF(INDEX(DATOS!K:K,MATCH(CHECKLIST!B663,DATOS!B:B,0),1)="","X",IF(INDEX(DATOS!K:K,MATCH(CHECKLIST!B663,DATOS!B:B,0),1)&gt;YEAR(TODAY())-1,"","VENCIDA")),"")</f>
        <v/>
      </c>
      <c r="P663" s="18" t="str">
        <f>IF(B663="","",IF(IFERROR(FIND(P$13,INDEX(DATOS!BS:BS,MATCH(CHECKLIST!B663,DATOS!B:B,0),1),1),"")="","","X"))</f>
        <v/>
      </c>
      <c r="Q663" s="18" t="str">
        <f>IF(B663="","",IF(IFERROR(FIND(Q$13,INDEX(DATOS!BS:BS,MATCH(CHECKLIST!B663,DATOS!B:B,0),1),1),"")="","","X"))</f>
        <v/>
      </c>
      <c r="R663" t="str">
        <f>IF(B663="","",1)</f>
        <v/>
      </c>
      <c r="S663" t="str">
        <f t="shared" si="32"/>
        <v/>
      </c>
      <c r="U663" t="str">
        <f t="shared" si="30"/>
        <v/>
      </c>
      <c r="V663" t="str">
        <f t="shared" si="31"/>
        <v/>
      </c>
    </row>
    <row r="664" spans="1:22" x14ac:dyDescent="0.25">
      <c r="A664" s="13">
        <v>651</v>
      </c>
      <c r="B664" t="str">
        <f>IFERROR(INDEX(DATOS!B:B,MATCH(CHECKLIST!A664,DATOS!BM:BM,0),1),"")</f>
        <v/>
      </c>
      <c r="C664" t="str">
        <f>IFERROR(INDEX(DATOS!I:I,MATCH(CHECKLIST!A664,DATOS!BM:BM,0),1),"")</f>
        <v/>
      </c>
      <c r="D664" t="str">
        <f>IFERROR(INDEX(DATOS!R:R,MATCH(CHECKLIST!E664,DATOS!F:F,0),1),"")</f>
        <v/>
      </c>
      <c r="E664" s="17" t="str">
        <f>IFERROR(INDEX(DATOS!F:F,MATCH(CHECKLIST!A664,DATOS!BM:BM,0),1),"")</f>
        <v/>
      </c>
      <c r="F664" s="3" t="str">
        <f>IFERROR(IF(INDEX(DATOS!AL:AL,MATCH(CHECKLIST!B664,DATOS!B:B,0),1)=0,"",INDEX(DATOS!AL:AL,MATCH(CHECKLIST!B664,DATOS!B:B,0),1)),"")</f>
        <v/>
      </c>
      <c r="G664" s="18" t="str">
        <f>IF(IFERROR(FIND(G$13,INDEX(DATOS!BS:BS,MATCH(CHECKLIST!B664,DATOS!B:B,0),1),1),"")="",IF(IFERROR(FIND("FINADO",INDEX(DATOS!BS:BS,MATCH(CHECKLIST!B664,DATOS!B:B,0),1),1),"")="",IF(IFERROR(FIND("BAJA",INDEX(DATOS!BS:BS,MATCH(CHECKLIST!B664,DATOS!B:B,0),1),1),"")="",IF(IFERROR(FIND("FECHA PEUA",INDEX(DATOS!BS:BS,MATCH(CHECKLIST!B664,DATOS!B:B,0),1),1),"")="",IF(IFERROR(FIND("FIRMA",INDEX(DATOS!BS:BS,MATCH(CHECKLIST!B664,DATOS!B:B,0),1),1),"")="","","FIRMA"),"PEUA"),"BAJA"),"FINADO"),"X")</f>
        <v/>
      </c>
      <c r="H664" s="18" t="str">
        <f>IF(IFERROR(FIND(H$13,INDEX(DATOS!BS:BS,MATCH(CHECKLIST!B664,DATOS!B:B,0),1),1),"")="",IF(IFERROR(FIND("VENCIDA",INDEX(DATOS!AC:AC,MATCH(CHECKLIST!B664,DATOS!B:B,0),1),1),"")="","","VENCIDO"),"X")</f>
        <v/>
      </c>
      <c r="I664" s="18" t="str">
        <f>IF(IFERROR(FIND(I$13,INDEX(DATOS!BS:BS,MATCH(CHECKLIST!B664,DATOS!B:B,0),1),1),"")="","","X")</f>
        <v/>
      </c>
      <c r="J664" s="18" t="str">
        <f>IF(IFERROR(FIND(J$13,INDEX(DATOS!BS:BS,MATCH(CHECKLIST!B664,DATOS!B:B,0),1),1),"")="","","X")</f>
        <v/>
      </c>
      <c r="K664" s="18" t="str">
        <f>IF(IFERROR(FIND(K$13,INDEX(DATOS!BS:BS,MATCH(CHECKLIST!B664,DATOS!B:B,0),1),1),"")="","","X")</f>
        <v/>
      </c>
      <c r="L664" s="18" t="str">
        <f>IF(IFERROR(FIND(L$13,INDEX(DATOS!BS:BS,MATCH(CHECKLIST!B664,DATOS!B:B,0),1),1),"")="","","X")</f>
        <v/>
      </c>
      <c r="M664" s="18" t="str">
        <f>IF(IFERROR(FIND(M$13,INDEX(DATOS!BS:BS,MATCH(CHECKLIST!B664,DATOS!B:B,0),1),1),"")="","","X")</f>
        <v/>
      </c>
      <c r="N664" s="50" t="str">
        <f ca="1">IFERROR(IF(INDEX(DATOS!K:K,MATCH(CHECKLIST!B664,DATOS!B:B,0),1)="","X",IF(INDEX(DATOS!K:K,MATCH(CHECKLIST!B664,DATOS!B:B,0),1)&gt;YEAR(TODAY())-1,"","VENCIDA")),"")</f>
        <v/>
      </c>
      <c r="P664" s="18" t="str">
        <f>IF(B664="","",IF(IFERROR(FIND(P$13,INDEX(DATOS!BS:BS,MATCH(CHECKLIST!B664,DATOS!B:B,0),1),1),"")="","","X"))</f>
        <v/>
      </c>
      <c r="Q664" s="18" t="str">
        <f>IF(B664="","",IF(IFERROR(FIND(Q$13,INDEX(DATOS!BS:BS,MATCH(CHECKLIST!B664,DATOS!B:B,0),1),1),"")="","","X"))</f>
        <v/>
      </c>
      <c r="S664">
        <f t="shared" si="32"/>
        <v>0</v>
      </c>
      <c r="U664" t="str">
        <f t="shared" si="30"/>
        <v/>
      </c>
      <c r="V664" t="str">
        <f t="shared" si="31"/>
        <v/>
      </c>
    </row>
    <row r="665" spans="1:22" x14ac:dyDescent="0.25">
      <c r="A665" s="13">
        <v>652</v>
      </c>
      <c r="B665" t="str">
        <f>IFERROR(INDEX(DATOS!B:B,MATCH(CHECKLIST!A665,DATOS!BM:BM,0),1),"")</f>
        <v/>
      </c>
      <c r="C665" t="str">
        <f>IFERROR(INDEX(DATOS!I:I,MATCH(CHECKLIST!A665,DATOS!BM:BM,0),1),"")</f>
        <v/>
      </c>
      <c r="D665" t="str">
        <f>IFERROR(INDEX(DATOS!R:R,MATCH(CHECKLIST!E665,DATOS!F:F,0),1),"")</f>
        <v/>
      </c>
      <c r="E665" s="17" t="str">
        <f>IFERROR(INDEX(DATOS!F:F,MATCH(CHECKLIST!A665,DATOS!BM:BM,0),1),"")</f>
        <v/>
      </c>
      <c r="F665" s="3" t="str">
        <f>IFERROR(IF(INDEX(DATOS!AL:AL,MATCH(CHECKLIST!B665,DATOS!B:B,0),1)=0,"",INDEX(DATOS!AL:AL,MATCH(CHECKLIST!B665,DATOS!B:B,0),1)),"")</f>
        <v/>
      </c>
      <c r="G665" s="18" t="str">
        <f>IF(IFERROR(FIND(G$13,INDEX(DATOS!BS:BS,MATCH(CHECKLIST!B665,DATOS!B:B,0),1),1),"")="",IF(IFERROR(FIND("FINADO",INDEX(DATOS!BS:BS,MATCH(CHECKLIST!B665,DATOS!B:B,0),1),1),"")="",IF(IFERROR(FIND("BAJA",INDEX(DATOS!BS:BS,MATCH(CHECKLIST!B665,DATOS!B:B,0),1),1),"")="",IF(IFERROR(FIND("FECHA PEUA",INDEX(DATOS!BS:BS,MATCH(CHECKLIST!B665,DATOS!B:B,0),1),1),"")="",IF(IFERROR(FIND("FIRMA",INDEX(DATOS!BS:BS,MATCH(CHECKLIST!B665,DATOS!B:B,0),1),1),"")="","","FIRMA"),"PEUA"),"BAJA"),"FINADO"),"X")</f>
        <v/>
      </c>
      <c r="H665" s="18" t="str">
        <f>IF(IFERROR(FIND(H$13,INDEX(DATOS!BS:BS,MATCH(CHECKLIST!B665,DATOS!B:B,0),1),1),"")="",IF(IFERROR(FIND("VENCIDA",INDEX(DATOS!AC:AC,MATCH(CHECKLIST!B665,DATOS!B:B,0),1),1),"")="","","VENCIDO"),"X")</f>
        <v/>
      </c>
      <c r="I665" s="18" t="str">
        <f>IF(IFERROR(FIND(I$13,INDEX(DATOS!BS:BS,MATCH(CHECKLIST!B665,DATOS!B:B,0),1),1),"")="","","X")</f>
        <v/>
      </c>
      <c r="J665" s="18" t="str">
        <f>IF(IFERROR(FIND(J$13,INDEX(DATOS!BS:BS,MATCH(CHECKLIST!B665,DATOS!B:B,0),1),1),"")="","","X")</f>
        <v/>
      </c>
      <c r="K665" s="18" t="str">
        <f>IF(IFERROR(FIND(K$13,INDEX(DATOS!BS:BS,MATCH(CHECKLIST!B665,DATOS!B:B,0),1),1),"")="","","X")</f>
        <v/>
      </c>
      <c r="L665" s="18" t="str">
        <f>IF(IFERROR(FIND(L$13,INDEX(DATOS!BS:BS,MATCH(CHECKLIST!B665,DATOS!B:B,0),1),1),"")="","","X")</f>
        <v/>
      </c>
      <c r="M665" s="18" t="str">
        <f>IF(IFERROR(FIND(M$13,INDEX(DATOS!BS:BS,MATCH(CHECKLIST!B665,DATOS!B:B,0),1),1),"")="","","X")</f>
        <v/>
      </c>
      <c r="N665" s="50" t="str">
        <f ca="1">IFERROR(IF(INDEX(DATOS!K:K,MATCH(CHECKLIST!B665,DATOS!B:B,0),1)="","X",IF(INDEX(DATOS!K:K,MATCH(CHECKLIST!B665,DATOS!B:B,0),1)&gt;YEAR(TODAY())-1,"","VENCIDA")),"")</f>
        <v/>
      </c>
      <c r="P665" s="18" t="str">
        <f>IF(B665="","",IF(IFERROR(FIND(P$13,INDEX(DATOS!BS:BS,MATCH(CHECKLIST!B665,DATOS!B:B,0),1),1),"")="","","X"))</f>
        <v/>
      </c>
      <c r="Q665" s="18" t="str">
        <f>IF(B665="","",IF(IFERROR(FIND(Q$13,INDEX(DATOS!BS:BS,MATCH(CHECKLIST!B665,DATOS!B:B,0),1),1),"")="","","X"))</f>
        <v/>
      </c>
      <c r="R665" t="str">
        <f>IF(B665="","",1)</f>
        <v/>
      </c>
      <c r="S665" t="str">
        <f t="shared" si="32"/>
        <v/>
      </c>
      <c r="U665" t="str">
        <f t="shared" si="30"/>
        <v/>
      </c>
      <c r="V665" t="str">
        <f t="shared" si="31"/>
        <v/>
      </c>
    </row>
    <row r="666" spans="1:22" x14ac:dyDescent="0.25">
      <c r="A666" s="13">
        <v>653</v>
      </c>
      <c r="B666" t="str">
        <f>IFERROR(INDEX(DATOS!B:B,MATCH(CHECKLIST!A666,DATOS!BM:BM,0),1),"")</f>
        <v/>
      </c>
      <c r="C666" t="str">
        <f>IFERROR(INDEX(DATOS!I:I,MATCH(CHECKLIST!A666,DATOS!BM:BM,0),1),"")</f>
        <v/>
      </c>
      <c r="D666" t="str">
        <f>IFERROR(INDEX(DATOS!R:R,MATCH(CHECKLIST!E666,DATOS!F:F,0),1),"")</f>
        <v/>
      </c>
      <c r="E666" s="17" t="str">
        <f>IFERROR(INDEX(DATOS!F:F,MATCH(CHECKLIST!A666,DATOS!BM:BM,0),1),"")</f>
        <v/>
      </c>
      <c r="F666" s="3" t="str">
        <f>IFERROR(IF(INDEX(DATOS!AL:AL,MATCH(CHECKLIST!B666,DATOS!B:B,0),1)=0,"",INDEX(DATOS!AL:AL,MATCH(CHECKLIST!B666,DATOS!B:B,0),1)),"")</f>
        <v/>
      </c>
      <c r="G666" s="18" t="str">
        <f>IF(IFERROR(FIND(G$13,INDEX(DATOS!BS:BS,MATCH(CHECKLIST!B666,DATOS!B:B,0),1),1),"")="",IF(IFERROR(FIND("FINADO",INDEX(DATOS!BS:BS,MATCH(CHECKLIST!B666,DATOS!B:B,0),1),1),"")="",IF(IFERROR(FIND("BAJA",INDEX(DATOS!BS:BS,MATCH(CHECKLIST!B666,DATOS!B:B,0),1),1),"")="",IF(IFERROR(FIND("FECHA PEUA",INDEX(DATOS!BS:BS,MATCH(CHECKLIST!B666,DATOS!B:B,0),1),1),"")="",IF(IFERROR(FIND("FIRMA",INDEX(DATOS!BS:BS,MATCH(CHECKLIST!B666,DATOS!B:B,0),1),1),"")="","","FIRMA"),"PEUA"),"BAJA"),"FINADO"),"X")</f>
        <v/>
      </c>
      <c r="H666" s="18" t="str">
        <f>IF(IFERROR(FIND(H$13,INDEX(DATOS!BS:BS,MATCH(CHECKLIST!B666,DATOS!B:B,0),1),1),"")="",IF(IFERROR(FIND("VENCIDA",INDEX(DATOS!AC:AC,MATCH(CHECKLIST!B666,DATOS!B:B,0),1),1),"")="","","VENCIDO"),"X")</f>
        <v/>
      </c>
      <c r="I666" s="18" t="str">
        <f>IF(IFERROR(FIND(I$13,INDEX(DATOS!BS:BS,MATCH(CHECKLIST!B666,DATOS!B:B,0),1),1),"")="","","X")</f>
        <v/>
      </c>
      <c r="J666" s="18" t="str">
        <f>IF(IFERROR(FIND(J$13,INDEX(DATOS!BS:BS,MATCH(CHECKLIST!B666,DATOS!B:B,0),1),1),"")="","","X")</f>
        <v/>
      </c>
      <c r="K666" s="18" t="str">
        <f>IF(IFERROR(FIND(K$13,INDEX(DATOS!BS:BS,MATCH(CHECKLIST!B666,DATOS!B:B,0),1),1),"")="","","X")</f>
        <v/>
      </c>
      <c r="L666" s="18" t="str">
        <f>IF(IFERROR(FIND(L$13,INDEX(DATOS!BS:BS,MATCH(CHECKLIST!B666,DATOS!B:B,0),1),1),"")="","","X")</f>
        <v/>
      </c>
      <c r="M666" s="18" t="str">
        <f>IF(IFERROR(FIND(M$13,INDEX(DATOS!BS:BS,MATCH(CHECKLIST!B666,DATOS!B:B,0),1),1),"")="","","X")</f>
        <v/>
      </c>
      <c r="N666" s="50" t="str">
        <f ca="1">IFERROR(IF(INDEX(DATOS!K:K,MATCH(CHECKLIST!B666,DATOS!B:B,0),1)="","X",IF(INDEX(DATOS!K:K,MATCH(CHECKLIST!B666,DATOS!B:B,0),1)&gt;YEAR(TODAY())-1,"","VENCIDA")),"")</f>
        <v/>
      </c>
      <c r="P666" s="18" t="str">
        <f>IF(B666="","",IF(IFERROR(FIND(P$13,INDEX(DATOS!BS:BS,MATCH(CHECKLIST!B666,DATOS!B:B,0),1),1),"")="","","X"))</f>
        <v/>
      </c>
      <c r="Q666" s="18" t="str">
        <f>IF(B666="","",IF(IFERROR(FIND(Q$13,INDEX(DATOS!BS:BS,MATCH(CHECKLIST!B666,DATOS!B:B,0),1),1),"")="","","X"))</f>
        <v/>
      </c>
      <c r="S666">
        <f t="shared" si="32"/>
        <v>0</v>
      </c>
      <c r="U666" t="str">
        <f t="shared" si="30"/>
        <v/>
      </c>
      <c r="V666" t="str">
        <f t="shared" si="31"/>
        <v/>
      </c>
    </row>
    <row r="667" spans="1:22" x14ac:dyDescent="0.25">
      <c r="A667" s="13">
        <v>654</v>
      </c>
      <c r="B667" t="str">
        <f>IFERROR(INDEX(DATOS!B:B,MATCH(CHECKLIST!A667,DATOS!BM:BM,0),1),"")</f>
        <v/>
      </c>
      <c r="C667" t="str">
        <f>IFERROR(INDEX(DATOS!I:I,MATCH(CHECKLIST!A667,DATOS!BM:BM,0),1),"")</f>
        <v/>
      </c>
      <c r="D667" t="str">
        <f>IFERROR(INDEX(DATOS!R:R,MATCH(CHECKLIST!E667,DATOS!F:F,0),1),"")</f>
        <v/>
      </c>
      <c r="E667" s="17" t="str">
        <f>IFERROR(INDEX(DATOS!F:F,MATCH(CHECKLIST!A667,DATOS!BM:BM,0),1),"")</f>
        <v/>
      </c>
      <c r="F667" s="3" t="str">
        <f>IFERROR(IF(INDEX(DATOS!AL:AL,MATCH(CHECKLIST!B667,DATOS!B:B,0),1)=0,"",INDEX(DATOS!AL:AL,MATCH(CHECKLIST!B667,DATOS!B:B,0),1)),"")</f>
        <v/>
      </c>
      <c r="G667" s="18" t="str">
        <f>IF(IFERROR(FIND(G$13,INDEX(DATOS!BS:BS,MATCH(CHECKLIST!B667,DATOS!B:B,0),1),1),"")="",IF(IFERROR(FIND("FINADO",INDEX(DATOS!BS:BS,MATCH(CHECKLIST!B667,DATOS!B:B,0),1),1),"")="",IF(IFERROR(FIND("BAJA",INDEX(DATOS!BS:BS,MATCH(CHECKLIST!B667,DATOS!B:B,0),1),1),"")="",IF(IFERROR(FIND("FECHA PEUA",INDEX(DATOS!BS:BS,MATCH(CHECKLIST!B667,DATOS!B:B,0),1),1),"")="",IF(IFERROR(FIND("FIRMA",INDEX(DATOS!BS:BS,MATCH(CHECKLIST!B667,DATOS!B:B,0),1),1),"")="","","FIRMA"),"PEUA"),"BAJA"),"FINADO"),"X")</f>
        <v/>
      </c>
      <c r="H667" s="18" t="str">
        <f>IF(IFERROR(FIND(H$13,INDEX(DATOS!BS:BS,MATCH(CHECKLIST!B667,DATOS!B:B,0),1),1),"")="",IF(IFERROR(FIND("VENCIDA",INDEX(DATOS!AC:AC,MATCH(CHECKLIST!B667,DATOS!B:B,0),1),1),"")="","","VENCIDO"),"X")</f>
        <v/>
      </c>
      <c r="I667" s="18" t="str">
        <f>IF(IFERROR(FIND(I$13,INDEX(DATOS!BS:BS,MATCH(CHECKLIST!B667,DATOS!B:B,0),1),1),"")="","","X")</f>
        <v/>
      </c>
      <c r="J667" s="18" t="str">
        <f>IF(IFERROR(FIND(J$13,INDEX(DATOS!BS:BS,MATCH(CHECKLIST!B667,DATOS!B:B,0),1),1),"")="","","X")</f>
        <v/>
      </c>
      <c r="K667" s="18" t="str">
        <f>IF(IFERROR(FIND(K$13,INDEX(DATOS!BS:BS,MATCH(CHECKLIST!B667,DATOS!B:B,0),1),1),"")="","","X")</f>
        <v/>
      </c>
      <c r="L667" s="18" t="str">
        <f>IF(IFERROR(FIND(L$13,INDEX(DATOS!BS:BS,MATCH(CHECKLIST!B667,DATOS!B:B,0),1),1),"")="","","X")</f>
        <v/>
      </c>
      <c r="M667" s="18" t="str">
        <f>IF(IFERROR(FIND(M$13,INDEX(DATOS!BS:BS,MATCH(CHECKLIST!B667,DATOS!B:B,0),1),1),"")="","","X")</f>
        <v/>
      </c>
      <c r="N667" s="50" t="str">
        <f ca="1">IFERROR(IF(INDEX(DATOS!K:K,MATCH(CHECKLIST!B667,DATOS!B:B,0),1)="","X",IF(INDEX(DATOS!K:K,MATCH(CHECKLIST!B667,DATOS!B:B,0),1)&gt;YEAR(TODAY())-1,"","VENCIDA")),"")</f>
        <v/>
      </c>
      <c r="P667" s="18" t="str">
        <f>IF(B667="","",IF(IFERROR(FIND(P$13,INDEX(DATOS!BS:BS,MATCH(CHECKLIST!B667,DATOS!B:B,0),1),1),"")="","","X"))</f>
        <v/>
      </c>
      <c r="Q667" s="18" t="str">
        <f>IF(B667="","",IF(IFERROR(FIND(Q$13,INDEX(DATOS!BS:BS,MATCH(CHECKLIST!B667,DATOS!B:B,0),1),1),"")="","","X"))</f>
        <v/>
      </c>
      <c r="R667" t="str">
        <f>IF(B667="","",1)</f>
        <v/>
      </c>
      <c r="S667" t="str">
        <f t="shared" si="32"/>
        <v/>
      </c>
      <c r="U667" t="str">
        <f t="shared" si="30"/>
        <v/>
      </c>
      <c r="V667" t="str">
        <f t="shared" si="31"/>
        <v/>
      </c>
    </row>
    <row r="668" spans="1:22" x14ac:dyDescent="0.25">
      <c r="A668" s="13">
        <v>655</v>
      </c>
      <c r="B668" t="str">
        <f>IFERROR(INDEX(DATOS!B:B,MATCH(CHECKLIST!A668,DATOS!BM:BM,0),1),"")</f>
        <v/>
      </c>
      <c r="C668" t="str">
        <f>IFERROR(INDEX(DATOS!I:I,MATCH(CHECKLIST!A668,DATOS!BM:BM,0),1),"")</f>
        <v/>
      </c>
      <c r="D668" t="str">
        <f>IFERROR(INDEX(DATOS!R:R,MATCH(CHECKLIST!E668,DATOS!F:F,0),1),"")</f>
        <v/>
      </c>
      <c r="E668" s="17" t="str">
        <f>IFERROR(INDEX(DATOS!F:F,MATCH(CHECKLIST!A668,DATOS!BM:BM,0),1),"")</f>
        <v/>
      </c>
      <c r="F668" s="3" t="str">
        <f>IFERROR(IF(INDEX(DATOS!AL:AL,MATCH(CHECKLIST!B668,DATOS!B:B,0),1)=0,"",INDEX(DATOS!AL:AL,MATCH(CHECKLIST!B668,DATOS!B:B,0),1)),"")</f>
        <v/>
      </c>
      <c r="G668" s="18" t="str">
        <f>IF(IFERROR(FIND(G$13,INDEX(DATOS!BS:BS,MATCH(CHECKLIST!B668,DATOS!B:B,0),1),1),"")="",IF(IFERROR(FIND("FINADO",INDEX(DATOS!BS:BS,MATCH(CHECKLIST!B668,DATOS!B:B,0),1),1),"")="",IF(IFERROR(FIND("BAJA",INDEX(DATOS!BS:BS,MATCH(CHECKLIST!B668,DATOS!B:B,0),1),1),"")="",IF(IFERROR(FIND("FECHA PEUA",INDEX(DATOS!BS:BS,MATCH(CHECKLIST!B668,DATOS!B:B,0),1),1),"")="",IF(IFERROR(FIND("FIRMA",INDEX(DATOS!BS:BS,MATCH(CHECKLIST!B668,DATOS!B:B,0),1),1),"")="","","FIRMA"),"PEUA"),"BAJA"),"FINADO"),"X")</f>
        <v/>
      </c>
      <c r="H668" s="18" t="str">
        <f>IF(IFERROR(FIND(H$13,INDEX(DATOS!BS:BS,MATCH(CHECKLIST!B668,DATOS!B:B,0),1),1),"")="",IF(IFERROR(FIND("VENCIDA",INDEX(DATOS!AC:AC,MATCH(CHECKLIST!B668,DATOS!B:B,0),1),1),"")="","","VENCIDO"),"X")</f>
        <v/>
      </c>
      <c r="I668" s="18" t="str">
        <f>IF(IFERROR(FIND(I$13,INDEX(DATOS!BS:BS,MATCH(CHECKLIST!B668,DATOS!B:B,0),1),1),"")="","","X")</f>
        <v/>
      </c>
      <c r="J668" s="18" t="str">
        <f>IF(IFERROR(FIND(J$13,INDEX(DATOS!BS:BS,MATCH(CHECKLIST!B668,DATOS!B:B,0),1),1),"")="","","X")</f>
        <v/>
      </c>
      <c r="K668" s="18" t="str">
        <f>IF(IFERROR(FIND(K$13,INDEX(DATOS!BS:BS,MATCH(CHECKLIST!B668,DATOS!B:B,0),1),1),"")="","","X")</f>
        <v/>
      </c>
      <c r="L668" s="18" t="str">
        <f>IF(IFERROR(FIND(L$13,INDEX(DATOS!BS:BS,MATCH(CHECKLIST!B668,DATOS!B:B,0),1),1),"")="","","X")</f>
        <v/>
      </c>
      <c r="M668" s="18" t="str">
        <f>IF(IFERROR(FIND(M$13,INDEX(DATOS!BS:BS,MATCH(CHECKLIST!B668,DATOS!B:B,0),1),1),"")="","","X")</f>
        <v/>
      </c>
      <c r="N668" s="50" t="str">
        <f ca="1">IFERROR(IF(INDEX(DATOS!K:K,MATCH(CHECKLIST!B668,DATOS!B:B,0),1)="","X",IF(INDEX(DATOS!K:K,MATCH(CHECKLIST!B668,DATOS!B:B,0),1)&gt;YEAR(TODAY())-1,"","VENCIDA")),"")</f>
        <v/>
      </c>
      <c r="P668" s="18" t="str">
        <f>IF(B668="","",IF(IFERROR(FIND(P$13,INDEX(DATOS!BS:BS,MATCH(CHECKLIST!B668,DATOS!B:B,0),1),1),"")="","","X"))</f>
        <v/>
      </c>
      <c r="Q668" s="18" t="str">
        <f>IF(B668="","",IF(IFERROR(FIND(Q$13,INDEX(DATOS!BS:BS,MATCH(CHECKLIST!B668,DATOS!B:B,0),1),1),"")="","","X"))</f>
        <v/>
      </c>
      <c r="S668">
        <f t="shared" si="32"/>
        <v>0</v>
      </c>
      <c r="U668" t="str">
        <f t="shared" si="30"/>
        <v/>
      </c>
      <c r="V668" t="str">
        <f t="shared" si="31"/>
        <v/>
      </c>
    </row>
    <row r="669" spans="1:22" x14ac:dyDescent="0.25">
      <c r="A669" s="13">
        <v>656</v>
      </c>
      <c r="B669" t="str">
        <f>IFERROR(INDEX(DATOS!B:B,MATCH(CHECKLIST!A669,DATOS!BM:BM,0),1),"")</f>
        <v/>
      </c>
      <c r="C669" t="str">
        <f>IFERROR(INDEX(DATOS!I:I,MATCH(CHECKLIST!A669,DATOS!BM:BM,0),1),"")</f>
        <v/>
      </c>
      <c r="D669" t="str">
        <f>IFERROR(INDEX(DATOS!R:R,MATCH(CHECKLIST!E669,DATOS!F:F,0),1),"")</f>
        <v/>
      </c>
      <c r="E669" s="17" t="str">
        <f>IFERROR(INDEX(DATOS!F:F,MATCH(CHECKLIST!A669,DATOS!BM:BM,0),1),"")</f>
        <v/>
      </c>
      <c r="F669" s="3" t="str">
        <f>IFERROR(IF(INDEX(DATOS!AL:AL,MATCH(CHECKLIST!B669,DATOS!B:B,0),1)=0,"",INDEX(DATOS!AL:AL,MATCH(CHECKLIST!B669,DATOS!B:B,0),1)),"")</f>
        <v/>
      </c>
      <c r="G669" s="18" t="str">
        <f>IF(IFERROR(FIND(G$13,INDEX(DATOS!BS:BS,MATCH(CHECKLIST!B669,DATOS!B:B,0),1),1),"")="",IF(IFERROR(FIND("FINADO",INDEX(DATOS!BS:BS,MATCH(CHECKLIST!B669,DATOS!B:B,0),1),1),"")="",IF(IFERROR(FIND("BAJA",INDEX(DATOS!BS:BS,MATCH(CHECKLIST!B669,DATOS!B:B,0),1),1),"")="",IF(IFERROR(FIND("FECHA PEUA",INDEX(DATOS!BS:BS,MATCH(CHECKLIST!B669,DATOS!B:B,0),1),1),"")="",IF(IFERROR(FIND("FIRMA",INDEX(DATOS!BS:BS,MATCH(CHECKLIST!B669,DATOS!B:B,0),1),1),"")="","","FIRMA"),"PEUA"),"BAJA"),"FINADO"),"X")</f>
        <v/>
      </c>
      <c r="H669" s="18" t="str">
        <f>IF(IFERROR(FIND(H$13,INDEX(DATOS!BS:BS,MATCH(CHECKLIST!B669,DATOS!B:B,0),1),1),"")="",IF(IFERROR(FIND("VENCIDA",INDEX(DATOS!AC:AC,MATCH(CHECKLIST!B669,DATOS!B:B,0),1),1),"")="","","VENCIDO"),"X")</f>
        <v/>
      </c>
      <c r="I669" s="18" t="str">
        <f>IF(IFERROR(FIND(I$13,INDEX(DATOS!BS:BS,MATCH(CHECKLIST!B669,DATOS!B:B,0),1),1),"")="","","X")</f>
        <v/>
      </c>
      <c r="J669" s="18" t="str">
        <f>IF(IFERROR(FIND(J$13,INDEX(DATOS!BS:BS,MATCH(CHECKLIST!B669,DATOS!B:B,0),1),1),"")="","","X")</f>
        <v/>
      </c>
      <c r="K669" s="18" t="str">
        <f>IF(IFERROR(FIND(K$13,INDEX(DATOS!BS:BS,MATCH(CHECKLIST!B669,DATOS!B:B,0),1),1),"")="","","X")</f>
        <v/>
      </c>
      <c r="L669" s="18" t="str">
        <f>IF(IFERROR(FIND(L$13,INDEX(DATOS!BS:BS,MATCH(CHECKLIST!B669,DATOS!B:B,0),1),1),"")="","","X")</f>
        <v/>
      </c>
      <c r="M669" s="18" t="str">
        <f>IF(IFERROR(FIND(M$13,INDEX(DATOS!BS:BS,MATCH(CHECKLIST!B669,DATOS!B:B,0),1),1),"")="","","X")</f>
        <v/>
      </c>
      <c r="N669" s="50" t="str">
        <f ca="1">IFERROR(IF(INDEX(DATOS!K:K,MATCH(CHECKLIST!B669,DATOS!B:B,0),1)="","X",IF(INDEX(DATOS!K:K,MATCH(CHECKLIST!B669,DATOS!B:B,0),1)&gt;YEAR(TODAY())-1,"","VENCIDA")),"")</f>
        <v/>
      </c>
      <c r="P669" s="18" t="str">
        <f>IF(B669="","",IF(IFERROR(FIND(P$13,INDEX(DATOS!BS:BS,MATCH(CHECKLIST!B669,DATOS!B:B,0),1),1),"")="","","X"))</f>
        <v/>
      </c>
      <c r="Q669" s="18" t="str">
        <f>IF(B669="","",IF(IFERROR(FIND(Q$13,INDEX(DATOS!BS:BS,MATCH(CHECKLIST!B669,DATOS!B:B,0),1),1),"")="","","X"))</f>
        <v/>
      </c>
      <c r="R669" t="str">
        <f>IF(B669="","",1)</f>
        <v/>
      </c>
      <c r="S669" t="str">
        <f t="shared" si="32"/>
        <v/>
      </c>
      <c r="U669" t="str">
        <f t="shared" si="30"/>
        <v/>
      </c>
      <c r="V669" t="str">
        <f t="shared" si="31"/>
        <v/>
      </c>
    </row>
    <row r="670" spans="1:22" x14ac:dyDescent="0.25">
      <c r="A670" s="13">
        <v>657</v>
      </c>
      <c r="B670" t="str">
        <f>IFERROR(INDEX(DATOS!B:B,MATCH(CHECKLIST!A670,DATOS!BM:BM,0),1),"")</f>
        <v/>
      </c>
      <c r="C670" t="str">
        <f>IFERROR(INDEX(DATOS!I:I,MATCH(CHECKLIST!A670,DATOS!BM:BM,0),1),"")</f>
        <v/>
      </c>
      <c r="D670" t="str">
        <f>IFERROR(INDEX(DATOS!R:R,MATCH(CHECKLIST!E670,DATOS!F:F,0),1),"")</f>
        <v/>
      </c>
      <c r="E670" s="17" t="str">
        <f>IFERROR(INDEX(DATOS!F:F,MATCH(CHECKLIST!A670,DATOS!BM:BM,0),1),"")</f>
        <v/>
      </c>
      <c r="F670" s="3" t="str">
        <f>IFERROR(IF(INDEX(DATOS!AL:AL,MATCH(CHECKLIST!B670,DATOS!B:B,0),1)=0,"",INDEX(DATOS!AL:AL,MATCH(CHECKLIST!B670,DATOS!B:B,0),1)),"")</f>
        <v/>
      </c>
      <c r="G670" s="18" t="str">
        <f>IF(IFERROR(FIND(G$13,INDEX(DATOS!BS:BS,MATCH(CHECKLIST!B670,DATOS!B:B,0),1),1),"")="",IF(IFERROR(FIND("FINADO",INDEX(DATOS!BS:BS,MATCH(CHECKLIST!B670,DATOS!B:B,0),1),1),"")="",IF(IFERROR(FIND("BAJA",INDEX(DATOS!BS:BS,MATCH(CHECKLIST!B670,DATOS!B:B,0),1),1),"")="",IF(IFERROR(FIND("FECHA PEUA",INDEX(DATOS!BS:BS,MATCH(CHECKLIST!B670,DATOS!B:B,0),1),1),"")="",IF(IFERROR(FIND("FIRMA",INDEX(DATOS!BS:BS,MATCH(CHECKLIST!B670,DATOS!B:B,0),1),1),"")="","","FIRMA"),"PEUA"),"BAJA"),"FINADO"),"X")</f>
        <v/>
      </c>
      <c r="H670" s="18" t="str">
        <f>IF(IFERROR(FIND(H$13,INDEX(DATOS!BS:BS,MATCH(CHECKLIST!B670,DATOS!B:B,0),1),1),"")="",IF(IFERROR(FIND("VENCIDA",INDEX(DATOS!AC:AC,MATCH(CHECKLIST!B670,DATOS!B:B,0),1),1),"")="","","VENCIDO"),"X")</f>
        <v/>
      </c>
      <c r="I670" s="18" t="str">
        <f>IF(IFERROR(FIND(I$13,INDEX(DATOS!BS:BS,MATCH(CHECKLIST!B670,DATOS!B:B,0),1),1),"")="","","X")</f>
        <v/>
      </c>
      <c r="J670" s="18" t="str">
        <f>IF(IFERROR(FIND(J$13,INDEX(DATOS!BS:BS,MATCH(CHECKLIST!B670,DATOS!B:B,0),1),1),"")="","","X")</f>
        <v/>
      </c>
      <c r="K670" s="18" t="str">
        <f>IF(IFERROR(FIND(K$13,INDEX(DATOS!BS:BS,MATCH(CHECKLIST!B670,DATOS!B:B,0),1),1),"")="","","X")</f>
        <v/>
      </c>
      <c r="L670" s="18" t="str">
        <f>IF(IFERROR(FIND(L$13,INDEX(DATOS!BS:BS,MATCH(CHECKLIST!B670,DATOS!B:B,0),1),1),"")="","","X")</f>
        <v/>
      </c>
      <c r="M670" s="18" t="str">
        <f>IF(IFERROR(FIND(M$13,INDEX(DATOS!BS:BS,MATCH(CHECKLIST!B670,DATOS!B:B,0),1),1),"")="","","X")</f>
        <v/>
      </c>
      <c r="N670" s="50" t="str">
        <f ca="1">IFERROR(IF(INDEX(DATOS!K:K,MATCH(CHECKLIST!B670,DATOS!B:B,0),1)="","X",IF(INDEX(DATOS!K:K,MATCH(CHECKLIST!B670,DATOS!B:B,0),1)&gt;YEAR(TODAY())-1,"","VENCIDA")),"")</f>
        <v/>
      </c>
      <c r="P670" s="18" t="str">
        <f>IF(B670="","",IF(IFERROR(FIND(P$13,INDEX(DATOS!BS:BS,MATCH(CHECKLIST!B670,DATOS!B:B,0),1),1),"")="","","X"))</f>
        <v/>
      </c>
      <c r="Q670" s="18" t="str">
        <f>IF(B670="","",IF(IFERROR(FIND(Q$13,INDEX(DATOS!BS:BS,MATCH(CHECKLIST!B670,DATOS!B:B,0),1),1),"")="","","X"))</f>
        <v/>
      </c>
      <c r="S670">
        <f t="shared" si="32"/>
        <v>0</v>
      </c>
      <c r="U670" t="str">
        <f t="shared" si="30"/>
        <v/>
      </c>
      <c r="V670" t="str">
        <f t="shared" si="31"/>
        <v/>
      </c>
    </row>
    <row r="671" spans="1:22" x14ac:dyDescent="0.25">
      <c r="A671" s="13">
        <v>658</v>
      </c>
      <c r="B671" t="str">
        <f>IFERROR(INDEX(DATOS!B:B,MATCH(CHECKLIST!A671,DATOS!BM:BM,0),1),"")</f>
        <v/>
      </c>
      <c r="C671" t="str">
        <f>IFERROR(INDEX(DATOS!I:I,MATCH(CHECKLIST!A671,DATOS!BM:BM,0),1),"")</f>
        <v/>
      </c>
      <c r="D671" t="str">
        <f>IFERROR(INDEX(DATOS!R:R,MATCH(CHECKLIST!E671,DATOS!F:F,0),1),"")</f>
        <v/>
      </c>
      <c r="E671" s="17" t="str">
        <f>IFERROR(INDEX(DATOS!F:F,MATCH(CHECKLIST!A671,DATOS!BM:BM,0),1),"")</f>
        <v/>
      </c>
      <c r="F671" s="3" t="str">
        <f>IFERROR(IF(INDEX(DATOS!AL:AL,MATCH(CHECKLIST!B671,DATOS!B:B,0),1)=0,"",INDEX(DATOS!AL:AL,MATCH(CHECKLIST!B671,DATOS!B:B,0),1)),"")</f>
        <v/>
      </c>
      <c r="G671" s="18" t="str">
        <f>IF(IFERROR(FIND(G$13,INDEX(DATOS!BS:BS,MATCH(CHECKLIST!B671,DATOS!B:B,0),1),1),"")="",IF(IFERROR(FIND("FINADO",INDEX(DATOS!BS:BS,MATCH(CHECKLIST!B671,DATOS!B:B,0),1),1),"")="",IF(IFERROR(FIND("BAJA",INDEX(DATOS!BS:BS,MATCH(CHECKLIST!B671,DATOS!B:B,0),1),1),"")="",IF(IFERROR(FIND("FECHA PEUA",INDEX(DATOS!BS:BS,MATCH(CHECKLIST!B671,DATOS!B:B,0),1),1),"")="",IF(IFERROR(FIND("FIRMA",INDEX(DATOS!BS:BS,MATCH(CHECKLIST!B671,DATOS!B:B,0),1),1),"")="","","FIRMA"),"PEUA"),"BAJA"),"FINADO"),"X")</f>
        <v/>
      </c>
      <c r="H671" s="18" t="str">
        <f>IF(IFERROR(FIND(H$13,INDEX(DATOS!BS:BS,MATCH(CHECKLIST!B671,DATOS!B:B,0),1),1),"")="",IF(IFERROR(FIND("VENCIDA",INDEX(DATOS!AC:AC,MATCH(CHECKLIST!B671,DATOS!B:B,0),1),1),"")="","","VENCIDO"),"X")</f>
        <v/>
      </c>
      <c r="I671" s="18" t="str">
        <f>IF(IFERROR(FIND(I$13,INDEX(DATOS!BS:BS,MATCH(CHECKLIST!B671,DATOS!B:B,0),1),1),"")="","","X")</f>
        <v/>
      </c>
      <c r="J671" s="18" t="str">
        <f>IF(IFERROR(FIND(J$13,INDEX(DATOS!BS:BS,MATCH(CHECKLIST!B671,DATOS!B:B,0),1),1),"")="","","X")</f>
        <v/>
      </c>
      <c r="K671" s="18" t="str">
        <f>IF(IFERROR(FIND(K$13,INDEX(DATOS!BS:BS,MATCH(CHECKLIST!B671,DATOS!B:B,0),1),1),"")="","","X")</f>
        <v/>
      </c>
      <c r="L671" s="18" t="str">
        <f>IF(IFERROR(FIND(L$13,INDEX(DATOS!BS:BS,MATCH(CHECKLIST!B671,DATOS!B:B,0),1),1),"")="","","X")</f>
        <v/>
      </c>
      <c r="M671" s="18" t="str">
        <f>IF(IFERROR(FIND(M$13,INDEX(DATOS!BS:BS,MATCH(CHECKLIST!B671,DATOS!B:B,0),1),1),"")="","","X")</f>
        <v/>
      </c>
      <c r="N671" s="50" t="str">
        <f ca="1">IFERROR(IF(INDEX(DATOS!K:K,MATCH(CHECKLIST!B671,DATOS!B:B,0),1)="","X",IF(INDEX(DATOS!K:K,MATCH(CHECKLIST!B671,DATOS!B:B,0),1)&gt;YEAR(TODAY())-1,"","VENCIDA")),"")</f>
        <v/>
      </c>
      <c r="P671" s="18" t="str">
        <f>IF(B671="","",IF(IFERROR(FIND(P$13,INDEX(DATOS!BS:BS,MATCH(CHECKLIST!B671,DATOS!B:B,0),1),1),"")="","","X"))</f>
        <v/>
      </c>
      <c r="Q671" s="18" t="str">
        <f>IF(B671="","",IF(IFERROR(FIND(Q$13,INDEX(DATOS!BS:BS,MATCH(CHECKLIST!B671,DATOS!B:B,0),1),1),"")="","","X"))</f>
        <v/>
      </c>
      <c r="R671" t="str">
        <f>IF(B671="","",1)</f>
        <v/>
      </c>
      <c r="S671" t="str">
        <f t="shared" si="32"/>
        <v/>
      </c>
      <c r="U671" t="str">
        <f t="shared" si="30"/>
        <v/>
      </c>
      <c r="V671" t="str">
        <f t="shared" si="31"/>
        <v/>
      </c>
    </row>
    <row r="672" spans="1:22" x14ac:dyDescent="0.25">
      <c r="A672" s="13">
        <v>659</v>
      </c>
      <c r="B672" t="str">
        <f>IFERROR(INDEX(DATOS!B:B,MATCH(CHECKLIST!A672,DATOS!BM:BM,0),1),"")</f>
        <v/>
      </c>
      <c r="C672" t="str">
        <f>IFERROR(INDEX(DATOS!I:I,MATCH(CHECKLIST!A672,DATOS!BM:BM,0),1),"")</f>
        <v/>
      </c>
      <c r="D672" t="str">
        <f>IFERROR(INDEX(DATOS!R:R,MATCH(CHECKLIST!E672,DATOS!F:F,0),1),"")</f>
        <v/>
      </c>
      <c r="E672" s="17" t="str">
        <f>IFERROR(INDEX(DATOS!F:F,MATCH(CHECKLIST!A672,DATOS!BM:BM,0),1),"")</f>
        <v/>
      </c>
      <c r="F672" s="3" t="str">
        <f>IFERROR(IF(INDEX(DATOS!AL:AL,MATCH(CHECKLIST!B672,DATOS!B:B,0),1)=0,"",INDEX(DATOS!AL:AL,MATCH(CHECKLIST!B672,DATOS!B:B,0),1)),"")</f>
        <v/>
      </c>
      <c r="G672" s="18" t="str">
        <f>IF(IFERROR(FIND(G$13,INDEX(DATOS!BS:BS,MATCH(CHECKLIST!B672,DATOS!B:B,0),1),1),"")="",IF(IFERROR(FIND("FINADO",INDEX(DATOS!BS:BS,MATCH(CHECKLIST!B672,DATOS!B:B,0),1),1),"")="",IF(IFERROR(FIND("BAJA",INDEX(DATOS!BS:BS,MATCH(CHECKLIST!B672,DATOS!B:B,0),1),1),"")="",IF(IFERROR(FIND("FECHA PEUA",INDEX(DATOS!BS:BS,MATCH(CHECKLIST!B672,DATOS!B:B,0),1),1),"")="",IF(IFERROR(FIND("FIRMA",INDEX(DATOS!BS:BS,MATCH(CHECKLIST!B672,DATOS!B:B,0),1),1),"")="","","FIRMA"),"PEUA"),"BAJA"),"FINADO"),"X")</f>
        <v/>
      </c>
      <c r="H672" s="18" t="str">
        <f>IF(IFERROR(FIND(H$13,INDEX(DATOS!BS:BS,MATCH(CHECKLIST!B672,DATOS!B:B,0),1),1),"")="",IF(IFERROR(FIND("VENCIDA",INDEX(DATOS!AC:AC,MATCH(CHECKLIST!B672,DATOS!B:B,0),1),1),"")="","","VENCIDO"),"X")</f>
        <v/>
      </c>
      <c r="I672" s="18" t="str">
        <f>IF(IFERROR(FIND(I$13,INDEX(DATOS!BS:BS,MATCH(CHECKLIST!B672,DATOS!B:B,0),1),1),"")="","","X")</f>
        <v/>
      </c>
      <c r="J672" s="18" t="str">
        <f>IF(IFERROR(FIND(J$13,INDEX(DATOS!BS:BS,MATCH(CHECKLIST!B672,DATOS!B:B,0),1),1),"")="","","X")</f>
        <v/>
      </c>
      <c r="K672" s="18" t="str">
        <f>IF(IFERROR(FIND(K$13,INDEX(DATOS!BS:BS,MATCH(CHECKLIST!B672,DATOS!B:B,0),1),1),"")="","","X")</f>
        <v/>
      </c>
      <c r="L672" s="18" t="str">
        <f>IF(IFERROR(FIND(L$13,INDEX(DATOS!BS:BS,MATCH(CHECKLIST!B672,DATOS!B:B,0),1),1),"")="","","X")</f>
        <v/>
      </c>
      <c r="M672" s="18" t="str">
        <f>IF(IFERROR(FIND(M$13,INDEX(DATOS!BS:BS,MATCH(CHECKLIST!B672,DATOS!B:B,0),1),1),"")="","","X")</f>
        <v/>
      </c>
      <c r="N672" s="50" t="str">
        <f ca="1">IFERROR(IF(INDEX(DATOS!K:K,MATCH(CHECKLIST!B672,DATOS!B:B,0),1)="","X",IF(INDEX(DATOS!K:K,MATCH(CHECKLIST!B672,DATOS!B:B,0),1)&gt;YEAR(TODAY())-1,"","VENCIDA")),"")</f>
        <v/>
      </c>
      <c r="P672" s="18" t="str">
        <f>IF(B672="","",IF(IFERROR(FIND(P$13,INDEX(DATOS!BS:BS,MATCH(CHECKLIST!B672,DATOS!B:B,0),1),1),"")="","","X"))</f>
        <v/>
      </c>
      <c r="Q672" s="18" t="str">
        <f>IF(B672="","",IF(IFERROR(FIND(Q$13,INDEX(DATOS!BS:BS,MATCH(CHECKLIST!B672,DATOS!B:B,0),1),1),"")="","","X"))</f>
        <v/>
      </c>
      <c r="S672">
        <f t="shared" si="32"/>
        <v>0</v>
      </c>
      <c r="U672" t="str">
        <f t="shared" si="30"/>
        <v/>
      </c>
      <c r="V672" t="str">
        <f t="shared" si="31"/>
        <v/>
      </c>
    </row>
    <row r="673" spans="1:22" x14ac:dyDescent="0.25">
      <c r="A673" s="13">
        <v>660</v>
      </c>
      <c r="B673" t="str">
        <f>IFERROR(INDEX(DATOS!B:B,MATCH(CHECKLIST!A673,DATOS!BM:BM,0),1),"")</f>
        <v/>
      </c>
      <c r="C673" t="str">
        <f>IFERROR(INDEX(DATOS!I:I,MATCH(CHECKLIST!A673,DATOS!BM:BM,0),1),"")</f>
        <v/>
      </c>
      <c r="D673" t="str">
        <f>IFERROR(INDEX(DATOS!R:R,MATCH(CHECKLIST!E673,DATOS!F:F,0),1),"")</f>
        <v/>
      </c>
      <c r="E673" s="17" t="str">
        <f>IFERROR(INDEX(DATOS!F:F,MATCH(CHECKLIST!A673,DATOS!BM:BM,0),1),"")</f>
        <v/>
      </c>
      <c r="F673" s="3" t="str">
        <f>IFERROR(IF(INDEX(DATOS!AL:AL,MATCH(CHECKLIST!B673,DATOS!B:B,0),1)=0,"",INDEX(DATOS!AL:AL,MATCH(CHECKLIST!B673,DATOS!B:B,0),1)),"")</f>
        <v/>
      </c>
      <c r="G673" s="18" t="str">
        <f>IF(IFERROR(FIND(G$13,INDEX(DATOS!BS:BS,MATCH(CHECKLIST!B673,DATOS!B:B,0),1),1),"")="",IF(IFERROR(FIND("FINADO",INDEX(DATOS!BS:BS,MATCH(CHECKLIST!B673,DATOS!B:B,0),1),1),"")="",IF(IFERROR(FIND("BAJA",INDEX(DATOS!BS:BS,MATCH(CHECKLIST!B673,DATOS!B:B,0),1),1),"")="",IF(IFERROR(FIND("FECHA PEUA",INDEX(DATOS!BS:BS,MATCH(CHECKLIST!B673,DATOS!B:B,0),1),1),"")="",IF(IFERROR(FIND("FIRMA",INDEX(DATOS!BS:BS,MATCH(CHECKLIST!B673,DATOS!B:B,0),1),1),"")="","","FIRMA"),"PEUA"),"BAJA"),"FINADO"),"X")</f>
        <v/>
      </c>
      <c r="H673" s="18" t="str">
        <f>IF(IFERROR(FIND(H$13,INDEX(DATOS!BS:BS,MATCH(CHECKLIST!B673,DATOS!B:B,0),1),1),"")="",IF(IFERROR(FIND("VENCIDA",INDEX(DATOS!AC:AC,MATCH(CHECKLIST!B673,DATOS!B:B,0),1),1),"")="","","VENCIDO"),"X")</f>
        <v/>
      </c>
      <c r="I673" s="18" t="str">
        <f>IF(IFERROR(FIND(I$13,INDEX(DATOS!BS:BS,MATCH(CHECKLIST!B673,DATOS!B:B,0),1),1),"")="","","X")</f>
        <v/>
      </c>
      <c r="J673" s="18" t="str">
        <f>IF(IFERROR(FIND(J$13,INDEX(DATOS!BS:BS,MATCH(CHECKLIST!B673,DATOS!B:B,0),1),1),"")="","","X")</f>
        <v/>
      </c>
      <c r="K673" s="18" t="str">
        <f>IF(IFERROR(FIND(K$13,INDEX(DATOS!BS:BS,MATCH(CHECKLIST!B673,DATOS!B:B,0),1),1),"")="","","X")</f>
        <v/>
      </c>
      <c r="L673" s="18" t="str">
        <f>IF(IFERROR(FIND(L$13,INDEX(DATOS!BS:BS,MATCH(CHECKLIST!B673,DATOS!B:B,0),1),1),"")="","","X")</f>
        <v/>
      </c>
      <c r="M673" s="18" t="str">
        <f>IF(IFERROR(FIND(M$13,INDEX(DATOS!BS:BS,MATCH(CHECKLIST!B673,DATOS!B:B,0),1),1),"")="","","X")</f>
        <v/>
      </c>
      <c r="N673" s="50" t="str">
        <f ca="1">IFERROR(IF(INDEX(DATOS!K:K,MATCH(CHECKLIST!B673,DATOS!B:B,0),1)="","X",IF(INDEX(DATOS!K:K,MATCH(CHECKLIST!B673,DATOS!B:B,0),1)&gt;YEAR(TODAY())-1,"","VENCIDA")),"")</f>
        <v/>
      </c>
      <c r="P673" s="18" t="str">
        <f>IF(B673="","",IF(IFERROR(FIND(P$13,INDEX(DATOS!BS:BS,MATCH(CHECKLIST!B673,DATOS!B:B,0),1),1),"")="","","X"))</f>
        <v/>
      </c>
      <c r="Q673" s="18" t="str">
        <f>IF(B673="","",IF(IFERROR(FIND(Q$13,INDEX(DATOS!BS:BS,MATCH(CHECKLIST!B673,DATOS!B:B,0),1),1),"")="","","X"))</f>
        <v/>
      </c>
      <c r="R673" t="str">
        <f>IF(B673="","",1)</f>
        <v/>
      </c>
      <c r="S673" t="str">
        <f t="shared" si="32"/>
        <v/>
      </c>
      <c r="U673" t="str">
        <f t="shared" si="30"/>
        <v/>
      </c>
      <c r="V673" t="str">
        <f t="shared" si="31"/>
        <v/>
      </c>
    </row>
    <row r="674" spans="1:22" x14ac:dyDescent="0.25">
      <c r="A674" s="13">
        <v>661</v>
      </c>
      <c r="B674" t="str">
        <f>IFERROR(INDEX(DATOS!B:B,MATCH(CHECKLIST!A674,DATOS!BM:BM,0),1),"")</f>
        <v/>
      </c>
      <c r="C674" t="str">
        <f>IFERROR(INDEX(DATOS!I:I,MATCH(CHECKLIST!A674,DATOS!BM:BM,0),1),"")</f>
        <v/>
      </c>
      <c r="D674" t="str">
        <f>IFERROR(INDEX(DATOS!R:R,MATCH(CHECKLIST!E674,DATOS!F:F,0),1),"")</f>
        <v/>
      </c>
      <c r="E674" s="17" t="str">
        <f>IFERROR(INDEX(DATOS!F:F,MATCH(CHECKLIST!A674,DATOS!BM:BM,0),1),"")</f>
        <v/>
      </c>
      <c r="F674" s="3" t="str">
        <f>IFERROR(IF(INDEX(DATOS!AL:AL,MATCH(CHECKLIST!B674,DATOS!B:B,0),1)=0,"",INDEX(DATOS!AL:AL,MATCH(CHECKLIST!B674,DATOS!B:B,0),1)),"")</f>
        <v/>
      </c>
      <c r="G674" s="18" t="str">
        <f>IF(IFERROR(FIND(G$13,INDEX(DATOS!BS:BS,MATCH(CHECKLIST!B674,DATOS!B:B,0),1),1),"")="",IF(IFERROR(FIND("FINADO",INDEX(DATOS!BS:BS,MATCH(CHECKLIST!B674,DATOS!B:B,0),1),1),"")="",IF(IFERROR(FIND("BAJA",INDEX(DATOS!BS:BS,MATCH(CHECKLIST!B674,DATOS!B:B,0),1),1),"")="",IF(IFERROR(FIND("FECHA PEUA",INDEX(DATOS!BS:BS,MATCH(CHECKLIST!B674,DATOS!B:B,0),1),1),"")="",IF(IFERROR(FIND("FIRMA",INDEX(DATOS!BS:BS,MATCH(CHECKLIST!B674,DATOS!B:B,0),1),1),"")="","","FIRMA"),"PEUA"),"BAJA"),"FINADO"),"X")</f>
        <v/>
      </c>
      <c r="H674" s="18" t="str">
        <f>IF(IFERROR(FIND(H$13,INDEX(DATOS!BS:BS,MATCH(CHECKLIST!B674,DATOS!B:B,0),1),1),"")="",IF(IFERROR(FIND("VENCIDA",INDEX(DATOS!AC:AC,MATCH(CHECKLIST!B674,DATOS!B:B,0),1),1),"")="","","VENCIDO"),"X")</f>
        <v/>
      </c>
      <c r="I674" s="18" t="str">
        <f>IF(IFERROR(FIND(I$13,INDEX(DATOS!BS:BS,MATCH(CHECKLIST!B674,DATOS!B:B,0),1),1),"")="","","X")</f>
        <v/>
      </c>
      <c r="J674" s="18" t="str">
        <f>IF(IFERROR(FIND(J$13,INDEX(DATOS!BS:BS,MATCH(CHECKLIST!B674,DATOS!B:B,0),1),1),"")="","","X")</f>
        <v/>
      </c>
      <c r="K674" s="18" t="str">
        <f>IF(IFERROR(FIND(K$13,INDEX(DATOS!BS:BS,MATCH(CHECKLIST!B674,DATOS!B:B,0),1),1),"")="","","X")</f>
        <v/>
      </c>
      <c r="L674" s="18" t="str">
        <f>IF(IFERROR(FIND(L$13,INDEX(DATOS!BS:BS,MATCH(CHECKLIST!B674,DATOS!B:B,0),1),1),"")="","","X")</f>
        <v/>
      </c>
      <c r="M674" s="18" t="str">
        <f>IF(IFERROR(FIND(M$13,INDEX(DATOS!BS:BS,MATCH(CHECKLIST!B674,DATOS!B:B,0),1),1),"")="","","X")</f>
        <v/>
      </c>
      <c r="N674" s="50" t="str">
        <f ca="1">IFERROR(IF(INDEX(DATOS!K:K,MATCH(CHECKLIST!B674,DATOS!B:B,0),1)="","X",IF(INDEX(DATOS!K:K,MATCH(CHECKLIST!B674,DATOS!B:B,0),1)&gt;YEAR(TODAY())-1,"","VENCIDA")),"")</f>
        <v/>
      </c>
      <c r="P674" s="18" t="str">
        <f>IF(B674="","",IF(IFERROR(FIND(P$13,INDEX(DATOS!BS:BS,MATCH(CHECKLIST!B674,DATOS!B:B,0),1),1),"")="","","X"))</f>
        <v/>
      </c>
      <c r="Q674" s="18" t="str">
        <f>IF(B674="","",IF(IFERROR(FIND(Q$13,INDEX(DATOS!BS:BS,MATCH(CHECKLIST!B674,DATOS!B:B,0),1),1),"")="","","X"))</f>
        <v/>
      </c>
      <c r="S674">
        <f t="shared" si="32"/>
        <v>0</v>
      </c>
      <c r="U674" t="str">
        <f t="shared" si="30"/>
        <v/>
      </c>
      <c r="V674" t="str">
        <f t="shared" si="31"/>
        <v/>
      </c>
    </row>
    <row r="675" spans="1:22" x14ac:dyDescent="0.25">
      <c r="A675" s="13">
        <v>662</v>
      </c>
      <c r="B675" t="str">
        <f>IFERROR(INDEX(DATOS!B:B,MATCH(CHECKLIST!A675,DATOS!BM:BM,0),1),"")</f>
        <v/>
      </c>
      <c r="C675" t="str">
        <f>IFERROR(INDEX(DATOS!I:I,MATCH(CHECKLIST!A675,DATOS!BM:BM,0),1),"")</f>
        <v/>
      </c>
      <c r="D675" t="str">
        <f>IFERROR(INDEX(DATOS!R:R,MATCH(CHECKLIST!E675,DATOS!F:F,0),1),"")</f>
        <v/>
      </c>
      <c r="E675" s="17" t="str">
        <f>IFERROR(INDEX(DATOS!F:F,MATCH(CHECKLIST!A675,DATOS!BM:BM,0),1),"")</f>
        <v/>
      </c>
      <c r="F675" s="3" t="str">
        <f>IFERROR(IF(INDEX(DATOS!AL:AL,MATCH(CHECKLIST!B675,DATOS!B:B,0),1)=0,"",INDEX(DATOS!AL:AL,MATCH(CHECKLIST!B675,DATOS!B:B,0),1)),"")</f>
        <v/>
      </c>
      <c r="G675" s="18" t="str">
        <f>IF(IFERROR(FIND(G$13,INDEX(DATOS!BS:BS,MATCH(CHECKLIST!B675,DATOS!B:B,0),1),1),"")="",IF(IFERROR(FIND("FINADO",INDEX(DATOS!BS:BS,MATCH(CHECKLIST!B675,DATOS!B:B,0),1),1),"")="",IF(IFERROR(FIND("BAJA",INDEX(DATOS!BS:BS,MATCH(CHECKLIST!B675,DATOS!B:B,0),1),1),"")="",IF(IFERROR(FIND("FECHA PEUA",INDEX(DATOS!BS:BS,MATCH(CHECKLIST!B675,DATOS!B:B,0),1),1),"")="",IF(IFERROR(FIND("FIRMA",INDEX(DATOS!BS:BS,MATCH(CHECKLIST!B675,DATOS!B:B,0),1),1),"")="","","FIRMA"),"PEUA"),"BAJA"),"FINADO"),"X")</f>
        <v/>
      </c>
      <c r="H675" s="18" t="str">
        <f>IF(IFERROR(FIND(H$13,INDEX(DATOS!BS:BS,MATCH(CHECKLIST!B675,DATOS!B:B,0),1),1),"")="",IF(IFERROR(FIND("VENCIDA",INDEX(DATOS!AC:AC,MATCH(CHECKLIST!B675,DATOS!B:B,0),1),1),"")="","","VENCIDO"),"X")</f>
        <v/>
      </c>
      <c r="I675" s="18" t="str">
        <f>IF(IFERROR(FIND(I$13,INDEX(DATOS!BS:BS,MATCH(CHECKLIST!B675,DATOS!B:B,0),1),1),"")="","","X")</f>
        <v/>
      </c>
      <c r="J675" s="18" t="str">
        <f>IF(IFERROR(FIND(J$13,INDEX(DATOS!BS:BS,MATCH(CHECKLIST!B675,DATOS!B:B,0),1),1),"")="","","X")</f>
        <v/>
      </c>
      <c r="K675" s="18" t="str">
        <f>IF(IFERROR(FIND(K$13,INDEX(DATOS!BS:BS,MATCH(CHECKLIST!B675,DATOS!B:B,0),1),1),"")="","","X")</f>
        <v/>
      </c>
      <c r="L675" s="18" t="str">
        <f>IF(IFERROR(FIND(L$13,INDEX(DATOS!BS:BS,MATCH(CHECKLIST!B675,DATOS!B:B,0),1),1),"")="","","X")</f>
        <v/>
      </c>
      <c r="M675" s="18" t="str">
        <f>IF(IFERROR(FIND(M$13,INDEX(DATOS!BS:BS,MATCH(CHECKLIST!B675,DATOS!B:B,0),1),1),"")="","","X")</f>
        <v/>
      </c>
      <c r="N675" s="50" t="str">
        <f ca="1">IFERROR(IF(INDEX(DATOS!K:K,MATCH(CHECKLIST!B675,DATOS!B:B,0),1)="","X",IF(INDEX(DATOS!K:K,MATCH(CHECKLIST!B675,DATOS!B:B,0),1)&gt;YEAR(TODAY())-1,"","VENCIDA")),"")</f>
        <v/>
      </c>
      <c r="P675" s="18" t="str">
        <f>IF(B675="","",IF(IFERROR(FIND(P$13,INDEX(DATOS!BS:BS,MATCH(CHECKLIST!B675,DATOS!B:B,0),1),1),"")="","","X"))</f>
        <v/>
      </c>
      <c r="Q675" s="18" t="str">
        <f>IF(B675="","",IF(IFERROR(FIND(Q$13,INDEX(DATOS!BS:BS,MATCH(CHECKLIST!B675,DATOS!B:B,0),1),1),"")="","","X"))</f>
        <v/>
      </c>
      <c r="R675" t="str">
        <f>IF(B675="","",1)</f>
        <v/>
      </c>
      <c r="S675" t="str">
        <f t="shared" si="32"/>
        <v/>
      </c>
      <c r="U675" t="str">
        <f t="shared" si="30"/>
        <v/>
      </c>
      <c r="V675" t="str">
        <f t="shared" si="31"/>
        <v/>
      </c>
    </row>
    <row r="676" spans="1:22" x14ac:dyDescent="0.25">
      <c r="A676" s="13">
        <v>663</v>
      </c>
      <c r="B676" t="str">
        <f>IFERROR(INDEX(DATOS!B:B,MATCH(CHECKLIST!A676,DATOS!BM:BM,0),1),"")</f>
        <v/>
      </c>
      <c r="C676" t="str">
        <f>IFERROR(INDEX(DATOS!I:I,MATCH(CHECKLIST!A676,DATOS!BM:BM,0),1),"")</f>
        <v/>
      </c>
      <c r="D676" t="str">
        <f>IFERROR(INDEX(DATOS!R:R,MATCH(CHECKLIST!E676,DATOS!F:F,0),1),"")</f>
        <v/>
      </c>
      <c r="E676" s="17" t="str">
        <f>IFERROR(INDEX(DATOS!F:F,MATCH(CHECKLIST!A676,DATOS!BM:BM,0),1),"")</f>
        <v/>
      </c>
      <c r="F676" s="3" t="str">
        <f>IFERROR(IF(INDEX(DATOS!AL:AL,MATCH(CHECKLIST!B676,DATOS!B:B,0),1)=0,"",INDEX(DATOS!AL:AL,MATCH(CHECKLIST!B676,DATOS!B:B,0),1)),"")</f>
        <v/>
      </c>
      <c r="G676" s="18" t="str">
        <f>IF(IFERROR(FIND(G$13,INDEX(DATOS!BS:BS,MATCH(CHECKLIST!B676,DATOS!B:B,0),1),1),"")="",IF(IFERROR(FIND("FINADO",INDEX(DATOS!BS:BS,MATCH(CHECKLIST!B676,DATOS!B:B,0),1),1),"")="",IF(IFERROR(FIND("BAJA",INDEX(DATOS!BS:BS,MATCH(CHECKLIST!B676,DATOS!B:B,0),1),1),"")="",IF(IFERROR(FIND("FECHA PEUA",INDEX(DATOS!BS:BS,MATCH(CHECKLIST!B676,DATOS!B:B,0),1),1),"")="",IF(IFERROR(FIND("FIRMA",INDEX(DATOS!BS:BS,MATCH(CHECKLIST!B676,DATOS!B:B,0),1),1),"")="","","FIRMA"),"PEUA"),"BAJA"),"FINADO"),"X")</f>
        <v/>
      </c>
      <c r="H676" s="18" t="str">
        <f>IF(IFERROR(FIND(H$13,INDEX(DATOS!BS:BS,MATCH(CHECKLIST!B676,DATOS!B:B,0),1),1),"")="",IF(IFERROR(FIND("VENCIDA",INDEX(DATOS!AC:AC,MATCH(CHECKLIST!B676,DATOS!B:B,0),1),1),"")="","","VENCIDO"),"X")</f>
        <v/>
      </c>
      <c r="I676" s="18" t="str">
        <f>IF(IFERROR(FIND(I$13,INDEX(DATOS!BS:BS,MATCH(CHECKLIST!B676,DATOS!B:B,0),1),1),"")="","","X")</f>
        <v/>
      </c>
      <c r="J676" s="18" t="str">
        <f>IF(IFERROR(FIND(J$13,INDEX(DATOS!BS:BS,MATCH(CHECKLIST!B676,DATOS!B:B,0),1),1),"")="","","X")</f>
        <v/>
      </c>
      <c r="K676" s="18" t="str">
        <f>IF(IFERROR(FIND(K$13,INDEX(DATOS!BS:BS,MATCH(CHECKLIST!B676,DATOS!B:B,0),1),1),"")="","","X")</f>
        <v/>
      </c>
      <c r="L676" s="18" t="str">
        <f>IF(IFERROR(FIND(L$13,INDEX(DATOS!BS:BS,MATCH(CHECKLIST!B676,DATOS!B:B,0),1),1),"")="","","X")</f>
        <v/>
      </c>
      <c r="M676" s="18" t="str">
        <f>IF(IFERROR(FIND(M$13,INDEX(DATOS!BS:BS,MATCH(CHECKLIST!B676,DATOS!B:B,0),1),1),"")="","","X")</f>
        <v/>
      </c>
      <c r="N676" s="50" t="str">
        <f ca="1">IFERROR(IF(INDEX(DATOS!K:K,MATCH(CHECKLIST!B676,DATOS!B:B,0),1)="","X",IF(INDEX(DATOS!K:K,MATCH(CHECKLIST!B676,DATOS!B:B,0),1)&gt;YEAR(TODAY())-1,"","VENCIDA")),"")</f>
        <v/>
      </c>
      <c r="P676" s="18" t="str">
        <f>IF(B676="","",IF(IFERROR(FIND(P$13,INDEX(DATOS!BS:BS,MATCH(CHECKLIST!B676,DATOS!B:B,0),1),1),"")="","","X"))</f>
        <v/>
      </c>
      <c r="Q676" s="18" t="str">
        <f>IF(B676="","",IF(IFERROR(FIND(Q$13,INDEX(DATOS!BS:BS,MATCH(CHECKLIST!B676,DATOS!B:B,0),1),1),"")="","","X"))</f>
        <v/>
      </c>
      <c r="S676">
        <f t="shared" si="32"/>
        <v>0</v>
      </c>
      <c r="U676" t="str">
        <f t="shared" si="30"/>
        <v/>
      </c>
      <c r="V676" t="str">
        <f t="shared" si="31"/>
        <v/>
      </c>
    </row>
    <row r="677" spans="1:22" x14ac:dyDescent="0.25">
      <c r="A677" s="13">
        <v>664</v>
      </c>
      <c r="B677" t="str">
        <f>IFERROR(INDEX(DATOS!B:B,MATCH(CHECKLIST!A677,DATOS!BM:BM,0),1),"")</f>
        <v/>
      </c>
      <c r="C677" t="str">
        <f>IFERROR(INDEX(DATOS!I:I,MATCH(CHECKLIST!A677,DATOS!BM:BM,0),1),"")</f>
        <v/>
      </c>
      <c r="D677" t="str">
        <f>IFERROR(INDEX(DATOS!R:R,MATCH(CHECKLIST!E677,DATOS!F:F,0),1),"")</f>
        <v/>
      </c>
      <c r="E677" s="17" t="str">
        <f>IFERROR(INDEX(DATOS!F:F,MATCH(CHECKLIST!A677,DATOS!BM:BM,0),1),"")</f>
        <v/>
      </c>
      <c r="F677" s="3" t="str">
        <f>IFERROR(IF(INDEX(DATOS!AL:AL,MATCH(CHECKLIST!B677,DATOS!B:B,0),1)=0,"",INDEX(DATOS!AL:AL,MATCH(CHECKLIST!B677,DATOS!B:B,0),1)),"")</f>
        <v/>
      </c>
      <c r="G677" s="18" t="str">
        <f>IF(IFERROR(FIND(G$13,INDEX(DATOS!BS:BS,MATCH(CHECKLIST!B677,DATOS!B:B,0),1),1),"")="",IF(IFERROR(FIND("FINADO",INDEX(DATOS!BS:BS,MATCH(CHECKLIST!B677,DATOS!B:B,0),1),1),"")="",IF(IFERROR(FIND("BAJA",INDEX(DATOS!BS:BS,MATCH(CHECKLIST!B677,DATOS!B:B,0),1),1),"")="",IF(IFERROR(FIND("FECHA PEUA",INDEX(DATOS!BS:BS,MATCH(CHECKLIST!B677,DATOS!B:B,0),1),1),"")="",IF(IFERROR(FIND("FIRMA",INDEX(DATOS!BS:BS,MATCH(CHECKLIST!B677,DATOS!B:B,0),1),1),"")="","","FIRMA"),"PEUA"),"BAJA"),"FINADO"),"X")</f>
        <v/>
      </c>
      <c r="H677" s="18" t="str">
        <f>IF(IFERROR(FIND(H$13,INDEX(DATOS!BS:BS,MATCH(CHECKLIST!B677,DATOS!B:B,0),1),1),"")="",IF(IFERROR(FIND("VENCIDA",INDEX(DATOS!AC:AC,MATCH(CHECKLIST!B677,DATOS!B:B,0),1),1),"")="","","VENCIDO"),"X")</f>
        <v/>
      </c>
      <c r="I677" s="18" t="str">
        <f>IF(IFERROR(FIND(I$13,INDEX(DATOS!BS:BS,MATCH(CHECKLIST!B677,DATOS!B:B,0),1),1),"")="","","X")</f>
        <v/>
      </c>
      <c r="J677" s="18" t="str">
        <f>IF(IFERROR(FIND(J$13,INDEX(DATOS!BS:BS,MATCH(CHECKLIST!B677,DATOS!B:B,0),1),1),"")="","","X")</f>
        <v/>
      </c>
      <c r="K677" s="18" t="str">
        <f>IF(IFERROR(FIND(K$13,INDEX(DATOS!BS:BS,MATCH(CHECKLIST!B677,DATOS!B:B,0),1),1),"")="","","X")</f>
        <v/>
      </c>
      <c r="L677" s="18" t="str">
        <f>IF(IFERROR(FIND(L$13,INDEX(DATOS!BS:BS,MATCH(CHECKLIST!B677,DATOS!B:B,0),1),1),"")="","","X")</f>
        <v/>
      </c>
      <c r="M677" s="18" t="str">
        <f>IF(IFERROR(FIND(M$13,INDEX(DATOS!BS:BS,MATCH(CHECKLIST!B677,DATOS!B:B,0),1),1),"")="","","X")</f>
        <v/>
      </c>
      <c r="N677" s="50" t="str">
        <f ca="1">IFERROR(IF(INDEX(DATOS!K:K,MATCH(CHECKLIST!B677,DATOS!B:B,0),1)="","X",IF(INDEX(DATOS!K:K,MATCH(CHECKLIST!B677,DATOS!B:B,0),1)&gt;YEAR(TODAY())-1,"","VENCIDA")),"")</f>
        <v/>
      </c>
      <c r="P677" s="18" t="str">
        <f>IF(B677="","",IF(IFERROR(FIND(P$13,INDEX(DATOS!BS:BS,MATCH(CHECKLIST!B677,DATOS!B:B,0),1),1),"")="","","X"))</f>
        <v/>
      </c>
      <c r="Q677" s="18" t="str">
        <f>IF(B677="","",IF(IFERROR(FIND(Q$13,INDEX(DATOS!BS:BS,MATCH(CHECKLIST!B677,DATOS!B:B,0),1),1),"")="","","X"))</f>
        <v/>
      </c>
      <c r="R677" t="str">
        <f>IF(B677="","",1)</f>
        <v/>
      </c>
      <c r="S677" t="str">
        <f t="shared" si="32"/>
        <v/>
      </c>
      <c r="U677" t="str">
        <f t="shared" si="30"/>
        <v/>
      </c>
      <c r="V677" t="str">
        <f t="shared" si="31"/>
        <v/>
      </c>
    </row>
    <row r="678" spans="1:22" x14ac:dyDescent="0.25">
      <c r="A678" s="13">
        <v>665</v>
      </c>
      <c r="B678" t="str">
        <f>IFERROR(INDEX(DATOS!B:B,MATCH(CHECKLIST!A678,DATOS!BM:BM,0),1),"")</f>
        <v/>
      </c>
      <c r="C678" t="str">
        <f>IFERROR(INDEX(DATOS!I:I,MATCH(CHECKLIST!A678,DATOS!BM:BM,0),1),"")</f>
        <v/>
      </c>
      <c r="D678" t="str">
        <f>IFERROR(INDEX(DATOS!R:R,MATCH(CHECKLIST!E678,DATOS!F:F,0),1),"")</f>
        <v/>
      </c>
      <c r="E678" s="17" t="str">
        <f>IFERROR(INDEX(DATOS!F:F,MATCH(CHECKLIST!A678,DATOS!BM:BM,0),1),"")</f>
        <v/>
      </c>
      <c r="F678" s="3" t="str">
        <f>IFERROR(IF(INDEX(DATOS!AL:AL,MATCH(CHECKLIST!B678,DATOS!B:B,0),1)=0,"",INDEX(DATOS!AL:AL,MATCH(CHECKLIST!B678,DATOS!B:B,0),1)),"")</f>
        <v/>
      </c>
      <c r="G678" s="18" t="str">
        <f>IF(IFERROR(FIND(G$13,INDEX(DATOS!BS:BS,MATCH(CHECKLIST!B678,DATOS!B:B,0),1),1),"")="",IF(IFERROR(FIND("FINADO",INDEX(DATOS!BS:BS,MATCH(CHECKLIST!B678,DATOS!B:B,0),1),1),"")="",IF(IFERROR(FIND("BAJA",INDEX(DATOS!BS:BS,MATCH(CHECKLIST!B678,DATOS!B:B,0),1),1),"")="",IF(IFERROR(FIND("FECHA PEUA",INDEX(DATOS!BS:BS,MATCH(CHECKLIST!B678,DATOS!B:B,0),1),1),"")="",IF(IFERROR(FIND("FIRMA",INDEX(DATOS!BS:BS,MATCH(CHECKLIST!B678,DATOS!B:B,0),1),1),"")="","","FIRMA"),"PEUA"),"BAJA"),"FINADO"),"X")</f>
        <v/>
      </c>
      <c r="H678" s="18" t="str">
        <f>IF(IFERROR(FIND(H$13,INDEX(DATOS!BS:BS,MATCH(CHECKLIST!B678,DATOS!B:B,0),1),1),"")="",IF(IFERROR(FIND("VENCIDA",INDEX(DATOS!AC:AC,MATCH(CHECKLIST!B678,DATOS!B:B,0),1),1),"")="","","VENCIDO"),"X")</f>
        <v/>
      </c>
      <c r="I678" s="18" t="str">
        <f>IF(IFERROR(FIND(I$13,INDEX(DATOS!BS:BS,MATCH(CHECKLIST!B678,DATOS!B:B,0),1),1),"")="","","X")</f>
        <v/>
      </c>
      <c r="J678" s="18" t="str">
        <f>IF(IFERROR(FIND(J$13,INDEX(DATOS!BS:BS,MATCH(CHECKLIST!B678,DATOS!B:B,0),1),1),"")="","","X")</f>
        <v/>
      </c>
      <c r="K678" s="18" t="str">
        <f>IF(IFERROR(FIND(K$13,INDEX(DATOS!BS:BS,MATCH(CHECKLIST!B678,DATOS!B:B,0),1),1),"")="","","X")</f>
        <v/>
      </c>
      <c r="L678" s="18" t="str">
        <f>IF(IFERROR(FIND(L$13,INDEX(DATOS!BS:BS,MATCH(CHECKLIST!B678,DATOS!B:B,0),1),1),"")="","","X")</f>
        <v/>
      </c>
      <c r="M678" s="18" t="str">
        <f>IF(IFERROR(FIND(M$13,INDEX(DATOS!BS:BS,MATCH(CHECKLIST!B678,DATOS!B:B,0),1),1),"")="","","X")</f>
        <v/>
      </c>
      <c r="N678" s="50" t="str">
        <f ca="1">IFERROR(IF(INDEX(DATOS!K:K,MATCH(CHECKLIST!B678,DATOS!B:B,0),1)="","X",IF(INDEX(DATOS!K:K,MATCH(CHECKLIST!B678,DATOS!B:B,0),1)&gt;YEAR(TODAY())-1,"","VENCIDA")),"")</f>
        <v/>
      </c>
      <c r="P678" s="18" t="str">
        <f>IF(B678="","",IF(IFERROR(FIND(P$13,INDEX(DATOS!BS:BS,MATCH(CHECKLIST!B678,DATOS!B:B,0),1),1),"")="","","X"))</f>
        <v/>
      </c>
      <c r="Q678" s="18" t="str">
        <f>IF(B678="","",IF(IFERROR(FIND(Q$13,INDEX(DATOS!BS:BS,MATCH(CHECKLIST!B678,DATOS!B:B,0),1),1),"")="","","X"))</f>
        <v/>
      </c>
      <c r="S678">
        <f t="shared" si="32"/>
        <v>0</v>
      </c>
      <c r="U678" t="str">
        <f t="shared" si="30"/>
        <v/>
      </c>
      <c r="V678" t="str">
        <f t="shared" si="31"/>
        <v/>
      </c>
    </row>
    <row r="679" spans="1:22" x14ac:dyDescent="0.25">
      <c r="A679" s="13">
        <v>666</v>
      </c>
      <c r="B679" t="str">
        <f>IFERROR(INDEX(DATOS!B:B,MATCH(CHECKLIST!A679,DATOS!BM:BM,0),1),"")</f>
        <v/>
      </c>
      <c r="C679" t="str">
        <f>IFERROR(INDEX(DATOS!I:I,MATCH(CHECKLIST!A679,DATOS!BM:BM,0),1),"")</f>
        <v/>
      </c>
      <c r="D679" t="str">
        <f>IFERROR(INDEX(DATOS!R:R,MATCH(CHECKLIST!E679,DATOS!F:F,0),1),"")</f>
        <v/>
      </c>
      <c r="E679" s="17" t="str">
        <f>IFERROR(INDEX(DATOS!F:F,MATCH(CHECKLIST!A679,DATOS!BM:BM,0),1),"")</f>
        <v/>
      </c>
      <c r="F679" s="3" t="str">
        <f>IFERROR(IF(INDEX(DATOS!AL:AL,MATCH(CHECKLIST!B679,DATOS!B:B,0),1)=0,"",INDEX(DATOS!AL:AL,MATCH(CHECKLIST!B679,DATOS!B:B,0),1)),"")</f>
        <v/>
      </c>
      <c r="G679" s="18" t="str">
        <f>IF(IFERROR(FIND(G$13,INDEX(DATOS!BS:BS,MATCH(CHECKLIST!B679,DATOS!B:B,0),1),1),"")="",IF(IFERROR(FIND("FINADO",INDEX(DATOS!BS:BS,MATCH(CHECKLIST!B679,DATOS!B:B,0),1),1),"")="",IF(IFERROR(FIND("BAJA",INDEX(DATOS!BS:BS,MATCH(CHECKLIST!B679,DATOS!B:B,0),1),1),"")="",IF(IFERROR(FIND("FECHA PEUA",INDEX(DATOS!BS:BS,MATCH(CHECKLIST!B679,DATOS!B:B,0),1),1),"")="",IF(IFERROR(FIND("FIRMA",INDEX(DATOS!BS:BS,MATCH(CHECKLIST!B679,DATOS!B:B,0),1),1),"")="","","FIRMA"),"PEUA"),"BAJA"),"FINADO"),"X")</f>
        <v/>
      </c>
      <c r="H679" s="18" t="str">
        <f>IF(IFERROR(FIND(H$13,INDEX(DATOS!BS:BS,MATCH(CHECKLIST!B679,DATOS!B:B,0),1),1),"")="",IF(IFERROR(FIND("VENCIDA",INDEX(DATOS!AC:AC,MATCH(CHECKLIST!B679,DATOS!B:B,0),1),1),"")="","","VENCIDO"),"X")</f>
        <v/>
      </c>
      <c r="I679" s="18" t="str">
        <f>IF(IFERROR(FIND(I$13,INDEX(DATOS!BS:BS,MATCH(CHECKLIST!B679,DATOS!B:B,0),1),1),"")="","","X")</f>
        <v/>
      </c>
      <c r="J679" s="18" t="str">
        <f>IF(IFERROR(FIND(J$13,INDEX(DATOS!BS:BS,MATCH(CHECKLIST!B679,DATOS!B:B,0),1),1),"")="","","X")</f>
        <v/>
      </c>
      <c r="K679" s="18" t="str">
        <f>IF(IFERROR(FIND(K$13,INDEX(DATOS!BS:BS,MATCH(CHECKLIST!B679,DATOS!B:B,0),1),1),"")="","","X")</f>
        <v/>
      </c>
      <c r="L679" s="18" t="str">
        <f>IF(IFERROR(FIND(L$13,INDEX(DATOS!BS:BS,MATCH(CHECKLIST!B679,DATOS!B:B,0),1),1),"")="","","X")</f>
        <v/>
      </c>
      <c r="M679" s="18" t="str">
        <f>IF(IFERROR(FIND(M$13,INDEX(DATOS!BS:BS,MATCH(CHECKLIST!B679,DATOS!B:B,0),1),1),"")="","","X")</f>
        <v/>
      </c>
      <c r="N679" s="50" t="str">
        <f ca="1">IFERROR(IF(INDEX(DATOS!K:K,MATCH(CHECKLIST!B679,DATOS!B:B,0),1)="","X",IF(INDEX(DATOS!K:K,MATCH(CHECKLIST!B679,DATOS!B:B,0),1)&gt;YEAR(TODAY())-1,"","VENCIDA")),"")</f>
        <v/>
      </c>
      <c r="P679" s="18" t="str">
        <f>IF(B679="","",IF(IFERROR(FIND(P$13,INDEX(DATOS!BS:BS,MATCH(CHECKLIST!B679,DATOS!B:B,0),1),1),"")="","","X"))</f>
        <v/>
      </c>
      <c r="Q679" s="18" t="str">
        <f>IF(B679="","",IF(IFERROR(FIND(Q$13,INDEX(DATOS!BS:BS,MATCH(CHECKLIST!B679,DATOS!B:B,0),1),1),"")="","","X"))</f>
        <v/>
      </c>
      <c r="R679" t="str">
        <f>IF(B679="","",1)</f>
        <v/>
      </c>
      <c r="S679" t="str">
        <f t="shared" si="32"/>
        <v/>
      </c>
      <c r="U679" t="str">
        <f t="shared" si="30"/>
        <v/>
      </c>
      <c r="V679" t="str">
        <f t="shared" si="31"/>
        <v/>
      </c>
    </row>
    <row r="680" spans="1:22" x14ac:dyDescent="0.25">
      <c r="A680" s="13">
        <v>667</v>
      </c>
      <c r="B680" t="str">
        <f>IFERROR(INDEX(DATOS!B:B,MATCH(CHECKLIST!A680,DATOS!BM:BM,0),1),"")</f>
        <v/>
      </c>
      <c r="C680" t="str">
        <f>IFERROR(INDEX(DATOS!I:I,MATCH(CHECKLIST!A680,DATOS!BM:BM,0),1),"")</f>
        <v/>
      </c>
      <c r="D680" t="str">
        <f>IFERROR(INDEX(DATOS!R:R,MATCH(CHECKLIST!E680,DATOS!F:F,0),1),"")</f>
        <v/>
      </c>
      <c r="E680" s="17" t="str">
        <f>IFERROR(INDEX(DATOS!F:F,MATCH(CHECKLIST!A680,DATOS!BM:BM,0),1),"")</f>
        <v/>
      </c>
      <c r="F680" s="3" t="str">
        <f>IFERROR(IF(INDEX(DATOS!AL:AL,MATCH(CHECKLIST!B680,DATOS!B:B,0),1)=0,"",INDEX(DATOS!AL:AL,MATCH(CHECKLIST!B680,DATOS!B:B,0),1)),"")</f>
        <v/>
      </c>
      <c r="G680" s="18" t="str">
        <f>IF(IFERROR(FIND(G$13,INDEX(DATOS!BS:BS,MATCH(CHECKLIST!B680,DATOS!B:B,0),1),1),"")="",IF(IFERROR(FIND("FINADO",INDEX(DATOS!BS:BS,MATCH(CHECKLIST!B680,DATOS!B:B,0),1),1),"")="",IF(IFERROR(FIND("BAJA",INDEX(DATOS!BS:BS,MATCH(CHECKLIST!B680,DATOS!B:B,0),1),1),"")="",IF(IFERROR(FIND("FECHA PEUA",INDEX(DATOS!BS:BS,MATCH(CHECKLIST!B680,DATOS!B:B,0),1),1),"")="",IF(IFERROR(FIND("FIRMA",INDEX(DATOS!BS:BS,MATCH(CHECKLIST!B680,DATOS!B:B,0),1),1),"")="","","FIRMA"),"PEUA"),"BAJA"),"FINADO"),"X")</f>
        <v/>
      </c>
      <c r="H680" s="18" t="str">
        <f>IF(IFERROR(FIND(H$13,INDEX(DATOS!BS:BS,MATCH(CHECKLIST!B680,DATOS!B:B,0),1),1),"")="",IF(IFERROR(FIND("VENCIDA",INDEX(DATOS!AC:AC,MATCH(CHECKLIST!B680,DATOS!B:B,0),1),1),"")="","","VENCIDO"),"X")</f>
        <v/>
      </c>
      <c r="I680" s="18" t="str">
        <f>IF(IFERROR(FIND(I$13,INDEX(DATOS!BS:BS,MATCH(CHECKLIST!B680,DATOS!B:B,0),1),1),"")="","","X")</f>
        <v/>
      </c>
      <c r="J680" s="18" t="str">
        <f>IF(IFERROR(FIND(J$13,INDEX(DATOS!BS:BS,MATCH(CHECKLIST!B680,DATOS!B:B,0),1),1),"")="","","X")</f>
        <v/>
      </c>
      <c r="K680" s="18" t="str">
        <f>IF(IFERROR(FIND(K$13,INDEX(DATOS!BS:BS,MATCH(CHECKLIST!B680,DATOS!B:B,0),1),1),"")="","","X")</f>
        <v/>
      </c>
      <c r="L680" s="18" t="str">
        <f>IF(IFERROR(FIND(L$13,INDEX(DATOS!BS:BS,MATCH(CHECKLIST!B680,DATOS!B:B,0),1),1),"")="","","X")</f>
        <v/>
      </c>
      <c r="M680" s="18" t="str">
        <f>IF(IFERROR(FIND(M$13,INDEX(DATOS!BS:BS,MATCH(CHECKLIST!B680,DATOS!B:B,0),1),1),"")="","","X")</f>
        <v/>
      </c>
      <c r="N680" s="50" t="str">
        <f ca="1">IFERROR(IF(INDEX(DATOS!K:K,MATCH(CHECKLIST!B680,DATOS!B:B,0),1)="","X",IF(INDEX(DATOS!K:K,MATCH(CHECKLIST!B680,DATOS!B:B,0),1)&gt;YEAR(TODAY())-1,"","VENCIDA")),"")</f>
        <v/>
      </c>
      <c r="P680" s="18" t="str">
        <f>IF(B680="","",IF(IFERROR(FIND(P$13,INDEX(DATOS!BS:BS,MATCH(CHECKLIST!B680,DATOS!B:B,0),1),1),"")="","","X"))</f>
        <v/>
      </c>
      <c r="Q680" s="18" t="str">
        <f>IF(B680="","",IF(IFERROR(FIND(Q$13,INDEX(DATOS!BS:BS,MATCH(CHECKLIST!B680,DATOS!B:B,0),1),1),"")="","","X"))</f>
        <v/>
      </c>
      <c r="S680">
        <f t="shared" si="32"/>
        <v>0</v>
      </c>
      <c r="U680" t="str">
        <f t="shared" si="30"/>
        <v/>
      </c>
      <c r="V680" t="str">
        <f t="shared" si="31"/>
        <v/>
      </c>
    </row>
    <row r="681" spans="1:22" x14ac:dyDescent="0.25">
      <c r="A681" s="13">
        <v>668</v>
      </c>
      <c r="B681" t="str">
        <f>IFERROR(INDEX(DATOS!B:B,MATCH(CHECKLIST!A681,DATOS!BM:BM,0),1),"")</f>
        <v/>
      </c>
      <c r="C681" t="str">
        <f>IFERROR(INDEX(DATOS!I:I,MATCH(CHECKLIST!A681,DATOS!BM:BM,0),1),"")</f>
        <v/>
      </c>
      <c r="D681" t="str">
        <f>IFERROR(INDEX(DATOS!R:R,MATCH(CHECKLIST!E681,DATOS!F:F,0),1),"")</f>
        <v/>
      </c>
      <c r="E681" s="17" t="str">
        <f>IFERROR(INDEX(DATOS!F:F,MATCH(CHECKLIST!A681,DATOS!BM:BM,0),1),"")</f>
        <v/>
      </c>
      <c r="F681" s="3" t="str">
        <f>IFERROR(IF(INDEX(DATOS!AL:AL,MATCH(CHECKLIST!B681,DATOS!B:B,0),1)=0,"",INDEX(DATOS!AL:AL,MATCH(CHECKLIST!B681,DATOS!B:B,0),1)),"")</f>
        <v/>
      </c>
      <c r="G681" s="18" t="str">
        <f>IF(IFERROR(FIND(G$13,INDEX(DATOS!BS:BS,MATCH(CHECKLIST!B681,DATOS!B:B,0),1),1),"")="",IF(IFERROR(FIND("FINADO",INDEX(DATOS!BS:BS,MATCH(CHECKLIST!B681,DATOS!B:B,0),1),1),"")="",IF(IFERROR(FIND("BAJA",INDEX(DATOS!BS:BS,MATCH(CHECKLIST!B681,DATOS!B:B,0),1),1),"")="",IF(IFERROR(FIND("FECHA PEUA",INDEX(DATOS!BS:BS,MATCH(CHECKLIST!B681,DATOS!B:B,0),1),1),"")="",IF(IFERROR(FIND("FIRMA",INDEX(DATOS!BS:BS,MATCH(CHECKLIST!B681,DATOS!B:B,0),1),1),"")="","","FIRMA"),"PEUA"),"BAJA"),"FINADO"),"X")</f>
        <v/>
      </c>
      <c r="H681" s="18" t="str">
        <f>IF(IFERROR(FIND(H$13,INDEX(DATOS!BS:BS,MATCH(CHECKLIST!B681,DATOS!B:B,0),1),1),"")="",IF(IFERROR(FIND("VENCIDA",INDEX(DATOS!AC:AC,MATCH(CHECKLIST!B681,DATOS!B:B,0),1),1),"")="","","VENCIDO"),"X")</f>
        <v/>
      </c>
      <c r="I681" s="18" t="str">
        <f>IF(IFERROR(FIND(I$13,INDEX(DATOS!BS:BS,MATCH(CHECKLIST!B681,DATOS!B:B,0),1),1),"")="","","X")</f>
        <v/>
      </c>
      <c r="J681" s="18" t="str">
        <f>IF(IFERROR(FIND(J$13,INDEX(DATOS!BS:BS,MATCH(CHECKLIST!B681,DATOS!B:B,0),1),1),"")="","","X")</f>
        <v/>
      </c>
      <c r="K681" s="18" t="str">
        <f>IF(IFERROR(FIND(K$13,INDEX(DATOS!BS:BS,MATCH(CHECKLIST!B681,DATOS!B:B,0),1),1),"")="","","X")</f>
        <v/>
      </c>
      <c r="L681" s="18" t="str">
        <f>IF(IFERROR(FIND(L$13,INDEX(DATOS!BS:BS,MATCH(CHECKLIST!B681,DATOS!B:B,0),1),1),"")="","","X")</f>
        <v/>
      </c>
      <c r="M681" s="18" t="str">
        <f>IF(IFERROR(FIND(M$13,INDEX(DATOS!BS:BS,MATCH(CHECKLIST!B681,DATOS!B:B,0),1),1),"")="","","X")</f>
        <v/>
      </c>
      <c r="N681" s="50" t="str">
        <f ca="1">IFERROR(IF(INDEX(DATOS!K:K,MATCH(CHECKLIST!B681,DATOS!B:B,0),1)="","X",IF(INDEX(DATOS!K:K,MATCH(CHECKLIST!B681,DATOS!B:B,0),1)&gt;YEAR(TODAY())-1,"","VENCIDA")),"")</f>
        <v/>
      </c>
      <c r="P681" s="18" t="str">
        <f>IF(B681="","",IF(IFERROR(FIND(P$13,INDEX(DATOS!BS:BS,MATCH(CHECKLIST!B681,DATOS!B:B,0),1),1),"")="","","X"))</f>
        <v/>
      </c>
      <c r="Q681" s="18" t="str">
        <f>IF(B681="","",IF(IFERROR(FIND(Q$13,INDEX(DATOS!BS:BS,MATCH(CHECKLIST!B681,DATOS!B:B,0),1),1),"")="","","X"))</f>
        <v/>
      </c>
      <c r="R681" t="str">
        <f>IF(B681="","",1)</f>
        <v/>
      </c>
      <c r="S681" t="str">
        <f t="shared" si="32"/>
        <v/>
      </c>
      <c r="U681" t="str">
        <f t="shared" si="30"/>
        <v/>
      </c>
      <c r="V681" t="str">
        <f t="shared" si="31"/>
        <v/>
      </c>
    </row>
    <row r="682" spans="1:22" x14ac:dyDescent="0.25">
      <c r="A682" s="13">
        <v>669</v>
      </c>
      <c r="B682" t="str">
        <f>IFERROR(INDEX(DATOS!B:B,MATCH(CHECKLIST!A682,DATOS!BM:BM,0),1),"")</f>
        <v/>
      </c>
      <c r="C682" t="str">
        <f>IFERROR(INDEX(DATOS!I:I,MATCH(CHECKLIST!A682,DATOS!BM:BM,0),1),"")</f>
        <v/>
      </c>
      <c r="D682" t="str">
        <f>IFERROR(INDEX(DATOS!R:R,MATCH(CHECKLIST!E682,DATOS!F:F,0),1),"")</f>
        <v/>
      </c>
      <c r="E682" s="17" t="str">
        <f>IFERROR(INDEX(DATOS!F:F,MATCH(CHECKLIST!A682,DATOS!BM:BM,0),1),"")</f>
        <v/>
      </c>
      <c r="F682" s="3" t="str">
        <f>IFERROR(IF(INDEX(DATOS!AL:AL,MATCH(CHECKLIST!B682,DATOS!B:B,0),1)=0,"",INDEX(DATOS!AL:AL,MATCH(CHECKLIST!B682,DATOS!B:B,0),1)),"")</f>
        <v/>
      </c>
      <c r="G682" s="18" t="str">
        <f>IF(IFERROR(FIND(G$13,INDEX(DATOS!BS:BS,MATCH(CHECKLIST!B682,DATOS!B:B,0),1),1),"")="",IF(IFERROR(FIND("FINADO",INDEX(DATOS!BS:BS,MATCH(CHECKLIST!B682,DATOS!B:B,0),1),1),"")="",IF(IFERROR(FIND("BAJA",INDEX(DATOS!BS:BS,MATCH(CHECKLIST!B682,DATOS!B:B,0),1),1),"")="",IF(IFERROR(FIND("FECHA PEUA",INDEX(DATOS!BS:BS,MATCH(CHECKLIST!B682,DATOS!B:B,0),1),1),"")="",IF(IFERROR(FIND("FIRMA",INDEX(DATOS!BS:BS,MATCH(CHECKLIST!B682,DATOS!B:B,0),1),1),"")="","","FIRMA"),"PEUA"),"BAJA"),"FINADO"),"X")</f>
        <v/>
      </c>
      <c r="H682" s="18" t="str">
        <f>IF(IFERROR(FIND(H$13,INDEX(DATOS!BS:BS,MATCH(CHECKLIST!B682,DATOS!B:B,0),1),1),"")="",IF(IFERROR(FIND("VENCIDA",INDEX(DATOS!AC:AC,MATCH(CHECKLIST!B682,DATOS!B:B,0),1),1),"")="","","VENCIDO"),"X")</f>
        <v/>
      </c>
      <c r="I682" s="18" t="str">
        <f>IF(IFERROR(FIND(I$13,INDEX(DATOS!BS:BS,MATCH(CHECKLIST!B682,DATOS!B:B,0),1),1),"")="","","X")</f>
        <v/>
      </c>
      <c r="J682" s="18" t="str">
        <f>IF(IFERROR(FIND(J$13,INDEX(DATOS!BS:BS,MATCH(CHECKLIST!B682,DATOS!B:B,0),1),1),"")="","","X")</f>
        <v/>
      </c>
      <c r="K682" s="18" t="str">
        <f>IF(IFERROR(FIND(K$13,INDEX(DATOS!BS:BS,MATCH(CHECKLIST!B682,DATOS!B:B,0),1),1),"")="","","X")</f>
        <v/>
      </c>
      <c r="L682" s="18" t="str">
        <f>IF(IFERROR(FIND(L$13,INDEX(DATOS!BS:BS,MATCH(CHECKLIST!B682,DATOS!B:B,0),1),1),"")="","","X")</f>
        <v/>
      </c>
      <c r="M682" s="18" t="str">
        <f>IF(IFERROR(FIND(M$13,INDEX(DATOS!BS:BS,MATCH(CHECKLIST!B682,DATOS!B:B,0),1),1),"")="","","X")</f>
        <v/>
      </c>
      <c r="N682" s="50" t="str">
        <f ca="1">IFERROR(IF(INDEX(DATOS!K:K,MATCH(CHECKLIST!B682,DATOS!B:B,0),1)="","X",IF(INDEX(DATOS!K:K,MATCH(CHECKLIST!B682,DATOS!B:B,0),1)&gt;YEAR(TODAY())-1,"","VENCIDA")),"")</f>
        <v/>
      </c>
      <c r="P682" s="18" t="str">
        <f>IF(B682="","",IF(IFERROR(FIND(P$13,INDEX(DATOS!BS:BS,MATCH(CHECKLIST!B682,DATOS!B:B,0),1),1),"")="","","X"))</f>
        <v/>
      </c>
      <c r="Q682" s="18" t="str">
        <f>IF(B682="","",IF(IFERROR(FIND(Q$13,INDEX(DATOS!BS:BS,MATCH(CHECKLIST!B682,DATOS!B:B,0),1),1),"")="","","X"))</f>
        <v/>
      </c>
      <c r="S682">
        <f t="shared" si="32"/>
        <v>0</v>
      </c>
      <c r="U682" t="str">
        <f t="shared" si="30"/>
        <v/>
      </c>
      <c r="V682" t="str">
        <f t="shared" si="31"/>
        <v/>
      </c>
    </row>
    <row r="683" spans="1:22" x14ac:dyDescent="0.25">
      <c r="A683" s="13">
        <v>670</v>
      </c>
      <c r="B683" t="str">
        <f>IFERROR(INDEX(DATOS!B:B,MATCH(CHECKLIST!A683,DATOS!BM:BM,0),1),"")</f>
        <v/>
      </c>
      <c r="C683" t="str">
        <f>IFERROR(INDEX(DATOS!I:I,MATCH(CHECKLIST!A683,DATOS!BM:BM,0),1),"")</f>
        <v/>
      </c>
      <c r="D683" t="str">
        <f>IFERROR(INDEX(DATOS!R:R,MATCH(CHECKLIST!E683,DATOS!F:F,0),1),"")</f>
        <v/>
      </c>
      <c r="E683" s="17" t="str">
        <f>IFERROR(INDEX(DATOS!F:F,MATCH(CHECKLIST!A683,DATOS!BM:BM,0),1),"")</f>
        <v/>
      </c>
      <c r="F683" s="3" t="str">
        <f>IFERROR(IF(INDEX(DATOS!AL:AL,MATCH(CHECKLIST!B683,DATOS!B:B,0),1)=0,"",INDEX(DATOS!AL:AL,MATCH(CHECKLIST!B683,DATOS!B:B,0),1)),"")</f>
        <v/>
      </c>
      <c r="G683" s="18" t="str">
        <f>IF(IFERROR(FIND(G$13,INDEX(DATOS!BS:BS,MATCH(CHECKLIST!B683,DATOS!B:B,0),1),1),"")="",IF(IFERROR(FIND("FINADO",INDEX(DATOS!BS:BS,MATCH(CHECKLIST!B683,DATOS!B:B,0),1),1),"")="",IF(IFERROR(FIND("BAJA",INDEX(DATOS!BS:BS,MATCH(CHECKLIST!B683,DATOS!B:B,0),1),1),"")="",IF(IFERROR(FIND("FECHA PEUA",INDEX(DATOS!BS:BS,MATCH(CHECKLIST!B683,DATOS!B:B,0),1),1),"")="",IF(IFERROR(FIND("FIRMA",INDEX(DATOS!BS:BS,MATCH(CHECKLIST!B683,DATOS!B:B,0),1),1),"")="","","FIRMA"),"PEUA"),"BAJA"),"FINADO"),"X")</f>
        <v/>
      </c>
      <c r="H683" s="18" t="str">
        <f>IF(IFERROR(FIND(H$13,INDEX(DATOS!BS:BS,MATCH(CHECKLIST!B683,DATOS!B:B,0),1),1),"")="",IF(IFERROR(FIND("VENCIDA",INDEX(DATOS!AC:AC,MATCH(CHECKLIST!B683,DATOS!B:B,0),1),1),"")="","","VENCIDO"),"X")</f>
        <v/>
      </c>
      <c r="I683" s="18" t="str">
        <f>IF(IFERROR(FIND(I$13,INDEX(DATOS!BS:BS,MATCH(CHECKLIST!B683,DATOS!B:B,0),1),1),"")="","","X")</f>
        <v/>
      </c>
      <c r="J683" s="18" t="str">
        <f>IF(IFERROR(FIND(J$13,INDEX(DATOS!BS:BS,MATCH(CHECKLIST!B683,DATOS!B:B,0),1),1),"")="","","X")</f>
        <v/>
      </c>
      <c r="K683" s="18" t="str">
        <f>IF(IFERROR(FIND(K$13,INDEX(DATOS!BS:BS,MATCH(CHECKLIST!B683,DATOS!B:B,0),1),1),"")="","","X")</f>
        <v/>
      </c>
      <c r="L683" s="18" t="str">
        <f>IF(IFERROR(FIND(L$13,INDEX(DATOS!BS:BS,MATCH(CHECKLIST!B683,DATOS!B:B,0),1),1),"")="","","X")</f>
        <v/>
      </c>
      <c r="M683" s="18" t="str">
        <f>IF(IFERROR(FIND(M$13,INDEX(DATOS!BS:BS,MATCH(CHECKLIST!B683,DATOS!B:B,0),1),1),"")="","","X")</f>
        <v/>
      </c>
      <c r="N683" s="50" t="str">
        <f ca="1">IFERROR(IF(INDEX(DATOS!K:K,MATCH(CHECKLIST!B683,DATOS!B:B,0),1)="","X",IF(INDEX(DATOS!K:K,MATCH(CHECKLIST!B683,DATOS!B:B,0),1)&gt;YEAR(TODAY())-1,"","VENCIDA")),"")</f>
        <v/>
      </c>
      <c r="P683" s="18" t="str">
        <f>IF(B683="","",IF(IFERROR(FIND(P$13,INDEX(DATOS!BS:BS,MATCH(CHECKLIST!B683,DATOS!B:B,0),1),1),"")="","","X"))</f>
        <v/>
      </c>
      <c r="Q683" s="18" t="str">
        <f>IF(B683="","",IF(IFERROR(FIND(Q$13,INDEX(DATOS!BS:BS,MATCH(CHECKLIST!B683,DATOS!B:B,0),1),1),"")="","","X"))</f>
        <v/>
      </c>
      <c r="R683" t="str">
        <f>IF(B683="","",1)</f>
        <v/>
      </c>
      <c r="S683" t="str">
        <f t="shared" si="32"/>
        <v/>
      </c>
      <c r="U683" t="str">
        <f t="shared" si="30"/>
        <v/>
      </c>
      <c r="V683" t="str">
        <f t="shared" si="31"/>
        <v/>
      </c>
    </row>
    <row r="684" spans="1:22" x14ac:dyDescent="0.25">
      <c r="A684" s="13">
        <v>671</v>
      </c>
      <c r="B684" t="str">
        <f>IFERROR(INDEX(DATOS!B:B,MATCH(CHECKLIST!A684,DATOS!BM:BM,0),1),"")</f>
        <v/>
      </c>
      <c r="C684" t="str">
        <f>IFERROR(INDEX(DATOS!I:I,MATCH(CHECKLIST!A684,DATOS!BM:BM,0),1),"")</f>
        <v/>
      </c>
      <c r="D684" t="str">
        <f>IFERROR(INDEX(DATOS!R:R,MATCH(CHECKLIST!E684,DATOS!F:F,0),1),"")</f>
        <v/>
      </c>
      <c r="E684" s="17" t="str">
        <f>IFERROR(INDEX(DATOS!F:F,MATCH(CHECKLIST!A684,DATOS!BM:BM,0),1),"")</f>
        <v/>
      </c>
      <c r="F684" s="3" t="str">
        <f>IFERROR(IF(INDEX(DATOS!AL:AL,MATCH(CHECKLIST!B684,DATOS!B:B,0),1)=0,"",INDEX(DATOS!AL:AL,MATCH(CHECKLIST!B684,DATOS!B:B,0),1)),"")</f>
        <v/>
      </c>
      <c r="G684" s="18" t="str">
        <f>IF(IFERROR(FIND(G$13,INDEX(DATOS!BS:BS,MATCH(CHECKLIST!B684,DATOS!B:B,0),1),1),"")="",IF(IFERROR(FIND("FINADO",INDEX(DATOS!BS:BS,MATCH(CHECKLIST!B684,DATOS!B:B,0),1),1),"")="",IF(IFERROR(FIND("BAJA",INDEX(DATOS!BS:BS,MATCH(CHECKLIST!B684,DATOS!B:B,0),1),1),"")="",IF(IFERROR(FIND("FECHA PEUA",INDEX(DATOS!BS:BS,MATCH(CHECKLIST!B684,DATOS!B:B,0),1),1),"")="",IF(IFERROR(FIND("FIRMA",INDEX(DATOS!BS:BS,MATCH(CHECKLIST!B684,DATOS!B:B,0),1),1),"")="","","FIRMA"),"PEUA"),"BAJA"),"FINADO"),"X")</f>
        <v/>
      </c>
      <c r="H684" s="18" t="str">
        <f>IF(IFERROR(FIND(H$13,INDEX(DATOS!BS:BS,MATCH(CHECKLIST!B684,DATOS!B:B,0),1),1),"")="",IF(IFERROR(FIND("VENCIDA",INDEX(DATOS!AC:AC,MATCH(CHECKLIST!B684,DATOS!B:B,0),1),1),"")="","","VENCIDO"),"X")</f>
        <v/>
      </c>
      <c r="I684" s="18" t="str">
        <f>IF(IFERROR(FIND(I$13,INDEX(DATOS!BS:BS,MATCH(CHECKLIST!B684,DATOS!B:B,0),1),1),"")="","","X")</f>
        <v/>
      </c>
      <c r="J684" s="18" t="str">
        <f>IF(IFERROR(FIND(J$13,INDEX(DATOS!BS:BS,MATCH(CHECKLIST!B684,DATOS!B:B,0),1),1),"")="","","X")</f>
        <v/>
      </c>
      <c r="K684" s="18" t="str">
        <f>IF(IFERROR(FIND(K$13,INDEX(DATOS!BS:BS,MATCH(CHECKLIST!B684,DATOS!B:B,0),1),1),"")="","","X")</f>
        <v/>
      </c>
      <c r="L684" s="18" t="str">
        <f>IF(IFERROR(FIND(L$13,INDEX(DATOS!BS:BS,MATCH(CHECKLIST!B684,DATOS!B:B,0),1),1),"")="","","X")</f>
        <v/>
      </c>
      <c r="M684" s="18" t="str">
        <f>IF(IFERROR(FIND(M$13,INDEX(DATOS!BS:BS,MATCH(CHECKLIST!B684,DATOS!B:B,0),1),1),"")="","","X")</f>
        <v/>
      </c>
      <c r="N684" s="50" t="str">
        <f ca="1">IFERROR(IF(INDEX(DATOS!K:K,MATCH(CHECKLIST!B684,DATOS!B:B,0),1)="","X",IF(INDEX(DATOS!K:K,MATCH(CHECKLIST!B684,DATOS!B:B,0),1)&gt;YEAR(TODAY())-1,"","VENCIDA")),"")</f>
        <v/>
      </c>
      <c r="P684" s="18" t="str">
        <f>IF(B684="","",IF(IFERROR(FIND(P$13,INDEX(DATOS!BS:BS,MATCH(CHECKLIST!B684,DATOS!B:B,0),1),1),"")="","","X"))</f>
        <v/>
      </c>
      <c r="Q684" s="18" t="str">
        <f>IF(B684="","",IF(IFERROR(FIND(Q$13,INDEX(DATOS!BS:BS,MATCH(CHECKLIST!B684,DATOS!B:B,0),1),1),"")="","","X"))</f>
        <v/>
      </c>
      <c r="S684">
        <f t="shared" si="32"/>
        <v>0</v>
      </c>
      <c r="U684" t="str">
        <f t="shared" si="30"/>
        <v/>
      </c>
      <c r="V684" t="str">
        <f t="shared" si="31"/>
        <v/>
      </c>
    </row>
    <row r="685" spans="1:22" x14ac:dyDescent="0.25">
      <c r="A685" s="13">
        <v>672</v>
      </c>
      <c r="B685" t="str">
        <f>IFERROR(INDEX(DATOS!B:B,MATCH(CHECKLIST!A685,DATOS!BM:BM,0),1),"")</f>
        <v/>
      </c>
      <c r="C685" t="str">
        <f>IFERROR(INDEX(DATOS!I:I,MATCH(CHECKLIST!A685,DATOS!BM:BM,0),1),"")</f>
        <v/>
      </c>
      <c r="D685" t="str">
        <f>IFERROR(INDEX(DATOS!R:R,MATCH(CHECKLIST!E685,DATOS!F:F,0),1),"")</f>
        <v/>
      </c>
      <c r="E685" s="17" t="str">
        <f>IFERROR(INDEX(DATOS!F:F,MATCH(CHECKLIST!A685,DATOS!BM:BM,0),1),"")</f>
        <v/>
      </c>
      <c r="F685" s="3" t="str">
        <f t="shared" ref="F685:F717" si="33">IF(B685="","",IF(CONCATENATE(G685,H685,I685,J685,K685,L685,M685,N685,P685,Q685)="","ü","û"))</f>
        <v/>
      </c>
      <c r="G685" s="18" t="str">
        <f>IF(IFERROR(FIND(G$13,INDEX(DATOS!BS:BS,MATCH(CHECKLIST!B685,DATOS!B:B,0),1),1),"")="",IF(IFERROR(FIND("FINADO",INDEX(DATOS!BS:BS,MATCH(CHECKLIST!B685,DATOS!B:B,0),1),1),"")="",IF(IFERROR(FIND("BAJA",INDEX(DATOS!BS:BS,MATCH(CHECKLIST!B685,DATOS!B:B,0),1),1),"")="",IF(IFERROR(FIND("FECHA PEUA",INDEX(DATOS!BS:BS,MATCH(CHECKLIST!B685,DATOS!B:B,0),1),1),"")="",IF(IFERROR(FIND("FIRMA",INDEX(DATOS!BS:BS,MATCH(CHECKLIST!B685,DATOS!B:B,0),1),1),"")="","","FIRMA"),"PEUA"),"BAJA"),"FINADO"),"X")</f>
        <v/>
      </c>
      <c r="H685" s="18" t="str">
        <f>IF(IFERROR(FIND(H$13,INDEX(DATOS!BS:BS,MATCH(CHECKLIST!B685,DATOS!B:B,0),1),1),"")="",IF(IFERROR(FIND("VENCIDA",INDEX(DATOS!AC:AC,MATCH(CHECKLIST!B685,DATOS!B:B,0),1),1),"")="","","VENCIDO"),"X")</f>
        <v/>
      </c>
      <c r="I685" s="18" t="str">
        <f>IF(IFERROR(FIND(I$13,INDEX(DATOS!BS:BS,MATCH(CHECKLIST!B685,DATOS!B:B,0),1),1),"")="","","X")</f>
        <v/>
      </c>
      <c r="J685" s="18" t="str">
        <f>IF(IFERROR(FIND(J$13,INDEX(DATOS!BS:BS,MATCH(CHECKLIST!B685,DATOS!B:B,0),1),1),"")="","","X")</f>
        <v/>
      </c>
      <c r="K685" s="18" t="str">
        <f>IF(IFERROR(FIND(K$13,INDEX(DATOS!BS:BS,MATCH(CHECKLIST!B685,DATOS!B:B,0),1),1),"")="","","X")</f>
        <v/>
      </c>
      <c r="L685" s="18" t="str">
        <f>IF(IFERROR(FIND(L$13,INDEX(DATOS!BS:BS,MATCH(CHECKLIST!B685,DATOS!B:B,0),1),1),"")="","","X")</f>
        <v/>
      </c>
      <c r="M685" s="18" t="str">
        <f>IF(IFERROR(FIND(M$13,INDEX(DATOS!BS:BS,MATCH(CHECKLIST!B685,DATOS!B:B,0),1),1),"")="","","X")</f>
        <v/>
      </c>
      <c r="N685" s="50" t="str">
        <f ca="1">IFERROR(IF(INDEX(DATOS!K:K,MATCH(CHECKLIST!B685,DATOS!B:B,0),1)="","X",IF(INDEX(DATOS!K:K,MATCH(CHECKLIST!B685,DATOS!B:B,0),1)&gt;YEAR(TODAY())-1,"","VENCIDA")),"")</f>
        <v/>
      </c>
      <c r="P685" s="18" t="str">
        <f>IF(B685="","",IF(IFERROR(FIND(P$13,INDEX(DATOS!BS:BS,MATCH(CHECKLIST!B685,DATOS!B:B,0),1),1),"")="","","X"))</f>
        <v/>
      </c>
      <c r="Q685" s="18" t="str">
        <f>IF(B685="","",IF(IFERROR(FIND(Q$13,INDEX(DATOS!BS:BS,MATCH(CHECKLIST!B685,DATOS!B:B,0),1),1),"")="","","X"))</f>
        <v/>
      </c>
      <c r="R685" t="str">
        <f>IF(B685="","",1)</f>
        <v/>
      </c>
      <c r="S685" t="str">
        <f t="shared" si="32"/>
        <v/>
      </c>
      <c r="U685" t="str">
        <f t="shared" si="30"/>
        <v/>
      </c>
      <c r="V685" t="str">
        <f t="shared" si="31"/>
        <v/>
      </c>
    </row>
    <row r="686" spans="1:22" x14ac:dyDescent="0.25">
      <c r="A686" s="13">
        <v>673</v>
      </c>
      <c r="B686" t="str">
        <f>IFERROR(INDEX(DATOS!B:B,MATCH(CHECKLIST!A686,DATOS!BM:BM,0),1),"")</f>
        <v/>
      </c>
      <c r="C686" t="str">
        <f>IFERROR(INDEX(DATOS!I:I,MATCH(CHECKLIST!A686,DATOS!BM:BM,0),1),"")</f>
        <v/>
      </c>
      <c r="D686" t="str">
        <f>IFERROR(INDEX(DATOS!R:R,MATCH(CHECKLIST!E686,DATOS!F:F,0),1),"")</f>
        <v/>
      </c>
      <c r="E686" s="17" t="str">
        <f>IFERROR(INDEX(DATOS!F:F,MATCH(CHECKLIST!A686,DATOS!BM:BM,0),1),"")</f>
        <v/>
      </c>
      <c r="F686" s="3" t="str">
        <f t="shared" si="33"/>
        <v/>
      </c>
      <c r="G686" s="18" t="str">
        <f>IF(IFERROR(FIND(G$13,INDEX(DATOS!BS:BS,MATCH(CHECKLIST!B686,DATOS!B:B,0),1),1),"")="",IF(IFERROR(FIND("FINADO",INDEX(DATOS!BS:BS,MATCH(CHECKLIST!B686,DATOS!B:B,0),1),1),"")="",IF(IFERROR(FIND("BAJA",INDEX(DATOS!BS:BS,MATCH(CHECKLIST!B686,DATOS!B:B,0),1),1),"")="",IF(IFERROR(FIND("FECHA PEUA",INDEX(DATOS!BS:BS,MATCH(CHECKLIST!B686,DATOS!B:B,0),1),1),"")="",IF(IFERROR(FIND("FIRMA",INDEX(DATOS!BS:BS,MATCH(CHECKLIST!B686,DATOS!B:B,0),1),1),"")="","","FIRMA"),"PEUA"),"BAJA"),"FINADO"),"X")</f>
        <v/>
      </c>
      <c r="H686" s="18" t="str">
        <f>IF(IFERROR(FIND(H$13,INDEX(DATOS!BS:BS,MATCH(CHECKLIST!B686,DATOS!B:B,0),1),1),"")="",IF(IFERROR(FIND("VENCIDA",INDEX(DATOS!AC:AC,MATCH(CHECKLIST!B686,DATOS!B:B,0),1),1),"")="","","VENCIDO"),"X")</f>
        <v/>
      </c>
      <c r="I686" s="18" t="str">
        <f>IF(IFERROR(FIND(I$13,INDEX(DATOS!BS:BS,MATCH(CHECKLIST!B686,DATOS!B:B,0),1),1),"")="","","X")</f>
        <v/>
      </c>
      <c r="J686" s="18" t="str">
        <f>IF(IFERROR(FIND(J$13,INDEX(DATOS!BS:BS,MATCH(CHECKLIST!B686,DATOS!B:B,0),1),1),"")="","","X")</f>
        <v/>
      </c>
      <c r="K686" s="18" t="str">
        <f>IF(IFERROR(FIND(K$13,INDEX(DATOS!BS:BS,MATCH(CHECKLIST!B686,DATOS!B:B,0),1),1),"")="","","X")</f>
        <v/>
      </c>
      <c r="L686" s="18" t="str">
        <f>IF(IFERROR(FIND(L$13,INDEX(DATOS!BS:BS,MATCH(CHECKLIST!B686,DATOS!B:B,0),1),1),"")="","","X")</f>
        <v/>
      </c>
      <c r="M686" s="18" t="str">
        <f>IF(IFERROR(FIND(M$13,INDEX(DATOS!BS:BS,MATCH(CHECKLIST!B686,DATOS!B:B,0),1),1),"")="","","X")</f>
        <v/>
      </c>
      <c r="N686" s="50" t="str">
        <f ca="1">IFERROR(IF(INDEX(DATOS!K:K,MATCH(CHECKLIST!B686,DATOS!B:B,0),1)="","X",IF(INDEX(DATOS!K:K,MATCH(CHECKLIST!B686,DATOS!B:B,0),1)&gt;YEAR(TODAY())-1,"","VENCIDA")),"")</f>
        <v/>
      </c>
      <c r="P686" s="18" t="str">
        <f>IF(B686="","",IF(IFERROR(FIND(P$13,INDEX(DATOS!BS:BS,MATCH(CHECKLIST!B686,DATOS!B:B,0),1),1),"")="","","X"))</f>
        <v/>
      </c>
      <c r="Q686" s="18" t="str">
        <f>IF(B686="","",IF(IFERROR(FIND(Q$13,INDEX(DATOS!BS:BS,MATCH(CHECKLIST!B686,DATOS!B:B,0),1),1),"")="","","X"))</f>
        <v/>
      </c>
      <c r="S686">
        <f t="shared" si="32"/>
        <v>0</v>
      </c>
      <c r="U686" t="str">
        <f t="shared" si="30"/>
        <v/>
      </c>
      <c r="V686" t="str">
        <f t="shared" si="31"/>
        <v/>
      </c>
    </row>
    <row r="687" spans="1:22" x14ac:dyDescent="0.25">
      <c r="A687" s="13">
        <v>674</v>
      </c>
      <c r="B687" t="str">
        <f>IFERROR(INDEX(DATOS!B:B,MATCH(CHECKLIST!A687,DATOS!BM:BM,0),1),"")</f>
        <v/>
      </c>
      <c r="C687" t="str">
        <f>IFERROR(INDEX(DATOS!I:I,MATCH(CHECKLIST!A687,DATOS!BM:BM,0),1),"")</f>
        <v/>
      </c>
      <c r="D687" t="str">
        <f>IFERROR(INDEX(DATOS!R:R,MATCH(CHECKLIST!E687,DATOS!F:F,0),1),"")</f>
        <v/>
      </c>
      <c r="E687" s="17" t="str">
        <f>IFERROR(INDEX(DATOS!F:F,MATCH(CHECKLIST!A687,DATOS!BM:BM,0),1),"")</f>
        <v/>
      </c>
      <c r="F687" s="3" t="str">
        <f t="shared" si="33"/>
        <v/>
      </c>
      <c r="G687" s="18" t="str">
        <f>IF(IFERROR(FIND(G$13,INDEX(DATOS!BS:BS,MATCH(CHECKLIST!B687,DATOS!B:B,0),1),1),"")="",IF(IFERROR(FIND("FINADO",INDEX(DATOS!BS:BS,MATCH(CHECKLIST!B687,DATOS!B:B,0),1),1),"")="",IF(IFERROR(FIND("BAJA",INDEX(DATOS!BS:BS,MATCH(CHECKLIST!B687,DATOS!B:B,0),1),1),"")="",IF(IFERROR(FIND("FECHA PEUA",INDEX(DATOS!BS:BS,MATCH(CHECKLIST!B687,DATOS!B:B,0),1),1),"")="",IF(IFERROR(FIND("FIRMA",INDEX(DATOS!BS:BS,MATCH(CHECKLIST!B687,DATOS!B:B,0),1),1),"")="","","FIRMA"),"PEUA"),"BAJA"),"FINADO"),"X")</f>
        <v/>
      </c>
      <c r="H687" s="18" t="str">
        <f>IF(IFERROR(FIND(H$13,INDEX(DATOS!BS:BS,MATCH(CHECKLIST!B687,DATOS!B:B,0),1),1),"")="",IF(IFERROR(FIND("VENCIDA",INDEX(DATOS!AC:AC,MATCH(CHECKLIST!B687,DATOS!B:B,0),1),1),"")="","","VENCIDO"),"X")</f>
        <v/>
      </c>
      <c r="I687" s="18" t="str">
        <f>IF(IFERROR(FIND(I$13,INDEX(DATOS!BS:BS,MATCH(CHECKLIST!B687,DATOS!B:B,0),1),1),"")="","","X")</f>
        <v/>
      </c>
      <c r="J687" s="18" t="str">
        <f>IF(IFERROR(FIND(J$13,INDEX(DATOS!BS:BS,MATCH(CHECKLIST!B687,DATOS!B:B,0),1),1),"")="","","X")</f>
        <v/>
      </c>
      <c r="K687" s="18" t="str">
        <f>IF(IFERROR(FIND(K$13,INDEX(DATOS!BS:BS,MATCH(CHECKLIST!B687,DATOS!B:B,0),1),1),"")="","","X")</f>
        <v/>
      </c>
      <c r="L687" s="18" t="str">
        <f>IF(IFERROR(FIND(L$13,INDEX(DATOS!BS:BS,MATCH(CHECKLIST!B687,DATOS!B:B,0),1),1),"")="","","X")</f>
        <v/>
      </c>
      <c r="M687" s="18" t="str">
        <f>IF(IFERROR(FIND(M$13,INDEX(DATOS!BS:BS,MATCH(CHECKLIST!B687,DATOS!B:B,0),1),1),"")="","","X")</f>
        <v/>
      </c>
      <c r="N687" s="50" t="str">
        <f ca="1">IFERROR(IF(INDEX(DATOS!K:K,MATCH(CHECKLIST!B687,DATOS!B:B,0),1)="","X",IF(INDEX(DATOS!K:K,MATCH(CHECKLIST!B687,DATOS!B:B,0),1)&gt;YEAR(TODAY())-1,"","VENCIDA")),"")</f>
        <v/>
      </c>
      <c r="P687" s="18" t="str">
        <f>IF(B687="","",IF(IFERROR(FIND(P$13,INDEX(DATOS!BS:BS,MATCH(CHECKLIST!B687,DATOS!B:B,0),1),1),"")="","","X"))</f>
        <v/>
      </c>
      <c r="Q687" s="18" t="str">
        <f>IF(B687="","",IF(IFERROR(FIND(Q$13,INDEX(DATOS!BS:BS,MATCH(CHECKLIST!B687,DATOS!B:B,0),1),1),"")="","","X"))</f>
        <v/>
      </c>
      <c r="R687" t="str">
        <f>IF(B687="","",1)</f>
        <v/>
      </c>
      <c r="S687" t="str">
        <f t="shared" si="32"/>
        <v/>
      </c>
      <c r="U687" t="str">
        <f t="shared" si="30"/>
        <v/>
      </c>
      <c r="V687" t="str">
        <f t="shared" si="31"/>
        <v/>
      </c>
    </row>
    <row r="688" spans="1:22" x14ac:dyDescent="0.25">
      <c r="A688" s="13">
        <v>675</v>
      </c>
      <c r="B688" t="str">
        <f>IFERROR(INDEX(DATOS!B:B,MATCH(CHECKLIST!A688,DATOS!BM:BM,0),1),"")</f>
        <v/>
      </c>
      <c r="C688" t="str">
        <f>IFERROR(INDEX(DATOS!I:I,MATCH(CHECKLIST!A688,DATOS!BM:BM,0),1),"")</f>
        <v/>
      </c>
      <c r="D688" t="str">
        <f>IFERROR(INDEX(DATOS!R:R,MATCH(CHECKLIST!E688,DATOS!F:F,0),1),"")</f>
        <v/>
      </c>
      <c r="E688" s="17" t="str">
        <f>IFERROR(INDEX(DATOS!F:F,MATCH(CHECKLIST!A688,DATOS!BM:BM,0),1),"")</f>
        <v/>
      </c>
      <c r="F688" s="3" t="str">
        <f t="shared" si="33"/>
        <v/>
      </c>
      <c r="G688" s="18" t="str">
        <f>IF(IFERROR(FIND(G$13,INDEX(DATOS!BS:BS,MATCH(CHECKLIST!B688,DATOS!B:B,0),1),1),"")="",IF(IFERROR(FIND("FINADO",INDEX(DATOS!BS:BS,MATCH(CHECKLIST!B688,DATOS!B:B,0),1),1),"")="",IF(IFERROR(FIND("BAJA",INDEX(DATOS!BS:BS,MATCH(CHECKLIST!B688,DATOS!B:B,0),1),1),"")="",IF(IFERROR(FIND("FECHA PEUA",INDEX(DATOS!BS:BS,MATCH(CHECKLIST!B688,DATOS!B:B,0),1),1),"")="",IF(IFERROR(FIND("FIRMA",INDEX(DATOS!BS:BS,MATCH(CHECKLIST!B688,DATOS!B:B,0),1),1),"")="","","FIRMA"),"PEUA"),"BAJA"),"FINADO"),"X")</f>
        <v/>
      </c>
      <c r="H688" s="18" t="str">
        <f>IF(IFERROR(FIND(H$13,INDEX(DATOS!BS:BS,MATCH(CHECKLIST!B688,DATOS!B:B,0),1),1),"")="",IF(IFERROR(FIND("VENCIDA",INDEX(DATOS!AC:AC,MATCH(CHECKLIST!B688,DATOS!B:B,0),1),1),"")="","","VENCIDO"),"X")</f>
        <v/>
      </c>
      <c r="I688" s="18" t="str">
        <f>IF(IFERROR(FIND(I$13,INDEX(DATOS!BS:BS,MATCH(CHECKLIST!B688,DATOS!B:B,0),1),1),"")="","","X")</f>
        <v/>
      </c>
      <c r="J688" s="18" t="str">
        <f>IF(IFERROR(FIND(J$13,INDEX(DATOS!BS:BS,MATCH(CHECKLIST!B688,DATOS!B:B,0),1),1),"")="","","X")</f>
        <v/>
      </c>
      <c r="K688" s="18" t="str">
        <f>IF(IFERROR(FIND(K$13,INDEX(DATOS!BS:BS,MATCH(CHECKLIST!B688,DATOS!B:B,0),1),1),"")="","","X")</f>
        <v/>
      </c>
      <c r="L688" s="18" t="str">
        <f>IF(IFERROR(FIND(L$13,INDEX(DATOS!BS:BS,MATCH(CHECKLIST!B688,DATOS!B:B,0),1),1),"")="","","X")</f>
        <v/>
      </c>
      <c r="M688" s="18" t="str">
        <f>IF(IFERROR(FIND(M$13,INDEX(DATOS!BS:BS,MATCH(CHECKLIST!B688,DATOS!B:B,0),1),1),"")="","","X")</f>
        <v/>
      </c>
      <c r="N688" s="50" t="str">
        <f ca="1">IFERROR(IF(INDEX(DATOS!K:K,MATCH(CHECKLIST!B688,DATOS!B:B,0),1)="","X",IF(INDEX(DATOS!K:K,MATCH(CHECKLIST!B688,DATOS!B:B,0),1)&gt;YEAR(TODAY())-1,"","VENCIDA")),"")</f>
        <v/>
      </c>
      <c r="P688" s="18" t="str">
        <f>IF(B688="","",IF(IFERROR(FIND(P$13,INDEX(DATOS!BS:BS,MATCH(CHECKLIST!B688,DATOS!B:B,0),1),1),"")="","","X"))</f>
        <v/>
      </c>
      <c r="Q688" s="18" t="str">
        <f>IF(B688="","",IF(IFERROR(FIND(Q$13,INDEX(DATOS!BS:BS,MATCH(CHECKLIST!B688,DATOS!B:B,0),1),1),"")="","","X"))</f>
        <v/>
      </c>
      <c r="S688">
        <f t="shared" si="32"/>
        <v>0</v>
      </c>
      <c r="U688" t="str">
        <f t="shared" si="30"/>
        <v/>
      </c>
      <c r="V688" t="str">
        <f t="shared" si="31"/>
        <v/>
      </c>
    </row>
    <row r="689" spans="1:22" x14ac:dyDescent="0.25">
      <c r="A689" s="13">
        <v>676</v>
      </c>
      <c r="B689" t="str">
        <f>IFERROR(INDEX(DATOS!B:B,MATCH(CHECKLIST!A689,DATOS!BM:BM,0),1),"")</f>
        <v/>
      </c>
      <c r="C689" t="str">
        <f>IFERROR(INDEX(DATOS!I:I,MATCH(CHECKLIST!A689,DATOS!BM:BM,0),1),"")</f>
        <v/>
      </c>
      <c r="D689" t="str">
        <f>IFERROR(INDEX(DATOS!R:R,MATCH(CHECKLIST!E689,DATOS!F:F,0),1),"")</f>
        <v/>
      </c>
      <c r="E689" s="17" t="str">
        <f>IFERROR(INDEX(DATOS!F:F,MATCH(CHECKLIST!A689,DATOS!BM:BM,0),1),"")</f>
        <v/>
      </c>
      <c r="F689" s="3" t="str">
        <f t="shared" si="33"/>
        <v/>
      </c>
      <c r="G689" s="18" t="str">
        <f>IF(IFERROR(FIND(G$13,INDEX(DATOS!BS:BS,MATCH(CHECKLIST!B689,DATOS!B:B,0),1),1),"")="",IF(IFERROR(FIND("FINADO",INDEX(DATOS!BS:BS,MATCH(CHECKLIST!B689,DATOS!B:B,0),1),1),"")="",IF(IFERROR(FIND("BAJA",INDEX(DATOS!BS:BS,MATCH(CHECKLIST!B689,DATOS!B:B,0),1),1),"")="",IF(IFERROR(FIND("FECHA PEUA",INDEX(DATOS!BS:BS,MATCH(CHECKLIST!B689,DATOS!B:B,0),1),1),"")="",IF(IFERROR(FIND("FIRMA",INDEX(DATOS!BS:BS,MATCH(CHECKLIST!B689,DATOS!B:B,0),1),1),"")="","","FIRMA"),"PEUA"),"BAJA"),"FINADO"),"X")</f>
        <v/>
      </c>
      <c r="H689" s="18" t="str">
        <f>IF(IFERROR(FIND(H$13,INDEX(DATOS!BS:BS,MATCH(CHECKLIST!B689,DATOS!B:B,0),1),1),"")="",IF(IFERROR(FIND("VENCIDA",INDEX(DATOS!AC:AC,MATCH(CHECKLIST!B689,DATOS!B:B,0),1),1),"")="","","VENCIDO"),"X")</f>
        <v/>
      </c>
      <c r="I689" s="18" t="str">
        <f>IF(IFERROR(FIND(I$13,INDEX(DATOS!BS:BS,MATCH(CHECKLIST!B689,DATOS!B:B,0),1),1),"")="","","X")</f>
        <v/>
      </c>
      <c r="J689" s="18" t="str">
        <f>IF(IFERROR(FIND(J$13,INDEX(DATOS!BS:BS,MATCH(CHECKLIST!B689,DATOS!B:B,0),1),1),"")="","","X")</f>
        <v/>
      </c>
      <c r="K689" s="18" t="str">
        <f>IF(IFERROR(FIND(K$13,INDEX(DATOS!BS:BS,MATCH(CHECKLIST!B689,DATOS!B:B,0),1),1),"")="","","X")</f>
        <v/>
      </c>
      <c r="L689" s="18" t="str">
        <f>IF(IFERROR(FIND(L$13,INDEX(DATOS!BS:BS,MATCH(CHECKLIST!B689,DATOS!B:B,0),1),1),"")="","","X")</f>
        <v/>
      </c>
      <c r="M689" s="18" t="str">
        <f>IF(IFERROR(FIND(M$13,INDEX(DATOS!BS:BS,MATCH(CHECKLIST!B689,DATOS!B:B,0),1),1),"")="","","X")</f>
        <v/>
      </c>
      <c r="N689" s="50" t="str">
        <f ca="1">IFERROR(IF(INDEX(DATOS!K:K,MATCH(CHECKLIST!B689,DATOS!B:B,0),1)="","X",IF(INDEX(DATOS!K:K,MATCH(CHECKLIST!B689,DATOS!B:B,0),1)&gt;YEAR(TODAY())-1,"","VENCIDA")),"")</f>
        <v/>
      </c>
      <c r="P689" s="18" t="str">
        <f>IF(B689="","",IF(IFERROR(FIND(P$13,INDEX(DATOS!BS:BS,MATCH(CHECKLIST!B689,DATOS!B:B,0),1),1),"")="","","X"))</f>
        <v/>
      </c>
      <c r="Q689" s="18" t="str">
        <f>IF(B689="","",IF(IFERROR(FIND(Q$13,INDEX(DATOS!BS:BS,MATCH(CHECKLIST!B689,DATOS!B:B,0),1),1),"")="","","X"))</f>
        <v/>
      </c>
      <c r="R689" t="str">
        <f>IF(B689="","",1)</f>
        <v/>
      </c>
      <c r="S689" t="str">
        <f t="shared" si="32"/>
        <v/>
      </c>
      <c r="U689" t="str">
        <f t="shared" si="30"/>
        <v/>
      </c>
      <c r="V689" t="str">
        <f t="shared" si="31"/>
        <v/>
      </c>
    </row>
    <row r="690" spans="1:22" x14ac:dyDescent="0.25">
      <c r="A690" s="13">
        <v>677</v>
      </c>
      <c r="B690" t="str">
        <f>IFERROR(INDEX(DATOS!B:B,MATCH(CHECKLIST!A690,DATOS!BM:BM,0),1),"")</f>
        <v/>
      </c>
      <c r="C690" t="str">
        <f>IFERROR(INDEX(DATOS!I:I,MATCH(CHECKLIST!A690,DATOS!BM:BM,0),1),"")</f>
        <v/>
      </c>
      <c r="D690" t="str">
        <f>IFERROR(INDEX(DATOS!R:R,MATCH(CHECKLIST!E690,DATOS!F:F,0),1),"")</f>
        <v/>
      </c>
      <c r="E690" s="17" t="str">
        <f>IFERROR(INDEX(DATOS!F:F,MATCH(CHECKLIST!A690,DATOS!BM:BM,0),1),"")</f>
        <v/>
      </c>
      <c r="F690" s="3" t="str">
        <f t="shared" si="33"/>
        <v/>
      </c>
      <c r="G690" s="18" t="str">
        <f>IF(IFERROR(FIND(G$13,INDEX(DATOS!BS:BS,MATCH(CHECKLIST!B690,DATOS!B:B,0),1),1),"")="",IF(IFERROR(FIND("FINADO",INDEX(DATOS!BS:BS,MATCH(CHECKLIST!B690,DATOS!B:B,0),1),1),"")="",IF(IFERROR(FIND("BAJA",INDEX(DATOS!BS:BS,MATCH(CHECKLIST!B690,DATOS!B:B,0),1),1),"")="",IF(IFERROR(FIND("FECHA PEUA",INDEX(DATOS!BS:BS,MATCH(CHECKLIST!B690,DATOS!B:B,0),1),1),"")="",IF(IFERROR(FIND("FIRMA",INDEX(DATOS!BS:BS,MATCH(CHECKLIST!B690,DATOS!B:B,0),1),1),"")="","","FIRMA"),"PEUA"),"BAJA"),"FINADO"),"X")</f>
        <v/>
      </c>
      <c r="H690" s="18" t="str">
        <f>IF(IFERROR(FIND(H$13,INDEX(DATOS!BS:BS,MATCH(CHECKLIST!B690,DATOS!B:B,0),1),1),"")="",IF(IFERROR(FIND("VENCIDA",INDEX(DATOS!AC:AC,MATCH(CHECKLIST!B690,DATOS!B:B,0),1),1),"")="","","VENCIDO"),"X")</f>
        <v/>
      </c>
      <c r="I690" s="18" t="str">
        <f>IF(IFERROR(FIND(I$13,INDEX(DATOS!BS:BS,MATCH(CHECKLIST!B690,DATOS!B:B,0),1),1),"")="","","X")</f>
        <v/>
      </c>
      <c r="J690" s="18" t="str">
        <f>IF(IFERROR(FIND(J$13,INDEX(DATOS!BS:BS,MATCH(CHECKLIST!B690,DATOS!B:B,0),1),1),"")="","","X")</f>
        <v/>
      </c>
      <c r="K690" s="18" t="str">
        <f>IF(IFERROR(FIND(K$13,INDEX(DATOS!BS:BS,MATCH(CHECKLIST!B690,DATOS!B:B,0),1),1),"")="","","X")</f>
        <v/>
      </c>
      <c r="L690" s="18" t="str">
        <f>IF(IFERROR(FIND(L$13,INDEX(DATOS!BS:BS,MATCH(CHECKLIST!B690,DATOS!B:B,0),1),1),"")="","","X")</f>
        <v/>
      </c>
      <c r="M690" s="18" t="str">
        <f>IF(IFERROR(FIND(M$13,INDEX(DATOS!BS:BS,MATCH(CHECKLIST!B690,DATOS!B:B,0),1),1),"")="","","X")</f>
        <v/>
      </c>
      <c r="N690" s="50" t="str">
        <f ca="1">IFERROR(IF(INDEX(DATOS!K:K,MATCH(CHECKLIST!B690,DATOS!B:B,0),1)="","X",IF(INDEX(DATOS!K:K,MATCH(CHECKLIST!B690,DATOS!B:B,0),1)&gt;YEAR(TODAY())-1,"","VENCIDA")),"")</f>
        <v/>
      </c>
      <c r="P690" s="18" t="str">
        <f>IF(B690="","",IF(IFERROR(FIND(P$13,INDEX(DATOS!BS:BS,MATCH(CHECKLIST!B690,DATOS!B:B,0),1),1),"")="","","X"))</f>
        <v/>
      </c>
      <c r="Q690" s="18" t="str">
        <f>IF(B690="","",IF(IFERROR(FIND(Q$13,INDEX(DATOS!BS:BS,MATCH(CHECKLIST!B690,DATOS!B:B,0),1),1),"")="","","X"))</f>
        <v/>
      </c>
      <c r="S690">
        <f t="shared" si="32"/>
        <v>0</v>
      </c>
      <c r="U690" t="str">
        <f t="shared" si="30"/>
        <v/>
      </c>
      <c r="V690" t="str">
        <f t="shared" si="31"/>
        <v/>
      </c>
    </row>
    <row r="691" spans="1:22" x14ac:dyDescent="0.25">
      <c r="A691" s="13">
        <v>678</v>
      </c>
      <c r="B691" t="str">
        <f>IFERROR(INDEX(DATOS!B:B,MATCH(CHECKLIST!A691,DATOS!BM:BM,0),1),"")</f>
        <v/>
      </c>
      <c r="C691" t="str">
        <f>IFERROR(INDEX(DATOS!I:I,MATCH(CHECKLIST!A691,DATOS!BM:BM,0),1),"")</f>
        <v/>
      </c>
      <c r="D691" t="str">
        <f>IFERROR(INDEX(DATOS!R:R,MATCH(CHECKLIST!E691,DATOS!F:F,0),1),"")</f>
        <v/>
      </c>
      <c r="E691" s="17" t="str">
        <f>IFERROR(INDEX(DATOS!F:F,MATCH(CHECKLIST!A691,DATOS!BM:BM,0),1),"")</f>
        <v/>
      </c>
      <c r="F691" s="3" t="str">
        <f t="shared" si="33"/>
        <v/>
      </c>
      <c r="G691" s="18" t="str">
        <f>IF(IFERROR(FIND(G$13,INDEX(DATOS!BS:BS,MATCH(CHECKLIST!B691,DATOS!B:B,0),1),1),"")="",IF(IFERROR(FIND("FINADO",INDEX(DATOS!BS:BS,MATCH(CHECKLIST!B691,DATOS!B:B,0),1),1),"")="",IF(IFERROR(FIND("BAJA",INDEX(DATOS!BS:BS,MATCH(CHECKLIST!B691,DATOS!B:B,0),1),1),"")="",IF(IFERROR(FIND("FECHA PEUA",INDEX(DATOS!BS:BS,MATCH(CHECKLIST!B691,DATOS!B:B,0),1),1),"")="",IF(IFERROR(FIND("FIRMA",INDEX(DATOS!BS:BS,MATCH(CHECKLIST!B691,DATOS!B:B,0),1),1),"")="","","FIRMA"),"PEUA"),"BAJA"),"FINADO"),"X")</f>
        <v/>
      </c>
      <c r="H691" s="18" t="str">
        <f>IF(IFERROR(FIND(H$13,INDEX(DATOS!BS:BS,MATCH(CHECKLIST!B691,DATOS!B:B,0),1),1),"")="",IF(IFERROR(FIND("VENCIDA",INDEX(DATOS!AC:AC,MATCH(CHECKLIST!B691,DATOS!B:B,0),1),1),"")="","","VENCIDO"),"X")</f>
        <v/>
      </c>
      <c r="I691" s="18" t="str">
        <f>IF(IFERROR(FIND(I$13,INDEX(DATOS!BS:BS,MATCH(CHECKLIST!B691,DATOS!B:B,0),1),1),"")="","","X")</f>
        <v/>
      </c>
      <c r="J691" s="18" t="str">
        <f>IF(IFERROR(FIND(J$13,INDEX(DATOS!BS:BS,MATCH(CHECKLIST!B691,DATOS!B:B,0),1),1),"")="","","X")</f>
        <v/>
      </c>
      <c r="K691" s="18" t="str">
        <f>IF(IFERROR(FIND(K$13,INDEX(DATOS!BS:BS,MATCH(CHECKLIST!B691,DATOS!B:B,0),1),1),"")="","","X")</f>
        <v/>
      </c>
      <c r="L691" s="18" t="str">
        <f>IF(IFERROR(FIND(L$13,INDEX(DATOS!BS:BS,MATCH(CHECKLIST!B691,DATOS!B:B,0),1),1),"")="","","X")</f>
        <v/>
      </c>
      <c r="M691" s="18" t="str">
        <f>IF(IFERROR(FIND(M$13,INDEX(DATOS!BS:BS,MATCH(CHECKLIST!B691,DATOS!B:B,0),1),1),"")="","","X")</f>
        <v/>
      </c>
      <c r="N691" s="50" t="str">
        <f ca="1">IFERROR(IF(INDEX(DATOS!K:K,MATCH(CHECKLIST!B691,DATOS!B:B,0),1)="","X",IF(INDEX(DATOS!K:K,MATCH(CHECKLIST!B691,DATOS!B:B,0),1)&gt;YEAR(TODAY())-1,"","VENCIDA")),"")</f>
        <v/>
      </c>
      <c r="P691" s="18" t="str">
        <f>IF(B691="","",IF(IFERROR(FIND(P$13,INDEX(DATOS!BS:BS,MATCH(CHECKLIST!B691,DATOS!B:B,0),1),1),"")="","","X"))</f>
        <v/>
      </c>
      <c r="Q691" s="18" t="str">
        <f>IF(B691="","",IF(IFERROR(FIND(Q$13,INDEX(DATOS!BS:BS,MATCH(CHECKLIST!B691,DATOS!B:B,0),1),1),"")="","","X"))</f>
        <v/>
      </c>
      <c r="R691" t="str">
        <f>IF(B691="","",1)</f>
        <v/>
      </c>
      <c r="S691" t="str">
        <f t="shared" si="32"/>
        <v/>
      </c>
      <c r="U691" t="str">
        <f t="shared" si="30"/>
        <v/>
      </c>
      <c r="V691" t="str">
        <f t="shared" si="31"/>
        <v/>
      </c>
    </row>
    <row r="692" spans="1:22" x14ac:dyDescent="0.25">
      <c r="A692" s="13">
        <v>679</v>
      </c>
      <c r="B692" t="str">
        <f>IFERROR(INDEX(DATOS!B:B,MATCH(CHECKLIST!A692,DATOS!BM:BM,0),1),"")</f>
        <v/>
      </c>
      <c r="C692" t="str">
        <f>IFERROR(INDEX(DATOS!I:I,MATCH(CHECKLIST!A692,DATOS!BM:BM,0),1),"")</f>
        <v/>
      </c>
      <c r="D692" t="str">
        <f>IFERROR(INDEX(DATOS!R:R,MATCH(CHECKLIST!E692,DATOS!F:F,0),1),"")</f>
        <v/>
      </c>
      <c r="E692" s="17" t="str">
        <f>IFERROR(INDEX(DATOS!F:F,MATCH(CHECKLIST!A692,DATOS!BM:BM,0),1),"")</f>
        <v/>
      </c>
      <c r="F692" s="3" t="str">
        <f t="shared" si="33"/>
        <v/>
      </c>
      <c r="G692" s="18" t="str">
        <f>IF(IFERROR(FIND(G$13,INDEX(DATOS!BS:BS,MATCH(CHECKLIST!B692,DATOS!B:B,0),1),1),"")="",IF(IFERROR(FIND("FINADO",INDEX(DATOS!BS:BS,MATCH(CHECKLIST!B692,DATOS!B:B,0),1),1),"")="",IF(IFERROR(FIND("BAJA",INDEX(DATOS!BS:BS,MATCH(CHECKLIST!B692,DATOS!B:B,0),1),1),"")="",IF(IFERROR(FIND("FECHA PEUA",INDEX(DATOS!BS:BS,MATCH(CHECKLIST!B692,DATOS!B:B,0),1),1),"")="",IF(IFERROR(FIND("FIRMA",INDEX(DATOS!BS:BS,MATCH(CHECKLIST!B692,DATOS!B:B,0),1),1),"")="","","FIRMA"),"PEUA"),"BAJA"),"FINADO"),"X")</f>
        <v/>
      </c>
      <c r="H692" s="18" t="str">
        <f>IF(IFERROR(FIND(H$13,INDEX(DATOS!BS:BS,MATCH(CHECKLIST!B692,DATOS!B:B,0),1),1),"")="",IF(IFERROR(FIND("VENCIDA",INDEX(DATOS!AC:AC,MATCH(CHECKLIST!B692,DATOS!B:B,0),1),1),"")="","","VENCIDO"),"X")</f>
        <v/>
      </c>
      <c r="I692" s="18" t="str">
        <f>IF(IFERROR(FIND(I$13,INDEX(DATOS!BS:BS,MATCH(CHECKLIST!B692,DATOS!B:B,0),1),1),"")="","","X")</f>
        <v/>
      </c>
      <c r="J692" s="18" t="str">
        <f>IF(IFERROR(FIND(J$13,INDEX(DATOS!BS:BS,MATCH(CHECKLIST!B692,DATOS!B:B,0),1),1),"")="","","X")</f>
        <v/>
      </c>
      <c r="K692" s="18" t="str">
        <f>IF(IFERROR(FIND(K$13,INDEX(DATOS!BS:BS,MATCH(CHECKLIST!B692,DATOS!B:B,0),1),1),"")="","","X")</f>
        <v/>
      </c>
      <c r="L692" s="18" t="str">
        <f>IF(IFERROR(FIND(L$13,INDEX(DATOS!BS:BS,MATCH(CHECKLIST!B692,DATOS!B:B,0),1),1),"")="","","X")</f>
        <v/>
      </c>
      <c r="M692" s="18" t="str">
        <f>IF(IFERROR(FIND(M$13,INDEX(DATOS!BS:BS,MATCH(CHECKLIST!B692,DATOS!B:B,0),1),1),"")="","","X")</f>
        <v/>
      </c>
      <c r="N692" s="50" t="str">
        <f ca="1">IFERROR(IF(INDEX(DATOS!K:K,MATCH(CHECKLIST!B692,DATOS!B:B,0),1)="","X",IF(INDEX(DATOS!K:K,MATCH(CHECKLIST!B692,DATOS!B:B,0),1)&gt;YEAR(TODAY())-1,"","VENCIDA")),"")</f>
        <v/>
      </c>
      <c r="P692" s="18" t="str">
        <f>IF(B692="","",IF(IFERROR(FIND(P$13,INDEX(DATOS!BS:BS,MATCH(CHECKLIST!B692,DATOS!B:B,0),1),1),"")="","","X"))</f>
        <v/>
      </c>
      <c r="Q692" s="18" t="str">
        <f>IF(B692="","",IF(IFERROR(FIND(Q$13,INDEX(DATOS!BS:BS,MATCH(CHECKLIST!B692,DATOS!B:B,0),1),1),"")="","","X"))</f>
        <v/>
      </c>
      <c r="S692">
        <f t="shared" si="32"/>
        <v>0</v>
      </c>
      <c r="U692" t="str">
        <f t="shared" si="30"/>
        <v/>
      </c>
      <c r="V692" t="str">
        <f t="shared" si="31"/>
        <v/>
      </c>
    </row>
    <row r="693" spans="1:22" x14ac:dyDescent="0.25">
      <c r="A693" s="13">
        <v>680</v>
      </c>
      <c r="B693" t="str">
        <f>IFERROR(INDEX(DATOS!B:B,MATCH(CHECKLIST!A693,DATOS!BM:BM,0),1),"")</f>
        <v/>
      </c>
      <c r="C693" t="str">
        <f>IFERROR(INDEX(DATOS!I:I,MATCH(CHECKLIST!A693,DATOS!BM:BM,0),1),"")</f>
        <v/>
      </c>
      <c r="D693" t="str">
        <f>IFERROR(INDEX(DATOS!R:R,MATCH(CHECKLIST!E693,DATOS!F:F,0),1),"")</f>
        <v/>
      </c>
      <c r="E693" s="17" t="str">
        <f>IFERROR(INDEX(DATOS!F:F,MATCH(CHECKLIST!A693,DATOS!BM:BM,0),1),"")</f>
        <v/>
      </c>
      <c r="F693" s="3" t="str">
        <f t="shared" si="33"/>
        <v/>
      </c>
      <c r="G693" s="18" t="str">
        <f>IF(IFERROR(FIND(G$13,INDEX(DATOS!BS:BS,MATCH(CHECKLIST!B693,DATOS!B:B,0),1),1),"")="",IF(IFERROR(FIND("FINADO",INDEX(DATOS!BS:BS,MATCH(CHECKLIST!B693,DATOS!B:B,0),1),1),"")="",IF(IFERROR(FIND("BAJA",INDEX(DATOS!BS:BS,MATCH(CHECKLIST!B693,DATOS!B:B,0),1),1),"")="",IF(IFERROR(FIND("FECHA PEUA",INDEX(DATOS!BS:BS,MATCH(CHECKLIST!B693,DATOS!B:B,0),1),1),"")="",IF(IFERROR(FIND("FIRMA",INDEX(DATOS!BS:BS,MATCH(CHECKLIST!B693,DATOS!B:B,0),1),1),"")="","","FIRMA"),"PEUA"),"BAJA"),"FINADO"),"X")</f>
        <v/>
      </c>
      <c r="H693" s="18" t="str">
        <f>IF(IFERROR(FIND(H$13,INDEX(DATOS!BS:BS,MATCH(CHECKLIST!B693,DATOS!B:B,0),1),1),"")="",IF(IFERROR(FIND("VENCIDA",INDEX(DATOS!AC:AC,MATCH(CHECKLIST!B693,DATOS!B:B,0),1),1),"")="","","VENCIDO"),"X")</f>
        <v/>
      </c>
      <c r="I693" s="18" t="str">
        <f>IF(IFERROR(FIND(I$13,INDEX(DATOS!BS:BS,MATCH(CHECKLIST!B693,DATOS!B:B,0),1),1),"")="","","X")</f>
        <v/>
      </c>
      <c r="J693" s="18" t="str">
        <f>IF(IFERROR(FIND(J$13,INDEX(DATOS!BS:BS,MATCH(CHECKLIST!B693,DATOS!B:B,0),1),1),"")="","","X")</f>
        <v/>
      </c>
      <c r="K693" s="18" t="str">
        <f>IF(IFERROR(FIND(K$13,INDEX(DATOS!BS:BS,MATCH(CHECKLIST!B693,DATOS!B:B,0),1),1),"")="","","X")</f>
        <v/>
      </c>
      <c r="L693" s="18" t="str">
        <f>IF(IFERROR(FIND(L$13,INDEX(DATOS!BS:BS,MATCH(CHECKLIST!B693,DATOS!B:B,0),1),1),"")="","","X")</f>
        <v/>
      </c>
      <c r="M693" s="18" t="str">
        <f>IF(IFERROR(FIND(M$13,INDEX(DATOS!BS:BS,MATCH(CHECKLIST!B693,DATOS!B:B,0),1),1),"")="","","X")</f>
        <v/>
      </c>
      <c r="N693" s="50" t="str">
        <f ca="1">IFERROR(IF(INDEX(DATOS!K:K,MATCH(CHECKLIST!B693,DATOS!B:B,0),1)="","X",IF(INDEX(DATOS!K:K,MATCH(CHECKLIST!B693,DATOS!B:B,0),1)&gt;YEAR(TODAY())-1,"","VENCIDA")),"")</f>
        <v/>
      </c>
      <c r="P693" s="18" t="str">
        <f>IF(B693="","",IF(IFERROR(FIND(P$13,INDEX(DATOS!BS:BS,MATCH(CHECKLIST!B693,DATOS!B:B,0),1),1),"")="","","X"))</f>
        <v/>
      </c>
      <c r="Q693" s="18" t="str">
        <f>IF(B693="","",IF(IFERROR(FIND(Q$13,INDEX(DATOS!BS:BS,MATCH(CHECKLIST!B693,DATOS!B:B,0),1),1),"")="","","X"))</f>
        <v/>
      </c>
      <c r="R693" t="str">
        <f>IF(B693="","",1)</f>
        <v/>
      </c>
      <c r="S693" t="str">
        <f t="shared" si="32"/>
        <v/>
      </c>
      <c r="U693" t="str">
        <f t="shared" si="30"/>
        <v/>
      </c>
      <c r="V693" t="str">
        <f t="shared" si="31"/>
        <v/>
      </c>
    </row>
    <row r="694" spans="1:22" x14ac:dyDescent="0.25">
      <c r="A694" s="13">
        <v>681</v>
      </c>
      <c r="B694" t="str">
        <f>IFERROR(INDEX(DATOS!B:B,MATCH(CHECKLIST!A694,DATOS!BM:BM,0),1),"")</f>
        <v/>
      </c>
      <c r="C694" t="str">
        <f>IFERROR(INDEX(DATOS!I:I,MATCH(CHECKLIST!A694,DATOS!BM:BM,0),1),"")</f>
        <v/>
      </c>
      <c r="D694" t="str">
        <f>IFERROR(INDEX(DATOS!R:R,MATCH(CHECKLIST!E694,DATOS!F:F,0),1),"")</f>
        <v/>
      </c>
      <c r="E694" s="17" t="str">
        <f>IFERROR(INDEX(DATOS!F:F,MATCH(CHECKLIST!A694,DATOS!BM:BM,0),1),"")</f>
        <v/>
      </c>
      <c r="F694" s="3" t="str">
        <f t="shared" si="33"/>
        <v/>
      </c>
      <c r="G694" s="18" t="str">
        <f>IF(IFERROR(FIND(G$13,INDEX(DATOS!BS:BS,MATCH(CHECKLIST!B694,DATOS!B:B,0),1),1),"")="",IF(IFERROR(FIND("FINADO",INDEX(DATOS!BS:BS,MATCH(CHECKLIST!B694,DATOS!B:B,0),1),1),"")="",IF(IFERROR(FIND("BAJA",INDEX(DATOS!BS:BS,MATCH(CHECKLIST!B694,DATOS!B:B,0),1),1),"")="",IF(IFERROR(FIND("FECHA PEUA",INDEX(DATOS!BS:BS,MATCH(CHECKLIST!B694,DATOS!B:B,0),1),1),"")="",IF(IFERROR(FIND("FIRMA",INDEX(DATOS!BS:BS,MATCH(CHECKLIST!B694,DATOS!B:B,0),1),1),"")="","","FIRMA"),"PEUA"),"BAJA"),"FINADO"),"X")</f>
        <v/>
      </c>
      <c r="H694" s="18" t="str">
        <f>IF(IFERROR(FIND(H$13,INDEX(DATOS!BS:BS,MATCH(CHECKLIST!B694,DATOS!B:B,0),1),1),"")="",IF(IFERROR(FIND("VENCIDA",INDEX(DATOS!AC:AC,MATCH(CHECKLIST!B694,DATOS!B:B,0),1),1),"")="","","VENCIDO"),"X")</f>
        <v/>
      </c>
      <c r="I694" s="18" t="str">
        <f>IF(IFERROR(FIND(I$13,INDEX(DATOS!BS:BS,MATCH(CHECKLIST!B694,DATOS!B:B,0),1),1),"")="","","X")</f>
        <v/>
      </c>
      <c r="J694" s="18" t="str">
        <f>IF(IFERROR(FIND(J$13,INDEX(DATOS!BS:BS,MATCH(CHECKLIST!B694,DATOS!B:B,0),1),1),"")="","","X")</f>
        <v/>
      </c>
      <c r="K694" s="18" t="str">
        <f>IF(IFERROR(FIND(K$13,INDEX(DATOS!BS:BS,MATCH(CHECKLIST!B694,DATOS!B:B,0),1),1),"")="","","X")</f>
        <v/>
      </c>
      <c r="L694" s="18" t="str">
        <f>IF(IFERROR(FIND(L$13,INDEX(DATOS!BS:BS,MATCH(CHECKLIST!B694,DATOS!B:B,0),1),1),"")="","","X")</f>
        <v/>
      </c>
      <c r="M694" s="18" t="str">
        <f>IF(IFERROR(FIND(M$13,INDEX(DATOS!BS:BS,MATCH(CHECKLIST!B694,DATOS!B:B,0),1),1),"")="","","X")</f>
        <v/>
      </c>
      <c r="N694" s="50" t="str">
        <f ca="1">IFERROR(IF(INDEX(DATOS!K:K,MATCH(CHECKLIST!B694,DATOS!B:B,0),1)="","X",IF(INDEX(DATOS!K:K,MATCH(CHECKLIST!B694,DATOS!B:B,0),1)&gt;YEAR(TODAY())-1,"","VENCIDA")),"")</f>
        <v/>
      </c>
      <c r="P694" s="18" t="str">
        <f>IF(B694="","",IF(IFERROR(FIND(P$13,INDEX(DATOS!BS:BS,MATCH(CHECKLIST!B694,DATOS!B:B,0),1),1),"")="","","X"))</f>
        <v/>
      </c>
      <c r="Q694" s="18" t="str">
        <f>IF(B694="","",IF(IFERROR(FIND(Q$13,INDEX(DATOS!BS:BS,MATCH(CHECKLIST!B694,DATOS!B:B,0),1),1),"")="","","X"))</f>
        <v/>
      </c>
      <c r="S694">
        <f t="shared" si="32"/>
        <v>0</v>
      </c>
      <c r="U694" t="str">
        <f t="shared" si="30"/>
        <v/>
      </c>
      <c r="V694" t="str">
        <f t="shared" si="31"/>
        <v/>
      </c>
    </row>
    <row r="695" spans="1:22" x14ac:dyDescent="0.25">
      <c r="A695" s="13">
        <v>682</v>
      </c>
      <c r="B695" t="str">
        <f>IFERROR(INDEX(DATOS!B:B,MATCH(CHECKLIST!A695,DATOS!BM:BM,0),1),"")</f>
        <v/>
      </c>
      <c r="C695" t="str">
        <f>IFERROR(INDEX(DATOS!I:I,MATCH(CHECKLIST!A695,DATOS!BM:BM,0),1),"")</f>
        <v/>
      </c>
      <c r="D695" t="str">
        <f>IFERROR(INDEX(DATOS!R:R,MATCH(CHECKLIST!E695,DATOS!F:F,0),1),"")</f>
        <v/>
      </c>
      <c r="E695" s="17" t="str">
        <f>IFERROR(INDEX(DATOS!F:F,MATCH(CHECKLIST!A695,DATOS!BM:BM,0),1),"")</f>
        <v/>
      </c>
      <c r="F695" s="3" t="str">
        <f t="shared" si="33"/>
        <v/>
      </c>
      <c r="G695" s="18" t="str">
        <f>IF(IFERROR(FIND(G$13,INDEX(DATOS!BS:BS,MATCH(CHECKLIST!B695,DATOS!B:B,0),1),1),"")="",IF(IFERROR(FIND("FINADO",INDEX(DATOS!BS:BS,MATCH(CHECKLIST!B695,DATOS!B:B,0),1),1),"")="",IF(IFERROR(FIND("BAJA",INDEX(DATOS!BS:BS,MATCH(CHECKLIST!B695,DATOS!B:B,0),1),1),"")="",IF(IFERROR(FIND("FECHA PEUA",INDEX(DATOS!BS:BS,MATCH(CHECKLIST!B695,DATOS!B:B,0),1),1),"")="",IF(IFERROR(FIND("FIRMA",INDEX(DATOS!BS:BS,MATCH(CHECKLIST!B695,DATOS!B:B,0),1),1),"")="","","FIRMA"),"PEUA"),"BAJA"),"FINADO"),"X")</f>
        <v/>
      </c>
      <c r="H695" s="18" t="str">
        <f>IF(IFERROR(FIND(H$13,INDEX(DATOS!BS:BS,MATCH(CHECKLIST!B695,DATOS!B:B,0),1),1),"")="",IF(IFERROR(FIND("VENCIDA",INDEX(DATOS!AC:AC,MATCH(CHECKLIST!B695,DATOS!B:B,0),1),1),"")="","","VENCIDO"),"X")</f>
        <v/>
      </c>
      <c r="I695" s="18" t="str">
        <f>IF(IFERROR(FIND(I$13,INDEX(DATOS!BS:BS,MATCH(CHECKLIST!B695,DATOS!B:B,0),1),1),"")="","","X")</f>
        <v/>
      </c>
      <c r="J695" s="18" t="str">
        <f>IF(IFERROR(FIND(J$13,INDEX(DATOS!BS:BS,MATCH(CHECKLIST!B695,DATOS!B:B,0),1),1),"")="","","X")</f>
        <v/>
      </c>
      <c r="K695" s="18" t="str">
        <f>IF(IFERROR(FIND(K$13,INDEX(DATOS!BS:BS,MATCH(CHECKLIST!B695,DATOS!B:B,0),1),1),"")="","","X")</f>
        <v/>
      </c>
      <c r="L695" s="18" t="str">
        <f>IF(IFERROR(FIND(L$13,INDEX(DATOS!BS:BS,MATCH(CHECKLIST!B695,DATOS!B:B,0),1),1),"")="","","X")</f>
        <v/>
      </c>
      <c r="M695" s="18" t="str">
        <f>IF(IFERROR(FIND(M$13,INDEX(DATOS!BS:BS,MATCH(CHECKLIST!B695,DATOS!B:B,0),1),1),"")="","","X")</f>
        <v/>
      </c>
      <c r="N695" s="50" t="str">
        <f ca="1">IFERROR(IF(INDEX(DATOS!K:K,MATCH(CHECKLIST!B695,DATOS!B:B,0),1)="","X",IF(INDEX(DATOS!K:K,MATCH(CHECKLIST!B695,DATOS!B:B,0),1)&gt;YEAR(TODAY())-1,"","VENCIDA")),"")</f>
        <v/>
      </c>
      <c r="P695" s="18" t="str">
        <f>IF(B695="","",IF(IFERROR(FIND(P$13,INDEX(DATOS!BS:BS,MATCH(CHECKLIST!B695,DATOS!B:B,0),1),1),"")="","","X"))</f>
        <v/>
      </c>
      <c r="Q695" s="18" t="str">
        <f>IF(B695="","",IF(IFERROR(FIND(Q$13,INDEX(DATOS!BS:BS,MATCH(CHECKLIST!B695,DATOS!B:B,0),1),1),"")="","","X"))</f>
        <v/>
      </c>
      <c r="R695" t="str">
        <f>IF(B695="","",1)</f>
        <v/>
      </c>
      <c r="S695" t="str">
        <f t="shared" si="32"/>
        <v/>
      </c>
      <c r="U695" t="str">
        <f t="shared" si="30"/>
        <v/>
      </c>
      <c r="V695" t="str">
        <f t="shared" si="31"/>
        <v/>
      </c>
    </row>
    <row r="696" spans="1:22" x14ac:dyDescent="0.25">
      <c r="A696" s="13">
        <v>683</v>
      </c>
      <c r="B696" t="str">
        <f>IFERROR(INDEX(DATOS!B:B,MATCH(CHECKLIST!A696,DATOS!BM:BM,0),1),"")</f>
        <v/>
      </c>
      <c r="C696" t="str">
        <f>IFERROR(INDEX(DATOS!I:I,MATCH(CHECKLIST!A696,DATOS!BM:BM,0),1),"")</f>
        <v/>
      </c>
      <c r="D696" t="str">
        <f>IFERROR(INDEX(DATOS!R:R,MATCH(CHECKLIST!E696,DATOS!F:F,0),1),"")</f>
        <v/>
      </c>
      <c r="E696" s="17" t="str">
        <f>IFERROR(INDEX(DATOS!F:F,MATCH(CHECKLIST!A696,DATOS!BM:BM,0),1),"")</f>
        <v/>
      </c>
      <c r="F696" s="3" t="str">
        <f t="shared" si="33"/>
        <v/>
      </c>
      <c r="G696" s="18" t="str">
        <f>IF(IFERROR(FIND(G$13,INDEX(DATOS!BS:BS,MATCH(CHECKLIST!B696,DATOS!B:B,0),1),1),"")="",IF(IFERROR(FIND("FINADO",INDEX(DATOS!BS:BS,MATCH(CHECKLIST!B696,DATOS!B:B,0),1),1),"")="",IF(IFERROR(FIND("BAJA",INDEX(DATOS!BS:BS,MATCH(CHECKLIST!B696,DATOS!B:B,0),1),1),"")="",IF(IFERROR(FIND("FECHA PEUA",INDEX(DATOS!BS:BS,MATCH(CHECKLIST!B696,DATOS!B:B,0),1),1),"")="",IF(IFERROR(FIND("FIRMA",INDEX(DATOS!BS:BS,MATCH(CHECKLIST!B696,DATOS!B:B,0),1),1),"")="","","FIRMA"),"PEUA"),"BAJA"),"FINADO"),"X")</f>
        <v/>
      </c>
      <c r="H696" s="18" t="str">
        <f>IF(IFERROR(FIND(H$13,INDEX(DATOS!BS:BS,MATCH(CHECKLIST!B696,DATOS!B:B,0),1),1),"")="",IF(IFERROR(FIND("VENCIDA",INDEX(DATOS!AC:AC,MATCH(CHECKLIST!B696,DATOS!B:B,0),1),1),"")="","","VENCIDO"),"X")</f>
        <v/>
      </c>
      <c r="I696" s="18" t="str">
        <f>IF(IFERROR(FIND(I$13,INDEX(DATOS!BS:BS,MATCH(CHECKLIST!B696,DATOS!B:B,0),1),1),"")="","","X")</f>
        <v/>
      </c>
      <c r="J696" s="18" t="str">
        <f>IF(IFERROR(FIND(J$13,INDEX(DATOS!BS:BS,MATCH(CHECKLIST!B696,DATOS!B:B,0),1),1),"")="","","X")</f>
        <v/>
      </c>
      <c r="K696" s="18" t="str">
        <f>IF(IFERROR(FIND(K$13,INDEX(DATOS!BS:BS,MATCH(CHECKLIST!B696,DATOS!B:B,0),1),1),"")="","","X")</f>
        <v/>
      </c>
      <c r="L696" s="18" t="str">
        <f>IF(IFERROR(FIND(L$13,INDEX(DATOS!BS:BS,MATCH(CHECKLIST!B696,DATOS!B:B,0),1),1),"")="","","X")</f>
        <v/>
      </c>
      <c r="M696" s="18" t="str">
        <f>IF(IFERROR(FIND(M$13,INDEX(DATOS!BS:BS,MATCH(CHECKLIST!B696,DATOS!B:B,0),1),1),"")="","","X")</f>
        <v/>
      </c>
      <c r="N696" s="50" t="str">
        <f ca="1">IFERROR(IF(INDEX(DATOS!K:K,MATCH(CHECKLIST!B696,DATOS!B:B,0),1)="","X",IF(INDEX(DATOS!K:K,MATCH(CHECKLIST!B696,DATOS!B:B,0),1)&gt;YEAR(TODAY())-1,"","VENCIDA")),"")</f>
        <v/>
      </c>
      <c r="P696" s="18" t="str">
        <f>IF(B696="","",IF(IFERROR(FIND(P$13,INDEX(DATOS!BS:BS,MATCH(CHECKLIST!B696,DATOS!B:B,0),1),1),"")="","","X"))</f>
        <v/>
      </c>
      <c r="Q696" s="18" t="str">
        <f>IF(B696="","",IF(IFERROR(FIND(Q$13,INDEX(DATOS!BS:BS,MATCH(CHECKLIST!B696,DATOS!B:B,0),1),1),"")="","","X"))</f>
        <v/>
      </c>
      <c r="S696">
        <f t="shared" si="32"/>
        <v>0</v>
      </c>
      <c r="U696" t="str">
        <f t="shared" si="30"/>
        <v/>
      </c>
      <c r="V696" t="str">
        <f t="shared" si="31"/>
        <v/>
      </c>
    </row>
    <row r="697" spans="1:22" x14ac:dyDescent="0.25">
      <c r="A697" s="13">
        <v>684</v>
      </c>
      <c r="B697" t="str">
        <f>IFERROR(INDEX(DATOS!B:B,MATCH(CHECKLIST!A697,DATOS!BM:BM,0),1),"")</f>
        <v/>
      </c>
      <c r="C697" t="str">
        <f>IFERROR(INDEX(DATOS!I:I,MATCH(CHECKLIST!A697,DATOS!BM:BM,0),1),"")</f>
        <v/>
      </c>
      <c r="D697" t="str">
        <f>IFERROR(INDEX(DATOS!R:R,MATCH(CHECKLIST!E697,DATOS!F:F,0),1),"")</f>
        <v/>
      </c>
      <c r="E697" s="17" t="str">
        <f>IFERROR(INDEX(DATOS!F:F,MATCH(CHECKLIST!A697,DATOS!BM:BM,0),1),"")</f>
        <v/>
      </c>
      <c r="F697" s="3" t="str">
        <f t="shared" si="33"/>
        <v/>
      </c>
      <c r="G697" s="18" t="str">
        <f>IF(IFERROR(FIND(G$13,INDEX(DATOS!BS:BS,MATCH(CHECKLIST!B697,DATOS!B:B,0),1),1),"")="",IF(IFERROR(FIND("FINADO",INDEX(DATOS!BS:BS,MATCH(CHECKLIST!B697,DATOS!B:B,0),1),1),"")="",IF(IFERROR(FIND("BAJA",INDEX(DATOS!BS:BS,MATCH(CHECKLIST!B697,DATOS!B:B,0),1),1),"")="",IF(IFERROR(FIND("FECHA PEUA",INDEX(DATOS!BS:BS,MATCH(CHECKLIST!B697,DATOS!B:B,0),1),1),"")="",IF(IFERROR(FIND("FIRMA",INDEX(DATOS!BS:BS,MATCH(CHECKLIST!B697,DATOS!B:B,0),1),1),"")="","","FIRMA"),"PEUA"),"BAJA"),"FINADO"),"X")</f>
        <v/>
      </c>
      <c r="H697" s="18" t="str">
        <f>IF(IFERROR(FIND(H$13,INDEX(DATOS!BS:BS,MATCH(CHECKLIST!B697,DATOS!B:B,0),1),1),"")="",IF(IFERROR(FIND("VENCIDA",INDEX(DATOS!AC:AC,MATCH(CHECKLIST!B697,DATOS!B:B,0),1),1),"")="","","VENCIDO"),"X")</f>
        <v/>
      </c>
      <c r="I697" s="18" t="str">
        <f>IF(IFERROR(FIND(I$13,INDEX(DATOS!BS:BS,MATCH(CHECKLIST!B697,DATOS!B:B,0),1),1),"")="","","X")</f>
        <v/>
      </c>
      <c r="J697" s="18" t="str">
        <f>IF(IFERROR(FIND(J$13,INDEX(DATOS!BS:BS,MATCH(CHECKLIST!B697,DATOS!B:B,0),1),1),"")="","","X")</f>
        <v/>
      </c>
      <c r="K697" s="18" t="str">
        <f>IF(IFERROR(FIND(K$13,INDEX(DATOS!BS:BS,MATCH(CHECKLIST!B697,DATOS!B:B,0),1),1),"")="","","X")</f>
        <v/>
      </c>
      <c r="L697" s="18" t="str">
        <f>IF(IFERROR(FIND(L$13,INDEX(DATOS!BS:BS,MATCH(CHECKLIST!B697,DATOS!B:B,0),1),1),"")="","","X")</f>
        <v/>
      </c>
      <c r="M697" s="18" t="str">
        <f>IF(IFERROR(FIND(M$13,INDEX(DATOS!BS:BS,MATCH(CHECKLIST!B697,DATOS!B:B,0),1),1),"")="","","X")</f>
        <v/>
      </c>
      <c r="N697" s="50" t="str">
        <f ca="1">IFERROR(IF(INDEX(DATOS!K:K,MATCH(CHECKLIST!B697,DATOS!B:B,0),1)="","X",IF(INDEX(DATOS!K:K,MATCH(CHECKLIST!B697,DATOS!B:B,0),1)&gt;YEAR(TODAY())-1,"","VENCIDA")),"")</f>
        <v/>
      </c>
      <c r="P697" s="18" t="str">
        <f>IF(B697="","",IF(IFERROR(FIND(P$13,INDEX(DATOS!BS:BS,MATCH(CHECKLIST!B697,DATOS!B:B,0),1),1),"")="","","X"))</f>
        <v/>
      </c>
      <c r="Q697" s="18" t="str">
        <f>IF(B697="","",IF(IFERROR(FIND(Q$13,INDEX(DATOS!BS:BS,MATCH(CHECKLIST!B697,DATOS!B:B,0),1),1),"")="","","X"))</f>
        <v/>
      </c>
      <c r="R697" t="str">
        <f>IF(B697="","",1)</f>
        <v/>
      </c>
      <c r="S697" t="str">
        <f t="shared" si="32"/>
        <v/>
      </c>
      <c r="U697" t="str">
        <f t="shared" si="30"/>
        <v/>
      </c>
      <c r="V697" t="str">
        <f t="shared" si="31"/>
        <v/>
      </c>
    </row>
    <row r="698" spans="1:22" x14ac:dyDescent="0.25">
      <c r="A698" s="13">
        <v>685</v>
      </c>
      <c r="B698" t="str">
        <f>IFERROR(INDEX(DATOS!B:B,MATCH(CHECKLIST!A698,DATOS!BM:BM,0),1),"")</f>
        <v/>
      </c>
      <c r="C698" t="str">
        <f>IFERROR(INDEX(DATOS!I:I,MATCH(CHECKLIST!A698,DATOS!BM:BM,0),1),"")</f>
        <v/>
      </c>
      <c r="D698" t="str">
        <f>IFERROR(INDEX(DATOS!R:R,MATCH(CHECKLIST!E698,DATOS!F:F,0),1),"")</f>
        <v/>
      </c>
      <c r="E698" s="17" t="str">
        <f>IFERROR(INDEX(DATOS!F:F,MATCH(CHECKLIST!A698,DATOS!BM:BM,0),1),"")</f>
        <v/>
      </c>
      <c r="F698" s="3" t="str">
        <f t="shared" si="33"/>
        <v/>
      </c>
      <c r="G698" s="18" t="str">
        <f>IF(IFERROR(FIND(G$13,INDEX(DATOS!BS:BS,MATCH(CHECKLIST!B698,DATOS!B:B,0),1),1),"")="",IF(IFERROR(FIND("FINADO",INDEX(DATOS!BS:BS,MATCH(CHECKLIST!B698,DATOS!B:B,0),1),1),"")="",IF(IFERROR(FIND("BAJA",INDEX(DATOS!BS:BS,MATCH(CHECKLIST!B698,DATOS!B:B,0),1),1),"")="",IF(IFERROR(FIND("FECHA PEUA",INDEX(DATOS!BS:BS,MATCH(CHECKLIST!B698,DATOS!B:B,0),1),1),"")="",IF(IFERROR(FIND("FIRMA",INDEX(DATOS!BS:BS,MATCH(CHECKLIST!B698,DATOS!B:B,0),1),1),"")="","","FIRMA"),"PEUA"),"BAJA"),"FINADO"),"X")</f>
        <v/>
      </c>
      <c r="H698" s="18" t="str">
        <f>IF(IFERROR(FIND(H$13,INDEX(DATOS!BS:BS,MATCH(CHECKLIST!B698,DATOS!B:B,0),1),1),"")="",IF(IFERROR(FIND("VENCIDA",INDEX(DATOS!AC:AC,MATCH(CHECKLIST!B698,DATOS!B:B,0),1),1),"")="","","VENCIDO"),"X")</f>
        <v/>
      </c>
      <c r="I698" s="18" t="str">
        <f>IF(IFERROR(FIND(I$13,INDEX(DATOS!BS:BS,MATCH(CHECKLIST!B698,DATOS!B:B,0),1),1),"")="","","X")</f>
        <v/>
      </c>
      <c r="J698" s="18" t="str">
        <f>IF(IFERROR(FIND(J$13,INDEX(DATOS!BS:BS,MATCH(CHECKLIST!B698,DATOS!B:B,0),1),1),"")="","","X")</f>
        <v/>
      </c>
      <c r="K698" s="18" t="str">
        <f>IF(IFERROR(FIND(K$13,INDEX(DATOS!BS:BS,MATCH(CHECKLIST!B698,DATOS!B:B,0),1),1),"")="","","X")</f>
        <v/>
      </c>
      <c r="L698" s="18" t="str">
        <f>IF(IFERROR(FIND(L$13,INDEX(DATOS!BS:BS,MATCH(CHECKLIST!B698,DATOS!B:B,0),1),1),"")="","","X")</f>
        <v/>
      </c>
      <c r="M698" s="18" t="str">
        <f>IF(IFERROR(FIND(M$13,INDEX(DATOS!BS:BS,MATCH(CHECKLIST!B698,DATOS!B:B,0),1),1),"")="","","X")</f>
        <v/>
      </c>
      <c r="N698" s="50" t="str">
        <f ca="1">IFERROR(IF(INDEX(DATOS!K:K,MATCH(CHECKLIST!B698,DATOS!B:B,0),1)="","X",IF(INDEX(DATOS!K:K,MATCH(CHECKLIST!B698,DATOS!B:B,0),1)&gt;YEAR(TODAY())-1,"","VENCIDA")),"")</f>
        <v/>
      </c>
      <c r="P698" s="18" t="str">
        <f>IF(B698="","",IF(IFERROR(FIND(P$13,INDEX(DATOS!BS:BS,MATCH(CHECKLIST!B698,DATOS!B:B,0),1),1),"")="","","X"))</f>
        <v/>
      </c>
      <c r="Q698" s="18" t="str">
        <f>IF(B698="","",IF(IFERROR(FIND(Q$13,INDEX(DATOS!BS:BS,MATCH(CHECKLIST!B698,DATOS!B:B,0),1),1),"")="","","X"))</f>
        <v/>
      </c>
      <c r="S698">
        <f t="shared" si="32"/>
        <v>0</v>
      </c>
      <c r="U698" t="str">
        <f t="shared" si="30"/>
        <v/>
      </c>
      <c r="V698" t="str">
        <f t="shared" si="31"/>
        <v/>
      </c>
    </row>
    <row r="699" spans="1:22" x14ac:dyDescent="0.25">
      <c r="A699" s="13">
        <v>686</v>
      </c>
      <c r="B699" t="str">
        <f>IFERROR(INDEX(DATOS!B:B,MATCH(CHECKLIST!A699,DATOS!BM:BM,0),1),"")</f>
        <v/>
      </c>
      <c r="C699" t="str">
        <f>IFERROR(INDEX(DATOS!I:I,MATCH(CHECKLIST!A699,DATOS!BM:BM,0),1),"")</f>
        <v/>
      </c>
      <c r="D699" t="str">
        <f>IFERROR(INDEX(DATOS!R:R,MATCH(CHECKLIST!E699,DATOS!F:F,0),1),"")</f>
        <v/>
      </c>
      <c r="E699" s="17" t="str">
        <f>IFERROR(INDEX(DATOS!F:F,MATCH(CHECKLIST!A699,DATOS!BM:BM,0),1),"")</f>
        <v/>
      </c>
      <c r="F699" s="3" t="str">
        <f t="shared" si="33"/>
        <v/>
      </c>
      <c r="G699" s="18" t="str">
        <f>IF(IFERROR(FIND(G$13,INDEX(DATOS!BS:BS,MATCH(CHECKLIST!B699,DATOS!B:B,0),1),1),"")="",IF(IFERROR(FIND("FINADO",INDEX(DATOS!BS:BS,MATCH(CHECKLIST!B699,DATOS!B:B,0),1),1),"")="",IF(IFERROR(FIND("BAJA",INDEX(DATOS!BS:BS,MATCH(CHECKLIST!B699,DATOS!B:B,0),1),1),"")="",IF(IFERROR(FIND("FECHA PEUA",INDEX(DATOS!BS:BS,MATCH(CHECKLIST!B699,DATOS!B:B,0),1),1),"")="",IF(IFERROR(FIND("FIRMA",INDEX(DATOS!BS:BS,MATCH(CHECKLIST!B699,DATOS!B:B,0),1),1),"")="","","FIRMA"),"PEUA"),"BAJA"),"FINADO"),"X")</f>
        <v/>
      </c>
      <c r="H699" s="18" t="str">
        <f>IF(IFERROR(FIND(H$13,INDEX(DATOS!BS:BS,MATCH(CHECKLIST!B699,DATOS!B:B,0),1),1),"")="",IF(IFERROR(FIND("VENCIDA",INDEX(DATOS!AC:AC,MATCH(CHECKLIST!B699,DATOS!B:B,0),1),1),"")="","","VENCIDO"),"X")</f>
        <v/>
      </c>
      <c r="I699" s="18" t="str">
        <f>IF(IFERROR(FIND(I$13,INDEX(DATOS!BS:BS,MATCH(CHECKLIST!B699,DATOS!B:B,0),1),1),"")="","","X")</f>
        <v/>
      </c>
      <c r="J699" s="18" t="str">
        <f>IF(IFERROR(FIND(J$13,INDEX(DATOS!BS:BS,MATCH(CHECKLIST!B699,DATOS!B:B,0),1),1),"")="","","X")</f>
        <v/>
      </c>
      <c r="K699" s="18" t="str">
        <f>IF(IFERROR(FIND(K$13,INDEX(DATOS!BS:BS,MATCH(CHECKLIST!B699,DATOS!B:B,0),1),1),"")="","","X")</f>
        <v/>
      </c>
      <c r="L699" s="18" t="str">
        <f>IF(IFERROR(FIND(L$13,INDEX(DATOS!BS:BS,MATCH(CHECKLIST!B699,DATOS!B:B,0),1),1),"")="","","X")</f>
        <v/>
      </c>
      <c r="M699" s="18" t="str">
        <f>IF(IFERROR(FIND(M$13,INDEX(DATOS!BS:BS,MATCH(CHECKLIST!B699,DATOS!B:B,0),1),1),"")="","","X")</f>
        <v/>
      </c>
      <c r="N699" s="50" t="str">
        <f ca="1">IFERROR(IF(INDEX(DATOS!K:K,MATCH(CHECKLIST!B699,DATOS!B:B,0),1)="","X",IF(INDEX(DATOS!K:K,MATCH(CHECKLIST!B699,DATOS!B:B,0),1)&gt;YEAR(TODAY())-1,"","VENCIDA")),"")</f>
        <v/>
      </c>
      <c r="P699" s="18" t="str">
        <f>IF(B699="","",IF(IFERROR(FIND(P$13,INDEX(DATOS!BS:BS,MATCH(CHECKLIST!B699,DATOS!B:B,0),1),1),"")="","","X"))</f>
        <v/>
      </c>
      <c r="Q699" s="18" t="str">
        <f>IF(B699="","",IF(IFERROR(FIND(Q$13,INDEX(DATOS!BS:BS,MATCH(CHECKLIST!B699,DATOS!B:B,0),1),1),"")="","","X"))</f>
        <v/>
      </c>
      <c r="R699" t="str">
        <f>IF(B699="","",1)</f>
        <v/>
      </c>
      <c r="S699" t="str">
        <f t="shared" si="32"/>
        <v/>
      </c>
      <c r="U699" t="str">
        <f t="shared" si="30"/>
        <v/>
      </c>
      <c r="V699" t="str">
        <f t="shared" si="31"/>
        <v/>
      </c>
    </row>
    <row r="700" spans="1:22" x14ac:dyDescent="0.25">
      <c r="A700" s="13">
        <v>687</v>
      </c>
      <c r="B700" t="str">
        <f>IFERROR(INDEX(DATOS!B:B,MATCH(CHECKLIST!A700,DATOS!BM:BM,0),1),"")</f>
        <v/>
      </c>
      <c r="C700" t="str">
        <f>IFERROR(INDEX(DATOS!I:I,MATCH(CHECKLIST!A700,DATOS!BM:BM,0),1),"")</f>
        <v/>
      </c>
      <c r="D700" t="str">
        <f>IFERROR(INDEX(DATOS!R:R,MATCH(CHECKLIST!E700,DATOS!F:F,0),1),"")</f>
        <v/>
      </c>
      <c r="E700" s="17" t="str">
        <f>IFERROR(INDEX(DATOS!F:F,MATCH(CHECKLIST!A700,DATOS!BM:BM,0),1),"")</f>
        <v/>
      </c>
      <c r="F700" s="3" t="str">
        <f t="shared" si="33"/>
        <v/>
      </c>
      <c r="G700" s="18" t="str">
        <f>IF(IFERROR(FIND(G$13,INDEX(DATOS!BS:BS,MATCH(CHECKLIST!B700,DATOS!B:B,0),1),1),"")="",IF(IFERROR(FIND("FINADO",INDEX(DATOS!BS:BS,MATCH(CHECKLIST!B700,DATOS!B:B,0),1),1),"")="",IF(IFERROR(FIND("BAJA",INDEX(DATOS!BS:BS,MATCH(CHECKLIST!B700,DATOS!B:B,0),1),1),"")="",IF(IFERROR(FIND("FECHA PEUA",INDEX(DATOS!BS:BS,MATCH(CHECKLIST!B700,DATOS!B:B,0),1),1),"")="",IF(IFERROR(FIND("FIRMA",INDEX(DATOS!BS:BS,MATCH(CHECKLIST!B700,DATOS!B:B,0),1),1),"")="","","FIRMA"),"PEUA"),"BAJA"),"FINADO"),"X")</f>
        <v/>
      </c>
      <c r="H700" s="18" t="str">
        <f>IF(IFERROR(FIND(H$13,INDEX(DATOS!BS:BS,MATCH(CHECKLIST!B700,DATOS!B:B,0),1),1),"")="",IF(IFERROR(FIND("VENCIDA",INDEX(DATOS!AC:AC,MATCH(CHECKLIST!B700,DATOS!B:B,0),1),1),"")="","","VENCIDO"),"X")</f>
        <v/>
      </c>
      <c r="I700" s="18" t="str">
        <f>IF(IFERROR(FIND(I$13,INDEX(DATOS!BS:BS,MATCH(CHECKLIST!B700,DATOS!B:B,0),1),1),"")="","","X")</f>
        <v/>
      </c>
      <c r="J700" s="18" t="str">
        <f>IF(IFERROR(FIND(J$13,INDEX(DATOS!BS:BS,MATCH(CHECKLIST!B700,DATOS!B:B,0),1),1),"")="","","X")</f>
        <v/>
      </c>
      <c r="K700" s="18" t="str">
        <f>IF(IFERROR(FIND(K$13,INDEX(DATOS!BS:BS,MATCH(CHECKLIST!B700,DATOS!B:B,0),1),1),"")="","","X")</f>
        <v/>
      </c>
      <c r="L700" s="18" t="str">
        <f>IF(IFERROR(FIND(L$13,INDEX(DATOS!BS:BS,MATCH(CHECKLIST!B700,DATOS!B:B,0),1),1),"")="","","X")</f>
        <v/>
      </c>
      <c r="M700" s="18" t="str">
        <f>IF(IFERROR(FIND(M$13,INDEX(DATOS!BS:BS,MATCH(CHECKLIST!B700,DATOS!B:B,0),1),1),"")="","","X")</f>
        <v/>
      </c>
      <c r="N700" s="50" t="str">
        <f ca="1">IFERROR(IF(INDEX(DATOS!K:K,MATCH(CHECKLIST!B700,DATOS!B:B,0),1)="","X",IF(INDEX(DATOS!K:K,MATCH(CHECKLIST!B700,DATOS!B:B,0),1)&gt;YEAR(TODAY())-1,"","VENCIDA")),"")</f>
        <v/>
      </c>
      <c r="P700" s="18" t="str">
        <f>IF(B700="","",IF(IFERROR(FIND(P$13,INDEX(DATOS!BS:BS,MATCH(CHECKLIST!B700,DATOS!B:B,0),1),1),"")="","","X"))</f>
        <v/>
      </c>
      <c r="Q700" s="18" t="str">
        <f>IF(B700="","",IF(IFERROR(FIND(Q$13,INDEX(DATOS!BS:BS,MATCH(CHECKLIST!B700,DATOS!B:B,0),1),1),"")="","","X"))</f>
        <v/>
      </c>
      <c r="S700">
        <f t="shared" si="32"/>
        <v>0</v>
      </c>
      <c r="U700" t="str">
        <f t="shared" si="30"/>
        <v/>
      </c>
      <c r="V700" t="str">
        <f t="shared" si="31"/>
        <v/>
      </c>
    </row>
    <row r="701" spans="1:22" x14ac:dyDescent="0.25">
      <c r="A701" s="13">
        <v>688</v>
      </c>
      <c r="B701" t="str">
        <f>IFERROR(INDEX(DATOS!B:B,MATCH(CHECKLIST!A701,DATOS!BM:BM,0),1),"")</f>
        <v/>
      </c>
      <c r="C701" t="str">
        <f>IFERROR(INDEX(DATOS!I:I,MATCH(CHECKLIST!A701,DATOS!BM:BM,0),1),"")</f>
        <v/>
      </c>
      <c r="D701" t="str">
        <f>IFERROR(INDEX(DATOS!R:R,MATCH(CHECKLIST!E701,DATOS!F:F,0),1),"")</f>
        <v/>
      </c>
      <c r="E701" s="17" t="str">
        <f>IFERROR(INDEX(DATOS!F:F,MATCH(CHECKLIST!A701,DATOS!BM:BM,0),1),"")</f>
        <v/>
      </c>
      <c r="F701" s="3" t="str">
        <f t="shared" si="33"/>
        <v/>
      </c>
      <c r="G701" s="18" t="str">
        <f>IF(IFERROR(FIND(G$13,INDEX(DATOS!BS:BS,MATCH(CHECKLIST!B701,DATOS!B:B,0),1),1),"")="",IF(IFERROR(FIND("FINADO",INDEX(DATOS!BS:BS,MATCH(CHECKLIST!B701,DATOS!B:B,0),1),1),"")="",IF(IFERROR(FIND("BAJA",INDEX(DATOS!BS:BS,MATCH(CHECKLIST!B701,DATOS!B:B,0),1),1),"")="",IF(IFERROR(FIND("FECHA PEUA",INDEX(DATOS!BS:BS,MATCH(CHECKLIST!B701,DATOS!B:B,0),1),1),"")="",IF(IFERROR(FIND("FIRMA",INDEX(DATOS!BS:BS,MATCH(CHECKLIST!B701,DATOS!B:B,0),1),1),"")="","","FIRMA"),"PEUA"),"BAJA"),"FINADO"),"X")</f>
        <v/>
      </c>
      <c r="H701" s="18" t="str">
        <f>IF(IFERROR(FIND(H$13,INDEX(DATOS!BS:BS,MATCH(CHECKLIST!B701,DATOS!B:B,0),1),1),"")="",IF(IFERROR(FIND("VENCIDA",INDEX(DATOS!AC:AC,MATCH(CHECKLIST!B701,DATOS!B:B,0),1),1),"")="","","VENCIDO"),"X")</f>
        <v/>
      </c>
      <c r="I701" s="18" t="str">
        <f>IF(IFERROR(FIND(I$13,INDEX(DATOS!BS:BS,MATCH(CHECKLIST!B701,DATOS!B:B,0),1),1),"")="","","X")</f>
        <v/>
      </c>
      <c r="J701" s="18" t="str">
        <f>IF(IFERROR(FIND(J$13,INDEX(DATOS!BS:BS,MATCH(CHECKLIST!B701,DATOS!B:B,0),1),1),"")="","","X")</f>
        <v/>
      </c>
      <c r="K701" s="18" t="str">
        <f>IF(IFERROR(FIND(K$13,INDEX(DATOS!BS:BS,MATCH(CHECKLIST!B701,DATOS!B:B,0),1),1),"")="","","X")</f>
        <v/>
      </c>
      <c r="L701" s="18" t="str">
        <f>IF(IFERROR(FIND(L$13,INDEX(DATOS!BS:BS,MATCH(CHECKLIST!B701,DATOS!B:B,0),1),1),"")="","","X")</f>
        <v/>
      </c>
      <c r="M701" s="18" t="str">
        <f>IF(IFERROR(FIND(M$13,INDEX(DATOS!BS:BS,MATCH(CHECKLIST!B701,DATOS!B:B,0),1),1),"")="","","X")</f>
        <v/>
      </c>
      <c r="N701" s="50" t="str">
        <f ca="1">IFERROR(IF(INDEX(DATOS!K:K,MATCH(CHECKLIST!B701,DATOS!B:B,0),1)="","X",IF(INDEX(DATOS!K:K,MATCH(CHECKLIST!B701,DATOS!B:B,0),1)&gt;YEAR(TODAY())-1,"","VENCIDA")),"")</f>
        <v/>
      </c>
      <c r="P701" s="18" t="str">
        <f>IF(B701="","",IF(IFERROR(FIND(P$13,INDEX(DATOS!BS:BS,MATCH(CHECKLIST!B701,DATOS!B:B,0),1),1),"")="","","X"))</f>
        <v/>
      </c>
      <c r="Q701" s="18" t="str">
        <f>IF(B701="","",IF(IFERROR(FIND(Q$13,INDEX(DATOS!BS:BS,MATCH(CHECKLIST!B701,DATOS!B:B,0),1),1),"")="","","X"))</f>
        <v/>
      </c>
      <c r="R701" t="str">
        <f>IF(B701="","",1)</f>
        <v/>
      </c>
      <c r="S701" t="str">
        <f t="shared" si="32"/>
        <v/>
      </c>
      <c r="U701" t="str">
        <f t="shared" si="30"/>
        <v/>
      </c>
      <c r="V701" t="str">
        <f t="shared" si="31"/>
        <v/>
      </c>
    </row>
    <row r="702" spans="1:22" x14ac:dyDescent="0.25">
      <c r="A702" s="13">
        <v>689</v>
      </c>
      <c r="B702" t="str">
        <f>IFERROR(INDEX(DATOS!B:B,MATCH(CHECKLIST!A702,DATOS!BM:BM,0),1),"")</f>
        <v/>
      </c>
      <c r="C702" t="str">
        <f>IFERROR(INDEX(DATOS!I:I,MATCH(CHECKLIST!A702,DATOS!BM:BM,0),1),"")</f>
        <v/>
      </c>
      <c r="D702" t="str">
        <f>IFERROR(INDEX(DATOS!R:R,MATCH(CHECKLIST!E702,DATOS!F:F,0),1),"")</f>
        <v/>
      </c>
      <c r="E702" s="17" t="str">
        <f>IFERROR(INDEX(DATOS!F:F,MATCH(CHECKLIST!A702,DATOS!BM:BM,0),1),"")</f>
        <v/>
      </c>
      <c r="F702" s="3" t="str">
        <f t="shared" si="33"/>
        <v/>
      </c>
      <c r="G702" s="18" t="str">
        <f>IF(IFERROR(FIND(G$13,INDEX(DATOS!BS:BS,MATCH(CHECKLIST!B702,DATOS!B:B,0),1),1),"")="",IF(IFERROR(FIND("FINADO",INDEX(DATOS!BS:BS,MATCH(CHECKLIST!B702,DATOS!B:B,0),1),1),"")="",IF(IFERROR(FIND("BAJA",INDEX(DATOS!BS:BS,MATCH(CHECKLIST!B702,DATOS!B:B,0),1),1),"")="",IF(IFERROR(FIND("FECHA PEUA",INDEX(DATOS!BS:BS,MATCH(CHECKLIST!B702,DATOS!B:B,0),1),1),"")="",IF(IFERROR(FIND("FIRMA",INDEX(DATOS!BS:BS,MATCH(CHECKLIST!B702,DATOS!B:B,0),1),1),"")="","","FIRMA"),"PEUA"),"BAJA"),"FINADO"),"X")</f>
        <v/>
      </c>
      <c r="H702" s="18" t="str">
        <f>IF(IFERROR(FIND(H$13,INDEX(DATOS!BS:BS,MATCH(CHECKLIST!B702,DATOS!B:B,0),1),1),"")="",IF(IFERROR(FIND("VENCIDA",INDEX(DATOS!AC:AC,MATCH(CHECKLIST!B702,DATOS!B:B,0),1),1),"")="","","VENCIDO"),"X")</f>
        <v/>
      </c>
      <c r="I702" s="18" t="str">
        <f>IF(IFERROR(FIND(I$13,INDEX(DATOS!BS:BS,MATCH(CHECKLIST!B702,DATOS!B:B,0),1),1),"")="","","X")</f>
        <v/>
      </c>
      <c r="J702" s="18" t="str">
        <f>IF(IFERROR(FIND(J$13,INDEX(DATOS!BS:BS,MATCH(CHECKLIST!B702,DATOS!B:B,0),1),1),"")="","","X")</f>
        <v/>
      </c>
      <c r="K702" s="18" t="str">
        <f>IF(IFERROR(FIND(K$13,INDEX(DATOS!BS:BS,MATCH(CHECKLIST!B702,DATOS!B:B,0),1),1),"")="","","X")</f>
        <v/>
      </c>
      <c r="L702" s="18" t="str">
        <f>IF(IFERROR(FIND(L$13,INDEX(DATOS!BS:BS,MATCH(CHECKLIST!B702,DATOS!B:B,0),1),1),"")="","","X")</f>
        <v/>
      </c>
      <c r="M702" s="18" t="str">
        <f>IF(IFERROR(FIND(M$13,INDEX(DATOS!BS:BS,MATCH(CHECKLIST!B702,DATOS!B:B,0),1),1),"")="","","X")</f>
        <v/>
      </c>
      <c r="N702" s="50" t="str">
        <f ca="1">IFERROR(IF(INDEX(DATOS!K:K,MATCH(CHECKLIST!B702,DATOS!B:B,0),1)="","X",IF(INDEX(DATOS!K:K,MATCH(CHECKLIST!B702,DATOS!B:B,0),1)&gt;YEAR(TODAY())-1,"","VENCIDA")),"")</f>
        <v/>
      </c>
      <c r="P702" s="18" t="str">
        <f>IF(B702="","",IF(IFERROR(FIND(P$13,INDEX(DATOS!BS:BS,MATCH(CHECKLIST!B702,DATOS!B:B,0),1),1),"")="","","X"))</f>
        <v/>
      </c>
      <c r="Q702" s="18" t="str">
        <f>IF(B702="","",IF(IFERROR(FIND(Q$13,INDEX(DATOS!BS:BS,MATCH(CHECKLIST!B702,DATOS!B:B,0),1),1),"")="","","X"))</f>
        <v/>
      </c>
      <c r="S702">
        <f t="shared" si="32"/>
        <v>0</v>
      </c>
      <c r="U702" t="str">
        <f t="shared" si="30"/>
        <v/>
      </c>
      <c r="V702" t="str">
        <f t="shared" si="31"/>
        <v/>
      </c>
    </row>
    <row r="703" spans="1:22" x14ac:dyDescent="0.25">
      <c r="A703" s="13">
        <v>690</v>
      </c>
      <c r="B703" t="str">
        <f>IFERROR(INDEX(DATOS!B:B,MATCH(CHECKLIST!A703,DATOS!BM:BM,0),1),"")</f>
        <v/>
      </c>
      <c r="C703" t="str">
        <f>IFERROR(INDEX(DATOS!I:I,MATCH(CHECKLIST!A703,DATOS!BM:BM,0),1),"")</f>
        <v/>
      </c>
      <c r="D703" t="str">
        <f>IFERROR(INDEX(DATOS!R:R,MATCH(CHECKLIST!E703,DATOS!F:F,0),1),"")</f>
        <v/>
      </c>
      <c r="E703" s="17" t="str">
        <f>IFERROR(INDEX(DATOS!F:F,MATCH(CHECKLIST!A703,DATOS!BM:BM,0),1),"")</f>
        <v/>
      </c>
      <c r="F703" s="3" t="str">
        <f t="shared" si="33"/>
        <v/>
      </c>
      <c r="G703" s="18" t="str">
        <f>IF(IFERROR(FIND(G$13,INDEX(DATOS!BS:BS,MATCH(CHECKLIST!B703,DATOS!B:B,0),1),1),"")="",IF(IFERROR(FIND("FINADO",INDEX(DATOS!BS:BS,MATCH(CHECKLIST!B703,DATOS!B:B,0),1),1),"")="",IF(IFERROR(FIND("BAJA",INDEX(DATOS!BS:BS,MATCH(CHECKLIST!B703,DATOS!B:B,0),1),1),"")="",IF(IFERROR(FIND("FECHA PEUA",INDEX(DATOS!BS:BS,MATCH(CHECKLIST!B703,DATOS!B:B,0),1),1),"")="",IF(IFERROR(FIND("FIRMA",INDEX(DATOS!BS:BS,MATCH(CHECKLIST!B703,DATOS!B:B,0),1),1),"")="","","FIRMA"),"PEUA"),"BAJA"),"FINADO"),"X")</f>
        <v/>
      </c>
      <c r="H703" s="18" t="str">
        <f>IF(IFERROR(FIND(H$13,INDEX(DATOS!BS:BS,MATCH(CHECKLIST!B703,DATOS!B:B,0),1),1),"")="",IF(IFERROR(FIND("VENCIDA",INDEX(DATOS!AC:AC,MATCH(CHECKLIST!B703,DATOS!B:B,0),1),1),"")="","","VENCIDO"),"X")</f>
        <v/>
      </c>
      <c r="I703" s="18" t="str">
        <f>IF(IFERROR(FIND(I$13,INDEX(DATOS!BS:BS,MATCH(CHECKLIST!B703,DATOS!B:B,0),1),1),"")="","","X")</f>
        <v/>
      </c>
      <c r="J703" s="18" t="str">
        <f>IF(IFERROR(FIND(J$13,INDEX(DATOS!BS:BS,MATCH(CHECKLIST!B703,DATOS!B:B,0),1),1),"")="","","X")</f>
        <v/>
      </c>
      <c r="K703" s="18" t="str">
        <f>IF(IFERROR(FIND(K$13,INDEX(DATOS!BS:BS,MATCH(CHECKLIST!B703,DATOS!B:B,0),1),1),"")="","","X")</f>
        <v/>
      </c>
      <c r="L703" s="18" t="str">
        <f>IF(IFERROR(FIND(L$13,INDEX(DATOS!BS:BS,MATCH(CHECKLIST!B703,DATOS!B:B,0),1),1),"")="","","X")</f>
        <v/>
      </c>
      <c r="M703" s="18" t="str">
        <f>IF(IFERROR(FIND(M$13,INDEX(DATOS!BS:BS,MATCH(CHECKLIST!B703,DATOS!B:B,0),1),1),"")="","","X")</f>
        <v/>
      </c>
      <c r="N703" s="50" t="str">
        <f ca="1">IFERROR(IF(INDEX(DATOS!K:K,MATCH(CHECKLIST!B703,DATOS!B:B,0),1)="","X",IF(INDEX(DATOS!K:K,MATCH(CHECKLIST!B703,DATOS!B:B,0),1)&gt;YEAR(TODAY())-1,"","VENCIDA")),"")</f>
        <v/>
      </c>
      <c r="P703" s="18" t="str">
        <f>IF(B703="","",IF(IFERROR(FIND(P$13,INDEX(DATOS!BS:BS,MATCH(CHECKLIST!B703,DATOS!B:B,0),1),1),"")="","","X"))</f>
        <v/>
      </c>
      <c r="Q703" s="18" t="str">
        <f>IF(B703="","",IF(IFERROR(FIND(Q$13,INDEX(DATOS!BS:BS,MATCH(CHECKLIST!B703,DATOS!B:B,0),1),1),"")="","","X"))</f>
        <v/>
      </c>
      <c r="R703" t="str">
        <f>IF(B703="","",1)</f>
        <v/>
      </c>
      <c r="S703" t="str">
        <f t="shared" si="32"/>
        <v/>
      </c>
      <c r="U703" t="str">
        <f t="shared" si="30"/>
        <v/>
      </c>
      <c r="V703" t="str">
        <f t="shared" si="31"/>
        <v/>
      </c>
    </row>
    <row r="704" spans="1:22" x14ac:dyDescent="0.25">
      <c r="A704" s="13">
        <v>691</v>
      </c>
      <c r="B704" t="str">
        <f>IFERROR(INDEX(DATOS!B:B,MATCH(CHECKLIST!A704,DATOS!BM:BM,0),1),"")</f>
        <v/>
      </c>
      <c r="C704" t="str">
        <f>IFERROR(INDEX(DATOS!I:I,MATCH(CHECKLIST!A704,DATOS!BM:BM,0),1),"")</f>
        <v/>
      </c>
      <c r="D704" t="str">
        <f>IFERROR(INDEX(DATOS!R:R,MATCH(CHECKLIST!E704,DATOS!F:F,0),1),"")</f>
        <v/>
      </c>
      <c r="E704" s="17" t="str">
        <f>IFERROR(INDEX(DATOS!F:F,MATCH(CHECKLIST!A704,DATOS!BM:BM,0),1),"")</f>
        <v/>
      </c>
      <c r="F704" s="3" t="str">
        <f t="shared" si="33"/>
        <v/>
      </c>
      <c r="G704" s="18" t="str">
        <f>IF(IFERROR(FIND(G$13,INDEX(DATOS!BS:BS,MATCH(CHECKLIST!B704,DATOS!B:B,0),1),1),"")="",IF(IFERROR(FIND("FINADO",INDEX(DATOS!BS:BS,MATCH(CHECKLIST!B704,DATOS!B:B,0),1),1),"")="",IF(IFERROR(FIND("BAJA",INDEX(DATOS!BS:BS,MATCH(CHECKLIST!B704,DATOS!B:B,0),1),1),"")="",IF(IFERROR(FIND("FECHA PEUA",INDEX(DATOS!BS:BS,MATCH(CHECKLIST!B704,DATOS!B:B,0),1),1),"")="",IF(IFERROR(FIND("FIRMA",INDEX(DATOS!BS:BS,MATCH(CHECKLIST!B704,DATOS!B:B,0),1),1),"")="","","FIRMA"),"PEUA"),"BAJA"),"FINADO"),"X")</f>
        <v/>
      </c>
      <c r="H704" s="18" t="str">
        <f>IF(IFERROR(FIND(H$13,INDEX(DATOS!BS:BS,MATCH(CHECKLIST!B704,DATOS!B:B,0),1),1),"")="",IF(IFERROR(FIND("VENCIDA",INDEX(DATOS!AC:AC,MATCH(CHECKLIST!B704,DATOS!B:B,0),1),1),"")="","","VENCIDO"),"X")</f>
        <v/>
      </c>
      <c r="I704" s="18" t="str">
        <f>IF(IFERROR(FIND(I$13,INDEX(DATOS!BS:BS,MATCH(CHECKLIST!B704,DATOS!B:B,0),1),1),"")="","","X")</f>
        <v/>
      </c>
      <c r="J704" s="18" t="str">
        <f>IF(IFERROR(FIND(J$13,INDEX(DATOS!BS:BS,MATCH(CHECKLIST!B704,DATOS!B:B,0),1),1),"")="","","X")</f>
        <v/>
      </c>
      <c r="K704" s="18" t="str">
        <f>IF(IFERROR(FIND(K$13,INDEX(DATOS!BS:BS,MATCH(CHECKLIST!B704,DATOS!B:B,0),1),1),"")="","","X")</f>
        <v/>
      </c>
      <c r="L704" s="18" t="str">
        <f>IF(IFERROR(FIND(L$13,INDEX(DATOS!BS:BS,MATCH(CHECKLIST!B704,DATOS!B:B,0),1),1),"")="","","X")</f>
        <v/>
      </c>
      <c r="M704" s="18" t="str">
        <f>IF(IFERROR(FIND(M$13,INDEX(DATOS!BS:BS,MATCH(CHECKLIST!B704,DATOS!B:B,0),1),1),"")="","","X")</f>
        <v/>
      </c>
      <c r="N704" s="50" t="str">
        <f ca="1">IFERROR(IF(INDEX(DATOS!K:K,MATCH(CHECKLIST!B704,DATOS!B:B,0),1)="","X",IF(INDEX(DATOS!K:K,MATCH(CHECKLIST!B704,DATOS!B:B,0),1)&gt;YEAR(TODAY())-1,"","VENCIDA")),"")</f>
        <v/>
      </c>
      <c r="P704" s="18" t="str">
        <f>IF(B704="","",IF(IFERROR(FIND(P$13,INDEX(DATOS!BS:BS,MATCH(CHECKLIST!B704,DATOS!B:B,0),1),1),"")="","","X"))</f>
        <v/>
      </c>
      <c r="Q704" s="18" t="str">
        <f>IF(B704="","",IF(IFERROR(FIND(Q$13,INDEX(DATOS!BS:BS,MATCH(CHECKLIST!B704,DATOS!B:B,0),1),1),"")="","","X"))</f>
        <v/>
      </c>
      <c r="S704">
        <f t="shared" si="32"/>
        <v>0</v>
      </c>
      <c r="U704" t="str">
        <f t="shared" si="30"/>
        <v/>
      </c>
      <c r="V704" t="str">
        <f t="shared" si="31"/>
        <v/>
      </c>
    </row>
    <row r="705" spans="1:22" x14ac:dyDescent="0.25">
      <c r="A705" s="13">
        <v>692</v>
      </c>
      <c r="B705" t="str">
        <f>IFERROR(INDEX(DATOS!B:B,MATCH(CHECKLIST!A705,DATOS!BM:BM,0),1),"")</f>
        <v/>
      </c>
      <c r="C705" t="str">
        <f>IFERROR(INDEX(DATOS!I:I,MATCH(CHECKLIST!A705,DATOS!BM:BM,0),1),"")</f>
        <v/>
      </c>
      <c r="D705" t="str">
        <f>IFERROR(INDEX(DATOS!R:R,MATCH(CHECKLIST!E705,DATOS!F:F,0),1),"")</f>
        <v/>
      </c>
      <c r="E705" s="17" t="str">
        <f>IFERROR(INDEX(DATOS!F:F,MATCH(CHECKLIST!A705,DATOS!BM:BM,0),1),"")</f>
        <v/>
      </c>
      <c r="F705" s="3" t="str">
        <f t="shared" si="33"/>
        <v/>
      </c>
      <c r="G705" s="18" t="str">
        <f>IF(IFERROR(FIND(G$13,INDEX(DATOS!BS:BS,MATCH(CHECKLIST!B705,DATOS!B:B,0),1),1),"")="",IF(IFERROR(FIND("FINADO",INDEX(DATOS!BS:BS,MATCH(CHECKLIST!B705,DATOS!B:B,0),1),1),"")="",IF(IFERROR(FIND("BAJA",INDEX(DATOS!BS:BS,MATCH(CHECKLIST!B705,DATOS!B:B,0),1),1),"")="",IF(IFERROR(FIND("FECHA PEUA",INDEX(DATOS!BS:BS,MATCH(CHECKLIST!B705,DATOS!B:B,0),1),1),"")="",IF(IFERROR(FIND("FIRMA",INDEX(DATOS!BS:BS,MATCH(CHECKLIST!B705,DATOS!B:B,0),1),1),"")="","","FIRMA"),"PEUA"),"BAJA"),"FINADO"),"X")</f>
        <v/>
      </c>
      <c r="H705" s="18" t="str">
        <f>IF(IFERROR(FIND(H$13,INDEX(DATOS!BS:BS,MATCH(CHECKLIST!B705,DATOS!B:B,0),1),1),"")="",IF(IFERROR(FIND("VENCIDA",INDEX(DATOS!AC:AC,MATCH(CHECKLIST!B705,DATOS!B:B,0),1),1),"")="","","VENCIDO"),"X")</f>
        <v/>
      </c>
      <c r="I705" s="18" t="str">
        <f>IF(IFERROR(FIND(I$13,INDEX(DATOS!BS:BS,MATCH(CHECKLIST!B705,DATOS!B:B,0),1),1),"")="","","X")</f>
        <v/>
      </c>
      <c r="J705" s="18" t="str">
        <f>IF(IFERROR(FIND(J$13,INDEX(DATOS!BS:BS,MATCH(CHECKLIST!B705,DATOS!B:B,0),1),1),"")="","","X")</f>
        <v/>
      </c>
      <c r="K705" s="18" t="str">
        <f>IF(IFERROR(FIND(K$13,INDEX(DATOS!BS:BS,MATCH(CHECKLIST!B705,DATOS!B:B,0),1),1),"")="","","X")</f>
        <v/>
      </c>
      <c r="L705" s="18" t="str">
        <f>IF(IFERROR(FIND(L$13,INDEX(DATOS!BS:BS,MATCH(CHECKLIST!B705,DATOS!B:B,0),1),1),"")="","","X")</f>
        <v/>
      </c>
      <c r="M705" s="18" t="str">
        <f>IF(IFERROR(FIND(M$13,INDEX(DATOS!BS:BS,MATCH(CHECKLIST!B705,DATOS!B:B,0),1),1),"")="","","X")</f>
        <v/>
      </c>
      <c r="N705" s="50" t="str">
        <f ca="1">IFERROR(IF(INDEX(DATOS!K:K,MATCH(CHECKLIST!B705,DATOS!B:B,0),1)="","X",IF(INDEX(DATOS!K:K,MATCH(CHECKLIST!B705,DATOS!B:B,0),1)&gt;YEAR(TODAY())-1,"","VENCIDA")),"")</f>
        <v/>
      </c>
      <c r="P705" s="18" t="str">
        <f>IF(B705="","",IF(IFERROR(FIND(P$13,INDEX(DATOS!BS:BS,MATCH(CHECKLIST!B705,DATOS!B:B,0),1),1),"")="","","X"))</f>
        <v/>
      </c>
      <c r="Q705" s="18" t="str">
        <f>IF(B705="","",IF(IFERROR(FIND(Q$13,INDEX(DATOS!BS:BS,MATCH(CHECKLIST!B705,DATOS!B:B,0),1),1),"")="","","X"))</f>
        <v/>
      </c>
      <c r="R705" t="str">
        <f>IF(B705="","",1)</f>
        <v/>
      </c>
      <c r="S705" t="str">
        <f t="shared" si="32"/>
        <v/>
      </c>
      <c r="U705" t="str">
        <f t="shared" si="30"/>
        <v/>
      </c>
      <c r="V705" t="str">
        <f t="shared" si="31"/>
        <v/>
      </c>
    </row>
    <row r="706" spans="1:22" x14ac:dyDescent="0.25">
      <c r="A706" s="13">
        <v>693</v>
      </c>
      <c r="B706" t="str">
        <f>IFERROR(INDEX(DATOS!B:B,MATCH(CHECKLIST!A706,DATOS!BM:BM,0),1),"")</f>
        <v/>
      </c>
      <c r="C706" t="str">
        <f>IFERROR(INDEX(DATOS!I:I,MATCH(CHECKLIST!A706,DATOS!BM:BM,0),1),"")</f>
        <v/>
      </c>
      <c r="D706" t="str">
        <f>IFERROR(INDEX(DATOS!R:R,MATCH(CHECKLIST!E706,DATOS!F:F,0),1),"")</f>
        <v/>
      </c>
      <c r="E706" s="17" t="str">
        <f>IFERROR(INDEX(DATOS!F:F,MATCH(CHECKLIST!A706,DATOS!BM:BM,0),1),"")</f>
        <v/>
      </c>
      <c r="F706" s="3" t="str">
        <f t="shared" si="33"/>
        <v/>
      </c>
      <c r="G706" s="18" t="str">
        <f>IF(IFERROR(FIND(G$13,INDEX(DATOS!BS:BS,MATCH(CHECKLIST!B706,DATOS!B:B,0),1),1),"")="",IF(IFERROR(FIND("FINADO",INDEX(DATOS!BS:BS,MATCH(CHECKLIST!B706,DATOS!B:B,0),1),1),"")="",IF(IFERROR(FIND("BAJA",INDEX(DATOS!BS:BS,MATCH(CHECKLIST!B706,DATOS!B:B,0),1),1),"")="",IF(IFERROR(FIND("FECHA PEUA",INDEX(DATOS!BS:BS,MATCH(CHECKLIST!B706,DATOS!B:B,0),1),1),"")="",IF(IFERROR(FIND("FIRMA",INDEX(DATOS!BS:BS,MATCH(CHECKLIST!B706,DATOS!B:B,0),1),1),"")="","","FIRMA"),"PEUA"),"BAJA"),"FINADO"),"X")</f>
        <v/>
      </c>
      <c r="H706" s="18" t="str">
        <f>IF(IFERROR(FIND(H$13,INDEX(DATOS!BS:BS,MATCH(CHECKLIST!B706,DATOS!B:B,0),1),1),"")="",IF(IFERROR(FIND("VENCIDA",INDEX(DATOS!AC:AC,MATCH(CHECKLIST!B706,DATOS!B:B,0),1),1),"")="","","VENCIDO"),"X")</f>
        <v/>
      </c>
      <c r="I706" s="18" t="str">
        <f>IF(IFERROR(FIND(I$13,INDEX(DATOS!BS:BS,MATCH(CHECKLIST!B706,DATOS!B:B,0),1),1),"")="","","X")</f>
        <v/>
      </c>
      <c r="J706" s="18" t="str">
        <f>IF(IFERROR(FIND(J$13,INDEX(DATOS!BS:BS,MATCH(CHECKLIST!B706,DATOS!B:B,0),1),1),"")="","","X")</f>
        <v/>
      </c>
      <c r="K706" s="18" t="str">
        <f>IF(IFERROR(FIND(K$13,INDEX(DATOS!BS:BS,MATCH(CHECKLIST!B706,DATOS!B:B,0),1),1),"")="","","X")</f>
        <v/>
      </c>
      <c r="L706" s="18" t="str">
        <f>IF(IFERROR(FIND(L$13,INDEX(DATOS!BS:BS,MATCH(CHECKLIST!B706,DATOS!B:B,0),1),1),"")="","","X")</f>
        <v/>
      </c>
      <c r="M706" s="18" t="str">
        <f>IF(IFERROR(FIND(M$13,INDEX(DATOS!BS:BS,MATCH(CHECKLIST!B706,DATOS!B:B,0),1),1),"")="","","X")</f>
        <v/>
      </c>
      <c r="N706" s="50" t="str">
        <f ca="1">IFERROR(IF(INDEX(DATOS!K:K,MATCH(CHECKLIST!B706,DATOS!B:B,0),1)="","X",IF(INDEX(DATOS!K:K,MATCH(CHECKLIST!B706,DATOS!B:B,0),1)&gt;YEAR(TODAY())-1,"","VENCIDA")),"")</f>
        <v/>
      </c>
      <c r="P706" s="18" t="str">
        <f>IF(B706="","",IF(IFERROR(FIND(P$13,INDEX(DATOS!BS:BS,MATCH(CHECKLIST!B706,DATOS!B:B,0),1),1),"")="","","X"))</f>
        <v/>
      </c>
      <c r="Q706" s="18" t="str">
        <f>IF(B706="","",IF(IFERROR(FIND(Q$13,INDEX(DATOS!BS:BS,MATCH(CHECKLIST!B706,DATOS!B:B,0),1),1),"")="","","X"))</f>
        <v/>
      </c>
      <c r="S706">
        <f t="shared" si="32"/>
        <v>0</v>
      </c>
      <c r="U706" t="str">
        <f t="shared" si="30"/>
        <v/>
      </c>
      <c r="V706" t="str">
        <f t="shared" si="31"/>
        <v/>
      </c>
    </row>
    <row r="707" spans="1:22" x14ac:dyDescent="0.25">
      <c r="A707" s="13">
        <v>694</v>
      </c>
      <c r="B707" t="str">
        <f>IFERROR(INDEX(DATOS!B:B,MATCH(CHECKLIST!A707,DATOS!BM:BM,0),1),"")</f>
        <v/>
      </c>
      <c r="C707" t="str">
        <f>IFERROR(INDEX(DATOS!I:I,MATCH(CHECKLIST!A707,DATOS!BM:BM,0),1),"")</f>
        <v/>
      </c>
      <c r="D707" t="str">
        <f>IFERROR(INDEX(DATOS!R:R,MATCH(CHECKLIST!E707,DATOS!F:F,0),1),"")</f>
        <v/>
      </c>
      <c r="E707" s="17" t="str">
        <f>IFERROR(INDEX(DATOS!F:F,MATCH(CHECKLIST!A707,DATOS!BM:BM,0),1),"")</f>
        <v/>
      </c>
      <c r="F707" s="3" t="str">
        <f t="shared" si="33"/>
        <v/>
      </c>
      <c r="G707" s="18" t="str">
        <f>IF(IFERROR(FIND(G$13,INDEX(DATOS!BS:BS,MATCH(CHECKLIST!B707,DATOS!B:B,0),1),1),"")="",IF(IFERROR(FIND("FINADO",INDEX(DATOS!BS:BS,MATCH(CHECKLIST!B707,DATOS!B:B,0),1),1),"")="",IF(IFERROR(FIND("BAJA",INDEX(DATOS!BS:BS,MATCH(CHECKLIST!B707,DATOS!B:B,0),1),1),"")="",IF(IFERROR(FIND("FECHA PEUA",INDEX(DATOS!BS:BS,MATCH(CHECKLIST!B707,DATOS!B:B,0),1),1),"")="",IF(IFERROR(FIND("FIRMA",INDEX(DATOS!BS:BS,MATCH(CHECKLIST!B707,DATOS!B:B,0),1),1),"")="","","FIRMA"),"PEUA"),"BAJA"),"FINADO"),"X")</f>
        <v/>
      </c>
      <c r="H707" s="18" t="str">
        <f>IF(IFERROR(FIND(H$13,INDEX(DATOS!BS:BS,MATCH(CHECKLIST!B707,DATOS!B:B,0),1),1),"")="",IF(IFERROR(FIND("VENCIDA",INDEX(DATOS!AC:AC,MATCH(CHECKLIST!B707,DATOS!B:B,0),1),1),"")="","","VENCIDO"),"X")</f>
        <v/>
      </c>
      <c r="I707" s="18" t="str">
        <f>IF(IFERROR(FIND(I$13,INDEX(DATOS!BS:BS,MATCH(CHECKLIST!B707,DATOS!B:B,0),1),1),"")="","","X")</f>
        <v/>
      </c>
      <c r="J707" s="18" t="str">
        <f>IF(IFERROR(FIND(J$13,INDEX(DATOS!BS:BS,MATCH(CHECKLIST!B707,DATOS!B:B,0),1),1),"")="","","X")</f>
        <v/>
      </c>
      <c r="K707" s="18" t="str">
        <f>IF(IFERROR(FIND(K$13,INDEX(DATOS!BS:BS,MATCH(CHECKLIST!B707,DATOS!B:B,0),1),1),"")="","","X")</f>
        <v/>
      </c>
      <c r="L707" s="18" t="str">
        <f>IF(IFERROR(FIND(L$13,INDEX(DATOS!BS:BS,MATCH(CHECKLIST!B707,DATOS!B:B,0),1),1),"")="","","X")</f>
        <v/>
      </c>
      <c r="M707" s="18" t="str">
        <f>IF(IFERROR(FIND(M$13,INDEX(DATOS!BS:BS,MATCH(CHECKLIST!B707,DATOS!B:B,0),1),1),"")="","","X")</f>
        <v/>
      </c>
      <c r="N707" s="50" t="str">
        <f ca="1">IFERROR(IF(INDEX(DATOS!K:K,MATCH(CHECKLIST!B707,DATOS!B:B,0),1)="","X",IF(INDEX(DATOS!K:K,MATCH(CHECKLIST!B707,DATOS!B:B,0),1)&gt;YEAR(TODAY())-1,"","VENCIDA")),"")</f>
        <v/>
      </c>
      <c r="P707" s="18" t="str">
        <f>IF(B707="","",IF(IFERROR(FIND(P$13,INDEX(DATOS!BS:BS,MATCH(CHECKLIST!B707,DATOS!B:B,0),1),1),"")="","","X"))</f>
        <v/>
      </c>
      <c r="Q707" s="18" t="str">
        <f>IF(B707="","",IF(IFERROR(FIND(Q$13,INDEX(DATOS!BS:BS,MATCH(CHECKLIST!B707,DATOS!B:B,0),1),1),"")="","","X"))</f>
        <v/>
      </c>
      <c r="R707" t="str">
        <f>IF(B707="","",1)</f>
        <v/>
      </c>
      <c r="S707" t="str">
        <f t="shared" si="32"/>
        <v/>
      </c>
      <c r="U707" t="str">
        <f t="shared" si="30"/>
        <v/>
      </c>
      <c r="V707" t="str">
        <f t="shared" si="31"/>
        <v/>
      </c>
    </row>
    <row r="708" spans="1:22" x14ac:dyDescent="0.25">
      <c r="A708" s="13">
        <v>695</v>
      </c>
      <c r="B708" t="str">
        <f>IFERROR(INDEX(DATOS!B:B,MATCH(CHECKLIST!A708,DATOS!BM:BM,0),1),"")</f>
        <v/>
      </c>
      <c r="C708" t="str">
        <f>IFERROR(INDEX(DATOS!I:I,MATCH(CHECKLIST!A708,DATOS!BM:BM,0),1),"")</f>
        <v/>
      </c>
      <c r="D708" t="str">
        <f>IFERROR(INDEX(DATOS!R:R,MATCH(CHECKLIST!E708,DATOS!F:F,0),1),"")</f>
        <v/>
      </c>
      <c r="E708" s="17" t="str">
        <f>IFERROR(INDEX(DATOS!F:F,MATCH(CHECKLIST!A708,DATOS!BM:BM,0),1),"")</f>
        <v/>
      </c>
      <c r="F708" s="3" t="str">
        <f t="shared" si="33"/>
        <v/>
      </c>
      <c r="G708" s="18" t="str">
        <f>IF(IFERROR(FIND(G$13,INDEX(DATOS!BS:BS,MATCH(CHECKLIST!B708,DATOS!B:B,0),1),1),"")="",IF(IFERROR(FIND("FINADO",INDEX(DATOS!BS:BS,MATCH(CHECKLIST!B708,DATOS!B:B,0),1),1),"")="",IF(IFERROR(FIND("BAJA",INDEX(DATOS!BS:BS,MATCH(CHECKLIST!B708,DATOS!B:B,0),1),1),"")="",IF(IFERROR(FIND("FECHA PEUA",INDEX(DATOS!BS:BS,MATCH(CHECKLIST!B708,DATOS!B:B,0),1),1),"")="",IF(IFERROR(FIND("FIRMA",INDEX(DATOS!BS:BS,MATCH(CHECKLIST!B708,DATOS!B:B,0),1),1),"")="","","FIRMA"),"PEUA"),"BAJA"),"FINADO"),"X")</f>
        <v/>
      </c>
      <c r="H708" s="18" t="str">
        <f>IF(IFERROR(FIND(H$13,INDEX(DATOS!BS:BS,MATCH(CHECKLIST!B708,DATOS!B:B,0),1),1),"")="",IF(IFERROR(FIND("VENCIDA",INDEX(DATOS!AC:AC,MATCH(CHECKLIST!B708,DATOS!B:B,0),1),1),"")="","","VENCIDO"),"X")</f>
        <v/>
      </c>
      <c r="I708" s="18" t="str">
        <f>IF(IFERROR(FIND(I$13,INDEX(DATOS!BS:BS,MATCH(CHECKLIST!B708,DATOS!B:B,0),1),1),"")="","","X")</f>
        <v/>
      </c>
      <c r="J708" s="18" t="str">
        <f>IF(IFERROR(FIND(J$13,INDEX(DATOS!BS:BS,MATCH(CHECKLIST!B708,DATOS!B:B,0),1),1),"")="","","X")</f>
        <v/>
      </c>
      <c r="K708" s="18" t="str">
        <f>IF(IFERROR(FIND(K$13,INDEX(DATOS!BS:BS,MATCH(CHECKLIST!B708,DATOS!B:B,0),1),1),"")="","","X")</f>
        <v/>
      </c>
      <c r="L708" s="18" t="str">
        <f>IF(IFERROR(FIND(L$13,INDEX(DATOS!BS:BS,MATCH(CHECKLIST!B708,DATOS!B:B,0),1),1),"")="","","X")</f>
        <v/>
      </c>
      <c r="M708" s="18" t="str">
        <f>IF(IFERROR(FIND(M$13,INDEX(DATOS!BS:BS,MATCH(CHECKLIST!B708,DATOS!B:B,0),1),1),"")="","","X")</f>
        <v/>
      </c>
      <c r="N708" s="50" t="str">
        <f ca="1">IFERROR(IF(INDEX(DATOS!K:K,MATCH(CHECKLIST!B708,DATOS!B:B,0),1)="","X",IF(INDEX(DATOS!K:K,MATCH(CHECKLIST!B708,DATOS!B:B,0),1)&gt;YEAR(TODAY())-1,"","VENCIDA")),"")</f>
        <v/>
      </c>
      <c r="P708" s="18" t="str">
        <f>IF(B708="","",IF(IFERROR(FIND(P$13,INDEX(DATOS!BS:BS,MATCH(CHECKLIST!B708,DATOS!B:B,0),1),1),"")="","","X"))</f>
        <v/>
      </c>
      <c r="Q708" s="18" t="str">
        <f>IF(B708="","",IF(IFERROR(FIND(Q$13,INDEX(DATOS!BS:BS,MATCH(CHECKLIST!B708,DATOS!B:B,0),1),1),"")="","","X"))</f>
        <v/>
      </c>
      <c r="S708">
        <f t="shared" si="32"/>
        <v>0</v>
      </c>
      <c r="U708" t="str">
        <f t="shared" si="30"/>
        <v/>
      </c>
      <c r="V708" t="str">
        <f t="shared" si="31"/>
        <v/>
      </c>
    </row>
    <row r="709" spans="1:22" x14ac:dyDescent="0.25">
      <c r="A709" s="13">
        <v>696</v>
      </c>
      <c r="B709" t="str">
        <f>IFERROR(INDEX(DATOS!B:B,MATCH(CHECKLIST!A709,DATOS!BM:BM,0),1),"")</f>
        <v/>
      </c>
      <c r="C709" t="str">
        <f>IFERROR(INDEX(DATOS!I:I,MATCH(CHECKLIST!A709,DATOS!BM:BM,0),1),"")</f>
        <v/>
      </c>
      <c r="D709" t="str">
        <f>IFERROR(INDEX(DATOS!R:R,MATCH(CHECKLIST!E709,DATOS!F:F,0),1),"")</f>
        <v/>
      </c>
      <c r="E709" s="17" t="str">
        <f>IFERROR(INDEX(DATOS!F:F,MATCH(CHECKLIST!A709,DATOS!BM:BM,0),1),"")</f>
        <v/>
      </c>
      <c r="F709" s="3" t="str">
        <f t="shared" si="33"/>
        <v/>
      </c>
      <c r="G709" s="18" t="str">
        <f>IF(IFERROR(FIND(G$13,INDEX(DATOS!BS:BS,MATCH(CHECKLIST!B709,DATOS!B:B,0),1),1),"")="",IF(IFERROR(FIND("FINADO",INDEX(DATOS!BS:BS,MATCH(CHECKLIST!B709,DATOS!B:B,0),1),1),"")="",IF(IFERROR(FIND("BAJA",INDEX(DATOS!BS:BS,MATCH(CHECKLIST!B709,DATOS!B:B,0),1),1),"")="",IF(IFERROR(FIND("FECHA PEUA",INDEX(DATOS!BS:BS,MATCH(CHECKLIST!B709,DATOS!B:B,0),1),1),"")="",IF(IFERROR(FIND("FIRMA",INDEX(DATOS!BS:BS,MATCH(CHECKLIST!B709,DATOS!B:B,0),1),1),"")="","","FIRMA"),"PEUA"),"BAJA"),"FINADO"),"X")</f>
        <v/>
      </c>
      <c r="H709" s="18" t="str">
        <f>IF(IFERROR(FIND(H$13,INDEX(DATOS!BS:BS,MATCH(CHECKLIST!B709,DATOS!B:B,0),1),1),"")="",IF(IFERROR(FIND("VENCIDA",INDEX(DATOS!AC:AC,MATCH(CHECKLIST!B709,DATOS!B:B,0),1),1),"")="","","VENCIDO"),"X")</f>
        <v/>
      </c>
      <c r="I709" s="18" t="str">
        <f>IF(IFERROR(FIND(I$13,INDEX(DATOS!BS:BS,MATCH(CHECKLIST!B709,DATOS!B:B,0),1),1),"")="","","X")</f>
        <v/>
      </c>
      <c r="J709" s="18" t="str">
        <f>IF(IFERROR(FIND(J$13,INDEX(DATOS!BS:BS,MATCH(CHECKLIST!B709,DATOS!B:B,0),1),1),"")="","","X")</f>
        <v/>
      </c>
      <c r="K709" s="18" t="str">
        <f>IF(IFERROR(FIND(K$13,INDEX(DATOS!BS:BS,MATCH(CHECKLIST!B709,DATOS!B:B,0),1),1),"")="","","X")</f>
        <v/>
      </c>
      <c r="L709" s="18" t="str">
        <f>IF(IFERROR(FIND(L$13,INDEX(DATOS!BS:BS,MATCH(CHECKLIST!B709,DATOS!B:B,0),1),1),"")="","","X")</f>
        <v/>
      </c>
      <c r="M709" s="18" t="str">
        <f>IF(IFERROR(FIND(M$13,INDEX(DATOS!BS:BS,MATCH(CHECKLIST!B709,DATOS!B:B,0),1),1),"")="","","X")</f>
        <v/>
      </c>
      <c r="N709" s="50" t="str">
        <f ca="1">IFERROR(IF(INDEX(DATOS!K:K,MATCH(CHECKLIST!B709,DATOS!B:B,0),1)="","X",IF(INDEX(DATOS!K:K,MATCH(CHECKLIST!B709,DATOS!B:B,0),1)&gt;YEAR(TODAY())-1,"","VENCIDA")),"")</f>
        <v/>
      </c>
      <c r="P709" s="18" t="str">
        <f>IF(B709="","",IF(IFERROR(FIND(P$13,INDEX(DATOS!BS:BS,MATCH(CHECKLIST!B709,DATOS!B:B,0),1),1),"")="","","X"))</f>
        <v/>
      </c>
      <c r="Q709" s="18" t="str">
        <f>IF(B709="","",IF(IFERROR(FIND(Q$13,INDEX(DATOS!BS:BS,MATCH(CHECKLIST!B709,DATOS!B:B,0),1),1),"")="","","X"))</f>
        <v/>
      </c>
      <c r="R709" t="str">
        <f>IF(B709="","",1)</f>
        <v/>
      </c>
      <c r="S709" t="str">
        <f t="shared" si="32"/>
        <v/>
      </c>
      <c r="U709" t="str">
        <f t="shared" si="30"/>
        <v/>
      </c>
      <c r="V709" t="str">
        <f t="shared" si="31"/>
        <v/>
      </c>
    </row>
    <row r="710" spans="1:22" x14ac:dyDescent="0.25">
      <c r="A710" s="13">
        <v>697</v>
      </c>
      <c r="B710" t="str">
        <f>IFERROR(INDEX(DATOS!B:B,MATCH(CHECKLIST!A710,DATOS!BM:BM,0),1),"")</f>
        <v/>
      </c>
      <c r="C710" t="str">
        <f>IFERROR(INDEX(DATOS!I:I,MATCH(CHECKLIST!A710,DATOS!BM:BM,0),1),"")</f>
        <v/>
      </c>
      <c r="D710" t="str">
        <f>IFERROR(INDEX(DATOS!R:R,MATCH(CHECKLIST!E710,DATOS!F:F,0),1),"")</f>
        <v/>
      </c>
      <c r="E710" s="17" t="str">
        <f>IFERROR(INDEX(DATOS!F:F,MATCH(CHECKLIST!A710,DATOS!BM:BM,0),1),"")</f>
        <v/>
      </c>
      <c r="F710" s="3" t="str">
        <f t="shared" si="33"/>
        <v/>
      </c>
      <c r="G710" s="18" t="str">
        <f>IF(IFERROR(FIND(G$13,INDEX(DATOS!BS:BS,MATCH(CHECKLIST!B710,DATOS!B:B,0),1),1),"")="",IF(IFERROR(FIND("FINADO",INDEX(DATOS!BS:BS,MATCH(CHECKLIST!B710,DATOS!B:B,0),1),1),"")="",IF(IFERROR(FIND("BAJA",INDEX(DATOS!BS:BS,MATCH(CHECKLIST!B710,DATOS!B:B,0),1),1),"")="",IF(IFERROR(FIND("FECHA PEUA",INDEX(DATOS!BS:BS,MATCH(CHECKLIST!B710,DATOS!B:B,0),1),1),"")="",IF(IFERROR(FIND("FIRMA",INDEX(DATOS!BS:BS,MATCH(CHECKLIST!B710,DATOS!B:B,0),1),1),"")="","","FIRMA"),"PEUA"),"BAJA"),"FINADO"),"X")</f>
        <v/>
      </c>
      <c r="H710" s="18" t="str">
        <f>IF(IFERROR(FIND(H$13,INDEX(DATOS!BS:BS,MATCH(CHECKLIST!B710,DATOS!B:B,0),1),1),"")="",IF(IFERROR(FIND("VENCIDA",INDEX(DATOS!AC:AC,MATCH(CHECKLIST!B710,DATOS!B:B,0),1),1),"")="","","VENCIDO"),"X")</f>
        <v/>
      </c>
      <c r="I710" s="18" t="str">
        <f>IF(IFERROR(FIND(I$13,INDEX(DATOS!BS:BS,MATCH(CHECKLIST!B710,DATOS!B:B,0),1),1),"")="","","X")</f>
        <v/>
      </c>
      <c r="J710" s="18" t="str">
        <f>IF(IFERROR(FIND(J$13,INDEX(DATOS!BS:BS,MATCH(CHECKLIST!B710,DATOS!B:B,0),1),1),"")="","","X")</f>
        <v/>
      </c>
      <c r="K710" s="18" t="str">
        <f>IF(IFERROR(FIND(K$13,INDEX(DATOS!BS:BS,MATCH(CHECKLIST!B710,DATOS!B:B,0),1),1),"")="","","X")</f>
        <v/>
      </c>
      <c r="L710" s="18" t="str">
        <f>IF(IFERROR(FIND(L$13,INDEX(DATOS!BS:BS,MATCH(CHECKLIST!B710,DATOS!B:B,0),1),1),"")="","","X")</f>
        <v/>
      </c>
      <c r="M710" s="18" t="str">
        <f>IF(IFERROR(FIND(M$13,INDEX(DATOS!BS:BS,MATCH(CHECKLIST!B710,DATOS!B:B,0),1),1),"")="","","X")</f>
        <v/>
      </c>
      <c r="N710" s="50" t="str">
        <f ca="1">IFERROR(IF(INDEX(DATOS!K:K,MATCH(CHECKLIST!B710,DATOS!B:B,0),1)="","X",IF(INDEX(DATOS!K:K,MATCH(CHECKLIST!B710,DATOS!B:B,0),1)&gt;YEAR(TODAY())-1,"","VENCIDA")),"")</f>
        <v/>
      </c>
      <c r="P710" s="18" t="str">
        <f>IF(B710="","",IF(IFERROR(FIND(P$13,INDEX(DATOS!BS:BS,MATCH(CHECKLIST!B710,DATOS!B:B,0),1),1),"")="","","X"))</f>
        <v/>
      </c>
      <c r="Q710" s="18" t="str">
        <f>IF(B710="","",IF(IFERROR(FIND(Q$13,INDEX(DATOS!BS:BS,MATCH(CHECKLIST!B710,DATOS!B:B,0),1),1),"")="","","X"))</f>
        <v/>
      </c>
      <c r="S710">
        <f t="shared" si="32"/>
        <v>0</v>
      </c>
      <c r="U710" t="str">
        <f t="shared" si="30"/>
        <v/>
      </c>
      <c r="V710" t="str">
        <f t="shared" si="31"/>
        <v/>
      </c>
    </row>
    <row r="711" spans="1:22" x14ac:dyDescent="0.25">
      <c r="A711" s="13">
        <v>698</v>
      </c>
      <c r="B711" t="str">
        <f>IFERROR(INDEX(DATOS!B:B,MATCH(CHECKLIST!A711,DATOS!BM:BM,0),1),"")</f>
        <v/>
      </c>
      <c r="C711" t="str">
        <f>IFERROR(INDEX(DATOS!I:I,MATCH(CHECKLIST!A711,DATOS!BM:BM,0),1),"")</f>
        <v/>
      </c>
      <c r="D711" t="str">
        <f>IFERROR(INDEX(DATOS!R:R,MATCH(CHECKLIST!E711,DATOS!F:F,0),1),"")</f>
        <v/>
      </c>
      <c r="E711" s="17" t="str">
        <f>IFERROR(INDEX(DATOS!F:F,MATCH(CHECKLIST!A711,DATOS!BM:BM,0),1),"")</f>
        <v/>
      </c>
      <c r="F711" s="3" t="str">
        <f t="shared" si="33"/>
        <v/>
      </c>
      <c r="G711" s="18" t="str">
        <f>IF(IFERROR(FIND(G$13,INDEX(DATOS!BS:BS,MATCH(CHECKLIST!B711,DATOS!B:B,0),1),1),"")="",IF(IFERROR(FIND("FINADO",INDEX(DATOS!BS:BS,MATCH(CHECKLIST!B711,DATOS!B:B,0),1),1),"")="",IF(IFERROR(FIND("BAJA",INDEX(DATOS!BS:BS,MATCH(CHECKLIST!B711,DATOS!B:B,0),1),1),"")="",IF(IFERROR(FIND("FECHA PEUA",INDEX(DATOS!BS:BS,MATCH(CHECKLIST!B711,DATOS!B:B,0),1),1),"")="",IF(IFERROR(FIND("FIRMA",INDEX(DATOS!BS:BS,MATCH(CHECKLIST!B711,DATOS!B:B,0),1),1),"")="","","FIRMA"),"PEUA"),"BAJA"),"FINADO"),"X")</f>
        <v/>
      </c>
      <c r="H711" s="18" t="str">
        <f>IF(IFERROR(FIND(H$13,INDEX(DATOS!BS:BS,MATCH(CHECKLIST!B711,DATOS!B:B,0),1),1),"")="",IF(IFERROR(FIND("VENCIDA",INDEX(DATOS!AC:AC,MATCH(CHECKLIST!B711,DATOS!B:B,0),1),1),"")="","","VENCIDO"),"X")</f>
        <v/>
      </c>
      <c r="I711" s="18" t="str">
        <f>IF(IFERROR(FIND(I$13,INDEX(DATOS!BS:BS,MATCH(CHECKLIST!B711,DATOS!B:B,0),1),1),"")="","","X")</f>
        <v/>
      </c>
      <c r="J711" s="18" t="str">
        <f>IF(IFERROR(FIND(J$13,INDEX(DATOS!BS:BS,MATCH(CHECKLIST!B711,DATOS!B:B,0),1),1),"")="","","X")</f>
        <v/>
      </c>
      <c r="K711" s="18" t="str">
        <f>IF(IFERROR(FIND(K$13,INDEX(DATOS!BS:BS,MATCH(CHECKLIST!B711,DATOS!B:B,0),1),1),"")="","","X")</f>
        <v/>
      </c>
      <c r="L711" s="18" t="str">
        <f>IF(IFERROR(FIND(L$13,INDEX(DATOS!BS:BS,MATCH(CHECKLIST!B711,DATOS!B:B,0),1),1),"")="","","X")</f>
        <v/>
      </c>
      <c r="M711" s="18" t="str">
        <f>IF(IFERROR(FIND(M$13,INDEX(DATOS!BS:BS,MATCH(CHECKLIST!B711,DATOS!B:B,0),1),1),"")="","","X")</f>
        <v/>
      </c>
      <c r="N711" s="50" t="str">
        <f ca="1">IFERROR(IF(INDEX(DATOS!K:K,MATCH(CHECKLIST!B711,DATOS!B:B,0),1)="","X",IF(INDEX(DATOS!K:K,MATCH(CHECKLIST!B711,DATOS!B:B,0),1)&gt;YEAR(TODAY())-1,"","VENCIDA")),"")</f>
        <v/>
      </c>
      <c r="P711" s="18" t="str">
        <f>IF(B711="","",IF(IFERROR(FIND(P$13,INDEX(DATOS!BS:BS,MATCH(CHECKLIST!B711,DATOS!B:B,0),1),1),"")="","","X"))</f>
        <v/>
      </c>
      <c r="Q711" s="18" t="str">
        <f>IF(B711="","",IF(IFERROR(FIND(Q$13,INDEX(DATOS!BS:BS,MATCH(CHECKLIST!B711,DATOS!B:B,0),1),1),"")="","","X"))</f>
        <v/>
      </c>
      <c r="R711" t="str">
        <f>IF(B711="","",1)</f>
        <v/>
      </c>
      <c r="S711" t="str">
        <f t="shared" si="32"/>
        <v/>
      </c>
      <c r="U711" t="str">
        <f t="shared" si="30"/>
        <v/>
      </c>
      <c r="V711" t="str">
        <f t="shared" si="31"/>
        <v/>
      </c>
    </row>
    <row r="712" spans="1:22" x14ac:dyDescent="0.25">
      <c r="A712" s="13">
        <v>699</v>
      </c>
      <c r="B712" t="str">
        <f>IFERROR(INDEX(DATOS!B:B,MATCH(CHECKLIST!A712,DATOS!BM:BM,0),1),"")</f>
        <v/>
      </c>
      <c r="C712" t="str">
        <f>IFERROR(INDEX(DATOS!I:I,MATCH(CHECKLIST!A712,DATOS!BM:BM,0),1),"")</f>
        <v/>
      </c>
      <c r="D712" t="str">
        <f>IFERROR(INDEX(DATOS!R:R,MATCH(CHECKLIST!E712,DATOS!F:F,0),1),"")</f>
        <v/>
      </c>
      <c r="E712" s="17" t="str">
        <f>IFERROR(INDEX(DATOS!F:F,MATCH(CHECKLIST!A712,DATOS!BM:BM,0),1),"")</f>
        <v/>
      </c>
      <c r="F712" s="3" t="str">
        <f t="shared" si="33"/>
        <v/>
      </c>
      <c r="G712" s="18" t="str">
        <f>IF(IFERROR(FIND(G$13,INDEX(DATOS!BS:BS,MATCH(CHECKLIST!B712,DATOS!B:B,0),1),1),"")="",IF(IFERROR(FIND("FINADO",INDEX(DATOS!BS:BS,MATCH(CHECKLIST!B712,DATOS!B:B,0),1),1),"")="",IF(IFERROR(FIND("BAJA",INDEX(DATOS!BS:BS,MATCH(CHECKLIST!B712,DATOS!B:B,0),1),1),"")="",IF(IFERROR(FIND("FECHA PEUA",INDEX(DATOS!BS:BS,MATCH(CHECKLIST!B712,DATOS!B:B,0),1),1),"")="",IF(IFERROR(FIND("FIRMA",INDEX(DATOS!BS:BS,MATCH(CHECKLIST!B712,DATOS!B:B,0),1),1),"")="","","FIRMA"),"PEUA"),"BAJA"),"FINADO"),"X")</f>
        <v/>
      </c>
      <c r="H712" s="18" t="str">
        <f>IF(IFERROR(FIND(H$13,INDEX(DATOS!BS:BS,MATCH(CHECKLIST!B712,DATOS!B:B,0),1),1),"")="",IF(IFERROR(FIND("VENCIDA",INDEX(DATOS!AC:AC,MATCH(CHECKLIST!B712,DATOS!B:B,0),1),1),"")="","","VENCIDO"),"X")</f>
        <v/>
      </c>
      <c r="I712" s="18" t="str">
        <f>IF(IFERROR(FIND(I$13,INDEX(DATOS!BS:BS,MATCH(CHECKLIST!B712,DATOS!B:B,0),1),1),"")="","","X")</f>
        <v/>
      </c>
      <c r="J712" s="18" t="str">
        <f>IF(IFERROR(FIND(J$13,INDEX(DATOS!BS:BS,MATCH(CHECKLIST!B712,DATOS!B:B,0),1),1),"")="","","X")</f>
        <v/>
      </c>
      <c r="K712" s="18" t="str">
        <f>IF(IFERROR(FIND(K$13,INDEX(DATOS!BS:BS,MATCH(CHECKLIST!B712,DATOS!B:B,0),1),1),"")="","","X")</f>
        <v/>
      </c>
      <c r="L712" s="18" t="str">
        <f>IF(IFERROR(FIND(L$13,INDEX(DATOS!BS:BS,MATCH(CHECKLIST!B712,DATOS!B:B,0),1),1),"")="","","X")</f>
        <v/>
      </c>
      <c r="M712" s="18" t="str">
        <f>IF(IFERROR(FIND(M$13,INDEX(DATOS!BS:BS,MATCH(CHECKLIST!B712,DATOS!B:B,0),1),1),"")="","","X")</f>
        <v/>
      </c>
      <c r="N712" s="50" t="str">
        <f ca="1">IFERROR(IF(INDEX(DATOS!K:K,MATCH(CHECKLIST!B712,DATOS!B:B,0),1)="","X",IF(INDEX(DATOS!K:K,MATCH(CHECKLIST!B712,DATOS!B:B,0),1)&gt;YEAR(TODAY())-1,"","VENCIDA")),"")</f>
        <v/>
      </c>
      <c r="P712" s="18" t="str">
        <f>IF(B712="","",IF(IFERROR(FIND(P$13,INDEX(DATOS!BS:BS,MATCH(CHECKLIST!B712,DATOS!B:B,0),1),1),"")="","","X"))</f>
        <v/>
      </c>
      <c r="Q712" s="18" t="str">
        <f>IF(B712="","",IF(IFERROR(FIND(Q$13,INDEX(DATOS!BS:BS,MATCH(CHECKLIST!B712,DATOS!B:B,0),1),1),"")="","","X"))</f>
        <v/>
      </c>
      <c r="S712">
        <f t="shared" si="32"/>
        <v>0</v>
      </c>
      <c r="U712" t="str">
        <f t="shared" si="30"/>
        <v/>
      </c>
      <c r="V712" t="str">
        <f t="shared" si="31"/>
        <v/>
      </c>
    </row>
    <row r="713" spans="1:22" x14ac:dyDescent="0.25">
      <c r="A713" s="13">
        <v>700</v>
      </c>
      <c r="B713" t="str">
        <f>IFERROR(INDEX(DATOS!B:B,MATCH(CHECKLIST!A713,DATOS!BM:BM,0),1),"")</f>
        <v/>
      </c>
      <c r="C713" t="str">
        <f>IFERROR(INDEX(DATOS!I:I,MATCH(CHECKLIST!A713,DATOS!BM:BM,0),1),"")</f>
        <v/>
      </c>
      <c r="D713" t="str">
        <f>IFERROR(INDEX(DATOS!R:R,MATCH(CHECKLIST!E713,DATOS!F:F,0),1),"")</f>
        <v/>
      </c>
      <c r="E713" s="17" t="str">
        <f>IFERROR(INDEX(DATOS!F:F,MATCH(CHECKLIST!A713,DATOS!BM:BM,0),1),"")</f>
        <v/>
      </c>
      <c r="F713" s="3" t="str">
        <f t="shared" si="33"/>
        <v/>
      </c>
      <c r="G713" s="18" t="str">
        <f>IF(IFERROR(FIND(G$13,INDEX(DATOS!BS:BS,MATCH(CHECKLIST!B713,DATOS!B:B,0),1),1),"")="",IF(IFERROR(FIND("FINADO",INDEX(DATOS!BS:BS,MATCH(CHECKLIST!B713,DATOS!B:B,0),1),1),"")="",IF(IFERROR(FIND("BAJA",INDEX(DATOS!BS:BS,MATCH(CHECKLIST!B713,DATOS!B:B,0),1),1),"")="",IF(IFERROR(FIND("FECHA PEUA",INDEX(DATOS!BS:BS,MATCH(CHECKLIST!B713,DATOS!B:B,0),1),1),"")="",IF(IFERROR(FIND("FIRMA",INDEX(DATOS!BS:BS,MATCH(CHECKLIST!B713,DATOS!B:B,0),1),1),"")="","","FIRMA"),"PEUA"),"BAJA"),"FINADO"),"X")</f>
        <v/>
      </c>
      <c r="H713" s="18" t="str">
        <f>IF(IFERROR(FIND(H$13,INDEX(DATOS!BS:BS,MATCH(CHECKLIST!B713,DATOS!B:B,0),1),1),"")="",IF(IFERROR(FIND("VENCIDA",INDEX(DATOS!AC:AC,MATCH(CHECKLIST!B713,DATOS!B:B,0),1),1),"")="","","VENCIDO"),"X")</f>
        <v/>
      </c>
      <c r="I713" s="18" t="str">
        <f>IF(IFERROR(FIND(I$13,INDEX(DATOS!BS:BS,MATCH(CHECKLIST!B713,DATOS!B:B,0),1),1),"")="","","X")</f>
        <v/>
      </c>
      <c r="J713" s="18" t="str">
        <f>IF(IFERROR(FIND(J$13,INDEX(DATOS!BS:BS,MATCH(CHECKLIST!B713,DATOS!B:B,0),1),1),"")="","","X")</f>
        <v/>
      </c>
      <c r="K713" s="18" t="str">
        <f>IF(IFERROR(FIND(K$13,INDEX(DATOS!BS:BS,MATCH(CHECKLIST!B713,DATOS!B:B,0),1),1),"")="","","X")</f>
        <v/>
      </c>
      <c r="L713" s="18" t="str">
        <f>IF(IFERROR(FIND(L$13,INDEX(DATOS!BS:BS,MATCH(CHECKLIST!B713,DATOS!B:B,0),1),1),"")="","","X")</f>
        <v/>
      </c>
      <c r="M713" s="18" t="str">
        <f>IF(IFERROR(FIND(M$13,INDEX(DATOS!BS:BS,MATCH(CHECKLIST!B713,DATOS!B:B,0),1),1),"")="","","X")</f>
        <v/>
      </c>
      <c r="N713" s="50" t="str">
        <f ca="1">IFERROR(IF(INDEX(DATOS!K:K,MATCH(CHECKLIST!B713,DATOS!B:B,0),1)="","X",IF(INDEX(DATOS!K:K,MATCH(CHECKLIST!B713,DATOS!B:B,0),1)&gt;YEAR(TODAY())-1,"","VENCIDA")),"")</f>
        <v/>
      </c>
      <c r="P713" s="18" t="str">
        <f>IF(B713="","",IF(IFERROR(FIND(P$13,INDEX(DATOS!BS:BS,MATCH(CHECKLIST!B713,DATOS!B:B,0),1),1),"")="","","X"))</f>
        <v/>
      </c>
      <c r="Q713" s="18" t="str">
        <f>IF(B713="","",IF(IFERROR(FIND(Q$13,INDEX(DATOS!BS:BS,MATCH(CHECKLIST!B713,DATOS!B:B,0),1),1),"")="","","X"))</f>
        <v/>
      </c>
      <c r="R713" t="str">
        <f>IF(B713="","",1)</f>
        <v/>
      </c>
      <c r="S713" t="str">
        <f t="shared" si="32"/>
        <v/>
      </c>
      <c r="U713" t="str">
        <f t="shared" si="30"/>
        <v/>
      </c>
      <c r="V713" t="str">
        <f t="shared" si="31"/>
        <v/>
      </c>
    </row>
    <row r="714" spans="1:22" x14ac:dyDescent="0.25">
      <c r="A714" s="13">
        <v>701</v>
      </c>
      <c r="B714" t="str">
        <f>IFERROR(INDEX(DATOS!B:B,MATCH(CHECKLIST!A714,DATOS!BM:BM,0),1),"")</f>
        <v/>
      </c>
      <c r="C714" t="str">
        <f>IFERROR(INDEX(DATOS!I:I,MATCH(CHECKLIST!A714,DATOS!BM:BM,0),1),"")</f>
        <v/>
      </c>
      <c r="D714" t="str">
        <f>IFERROR(INDEX(DATOS!R:R,MATCH(CHECKLIST!E714,DATOS!F:F,0),1),"")</f>
        <v/>
      </c>
      <c r="E714" s="17" t="str">
        <f>IFERROR(INDEX(DATOS!F:F,MATCH(CHECKLIST!A714,DATOS!BM:BM,0),1),"")</f>
        <v/>
      </c>
      <c r="F714" s="3" t="str">
        <f t="shared" si="33"/>
        <v/>
      </c>
      <c r="G714" s="18" t="str">
        <f>IF(IFERROR(FIND(G$13,INDEX(DATOS!BS:BS,MATCH(CHECKLIST!B714,DATOS!B:B,0),1),1),"")="",IF(IFERROR(FIND("FINADO",INDEX(DATOS!BS:BS,MATCH(CHECKLIST!B714,DATOS!B:B,0),1),1),"")="",IF(IFERROR(FIND("BAJA",INDEX(DATOS!BS:BS,MATCH(CHECKLIST!B714,DATOS!B:B,0),1),1),"")="",IF(IFERROR(FIND("FECHA PEUA",INDEX(DATOS!BS:BS,MATCH(CHECKLIST!B714,DATOS!B:B,0),1),1),"")="",IF(IFERROR(FIND("FIRMA",INDEX(DATOS!BS:BS,MATCH(CHECKLIST!B714,DATOS!B:B,0),1),1),"")="","","FIRMA"),"PEUA"),"BAJA"),"FINADO"),"X")</f>
        <v/>
      </c>
      <c r="H714" s="18" t="str">
        <f>IF(IFERROR(FIND(H$13,INDEX(DATOS!BS:BS,MATCH(CHECKLIST!B714,DATOS!B:B,0),1),1),"")="",IF(IFERROR(FIND("VENCIDA",INDEX(DATOS!AC:AC,MATCH(CHECKLIST!B714,DATOS!B:B,0),1),1),"")="","","VENCIDO"),"X")</f>
        <v/>
      </c>
      <c r="I714" s="18" t="str">
        <f>IF(IFERROR(FIND(I$13,INDEX(DATOS!BS:BS,MATCH(CHECKLIST!B714,DATOS!B:B,0),1),1),"")="","","X")</f>
        <v/>
      </c>
      <c r="J714" s="18" t="str">
        <f>IF(IFERROR(FIND(J$13,INDEX(DATOS!BS:BS,MATCH(CHECKLIST!B714,DATOS!B:B,0),1),1),"")="","","X")</f>
        <v/>
      </c>
      <c r="K714" s="18" t="str">
        <f>IF(IFERROR(FIND(K$13,INDEX(DATOS!BS:BS,MATCH(CHECKLIST!B714,DATOS!B:B,0),1),1),"")="","","X")</f>
        <v/>
      </c>
      <c r="L714" s="18" t="str">
        <f>IF(IFERROR(FIND(L$13,INDEX(DATOS!BS:BS,MATCH(CHECKLIST!B714,DATOS!B:B,0),1),1),"")="","","X")</f>
        <v/>
      </c>
      <c r="M714" s="18" t="str">
        <f>IF(IFERROR(FIND(M$13,INDEX(DATOS!BS:BS,MATCH(CHECKLIST!B714,DATOS!B:B,0),1),1),"")="","","X")</f>
        <v/>
      </c>
      <c r="N714" s="50" t="str">
        <f ca="1">IFERROR(IF(INDEX(DATOS!K:K,MATCH(CHECKLIST!B714,DATOS!B:B,0),1)="","X",IF(INDEX(DATOS!K:K,MATCH(CHECKLIST!B714,DATOS!B:B,0),1)&gt;YEAR(TODAY())-1,"","VENCIDA")),"")</f>
        <v/>
      </c>
      <c r="P714" s="18" t="str">
        <f>IF(B714="","",IF(IFERROR(FIND(P$13,INDEX(DATOS!BS:BS,MATCH(CHECKLIST!B714,DATOS!B:B,0),1),1),"")="","","X"))</f>
        <v/>
      </c>
      <c r="Q714" s="18" t="str">
        <f>IF(B714="","",IF(IFERROR(FIND(Q$13,INDEX(DATOS!BS:BS,MATCH(CHECKLIST!B714,DATOS!B:B,0),1),1),"")="","","X"))</f>
        <v/>
      </c>
      <c r="S714">
        <f t="shared" si="32"/>
        <v>0</v>
      </c>
      <c r="U714" t="str">
        <f t="shared" si="30"/>
        <v/>
      </c>
      <c r="V714" t="str">
        <f t="shared" si="31"/>
        <v/>
      </c>
    </row>
    <row r="715" spans="1:22" x14ac:dyDescent="0.25">
      <c r="A715" s="13">
        <v>702</v>
      </c>
      <c r="B715" t="str">
        <f>IFERROR(INDEX(DATOS!B:B,MATCH(CHECKLIST!A715,DATOS!BM:BM,0),1),"")</f>
        <v/>
      </c>
      <c r="C715" t="str">
        <f>IFERROR(INDEX(DATOS!I:I,MATCH(CHECKLIST!A715,DATOS!BM:BM,0),1),"")</f>
        <v/>
      </c>
      <c r="D715" t="str">
        <f>IFERROR(INDEX(DATOS!R:R,MATCH(CHECKLIST!E715,DATOS!F:F,0),1),"")</f>
        <v/>
      </c>
      <c r="E715" s="17" t="str">
        <f>IFERROR(INDEX(DATOS!F:F,MATCH(CHECKLIST!A715,DATOS!BM:BM,0),1),"")</f>
        <v/>
      </c>
      <c r="F715" s="3" t="str">
        <f t="shared" si="33"/>
        <v/>
      </c>
      <c r="G715" s="18" t="str">
        <f>IF(IFERROR(FIND(G$13,INDEX(DATOS!BS:BS,MATCH(CHECKLIST!B715,DATOS!B:B,0),1),1),"")="",IF(IFERROR(FIND("FINADO",INDEX(DATOS!BS:BS,MATCH(CHECKLIST!B715,DATOS!B:B,0),1),1),"")="",IF(IFERROR(FIND("BAJA",INDEX(DATOS!BS:BS,MATCH(CHECKLIST!B715,DATOS!B:B,0),1),1),"")="",IF(IFERROR(FIND("FECHA PEUA",INDEX(DATOS!BS:BS,MATCH(CHECKLIST!B715,DATOS!B:B,0),1),1),"")="",IF(IFERROR(FIND("FIRMA",INDEX(DATOS!BS:BS,MATCH(CHECKLIST!B715,DATOS!B:B,0),1),1),"")="","","FIRMA"),"PEUA"),"BAJA"),"FINADO"),"X")</f>
        <v/>
      </c>
      <c r="H715" s="18" t="str">
        <f>IF(IFERROR(FIND(H$13,INDEX(DATOS!BS:BS,MATCH(CHECKLIST!B715,DATOS!B:B,0),1),1),"")="",IF(IFERROR(FIND("VENCIDA",INDEX(DATOS!AC:AC,MATCH(CHECKLIST!B715,DATOS!B:B,0),1),1),"")="","","VENCIDO"),"X")</f>
        <v/>
      </c>
      <c r="I715" s="18" t="str">
        <f>IF(IFERROR(FIND(I$13,INDEX(DATOS!BS:BS,MATCH(CHECKLIST!B715,DATOS!B:B,0),1),1),"")="","","X")</f>
        <v/>
      </c>
      <c r="J715" s="18" t="str">
        <f>IF(IFERROR(FIND(J$13,INDEX(DATOS!BS:BS,MATCH(CHECKLIST!B715,DATOS!B:B,0),1),1),"")="","","X")</f>
        <v/>
      </c>
      <c r="K715" s="18" t="str">
        <f>IF(IFERROR(FIND(K$13,INDEX(DATOS!BS:BS,MATCH(CHECKLIST!B715,DATOS!B:B,0),1),1),"")="","","X")</f>
        <v/>
      </c>
      <c r="L715" s="18" t="str">
        <f>IF(IFERROR(FIND(L$13,INDEX(DATOS!BS:BS,MATCH(CHECKLIST!B715,DATOS!B:B,0),1),1),"")="","","X")</f>
        <v/>
      </c>
      <c r="M715" s="18" t="str">
        <f>IF(IFERROR(FIND(M$13,INDEX(DATOS!BS:BS,MATCH(CHECKLIST!B715,DATOS!B:B,0),1),1),"")="","","X")</f>
        <v/>
      </c>
      <c r="N715" s="50" t="str">
        <f ca="1">IFERROR(IF(INDEX(DATOS!K:K,MATCH(CHECKLIST!B715,DATOS!B:B,0),1)="","X",IF(INDEX(DATOS!K:K,MATCH(CHECKLIST!B715,DATOS!B:B,0),1)&gt;YEAR(TODAY())-1,"","VENCIDA")),"")</f>
        <v/>
      </c>
      <c r="P715" s="18" t="str">
        <f>IF(B715="","",IF(IFERROR(FIND(P$13,INDEX(DATOS!BS:BS,MATCH(CHECKLIST!B715,DATOS!B:B,0),1),1),"")="","","X"))</f>
        <v/>
      </c>
      <c r="Q715" s="18" t="str">
        <f>IF(B715="","",IF(IFERROR(FIND(Q$13,INDEX(DATOS!BS:BS,MATCH(CHECKLIST!B715,DATOS!B:B,0),1),1),"")="","","X"))</f>
        <v/>
      </c>
      <c r="R715" t="str">
        <f>IF(B715="","",1)</f>
        <v/>
      </c>
      <c r="S715" t="str">
        <f t="shared" si="32"/>
        <v/>
      </c>
      <c r="U715" t="str">
        <f t="shared" si="30"/>
        <v/>
      </c>
      <c r="V715" t="str">
        <f t="shared" si="31"/>
        <v/>
      </c>
    </row>
    <row r="716" spans="1:22" x14ac:dyDescent="0.25">
      <c r="A716" s="13">
        <v>703</v>
      </c>
      <c r="B716" t="str">
        <f>IFERROR(INDEX(DATOS!B:B,MATCH(CHECKLIST!A716,DATOS!BM:BM,0),1),"")</f>
        <v/>
      </c>
      <c r="C716" t="str">
        <f>IFERROR(INDEX(DATOS!I:I,MATCH(CHECKLIST!A716,DATOS!BM:BM,0),1),"")</f>
        <v/>
      </c>
      <c r="D716" t="str">
        <f>IFERROR(INDEX(DATOS!R:R,MATCH(CHECKLIST!E716,DATOS!F:F,0),1),"")</f>
        <v/>
      </c>
      <c r="E716" s="17" t="str">
        <f>IFERROR(INDEX(DATOS!F:F,MATCH(CHECKLIST!A716,DATOS!BM:BM,0),1),"")</f>
        <v/>
      </c>
      <c r="F716" s="3" t="str">
        <f t="shared" si="33"/>
        <v/>
      </c>
      <c r="G716" s="18" t="str">
        <f>IF(IFERROR(FIND(G$13,INDEX(DATOS!BS:BS,MATCH(CHECKLIST!B716,DATOS!B:B,0),1),1),"")="",IF(IFERROR(FIND("FINADO",INDEX(DATOS!BS:BS,MATCH(CHECKLIST!B716,DATOS!B:B,0),1),1),"")="",IF(IFERROR(FIND("BAJA",INDEX(DATOS!BS:BS,MATCH(CHECKLIST!B716,DATOS!B:B,0),1),1),"")="",IF(IFERROR(FIND("FECHA PEUA",INDEX(DATOS!BS:BS,MATCH(CHECKLIST!B716,DATOS!B:B,0),1),1),"")="",IF(IFERROR(FIND("FIRMA",INDEX(DATOS!BS:BS,MATCH(CHECKLIST!B716,DATOS!B:B,0),1),1),"")="","","FIRMA"),"PEUA"),"BAJA"),"FINADO"),"X")</f>
        <v/>
      </c>
      <c r="H716" s="18" t="str">
        <f>IF(IFERROR(FIND(H$13,INDEX(DATOS!BS:BS,MATCH(CHECKLIST!B716,DATOS!B:B,0),1),1),"")="",IF(IFERROR(FIND("VENCIDA",INDEX(DATOS!AC:AC,MATCH(CHECKLIST!B716,DATOS!B:B,0),1),1),"")="","","VENCIDO"),"X")</f>
        <v/>
      </c>
      <c r="I716" s="18" t="str">
        <f>IF(IFERROR(FIND(I$13,INDEX(DATOS!BS:BS,MATCH(CHECKLIST!B716,DATOS!B:B,0),1),1),"")="","","X")</f>
        <v/>
      </c>
      <c r="J716" s="18" t="str">
        <f>IF(IFERROR(FIND(J$13,INDEX(DATOS!BS:BS,MATCH(CHECKLIST!B716,DATOS!B:B,0),1),1),"")="","","X")</f>
        <v/>
      </c>
      <c r="K716" s="18" t="str">
        <f>IF(IFERROR(FIND(K$13,INDEX(DATOS!BS:BS,MATCH(CHECKLIST!B716,DATOS!B:B,0),1),1),"")="","","X")</f>
        <v/>
      </c>
      <c r="L716" s="18" t="str">
        <f>IF(IFERROR(FIND(L$13,INDEX(DATOS!BS:BS,MATCH(CHECKLIST!B716,DATOS!B:B,0),1),1),"")="","","X")</f>
        <v/>
      </c>
      <c r="M716" s="18" t="str">
        <f>IF(IFERROR(FIND(M$13,INDEX(DATOS!BS:BS,MATCH(CHECKLIST!B716,DATOS!B:B,0),1),1),"")="","","X")</f>
        <v/>
      </c>
      <c r="N716" s="50" t="str">
        <f ca="1">IFERROR(IF(INDEX(DATOS!K:K,MATCH(CHECKLIST!B716,DATOS!B:B,0),1)="","X",IF(INDEX(DATOS!K:K,MATCH(CHECKLIST!B716,DATOS!B:B,0),1)&gt;YEAR(TODAY())-1,"","VENCIDA")),"")</f>
        <v/>
      </c>
      <c r="P716" s="18" t="str">
        <f>IF(B716="","",IF(IFERROR(FIND(P$13,INDEX(DATOS!BS:BS,MATCH(CHECKLIST!B716,DATOS!B:B,0),1),1),"")="","","X"))</f>
        <v/>
      </c>
      <c r="Q716" s="18" t="str">
        <f>IF(B716="","",IF(IFERROR(FIND(Q$13,INDEX(DATOS!BS:BS,MATCH(CHECKLIST!B716,DATOS!B:B,0),1),1),"")="","","X"))</f>
        <v/>
      </c>
      <c r="S716">
        <f t="shared" si="32"/>
        <v>0</v>
      </c>
      <c r="U716" t="str">
        <f t="shared" si="30"/>
        <v/>
      </c>
      <c r="V716" t="str">
        <f t="shared" si="31"/>
        <v/>
      </c>
    </row>
    <row r="717" spans="1:22" x14ac:dyDescent="0.25">
      <c r="A717" s="13">
        <v>704</v>
      </c>
      <c r="B717" t="str">
        <f>IFERROR(INDEX(DATOS!B:B,MATCH(CHECKLIST!A717,DATOS!BM:BM,0),1),"")</f>
        <v/>
      </c>
      <c r="C717" t="str">
        <f>IFERROR(INDEX(DATOS!I:I,MATCH(CHECKLIST!A717,DATOS!BM:BM,0),1),"")</f>
        <v/>
      </c>
      <c r="D717" t="str">
        <f>IFERROR(INDEX(DATOS!R:R,MATCH(CHECKLIST!E717,DATOS!F:F,0),1),"")</f>
        <v/>
      </c>
      <c r="E717" s="17" t="str">
        <f>IFERROR(INDEX(DATOS!F:F,MATCH(CHECKLIST!A717,DATOS!BM:BM,0),1),"")</f>
        <v/>
      </c>
      <c r="F717" s="3" t="str">
        <f t="shared" si="33"/>
        <v/>
      </c>
      <c r="G717" s="18" t="str">
        <f>IF(IFERROR(FIND(G$13,INDEX(DATOS!BS:BS,MATCH(CHECKLIST!B717,DATOS!B:B,0),1),1),"")="",IF(IFERROR(FIND("FINADO",INDEX(DATOS!BS:BS,MATCH(CHECKLIST!B717,DATOS!B:B,0),1),1),"")="",IF(IFERROR(FIND("BAJA",INDEX(DATOS!BS:BS,MATCH(CHECKLIST!B717,DATOS!B:B,0),1),1),"")="",IF(IFERROR(FIND("FECHA PEUA",INDEX(DATOS!BS:BS,MATCH(CHECKLIST!B717,DATOS!B:B,0),1),1),"")="",IF(IFERROR(FIND("FIRMA",INDEX(DATOS!BS:BS,MATCH(CHECKLIST!B717,DATOS!B:B,0),1),1),"")="","","FIRMA"),"PEUA"),"BAJA"),"FINADO"),"X")</f>
        <v/>
      </c>
      <c r="H717" s="18" t="str">
        <f>IF(IFERROR(FIND(H$13,INDEX(DATOS!BS:BS,MATCH(CHECKLIST!B717,DATOS!B:B,0),1),1),"")="",IF(IFERROR(FIND("VENCIDA",INDEX(DATOS!AC:AC,MATCH(CHECKLIST!B717,DATOS!B:B,0),1),1),"")="","","VENCIDO"),"X")</f>
        <v/>
      </c>
      <c r="I717" s="18" t="str">
        <f>IF(IFERROR(FIND(I$13,INDEX(DATOS!BS:BS,MATCH(CHECKLIST!B717,DATOS!B:B,0),1),1),"")="","","X")</f>
        <v/>
      </c>
      <c r="J717" s="18" t="str">
        <f>IF(IFERROR(FIND(J$13,INDEX(DATOS!BS:BS,MATCH(CHECKLIST!B717,DATOS!B:B,0),1),1),"")="","","X")</f>
        <v/>
      </c>
      <c r="K717" s="18" t="str">
        <f>IF(IFERROR(FIND(K$13,INDEX(DATOS!BS:BS,MATCH(CHECKLIST!B717,DATOS!B:B,0),1),1),"")="","","X")</f>
        <v/>
      </c>
      <c r="L717" s="18" t="str">
        <f>IF(IFERROR(FIND(L$13,INDEX(DATOS!BS:BS,MATCH(CHECKLIST!B717,DATOS!B:B,0),1),1),"")="","","X")</f>
        <v/>
      </c>
      <c r="M717" s="18" t="str">
        <f>IF(IFERROR(FIND(M$13,INDEX(DATOS!BS:BS,MATCH(CHECKLIST!B717,DATOS!B:B,0),1),1),"")="","","X")</f>
        <v/>
      </c>
      <c r="N717" s="50" t="str">
        <f ca="1">IFERROR(IF(INDEX(DATOS!K:K,MATCH(CHECKLIST!B717,DATOS!B:B,0),1)="","X",IF(INDEX(DATOS!K:K,MATCH(CHECKLIST!B717,DATOS!B:B,0),1)&gt;YEAR(TODAY())-1,"","VENCIDA")),"")</f>
        <v/>
      </c>
      <c r="P717" s="18" t="str">
        <f>IF(B717="","",IF(IFERROR(FIND(P$13,INDEX(DATOS!BS:BS,MATCH(CHECKLIST!B717,DATOS!B:B,0),1),1),"")="","","X"))</f>
        <v/>
      </c>
      <c r="Q717" s="18" t="str">
        <f>IF(B717="","",IF(IFERROR(FIND(Q$13,INDEX(DATOS!BS:BS,MATCH(CHECKLIST!B717,DATOS!B:B,0),1),1),"")="","","X"))</f>
        <v/>
      </c>
      <c r="R717" t="str">
        <f>IF(B717="","",1)</f>
        <v/>
      </c>
      <c r="S717" t="str">
        <f t="shared" si="32"/>
        <v/>
      </c>
      <c r="U717" t="str">
        <f t="shared" si="30"/>
        <v/>
      </c>
      <c r="V717" t="str">
        <f t="shared" si="31"/>
        <v/>
      </c>
    </row>
    <row r="718" spans="1:22" x14ac:dyDescent="0.25">
      <c r="A718" s="13">
        <v>705</v>
      </c>
      <c r="B718" t="str">
        <f>IFERROR(INDEX(DATOS!B:B,MATCH(CHECKLIST!A718,DATOS!BM:BM,0),1),"")</f>
        <v/>
      </c>
      <c r="C718" t="str">
        <f>IFERROR(INDEX(DATOS!I:I,MATCH(CHECKLIST!A718,DATOS!BM:BM,0),1),"")</f>
        <v/>
      </c>
      <c r="D718" t="str">
        <f>IFERROR(INDEX(DATOS!R:R,MATCH(CHECKLIST!E718,DATOS!F:F,0),1),"")</f>
        <v/>
      </c>
      <c r="E718" s="17" t="str">
        <f>IFERROR(INDEX(DATOS!F:F,MATCH(CHECKLIST!A718,DATOS!BM:BM,0),1),"")</f>
        <v/>
      </c>
      <c r="F718" s="3" t="str">
        <f t="shared" ref="F718:F781" si="34">IF(B718="","",IF(CONCATENATE(G718,H718,I718,J718,K718,L718,M718,N718,P718,Q718)="","ü","û"))</f>
        <v/>
      </c>
      <c r="G718" s="18" t="str">
        <f>IF(IFERROR(FIND(G$13,INDEX(DATOS!BS:BS,MATCH(CHECKLIST!B718,DATOS!B:B,0),1),1),"")="",IF(IFERROR(FIND("FINADO",INDEX(DATOS!BS:BS,MATCH(CHECKLIST!B718,DATOS!B:B,0),1),1),"")="",IF(IFERROR(FIND("BAJA",INDEX(DATOS!BS:BS,MATCH(CHECKLIST!B718,DATOS!B:B,0),1),1),"")="",IF(IFERROR(FIND("FECHA PEUA",INDEX(DATOS!BS:BS,MATCH(CHECKLIST!B718,DATOS!B:B,0),1),1),"")="",IF(IFERROR(FIND("FIRMA",INDEX(DATOS!BS:BS,MATCH(CHECKLIST!B718,DATOS!B:B,0),1),1),"")="","","FIRMA"),"PEUA"),"BAJA"),"FINADO"),"X")</f>
        <v/>
      </c>
      <c r="H718" s="18" t="str">
        <f>IF(IFERROR(FIND(H$13,INDEX(DATOS!BS:BS,MATCH(CHECKLIST!B718,DATOS!B:B,0),1),1),"")="",IF(IFERROR(FIND("VENCIDA",INDEX(DATOS!AC:AC,MATCH(CHECKLIST!B718,DATOS!B:B,0),1),1),"")="","","VENCIDO"),"X")</f>
        <v/>
      </c>
      <c r="I718" s="18" t="str">
        <f>IF(IFERROR(FIND(I$13,INDEX(DATOS!BS:BS,MATCH(CHECKLIST!B718,DATOS!B:B,0),1),1),"")="","","X")</f>
        <v/>
      </c>
      <c r="J718" s="18" t="str">
        <f>IF(IFERROR(FIND(J$13,INDEX(DATOS!BS:BS,MATCH(CHECKLIST!B718,DATOS!B:B,0),1),1),"")="","","X")</f>
        <v/>
      </c>
      <c r="K718" s="18" t="str">
        <f>IF(IFERROR(FIND(K$13,INDEX(DATOS!BS:BS,MATCH(CHECKLIST!B718,DATOS!B:B,0),1),1),"")="","","X")</f>
        <v/>
      </c>
      <c r="L718" s="18" t="str">
        <f>IF(IFERROR(FIND(L$13,INDEX(DATOS!BS:BS,MATCH(CHECKLIST!B718,DATOS!B:B,0),1),1),"")="","","X")</f>
        <v/>
      </c>
      <c r="M718" s="18" t="str">
        <f>IF(IFERROR(FIND(M$13,INDEX(DATOS!BS:BS,MATCH(CHECKLIST!B718,DATOS!B:B,0),1),1),"")="","","X")</f>
        <v/>
      </c>
      <c r="N718" s="50" t="str">
        <f ca="1">IFERROR(IF(INDEX(DATOS!K:K,MATCH(CHECKLIST!B718,DATOS!B:B,0),1)="","X",IF(INDEX(DATOS!K:K,MATCH(CHECKLIST!B718,DATOS!B:B,0),1)&gt;YEAR(TODAY())-1,"","VENCIDA")),"")</f>
        <v/>
      </c>
      <c r="P718" s="18" t="str">
        <f>IF(B718="","",IF(IFERROR(FIND(P$13,INDEX(DATOS!BS:BS,MATCH(CHECKLIST!B718,DATOS!B:B,0),1),1),"")="","","X"))</f>
        <v/>
      </c>
      <c r="Q718" s="18" t="str">
        <f>IF(B718="","",IF(IFERROR(FIND(Q$13,INDEX(DATOS!BS:BS,MATCH(CHECKLIST!B718,DATOS!B:B,0),1),1),"")="","","X"))</f>
        <v/>
      </c>
      <c r="S718">
        <f t="shared" si="32"/>
        <v>0</v>
      </c>
      <c r="U718" t="str">
        <f t="shared" ref="U718:U781" si="35">IF(C718="","",C718)</f>
        <v/>
      </c>
      <c r="V718" t="str">
        <f t="shared" ref="V718:V781" si="36">IF(B718="","",B718)</f>
        <v/>
      </c>
    </row>
    <row r="719" spans="1:22" x14ac:dyDescent="0.25">
      <c r="A719" s="13">
        <v>706</v>
      </c>
      <c r="B719" t="str">
        <f>IFERROR(INDEX(DATOS!B:B,MATCH(CHECKLIST!A719,DATOS!BM:BM,0),1),"")</f>
        <v/>
      </c>
      <c r="C719" t="str">
        <f>IFERROR(INDEX(DATOS!I:I,MATCH(CHECKLIST!A719,DATOS!BM:BM,0),1),"")</f>
        <v/>
      </c>
      <c r="D719" t="str">
        <f>IFERROR(INDEX(DATOS!R:R,MATCH(CHECKLIST!E719,DATOS!F:F,0),1),"")</f>
        <v/>
      </c>
      <c r="E719" s="17" t="str">
        <f>IFERROR(INDEX(DATOS!F:F,MATCH(CHECKLIST!A719,DATOS!BM:BM,0),1),"")</f>
        <v/>
      </c>
      <c r="F719" s="3" t="str">
        <f t="shared" si="34"/>
        <v/>
      </c>
      <c r="G719" s="18" t="str">
        <f>IF(IFERROR(FIND(G$13,INDEX(DATOS!BS:BS,MATCH(CHECKLIST!B719,DATOS!B:B,0),1),1),"")="",IF(IFERROR(FIND("FINADO",INDEX(DATOS!BS:BS,MATCH(CHECKLIST!B719,DATOS!B:B,0),1),1),"")="",IF(IFERROR(FIND("BAJA",INDEX(DATOS!BS:BS,MATCH(CHECKLIST!B719,DATOS!B:B,0),1),1),"")="",IF(IFERROR(FIND("FECHA PEUA",INDEX(DATOS!BS:BS,MATCH(CHECKLIST!B719,DATOS!B:B,0),1),1),"")="",IF(IFERROR(FIND("FIRMA",INDEX(DATOS!BS:BS,MATCH(CHECKLIST!B719,DATOS!B:B,0),1),1),"")="","","FIRMA"),"PEUA"),"BAJA"),"FINADO"),"X")</f>
        <v/>
      </c>
      <c r="H719" s="18" t="str">
        <f>IF(IFERROR(FIND(H$13,INDEX(DATOS!BS:BS,MATCH(CHECKLIST!B719,DATOS!B:B,0),1),1),"")="",IF(IFERROR(FIND("VENCIDA",INDEX(DATOS!AC:AC,MATCH(CHECKLIST!B719,DATOS!B:B,0),1),1),"")="","","VENCIDO"),"X")</f>
        <v/>
      </c>
      <c r="I719" s="18" t="str">
        <f>IF(IFERROR(FIND(I$13,INDEX(DATOS!BS:BS,MATCH(CHECKLIST!B719,DATOS!B:B,0),1),1),"")="","","X")</f>
        <v/>
      </c>
      <c r="J719" s="18" t="str">
        <f>IF(IFERROR(FIND(J$13,INDEX(DATOS!BS:BS,MATCH(CHECKLIST!B719,DATOS!B:B,0),1),1),"")="","","X")</f>
        <v/>
      </c>
      <c r="K719" s="18" t="str">
        <f>IF(IFERROR(FIND(K$13,INDEX(DATOS!BS:BS,MATCH(CHECKLIST!B719,DATOS!B:B,0),1),1),"")="","","X")</f>
        <v/>
      </c>
      <c r="L719" s="18" t="str">
        <f>IF(IFERROR(FIND(L$13,INDEX(DATOS!BS:BS,MATCH(CHECKLIST!B719,DATOS!B:B,0),1),1),"")="","","X")</f>
        <v/>
      </c>
      <c r="M719" s="18" t="str">
        <f>IF(IFERROR(FIND(M$13,INDEX(DATOS!BS:BS,MATCH(CHECKLIST!B719,DATOS!B:B,0),1),1),"")="","","X")</f>
        <v/>
      </c>
      <c r="N719" s="50" t="str">
        <f ca="1">IFERROR(IF(INDEX(DATOS!K:K,MATCH(CHECKLIST!B719,DATOS!B:B,0),1)="","X",IF(INDEX(DATOS!K:K,MATCH(CHECKLIST!B719,DATOS!B:B,0),1)&gt;YEAR(TODAY())-1,"","VENCIDA")),"")</f>
        <v/>
      </c>
      <c r="P719" s="18" t="str">
        <f>IF(B719="","",IF(IFERROR(FIND(P$13,INDEX(DATOS!BS:BS,MATCH(CHECKLIST!B719,DATOS!B:B,0),1),1),"")="","","X"))</f>
        <v/>
      </c>
      <c r="Q719" s="18" t="str">
        <f>IF(B719="","",IF(IFERROR(FIND(Q$13,INDEX(DATOS!BS:BS,MATCH(CHECKLIST!B719,DATOS!B:B,0),1),1),"")="","","X"))</f>
        <v/>
      </c>
      <c r="R719" t="str">
        <f>IF(B719="","",1)</f>
        <v/>
      </c>
      <c r="S719" t="str">
        <f t="shared" si="32"/>
        <v/>
      </c>
      <c r="U719" t="str">
        <f t="shared" si="35"/>
        <v/>
      </c>
      <c r="V719" t="str">
        <f t="shared" si="36"/>
        <v/>
      </c>
    </row>
    <row r="720" spans="1:22" x14ac:dyDescent="0.25">
      <c r="A720" s="13">
        <v>707</v>
      </c>
      <c r="B720" t="str">
        <f>IFERROR(INDEX(DATOS!B:B,MATCH(CHECKLIST!A720,DATOS!BM:BM,0),1),"")</f>
        <v/>
      </c>
      <c r="C720" t="str">
        <f>IFERROR(INDEX(DATOS!I:I,MATCH(CHECKLIST!A720,DATOS!BM:BM,0),1),"")</f>
        <v/>
      </c>
      <c r="D720" t="str">
        <f>IFERROR(INDEX(DATOS!R:R,MATCH(CHECKLIST!E720,DATOS!F:F,0),1),"")</f>
        <v/>
      </c>
      <c r="E720" s="17" t="str">
        <f>IFERROR(INDEX(DATOS!F:F,MATCH(CHECKLIST!A720,DATOS!BM:BM,0),1),"")</f>
        <v/>
      </c>
      <c r="F720" s="3" t="str">
        <f t="shared" si="34"/>
        <v/>
      </c>
      <c r="G720" s="18" t="str">
        <f>IF(IFERROR(FIND(G$13,INDEX(DATOS!BS:BS,MATCH(CHECKLIST!B720,DATOS!B:B,0),1),1),"")="",IF(IFERROR(FIND("FINADO",INDEX(DATOS!BS:BS,MATCH(CHECKLIST!B720,DATOS!B:B,0),1),1),"")="",IF(IFERROR(FIND("BAJA",INDEX(DATOS!BS:BS,MATCH(CHECKLIST!B720,DATOS!B:B,0),1),1),"")="",IF(IFERROR(FIND("FECHA PEUA",INDEX(DATOS!BS:BS,MATCH(CHECKLIST!B720,DATOS!B:B,0),1),1),"")="",IF(IFERROR(FIND("FIRMA",INDEX(DATOS!BS:BS,MATCH(CHECKLIST!B720,DATOS!B:B,0),1),1),"")="","","FIRMA"),"PEUA"),"BAJA"),"FINADO"),"X")</f>
        <v/>
      </c>
      <c r="H720" s="18" t="str">
        <f>IF(IFERROR(FIND(H$13,INDEX(DATOS!BS:BS,MATCH(CHECKLIST!B720,DATOS!B:B,0),1),1),"")="",IF(IFERROR(FIND("VENCIDA",INDEX(DATOS!AC:AC,MATCH(CHECKLIST!B720,DATOS!B:B,0),1),1),"")="","","VENCIDO"),"X")</f>
        <v/>
      </c>
      <c r="I720" s="18" t="str">
        <f>IF(IFERROR(FIND(I$13,INDEX(DATOS!BS:BS,MATCH(CHECKLIST!B720,DATOS!B:B,0),1),1),"")="","","X")</f>
        <v/>
      </c>
      <c r="J720" s="18" t="str">
        <f>IF(IFERROR(FIND(J$13,INDEX(DATOS!BS:BS,MATCH(CHECKLIST!B720,DATOS!B:B,0),1),1),"")="","","X")</f>
        <v/>
      </c>
      <c r="K720" s="18" t="str">
        <f>IF(IFERROR(FIND(K$13,INDEX(DATOS!BS:BS,MATCH(CHECKLIST!B720,DATOS!B:B,0),1),1),"")="","","X")</f>
        <v/>
      </c>
      <c r="L720" s="18" t="str">
        <f>IF(IFERROR(FIND(L$13,INDEX(DATOS!BS:BS,MATCH(CHECKLIST!B720,DATOS!B:B,0),1),1),"")="","","X")</f>
        <v/>
      </c>
      <c r="M720" s="18" t="str">
        <f>IF(IFERROR(FIND(M$13,INDEX(DATOS!BS:BS,MATCH(CHECKLIST!B720,DATOS!B:B,0),1),1),"")="","","X")</f>
        <v/>
      </c>
      <c r="N720" s="50" t="str">
        <f ca="1">IFERROR(IF(INDEX(DATOS!K:K,MATCH(CHECKLIST!B720,DATOS!B:B,0),1)="","X",IF(INDEX(DATOS!K:K,MATCH(CHECKLIST!B720,DATOS!B:B,0),1)&gt;YEAR(TODAY())-1,"","VENCIDA")),"")</f>
        <v/>
      </c>
      <c r="P720" s="18" t="str">
        <f>IF(B720="","",IF(IFERROR(FIND(P$13,INDEX(DATOS!BS:BS,MATCH(CHECKLIST!B720,DATOS!B:B,0),1),1),"")="","","X"))</f>
        <v/>
      </c>
      <c r="Q720" s="18" t="str">
        <f>IF(B720="","",IF(IFERROR(FIND(Q$13,INDEX(DATOS!BS:BS,MATCH(CHECKLIST!B720,DATOS!B:B,0),1),1),"")="","","X"))</f>
        <v/>
      </c>
      <c r="S720">
        <f t="shared" ref="S720:S783" si="37">IF(Q$13="","",R720)</f>
        <v>0</v>
      </c>
      <c r="U720" t="str">
        <f t="shared" si="35"/>
        <v/>
      </c>
      <c r="V720" t="str">
        <f t="shared" si="36"/>
        <v/>
      </c>
    </row>
    <row r="721" spans="1:22" x14ac:dyDescent="0.25">
      <c r="A721" s="13">
        <v>708</v>
      </c>
      <c r="B721" t="str">
        <f>IFERROR(INDEX(DATOS!B:B,MATCH(CHECKLIST!A721,DATOS!BM:BM,0),1),"")</f>
        <v/>
      </c>
      <c r="C721" t="str">
        <f>IFERROR(INDEX(DATOS!I:I,MATCH(CHECKLIST!A721,DATOS!BM:BM,0),1),"")</f>
        <v/>
      </c>
      <c r="D721" t="str">
        <f>IFERROR(INDEX(DATOS!R:R,MATCH(CHECKLIST!E721,DATOS!F:F,0),1),"")</f>
        <v/>
      </c>
      <c r="E721" s="17" t="str">
        <f>IFERROR(INDEX(DATOS!F:F,MATCH(CHECKLIST!A721,DATOS!BM:BM,0),1),"")</f>
        <v/>
      </c>
      <c r="F721" s="3" t="str">
        <f t="shared" si="34"/>
        <v/>
      </c>
      <c r="G721" s="18" t="str">
        <f>IF(IFERROR(FIND(G$13,INDEX(DATOS!BS:BS,MATCH(CHECKLIST!B721,DATOS!B:B,0),1),1),"")="",IF(IFERROR(FIND("FINADO",INDEX(DATOS!BS:BS,MATCH(CHECKLIST!B721,DATOS!B:B,0),1),1),"")="",IF(IFERROR(FIND("BAJA",INDEX(DATOS!BS:BS,MATCH(CHECKLIST!B721,DATOS!B:B,0),1),1),"")="",IF(IFERROR(FIND("FECHA PEUA",INDEX(DATOS!BS:BS,MATCH(CHECKLIST!B721,DATOS!B:B,0),1),1),"")="",IF(IFERROR(FIND("FIRMA",INDEX(DATOS!BS:BS,MATCH(CHECKLIST!B721,DATOS!B:B,0),1),1),"")="","","FIRMA"),"PEUA"),"BAJA"),"FINADO"),"X")</f>
        <v/>
      </c>
      <c r="H721" s="18" t="str">
        <f>IF(IFERROR(FIND(H$13,INDEX(DATOS!BS:BS,MATCH(CHECKLIST!B721,DATOS!B:B,0),1),1),"")="",IF(IFERROR(FIND("VENCIDA",INDEX(DATOS!AC:AC,MATCH(CHECKLIST!B721,DATOS!B:B,0),1),1),"")="","","VENCIDO"),"X")</f>
        <v/>
      </c>
      <c r="I721" s="18" t="str">
        <f>IF(IFERROR(FIND(I$13,INDEX(DATOS!BS:BS,MATCH(CHECKLIST!B721,DATOS!B:B,0),1),1),"")="","","X")</f>
        <v/>
      </c>
      <c r="J721" s="18" t="str">
        <f>IF(IFERROR(FIND(J$13,INDEX(DATOS!BS:BS,MATCH(CHECKLIST!B721,DATOS!B:B,0),1),1),"")="","","X")</f>
        <v/>
      </c>
      <c r="K721" s="18" t="str">
        <f>IF(IFERROR(FIND(K$13,INDEX(DATOS!BS:BS,MATCH(CHECKLIST!B721,DATOS!B:B,0),1),1),"")="","","X")</f>
        <v/>
      </c>
      <c r="L721" s="18" t="str">
        <f>IF(IFERROR(FIND(L$13,INDEX(DATOS!BS:BS,MATCH(CHECKLIST!B721,DATOS!B:B,0),1),1),"")="","","X")</f>
        <v/>
      </c>
      <c r="M721" s="18" t="str">
        <f>IF(IFERROR(FIND(M$13,INDEX(DATOS!BS:BS,MATCH(CHECKLIST!B721,DATOS!B:B,0),1),1),"")="","","X")</f>
        <v/>
      </c>
      <c r="N721" s="50" t="str">
        <f ca="1">IFERROR(IF(INDEX(DATOS!K:K,MATCH(CHECKLIST!B721,DATOS!B:B,0),1)="","X",IF(INDEX(DATOS!K:K,MATCH(CHECKLIST!B721,DATOS!B:B,0),1)&gt;YEAR(TODAY())-1,"","VENCIDA")),"")</f>
        <v/>
      </c>
      <c r="P721" s="18" t="str">
        <f>IF(B721="","",IF(IFERROR(FIND(P$13,INDEX(DATOS!BS:BS,MATCH(CHECKLIST!B721,DATOS!B:B,0),1),1),"")="","","X"))</f>
        <v/>
      </c>
      <c r="Q721" s="18" t="str">
        <f>IF(B721="","",IF(IFERROR(FIND(Q$13,INDEX(DATOS!BS:BS,MATCH(CHECKLIST!B721,DATOS!B:B,0),1),1),"")="","","X"))</f>
        <v/>
      </c>
      <c r="R721" t="str">
        <f>IF(B721="","",1)</f>
        <v/>
      </c>
      <c r="S721" t="str">
        <f t="shared" si="37"/>
        <v/>
      </c>
      <c r="U721" t="str">
        <f t="shared" si="35"/>
        <v/>
      </c>
      <c r="V721" t="str">
        <f t="shared" si="36"/>
        <v/>
      </c>
    </row>
    <row r="722" spans="1:22" x14ac:dyDescent="0.25">
      <c r="A722" s="13">
        <v>709</v>
      </c>
      <c r="B722" t="str">
        <f>IFERROR(INDEX(DATOS!B:B,MATCH(CHECKLIST!A722,DATOS!BM:BM,0),1),"")</f>
        <v/>
      </c>
      <c r="C722" t="str">
        <f>IFERROR(INDEX(DATOS!I:I,MATCH(CHECKLIST!A722,DATOS!BM:BM,0),1),"")</f>
        <v/>
      </c>
      <c r="D722" t="str">
        <f>IFERROR(INDEX(DATOS!R:R,MATCH(CHECKLIST!E722,DATOS!F:F,0),1),"")</f>
        <v/>
      </c>
      <c r="E722" s="17" t="str">
        <f>IFERROR(INDEX(DATOS!F:F,MATCH(CHECKLIST!A722,DATOS!BM:BM,0),1),"")</f>
        <v/>
      </c>
      <c r="F722" s="3" t="str">
        <f t="shared" si="34"/>
        <v/>
      </c>
      <c r="G722" s="18" t="str">
        <f>IF(IFERROR(FIND(G$13,INDEX(DATOS!BS:BS,MATCH(CHECKLIST!B722,DATOS!B:B,0),1),1),"")="",IF(IFERROR(FIND("FINADO",INDEX(DATOS!BS:BS,MATCH(CHECKLIST!B722,DATOS!B:B,0),1),1),"")="",IF(IFERROR(FIND("BAJA",INDEX(DATOS!BS:BS,MATCH(CHECKLIST!B722,DATOS!B:B,0),1),1),"")="",IF(IFERROR(FIND("FECHA PEUA",INDEX(DATOS!BS:BS,MATCH(CHECKLIST!B722,DATOS!B:B,0),1),1),"")="",IF(IFERROR(FIND("FIRMA",INDEX(DATOS!BS:BS,MATCH(CHECKLIST!B722,DATOS!B:B,0),1),1),"")="","","FIRMA"),"PEUA"),"BAJA"),"FINADO"),"X")</f>
        <v/>
      </c>
      <c r="H722" s="18" t="str">
        <f>IF(IFERROR(FIND(H$13,INDEX(DATOS!BS:BS,MATCH(CHECKLIST!B722,DATOS!B:B,0),1),1),"")="",IF(IFERROR(FIND("VENCIDA",INDEX(DATOS!AC:AC,MATCH(CHECKLIST!B722,DATOS!B:B,0),1),1),"")="","","VENCIDO"),"X")</f>
        <v/>
      </c>
      <c r="I722" s="18" t="str">
        <f>IF(IFERROR(FIND(I$13,INDEX(DATOS!BS:BS,MATCH(CHECKLIST!B722,DATOS!B:B,0),1),1),"")="","","X")</f>
        <v/>
      </c>
      <c r="J722" s="18" t="str">
        <f>IF(IFERROR(FIND(J$13,INDEX(DATOS!BS:BS,MATCH(CHECKLIST!B722,DATOS!B:B,0),1),1),"")="","","X")</f>
        <v/>
      </c>
      <c r="K722" s="18" t="str">
        <f>IF(IFERROR(FIND(K$13,INDEX(DATOS!BS:BS,MATCH(CHECKLIST!B722,DATOS!B:B,0),1),1),"")="","","X")</f>
        <v/>
      </c>
      <c r="L722" s="18" t="str">
        <f>IF(IFERROR(FIND(L$13,INDEX(DATOS!BS:BS,MATCH(CHECKLIST!B722,DATOS!B:B,0),1),1),"")="","","X")</f>
        <v/>
      </c>
      <c r="M722" s="18" t="str">
        <f>IF(IFERROR(FIND(M$13,INDEX(DATOS!BS:BS,MATCH(CHECKLIST!B722,DATOS!B:B,0),1),1),"")="","","X")</f>
        <v/>
      </c>
      <c r="N722" s="50" t="str">
        <f ca="1">IFERROR(IF(INDEX(DATOS!K:K,MATCH(CHECKLIST!B722,DATOS!B:B,0),1)="","X",IF(INDEX(DATOS!K:K,MATCH(CHECKLIST!B722,DATOS!B:B,0),1)&gt;YEAR(TODAY())-1,"","VENCIDA")),"")</f>
        <v/>
      </c>
      <c r="P722" s="18" t="str">
        <f>IF(B722="","",IF(IFERROR(FIND(P$13,INDEX(DATOS!BS:BS,MATCH(CHECKLIST!B722,DATOS!B:B,0),1),1),"")="","","X"))</f>
        <v/>
      </c>
      <c r="Q722" s="18" t="str">
        <f>IF(B722="","",IF(IFERROR(FIND(Q$13,INDEX(DATOS!BS:BS,MATCH(CHECKLIST!B722,DATOS!B:B,0),1),1),"")="","","X"))</f>
        <v/>
      </c>
      <c r="S722">
        <f t="shared" si="37"/>
        <v>0</v>
      </c>
      <c r="U722" t="str">
        <f t="shared" si="35"/>
        <v/>
      </c>
      <c r="V722" t="str">
        <f t="shared" si="36"/>
        <v/>
      </c>
    </row>
    <row r="723" spans="1:22" x14ac:dyDescent="0.25">
      <c r="A723" s="13">
        <v>710</v>
      </c>
      <c r="B723" t="str">
        <f>IFERROR(INDEX(DATOS!B:B,MATCH(CHECKLIST!A723,DATOS!BM:BM,0),1),"")</f>
        <v/>
      </c>
      <c r="C723" t="str">
        <f>IFERROR(INDEX(DATOS!I:I,MATCH(CHECKLIST!A723,DATOS!BM:BM,0),1),"")</f>
        <v/>
      </c>
      <c r="D723" t="str">
        <f>IFERROR(INDEX(DATOS!R:R,MATCH(CHECKLIST!E723,DATOS!F:F,0),1),"")</f>
        <v/>
      </c>
      <c r="E723" s="17" t="str">
        <f>IFERROR(INDEX(DATOS!F:F,MATCH(CHECKLIST!A723,DATOS!BM:BM,0),1),"")</f>
        <v/>
      </c>
      <c r="F723" s="3" t="str">
        <f t="shared" si="34"/>
        <v/>
      </c>
      <c r="G723" s="18" t="str">
        <f>IF(IFERROR(FIND(G$13,INDEX(DATOS!BS:BS,MATCH(CHECKLIST!B723,DATOS!B:B,0),1),1),"")="",IF(IFERROR(FIND("FINADO",INDEX(DATOS!BS:BS,MATCH(CHECKLIST!B723,DATOS!B:B,0),1),1),"")="",IF(IFERROR(FIND("BAJA",INDEX(DATOS!BS:BS,MATCH(CHECKLIST!B723,DATOS!B:B,0),1),1),"")="",IF(IFERROR(FIND("FECHA PEUA",INDEX(DATOS!BS:BS,MATCH(CHECKLIST!B723,DATOS!B:B,0),1),1),"")="",IF(IFERROR(FIND("FIRMA",INDEX(DATOS!BS:BS,MATCH(CHECKLIST!B723,DATOS!B:B,0),1),1),"")="","","FIRMA"),"PEUA"),"BAJA"),"FINADO"),"X")</f>
        <v/>
      </c>
      <c r="H723" s="18" t="str">
        <f>IF(IFERROR(FIND(H$13,INDEX(DATOS!BS:BS,MATCH(CHECKLIST!B723,DATOS!B:B,0),1),1),"")="",IF(IFERROR(FIND("VENCIDA",INDEX(DATOS!AC:AC,MATCH(CHECKLIST!B723,DATOS!B:B,0),1),1),"")="","","VENCIDO"),"X")</f>
        <v/>
      </c>
      <c r="I723" s="18" t="str">
        <f>IF(IFERROR(FIND(I$13,INDEX(DATOS!BS:BS,MATCH(CHECKLIST!B723,DATOS!B:B,0),1),1),"")="","","X")</f>
        <v/>
      </c>
      <c r="J723" s="18" t="str">
        <f>IF(IFERROR(FIND(J$13,INDEX(DATOS!BS:BS,MATCH(CHECKLIST!B723,DATOS!B:B,0),1),1),"")="","","X")</f>
        <v/>
      </c>
      <c r="K723" s="18" t="str">
        <f>IF(IFERROR(FIND(K$13,INDEX(DATOS!BS:BS,MATCH(CHECKLIST!B723,DATOS!B:B,0),1),1),"")="","","X")</f>
        <v/>
      </c>
      <c r="L723" s="18" t="str">
        <f>IF(IFERROR(FIND(L$13,INDEX(DATOS!BS:BS,MATCH(CHECKLIST!B723,DATOS!B:B,0),1),1),"")="","","X")</f>
        <v/>
      </c>
      <c r="M723" s="18" t="str">
        <f>IF(IFERROR(FIND(M$13,INDEX(DATOS!BS:BS,MATCH(CHECKLIST!B723,DATOS!B:B,0),1),1),"")="","","X")</f>
        <v/>
      </c>
      <c r="N723" s="50" t="str">
        <f ca="1">IFERROR(IF(INDEX(DATOS!K:K,MATCH(CHECKLIST!B723,DATOS!B:B,0),1)="","X",IF(INDEX(DATOS!K:K,MATCH(CHECKLIST!B723,DATOS!B:B,0),1)&gt;YEAR(TODAY())-1,"","VENCIDA")),"")</f>
        <v/>
      </c>
      <c r="P723" s="18" t="str">
        <f>IF(B723="","",IF(IFERROR(FIND(P$13,INDEX(DATOS!BS:BS,MATCH(CHECKLIST!B723,DATOS!B:B,0),1),1),"")="","","X"))</f>
        <v/>
      </c>
      <c r="Q723" s="18" t="str">
        <f>IF(B723="","",IF(IFERROR(FIND(Q$13,INDEX(DATOS!BS:BS,MATCH(CHECKLIST!B723,DATOS!B:B,0),1),1),"")="","","X"))</f>
        <v/>
      </c>
      <c r="R723" t="str">
        <f>IF(B723="","",1)</f>
        <v/>
      </c>
      <c r="S723" t="str">
        <f t="shared" si="37"/>
        <v/>
      </c>
      <c r="U723" t="str">
        <f t="shared" si="35"/>
        <v/>
      </c>
      <c r="V723" t="str">
        <f t="shared" si="36"/>
        <v/>
      </c>
    </row>
    <row r="724" spans="1:22" x14ac:dyDescent="0.25">
      <c r="A724" s="13">
        <v>711</v>
      </c>
      <c r="B724" t="str">
        <f>IFERROR(INDEX(DATOS!B:B,MATCH(CHECKLIST!A724,DATOS!BM:BM,0),1),"")</f>
        <v/>
      </c>
      <c r="C724" t="str">
        <f>IFERROR(INDEX(DATOS!I:I,MATCH(CHECKLIST!A724,DATOS!BM:BM,0),1),"")</f>
        <v/>
      </c>
      <c r="D724" t="str">
        <f>IFERROR(INDEX(DATOS!R:R,MATCH(CHECKLIST!E724,DATOS!F:F,0),1),"")</f>
        <v/>
      </c>
      <c r="E724" s="17" t="str">
        <f>IFERROR(INDEX(DATOS!F:F,MATCH(CHECKLIST!A724,DATOS!BM:BM,0),1),"")</f>
        <v/>
      </c>
      <c r="F724" s="3" t="str">
        <f t="shared" si="34"/>
        <v/>
      </c>
      <c r="G724" s="18" t="str">
        <f>IF(IFERROR(FIND(G$13,INDEX(DATOS!BS:BS,MATCH(CHECKLIST!B724,DATOS!B:B,0),1),1),"")="",IF(IFERROR(FIND("FINADO",INDEX(DATOS!BS:BS,MATCH(CHECKLIST!B724,DATOS!B:B,0),1),1),"")="",IF(IFERROR(FIND("BAJA",INDEX(DATOS!BS:BS,MATCH(CHECKLIST!B724,DATOS!B:B,0),1),1),"")="",IF(IFERROR(FIND("FECHA PEUA",INDEX(DATOS!BS:BS,MATCH(CHECKLIST!B724,DATOS!B:B,0),1),1),"")="",IF(IFERROR(FIND("FIRMA",INDEX(DATOS!BS:BS,MATCH(CHECKLIST!B724,DATOS!B:B,0),1),1),"")="","","FIRMA"),"PEUA"),"BAJA"),"FINADO"),"X")</f>
        <v/>
      </c>
      <c r="H724" s="18" t="str">
        <f>IF(IFERROR(FIND(H$13,INDEX(DATOS!BS:BS,MATCH(CHECKLIST!B724,DATOS!B:B,0),1),1),"")="",IF(IFERROR(FIND("VENCIDA",INDEX(DATOS!AC:AC,MATCH(CHECKLIST!B724,DATOS!B:B,0),1),1),"")="","","VENCIDO"),"X")</f>
        <v/>
      </c>
      <c r="I724" s="18" t="str">
        <f>IF(IFERROR(FIND(I$13,INDEX(DATOS!BS:BS,MATCH(CHECKLIST!B724,DATOS!B:B,0),1),1),"")="","","X")</f>
        <v/>
      </c>
      <c r="J724" s="18" t="str">
        <f>IF(IFERROR(FIND(J$13,INDEX(DATOS!BS:BS,MATCH(CHECKLIST!B724,DATOS!B:B,0),1),1),"")="","","X")</f>
        <v/>
      </c>
      <c r="K724" s="18" t="str">
        <f>IF(IFERROR(FIND(K$13,INDEX(DATOS!BS:BS,MATCH(CHECKLIST!B724,DATOS!B:B,0),1),1),"")="","","X")</f>
        <v/>
      </c>
      <c r="L724" s="18" t="str">
        <f>IF(IFERROR(FIND(L$13,INDEX(DATOS!BS:BS,MATCH(CHECKLIST!B724,DATOS!B:B,0),1),1),"")="","","X")</f>
        <v/>
      </c>
      <c r="M724" s="18" t="str">
        <f>IF(IFERROR(FIND(M$13,INDEX(DATOS!BS:BS,MATCH(CHECKLIST!B724,DATOS!B:B,0),1),1),"")="","","X")</f>
        <v/>
      </c>
      <c r="N724" s="50" t="str">
        <f ca="1">IFERROR(IF(INDEX(DATOS!K:K,MATCH(CHECKLIST!B724,DATOS!B:B,0),1)="","X",IF(INDEX(DATOS!K:K,MATCH(CHECKLIST!B724,DATOS!B:B,0),1)&gt;YEAR(TODAY())-1,"","VENCIDA")),"")</f>
        <v/>
      </c>
      <c r="P724" s="18" t="str">
        <f>IF(B724="","",IF(IFERROR(FIND(P$13,INDEX(DATOS!BS:BS,MATCH(CHECKLIST!B724,DATOS!B:B,0),1),1),"")="","","X"))</f>
        <v/>
      </c>
      <c r="Q724" s="18" t="str">
        <f>IF(B724="","",IF(IFERROR(FIND(Q$13,INDEX(DATOS!BS:BS,MATCH(CHECKLIST!B724,DATOS!B:B,0),1),1),"")="","","X"))</f>
        <v/>
      </c>
      <c r="S724">
        <f t="shared" si="37"/>
        <v>0</v>
      </c>
      <c r="U724" t="str">
        <f t="shared" si="35"/>
        <v/>
      </c>
      <c r="V724" t="str">
        <f t="shared" si="36"/>
        <v/>
      </c>
    </row>
    <row r="725" spans="1:22" x14ac:dyDescent="0.25">
      <c r="A725" s="13">
        <v>712</v>
      </c>
      <c r="B725" t="str">
        <f>IFERROR(INDEX(DATOS!B:B,MATCH(CHECKLIST!A725,DATOS!BM:BM,0),1),"")</f>
        <v/>
      </c>
      <c r="C725" t="str">
        <f>IFERROR(INDEX(DATOS!I:I,MATCH(CHECKLIST!A725,DATOS!BM:BM,0),1),"")</f>
        <v/>
      </c>
      <c r="D725" t="str">
        <f>IFERROR(INDEX(DATOS!R:R,MATCH(CHECKLIST!E725,DATOS!F:F,0),1),"")</f>
        <v/>
      </c>
      <c r="E725" s="17" t="str">
        <f>IFERROR(INDEX(DATOS!F:F,MATCH(CHECKLIST!A725,DATOS!BM:BM,0),1),"")</f>
        <v/>
      </c>
      <c r="F725" s="3" t="str">
        <f t="shared" si="34"/>
        <v/>
      </c>
      <c r="G725" s="18" t="str">
        <f>IF(IFERROR(FIND(G$13,INDEX(DATOS!BS:BS,MATCH(CHECKLIST!B725,DATOS!B:B,0),1),1),"")="",IF(IFERROR(FIND("FINADO",INDEX(DATOS!BS:BS,MATCH(CHECKLIST!B725,DATOS!B:B,0),1),1),"")="",IF(IFERROR(FIND("BAJA",INDEX(DATOS!BS:BS,MATCH(CHECKLIST!B725,DATOS!B:B,0),1),1),"")="",IF(IFERROR(FIND("FECHA PEUA",INDEX(DATOS!BS:BS,MATCH(CHECKLIST!B725,DATOS!B:B,0),1),1),"")="",IF(IFERROR(FIND("FIRMA",INDEX(DATOS!BS:BS,MATCH(CHECKLIST!B725,DATOS!B:B,0),1),1),"")="","","FIRMA"),"PEUA"),"BAJA"),"FINADO"),"X")</f>
        <v/>
      </c>
      <c r="H725" s="18" t="str">
        <f>IF(IFERROR(FIND(H$13,INDEX(DATOS!BS:BS,MATCH(CHECKLIST!B725,DATOS!B:B,0),1),1),"")="",IF(IFERROR(FIND("VENCIDA",INDEX(DATOS!AC:AC,MATCH(CHECKLIST!B725,DATOS!B:B,0),1),1),"")="","","VENCIDO"),"X")</f>
        <v/>
      </c>
      <c r="I725" s="18" t="str">
        <f>IF(IFERROR(FIND(I$13,INDEX(DATOS!BS:BS,MATCH(CHECKLIST!B725,DATOS!B:B,0),1),1),"")="","","X")</f>
        <v/>
      </c>
      <c r="J725" s="18" t="str">
        <f>IF(IFERROR(FIND(J$13,INDEX(DATOS!BS:BS,MATCH(CHECKLIST!B725,DATOS!B:B,0),1),1),"")="","","X")</f>
        <v/>
      </c>
      <c r="K725" s="18" t="str">
        <f>IF(IFERROR(FIND(K$13,INDEX(DATOS!BS:BS,MATCH(CHECKLIST!B725,DATOS!B:B,0),1),1),"")="","","X")</f>
        <v/>
      </c>
      <c r="L725" s="18" t="str">
        <f>IF(IFERROR(FIND(L$13,INDEX(DATOS!BS:BS,MATCH(CHECKLIST!B725,DATOS!B:B,0),1),1),"")="","","X")</f>
        <v/>
      </c>
      <c r="M725" s="18" t="str">
        <f>IF(IFERROR(FIND(M$13,INDEX(DATOS!BS:BS,MATCH(CHECKLIST!B725,DATOS!B:B,0),1),1),"")="","","X")</f>
        <v/>
      </c>
      <c r="N725" s="50" t="str">
        <f ca="1">IFERROR(IF(INDEX(DATOS!K:K,MATCH(CHECKLIST!B725,DATOS!B:B,0),1)="","X",IF(INDEX(DATOS!K:K,MATCH(CHECKLIST!B725,DATOS!B:B,0),1)&gt;YEAR(TODAY())-1,"","VENCIDA")),"")</f>
        <v/>
      </c>
      <c r="P725" s="18" t="str">
        <f>IF(B725="","",IF(IFERROR(FIND(P$13,INDEX(DATOS!BS:BS,MATCH(CHECKLIST!B725,DATOS!B:B,0),1),1),"")="","","X"))</f>
        <v/>
      </c>
      <c r="Q725" s="18" t="str">
        <f>IF(B725="","",IF(IFERROR(FIND(Q$13,INDEX(DATOS!BS:BS,MATCH(CHECKLIST!B725,DATOS!B:B,0),1),1),"")="","","X"))</f>
        <v/>
      </c>
      <c r="R725" t="str">
        <f>IF(B725="","",1)</f>
        <v/>
      </c>
      <c r="S725" t="str">
        <f t="shared" si="37"/>
        <v/>
      </c>
      <c r="U725" t="str">
        <f t="shared" si="35"/>
        <v/>
      </c>
      <c r="V725" t="str">
        <f t="shared" si="36"/>
        <v/>
      </c>
    </row>
    <row r="726" spans="1:22" x14ac:dyDescent="0.25">
      <c r="A726" s="13">
        <v>713</v>
      </c>
      <c r="B726" t="str">
        <f>IFERROR(INDEX(DATOS!B:B,MATCH(CHECKLIST!A726,DATOS!BM:BM,0),1),"")</f>
        <v/>
      </c>
      <c r="C726" t="str">
        <f>IFERROR(INDEX(DATOS!I:I,MATCH(CHECKLIST!A726,DATOS!BM:BM,0),1),"")</f>
        <v/>
      </c>
      <c r="D726" t="str">
        <f>IFERROR(INDEX(DATOS!R:R,MATCH(CHECKLIST!E726,DATOS!F:F,0),1),"")</f>
        <v/>
      </c>
      <c r="E726" s="17" t="str">
        <f>IFERROR(INDEX(DATOS!F:F,MATCH(CHECKLIST!A726,DATOS!BM:BM,0),1),"")</f>
        <v/>
      </c>
      <c r="F726" s="3" t="str">
        <f t="shared" si="34"/>
        <v/>
      </c>
      <c r="G726" s="18" t="str">
        <f>IF(IFERROR(FIND(G$13,INDEX(DATOS!BS:BS,MATCH(CHECKLIST!B726,DATOS!B:B,0),1),1),"")="",IF(IFERROR(FIND("FINADO",INDEX(DATOS!BS:BS,MATCH(CHECKLIST!B726,DATOS!B:B,0),1),1),"")="",IF(IFERROR(FIND("BAJA",INDEX(DATOS!BS:BS,MATCH(CHECKLIST!B726,DATOS!B:B,0),1),1),"")="",IF(IFERROR(FIND("FECHA PEUA",INDEX(DATOS!BS:BS,MATCH(CHECKLIST!B726,DATOS!B:B,0),1),1),"")="",IF(IFERROR(FIND("FIRMA",INDEX(DATOS!BS:BS,MATCH(CHECKLIST!B726,DATOS!B:B,0),1),1),"")="","","FIRMA"),"PEUA"),"BAJA"),"FINADO"),"X")</f>
        <v/>
      </c>
      <c r="H726" s="18" t="str">
        <f>IF(IFERROR(FIND(H$13,INDEX(DATOS!BS:BS,MATCH(CHECKLIST!B726,DATOS!B:B,0),1),1),"")="",IF(IFERROR(FIND("VENCIDA",INDEX(DATOS!AC:AC,MATCH(CHECKLIST!B726,DATOS!B:B,0),1),1),"")="","","VENCIDO"),"X")</f>
        <v/>
      </c>
      <c r="I726" s="18" t="str">
        <f>IF(IFERROR(FIND(I$13,INDEX(DATOS!BS:BS,MATCH(CHECKLIST!B726,DATOS!B:B,0),1),1),"")="","","X")</f>
        <v/>
      </c>
      <c r="J726" s="18" t="str">
        <f>IF(IFERROR(FIND(J$13,INDEX(DATOS!BS:BS,MATCH(CHECKLIST!B726,DATOS!B:B,0),1),1),"")="","","X")</f>
        <v/>
      </c>
      <c r="K726" s="18" t="str">
        <f>IF(IFERROR(FIND(K$13,INDEX(DATOS!BS:BS,MATCH(CHECKLIST!B726,DATOS!B:B,0),1),1),"")="","","X")</f>
        <v/>
      </c>
      <c r="L726" s="18" t="str">
        <f>IF(IFERROR(FIND(L$13,INDEX(DATOS!BS:BS,MATCH(CHECKLIST!B726,DATOS!B:B,0),1),1),"")="","","X")</f>
        <v/>
      </c>
      <c r="M726" s="18" t="str">
        <f>IF(IFERROR(FIND(M$13,INDEX(DATOS!BS:BS,MATCH(CHECKLIST!B726,DATOS!B:B,0),1),1),"")="","","X")</f>
        <v/>
      </c>
      <c r="N726" s="50" t="str">
        <f ca="1">IFERROR(IF(INDEX(DATOS!K:K,MATCH(CHECKLIST!B726,DATOS!B:B,0),1)="","X",IF(INDEX(DATOS!K:K,MATCH(CHECKLIST!B726,DATOS!B:B,0),1)&gt;YEAR(TODAY())-1,"","VENCIDA")),"")</f>
        <v/>
      </c>
      <c r="P726" s="18" t="str">
        <f>IF(B726="","",IF(IFERROR(FIND(P$13,INDEX(DATOS!BS:BS,MATCH(CHECKLIST!B726,DATOS!B:B,0),1),1),"")="","","X"))</f>
        <v/>
      </c>
      <c r="Q726" s="18" t="str">
        <f>IF(B726="","",IF(IFERROR(FIND(Q$13,INDEX(DATOS!BS:BS,MATCH(CHECKLIST!B726,DATOS!B:B,0),1),1),"")="","","X"))</f>
        <v/>
      </c>
      <c r="S726">
        <f t="shared" si="37"/>
        <v>0</v>
      </c>
      <c r="U726" t="str">
        <f t="shared" si="35"/>
        <v/>
      </c>
      <c r="V726" t="str">
        <f t="shared" si="36"/>
        <v/>
      </c>
    </row>
    <row r="727" spans="1:22" x14ac:dyDescent="0.25">
      <c r="A727" s="13">
        <v>714</v>
      </c>
      <c r="B727" t="str">
        <f>IFERROR(INDEX(DATOS!B:B,MATCH(CHECKLIST!A727,DATOS!BM:BM,0),1),"")</f>
        <v/>
      </c>
      <c r="C727" t="str">
        <f>IFERROR(INDEX(DATOS!I:I,MATCH(CHECKLIST!A727,DATOS!BM:BM,0),1),"")</f>
        <v/>
      </c>
      <c r="D727" t="str">
        <f>IFERROR(INDEX(DATOS!R:R,MATCH(CHECKLIST!E727,DATOS!F:F,0),1),"")</f>
        <v/>
      </c>
      <c r="E727" s="17" t="str">
        <f>IFERROR(INDEX(DATOS!F:F,MATCH(CHECKLIST!A727,DATOS!BM:BM,0),1),"")</f>
        <v/>
      </c>
      <c r="F727" s="3" t="str">
        <f t="shared" si="34"/>
        <v/>
      </c>
      <c r="G727" s="18" t="str">
        <f>IF(IFERROR(FIND(G$13,INDEX(DATOS!BS:BS,MATCH(CHECKLIST!B727,DATOS!B:B,0),1),1),"")="",IF(IFERROR(FIND("FINADO",INDEX(DATOS!BS:BS,MATCH(CHECKLIST!B727,DATOS!B:B,0),1),1),"")="",IF(IFERROR(FIND("BAJA",INDEX(DATOS!BS:BS,MATCH(CHECKLIST!B727,DATOS!B:B,0),1),1),"")="",IF(IFERROR(FIND("FECHA PEUA",INDEX(DATOS!BS:BS,MATCH(CHECKLIST!B727,DATOS!B:B,0),1),1),"")="",IF(IFERROR(FIND("FIRMA",INDEX(DATOS!BS:BS,MATCH(CHECKLIST!B727,DATOS!B:B,0),1),1),"")="","","FIRMA"),"PEUA"),"BAJA"),"FINADO"),"X")</f>
        <v/>
      </c>
      <c r="H727" s="18" t="str">
        <f>IF(IFERROR(FIND(H$13,INDEX(DATOS!BS:BS,MATCH(CHECKLIST!B727,DATOS!B:B,0),1),1),"")="",IF(IFERROR(FIND("VENCIDA",INDEX(DATOS!AC:AC,MATCH(CHECKLIST!B727,DATOS!B:B,0),1),1),"")="","","VENCIDO"),"X")</f>
        <v/>
      </c>
      <c r="I727" s="18" t="str">
        <f>IF(IFERROR(FIND(I$13,INDEX(DATOS!BS:BS,MATCH(CHECKLIST!B727,DATOS!B:B,0),1),1),"")="","","X")</f>
        <v/>
      </c>
      <c r="J727" s="18" t="str">
        <f>IF(IFERROR(FIND(J$13,INDEX(DATOS!BS:BS,MATCH(CHECKLIST!B727,DATOS!B:B,0),1),1),"")="","","X")</f>
        <v/>
      </c>
      <c r="K727" s="18" t="str">
        <f>IF(IFERROR(FIND(K$13,INDEX(DATOS!BS:BS,MATCH(CHECKLIST!B727,DATOS!B:B,0),1),1),"")="","","X")</f>
        <v/>
      </c>
      <c r="L727" s="18" t="str">
        <f>IF(IFERROR(FIND(L$13,INDEX(DATOS!BS:BS,MATCH(CHECKLIST!B727,DATOS!B:B,0),1),1),"")="","","X")</f>
        <v/>
      </c>
      <c r="M727" s="18" t="str">
        <f>IF(IFERROR(FIND(M$13,INDEX(DATOS!BS:BS,MATCH(CHECKLIST!B727,DATOS!B:B,0),1),1),"")="","","X")</f>
        <v/>
      </c>
      <c r="N727" s="50" t="str">
        <f ca="1">IFERROR(IF(INDEX(DATOS!K:K,MATCH(CHECKLIST!B727,DATOS!B:B,0),1)="","X",IF(INDEX(DATOS!K:K,MATCH(CHECKLIST!B727,DATOS!B:B,0),1)&gt;YEAR(TODAY())-1,"","VENCIDA")),"")</f>
        <v/>
      </c>
      <c r="P727" s="18" t="str">
        <f>IF(B727="","",IF(IFERROR(FIND(P$13,INDEX(DATOS!BS:BS,MATCH(CHECKLIST!B727,DATOS!B:B,0),1),1),"")="","","X"))</f>
        <v/>
      </c>
      <c r="Q727" s="18" t="str">
        <f>IF(B727="","",IF(IFERROR(FIND(Q$13,INDEX(DATOS!BS:BS,MATCH(CHECKLIST!B727,DATOS!B:B,0),1),1),"")="","","X"))</f>
        <v/>
      </c>
      <c r="R727" t="str">
        <f>IF(B727="","",1)</f>
        <v/>
      </c>
      <c r="S727" t="str">
        <f t="shared" si="37"/>
        <v/>
      </c>
      <c r="U727" t="str">
        <f t="shared" si="35"/>
        <v/>
      </c>
      <c r="V727" t="str">
        <f t="shared" si="36"/>
        <v/>
      </c>
    </row>
    <row r="728" spans="1:22" x14ac:dyDescent="0.25">
      <c r="A728" s="13">
        <v>715</v>
      </c>
      <c r="B728" t="str">
        <f>IFERROR(INDEX(DATOS!B:B,MATCH(CHECKLIST!A728,DATOS!BM:BM,0),1),"")</f>
        <v/>
      </c>
      <c r="C728" t="str">
        <f>IFERROR(INDEX(DATOS!I:I,MATCH(CHECKLIST!A728,DATOS!BM:BM,0),1),"")</f>
        <v/>
      </c>
      <c r="D728" t="str">
        <f>IFERROR(INDEX(DATOS!R:R,MATCH(CHECKLIST!E728,DATOS!F:F,0),1),"")</f>
        <v/>
      </c>
      <c r="E728" s="17" t="str">
        <f>IFERROR(INDEX(DATOS!F:F,MATCH(CHECKLIST!A728,DATOS!BM:BM,0),1),"")</f>
        <v/>
      </c>
      <c r="F728" s="3" t="str">
        <f t="shared" si="34"/>
        <v/>
      </c>
      <c r="G728" s="18" t="str">
        <f>IF(IFERROR(FIND(G$13,INDEX(DATOS!BS:BS,MATCH(CHECKLIST!B728,DATOS!B:B,0),1),1),"")="",IF(IFERROR(FIND("FINADO",INDEX(DATOS!BS:BS,MATCH(CHECKLIST!B728,DATOS!B:B,0),1),1),"")="",IF(IFERROR(FIND("BAJA",INDEX(DATOS!BS:BS,MATCH(CHECKLIST!B728,DATOS!B:B,0),1),1),"")="",IF(IFERROR(FIND("FECHA PEUA",INDEX(DATOS!BS:BS,MATCH(CHECKLIST!B728,DATOS!B:B,0),1),1),"")="",IF(IFERROR(FIND("FIRMA",INDEX(DATOS!BS:BS,MATCH(CHECKLIST!B728,DATOS!B:B,0),1),1),"")="","","FIRMA"),"PEUA"),"BAJA"),"FINADO"),"X")</f>
        <v/>
      </c>
      <c r="H728" s="18" t="str">
        <f>IF(IFERROR(FIND(H$13,INDEX(DATOS!BS:BS,MATCH(CHECKLIST!B728,DATOS!B:B,0),1),1),"")="",IF(IFERROR(FIND("VENCIDA",INDEX(DATOS!AC:AC,MATCH(CHECKLIST!B728,DATOS!B:B,0),1),1),"")="","","VENCIDO"),"X")</f>
        <v/>
      </c>
      <c r="I728" s="18" t="str">
        <f>IF(IFERROR(FIND(I$13,INDEX(DATOS!BS:BS,MATCH(CHECKLIST!B728,DATOS!B:B,0),1),1),"")="","","X")</f>
        <v/>
      </c>
      <c r="J728" s="18" t="str">
        <f>IF(IFERROR(FIND(J$13,INDEX(DATOS!BS:BS,MATCH(CHECKLIST!B728,DATOS!B:B,0),1),1),"")="","","X")</f>
        <v/>
      </c>
      <c r="K728" s="18" t="str">
        <f>IF(IFERROR(FIND(K$13,INDEX(DATOS!BS:BS,MATCH(CHECKLIST!B728,DATOS!B:B,0),1),1),"")="","","X")</f>
        <v/>
      </c>
      <c r="L728" s="18" t="str">
        <f>IF(IFERROR(FIND(L$13,INDEX(DATOS!BS:BS,MATCH(CHECKLIST!B728,DATOS!B:B,0),1),1),"")="","","X")</f>
        <v/>
      </c>
      <c r="M728" s="18" t="str">
        <f>IF(IFERROR(FIND(M$13,INDEX(DATOS!BS:BS,MATCH(CHECKLIST!B728,DATOS!B:B,0),1),1),"")="","","X")</f>
        <v/>
      </c>
      <c r="N728" s="50" t="str">
        <f ca="1">IFERROR(IF(INDEX(DATOS!K:K,MATCH(CHECKLIST!B728,DATOS!B:B,0),1)="","X",IF(INDEX(DATOS!K:K,MATCH(CHECKLIST!B728,DATOS!B:B,0),1)&gt;YEAR(TODAY())-1,"","VENCIDA")),"")</f>
        <v/>
      </c>
      <c r="P728" s="18" t="str">
        <f>IF(B728="","",IF(IFERROR(FIND(P$13,INDEX(DATOS!BS:BS,MATCH(CHECKLIST!B728,DATOS!B:B,0),1),1),"")="","","X"))</f>
        <v/>
      </c>
      <c r="Q728" s="18" t="str">
        <f>IF(B728="","",IF(IFERROR(FIND(Q$13,INDEX(DATOS!BS:BS,MATCH(CHECKLIST!B728,DATOS!B:B,0),1),1),"")="","","X"))</f>
        <v/>
      </c>
      <c r="S728">
        <f t="shared" si="37"/>
        <v>0</v>
      </c>
      <c r="U728" t="str">
        <f t="shared" si="35"/>
        <v/>
      </c>
      <c r="V728" t="str">
        <f t="shared" si="36"/>
        <v/>
      </c>
    </row>
    <row r="729" spans="1:22" x14ac:dyDescent="0.25">
      <c r="A729" s="13">
        <v>716</v>
      </c>
      <c r="B729" t="str">
        <f>IFERROR(INDEX(DATOS!B:B,MATCH(CHECKLIST!A729,DATOS!BM:BM,0),1),"")</f>
        <v/>
      </c>
      <c r="C729" t="str">
        <f>IFERROR(INDEX(DATOS!I:I,MATCH(CHECKLIST!A729,DATOS!BM:BM,0),1),"")</f>
        <v/>
      </c>
      <c r="D729" t="str">
        <f>IFERROR(INDEX(DATOS!R:R,MATCH(CHECKLIST!E729,DATOS!F:F,0),1),"")</f>
        <v/>
      </c>
      <c r="E729" s="17" t="str">
        <f>IFERROR(INDEX(DATOS!F:F,MATCH(CHECKLIST!A729,DATOS!BM:BM,0),1),"")</f>
        <v/>
      </c>
      <c r="F729" s="3" t="str">
        <f t="shared" si="34"/>
        <v/>
      </c>
      <c r="G729" s="18" t="str">
        <f>IF(IFERROR(FIND(G$13,INDEX(DATOS!BS:BS,MATCH(CHECKLIST!B729,DATOS!B:B,0),1),1),"")="",IF(IFERROR(FIND("FINADO",INDEX(DATOS!BS:BS,MATCH(CHECKLIST!B729,DATOS!B:B,0),1),1),"")="",IF(IFERROR(FIND("BAJA",INDEX(DATOS!BS:BS,MATCH(CHECKLIST!B729,DATOS!B:B,0),1),1),"")="",IF(IFERROR(FIND("FECHA PEUA",INDEX(DATOS!BS:BS,MATCH(CHECKLIST!B729,DATOS!B:B,0),1),1),"")="",IF(IFERROR(FIND("FIRMA",INDEX(DATOS!BS:BS,MATCH(CHECKLIST!B729,DATOS!B:B,0),1),1),"")="","","FIRMA"),"PEUA"),"BAJA"),"FINADO"),"X")</f>
        <v/>
      </c>
      <c r="H729" s="18" t="str">
        <f>IF(IFERROR(FIND(H$13,INDEX(DATOS!BS:BS,MATCH(CHECKLIST!B729,DATOS!B:B,0),1),1),"")="",IF(IFERROR(FIND("VENCIDA",INDEX(DATOS!AC:AC,MATCH(CHECKLIST!B729,DATOS!B:B,0),1),1),"")="","","VENCIDO"),"X")</f>
        <v/>
      </c>
      <c r="I729" s="18" t="str">
        <f>IF(IFERROR(FIND(I$13,INDEX(DATOS!BS:BS,MATCH(CHECKLIST!B729,DATOS!B:B,0),1),1),"")="","","X")</f>
        <v/>
      </c>
      <c r="J729" s="18" t="str">
        <f>IF(IFERROR(FIND(J$13,INDEX(DATOS!BS:BS,MATCH(CHECKLIST!B729,DATOS!B:B,0),1),1),"")="","","X")</f>
        <v/>
      </c>
      <c r="K729" s="18" t="str">
        <f>IF(IFERROR(FIND(K$13,INDEX(DATOS!BS:BS,MATCH(CHECKLIST!B729,DATOS!B:B,0),1),1),"")="","","X")</f>
        <v/>
      </c>
      <c r="L729" s="18" t="str">
        <f>IF(IFERROR(FIND(L$13,INDEX(DATOS!BS:BS,MATCH(CHECKLIST!B729,DATOS!B:B,0),1),1),"")="","","X")</f>
        <v/>
      </c>
      <c r="M729" s="18" t="str">
        <f>IF(IFERROR(FIND(M$13,INDEX(DATOS!BS:BS,MATCH(CHECKLIST!B729,DATOS!B:B,0),1),1),"")="","","X")</f>
        <v/>
      </c>
      <c r="N729" s="50" t="str">
        <f ca="1">IFERROR(IF(INDEX(DATOS!K:K,MATCH(CHECKLIST!B729,DATOS!B:B,0),1)="","X",IF(INDEX(DATOS!K:K,MATCH(CHECKLIST!B729,DATOS!B:B,0),1)&gt;YEAR(TODAY())-1,"","VENCIDA")),"")</f>
        <v/>
      </c>
      <c r="P729" s="18" t="str">
        <f>IF(B729="","",IF(IFERROR(FIND(P$13,INDEX(DATOS!BS:BS,MATCH(CHECKLIST!B729,DATOS!B:B,0),1),1),"")="","","X"))</f>
        <v/>
      </c>
      <c r="Q729" s="18" t="str">
        <f>IF(B729="","",IF(IFERROR(FIND(Q$13,INDEX(DATOS!BS:BS,MATCH(CHECKLIST!B729,DATOS!B:B,0),1),1),"")="","","X"))</f>
        <v/>
      </c>
      <c r="R729" t="str">
        <f>IF(B729="","",1)</f>
        <v/>
      </c>
      <c r="S729" t="str">
        <f t="shared" si="37"/>
        <v/>
      </c>
      <c r="U729" t="str">
        <f t="shared" si="35"/>
        <v/>
      </c>
      <c r="V729" t="str">
        <f t="shared" si="36"/>
        <v/>
      </c>
    </row>
    <row r="730" spans="1:22" x14ac:dyDescent="0.25">
      <c r="A730" s="13">
        <v>717</v>
      </c>
      <c r="B730" t="str">
        <f>IFERROR(INDEX(DATOS!B:B,MATCH(CHECKLIST!A730,DATOS!BM:BM,0),1),"")</f>
        <v/>
      </c>
      <c r="C730" t="str">
        <f>IFERROR(INDEX(DATOS!I:I,MATCH(CHECKLIST!A730,DATOS!BM:BM,0),1),"")</f>
        <v/>
      </c>
      <c r="D730" t="str">
        <f>IFERROR(INDEX(DATOS!R:R,MATCH(CHECKLIST!E730,DATOS!F:F,0),1),"")</f>
        <v/>
      </c>
      <c r="E730" s="17" t="str">
        <f>IFERROR(INDEX(DATOS!F:F,MATCH(CHECKLIST!A730,DATOS!BM:BM,0),1),"")</f>
        <v/>
      </c>
      <c r="F730" s="3" t="str">
        <f t="shared" si="34"/>
        <v/>
      </c>
      <c r="G730" s="18" t="str">
        <f>IF(IFERROR(FIND(G$13,INDEX(DATOS!BS:BS,MATCH(CHECKLIST!B730,DATOS!B:B,0),1),1),"")="",IF(IFERROR(FIND("FINADO",INDEX(DATOS!BS:BS,MATCH(CHECKLIST!B730,DATOS!B:B,0),1),1),"")="",IF(IFERROR(FIND("BAJA",INDEX(DATOS!BS:BS,MATCH(CHECKLIST!B730,DATOS!B:B,0),1),1),"")="",IF(IFERROR(FIND("FECHA PEUA",INDEX(DATOS!BS:BS,MATCH(CHECKLIST!B730,DATOS!B:B,0),1),1),"")="",IF(IFERROR(FIND("FIRMA",INDEX(DATOS!BS:BS,MATCH(CHECKLIST!B730,DATOS!B:B,0),1),1),"")="","","FIRMA"),"PEUA"),"BAJA"),"FINADO"),"X")</f>
        <v/>
      </c>
      <c r="H730" s="18" t="str">
        <f>IF(IFERROR(FIND(H$13,INDEX(DATOS!BS:BS,MATCH(CHECKLIST!B730,DATOS!B:B,0),1),1),"")="",IF(IFERROR(FIND("VENCIDA",INDEX(DATOS!AC:AC,MATCH(CHECKLIST!B730,DATOS!B:B,0),1),1),"")="","","VENCIDO"),"X")</f>
        <v/>
      </c>
      <c r="I730" s="18" t="str">
        <f>IF(IFERROR(FIND(I$13,INDEX(DATOS!BS:BS,MATCH(CHECKLIST!B730,DATOS!B:B,0),1),1),"")="","","X")</f>
        <v/>
      </c>
      <c r="J730" s="18" t="str">
        <f>IF(IFERROR(FIND(J$13,INDEX(DATOS!BS:BS,MATCH(CHECKLIST!B730,DATOS!B:B,0),1),1),"")="","","X")</f>
        <v/>
      </c>
      <c r="K730" s="18" t="str">
        <f>IF(IFERROR(FIND(K$13,INDEX(DATOS!BS:BS,MATCH(CHECKLIST!B730,DATOS!B:B,0),1),1),"")="","","X")</f>
        <v/>
      </c>
      <c r="L730" s="18" t="str">
        <f>IF(IFERROR(FIND(L$13,INDEX(DATOS!BS:BS,MATCH(CHECKLIST!B730,DATOS!B:B,0),1),1),"")="","","X")</f>
        <v/>
      </c>
      <c r="M730" s="18" t="str">
        <f>IF(IFERROR(FIND(M$13,INDEX(DATOS!BS:BS,MATCH(CHECKLIST!B730,DATOS!B:B,0),1),1),"")="","","X")</f>
        <v/>
      </c>
      <c r="N730" s="50" t="str">
        <f ca="1">IFERROR(IF(INDEX(DATOS!K:K,MATCH(CHECKLIST!B730,DATOS!B:B,0),1)="","X",IF(INDEX(DATOS!K:K,MATCH(CHECKLIST!B730,DATOS!B:B,0),1)&gt;YEAR(TODAY())-1,"","VENCIDA")),"")</f>
        <v/>
      </c>
      <c r="P730" s="18" t="str">
        <f>IF(B730="","",IF(IFERROR(FIND(P$13,INDEX(DATOS!BS:BS,MATCH(CHECKLIST!B730,DATOS!B:B,0),1),1),"")="","","X"))</f>
        <v/>
      </c>
      <c r="Q730" s="18" t="str">
        <f>IF(B730="","",IF(IFERROR(FIND(Q$13,INDEX(DATOS!BS:BS,MATCH(CHECKLIST!B730,DATOS!B:B,0),1),1),"")="","","X"))</f>
        <v/>
      </c>
      <c r="S730">
        <f t="shared" si="37"/>
        <v>0</v>
      </c>
      <c r="U730" t="str">
        <f t="shared" si="35"/>
        <v/>
      </c>
      <c r="V730" t="str">
        <f t="shared" si="36"/>
        <v/>
      </c>
    </row>
    <row r="731" spans="1:22" x14ac:dyDescent="0.25">
      <c r="A731" s="13">
        <v>718</v>
      </c>
      <c r="B731" t="str">
        <f>IFERROR(INDEX(DATOS!B:B,MATCH(CHECKLIST!A731,DATOS!BM:BM,0),1),"")</f>
        <v/>
      </c>
      <c r="C731" t="str">
        <f>IFERROR(INDEX(DATOS!I:I,MATCH(CHECKLIST!A731,DATOS!BM:BM,0),1),"")</f>
        <v/>
      </c>
      <c r="D731" t="str">
        <f>IFERROR(INDEX(DATOS!R:R,MATCH(CHECKLIST!E731,DATOS!F:F,0),1),"")</f>
        <v/>
      </c>
      <c r="E731" s="17" t="str">
        <f>IFERROR(INDEX(DATOS!F:F,MATCH(CHECKLIST!A731,DATOS!BM:BM,0),1),"")</f>
        <v/>
      </c>
      <c r="F731" s="14" t="str">
        <f t="shared" si="34"/>
        <v/>
      </c>
      <c r="G731" s="18" t="str">
        <f>IF(IFERROR(FIND(G$13,INDEX(DATOS!BS:BS,MATCH(CHECKLIST!B731,DATOS!B:B,0),1),1),"")="",IF(IFERROR(FIND("FINADO",INDEX(DATOS!BS:BS,MATCH(CHECKLIST!B731,DATOS!B:B,0),1),1),"")="",IF(IFERROR(FIND("BAJA",INDEX(DATOS!BS:BS,MATCH(CHECKLIST!B731,DATOS!B:B,0),1),1),"")="",IF(IFERROR(FIND("FECHA PEUA",INDEX(DATOS!BS:BS,MATCH(CHECKLIST!B731,DATOS!B:B,0),1),1),"")="",IF(IFERROR(FIND("FIRMA",INDEX(DATOS!BS:BS,MATCH(CHECKLIST!B731,DATOS!B:B,0),1),1),"")="","","FIRMA"),"PEUA"),"BAJA"),"FINADO"),"X")</f>
        <v/>
      </c>
      <c r="H731" s="18" t="str">
        <f>IF(IFERROR(FIND(H$13,INDEX(DATOS!BS:BS,MATCH(CHECKLIST!B731,DATOS!B:B,0),1),1),"")="",IF(IFERROR(FIND("VENCIDA",INDEX(DATOS!AC:AC,MATCH(CHECKLIST!B731,DATOS!B:B,0),1),1),"")="","","VENCIDO"),"X")</f>
        <v/>
      </c>
      <c r="I731" s="18" t="str">
        <f>IF(IFERROR(FIND(I$13,INDEX(DATOS!BS:BS,MATCH(CHECKLIST!B731,DATOS!B:B,0),1),1),"")="","","X")</f>
        <v/>
      </c>
      <c r="J731" s="18" t="str">
        <f>IF(IFERROR(FIND(J$13,INDEX(DATOS!BS:BS,MATCH(CHECKLIST!B731,DATOS!B:B,0),1),1),"")="","","X")</f>
        <v/>
      </c>
      <c r="K731" s="18" t="str">
        <f>IF(IFERROR(FIND(K$13,INDEX(DATOS!BS:BS,MATCH(CHECKLIST!B731,DATOS!B:B,0),1),1),"")="","","X")</f>
        <v/>
      </c>
      <c r="L731" s="18" t="str">
        <f>IF(IFERROR(FIND(L$13,INDEX(DATOS!BS:BS,MATCH(CHECKLIST!B731,DATOS!B:B,0),1),1),"")="","","X")</f>
        <v/>
      </c>
      <c r="M731" s="18" t="str">
        <f>IF(IFERROR(FIND(M$13,INDEX(DATOS!BS:BS,MATCH(CHECKLIST!B731,DATOS!B:B,0),1),1),"")="","","X")</f>
        <v/>
      </c>
      <c r="N731" s="50" t="str">
        <f ca="1">IFERROR(IF(INDEX(DATOS!K:K,MATCH(CHECKLIST!B731,DATOS!B:B,0),1)="","X",IF(INDEX(DATOS!K:K,MATCH(CHECKLIST!B731,DATOS!B:B,0),1)&gt;YEAR(TODAY())-1,"","VENCIDA")),"")</f>
        <v/>
      </c>
      <c r="P731" s="18" t="str">
        <f>IF(B731="","",IF(IFERROR(FIND(P$13,INDEX(DATOS!BS:BS,MATCH(CHECKLIST!B731,DATOS!B:B,0),1),1),"")="","","X"))</f>
        <v/>
      </c>
      <c r="Q731" s="18" t="str">
        <f>IF(B731="","",IF(IFERROR(FIND(Q$13,INDEX(DATOS!BS:BS,MATCH(CHECKLIST!B731,DATOS!B:B,0),1),1),"")="","","X"))</f>
        <v/>
      </c>
      <c r="R731" t="str">
        <f>IF(B731="","",1)</f>
        <v/>
      </c>
      <c r="S731" t="str">
        <f t="shared" si="37"/>
        <v/>
      </c>
      <c r="U731" t="str">
        <f t="shared" si="35"/>
        <v/>
      </c>
      <c r="V731" t="str">
        <f t="shared" si="36"/>
        <v/>
      </c>
    </row>
    <row r="732" spans="1:22" x14ac:dyDescent="0.25">
      <c r="A732" s="13">
        <v>719</v>
      </c>
      <c r="B732" t="str">
        <f>IFERROR(INDEX(DATOS!B:B,MATCH(CHECKLIST!A732,DATOS!BM:BM,0),1),"")</f>
        <v/>
      </c>
      <c r="C732" t="str">
        <f>IFERROR(INDEX(DATOS!I:I,MATCH(CHECKLIST!A732,DATOS!BM:BM,0),1),"")</f>
        <v/>
      </c>
      <c r="D732" t="str">
        <f>IFERROR(INDEX(DATOS!R:R,MATCH(CHECKLIST!E732,DATOS!F:F,0),1),"")</f>
        <v/>
      </c>
      <c r="E732" s="17" t="str">
        <f>IFERROR(INDEX(DATOS!F:F,MATCH(CHECKLIST!A732,DATOS!BM:BM,0),1),"")</f>
        <v/>
      </c>
      <c r="F732" s="14" t="str">
        <f t="shared" si="34"/>
        <v/>
      </c>
      <c r="G732" s="18" t="str">
        <f>IF(IFERROR(FIND(G$13,INDEX(DATOS!BS:BS,MATCH(CHECKLIST!B732,DATOS!B:B,0),1),1),"")="",IF(IFERROR(FIND("FINADO",INDEX(DATOS!BS:BS,MATCH(CHECKLIST!B732,DATOS!B:B,0),1),1),"")="",IF(IFERROR(FIND("BAJA",INDEX(DATOS!BS:BS,MATCH(CHECKLIST!B732,DATOS!B:B,0),1),1),"")="",IF(IFERROR(FIND("FECHA PEUA",INDEX(DATOS!BS:BS,MATCH(CHECKLIST!B732,DATOS!B:B,0),1),1),"")="",IF(IFERROR(FIND("FIRMA",INDEX(DATOS!BS:BS,MATCH(CHECKLIST!B732,DATOS!B:B,0),1),1),"")="","","FIRMA"),"PEUA"),"BAJA"),"FINADO"),"X")</f>
        <v/>
      </c>
      <c r="H732" s="18" t="str">
        <f>IF(IFERROR(FIND(H$13,INDEX(DATOS!BS:BS,MATCH(CHECKLIST!B732,DATOS!B:B,0),1),1),"")="",IF(IFERROR(FIND("VENCIDA",INDEX(DATOS!AC:AC,MATCH(CHECKLIST!B732,DATOS!B:B,0),1),1),"")="","","VENCIDO"),"X")</f>
        <v/>
      </c>
      <c r="I732" s="18" t="str">
        <f>IF(IFERROR(FIND(I$13,INDEX(DATOS!BS:BS,MATCH(CHECKLIST!B732,DATOS!B:B,0),1),1),"")="","","X")</f>
        <v/>
      </c>
      <c r="J732" s="18" t="str">
        <f>IF(IFERROR(FIND(J$13,INDEX(DATOS!BS:BS,MATCH(CHECKLIST!B732,DATOS!B:B,0),1),1),"")="","","X")</f>
        <v/>
      </c>
      <c r="K732" s="18" t="str">
        <f>IF(IFERROR(FIND(K$13,INDEX(DATOS!BS:BS,MATCH(CHECKLIST!B732,DATOS!B:B,0),1),1),"")="","","X")</f>
        <v/>
      </c>
      <c r="L732" s="18" t="str">
        <f>IF(IFERROR(FIND(L$13,INDEX(DATOS!BS:BS,MATCH(CHECKLIST!B732,DATOS!B:B,0),1),1),"")="","","X")</f>
        <v/>
      </c>
      <c r="M732" s="18" t="str">
        <f>IF(IFERROR(FIND(M$13,INDEX(DATOS!BS:BS,MATCH(CHECKLIST!B732,DATOS!B:B,0),1),1),"")="","","X")</f>
        <v/>
      </c>
      <c r="N732" s="50" t="str">
        <f ca="1">IFERROR(IF(INDEX(DATOS!K:K,MATCH(CHECKLIST!B732,DATOS!B:B,0),1)="","X",IF(INDEX(DATOS!K:K,MATCH(CHECKLIST!B732,DATOS!B:B,0),1)&gt;YEAR(TODAY())-1,"","VENCIDA")),"")</f>
        <v/>
      </c>
      <c r="P732" s="18" t="str">
        <f>IF(B732="","",IF(IFERROR(FIND(P$13,INDEX(DATOS!BS:BS,MATCH(CHECKLIST!B732,DATOS!B:B,0),1),1),"")="","","X"))</f>
        <v/>
      </c>
      <c r="Q732" s="18" t="str">
        <f>IF(B732="","",IF(IFERROR(FIND(Q$13,INDEX(DATOS!BS:BS,MATCH(CHECKLIST!B732,DATOS!B:B,0),1),1),"")="","","X"))</f>
        <v/>
      </c>
      <c r="S732">
        <f t="shared" si="37"/>
        <v>0</v>
      </c>
      <c r="U732" t="str">
        <f t="shared" si="35"/>
        <v/>
      </c>
      <c r="V732" t="str">
        <f t="shared" si="36"/>
        <v/>
      </c>
    </row>
    <row r="733" spans="1:22" x14ac:dyDescent="0.25">
      <c r="A733" s="13">
        <v>720</v>
      </c>
      <c r="B733" t="str">
        <f>IFERROR(INDEX(DATOS!B:B,MATCH(CHECKLIST!A733,DATOS!BM:BM,0),1),"")</f>
        <v/>
      </c>
      <c r="C733" t="str">
        <f>IFERROR(INDEX(DATOS!I:I,MATCH(CHECKLIST!A733,DATOS!BM:BM,0),1),"")</f>
        <v/>
      </c>
      <c r="D733" t="str">
        <f>IFERROR(INDEX(DATOS!R:R,MATCH(CHECKLIST!E733,DATOS!F:F,0),1),"")</f>
        <v/>
      </c>
      <c r="E733" s="17" t="str">
        <f>IFERROR(INDEX(DATOS!F:F,MATCH(CHECKLIST!A733,DATOS!BM:BM,0),1),"")</f>
        <v/>
      </c>
      <c r="F733" s="14" t="str">
        <f t="shared" si="34"/>
        <v/>
      </c>
      <c r="G733" s="18" t="str">
        <f>IF(IFERROR(FIND(G$13,INDEX(DATOS!BS:BS,MATCH(CHECKLIST!B733,DATOS!B:B,0),1),1),"")="",IF(IFERROR(FIND("FINADO",INDEX(DATOS!BS:BS,MATCH(CHECKLIST!B733,DATOS!B:B,0),1),1),"")="",IF(IFERROR(FIND("BAJA",INDEX(DATOS!BS:BS,MATCH(CHECKLIST!B733,DATOS!B:B,0),1),1),"")="",IF(IFERROR(FIND("FECHA PEUA",INDEX(DATOS!BS:BS,MATCH(CHECKLIST!B733,DATOS!B:B,0),1),1),"")="",IF(IFERROR(FIND("FIRMA",INDEX(DATOS!BS:BS,MATCH(CHECKLIST!B733,DATOS!B:B,0),1),1),"")="","","FIRMA"),"PEUA"),"BAJA"),"FINADO"),"X")</f>
        <v/>
      </c>
      <c r="H733" s="18" t="str">
        <f>IF(IFERROR(FIND(H$13,INDEX(DATOS!BS:BS,MATCH(CHECKLIST!B733,DATOS!B:B,0),1),1),"")="",IF(IFERROR(FIND("VENCIDA",INDEX(DATOS!AC:AC,MATCH(CHECKLIST!B733,DATOS!B:B,0),1),1),"")="","","VENCIDO"),"X")</f>
        <v/>
      </c>
      <c r="I733" s="18" t="str">
        <f>IF(IFERROR(FIND(I$13,INDEX(DATOS!BS:BS,MATCH(CHECKLIST!B733,DATOS!B:B,0),1),1),"")="","","X")</f>
        <v/>
      </c>
      <c r="J733" s="18" t="str">
        <f>IF(IFERROR(FIND(J$13,INDEX(DATOS!BS:BS,MATCH(CHECKLIST!B733,DATOS!B:B,0),1),1),"")="","","X")</f>
        <v/>
      </c>
      <c r="K733" s="18" t="str">
        <f>IF(IFERROR(FIND(K$13,INDEX(DATOS!BS:BS,MATCH(CHECKLIST!B733,DATOS!B:B,0),1),1),"")="","","X")</f>
        <v/>
      </c>
      <c r="L733" s="18" t="str">
        <f>IF(IFERROR(FIND(L$13,INDEX(DATOS!BS:BS,MATCH(CHECKLIST!B733,DATOS!B:B,0),1),1),"")="","","X")</f>
        <v/>
      </c>
      <c r="M733" s="18" t="str">
        <f>IF(IFERROR(FIND(M$13,INDEX(DATOS!BS:BS,MATCH(CHECKLIST!B733,DATOS!B:B,0),1),1),"")="","","X")</f>
        <v/>
      </c>
      <c r="N733" s="50" t="str">
        <f ca="1">IFERROR(IF(INDEX(DATOS!K:K,MATCH(CHECKLIST!B733,DATOS!B:B,0),1)="","X",IF(INDEX(DATOS!K:K,MATCH(CHECKLIST!B733,DATOS!B:B,0),1)&gt;YEAR(TODAY())-1,"","VENCIDA")),"")</f>
        <v/>
      </c>
      <c r="P733" s="18" t="str">
        <f>IF(B733="","",IF(IFERROR(FIND(P$13,INDEX(DATOS!BS:BS,MATCH(CHECKLIST!B733,DATOS!B:B,0),1),1),"")="","","X"))</f>
        <v/>
      </c>
      <c r="Q733" s="18" t="str">
        <f>IF(B733="","",IF(IFERROR(FIND(Q$13,INDEX(DATOS!BS:BS,MATCH(CHECKLIST!B733,DATOS!B:B,0),1),1),"")="","","X"))</f>
        <v/>
      </c>
      <c r="R733" t="str">
        <f>IF(B733="","",1)</f>
        <v/>
      </c>
      <c r="S733" t="str">
        <f t="shared" si="37"/>
        <v/>
      </c>
      <c r="U733" t="str">
        <f t="shared" si="35"/>
        <v/>
      </c>
      <c r="V733" t="str">
        <f t="shared" si="36"/>
        <v/>
      </c>
    </row>
    <row r="734" spans="1:22" x14ac:dyDescent="0.25">
      <c r="A734" s="13">
        <v>721</v>
      </c>
      <c r="B734" t="str">
        <f>IFERROR(INDEX(DATOS!B:B,MATCH(CHECKLIST!A734,DATOS!BM:BM,0),1),"")</f>
        <v/>
      </c>
      <c r="C734" t="str">
        <f>IFERROR(INDEX(DATOS!I:I,MATCH(CHECKLIST!A734,DATOS!BM:BM,0),1),"")</f>
        <v/>
      </c>
      <c r="D734" t="str">
        <f>IFERROR(INDEX(DATOS!R:R,MATCH(CHECKLIST!E734,DATOS!F:F,0),1),"")</f>
        <v/>
      </c>
      <c r="E734" s="17" t="str">
        <f>IFERROR(INDEX(DATOS!F:F,MATCH(CHECKLIST!A734,DATOS!BM:BM,0),1),"")</f>
        <v/>
      </c>
      <c r="F734" s="14" t="str">
        <f t="shared" si="34"/>
        <v/>
      </c>
      <c r="G734" s="18" t="str">
        <f>IF(IFERROR(FIND(G$13,INDEX(DATOS!BS:BS,MATCH(CHECKLIST!B734,DATOS!B:B,0),1),1),"")="",IF(IFERROR(FIND("FINADO",INDEX(DATOS!BS:BS,MATCH(CHECKLIST!B734,DATOS!B:B,0),1),1),"")="",IF(IFERROR(FIND("BAJA",INDEX(DATOS!BS:BS,MATCH(CHECKLIST!B734,DATOS!B:B,0),1),1),"")="",IF(IFERROR(FIND("FECHA PEUA",INDEX(DATOS!BS:BS,MATCH(CHECKLIST!B734,DATOS!B:B,0),1),1),"")="",IF(IFERROR(FIND("FIRMA",INDEX(DATOS!BS:BS,MATCH(CHECKLIST!B734,DATOS!B:B,0),1),1),"")="","","FIRMA"),"PEUA"),"BAJA"),"FINADO"),"X")</f>
        <v/>
      </c>
      <c r="H734" s="18" t="str">
        <f>IF(IFERROR(FIND(H$13,INDEX(DATOS!BS:BS,MATCH(CHECKLIST!B734,DATOS!B:B,0),1),1),"")="",IF(IFERROR(FIND("VENCIDA",INDEX(DATOS!AC:AC,MATCH(CHECKLIST!B734,DATOS!B:B,0),1),1),"")="","","VENCIDO"),"X")</f>
        <v/>
      </c>
      <c r="I734" s="18" t="str">
        <f>IF(IFERROR(FIND(I$13,INDEX(DATOS!BS:BS,MATCH(CHECKLIST!B734,DATOS!B:B,0),1),1),"")="","","X")</f>
        <v/>
      </c>
      <c r="J734" s="18" t="str">
        <f>IF(IFERROR(FIND(J$13,INDEX(DATOS!BS:BS,MATCH(CHECKLIST!B734,DATOS!B:B,0),1),1),"")="","","X")</f>
        <v/>
      </c>
      <c r="K734" s="18" t="str">
        <f>IF(IFERROR(FIND(K$13,INDEX(DATOS!BS:BS,MATCH(CHECKLIST!B734,DATOS!B:B,0),1),1),"")="","","X")</f>
        <v/>
      </c>
      <c r="L734" s="18" t="str">
        <f>IF(IFERROR(FIND(L$13,INDEX(DATOS!BS:BS,MATCH(CHECKLIST!B734,DATOS!B:B,0),1),1),"")="","","X")</f>
        <v/>
      </c>
      <c r="M734" s="18" t="str">
        <f>IF(IFERROR(FIND(M$13,INDEX(DATOS!BS:BS,MATCH(CHECKLIST!B734,DATOS!B:B,0),1),1),"")="","","X")</f>
        <v/>
      </c>
      <c r="N734" s="50" t="str">
        <f ca="1">IFERROR(IF(INDEX(DATOS!K:K,MATCH(CHECKLIST!B734,DATOS!B:B,0),1)="","X",IF(INDEX(DATOS!K:K,MATCH(CHECKLIST!B734,DATOS!B:B,0),1)&gt;YEAR(TODAY())-1,"","VENCIDA")),"")</f>
        <v/>
      </c>
      <c r="P734" s="18" t="str">
        <f>IF(B734="","",IF(IFERROR(FIND(P$13,INDEX(DATOS!BS:BS,MATCH(CHECKLIST!B734,DATOS!B:B,0),1),1),"")="","","X"))</f>
        <v/>
      </c>
      <c r="Q734" s="18" t="str">
        <f>IF(B734="","",IF(IFERROR(FIND(Q$13,INDEX(DATOS!BS:BS,MATCH(CHECKLIST!B734,DATOS!B:B,0),1),1),"")="","","X"))</f>
        <v/>
      </c>
      <c r="S734">
        <f t="shared" si="37"/>
        <v>0</v>
      </c>
      <c r="U734" t="str">
        <f t="shared" si="35"/>
        <v/>
      </c>
      <c r="V734" t="str">
        <f t="shared" si="36"/>
        <v/>
      </c>
    </row>
    <row r="735" spans="1:22" x14ac:dyDescent="0.25">
      <c r="A735" s="13">
        <v>722</v>
      </c>
      <c r="B735" t="str">
        <f>IFERROR(INDEX(DATOS!B:B,MATCH(CHECKLIST!A735,DATOS!BM:BM,0),1),"")</f>
        <v/>
      </c>
      <c r="C735" t="str">
        <f>IFERROR(INDEX(DATOS!I:I,MATCH(CHECKLIST!A735,DATOS!BM:BM,0),1),"")</f>
        <v/>
      </c>
      <c r="D735" t="str">
        <f>IFERROR(INDEX(DATOS!R:R,MATCH(CHECKLIST!E735,DATOS!F:F,0),1),"")</f>
        <v/>
      </c>
      <c r="E735" s="17" t="str">
        <f>IFERROR(INDEX(DATOS!F:F,MATCH(CHECKLIST!A735,DATOS!BM:BM,0),1),"")</f>
        <v/>
      </c>
      <c r="F735" s="14" t="str">
        <f t="shared" si="34"/>
        <v/>
      </c>
      <c r="G735" s="18" t="str">
        <f>IF(IFERROR(FIND(G$13,INDEX(DATOS!BS:BS,MATCH(CHECKLIST!B735,DATOS!B:B,0),1),1),"")="",IF(IFERROR(FIND("FINADO",INDEX(DATOS!BS:BS,MATCH(CHECKLIST!B735,DATOS!B:B,0),1),1),"")="",IF(IFERROR(FIND("BAJA",INDEX(DATOS!BS:BS,MATCH(CHECKLIST!B735,DATOS!B:B,0),1),1),"")="",IF(IFERROR(FIND("FECHA PEUA",INDEX(DATOS!BS:BS,MATCH(CHECKLIST!B735,DATOS!B:B,0),1),1),"")="",IF(IFERROR(FIND("FIRMA",INDEX(DATOS!BS:BS,MATCH(CHECKLIST!B735,DATOS!B:B,0),1),1),"")="","","FIRMA"),"PEUA"),"BAJA"),"FINADO"),"X")</f>
        <v/>
      </c>
      <c r="H735" s="18" t="str">
        <f>IF(IFERROR(FIND(H$13,INDEX(DATOS!BS:BS,MATCH(CHECKLIST!B735,DATOS!B:B,0),1),1),"")="",IF(IFERROR(FIND("VENCIDA",INDEX(DATOS!AC:AC,MATCH(CHECKLIST!B735,DATOS!B:B,0),1),1),"")="","","VENCIDO"),"X")</f>
        <v/>
      </c>
      <c r="I735" s="18" t="str">
        <f>IF(IFERROR(FIND(I$13,INDEX(DATOS!BS:BS,MATCH(CHECKLIST!B735,DATOS!B:B,0),1),1),"")="","","X")</f>
        <v/>
      </c>
      <c r="J735" s="18" t="str">
        <f>IF(IFERROR(FIND(J$13,INDEX(DATOS!BS:BS,MATCH(CHECKLIST!B735,DATOS!B:B,0),1),1),"")="","","X")</f>
        <v/>
      </c>
      <c r="K735" s="18" t="str">
        <f>IF(IFERROR(FIND(K$13,INDEX(DATOS!BS:BS,MATCH(CHECKLIST!B735,DATOS!B:B,0),1),1),"")="","","X")</f>
        <v/>
      </c>
      <c r="L735" s="18" t="str">
        <f>IF(IFERROR(FIND(L$13,INDEX(DATOS!BS:BS,MATCH(CHECKLIST!B735,DATOS!B:B,0),1),1),"")="","","X")</f>
        <v/>
      </c>
      <c r="M735" s="18" t="str">
        <f>IF(IFERROR(FIND(M$13,INDEX(DATOS!BS:BS,MATCH(CHECKLIST!B735,DATOS!B:B,0),1),1),"")="","","X")</f>
        <v/>
      </c>
      <c r="N735" s="50" t="str">
        <f ca="1">IFERROR(IF(INDEX(DATOS!K:K,MATCH(CHECKLIST!B735,DATOS!B:B,0),1)="","X",IF(INDEX(DATOS!K:K,MATCH(CHECKLIST!B735,DATOS!B:B,0),1)&gt;YEAR(TODAY())-1,"","VENCIDA")),"")</f>
        <v/>
      </c>
      <c r="P735" s="18" t="str">
        <f>IF(B735="","",IF(IFERROR(FIND(P$13,INDEX(DATOS!BS:BS,MATCH(CHECKLIST!B735,DATOS!B:B,0),1),1),"")="","","X"))</f>
        <v/>
      </c>
      <c r="Q735" s="18" t="str">
        <f>IF(B735="","",IF(IFERROR(FIND(Q$13,INDEX(DATOS!BS:BS,MATCH(CHECKLIST!B735,DATOS!B:B,0),1),1),"")="","","X"))</f>
        <v/>
      </c>
      <c r="R735" t="str">
        <f>IF(B735="","",1)</f>
        <v/>
      </c>
      <c r="S735" t="str">
        <f t="shared" si="37"/>
        <v/>
      </c>
      <c r="U735" t="str">
        <f t="shared" si="35"/>
        <v/>
      </c>
      <c r="V735" t="str">
        <f t="shared" si="36"/>
        <v/>
      </c>
    </row>
    <row r="736" spans="1:22" x14ac:dyDescent="0.25">
      <c r="A736" s="13">
        <v>723</v>
      </c>
      <c r="B736" t="str">
        <f>IFERROR(INDEX(DATOS!B:B,MATCH(CHECKLIST!A736,DATOS!BM:BM,0),1),"")</f>
        <v/>
      </c>
      <c r="C736" t="str">
        <f>IFERROR(INDEX(DATOS!I:I,MATCH(CHECKLIST!A736,DATOS!BM:BM,0),1),"")</f>
        <v/>
      </c>
      <c r="D736" t="str">
        <f>IFERROR(INDEX(DATOS!R:R,MATCH(CHECKLIST!E736,DATOS!F:F,0),1),"")</f>
        <v/>
      </c>
      <c r="E736" s="17" t="str">
        <f>IFERROR(INDEX(DATOS!F:F,MATCH(CHECKLIST!A736,DATOS!BM:BM,0),1),"")</f>
        <v/>
      </c>
      <c r="F736" s="14" t="str">
        <f t="shared" si="34"/>
        <v/>
      </c>
      <c r="G736" s="18" t="str">
        <f>IF(IFERROR(FIND(G$13,INDEX(DATOS!BS:BS,MATCH(CHECKLIST!B736,DATOS!B:B,0),1),1),"")="",IF(IFERROR(FIND("FINADO",INDEX(DATOS!BS:BS,MATCH(CHECKLIST!B736,DATOS!B:B,0),1),1),"")="",IF(IFERROR(FIND("BAJA",INDEX(DATOS!BS:BS,MATCH(CHECKLIST!B736,DATOS!B:B,0),1),1),"")="",IF(IFERROR(FIND("FECHA PEUA",INDEX(DATOS!BS:BS,MATCH(CHECKLIST!B736,DATOS!B:B,0),1),1),"")="",IF(IFERROR(FIND("FIRMA",INDEX(DATOS!BS:BS,MATCH(CHECKLIST!B736,DATOS!B:B,0),1),1),"")="","","FIRMA"),"PEUA"),"BAJA"),"FINADO"),"X")</f>
        <v/>
      </c>
      <c r="H736" s="18" t="str">
        <f>IF(IFERROR(FIND(H$13,INDEX(DATOS!BS:BS,MATCH(CHECKLIST!B736,DATOS!B:B,0),1),1),"")="",IF(IFERROR(FIND("VENCIDA",INDEX(DATOS!AC:AC,MATCH(CHECKLIST!B736,DATOS!B:B,0),1),1),"")="","","VENCIDO"),"X")</f>
        <v/>
      </c>
      <c r="I736" s="18" t="str">
        <f>IF(IFERROR(FIND(I$13,INDEX(DATOS!BS:BS,MATCH(CHECKLIST!B736,DATOS!B:B,0),1),1),"")="","","X")</f>
        <v/>
      </c>
      <c r="J736" s="18" t="str">
        <f>IF(IFERROR(FIND(J$13,INDEX(DATOS!BS:BS,MATCH(CHECKLIST!B736,DATOS!B:B,0),1),1),"")="","","X")</f>
        <v/>
      </c>
      <c r="K736" s="18" t="str">
        <f>IF(IFERROR(FIND(K$13,INDEX(DATOS!BS:BS,MATCH(CHECKLIST!B736,DATOS!B:B,0),1),1),"")="","","X")</f>
        <v/>
      </c>
      <c r="L736" s="18" t="str">
        <f>IF(IFERROR(FIND(L$13,INDEX(DATOS!BS:BS,MATCH(CHECKLIST!B736,DATOS!B:B,0),1),1),"")="","","X")</f>
        <v/>
      </c>
      <c r="M736" s="18" t="str">
        <f>IF(IFERROR(FIND(M$13,INDEX(DATOS!BS:BS,MATCH(CHECKLIST!B736,DATOS!B:B,0),1),1),"")="","","X")</f>
        <v/>
      </c>
      <c r="N736" s="50" t="str">
        <f ca="1">IFERROR(IF(INDEX(DATOS!K:K,MATCH(CHECKLIST!B736,DATOS!B:B,0),1)="","X",IF(INDEX(DATOS!K:K,MATCH(CHECKLIST!B736,DATOS!B:B,0),1)&gt;YEAR(TODAY())-1,"","VENCIDA")),"")</f>
        <v/>
      </c>
      <c r="P736" s="18" t="str">
        <f>IF(B736="","",IF(IFERROR(FIND(P$13,INDEX(DATOS!BS:BS,MATCH(CHECKLIST!B736,DATOS!B:B,0),1),1),"")="","","X"))</f>
        <v/>
      </c>
      <c r="Q736" s="18" t="str">
        <f>IF(B736="","",IF(IFERROR(FIND(Q$13,INDEX(DATOS!BS:BS,MATCH(CHECKLIST!B736,DATOS!B:B,0),1),1),"")="","","X"))</f>
        <v/>
      </c>
      <c r="S736">
        <f t="shared" si="37"/>
        <v>0</v>
      </c>
      <c r="U736" t="str">
        <f t="shared" si="35"/>
        <v/>
      </c>
      <c r="V736" t="str">
        <f t="shared" si="36"/>
        <v/>
      </c>
    </row>
    <row r="737" spans="1:22" x14ac:dyDescent="0.25">
      <c r="A737" s="13">
        <v>724</v>
      </c>
      <c r="B737" t="str">
        <f>IFERROR(INDEX(DATOS!B:B,MATCH(CHECKLIST!A737,DATOS!BM:BM,0),1),"")</f>
        <v/>
      </c>
      <c r="C737" t="str">
        <f>IFERROR(INDEX(DATOS!I:I,MATCH(CHECKLIST!A737,DATOS!BM:BM,0),1),"")</f>
        <v/>
      </c>
      <c r="D737" t="str">
        <f>IFERROR(INDEX(DATOS!R:R,MATCH(CHECKLIST!E737,DATOS!F:F,0),1),"")</f>
        <v/>
      </c>
      <c r="E737" s="17" t="str">
        <f>IFERROR(INDEX(DATOS!F:F,MATCH(CHECKLIST!A737,DATOS!BM:BM,0),1),"")</f>
        <v/>
      </c>
      <c r="F737" s="14" t="str">
        <f t="shared" si="34"/>
        <v/>
      </c>
      <c r="G737" s="18" t="str">
        <f>IF(IFERROR(FIND(G$13,INDEX(DATOS!BS:BS,MATCH(CHECKLIST!B737,DATOS!B:B,0),1),1),"")="",IF(IFERROR(FIND("FINADO",INDEX(DATOS!BS:BS,MATCH(CHECKLIST!B737,DATOS!B:B,0),1),1),"")="",IF(IFERROR(FIND("BAJA",INDEX(DATOS!BS:BS,MATCH(CHECKLIST!B737,DATOS!B:B,0),1),1),"")="",IF(IFERROR(FIND("FECHA PEUA",INDEX(DATOS!BS:BS,MATCH(CHECKLIST!B737,DATOS!B:B,0),1),1),"")="",IF(IFERROR(FIND("FIRMA",INDEX(DATOS!BS:BS,MATCH(CHECKLIST!B737,DATOS!B:B,0),1),1),"")="","","FIRMA"),"PEUA"),"BAJA"),"FINADO"),"X")</f>
        <v/>
      </c>
      <c r="H737" s="18" t="str">
        <f>IF(IFERROR(FIND(H$13,INDEX(DATOS!BS:BS,MATCH(CHECKLIST!B737,DATOS!B:B,0),1),1),"")="",IF(IFERROR(FIND("VENCIDA",INDEX(DATOS!AC:AC,MATCH(CHECKLIST!B737,DATOS!B:B,0),1),1),"")="","","VENCIDO"),"X")</f>
        <v/>
      </c>
      <c r="I737" s="18" t="str">
        <f>IF(IFERROR(FIND(I$13,INDEX(DATOS!BS:BS,MATCH(CHECKLIST!B737,DATOS!B:B,0),1),1),"")="","","X")</f>
        <v/>
      </c>
      <c r="J737" s="18" t="str">
        <f>IF(IFERROR(FIND(J$13,INDEX(DATOS!BS:BS,MATCH(CHECKLIST!B737,DATOS!B:B,0),1),1),"")="","","X")</f>
        <v/>
      </c>
      <c r="K737" s="18" t="str">
        <f>IF(IFERROR(FIND(K$13,INDEX(DATOS!BS:BS,MATCH(CHECKLIST!B737,DATOS!B:B,0),1),1),"")="","","X")</f>
        <v/>
      </c>
      <c r="L737" s="18" t="str">
        <f>IF(IFERROR(FIND(L$13,INDEX(DATOS!BS:BS,MATCH(CHECKLIST!B737,DATOS!B:B,0),1),1),"")="","","X")</f>
        <v/>
      </c>
      <c r="M737" s="18" t="str">
        <f>IF(IFERROR(FIND(M$13,INDEX(DATOS!BS:BS,MATCH(CHECKLIST!B737,DATOS!B:B,0),1),1),"")="","","X")</f>
        <v/>
      </c>
      <c r="N737" s="50" t="str">
        <f ca="1">IFERROR(IF(INDEX(DATOS!K:K,MATCH(CHECKLIST!B737,DATOS!B:B,0),1)="","X",IF(INDEX(DATOS!K:K,MATCH(CHECKLIST!B737,DATOS!B:B,0),1)&gt;YEAR(TODAY())-1,"","VENCIDA")),"")</f>
        <v/>
      </c>
      <c r="P737" s="18" t="str">
        <f>IF(B737="","",IF(IFERROR(FIND(P$13,INDEX(DATOS!BS:BS,MATCH(CHECKLIST!B737,DATOS!B:B,0),1),1),"")="","","X"))</f>
        <v/>
      </c>
      <c r="Q737" s="18" t="str">
        <f>IF(B737="","",IF(IFERROR(FIND(Q$13,INDEX(DATOS!BS:BS,MATCH(CHECKLIST!B737,DATOS!B:B,0),1),1),"")="","","X"))</f>
        <v/>
      </c>
      <c r="R737" t="str">
        <f>IF(B737="","",1)</f>
        <v/>
      </c>
      <c r="S737" t="str">
        <f t="shared" si="37"/>
        <v/>
      </c>
      <c r="U737" t="str">
        <f t="shared" si="35"/>
        <v/>
      </c>
      <c r="V737" t="str">
        <f t="shared" si="36"/>
        <v/>
      </c>
    </row>
    <row r="738" spans="1:22" x14ac:dyDescent="0.25">
      <c r="A738" s="13">
        <v>725</v>
      </c>
      <c r="B738" t="str">
        <f>IFERROR(INDEX(DATOS!B:B,MATCH(CHECKLIST!A738,DATOS!BM:BM,0),1),"")</f>
        <v/>
      </c>
      <c r="C738" t="str">
        <f>IFERROR(INDEX(DATOS!I:I,MATCH(CHECKLIST!A738,DATOS!BM:BM,0),1),"")</f>
        <v/>
      </c>
      <c r="D738" t="str">
        <f>IFERROR(INDEX(DATOS!R:R,MATCH(CHECKLIST!E738,DATOS!F:F,0),1),"")</f>
        <v/>
      </c>
      <c r="E738" s="17" t="str">
        <f>IFERROR(INDEX(DATOS!F:F,MATCH(CHECKLIST!A738,DATOS!BM:BM,0),1),"")</f>
        <v/>
      </c>
      <c r="F738" s="14" t="str">
        <f t="shared" si="34"/>
        <v/>
      </c>
      <c r="G738" s="18" t="str">
        <f>IF(IFERROR(FIND(G$13,INDEX(DATOS!BS:BS,MATCH(CHECKLIST!B738,DATOS!B:B,0),1),1),"")="",IF(IFERROR(FIND("FINADO",INDEX(DATOS!BS:BS,MATCH(CHECKLIST!B738,DATOS!B:B,0),1),1),"")="",IF(IFERROR(FIND("BAJA",INDEX(DATOS!BS:BS,MATCH(CHECKLIST!B738,DATOS!B:B,0),1),1),"")="",IF(IFERROR(FIND("FECHA PEUA",INDEX(DATOS!BS:BS,MATCH(CHECKLIST!B738,DATOS!B:B,0),1),1),"")="",IF(IFERROR(FIND("FIRMA",INDEX(DATOS!BS:BS,MATCH(CHECKLIST!B738,DATOS!B:B,0),1),1),"")="","","FIRMA"),"PEUA"),"BAJA"),"FINADO"),"X")</f>
        <v/>
      </c>
      <c r="H738" s="18" t="str">
        <f>IF(IFERROR(FIND(H$13,INDEX(DATOS!BS:BS,MATCH(CHECKLIST!B738,DATOS!B:B,0),1),1),"")="",IF(IFERROR(FIND("VENCIDA",INDEX(DATOS!AC:AC,MATCH(CHECKLIST!B738,DATOS!B:B,0),1),1),"")="","","VENCIDO"),"X")</f>
        <v/>
      </c>
      <c r="I738" s="18" t="str">
        <f>IF(IFERROR(FIND(I$13,INDEX(DATOS!BS:BS,MATCH(CHECKLIST!B738,DATOS!B:B,0),1),1),"")="","","X")</f>
        <v/>
      </c>
      <c r="J738" s="18" t="str">
        <f>IF(IFERROR(FIND(J$13,INDEX(DATOS!BS:BS,MATCH(CHECKLIST!B738,DATOS!B:B,0),1),1),"")="","","X")</f>
        <v/>
      </c>
      <c r="K738" s="18" t="str">
        <f>IF(IFERROR(FIND(K$13,INDEX(DATOS!BS:BS,MATCH(CHECKLIST!B738,DATOS!B:B,0),1),1),"")="","","X")</f>
        <v/>
      </c>
      <c r="L738" s="18" t="str">
        <f>IF(IFERROR(FIND(L$13,INDEX(DATOS!BS:BS,MATCH(CHECKLIST!B738,DATOS!B:B,0),1),1),"")="","","X")</f>
        <v/>
      </c>
      <c r="M738" s="18" t="str">
        <f>IF(IFERROR(FIND(M$13,INDEX(DATOS!BS:BS,MATCH(CHECKLIST!B738,DATOS!B:B,0),1),1),"")="","","X")</f>
        <v/>
      </c>
      <c r="N738" s="50" t="str">
        <f ca="1">IFERROR(IF(INDEX(DATOS!K:K,MATCH(CHECKLIST!B738,DATOS!B:B,0),1)="","X",IF(INDEX(DATOS!K:K,MATCH(CHECKLIST!B738,DATOS!B:B,0),1)&gt;YEAR(TODAY())-1,"","VENCIDA")),"")</f>
        <v/>
      </c>
      <c r="P738" s="18" t="str">
        <f>IF(B738="","",IF(IFERROR(FIND(P$13,INDEX(DATOS!BS:BS,MATCH(CHECKLIST!B738,DATOS!B:B,0),1),1),"")="","","X"))</f>
        <v/>
      </c>
      <c r="Q738" s="18" t="str">
        <f>IF(B738="","",IF(IFERROR(FIND(Q$13,INDEX(DATOS!BS:BS,MATCH(CHECKLIST!B738,DATOS!B:B,0),1),1),"")="","","X"))</f>
        <v/>
      </c>
      <c r="S738">
        <f t="shared" si="37"/>
        <v>0</v>
      </c>
      <c r="U738" t="str">
        <f t="shared" si="35"/>
        <v/>
      </c>
      <c r="V738" t="str">
        <f t="shared" si="36"/>
        <v/>
      </c>
    </row>
    <row r="739" spans="1:22" x14ac:dyDescent="0.25">
      <c r="A739" s="13">
        <v>726</v>
      </c>
      <c r="B739" t="str">
        <f>IFERROR(INDEX(DATOS!B:B,MATCH(CHECKLIST!A739,DATOS!BM:BM,0),1),"")</f>
        <v/>
      </c>
      <c r="C739" t="str">
        <f>IFERROR(INDEX(DATOS!I:I,MATCH(CHECKLIST!A739,DATOS!BM:BM,0),1),"")</f>
        <v/>
      </c>
      <c r="D739" t="str">
        <f>IFERROR(INDEX(DATOS!R:R,MATCH(CHECKLIST!E739,DATOS!F:F,0),1),"")</f>
        <v/>
      </c>
      <c r="E739" s="17" t="str">
        <f>IFERROR(INDEX(DATOS!F:F,MATCH(CHECKLIST!A739,DATOS!BM:BM,0),1),"")</f>
        <v/>
      </c>
      <c r="F739" s="14" t="str">
        <f t="shared" si="34"/>
        <v/>
      </c>
      <c r="G739" s="18" t="str">
        <f>IF(IFERROR(FIND(G$13,INDEX(DATOS!BS:BS,MATCH(CHECKLIST!B739,DATOS!B:B,0),1),1),"")="",IF(IFERROR(FIND("FINADO",INDEX(DATOS!BS:BS,MATCH(CHECKLIST!B739,DATOS!B:B,0),1),1),"")="",IF(IFERROR(FIND("BAJA",INDEX(DATOS!BS:BS,MATCH(CHECKLIST!B739,DATOS!B:B,0),1),1),"")="",IF(IFERROR(FIND("FECHA PEUA",INDEX(DATOS!BS:BS,MATCH(CHECKLIST!B739,DATOS!B:B,0),1),1),"")="",IF(IFERROR(FIND("FIRMA",INDEX(DATOS!BS:BS,MATCH(CHECKLIST!B739,DATOS!B:B,0),1),1),"")="","","FIRMA"),"PEUA"),"BAJA"),"FINADO"),"X")</f>
        <v/>
      </c>
      <c r="H739" s="18" t="str">
        <f>IF(IFERROR(FIND(H$13,INDEX(DATOS!BS:BS,MATCH(CHECKLIST!B739,DATOS!B:B,0),1),1),"")="",IF(IFERROR(FIND("VENCIDA",INDEX(DATOS!AC:AC,MATCH(CHECKLIST!B739,DATOS!B:B,0),1),1),"")="","","VENCIDO"),"X")</f>
        <v/>
      </c>
      <c r="I739" s="18" t="str">
        <f>IF(IFERROR(FIND(I$13,INDEX(DATOS!BS:BS,MATCH(CHECKLIST!B739,DATOS!B:B,0),1),1),"")="","","X")</f>
        <v/>
      </c>
      <c r="J739" s="18" t="str">
        <f>IF(IFERROR(FIND(J$13,INDEX(DATOS!BS:BS,MATCH(CHECKLIST!B739,DATOS!B:B,0),1),1),"")="","","X")</f>
        <v/>
      </c>
      <c r="K739" s="18" t="str">
        <f>IF(IFERROR(FIND(K$13,INDEX(DATOS!BS:BS,MATCH(CHECKLIST!B739,DATOS!B:B,0),1),1),"")="","","X")</f>
        <v/>
      </c>
      <c r="L739" s="18" t="str">
        <f>IF(IFERROR(FIND(L$13,INDEX(DATOS!BS:BS,MATCH(CHECKLIST!B739,DATOS!B:B,0),1),1),"")="","","X")</f>
        <v/>
      </c>
      <c r="M739" s="18" t="str">
        <f>IF(IFERROR(FIND(M$13,INDEX(DATOS!BS:BS,MATCH(CHECKLIST!B739,DATOS!B:B,0),1),1),"")="","","X")</f>
        <v/>
      </c>
      <c r="N739" s="50" t="str">
        <f ca="1">IFERROR(IF(INDEX(DATOS!K:K,MATCH(CHECKLIST!B739,DATOS!B:B,0),1)="","X",IF(INDEX(DATOS!K:K,MATCH(CHECKLIST!B739,DATOS!B:B,0),1)&gt;YEAR(TODAY())-1,"","VENCIDA")),"")</f>
        <v/>
      </c>
      <c r="P739" s="18" t="str">
        <f>IF(B739="","",IF(IFERROR(FIND(P$13,INDEX(DATOS!BS:BS,MATCH(CHECKLIST!B739,DATOS!B:B,0),1),1),"")="","","X"))</f>
        <v/>
      </c>
      <c r="Q739" s="18" t="str">
        <f>IF(B739="","",IF(IFERROR(FIND(Q$13,INDEX(DATOS!BS:BS,MATCH(CHECKLIST!B739,DATOS!B:B,0),1),1),"")="","","X"))</f>
        <v/>
      </c>
      <c r="R739" t="str">
        <f>IF(B739="","",1)</f>
        <v/>
      </c>
      <c r="S739" t="str">
        <f t="shared" si="37"/>
        <v/>
      </c>
      <c r="U739" t="str">
        <f t="shared" si="35"/>
        <v/>
      </c>
      <c r="V739" t="str">
        <f t="shared" si="36"/>
        <v/>
      </c>
    </row>
    <row r="740" spans="1:22" x14ac:dyDescent="0.25">
      <c r="A740" s="13">
        <v>727</v>
      </c>
      <c r="B740" t="str">
        <f>IFERROR(INDEX(DATOS!B:B,MATCH(CHECKLIST!A740,DATOS!BM:BM,0),1),"")</f>
        <v/>
      </c>
      <c r="C740" t="str">
        <f>IFERROR(INDEX(DATOS!I:I,MATCH(CHECKLIST!A740,DATOS!BM:BM,0),1),"")</f>
        <v/>
      </c>
      <c r="D740" t="str">
        <f>IFERROR(INDEX(DATOS!R:R,MATCH(CHECKLIST!E740,DATOS!F:F,0),1),"")</f>
        <v/>
      </c>
      <c r="E740" s="17" t="str">
        <f>IFERROR(INDEX(DATOS!F:F,MATCH(CHECKLIST!A740,DATOS!BM:BM,0),1),"")</f>
        <v/>
      </c>
      <c r="F740" s="14" t="str">
        <f t="shared" si="34"/>
        <v/>
      </c>
      <c r="G740" s="18" t="str">
        <f>IF(IFERROR(FIND(G$13,INDEX(DATOS!BS:BS,MATCH(CHECKLIST!B740,DATOS!B:B,0),1),1),"")="",IF(IFERROR(FIND("FINADO",INDEX(DATOS!BS:BS,MATCH(CHECKLIST!B740,DATOS!B:B,0),1),1),"")="",IF(IFERROR(FIND("BAJA",INDEX(DATOS!BS:BS,MATCH(CHECKLIST!B740,DATOS!B:B,0),1),1),"")="",IF(IFERROR(FIND("FECHA PEUA",INDEX(DATOS!BS:BS,MATCH(CHECKLIST!B740,DATOS!B:B,0),1),1),"")="",IF(IFERROR(FIND("FIRMA",INDEX(DATOS!BS:BS,MATCH(CHECKLIST!B740,DATOS!B:B,0),1),1),"")="","","FIRMA"),"PEUA"),"BAJA"),"FINADO"),"X")</f>
        <v/>
      </c>
      <c r="H740" s="18" t="str">
        <f>IF(IFERROR(FIND(H$13,INDEX(DATOS!BS:BS,MATCH(CHECKLIST!B740,DATOS!B:B,0),1),1),"")="",IF(IFERROR(FIND("VENCIDA",INDEX(DATOS!AC:AC,MATCH(CHECKLIST!B740,DATOS!B:B,0),1),1),"")="","","VENCIDO"),"X")</f>
        <v/>
      </c>
      <c r="I740" s="18" t="str">
        <f>IF(IFERROR(FIND(I$13,INDEX(DATOS!BS:BS,MATCH(CHECKLIST!B740,DATOS!B:B,0),1),1),"")="","","X")</f>
        <v/>
      </c>
      <c r="J740" s="18" t="str">
        <f>IF(IFERROR(FIND(J$13,INDEX(DATOS!BS:BS,MATCH(CHECKLIST!B740,DATOS!B:B,0),1),1),"")="","","X")</f>
        <v/>
      </c>
      <c r="K740" s="18" t="str">
        <f>IF(IFERROR(FIND(K$13,INDEX(DATOS!BS:BS,MATCH(CHECKLIST!B740,DATOS!B:B,0),1),1),"")="","","X")</f>
        <v/>
      </c>
      <c r="L740" s="18" t="str">
        <f>IF(IFERROR(FIND(L$13,INDEX(DATOS!BS:BS,MATCH(CHECKLIST!B740,DATOS!B:B,0),1),1),"")="","","X")</f>
        <v/>
      </c>
      <c r="M740" s="18" t="str">
        <f>IF(IFERROR(FIND(M$13,INDEX(DATOS!BS:BS,MATCH(CHECKLIST!B740,DATOS!B:B,0),1),1),"")="","","X")</f>
        <v/>
      </c>
      <c r="N740" s="50" t="str">
        <f ca="1">IFERROR(IF(INDEX(DATOS!K:K,MATCH(CHECKLIST!B740,DATOS!B:B,0),1)="","X",IF(INDEX(DATOS!K:K,MATCH(CHECKLIST!B740,DATOS!B:B,0),1)&gt;YEAR(TODAY())-1,"","VENCIDA")),"")</f>
        <v/>
      </c>
      <c r="P740" s="18" t="str">
        <f>IF(B740="","",IF(IFERROR(FIND(P$13,INDEX(DATOS!BS:BS,MATCH(CHECKLIST!B740,DATOS!B:B,0),1),1),"")="","","X"))</f>
        <v/>
      </c>
      <c r="Q740" s="18" t="str">
        <f>IF(B740="","",IF(IFERROR(FIND(Q$13,INDEX(DATOS!BS:BS,MATCH(CHECKLIST!B740,DATOS!B:B,0),1),1),"")="","","X"))</f>
        <v/>
      </c>
      <c r="S740">
        <f t="shared" si="37"/>
        <v>0</v>
      </c>
      <c r="U740" t="str">
        <f t="shared" si="35"/>
        <v/>
      </c>
      <c r="V740" t="str">
        <f t="shared" si="36"/>
        <v/>
      </c>
    </row>
    <row r="741" spans="1:22" x14ac:dyDescent="0.25">
      <c r="A741" s="13">
        <v>728</v>
      </c>
      <c r="B741" t="str">
        <f>IFERROR(INDEX(DATOS!B:B,MATCH(CHECKLIST!A741,DATOS!BM:BM,0),1),"")</f>
        <v/>
      </c>
      <c r="C741" t="str">
        <f>IFERROR(INDEX(DATOS!I:I,MATCH(CHECKLIST!A741,DATOS!BM:BM,0),1),"")</f>
        <v/>
      </c>
      <c r="D741" t="str">
        <f>IFERROR(INDEX(DATOS!R:R,MATCH(CHECKLIST!E741,DATOS!F:F,0),1),"")</f>
        <v/>
      </c>
      <c r="E741" s="17" t="str">
        <f>IFERROR(INDEX(DATOS!F:F,MATCH(CHECKLIST!A741,DATOS!BM:BM,0),1),"")</f>
        <v/>
      </c>
      <c r="F741" s="14" t="str">
        <f t="shared" si="34"/>
        <v/>
      </c>
      <c r="G741" s="18" t="str">
        <f>IF(IFERROR(FIND(G$13,INDEX(DATOS!BS:BS,MATCH(CHECKLIST!B741,DATOS!B:B,0),1),1),"")="",IF(IFERROR(FIND("FINADO",INDEX(DATOS!BS:BS,MATCH(CHECKLIST!B741,DATOS!B:B,0),1),1),"")="",IF(IFERROR(FIND("BAJA",INDEX(DATOS!BS:BS,MATCH(CHECKLIST!B741,DATOS!B:B,0),1),1),"")="",IF(IFERROR(FIND("FECHA PEUA",INDEX(DATOS!BS:BS,MATCH(CHECKLIST!B741,DATOS!B:B,0),1),1),"")="",IF(IFERROR(FIND("FIRMA",INDEX(DATOS!BS:BS,MATCH(CHECKLIST!B741,DATOS!B:B,0),1),1),"")="","","FIRMA"),"PEUA"),"BAJA"),"FINADO"),"X")</f>
        <v/>
      </c>
      <c r="H741" s="18" t="str">
        <f>IF(IFERROR(FIND(H$13,INDEX(DATOS!BS:BS,MATCH(CHECKLIST!B741,DATOS!B:B,0),1),1),"")="",IF(IFERROR(FIND("VENCIDA",INDEX(DATOS!AC:AC,MATCH(CHECKLIST!B741,DATOS!B:B,0),1),1),"")="","","VENCIDO"),"X")</f>
        <v/>
      </c>
      <c r="I741" s="18" t="str">
        <f>IF(IFERROR(FIND(I$13,INDEX(DATOS!BS:BS,MATCH(CHECKLIST!B741,DATOS!B:B,0),1),1),"")="","","X")</f>
        <v/>
      </c>
      <c r="J741" s="18" t="str">
        <f>IF(IFERROR(FIND(J$13,INDEX(DATOS!BS:BS,MATCH(CHECKLIST!B741,DATOS!B:B,0),1),1),"")="","","X")</f>
        <v/>
      </c>
      <c r="K741" s="18" t="str">
        <f>IF(IFERROR(FIND(K$13,INDEX(DATOS!BS:BS,MATCH(CHECKLIST!B741,DATOS!B:B,0),1),1),"")="","","X")</f>
        <v/>
      </c>
      <c r="L741" s="18" t="str">
        <f>IF(IFERROR(FIND(L$13,INDEX(DATOS!BS:BS,MATCH(CHECKLIST!B741,DATOS!B:B,0),1),1),"")="","","X")</f>
        <v/>
      </c>
      <c r="M741" s="18" t="str">
        <f>IF(IFERROR(FIND(M$13,INDEX(DATOS!BS:BS,MATCH(CHECKLIST!B741,DATOS!B:B,0),1),1),"")="","","X")</f>
        <v/>
      </c>
      <c r="N741" s="50" t="str">
        <f ca="1">IFERROR(IF(INDEX(DATOS!K:K,MATCH(CHECKLIST!B741,DATOS!B:B,0),1)="","X",IF(INDEX(DATOS!K:K,MATCH(CHECKLIST!B741,DATOS!B:B,0),1)&gt;YEAR(TODAY())-1,"","VENCIDA")),"")</f>
        <v/>
      </c>
      <c r="P741" s="18" t="str">
        <f>IF(B741="","",IF(IFERROR(FIND(P$13,INDEX(DATOS!BS:BS,MATCH(CHECKLIST!B741,DATOS!B:B,0),1),1),"")="","","X"))</f>
        <v/>
      </c>
      <c r="Q741" s="18" t="str">
        <f>IF(B741="","",IF(IFERROR(FIND(Q$13,INDEX(DATOS!BS:BS,MATCH(CHECKLIST!B741,DATOS!B:B,0),1),1),"")="","","X"))</f>
        <v/>
      </c>
      <c r="R741" t="str">
        <f>IF(B741="","",1)</f>
        <v/>
      </c>
      <c r="S741" t="str">
        <f t="shared" si="37"/>
        <v/>
      </c>
      <c r="U741" t="str">
        <f t="shared" si="35"/>
        <v/>
      </c>
      <c r="V741" t="str">
        <f t="shared" si="36"/>
        <v/>
      </c>
    </row>
    <row r="742" spans="1:22" x14ac:dyDescent="0.25">
      <c r="A742" s="13">
        <v>729</v>
      </c>
      <c r="B742" t="str">
        <f>IFERROR(INDEX(DATOS!B:B,MATCH(CHECKLIST!A742,DATOS!BM:BM,0),1),"")</f>
        <v/>
      </c>
      <c r="C742" t="str">
        <f>IFERROR(INDEX(DATOS!I:I,MATCH(CHECKLIST!A742,DATOS!BM:BM,0),1),"")</f>
        <v/>
      </c>
      <c r="D742" t="str">
        <f>IFERROR(INDEX(DATOS!R:R,MATCH(CHECKLIST!E742,DATOS!F:F,0),1),"")</f>
        <v/>
      </c>
      <c r="E742" s="17" t="str">
        <f>IFERROR(INDEX(DATOS!F:F,MATCH(CHECKLIST!A742,DATOS!BM:BM,0),1),"")</f>
        <v/>
      </c>
      <c r="F742" s="14" t="str">
        <f t="shared" si="34"/>
        <v/>
      </c>
      <c r="G742" s="18" t="str">
        <f>IF(IFERROR(FIND(G$13,INDEX(DATOS!BS:BS,MATCH(CHECKLIST!B742,DATOS!B:B,0),1),1),"")="",IF(IFERROR(FIND("FINADO",INDEX(DATOS!BS:BS,MATCH(CHECKLIST!B742,DATOS!B:B,0),1),1),"")="",IF(IFERROR(FIND("BAJA",INDEX(DATOS!BS:BS,MATCH(CHECKLIST!B742,DATOS!B:B,0),1),1),"")="",IF(IFERROR(FIND("FECHA PEUA",INDEX(DATOS!BS:BS,MATCH(CHECKLIST!B742,DATOS!B:B,0),1),1),"")="",IF(IFERROR(FIND("FIRMA",INDEX(DATOS!BS:BS,MATCH(CHECKLIST!B742,DATOS!B:B,0),1),1),"")="","","FIRMA"),"PEUA"),"BAJA"),"FINADO"),"X")</f>
        <v/>
      </c>
      <c r="H742" s="18" t="str">
        <f>IF(IFERROR(FIND(H$13,INDEX(DATOS!BS:BS,MATCH(CHECKLIST!B742,DATOS!B:B,0),1),1),"")="",IF(IFERROR(FIND("VENCIDA",INDEX(DATOS!AC:AC,MATCH(CHECKLIST!B742,DATOS!B:B,0),1),1),"")="","","VENCIDO"),"X")</f>
        <v/>
      </c>
      <c r="I742" s="18" t="str">
        <f>IF(IFERROR(FIND(I$13,INDEX(DATOS!BS:BS,MATCH(CHECKLIST!B742,DATOS!B:B,0),1),1),"")="","","X")</f>
        <v/>
      </c>
      <c r="J742" s="18" t="str">
        <f>IF(IFERROR(FIND(J$13,INDEX(DATOS!BS:BS,MATCH(CHECKLIST!B742,DATOS!B:B,0),1),1),"")="","","X")</f>
        <v/>
      </c>
      <c r="K742" s="18" t="str">
        <f>IF(IFERROR(FIND(K$13,INDEX(DATOS!BS:BS,MATCH(CHECKLIST!B742,DATOS!B:B,0),1),1),"")="","","X")</f>
        <v/>
      </c>
      <c r="L742" s="18" t="str">
        <f>IF(IFERROR(FIND(L$13,INDEX(DATOS!BS:BS,MATCH(CHECKLIST!B742,DATOS!B:B,0),1),1),"")="","","X")</f>
        <v/>
      </c>
      <c r="M742" s="18" t="str">
        <f>IF(IFERROR(FIND(M$13,INDEX(DATOS!BS:BS,MATCH(CHECKLIST!B742,DATOS!B:B,0),1),1),"")="","","X")</f>
        <v/>
      </c>
      <c r="N742" s="50" t="str">
        <f ca="1">IFERROR(IF(INDEX(DATOS!K:K,MATCH(CHECKLIST!B742,DATOS!B:B,0),1)="","X",IF(INDEX(DATOS!K:K,MATCH(CHECKLIST!B742,DATOS!B:B,0),1)&gt;YEAR(TODAY())-1,"","VENCIDA")),"")</f>
        <v/>
      </c>
      <c r="P742" s="18" t="str">
        <f>IF(B742="","",IF(IFERROR(FIND(P$13,INDEX(DATOS!BS:BS,MATCH(CHECKLIST!B742,DATOS!B:B,0),1),1),"")="","","X"))</f>
        <v/>
      </c>
      <c r="Q742" s="18" t="str">
        <f>IF(B742="","",IF(IFERROR(FIND(Q$13,INDEX(DATOS!BS:BS,MATCH(CHECKLIST!B742,DATOS!B:B,0),1),1),"")="","","X"))</f>
        <v/>
      </c>
      <c r="S742">
        <f t="shared" si="37"/>
        <v>0</v>
      </c>
      <c r="U742" t="str">
        <f t="shared" si="35"/>
        <v/>
      </c>
      <c r="V742" t="str">
        <f t="shared" si="36"/>
        <v/>
      </c>
    </row>
    <row r="743" spans="1:22" x14ac:dyDescent="0.25">
      <c r="A743" s="13">
        <v>730</v>
      </c>
      <c r="B743" t="str">
        <f>IFERROR(INDEX(DATOS!B:B,MATCH(CHECKLIST!A743,DATOS!BM:BM,0),1),"")</f>
        <v/>
      </c>
      <c r="C743" t="str">
        <f>IFERROR(INDEX(DATOS!I:I,MATCH(CHECKLIST!A743,DATOS!BM:BM,0),1),"")</f>
        <v/>
      </c>
      <c r="D743" t="str">
        <f>IFERROR(INDEX(DATOS!R:R,MATCH(CHECKLIST!E743,DATOS!F:F,0),1),"")</f>
        <v/>
      </c>
      <c r="E743" s="17" t="str">
        <f>IFERROR(INDEX(DATOS!F:F,MATCH(CHECKLIST!A743,DATOS!BM:BM,0),1),"")</f>
        <v/>
      </c>
      <c r="F743" s="14" t="str">
        <f t="shared" si="34"/>
        <v/>
      </c>
      <c r="G743" s="18" t="str">
        <f>IF(IFERROR(FIND(G$13,INDEX(DATOS!BS:BS,MATCH(CHECKLIST!B743,DATOS!B:B,0),1),1),"")="",IF(IFERROR(FIND("FINADO",INDEX(DATOS!BS:BS,MATCH(CHECKLIST!B743,DATOS!B:B,0),1),1),"")="",IF(IFERROR(FIND("BAJA",INDEX(DATOS!BS:BS,MATCH(CHECKLIST!B743,DATOS!B:B,0),1),1),"")="",IF(IFERROR(FIND("FECHA PEUA",INDEX(DATOS!BS:BS,MATCH(CHECKLIST!B743,DATOS!B:B,0),1),1),"")="",IF(IFERROR(FIND("FIRMA",INDEX(DATOS!BS:BS,MATCH(CHECKLIST!B743,DATOS!B:B,0),1),1),"")="","","FIRMA"),"PEUA"),"BAJA"),"FINADO"),"X")</f>
        <v/>
      </c>
      <c r="H743" s="18" t="str">
        <f>IF(IFERROR(FIND(H$13,INDEX(DATOS!BS:BS,MATCH(CHECKLIST!B743,DATOS!B:B,0),1),1),"")="",IF(IFERROR(FIND("VENCIDA",INDEX(DATOS!AC:AC,MATCH(CHECKLIST!B743,DATOS!B:B,0),1),1),"")="","","VENCIDO"),"X")</f>
        <v/>
      </c>
      <c r="I743" s="18" t="str">
        <f>IF(IFERROR(FIND(I$13,INDEX(DATOS!BS:BS,MATCH(CHECKLIST!B743,DATOS!B:B,0),1),1),"")="","","X")</f>
        <v/>
      </c>
      <c r="J743" s="18" t="str">
        <f>IF(IFERROR(FIND(J$13,INDEX(DATOS!BS:BS,MATCH(CHECKLIST!B743,DATOS!B:B,0),1),1),"")="","","X")</f>
        <v/>
      </c>
      <c r="K743" s="18" t="str">
        <f>IF(IFERROR(FIND(K$13,INDEX(DATOS!BS:BS,MATCH(CHECKLIST!B743,DATOS!B:B,0),1),1),"")="","","X")</f>
        <v/>
      </c>
      <c r="L743" s="18" t="str">
        <f>IF(IFERROR(FIND(L$13,INDEX(DATOS!BS:BS,MATCH(CHECKLIST!B743,DATOS!B:B,0),1),1),"")="","","X")</f>
        <v/>
      </c>
      <c r="M743" s="18" t="str">
        <f>IF(IFERROR(FIND(M$13,INDEX(DATOS!BS:BS,MATCH(CHECKLIST!B743,DATOS!B:B,0),1),1),"")="","","X")</f>
        <v/>
      </c>
      <c r="N743" s="50" t="str">
        <f ca="1">IFERROR(IF(INDEX(DATOS!K:K,MATCH(CHECKLIST!B743,DATOS!B:B,0),1)="","X",IF(INDEX(DATOS!K:K,MATCH(CHECKLIST!B743,DATOS!B:B,0),1)&gt;YEAR(TODAY())-1,"","VENCIDA")),"")</f>
        <v/>
      </c>
      <c r="P743" s="18" t="str">
        <f>IF(B743="","",IF(IFERROR(FIND(P$13,INDEX(DATOS!BS:BS,MATCH(CHECKLIST!B743,DATOS!B:B,0),1),1),"")="","","X"))</f>
        <v/>
      </c>
      <c r="Q743" s="18" t="str">
        <f>IF(B743="","",IF(IFERROR(FIND(Q$13,INDEX(DATOS!BS:BS,MATCH(CHECKLIST!B743,DATOS!B:B,0),1),1),"")="","","X"))</f>
        <v/>
      </c>
      <c r="R743" t="str">
        <f>IF(B743="","",1)</f>
        <v/>
      </c>
      <c r="S743" t="str">
        <f t="shared" si="37"/>
        <v/>
      </c>
      <c r="U743" t="str">
        <f t="shared" si="35"/>
        <v/>
      </c>
      <c r="V743" t="str">
        <f t="shared" si="36"/>
        <v/>
      </c>
    </row>
    <row r="744" spans="1:22" x14ac:dyDescent="0.25">
      <c r="A744" s="13">
        <v>731</v>
      </c>
      <c r="B744" t="str">
        <f>IFERROR(INDEX(DATOS!B:B,MATCH(CHECKLIST!A744,DATOS!BM:BM,0),1),"")</f>
        <v/>
      </c>
      <c r="C744" t="str">
        <f>IFERROR(INDEX(DATOS!I:I,MATCH(CHECKLIST!A744,DATOS!BM:BM,0),1),"")</f>
        <v/>
      </c>
      <c r="D744" t="str">
        <f>IFERROR(INDEX(DATOS!R:R,MATCH(CHECKLIST!E744,DATOS!F:F,0),1),"")</f>
        <v/>
      </c>
      <c r="E744" s="17" t="str">
        <f>IFERROR(INDEX(DATOS!F:F,MATCH(CHECKLIST!A744,DATOS!BM:BM,0),1),"")</f>
        <v/>
      </c>
      <c r="F744" s="14" t="str">
        <f t="shared" si="34"/>
        <v/>
      </c>
      <c r="G744" s="18" t="str">
        <f>IF(IFERROR(FIND(G$13,INDEX(DATOS!BS:BS,MATCH(CHECKLIST!B744,DATOS!B:B,0),1),1),"")="",IF(IFERROR(FIND("FINADO",INDEX(DATOS!BS:BS,MATCH(CHECKLIST!B744,DATOS!B:B,0),1),1),"")="",IF(IFERROR(FIND("BAJA",INDEX(DATOS!BS:BS,MATCH(CHECKLIST!B744,DATOS!B:B,0),1),1),"")="",IF(IFERROR(FIND("FECHA PEUA",INDEX(DATOS!BS:BS,MATCH(CHECKLIST!B744,DATOS!B:B,0),1),1),"")="",IF(IFERROR(FIND("FIRMA",INDEX(DATOS!BS:BS,MATCH(CHECKLIST!B744,DATOS!B:B,0),1),1),"")="","","FIRMA"),"PEUA"),"BAJA"),"FINADO"),"X")</f>
        <v/>
      </c>
      <c r="H744" s="18" t="str">
        <f>IF(IFERROR(FIND(H$13,INDEX(DATOS!BS:BS,MATCH(CHECKLIST!B744,DATOS!B:B,0),1),1),"")="",IF(IFERROR(FIND("VENCIDA",INDEX(DATOS!AC:AC,MATCH(CHECKLIST!B744,DATOS!B:B,0),1),1),"")="","","VENCIDO"),"X")</f>
        <v/>
      </c>
      <c r="I744" s="18" t="str">
        <f>IF(IFERROR(FIND(I$13,INDEX(DATOS!BS:BS,MATCH(CHECKLIST!B744,DATOS!B:B,0),1),1),"")="","","X")</f>
        <v/>
      </c>
      <c r="J744" s="18" t="str">
        <f>IF(IFERROR(FIND(J$13,INDEX(DATOS!BS:BS,MATCH(CHECKLIST!B744,DATOS!B:B,0),1),1),"")="","","X")</f>
        <v/>
      </c>
      <c r="K744" s="18" t="str">
        <f>IF(IFERROR(FIND(K$13,INDEX(DATOS!BS:BS,MATCH(CHECKLIST!B744,DATOS!B:B,0),1),1),"")="","","X")</f>
        <v/>
      </c>
      <c r="L744" s="18" t="str">
        <f>IF(IFERROR(FIND(L$13,INDEX(DATOS!BS:BS,MATCH(CHECKLIST!B744,DATOS!B:B,0),1),1),"")="","","X")</f>
        <v/>
      </c>
      <c r="M744" s="18" t="str">
        <f>IF(IFERROR(FIND(M$13,INDEX(DATOS!BS:BS,MATCH(CHECKLIST!B744,DATOS!B:B,0),1),1),"")="","","X")</f>
        <v/>
      </c>
      <c r="N744" s="50" t="str">
        <f ca="1">IFERROR(IF(INDEX(DATOS!K:K,MATCH(CHECKLIST!B744,DATOS!B:B,0),1)="","X",IF(INDEX(DATOS!K:K,MATCH(CHECKLIST!B744,DATOS!B:B,0),1)&gt;YEAR(TODAY())-1,"","VENCIDA")),"")</f>
        <v/>
      </c>
      <c r="P744" s="18" t="str">
        <f>IF(B744="","",IF(IFERROR(FIND(P$13,INDEX(DATOS!BS:BS,MATCH(CHECKLIST!B744,DATOS!B:B,0),1),1),"")="","","X"))</f>
        <v/>
      </c>
      <c r="Q744" s="18" t="str">
        <f>IF(B744="","",IF(IFERROR(FIND(Q$13,INDEX(DATOS!BS:BS,MATCH(CHECKLIST!B744,DATOS!B:B,0),1),1),"")="","","X"))</f>
        <v/>
      </c>
      <c r="S744">
        <f t="shared" si="37"/>
        <v>0</v>
      </c>
      <c r="U744" t="str">
        <f t="shared" si="35"/>
        <v/>
      </c>
      <c r="V744" t="str">
        <f t="shared" si="36"/>
        <v/>
      </c>
    </row>
    <row r="745" spans="1:22" x14ac:dyDescent="0.25">
      <c r="A745" s="13">
        <v>732</v>
      </c>
      <c r="B745" t="str">
        <f>IFERROR(INDEX(DATOS!B:B,MATCH(CHECKLIST!A745,DATOS!BM:BM,0),1),"")</f>
        <v/>
      </c>
      <c r="C745" t="str">
        <f>IFERROR(INDEX(DATOS!I:I,MATCH(CHECKLIST!A745,DATOS!BM:BM,0),1),"")</f>
        <v/>
      </c>
      <c r="D745" t="str">
        <f>IFERROR(INDEX(DATOS!R:R,MATCH(CHECKLIST!E745,DATOS!F:F,0),1),"")</f>
        <v/>
      </c>
      <c r="E745" s="17" t="str">
        <f>IFERROR(INDEX(DATOS!F:F,MATCH(CHECKLIST!A745,DATOS!BM:BM,0),1),"")</f>
        <v/>
      </c>
      <c r="F745" s="14" t="str">
        <f t="shared" si="34"/>
        <v/>
      </c>
      <c r="G745" s="18" t="str">
        <f>IF(IFERROR(FIND(G$13,INDEX(DATOS!BS:BS,MATCH(CHECKLIST!B745,DATOS!B:B,0),1),1),"")="",IF(IFERROR(FIND("FINADO",INDEX(DATOS!BS:BS,MATCH(CHECKLIST!B745,DATOS!B:B,0),1),1),"")="",IF(IFERROR(FIND("BAJA",INDEX(DATOS!BS:BS,MATCH(CHECKLIST!B745,DATOS!B:B,0),1),1),"")="",IF(IFERROR(FIND("FECHA PEUA",INDEX(DATOS!BS:BS,MATCH(CHECKLIST!B745,DATOS!B:B,0),1),1),"")="",IF(IFERROR(FIND("FIRMA",INDEX(DATOS!BS:BS,MATCH(CHECKLIST!B745,DATOS!B:B,0),1),1),"")="","","FIRMA"),"PEUA"),"BAJA"),"FINADO"),"X")</f>
        <v/>
      </c>
      <c r="H745" s="18" t="str">
        <f>IF(IFERROR(FIND(H$13,INDEX(DATOS!BS:BS,MATCH(CHECKLIST!B745,DATOS!B:B,0),1),1),"")="",IF(IFERROR(FIND("VENCIDA",INDEX(DATOS!AC:AC,MATCH(CHECKLIST!B745,DATOS!B:B,0),1),1),"")="","","VENCIDO"),"X")</f>
        <v/>
      </c>
      <c r="I745" s="18" t="str">
        <f>IF(IFERROR(FIND(I$13,INDEX(DATOS!BS:BS,MATCH(CHECKLIST!B745,DATOS!B:B,0),1),1),"")="","","X")</f>
        <v/>
      </c>
      <c r="J745" s="18" t="str">
        <f>IF(IFERROR(FIND(J$13,INDEX(DATOS!BS:BS,MATCH(CHECKLIST!B745,DATOS!B:B,0),1),1),"")="","","X")</f>
        <v/>
      </c>
      <c r="K745" s="18" t="str">
        <f>IF(IFERROR(FIND(K$13,INDEX(DATOS!BS:BS,MATCH(CHECKLIST!B745,DATOS!B:B,0),1),1),"")="","","X")</f>
        <v/>
      </c>
      <c r="L745" s="18" t="str">
        <f>IF(IFERROR(FIND(L$13,INDEX(DATOS!BS:BS,MATCH(CHECKLIST!B745,DATOS!B:B,0),1),1),"")="","","X")</f>
        <v/>
      </c>
      <c r="M745" s="18" t="str">
        <f>IF(IFERROR(FIND(M$13,INDEX(DATOS!BS:BS,MATCH(CHECKLIST!B745,DATOS!B:B,0),1),1),"")="","","X")</f>
        <v/>
      </c>
      <c r="N745" s="50" t="str">
        <f ca="1">IFERROR(IF(INDEX(DATOS!K:K,MATCH(CHECKLIST!B745,DATOS!B:B,0),1)="","X",IF(INDEX(DATOS!K:K,MATCH(CHECKLIST!B745,DATOS!B:B,0),1)&gt;YEAR(TODAY())-1,"","VENCIDA")),"")</f>
        <v/>
      </c>
      <c r="P745" s="18" t="str">
        <f>IF(B745="","",IF(IFERROR(FIND(P$13,INDEX(DATOS!BS:BS,MATCH(CHECKLIST!B745,DATOS!B:B,0),1),1),"")="","","X"))</f>
        <v/>
      </c>
      <c r="Q745" s="18" t="str">
        <f>IF(B745="","",IF(IFERROR(FIND(Q$13,INDEX(DATOS!BS:BS,MATCH(CHECKLIST!B745,DATOS!B:B,0),1),1),"")="","","X"))</f>
        <v/>
      </c>
      <c r="R745" t="str">
        <f>IF(B745="","",1)</f>
        <v/>
      </c>
      <c r="S745" t="str">
        <f t="shared" si="37"/>
        <v/>
      </c>
      <c r="U745" t="str">
        <f t="shared" si="35"/>
        <v/>
      </c>
      <c r="V745" t="str">
        <f t="shared" si="36"/>
        <v/>
      </c>
    </row>
    <row r="746" spans="1:22" x14ac:dyDescent="0.25">
      <c r="A746" s="13">
        <v>733</v>
      </c>
      <c r="B746" t="str">
        <f>IFERROR(INDEX(DATOS!B:B,MATCH(CHECKLIST!A746,DATOS!BM:BM,0),1),"")</f>
        <v/>
      </c>
      <c r="C746" t="str">
        <f>IFERROR(INDEX(DATOS!I:I,MATCH(CHECKLIST!A746,DATOS!BM:BM,0),1),"")</f>
        <v/>
      </c>
      <c r="D746" t="str">
        <f>IFERROR(INDEX(DATOS!R:R,MATCH(CHECKLIST!E746,DATOS!F:F,0),1),"")</f>
        <v/>
      </c>
      <c r="E746" s="17" t="str">
        <f>IFERROR(INDEX(DATOS!F:F,MATCH(CHECKLIST!A746,DATOS!BM:BM,0),1),"")</f>
        <v/>
      </c>
      <c r="F746" s="14" t="str">
        <f t="shared" si="34"/>
        <v/>
      </c>
      <c r="G746" s="18" t="str">
        <f>IF(IFERROR(FIND(G$13,INDEX(DATOS!BS:BS,MATCH(CHECKLIST!B746,DATOS!B:B,0),1),1),"")="",IF(IFERROR(FIND("FINADO",INDEX(DATOS!BS:BS,MATCH(CHECKLIST!B746,DATOS!B:B,0),1),1),"")="",IF(IFERROR(FIND("BAJA",INDEX(DATOS!BS:BS,MATCH(CHECKLIST!B746,DATOS!B:B,0),1),1),"")="",IF(IFERROR(FIND("FECHA PEUA",INDEX(DATOS!BS:BS,MATCH(CHECKLIST!B746,DATOS!B:B,0),1),1),"")="",IF(IFERROR(FIND("FIRMA",INDEX(DATOS!BS:BS,MATCH(CHECKLIST!B746,DATOS!B:B,0),1),1),"")="","","FIRMA"),"PEUA"),"BAJA"),"FINADO"),"X")</f>
        <v/>
      </c>
      <c r="H746" s="18" t="str">
        <f>IF(IFERROR(FIND(H$13,INDEX(DATOS!BS:BS,MATCH(CHECKLIST!B746,DATOS!B:B,0),1),1),"")="",IF(IFERROR(FIND("VENCIDA",INDEX(DATOS!AC:AC,MATCH(CHECKLIST!B746,DATOS!B:B,0),1),1),"")="","","VENCIDO"),"X")</f>
        <v/>
      </c>
      <c r="I746" s="18" t="str">
        <f>IF(IFERROR(FIND(I$13,INDEX(DATOS!BS:BS,MATCH(CHECKLIST!B746,DATOS!B:B,0),1),1),"")="","","X")</f>
        <v/>
      </c>
      <c r="J746" s="18" t="str">
        <f>IF(IFERROR(FIND(J$13,INDEX(DATOS!BS:BS,MATCH(CHECKLIST!B746,DATOS!B:B,0),1),1),"")="","","X")</f>
        <v/>
      </c>
      <c r="K746" s="18" t="str">
        <f>IF(IFERROR(FIND(K$13,INDEX(DATOS!BS:BS,MATCH(CHECKLIST!B746,DATOS!B:B,0),1),1),"")="","","X")</f>
        <v/>
      </c>
      <c r="L746" s="18" t="str">
        <f>IF(IFERROR(FIND(L$13,INDEX(DATOS!BS:BS,MATCH(CHECKLIST!B746,DATOS!B:B,0),1),1),"")="","","X")</f>
        <v/>
      </c>
      <c r="M746" s="18" t="str">
        <f>IF(IFERROR(FIND(M$13,INDEX(DATOS!BS:BS,MATCH(CHECKLIST!B746,DATOS!B:B,0),1),1),"")="","","X")</f>
        <v/>
      </c>
      <c r="N746" s="50" t="str">
        <f ca="1">IFERROR(IF(INDEX(DATOS!K:K,MATCH(CHECKLIST!B746,DATOS!B:B,0),1)="","X",IF(INDEX(DATOS!K:K,MATCH(CHECKLIST!B746,DATOS!B:B,0),1)&gt;YEAR(TODAY())-1,"","VENCIDA")),"")</f>
        <v/>
      </c>
      <c r="P746" s="18" t="str">
        <f>IF(B746="","",IF(IFERROR(FIND(P$13,INDEX(DATOS!BS:BS,MATCH(CHECKLIST!B746,DATOS!B:B,0),1),1),"")="","","X"))</f>
        <v/>
      </c>
      <c r="Q746" s="18" t="str">
        <f>IF(B746="","",IF(IFERROR(FIND(Q$13,INDEX(DATOS!BS:BS,MATCH(CHECKLIST!B746,DATOS!B:B,0),1),1),"")="","","X"))</f>
        <v/>
      </c>
      <c r="S746">
        <f t="shared" si="37"/>
        <v>0</v>
      </c>
      <c r="U746" t="str">
        <f t="shared" si="35"/>
        <v/>
      </c>
      <c r="V746" t="str">
        <f t="shared" si="36"/>
        <v/>
      </c>
    </row>
    <row r="747" spans="1:22" x14ac:dyDescent="0.25">
      <c r="A747" s="13">
        <v>734</v>
      </c>
      <c r="B747" t="str">
        <f>IFERROR(INDEX(DATOS!B:B,MATCH(CHECKLIST!A747,DATOS!BM:BM,0),1),"")</f>
        <v/>
      </c>
      <c r="C747" t="str">
        <f>IFERROR(INDEX(DATOS!I:I,MATCH(CHECKLIST!A747,DATOS!BM:BM,0),1),"")</f>
        <v/>
      </c>
      <c r="D747" t="str">
        <f>IFERROR(INDEX(DATOS!R:R,MATCH(CHECKLIST!E747,DATOS!F:F,0),1),"")</f>
        <v/>
      </c>
      <c r="E747" s="17" t="str">
        <f>IFERROR(INDEX(DATOS!F:F,MATCH(CHECKLIST!A747,DATOS!BM:BM,0),1),"")</f>
        <v/>
      </c>
      <c r="F747" s="14" t="str">
        <f t="shared" si="34"/>
        <v/>
      </c>
      <c r="G747" s="18" t="str">
        <f>IF(IFERROR(FIND(G$13,INDEX(DATOS!BS:BS,MATCH(CHECKLIST!B747,DATOS!B:B,0),1),1),"")="",IF(IFERROR(FIND("FINADO",INDEX(DATOS!BS:BS,MATCH(CHECKLIST!B747,DATOS!B:B,0),1),1),"")="",IF(IFERROR(FIND("BAJA",INDEX(DATOS!BS:BS,MATCH(CHECKLIST!B747,DATOS!B:B,0),1),1),"")="",IF(IFERROR(FIND("FECHA PEUA",INDEX(DATOS!BS:BS,MATCH(CHECKLIST!B747,DATOS!B:B,0),1),1),"")="",IF(IFERROR(FIND("FIRMA",INDEX(DATOS!BS:BS,MATCH(CHECKLIST!B747,DATOS!B:B,0),1),1),"")="","","FIRMA"),"PEUA"),"BAJA"),"FINADO"),"X")</f>
        <v/>
      </c>
      <c r="H747" s="18" t="str">
        <f>IF(IFERROR(FIND(H$13,INDEX(DATOS!BS:BS,MATCH(CHECKLIST!B747,DATOS!B:B,0),1),1),"")="",IF(IFERROR(FIND("VENCIDA",INDEX(DATOS!AC:AC,MATCH(CHECKLIST!B747,DATOS!B:B,0),1),1),"")="","","VENCIDO"),"X")</f>
        <v/>
      </c>
      <c r="I747" s="18" t="str">
        <f>IF(IFERROR(FIND(I$13,INDEX(DATOS!BS:BS,MATCH(CHECKLIST!B747,DATOS!B:B,0),1),1),"")="","","X")</f>
        <v/>
      </c>
      <c r="J747" s="18" t="str">
        <f>IF(IFERROR(FIND(J$13,INDEX(DATOS!BS:BS,MATCH(CHECKLIST!B747,DATOS!B:B,0),1),1),"")="","","X")</f>
        <v/>
      </c>
      <c r="K747" s="18" t="str">
        <f>IF(IFERROR(FIND(K$13,INDEX(DATOS!BS:BS,MATCH(CHECKLIST!B747,DATOS!B:B,0),1),1),"")="","","X")</f>
        <v/>
      </c>
      <c r="L747" s="18" t="str">
        <f>IF(IFERROR(FIND(L$13,INDEX(DATOS!BS:BS,MATCH(CHECKLIST!B747,DATOS!B:B,0),1),1),"")="","","X")</f>
        <v/>
      </c>
      <c r="M747" s="18" t="str">
        <f>IF(IFERROR(FIND(M$13,INDEX(DATOS!BS:BS,MATCH(CHECKLIST!B747,DATOS!B:B,0),1),1),"")="","","X")</f>
        <v/>
      </c>
      <c r="N747" s="50" t="str">
        <f ca="1">IFERROR(IF(INDEX(DATOS!K:K,MATCH(CHECKLIST!B747,DATOS!B:B,0),1)="","X",IF(INDEX(DATOS!K:K,MATCH(CHECKLIST!B747,DATOS!B:B,0),1)&gt;YEAR(TODAY())-1,"","VENCIDA")),"")</f>
        <v/>
      </c>
      <c r="P747" s="18" t="str">
        <f>IF(B747="","",IF(IFERROR(FIND(P$13,INDEX(DATOS!BS:BS,MATCH(CHECKLIST!B747,DATOS!B:B,0),1),1),"")="","","X"))</f>
        <v/>
      </c>
      <c r="Q747" s="18" t="str">
        <f>IF(B747="","",IF(IFERROR(FIND(Q$13,INDEX(DATOS!BS:BS,MATCH(CHECKLIST!B747,DATOS!B:B,0),1),1),"")="","","X"))</f>
        <v/>
      </c>
      <c r="R747" t="str">
        <f>IF(B747="","",1)</f>
        <v/>
      </c>
      <c r="S747" t="str">
        <f t="shared" si="37"/>
        <v/>
      </c>
      <c r="U747" t="str">
        <f t="shared" si="35"/>
        <v/>
      </c>
      <c r="V747" t="str">
        <f t="shared" si="36"/>
        <v/>
      </c>
    </row>
    <row r="748" spans="1:22" x14ac:dyDescent="0.25">
      <c r="A748" s="13">
        <v>735</v>
      </c>
      <c r="B748" t="str">
        <f>IFERROR(INDEX(DATOS!B:B,MATCH(CHECKLIST!A748,DATOS!BM:BM,0),1),"")</f>
        <v/>
      </c>
      <c r="C748" t="str">
        <f>IFERROR(INDEX(DATOS!I:I,MATCH(CHECKLIST!A748,DATOS!BM:BM,0),1),"")</f>
        <v/>
      </c>
      <c r="D748" t="str">
        <f>IFERROR(INDEX(DATOS!R:R,MATCH(CHECKLIST!E748,DATOS!F:F,0),1),"")</f>
        <v/>
      </c>
      <c r="E748" s="17" t="str">
        <f>IFERROR(INDEX(DATOS!F:F,MATCH(CHECKLIST!A748,DATOS!BM:BM,0),1),"")</f>
        <v/>
      </c>
      <c r="F748" s="14" t="str">
        <f t="shared" si="34"/>
        <v/>
      </c>
      <c r="G748" s="18" t="str">
        <f>IF(IFERROR(FIND(G$13,INDEX(DATOS!BS:BS,MATCH(CHECKLIST!B748,DATOS!B:B,0),1),1),"")="",IF(IFERROR(FIND("FINADO",INDEX(DATOS!BS:BS,MATCH(CHECKLIST!B748,DATOS!B:B,0),1),1),"")="",IF(IFERROR(FIND("BAJA",INDEX(DATOS!BS:BS,MATCH(CHECKLIST!B748,DATOS!B:B,0),1),1),"")="",IF(IFERROR(FIND("FECHA PEUA",INDEX(DATOS!BS:BS,MATCH(CHECKLIST!B748,DATOS!B:B,0),1),1),"")="",IF(IFERROR(FIND("FIRMA",INDEX(DATOS!BS:BS,MATCH(CHECKLIST!B748,DATOS!B:B,0),1),1),"")="","","FIRMA"),"PEUA"),"BAJA"),"FINADO"),"X")</f>
        <v/>
      </c>
      <c r="H748" s="18" t="str">
        <f>IF(IFERROR(FIND(H$13,INDEX(DATOS!BS:BS,MATCH(CHECKLIST!B748,DATOS!B:B,0),1),1),"")="",IF(IFERROR(FIND("VENCIDA",INDEX(DATOS!AC:AC,MATCH(CHECKLIST!B748,DATOS!B:B,0),1),1),"")="","","VENCIDO"),"X")</f>
        <v/>
      </c>
      <c r="I748" s="18" t="str">
        <f>IF(IFERROR(FIND(I$13,INDEX(DATOS!BS:BS,MATCH(CHECKLIST!B748,DATOS!B:B,0),1),1),"")="","","X")</f>
        <v/>
      </c>
      <c r="J748" s="18" t="str">
        <f>IF(IFERROR(FIND(J$13,INDEX(DATOS!BS:BS,MATCH(CHECKLIST!B748,DATOS!B:B,0),1),1),"")="","","X")</f>
        <v/>
      </c>
      <c r="K748" s="18" t="str">
        <f>IF(IFERROR(FIND(K$13,INDEX(DATOS!BS:BS,MATCH(CHECKLIST!B748,DATOS!B:B,0),1),1),"")="","","X")</f>
        <v/>
      </c>
      <c r="L748" s="18" t="str">
        <f>IF(IFERROR(FIND(L$13,INDEX(DATOS!BS:BS,MATCH(CHECKLIST!B748,DATOS!B:B,0),1),1),"")="","","X")</f>
        <v/>
      </c>
      <c r="M748" s="18" t="str">
        <f>IF(IFERROR(FIND(M$13,INDEX(DATOS!BS:BS,MATCH(CHECKLIST!B748,DATOS!B:B,0),1),1),"")="","","X")</f>
        <v/>
      </c>
      <c r="N748" s="50" t="str">
        <f ca="1">IFERROR(IF(INDEX(DATOS!K:K,MATCH(CHECKLIST!B748,DATOS!B:B,0),1)="","X",IF(INDEX(DATOS!K:K,MATCH(CHECKLIST!B748,DATOS!B:B,0),1)&gt;YEAR(TODAY())-1,"","VENCIDA")),"")</f>
        <v/>
      </c>
      <c r="P748" s="18" t="str">
        <f>IF(B748="","",IF(IFERROR(FIND(P$13,INDEX(DATOS!BS:BS,MATCH(CHECKLIST!B748,DATOS!B:B,0),1),1),"")="","","X"))</f>
        <v/>
      </c>
      <c r="Q748" s="18" t="str">
        <f>IF(B748="","",IF(IFERROR(FIND(Q$13,INDEX(DATOS!BS:BS,MATCH(CHECKLIST!B748,DATOS!B:B,0),1),1),"")="","","X"))</f>
        <v/>
      </c>
      <c r="S748">
        <f t="shared" si="37"/>
        <v>0</v>
      </c>
      <c r="U748" t="str">
        <f t="shared" si="35"/>
        <v/>
      </c>
      <c r="V748" t="str">
        <f t="shared" si="36"/>
        <v/>
      </c>
    </row>
    <row r="749" spans="1:22" x14ac:dyDescent="0.25">
      <c r="A749" s="13">
        <v>736</v>
      </c>
      <c r="B749" t="str">
        <f>IFERROR(INDEX(DATOS!B:B,MATCH(CHECKLIST!A749,DATOS!BM:BM,0),1),"")</f>
        <v/>
      </c>
      <c r="C749" t="str">
        <f>IFERROR(INDEX(DATOS!I:I,MATCH(CHECKLIST!A749,DATOS!BM:BM,0),1),"")</f>
        <v/>
      </c>
      <c r="D749" t="str">
        <f>IFERROR(INDEX(DATOS!R:R,MATCH(CHECKLIST!E749,DATOS!F:F,0),1),"")</f>
        <v/>
      </c>
      <c r="E749" s="17" t="str">
        <f>IFERROR(INDEX(DATOS!F:F,MATCH(CHECKLIST!A749,DATOS!BM:BM,0),1),"")</f>
        <v/>
      </c>
      <c r="F749" s="14" t="str">
        <f t="shared" si="34"/>
        <v/>
      </c>
      <c r="G749" s="18" t="str">
        <f>IF(IFERROR(FIND(G$13,INDEX(DATOS!BS:BS,MATCH(CHECKLIST!B749,DATOS!B:B,0),1),1),"")="",IF(IFERROR(FIND("FINADO",INDEX(DATOS!BS:BS,MATCH(CHECKLIST!B749,DATOS!B:B,0),1),1),"")="",IF(IFERROR(FIND("BAJA",INDEX(DATOS!BS:BS,MATCH(CHECKLIST!B749,DATOS!B:B,0),1),1),"")="",IF(IFERROR(FIND("FECHA PEUA",INDEX(DATOS!BS:BS,MATCH(CHECKLIST!B749,DATOS!B:B,0),1),1),"")="",IF(IFERROR(FIND("FIRMA",INDEX(DATOS!BS:BS,MATCH(CHECKLIST!B749,DATOS!B:B,0),1),1),"")="","","FIRMA"),"PEUA"),"BAJA"),"FINADO"),"X")</f>
        <v/>
      </c>
      <c r="H749" s="18" t="str">
        <f>IF(IFERROR(FIND(H$13,INDEX(DATOS!BS:BS,MATCH(CHECKLIST!B749,DATOS!B:B,0),1),1),"")="",IF(IFERROR(FIND("VENCIDA",INDEX(DATOS!AC:AC,MATCH(CHECKLIST!B749,DATOS!B:B,0),1),1),"")="","","VENCIDO"),"X")</f>
        <v/>
      </c>
      <c r="I749" s="18" t="str">
        <f>IF(IFERROR(FIND(I$13,INDEX(DATOS!BS:BS,MATCH(CHECKLIST!B749,DATOS!B:B,0),1),1),"")="","","X")</f>
        <v/>
      </c>
      <c r="J749" s="18" t="str">
        <f>IF(IFERROR(FIND(J$13,INDEX(DATOS!BS:BS,MATCH(CHECKLIST!B749,DATOS!B:B,0),1),1),"")="","","X")</f>
        <v/>
      </c>
      <c r="K749" s="18" t="str">
        <f>IF(IFERROR(FIND(K$13,INDEX(DATOS!BS:BS,MATCH(CHECKLIST!B749,DATOS!B:B,0),1),1),"")="","","X")</f>
        <v/>
      </c>
      <c r="L749" s="18" t="str">
        <f>IF(IFERROR(FIND(L$13,INDEX(DATOS!BS:BS,MATCH(CHECKLIST!B749,DATOS!B:B,0),1),1),"")="","","X")</f>
        <v/>
      </c>
      <c r="M749" s="18" t="str">
        <f>IF(IFERROR(FIND(M$13,INDEX(DATOS!BS:BS,MATCH(CHECKLIST!B749,DATOS!B:B,0),1),1),"")="","","X")</f>
        <v/>
      </c>
      <c r="N749" s="50" t="str">
        <f ca="1">IFERROR(IF(INDEX(DATOS!K:K,MATCH(CHECKLIST!B749,DATOS!B:B,0),1)="","X",IF(INDEX(DATOS!K:K,MATCH(CHECKLIST!B749,DATOS!B:B,0),1)&gt;YEAR(TODAY())-1,"","VENCIDA")),"")</f>
        <v/>
      </c>
      <c r="P749" s="18" t="str">
        <f>IF(B749="","",IF(IFERROR(FIND(P$13,INDEX(DATOS!BS:BS,MATCH(CHECKLIST!B749,DATOS!B:B,0),1),1),"")="","","X"))</f>
        <v/>
      </c>
      <c r="Q749" s="18" t="str">
        <f>IF(B749="","",IF(IFERROR(FIND(Q$13,INDEX(DATOS!BS:BS,MATCH(CHECKLIST!B749,DATOS!B:B,0),1),1),"")="","","X"))</f>
        <v/>
      </c>
      <c r="R749" t="str">
        <f>IF(B749="","",1)</f>
        <v/>
      </c>
      <c r="S749" t="str">
        <f t="shared" si="37"/>
        <v/>
      </c>
      <c r="U749" t="str">
        <f t="shared" si="35"/>
        <v/>
      </c>
      <c r="V749" t="str">
        <f t="shared" si="36"/>
        <v/>
      </c>
    </row>
    <row r="750" spans="1:22" x14ac:dyDescent="0.25">
      <c r="A750" s="13">
        <v>737</v>
      </c>
      <c r="B750" t="str">
        <f>IFERROR(INDEX(DATOS!B:B,MATCH(CHECKLIST!A750,DATOS!BM:BM,0),1),"")</f>
        <v/>
      </c>
      <c r="C750" t="str">
        <f>IFERROR(INDEX(DATOS!I:I,MATCH(CHECKLIST!A750,DATOS!BM:BM,0),1),"")</f>
        <v/>
      </c>
      <c r="D750" t="str">
        <f>IFERROR(INDEX(DATOS!R:R,MATCH(CHECKLIST!E750,DATOS!F:F,0),1),"")</f>
        <v/>
      </c>
      <c r="E750" s="17" t="str">
        <f>IFERROR(INDEX(DATOS!F:F,MATCH(CHECKLIST!A750,DATOS!BM:BM,0),1),"")</f>
        <v/>
      </c>
      <c r="F750" s="14" t="str">
        <f t="shared" si="34"/>
        <v/>
      </c>
      <c r="G750" s="18" t="str">
        <f>IF(IFERROR(FIND(G$13,INDEX(DATOS!BS:BS,MATCH(CHECKLIST!B750,DATOS!B:B,0),1),1),"")="",IF(IFERROR(FIND("FINADO",INDEX(DATOS!BS:BS,MATCH(CHECKLIST!B750,DATOS!B:B,0),1),1),"")="",IF(IFERROR(FIND("BAJA",INDEX(DATOS!BS:BS,MATCH(CHECKLIST!B750,DATOS!B:B,0),1),1),"")="",IF(IFERROR(FIND("FECHA PEUA",INDEX(DATOS!BS:BS,MATCH(CHECKLIST!B750,DATOS!B:B,0),1),1),"")="",IF(IFERROR(FIND("FIRMA",INDEX(DATOS!BS:BS,MATCH(CHECKLIST!B750,DATOS!B:B,0),1),1),"")="","","FIRMA"),"PEUA"),"BAJA"),"FINADO"),"X")</f>
        <v/>
      </c>
      <c r="H750" s="18" t="str">
        <f>IF(IFERROR(FIND(H$13,INDEX(DATOS!BS:BS,MATCH(CHECKLIST!B750,DATOS!B:B,0),1),1),"")="",IF(IFERROR(FIND("VENCIDA",INDEX(DATOS!AC:AC,MATCH(CHECKLIST!B750,DATOS!B:B,0),1),1),"")="","","VENCIDO"),"X")</f>
        <v/>
      </c>
      <c r="I750" s="18" t="str">
        <f>IF(IFERROR(FIND(I$13,INDEX(DATOS!BS:BS,MATCH(CHECKLIST!B750,DATOS!B:B,0),1),1),"")="","","X")</f>
        <v/>
      </c>
      <c r="J750" s="18" t="str">
        <f>IF(IFERROR(FIND(J$13,INDEX(DATOS!BS:BS,MATCH(CHECKLIST!B750,DATOS!B:B,0),1),1),"")="","","X")</f>
        <v/>
      </c>
      <c r="K750" s="18" t="str">
        <f>IF(IFERROR(FIND(K$13,INDEX(DATOS!BS:BS,MATCH(CHECKLIST!B750,DATOS!B:B,0),1),1),"")="","","X")</f>
        <v/>
      </c>
      <c r="L750" s="18" t="str">
        <f>IF(IFERROR(FIND(L$13,INDEX(DATOS!BS:BS,MATCH(CHECKLIST!B750,DATOS!B:B,0),1),1),"")="","","X")</f>
        <v/>
      </c>
      <c r="M750" s="18" t="str">
        <f>IF(IFERROR(FIND(M$13,INDEX(DATOS!BS:BS,MATCH(CHECKLIST!B750,DATOS!B:B,0),1),1),"")="","","X")</f>
        <v/>
      </c>
      <c r="N750" s="50" t="str">
        <f ca="1">IFERROR(IF(INDEX(DATOS!K:K,MATCH(CHECKLIST!B750,DATOS!B:B,0),1)="","X",IF(INDEX(DATOS!K:K,MATCH(CHECKLIST!B750,DATOS!B:B,0),1)&gt;YEAR(TODAY())-1,"","VENCIDA")),"")</f>
        <v/>
      </c>
      <c r="P750" s="18" t="str">
        <f>IF(B750="","",IF(IFERROR(FIND(P$13,INDEX(DATOS!BS:BS,MATCH(CHECKLIST!B750,DATOS!B:B,0),1),1),"")="","","X"))</f>
        <v/>
      </c>
      <c r="Q750" s="18" t="str">
        <f>IF(B750="","",IF(IFERROR(FIND(Q$13,INDEX(DATOS!BS:BS,MATCH(CHECKLIST!B750,DATOS!B:B,0),1),1),"")="","","X"))</f>
        <v/>
      </c>
      <c r="S750">
        <f t="shared" si="37"/>
        <v>0</v>
      </c>
      <c r="U750" t="str">
        <f t="shared" si="35"/>
        <v/>
      </c>
      <c r="V750" t="str">
        <f t="shared" si="36"/>
        <v/>
      </c>
    </row>
    <row r="751" spans="1:22" x14ac:dyDescent="0.25">
      <c r="A751" s="13">
        <v>738</v>
      </c>
      <c r="B751" t="str">
        <f>IFERROR(INDEX(DATOS!B:B,MATCH(CHECKLIST!A751,DATOS!BM:BM,0),1),"")</f>
        <v/>
      </c>
      <c r="C751" t="str">
        <f>IFERROR(INDEX(DATOS!I:I,MATCH(CHECKLIST!A751,DATOS!BM:BM,0),1),"")</f>
        <v/>
      </c>
      <c r="D751" t="str">
        <f>IFERROR(INDEX(DATOS!R:R,MATCH(CHECKLIST!E751,DATOS!F:F,0),1),"")</f>
        <v/>
      </c>
      <c r="E751" s="17" t="str">
        <f>IFERROR(INDEX(DATOS!F:F,MATCH(CHECKLIST!A751,DATOS!BM:BM,0),1),"")</f>
        <v/>
      </c>
      <c r="F751" s="14" t="str">
        <f t="shared" si="34"/>
        <v/>
      </c>
      <c r="G751" s="18" t="str">
        <f>IF(IFERROR(FIND(G$13,INDEX(DATOS!BS:BS,MATCH(CHECKLIST!B751,DATOS!B:B,0),1),1),"")="",IF(IFERROR(FIND("FINADO",INDEX(DATOS!BS:BS,MATCH(CHECKLIST!B751,DATOS!B:B,0),1),1),"")="",IF(IFERROR(FIND("BAJA",INDEX(DATOS!BS:BS,MATCH(CHECKLIST!B751,DATOS!B:B,0),1),1),"")="",IF(IFERROR(FIND("FECHA PEUA",INDEX(DATOS!BS:BS,MATCH(CHECKLIST!B751,DATOS!B:B,0),1),1),"")="",IF(IFERROR(FIND("FIRMA",INDEX(DATOS!BS:BS,MATCH(CHECKLIST!B751,DATOS!B:B,0),1),1),"")="","","FIRMA"),"PEUA"),"BAJA"),"FINADO"),"X")</f>
        <v/>
      </c>
      <c r="H751" s="18" t="str">
        <f>IF(IFERROR(FIND(H$13,INDEX(DATOS!BS:BS,MATCH(CHECKLIST!B751,DATOS!B:B,0),1),1),"")="",IF(IFERROR(FIND("VENCIDA",INDEX(DATOS!AC:AC,MATCH(CHECKLIST!B751,DATOS!B:B,0),1),1),"")="","","VENCIDO"),"X")</f>
        <v/>
      </c>
      <c r="I751" s="18" t="str">
        <f>IF(IFERROR(FIND(I$13,INDEX(DATOS!BS:BS,MATCH(CHECKLIST!B751,DATOS!B:B,0),1),1),"")="","","X")</f>
        <v/>
      </c>
      <c r="J751" s="18" t="str">
        <f>IF(IFERROR(FIND(J$13,INDEX(DATOS!BS:BS,MATCH(CHECKLIST!B751,DATOS!B:B,0),1),1),"")="","","X")</f>
        <v/>
      </c>
      <c r="K751" s="18" t="str">
        <f>IF(IFERROR(FIND(K$13,INDEX(DATOS!BS:BS,MATCH(CHECKLIST!B751,DATOS!B:B,0),1),1),"")="","","X")</f>
        <v/>
      </c>
      <c r="L751" s="18" t="str">
        <f>IF(IFERROR(FIND(L$13,INDEX(DATOS!BS:BS,MATCH(CHECKLIST!B751,DATOS!B:B,0),1),1),"")="","","X")</f>
        <v/>
      </c>
      <c r="M751" s="18" t="str">
        <f>IF(IFERROR(FIND(M$13,INDEX(DATOS!BS:BS,MATCH(CHECKLIST!B751,DATOS!B:B,0),1),1),"")="","","X")</f>
        <v/>
      </c>
      <c r="N751" s="50" t="str">
        <f ca="1">IFERROR(IF(INDEX(DATOS!K:K,MATCH(CHECKLIST!B751,DATOS!B:B,0),1)="","X",IF(INDEX(DATOS!K:K,MATCH(CHECKLIST!B751,DATOS!B:B,0),1)&gt;YEAR(TODAY())-1,"","VENCIDA")),"")</f>
        <v/>
      </c>
      <c r="P751" s="18" t="str">
        <f>IF(B751="","",IF(IFERROR(FIND(P$13,INDEX(DATOS!BS:BS,MATCH(CHECKLIST!B751,DATOS!B:B,0),1),1),"")="","","X"))</f>
        <v/>
      </c>
      <c r="Q751" s="18" t="str">
        <f>IF(B751="","",IF(IFERROR(FIND(Q$13,INDEX(DATOS!BS:BS,MATCH(CHECKLIST!B751,DATOS!B:B,0),1),1),"")="","","X"))</f>
        <v/>
      </c>
      <c r="R751" t="str">
        <f>IF(B751="","",1)</f>
        <v/>
      </c>
      <c r="S751" t="str">
        <f t="shared" si="37"/>
        <v/>
      </c>
      <c r="U751" t="str">
        <f t="shared" si="35"/>
        <v/>
      </c>
      <c r="V751" t="str">
        <f t="shared" si="36"/>
        <v/>
      </c>
    </row>
    <row r="752" spans="1:22" x14ac:dyDescent="0.25">
      <c r="A752" s="13">
        <v>739</v>
      </c>
      <c r="B752" t="str">
        <f>IFERROR(INDEX(DATOS!B:B,MATCH(CHECKLIST!A752,DATOS!BM:BM,0),1),"")</f>
        <v/>
      </c>
      <c r="C752" t="str">
        <f>IFERROR(INDEX(DATOS!I:I,MATCH(CHECKLIST!A752,DATOS!BM:BM,0),1),"")</f>
        <v/>
      </c>
      <c r="D752" t="str">
        <f>IFERROR(INDEX(DATOS!R:R,MATCH(CHECKLIST!E752,DATOS!F:F,0),1),"")</f>
        <v/>
      </c>
      <c r="E752" s="17" t="str">
        <f>IFERROR(INDEX(DATOS!F:F,MATCH(CHECKLIST!A752,DATOS!BM:BM,0),1),"")</f>
        <v/>
      </c>
      <c r="F752" s="14" t="str">
        <f t="shared" si="34"/>
        <v/>
      </c>
      <c r="G752" s="18" t="str">
        <f>IF(IFERROR(FIND(G$13,INDEX(DATOS!BS:BS,MATCH(CHECKLIST!B752,DATOS!B:B,0),1),1),"")="",IF(IFERROR(FIND("FINADO",INDEX(DATOS!BS:BS,MATCH(CHECKLIST!B752,DATOS!B:B,0),1),1),"")="",IF(IFERROR(FIND("BAJA",INDEX(DATOS!BS:BS,MATCH(CHECKLIST!B752,DATOS!B:B,0),1),1),"")="",IF(IFERROR(FIND("FECHA PEUA",INDEX(DATOS!BS:BS,MATCH(CHECKLIST!B752,DATOS!B:B,0),1),1),"")="",IF(IFERROR(FIND("FIRMA",INDEX(DATOS!BS:BS,MATCH(CHECKLIST!B752,DATOS!B:B,0),1),1),"")="","","FIRMA"),"PEUA"),"BAJA"),"FINADO"),"X")</f>
        <v/>
      </c>
      <c r="H752" s="18" t="str">
        <f>IF(IFERROR(FIND(H$13,INDEX(DATOS!BS:BS,MATCH(CHECKLIST!B752,DATOS!B:B,0),1),1),"")="",IF(IFERROR(FIND("VENCIDA",INDEX(DATOS!AC:AC,MATCH(CHECKLIST!B752,DATOS!B:B,0),1),1),"")="","","VENCIDO"),"X")</f>
        <v/>
      </c>
      <c r="I752" s="18" t="str">
        <f>IF(IFERROR(FIND(I$13,INDEX(DATOS!BS:BS,MATCH(CHECKLIST!B752,DATOS!B:B,0),1),1),"")="","","X")</f>
        <v/>
      </c>
      <c r="J752" s="18" t="str">
        <f>IF(IFERROR(FIND(J$13,INDEX(DATOS!BS:BS,MATCH(CHECKLIST!B752,DATOS!B:B,0),1),1),"")="","","X")</f>
        <v/>
      </c>
      <c r="K752" s="18" t="str">
        <f>IF(IFERROR(FIND(K$13,INDEX(DATOS!BS:BS,MATCH(CHECKLIST!B752,DATOS!B:B,0),1),1),"")="","","X")</f>
        <v/>
      </c>
      <c r="L752" s="18" t="str">
        <f>IF(IFERROR(FIND(L$13,INDEX(DATOS!BS:BS,MATCH(CHECKLIST!B752,DATOS!B:B,0),1),1),"")="","","X")</f>
        <v/>
      </c>
      <c r="M752" s="18" t="str">
        <f>IF(IFERROR(FIND(M$13,INDEX(DATOS!BS:BS,MATCH(CHECKLIST!B752,DATOS!B:B,0),1),1),"")="","","X")</f>
        <v/>
      </c>
      <c r="N752" s="50" t="str">
        <f ca="1">IFERROR(IF(INDEX(DATOS!K:K,MATCH(CHECKLIST!B752,DATOS!B:B,0),1)="","X",IF(INDEX(DATOS!K:K,MATCH(CHECKLIST!B752,DATOS!B:B,0),1)&gt;YEAR(TODAY())-1,"","VENCIDA")),"")</f>
        <v/>
      </c>
      <c r="P752" s="18" t="str">
        <f>IF(B752="","",IF(IFERROR(FIND(P$13,INDEX(DATOS!BS:BS,MATCH(CHECKLIST!B752,DATOS!B:B,0),1),1),"")="","","X"))</f>
        <v/>
      </c>
      <c r="Q752" s="18" t="str">
        <f>IF(B752="","",IF(IFERROR(FIND(Q$13,INDEX(DATOS!BS:BS,MATCH(CHECKLIST!B752,DATOS!B:B,0),1),1),"")="","","X"))</f>
        <v/>
      </c>
      <c r="S752">
        <f t="shared" si="37"/>
        <v>0</v>
      </c>
      <c r="U752" t="str">
        <f t="shared" si="35"/>
        <v/>
      </c>
      <c r="V752" t="str">
        <f t="shared" si="36"/>
        <v/>
      </c>
    </row>
    <row r="753" spans="1:22" x14ac:dyDescent="0.25">
      <c r="A753" s="13">
        <v>740</v>
      </c>
      <c r="B753" t="str">
        <f>IFERROR(INDEX(DATOS!B:B,MATCH(CHECKLIST!A753,DATOS!BM:BM,0),1),"")</f>
        <v/>
      </c>
      <c r="C753" t="str">
        <f>IFERROR(INDEX(DATOS!I:I,MATCH(CHECKLIST!A753,DATOS!BM:BM,0),1),"")</f>
        <v/>
      </c>
      <c r="D753" t="str">
        <f>IFERROR(INDEX(DATOS!R:R,MATCH(CHECKLIST!E753,DATOS!F:F,0),1),"")</f>
        <v/>
      </c>
      <c r="E753" s="17" t="str">
        <f>IFERROR(INDEX(DATOS!F:F,MATCH(CHECKLIST!A753,DATOS!BM:BM,0),1),"")</f>
        <v/>
      </c>
      <c r="F753" s="14" t="str">
        <f t="shared" si="34"/>
        <v/>
      </c>
      <c r="G753" s="18" t="str">
        <f>IF(IFERROR(FIND(G$13,INDEX(DATOS!BS:BS,MATCH(CHECKLIST!B753,DATOS!B:B,0),1),1),"")="",IF(IFERROR(FIND("FINADO",INDEX(DATOS!BS:BS,MATCH(CHECKLIST!B753,DATOS!B:B,0),1),1),"")="",IF(IFERROR(FIND("BAJA",INDEX(DATOS!BS:BS,MATCH(CHECKLIST!B753,DATOS!B:B,0),1),1),"")="",IF(IFERROR(FIND("FECHA PEUA",INDEX(DATOS!BS:BS,MATCH(CHECKLIST!B753,DATOS!B:B,0),1),1),"")="",IF(IFERROR(FIND("FIRMA",INDEX(DATOS!BS:BS,MATCH(CHECKLIST!B753,DATOS!B:B,0),1),1),"")="","","FIRMA"),"PEUA"),"BAJA"),"FINADO"),"X")</f>
        <v/>
      </c>
      <c r="H753" s="18" t="str">
        <f>IF(IFERROR(FIND(H$13,INDEX(DATOS!BS:BS,MATCH(CHECKLIST!B753,DATOS!B:B,0),1),1),"")="",IF(IFERROR(FIND("VENCIDA",INDEX(DATOS!AC:AC,MATCH(CHECKLIST!B753,DATOS!B:B,0),1),1),"")="","","VENCIDO"),"X")</f>
        <v/>
      </c>
      <c r="I753" s="18" t="str">
        <f>IF(IFERROR(FIND(I$13,INDEX(DATOS!BS:BS,MATCH(CHECKLIST!B753,DATOS!B:B,0),1),1),"")="","","X")</f>
        <v/>
      </c>
      <c r="J753" s="18" t="str">
        <f>IF(IFERROR(FIND(J$13,INDEX(DATOS!BS:BS,MATCH(CHECKLIST!B753,DATOS!B:B,0),1),1),"")="","","X")</f>
        <v/>
      </c>
      <c r="K753" s="18" t="str">
        <f>IF(IFERROR(FIND(K$13,INDEX(DATOS!BS:BS,MATCH(CHECKLIST!B753,DATOS!B:B,0),1),1),"")="","","X")</f>
        <v/>
      </c>
      <c r="L753" s="18" t="str">
        <f>IF(IFERROR(FIND(L$13,INDEX(DATOS!BS:BS,MATCH(CHECKLIST!B753,DATOS!B:B,0),1),1),"")="","","X")</f>
        <v/>
      </c>
      <c r="M753" s="18" t="str">
        <f>IF(IFERROR(FIND(M$13,INDEX(DATOS!BS:BS,MATCH(CHECKLIST!B753,DATOS!B:B,0),1),1),"")="","","X")</f>
        <v/>
      </c>
      <c r="N753" s="50" t="str">
        <f ca="1">IFERROR(IF(INDEX(DATOS!K:K,MATCH(CHECKLIST!B753,DATOS!B:B,0),1)="","X",IF(INDEX(DATOS!K:K,MATCH(CHECKLIST!B753,DATOS!B:B,0),1)&gt;YEAR(TODAY())-1,"","VENCIDA")),"")</f>
        <v/>
      </c>
      <c r="P753" s="18" t="str">
        <f>IF(B753="","",IF(IFERROR(FIND(P$13,INDEX(DATOS!BS:BS,MATCH(CHECKLIST!B753,DATOS!B:B,0),1),1),"")="","","X"))</f>
        <v/>
      </c>
      <c r="Q753" s="18" t="str">
        <f>IF(B753="","",IF(IFERROR(FIND(Q$13,INDEX(DATOS!BS:BS,MATCH(CHECKLIST!B753,DATOS!B:B,0),1),1),"")="","","X"))</f>
        <v/>
      </c>
      <c r="R753" t="str">
        <f>IF(B753="","",1)</f>
        <v/>
      </c>
      <c r="S753" t="str">
        <f t="shared" si="37"/>
        <v/>
      </c>
      <c r="U753" t="str">
        <f t="shared" si="35"/>
        <v/>
      </c>
      <c r="V753" t="str">
        <f t="shared" si="36"/>
        <v/>
      </c>
    </row>
    <row r="754" spans="1:22" x14ac:dyDescent="0.25">
      <c r="A754" s="13">
        <v>741</v>
      </c>
      <c r="B754" t="str">
        <f>IFERROR(INDEX(DATOS!B:B,MATCH(CHECKLIST!A754,DATOS!BM:BM,0),1),"")</f>
        <v/>
      </c>
      <c r="C754" t="str">
        <f>IFERROR(INDEX(DATOS!I:I,MATCH(CHECKLIST!A754,DATOS!BM:BM,0),1),"")</f>
        <v/>
      </c>
      <c r="D754" t="str">
        <f>IFERROR(INDEX(DATOS!R:R,MATCH(CHECKLIST!E754,DATOS!F:F,0),1),"")</f>
        <v/>
      </c>
      <c r="E754" s="17" t="str">
        <f>IFERROR(INDEX(DATOS!F:F,MATCH(CHECKLIST!A754,DATOS!BM:BM,0),1),"")</f>
        <v/>
      </c>
      <c r="F754" s="14" t="str">
        <f t="shared" si="34"/>
        <v/>
      </c>
      <c r="G754" s="18" t="str">
        <f>IF(IFERROR(FIND(G$13,INDEX(DATOS!BS:BS,MATCH(CHECKLIST!B754,DATOS!B:B,0),1),1),"")="",IF(IFERROR(FIND("FINADO",INDEX(DATOS!BS:BS,MATCH(CHECKLIST!B754,DATOS!B:B,0),1),1),"")="",IF(IFERROR(FIND("BAJA",INDEX(DATOS!BS:BS,MATCH(CHECKLIST!B754,DATOS!B:B,0),1),1),"")="",IF(IFERROR(FIND("FECHA PEUA",INDEX(DATOS!BS:BS,MATCH(CHECKLIST!B754,DATOS!B:B,0),1),1),"")="",IF(IFERROR(FIND("FIRMA",INDEX(DATOS!BS:BS,MATCH(CHECKLIST!B754,DATOS!B:B,0),1),1),"")="","","FIRMA"),"PEUA"),"BAJA"),"FINADO"),"X")</f>
        <v/>
      </c>
      <c r="H754" s="18" t="str">
        <f>IF(IFERROR(FIND(H$13,INDEX(DATOS!BS:BS,MATCH(CHECKLIST!B754,DATOS!B:B,0),1),1),"")="",IF(IFERROR(FIND("VENCIDA",INDEX(DATOS!AC:AC,MATCH(CHECKLIST!B754,DATOS!B:B,0),1),1),"")="","","VENCIDO"),"X")</f>
        <v/>
      </c>
      <c r="I754" s="18" t="str">
        <f>IF(IFERROR(FIND(I$13,INDEX(DATOS!BS:BS,MATCH(CHECKLIST!B754,DATOS!B:B,0),1),1),"")="","","X")</f>
        <v/>
      </c>
      <c r="J754" s="18" t="str">
        <f>IF(IFERROR(FIND(J$13,INDEX(DATOS!BS:BS,MATCH(CHECKLIST!B754,DATOS!B:B,0),1),1),"")="","","X")</f>
        <v/>
      </c>
      <c r="K754" s="18" t="str">
        <f>IF(IFERROR(FIND(K$13,INDEX(DATOS!BS:BS,MATCH(CHECKLIST!B754,DATOS!B:B,0),1),1),"")="","","X")</f>
        <v/>
      </c>
      <c r="L754" s="18" t="str">
        <f>IF(IFERROR(FIND(L$13,INDEX(DATOS!BS:BS,MATCH(CHECKLIST!B754,DATOS!B:B,0),1),1),"")="","","X")</f>
        <v/>
      </c>
      <c r="M754" s="18" t="str">
        <f>IF(IFERROR(FIND(M$13,INDEX(DATOS!BS:BS,MATCH(CHECKLIST!B754,DATOS!B:B,0),1),1),"")="","","X")</f>
        <v/>
      </c>
      <c r="N754" s="50" t="str">
        <f ca="1">IFERROR(IF(INDEX(DATOS!K:K,MATCH(CHECKLIST!B754,DATOS!B:B,0),1)="","X",IF(INDEX(DATOS!K:K,MATCH(CHECKLIST!B754,DATOS!B:B,0),1)&gt;YEAR(TODAY())-1,"","VENCIDA")),"")</f>
        <v/>
      </c>
      <c r="P754" s="18" t="str">
        <f>IF(B754="","",IF(IFERROR(FIND(P$13,INDEX(DATOS!BS:BS,MATCH(CHECKLIST!B754,DATOS!B:B,0),1),1),"")="","","X"))</f>
        <v/>
      </c>
      <c r="Q754" s="18" t="str">
        <f>IF(B754="","",IF(IFERROR(FIND(Q$13,INDEX(DATOS!BS:BS,MATCH(CHECKLIST!B754,DATOS!B:B,0),1),1),"")="","","X"))</f>
        <v/>
      </c>
      <c r="S754">
        <f t="shared" si="37"/>
        <v>0</v>
      </c>
      <c r="U754" t="str">
        <f t="shared" si="35"/>
        <v/>
      </c>
      <c r="V754" t="str">
        <f t="shared" si="36"/>
        <v/>
      </c>
    </row>
    <row r="755" spans="1:22" x14ac:dyDescent="0.25">
      <c r="A755" s="13">
        <v>742</v>
      </c>
      <c r="B755" t="str">
        <f>IFERROR(INDEX(DATOS!B:B,MATCH(CHECKLIST!A755,DATOS!BM:BM,0),1),"")</f>
        <v/>
      </c>
      <c r="C755" t="str">
        <f>IFERROR(INDEX(DATOS!I:I,MATCH(CHECKLIST!A755,DATOS!BM:BM,0),1),"")</f>
        <v/>
      </c>
      <c r="D755" t="str">
        <f>IFERROR(INDEX(DATOS!R:R,MATCH(CHECKLIST!E755,DATOS!F:F,0),1),"")</f>
        <v/>
      </c>
      <c r="E755" s="17" t="str">
        <f>IFERROR(INDEX(DATOS!F:F,MATCH(CHECKLIST!A755,DATOS!BM:BM,0),1),"")</f>
        <v/>
      </c>
      <c r="F755" s="14" t="str">
        <f t="shared" si="34"/>
        <v/>
      </c>
      <c r="G755" s="18" t="str">
        <f>IF(IFERROR(FIND(G$13,INDEX(DATOS!BS:BS,MATCH(CHECKLIST!B755,DATOS!B:B,0),1),1),"")="",IF(IFERROR(FIND("FINADO",INDEX(DATOS!BS:BS,MATCH(CHECKLIST!B755,DATOS!B:B,0),1),1),"")="",IF(IFERROR(FIND("BAJA",INDEX(DATOS!BS:BS,MATCH(CHECKLIST!B755,DATOS!B:B,0),1),1),"")="",IF(IFERROR(FIND("FECHA PEUA",INDEX(DATOS!BS:BS,MATCH(CHECKLIST!B755,DATOS!B:B,0),1),1),"")="",IF(IFERROR(FIND("FIRMA",INDEX(DATOS!BS:BS,MATCH(CHECKLIST!B755,DATOS!B:B,0),1),1),"")="","","FIRMA"),"PEUA"),"BAJA"),"FINADO"),"X")</f>
        <v/>
      </c>
      <c r="H755" s="18" t="str">
        <f>IF(IFERROR(FIND(H$13,INDEX(DATOS!BS:BS,MATCH(CHECKLIST!B755,DATOS!B:B,0),1),1),"")="",IF(IFERROR(FIND("VENCIDA",INDEX(DATOS!AC:AC,MATCH(CHECKLIST!B755,DATOS!B:B,0),1),1),"")="","","VENCIDO"),"X")</f>
        <v/>
      </c>
      <c r="I755" s="18" t="str">
        <f>IF(IFERROR(FIND(I$13,INDEX(DATOS!BS:BS,MATCH(CHECKLIST!B755,DATOS!B:B,0),1),1),"")="","","X")</f>
        <v/>
      </c>
      <c r="J755" s="18" t="str">
        <f>IF(IFERROR(FIND(J$13,INDEX(DATOS!BS:BS,MATCH(CHECKLIST!B755,DATOS!B:B,0),1),1),"")="","","X")</f>
        <v/>
      </c>
      <c r="K755" s="18" t="str">
        <f>IF(IFERROR(FIND(K$13,INDEX(DATOS!BS:BS,MATCH(CHECKLIST!B755,DATOS!B:B,0),1),1),"")="","","X")</f>
        <v/>
      </c>
      <c r="L755" s="18" t="str">
        <f>IF(IFERROR(FIND(L$13,INDEX(DATOS!BS:BS,MATCH(CHECKLIST!B755,DATOS!B:B,0),1),1),"")="","","X")</f>
        <v/>
      </c>
      <c r="M755" s="18" t="str">
        <f>IF(IFERROR(FIND(M$13,INDEX(DATOS!BS:BS,MATCH(CHECKLIST!B755,DATOS!B:B,0),1),1),"")="","","X")</f>
        <v/>
      </c>
      <c r="N755" s="50" t="str">
        <f ca="1">IFERROR(IF(INDEX(DATOS!K:K,MATCH(CHECKLIST!B755,DATOS!B:B,0),1)="","X",IF(INDEX(DATOS!K:K,MATCH(CHECKLIST!B755,DATOS!B:B,0),1)&gt;YEAR(TODAY())-1,"","VENCIDA")),"")</f>
        <v/>
      </c>
      <c r="P755" s="18" t="str">
        <f>IF(B755="","",IF(IFERROR(FIND(P$13,INDEX(DATOS!BS:BS,MATCH(CHECKLIST!B755,DATOS!B:B,0),1),1),"")="","","X"))</f>
        <v/>
      </c>
      <c r="Q755" s="18" t="str">
        <f>IF(B755="","",IF(IFERROR(FIND(Q$13,INDEX(DATOS!BS:BS,MATCH(CHECKLIST!B755,DATOS!B:B,0),1),1),"")="","","X"))</f>
        <v/>
      </c>
      <c r="R755" t="str">
        <f>IF(B755="","",1)</f>
        <v/>
      </c>
      <c r="S755" t="str">
        <f t="shared" si="37"/>
        <v/>
      </c>
      <c r="U755" t="str">
        <f t="shared" si="35"/>
        <v/>
      </c>
      <c r="V755" t="str">
        <f t="shared" si="36"/>
        <v/>
      </c>
    </row>
    <row r="756" spans="1:22" x14ac:dyDescent="0.25">
      <c r="A756" s="13">
        <v>743</v>
      </c>
      <c r="B756" t="str">
        <f>IFERROR(INDEX(DATOS!B:B,MATCH(CHECKLIST!A756,DATOS!BM:BM,0),1),"")</f>
        <v/>
      </c>
      <c r="C756" t="str">
        <f>IFERROR(INDEX(DATOS!I:I,MATCH(CHECKLIST!A756,DATOS!BM:BM,0),1),"")</f>
        <v/>
      </c>
      <c r="D756" t="str">
        <f>IFERROR(INDEX(DATOS!R:R,MATCH(CHECKLIST!E756,DATOS!F:F,0),1),"")</f>
        <v/>
      </c>
      <c r="E756" s="17" t="str">
        <f>IFERROR(INDEX(DATOS!F:F,MATCH(CHECKLIST!A756,DATOS!BM:BM,0),1),"")</f>
        <v/>
      </c>
      <c r="F756" s="14" t="str">
        <f t="shared" si="34"/>
        <v/>
      </c>
      <c r="G756" s="18" t="str">
        <f>IF(IFERROR(FIND(G$13,INDEX(DATOS!BS:BS,MATCH(CHECKLIST!B756,DATOS!B:B,0),1),1),"")="",IF(IFERROR(FIND("FINADO",INDEX(DATOS!BS:BS,MATCH(CHECKLIST!B756,DATOS!B:B,0),1),1),"")="",IF(IFERROR(FIND("BAJA",INDEX(DATOS!BS:BS,MATCH(CHECKLIST!B756,DATOS!B:B,0),1),1),"")="",IF(IFERROR(FIND("FECHA PEUA",INDEX(DATOS!BS:BS,MATCH(CHECKLIST!B756,DATOS!B:B,0),1),1),"")="",IF(IFERROR(FIND("FIRMA",INDEX(DATOS!BS:BS,MATCH(CHECKLIST!B756,DATOS!B:B,0),1),1),"")="","","FIRMA"),"PEUA"),"BAJA"),"FINADO"),"X")</f>
        <v/>
      </c>
      <c r="H756" s="18" t="str">
        <f>IF(IFERROR(FIND(H$13,INDEX(DATOS!BS:BS,MATCH(CHECKLIST!B756,DATOS!B:B,0),1),1),"")="",IF(IFERROR(FIND("VENCIDA",INDEX(DATOS!AC:AC,MATCH(CHECKLIST!B756,DATOS!B:B,0),1),1),"")="","","VENCIDO"),"X")</f>
        <v/>
      </c>
      <c r="I756" s="18" t="str">
        <f>IF(IFERROR(FIND(I$13,INDEX(DATOS!BS:BS,MATCH(CHECKLIST!B756,DATOS!B:B,0),1),1),"")="","","X")</f>
        <v/>
      </c>
      <c r="J756" s="18" t="str">
        <f>IF(IFERROR(FIND(J$13,INDEX(DATOS!BS:BS,MATCH(CHECKLIST!B756,DATOS!B:B,0),1),1),"")="","","X")</f>
        <v/>
      </c>
      <c r="K756" s="18" t="str">
        <f>IF(IFERROR(FIND(K$13,INDEX(DATOS!BS:BS,MATCH(CHECKLIST!B756,DATOS!B:B,0),1),1),"")="","","X")</f>
        <v/>
      </c>
      <c r="L756" s="18" t="str">
        <f>IF(IFERROR(FIND(L$13,INDEX(DATOS!BS:BS,MATCH(CHECKLIST!B756,DATOS!B:B,0),1),1),"")="","","X")</f>
        <v/>
      </c>
      <c r="M756" s="18" t="str">
        <f>IF(IFERROR(FIND(M$13,INDEX(DATOS!BS:BS,MATCH(CHECKLIST!B756,DATOS!B:B,0),1),1),"")="","","X")</f>
        <v/>
      </c>
      <c r="N756" s="50" t="str">
        <f ca="1">IFERROR(IF(INDEX(DATOS!K:K,MATCH(CHECKLIST!B756,DATOS!B:B,0),1)="","X",IF(INDEX(DATOS!K:K,MATCH(CHECKLIST!B756,DATOS!B:B,0),1)&gt;YEAR(TODAY())-1,"","VENCIDA")),"")</f>
        <v/>
      </c>
      <c r="P756" s="18" t="str">
        <f>IF(B756="","",IF(IFERROR(FIND(P$13,INDEX(DATOS!BS:BS,MATCH(CHECKLIST!B756,DATOS!B:B,0),1),1),"")="","","X"))</f>
        <v/>
      </c>
      <c r="Q756" s="18" t="str">
        <f>IF(B756="","",IF(IFERROR(FIND(Q$13,INDEX(DATOS!BS:BS,MATCH(CHECKLIST!B756,DATOS!B:B,0),1),1),"")="","","X"))</f>
        <v/>
      </c>
      <c r="S756">
        <f t="shared" si="37"/>
        <v>0</v>
      </c>
      <c r="U756" t="str">
        <f t="shared" si="35"/>
        <v/>
      </c>
      <c r="V756" t="str">
        <f t="shared" si="36"/>
        <v/>
      </c>
    </row>
    <row r="757" spans="1:22" x14ac:dyDescent="0.25">
      <c r="A757" s="13">
        <v>744</v>
      </c>
      <c r="B757" t="str">
        <f>IFERROR(INDEX(DATOS!B:B,MATCH(CHECKLIST!A757,DATOS!BM:BM,0),1),"")</f>
        <v/>
      </c>
      <c r="C757" t="str">
        <f>IFERROR(INDEX(DATOS!I:I,MATCH(CHECKLIST!A757,DATOS!BM:BM,0),1),"")</f>
        <v/>
      </c>
      <c r="D757" t="str">
        <f>IFERROR(INDEX(DATOS!R:R,MATCH(CHECKLIST!E757,DATOS!F:F,0),1),"")</f>
        <v/>
      </c>
      <c r="E757" s="17" t="str">
        <f>IFERROR(INDEX(DATOS!F:F,MATCH(CHECKLIST!A757,DATOS!BM:BM,0),1),"")</f>
        <v/>
      </c>
      <c r="F757" s="14" t="str">
        <f t="shared" si="34"/>
        <v/>
      </c>
      <c r="G757" s="18" t="str">
        <f>IF(IFERROR(FIND(G$13,INDEX(DATOS!BS:BS,MATCH(CHECKLIST!B757,DATOS!B:B,0),1),1),"")="",IF(IFERROR(FIND("FINADO",INDEX(DATOS!BS:BS,MATCH(CHECKLIST!B757,DATOS!B:B,0),1),1),"")="",IF(IFERROR(FIND("BAJA",INDEX(DATOS!BS:BS,MATCH(CHECKLIST!B757,DATOS!B:B,0),1),1),"")="",IF(IFERROR(FIND("FECHA PEUA",INDEX(DATOS!BS:BS,MATCH(CHECKLIST!B757,DATOS!B:B,0),1),1),"")="",IF(IFERROR(FIND("FIRMA",INDEX(DATOS!BS:BS,MATCH(CHECKLIST!B757,DATOS!B:B,0),1),1),"")="","","FIRMA"),"PEUA"),"BAJA"),"FINADO"),"X")</f>
        <v/>
      </c>
      <c r="H757" s="18" t="str">
        <f>IF(IFERROR(FIND(H$13,INDEX(DATOS!BS:BS,MATCH(CHECKLIST!B757,DATOS!B:B,0),1),1),"")="",IF(IFERROR(FIND("VENCIDA",INDEX(DATOS!AC:AC,MATCH(CHECKLIST!B757,DATOS!B:B,0),1),1),"")="","","VENCIDO"),"X")</f>
        <v/>
      </c>
      <c r="I757" s="18" t="str">
        <f>IF(IFERROR(FIND(I$13,INDEX(DATOS!BS:BS,MATCH(CHECKLIST!B757,DATOS!B:B,0),1),1),"")="","","X")</f>
        <v/>
      </c>
      <c r="J757" s="18" t="str">
        <f>IF(IFERROR(FIND(J$13,INDEX(DATOS!BS:BS,MATCH(CHECKLIST!B757,DATOS!B:B,0),1),1),"")="","","X")</f>
        <v/>
      </c>
      <c r="K757" s="18" t="str">
        <f>IF(IFERROR(FIND(K$13,INDEX(DATOS!BS:BS,MATCH(CHECKLIST!B757,DATOS!B:B,0),1),1),"")="","","X")</f>
        <v/>
      </c>
      <c r="L757" s="18" t="str">
        <f>IF(IFERROR(FIND(L$13,INDEX(DATOS!BS:BS,MATCH(CHECKLIST!B757,DATOS!B:B,0),1),1),"")="","","X")</f>
        <v/>
      </c>
      <c r="M757" s="18" t="str">
        <f>IF(IFERROR(FIND(M$13,INDEX(DATOS!BS:BS,MATCH(CHECKLIST!B757,DATOS!B:B,0),1),1),"")="","","X")</f>
        <v/>
      </c>
      <c r="N757" s="50" t="str">
        <f ca="1">IFERROR(IF(INDEX(DATOS!K:K,MATCH(CHECKLIST!B757,DATOS!B:B,0),1)="","X",IF(INDEX(DATOS!K:K,MATCH(CHECKLIST!B757,DATOS!B:B,0),1)&gt;YEAR(TODAY())-1,"","VENCIDA")),"")</f>
        <v/>
      </c>
      <c r="P757" s="18" t="str">
        <f>IF(B757="","",IF(IFERROR(FIND(P$13,INDEX(DATOS!BS:BS,MATCH(CHECKLIST!B757,DATOS!B:B,0),1),1),"")="","","X"))</f>
        <v/>
      </c>
      <c r="Q757" s="18" t="str">
        <f>IF(B757="","",IF(IFERROR(FIND(Q$13,INDEX(DATOS!BS:BS,MATCH(CHECKLIST!B757,DATOS!B:B,0),1),1),"")="","","X"))</f>
        <v/>
      </c>
      <c r="R757" t="str">
        <f>IF(B757="","",1)</f>
        <v/>
      </c>
      <c r="S757" t="str">
        <f t="shared" si="37"/>
        <v/>
      </c>
      <c r="U757" t="str">
        <f t="shared" si="35"/>
        <v/>
      </c>
      <c r="V757" t="str">
        <f t="shared" si="36"/>
        <v/>
      </c>
    </row>
    <row r="758" spans="1:22" x14ac:dyDescent="0.25">
      <c r="A758" s="13">
        <v>745</v>
      </c>
      <c r="B758" t="str">
        <f>IFERROR(INDEX(DATOS!B:B,MATCH(CHECKLIST!A758,DATOS!BM:BM,0),1),"")</f>
        <v/>
      </c>
      <c r="C758" t="str">
        <f>IFERROR(INDEX(DATOS!I:I,MATCH(CHECKLIST!A758,DATOS!BM:BM,0),1),"")</f>
        <v/>
      </c>
      <c r="D758" t="str">
        <f>IFERROR(INDEX(DATOS!R:R,MATCH(CHECKLIST!E758,DATOS!F:F,0),1),"")</f>
        <v/>
      </c>
      <c r="E758" s="17" t="str">
        <f>IFERROR(INDEX(DATOS!F:F,MATCH(CHECKLIST!A758,DATOS!BM:BM,0),1),"")</f>
        <v/>
      </c>
      <c r="F758" s="14" t="str">
        <f t="shared" si="34"/>
        <v/>
      </c>
      <c r="G758" s="18" t="str">
        <f>IF(IFERROR(FIND(G$13,INDEX(DATOS!BS:BS,MATCH(CHECKLIST!B758,DATOS!B:B,0),1),1),"")="",IF(IFERROR(FIND("FINADO",INDEX(DATOS!BS:BS,MATCH(CHECKLIST!B758,DATOS!B:B,0),1),1),"")="",IF(IFERROR(FIND("BAJA",INDEX(DATOS!BS:BS,MATCH(CHECKLIST!B758,DATOS!B:B,0),1),1),"")="",IF(IFERROR(FIND("FECHA PEUA",INDEX(DATOS!BS:BS,MATCH(CHECKLIST!B758,DATOS!B:B,0),1),1),"")="",IF(IFERROR(FIND("FIRMA",INDEX(DATOS!BS:BS,MATCH(CHECKLIST!B758,DATOS!B:B,0),1),1),"")="","","FIRMA"),"PEUA"),"BAJA"),"FINADO"),"X")</f>
        <v/>
      </c>
      <c r="H758" s="18" t="str">
        <f>IF(IFERROR(FIND(H$13,INDEX(DATOS!BS:BS,MATCH(CHECKLIST!B758,DATOS!B:B,0),1),1),"")="",IF(IFERROR(FIND("VENCIDA",INDEX(DATOS!AC:AC,MATCH(CHECKLIST!B758,DATOS!B:B,0),1),1),"")="","","VENCIDO"),"X")</f>
        <v/>
      </c>
      <c r="I758" s="18" t="str">
        <f>IF(IFERROR(FIND(I$13,INDEX(DATOS!BS:BS,MATCH(CHECKLIST!B758,DATOS!B:B,0),1),1),"")="","","X")</f>
        <v/>
      </c>
      <c r="J758" s="18" t="str">
        <f>IF(IFERROR(FIND(J$13,INDEX(DATOS!BS:BS,MATCH(CHECKLIST!B758,DATOS!B:B,0),1),1),"")="","","X")</f>
        <v/>
      </c>
      <c r="K758" s="18" t="str">
        <f>IF(IFERROR(FIND(K$13,INDEX(DATOS!BS:BS,MATCH(CHECKLIST!B758,DATOS!B:B,0),1),1),"")="","","X")</f>
        <v/>
      </c>
      <c r="L758" s="18" t="str">
        <f>IF(IFERROR(FIND(L$13,INDEX(DATOS!BS:BS,MATCH(CHECKLIST!B758,DATOS!B:B,0),1),1),"")="","","X")</f>
        <v/>
      </c>
      <c r="M758" s="18" t="str">
        <f>IF(IFERROR(FIND(M$13,INDEX(DATOS!BS:BS,MATCH(CHECKLIST!B758,DATOS!B:B,0),1),1),"")="","","X")</f>
        <v/>
      </c>
      <c r="N758" s="50" t="str">
        <f ca="1">IFERROR(IF(INDEX(DATOS!K:K,MATCH(CHECKLIST!B758,DATOS!B:B,0),1)="","X",IF(INDEX(DATOS!K:K,MATCH(CHECKLIST!B758,DATOS!B:B,0),1)&gt;YEAR(TODAY())-1,"","VENCIDA")),"")</f>
        <v/>
      </c>
      <c r="P758" s="18" t="str">
        <f>IF(B758="","",IF(IFERROR(FIND(P$13,INDEX(DATOS!BS:BS,MATCH(CHECKLIST!B758,DATOS!B:B,0),1),1),"")="","","X"))</f>
        <v/>
      </c>
      <c r="Q758" s="18" t="str">
        <f>IF(B758="","",IF(IFERROR(FIND(Q$13,INDEX(DATOS!BS:BS,MATCH(CHECKLIST!B758,DATOS!B:B,0),1),1),"")="","","X"))</f>
        <v/>
      </c>
      <c r="S758">
        <f t="shared" si="37"/>
        <v>0</v>
      </c>
      <c r="U758" t="str">
        <f t="shared" si="35"/>
        <v/>
      </c>
      <c r="V758" t="str">
        <f t="shared" si="36"/>
        <v/>
      </c>
    </row>
    <row r="759" spans="1:22" x14ac:dyDescent="0.25">
      <c r="A759" s="13">
        <v>746</v>
      </c>
      <c r="B759" t="str">
        <f>IFERROR(INDEX(DATOS!B:B,MATCH(CHECKLIST!A759,DATOS!BM:BM,0),1),"")</f>
        <v/>
      </c>
      <c r="C759" t="str">
        <f>IFERROR(INDEX(DATOS!I:I,MATCH(CHECKLIST!A759,DATOS!BM:BM,0),1),"")</f>
        <v/>
      </c>
      <c r="D759" t="str">
        <f>IFERROR(INDEX(DATOS!R:R,MATCH(CHECKLIST!E759,DATOS!F:F,0),1),"")</f>
        <v/>
      </c>
      <c r="E759" s="17" t="str">
        <f>IFERROR(INDEX(DATOS!F:F,MATCH(CHECKLIST!A759,DATOS!BM:BM,0),1),"")</f>
        <v/>
      </c>
      <c r="F759" s="14" t="str">
        <f t="shared" si="34"/>
        <v/>
      </c>
      <c r="G759" s="18" t="str">
        <f>IF(IFERROR(FIND(G$13,INDEX(DATOS!BS:BS,MATCH(CHECKLIST!B759,DATOS!B:B,0),1),1),"")="",IF(IFERROR(FIND("FINADO",INDEX(DATOS!BS:BS,MATCH(CHECKLIST!B759,DATOS!B:B,0),1),1),"")="",IF(IFERROR(FIND("BAJA",INDEX(DATOS!BS:BS,MATCH(CHECKLIST!B759,DATOS!B:B,0),1),1),"")="",IF(IFERROR(FIND("FECHA PEUA",INDEX(DATOS!BS:BS,MATCH(CHECKLIST!B759,DATOS!B:B,0),1),1),"")="",IF(IFERROR(FIND("FIRMA",INDEX(DATOS!BS:BS,MATCH(CHECKLIST!B759,DATOS!B:B,0),1),1),"")="","","FIRMA"),"PEUA"),"BAJA"),"FINADO"),"X")</f>
        <v/>
      </c>
      <c r="H759" s="18" t="str">
        <f>IF(IFERROR(FIND(H$13,INDEX(DATOS!BS:BS,MATCH(CHECKLIST!B759,DATOS!B:B,0),1),1),"")="",IF(IFERROR(FIND("VENCIDA",INDEX(DATOS!AC:AC,MATCH(CHECKLIST!B759,DATOS!B:B,0),1),1),"")="","","VENCIDO"),"X")</f>
        <v/>
      </c>
      <c r="I759" s="18" t="str">
        <f>IF(IFERROR(FIND(I$13,INDEX(DATOS!BS:BS,MATCH(CHECKLIST!B759,DATOS!B:B,0),1),1),"")="","","X")</f>
        <v/>
      </c>
      <c r="J759" s="18" t="str">
        <f>IF(IFERROR(FIND(J$13,INDEX(DATOS!BS:BS,MATCH(CHECKLIST!B759,DATOS!B:B,0),1),1),"")="","","X")</f>
        <v/>
      </c>
      <c r="K759" s="18" t="str">
        <f>IF(IFERROR(FIND(K$13,INDEX(DATOS!BS:BS,MATCH(CHECKLIST!B759,DATOS!B:B,0),1),1),"")="","","X")</f>
        <v/>
      </c>
      <c r="L759" s="18" t="str">
        <f>IF(IFERROR(FIND(L$13,INDEX(DATOS!BS:BS,MATCH(CHECKLIST!B759,DATOS!B:B,0),1),1),"")="","","X")</f>
        <v/>
      </c>
      <c r="M759" s="18" t="str">
        <f>IF(IFERROR(FIND(M$13,INDEX(DATOS!BS:BS,MATCH(CHECKLIST!B759,DATOS!B:B,0),1),1),"")="","","X")</f>
        <v/>
      </c>
      <c r="N759" s="50" t="str">
        <f ca="1">IFERROR(IF(INDEX(DATOS!K:K,MATCH(CHECKLIST!B759,DATOS!B:B,0),1)="","X",IF(INDEX(DATOS!K:K,MATCH(CHECKLIST!B759,DATOS!B:B,0),1)&gt;YEAR(TODAY())-1,"","VENCIDA")),"")</f>
        <v/>
      </c>
      <c r="P759" s="18" t="str">
        <f>IF(B759="","",IF(IFERROR(FIND(P$13,INDEX(DATOS!BS:BS,MATCH(CHECKLIST!B759,DATOS!B:B,0),1),1),"")="","","X"))</f>
        <v/>
      </c>
      <c r="Q759" s="18" t="str">
        <f>IF(B759="","",IF(IFERROR(FIND(Q$13,INDEX(DATOS!BS:BS,MATCH(CHECKLIST!B759,DATOS!B:B,0),1),1),"")="","","X"))</f>
        <v/>
      </c>
      <c r="R759" t="str">
        <f>IF(B759="","",1)</f>
        <v/>
      </c>
      <c r="S759" t="str">
        <f t="shared" si="37"/>
        <v/>
      </c>
      <c r="U759" t="str">
        <f t="shared" si="35"/>
        <v/>
      </c>
      <c r="V759" t="str">
        <f t="shared" si="36"/>
        <v/>
      </c>
    </row>
    <row r="760" spans="1:22" x14ac:dyDescent="0.25">
      <c r="A760" s="13">
        <v>747</v>
      </c>
      <c r="B760" t="str">
        <f>IFERROR(INDEX(DATOS!B:B,MATCH(CHECKLIST!A760,DATOS!BM:BM,0),1),"")</f>
        <v/>
      </c>
      <c r="C760" t="str">
        <f>IFERROR(INDEX(DATOS!I:I,MATCH(CHECKLIST!A760,DATOS!BM:BM,0),1),"")</f>
        <v/>
      </c>
      <c r="D760" t="str">
        <f>IFERROR(INDEX(DATOS!R:R,MATCH(CHECKLIST!E760,DATOS!F:F,0),1),"")</f>
        <v/>
      </c>
      <c r="E760" s="17" t="str">
        <f>IFERROR(INDEX(DATOS!F:F,MATCH(CHECKLIST!A760,DATOS!BM:BM,0),1),"")</f>
        <v/>
      </c>
      <c r="F760" s="14" t="str">
        <f t="shared" si="34"/>
        <v/>
      </c>
      <c r="G760" s="18" t="str">
        <f>IF(IFERROR(FIND(G$13,INDEX(DATOS!BS:BS,MATCH(CHECKLIST!B760,DATOS!B:B,0),1),1),"")="",IF(IFERROR(FIND("FINADO",INDEX(DATOS!BS:BS,MATCH(CHECKLIST!B760,DATOS!B:B,0),1),1),"")="",IF(IFERROR(FIND("BAJA",INDEX(DATOS!BS:BS,MATCH(CHECKLIST!B760,DATOS!B:B,0),1),1),"")="",IF(IFERROR(FIND("FECHA PEUA",INDEX(DATOS!BS:BS,MATCH(CHECKLIST!B760,DATOS!B:B,0),1),1),"")="",IF(IFERROR(FIND("FIRMA",INDEX(DATOS!BS:BS,MATCH(CHECKLIST!B760,DATOS!B:B,0),1),1),"")="","","FIRMA"),"PEUA"),"BAJA"),"FINADO"),"X")</f>
        <v/>
      </c>
      <c r="H760" s="18" t="str">
        <f>IF(IFERROR(FIND(H$13,INDEX(DATOS!BS:BS,MATCH(CHECKLIST!B760,DATOS!B:B,0),1),1),"")="",IF(IFERROR(FIND("VENCIDA",INDEX(DATOS!AC:AC,MATCH(CHECKLIST!B760,DATOS!B:B,0),1),1),"")="","","VENCIDO"),"X")</f>
        <v/>
      </c>
      <c r="I760" s="18" t="str">
        <f>IF(IFERROR(FIND(I$13,INDEX(DATOS!BS:BS,MATCH(CHECKLIST!B760,DATOS!B:B,0),1),1),"")="","","X")</f>
        <v/>
      </c>
      <c r="J760" s="18" t="str">
        <f>IF(IFERROR(FIND(J$13,INDEX(DATOS!BS:BS,MATCH(CHECKLIST!B760,DATOS!B:B,0),1),1),"")="","","X")</f>
        <v/>
      </c>
      <c r="K760" s="18" t="str">
        <f>IF(IFERROR(FIND(K$13,INDEX(DATOS!BS:BS,MATCH(CHECKLIST!B760,DATOS!B:B,0),1),1),"")="","","X")</f>
        <v/>
      </c>
      <c r="L760" s="18" t="str">
        <f>IF(IFERROR(FIND(L$13,INDEX(DATOS!BS:BS,MATCH(CHECKLIST!B760,DATOS!B:B,0),1),1),"")="","","X")</f>
        <v/>
      </c>
      <c r="M760" s="18" t="str">
        <f>IF(IFERROR(FIND(M$13,INDEX(DATOS!BS:BS,MATCH(CHECKLIST!B760,DATOS!B:B,0),1),1),"")="","","X")</f>
        <v/>
      </c>
      <c r="N760" s="50" t="str">
        <f ca="1">IFERROR(IF(INDEX(DATOS!K:K,MATCH(CHECKLIST!B760,DATOS!B:B,0),1)="","X",IF(INDEX(DATOS!K:K,MATCH(CHECKLIST!B760,DATOS!B:B,0),1)&gt;YEAR(TODAY())-1,"","VENCIDA")),"")</f>
        <v/>
      </c>
      <c r="P760" s="18" t="str">
        <f>IF(B760="","",IF(IFERROR(FIND(P$13,INDEX(DATOS!BS:BS,MATCH(CHECKLIST!B760,DATOS!B:B,0),1),1),"")="","","X"))</f>
        <v/>
      </c>
      <c r="Q760" s="18" t="str">
        <f>IF(B760="","",IF(IFERROR(FIND(Q$13,INDEX(DATOS!BS:BS,MATCH(CHECKLIST!B760,DATOS!B:B,0),1),1),"")="","","X"))</f>
        <v/>
      </c>
      <c r="S760">
        <f t="shared" si="37"/>
        <v>0</v>
      </c>
      <c r="U760" t="str">
        <f t="shared" si="35"/>
        <v/>
      </c>
      <c r="V760" t="str">
        <f t="shared" si="36"/>
        <v/>
      </c>
    </row>
    <row r="761" spans="1:22" x14ac:dyDescent="0.25">
      <c r="A761" s="13">
        <v>748</v>
      </c>
      <c r="B761" t="str">
        <f>IFERROR(INDEX(DATOS!B:B,MATCH(CHECKLIST!A761,DATOS!BM:BM,0),1),"")</f>
        <v/>
      </c>
      <c r="C761" t="str">
        <f>IFERROR(INDEX(DATOS!I:I,MATCH(CHECKLIST!A761,DATOS!BM:BM,0),1),"")</f>
        <v/>
      </c>
      <c r="D761" t="str">
        <f>IFERROR(INDEX(DATOS!R:R,MATCH(CHECKLIST!E761,DATOS!F:F,0),1),"")</f>
        <v/>
      </c>
      <c r="E761" s="17" t="str">
        <f>IFERROR(INDEX(DATOS!F:F,MATCH(CHECKLIST!A761,DATOS!BM:BM,0),1),"")</f>
        <v/>
      </c>
      <c r="F761" s="14" t="str">
        <f t="shared" si="34"/>
        <v/>
      </c>
      <c r="G761" s="18" t="str">
        <f>IF(IFERROR(FIND(G$13,INDEX(DATOS!BS:BS,MATCH(CHECKLIST!B761,DATOS!B:B,0),1),1),"")="",IF(IFERROR(FIND("FINADO",INDEX(DATOS!BS:BS,MATCH(CHECKLIST!B761,DATOS!B:B,0),1),1),"")="",IF(IFERROR(FIND("BAJA",INDEX(DATOS!BS:BS,MATCH(CHECKLIST!B761,DATOS!B:B,0),1),1),"")="",IF(IFERROR(FIND("FECHA PEUA",INDEX(DATOS!BS:BS,MATCH(CHECKLIST!B761,DATOS!B:B,0),1),1),"")="",IF(IFERROR(FIND("FIRMA",INDEX(DATOS!BS:BS,MATCH(CHECKLIST!B761,DATOS!B:B,0),1),1),"")="","","FIRMA"),"PEUA"),"BAJA"),"FINADO"),"X")</f>
        <v/>
      </c>
      <c r="H761" s="18" t="str">
        <f>IF(IFERROR(FIND(H$13,INDEX(DATOS!BS:BS,MATCH(CHECKLIST!B761,DATOS!B:B,0),1),1),"")="",IF(IFERROR(FIND("VENCIDA",INDEX(DATOS!AC:AC,MATCH(CHECKLIST!B761,DATOS!B:B,0),1),1),"")="","","VENCIDO"),"X")</f>
        <v/>
      </c>
      <c r="I761" s="18" t="str">
        <f>IF(IFERROR(FIND(I$13,INDEX(DATOS!BS:BS,MATCH(CHECKLIST!B761,DATOS!B:B,0),1),1),"")="","","X")</f>
        <v/>
      </c>
      <c r="J761" s="18" t="str">
        <f>IF(IFERROR(FIND(J$13,INDEX(DATOS!BS:BS,MATCH(CHECKLIST!B761,DATOS!B:B,0),1),1),"")="","","X")</f>
        <v/>
      </c>
      <c r="K761" s="18" t="str">
        <f>IF(IFERROR(FIND(K$13,INDEX(DATOS!BS:BS,MATCH(CHECKLIST!B761,DATOS!B:B,0),1),1),"")="","","X")</f>
        <v/>
      </c>
      <c r="L761" s="18" t="str">
        <f>IF(IFERROR(FIND(L$13,INDEX(DATOS!BS:BS,MATCH(CHECKLIST!B761,DATOS!B:B,0),1),1),"")="","","X")</f>
        <v/>
      </c>
      <c r="M761" s="18" t="str">
        <f>IF(IFERROR(FIND(M$13,INDEX(DATOS!BS:BS,MATCH(CHECKLIST!B761,DATOS!B:B,0),1),1),"")="","","X")</f>
        <v/>
      </c>
      <c r="N761" s="50" t="str">
        <f ca="1">IFERROR(IF(INDEX(DATOS!K:K,MATCH(CHECKLIST!B761,DATOS!B:B,0),1)="","X",IF(INDEX(DATOS!K:K,MATCH(CHECKLIST!B761,DATOS!B:B,0),1)&gt;YEAR(TODAY())-1,"","VENCIDA")),"")</f>
        <v/>
      </c>
      <c r="P761" s="18" t="str">
        <f>IF(B761="","",IF(IFERROR(FIND(P$13,INDEX(DATOS!BS:BS,MATCH(CHECKLIST!B761,DATOS!B:B,0),1),1),"")="","","X"))</f>
        <v/>
      </c>
      <c r="Q761" s="18" t="str">
        <f>IF(B761="","",IF(IFERROR(FIND(Q$13,INDEX(DATOS!BS:BS,MATCH(CHECKLIST!B761,DATOS!B:B,0),1),1),"")="","","X"))</f>
        <v/>
      </c>
      <c r="R761" t="str">
        <f>IF(B761="","",1)</f>
        <v/>
      </c>
      <c r="S761" t="str">
        <f t="shared" si="37"/>
        <v/>
      </c>
      <c r="U761" t="str">
        <f t="shared" si="35"/>
        <v/>
      </c>
      <c r="V761" t="str">
        <f t="shared" si="36"/>
        <v/>
      </c>
    </row>
    <row r="762" spans="1:22" x14ac:dyDescent="0.25">
      <c r="A762" s="13">
        <v>749</v>
      </c>
      <c r="B762" t="str">
        <f>IFERROR(INDEX(DATOS!B:B,MATCH(CHECKLIST!A762,DATOS!BM:BM,0),1),"")</f>
        <v/>
      </c>
      <c r="C762" t="str">
        <f>IFERROR(INDEX(DATOS!I:I,MATCH(CHECKLIST!A762,DATOS!BM:BM,0),1),"")</f>
        <v/>
      </c>
      <c r="D762" t="str">
        <f>IFERROR(INDEX(DATOS!R:R,MATCH(CHECKLIST!E762,DATOS!F:F,0),1),"")</f>
        <v/>
      </c>
      <c r="E762" s="17" t="str">
        <f>IFERROR(INDEX(DATOS!F:F,MATCH(CHECKLIST!A762,DATOS!BM:BM,0),1),"")</f>
        <v/>
      </c>
      <c r="F762" s="14" t="str">
        <f t="shared" si="34"/>
        <v/>
      </c>
      <c r="G762" s="18" t="str">
        <f>IF(IFERROR(FIND(G$13,INDEX(DATOS!BS:BS,MATCH(CHECKLIST!B762,DATOS!B:B,0),1),1),"")="",IF(IFERROR(FIND("FINADO",INDEX(DATOS!BS:BS,MATCH(CHECKLIST!B762,DATOS!B:B,0),1),1),"")="",IF(IFERROR(FIND("BAJA",INDEX(DATOS!BS:BS,MATCH(CHECKLIST!B762,DATOS!B:B,0),1),1),"")="",IF(IFERROR(FIND("FECHA PEUA",INDEX(DATOS!BS:BS,MATCH(CHECKLIST!B762,DATOS!B:B,0),1),1),"")="",IF(IFERROR(FIND("FIRMA",INDEX(DATOS!BS:BS,MATCH(CHECKLIST!B762,DATOS!B:B,0),1),1),"")="","","FIRMA"),"PEUA"),"BAJA"),"FINADO"),"X")</f>
        <v/>
      </c>
      <c r="H762" s="18" t="str">
        <f>IF(IFERROR(FIND(H$13,INDEX(DATOS!BS:BS,MATCH(CHECKLIST!B762,DATOS!B:B,0),1),1),"")="",IF(IFERROR(FIND("VENCIDA",INDEX(DATOS!AC:AC,MATCH(CHECKLIST!B762,DATOS!B:B,0),1),1),"")="","","VENCIDO"),"X")</f>
        <v/>
      </c>
      <c r="I762" s="18" t="str">
        <f>IF(IFERROR(FIND(I$13,INDEX(DATOS!BS:BS,MATCH(CHECKLIST!B762,DATOS!B:B,0),1),1),"")="","","X")</f>
        <v/>
      </c>
      <c r="J762" s="18" t="str">
        <f>IF(IFERROR(FIND(J$13,INDEX(DATOS!BS:BS,MATCH(CHECKLIST!B762,DATOS!B:B,0),1),1),"")="","","X")</f>
        <v/>
      </c>
      <c r="K762" s="18" t="str">
        <f>IF(IFERROR(FIND(K$13,INDEX(DATOS!BS:BS,MATCH(CHECKLIST!B762,DATOS!B:B,0),1),1),"")="","","X")</f>
        <v/>
      </c>
      <c r="L762" s="18" t="str">
        <f>IF(IFERROR(FIND(L$13,INDEX(DATOS!BS:BS,MATCH(CHECKLIST!B762,DATOS!B:B,0),1),1),"")="","","X")</f>
        <v/>
      </c>
      <c r="M762" s="18" t="str">
        <f>IF(IFERROR(FIND(M$13,INDEX(DATOS!BS:BS,MATCH(CHECKLIST!B762,DATOS!B:B,0),1),1),"")="","","X")</f>
        <v/>
      </c>
      <c r="N762" s="50" t="str">
        <f ca="1">IFERROR(IF(INDEX(DATOS!K:K,MATCH(CHECKLIST!B762,DATOS!B:B,0),1)="","X",IF(INDEX(DATOS!K:K,MATCH(CHECKLIST!B762,DATOS!B:B,0),1)&gt;YEAR(TODAY())-1,"","VENCIDA")),"")</f>
        <v/>
      </c>
      <c r="P762" s="18" t="str">
        <f>IF(B762="","",IF(IFERROR(FIND(P$13,INDEX(DATOS!BS:BS,MATCH(CHECKLIST!B762,DATOS!B:B,0),1),1),"")="","","X"))</f>
        <v/>
      </c>
      <c r="Q762" s="18" t="str">
        <f>IF(B762="","",IF(IFERROR(FIND(Q$13,INDEX(DATOS!BS:BS,MATCH(CHECKLIST!B762,DATOS!B:B,0),1),1),"")="","","X"))</f>
        <v/>
      </c>
      <c r="S762">
        <f t="shared" si="37"/>
        <v>0</v>
      </c>
      <c r="U762" t="str">
        <f t="shared" si="35"/>
        <v/>
      </c>
      <c r="V762" t="str">
        <f t="shared" si="36"/>
        <v/>
      </c>
    </row>
    <row r="763" spans="1:22" x14ac:dyDescent="0.25">
      <c r="A763" s="13">
        <v>750</v>
      </c>
      <c r="B763" t="str">
        <f>IFERROR(INDEX(DATOS!B:B,MATCH(CHECKLIST!A763,DATOS!BM:BM,0),1),"")</f>
        <v/>
      </c>
      <c r="C763" t="str">
        <f>IFERROR(INDEX(DATOS!I:I,MATCH(CHECKLIST!A763,DATOS!BM:BM,0),1),"")</f>
        <v/>
      </c>
      <c r="D763" t="str">
        <f>IFERROR(INDEX(DATOS!R:R,MATCH(CHECKLIST!E763,DATOS!F:F,0),1),"")</f>
        <v/>
      </c>
      <c r="E763" s="17" t="str">
        <f>IFERROR(INDEX(DATOS!F:F,MATCH(CHECKLIST!A763,DATOS!BM:BM,0),1),"")</f>
        <v/>
      </c>
      <c r="F763" s="14" t="str">
        <f t="shared" si="34"/>
        <v/>
      </c>
      <c r="G763" s="18" t="str">
        <f>IF(IFERROR(FIND(G$13,INDEX(DATOS!BS:BS,MATCH(CHECKLIST!B763,DATOS!B:B,0),1),1),"")="",IF(IFERROR(FIND("FINADO",INDEX(DATOS!BS:BS,MATCH(CHECKLIST!B763,DATOS!B:B,0),1),1),"")="",IF(IFERROR(FIND("BAJA",INDEX(DATOS!BS:BS,MATCH(CHECKLIST!B763,DATOS!B:B,0),1),1),"")="",IF(IFERROR(FIND("FECHA PEUA",INDEX(DATOS!BS:BS,MATCH(CHECKLIST!B763,DATOS!B:B,0),1),1),"")="",IF(IFERROR(FIND("FIRMA",INDEX(DATOS!BS:BS,MATCH(CHECKLIST!B763,DATOS!B:B,0),1),1),"")="","","FIRMA"),"PEUA"),"BAJA"),"FINADO"),"X")</f>
        <v/>
      </c>
      <c r="H763" s="18" t="str">
        <f>IF(IFERROR(FIND(H$13,INDEX(DATOS!BS:BS,MATCH(CHECKLIST!B763,DATOS!B:B,0),1),1),"")="",IF(IFERROR(FIND("VENCIDA",INDEX(DATOS!AC:AC,MATCH(CHECKLIST!B763,DATOS!B:B,0),1),1),"")="","","VENCIDO"),"X")</f>
        <v/>
      </c>
      <c r="I763" s="18" t="str">
        <f>IF(IFERROR(FIND(I$13,INDEX(DATOS!BS:BS,MATCH(CHECKLIST!B763,DATOS!B:B,0),1),1),"")="","","X")</f>
        <v/>
      </c>
      <c r="J763" s="18" t="str">
        <f>IF(IFERROR(FIND(J$13,INDEX(DATOS!BS:BS,MATCH(CHECKLIST!B763,DATOS!B:B,0),1),1),"")="","","X")</f>
        <v/>
      </c>
      <c r="K763" s="18" t="str">
        <f>IF(IFERROR(FIND(K$13,INDEX(DATOS!BS:BS,MATCH(CHECKLIST!B763,DATOS!B:B,0),1),1),"")="","","X")</f>
        <v/>
      </c>
      <c r="L763" s="18" t="str">
        <f>IF(IFERROR(FIND(L$13,INDEX(DATOS!BS:BS,MATCH(CHECKLIST!B763,DATOS!B:B,0),1),1),"")="","","X")</f>
        <v/>
      </c>
      <c r="M763" s="18" t="str">
        <f>IF(IFERROR(FIND(M$13,INDEX(DATOS!BS:BS,MATCH(CHECKLIST!B763,DATOS!B:B,0),1),1),"")="","","X")</f>
        <v/>
      </c>
      <c r="N763" s="50" t="str">
        <f ca="1">IFERROR(IF(INDEX(DATOS!K:K,MATCH(CHECKLIST!B763,DATOS!B:B,0),1)="","X",IF(INDEX(DATOS!K:K,MATCH(CHECKLIST!B763,DATOS!B:B,0),1)&gt;YEAR(TODAY())-1,"","VENCIDA")),"")</f>
        <v/>
      </c>
      <c r="P763" s="18" t="str">
        <f>IF(B763="","",IF(IFERROR(FIND(P$13,INDEX(DATOS!BS:BS,MATCH(CHECKLIST!B763,DATOS!B:B,0),1),1),"")="","","X"))</f>
        <v/>
      </c>
      <c r="Q763" s="18" t="str">
        <f>IF(B763="","",IF(IFERROR(FIND(Q$13,INDEX(DATOS!BS:BS,MATCH(CHECKLIST!B763,DATOS!B:B,0),1),1),"")="","","X"))</f>
        <v/>
      </c>
      <c r="R763" t="str">
        <f>IF(B763="","",1)</f>
        <v/>
      </c>
      <c r="S763" t="str">
        <f t="shared" si="37"/>
        <v/>
      </c>
      <c r="U763" t="str">
        <f t="shared" si="35"/>
        <v/>
      </c>
      <c r="V763" t="str">
        <f t="shared" si="36"/>
        <v/>
      </c>
    </row>
    <row r="764" spans="1:22" x14ac:dyDescent="0.25">
      <c r="A764" s="13">
        <v>751</v>
      </c>
      <c r="B764" t="str">
        <f>IFERROR(INDEX(DATOS!B:B,MATCH(CHECKLIST!A764,DATOS!BM:BM,0),1),"")</f>
        <v/>
      </c>
      <c r="C764" t="str">
        <f>IFERROR(INDEX(DATOS!I:I,MATCH(CHECKLIST!A764,DATOS!BM:BM,0),1),"")</f>
        <v/>
      </c>
      <c r="D764" t="str">
        <f>IFERROR(INDEX(DATOS!R:R,MATCH(CHECKLIST!E764,DATOS!F:F,0),1),"")</f>
        <v/>
      </c>
      <c r="E764" s="17" t="str">
        <f>IFERROR(INDEX(DATOS!F:F,MATCH(CHECKLIST!A764,DATOS!BM:BM,0),1),"")</f>
        <v/>
      </c>
      <c r="F764" s="14" t="str">
        <f t="shared" si="34"/>
        <v/>
      </c>
      <c r="G764" s="18" t="str">
        <f>IF(IFERROR(FIND(G$13,INDEX(DATOS!BS:BS,MATCH(CHECKLIST!B764,DATOS!B:B,0),1),1),"")="",IF(IFERROR(FIND("FINADO",INDEX(DATOS!BS:BS,MATCH(CHECKLIST!B764,DATOS!B:B,0),1),1),"")="",IF(IFERROR(FIND("BAJA",INDEX(DATOS!BS:BS,MATCH(CHECKLIST!B764,DATOS!B:B,0),1),1),"")="",IF(IFERROR(FIND("FECHA PEUA",INDEX(DATOS!BS:BS,MATCH(CHECKLIST!B764,DATOS!B:B,0),1),1),"")="",IF(IFERROR(FIND("FIRMA",INDEX(DATOS!BS:BS,MATCH(CHECKLIST!B764,DATOS!B:B,0),1),1),"")="","","FIRMA"),"PEUA"),"BAJA"),"FINADO"),"X")</f>
        <v/>
      </c>
      <c r="H764" s="18" t="str">
        <f>IF(IFERROR(FIND(H$13,INDEX(DATOS!BS:BS,MATCH(CHECKLIST!B764,DATOS!B:B,0),1),1),"")="",IF(IFERROR(FIND("VENCIDA",INDEX(DATOS!AC:AC,MATCH(CHECKLIST!B764,DATOS!B:B,0),1),1),"")="","","VENCIDO"),"X")</f>
        <v/>
      </c>
      <c r="I764" s="18" t="str">
        <f>IF(IFERROR(FIND(I$13,INDEX(DATOS!BS:BS,MATCH(CHECKLIST!B764,DATOS!B:B,0),1),1),"")="","","X")</f>
        <v/>
      </c>
      <c r="J764" s="18" t="str">
        <f>IF(IFERROR(FIND(J$13,INDEX(DATOS!BS:BS,MATCH(CHECKLIST!B764,DATOS!B:B,0),1),1),"")="","","X")</f>
        <v/>
      </c>
      <c r="K764" s="18" t="str">
        <f>IF(IFERROR(FIND(K$13,INDEX(DATOS!BS:BS,MATCH(CHECKLIST!B764,DATOS!B:B,0),1),1),"")="","","X")</f>
        <v/>
      </c>
      <c r="L764" s="18" t="str">
        <f>IF(IFERROR(FIND(L$13,INDEX(DATOS!BS:BS,MATCH(CHECKLIST!B764,DATOS!B:B,0),1),1),"")="","","X")</f>
        <v/>
      </c>
      <c r="M764" s="18" t="str">
        <f>IF(IFERROR(FIND(M$13,INDEX(DATOS!BS:BS,MATCH(CHECKLIST!B764,DATOS!B:B,0),1),1),"")="","","X")</f>
        <v/>
      </c>
      <c r="N764" s="50" t="str">
        <f ca="1">IFERROR(IF(INDEX(DATOS!K:K,MATCH(CHECKLIST!B764,DATOS!B:B,0),1)="","X",IF(INDEX(DATOS!K:K,MATCH(CHECKLIST!B764,DATOS!B:B,0),1)&gt;YEAR(TODAY())-1,"","VENCIDA")),"")</f>
        <v/>
      </c>
      <c r="P764" s="18" t="str">
        <f>IF(B764="","",IF(IFERROR(FIND(P$13,INDEX(DATOS!BS:BS,MATCH(CHECKLIST!B764,DATOS!B:B,0),1),1),"")="","","X"))</f>
        <v/>
      </c>
      <c r="Q764" s="18" t="str">
        <f>IF(B764="","",IF(IFERROR(FIND(Q$13,INDEX(DATOS!BS:BS,MATCH(CHECKLIST!B764,DATOS!B:B,0),1),1),"")="","","X"))</f>
        <v/>
      </c>
      <c r="S764">
        <f t="shared" si="37"/>
        <v>0</v>
      </c>
      <c r="U764" t="str">
        <f t="shared" si="35"/>
        <v/>
      </c>
      <c r="V764" t="str">
        <f t="shared" si="36"/>
        <v/>
      </c>
    </row>
    <row r="765" spans="1:22" x14ac:dyDescent="0.25">
      <c r="A765" s="13">
        <v>752</v>
      </c>
      <c r="B765" t="str">
        <f>IFERROR(INDEX(DATOS!B:B,MATCH(CHECKLIST!A765,DATOS!BM:BM,0),1),"")</f>
        <v/>
      </c>
      <c r="C765" t="str">
        <f>IFERROR(INDEX(DATOS!I:I,MATCH(CHECKLIST!A765,DATOS!BM:BM,0),1),"")</f>
        <v/>
      </c>
      <c r="D765" t="str">
        <f>IFERROR(INDEX(DATOS!R:R,MATCH(CHECKLIST!E765,DATOS!F:F,0),1),"")</f>
        <v/>
      </c>
      <c r="E765" s="17" t="str">
        <f>IFERROR(INDEX(DATOS!F:F,MATCH(CHECKLIST!A765,DATOS!BM:BM,0),1),"")</f>
        <v/>
      </c>
      <c r="F765" s="14" t="str">
        <f t="shared" si="34"/>
        <v/>
      </c>
      <c r="G765" s="18" t="str">
        <f>IF(IFERROR(FIND(G$13,INDEX(DATOS!BS:BS,MATCH(CHECKLIST!B765,DATOS!B:B,0),1),1),"")="",IF(IFERROR(FIND("FINADO",INDEX(DATOS!BS:BS,MATCH(CHECKLIST!B765,DATOS!B:B,0),1),1),"")="",IF(IFERROR(FIND("BAJA",INDEX(DATOS!BS:BS,MATCH(CHECKLIST!B765,DATOS!B:B,0),1),1),"")="",IF(IFERROR(FIND("FECHA PEUA",INDEX(DATOS!BS:BS,MATCH(CHECKLIST!B765,DATOS!B:B,0),1),1),"")="",IF(IFERROR(FIND("FIRMA",INDEX(DATOS!BS:BS,MATCH(CHECKLIST!B765,DATOS!B:B,0),1),1),"")="","","FIRMA"),"PEUA"),"BAJA"),"FINADO"),"X")</f>
        <v/>
      </c>
      <c r="H765" s="18" t="str">
        <f>IF(IFERROR(FIND(H$13,INDEX(DATOS!BS:BS,MATCH(CHECKLIST!B765,DATOS!B:B,0),1),1),"")="",IF(IFERROR(FIND("VENCIDA",INDEX(DATOS!AC:AC,MATCH(CHECKLIST!B765,DATOS!B:B,0),1),1),"")="","","VENCIDO"),"X")</f>
        <v/>
      </c>
      <c r="I765" s="18" t="str">
        <f>IF(IFERROR(FIND(I$13,INDEX(DATOS!BS:BS,MATCH(CHECKLIST!B765,DATOS!B:B,0),1),1),"")="","","X")</f>
        <v/>
      </c>
      <c r="J765" s="18" t="str">
        <f>IF(IFERROR(FIND(J$13,INDEX(DATOS!BS:BS,MATCH(CHECKLIST!B765,DATOS!B:B,0),1),1),"")="","","X")</f>
        <v/>
      </c>
      <c r="K765" s="18" t="str">
        <f>IF(IFERROR(FIND(K$13,INDEX(DATOS!BS:BS,MATCH(CHECKLIST!B765,DATOS!B:B,0),1),1),"")="","","X")</f>
        <v/>
      </c>
      <c r="L765" s="18" t="str">
        <f>IF(IFERROR(FIND(L$13,INDEX(DATOS!BS:BS,MATCH(CHECKLIST!B765,DATOS!B:B,0),1),1),"")="","","X")</f>
        <v/>
      </c>
      <c r="M765" s="18" t="str">
        <f>IF(IFERROR(FIND(M$13,INDEX(DATOS!BS:BS,MATCH(CHECKLIST!B765,DATOS!B:B,0),1),1),"")="","","X")</f>
        <v/>
      </c>
      <c r="N765" s="50" t="str">
        <f ca="1">IFERROR(IF(INDEX(DATOS!K:K,MATCH(CHECKLIST!B765,DATOS!B:B,0),1)="","X",IF(INDEX(DATOS!K:K,MATCH(CHECKLIST!B765,DATOS!B:B,0),1)&gt;YEAR(TODAY())-1,"","VENCIDA")),"")</f>
        <v/>
      </c>
      <c r="P765" s="18" t="str">
        <f>IF(B765="","",IF(IFERROR(FIND(P$13,INDEX(DATOS!BS:BS,MATCH(CHECKLIST!B765,DATOS!B:B,0),1),1),"")="","","X"))</f>
        <v/>
      </c>
      <c r="Q765" s="18" t="str">
        <f>IF(B765="","",IF(IFERROR(FIND(Q$13,INDEX(DATOS!BS:BS,MATCH(CHECKLIST!B765,DATOS!B:B,0),1),1),"")="","","X"))</f>
        <v/>
      </c>
      <c r="R765" t="str">
        <f>IF(B765="","",1)</f>
        <v/>
      </c>
      <c r="S765" t="str">
        <f t="shared" si="37"/>
        <v/>
      </c>
      <c r="U765" t="str">
        <f t="shared" si="35"/>
        <v/>
      </c>
      <c r="V765" t="str">
        <f t="shared" si="36"/>
        <v/>
      </c>
    </row>
    <row r="766" spans="1:22" x14ac:dyDescent="0.25">
      <c r="A766" s="13">
        <v>753</v>
      </c>
      <c r="B766" t="str">
        <f>IFERROR(INDEX(DATOS!B:B,MATCH(CHECKLIST!A766,DATOS!BM:BM,0),1),"")</f>
        <v/>
      </c>
      <c r="C766" t="str">
        <f>IFERROR(INDEX(DATOS!I:I,MATCH(CHECKLIST!A766,DATOS!BM:BM,0),1),"")</f>
        <v/>
      </c>
      <c r="D766" t="str">
        <f>IFERROR(INDEX(DATOS!R:R,MATCH(CHECKLIST!E766,DATOS!F:F,0),1),"")</f>
        <v/>
      </c>
      <c r="E766" s="17" t="str">
        <f>IFERROR(INDEX(DATOS!F:F,MATCH(CHECKLIST!A766,DATOS!BM:BM,0),1),"")</f>
        <v/>
      </c>
      <c r="F766" s="14" t="str">
        <f t="shared" si="34"/>
        <v/>
      </c>
      <c r="G766" s="18" t="str">
        <f>IF(IFERROR(FIND(G$13,INDEX(DATOS!BS:BS,MATCH(CHECKLIST!B766,DATOS!B:B,0),1),1),"")="",IF(IFERROR(FIND("FINADO",INDEX(DATOS!BS:BS,MATCH(CHECKLIST!B766,DATOS!B:B,0),1),1),"")="",IF(IFERROR(FIND("BAJA",INDEX(DATOS!BS:BS,MATCH(CHECKLIST!B766,DATOS!B:B,0),1),1),"")="",IF(IFERROR(FIND("FECHA PEUA",INDEX(DATOS!BS:BS,MATCH(CHECKLIST!B766,DATOS!B:B,0),1),1),"")="",IF(IFERROR(FIND("FIRMA",INDEX(DATOS!BS:BS,MATCH(CHECKLIST!B766,DATOS!B:B,0),1),1),"")="","","FIRMA"),"PEUA"),"BAJA"),"FINADO"),"X")</f>
        <v/>
      </c>
      <c r="H766" s="18" t="str">
        <f>IF(IFERROR(FIND(H$13,INDEX(DATOS!BS:BS,MATCH(CHECKLIST!B766,DATOS!B:B,0),1),1),"")="",IF(IFERROR(FIND("VENCIDA",INDEX(DATOS!AC:AC,MATCH(CHECKLIST!B766,DATOS!B:B,0),1),1),"")="","","VENCIDO"),"X")</f>
        <v/>
      </c>
      <c r="I766" s="18" t="str">
        <f>IF(IFERROR(FIND(I$13,INDEX(DATOS!BS:BS,MATCH(CHECKLIST!B766,DATOS!B:B,0),1),1),"")="","","X")</f>
        <v/>
      </c>
      <c r="J766" s="18" t="str">
        <f>IF(IFERROR(FIND(J$13,INDEX(DATOS!BS:BS,MATCH(CHECKLIST!B766,DATOS!B:B,0),1),1),"")="","","X")</f>
        <v/>
      </c>
      <c r="K766" s="18" t="str">
        <f>IF(IFERROR(FIND(K$13,INDEX(DATOS!BS:BS,MATCH(CHECKLIST!B766,DATOS!B:B,0),1),1),"")="","","X")</f>
        <v/>
      </c>
      <c r="L766" s="18" t="str">
        <f>IF(IFERROR(FIND(L$13,INDEX(DATOS!BS:BS,MATCH(CHECKLIST!B766,DATOS!B:B,0),1),1),"")="","","X")</f>
        <v/>
      </c>
      <c r="M766" s="18" t="str">
        <f>IF(IFERROR(FIND(M$13,INDEX(DATOS!BS:BS,MATCH(CHECKLIST!B766,DATOS!B:B,0),1),1),"")="","","X")</f>
        <v/>
      </c>
      <c r="N766" s="50" t="str">
        <f ca="1">IFERROR(IF(INDEX(DATOS!K:K,MATCH(CHECKLIST!B766,DATOS!B:B,0),1)="","X",IF(INDEX(DATOS!K:K,MATCH(CHECKLIST!B766,DATOS!B:B,0),1)&gt;YEAR(TODAY())-1,"","VENCIDA")),"")</f>
        <v/>
      </c>
      <c r="P766" s="18" t="str">
        <f>IF(B766="","",IF(IFERROR(FIND(P$13,INDEX(DATOS!BS:BS,MATCH(CHECKLIST!B766,DATOS!B:B,0),1),1),"")="","","X"))</f>
        <v/>
      </c>
      <c r="Q766" s="18" t="str">
        <f>IF(B766="","",IF(IFERROR(FIND(Q$13,INDEX(DATOS!BS:BS,MATCH(CHECKLIST!B766,DATOS!B:B,0),1),1),"")="","","X"))</f>
        <v/>
      </c>
      <c r="S766">
        <f t="shared" si="37"/>
        <v>0</v>
      </c>
      <c r="U766" t="str">
        <f t="shared" si="35"/>
        <v/>
      </c>
      <c r="V766" t="str">
        <f t="shared" si="36"/>
        <v/>
      </c>
    </row>
    <row r="767" spans="1:22" x14ac:dyDescent="0.25">
      <c r="A767" s="13">
        <v>754</v>
      </c>
      <c r="B767" t="str">
        <f>IFERROR(INDEX(DATOS!B:B,MATCH(CHECKLIST!A767,DATOS!BM:BM,0),1),"")</f>
        <v/>
      </c>
      <c r="C767" t="str">
        <f>IFERROR(INDEX(DATOS!I:I,MATCH(CHECKLIST!A767,DATOS!BM:BM,0),1),"")</f>
        <v/>
      </c>
      <c r="D767" t="str">
        <f>IFERROR(INDEX(DATOS!R:R,MATCH(CHECKLIST!E767,DATOS!F:F,0),1),"")</f>
        <v/>
      </c>
      <c r="E767" s="17" t="str">
        <f>IFERROR(INDEX(DATOS!F:F,MATCH(CHECKLIST!A767,DATOS!BM:BM,0),1),"")</f>
        <v/>
      </c>
      <c r="F767" s="14" t="str">
        <f t="shared" si="34"/>
        <v/>
      </c>
      <c r="G767" s="18" t="str">
        <f>IF(IFERROR(FIND(G$13,INDEX(DATOS!BS:BS,MATCH(CHECKLIST!B767,DATOS!B:B,0),1),1),"")="",IF(IFERROR(FIND("FINADO",INDEX(DATOS!BS:BS,MATCH(CHECKLIST!B767,DATOS!B:B,0),1),1),"")="",IF(IFERROR(FIND("BAJA",INDEX(DATOS!BS:BS,MATCH(CHECKLIST!B767,DATOS!B:B,0),1),1),"")="",IF(IFERROR(FIND("FECHA PEUA",INDEX(DATOS!BS:BS,MATCH(CHECKLIST!B767,DATOS!B:B,0),1),1),"")="",IF(IFERROR(FIND("FIRMA",INDEX(DATOS!BS:BS,MATCH(CHECKLIST!B767,DATOS!B:B,0),1),1),"")="","","FIRMA"),"PEUA"),"BAJA"),"FINADO"),"X")</f>
        <v/>
      </c>
      <c r="H767" s="18" t="str">
        <f>IF(IFERROR(FIND(H$13,INDEX(DATOS!BS:BS,MATCH(CHECKLIST!B767,DATOS!B:B,0),1),1),"")="",IF(IFERROR(FIND("VENCIDA",INDEX(DATOS!AC:AC,MATCH(CHECKLIST!B767,DATOS!B:B,0),1),1),"")="","","VENCIDO"),"X")</f>
        <v/>
      </c>
      <c r="I767" s="18" t="str">
        <f>IF(IFERROR(FIND(I$13,INDEX(DATOS!BS:BS,MATCH(CHECKLIST!B767,DATOS!B:B,0),1),1),"")="","","X")</f>
        <v/>
      </c>
      <c r="J767" s="18" t="str">
        <f>IF(IFERROR(FIND(J$13,INDEX(DATOS!BS:BS,MATCH(CHECKLIST!B767,DATOS!B:B,0),1),1),"")="","","X")</f>
        <v/>
      </c>
      <c r="K767" s="18" t="str">
        <f>IF(IFERROR(FIND(K$13,INDEX(DATOS!BS:BS,MATCH(CHECKLIST!B767,DATOS!B:B,0),1),1),"")="","","X")</f>
        <v/>
      </c>
      <c r="L767" s="18" t="str">
        <f>IF(IFERROR(FIND(L$13,INDEX(DATOS!BS:BS,MATCH(CHECKLIST!B767,DATOS!B:B,0),1),1),"")="","","X")</f>
        <v/>
      </c>
      <c r="M767" s="18" t="str">
        <f>IF(IFERROR(FIND(M$13,INDEX(DATOS!BS:BS,MATCH(CHECKLIST!B767,DATOS!B:B,0),1),1),"")="","","X")</f>
        <v/>
      </c>
      <c r="N767" s="50" t="str">
        <f ca="1">IFERROR(IF(INDEX(DATOS!K:K,MATCH(CHECKLIST!B767,DATOS!B:B,0),1)="","X",IF(INDEX(DATOS!K:K,MATCH(CHECKLIST!B767,DATOS!B:B,0),1)&gt;YEAR(TODAY())-1,"","VENCIDA")),"")</f>
        <v/>
      </c>
      <c r="P767" s="18" t="str">
        <f>IF(B767="","",IF(IFERROR(FIND(P$13,INDEX(DATOS!BS:BS,MATCH(CHECKLIST!B767,DATOS!B:B,0),1),1),"")="","","X"))</f>
        <v/>
      </c>
      <c r="Q767" s="18" t="str">
        <f>IF(B767="","",IF(IFERROR(FIND(Q$13,INDEX(DATOS!BS:BS,MATCH(CHECKLIST!B767,DATOS!B:B,0),1),1),"")="","","X"))</f>
        <v/>
      </c>
      <c r="R767" t="str">
        <f>IF(B767="","",1)</f>
        <v/>
      </c>
      <c r="S767" t="str">
        <f t="shared" si="37"/>
        <v/>
      </c>
      <c r="U767" t="str">
        <f t="shared" si="35"/>
        <v/>
      </c>
      <c r="V767" t="str">
        <f t="shared" si="36"/>
        <v/>
      </c>
    </row>
    <row r="768" spans="1:22" x14ac:dyDescent="0.25">
      <c r="A768" s="13">
        <v>755</v>
      </c>
      <c r="B768" t="str">
        <f>IFERROR(INDEX(DATOS!B:B,MATCH(CHECKLIST!A768,DATOS!BM:BM,0),1),"")</f>
        <v/>
      </c>
      <c r="C768" t="str">
        <f>IFERROR(INDEX(DATOS!I:I,MATCH(CHECKLIST!A768,DATOS!BM:BM,0),1),"")</f>
        <v/>
      </c>
      <c r="D768" t="str">
        <f>IFERROR(INDEX(DATOS!R:R,MATCH(CHECKLIST!E768,DATOS!F:F,0),1),"")</f>
        <v/>
      </c>
      <c r="E768" s="17" t="str">
        <f>IFERROR(INDEX(DATOS!F:F,MATCH(CHECKLIST!A768,DATOS!BM:BM,0),1),"")</f>
        <v/>
      </c>
      <c r="F768" s="14" t="str">
        <f t="shared" si="34"/>
        <v/>
      </c>
      <c r="G768" s="18" t="str">
        <f>IF(IFERROR(FIND(G$13,INDEX(DATOS!BS:BS,MATCH(CHECKLIST!B768,DATOS!B:B,0),1),1),"")="",IF(IFERROR(FIND("FINADO",INDEX(DATOS!BS:BS,MATCH(CHECKLIST!B768,DATOS!B:B,0),1),1),"")="",IF(IFERROR(FIND("BAJA",INDEX(DATOS!BS:BS,MATCH(CHECKLIST!B768,DATOS!B:B,0),1),1),"")="",IF(IFERROR(FIND("FECHA PEUA",INDEX(DATOS!BS:BS,MATCH(CHECKLIST!B768,DATOS!B:B,0),1),1),"")="",IF(IFERROR(FIND("FIRMA",INDEX(DATOS!BS:BS,MATCH(CHECKLIST!B768,DATOS!B:B,0),1),1),"")="","","FIRMA"),"PEUA"),"BAJA"),"FINADO"),"X")</f>
        <v/>
      </c>
      <c r="H768" s="18" t="str">
        <f>IF(IFERROR(FIND(H$13,INDEX(DATOS!BS:BS,MATCH(CHECKLIST!B768,DATOS!B:B,0),1),1),"")="",IF(IFERROR(FIND("VENCIDA",INDEX(DATOS!AC:AC,MATCH(CHECKLIST!B768,DATOS!B:B,0),1),1),"")="","","VENCIDO"),"X")</f>
        <v/>
      </c>
      <c r="I768" s="18" t="str">
        <f>IF(IFERROR(FIND(I$13,INDEX(DATOS!BS:BS,MATCH(CHECKLIST!B768,DATOS!B:B,0),1),1),"")="","","X")</f>
        <v/>
      </c>
      <c r="J768" s="18" t="str">
        <f>IF(IFERROR(FIND(J$13,INDEX(DATOS!BS:BS,MATCH(CHECKLIST!B768,DATOS!B:B,0),1),1),"")="","","X")</f>
        <v/>
      </c>
      <c r="K768" s="18" t="str">
        <f>IF(IFERROR(FIND(K$13,INDEX(DATOS!BS:BS,MATCH(CHECKLIST!B768,DATOS!B:B,0),1),1),"")="","","X")</f>
        <v/>
      </c>
      <c r="L768" s="18" t="str">
        <f>IF(IFERROR(FIND(L$13,INDEX(DATOS!BS:BS,MATCH(CHECKLIST!B768,DATOS!B:B,0),1),1),"")="","","X")</f>
        <v/>
      </c>
      <c r="M768" s="18" t="str">
        <f>IF(IFERROR(FIND(M$13,INDEX(DATOS!BS:BS,MATCH(CHECKLIST!B768,DATOS!B:B,0),1),1),"")="","","X")</f>
        <v/>
      </c>
      <c r="N768" s="50" t="str">
        <f ca="1">IFERROR(IF(INDEX(DATOS!K:K,MATCH(CHECKLIST!B768,DATOS!B:B,0),1)="","X",IF(INDEX(DATOS!K:K,MATCH(CHECKLIST!B768,DATOS!B:B,0),1)&gt;YEAR(TODAY())-1,"","VENCIDA")),"")</f>
        <v/>
      </c>
      <c r="P768" s="18" t="str">
        <f>IF(B768="","",IF(IFERROR(FIND(P$13,INDEX(DATOS!BS:BS,MATCH(CHECKLIST!B768,DATOS!B:B,0),1),1),"")="","","X"))</f>
        <v/>
      </c>
      <c r="Q768" s="18" t="str">
        <f>IF(B768="","",IF(IFERROR(FIND(Q$13,INDEX(DATOS!BS:BS,MATCH(CHECKLIST!B768,DATOS!B:B,0),1),1),"")="","","X"))</f>
        <v/>
      </c>
      <c r="S768">
        <f t="shared" si="37"/>
        <v>0</v>
      </c>
      <c r="U768" t="str">
        <f t="shared" si="35"/>
        <v/>
      </c>
      <c r="V768" t="str">
        <f t="shared" si="36"/>
        <v/>
      </c>
    </row>
    <row r="769" spans="1:22" x14ac:dyDescent="0.25">
      <c r="A769" s="13">
        <v>756</v>
      </c>
      <c r="B769" t="str">
        <f>IFERROR(INDEX(DATOS!B:B,MATCH(CHECKLIST!A769,DATOS!BM:BM,0),1),"")</f>
        <v/>
      </c>
      <c r="C769" t="str">
        <f>IFERROR(INDEX(DATOS!I:I,MATCH(CHECKLIST!A769,DATOS!BM:BM,0),1),"")</f>
        <v/>
      </c>
      <c r="D769" t="str">
        <f>IFERROR(INDEX(DATOS!R:R,MATCH(CHECKLIST!E769,DATOS!F:F,0),1),"")</f>
        <v/>
      </c>
      <c r="E769" s="17" t="str">
        <f>IFERROR(INDEX(DATOS!F:F,MATCH(CHECKLIST!A769,DATOS!BM:BM,0),1),"")</f>
        <v/>
      </c>
      <c r="F769" s="14" t="str">
        <f t="shared" si="34"/>
        <v/>
      </c>
      <c r="G769" s="18" t="str">
        <f>IF(IFERROR(FIND(G$13,INDEX(DATOS!BS:BS,MATCH(CHECKLIST!B769,DATOS!B:B,0),1),1),"")="",IF(IFERROR(FIND("FINADO",INDEX(DATOS!BS:BS,MATCH(CHECKLIST!B769,DATOS!B:B,0),1),1),"")="",IF(IFERROR(FIND("BAJA",INDEX(DATOS!BS:BS,MATCH(CHECKLIST!B769,DATOS!B:B,0),1),1),"")="",IF(IFERROR(FIND("FECHA PEUA",INDEX(DATOS!BS:BS,MATCH(CHECKLIST!B769,DATOS!B:B,0),1),1),"")="",IF(IFERROR(FIND("FIRMA",INDEX(DATOS!BS:BS,MATCH(CHECKLIST!B769,DATOS!B:B,0),1),1),"")="","","FIRMA"),"PEUA"),"BAJA"),"FINADO"),"X")</f>
        <v/>
      </c>
      <c r="H769" s="18" t="str">
        <f>IF(IFERROR(FIND(H$13,INDEX(DATOS!BS:BS,MATCH(CHECKLIST!B769,DATOS!B:B,0),1),1),"")="",IF(IFERROR(FIND("VENCIDA",INDEX(DATOS!AC:AC,MATCH(CHECKLIST!B769,DATOS!B:B,0),1),1),"")="","","VENCIDO"),"X")</f>
        <v/>
      </c>
      <c r="I769" s="18" t="str">
        <f>IF(IFERROR(FIND(I$13,INDEX(DATOS!BS:BS,MATCH(CHECKLIST!B769,DATOS!B:B,0),1),1),"")="","","X")</f>
        <v/>
      </c>
      <c r="J769" s="18" t="str">
        <f>IF(IFERROR(FIND(J$13,INDEX(DATOS!BS:BS,MATCH(CHECKLIST!B769,DATOS!B:B,0),1),1),"")="","","X")</f>
        <v/>
      </c>
      <c r="K769" s="18" t="str">
        <f>IF(IFERROR(FIND(K$13,INDEX(DATOS!BS:BS,MATCH(CHECKLIST!B769,DATOS!B:B,0),1),1),"")="","","X")</f>
        <v/>
      </c>
      <c r="L769" s="18" t="str">
        <f>IF(IFERROR(FIND(L$13,INDEX(DATOS!BS:BS,MATCH(CHECKLIST!B769,DATOS!B:B,0),1),1),"")="","","X")</f>
        <v/>
      </c>
      <c r="M769" s="18" t="str">
        <f>IF(IFERROR(FIND(M$13,INDEX(DATOS!BS:BS,MATCH(CHECKLIST!B769,DATOS!B:B,0),1),1),"")="","","X")</f>
        <v/>
      </c>
      <c r="N769" s="50" t="str">
        <f ca="1">IFERROR(IF(INDEX(DATOS!K:K,MATCH(CHECKLIST!B769,DATOS!B:B,0),1)="","X",IF(INDEX(DATOS!K:K,MATCH(CHECKLIST!B769,DATOS!B:B,0),1)&gt;YEAR(TODAY())-1,"","VENCIDA")),"")</f>
        <v/>
      </c>
      <c r="P769" s="18" t="str">
        <f>IF(B769="","",IF(IFERROR(FIND(P$13,INDEX(DATOS!BS:BS,MATCH(CHECKLIST!B769,DATOS!B:B,0),1),1),"")="","","X"))</f>
        <v/>
      </c>
      <c r="Q769" s="18" t="str">
        <f>IF(B769="","",IF(IFERROR(FIND(Q$13,INDEX(DATOS!BS:BS,MATCH(CHECKLIST!B769,DATOS!B:B,0),1),1),"")="","","X"))</f>
        <v/>
      </c>
      <c r="R769" t="str">
        <f>IF(B769="","",1)</f>
        <v/>
      </c>
      <c r="S769" t="str">
        <f t="shared" si="37"/>
        <v/>
      </c>
      <c r="U769" t="str">
        <f t="shared" si="35"/>
        <v/>
      </c>
      <c r="V769" t="str">
        <f t="shared" si="36"/>
        <v/>
      </c>
    </row>
    <row r="770" spans="1:22" x14ac:dyDescent="0.25">
      <c r="A770" s="13">
        <v>757</v>
      </c>
      <c r="B770" t="str">
        <f>IFERROR(INDEX(DATOS!B:B,MATCH(CHECKLIST!A770,DATOS!BM:BM,0),1),"")</f>
        <v/>
      </c>
      <c r="C770" t="str">
        <f>IFERROR(INDEX(DATOS!I:I,MATCH(CHECKLIST!A770,DATOS!BM:BM,0),1),"")</f>
        <v/>
      </c>
      <c r="D770" t="str">
        <f>IFERROR(INDEX(DATOS!R:R,MATCH(CHECKLIST!E770,DATOS!F:F,0),1),"")</f>
        <v/>
      </c>
      <c r="E770" s="17" t="str">
        <f>IFERROR(INDEX(DATOS!F:F,MATCH(CHECKLIST!A770,DATOS!BM:BM,0),1),"")</f>
        <v/>
      </c>
      <c r="F770" s="14" t="str">
        <f t="shared" si="34"/>
        <v/>
      </c>
      <c r="G770" s="18" t="str">
        <f>IF(IFERROR(FIND(G$13,INDEX(DATOS!BS:BS,MATCH(CHECKLIST!B770,DATOS!B:B,0),1),1),"")="",IF(IFERROR(FIND("FINADO",INDEX(DATOS!BS:BS,MATCH(CHECKLIST!B770,DATOS!B:B,0),1),1),"")="",IF(IFERROR(FIND("BAJA",INDEX(DATOS!BS:BS,MATCH(CHECKLIST!B770,DATOS!B:B,0),1),1),"")="",IF(IFERROR(FIND("FECHA PEUA",INDEX(DATOS!BS:BS,MATCH(CHECKLIST!B770,DATOS!B:B,0),1),1),"")="",IF(IFERROR(FIND("FIRMA",INDEX(DATOS!BS:BS,MATCH(CHECKLIST!B770,DATOS!B:B,0),1),1),"")="","","FIRMA"),"PEUA"),"BAJA"),"FINADO"),"X")</f>
        <v/>
      </c>
      <c r="H770" s="18" t="str">
        <f>IF(IFERROR(FIND(H$13,INDEX(DATOS!BS:BS,MATCH(CHECKLIST!B770,DATOS!B:B,0),1),1),"")="",IF(IFERROR(FIND("VENCIDA",INDEX(DATOS!AC:AC,MATCH(CHECKLIST!B770,DATOS!B:B,0),1),1),"")="","","VENCIDO"),"X")</f>
        <v/>
      </c>
      <c r="I770" s="18" t="str">
        <f>IF(IFERROR(FIND(I$13,INDEX(DATOS!BS:BS,MATCH(CHECKLIST!B770,DATOS!B:B,0),1),1),"")="","","X")</f>
        <v/>
      </c>
      <c r="J770" s="18" t="str">
        <f>IF(IFERROR(FIND(J$13,INDEX(DATOS!BS:BS,MATCH(CHECKLIST!B770,DATOS!B:B,0),1),1),"")="","","X")</f>
        <v/>
      </c>
      <c r="K770" s="18" t="str">
        <f>IF(IFERROR(FIND(K$13,INDEX(DATOS!BS:BS,MATCH(CHECKLIST!B770,DATOS!B:B,0),1),1),"")="","","X")</f>
        <v/>
      </c>
      <c r="L770" s="18" t="str">
        <f>IF(IFERROR(FIND(L$13,INDEX(DATOS!BS:BS,MATCH(CHECKLIST!B770,DATOS!B:B,0),1),1),"")="","","X")</f>
        <v/>
      </c>
      <c r="M770" s="18" t="str">
        <f>IF(IFERROR(FIND(M$13,INDEX(DATOS!BS:BS,MATCH(CHECKLIST!B770,DATOS!B:B,0),1),1),"")="","","X")</f>
        <v/>
      </c>
      <c r="N770" s="50" t="str">
        <f ca="1">IFERROR(IF(INDEX(DATOS!K:K,MATCH(CHECKLIST!B770,DATOS!B:B,0),1)="","X",IF(INDEX(DATOS!K:K,MATCH(CHECKLIST!B770,DATOS!B:B,0),1)&gt;YEAR(TODAY())-1,"","VENCIDA")),"")</f>
        <v/>
      </c>
      <c r="P770" s="18" t="str">
        <f>IF(B770="","",IF(IFERROR(FIND(P$13,INDEX(DATOS!BS:BS,MATCH(CHECKLIST!B770,DATOS!B:B,0),1),1),"")="","","X"))</f>
        <v/>
      </c>
      <c r="Q770" s="18" t="str">
        <f>IF(B770="","",IF(IFERROR(FIND(Q$13,INDEX(DATOS!BS:BS,MATCH(CHECKLIST!B770,DATOS!B:B,0),1),1),"")="","","X"))</f>
        <v/>
      </c>
      <c r="S770">
        <f t="shared" si="37"/>
        <v>0</v>
      </c>
      <c r="U770" t="str">
        <f t="shared" si="35"/>
        <v/>
      </c>
      <c r="V770" t="str">
        <f t="shared" si="36"/>
        <v/>
      </c>
    </row>
    <row r="771" spans="1:22" x14ac:dyDescent="0.25">
      <c r="A771" s="13">
        <v>758</v>
      </c>
      <c r="B771" t="str">
        <f>IFERROR(INDEX(DATOS!B:B,MATCH(CHECKLIST!A771,DATOS!BM:BM,0),1),"")</f>
        <v/>
      </c>
      <c r="C771" t="str">
        <f>IFERROR(INDEX(DATOS!I:I,MATCH(CHECKLIST!A771,DATOS!BM:BM,0),1),"")</f>
        <v/>
      </c>
      <c r="D771" t="str">
        <f>IFERROR(INDEX(DATOS!R:R,MATCH(CHECKLIST!E771,DATOS!F:F,0),1),"")</f>
        <v/>
      </c>
      <c r="E771" s="17" t="str">
        <f>IFERROR(INDEX(DATOS!F:F,MATCH(CHECKLIST!A771,DATOS!BM:BM,0),1),"")</f>
        <v/>
      </c>
      <c r="F771" s="14" t="str">
        <f t="shared" si="34"/>
        <v/>
      </c>
      <c r="G771" s="18" t="str">
        <f>IF(IFERROR(FIND(G$13,INDEX(DATOS!BS:BS,MATCH(CHECKLIST!B771,DATOS!B:B,0),1),1),"")="",IF(IFERROR(FIND("FINADO",INDEX(DATOS!BS:BS,MATCH(CHECKLIST!B771,DATOS!B:B,0),1),1),"")="",IF(IFERROR(FIND("BAJA",INDEX(DATOS!BS:BS,MATCH(CHECKLIST!B771,DATOS!B:B,0),1),1),"")="",IF(IFERROR(FIND("FECHA PEUA",INDEX(DATOS!BS:BS,MATCH(CHECKLIST!B771,DATOS!B:B,0),1),1),"")="",IF(IFERROR(FIND("FIRMA",INDEX(DATOS!BS:BS,MATCH(CHECKLIST!B771,DATOS!B:B,0),1),1),"")="","","FIRMA"),"PEUA"),"BAJA"),"FINADO"),"X")</f>
        <v/>
      </c>
      <c r="H771" s="18" t="str">
        <f>IF(IFERROR(FIND(H$13,INDEX(DATOS!BS:BS,MATCH(CHECKLIST!B771,DATOS!B:B,0),1),1),"")="",IF(IFERROR(FIND("VENCIDA",INDEX(DATOS!AC:AC,MATCH(CHECKLIST!B771,DATOS!B:B,0),1),1),"")="","","VENCIDO"),"X")</f>
        <v/>
      </c>
      <c r="I771" s="18" t="str">
        <f>IF(IFERROR(FIND(I$13,INDEX(DATOS!BS:BS,MATCH(CHECKLIST!B771,DATOS!B:B,0),1),1),"")="","","X")</f>
        <v/>
      </c>
      <c r="J771" s="18" t="str">
        <f>IF(IFERROR(FIND(J$13,INDEX(DATOS!BS:BS,MATCH(CHECKLIST!B771,DATOS!B:B,0),1),1),"")="","","X")</f>
        <v/>
      </c>
      <c r="K771" s="18" t="str">
        <f>IF(IFERROR(FIND(K$13,INDEX(DATOS!BS:BS,MATCH(CHECKLIST!B771,DATOS!B:B,0),1),1),"")="","","X")</f>
        <v/>
      </c>
      <c r="L771" s="18" t="str">
        <f>IF(IFERROR(FIND(L$13,INDEX(DATOS!BS:BS,MATCH(CHECKLIST!B771,DATOS!B:B,0),1),1),"")="","","X")</f>
        <v/>
      </c>
      <c r="M771" s="18" t="str">
        <f>IF(IFERROR(FIND(M$13,INDEX(DATOS!BS:BS,MATCH(CHECKLIST!B771,DATOS!B:B,0),1),1),"")="","","X")</f>
        <v/>
      </c>
      <c r="N771" s="50" t="str">
        <f ca="1">IFERROR(IF(INDEX(DATOS!K:K,MATCH(CHECKLIST!B771,DATOS!B:B,0),1)="","X",IF(INDEX(DATOS!K:K,MATCH(CHECKLIST!B771,DATOS!B:B,0),1)&gt;YEAR(TODAY())-1,"","VENCIDA")),"")</f>
        <v/>
      </c>
      <c r="P771" s="18" t="str">
        <f>IF(B771="","",IF(IFERROR(FIND(P$13,INDEX(DATOS!BS:BS,MATCH(CHECKLIST!B771,DATOS!B:B,0),1),1),"")="","","X"))</f>
        <v/>
      </c>
      <c r="Q771" s="18" t="str">
        <f>IF(B771="","",IF(IFERROR(FIND(Q$13,INDEX(DATOS!BS:BS,MATCH(CHECKLIST!B771,DATOS!B:B,0),1),1),"")="","","X"))</f>
        <v/>
      </c>
      <c r="R771" t="str">
        <f>IF(B771="","",1)</f>
        <v/>
      </c>
      <c r="S771" t="str">
        <f t="shared" si="37"/>
        <v/>
      </c>
      <c r="U771" t="str">
        <f t="shared" si="35"/>
        <v/>
      </c>
      <c r="V771" t="str">
        <f t="shared" si="36"/>
        <v/>
      </c>
    </row>
    <row r="772" spans="1:22" x14ac:dyDescent="0.25">
      <c r="A772" s="13">
        <v>759</v>
      </c>
      <c r="B772" t="str">
        <f>IFERROR(INDEX(DATOS!B:B,MATCH(CHECKLIST!A772,DATOS!BM:BM,0),1),"")</f>
        <v/>
      </c>
      <c r="C772" t="str">
        <f>IFERROR(INDEX(DATOS!I:I,MATCH(CHECKLIST!A772,DATOS!BM:BM,0),1),"")</f>
        <v/>
      </c>
      <c r="D772" t="str">
        <f>IFERROR(INDEX(DATOS!R:R,MATCH(CHECKLIST!E772,DATOS!F:F,0),1),"")</f>
        <v/>
      </c>
      <c r="E772" s="17" t="str">
        <f>IFERROR(INDEX(DATOS!F:F,MATCH(CHECKLIST!A772,DATOS!BM:BM,0),1),"")</f>
        <v/>
      </c>
      <c r="F772" s="14" t="str">
        <f t="shared" si="34"/>
        <v/>
      </c>
      <c r="G772" s="18" t="str">
        <f>IF(IFERROR(FIND(G$13,INDEX(DATOS!BS:BS,MATCH(CHECKLIST!B772,DATOS!B:B,0),1),1),"")="",IF(IFERROR(FIND("FINADO",INDEX(DATOS!BS:BS,MATCH(CHECKLIST!B772,DATOS!B:B,0),1),1),"")="",IF(IFERROR(FIND("BAJA",INDEX(DATOS!BS:BS,MATCH(CHECKLIST!B772,DATOS!B:B,0),1),1),"")="",IF(IFERROR(FIND("FECHA PEUA",INDEX(DATOS!BS:BS,MATCH(CHECKLIST!B772,DATOS!B:B,0),1),1),"")="",IF(IFERROR(FIND("FIRMA",INDEX(DATOS!BS:BS,MATCH(CHECKLIST!B772,DATOS!B:B,0),1),1),"")="","","FIRMA"),"PEUA"),"BAJA"),"FINADO"),"X")</f>
        <v/>
      </c>
      <c r="H772" s="18" t="str">
        <f>IF(IFERROR(FIND(H$13,INDEX(DATOS!BS:BS,MATCH(CHECKLIST!B772,DATOS!B:B,0),1),1),"")="",IF(IFERROR(FIND("VENCIDA",INDEX(DATOS!AC:AC,MATCH(CHECKLIST!B772,DATOS!B:B,0),1),1),"")="","","VENCIDO"),"X")</f>
        <v/>
      </c>
      <c r="I772" s="18" t="str">
        <f>IF(IFERROR(FIND(I$13,INDEX(DATOS!BS:BS,MATCH(CHECKLIST!B772,DATOS!B:B,0),1),1),"")="","","X")</f>
        <v/>
      </c>
      <c r="J772" s="18" t="str">
        <f>IF(IFERROR(FIND(J$13,INDEX(DATOS!BS:BS,MATCH(CHECKLIST!B772,DATOS!B:B,0),1),1),"")="","","X")</f>
        <v/>
      </c>
      <c r="K772" s="18" t="str">
        <f>IF(IFERROR(FIND(K$13,INDEX(DATOS!BS:BS,MATCH(CHECKLIST!B772,DATOS!B:B,0),1),1),"")="","","X")</f>
        <v/>
      </c>
      <c r="L772" s="18" t="str">
        <f>IF(IFERROR(FIND(L$13,INDEX(DATOS!BS:BS,MATCH(CHECKLIST!B772,DATOS!B:B,0),1),1),"")="","","X")</f>
        <v/>
      </c>
      <c r="M772" s="18" t="str">
        <f>IF(IFERROR(FIND(M$13,INDEX(DATOS!BS:BS,MATCH(CHECKLIST!B772,DATOS!B:B,0),1),1),"")="","","X")</f>
        <v/>
      </c>
      <c r="N772" s="50" t="str">
        <f ca="1">IFERROR(IF(INDEX(DATOS!K:K,MATCH(CHECKLIST!B772,DATOS!B:B,0),1)="","X",IF(INDEX(DATOS!K:K,MATCH(CHECKLIST!B772,DATOS!B:B,0),1)&gt;YEAR(TODAY())-1,"","VENCIDA")),"")</f>
        <v/>
      </c>
      <c r="P772" s="18" t="str">
        <f>IF(B772="","",IF(IFERROR(FIND(P$13,INDEX(DATOS!BS:BS,MATCH(CHECKLIST!B772,DATOS!B:B,0),1),1),"")="","","X"))</f>
        <v/>
      </c>
      <c r="Q772" s="18" t="str">
        <f>IF(B772="","",IF(IFERROR(FIND(Q$13,INDEX(DATOS!BS:BS,MATCH(CHECKLIST!B772,DATOS!B:B,0),1),1),"")="","","X"))</f>
        <v/>
      </c>
      <c r="S772">
        <f t="shared" si="37"/>
        <v>0</v>
      </c>
      <c r="U772" t="str">
        <f t="shared" si="35"/>
        <v/>
      </c>
      <c r="V772" t="str">
        <f t="shared" si="36"/>
        <v/>
      </c>
    </row>
    <row r="773" spans="1:22" x14ac:dyDescent="0.25">
      <c r="A773" s="13">
        <v>760</v>
      </c>
      <c r="B773" t="str">
        <f>IFERROR(INDEX(DATOS!B:B,MATCH(CHECKLIST!A773,DATOS!BM:BM,0),1),"")</f>
        <v/>
      </c>
      <c r="C773" t="str">
        <f>IFERROR(INDEX(DATOS!I:I,MATCH(CHECKLIST!A773,DATOS!BM:BM,0),1),"")</f>
        <v/>
      </c>
      <c r="D773" t="str">
        <f>IFERROR(INDEX(DATOS!R:R,MATCH(CHECKLIST!E773,DATOS!F:F,0),1),"")</f>
        <v/>
      </c>
      <c r="E773" s="17" t="str">
        <f>IFERROR(INDEX(DATOS!F:F,MATCH(CHECKLIST!A773,DATOS!BM:BM,0),1),"")</f>
        <v/>
      </c>
      <c r="F773" s="14" t="str">
        <f t="shared" si="34"/>
        <v/>
      </c>
      <c r="G773" s="18" t="str">
        <f>IF(IFERROR(FIND(G$13,INDEX(DATOS!BS:BS,MATCH(CHECKLIST!B773,DATOS!B:B,0),1),1),"")="",IF(IFERROR(FIND("FINADO",INDEX(DATOS!BS:BS,MATCH(CHECKLIST!B773,DATOS!B:B,0),1),1),"")="",IF(IFERROR(FIND("BAJA",INDEX(DATOS!BS:BS,MATCH(CHECKLIST!B773,DATOS!B:B,0),1),1),"")="",IF(IFERROR(FIND("FECHA PEUA",INDEX(DATOS!BS:BS,MATCH(CHECKLIST!B773,DATOS!B:B,0),1),1),"")="",IF(IFERROR(FIND("FIRMA",INDEX(DATOS!BS:BS,MATCH(CHECKLIST!B773,DATOS!B:B,0),1),1),"")="","","FIRMA"),"PEUA"),"BAJA"),"FINADO"),"X")</f>
        <v/>
      </c>
      <c r="H773" s="18" t="str">
        <f>IF(IFERROR(FIND(H$13,INDEX(DATOS!BS:BS,MATCH(CHECKLIST!B773,DATOS!B:B,0),1),1),"")="",IF(IFERROR(FIND("VENCIDA",INDEX(DATOS!AC:AC,MATCH(CHECKLIST!B773,DATOS!B:B,0),1),1),"")="","","VENCIDO"),"X")</f>
        <v/>
      </c>
      <c r="I773" s="18" t="str">
        <f>IF(IFERROR(FIND(I$13,INDEX(DATOS!BS:BS,MATCH(CHECKLIST!B773,DATOS!B:B,0),1),1),"")="","","X")</f>
        <v/>
      </c>
      <c r="J773" s="18" t="str">
        <f>IF(IFERROR(FIND(J$13,INDEX(DATOS!BS:BS,MATCH(CHECKLIST!B773,DATOS!B:B,0),1),1),"")="","","X")</f>
        <v/>
      </c>
      <c r="K773" s="18" t="str">
        <f>IF(IFERROR(FIND(K$13,INDEX(DATOS!BS:BS,MATCH(CHECKLIST!B773,DATOS!B:B,0),1),1),"")="","","X")</f>
        <v/>
      </c>
      <c r="L773" s="18" t="str">
        <f>IF(IFERROR(FIND(L$13,INDEX(DATOS!BS:BS,MATCH(CHECKLIST!B773,DATOS!B:B,0),1),1),"")="","","X")</f>
        <v/>
      </c>
      <c r="M773" s="18" t="str">
        <f>IF(IFERROR(FIND(M$13,INDEX(DATOS!BS:BS,MATCH(CHECKLIST!B773,DATOS!B:B,0),1),1),"")="","","X")</f>
        <v/>
      </c>
      <c r="N773" s="50" t="str">
        <f ca="1">IFERROR(IF(INDEX(DATOS!K:K,MATCH(CHECKLIST!B773,DATOS!B:B,0),1)="","X",IF(INDEX(DATOS!K:K,MATCH(CHECKLIST!B773,DATOS!B:B,0),1)&gt;YEAR(TODAY())-1,"","VENCIDA")),"")</f>
        <v/>
      </c>
      <c r="P773" s="18" t="str">
        <f>IF(B773="","",IF(IFERROR(FIND(P$13,INDEX(DATOS!BS:BS,MATCH(CHECKLIST!B773,DATOS!B:B,0),1),1),"")="","","X"))</f>
        <v/>
      </c>
      <c r="Q773" s="18" t="str">
        <f>IF(B773="","",IF(IFERROR(FIND(Q$13,INDEX(DATOS!BS:BS,MATCH(CHECKLIST!B773,DATOS!B:B,0),1),1),"")="","","X"))</f>
        <v/>
      </c>
      <c r="R773" t="str">
        <f>IF(B773="","",1)</f>
        <v/>
      </c>
      <c r="S773" t="str">
        <f t="shared" si="37"/>
        <v/>
      </c>
      <c r="U773" t="str">
        <f t="shared" si="35"/>
        <v/>
      </c>
      <c r="V773" t="str">
        <f t="shared" si="36"/>
        <v/>
      </c>
    </row>
    <row r="774" spans="1:22" x14ac:dyDescent="0.25">
      <c r="A774" s="13">
        <v>761</v>
      </c>
      <c r="B774" t="str">
        <f>IFERROR(INDEX(DATOS!B:B,MATCH(CHECKLIST!A774,DATOS!BM:BM,0),1),"")</f>
        <v/>
      </c>
      <c r="C774" t="str">
        <f>IFERROR(INDEX(DATOS!I:I,MATCH(CHECKLIST!A774,DATOS!BM:BM,0),1),"")</f>
        <v/>
      </c>
      <c r="D774" t="str">
        <f>IFERROR(INDEX(DATOS!R:R,MATCH(CHECKLIST!E774,DATOS!F:F,0),1),"")</f>
        <v/>
      </c>
      <c r="E774" s="17" t="str">
        <f>IFERROR(INDEX(DATOS!F:F,MATCH(CHECKLIST!A774,DATOS!BM:BM,0),1),"")</f>
        <v/>
      </c>
      <c r="F774" s="14" t="str">
        <f t="shared" si="34"/>
        <v/>
      </c>
      <c r="G774" s="18" t="str">
        <f>IF(IFERROR(FIND(G$13,INDEX(DATOS!BS:BS,MATCH(CHECKLIST!B774,DATOS!B:B,0),1),1),"")="",IF(IFERROR(FIND("FINADO",INDEX(DATOS!BS:BS,MATCH(CHECKLIST!B774,DATOS!B:B,0),1),1),"")="",IF(IFERROR(FIND("BAJA",INDEX(DATOS!BS:BS,MATCH(CHECKLIST!B774,DATOS!B:B,0),1),1),"")="",IF(IFERROR(FIND("FECHA PEUA",INDEX(DATOS!BS:BS,MATCH(CHECKLIST!B774,DATOS!B:B,0),1),1),"")="",IF(IFERROR(FIND("FIRMA",INDEX(DATOS!BS:BS,MATCH(CHECKLIST!B774,DATOS!B:B,0),1),1),"")="","","FIRMA"),"PEUA"),"BAJA"),"FINADO"),"X")</f>
        <v/>
      </c>
      <c r="H774" s="18" t="str">
        <f>IF(IFERROR(FIND(H$13,INDEX(DATOS!BS:BS,MATCH(CHECKLIST!B774,DATOS!B:B,0),1),1),"")="",IF(IFERROR(FIND("VENCIDA",INDEX(DATOS!AC:AC,MATCH(CHECKLIST!B774,DATOS!B:B,0),1),1),"")="","","VENCIDO"),"X")</f>
        <v/>
      </c>
      <c r="I774" s="18" t="str">
        <f>IF(IFERROR(FIND(I$13,INDEX(DATOS!BS:BS,MATCH(CHECKLIST!B774,DATOS!B:B,0),1),1),"")="","","X")</f>
        <v/>
      </c>
      <c r="J774" s="18" t="str">
        <f>IF(IFERROR(FIND(J$13,INDEX(DATOS!BS:BS,MATCH(CHECKLIST!B774,DATOS!B:B,0),1),1),"")="","","X")</f>
        <v/>
      </c>
      <c r="K774" s="18" t="str">
        <f>IF(IFERROR(FIND(K$13,INDEX(DATOS!BS:BS,MATCH(CHECKLIST!B774,DATOS!B:B,0),1),1),"")="","","X")</f>
        <v/>
      </c>
      <c r="L774" s="18" t="str">
        <f>IF(IFERROR(FIND(L$13,INDEX(DATOS!BS:BS,MATCH(CHECKLIST!B774,DATOS!B:B,0),1),1),"")="","","X")</f>
        <v/>
      </c>
      <c r="M774" s="18" t="str">
        <f>IF(IFERROR(FIND(M$13,INDEX(DATOS!BS:BS,MATCH(CHECKLIST!B774,DATOS!B:B,0),1),1),"")="","","X")</f>
        <v/>
      </c>
      <c r="N774" s="50" t="str">
        <f ca="1">IFERROR(IF(INDEX(DATOS!K:K,MATCH(CHECKLIST!B774,DATOS!B:B,0),1)="","X",IF(INDEX(DATOS!K:K,MATCH(CHECKLIST!B774,DATOS!B:B,0),1)&gt;YEAR(TODAY())-1,"","VENCIDA")),"")</f>
        <v/>
      </c>
      <c r="P774" s="18" t="str">
        <f>IF(B774="","",IF(IFERROR(FIND(P$13,INDEX(DATOS!BS:BS,MATCH(CHECKLIST!B774,DATOS!B:B,0),1),1),"")="","","X"))</f>
        <v/>
      </c>
      <c r="Q774" s="18" t="str">
        <f>IF(B774="","",IF(IFERROR(FIND(Q$13,INDEX(DATOS!BS:BS,MATCH(CHECKLIST!B774,DATOS!B:B,0),1),1),"")="","","X"))</f>
        <v/>
      </c>
      <c r="S774">
        <f t="shared" si="37"/>
        <v>0</v>
      </c>
      <c r="U774" t="str">
        <f t="shared" si="35"/>
        <v/>
      </c>
      <c r="V774" t="str">
        <f t="shared" si="36"/>
        <v/>
      </c>
    </row>
    <row r="775" spans="1:22" x14ac:dyDescent="0.25">
      <c r="A775" s="13">
        <v>762</v>
      </c>
      <c r="B775" t="str">
        <f>IFERROR(INDEX(DATOS!B:B,MATCH(CHECKLIST!A775,DATOS!BM:BM,0),1),"")</f>
        <v/>
      </c>
      <c r="C775" t="str">
        <f>IFERROR(INDEX(DATOS!I:I,MATCH(CHECKLIST!A775,DATOS!BM:BM,0),1),"")</f>
        <v/>
      </c>
      <c r="D775" t="str">
        <f>IFERROR(INDEX(DATOS!R:R,MATCH(CHECKLIST!E775,DATOS!F:F,0),1),"")</f>
        <v/>
      </c>
      <c r="E775" s="17" t="str">
        <f>IFERROR(INDEX(DATOS!F:F,MATCH(CHECKLIST!A775,DATOS!BM:BM,0),1),"")</f>
        <v/>
      </c>
      <c r="F775" s="14" t="str">
        <f t="shared" si="34"/>
        <v/>
      </c>
      <c r="G775" s="18" t="str">
        <f>IF(IFERROR(FIND(G$13,INDEX(DATOS!BS:BS,MATCH(CHECKLIST!B775,DATOS!B:B,0),1),1),"")="",IF(IFERROR(FIND("FINADO",INDEX(DATOS!BS:BS,MATCH(CHECKLIST!B775,DATOS!B:B,0),1),1),"")="",IF(IFERROR(FIND("BAJA",INDEX(DATOS!BS:BS,MATCH(CHECKLIST!B775,DATOS!B:B,0),1),1),"")="",IF(IFERROR(FIND("FECHA PEUA",INDEX(DATOS!BS:BS,MATCH(CHECKLIST!B775,DATOS!B:B,0),1),1),"")="",IF(IFERROR(FIND("FIRMA",INDEX(DATOS!BS:BS,MATCH(CHECKLIST!B775,DATOS!B:B,0),1),1),"")="","","FIRMA"),"PEUA"),"BAJA"),"FINADO"),"X")</f>
        <v/>
      </c>
      <c r="H775" s="18" t="str">
        <f>IF(IFERROR(FIND(H$13,INDEX(DATOS!BS:BS,MATCH(CHECKLIST!B775,DATOS!B:B,0),1),1),"")="",IF(IFERROR(FIND("VENCIDA",INDEX(DATOS!AC:AC,MATCH(CHECKLIST!B775,DATOS!B:B,0),1),1),"")="","","VENCIDO"),"X")</f>
        <v/>
      </c>
      <c r="I775" s="18" t="str">
        <f>IF(IFERROR(FIND(I$13,INDEX(DATOS!BS:BS,MATCH(CHECKLIST!B775,DATOS!B:B,0),1),1),"")="","","X")</f>
        <v/>
      </c>
      <c r="J775" s="18" t="str">
        <f>IF(IFERROR(FIND(J$13,INDEX(DATOS!BS:BS,MATCH(CHECKLIST!B775,DATOS!B:B,0),1),1),"")="","","X")</f>
        <v/>
      </c>
      <c r="K775" s="18" t="str">
        <f>IF(IFERROR(FIND(K$13,INDEX(DATOS!BS:BS,MATCH(CHECKLIST!B775,DATOS!B:B,0),1),1),"")="","","X")</f>
        <v/>
      </c>
      <c r="L775" s="18" t="str">
        <f>IF(IFERROR(FIND(L$13,INDEX(DATOS!BS:BS,MATCH(CHECKLIST!B775,DATOS!B:B,0),1),1),"")="","","X")</f>
        <v/>
      </c>
      <c r="M775" s="18" t="str">
        <f>IF(IFERROR(FIND(M$13,INDEX(DATOS!BS:BS,MATCH(CHECKLIST!B775,DATOS!B:B,0),1),1),"")="","","X")</f>
        <v/>
      </c>
      <c r="N775" s="50" t="str">
        <f ca="1">IFERROR(IF(INDEX(DATOS!K:K,MATCH(CHECKLIST!B775,DATOS!B:B,0),1)="","X",IF(INDEX(DATOS!K:K,MATCH(CHECKLIST!B775,DATOS!B:B,0),1)&gt;YEAR(TODAY())-1,"","VENCIDA")),"")</f>
        <v/>
      </c>
      <c r="P775" s="18" t="str">
        <f>IF(B775="","",IF(IFERROR(FIND(P$13,INDEX(DATOS!BS:BS,MATCH(CHECKLIST!B775,DATOS!B:B,0),1),1),"")="","","X"))</f>
        <v/>
      </c>
      <c r="Q775" s="18" t="str">
        <f>IF(B775="","",IF(IFERROR(FIND(Q$13,INDEX(DATOS!BS:BS,MATCH(CHECKLIST!B775,DATOS!B:B,0),1),1),"")="","","X"))</f>
        <v/>
      </c>
      <c r="R775" t="str">
        <f>IF(B775="","",1)</f>
        <v/>
      </c>
      <c r="S775" t="str">
        <f t="shared" si="37"/>
        <v/>
      </c>
      <c r="U775" t="str">
        <f t="shared" si="35"/>
        <v/>
      </c>
      <c r="V775" t="str">
        <f t="shared" si="36"/>
        <v/>
      </c>
    </row>
    <row r="776" spans="1:22" x14ac:dyDescent="0.25">
      <c r="A776" s="13">
        <v>763</v>
      </c>
      <c r="B776" t="str">
        <f>IFERROR(INDEX(DATOS!B:B,MATCH(CHECKLIST!A776,DATOS!BM:BM,0),1),"")</f>
        <v/>
      </c>
      <c r="C776" t="str">
        <f>IFERROR(INDEX(DATOS!I:I,MATCH(CHECKLIST!A776,DATOS!BM:BM,0),1),"")</f>
        <v/>
      </c>
      <c r="D776" t="str">
        <f>IFERROR(INDEX(DATOS!R:R,MATCH(CHECKLIST!E776,DATOS!F:F,0),1),"")</f>
        <v/>
      </c>
      <c r="E776" s="17" t="str">
        <f>IFERROR(INDEX(DATOS!F:F,MATCH(CHECKLIST!A776,DATOS!BM:BM,0),1),"")</f>
        <v/>
      </c>
      <c r="F776" s="14" t="str">
        <f t="shared" si="34"/>
        <v/>
      </c>
      <c r="G776" s="18" t="str">
        <f>IF(IFERROR(FIND(G$13,INDEX(DATOS!BS:BS,MATCH(CHECKLIST!B776,DATOS!B:B,0),1),1),"")="",IF(IFERROR(FIND("FINADO",INDEX(DATOS!BS:BS,MATCH(CHECKLIST!B776,DATOS!B:B,0),1),1),"")="",IF(IFERROR(FIND("BAJA",INDEX(DATOS!BS:BS,MATCH(CHECKLIST!B776,DATOS!B:B,0),1),1),"")="",IF(IFERROR(FIND("FECHA PEUA",INDEX(DATOS!BS:BS,MATCH(CHECKLIST!B776,DATOS!B:B,0),1),1),"")="",IF(IFERROR(FIND("FIRMA",INDEX(DATOS!BS:BS,MATCH(CHECKLIST!B776,DATOS!B:B,0),1),1),"")="","","FIRMA"),"PEUA"),"BAJA"),"FINADO"),"X")</f>
        <v/>
      </c>
      <c r="H776" s="18" t="str">
        <f>IF(IFERROR(FIND(H$13,INDEX(DATOS!BS:BS,MATCH(CHECKLIST!B776,DATOS!B:B,0),1),1),"")="",IF(IFERROR(FIND("VENCIDA",INDEX(DATOS!AC:AC,MATCH(CHECKLIST!B776,DATOS!B:B,0),1),1),"")="","","VENCIDO"),"X")</f>
        <v/>
      </c>
      <c r="I776" s="18" t="str">
        <f>IF(IFERROR(FIND(I$13,INDEX(DATOS!BS:BS,MATCH(CHECKLIST!B776,DATOS!B:B,0),1),1),"")="","","X")</f>
        <v/>
      </c>
      <c r="J776" s="18" t="str">
        <f>IF(IFERROR(FIND(J$13,INDEX(DATOS!BS:BS,MATCH(CHECKLIST!B776,DATOS!B:B,0),1),1),"")="","","X")</f>
        <v/>
      </c>
      <c r="K776" s="18" t="str">
        <f>IF(IFERROR(FIND(K$13,INDEX(DATOS!BS:BS,MATCH(CHECKLIST!B776,DATOS!B:B,0),1),1),"")="","","X")</f>
        <v/>
      </c>
      <c r="L776" s="18" t="str">
        <f>IF(IFERROR(FIND(L$13,INDEX(DATOS!BS:BS,MATCH(CHECKLIST!B776,DATOS!B:B,0),1),1),"")="","","X")</f>
        <v/>
      </c>
      <c r="M776" s="18" t="str">
        <f>IF(IFERROR(FIND(M$13,INDEX(DATOS!BS:BS,MATCH(CHECKLIST!B776,DATOS!B:B,0),1),1),"")="","","X")</f>
        <v/>
      </c>
      <c r="N776" s="50" t="str">
        <f ca="1">IFERROR(IF(INDEX(DATOS!K:K,MATCH(CHECKLIST!B776,DATOS!B:B,0),1)="","X",IF(INDEX(DATOS!K:K,MATCH(CHECKLIST!B776,DATOS!B:B,0),1)&gt;YEAR(TODAY())-1,"","VENCIDA")),"")</f>
        <v/>
      </c>
      <c r="P776" s="18" t="str">
        <f>IF(B776="","",IF(IFERROR(FIND(P$13,INDEX(DATOS!BS:BS,MATCH(CHECKLIST!B776,DATOS!B:B,0),1),1),"")="","","X"))</f>
        <v/>
      </c>
      <c r="Q776" s="18" t="str">
        <f>IF(B776="","",IF(IFERROR(FIND(Q$13,INDEX(DATOS!BS:BS,MATCH(CHECKLIST!B776,DATOS!B:B,0),1),1),"")="","","X"))</f>
        <v/>
      </c>
      <c r="S776">
        <f t="shared" si="37"/>
        <v>0</v>
      </c>
      <c r="U776" t="str">
        <f t="shared" si="35"/>
        <v/>
      </c>
      <c r="V776" t="str">
        <f t="shared" si="36"/>
        <v/>
      </c>
    </row>
    <row r="777" spans="1:22" x14ac:dyDescent="0.25">
      <c r="A777" s="13">
        <v>764</v>
      </c>
      <c r="B777" t="str">
        <f>IFERROR(INDEX(DATOS!B:B,MATCH(CHECKLIST!A777,DATOS!BM:BM,0),1),"")</f>
        <v/>
      </c>
      <c r="C777" t="str">
        <f>IFERROR(INDEX(DATOS!I:I,MATCH(CHECKLIST!A777,DATOS!BM:BM,0),1),"")</f>
        <v/>
      </c>
      <c r="D777" t="str">
        <f>IFERROR(INDEX(DATOS!R:R,MATCH(CHECKLIST!E777,DATOS!F:F,0),1),"")</f>
        <v/>
      </c>
      <c r="E777" s="17" t="str">
        <f>IFERROR(INDEX(DATOS!F:F,MATCH(CHECKLIST!A777,DATOS!BM:BM,0),1),"")</f>
        <v/>
      </c>
      <c r="F777" s="14" t="str">
        <f t="shared" si="34"/>
        <v/>
      </c>
      <c r="G777" s="18" t="str">
        <f>IF(IFERROR(FIND(G$13,INDEX(DATOS!BS:BS,MATCH(CHECKLIST!B777,DATOS!B:B,0),1),1),"")="",IF(IFERROR(FIND("FINADO",INDEX(DATOS!BS:BS,MATCH(CHECKLIST!B777,DATOS!B:B,0),1),1),"")="",IF(IFERROR(FIND("BAJA",INDEX(DATOS!BS:BS,MATCH(CHECKLIST!B777,DATOS!B:B,0),1),1),"")="",IF(IFERROR(FIND("FECHA PEUA",INDEX(DATOS!BS:BS,MATCH(CHECKLIST!B777,DATOS!B:B,0),1),1),"")="",IF(IFERROR(FIND("FIRMA",INDEX(DATOS!BS:BS,MATCH(CHECKLIST!B777,DATOS!B:B,0),1),1),"")="","","FIRMA"),"PEUA"),"BAJA"),"FINADO"),"X")</f>
        <v/>
      </c>
      <c r="H777" s="18" t="str">
        <f>IF(IFERROR(FIND(H$13,INDEX(DATOS!BS:BS,MATCH(CHECKLIST!B777,DATOS!B:B,0),1),1),"")="",IF(IFERROR(FIND("VENCIDA",INDEX(DATOS!AC:AC,MATCH(CHECKLIST!B777,DATOS!B:B,0),1),1),"")="","","VENCIDO"),"X")</f>
        <v/>
      </c>
      <c r="I777" s="18" t="str">
        <f>IF(IFERROR(FIND(I$13,INDEX(DATOS!BS:BS,MATCH(CHECKLIST!B777,DATOS!B:B,0),1),1),"")="","","X")</f>
        <v/>
      </c>
      <c r="J777" s="18" t="str">
        <f>IF(IFERROR(FIND(J$13,INDEX(DATOS!BS:BS,MATCH(CHECKLIST!B777,DATOS!B:B,0),1),1),"")="","","X")</f>
        <v/>
      </c>
      <c r="K777" s="18" t="str">
        <f>IF(IFERROR(FIND(K$13,INDEX(DATOS!BS:BS,MATCH(CHECKLIST!B777,DATOS!B:B,0),1),1),"")="","","X")</f>
        <v/>
      </c>
      <c r="L777" s="18" t="str">
        <f>IF(IFERROR(FIND(L$13,INDEX(DATOS!BS:BS,MATCH(CHECKLIST!B777,DATOS!B:B,0),1),1),"")="","","X")</f>
        <v/>
      </c>
      <c r="M777" s="18" t="str">
        <f>IF(IFERROR(FIND(M$13,INDEX(DATOS!BS:BS,MATCH(CHECKLIST!B777,DATOS!B:B,0),1),1),"")="","","X")</f>
        <v/>
      </c>
      <c r="N777" s="50" t="str">
        <f ca="1">IFERROR(IF(INDEX(DATOS!K:K,MATCH(CHECKLIST!B777,DATOS!B:B,0),1)="","X",IF(INDEX(DATOS!K:K,MATCH(CHECKLIST!B777,DATOS!B:B,0),1)&gt;YEAR(TODAY())-1,"","VENCIDA")),"")</f>
        <v/>
      </c>
      <c r="P777" s="18" t="str">
        <f>IF(B777="","",IF(IFERROR(FIND(P$13,INDEX(DATOS!BS:BS,MATCH(CHECKLIST!B777,DATOS!B:B,0),1),1),"")="","","X"))</f>
        <v/>
      </c>
      <c r="Q777" s="18" t="str">
        <f>IF(B777="","",IF(IFERROR(FIND(Q$13,INDEX(DATOS!BS:BS,MATCH(CHECKLIST!B777,DATOS!B:B,0),1),1),"")="","","X"))</f>
        <v/>
      </c>
      <c r="R777" t="str">
        <f>IF(B777="","",1)</f>
        <v/>
      </c>
      <c r="S777" t="str">
        <f t="shared" si="37"/>
        <v/>
      </c>
      <c r="U777" t="str">
        <f t="shared" si="35"/>
        <v/>
      </c>
      <c r="V777" t="str">
        <f t="shared" si="36"/>
        <v/>
      </c>
    </row>
    <row r="778" spans="1:22" x14ac:dyDescent="0.25">
      <c r="A778" s="13">
        <v>765</v>
      </c>
      <c r="B778" t="str">
        <f>IFERROR(INDEX(DATOS!B:B,MATCH(CHECKLIST!A778,DATOS!BM:BM,0),1),"")</f>
        <v/>
      </c>
      <c r="C778" t="str">
        <f>IFERROR(INDEX(DATOS!I:I,MATCH(CHECKLIST!A778,DATOS!BM:BM,0),1),"")</f>
        <v/>
      </c>
      <c r="D778" t="str">
        <f>IFERROR(INDEX(DATOS!R:R,MATCH(CHECKLIST!E778,DATOS!F:F,0),1),"")</f>
        <v/>
      </c>
      <c r="E778" s="17" t="str">
        <f>IFERROR(INDEX(DATOS!F:F,MATCH(CHECKLIST!A778,DATOS!BM:BM,0),1),"")</f>
        <v/>
      </c>
      <c r="F778" s="14" t="str">
        <f t="shared" si="34"/>
        <v/>
      </c>
      <c r="G778" s="18" t="str">
        <f>IF(IFERROR(FIND(G$13,INDEX(DATOS!BS:BS,MATCH(CHECKLIST!B778,DATOS!B:B,0),1),1),"")="",IF(IFERROR(FIND("FINADO",INDEX(DATOS!BS:BS,MATCH(CHECKLIST!B778,DATOS!B:B,0),1),1),"")="",IF(IFERROR(FIND("BAJA",INDEX(DATOS!BS:BS,MATCH(CHECKLIST!B778,DATOS!B:B,0),1),1),"")="",IF(IFERROR(FIND("FECHA PEUA",INDEX(DATOS!BS:BS,MATCH(CHECKLIST!B778,DATOS!B:B,0),1),1),"")="",IF(IFERROR(FIND("FIRMA",INDEX(DATOS!BS:BS,MATCH(CHECKLIST!B778,DATOS!B:B,0),1),1),"")="","","FIRMA"),"PEUA"),"BAJA"),"FINADO"),"X")</f>
        <v/>
      </c>
      <c r="H778" s="18" t="str">
        <f>IF(IFERROR(FIND(H$13,INDEX(DATOS!BS:BS,MATCH(CHECKLIST!B778,DATOS!B:B,0),1),1),"")="",IF(IFERROR(FIND("VENCIDA",INDEX(DATOS!AC:AC,MATCH(CHECKLIST!B778,DATOS!B:B,0),1),1),"")="","","VENCIDO"),"X")</f>
        <v/>
      </c>
      <c r="I778" s="18" t="str">
        <f>IF(IFERROR(FIND(I$13,INDEX(DATOS!BS:BS,MATCH(CHECKLIST!B778,DATOS!B:B,0),1),1),"")="","","X")</f>
        <v/>
      </c>
      <c r="J778" s="18" t="str">
        <f>IF(IFERROR(FIND(J$13,INDEX(DATOS!BS:BS,MATCH(CHECKLIST!B778,DATOS!B:B,0),1),1),"")="","","X")</f>
        <v/>
      </c>
      <c r="K778" s="18" t="str">
        <f>IF(IFERROR(FIND(K$13,INDEX(DATOS!BS:BS,MATCH(CHECKLIST!B778,DATOS!B:B,0),1),1),"")="","","X")</f>
        <v/>
      </c>
      <c r="L778" s="18" t="str">
        <f>IF(IFERROR(FIND(L$13,INDEX(DATOS!BS:BS,MATCH(CHECKLIST!B778,DATOS!B:B,0),1),1),"")="","","X")</f>
        <v/>
      </c>
      <c r="M778" s="18" t="str">
        <f>IF(IFERROR(FIND(M$13,INDEX(DATOS!BS:BS,MATCH(CHECKLIST!B778,DATOS!B:B,0),1),1),"")="","","X")</f>
        <v/>
      </c>
      <c r="N778" s="50" t="str">
        <f ca="1">IFERROR(IF(INDEX(DATOS!K:K,MATCH(CHECKLIST!B778,DATOS!B:B,0),1)="","X",IF(INDEX(DATOS!K:K,MATCH(CHECKLIST!B778,DATOS!B:B,0),1)&gt;YEAR(TODAY())-1,"","VENCIDA")),"")</f>
        <v/>
      </c>
      <c r="P778" s="18" t="str">
        <f>IF(B778="","",IF(IFERROR(FIND(P$13,INDEX(DATOS!BS:BS,MATCH(CHECKLIST!B778,DATOS!B:B,0),1),1),"")="","","X"))</f>
        <v/>
      </c>
      <c r="Q778" s="18" t="str">
        <f>IF(B778="","",IF(IFERROR(FIND(Q$13,INDEX(DATOS!BS:BS,MATCH(CHECKLIST!B778,DATOS!B:B,0),1),1),"")="","","X"))</f>
        <v/>
      </c>
      <c r="S778">
        <f t="shared" si="37"/>
        <v>0</v>
      </c>
      <c r="U778" t="str">
        <f t="shared" si="35"/>
        <v/>
      </c>
      <c r="V778" t="str">
        <f t="shared" si="36"/>
        <v/>
      </c>
    </row>
    <row r="779" spans="1:22" x14ac:dyDescent="0.25">
      <c r="A779" s="13">
        <v>766</v>
      </c>
      <c r="B779" t="str">
        <f>IFERROR(INDEX(DATOS!B:B,MATCH(CHECKLIST!A779,DATOS!BM:BM,0),1),"")</f>
        <v/>
      </c>
      <c r="C779" t="str">
        <f>IFERROR(INDEX(DATOS!I:I,MATCH(CHECKLIST!A779,DATOS!BM:BM,0),1),"")</f>
        <v/>
      </c>
      <c r="D779" t="str">
        <f>IFERROR(INDEX(DATOS!R:R,MATCH(CHECKLIST!E779,DATOS!F:F,0),1),"")</f>
        <v/>
      </c>
      <c r="E779" s="17" t="str">
        <f>IFERROR(INDEX(DATOS!F:F,MATCH(CHECKLIST!A779,DATOS!BM:BM,0),1),"")</f>
        <v/>
      </c>
      <c r="F779" s="14" t="str">
        <f t="shared" si="34"/>
        <v/>
      </c>
      <c r="G779" s="18" t="str">
        <f>IF(IFERROR(FIND(G$13,INDEX(DATOS!BS:BS,MATCH(CHECKLIST!B779,DATOS!B:B,0),1),1),"")="",IF(IFERROR(FIND("FINADO",INDEX(DATOS!BS:BS,MATCH(CHECKLIST!B779,DATOS!B:B,0),1),1),"")="",IF(IFERROR(FIND("BAJA",INDEX(DATOS!BS:BS,MATCH(CHECKLIST!B779,DATOS!B:B,0),1),1),"")="",IF(IFERROR(FIND("FECHA PEUA",INDEX(DATOS!BS:BS,MATCH(CHECKLIST!B779,DATOS!B:B,0),1),1),"")="",IF(IFERROR(FIND("FIRMA",INDEX(DATOS!BS:BS,MATCH(CHECKLIST!B779,DATOS!B:B,0),1),1),"")="","","FIRMA"),"PEUA"),"BAJA"),"FINADO"),"X")</f>
        <v/>
      </c>
      <c r="H779" s="18" t="str">
        <f>IF(IFERROR(FIND(H$13,INDEX(DATOS!BS:BS,MATCH(CHECKLIST!B779,DATOS!B:B,0),1),1),"")="",IF(IFERROR(FIND("VENCIDA",INDEX(DATOS!AC:AC,MATCH(CHECKLIST!B779,DATOS!B:B,0),1),1),"")="","","VENCIDO"),"X")</f>
        <v/>
      </c>
      <c r="I779" s="18" t="str">
        <f>IF(IFERROR(FIND(I$13,INDEX(DATOS!BS:BS,MATCH(CHECKLIST!B779,DATOS!B:B,0),1),1),"")="","","X")</f>
        <v/>
      </c>
      <c r="J779" s="18" t="str">
        <f>IF(IFERROR(FIND(J$13,INDEX(DATOS!BS:BS,MATCH(CHECKLIST!B779,DATOS!B:B,0),1),1),"")="","","X")</f>
        <v/>
      </c>
      <c r="K779" s="18" t="str">
        <f>IF(IFERROR(FIND(K$13,INDEX(DATOS!BS:BS,MATCH(CHECKLIST!B779,DATOS!B:B,0),1),1),"")="","","X")</f>
        <v/>
      </c>
      <c r="L779" s="18" t="str">
        <f>IF(IFERROR(FIND(L$13,INDEX(DATOS!BS:BS,MATCH(CHECKLIST!B779,DATOS!B:B,0),1),1),"")="","","X")</f>
        <v/>
      </c>
      <c r="M779" s="18" t="str">
        <f>IF(IFERROR(FIND(M$13,INDEX(DATOS!BS:BS,MATCH(CHECKLIST!B779,DATOS!B:B,0),1),1),"")="","","X")</f>
        <v/>
      </c>
      <c r="N779" s="50" t="str">
        <f ca="1">IFERROR(IF(INDEX(DATOS!K:K,MATCH(CHECKLIST!B779,DATOS!B:B,0),1)="","X",IF(INDEX(DATOS!K:K,MATCH(CHECKLIST!B779,DATOS!B:B,0),1)&gt;YEAR(TODAY())-1,"","VENCIDA")),"")</f>
        <v/>
      </c>
      <c r="P779" s="18" t="str">
        <f>IF(B779="","",IF(IFERROR(FIND(P$13,INDEX(DATOS!BS:BS,MATCH(CHECKLIST!B779,DATOS!B:B,0),1),1),"")="","","X"))</f>
        <v/>
      </c>
      <c r="Q779" s="18" t="str">
        <f>IF(B779="","",IF(IFERROR(FIND(Q$13,INDEX(DATOS!BS:BS,MATCH(CHECKLIST!B779,DATOS!B:B,0),1),1),"")="","","X"))</f>
        <v/>
      </c>
      <c r="R779" t="str">
        <f>IF(B779="","",1)</f>
        <v/>
      </c>
      <c r="S779" t="str">
        <f t="shared" si="37"/>
        <v/>
      </c>
      <c r="U779" t="str">
        <f t="shared" si="35"/>
        <v/>
      </c>
      <c r="V779" t="str">
        <f t="shared" si="36"/>
        <v/>
      </c>
    </row>
    <row r="780" spans="1:22" x14ac:dyDescent="0.25">
      <c r="A780" s="13">
        <v>767</v>
      </c>
      <c r="B780" t="str">
        <f>IFERROR(INDEX(DATOS!B:B,MATCH(CHECKLIST!A780,DATOS!BM:BM,0),1),"")</f>
        <v/>
      </c>
      <c r="C780" t="str">
        <f>IFERROR(INDEX(DATOS!I:I,MATCH(CHECKLIST!A780,DATOS!BM:BM,0),1),"")</f>
        <v/>
      </c>
      <c r="D780" t="str">
        <f>IFERROR(INDEX(DATOS!R:R,MATCH(CHECKLIST!E780,DATOS!F:F,0),1),"")</f>
        <v/>
      </c>
      <c r="E780" s="17" t="str">
        <f>IFERROR(INDEX(DATOS!F:F,MATCH(CHECKLIST!A780,DATOS!BM:BM,0),1),"")</f>
        <v/>
      </c>
      <c r="F780" s="14" t="str">
        <f t="shared" si="34"/>
        <v/>
      </c>
      <c r="G780" s="18" t="str">
        <f>IF(IFERROR(FIND(G$13,INDEX(DATOS!BS:BS,MATCH(CHECKLIST!B780,DATOS!B:B,0),1),1),"")="",IF(IFERROR(FIND("FINADO",INDEX(DATOS!BS:BS,MATCH(CHECKLIST!B780,DATOS!B:B,0),1),1),"")="",IF(IFERROR(FIND("BAJA",INDEX(DATOS!BS:BS,MATCH(CHECKLIST!B780,DATOS!B:B,0),1),1),"")="",IF(IFERROR(FIND("FECHA PEUA",INDEX(DATOS!BS:BS,MATCH(CHECKLIST!B780,DATOS!B:B,0),1),1),"")="",IF(IFERROR(FIND("FIRMA",INDEX(DATOS!BS:BS,MATCH(CHECKLIST!B780,DATOS!B:B,0),1),1),"")="","","FIRMA"),"PEUA"),"BAJA"),"FINADO"),"X")</f>
        <v/>
      </c>
      <c r="H780" s="18" t="str">
        <f>IF(IFERROR(FIND(H$13,INDEX(DATOS!BS:BS,MATCH(CHECKLIST!B780,DATOS!B:B,0),1),1),"")="",IF(IFERROR(FIND("VENCIDA",INDEX(DATOS!AC:AC,MATCH(CHECKLIST!B780,DATOS!B:B,0),1),1),"")="","","VENCIDO"),"X")</f>
        <v/>
      </c>
      <c r="I780" s="18" t="str">
        <f>IF(IFERROR(FIND(I$13,INDEX(DATOS!BS:BS,MATCH(CHECKLIST!B780,DATOS!B:B,0),1),1),"")="","","X")</f>
        <v/>
      </c>
      <c r="J780" s="18" t="str">
        <f>IF(IFERROR(FIND(J$13,INDEX(DATOS!BS:BS,MATCH(CHECKLIST!B780,DATOS!B:B,0),1),1),"")="","","X")</f>
        <v/>
      </c>
      <c r="K780" s="18" t="str">
        <f>IF(IFERROR(FIND(K$13,INDEX(DATOS!BS:BS,MATCH(CHECKLIST!B780,DATOS!B:B,0),1),1),"")="","","X")</f>
        <v/>
      </c>
      <c r="L780" s="18" t="str">
        <f>IF(IFERROR(FIND(L$13,INDEX(DATOS!BS:BS,MATCH(CHECKLIST!B780,DATOS!B:B,0),1),1),"")="","","X")</f>
        <v/>
      </c>
      <c r="M780" s="18" t="str">
        <f>IF(IFERROR(FIND(M$13,INDEX(DATOS!BS:BS,MATCH(CHECKLIST!B780,DATOS!B:B,0),1),1),"")="","","X")</f>
        <v/>
      </c>
      <c r="N780" s="50" t="str">
        <f ca="1">IFERROR(IF(INDEX(DATOS!K:K,MATCH(CHECKLIST!B780,DATOS!B:B,0),1)="","X",IF(INDEX(DATOS!K:K,MATCH(CHECKLIST!B780,DATOS!B:B,0),1)&gt;YEAR(TODAY())-1,"","VENCIDA")),"")</f>
        <v/>
      </c>
      <c r="P780" s="18" t="str">
        <f>IF(B780="","",IF(IFERROR(FIND(P$13,INDEX(DATOS!BS:BS,MATCH(CHECKLIST!B780,DATOS!B:B,0),1),1),"")="","","X"))</f>
        <v/>
      </c>
      <c r="Q780" s="18" t="str">
        <f>IF(B780="","",IF(IFERROR(FIND(Q$13,INDEX(DATOS!BS:BS,MATCH(CHECKLIST!B780,DATOS!B:B,0),1),1),"")="","","X"))</f>
        <v/>
      </c>
      <c r="S780">
        <f t="shared" si="37"/>
        <v>0</v>
      </c>
      <c r="U780" t="str">
        <f t="shared" si="35"/>
        <v/>
      </c>
      <c r="V780" t="str">
        <f t="shared" si="36"/>
        <v/>
      </c>
    </row>
    <row r="781" spans="1:22" x14ac:dyDescent="0.25">
      <c r="A781" s="13">
        <v>768</v>
      </c>
      <c r="B781" t="str">
        <f>IFERROR(INDEX(DATOS!B:B,MATCH(CHECKLIST!A781,DATOS!BM:BM,0),1),"")</f>
        <v/>
      </c>
      <c r="C781" t="str">
        <f>IFERROR(INDEX(DATOS!I:I,MATCH(CHECKLIST!A781,DATOS!BM:BM,0),1),"")</f>
        <v/>
      </c>
      <c r="D781" t="str">
        <f>IFERROR(INDEX(DATOS!R:R,MATCH(CHECKLIST!E781,DATOS!F:F,0),1),"")</f>
        <v/>
      </c>
      <c r="E781" s="17" t="str">
        <f>IFERROR(INDEX(DATOS!F:F,MATCH(CHECKLIST!A781,DATOS!BM:BM,0),1),"")</f>
        <v/>
      </c>
      <c r="F781" s="14" t="str">
        <f t="shared" si="34"/>
        <v/>
      </c>
      <c r="G781" s="18" t="str">
        <f>IF(IFERROR(FIND(G$13,INDEX(DATOS!BS:BS,MATCH(CHECKLIST!B781,DATOS!B:B,0),1),1),"")="",IF(IFERROR(FIND("FINADO",INDEX(DATOS!BS:BS,MATCH(CHECKLIST!B781,DATOS!B:B,0),1),1),"")="",IF(IFERROR(FIND("BAJA",INDEX(DATOS!BS:BS,MATCH(CHECKLIST!B781,DATOS!B:B,0),1),1),"")="",IF(IFERROR(FIND("FECHA PEUA",INDEX(DATOS!BS:BS,MATCH(CHECKLIST!B781,DATOS!B:B,0),1),1),"")="",IF(IFERROR(FIND("FIRMA",INDEX(DATOS!BS:BS,MATCH(CHECKLIST!B781,DATOS!B:B,0),1),1),"")="","","FIRMA"),"PEUA"),"BAJA"),"FINADO"),"X")</f>
        <v/>
      </c>
      <c r="H781" s="18" t="str">
        <f>IF(IFERROR(FIND(H$13,INDEX(DATOS!BS:BS,MATCH(CHECKLIST!B781,DATOS!B:B,0),1),1),"")="",IF(IFERROR(FIND("VENCIDA",INDEX(DATOS!AC:AC,MATCH(CHECKLIST!B781,DATOS!B:B,0),1),1),"")="","","VENCIDO"),"X")</f>
        <v/>
      </c>
      <c r="I781" s="18" t="str">
        <f>IF(IFERROR(FIND(I$13,INDEX(DATOS!BS:BS,MATCH(CHECKLIST!B781,DATOS!B:B,0),1),1),"")="","","X")</f>
        <v/>
      </c>
      <c r="J781" s="18" t="str">
        <f>IF(IFERROR(FIND(J$13,INDEX(DATOS!BS:BS,MATCH(CHECKLIST!B781,DATOS!B:B,0),1),1),"")="","","X")</f>
        <v/>
      </c>
      <c r="K781" s="18" t="str">
        <f>IF(IFERROR(FIND(K$13,INDEX(DATOS!BS:BS,MATCH(CHECKLIST!B781,DATOS!B:B,0),1),1),"")="","","X")</f>
        <v/>
      </c>
      <c r="L781" s="18" t="str">
        <f>IF(IFERROR(FIND(L$13,INDEX(DATOS!BS:BS,MATCH(CHECKLIST!B781,DATOS!B:B,0),1),1),"")="","","X")</f>
        <v/>
      </c>
      <c r="M781" s="18" t="str">
        <f>IF(IFERROR(FIND(M$13,INDEX(DATOS!BS:BS,MATCH(CHECKLIST!B781,DATOS!B:B,0),1),1),"")="","","X")</f>
        <v/>
      </c>
      <c r="N781" s="50" t="str">
        <f ca="1">IFERROR(IF(INDEX(DATOS!K:K,MATCH(CHECKLIST!B781,DATOS!B:B,0),1)="","X",IF(INDEX(DATOS!K:K,MATCH(CHECKLIST!B781,DATOS!B:B,0),1)&gt;YEAR(TODAY())-1,"","VENCIDA")),"")</f>
        <v/>
      </c>
      <c r="P781" s="18" t="str">
        <f>IF(B781="","",IF(IFERROR(FIND(P$13,INDEX(DATOS!BS:BS,MATCH(CHECKLIST!B781,DATOS!B:B,0),1),1),"")="","","X"))</f>
        <v/>
      </c>
      <c r="Q781" s="18" t="str">
        <f>IF(B781="","",IF(IFERROR(FIND(Q$13,INDEX(DATOS!BS:BS,MATCH(CHECKLIST!B781,DATOS!B:B,0),1),1),"")="","","X"))</f>
        <v/>
      </c>
      <c r="R781" t="str">
        <f>IF(B781="","",1)</f>
        <v/>
      </c>
      <c r="S781" t="str">
        <f t="shared" si="37"/>
        <v/>
      </c>
      <c r="U781" t="str">
        <f t="shared" si="35"/>
        <v/>
      </c>
      <c r="V781" t="str">
        <f t="shared" si="36"/>
        <v/>
      </c>
    </row>
    <row r="782" spans="1:22" x14ac:dyDescent="0.25">
      <c r="A782" s="13">
        <v>769</v>
      </c>
      <c r="B782" t="str">
        <f>IFERROR(INDEX(DATOS!B:B,MATCH(CHECKLIST!A782,DATOS!BM:BM,0),1),"")</f>
        <v/>
      </c>
      <c r="C782" t="str">
        <f>IFERROR(INDEX(DATOS!I:I,MATCH(CHECKLIST!A782,DATOS!BM:BM,0),1),"")</f>
        <v/>
      </c>
      <c r="D782" t="str">
        <f>IFERROR(INDEX(DATOS!R:R,MATCH(CHECKLIST!E782,DATOS!F:F,0),1),"")</f>
        <v/>
      </c>
      <c r="E782" s="17" t="str">
        <f>IFERROR(INDEX(DATOS!F:F,MATCH(CHECKLIST!A782,DATOS!BM:BM,0),1),"")</f>
        <v/>
      </c>
      <c r="F782" s="14" t="str">
        <f t="shared" ref="F782:F845" si="38">IF(B782="","",IF(CONCATENATE(G782,H782,I782,J782,K782,L782,M782,N782,P782,Q782)="","ü","û"))</f>
        <v/>
      </c>
      <c r="G782" s="18" t="str">
        <f>IF(IFERROR(FIND(G$13,INDEX(DATOS!BS:BS,MATCH(CHECKLIST!B782,DATOS!B:B,0),1),1),"")="",IF(IFERROR(FIND("FINADO",INDEX(DATOS!BS:BS,MATCH(CHECKLIST!B782,DATOS!B:B,0),1),1),"")="",IF(IFERROR(FIND("BAJA",INDEX(DATOS!BS:BS,MATCH(CHECKLIST!B782,DATOS!B:B,0),1),1),"")="",IF(IFERROR(FIND("FECHA PEUA",INDEX(DATOS!BS:BS,MATCH(CHECKLIST!B782,DATOS!B:B,0),1),1),"")="",IF(IFERROR(FIND("FIRMA",INDEX(DATOS!BS:BS,MATCH(CHECKLIST!B782,DATOS!B:B,0),1),1),"")="","","FIRMA"),"PEUA"),"BAJA"),"FINADO"),"X")</f>
        <v/>
      </c>
      <c r="H782" s="18" t="str">
        <f>IF(IFERROR(FIND(H$13,INDEX(DATOS!BS:BS,MATCH(CHECKLIST!B782,DATOS!B:B,0),1),1),"")="",IF(IFERROR(FIND("VENCIDA",INDEX(DATOS!AC:AC,MATCH(CHECKLIST!B782,DATOS!B:B,0),1),1),"")="","","VENCIDO"),"X")</f>
        <v/>
      </c>
      <c r="I782" s="18" t="str">
        <f>IF(IFERROR(FIND(I$13,INDEX(DATOS!BS:BS,MATCH(CHECKLIST!B782,DATOS!B:B,0),1),1),"")="","","X")</f>
        <v/>
      </c>
      <c r="J782" s="18" t="str">
        <f>IF(IFERROR(FIND(J$13,INDEX(DATOS!BS:BS,MATCH(CHECKLIST!B782,DATOS!B:B,0),1),1),"")="","","X")</f>
        <v/>
      </c>
      <c r="K782" s="18" t="str">
        <f>IF(IFERROR(FIND(K$13,INDEX(DATOS!BS:BS,MATCH(CHECKLIST!B782,DATOS!B:B,0),1),1),"")="","","X")</f>
        <v/>
      </c>
      <c r="L782" s="18" t="str">
        <f>IF(IFERROR(FIND(L$13,INDEX(DATOS!BS:BS,MATCH(CHECKLIST!B782,DATOS!B:B,0),1),1),"")="","","X")</f>
        <v/>
      </c>
      <c r="M782" s="18" t="str">
        <f>IF(IFERROR(FIND(M$13,INDEX(DATOS!BS:BS,MATCH(CHECKLIST!B782,DATOS!B:B,0),1),1),"")="","","X")</f>
        <v/>
      </c>
      <c r="N782" s="50" t="str">
        <f ca="1">IFERROR(IF(INDEX(DATOS!K:K,MATCH(CHECKLIST!B782,DATOS!B:B,0),1)="","X",IF(INDEX(DATOS!K:K,MATCH(CHECKLIST!B782,DATOS!B:B,0),1)&gt;YEAR(TODAY())-1,"","VENCIDA")),"")</f>
        <v/>
      </c>
      <c r="P782" s="18" t="str">
        <f>IF(B782="","",IF(IFERROR(FIND(P$13,INDEX(DATOS!BS:BS,MATCH(CHECKLIST!B782,DATOS!B:B,0),1),1),"")="","","X"))</f>
        <v/>
      </c>
      <c r="Q782" s="18" t="str">
        <f>IF(B782="","",IF(IFERROR(FIND(Q$13,INDEX(DATOS!BS:BS,MATCH(CHECKLIST!B782,DATOS!B:B,0),1),1),"")="","","X"))</f>
        <v/>
      </c>
      <c r="S782">
        <f t="shared" si="37"/>
        <v>0</v>
      </c>
      <c r="U782" t="str">
        <f t="shared" ref="U782:U845" si="39">IF(C782="","",C782)</f>
        <v/>
      </c>
      <c r="V782" t="str">
        <f t="shared" ref="V782:V845" si="40">IF(B782="","",B782)</f>
        <v/>
      </c>
    </row>
    <row r="783" spans="1:22" x14ac:dyDescent="0.25">
      <c r="A783" s="13">
        <v>770</v>
      </c>
      <c r="B783" t="str">
        <f>IFERROR(INDEX(DATOS!B:B,MATCH(CHECKLIST!A783,DATOS!BM:BM,0),1),"")</f>
        <v/>
      </c>
      <c r="C783" t="str">
        <f>IFERROR(INDEX(DATOS!I:I,MATCH(CHECKLIST!A783,DATOS!BM:BM,0),1),"")</f>
        <v/>
      </c>
      <c r="D783" t="str">
        <f>IFERROR(INDEX(DATOS!R:R,MATCH(CHECKLIST!E783,DATOS!F:F,0),1),"")</f>
        <v/>
      </c>
      <c r="E783" s="17" t="str">
        <f>IFERROR(INDEX(DATOS!F:F,MATCH(CHECKLIST!A783,DATOS!BM:BM,0),1),"")</f>
        <v/>
      </c>
      <c r="F783" s="14" t="str">
        <f t="shared" si="38"/>
        <v/>
      </c>
      <c r="G783" s="18" t="str">
        <f>IF(IFERROR(FIND(G$13,INDEX(DATOS!BS:BS,MATCH(CHECKLIST!B783,DATOS!B:B,0),1),1),"")="",IF(IFERROR(FIND("FINADO",INDEX(DATOS!BS:BS,MATCH(CHECKLIST!B783,DATOS!B:B,0),1),1),"")="",IF(IFERROR(FIND("BAJA",INDEX(DATOS!BS:BS,MATCH(CHECKLIST!B783,DATOS!B:B,0),1),1),"")="",IF(IFERROR(FIND("FECHA PEUA",INDEX(DATOS!BS:BS,MATCH(CHECKLIST!B783,DATOS!B:B,0),1),1),"")="",IF(IFERROR(FIND("FIRMA",INDEX(DATOS!BS:BS,MATCH(CHECKLIST!B783,DATOS!B:B,0),1),1),"")="","","FIRMA"),"PEUA"),"BAJA"),"FINADO"),"X")</f>
        <v/>
      </c>
      <c r="H783" s="18" t="str">
        <f>IF(IFERROR(FIND(H$13,INDEX(DATOS!BS:BS,MATCH(CHECKLIST!B783,DATOS!B:B,0),1),1),"")="",IF(IFERROR(FIND("VENCIDA",INDEX(DATOS!AC:AC,MATCH(CHECKLIST!B783,DATOS!B:B,0),1),1),"")="","","VENCIDO"),"X")</f>
        <v/>
      </c>
      <c r="I783" s="18" t="str">
        <f>IF(IFERROR(FIND(I$13,INDEX(DATOS!BS:BS,MATCH(CHECKLIST!B783,DATOS!B:B,0),1),1),"")="","","X")</f>
        <v/>
      </c>
      <c r="J783" s="18" t="str">
        <f>IF(IFERROR(FIND(J$13,INDEX(DATOS!BS:BS,MATCH(CHECKLIST!B783,DATOS!B:B,0),1),1),"")="","","X")</f>
        <v/>
      </c>
      <c r="K783" s="18" t="str">
        <f>IF(IFERROR(FIND(K$13,INDEX(DATOS!BS:BS,MATCH(CHECKLIST!B783,DATOS!B:B,0),1),1),"")="","","X")</f>
        <v/>
      </c>
      <c r="L783" s="18" t="str">
        <f>IF(IFERROR(FIND(L$13,INDEX(DATOS!BS:BS,MATCH(CHECKLIST!B783,DATOS!B:B,0),1),1),"")="","","X")</f>
        <v/>
      </c>
      <c r="M783" s="18" t="str">
        <f>IF(IFERROR(FIND(M$13,INDEX(DATOS!BS:BS,MATCH(CHECKLIST!B783,DATOS!B:B,0),1),1),"")="","","X")</f>
        <v/>
      </c>
      <c r="N783" s="50" t="str">
        <f ca="1">IFERROR(IF(INDEX(DATOS!K:K,MATCH(CHECKLIST!B783,DATOS!B:B,0),1)="","X",IF(INDEX(DATOS!K:K,MATCH(CHECKLIST!B783,DATOS!B:B,0),1)&gt;YEAR(TODAY())-1,"","VENCIDA")),"")</f>
        <v/>
      </c>
      <c r="P783" s="18" t="str">
        <f>IF(B783="","",IF(IFERROR(FIND(P$13,INDEX(DATOS!BS:BS,MATCH(CHECKLIST!B783,DATOS!B:B,0),1),1),"")="","","X"))</f>
        <v/>
      </c>
      <c r="Q783" s="18" t="str">
        <f>IF(B783="","",IF(IFERROR(FIND(Q$13,INDEX(DATOS!BS:BS,MATCH(CHECKLIST!B783,DATOS!B:B,0),1),1),"")="","","X"))</f>
        <v/>
      </c>
      <c r="R783" t="str">
        <f>IF(B783="","",1)</f>
        <v/>
      </c>
      <c r="S783" t="str">
        <f t="shared" si="37"/>
        <v/>
      </c>
      <c r="U783" t="str">
        <f t="shared" si="39"/>
        <v/>
      </c>
      <c r="V783" t="str">
        <f t="shared" si="40"/>
        <v/>
      </c>
    </row>
    <row r="784" spans="1:22" x14ac:dyDescent="0.25">
      <c r="A784" s="13">
        <v>771</v>
      </c>
      <c r="B784" t="str">
        <f>IFERROR(INDEX(DATOS!B:B,MATCH(CHECKLIST!A784,DATOS!BM:BM,0),1),"")</f>
        <v/>
      </c>
      <c r="C784" t="str">
        <f>IFERROR(INDEX(DATOS!I:I,MATCH(CHECKLIST!A784,DATOS!BM:BM,0),1),"")</f>
        <v/>
      </c>
      <c r="D784" t="str">
        <f>IFERROR(INDEX(DATOS!R:R,MATCH(CHECKLIST!E784,DATOS!F:F,0),1),"")</f>
        <v/>
      </c>
      <c r="E784" s="17" t="str">
        <f>IFERROR(INDEX(DATOS!F:F,MATCH(CHECKLIST!A784,DATOS!BM:BM,0),1),"")</f>
        <v/>
      </c>
      <c r="F784" s="14" t="str">
        <f t="shared" si="38"/>
        <v/>
      </c>
      <c r="G784" s="18" t="str">
        <f>IF(IFERROR(FIND(G$13,INDEX(DATOS!BS:BS,MATCH(CHECKLIST!B784,DATOS!B:B,0),1),1),"")="",IF(IFERROR(FIND("FINADO",INDEX(DATOS!BS:BS,MATCH(CHECKLIST!B784,DATOS!B:B,0),1),1),"")="",IF(IFERROR(FIND("BAJA",INDEX(DATOS!BS:BS,MATCH(CHECKLIST!B784,DATOS!B:B,0),1),1),"")="",IF(IFERROR(FIND("FECHA PEUA",INDEX(DATOS!BS:BS,MATCH(CHECKLIST!B784,DATOS!B:B,0),1),1),"")="",IF(IFERROR(FIND("FIRMA",INDEX(DATOS!BS:BS,MATCH(CHECKLIST!B784,DATOS!B:B,0),1),1),"")="","","FIRMA"),"PEUA"),"BAJA"),"FINADO"),"X")</f>
        <v/>
      </c>
      <c r="H784" s="18" t="str">
        <f>IF(IFERROR(FIND(H$13,INDEX(DATOS!BS:BS,MATCH(CHECKLIST!B784,DATOS!B:B,0),1),1),"")="",IF(IFERROR(FIND("VENCIDA",INDEX(DATOS!AC:AC,MATCH(CHECKLIST!B784,DATOS!B:B,0),1),1),"")="","","VENCIDO"),"X")</f>
        <v/>
      </c>
      <c r="I784" s="18" t="str">
        <f>IF(IFERROR(FIND(I$13,INDEX(DATOS!BS:BS,MATCH(CHECKLIST!B784,DATOS!B:B,0),1),1),"")="","","X")</f>
        <v/>
      </c>
      <c r="J784" s="18" t="str">
        <f>IF(IFERROR(FIND(J$13,INDEX(DATOS!BS:BS,MATCH(CHECKLIST!B784,DATOS!B:B,0),1),1),"")="","","X")</f>
        <v/>
      </c>
      <c r="K784" s="18" t="str">
        <f>IF(IFERROR(FIND(K$13,INDEX(DATOS!BS:BS,MATCH(CHECKLIST!B784,DATOS!B:B,0),1),1),"")="","","X")</f>
        <v/>
      </c>
      <c r="L784" s="18" t="str">
        <f>IF(IFERROR(FIND(L$13,INDEX(DATOS!BS:BS,MATCH(CHECKLIST!B784,DATOS!B:B,0),1),1),"")="","","X")</f>
        <v/>
      </c>
      <c r="M784" s="18" t="str">
        <f>IF(IFERROR(FIND(M$13,INDEX(DATOS!BS:BS,MATCH(CHECKLIST!B784,DATOS!B:B,0),1),1),"")="","","X")</f>
        <v/>
      </c>
      <c r="N784" s="50" t="str">
        <f ca="1">IFERROR(IF(INDEX(DATOS!K:K,MATCH(CHECKLIST!B784,DATOS!B:B,0),1)="","X",IF(INDEX(DATOS!K:K,MATCH(CHECKLIST!B784,DATOS!B:B,0),1)&gt;YEAR(TODAY())-1,"","VENCIDA")),"")</f>
        <v/>
      </c>
      <c r="P784" s="18" t="str">
        <f>IF(B784="","",IF(IFERROR(FIND(P$13,INDEX(DATOS!BS:BS,MATCH(CHECKLIST!B784,DATOS!B:B,0),1),1),"")="","","X"))</f>
        <v/>
      </c>
      <c r="Q784" s="18" t="str">
        <f>IF(B784="","",IF(IFERROR(FIND(Q$13,INDEX(DATOS!BS:BS,MATCH(CHECKLIST!B784,DATOS!B:B,0),1),1),"")="","","X"))</f>
        <v/>
      </c>
      <c r="S784">
        <f t="shared" ref="S784:S847" si="41">IF(Q$13="","",R784)</f>
        <v>0</v>
      </c>
      <c r="U784" t="str">
        <f t="shared" si="39"/>
        <v/>
      </c>
      <c r="V784" t="str">
        <f t="shared" si="40"/>
        <v/>
      </c>
    </row>
    <row r="785" spans="1:22" x14ac:dyDescent="0.25">
      <c r="A785" s="13">
        <v>772</v>
      </c>
      <c r="B785" t="str">
        <f>IFERROR(INDEX(DATOS!B:B,MATCH(CHECKLIST!A785,DATOS!BM:BM,0),1),"")</f>
        <v/>
      </c>
      <c r="C785" t="str">
        <f>IFERROR(INDEX(DATOS!I:I,MATCH(CHECKLIST!A785,DATOS!BM:BM,0),1),"")</f>
        <v/>
      </c>
      <c r="D785" t="str">
        <f>IFERROR(INDEX(DATOS!R:R,MATCH(CHECKLIST!E785,DATOS!F:F,0),1),"")</f>
        <v/>
      </c>
      <c r="E785" s="17" t="str">
        <f>IFERROR(INDEX(DATOS!F:F,MATCH(CHECKLIST!A785,DATOS!BM:BM,0),1),"")</f>
        <v/>
      </c>
      <c r="F785" s="14" t="str">
        <f t="shared" si="38"/>
        <v/>
      </c>
      <c r="G785" s="18" t="str">
        <f>IF(IFERROR(FIND(G$13,INDEX(DATOS!BS:BS,MATCH(CHECKLIST!B785,DATOS!B:B,0),1),1),"")="",IF(IFERROR(FIND("FINADO",INDEX(DATOS!BS:BS,MATCH(CHECKLIST!B785,DATOS!B:B,0),1),1),"")="",IF(IFERROR(FIND("BAJA",INDEX(DATOS!BS:BS,MATCH(CHECKLIST!B785,DATOS!B:B,0),1),1),"")="",IF(IFERROR(FIND("FECHA PEUA",INDEX(DATOS!BS:BS,MATCH(CHECKLIST!B785,DATOS!B:B,0),1),1),"")="",IF(IFERROR(FIND("FIRMA",INDEX(DATOS!BS:BS,MATCH(CHECKLIST!B785,DATOS!B:B,0),1),1),"")="","","FIRMA"),"PEUA"),"BAJA"),"FINADO"),"X")</f>
        <v/>
      </c>
      <c r="H785" s="18" t="str">
        <f>IF(IFERROR(FIND(H$13,INDEX(DATOS!BS:BS,MATCH(CHECKLIST!B785,DATOS!B:B,0),1),1),"")="",IF(IFERROR(FIND("VENCIDA",INDEX(DATOS!AC:AC,MATCH(CHECKLIST!B785,DATOS!B:B,0),1),1),"")="","","VENCIDO"),"X")</f>
        <v/>
      </c>
      <c r="I785" s="18" t="str">
        <f>IF(IFERROR(FIND(I$13,INDEX(DATOS!BS:BS,MATCH(CHECKLIST!B785,DATOS!B:B,0),1),1),"")="","","X")</f>
        <v/>
      </c>
      <c r="J785" s="18" t="str">
        <f>IF(IFERROR(FIND(J$13,INDEX(DATOS!BS:BS,MATCH(CHECKLIST!B785,DATOS!B:B,0),1),1),"")="","","X")</f>
        <v/>
      </c>
      <c r="K785" s="18" t="str">
        <f>IF(IFERROR(FIND(K$13,INDEX(DATOS!BS:BS,MATCH(CHECKLIST!B785,DATOS!B:B,0),1),1),"")="","","X")</f>
        <v/>
      </c>
      <c r="L785" s="18" t="str">
        <f>IF(IFERROR(FIND(L$13,INDEX(DATOS!BS:BS,MATCH(CHECKLIST!B785,DATOS!B:B,0),1),1),"")="","","X")</f>
        <v/>
      </c>
      <c r="M785" s="18" t="str">
        <f>IF(IFERROR(FIND(M$13,INDEX(DATOS!BS:BS,MATCH(CHECKLIST!B785,DATOS!B:B,0),1),1),"")="","","X")</f>
        <v/>
      </c>
      <c r="N785" s="50" t="str">
        <f ca="1">IFERROR(IF(INDEX(DATOS!K:K,MATCH(CHECKLIST!B785,DATOS!B:B,0),1)="","X",IF(INDEX(DATOS!K:K,MATCH(CHECKLIST!B785,DATOS!B:B,0),1)&gt;YEAR(TODAY())-1,"","VENCIDA")),"")</f>
        <v/>
      </c>
      <c r="P785" s="18" t="str">
        <f>IF(B785="","",IF(IFERROR(FIND(P$13,INDEX(DATOS!BS:BS,MATCH(CHECKLIST!B785,DATOS!B:B,0),1),1),"")="","","X"))</f>
        <v/>
      </c>
      <c r="Q785" s="18" t="str">
        <f>IF(B785="","",IF(IFERROR(FIND(Q$13,INDEX(DATOS!BS:BS,MATCH(CHECKLIST!B785,DATOS!B:B,0),1),1),"")="","","X"))</f>
        <v/>
      </c>
      <c r="R785" t="str">
        <f>IF(B785="","",1)</f>
        <v/>
      </c>
      <c r="S785" t="str">
        <f t="shared" si="41"/>
        <v/>
      </c>
      <c r="U785" t="str">
        <f t="shared" si="39"/>
        <v/>
      </c>
      <c r="V785" t="str">
        <f t="shared" si="40"/>
        <v/>
      </c>
    </row>
    <row r="786" spans="1:22" x14ac:dyDescent="0.25">
      <c r="A786" s="13">
        <v>773</v>
      </c>
      <c r="B786" t="str">
        <f>IFERROR(INDEX(DATOS!B:B,MATCH(CHECKLIST!A786,DATOS!BM:BM,0),1),"")</f>
        <v/>
      </c>
      <c r="C786" t="str">
        <f>IFERROR(INDEX(DATOS!I:I,MATCH(CHECKLIST!A786,DATOS!BM:BM,0),1),"")</f>
        <v/>
      </c>
      <c r="D786" t="str">
        <f>IFERROR(INDEX(DATOS!R:R,MATCH(CHECKLIST!E786,DATOS!F:F,0),1),"")</f>
        <v/>
      </c>
      <c r="E786" s="17" t="str">
        <f>IFERROR(INDEX(DATOS!F:F,MATCH(CHECKLIST!A786,DATOS!BM:BM,0),1),"")</f>
        <v/>
      </c>
      <c r="F786" s="14" t="str">
        <f t="shared" si="38"/>
        <v/>
      </c>
      <c r="G786" s="18" t="str">
        <f>IF(IFERROR(FIND(G$13,INDEX(DATOS!BS:BS,MATCH(CHECKLIST!B786,DATOS!B:B,0),1),1),"")="",IF(IFERROR(FIND("FINADO",INDEX(DATOS!BS:BS,MATCH(CHECKLIST!B786,DATOS!B:B,0),1),1),"")="",IF(IFERROR(FIND("BAJA",INDEX(DATOS!BS:BS,MATCH(CHECKLIST!B786,DATOS!B:B,0),1),1),"")="",IF(IFERROR(FIND("FECHA PEUA",INDEX(DATOS!BS:BS,MATCH(CHECKLIST!B786,DATOS!B:B,0),1),1),"")="",IF(IFERROR(FIND("FIRMA",INDEX(DATOS!BS:BS,MATCH(CHECKLIST!B786,DATOS!B:B,0),1),1),"")="","","FIRMA"),"PEUA"),"BAJA"),"FINADO"),"X")</f>
        <v/>
      </c>
      <c r="H786" s="18" t="str">
        <f>IF(IFERROR(FIND(H$13,INDEX(DATOS!BS:BS,MATCH(CHECKLIST!B786,DATOS!B:B,0),1),1),"")="",IF(IFERROR(FIND("VENCIDA",INDEX(DATOS!AC:AC,MATCH(CHECKLIST!B786,DATOS!B:B,0),1),1),"")="","","VENCIDO"),"X")</f>
        <v/>
      </c>
      <c r="I786" s="18" t="str">
        <f>IF(IFERROR(FIND(I$13,INDEX(DATOS!BS:BS,MATCH(CHECKLIST!B786,DATOS!B:B,0),1),1),"")="","","X")</f>
        <v/>
      </c>
      <c r="J786" s="18" t="str">
        <f>IF(IFERROR(FIND(J$13,INDEX(DATOS!BS:BS,MATCH(CHECKLIST!B786,DATOS!B:B,0),1),1),"")="","","X")</f>
        <v/>
      </c>
      <c r="K786" s="18" t="str">
        <f>IF(IFERROR(FIND(K$13,INDEX(DATOS!BS:BS,MATCH(CHECKLIST!B786,DATOS!B:B,0),1),1),"")="","","X")</f>
        <v/>
      </c>
      <c r="L786" s="18" t="str">
        <f>IF(IFERROR(FIND(L$13,INDEX(DATOS!BS:BS,MATCH(CHECKLIST!B786,DATOS!B:B,0),1),1),"")="","","X")</f>
        <v/>
      </c>
      <c r="M786" s="18" t="str">
        <f>IF(IFERROR(FIND(M$13,INDEX(DATOS!BS:BS,MATCH(CHECKLIST!B786,DATOS!B:B,0),1),1),"")="","","X")</f>
        <v/>
      </c>
      <c r="N786" s="50" t="str">
        <f ca="1">IFERROR(IF(INDEX(DATOS!K:K,MATCH(CHECKLIST!B786,DATOS!B:B,0),1)="","X",IF(INDEX(DATOS!K:K,MATCH(CHECKLIST!B786,DATOS!B:B,0),1)&gt;YEAR(TODAY())-1,"","VENCIDA")),"")</f>
        <v/>
      </c>
      <c r="P786" s="18" t="str">
        <f>IF(B786="","",IF(IFERROR(FIND(P$13,INDEX(DATOS!BS:BS,MATCH(CHECKLIST!B786,DATOS!B:B,0),1),1),"")="","","X"))</f>
        <v/>
      </c>
      <c r="Q786" s="18" t="str">
        <f>IF(B786="","",IF(IFERROR(FIND(Q$13,INDEX(DATOS!BS:BS,MATCH(CHECKLIST!B786,DATOS!B:B,0),1),1),"")="","","X"))</f>
        <v/>
      </c>
      <c r="S786">
        <f t="shared" si="41"/>
        <v>0</v>
      </c>
      <c r="U786" t="str">
        <f t="shared" si="39"/>
        <v/>
      </c>
      <c r="V786" t="str">
        <f t="shared" si="40"/>
        <v/>
      </c>
    </row>
    <row r="787" spans="1:22" x14ac:dyDescent="0.25">
      <c r="A787" s="13">
        <v>774</v>
      </c>
      <c r="B787" t="str">
        <f>IFERROR(INDEX(DATOS!B:B,MATCH(CHECKLIST!A787,DATOS!BM:BM,0),1),"")</f>
        <v/>
      </c>
      <c r="C787" t="str">
        <f>IFERROR(INDEX(DATOS!I:I,MATCH(CHECKLIST!A787,DATOS!BM:BM,0),1),"")</f>
        <v/>
      </c>
      <c r="D787" t="str">
        <f>IFERROR(INDEX(DATOS!R:R,MATCH(CHECKLIST!E787,DATOS!F:F,0),1),"")</f>
        <v/>
      </c>
      <c r="E787" s="17" t="str">
        <f>IFERROR(INDEX(DATOS!F:F,MATCH(CHECKLIST!A787,DATOS!BM:BM,0),1),"")</f>
        <v/>
      </c>
      <c r="F787" s="14" t="str">
        <f t="shared" si="38"/>
        <v/>
      </c>
      <c r="G787" s="18" t="str">
        <f>IF(IFERROR(FIND(G$13,INDEX(DATOS!BS:BS,MATCH(CHECKLIST!B787,DATOS!B:B,0),1),1),"")="",IF(IFERROR(FIND("FINADO",INDEX(DATOS!BS:BS,MATCH(CHECKLIST!B787,DATOS!B:B,0),1),1),"")="",IF(IFERROR(FIND("BAJA",INDEX(DATOS!BS:BS,MATCH(CHECKLIST!B787,DATOS!B:B,0),1),1),"")="",IF(IFERROR(FIND("FECHA PEUA",INDEX(DATOS!BS:BS,MATCH(CHECKLIST!B787,DATOS!B:B,0),1),1),"")="",IF(IFERROR(FIND("FIRMA",INDEX(DATOS!BS:BS,MATCH(CHECKLIST!B787,DATOS!B:B,0),1),1),"")="","","FIRMA"),"PEUA"),"BAJA"),"FINADO"),"X")</f>
        <v/>
      </c>
      <c r="H787" s="18" t="str">
        <f>IF(IFERROR(FIND(H$13,INDEX(DATOS!BS:BS,MATCH(CHECKLIST!B787,DATOS!B:B,0),1),1),"")="",IF(IFERROR(FIND("VENCIDA",INDEX(DATOS!AC:AC,MATCH(CHECKLIST!B787,DATOS!B:B,0),1),1),"")="","","VENCIDO"),"X")</f>
        <v/>
      </c>
      <c r="I787" s="18" t="str">
        <f>IF(IFERROR(FIND(I$13,INDEX(DATOS!BS:BS,MATCH(CHECKLIST!B787,DATOS!B:B,0),1),1),"")="","","X")</f>
        <v/>
      </c>
      <c r="J787" s="18" t="str">
        <f>IF(IFERROR(FIND(J$13,INDEX(DATOS!BS:BS,MATCH(CHECKLIST!B787,DATOS!B:B,0),1),1),"")="","","X")</f>
        <v/>
      </c>
      <c r="K787" s="18" t="str">
        <f>IF(IFERROR(FIND(K$13,INDEX(DATOS!BS:BS,MATCH(CHECKLIST!B787,DATOS!B:B,0),1),1),"")="","","X")</f>
        <v/>
      </c>
      <c r="L787" s="18" t="str">
        <f>IF(IFERROR(FIND(L$13,INDEX(DATOS!BS:BS,MATCH(CHECKLIST!B787,DATOS!B:B,0),1),1),"")="","","X")</f>
        <v/>
      </c>
      <c r="M787" s="18" t="str">
        <f>IF(IFERROR(FIND(M$13,INDEX(DATOS!BS:BS,MATCH(CHECKLIST!B787,DATOS!B:B,0),1),1),"")="","","X")</f>
        <v/>
      </c>
      <c r="N787" s="50" t="str">
        <f ca="1">IFERROR(IF(INDEX(DATOS!K:K,MATCH(CHECKLIST!B787,DATOS!B:B,0),1)="","X",IF(INDEX(DATOS!K:K,MATCH(CHECKLIST!B787,DATOS!B:B,0),1)&gt;YEAR(TODAY())-1,"","VENCIDA")),"")</f>
        <v/>
      </c>
      <c r="P787" s="18" t="str">
        <f>IF(B787="","",IF(IFERROR(FIND(P$13,INDEX(DATOS!BS:BS,MATCH(CHECKLIST!B787,DATOS!B:B,0),1),1),"")="","","X"))</f>
        <v/>
      </c>
      <c r="Q787" s="18" t="str">
        <f>IF(B787="","",IF(IFERROR(FIND(Q$13,INDEX(DATOS!BS:BS,MATCH(CHECKLIST!B787,DATOS!B:B,0),1),1),"")="","","X"))</f>
        <v/>
      </c>
      <c r="R787" t="str">
        <f>IF(B787="","",1)</f>
        <v/>
      </c>
      <c r="S787" t="str">
        <f t="shared" si="41"/>
        <v/>
      </c>
      <c r="U787" t="str">
        <f t="shared" si="39"/>
        <v/>
      </c>
      <c r="V787" t="str">
        <f t="shared" si="40"/>
        <v/>
      </c>
    </row>
    <row r="788" spans="1:22" x14ac:dyDescent="0.25">
      <c r="A788" s="13">
        <v>775</v>
      </c>
      <c r="B788" t="str">
        <f>IFERROR(INDEX(DATOS!B:B,MATCH(CHECKLIST!A788,DATOS!BM:BM,0),1),"")</f>
        <v/>
      </c>
      <c r="C788" t="str">
        <f>IFERROR(INDEX(DATOS!I:I,MATCH(CHECKLIST!A788,DATOS!BM:BM,0),1),"")</f>
        <v/>
      </c>
      <c r="D788" t="str">
        <f>IFERROR(INDEX(DATOS!R:R,MATCH(CHECKLIST!E788,DATOS!F:F,0),1),"")</f>
        <v/>
      </c>
      <c r="E788" s="17" t="str">
        <f>IFERROR(INDEX(DATOS!F:F,MATCH(CHECKLIST!A788,DATOS!BM:BM,0),1),"")</f>
        <v/>
      </c>
      <c r="F788" s="14" t="str">
        <f t="shared" si="38"/>
        <v/>
      </c>
      <c r="G788" s="18" t="str">
        <f>IF(IFERROR(FIND(G$13,INDEX(DATOS!BS:BS,MATCH(CHECKLIST!B788,DATOS!B:B,0),1),1),"")="",IF(IFERROR(FIND("FINADO",INDEX(DATOS!BS:BS,MATCH(CHECKLIST!B788,DATOS!B:B,0),1),1),"")="",IF(IFERROR(FIND("BAJA",INDEX(DATOS!BS:BS,MATCH(CHECKLIST!B788,DATOS!B:B,0),1),1),"")="",IF(IFERROR(FIND("FECHA PEUA",INDEX(DATOS!BS:BS,MATCH(CHECKLIST!B788,DATOS!B:B,0),1),1),"")="",IF(IFERROR(FIND("FIRMA",INDEX(DATOS!BS:BS,MATCH(CHECKLIST!B788,DATOS!B:B,0),1),1),"")="","","FIRMA"),"PEUA"),"BAJA"),"FINADO"),"X")</f>
        <v/>
      </c>
      <c r="H788" s="18" t="str">
        <f>IF(IFERROR(FIND(H$13,INDEX(DATOS!BS:BS,MATCH(CHECKLIST!B788,DATOS!B:B,0),1),1),"")="",IF(IFERROR(FIND("VENCIDA",INDEX(DATOS!AC:AC,MATCH(CHECKLIST!B788,DATOS!B:B,0),1),1),"")="","","VENCIDO"),"X")</f>
        <v/>
      </c>
      <c r="I788" s="18" t="str">
        <f>IF(IFERROR(FIND(I$13,INDEX(DATOS!BS:BS,MATCH(CHECKLIST!B788,DATOS!B:B,0),1),1),"")="","","X")</f>
        <v/>
      </c>
      <c r="J788" s="18" t="str">
        <f>IF(IFERROR(FIND(J$13,INDEX(DATOS!BS:BS,MATCH(CHECKLIST!B788,DATOS!B:B,0),1),1),"")="","","X")</f>
        <v/>
      </c>
      <c r="K788" s="18" t="str">
        <f>IF(IFERROR(FIND(K$13,INDEX(DATOS!BS:BS,MATCH(CHECKLIST!B788,DATOS!B:B,0),1),1),"")="","","X")</f>
        <v/>
      </c>
      <c r="L788" s="18" t="str">
        <f>IF(IFERROR(FIND(L$13,INDEX(DATOS!BS:BS,MATCH(CHECKLIST!B788,DATOS!B:B,0),1),1),"")="","","X")</f>
        <v/>
      </c>
      <c r="M788" s="18" t="str">
        <f>IF(IFERROR(FIND(M$13,INDEX(DATOS!BS:BS,MATCH(CHECKLIST!B788,DATOS!B:B,0),1),1),"")="","","X")</f>
        <v/>
      </c>
      <c r="N788" s="50" t="str">
        <f ca="1">IFERROR(IF(INDEX(DATOS!K:K,MATCH(CHECKLIST!B788,DATOS!B:B,0),1)="","X",IF(INDEX(DATOS!K:K,MATCH(CHECKLIST!B788,DATOS!B:B,0),1)&gt;YEAR(TODAY())-1,"","VENCIDA")),"")</f>
        <v/>
      </c>
      <c r="P788" s="18" t="str">
        <f>IF(B788="","",IF(IFERROR(FIND(P$13,INDEX(DATOS!BS:BS,MATCH(CHECKLIST!B788,DATOS!B:B,0),1),1),"")="","","X"))</f>
        <v/>
      </c>
      <c r="Q788" s="18" t="str">
        <f>IF(B788="","",IF(IFERROR(FIND(Q$13,INDEX(DATOS!BS:BS,MATCH(CHECKLIST!B788,DATOS!B:B,0),1),1),"")="","","X"))</f>
        <v/>
      </c>
      <c r="S788">
        <f t="shared" si="41"/>
        <v>0</v>
      </c>
      <c r="U788" t="str">
        <f t="shared" si="39"/>
        <v/>
      </c>
      <c r="V788" t="str">
        <f t="shared" si="40"/>
        <v/>
      </c>
    </row>
    <row r="789" spans="1:22" x14ac:dyDescent="0.25">
      <c r="A789" s="13">
        <v>776</v>
      </c>
      <c r="B789" t="str">
        <f>IFERROR(INDEX(DATOS!B:B,MATCH(CHECKLIST!A789,DATOS!BM:BM,0),1),"")</f>
        <v/>
      </c>
      <c r="C789" t="str">
        <f>IFERROR(INDEX(DATOS!I:I,MATCH(CHECKLIST!A789,DATOS!BM:BM,0),1),"")</f>
        <v/>
      </c>
      <c r="D789" t="str">
        <f>IFERROR(INDEX(DATOS!R:R,MATCH(CHECKLIST!E789,DATOS!F:F,0),1),"")</f>
        <v/>
      </c>
      <c r="E789" s="17" t="str">
        <f>IFERROR(INDEX(DATOS!F:F,MATCH(CHECKLIST!A789,DATOS!BM:BM,0),1),"")</f>
        <v/>
      </c>
      <c r="F789" s="14" t="str">
        <f t="shared" si="38"/>
        <v/>
      </c>
      <c r="G789" s="18" t="str">
        <f>IF(IFERROR(FIND(G$13,INDEX(DATOS!BS:BS,MATCH(CHECKLIST!B789,DATOS!B:B,0),1),1),"")="",IF(IFERROR(FIND("FINADO",INDEX(DATOS!BS:BS,MATCH(CHECKLIST!B789,DATOS!B:B,0),1),1),"")="",IF(IFERROR(FIND("BAJA",INDEX(DATOS!BS:BS,MATCH(CHECKLIST!B789,DATOS!B:B,0),1),1),"")="",IF(IFERROR(FIND("FECHA PEUA",INDEX(DATOS!BS:BS,MATCH(CHECKLIST!B789,DATOS!B:B,0),1),1),"")="",IF(IFERROR(FIND("FIRMA",INDEX(DATOS!BS:BS,MATCH(CHECKLIST!B789,DATOS!B:B,0),1),1),"")="","","FIRMA"),"PEUA"),"BAJA"),"FINADO"),"X")</f>
        <v/>
      </c>
      <c r="H789" s="18" t="str">
        <f>IF(IFERROR(FIND(H$13,INDEX(DATOS!BS:BS,MATCH(CHECKLIST!B789,DATOS!B:B,0),1),1),"")="",IF(IFERROR(FIND("VENCIDA",INDEX(DATOS!AC:AC,MATCH(CHECKLIST!B789,DATOS!B:B,0),1),1),"")="","","VENCIDO"),"X")</f>
        <v/>
      </c>
      <c r="I789" s="18" t="str">
        <f>IF(IFERROR(FIND(I$13,INDEX(DATOS!BS:BS,MATCH(CHECKLIST!B789,DATOS!B:B,0),1),1),"")="","","X")</f>
        <v/>
      </c>
      <c r="J789" s="18" t="str">
        <f>IF(IFERROR(FIND(J$13,INDEX(DATOS!BS:BS,MATCH(CHECKLIST!B789,DATOS!B:B,0),1),1),"")="","","X")</f>
        <v/>
      </c>
      <c r="K789" s="18" t="str">
        <f>IF(IFERROR(FIND(K$13,INDEX(DATOS!BS:BS,MATCH(CHECKLIST!B789,DATOS!B:B,0),1),1),"")="","","X")</f>
        <v/>
      </c>
      <c r="L789" s="18" t="str">
        <f>IF(IFERROR(FIND(L$13,INDEX(DATOS!BS:BS,MATCH(CHECKLIST!B789,DATOS!B:B,0),1),1),"")="","","X")</f>
        <v/>
      </c>
      <c r="M789" s="18" t="str">
        <f>IF(IFERROR(FIND(M$13,INDEX(DATOS!BS:BS,MATCH(CHECKLIST!B789,DATOS!B:B,0),1),1),"")="","","X")</f>
        <v/>
      </c>
      <c r="N789" s="50" t="str">
        <f ca="1">IFERROR(IF(INDEX(DATOS!K:K,MATCH(CHECKLIST!B789,DATOS!B:B,0),1)="","X",IF(INDEX(DATOS!K:K,MATCH(CHECKLIST!B789,DATOS!B:B,0),1)&gt;YEAR(TODAY())-1,"","VENCIDA")),"")</f>
        <v/>
      </c>
      <c r="P789" s="18" t="str">
        <f>IF(B789="","",IF(IFERROR(FIND(P$13,INDEX(DATOS!BS:BS,MATCH(CHECKLIST!B789,DATOS!B:B,0),1),1),"")="","","X"))</f>
        <v/>
      </c>
      <c r="Q789" s="18" t="str">
        <f>IF(B789="","",IF(IFERROR(FIND(Q$13,INDEX(DATOS!BS:BS,MATCH(CHECKLIST!B789,DATOS!B:B,0),1),1),"")="","","X"))</f>
        <v/>
      </c>
      <c r="R789" t="str">
        <f>IF(B789="","",1)</f>
        <v/>
      </c>
      <c r="S789" t="str">
        <f t="shared" si="41"/>
        <v/>
      </c>
      <c r="U789" t="str">
        <f t="shared" si="39"/>
        <v/>
      </c>
      <c r="V789" t="str">
        <f t="shared" si="40"/>
        <v/>
      </c>
    </row>
    <row r="790" spans="1:22" x14ac:dyDescent="0.25">
      <c r="A790" s="13">
        <v>777</v>
      </c>
      <c r="B790" t="str">
        <f>IFERROR(INDEX(DATOS!B:B,MATCH(CHECKLIST!A790,DATOS!BM:BM,0),1),"")</f>
        <v/>
      </c>
      <c r="C790" t="str">
        <f>IFERROR(INDEX(DATOS!I:I,MATCH(CHECKLIST!A790,DATOS!BM:BM,0),1),"")</f>
        <v/>
      </c>
      <c r="D790" t="str">
        <f>IFERROR(INDEX(DATOS!R:R,MATCH(CHECKLIST!E790,DATOS!F:F,0),1),"")</f>
        <v/>
      </c>
      <c r="E790" s="17" t="str">
        <f>IFERROR(INDEX(DATOS!F:F,MATCH(CHECKLIST!A790,DATOS!BM:BM,0),1),"")</f>
        <v/>
      </c>
      <c r="F790" s="14" t="str">
        <f t="shared" si="38"/>
        <v/>
      </c>
      <c r="G790" s="18" t="str">
        <f>IF(IFERROR(FIND(G$13,INDEX(DATOS!BS:BS,MATCH(CHECKLIST!B790,DATOS!B:B,0),1),1),"")="",IF(IFERROR(FIND("FINADO",INDEX(DATOS!BS:BS,MATCH(CHECKLIST!B790,DATOS!B:B,0),1),1),"")="",IF(IFERROR(FIND("BAJA",INDEX(DATOS!BS:BS,MATCH(CHECKLIST!B790,DATOS!B:B,0),1),1),"")="",IF(IFERROR(FIND("FECHA PEUA",INDEX(DATOS!BS:BS,MATCH(CHECKLIST!B790,DATOS!B:B,0),1),1),"")="",IF(IFERROR(FIND("FIRMA",INDEX(DATOS!BS:BS,MATCH(CHECKLIST!B790,DATOS!B:B,0),1),1),"")="","","FIRMA"),"PEUA"),"BAJA"),"FINADO"),"X")</f>
        <v/>
      </c>
      <c r="H790" s="18" t="str">
        <f>IF(IFERROR(FIND(H$13,INDEX(DATOS!BS:BS,MATCH(CHECKLIST!B790,DATOS!B:B,0),1),1),"")="",IF(IFERROR(FIND("VENCIDA",INDEX(DATOS!AC:AC,MATCH(CHECKLIST!B790,DATOS!B:B,0),1),1),"")="","","VENCIDO"),"X")</f>
        <v/>
      </c>
      <c r="I790" s="18" t="str">
        <f>IF(IFERROR(FIND(I$13,INDEX(DATOS!BS:BS,MATCH(CHECKLIST!B790,DATOS!B:B,0),1),1),"")="","","X")</f>
        <v/>
      </c>
      <c r="J790" s="18" t="str">
        <f>IF(IFERROR(FIND(J$13,INDEX(DATOS!BS:BS,MATCH(CHECKLIST!B790,DATOS!B:B,0),1),1),"")="","","X")</f>
        <v/>
      </c>
      <c r="K790" s="18" t="str">
        <f>IF(IFERROR(FIND(K$13,INDEX(DATOS!BS:BS,MATCH(CHECKLIST!B790,DATOS!B:B,0),1),1),"")="","","X")</f>
        <v/>
      </c>
      <c r="L790" s="18" t="str">
        <f>IF(IFERROR(FIND(L$13,INDEX(DATOS!BS:BS,MATCH(CHECKLIST!B790,DATOS!B:B,0),1),1),"")="","","X")</f>
        <v/>
      </c>
      <c r="M790" s="18" t="str">
        <f>IF(IFERROR(FIND(M$13,INDEX(DATOS!BS:BS,MATCH(CHECKLIST!B790,DATOS!B:B,0),1),1),"")="","","X")</f>
        <v/>
      </c>
      <c r="N790" s="50" t="str">
        <f ca="1">IFERROR(IF(INDEX(DATOS!K:K,MATCH(CHECKLIST!B790,DATOS!B:B,0),1)="","X",IF(INDEX(DATOS!K:K,MATCH(CHECKLIST!B790,DATOS!B:B,0),1)&gt;YEAR(TODAY())-1,"","VENCIDA")),"")</f>
        <v/>
      </c>
      <c r="P790" s="18" t="str">
        <f>IF(B790="","",IF(IFERROR(FIND(P$13,INDEX(DATOS!BS:BS,MATCH(CHECKLIST!B790,DATOS!B:B,0),1),1),"")="","","X"))</f>
        <v/>
      </c>
      <c r="Q790" s="18" t="str">
        <f>IF(B790="","",IF(IFERROR(FIND(Q$13,INDEX(DATOS!BS:BS,MATCH(CHECKLIST!B790,DATOS!B:B,0),1),1),"")="","","X"))</f>
        <v/>
      </c>
      <c r="S790">
        <f t="shared" si="41"/>
        <v>0</v>
      </c>
      <c r="U790" t="str">
        <f t="shared" si="39"/>
        <v/>
      </c>
      <c r="V790" t="str">
        <f t="shared" si="40"/>
        <v/>
      </c>
    </row>
    <row r="791" spans="1:22" x14ac:dyDescent="0.25">
      <c r="A791" s="13">
        <v>778</v>
      </c>
      <c r="B791" t="str">
        <f>IFERROR(INDEX(DATOS!B:B,MATCH(CHECKLIST!A791,DATOS!BM:BM,0),1),"")</f>
        <v/>
      </c>
      <c r="C791" t="str">
        <f>IFERROR(INDEX(DATOS!I:I,MATCH(CHECKLIST!A791,DATOS!BM:BM,0),1),"")</f>
        <v/>
      </c>
      <c r="D791" t="str">
        <f>IFERROR(INDEX(DATOS!R:R,MATCH(CHECKLIST!E791,DATOS!F:F,0),1),"")</f>
        <v/>
      </c>
      <c r="E791" s="17" t="str">
        <f>IFERROR(INDEX(DATOS!F:F,MATCH(CHECKLIST!A791,DATOS!BM:BM,0),1),"")</f>
        <v/>
      </c>
      <c r="F791" s="14" t="str">
        <f t="shared" si="38"/>
        <v/>
      </c>
      <c r="G791" s="18" t="str">
        <f>IF(IFERROR(FIND(G$13,INDEX(DATOS!BS:BS,MATCH(CHECKLIST!B791,DATOS!B:B,0),1),1),"")="",IF(IFERROR(FIND("FINADO",INDEX(DATOS!BS:BS,MATCH(CHECKLIST!B791,DATOS!B:B,0),1),1),"")="",IF(IFERROR(FIND("BAJA",INDEX(DATOS!BS:BS,MATCH(CHECKLIST!B791,DATOS!B:B,0),1),1),"")="",IF(IFERROR(FIND("FECHA PEUA",INDEX(DATOS!BS:BS,MATCH(CHECKLIST!B791,DATOS!B:B,0),1),1),"")="",IF(IFERROR(FIND("FIRMA",INDEX(DATOS!BS:BS,MATCH(CHECKLIST!B791,DATOS!B:B,0),1),1),"")="","","FIRMA"),"PEUA"),"BAJA"),"FINADO"),"X")</f>
        <v/>
      </c>
      <c r="H791" s="18" t="str">
        <f>IF(IFERROR(FIND(H$13,INDEX(DATOS!BS:BS,MATCH(CHECKLIST!B791,DATOS!B:B,0),1),1),"")="",IF(IFERROR(FIND("VENCIDA",INDEX(DATOS!AC:AC,MATCH(CHECKLIST!B791,DATOS!B:B,0),1),1),"")="","","VENCIDO"),"X")</f>
        <v/>
      </c>
      <c r="I791" s="18" t="str">
        <f>IF(IFERROR(FIND(I$13,INDEX(DATOS!BS:BS,MATCH(CHECKLIST!B791,DATOS!B:B,0),1),1),"")="","","X")</f>
        <v/>
      </c>
      <c r="J791" s="18" t="str">
        <f>IF(IFERROR(FIND(J$13,INDEX(DATOS!BS:BS,MATCH(CHECKLIST!B791,DATOS!B:B,0),1),1),"")="","","X")</f>
        <v/>
      </c>
      <c r="K791" s="18" t="str">
        <f>IF(IFERROR(FIND(K$13,INDEX(DATOS!BS:BS,MATCH(CHECKLIST!B791,DATOS!B:B,0),1),1),"")="","","X")</f>
        <v/>
      </c>
      <c r="L791" s="18" t="str">
        <f>IF(IFERROR(FIND(L$13,INDEX(DATOS!BS:BS,MATCH(CHECKLIST!B791,DATOS!B:B,0),1),1),"")="","","X")</f>
        <v/>
      </c>
      <c r="M791" s="18" t="str">
        <f>IF(IFERROR(FIND(M$13,INDEX(DATOS!BS:BS,MATCH(CHECKLIST!B791,DATOS!B:B,0),1),1),"")="","","X")</f>
        <v/>
      </c>
      <c r="N791" s="50" t="str">
        <f ca="1">IFERROR(IF(INDEX(DATOS!K:K,MATCH(CHECKLIST!B791,DATOS!B:B,0),1)="","X",IF(INDEX(DATOS!K:K,MATCH(CHECKLIST!B791,DATOS!B:B,0),1)&gt;YEAR(TODAY())-1,"","VENCIDA")),"")</f>
        <v/>
      </c>
      <c r="P791" s="18" t="str">
        <f>IF(B791="","",IF(IFERROR(FIND(P$13,INDEX(DATOS!BS:BS,MATCH(CHECKLIST!B791,DATOS!B:B,0),1),1),"")="","","X"))</f>
        <v/>
      </c>
      <c r="Q791" s="18" t="str">
        <f>IF(B791="","",IF(IFERROR(FIND(Q$13,INDEX(DATOS!BS:BS,MATCH(CHECKLIST!B791,DATOS!B:B,0),1),1),"")="","","X"))</f>
        <v/>
      </c>
      <c r="R791" t="str">
        <f>IF(B791="","",1)</f>
        <v/>
      </c>
      <c r="S791" t="str">
        <f t="shared" si="41"/>
        <v/>
      </c>
      <c r="U791" t="str">
        <f t="shared" si="39"/>
        <v/>
      </c>
      <c r="V791" t="str">
        <f t="shared" si="40"/>
        <v/>
      </c>
    </row>
    <row r="792" spans="1:22" x14ac:dyDescent="0.25">
      <c r="A792" s="13">
        <v>779</v>
      </c>
      <c r="B792" t="str">
        <f>IFERROR(INDEX(DATOS!B:B,MATCH(CHECKLIST!A792,DATOS!BM:BM,0),1),"")</f>
        <v/>
      </c>
      <c r="C792" t="str">
        <f>IFERROR(INDEX(DATOS!I:I,MATCH(CHECKLIST!A792,DATOS!BM:BM,0),1),"")</f>
        <v/>
      </c>
      <c r="D792" t="str">
        <f>IFERROR(INDEX(DATOS!R:R,MATCH(CHECKLIST!E792,DATOS!F:F,0),1),"")</f>
        <v/>
      </c>
      <c r="E792" s="17" t="str">
        <f>IFERROR(INDEX(DATOS!F:F,MATCH(CHECKLIST!A792,DATOS!BM:BM,0),1),"")</f>
        <v/>
      </c>
      <c r="F792" s="14" t="str">
        <f t="shared" si="38"/>
        <v/>
      </c>
      <c r="G792" s="18" t="str">
        <f>IF(IFERROR(FIND(G$13,INDEX(DATOS!BS:BS,MATCH(CHECKLIST!B792,DATOS!B:B,0),1),1),"")="",IF(IFERROR(FIND("FINADO",INDEX(DATOS!BS:BS,MATCH(CHECKLIST!B792,DATOS!B:B,0),1),1),"")="",IF(IFERROR(FIND("BAJA",INDEX(DATOS!BS:BS,MATCH(CHECKLIST!B792,DATOS!B:B,0),1),1),"")="",IF(IFERROR(FIND("FECHA PEUA",INDEX(DATOS!BS:BS,MATCH(CHECKLIST!B792,DATOS!B:B,0),1),1),"")="",IF(IFERROR(FIND("FIRMA",INDEX(DATOS!BS:BS,MATCH(CHECKLIST!B792,DATOS!B:B,0),1),1),"")="","","FIRMA"),"PEUA"),"BAJA"),"FINADO"),"X")</f>
        <v/>
      </c>
      <c r="H792" s="18" t="str">
        <f>IF(IFERROR(FIND(H$13,INDEX(DATOS!BS:BS,MATCH(CHECKLIST!B792,DATOS!B:B,0),1),1),"")="",IF(IFERROR(FIND("VENCIDA",INDEX(DATOS!AC:AC,MATCH(CHECKLIST!B792,DATOS!B:B,0),1),1),"")="","","VENCIDO"),"X")</f>
        <v/>
      </c>
      <c r="I792" s="18" t="str">
        <f>IF(IFERROR(FIND(I$13,INDEX(DATOS!BS:BS,MATCH(CHECKLIST!B792,DATOS!B:B,0),1),1),"")="","","X")</f>
        <v/>
      </c>
      <c r="J792" s="18" t="str">
        <f>IF(IFERROR(FIND(J$13,INDEX(DATOS!BS:BS,MATCH(CHECKLIST!B792,DATOS!B:B,0),1),1),"")="","","X")</f>
        <v/>
      </c>
      <c r="K792" s="18" t="str">
        <f>IF(IFERROR(FIND(K$13,INDEX(DATOS!BS:BS,MATCH(CHECKLIST!B792,DATOS!B:B,0),1),1),"")="","","X")</f>
        <v/>
      </c>
      <c r="L792" s="18" t="str">
        <f>IF(IFERROR(FIND(L$13,INDEX(DATOS!BS:BS,MATCH(CHECKLIST!B792,DATOS!B:B,0),1),1),"")="","","X")</f>
        <v/>
      </c>
      <c r="M792" s="18" t="str">
        <f>IF(IFERROR(FIND(M$13,INDEX(DATOS!BS:BS,MATCH(CHECKLIST!B792,DATOS!B:B,0),1),1),"")="","","X")</f>
        <v/>
      </c>
      <c r="N792" s="50" t="str">
        <f ca="1">IFERROR(IF(INDEX(DATOS!K:K,MATCH(CHECKLIST!B792,DATOS!B:B,0),1)="","X",IF(INDEX(DATOS!K:K,MATCH(CHECKLIST!B792,DATOS!B:B,0),1)&gt;YEAR(TODAY())-1,"","VENCIDA")),"")</f>
        <v/>
      </c>
      <c r="P792" s="18" t="str">
        <f>IF(B792="","",IF(IFERROR(FIND(P$13,INDEX(DATOS!BS:BS,MATCH(CHECKLIST!B792,DATOS!B:B,0),1),1),"")="","","X"))</f>
        <v/>
      </c>
      <c r="Q792" s="18" t="str">
        <f>IF(B792="","",IF(IFERROR(FIND(Q$13,INDEX(DATOS!BS:BS,MATCH(CHECKLIST!B792,DATOS!B:B,0),1),1),"")="","","X"))</f>
        <v/>
      </c>
      <c r="S792">
        <f t="shared" si="41"/>
        <v>0</v>
      </c>
      <c r="U792" t="str">
        <f t="shared" si="39"/>
        <v/>
      </c>
      <c r="V792" t="str">
        <f t="shared" si="40"/>
        <v/>
      </c>
    </row>
    <row r="793" spans="1:22" x14ac:dyDescent="0.25">
      <c r="A793" s="13">
        <v>780</v>
      </c>
      <c r="B793" t="str">
        <f>IFERROR(INDEX(DATOS!B:B,MATCH(CHECKLIST!A793,DATOS!BM:BM,0),1),"")</f>
        <v/>
      </c>
      <c r="C793" t="str">
        <f>IFERROR(INDEX(DATOS!I:I,MATCH(CHECKLIST!A793,DATOS!BM:BM,0),1),"")</f>
        <v/>
      </c>
      <c r="D793" t="str">
        <f>IFERROR(INDEX(DATOS!R:R,MATCH(CHECKLIST!E793,DATOS!F:F,0),1),"")</f>
        <v/>
      </c>
      <c r="E793" s="17" t="str">
        <f>IFERROR(INDEX(DATOS!F:F,MATCH(CHECKLIST!A793,DATOS!BM:BM,0),1),"")</f>
        <v/>
      </c>
      <c r="F793" s="14" t="str">
        <f t="shared" si="38"/>
        <v/>
      </c>
      <c r="G793" s="18" t="str">
        <f>IF(IFERROR(FIND(G$13,INDEX(DATOS!BS:BS,MATCH(CHECKLIST!B793,DATOS!B:B,0),1),1),"")="",IF(IFERROR(FIND("FINADO",INDEX(DATOS!BS:BS,MATCH(CHECKLIST!B793,DATOS!B:B,0),1),1),"")="",IF(IFERROR(FIND("BAJA",INDEX(DATOS!BS:BS,MATCH(CHECKLIST!B793,DATOS!B:B,0),1),1),"")="",IF(IFERROR(FIND("FECHA PEUA",INDEX(DATOS!BS:BS,MATCH(CHECKLIST!B793,DATOS!B:B,0),1),1),"")="",IF(IFERROR(FIND("FIRMA",INDEX(DATOS!BS:BS,MATCH(CHECKLIST!B793,DATOS!B:B,0),1),1),"")="","","FIRMA"),"PEUA"),"BAJA"),"FINADO"),"X")</f>
        <v/>
      </c>
      <c r="H793" s="18" t="str">
        <f>IF(IFERROR(FIND(H$13,INDEX(DATOS!BS:BS,MATCH(CHECKLIST!B793,DATOS!B:B,0),1),1),"")="",IF(IFERROR(FIND("VENCIDA",INDEX(DATOS!AC:AC,MATCH(CHECKLIST!B793,DATOS!B:B,0),1),1),"")="","","VENCIDO"),"X")</f>
        <v/>
      </c>
      <c r="I793" s="18" t="str">
        <f>IF(IFERROR(FIND(I$13,INDEX(DATOS!BS:BS,MATCH(CHECKLIST!B793,DATOS!B:B,0),1),1),"")="","","X")</f>
        <v/>
      </c>
      <c r="J793" s="18" t="str">
        <f>IF(IFERROR(FIND(J$13,INDEX(DATOS!BS:BS,MATCH(CHECKLIST!B793,DATOS!B:B,0),1),1),"")="","","X")</f>
        <v/>
      </c>
      <c r="K793" s="18" t="str">
        <f>IF(IFERROR(FIND(K$13,INDEX(DATOS!BS:BS,MATCH(CHECKLIST!B793,DATOS!B:B,0),1),1),"")="","","X")</f>
        <v/>
      </c>
      <c r="L793" s="18" t="str">
        <f>IF(IFERROR(FIND(L$13,INDEX(DATOS!BS:BS,MATCH(CHECKLIST!B793,DATOS!B:B,0),1),1),"")="","","X")</f>
        <v/>
      </c>
      <c r="M793" s="18" t="str">
        <f>IF(IFERROR(FIND(M$13,INDEX(DATOS!BS:BS,MATCH(CHECKLIST!B793,DATOS!B:B,0),1),1),"")="","","X")</f>
        <v/>
      </c>
      <c r="N793" s="50" t="str">
        <f ca="1">IFERROR(IF(INDEX(DATOS!K:K,MATCH(CHECKLIST!B793,DATOS!B:B,0),1)="","X",IF(INDEX(DATOS!K:K,MATCH(CHECKLIST!B793,DATOS!B:B,0),1)&gt;YEAR(TODAY())-1,"","VENCIDA")),"")</f>
        <v/>
      </c>
      <c r="P793" s="18" t="str">
        <f>IF(B793="","",IF(IFERROR(FIND(P$13,INDEX(DATOS!BS:BS,MATCH(CHECKLIST!B793,DATOS!B:B,0),1),1),"")="","","X"))</f>
        <v/>
      </c>
      <c r="Q793" s="18" t="str">
        <f>IF(B793="","",IF(IFERROR(FIND(Q$13,INDEX(DATOS!BS:BS,MATCH(CHECKLIST!B793,DATOS!B:B,0),1),1),"")="","","X"))</f>
        <v/>
      </c>
      <c r="R793" t="str">
        <f>IF(B793="","",1)</f>
        <v/>
      </c>
      <c r="S793" t="str">
        <f t="shared" si="41"/>
        <v/>
      </c>
      <c r="U793" t="str">
        <f t="shared" si="39"/>
        <v/>
      </c>
      <c r="V793" t="str">
        <f t="shared" si="40"/>
        <v/>
      </c>
    </row>
    <row r="794" spans="1:22" x14ac:dyDescent="0.25">
      <c r="A794" s="13">
        <v>781</v>
      </c>
      <c r="B794" t="str">
        <f>IFERROR(INDEX(DATOS!B:B,MATCH(CHECKLIST!A794,DATOS!BM:BM,0),1),"")</f>
        <v/>
      </c>
      <c r="C794" t="str">
        <f>IFERROR(INDEX(DATOS!I:I,MATCH(CHECKLIST!A794,DATOS!BM:BM,0),1),"")</f>
        <v/>
      </c>
      <c r="D794" t="str">
        <f>IFERROR(INDEX(DATOS!R:R,MATCH(CHECKLIST!E794,DATOS!F:F,0),1),"")</f>
        <v/>
      </c>
      <c r="E794" s="17" t="str">
        <f>IFERROR(INDEX(DATOS!F:F,MATCH(CHECKLIST!A794,DATOS!BM:BM,0),1),"")</f>
        <v/>
      </c>
      <c r="F794" s="14" t="str">
        <f t="shared" si="38"/>
        <v/>
      </c>
      <c r="G794" s="18" t="str">
        <f>IF(IFERROR(FIND(G$13,INDEX(DATOS!BS:BS,MATCH(CHECKLIST!B794,DATOS!B:B,0),1),1),"")="",IF(IFERROR(FIND("FINADO",INDEX(DATOS!BS:BS,MATCH(CHECKLIST!B794,DATOS!B:B,0),1),1),"")="",IF(IFERROR(FIND("BAJA",INDEX(DATOS!BS:BS,MATCH(CHECKLIST!B794,DATOS!B:B,0),1),1),"")="",IF(IFERROR(FIND("FECHA PEUA",INDEX(DATOS!BS:BS,MATCH(CHECKLIST!B794,DATOS!B:B,0),1),1),"")="",IF(IFERROR(FIND("FIRMA",INDEX(DATOS!BS:BS,MATCH(CHECKLIST!B794,DATOS!B:B,0),1),1),"")="","","FIRMA"),"PEUA"),"BAJA"),"FINADO"),"X")</f>
        <v/>
      </c>
      <c r="H794" s="18" t="str">
        <f>IF(IFERROR(FIND(H$13,INDEX(DATOS!BS:BS,MATCH(CHECKLIST!B794,DATOS!B:B,0),1),1),"")="",IF(IFERROR(FIND("VENCIDA",INDEX(DATOS!AC:AC,MATCH(CHECKLIST!B794,DATOS!B:B,0),1),1),"")="","","VENCIDO"),"X")</f>
        <v/>
      </c>
      <c r="I794" s="18" t="str">
        <f>IF(IFERROR(FIND(I$13,INDEX(DATOS!BS:BS,MATCH(CHECKLIST!B794,DATOS!B:B,0),1),1),"")="","","X")</f>
        <v/>
      </c>
      <c r="J794" s="18" t="str">
        <f>IF(IFERROR(FIND(J$13,INDEX(DATOS!BS:BS,MATCH(CHECKLIST!B794,DATOS!B:B,0),1),1),"")="","","X")</f>
        <v/>
      </c>
      <c r="K794" s="18" t="str">
        <f>IF(IFERROR(FIND(K$13,INDEX(DATOS!BS:BS,MATCH(CHECKLIST!B794,DATOS!B:B,0),1),1),"")="","","X")</f>
        <v/>
      </c>
      <c r="L794" s="18" t="str">
        <f>IF(IFERROR(FIND(L$13,INDEX(DATOS!BS:BS,MATCH(CHECKLIST!B794,DATOS!B:B,0),1),1),"")="","","X")</f>
        <v/>
      </c>
      <c r="M794" s="18" t="str">
        <f>IF(IFERROR(FIND(M$13,INDEX(DATOS!BS:BS,MATCH(CHECKLIST!B794,DATOS!B:B,0),1),1),"")="","","X")</f>
        <v/>
      </c>
      <c r="N794" s="50" t="str">
        <f ca="1">IFERROR(IF(INDEX(DATOS!K:K,MATCH(CHECKLIST!B794,DATOS!B:B,0),1)="","X",IF(INDEX(DATOS!K:K,MATCH(CHECKLIST!B794,DATOS!B:B,0),1)&gt;YEAR(TODAY())-1,"","VENCIDA")),"")</f>
        <v/>
      </c>
      <c r="P794" s="18" t="str">
        <f>IF(B794="","",IF(IFERROR(FIND(P$13,INDEX(DATOS!BS:BS,MATCH(CHECKLIST!B794,DATOS!B:B,0),1),1),"")="","","X"))</f>
        <v/>
      </c>
      <c r="Q794" s="18" t="str">
        <f>IF(B794="","",IF(IFERROR(FIND(Q$13,INDEX(DATOS!BS:BS,MATCH(CHECKLIST!B794,DATOS!B:B,0),1),1),"")="","","X"))</f>
        <v/>
      </c>
      <c r="S794">
        <f t="shared" si="41"/>
        <v>0</v>
      </c>
      <c r="U794" t="str">
        <f t="shared" si="39"/>
        <v/>
      </c>
      <c r="V794" t="str">
        <f t="shared" si="40"/>
        <v/>
      </c>
    </row>
    <row r="795" spans="1:22" x14ac:dyDescent="0.25">
      <c r="A795" s="13">
        <v>782</v>
      </c>
      <c r="B795" t="str">
        <f>IFERROR(INDEX(DATOS!B:B,MATCH(CHECKLIST!A795,DATOS!BM:BM,0),1),"")</f>
        <v/>
      </c>
      <c r="C795" t="str">
        <f>IFERROR(INDEX(DATOS!I:I,MATCH(CHECKLIST!A795,DATOS!BM:BM,0),1),"")</f>
        <v/>
      </c>
      <c r="D795" t="str">
        <f>IFERROR(INDEX(DATOS!R:R,MATCH(CHECKLIST!E795,DATOS!F:F,0),1),"")</f>
        <v/>
      </c>
      <c r="E795" s="17" t="str">
        <f>IFERROR(INDEX(DATOS!F:F,MATCH(CHECKLIST!A795,DATOS!BM:BM,0),1),"")</f>
        <v/>
      </c>
      <c r="F795" s="14" t="str">
        <f t="shared" si="38"/>
        <v/>
      </c>
      <c r="G795" s="18" t="str">
        <f>IF(IFERROR(FIND(G$13,INDEX(DATOS!BS:BS,MATCH(CHECKLIST!B795,DATOS!B:B,0),1),1),"")="",IF(IFERROR(FIND("FINADO",INDEX(DATOS!BS:BS,MATCH(CHECKLIST!B795,DATOS!B:B,0),1),1),"")="",IF(IFERROR(FIND("BAJA",INDEX(DATOS!BS:BS,MATCH(CHECKLIST!B795,DATOS!B:B,0),1),1),"")="",IF(IFERROR(FIND("FECHA PEUA",INDEX(DATOS!BS:BS,MATCH(CHECKLIST!B795,DATOS!B:B,0),1),1),"")="",IF(IFERROR(FIND("FIRMA",INDEX(DATOS!BS:BS,MATCH(CHECKLIST!B795,DATOS!B:B,0),1),1),"")="","","FIRMA"),"PEUA"),"BAJA"),"FINADO"),"X")</f>
        <v/>
      </c>
      <c r="H795" s="18" t="str">
        <f>IF(IFERROR(FIND(H$13,INDEX(DATOS!BS:BS,MATCH(CHECKLIST!B795,DATOS!B:B,0),1),1),"")="",IF(IFERROR(FIND("VENCIDA",INDEX(DATOS!AC:AC,MATCH(CHECKLIST!B795,DATOS!B:B,0),1),1),"")="","","VENCIDO"),"X")</f>
        <v/>
      </c>
      <c r="I795" s="18" t="str">
        <f>IF(IFERROR(FIND(I$13,INDEX(DATOS!BS:BS,MATCH(CHECKLIST!B795,DATOS!B:B,0),1),1),"")="","","X")</f>
        <v/>
      </c>
      <c r="J795" s="18" t="str">
        <f>IF(IFERROR(FIND(J$13,INDEX(DATOS!BS:BS,MATCH(CHECKLIST!B795,DATOS!B:B,0),1),1),"")="","","X")</f>
        <v/>
      </c>
      <c r="K795" s="18" t="str">
        <f>IF(IFERROR(FIND(K$13,INDEX(DATOS!BS:BS,MATCH(CHECKLIST!B795,DATOS!B:B,0),1),1),"")="","","X")</f>
        <v/>
      </c>
      <c r="L795" s="18" t="str">
        <f>IF(IFERROR(FIND(L$13,INDEX(DATOS!BS:BS,MATCH(CHECKLIST!B795,DATOS!B:B,0),1),1),"")="","","X")</f>
        <v/>
      </c>
      <c r="M795" s="18" t="str">
        <f>IF(IFERROR(FIND(M$13,INDEX(DATOS!BS:BS,MATCH(CHECKLIST!B795,DATOS!B:B,0),1),1),"")="","","X")</f>
        <v/>
      </c>
      <c r="N795" s="50" t="str">
        <f ca="1">IFERROR(IF(INDEX(DATOS!K:K,MATCH(CHECKLIST!B795,DATOS!B:B,0),1)="","X",IF(INDEX(DATOS!K:K,MATCH(CHECKLIST!B795,DATOS!B:B,0),1)&gt;YEAR(TODAY())-1,"","VENCIDA")),"")</f>
        <v/>
      </c>
      <c r="P795" s="18" t="str">
        <f>IF(B795="","",IF(IFERROR(FIND(P$13,INDEX(DATOS!BS:BS,MATCH(CHECKLIST!B795,DATOS!B:B,0),1),1),"")="","","X"))</f>
        <v/>
      </c>
      <c r="Q795" s="18" t="str">
        <f>IF(B795="","",IF(IFERROR(FIND(Q$13,INDEX(DATOS!BS:BS,MATCH(CHECKLIST!B795,DATOS!B:B,0),1),1),"")="","","X"))</f>
        <v/>
      </c>
      <c r="R795" t="str">
        <f>IF(B795="","",1)</f>
        <v/>
      </c>
      <c r="S795" t="str">
        <f t="shared" si="41"/>
        <v/>
      </c>
      <c r="U795" t="str">
        <f t="shared" si="39"/>
        <v/>
      </c>
      <c r="V795" t="str">
        <f t="shared" si="40"/>
        <v/>
      </c>
    </row>
    <row r="796" spans="1:22" x14ac:dyDescent="0.25">
      <c r="A796" s="13">
        <v>783</v>
      </c>
      <c r="B796" t="str">
        <f>IFERROR(INDEX(DATOS!B:B,MATCH(CHECKLIST!A796,DATOS!BM:BM,0),1),"")</f>
        <v/>
      </c>
      <c r="C796" t="str">
        <f>IFERROR(INDEX(DATOS!I:I,MATCH(CHECKLIST!A796,DATOS!BM:BM,0),1),"")</f>
        <v/>
      </c>
      <c r="D796" t="str">
        <f>IFERROR(INDEX(DATOS!R:R,MATCH(CHECKLIST!E796,DATOS!F:F,0),1),"")</f>
        <v/>
      </c>
      <c r="E796" s="17" t="str">
        <f>IFERROR(INDEX(DATOS!F:F,MATCH(CHECKLIST!A796,DATOS!BM:BM,0),1),"")</f>
        <v/>
      </c>
      <c r="F796" s="14" t="str">
        <f t="shared" si="38"/>
        <v/>
      </c>
      <c r="G796" s="18" t="str">
        <f>IF(IFERROR(FIND(G$13,INDEX(DATOS!BS:BS,MATCH(CHECKLIST!B796,DATOS!B:B,0),1),1),"")="",IF(IFERROR(FIND("FINADO",INDEX(DATOS!BS:BS,MATCH(CHECKLIST!B796,DATOS!B:B,0),1),1),"")="",IF(IFERROR(FIND("BAJA",INDEX(DATOS!BS:BS,MATCH(CHECKLIST!B796,DATOS!B:B,0),1),1),"")="",IF(IFERROR(FIND("FECHA PEUA",INDEX(DATOS!BS:BS,MATCH(CHECKLIST!B796,DATOS!B:B,0),1),1),"")="",IF(IFERROR(FIND("FIRMA",INDEX(DATOS!BS:BS,MATCH(CHECKLIST!B796,DATOS!B:B,0),1),1),"")="","","FIRMA"),"PEUA"),"BAJA"),"FINADO"),"X")</f>
        <v/>
      </c>
      <c r="H796" s="18" t="str">
        <f>IF(IFERROR(FIND(H$13,INDEX(DATOS!BS:BS,MATCH(CHECKLIST!B796,DATOS!B:B,0),1),1),"")="",IF(IFERROR(FIND("VENCIDA",INDEX(DATOS!AC:AC,MATCH(CHECKLIST!B796,DATOS!B:B,0),1),1),"")="","","VENCIDO"),"X")</f>
        <v/>
      </c>
      <c r="I796" s="18" t="str">
        <f>IF(IFERROR(FIND(I$13,INDEX(DATOS!BS:BS,MATCH(CHECKLIST!B796,DATOS!B:B,0),1),1),"")="","","X")</f>
        <v/>
      </c>
      <c r="J796" s="18" t="str">
        <f>IF(IFERROR(FIND(J$13,INDEX(DATOS!BS:BS,MATCH(CHECKLIST!B796,DATOS!B:B,0),1),1),"")="","","X")</f>
        <v/>
      </c>
      <c r="K796" s="18" t="str">
        <f>IF(IFERROR(FIND(K$13,INDEX(DATOS!BS:BS,MATCH(CHECKLIST!B796,DATOS!B:B,0),1),1),"")="","","X")</f>
        <v/>
      </c>
      <c r="L796" s="18" t="str">
        <f>IF(IFERROR(FIND(L$13,INDEX(DATOS!BS:BS,MATCH(CHECKLIST!B796,DATOS!B:B,0),1),1),"")="","","X")</f>
        <v/>
      </c>
      <c r="M796" s="18" t="str">
        <f>IF(IFERROR(FIND(M$13,INDEX(DATOS!BS:BS,MATCH(CHECKLIST!B796,DATOS!B:B,0),1),1),"")="","","X")</f>
        <v/>
      </c>
      <c r="N796" s="50" t="str">
        <f ca="1">IFERROR(IF(INDEX(DATOS!K:K,MATCH(CHECKLIST!B796,DATOS!B:B,0),1)="","X",IF(INDEX(DATOS!K:K,MATCH(CHECKLIST!B796,DATOS!B:B,0),1)&gt;YEAR(TODAY())-1,"","VENCIDA")),"")</f>
        <v/>
      </c>
      <c r="P796" s="18" t="str">
        <f>IF(B796="","",IF(IFERROR(FIND(P$13,INDEX(DATOS!BS:BS,MATCH(CHECKLIST!B796,DATOS!B:B,0),1),1),"")="","","X"))</f>
        <v/>
      </c>
      <c r="Q796" s="18" t="str">
        <f>IF(B796="","",IF(IFERROR(FIND(Q$13,INDEX(DATOS!BS:BS,MATCH(CHECKLIST!B796,DATOS!B:B,0),1),1),"")="","","X"))</f>
        <v/>
      </c>
      <c r="S796">
        <f t="shared" si="41"/>
        <v>0</v>
      </c>
      <c r="U796" t="str">
        <f t="shared" si="39"/>
        <v/>
      </c>
      <c r="V796" t="str">
        <f t="shared" si="40"/>
        <v/>
      </c>
    </row>
    <row r="797" spans="1:22" x14ac:dyDescent="0.25">
      <c r="A797" s="13">
        <v>784</v>
      </c>
      <c r="B797" t="str">
        <f>IFERROR(INDEX(DATOS!B:B,MATCH(CHECKLIST!A797,DATOS!BM:BM,0),1),"")</f>
        <v/>
      </c>
      <c r="C797" t="str">
        <f>IFERROR(INDEX(DATOS!I:I,MATCH(CHECKLIST!A797,DATOS!BM:BM,0),1),"")</f>
        <v/>
      </c>
      <c r="D797" t="str">
        <f>IFERROR(INDEX(DATOS!R:R,MATCH(CHECKLIST!E797,DATOS!F:F,0),1),"")</f>
        <v/>
      </c>
      <c r="E797" s="17" t="str">
        <f>IFERROR(INDEX(DATOS!F:F,MATCH(CHECKLIST!A797,DATOS!BM:BM,0),1),"")</f>
        <v/>
      </c>
      <c r="F797" s="14" t="str">
        <f t="shared" si="38"/>
        <v/>
      </c>
      <c r="G797" s="18" t="str">
        <f>IF(IFERROR(FIND(G$13,INDEX(DATOS!BS:BS,MATCH(CHECKLIST!B797,DATOS!B:B,0),1),1),"")="",IF(IFERROR(FIND("FINADO",INDEX(DATOS!BS:BS,MATCH(CHECKLIST!B797,DATOS!B:B,0),1),1),"")="",IF(IFERROR(FIND("BAJA",INDEX(DATOS!BS:BS,MATCH(CHECKLIST!B797,DATOS!B:B,0),1),1),"")="",IF(IFERROR(FIND("FECHA PEUA",INDEX(DATOS!BS:BS,MATCH(CHECKLIST!B797,DATOS!B:B,0),1),1),"")="",IF(IFERROR(FIND("FIRMA",INDEX(DATOS!BS:BS,MATCH(CHECKLIST!B797,DATOS!B:B,0),1),1),"")="","","FIRMA"),"PEUA"),"BAJA"),"FINADO"),"X")</f>
        <v/>
      </c>
      <c r="H797" s="18" t="str">
        <f>IF(IFERROR(FIND(H$13,INDEX(DATOS!BS:BS,MATCH(CHECKLIST!B797,DATOS!B:B,0),1),1),"")="",IF(IFERROR(FIND("VENCIDA",INDEX(DATOS!AC:AC,MATCH(CHECKLIST!B797,DATOS!B:B,0),1),1),"")="","","VENCIDO"),"X")</f>
        <v/>
      </c>
      <c r="I797" s="18" t="str">
        <f>IF(IFERROR(FIND(I$13,INDEX(DATOS!BS:BS,MATCH(CHECKLIST!B797,DATOS!B:B,0),1),1),"")="","","X")</f>
        <v/>
      </c>
      <c r="J797" s="18" t="str">
        <f>IF(IFERROR(FIND(J$13,INDEX(DATOS!BS:BS,MATCH(CHECKLIST!B797,DATOS!B:B,0),1),1),"")="","","X")</f>
        <v/>
      </c>
      <c r="K797" s="18" t="str">
        <f>IF(IFERROR(FIND(K$13,INDEX(DATOS!BS:BS,MATCH(CHECKLIST!B797,DATOS!B:B,0),1),1),"")="","","X")</f>
        <v/>
      </c>
      <c r="L797" s="18" t="str">
        <f>IF(IFERROR(FIND(L$13,INDEX(DATOS!BS:BS,MATCH(CHECKLIST!B797,DATOS!B:B,0),1),1),"")="","","X")</f>
        <v/>
      </c>
      <c r="M797" s="18" t="str">
        <f>IF(IFERROR(FIND(M$13,INDEX(DATOS!BS:BS,MATCH(CHECKLIST!B797,DATOS!B:B,0),1),1),"")="","","X")</f>
        <v/>
      </c>
      <c r="N797" s="50" t="str">
        <f ca="1">IFERROR(IF(INDEX(DATOS!K:K,MATCH(CHECKLIST!B797,DATOS!B:B,0),1)="","X",IF(INDEX(DATOS!K:K,MATCH(CHECKLIST!B797,DATOS!B:B,0),1)&gt;YEAR(TODAY())-1,"","VENCIDA")),"")</f>
        <v/>
      </c>
      <c r="P797" s="18" t="str">
        <f>IF(B797="","",IF(IFERROR(FIND(P$13,INDEX(DATOS!BS:BS,MATCH(CHECKLIST!B797,DATOS!B:B,0),1),1),"")="","","X"))</f>
        <v/>
      </c>
      <c r="Q797" s="18" t="str">
        <f>IF(B797="","",IF(IFERROR(FIND(Q$13,INDEX(DATOS!BS:BS,MATCH(CHECKLIST!B797,DATOS!B:B,0),1),1),"")="","","X"))</f>
        <v/>
      </c>
      <c r="R797" t="str">
        <f>IF(B797="","",1)</f>
        <v/>
      </c>
      <c r="S797" t="str">
        <f t="shared" si="41"/>
        <v/>
      </c>
      <c r="U797" t="str">
        <f t="shared" si="39"/>
        <v/>
      </c>
      <c r="V797" t="str">
        <f t="shared" si="40"/>
        <v/>
      </c>
    </row>
    <row r="798" spans="1:22" x14ac:dyDescent="0.25">
      <c r="A798" s="13">
        <v>785</v>
      </c>
      <c r="B798" t="str">
        <f>IFERROR(INDEX(DATOS!B:B,MATCH(CHECKLIST!A798,DATOS!BM:BM,0),1),"")</f>
        <v/>
      </c>
      <c r="C798" t="str">
        <f>IFERROR(INDEX(DATOS!I:I,MATCH(CHECKLIST!A798,DATOS!BM:BM,0),1),"")</f>
        <v/>
      </c>
      <c r="D798" t="str">
        <f>IFERROR(INDEX(DATOS!R:R,MATCH(CHECKLIST!E798,DATOS!F:F,0),1),"")</f>
        <v/>
      </c>
      <c r="E798" s="17" t="str">
        <f>IFERROR(INDEX(DATOS!F:F,MATCH(CHECKLIST!A798,DATOS!BM:BM,0),1),"")</f>
        <v/>
      </c>
      <c r="F798" s="14" t="str">
        <f t="shared" si="38"/>
        <v/>
      </c>
      <c r="G798" s="18" t="str">
        <f>IF(IFERROR(FIND(G$13,INDEX(DATOS!BS:BS,MATCH(CHECKLIST!B798,DATOS!B:B,0),1),1),"")="",IF(IFERROR(FIND("FINADO",INDEX(DATOS!BS:BS,MATCH(CHECKLIST!B798,DATOS!B:B,0),1),1),"")="",IF(IFERROR(FIND("BAJA",INDEX(DATOS!BS:BS,MATCH(CHECKLIST!B798,DATOS!B:B,0),1),1),"")="",IF(IFERROR(FIND("FECHA PEUA",INDEX(DATOS!BS:BS,MATCH(CHECKLIST!B798,DATOS!B:B,0),1),1),"")="",IF(IFERROR(FIND("FIRMA",INDEX(DATOS!BS:BS,MATCH(CHECKLIST!B798,DATOS!B:B,0),1),1),"")="","","FIRMA"),"PEUA"),"BAJA"),"FINADO"),"X")</f>
        <v/>
      </c>
      <c r="H798" s="18" t="str">
        <f>IF(IFERROR(FIND(H$13,INDEX(DATOS!BS:BS,MATCH(CHECKLIST!B798,DATOS!B:B,0),1),1),"")="",IF(IFERROR(FIND("VENCIDA",INDEX(DATOS!AC:AC,MATCH(CHECKLIST!B798,DATOS!B:B,0),1),1),"")="","","VENCIDO"),"X")</f>
        <v/>
      </c>
      <c r="I798" s="18" t="str">
        <f>IF(IFERROR(FIND(I$13,INDEX(DATOS!BS:BS,MATCH(CHECKLIST!B798,DATOS!B:B,0),1),1),"")="","","X")</f>
        <v/>
      </c>
      <c r="J798" s="18" t="str">
        <f>IF(IFERROR(FIND(J$13,INDEX(DATOS!BS:BS,MATCH(CHECKLIST!B798,DATOS!B:B,0),1),1),"")="","","X")</f>
        <v/>
      </c>
      <c r="K798" s="18" t="str">
        <f>IF(IFERROR(FIND(K$13,INDEX(DATOS!BS:BS,MATCH(CHECKLIST!B798,DATOS!B:B,0),1),1),"")="","","X")</f>
        <v/>
      </c>
      <c r="L798" s="18" t="str">
        <f>IF(IFERROR(FIND(L$13,INDEX(DATOS!BS:BS,MATCH(CHECKLIST!B798,DATOS!B:B,0),1),1),"")="","","X")</f>
        <v/>
      </c>
      <c r="M798" s="18" t="str">
        <f>IF(IFERROR(FIND(M$13,INDEX(DATOS!BS:BS,MATCH(CHECKLIST!B798,DATOS!B:B,0),1),1),"")="","","X")</f>
        <v/>
      </c>
      <c r="N798" s="50" t="str">
        <f ca="1">IFERROR(IF(INDEX(DATOS!K:K,MATCH(CHECKLIST!B798,DATOS!B:B,0),1)="","X",IF(INDEX(DATOS!K:K,MATCH(CHECKLIST!B798,DATOS!B:B,0),1)&gt;YEAR(TODAY())-1,"","VENCIDA")),"")</f>
        <v/>
      </c>
      <c r="P798" s="18" t="str">
        <f>IF(B798="","",IF(IFERROR(FIND(P$13,INDEX(DATOS!BS:BS,MATCH(CHECKLIST!B798,DATOS!B:B,0),1),1),"")="","","X"))</f>
        <v/>
      </c>
      <c r="Q798" s="18" t="str">
        <f>IF(B798="","",IF(IFERROR(FIND(Q$13,INDEX(DATOS!BS:BS,MATCH(CHECKLIST!B798,DATOS!B:B,0),1),1),"")="","","X"))</f>
        <v/>
      </c>
      <c r="S798">
        <f t="shared" si="41"/>
        <v>0</v>
      </c>
      <c r="U798" t="str">
        <f t="shared" si="39"/>
        <v/>
      </c>
      <c r="V798" t="str">
        <f t="shared" si="40"/>
        <v/>
      </c>
    </row>
    <row r="799" spans="1:22" x14ac:dyDescent="0.25">
      <c r="A799" s="13">
        <v>786</v>
      </c>
      <c r="B799" t="str">
        <f>IFERROR(INDEX(DATOS!B:B,MATCH(CHECKLIST!A799,DATOS!BM:BM,0),1),"")</f>
        <v/>
      </c>
      <c r="C799" t="str">
        <f>IFERROR(INDEX(DATOS!I:I,MATCH(CHECKLIST!A799,DATOS!BM:BM,0),1),"")</f>
        <v/>
      </c>
      <c r="D799" t="str">
        <f>IFERROR(INDEX(DATOS!R:R,MATCH(CHECKLIST!E799,DATOS!F:F,0),1),"")</f>
        <v/>
      </c>
      <c r="E799" s="17" t="str">
        <f>IFERROR(INDEX(DATOS!F:F,MATCH(CHECKLIST!A799,DATOS!BM:BM,0),1),"")</f>
        <v/>
      </c>
      <c r="F799" s="14" t="str">
        <f t="shared" si="38"/>
        <v/>
      </c>
      <c r="G799" s="18" t="str">
        <f>IF(IFERROR(FIND(G$13,INDEX(DATOS!BS:BS,MATCH(CHECKLIST!B799,DATOS!B:B,0),1),1),"")="",IF(IFERROR(FIND("FINADO",INDEX(DATOS!BS:BS,MATCH(CHECKLIST!B799,DATOS!B:B,0),1),1),"")="",IF(IFERROR(FIND("BAJA",INDEX(DATOS!BS:BS,MATCH(CHECKLIST!B799,DATOS!B:B,0),1),1),"")="",IF(IFERROR(FIND("FECHA PEUA",INDEX(DATOS!BS:BS,MATCH(CHECKLIST!B799,DATOS!B:B,0),1),1),"")="",IF(IFERROR(FIND("FIRMA",INDEX(DATOS!BS:BS,MATCH(CHECKLIST!B799,DATOS!B:B,0),1),1),"")="","","FIRMA"),"PEUA"),"BAJA"),"FINADO"),"X")</f>
        <v/>
      </c>
      <c r="H799" s="18" t="str">
        <f>IF(IFERROR(FIND(H$13,INDEX(DATOS!BS:BS,MATCH(CHECKLIST!B799,DATOS!B:B,0),1),1),"")="",IF(IFERROR(FIND("VENCIDA",INDEX(DATOS!AC:AC,MATCH(CHECKLIST!B799,DATOS!B:B,0),1),1),"")="","","VENCIDO"),"X")</f>
        <v/>
      </c>
      <c r="I799" s="18" t="str">
        <f>IF(IFERROR(FIND(I$13,INDEX(DATOS!BS:BS,MATCH(CHECKLIST!B799,DATOS!B:B,0),1),1),"")="","","X")</f>
        <v/>
      </c>
      <c r="J799" s="18" t="str">
        <f>IF(IFERROR(FIND(J$13,INDEX(DATOS!BS:BS,MATCH(CHECKLIST!B799,DATOS!B:B,0),1),1),"")="","","X")</f>
        <v/>
      </c>
      <c r="K799" s="18" t="str">
        <f>IF(IFERROR(FIND(K$13,INDEX(DATOS!BS:BS,MATCH(CHECKLIST!B799,DATOS!B:B,0),1),1),"")="","","X")</f>
        <v/>
      </c>
      <c r="L799" s="18" t="str">
        <f>IF(IFERROR(FIND(L$13,INDEX(DATOS!BS:BS,MATCH(CHECKLIST!B799,DATOS!B:B,0),1),1),"")="","","X")</f>
        <v/>
      </c>
      <c r="M799" s="18" t="str">
        <f>IF(IFERROR(FIND(M$13,INDEX(DATOS!BS:BS,MATCH(CHECKLIST!B799,DATOS!B:B,0),1),1),"")="","","X")</f>
        <v/>
      </c>
      <c r="N799" s="50" t="str">
        <f ca="1">IFERROR(IF(INDEX(DATOS!K:K,MATCH(CHECKLIST!B799,DATOS!B:B,0),1)="","X",IF(INDEX(DATOS!K:K,MATCH(CHECKLIST!B799,DATOS!B:B,0),1)&gt;YEAR(TODAY())-1,"","VENCIDA")),"")</f>
        <v/>
      </c>
      <c r="P799" s="18" t="str">
        <f>IF(B799="","",IF(IFERROR(FIND(P$13,INDEX(DATOS!BS:BS,MATCH(CHECKLIST!B799,DATOS!B:B,0),1),1),"")="","","X"))</f>
        <v/>
      </c>
      <c r="Q799" s="18" t="str">
        <f>IF(B799="","",IF(IFERROR(FIND(Q$13,INDEX(DATOS!BS:BS,MATCH(CHECKLIST!B799,DATOS!B:B,0),1),1),"")="","","X"))</f>
        <v/>
      </c>
      <c r="R799" t="str">
        <f>IF(B799="","",1)</f>
        <v/>
      </c>
      <c r="S799" t="str">
        <f t="shared" si="41"/>
        <v/>
      </c>
      <c r="U799" t="str">
        <f t="shared" si="39"/>
        <v/>
      </c>
      <c r="V799" t="str">
        <f t="shared" si="40"/>
        <v/>
      </c>
    </row>
    <row r="800" spans="1:22" x14ac:dyDescent="0.25">
      <c r="A800" s="13">
        <v>787</v>
      </c>
      <c r="B800" t="str">
        <f>IFERROR(INDEX(DATOS!B:B,MATCH(CHECKLIST!A800,DATOS!BM:BM,0),1),"")</f>
        <v/>
      </c>
      <c r="C800" t="str">
        <f>IFERROR(INDEX(DATOS!I:I,MATCH(CHECKLIST!A800,DATOS!BM:BM,0),1),"")</f>
        <v/>
      </c>
      <c r="D800" t="str">
        <f>IFERROR(INDEX(DATOS!R:R,MATCH(CHECKLIST!E800,DATOS!F:F,0),1),"")</f>
        <v/>
      </c>
      <c r="E800" s="17" t="str">
        <f>IFERROR(INDEX(DATOS!F:F,MATCH(CHECKLIST!A800,DATOS!BM:BM,0),1),"")</f>
        <v/>
      </c>
      <c r="F800" s="14" t="str">
        <f t="shared" si="38"/>
        <v/>
      </c>
      <c r="G800" s="18" t="str">
        <f>IF(IFERROR(FIND(G$13,INDEX(DATOS!BS:BS,MATCH(CHECKLIST!B800,DATOS!B:B,0),1),1),"")="",IF(IFERROR(FIND("FINADO",INDEX(DATOS!BS:BS,MATCH(CHECKLIST!B800,DATOS!B:B,0),1),1),"")="",IF(IFERROR(FIND("BAJA",INDEX(DATOS!BS:BS,MATCH(CHECKLIST!B800,DATOS!B:B,0),1),1),"")="",IF(IFERROR(FIND("FECHA PEUA",INDEX(DATOS!BS:BS,MATCH(CHECKLIST!B800,DATOS!B:B,0),1),1),"")="",IF(IFERROR(FIND("FIRMA",INDEX(DATOS!BS:BS,MATCH(CHECKLIST!B800,DATOS!B:B,0),1),1),"")="","","FIRMA"),"PEUA"),"BAJA"),"FINADO"),"X")</f>
        <v/>
      </c>
      <c r="H800" s="18" t="str">
        <f>IF(IFERROR(FIND(H$13,INDEX(DATOS!BS:BS,MATCH(CHECKLIST!B800,DATOS!B:B,0),1),1),"")="",IF(IFERROR(FIND("VENCIDA",INDEX(DATOS!AC:AC,MATCH(CHECKLIST!B800,DATOS!B:B,0),1),1),"")="","","VENCIDO"),"X")</f>
        <v/>
      </c>
      <c r="I800" s="18" t="str">
        <f>IF(IFERROR(FIND(I$13,INDEX(DATOS!BS:BS,MATCH(CHECKLIST!B800,DATOS!B:B,0),1),1),"")="","","X")</f>
        <v/>
      </c>
      <c r="J800" s="18" t="str">
        <f>IF(IFERROR(FIND(J$13,INDEX(DATOS!BS:BS,MATCH(CHECKLIST!B800,DATOS!B:B,0),1),1),"")="","","X")</f>
        <v/>
      </c>
      <c r="K800" s="18" t="str">
        <f>IF(IFERROR(FIND(K$13,INDEX(DATOS!BS:BS,MATCH(CHECKLIST!B800,DATOS!B:B,0),1),1),"")="","","X")</f>
        <v/>
      </c>
      <c r="L800" s="18" t="str">
        <f>IF(IFERROR(FIND(L$13,INDEX(DATOS!BS:BS,MATCH(CHECKLIST!B800,DATOS!B:B,0),1),1),"")="","","X")</f>
        <v/>
      </c>
      <c r="M800" s="18" t="str">
        <f>IF(IFERROR(FIND(M$13,INDEX(DATOS!BS:BS,MATCH(CHECKLIST!B800,DATOS!B:B,0),1),1),"")="","","X")</f>
        <v/>
      </c>
      <c r="N800" s="50" t="str">
        <f ca="1">IFERROR(IF(INDEX(DATOS!K:K,MATCH(CHECKLIST!B800,DATOS!B:B,0),1)="","X",IF(INDEX(DATOS!K:K,MATCH(CHECKLIST!B800,DATOS!B:B,0),1)&gt;YEAR(TODAY())-1,"","VENCIDA")),"")</f>
        <v/>
      </c>
      <c r="P800" s="18" t="str">
        <f>IF(B800="","",IF(IFERROR(FIND(P$13,INDEX(DATOS!BS:BS,MATCH(CHECKLIST!B800,DATOS!B:B,0),1),1),"")="","","X"))</f>
        <v/>
      </c>
      <c r="Q800" s="18" t="str">
        <f>IF(B800="","",IF(IFERROR(FIND(Q$13,INDEX(DATOS!BS:BS,MATCH(CHECKLIST!B800,DATOS!B:B,0),1),1),"")="","","X"))</f>
        <v/>
      </c>
      <c r="S800">
        <f t="shared" si="41"/>
        <v>0</v>
      </c>
      <c r="U800" t="str">
        <f t="shared" si="39"/>
        <v/>
      </c>
      <c r="V800" t="str">
        <f t="shared" si="40"/>
        <v/>
      </c>
    </row>
    <row r="801" spans="1:22" x14ac:dyDescent="0.25">
      <c r="A801" s="13">
        <v>788</v>
      </c>
      <c r="B801" t="str">
        <f>IFERROR(INDEX(DATOS!B:B,MATCH(CHECKLIST!A801,DATOS!BM:BM,0),1),"")</f>
        <v/>
      </c>
      <c r="C801" t="str">
        <f>IFERROR(INDEX(DATOS!I:I,MATCH(CHECKLIST!A801,DATOS!BM:BM,0),1),"")</f>
        <v/>
      </c>
      <c r="D801" t="str">
        <f>IFERROR(INDEX(DATOS!R:R,MATCH(CHECKLIST!E801,DATOS!F:F,0),1),"")</f>
        <v/>
      </c>
      <c r="E801" s="17" t="str">
        <f>IFERROR(INDEX(DATOS!F:F,MATCH(CHECKLIST!A801,DATOS!BM:BM,0),1),"")</f>
        <v/>
      </c>
      <c r="F801" s="14" t="str">
        <f t="shared" si="38"/>
        <v/>
      </c>
      <c r="G801" s="18" t="str">
        <f>IF(IFERROR(FIND(G$13,INDEX(DATOS!BS:BS,MATCH(CHECKLIST!B801,DATOS!B:B,0),1),1),"")="",IF(IFERROR(FIND("FINADO",INDEX(DATOS!BS:BS,MATCH(CHECKLIST!B801,DATOS!B:B,0),1),1),"")="",IF(IFERROR(FIND("BAJA",INDEX(DATOS!BS:BS,MATCH(CHECKLIST!B801,DATOS!B:B,0),1),1),"")="",IF(IFERROR(FIND("FECHA PEUA",INDEX(DATOS!BS:BS,MATCH(CHECKLIST!B801,DATOS!B:B,0),1),1),"")="",IF(IFERROR(FIND("FIRMA",INDEX(DATOS!BS:BS,MATCH(CHECKLIST!B801,DATOS!B:B,0),1),1),"")="","","FIRMA"),"PEUA"),"BAJA"),"FINADO"),"X")</f>
        <v/>
      </c>
      <c r="H801" s="18" t="str">
        <f>IF(IFERROR(FIND(H$13,INDEX(DATOS!BS:BS,MATCH(CHECKLIST!B801,DATOS!B:B,0),1),1),"")="",IF(IFERROR(FIND("VENCIDA",INDEX(DATOS!AC:AC,MATCH(CHECKLIST!B801,DATOS!B:B,0),1),1),"")="","","VENCIDO"),"X")</f>
        <v/>
      </c>
      <c r="I801" s="18" t="str">
        <f>IF(IFERROR(FIND(I$13,INDEX(DATOS!BS:BS,MATCH(CHECKLIST!B801,DATOS!B:B,0),1),1),"")="","","X")</f>
        <v/>
      </c>
      <c r="J801" s="18" t="str">
        <f>IF(IFERROR(FIND(J$13,INDEX(DATOS!BS:BS,MATCH(CHECKLIST!B801,DATOS!B:B,0),1),1),"")="","","X")</f>
        <v/>
      </c>
      <c r="K801" s="18" t="str">
        <f>IF(IFERROR(FIND(K$13,INDEX(DATOS!BS:BS,MATCH(CHECKLIST!B801,DATOS!B:B,0),1),1),"")="","","X")</f>
        <v/>
      </c>
      <c r="L801" s="18" t="str">
        <f>IF(IFERROR(FIND(L$13,INDEX(DATOS!BS:BS,MATCH(CHECKLIST!B801,DATOS!B:B,0),1),1),"")="","","X")</f>
        <v/>
      </c>
      <c r="M801" s="18" t="str">
        <f>IF(IFERROR(FIND(M$13,INDEX(DATOS!BS:BS,MATCH(CHECKLIST!B801,DATOS!B:B,0),1),1),"")="","","X")</f>
        <v/>
      </c>
      <c r="N801" s="50" t="str">
        <f ca="1">IFERROR(IF(INDEX(DATOS!K:K,MATCH(CHECKLIST!B801,DATOS!B:B,0),1)="","X",IF(INDEX(DATOS!K:K,MATCH(CHECKLIST!B801,DATOS!B:B,0),1)&gt;YEAR(TODAY())-1,"","VENCIDA")),"")</f>
        <v/>
      </c>
      <c r="P801" s="18" t="str">
        <f>IF(B801="","",IF(IFERROR(FIND(P$13,INDEX(DATOS!BS:BS,MATCH(CHECKLIST!B801,DATOS!B:B,0),1),1),"")="","","X"))</f>
        <v/>
      </c>
      <c r="Q801" s="18" t="str">
        <f>IF(B801="","",IF(IFERROR(FIND(Q$13,INDEX(DATOS!BS:BS,MATCH(CHECKLIST!B801,DATOS!B:B,0),1),1),"")="","","X"))</f>
        <v/>
      </c>
      <c r="R801" t="str">
        <f>IF(B801="","",1)</f>
        <v/>
      </c>
      <c r="S801" t="str">
        <f t="shared" si="41"/>
        <v/>
      </c>
      <c r="U801" t="str">
        <f t="shared" si="39"/>
        <v/>
      </c>
      <c r="V801" t="str">
        <f t="shared" si="40"/>
        <v/>
      </c>
    </row>
    <row r="802" spans="1:22" x14ac:dyDescent="0.25">
      <c r="A802" s="13">
        <v>789</v>
      </c>
      <c r="B802" t="str">
        <f>IFERROR(INDEX(DATOS!B:B,MATCH(CHECKLIST!A802,DATOS!BM:BM,0),1),"")</f>
        <v/>
      </c>
      <c r="C802" t="str">
        <f>IFERROR(INDEX(DATOS!I:I,MATCH(CHECKLIST!A802,DATOS!BM:BM,0),1),"")</f>
        <v/>
      </c>
      <c r="D802" t="str">
        <f>IFERROR(INDEX(DATOS!R:R,MATCH(CHECKLIST!E802,DATOS!F:F,0),1),"")</f>
        <v/>
      </c>
      <c r="E802" s="17" t="str">
        <f>IFERROR(INDEX(DATOS!F:F,MATCH(CHECKLIST!A802,DATOS!BM:BM,0),1),"")</f>
        <v/>
      </c>
      <c r="F802" s="14" t="str">
        <f t="shared" si="38"/>
        <v/>
      </c>
      <c r="G802" s="18" t="str">
        <f>IF(IFERROR(FIND(G$13,INDEX(DATOS!BS:BS,MATCH(CHECKLIST!B802,DATOS!B:B,0),1),1),"")="",IF(IFERROR(FIND("FINADO",INDEX(DATOS!BS:BS,MATCH(CHECKLIST!B802,DATOS!B:B,0),1),1),"")="",IF(IFERROR(FIND("BAJA",INDEX(DATOS!BS:BS,MATCH(CHECKLIST!B802,DATOS!B:B,0),1),1),"")="",IF(IFERROR(FIND("FECHA PEUA",INDEX(DATOS!BS:BS,MATCH(CHECKLIST!B802,DATOS!B:B,0),1),1),"")="",IF(IFERROR(FIND("FIRMA",INDEX(DATOS!BS:BS,MATCH(CHECKLIST!B802,DATOS!B:B,0),1),1),"")="","","FIRMA"),"PEUA"),"BAJA"),"FINADO"),"X")</f>
        <v/>
      </c>
      <c r="H802" s="18" t="str">
        <f>IF(IFERROR(FIND(H$13,INDEX(DATOS!BS:BS,MATCH(CHECKLIST!B802,DATOS!B:B,0),1),1),"")="",IF(IFERROR(FIND("VENCIDA",INDEX(DATOS!AC:AC,MATCH(CHECKLIST!B802,DATOS!B:B,0),1),1),"")="","","VENCIDO"),"X")</f>
        <v/>
      </c>
      <c r="I802" s="18" t="str">
        <f>IF(IFERROR(FIND(I$13,INDEX(DATOS!BS:BS,MATCH(CHECKLIST!B802,DATOS!B:B,0),1),1),"")="","","X")</f>
        <v/>
      </c>
      <c r="J802" s="18" t="str">
        <f>IF(IFERROR(FIND(J$13,INDEX(DATOS!BS:BS,MATCH(CHECKLIST!B802,DATOS!B:B,0),1),1),"")="","","X")</f>
        <v/>
      </c>
      <c r="K802" s="18" t="str">
        <f>IF(IFERROR(FIND(K$13,INDEX(DATOS!BS:BS,MATCH(CHECKLIST!B802,DATOS!B:B,0),1),1),"")="","","X")</f>
        <v/>
      </c>
      <c r="L802" s="18" t="str">
        <f>IF(IFERROR(FIND(L$13,INDEX(DATOS!BS:BS,MATCH(CHECKLIST!B802,DATOS!B:B,0),1),1),"")="","","X")</f>
        <v/>
      </c>
      <c r="M802" s="18" t="str">
        <f>IF(IFERROR(FIND(M$13,INDEX(DATOS!BS:BS,MATCH(CHECKLIST!B802,DATOS!B:B,0),1),1),"")="","","X")</f>
        <v/>
      </c>
      <c r="N802" s="50" t="str">
        <f ca="1">IFERROR(IF(INDEX(DATOS!K:K,MATCH(CHECKLIST!B802,DATOS!B:B,0),1)="","X",IF(INDEX(DATOS!K:K,MATCH(CHECKLIST!B802,DATOS!B:B,0),1)&gt;YEAR(TODAY())-1,"","VENCIDA")),"")</f>
        <v/>
      </c>
      <c r="P802" s="18" t="str">
        <f>IF(B802="","",IF(IFERROR(FIND(P$13,INDEX(DATOS!BS:BS,MATCH(CHECKLIST!B802,DATOS!B:B,0),1),1),"")="","","X"))</f>
        <v/>
      </c>
      <c r="Q802" s="18" t="str">
        <f>IF(B802="","",IF(IFERROR(FIND(Q$13,INDEX(DATOS!BS:BS,MATCH(CHECKLIST!B802,DATOS!B:B,0),1),1),"")="","","X"))</f>
        <v/>
      </c>
      <c r="S802">
        <f t="shared" si="41"/>
        <v>0</v>
      </c>
      <c r="U802" t="str">
        <f t="shared" si="39"/>
        <v/>
      </c>
      <c r="V802" t="str">
        <f t="shared" si="40"/>
        <v/>
      </c>
    </row>
    <row r="803" spans="1:22" x14ac:dyDescent="0.25">
      <c r="A803" s="13">
        <v>790</v>
      </c>
      <c r="B803" t="str">
        <f>IFERROR(INDEX(DATOS!B:B,MATCH(CHECKLIST!A803,DATOS!BM:BM,0),1),"")</f>
        <v/>
      </c>
      <c r="C803" t="str">
        <f>IFERROR(INDEX(DATOS!I:I,MATCH(CHECKLIST!A803,DATOS!BM:BM,0),1),"")</f>
        <v/>
      </c>
      <c r="D803" t="str">
        <f>IFERROR(INDEX(DATOS!R:R,MATCH(CHECKLIST!E803,DATOS!F:F,0),1),"")</f>
        <v/>
      </c>
      <c r="E803" s="17" t="str">
        <f>IFERROR(INDEX(DATOS!F:F,MATCH(CHECKLIST!A803,DATOS!BM:BM,0),1),"")</f>
        <v/>
      </c>
      <c r="F803" s="14" t="str">
        <f t="shared" si="38"/>
        <v/>
      </c>
      <c r="G803" s="18" t="str">
        <f>IF(IFERROR(FIND(G$13,INDEX(DATOS!BS:BS,MATCH(CHECKLIST!B803,DATOS!B:B,0),1),1),"")="",IF(IFERROR(FIND("FINADO",INDEX(DATOS!BS:BS,MATCH(CHECKLIST!B803,DATOS!B:B,0),1),1),"")="",IF(IFERROR(FIND("BAJA",INDEX(DATOS!BS:BS,MATCH(CHECKLIST!B803,DATOS!B:B,0),1),1),"")="",IF(IFERROR(FIND("FECHA PEUA",INDEX(DATOS!BS:BS,MATCH(CHECKLIST!B803,DATOS!B:B,0),1),1),"")="",IF(IFERROR(FIND("FIRMA",INDEX(DATOS!BS:BS,MATCH(CHECKLIST!B803,DATOS!B:B,0),1),1),"")="","","FIRMA"),"PEUA"),"BAJA"),"FINADO"),"X")</f>
        <v/>
      </c>
      <c r="H803" s="18" t="str">
        <f>IF(IFERROR(FIND(H$13,INDEX(DATOS!BS:BS,MATCH(CHECKLIST!B803,DATOS!B:B,0),1),1),"")="",IF(IFERROR(FIND("VENCIDA",INDEX(DATOS!AC:AC,MATCH(CHECKLIST!B803,DATOS!B:B,0),1),1),"")="","","VENCIDO"),"X")</f>
        <v/>
      </c>
      <c r="I803" s="18" t="str">
        <f>IF(IFERROR(FIND(I$13,INDEX(DATOS!BS:BS,MATCH(CHECKLIST!B803,DATOS!B:B,0),1),1),"")="","","X")</f>
        <v/>
      </c>
      <c r="J803" s="18" t="str">
        <f>IF(IFERROR(FIND(J$13,INDEX(DATOS!BS:BS,MATCH(CHECKLIST!B803,DATOS!B:B,0),1),1),"")="","","X")</f>
        <v/>
      </c>
      <c r="K803" s="18" t="str">
        <f>IF(IFERROR(FIND(K$13,INDEX(DATOS!BS:BS,MATCH(CHECKLIST!B803,DATOS!B:B,0),1),1),"")="","","X")</f>
        <v/>
      </c>
      <c r="L803" s="18" t="str">
        <f>IF(IFERROR(FIND(L$13,INDEX(DATOS!BS:BS,MATCH(CHECKLIST!B803,DATOS!B:B,0),1),1),"")="","","X")</f>
        <v/>
      </c>
      <c r="M803" s="18" t="str">
        <f>IF(IFERROR(FIND(M$13,INDEX(DATOS!BS:BS,MATCH(CHECKLIST!B803,DATOS!B:B,0),1),1),"")="","","X")</f>
        <v/>
      </c>
      <c r="N803" s="50" t="str">
        <f ca="1">IFERROR(IF(INDEX(DATOS!K:K,MATCH(CHECKLIST!B803,DATOS!B:B,0),1)="","X",IF(INDEX(DATOS!K:K,MATCH(CHECKLIST!B803,DATOS!B:B,0),1)&gt;YEAR(TODAY())-1,"","VENCIDA")),"")</f>
        <v/>
      </c>
      <c r="P803" s="18" t="str">
        <f>IF(B803="","",IF(IFERROR(FIND(P$13,INDEX(DATOS!BS:BS,MATCH(CHECKLIST!B803,DATOS!B:B,0),1),1),"")="","","X"))</f>
        <v/>
      </c>
      <c r="Q803" s="18" t="str">
        <f>IF(B803="","",IF(IFERROR(FIND(Q$13,INDEX(DATOS!BS:BS,MATCH(CHECKLIST!B803,DATOS!B:B,0),1),1),"")="","","X"))</f>
        <v/>
      </c>
      <c r="R803" t="str">
        <f>IF(B803="","",1)</f>
        <v/>
      </c>
      <c r="S803" t="str">
        <f t="shared" si="41"/>
        <v/>
      </c>
      <c r="U803" t="str">
        <f t="shared" si="39"/>
        <v/>
      </c>
      <c r="V803" t="str">
        <f t="shared" si="40"/>
        <v/>
      </c>
    </row>
    <row r="804" spans="1:22" x14ac:dyDescent="0.25">
      <c r="A804" s="13">
        <v>791</v>
      </c>
      <c r="B804" t="str">
        <f>IFERROR(INDEX(DATOS!B:B,MATCH(CHECKLIST!A804,DATOS!BM:BM,0),1),"")</f>
        <v/>
      </c>
      <c r="C804" t="str">
        <f>IFERROR(INDEX(DATOS!I:I,MATCH(CHECKLIST!A804,DATOS!BM:BM,0),1),"")</f>
        <v/>
      </c>
      <c r="D804" t="str">
        <f>IFERROR(INDEX(DATOS!R:R,MATCH(CHECKLIST!E804,DATOS!F:F,0),1),"")</f>
        <v/>
      </c>
      <c r="E804" s="17" t="str">
        <f>IFERROR(INDEX(DATOS!F:F,MATCH(CHECKLIST!A804,DATOS!BM:BM,0),1),"")</f>
        <v/>
      </c>
      <c r="F804" s="14" t="str">
        <f t="shared" si="38"/>
        <v/>
      </c>
      <c r="G804" s="18" t="str">
        <f>IF(IFERROR(FIND(G$13,INDEX(DATOS!BS:BS,MATCH(CHECKLIST!B804,DATOS!B:B,0),1),1),"")="",IF(IFERROR(FIND("FINADO",INDEX(DATOS!BS:BS,MATCH(CHECKLIST!B804,DATOS!B:B,0),1),1),"")="",IF(IFERROR(FIND("BAJA",INDEX(DATOS!BS:BS,MATCH(CHECKLIST!B804,DATOS!B:B,0),1),1),"")="",IF(IFERROR(FIND("FECHA PEUA",INDEX(DATOS!BS:BS,MATCH(CHECKLIST!B804,DATOS!B:B,0),1),1),"")="",IF(IFERROR(FIND("FIRMA",INDEX(DATOS!BS:BS,MATCH(CHECKLIST!B804,DATOS!B:B,0),1),1),"")="","","FIRMA"),"PEUA"),"BAJA"),"FINADO"),"X")</f>
        <v/>
      </c>
      <c r="H804" s="18" t="str">
        <f>IF(IFERROR(FIND(H$13,INDEX(DATOS!BS:BS,MATCH(CHECKLIST!B804,DATOS!B:B,0),1),1),"")="",IF(IFERROR(FIND("VENCIDA",INDEX(DATOS!AC:AC,MATCH(CHECKLIST!B804,DATOS!B:B,0),1),1),"")="","","VENCIDO"),"X")</f>
        <v/>
      </c>
      <c r="I804" s="18" t="str">
        <f>IF(IFERROR(FIND(I$13,INDEX(DATOS!BS:BS,MATCH(CHECKLIST!B804,DATOS!B:B,0),1),1),"")="","","X")</f>
        <v/>
      </c>
      <c r="J804" s="18" t="str">
        <f>IF(IFERROR(FIND(J$13,INDEX(DATOS!BS:BS,MATCH(CHECKLIST!B804,DATOS!B:B,0),1),1),"")="","","X")</f>
        <v/>
      </c>
      <c r="K804" s="18" t="str">
        <f>IF(IFERROR(FIND(K$13,INDEX(DATOS!BS:BS,MATCH(CHECKLIST!B804,DATOS!B:B,0),1),1),"")="","","X")</f>
        <v/>
      </c>
      <c r="L804" s="18" t="str">
        <f>IF(IFERROR(FIND(L$13,INDEX(DATOS!BS:BS,MATCH(CHECKLIST!B804,DATOS!B:B,0),1),1),"")="","","X")</f>
        <v/>
      </c>
      <c r="M804" s="18" t="str">
        <f>IF(IFERROR(FIND(M$13,INDEX(DATOS!BS:BS,MATCH(CHECKLIST!B804,DATOS!B:B,0),1),1),"")="","","X")</f>
        <v/>
      </c>
      <c r="N804" s="50" t="str">
        <f ca="1">IFERROR(IF(INDEX(DATOS!K:K,MATCH(CHECKLIST!B804,DATOS!B:B,0),1)="","X",IF(INDEX(DATOS!K:K,MATCH(CHECKLIST!B804,DATOS!B:B,0),1)&gt;YEAR(TODAY())-1,"","VENCIDA")),"")</f>
        <v/>
      </c>
      <c r="P804" s="18" t="str">
        <f>IF(B804="","",IF(IFERROR(FIND(P$13,INDEX(DATOS!BS:BS,MATCH(CHECKLIST!B804,DATOS!B:B,0),1),1),"")="","","X"))</f>
        <v/>
      </c>
      <c r="Q804" s="18" t="str">
        <f>IF(B804="","",IF(IFERROR(FIND(Q$13,INDEX(DATOS!BS:BS,MATCH(CHECKLIST!B804,DATOS!B:B,0),1),1),"")="","","X"))</f>
        <v/>
      </c>
      <c r="S804">
        <f t="shared" si="41"/>
        <v>0</v>
      </c>
      <c r="U804" t="str">
        <f t="shared" si="39"/>
        <v/>
      </c>
      <c r="V804" t="str">
        <f t="shared" si="40"/>
        <v/>
      </c>
    </row>
    <row r="805" spans="1:22" x14ac:dyDescent="0.25">
      <c r="A805" s="13">
        <v>792</v>
      </c>
      <c r="B805" t="str">
        <f>IFERROR(INDEX(DATOS!B:B,MATCH(CHECKLIST!A805,DATOS!BM:BM,0),1),"")</f>
        <v/>
      </c>
      <c r="C805" t="str">
        <f>IFERROR(INDEX(DATOS!I:I,MATCH(CHECKLIST!A805,DATOS!BM:BM,0),1),"")</f>
        <v/>
      </c>
      <c r="D805" t="str">
        <f>IFERROR(INDEX(DATOS!R:R,MATCH(CHECKLIST!E805,DATOS!F:F,0),1),"")</f>
        <v/>
      </c>
      <c r="E805" s="17" t="str">
        <f>IFERROR(INDEX(DATOS!F:F,MATCH(CHECKLIST!A805,DATOS!BM:BM,0),1),"")</f>
        <v/>
      </c>
      <c r="F805" s="14" t="str">
        <f t="shared" si="38"/>
        <v/>
      </c>
      <c r="G805" s="18" t="str">
        <f>IF(IFERROR(FIND(G$13,INDEX(DATOS!BS:BS,MATCH(CHECKLIST!B805,DATOS!B:B,0),1),1),"")="",IF(IFERROR(FIND("FINADO",INDEX(DATOS!BS:BS,MATCH(CHECKLIST!B805,DATOS!B:B,0),1),1),"")="",IF(IFERROR(FIND("BAJA",INDEX(DATOS!BS:BS,MATCH(CHECKLIST!B805,DATOS!B:B,0),1),1),"")="",IF(IFERROR(FIND("FECHA PEUA",INDEX(DATOS!BS:BS,MATCH(CHECKLIST!B805,DATOS!B:B,0),1),1),"")="",IF(IFERROR(FIND("FIRMA",INDEX(DATOS!BS:BS,MATCH(CHECKLIST!B805,DATOS!B:B,0),1),1),"")="","","FIRMA"),"PEUA"),"BAJA"),"FINADO"),"X")</f>
        <v/>
      </c>
      <c r="H805" s="18" t="str">
        <f>IF(IFERROR(FIND(H$13,INDEX(DATOS!BS:BS,MATCH(CHECKLIST!B805,DATOS!B:B,0),1),1),"")="",IF(IFERROR(FIND("VENCIDA",INDEX(DATOS!AC:AC,MATCH(CHECKLIST!B805,DATOS!B:B,0),1),1),"")="","","VENCIDO"),"X")</f>
        <v/>
      </c>
      <c r="I805" s="18" t="str">
        <f>IF(IFERROR(FIND(I$13,INDEX(DATOS!BS:BS,MATCH(CHECKLIST!B805,DATOS!B:B,0),1),1),"")="","","X")</f>
        <v/>
      </c>
      <c r="J805" s="18" t="str">
        <f>IF(IFERROR(FIND(J$13,INDEX(DATOS!BS:BS,MATCH(CHECKLIST!B805,DATOS!B:B,0),1),1),"")="","","X")</f>
        <v/>
      </c>
      <c r="K805" s="18" t="str">
        <f>IF(IFERROR(FIND(K$13,INDEX(DATOS!BS:BS,MATCH(CHECKLIST!B805,DATOS!B:B,0),1),1),"")="","","X")</f>
        <v/>
      </c>
      <c r="L805" s="18" t="str">
        <f>IF(IFERROR(FIND(L$13,INDEX(DATOS!BS:BS,MATCH(CHECKLIST!B805,DATOS!B:B,0),1),1),"")="","","X")</f>
        <v/>
      </c>
      <c r="M805" s="18" t="str">
        <f>IF(IFERROR(FIND(M$13,INDEX(DATOS!BS:BS,MATCH(CHECKLIST!B805,DATOS!B:B,0),1),1),"")="","","X")</f>
        <v/>
      </c>
      <c r="N805" s="50" t="str">
        <f ca="1">IFERROR(IF(INDEX(DATOS!K:K,MATCH(CHECKLIST!B805,DATOS!B:B,0),1)="","X",IF(INDEX(DATOS!K:K,MATCH(CHECKLIST!B805,DATOS!B:B,0),1)&gt;YEAR(TODAY())-1,"","VENCIDA")),"")</f>
        <v/>
      </c>
      <c r="P805" s="18" t="str">
        <f>IF(B805="","",IF(IFERROR(FIND(P$13,INDEX(DATOS!BS:BS,MATCH(CHECKLIST!B805,DATOS!B:B,0),1),1),"")="","","X"))</f>
        <v/>
      </c>
      <c r="Q805" s="18" t="str">
        <f>IF(B805="","",IF(IFERROR(FIND(Q$13,INDEX(DATOS!BS:BS,MATCH(CHECKLIST!B805,DATOS!B:B,0),1),1),"")="","","X"))</f>
        <v/>
      </c>
      <c r="R805" t="str">
        <f>IF(B805="","",1)</f>
        <v/>
      </c>
      <c r="S805" t="str">
        <f t="shared" si="41"/>
        <v/>
      </c>
      <c r="U805" t="str">
        <f t="shared" si="39"/>
        <v/>
      </c>
      <c r="V805" t="str">
        <f t="shared" si="40"/>
        <v/>
      </c>
    </row>
    <row r="806" spans="1:22" x14ac:dyDescent="0.25">
      <c r="A806" s="13">
        <v>793</v>
      </c>
      <c r="B806" t="str">
        <f>IFERROR(INDEX(DATOS!B:B,MATCH(CHECKLIST!A806,DATOS!BM:BM,0),1),"")</f>
        <v/>
      </c>
      <c r="C806" t="str">
        <f>IFERROR(INDEX(DATOS!I:I,MATCH(CHECKLIST!A806,DATOS!BM:BM,0),1),"")</f>
        <v/>
      </c>
      <c r="D806" t="str">
        <f>IFERROR(INDEX(DATOS!R:R,MATCH(CHECKLIST!E806,DATOS!F:F,0),1),"")</f>
        <v/>
      </c>
      <c r="E806" s="17" t="str">
        <f>IFERROR(INDEX(DATOS!F:F,MATCH(CHECKLIST!A806,DATOS!BM:BM,0),1),"")</f>
        <v/>
      </c>
      <c r="F806" s="14" t="str">
        <f t="shared" si="38"/>
        <v/>
      </c>
      <c r="G806" s="18" t="str">
        <f>IF(IFERROR(FIND(G$13,INDEX(DATOS!BS:BS,MATCH(CHECKLIST!B806,DATOS!B:B,0),1),1),"")="",IF(IFERROR(FIND("FINADO",INDEX(DATOS!BS:BS,MATCH(CHECKLIST!B806,DATOS!B:B,0),1),1),"")="",IF(IFERROR(FIND("BAJA",INDEX(DATOS!BS:BS,MATCH(CHECKLIST!B806,DATOS!B:B,0),1),1),"")="",IF(IFERROR(FIND("FECHA PEUA",INDEX(DATOS!BS:BS,MATCH(CHECKLIST!B806,DATOS!B:B,0),1),1),"")="",IF(IFERROR(FIND("FIRMA",INDEX(DATOS!BS:BS,MATCH(CHECKLIST!B806,DATOS!B:B,0),1),1),"")="","","FIRMA"),"PEUA"),"BAJA"),"FINADO"),"X")</f>
        <v/>
      </c>
      <c r="H806" s="18" t="str">
        <f>IF(IFERROR(FIND(H$13,INDEX(DATOS!BS:BS,MATCH(CHECKLIST!B806,DATOS!B:B,0),1),1),"")="",IF(IFERROR(FIND("VENCIDA",INDEX(DATOS!AC:AC,MATCH(CHECKLIST!B806,DATOS!B:B,0),1),1),"")="","","VENCIDO"),"X")</f>
        <v/>
      </c>
      <c r="I806" s="18" t="str">
        <f>IF(IFERROR(FIND(I$13,INDEX(DATOS!BS:BS,MATCH(CHECKLIST!B806,DATOS!B:B,0),1),1),"")="","","X")</f>
        <v/>
      </c>
      <c r="J806" s="18" t="str">
        <f>IF(IFERROR(FIND(J$13,INDEX(DATOS!BS:BS,MATCH(CHECKLIST!B806,DATOS!B:B,0),1),1),"")="","","X")</f>
        <v/>
      </c>
      <c r="K806" s="18" t="str">
        <f>IF(IFERROR(FIND(K$13,INDEX(DATOS!BS:BS,MATCH(CHECKLIST!B806,DATOS!B:B,0),1),1),"")="","","X")</f>
        <v/>
      </c>
      <c r="L806" s="18" t="str">
        <f>IF(IFERROR(FIND(L$13,INDEX(DATOS!BS:BS,MATCH(CHECKLIST!B806,DATOS!B:B,0),1),1),"")="","","X")</f>
        <v/>
      </c>
      <c r="M806" s="18" t="str">
        <f>IF(IFERROR(FIND(M$13,INDEX(DATOS!BS:BS,MATCH(CHECKLIST!B806,DATOS!B:B,0),1),1),"")="","","X")</f>
        <v/>
      </c>
      <c r="N806" s="50" t="str">
        <f ca="1">IFERROR(IF(INDEX(DATOS!K:K,MATCH(CHECKLIST!B806,DATOS!B:B,0),1)="","X",IF(INDEX(DATOS!K:K,MATCH(CHECKLIST!B806,DATOS!B:B,0),1)&gt;YEAR(TODAY())-1,"","VENCIDA")),"")</f>
        <v/>
      </c>
      <c r="P806" s="18" t="str">
        <f>IF(B806="","",IF(IFERROR(FIND(P$13,INDEX(DATOS!BS:BS,MATCH(CHECKLIST!B806,DATOS!B:B,0),1),1),"")="","","X"))</f>
        <v/>
      </c>
      <c r="Q806" s="18" t="str">
        <f>IF(B806="","",IF(IFERROR(FIND(Q$13,INDEX(DATOS!BS:BS,MATCH(CHECKLIST!B806,DATOS!B:B,0),1),1),"")="","","X"))</f>
        <v/>
      </c>
      <c r="S806">
        <f t="shared" si="41"/>
        <v>0</v>
      </c>
      <c r="U806" t="str">
        <f t="shared" si="39"/>
        <v/>
      </c>
      <c r="V806" t="str">
        <f t="shared" si="40"/>
        <v/>
      </c>
    </row>
    <row r="807" spans="1:22" x14ac:dyDescent="0.25">
      <c r="A807" s="13">
        <v>794</v>
      </c>
      <c r="B807" t="str">
        <f>IFERROR(INDEX(DATOS!B:B,MATCH(CHECKLIST!A807,DATOS!BM:BM,0),1),"")</f>
        <v/>
      </c>
      <c r="C807" t="str">
        <f>IFERROR(INDEX(DATOS!I:I,MATCH(CHECKLIST!A807,DATOS!BM:BM,0),1),"")</f>
        <v/>
      </c>
      <c r="D807" t="str">
        <f>IFERROR(INDEX(DATOS!R:R,MATCH(CHECKLIST!E807,DATOS!F:F,0),1),"")</f>
        <v/>
      </c>
      <c r="E807" s="17" t="str">
        <f>IFERROR(INDEX(DATOS!F:F,MATCH(CHECKLIST!A807,DATOS!BM:BM,0),1),"")</f>
        <v/>
      </c>
      <c r="F807" s="14" t="str">
        <f t="shared" si="38"/>
        <v/>
      </c>
      <c r="G807" s="18" t="str">
        <f>IF(IFERROR(FIND(G$13,INDEX(DATOS!BS:BS,MATCH(CHECKLIST!B807,DATOS!B:B,0),1),1),"")="",IF(IFERROR(FIND("FINADO",INDEX(DATOS!BS:BS,MATCH(CHECKLIST!B807,DATOS!B:B,0),1),1),"")="",IF(IFERROR(FIND("BAJA",INDEX(DATOS!BS:BS,MATCH(CHECKLIST!B807,DATOS!B:B,0),1),1),"")="",IF(IFERROR(FIND("FECHA PEUA",INDEX(DATOS!BS:BS,MATCH(CHECKLIST!B807,DATOS!B:B,0),1),1),"")="",IF(IFERROR(FIND("FIRMA",INDEX(DATOS!BS:BS,MATCH(CHECKLIST!B807,DATOS!B:B,0),1),1),"")="","","FIRMA"),"PEUA"),"BAJA"),"FINADO"),"X")</f>
        <v/>
      </c>
      <c r="H807" s="18" t="str">
        <f>IF(IFERROR(FIND(H$13,INDEX(DATOS!BS:BS,MATCH(CHECKLIST!B807,DATOS!B:B,0),1),1),"")="",IF(IFERROR(FIND("VENCIDA",INDEX(DATOS!AC:AC,MATCH(CHECKLIST!B807,DATOS!B:B,0),1),1),"")="","","VENCIDO"),"X")</f>
        <v/>
      </c>
      <c r="I807" s="18" t="str">
        <f>IF(IFERROR(FIND(I$13,INDEX(DATOS!BS:BS,MATCH(CHECKLIST!B807,DATOS!B:B,0),1),1),"")="","","X")</f>
        <v/>
      </c>
      <c r="J807" s="18" t="str">
        <f>IF(IFERROR(FIND(J$13,INDEX(DATOS!BS:BS,MATCH(CHECKLIST!B807,DATOS!B:B,0),1),1),"")="","","X")</f>
        <v/>
      </c>
      <c r="K807" s="18" t="str">
        <f>IF(IFERROR(FIND(K$13,INDEX(DATOS!BS:BS,MATCH(CHECKLIST!B807,DATOS!B:B,0),1),1),"")="","","X")</f>
        <v/>
      </c>
      <c r="L807" s="18" t="str">
        <f>IF(IFERROR(FIND(L$13,INDEX(DATOS!BS:BS,MATCH(CHECKLIST!B807,DATOS!B:B,0),1),1),"")="","","X")</f>
        <v/>
      </c>
      <c r="M807" s="18" t="str">
        <f>IF(IFERROR(FIND(M$13,INDEX(DATOS!BS:BS,MATCH(CHECKLIST!B807,DATOS!B:B,0),1),1),"")="","","X")</f>
        <v/>
      </c>
      <c r="N807" s="50" t="str">
        <f ca="1">IFERROR(IF(INDEX(DATOS!K:K,MATCH(CHECKLIST!B807,DATOS!B:B,0),1)="","X",IF(INDEX(DATOS!K:K,MATCH(CHECKLIST!B807,DATOS!B:B,0),1)&gt;YEAR(TODAY())-1,"","VENCIDA")),"")</f>
        <v/>
      </c>
      <c r="P807" s="18" t="str">
        <f>IF(B807="","",IF(IFERROR(FIND(P$13,INDEX(DATOS!BS:BS,MATCH(CHECKLIST!B807,DATOS!B:B,0),1),1),"")="","","X"))</f>
        <v/>
      </c>
      <c r="Q807" s="18" t="str">
        <f>IF(B807="","",IF(IFERROR(FIND(Q$13,INDEX(DATOS!BS:BS,MATCH(CHECKLIST!B807,DATOS!B:B,0),1),1),"")="","","X"))</f>
        <v/>
      </c>
      <c r="R807" t="str">
        <f>IF(B807="","",1)</f>
        <v/>
      </c>
      <c r="S807" t="str">
        <f t="shared" si="41"/>
        <v/>
      </c>
      <c r="U807" t="str">
        <f t="shared" si="39"/>
        <v/>
      </c>
      <c r="V807" t="str">
        <f t="shared" si="40"/>
        <v/>
      </c>
    </row>
    <row r="808" spans="1:22" x14ac:dyDescent="0.25">
      <c r="A808" s="13">
        <v>795</v>
      </c>
      <c r="B808" t="str">
        <f>IFERROR(INDEX(DATOS!B:B,MATCH(CHECKLIST!A808,DATOS!BM:BM,0),1),"")</f>
        <v/>
      </c>
      <c r="C808" t="str">
        <f>IFERROR(INDEX(DATOS!I:I,MATCH(CHECKLIST!A808,DATOS!BM:BM,0),1),"")</f>
        <v/>
      </c>
      <c r="D808" t="str">
        <f>IFERROR(INDEX(DATOS!R:R,MATCH(CHECKLIST!E808,DATOS!F:F,0),1),"")</f>
        <v/>
      </c>
      <c r="E808" s="17" t="str">
        <f>IFERROR(INDEX(DATOS!F:F,MATCH(CHECKLIST!A808,DATOS!BM:BM,0),1),"")</f>
        <v/>
      </c>
      <c r="F808" s="14" t="str">
        <f t="shared" si="38"/>
        <v/>
      </c>
      <c r="G808" s="18" t="str">
        <f>IF(IFERROR(FIND(G$13,INDEX(DATOS!BS:BS,MATCH(CHECKLIST!B808,DATOS!B:B,0),1),1),"")="",IF(IFERROR(FIND("FINADO",INDEX(DATOS!BS:BS,MATCH(CHECKLIST!B808,DATOS!B:B,0),1),1),"")="",IF(IFERROR(FIND("BAJA",INDEX(DATOS!BS:BS,MATCH(CHECKLIST!B808,DATOS!B:B,0),1),1),"")="",IF(IFERROR(FIND("FECHA PEUA",INDEX(DATOS!BS:BS,MATCH(CHECKLIST!B808,DATOS!B:B,0),1),1),"")="",IF(IFERROR(FIND("FIRMA",INDEX(DATOS!BS:BS,MATCH(CHECKLIST!B808,DATOS!B:B,0),1),1),"")="","","FIRMA"),"PEUA"),"BAJA"),"FINADO"),"X")</f>
        <v/>
      </c>
      <c r="H808" s="18" t="str">
        <f>IF(IFERROR(FIND(H$13,INDEX(DATOS!BS:BS,MATCH(CHECKLIST!B808,DATOS!B:B,0),1),1),"")="",IF(IFERROR(FIND("VENCIDA",INDEX(DATOS!AC:AC,MATCH(CHECKLIST!B808,DATOS!B:B,0),1),1),"")="","","VENCIDO"),"X")</f>
        <v/>
      </c>
      <c r="I808" s="18" t="str">
        <f>IF(IFERROR(FIND(I$13,INDEX(DATOS!BS:BS,MATCH(CHECKLIST!B808,DATOS!B:B,0),1),1),"")="","","X")</f>
        <v/>
      </c>
      <c r="J808" s="18" t="str">
        <f>IF(IFERROR(FIND(J$13,INDEX(DATOS!BS:BS,MATCH(CHECKLIST!B808,DATOS!B:B,0),1),1),"")="","","X")</f>
        <v/>
      </c>
      <c r="K808" s="18" t="str">
        <f>IF(IFERROR(FIND(K$13,INDEX(DATOS!BS:BS,MATCH(CHECKLIST!B808,DATOS!B:B,0),1),1),"")="","","X")</f>
        <v/>
      </c>
      <c r="L808" s="18" t="str">
        <f>IF(IFERROR(FIND(L$13,INDEX(DATOS!BS:BS,MATCH(CHECKLIST!B808,DATOS!B:B,0),1),1),"")="","","X")</f>
        <v/>
      </c>
      <c r="M808" s="18" t="str">
        <f>IF(IFERROR(FIND(M$13,INDEX(DATOS!BS:BS,MATCH(CHECKLIST!B808,DATOS!B:B,0),1),1),"")="","","X")</f>
        <v/>
      </c>
      <c r="N808" s="50" t="str">
        <f ca="1">IFERROR(IF(INDEX(DATOS!K:K,MATCH(CHECKLIST!B808,DATOS!B:B,0),1)="","X",IF(INDEX(DATOS!K:K,MATCH(CHECKLIST!B808,DATOS!B:B,0),1)&gt;YEAR(TODAY())-1,"","VENCIDA")),"")</f>
        <v/>
      </c>
      <c r="P808" s="18" t="str">
        <f>IF(B808="","",IF(IFERROR(FIND(P$13,INDEX(DATOS!BS:BS,MATCH(CHECKLIST!B808,DATOS!B:B,0),1),1),"")="","","X"))</f>
        <v/>
      </c>
      <c r="Q808" s="18" t="str">
        <f>IF(B808="","",IF(IFERROR(FIND(Q$13,INDEX(DATOS!BS:BS,MATCH(CHECKLIST!B808,DATOS!B:B,0),1),1),"")="","","X"))</f>
        <v/>
      </c>
      <c r="S808">
        <f t="shared" si="41"/>
        <v>0</v>
      </c>
      <c r="U808" t="str">
        <f t="shared" si="39"/>
        <v/>
      </c>
      <c r="V808" t="str">
        <f t="shared" si="40"/>
        <v/>
      </c>
    </row>
    <row r="809" spans="1:22" x14ac:dyDescent="0.25">
      <c r="A809" s="13">
        <v>796</v>
      </c>
      <c r="B809" t="str">
        <f>IFERROR(INDEX(DATOS!B:B,MATCH(CHECKLIST!A809,DATOS!BM:BM,0),1),"")</f>
        <v/>
      </c>
      <c r="C809" t="str">
        <f>IFERROR(INDEX(DATOS!I:I,MATCH(CHECKLIST!A809,DATOS!BM:BM,0),1),"")</f>
        <v/>
      </c>
      <c r="D809" t="str">
        <f>IFERROR(INDEX(DATOS!R:R,MATCH(CHECKLIST!E809,DATOS!F:F,0),1),"")</f>
        <v/>
      </c>
      <c r="E809" s="17" t="str">
        <f>IFERROR(INDEX(DATOS!F:F,MATCH(CHECKLIST!A809,DATOS!BM:BM,0),1),"")</f>
        <v/>
      </c>
      <c r="F809" s="14" t="str">
        <f t="shared" si="38"/>
        <v/>
      </c>
      <c r="G809" s="18" t="str">
        <f>IF(IFERROR(FIND(G$13,INDEX(DATOS!BS:BS,MATCH(CHECKLIST!B809,DATOS!B:B,0),1),1),"")="",IF(IFERROR(FIND("FINADO",INDEX(DATOS!BS:BS,MATCH(CHECKLIST!B809,DATOS!B:B,0),1),1),"")="",IF(IFERROR(FIND("BAJA",INDEX(DATOS!BS:BS,MATCH(CHECKLIST!B809,DATOS!B:B,0),1),1),"")="",IF(IFERROR(FIND("FECHA PEUA",INDEX(DATOS!BS:BS,MATCH(CHECKLIST!B809,DATOS!B:B,0),1),1),"")="",IF(IFERROR(FIND("FIRMA",INDEX(DATOS!BS:BS,MATCH(CHECKLIST!B809,DATOS!B:B,0),1),1),"")="","","FIRMA"),"PEUA"),"BAJA"),"FINADO"),"X")</f>
        <v/>
      </c>
      <c r="H809" s="18" t="str">
        <f>IF(IFERROR(FIND(H$13,INDEX(DATOS!BS:BS,MATCH(CHECKLIST!B809,DATOS!B:B,0),1),1),"")="",IF(IFERROR(FIND("VENCIDA",INDEX(DATOS!AC:AC,MATCH(CHECKLIST!B809,DATOS!B:B,0),1),1),"")="","","VENCIDO"),"X")</f>
        <v/>
      </c>
      <c r="I809" s="18" t="str">
        <f>IF(IFERROR(FIND(I$13,INDEX(DATOS!BS:BS,MATCH(CHECKLIST!B809,DATOS!B:B,0),1),1),"")="","","X")</f>
        <v/>
      </c>
      <c r="J809" s="18" t="str">
        <f>IF(IFERROR(FIND(J$13,INDEX(DATOS!BS:BS,MATCH(CHECKLIST!B809,DATOS!B:B,0),1),1),"")="","","X")</f>
        <v/>
      </c>
      <c r="K809" s="18" t="str">
        <f>IF(IFERROR(FIND(K$13,INDEX(DATOS!BS:BS,MATCH(CHECKLIST!B809,DATOS!B:B,0),1),1),"")="","","X")</f>
        <v/>
      </c>
      <c r="L809" s="18" t="str">
        <f>IF(IFERROR(FIND(L$13,INDEX(DATOS!BS:BS,MATCH(CHECKLIST!B809,DATOS!B:B,0),1),1),"")="","","X")</f>
        <v/>
      </c>
      <c r="M809" s="18" t="str">
        <f>IF(IFERROR(FIND(M$13,INDEX(DATOS!BS:BS,MATCH(CHECKLIST!B809,DATOS!B:B,0),1),1),"")="","","X")</f>
        <v/>
      </c>
      <c r="N809" s="50" t="str">
        <f ca="1">IFERROR(IF(INDEX(DATOS!K:K,MATCH(CHECKLIST!B809,DATOS!B:B,0),1)="","X",IF(INDEX(DATOS!K:K,MATCH(CHECKLIST!B809,DATOS!B:B,0),1)&gt;YEAR(TODAY())-1,"","VENCIDA")),"")</f>
        <v/>
      </c>
      <c r="P809" s="18" t="str">
        <f>IF(B809="","",IF(IFERROR(FIND(P$13,INDEX(DATOS!BS:BS,MATCH(CHECKLIST!B809,DATOS!B:B,0),1),1),"")="","","X"))</f>
        <v/>
      </c>
      <c r="Q809" s="18" t="str">
        <f>IF(B809="","",IF(IFERROR(FIND(Q$13,INDEX(DATOS!BS:BS,MATCH(CHECKLIST!B809,DATOS!B:B,0),1),1),"")="","","X"))</f>
        <v/>
      </c>
      <c r="R809" t="str">
        <f>IF(B809="","",1)</f>
        <v/>
      </c>
      <c r="S809" t="str">
        <f t="shared" si="41"/>
        <v/>
      </c>
      <c r="U809" t="str">
        <f t="shared" si="39"/>
        <v/>
      </c>
      <c r="V809" t="str">
        <f t="shared" si="40"/>
        <v/>
      </c>
    </row>
    <row r="810" spans="1:22" x14ac:dyDescent="0.25">
      <c r="A810" s="13">
        <v>797</v>
      </c>
      <c r="B810" t="str">
        <f>IFERROR(INDEX(DATOS!B:B,MATCH(CHECKLIST!A810,DATOS!BM:BM,0),1),"")</f>
        <v/>
      </c>
      <c r="C810" t="str">
        <f>IFERROR(INDEX(DATOS!I:I,MATCH(CHECKLIST!A810,DATOS!BM:BM,0),1),"")</f>
        <v/>
      </c>
      <c r="D810" t="str">
        <f>IFERROR(INDEX(DATOS!R:R,MATCH(CHECKLIST!E810,DATOS!F:F,0),1),"")</f>
        <v/>
      </c>
      <c r="E810" s="17" t="str">
        <f>IFERROR(INDEX(DATOS!F:F,MATCH(CHECKLIST!A810,DATOS!BM:BM,0),1),"")</f>
        <v/>
      </c>
      <c r="F810" s="14" t="str">
        <f t="shared" si="38"/>
        <v/>
      </c>
      <c r="G810" s="18" t="str">
        <f>IF(IFERROR(FIND(G$13,INDEX(DATOS!BS:BS,MATCH(CHECKLIST!B810,DATOS!B:B,0),1),1),"")="",IF(IFERROR(FIND("FINADO",INDEX(DATOS!BS:BS,MATCH(CHECKLIST!B810,DATOS!B:B,0),1),1),"")="",IF(IFERROR(FIND("BAJA",INDEX(DATOS!BS:BS,MATCH(CHECKLIST!B810,DATOS!B:B,0),1),1),"")="",IF(IFERROR(FIND("FECHA PEUA",INDEX(DATOS!BS:BS,MATCH(CHECKLIST!B810,DATOS!B:B,0),1),1),"")="",IF(IFERROR(FIND("FIRMA",INDEX(DATOS!BS:BS,MATCH(CHECKLIST!B810,DATOS!B:B,0),1),1),"")="","","FIRMA"),"PEUA"),"BAJA"),"FINADO"),"X")</f>
        <v/>
      </c>
      <c r="H810" s="18" t="str">
        <f>IF(IFERROR(FIND(H$13,INDEX(DATOS!BS:BS,MATCH(CHECKLIST!B810,DATOS!B:B,0),1),1),"")="",IF(IFERROR(FIND("VENCIDA",INDEX(DATOS!AC:AC,MATCH(CHECKLIST!B810,DATOS!B:B,0),1),1),"")="","","VENCIDO"),"X")</f>
        <v/>
      </c>
      <c r="I810" s="18" t="str">
        <f>IF(IFERROR(FIND(I$13,INDEX(DATOS!BS:BS,MATCH(CHECKLIST!B810,DATOS!B:B,0),1),1),"")="","","X")</f>
        <v/>
      </c>
      <c r="J810" s="18" t="str">
        <f>IF(IFERROR(FIND(J$13,INDEX(DATOS!BS:BS,MATCH(CHECKLIST!B810,DATOS!B:B,0),1),1),"")="","","X")</f>
        <v/>
      </c>
      <c r="K810" s="18" t="str">
        <f>IF(IFERROR(FIND(K$13,INDEX(DATOS!BS:BS,MATCH(CHECKLIST!B810,DATOS!B:B,0),1),1),"")="","","X")</f>
        <v/>
      </c>
      <c r="L810" s="18" t="str">
        <f>IF(IFERROR(FIND(L$13,INDEX(DATOS!BS:BS,MATCH(CHECKLIST!B810,DATOS!B:B,0),1),1),"")="","","X")</f>
        <v/>
      </c>
      <c r="M810" s="18" t="str">
        <f>IF(IFERROR(FIND(M$13,INDEX(DATOS!BS:BS,MATCH(CHECKLIST!B810,DATOS!B:B,0),1),1),"")="","","X")</f>
        <v/>
      </c>
      <c r="N810" s="50" t="str">
        <f ca="1">IFERROR(IF(INDEX(DATOS!K:K,MATCH(CHECKLIST!B810,DATOS!B:B,0),1)="","X",IF(INDEX(DATOS!K:K,MATCH(CHECKLIST!B810,DATOS!B:B,0),1)&gt;YEAR(TODAY())-1,"","VENCIDA")),"")</f>
        <v/>
      </c>
      <c r="P810" s="18" t="str">
        <f>IF(B810="","",IF(IFERROR(FIND(P$13,INDEX(DATOS!BS:BS,MATCH(CHECKLIST!B810,DATOS!B:B,0),1),1),"")="","","X"))</f>
        <v/>
      </c>
      <c r="Q810" s="18" t="str">
        <f>IF(B810="","",IF(IFERROR(FIND(Q$13,INDEX(DATOS!BS:BS,MATCH(CHECKLIST!B810,DATOS!B:B,0),1),1),"")="","","X"))</f>
        <v/>
      </c>
      <c r="S810">
        <f t="shared" si="41"/>
        <v>0</v>
      </c>
      <c r="U810" t="str">
        <f t="shared" si="39"/>
        <v/>
      </c>
      <c r="V810" t="str">
        <f t="shared" si="40"/>
        <v/>
      </c>
    </row>
    <row r="811" spans="1:22" x14ac:dyDescent="0.25">
      <c r="A811" s="13">
        <v>798</v>
      </c>
      <c r="B811" t="str">
        <f>IFERROR(INDEX(DATOS!B:B,MATCH(CHECKLIST!A811,DATOS!BM:BM,0),1),"")</f>
        <v/>
      </c>
      <c r="C811" t="str">
        <f>IFERROR(INDEX(DATOS!I:I,MATCH(CHECKLIST!A811,DATOS!BM:BM,0),1),"")</f>
        <v/>
      </c>
      <c r="D811" t="str">
        <f>IFERROR(INDEX(DATOS!R:R,MATCH(CHECKLIST!E811,DATOS!F:F,0),1),"")</f>
        <v/>
      </c>
      <c r="E811" s="17" t="str">
        <f>IFERROR(INDEX(DATOS!F:F,MATCH(CHECKLIST!A811,DATOS!BM:BM,0),1),"")</f>
        <v/>
      </c>
      <c r="F811" s="14" t="str">
        <f t="shared" si="38"/>
        <v/>
      </c>
      <c r="G811" s="18" t="str">
        <f>IF(IFERROR(FIND(G$13,INDEX(DATOS!BS:BS,MATCH(CHECKLIST!B811,DATOS!B:B,0),1),1),"")="",IF(IFERROR(FIND("FINADO",INDEX(DATOS!BS:BS,MATCH(CHECKLIST!B811,DATOS!B:B,0),1),1),"")="",IF(IFERROR(FIND("BAJA",INDEX(DATOS!BS:BS,MATCH(CHECKLIST!B811,DATOS!B:B,0),1),1),"")="",IF(IFERROR(FIND("FECHA PEUA",INDEX(DATOS!BS:BS,MATCH(CHECKLIST!B811,DATOS!B:B,0),1),1),"")="",IF(IFERROR(FIND("FIRMA",INDEX(DATOS!BS:BS,MATCH(CHECKLIST!B811,DATOS!B:B,0),1),1),"")="","","FIRMA"),"PEUA"),"BAJA"),"FINADO"),"X")</f>
        <v/>
      </c>
      <c r="H811" s="18" t="str">
        <f>IF(IFERROR(FIND(H$13,INDEX(DATOS!BS:BS,MATCH(CHECKLIST!B811,DATOS!B:B,0),1),1),"")="",IF(IFERROR(FIND("VENCIDA",INDEX(DATOS!AC:AC,MATCH(CHECKLIST!B811,DATOS!B:B,0),1),1),"")="","","VENCIDO"),"X")</f>
        <v/>
      </c>
      <c r="I811" s="18" t="str">
        <f>IF(IFERROR(FIND(I$13,INDEX(DATOS!BS:BS,MATCH(CHECKLIST!B811,DATOS!B:B,0),1),1),"")="","","X")</f>
        <v/>
      </c>
      <c r="J811" s="18" t="str">
        <f>IF(IFERROR(FIND(J$13,INDEX(DATOS!BS:BS,MATCH(CHECKLIST!B811,DATOS!B:B,0),1),1),"")="","","X")</f>
        <v/>
      </c>
      <c r="K811" s="18" t="str">
        <f>IF(IFERROR(FIND(K$13,INDEX(DATOS!BS:BS,MATCH(CHECKLIST!B811,DATOS!B:B,0),1),1),"")="","","X")</f>
        <v/>
      </c>
      <c r="L811" s="18" t="str">
        <f>IF(IFERROR(FIND(L$13,INDEX(DATOS!BS:BS,MATCH(CHECKLIST!B811,DATOS!B:B,0),1),1),"")="","","X")</f>
        <v/>
      </c>
      <c r="M811" s="18" t="str">
        <f>IF(IFERROR(FIND(M$13,INDEX(DATOS!BS:BS,MATCH(CHECKLIST!B811,DATOS!B:B,0),1),1),"")="","","X")</f>
        <v/>
      </c>
      <c r="N811" s="50" t="str">
        <f ca="1">IFERROR(IF(INDEX(DATOS!K:K,MATCH(CHECKLIST!B811,DATOS!B:B,0),1)="","X",IF(INDEX(DATOS!K:K,MATCH(CHECKLIST!B811,DATOS!B:B,0),1)&gt;YEAR(TODAY())-1,"","VENCIDA")),"")</f>
        <v/>
      </c>
      <c r="P811" s="18" t="str">
        <f>IF(B811="","",IF(IFERROR(FIND(P$13,INDEX(DATOS!BS:BS,MATCH(CHECKLIST!B811,DATOS!B:B,0),1),1),"")="","","X"))</f>
        <v/>
      </c>
      <c r="Q811" s="18" t="str">
        <f>IF(B811="","",IF(IFERROR(FIND(Q$13,INDEX(DATOS!BS:BS,MATCH(CHECKLIST!B811,DATOS!B:B,0),1),1),"")="","","X"))</f>
        <v/>
      </c>
      <c r="R811" t="str">
        <f>IF(B811="","",1)</f>
        <v/>
      </c>
      <c r="S811" t="str">
        <f t="shared" si="41"/>
        <v/>
      </c>
      <c r="U811" t="str">
        <f t="shared" si="39"/>
        <v/>
      </c>
      <c r="V811" t="str">
        <f t="shared" si="40"/>
        <v/>
      </c>
    </row>
    <row r="812" spans="1:22" x14ac:dyDescent="0.25">
      <c r="A812" s="13">
        <v>799</v>
      </c>
      <c r="B812" t="str">
        <f>IFERROR(INDEX(DATOS!B:B,MATCH(CHECKLIST!A812,DATOS!BM:BM,0),1),"")</f>
        <v/>
      </c>
      <c r="C812" t="str">
        <f>IFERROR(INDEX(DATOS!I:I,MATCH(CHECKLIST!A812,DATOS!BM:BM,0),1),"")</f>
        <v/>
      </c>
      <c r="D812" t="str">
        <f>IFERROR(INDEX(DATOS!R:R,MATCH(CHECKLIST!E812,DATOS!F:F,0),1),"")</f>
        <v/>
      </c>
      <c r="E812" s="17" t="str">
        <f>IFERROR(INDEX(DATOS!F:F,MATCH(CHECKLIST!A812,DATOS!BM:BM,0),1),"")</f>
        <v/>
      </c>
      <c r="F812" s="14" t="str">
        <f t="shared" si="38"/>
        <v/>
      </c>
      <c r="G812" s="18" t="str">
        <f>IF(IFERROR(FIND(G$13,INDEX(DATOS!BS:BS,MATCH(CHECKLIST!B812,DATOS!B:B,0),1),1),"")="",IF(IFERROR(FIND("FINADO",INDEX(DATOS!BS:BS,MATCH(CHECKLIST!B812,DATOS!B:B,0),1),1),"")="",IF(IFERROR(FIND("BAJA",INDEX(DATOS!BS:BS,MATCH(CHECKLIST!B812,DATOS!B:B,0),1),1),"")="",IF(IFERROR(FIND("FECHA PEUA",INDEX(DATOS!BS:BS,MATCH(CHECKLIST!B812,DATOS!B:B,0),1),1),"")="",IF(IFERROR(FIND("FIRMA",INDEX(DATOS!BS:BS,MATCH(CHECKLIST!B812,DATOS!B:B,0),1),1),"")="","","FIRMA"),"PEUA"),"BAJA"),"FINADO"),"X")</f>
        <v/>
      </c>
      <c r="H812" s="18" t="str">
        <f>IF(IFERROR(FIND(H$13,INDEX(DATOS!BS:BS,MATCH(CHECKLIST!B812,DATOS!B:B,0),1),1),"")="",IF(IFERROR(FIND("VENCIDA",INDEX(DATOS!AC:AC,MATCH(CHECKLIST!B812,DATOS!B:B,0),1),1),"")="","","VENCIDO"),"X")</f>
        <v/>
      </c>
      <c r="I812" s="18" t="str">
        <f>IF(IFERROR(FIND(I$13,INDEX(DATOS!BS:BS,MATCH(CHECKLIST!B812,DATOS!B:B,0),1),1),"")="","","X")</f>
        <v/>
      </c>
      <c r="J812" s="18" t="str">
        <f>IF(IFERROR(FIND(J$13,INDEX(DATOS!BS:BS,MATCH(CHECKLIST!B812,DATOS!B:B,0),1),1),"")="","","X")</f>
        <v/>
      </c>
      <c r="K812" s="18" t="str">
        <f>IF(IFERROR(FIND(K$13,INDEX(DATOS!BS:BS,MATCH(CHECKLIST!B812,DATOS!B:B,0),1),1),"")="","","X")</f>
        <v/>
      </c>
      <c r="L812" s="18" t="str">
        <f>IF(IFERROR(FIND(L$13,INDEX(DATOS!BS:BS,MATCH(CHECKLIST!B812,DATOS!B:B,0),1),1),"")="","","X")</f>
        <v/>
      </c>
      <c r="M812" s="18" t="str">
        <f>IF(IFERROR(FIND(M$13,INDEX(DATOS!BS:BS,MATCH(CHECKLIST!B812,DATOS!B:B,0),1),1),"")="","","X")</f>
        <v/>
      </c>
      <c r="N812" s="50" t="str">
        <f ca="1">IFERROR(IF(INDEX(DATOS!K:K,MATCH(CHECKLIST!B812,DATOS!B:B,0),1)="","X",IF(INDEX(DATOS!K:K,MATCH(CHECKLIST!B812,DATOS!B:B,0),1)&gt;YEAR(TODAY())-1,"","VENCIDA")),"")</f>
        <v/>
      </c>
      <c r="P812" s="18" t="str">
        <f>IF(B812="","",IF(IFERROR(FIND(P$13,INDEX(DATOS!BS:BS,MATCH(CHECKLIST!B812,DATOS!B:B,0),1),1),"")="","","X"))</f>
        <v/>
      </c>
      <c r="Q812" s="18" t="str">
        <f>IF(B812="","",IF(IFERROR(FIND(Q$13,INDEX(DATOS!BS:BS,MATCH(CHECKLIST!B812,DATOS!B:B,0),1),1),"")="","","X"))</f>
        <v/>
      </c>
      <c r="S812">
        <f t="shared" si="41"/>
        <v>0</v>
      </c>
      <c r="U812" t="str">
        <f t="shared" si="39"/>
        <v/>
      </c>
      <c r="V812" t="str">
        <f t="shared" si="40"/>
        <v/>
      </c>
    </row>
    <row r="813" spans="1:22" x14ac:dyDescent="0.25">
      <c r="A813" s="13">
        <v>800</v>
      </c>
      <c r="B813" t="str">
        <f>IFERROR(INDEX(DATOS!B:B,MATCH(CHECKLIST!A813,DATOS!BM:BM,0),1),"")</f>
        <v/>
      </c>
      <c r="C813" t="str">
        <f>IFERROR(INDEX(DATOS!I:I,MATCH(CHECKLIST!A813,DATOS!BM:BM,0),1),"")</f>
        <v/>
      </c>
      <c r="D813" t="str">
        <f>IFERROR(INDEX(DATOS!R:R,MATCH(CHECKLIST!E813,DATOS!F:F,0),1),"")</f>
        <v/>
      </c>
      <c r="E813" s="17" t="str">
        <f>IFERROR(INDEX(DATOS!F:F,MATCH(CHECKLIST!A813,DATOS!BM:BM,0),1),"")</f>
        <v/>
      </c>
      <c r="F813" s="14" t="str">
        <f t="shared" si="38"/>
        <v/>
      </c>
      <c r="G813" s="18" t="str">
        <f>IF(IFERROR(FIND(G$13,INDEX(DATOS!BS:BS,MATCH(CHECKLIST!B813,DATOS!B:B,0),1),1),"")="",IF(IFERROR(FIND("FINADO",INDEX(DATOS!BS:BS,MATCH(CHECKLIST!B813,DATOS!B:B,0),1),1),"")="",IF(IFERROR(FIND("BAJA",INDEX(DATOS!BS:BS,MATCH(CHECKLIST!B813,DATOS!B:B,0),1),1),"")="",IF(IFERROR(FIND("FECHA PEUA",INDEX(DATOS!BS:BS,MATCH(CHECKLIST!B813,DATOS!B:B,0),1),1),"")="",IF(IFERROR(FIND("FIRMA",INDEX(DATOS!BS:BS,MATCH(CHECKLIST!B813,DATOS!B:B,0),1),1),"")="","","FIRMA"),"PEUA"),"BAJA"),"FINADO"),"X")</f>
        <v/>
      </c>
      <c r="H813" s="18" t="str">
        <f>IF(IFERROR(FIND(H$13,INDEX(DATOS!BS:BS,MATCH(CHECKLIST!B813,DATOS!B:B,0),1),1),"")="",IF(IFERROR(FIND("VENCIDA",INDEX(DATOS!AC:AC,MATCH(CHECKLIST!B813,DATOS!B:B,0),1),1),"")="","","VENCIDO"),"X")</f>
        <v/>
      </c>
      <c r="I813" s="18" t="str">
        <f>IF(IFERROR(FIND(I$13,INDEX(DATOS!BS:BS,MATCH(CHECKLIST!B813,DATOS!B:B,0),1),1),"")="","","X")</f>
        <v/>
      </c>
      <c r="J813" s="18" t="str">
        <f>IF(IFERROR(FIND(J$13,INDEX(DATOS!BS:BS,MATCH(CHECKLIST!B813,DATOS!B:B,0),1),1),"")="","","X")</f>
        <v/>
      </c>
      <c r="K813" s="18" t="str">
        <f>IF(IFERROR(FIND(K$13,INDEX(DATOS!BS:BS,MATCH(CHECKLIST!B813,DATOS!B:B,0),1),1),"")="","","X")</f>
        <v/>
      </c>
      <c r="L813" s="18" t="str">
        <f>IF(IFERROR(FIND(L$13,INDEX(DATOS!BS:BS,MATCH(CHECKLIST!B813,DATOS!B:B,0),1),1),"")="","","X")</f>
        <v/>
      </c>
      <c r="M813" s="18" t="str">
        <f>IF(IFERROR(FIND(M$13,INDEX(DATOS!BS:BS,MATCH(CHECKLIST!B813,DATOS!B:B,0),1),1),"")="","","X")</f>
        <v/>
      </c>
      <c r="N813" s="50" t="str">
        <f ca="1">IFERROR(IF(INDEX(DATOS!K:K,MATCH(CHECKLIST!B813,DATOS!B:B,0),1)="","X",IF(INDEX(DATOS!K:K,MATCH(CHECKLIST!B813,DATOS!B:B,0),1)&gt;YEAR(TODAY())-1,"","VENCIDA")),"")</f>
        <v/>
      </c>
      <c r="P813" s="18" t="str">
        <f>IF(B813="","",IF(IFERROR(FIND(P$13,INDEX(DATOS!BS:BS,MATCH(CHECKLIST!B813,DATOS!B:B,0),1),1),"")="","","X"))</f>
        <v/>
      </c>
      <c r="Q813" s="18" t="str">
        <f>IF(B813="","",IF(IFERROR(FIND(Q$13,INDEX(DATOS!BS:BS,MATCH(CHECKLIST!B813,DATOS!B:B,0),1),1),"")="","","X"))</f>
        <v/>
      </c>
      <c r="R813" t="str">
        <f>IF(B813="","",1)</f>
        <v/>
      </c>
      <c r="S813" t="str">
        <f t="shared" si="41"/>
        <v/>
      </c>
      <c r="U813" t="str">
        <f t="shared" si="39"/>
        <v/>
      </c>
      <c r="V813" t="str">
        <f t="shared" si="40"/>
        <v/>
      </c>
    </row>
    <row r="814" spans="1:22" x14ac:dyDescent="0.25">
      <c r="A814" s="13">
        <v>801</v>
      </c>
      <c r="B814" t="str">
        <f>IFERROR(INDEX(DATOS!B:B,MATCH(CHECKLIST!A814,DATOS!BM:BM,0),1),"")</f>
        <v/>
      </c>
      <c r="C814" t="str">
        <f>IFERROR(INDEX(DATOS!I:I,MATCH(CHECKLIST!A814,DATOS!BM:BM,0),1),"")</f>
        <v/>
      </c>
      <c r="D814" t="str">
        <f>IFERROR(INDEX(DATOS!R:R,MATCH(CHECKLIST!E814,DATOS!F:F,0),1),"")</f>
        <v/>
      </c>
      <c r="E814" s="17" t="str">
        <f>IFERROR(INDEX(DATOS!F:F,MATCH(CHECKLIST!A814,DATOS!BM:BM,0),1),"")</f>
        <v/>
      </c>
      <c r="F814" s="14" t="str">
        <f t="shared" si="38"/>
        <v/>
      </c>
      <c r="G814" s="18" t="str">
        <f>IF(IFERROR(FIND(G$13,INDEX(DATOS!BS:BS,MATCH(CHECKLIST!B814,DATOS!B:B,0),1),1),"")="",IF(IFERROR(FIND("FINADO",INDEX(DATOS!BS:BS,MATCH(CHECKLIST!B814,DATOS!B:B,0),1),1),"")="",IF(IFERROR(FIND("BAJA",INDEX(DATOS!BS:BS,MATCH(CHECKLIST!B814,DATOS!B:B,0),1),1),"")="",IF(IFERROR(FIND("FECHA PEUA",INDEX(DATOS!BS:BS,MATCH(CHECKLIST!B814,DATOS!B:B,0),1),1),"")="",IF(IFERROR(FIND("FIRMA",INDEX(DATOS!BS:BS,MATCH(CHECKLIST!B814,DATOS!B:B,0),1),1),"")="","","FIRMA"),"PEUA"),"BAJA"),"FINADO"),"X")</f>
        <v/>
      </c>
      <c r="H814" s="18" t="str">
        <f>IF(IFERROR(FIND(H$13,INDEX(DATOS!BS:BS,MATCH(CHECKLIST!B814,DATOS!B:B,0),1),1),"")="",IF(IFERROR(FIND("VENCIDA",INDEX(DATOS!AC:AC,MATCH(CHECKLIST!B814,DATOS!B:B,0),1),1),"")="","","VENCIDO"),"X")</f>
        <v/>
      </c>
      <c r="I814" s="18" t="str">
        <f>IF(IFERROR(FIND(I$13,INDEX(DATOS!BS:BS,MATCH(CHECKLIST!B814,DATOS!B:B,0),1),1),"")="","","X")</f>
        <v/>
      </c>
      <c r="J814" s="18" t="str">
        <f>IF(IFERROR(FIND(J$13,INDEX(DATOS!BS:BS,MATCH(CHECKLIST!B814,DATOS!B:B,0),1),1),"")="","","X")</f>
        <v/>
      </c>
      <c r="K814" s="18" t="str">
        <f>IF(IFERROR(FIND(K$13,INDEX(DATOS!BS:BS,MATCH(CHECKLIST!B814,DATOS!B:B,0),1),1),"")="","","X")</f>
        <v/>
      </c>
      <c r="L814" s="18" t="str">
        <f>IF(IFERROR(FIND(L$13,INDEX(DATOS!BS:BS,MATCH(CHECKLIST!B814,DATOS!B:B,0),1),1),"")="","","X")</f>
        <v/>
      </c>
      <c r="M814" s="18" t="str">
        <f>IF(IFERROR(FIND(M$13,INDEX(DATOS!BS:BS,MATCH(CHECKLIST!B814,DATOS!B:B,0),1),1),"")="","","X")</f>
        <v/>
      </c>
      <c r="N814" s="50" t="str">
        <f ca="1">IFERROR(IF(INDEX(DATOS!K:K,MATCH(CHECKLIST!B814,DATOS!B:B,0),1)="","X",IF(INDEX(DATOS!K:K,MATCH(CHECKLIST!B814,DATOS!B:B,0),1)&gt;YEAR(TODAY())-1,"","VENCIDA")),"")</f>
        <v/>
      </c>
      <c r="P814" s="18" t="str">
        <f>IF(B814="","",IF(IFERROR(FIND(P$13,INDEX(DATOS!BS:BS,MATCH(CHECKLIST!B814,DATOS!B:B,0),1),1),"")="","","X"))</f>
        <v/>
      </c>
      <c r="Q814" s="18" t="str">
        <f>IF(B814="","",IF(IFERROR(FIND(Q$13,INDEX(DATOS!BS:BS,MATCH(CHECKLIST!B814,DATOS!B:B,0),1),1),"")="","","X"))</f>
        <v/>
      </c>
      <c r="S814">
        <f t="shared" si="41"/>
        <v>0</v>
      </c>
      <c r="U814" t="str">
        <f t="shared" si="39"/>
        <v/>
      </c>
      <c r="V814" t="str">
        <f t="shared" si="40"/>
        <v/>
      </c>
    </row>
    <row r="815" spans="1:22" x14ac:dyDescent="0.25">
      <c r="A815" s="13">
        <v>802</v>
      </c>
      <c r="B815" t="str">
        <f>IFERROR(INDEX(DATOS!B:B,MATCH(CHECKLIST!A815,DATOS!BM:BM,0),1),"")</f>
        <v/>
      </c>
      <c r="C815" t="str">
        <f>IFERROR(INDEX(DATOS!I:I,MATCH(CHECKLIST!A815,DATOS!BM:BM,0),1),"")</f>
        <v/>
      </c>
      <c r="D815" t="str">
        <f>IFERROR(INDEX(DATOS!R:R,MATCH(CHECKLIST!E815,DATOS!F:F,0),1),"")</f>
        <v/>
      </c>
      <c r="E815" s="17" t="str">
        <f>IFERROR(INDEX(DATOS!F:F,MATCH(CHECKLIST!A815,DATOS!BM:BM,0),1),"")</f>
        <v/>
      </c>
      <c r="F815" s="14" t="str">
        <f t="shared" si="38"/>
        <v/>
      </c>
      <c r="G815" s="18" t="str">
        <f>IF(IFERROR(FIND(G$13,INDEX(DATOS!BS:BS,MATCH(CHECKLIST!B815,DATOS!B:B,0),1),1),"")="",IF(IFERROR(FIND("FINADO",INDEX(DATOS!BS:BS,MATCH(CHECKLIST!B815,DATOS!B:B,0),1),1),"")="",IF(IFERROR(FIND("BAJA",INDEX(DATOS!BS:BS,MATCH(CHECKLIST!B815,DATOS!B:B,0),1),1),"")="",IF(IFERROR(FIND("FECHA PEUA",INDEX(DATOS!BS:BS,MATCH(CHECKLIST!B815,DATOS!B:B,0),1),1),"")="",IF(IFERROR(FIND("FIRMA",INDEX(DATOS!BS:BS,MATCH(CHECKLIST!B815,DATOS!B:B,0),1),1),"")="","","FIRMA"),"PEUA"),"BAJA"),"FINADO"),"X")</f>
        <v/>
      </c>
      <c r="H815" s="18" t="str">
        <f>IF(IFERROR(FIND(H$13,INDEX(DATOS!BS:BS,MATCH(CHECKLIST!B815,DATOS!B:B,0),1),1),"")="",IF(IFERROR(FIND("VENCIDA",INDEX(DATOS!AC:AC,MATCH(CHECKLIST!B815,DATOS!B:B,0),1),1),"")="","","VENCIDO"),"X")</f>
        <v/>
      </c>
      <c r="I815" s="18" t="str">
        <f>IF(IFERROR(FIND(I$13,INDEX(DATOS!BS:BS,MATCH(CHECKLIST!B815,DATOS!B:B,0),1),1),"")="","","X")</f>
        <v/>
      </c>
      <c r="J815" s="18" t="str">
        <f>IF(IFERROR(FIND(J$13,INDEX(DATOS!BS:BS,MATCH(CHECKLIST!B815,DATOS!B:B,0),1),1),"")="","","X")</f>
        <v/>
      </c>
      <c r="K815" s="18" t="str">
        <f>IF(IFERROR(FIND(K$13,INDEX(DATOS!BS:BS,MATCH(CHECKLIST!B815,DATOS!B:B,0),1),1),"")="","","X")</f>
        <v/>
      </c>
      <c r="L815" s="18" t="str">
        <f>IF(IFERROR(FIND(L$13,INDEX(DATOS!BS:BS,MATCH(CHECKLIST!B815,DATOS!B:B,0),1),1),"")="","","X")</f>
        <v/>
      </c>
      <c r="M815" s="18" t="str">
        <f>IF(IFERROR(FIND(M$13,INDEX(DATOS!BS:BS,MATCH(CHECKLIST!B815,DATOS!B:B,0),1),1),"")="","","X")</f>
        <v/>
      </c>
      <c r="N815" s="50" t="str">
        <f ca="1">IFERROR(IF(INDEX(DATOS!K:K,MATCH(CHECKLIST!B815,DATOS!B:B,0),1)="","X",IF(INDEX(DATOS!K:K,MATCH(CHECKLIST!B815,DATOS!B:B,0),1)&gt;YEAR(TODAY())-1,"","VENCIDA")),"")</f>
        <v/>
      </c>
      <c r="P815" s="18" t="str">
        <f>IF(B815="","",IF(IFERROR(FIND(P$13,INDEX(DATOS!BS:BS,MATCH(CHECKLIST!B815,DATOS!B:B,0),1),1),"")="","","X"))</f>
        <v/>
      </c>
      <c r="Q815" s="18" t="str">
        <f>IF(B815="","",IF(IFERROR(FIND(Q$13,INDEX(DATOS!BS:BS,MATCH(CHECKLIST!B815,DATOS!B:B,0),1),1),"")="","","X"))</f>
        <v/>
      </c>
      <c r="R815" t="str">
        <f>IF(B815="","",1)</f>
        <v/>
      </c>
      <c r="S815" t="str">
        <f t="shared" si="41"/>
        <v/>
      </c>
      <c r="U815" t="str">
        <f t="shared" si="39"/>
        <v/>
      </c>
      <c r="V815" t="str">
        <f t="shared" si="40"/>
        <v/>
      </c>
    </row>
    <row r="816" spans="1:22" x14ac:dyDescent="0.25">
      <c r="A816" s="13">
        <v>803</v>
      </c>
      <c r="B816" t="str">
        <f>IFERROR(INDEX(DATOS!B:B,MATCH(CHECKLIST!A816,DATOS!BM:BM,0),1),"")</f>
        <v/>
      </c>
      <c r="C816" t="str">
        <f>IFERROR(INDEX(DATOS!I:I,MATCH(CHECKLIST!A816,DATOS!BM:BM,0),1),"")</f>
        <v/>
      </c>
      <c r="D816" t="str">
        <f>IFERROR(INDEX(DATOS!R:R,MATCH(CHECKLIST!E816,DATOS!F:F,0),1),"")</f>
        <v/>
      </c>
      <c r="E816" s="17" t="str">
        <f>IFERROR(INDEX(DATOS!F:F,MATCH(CHECKLIST!A816,DATOS!BM:BM,0),1),"")</f>
        <v/>
      </c>
      <c r="F816" s="14" t="str">
        <f t="shared" si="38"/>
        <v/>
      </c>
      <c r="G816" s="18" t="str">
        <f>IF(IFERROR(FIND(G$13,INDEX(DATOS!BS:BS,MATCH(CHECKLIST!B816,DATOS!B:B,0),1),1),"")="",IF(IFERROR(FIND("FINADO",INDEX(DATOS!BS:BS,MATCH(CHECKLIST!B816,DATOS!B:B,0),1),1),"")="",IF(IFERROR(FIND("BAJA",INDEX(DATOS!BS:BS,MATCH(CHECKLIST!B816,DATOS!B:B,0),1),1),"")="",IF(IFERROR(FIND("FECHA PEUA",INDEX(DATOS!BS:BS,MATCH(CHECKLIST!B816,DATOS!B:B,0),1),1),"")="",IF(IFERROR(FIND("FIRMA",INDEX(DATOS!BS:BS,MATCH(CHECKLIST!B816,DATOS!B:B,0),1),1),"")="","","FIRMA"),"PEUA"),"BAJA"),"FINADO"),"X")</f>
        <v/>
      </c>
      <c r="H816" s="18" t="str">
        <f>IF(IFERROR(FIND(H$13,INDEX(DATOS!BS:BS,MATCH(CHECKLIST!B816,DATOS!B:B,0),1),1),"")="",IF(IFERROR(FIND("VENCIDA",INDEX(DATOS!AC:AC,MATCH(CHECKLIST!B816,DATOS!B:B,0),1),1),"")="","","VENCIDO"),"X")</f>
        <v/>
      </c>
      <c r="I816" s="18" t="str">
        <f>IF(IFERROR(FIND(I$13,INDEX(DATOS!BS:BS,MATCH(CHECKLIST!B816,DATOS!B:B,0),1),1),"")="","","X")</f>
        <v/>
      </c>
      <c r="J816" s="18" t="str">
        <f>IF(IFERROR(FIND(J$13,INDEX(DATOS!BS:BS,MATCH(CHECKLIST!B816,DATOS!B:B,0),1),1),"")="","","X")</f>
        <v/>
      </c>
      <c r="K816" s="18" t="str">
        <f>IF(IFERROR(FIND(K$13,INDEX(DATOS!BS:BS,MATCH(CHECKLIST!B816,DATOS!B:B,0),1),1),"")="","","X")</f>
        <v/>
      </c>
      <c r="L816" s="18" t="str">
        <f>IF(IFERROR(FIND(L$13,INDEX(DATOS!BS:BS,MATCH(CHECKLIST!B816,DATOS!B:B,0),1),1),"")="","","X")</f>
        <v/>
      </c>
      <c r="M816" s="18" t="str">
        <f>IF(IFERROR(FIND(M$13,INDEX(DATOS!BS:BS,MATCH(CHECKLIST!B816,DATOS!B:B,0),1),1),"")="","","X")</f>
        <v/>
      </c>
      <c r="N816" s="50" t="str">
        <f ca="1">IFERROR(IF(INDEX(DATOS!K:K,MATCH(CHECKLIST!B816,DATOS!B:B,0),1)="","X",IF(INDEX(DATOS!K:K,MATCH(CHECKLIST!B816,DATOS!B:B,0),1)&gt;YEAR(TODAY())-1,"","VENCIDA")),"")</f>
        <v/>
      </c>
      <c r="P816" s="18" t="str">
        <f>IF(B816="","",IF(IFERROR(FIND(P$13,INDEX(DATOS!BS:BS,MATCH(CHECKLIST!B816,DATOS!B:B,0),1),1),"")="","","X"))</f>
        <v/>
      </c>
      <c r="Q816" s="18" t="str">
        <f>IF(B816="","",IF(IFERROR(FIND(Q$13,INDEX(DATOS!BS:BS,MATCH(CHECKLIST!B816,DATOS!B:B,0),1),1),"")="","","X"))</f>
        <v/>
      </c>
      <c r="S816">
        <f t="shared" si="41"/>
        <v>0</v>
      </c>
      <c r="U816" t="str">
        <f t="shared" si="39"/>
        <v/>
      </c>
      <c r="V816" t="str">
        <f t="shared" si="40"/>
        <v/>
      </c>
    </row>
    <row r="817" spans="1:22" x14ac:dyDescent="0.25">
      <c r="A817" s="13">
        <v>804</v>
      </c>
      <c r="B817" t="str">
        <f>IFERROR(INDEX(DATOS!B:B,MATCH(CHECKLIST!A817,DATOS!BM:BM,0),1),"")</f>
        <v/>
      </c>
      <c r="C817" t="str">
        <f>IFERROR(INDEX(DATOS!I:I,MATCH(CHECKLIST!A817,DATOS!BM:BM,0),1),"")</f>
        <v/>
      </c>
      <c r="D817" t="str">
        <f>IFERROR(INDEX(DATOS!R:R,MATCH(CHECKLIST!E817,DATOS!F:F,0),1),"")</f>
        <v/>
      </c>
      <c r="E817" s="17" t="str">
        <f>IFERROR(INDEX(DATOS!F:F,MATCH(CHECKLIST!A817,DATOS!BM:BM,0),1),"")</f>
        <v/>
      </c>
      <c r="F817" s="14" t="str">
        <f t="shared" si="38"/>
        <v/>
      </c>
      <c r="G817" s="18" t="str">
        <f>IF(IFERROR(FIND(G$13,INDEX(DATOS!BS:BS,MATCH(CHECKLIST!B817,DATOS!B:B,0),1),1),"")="",IF(IFERROR(FIND("FINADO",INDEX(DATOS!BS:BS,MATCH(CHECKLIST!B817,DATOS!B:B,0),1),1),"")="",IF(IFERROR(FIND("BAJA",INDEX(DATOS!BS:BS,MATCH(CHECKLIST!B817,DATOS!B:B,0),1),1),"")="",IF(IFERROR(FIND("FECHA PEUA",INDEX(DATOS!BS:BS,MATCH(CHECKLIST!B817,DATOS!B:B,0),1),1),"")="",IF(IFERROR(FIND("FIRMA",INDEX(DATOS!BS:BS,MATCH(CHECKLIST!B817,DATOS!B:B,0),1),1),"")="","","FIRMA"),"PEUA"),"BAJA"),"FINADO"),"X")</f>
        <v/>
      </c>
      <c r="H817" s="18" t="str">
        <f>IF(IFERROR(FIND(H$13,INDEX(DATOS!BS:BS,MATCH(CHECKLIST!B817,DATOS!B:B,0),1),1),"")="",IF(IFERROR(FIND("VENCIDA",INDEX(DATOS!AC:AC,MATCH(CHECKLIST!B817,DATOS!B:B,0),1),1),"")="","","VENCIDO"),"X")</f>
        <v/>
      </c>
      <c r="I817" s="18" t="str">
        <f>IF(IFERROR(FIND(I$13,INDEX(DATOS!BS:BS,MATCH(CHECKLIST!B817,DATOS!B:B,0),1),1),"")="","","X")</f>
        <v/>
      </c>
      <c r="J817" s="18" t="str">
        <f>IF(IFERROR(FIND(J$13,INDEX(DATOS!BS:BS,MATCH(CHECKLIST!B817,DATOS!B:B,0),1),1),"")="","","X")</f>
        <v/>
      </c>
      <c r="K817" s="18" t="str">
        <f>IF(IFERROR(FIND(K$13,INDEX(DATOS!BS:BS,MATCH(CHECKLIST!B817,DATOS!B:B,0),1),1),"")="","","X")</f>
        <v/>
      </c>
      <c r="L817" s="18" t="str">
        <f>IF(IFERROR(FIND(L$13,INDEX(DATOS!BS:BS,MATCH(CHECKLIST!B817,DATOS!B:B,0),1),1),"")="","","X")</f>
        <v/>
      </c>
      <c r="M817" s="18" t="str">
        <f>IF(IFERROR(FIND(M$13,INDEX(DATOS!BS:BS,MATCH(CHECKLIST!B817,DATOS!B:B,0),1),1),"")="","","X")</f>
        <v/>
      </c>
      <c r="N817" s="50" t="str">
        <f ca="1">IFERROR(IF(INDEX(DATOS!K:K,MATCH(CHECKLIST!B817,DATOS!B:B,0),1)="","X",IF(INDEX(DATOS!K:K,MATCH(CHECKLIST!B817,DATOS!B:B,0),1)&gt;YEAR(TODAY())-1,"","VENCIDA")),"")</f>
        <v/>
      </c>
      <c r="P817" s="18" t="str">
        <f>IF(B817="","",IF(IFERROR(FIND(P$13,INDEX(DATOS!BS:BS,MATCH(CHECKLIST!B817,DATOS!B:B,0),1),1),"")="","","X"))</f>
        <v/>
      </c>
      <c r="Q817" s="18" t="str">
        <f>IF(B817="","",IF(IFERROR(FIND(Q$13,INDEX(DATOS!BS:BS,MATCH(CHECKLIST!B817,DATOS!B:B,0),1),1),"")="","","X"))</f>
        <v/>
      </c>
      <c r="R817" t="str">
        <f>IF(B817="","",1)</f>
        <v/>
      </c>
      <c r="S817" t="str">
        <f t="shared" si="41"/>
        <v/>
      </c>
      <c r="U817" t="str">
        <f t="shared" si="39"/>
        <v/>
      </c>
      <c r="V817" t="str">
        <f t="shared" si="40"/>
        <v/>
      </c>
    </row>
    <row r="818" spans="1:22" x14ac:dyDescent="0.25">
      <c r="A818" s="13">
        <v>805</v>
      </c>
      <c r="B818" t="str">
        <f>IFERROR(INDEX(DATOS!B:B,MATCH(CHECKLIST!A818,DATOS!BM:BM,0),1),"")</f>
        <v/>
      </c>
      <c r="C818" t="str">
        <f>IFERROR(INDEX(DATOS!I:I,MATCH(CHECKLIST!A818,DATOS!BM:BM,0),1),"")</f>
        <v/>
      </c>
      <c r="D818" t="str">
        <f>IFERROR(INDEX(DATOS!R:R,MATCH(CHECKLIST!E818,DATOS!F:F,0),1),"")</f>
        <v/>
      </c>
      <c r="E818" s="17" t="str">
        <f>IFERROR(INDEX(DATOS!F:F,MATCH(CHECKLIST!A818,DATOS!BM:BM,0),1),"")</f>
        <v/>
      </c>
      <c r="F818" s="14" t="str">
        <f t="shared" si="38"/>
        <v/>
      </c>
      <c r="G818" s="18" t="str">
        <f>IF(IFERROR(FIND(G$13,INDEX(DATOS!BS:BS,MATCH(CHECKLIST!B818,DATOS!B:B,0),1),1),"")="",IF(IFERROR(FIND("FINADO",INDEX(DATOS!BS:BS,MATCH(CHECKLIST!B818,DATOS!B:B,0),1),1),"")="",IF(IFERROR(FIND("BAJA",INDEX(DATOS!BS:BS,MATCH(CHECKLIST!B818,DATOS!B:B,0),1),1),"")="",IF(IFERROR(FIND("FECHA PEUA",INDEX(DATOS!BS:BS,MATCH(CHECKLIST!B818,DATOS!B:B,0),1),1),"")="",IF(IFERROR(FIND("FIRMA",INDEX(DATOS!BS:BS,MATCH(CHECKLIST!B818,DATOS!B:B,0),1),1),"")="","","FIRMA"),"PEUA"),"BAJA"),"FINADO"),"X")</f>
        <v/>
      </c>
      <c r="H818" s="18" t="str">
        <f>IF(IFERROR(FIND(H$13,INDEX(DATOS!BS:BS,MATCH(CHECKLIST!B818,DATOS!B:B,0),1),1),"")="",IF(IFERROR(FIND("VENCIDA",INDEX(DATOS!AC:AC,MATCH(CHECKLIST!B818,DATOS!B:B,0),1),1),"")="","","VENCIDO"),"X")</f>
        <v/>
      </c>
      <c r="I818" s="18" t="str">
        <f>IF(IFERROR(FIND(I$13,INDEX(DATOS!BS:BS,MATCH(CHECKLIST!B818,DATOS!B:B,0),1),1),"")="","","X")</f>
        <v/>
      </c>
      <c r="J818" s="18" t="str">
        <f>IF(IFERROR(FIND(J$13,INDEX(DATOS!BS:BS,MATCH(CHECKLIST!B818,DATOS!B:B,0),1),1),"")="","","X")</f>
        <v/>
      </c>
      <c r="K818" s="18" t="str">
        <f>IF(IFERROR(FIND(K$13,INDEX(DATOS!BS:BS,MATCH(CHECKLIST!B818,DATOS!B:B,0),1),1),"")="","","X")</f>
        <v/>
      </c>
      <c r="L818" s="18" t="str">
        <f>IF(IFERROR(FIND(L$13,INDEX(DATOS!BS:BS,MATCH(CHECKLIST!B818,DATOS!B:B,0),1),1),"")="","","X")</f>
        <v/>
      </c>
      <c r="M818" s="18" t="str">
        <f>IF(IFERROR(FIND(M$13,INDEX(DATOS!BS:BS,MATCH(CHECKLIST!B818,DATOS!B:B,0),1),1),"")="","","X")</f>
        <v/>
      </c>
      <c r="N818" s="50" t="str">
        <f ca="1">IFERROR(IF(INDEX(DATOS!K:K,MATCH(CHECKLIST!B818,DATOS!B:B,0),1)="","X",IF(INDEX(DATOS!K:K,MATCH(CHECKLIST!B818,DATOS!B:B,0),1)&gt;YEAR(TODAY())-1,"","VENCIDA")),"")</f>
        <v/>
      </c>
      <c r="P818" s="18" t="str">
        <f>IF(B818="","",IF(IFERROR(FIND(P$13,INDEX(DATOS!BS:BS,MATCH(CHECKLIST!B818,DATOS!B:B,0),1),1),"")="","","X"))</f>
        <v/>
      </c>
      <c r="Q818" s="18" t="str">
        <f>IF(B818="","",IF(IFERROR(FIND(Q$13,INDEX(DATOS!BS:BS,MATCH(CHECKLIST!B818,DATOS!B:B,0),1),1),"")="","","X"))</f>
        <v/>
      </c>
      <c r="S818">
        <f t="shared" si="41"/>
        <v>0</v>
      </c>
      <c r="U818" t="str">
        <f t="shared" si="39"/>
        <v/>
      </c>
      <c r="V818" t="str">
        <f t="shared" si="40"/>
        <v/>
      </c>
    </row>
    <row r="819" spans="1:22" x14ac:dyDescent="0.25">
      <c r="A819" s="13">
        <v>806</v>
      </c>
      <c r="B819" t="str">
        <f>IFERROR(INDEX(DATOS!B:B,MATCH(CHECKLIST!A819,DATOS!BM:BM,0),1),"")</f>
        <v/>
      </c>
      <c r="C819" t="str">
        <f>IFERROR(INDEX(DATOS!I:I,MATCH(CHECKLIST!A819,DATOS!BM:BM,0),1),"")</f>
        <v/>
      </c>
      <c r="D819" t="str">
        <f>IFERROR(INDEX(DATOS!R:R,MATCH(CHECKLIST!E819,DATOS!F:F,0),1),"")</f>
        <v/>
      </c>
      <c r="E819" s="17" t="str">
        <f>IFERROR(INDEX(DATOS!F:F,MATCH(CHECKLIST!A819,DATOS!BM:BM,0),1),"")</f>
        <v/>
      </c>
      <c r="F819" s="14" t="str">
        <f t="shared" si="38"/>
        <v/>
      </c>
      <c r="G819" s="18" t="str">
        <f>IF(IFERROR(FIND(G$13,INDEX(DATOS!BS:BS,MATCH(CHECKLIST!B819,DATOS!B:B,0),1),1),"")="",IF(IFERROR(FIND("FINADO",INDEX(DATOS!BS:BS,MATCH(CHECKLIST!B819,DATOS!B:B,0),1),1),"")="",IF(IFERROR(FIND("BAJA",INDEX(DATOS!BS:BS,MATCH(CHECKLIST!B819,DATOS!B:B,0),1),1),"")="",IF(IFERROR(FIND("FECHA PEUA",INDEX(DATOS!BS:BS,MATCH(CHECKLIST!B819,DATOS!B:B,0),1),1),"")="",IF(IFERROR(FIND("FIRMA",INDEX(DATOS!BS:BS,MATCH(CHECKLIST!B819,DATOS!B:B,0),1),1),"")="","","FIRMA"),"PEUA"),"BAJA"),"FINADO"),"X")</f>
        <v/>
      </c>
      <c r="H819" s="18" t="str">
        <f>IF(IFERROR(FIND(H$13,INDEX(DATOS!BS:BS,MATCH(CHECKLIST!B819,DATOS!B:B,0),1),1),"")="",IF(IFERROR(FIND("VENCIDA",INDEX(DATOS!AC:AC,MATCH(CHECKLIST!B819,DATOS!B:B,0),1),1),"")="","","VENCIDO"),"X")</f>
        <v/>
      </c>
      <c r="I819" s="18" t="str">
        <f>IF(IFERROR(FIND(I$13,INDEX(DATOS!BS:BS,MATCH(CHECKLIST!B819,DATOS!B:B,0),1),1),"")="","","X")</f>
        <v/>
      </c>
      <c r="J819" s="18" t="str">
        <f>IF(IFERROR(FIND(J$13,INDEX(DATOS!BS:BS,MATCH(CHECKLIST!B819,DATOS!B:B,0),1),1),"")="","","X")</f>
        <v/>
      </c>
      <c r="K819" s="18" t="str">
        <f>IF(IFERROR(FIND(K$13,INDEX(DATOS!BS:BS,MATCH(CHECKLIST!B819,DATOS!B:B,0),1),1),"")="","","X")</f>
        <v/>
      </c>
      <c r="L819" s="18" t="str">
        <f>IF(IFERROR(FIND(L$13,INDEX(DATOS!BS:BS,MATCH(CHECKLIST!B819,DATOS!B:B,0),1),1),"")="","","X")</f>
        <v/>
      </c>
      <c r="M819" s="18" t="str">
        <f>IF(IFERROR(FIND(M$13,INDEX(DATOS!BS:BS,MATCH(CHECKLIST!B819,DATOS!B:B,0),1),1),"")="","","X")</f>
        <v/>
      </c>
      <c r="N819" s="50" t="str">
        <f ca="1">IFERROR(IF(INDEX(DATOS!K:K,MATCH(CHECKLIST!B819,DATOS!B:B,0),1)="","X",IF(INDEX(DATOS!K:K,MATCH(CHECKLIST!B819,DATOS!B:B,0),1)&gt;YEAR(TODAY())-1,"","VENCIDA")),"")</f>
        <v/>
      </c>
      <c r="P819" s="18" t="str">
        <f>IF(B819="","",IF(IFERROR(FIND(P$13,INDEX(DATOS!BS:BS,MATCH(CHECKLIST!B819,DATOS!B:B,0),1),1),"")="","","X"))</f>
        <v/>
      </c>
      <c r="Q819" s="18" t="str">
        <f>IF(B819="","",IF(IFERROR(FIND(Q$13,INDEX(DATOS!BS:BS,MATCH(CHECKLIST!B819,DATOS!B:B,0),1),1),"")="","","X"))</f>
        <v/>
      </c>
      <c r="R819" t="str">
        <f>IF(B819="","",1)</f>
        <v/>
      </c>
      <c r="S819" t="str">
        <f t="shared" si="41"/>
        <v/>
      </c>
      <c r="U819" t="str">
        <f t="shared" si="39"/>
        <v/>
      </c>
      <c r="V819" t="str">
        <f t="shared" si="40"/>
        <v/>
      </c>
    </row>
    <row r="820" spans="1:22" x14ac:dyDescent="0.25">
      <c r="A820" s="13">
        <v>807</v>
      </c>
      <c r="B820" t="str">
        <f>IFERROR(INDEX(DATOS!B:B,MATCH(CHECKLIST!A820,DATOS!BM:BM,0),1),"")</f>
        <v/>
      </c>
      <c r="C820" t="str">
        <f>IFERROR(INDEX(DATOS!I:I,MATCH(CHECKLIST!A820,DATOS!BM:BM,0),1),"")</f>
        <v/>
      </c>
      <c r="D820" t="str">
        <f>IFERROR(INDEX(DATOS!R:R,MATCH(CHECKLIST!E820,DATOS!F:F,0),1),"")</f>
        <v/>
      </c>
      <c r="E820" s="17" t="str">
        <f>IFERROR(INDEX(DATOS!F:F,MATCH(CHECKLIST!A820,DATOS!BM:BM,0),1),"")</f>
        <v/>
      </c>
      <c r="F820" s="14" t="str">
        <f t="shared" si="38"/>
        <v/>
      </c>
      <c r="G820" s="18" t="str">
        <f>IF(IFERROR(FIND(G$13,INDEX(DATOS!BS:BS,MATCH(CHECKLIST!B820,DATOS!B:B,0),1),1),"")="",IF(IFERROR(FIND("FINADO",INDEX(DATOS!BS:BS,MATCH(CHECKLIST!B820,DATOS!B:B,0),1),1),"")="",IF(IFERROR(FIND("BAJA",INDEX(DATOS!BS:BS,MATCH(CHECKLIST!B820,DATOS!B:B,0),1),1),"")="",IF(IFERROR(FIND("FECHA PEUA",INDEX(DATOS!BS:BS,MATCH(CHECKLIST!B820,DATOS!B:B,0),1),1),"")="",IF(IFERROR(FIND("FIRMA",INDEX(DATOS!BS:BS,MATCH(CHECKLIST!B820,DATOS!B:B,0),1),1),"")="","","FIRMA"),"PEUA"),"BAJA"),"FINADO"),"X")</f>
        <v/>
      </c>
      <c r="H820" s="18" t="str">
        <f>IF(IFERROR(FIND(H$13,INDEX(DATOS!BS:BS,MATCH(CHECKLIST!B820,DATOS!B:B,0),1),1),"")="",IF(IFERROR(FIND("VENCIDA",INDEX(DATOS!AC:AC,MATCH(CHECKLIST!B820,DATOS!B:B,0),1),1),"")="","","VENCIDO"),"X")</f>
        <v/>
      </c>
      <c r="I820" s="18" t="str">
        <f>IF(IFERROR(FIND(I$13,INDEX(DATOS!BS:BS,MATCH(CHECKLIST!B820,DATOS!B:B,0),1),1),"")="","","X")</f>
        <v/>
      </c>
      <c r="J820" s="18" t="str">
        <f>IF(IFERROR(FIND(J$13,INDEX(DATOS!BS:BS,MATCH(CHECKLIST!B820,DATOS!B:B,0),1),1),"")="","","X")</f>
        <v/>
      </c>
      <c r="K820" s="18" t="str">
        <f>IF(IFERROR(FIND(K$13,INDEX(DATOS!BS:BS,MATCH(CHECKLIST!B820,DATOS!B:B,0),1),1),"")="","","X")</f>
        <v/>
      </c>
      <c r="L820" s="18" t="str">
        <f>IF(IFERROR(FIND(L$13,INDEX(DATOS!BS:BS,MATCH(CHECKLIST!B820,DATOS!B:B,0),1),1),"")="","","X")</f>
        <v/>
      </c>
      <c r="M820" s="18" t="str">
        <f>IF(IFERROR(FIND(M$13,INDEX(DATOS!BS:BS,MATCH(CHECKLIST!B820,DATOS!B:B,0),1),1),"")="","","X")</f>
        <v/>
      </c>
      <c r="N820" s="50" t="str">
        <f ca="1">IFERROR(IF(INDEX(DATOS!K:K,MATCH(CHECKLIST!B820,DATOS!B:B,0),1)="","X",IF(INDEX(DATOS!K:K,MATCH(CHECKLIST!B820,DATOS!B:B,0),1)&gt;YEAR(TODAY())-1,"","VENCIDA")),"")</f>
        <v/>
      </c>
      <c r="P820" s="18" t="str">
        <f>IF(B820="","",IF(IFERROR(FIND(P$13,INDEX(DATOS!BS:BS,MATCH(CHECKLIST!B820,DATOS!B:B,0),1),1),"")="","","X"))</f>
        <v/>
      </c>
      <c r="Q820" s="18" t="str">
        <f>IF(B820="","",IF(IFERROR(FIND(Q$13,INDEX(DATOS!BS:BS,MATCH(CHECKLIST!B820,DATOS!B:B,0),1),1),"")="","","X"))</f>
        <v/>
      </c>
      <c r="S820">
        <f t="shared" si="41"/>
        <v>0</v>
      </c>
      <c r="U820" t="str">
        <f t="shared" si="39"/>
        <v/>
      </c>
      <c r="V820" t="str">
        <f t="shared" si="40"/>
        <v/>
      </c>
    </row>
    <row r="821" spans="1:22" x14ac:dyDescent="0.25">
      <c r="A821" s="13">
        <v>808</v>
      </c>
      <c r="B821" t="str">
        <f>IFERROR(INDEX(DATOS!B:B,MATCH(CHECKLIST!A821,DATOS!BM:BM,0),1),"")</f>
        <v/>
      </c>
      <c r="C821" t="str">
        <f>IFERROR(INDEX(DATOS!I:I,MATCH(CHECKLIST!A821,DATOS!BM:BM,0),1),"")</f>
        <v/>
      </c>
      <c r="D821" t="str">
        <f>IFERROR(INDEX(DATOS!R:R,MATCH(CHECKLIST!E821,DATOS!F:F,0),1),"")</f>
        <v/>
      </c>
      <c r="E821" s="17" t="str">
        <f>IFERROR(INDEX(DATOS!F:F,MATCH(CHECKLIST!A821,DATOS!BM:BM,0),1),"")</f>
        <v/>
      </c>
      <c r="F821" s="14" t="str">
        <f t="shared" si="38"/>
        <v/>
      </c>
      <c r="G821" s="18" t="str">
        <f>IF(IFERROR(FIND(G$13,INDEX(DATOS!BS:BS,MATCH(CHECKLIST!B821,DATOS!B:B,0),1),1),"")="",IF(IFERROR(FIND("FINADO",INDEX(DATOS!BS:BS,MATCH(CHECKLIST!B821,DATOS!B:B,0),1),1),"")="",IF(IFERROR(FIND("BAJA",INDEX(DATOS!BS:BS,MATCH(CHECKLIST!B821,DATOS!B:B,0),1),1),"")="",IF(IFERROR(FIND("FECHA PEUA",INDEX(DATOS!BS:BS,MATCH(CHECKLIST!B821,DATOS!B:B,0),1),1),"")="",IF(IFERROR(FIND("FIRMA",INDEX(DATOS!BS:BS,MATCH(CHECKLIST!B821,DATOS!B:B,0),1),1),"")="","","FIRMA"),"PEUA"),"BAJA"),"FINADO"),"X")</f>
        <v/>
      </c>
      <c r="H821" s="18" t="str">
        <f>IF(IFERROR(FIND(H$13,INDEX(DATOS!BS:BS,MATCH(CHECKLIST!B821,DATOS!B:B,0),1),1),"")="",IF(IFERROR(FIND("VENCIDA",INDEX(DATOS!AC:AC,MATCH(CHECKLIST!B821,DATOS!B:B,0),1),1),"")="","","VENCIDO"),"X")</f>
        <v/>
      </c>
      <c r="I821" s="18" t="str">
        <f>IF(IFERROR(FIND(I$13,INDEX(DATOS!BS:BS,MATCH(CHECKLIST!B821,DATOS!B:B,0),1),1),"")="","","X")</f>
        <v/>
      </c>
      <c r="J821" s="18" t="str">
        <f>IF(IFERROR(FIND(J$13,INDEX(DATOS!BS:BS,MATCH(CHECKLIST!B821,DATOS!B:B,0),1),1),"")="","","X")</f>
        <v/>
      </c>
      <c r="K821" s="18" t="str">
        <f>IF(IFERROR(FIND(K$13,INDEX(DATOS!BS:BS,MATCH(CHECKLIST!B821,DATOS!B:B,0),1),1),"")="","","X")</f>
        <v/>
      </c>
      <c r="L821" s="18" t="str">
        <f>IF(IFERROR(FIND(L$13,INDEX(DATOS!BS:BS,MATCH(CHECKLIST!B821,DATOS!B:B,0),1),1),"")="","","X")</f>
        <v/>
      </c>
      <c r="M821" s="18" t="str">
        <f>IF(IFERROR(FIND(M$13,INDEX(DATOS!BS:BS,MATCH(CHECKLIST!B821,DATOS!B:B,0),1),1),"")="","","X")</f>
        <v/>
      </c>
      <c r="N821" s="50" t="str">
        <f ca="1">IFERROR(IF(INDEX(DATOS!K:K,MATCH(CHECKLIST!B821,DATOS!B:B,0),1)="","X",IF(INDEX(DATOS!K:K,MATCH(CHECKLIST!B821,DATOS!B:B,0),1)&gt;YEAR(TODAY())-1,"","VENCIDA")),"")</f>
        <v/>
      </c>
      <c r="P821" s="18" t="str">
        <f>IF(B821="","",IF(IFERROR(FIND(P$13,INDEX(DATOS!BS:BS,MATCH(CHECKLIST!B821,DATOS!B:B,0),1),1),"")="","","X"))</f>
        <v/>
      </c>
      <c r="Q821" s="18" t="str">
        <f>IF(B821="","",IF(IFERROR(FIND(Q$13,INDEX(DATOS!BS:BS,MATCH(CHECKLIST!B821,DATOS!B:B,0),1),1),"")="","","X"))</f>
        <v/>
      </c>
      <c r="R821" t="str">
        <f>IF(B821="","",1)</f>
        <v/>
      </c>
      <c r="S821" t="str">
        <f t="shared" si="41"/>
        <v/>
      </c>
      <c r="U821" t="str">
        <f t="shared" si="39"/>
        <v/>
      </c>
      <c r="V821" t="str">
        <f t="shared" si="40"/>
        <v/>
      </c>
    </row>
    <row r="822" spans="1:22" x14ac:dyDescent="0.25">
      <c r="A822" s="13">
        <v>809</v>
      </c>
      <c r="B822" t="str">
        <f>IFERROR(INDEX(DATOS!B:B,MATCH(CHECKLIST!A822,DATOS!BM:BM,0),1),"")</f>
        <v/>
      </c>
      <c r="C822" t="str">
        <f>IFERROR(INDEX(DATOS!I:I,MATCH(CHECKLIST!A822,DATOS!BM:BM,0),1),"")</f>
        <v/>
      </c>
      <c r="D822" t="str">
        <f>IFERROR(INDEX(DATOS!R:R,MATCH(CHECKLIST!E822,DATOS!F:F,0),1),"")</f>
        <v/>
      </c>
      <c r="E822" s="17" t="str">
        <f>IFERROR(INDEX(DATOS!F:F,MATCH(CHECKLIST!A822,DATOS!BM:BM,0),1),"")</f>
        <v/>
      </c>
      <c r="F822" s="14" t="str">
        <f t="shared" si="38"/>
        <v/>
      </c>
      <c r="G822" s="18" t="str">
        <f>IF(IFERROR(FIND(G$13,INDEX(DATOS!BS:BS,MATCH(CHECKLIST!B822,DATOS!B:B,0),1),1),"")="",IF(IFERROR(FIND("FINADO",INDEX(DATOS!BS:BS,MATCH(CHECKLIST!B822,DATOS!B:B,0),1),1),"")="",IF(IFERROR(FIND("BAJA",INDEX(DATOS!BS:BS,MATCH(CHECKLIST!B822,DATOS!B:B,0),1),1),"")="",IF(IFERROR(FIND("FECHA PEUA",INDEX(DATOS!BS:BS,MATCH(CHECKLIST!B822,DATOS!B:B,0),1),1),"")="",IF(IFERROR(FIND("FIRMA",INDEX(DATOS!BS:BS,MATCH(CHECKLIST!B822,DATOS!B:B,0),1),1),"")="","","FIRMA"),"PEUA"),"BAJA"),"FINADO"),"X")</f>
        <v/>
      </c>
      <c r="H822" s="18" t="str">
        <f>IF(IFERROR(FIND(H$13,INDEX(DATOS!BS:BS,MATCH(CHECKLIST!B822,DATOS!B:B,0),1),1),"")="",IF(IFERROR(FIND("VENCIDA",INDEX(DATOS!AC:AC,MATCH(CHECKLIST!B822,DATOS!B:B,0),1),1),"")="","","VENCIDO"),"X")</f>
        <v/>
      </c>
      <c r="I822" s="18" t="str">
        <f>IF(IFERROR(FIND(I$13,INDEX(DATOS!BS:BS,MATCH(CHECKLIST!B822,DATOS!B:B,0),1),1),"")="","","X")</f>
        <v/>
      </c>
      <c r="J822" s="18" t="str">
        <f>IF(IFERROR(FIND(J$13,INDEX(DATOS!BS:BS,MATCH(CHECKLIST!B822,DATOS!B:B,0),1),1),"")="","","X")</f>
        <v/>
      </c>
      <c r="K822" s="18" t="str">
        <f>IF(IFERROR(FIND(K$13,INDEX(DATOS!BS:BS,MATCH(CHECKLIST!B822,DATOS!B:B,0),1),1),"")="","","X")</f>
        <v/>
      </c>
      <c r="L822" s="18" t="str">
        <f>IF(IFERROR(FIND(L$13,INDEX(DATOS!BS:BS,MATCH(CHECKLIST!B822,DATOS!B:B,0),1),1),"")="","","X")</f>
        <v/>
      </c>
      <c r="M822" s="18" t="str">
        <f>IF(IFERROR(FIND(M$13,INDEX(DATOS!BS:BS,MATCH(CHECKLIST!B822,DATOS!B:B,0),1),1),"")="","","X")</f>
        <v/>
      </c>
      <c r="N822" s="50" t="str">
        <f ca="1">IFERROR(IF(INDEX(DATOS!K:K,MATCH(CHECKLIST!B822,DATOS!B:B,0),1)="","X",IF(INDEX(DATOS!K:K,MATCH(CHECKLIST!B822,DATOS!B:B,0),1)&gt;YEAR(TODAY())-1,"","VENCIDA")),"")</f>
        <v/>
      </c>
      <c r="P822" s="18" t="str">
        <f>IF(B822="","",IF(IFERROR(FIND(P$13,INDEX(DATOS!BS:BS,MATCH(CHECKLIST!B822,DATOS!B:B,0),1),1),"")="","","X"))</f>
        <v/>
      </c>
      <c r="Q822" s="18" t="str">
        <f>IF(B822="","",IF(IFERROR(FIND(Q$13,INDEX(DATOS!BS:BS,MATCH(CHECKLIST!B822,DATOS!B:B,0),1),1),"")="","","X"))</f>
        <v/>
      </c>
      <c r="S822">
        <f t="shared" si="41"/>
        <v>0</v>
      </c>
      <c r="U822" t="str">
        <f t="shared" si="39"/>
        <v/>
      </c>
      <c r="V822" t="str">
        <f t="shared" si="40"/>
        <v/>
      </c>
    </row>
    <row r="823" spans="1:22" x14ac:dyDescent="0.25">
      <c r="A823" s="13">
        <v>810</v>
      </c>
      <c r="B823" t="str">
        <f>IFERROR(INDEX(DATOS!B:B,MATCH(CHECKLIST!A823,DATOS!BM:BM,0),1),"")</f>
        <v/>
      </c>
      <c r="C823" t="str">
        <f>IFERROR(INDEX(DATOS!I:I,MATCH(CHECKLIST!A823,DATOS!BM:BM,0),1),"")</f>
        <v/>
      </c>
      <c r="D823" t="str">
        <f>IFERROR(INDEX(DATOS!R:R,MATCH(CHECKLIST!E823,DATOS!F:F,0),1),"")</f>
        <v/>
      </c>
      <c r="E823" s="17" t="str">
        <f>IFERROR(INDEX(DATOS!F:F,MATCH(CHECKLIST!A823,DATOS!BM:BM,0),1),"")</f>
        <v/>
      </c>
      <c r="F823" s="14" t="str">
        <f t="shared" si="38"/>
        <v/>
      </c>
      <c r="G823" s="18" t="str">
        <f>IF(IFERROR(FIND(G$13,INDEX(DATOS!BS:BS,MATCH(CHECKLIST!B823,DATOS!B:B,0),1),1),"")="",IF(IFERROR(FIND("FINADO",INDEX(DATOS!BS:BS,MATCH(CHECKLIST!B823,DATOS!B:B,0),1),1),"")="",IF(IFERROR(FIND("BAJA",INDEX(DATOS!BS:BS,MATCH(CHECKLIST!B823,DATOS!B:B,0),1),1),"")="",IF(IFERROR(FIND("FECHA PEUA",INDEX(DATOS!BS:BS,MATCH(CHECKLIST!B823,DATOS!B:B,0),1),1),"")="",IF(IFERROR(FIND("FIRMA",INDEX(DATOS!BS:BS,MATCH(CHECKLIST!B823,DATOS!B:B,0),1),1),"")="","","FIRMA"),"PEUA"),"BAJA"),"FINADO"),"X")</f>
        <v/>
      </c>
      <c r="H823" s="18" t="str">
        <f>IF(IFERROR(FIND(H$13,INDEX(DATOS!BS:BS,MATCH(CHECKLIST!B823,DATOS!B:B,0),1),1),"")="",IF(IFERROR(FIND("VENCIDA",INDEX(DATOS!AC:AC,MATCH(CHECKLIST!B823,DATOS!B:B,0),1),1),"")="","","VENCIDO"),"X")</f>
        <v/>
      </c>
      <c r="I823" s="18" t="str">
        <f>IF(IFERROR(FIND(I$13,INDEX(DATOS!BS:BS,MATCH(CHECKLIST!B823,DATOS!B:B,0),1),1),"")="","","X")</f>
        <v/>
      </c>
      <c r="J823" s="18" t="str">
        <f>IF(IFERROR(FIND(J$13,INDEX(DATOS!BS:BS,MATCH(CHECKLIST!B823,DATOS!B:B,0),1),1),"")="","","X")</f>
        <v/>
      </c>
      <c r="K823" s="18" t="str">
        <f>IF(IFERROR(FIND(K$13,INDEX(DATOS!BS:BS,MATCH(CHECKLIST!B823,DATOS!B:B,0),1),1),"")="","","X")</f>
        <v/>
      </c>
      <c r="L823" s="18" t="str">
        <f>IF(IFERROR(FIND(L$13,INDEX(DATOS!BS:BS,MATCH(CHECKLIST!B823,DATOS!B:B,0),1),1),"")="","","X")</f>
        <v/>
      </c>
      <c r="M823" s="18" t="str">
        <f>IF(IFERROR(FIND(M$13,INDEX(DATOS!BS:BS,MATCH(CHECKLIST!B823,DATOS!B:B,0),1),1),"")="","","X")</f>
        <v/>
      </c>
      <c r="N823" s="50" t="str">
        <f ca="1">IFERROR(IF(INDEX(DATOS!K:K,MATCH(CHECKLIST!B823,DATOS!B:B,0),1)="","X",IF(INDEX(DATOS!K:K,MATCH(CHECKLIST!B823,DATOS!B:B,0),1)&gt;YEAR(TODAY())-1,"","VENCIDA")),"")</f>
        <v/>
      </c>
      <c r="P823" s="18" t="str">
        <f>IF(B823="","",IF(IFERROR(FIND(P$13,INDEX(DATOS!BS:BS,MATCH(CHECKLIST!B823,DATOS!B:B,0),1),1),"")="","","X"))</f>
        <v/>
      </c>
      <c r="Q823" s="18" t="str">
        <f>IF(B823="","",IF(IFERROR(FIND(Q$13,INDEX(DATOS!BS:BS,MATCH(CHECKLIST!B823,DATOS!B:B,0),1),1),"")="","","X"))</f>
        <v/>
      </c>
      <c r="R823" t="str">
        <f>IF(B823="","",1)</f>
        <v/>
      </c>
      <c r="S823" t="str">
        <f t="shared" si="41"/>
        <v/>
      </c>
      <c r="U823" t="str">
        <f t="shared" si="39"/>
        <v/>
      </c>
      <c r="V823" t="str">
        <f t="shared" si="40"/>
        <v/>
      </c>
    </row>
    <row r="824" spans="1:22" x14ac:dyDescent="0.25">
      <c r="A824" s="13">
        <v>811</v>
      </c>
      <c r="B824" t="str">
        <f>IFERROR(INDEX(DATOS!B:B,MATCH(CHECKLIST!A824,DATOS!BM:BM,0),1),"")</f>
        <v/>
      </c>
      <c r="C824" t="str">
        <f>IFERROR(INDEX(DATOS!I:I,MATCH(CHECKLIST!A824,DATOS!BM:BM,0),1),"")</f>
        <v/>
      </c>
      <c r="D824" t="str">
        <f>IFERROR(INDEX(DATOS!R:R,MATCH(CHECKLIST!E824,DATOS!F:F,0),1),"")</f>
        <v/>
      </c>
      <c r="E824" s="17" t="str">
        <f>IFERROR(INDEX(DATOS!F:F,MATCH(CHECKLIST!A824,DATOS!BM:BM,0),1),"")</f>
        <v/>
      </c>
      <c r="F824" s="14" t="str">
        <f t="shared" si="38"/>
        <v/>
      </c>
      <c r="G824" s="18" t="str">
        <f>IF(IFERROR(FIND(G$13,INDEX(DATOS!BS:BS,MATCH(CHECKLIST!B824,DATOS!B:B,0),1),1),"")="",IF(IFERROR(FIND("FINADO",INDEX(DATOS!BS:BS,MATCH(CHECKLIST!B824,DATOS!B:B,0),1),1),"")="",IF(IFERROR(FIND("BAJA",INDEX(DATOS!BS:BS,MATCH(CHECKLIST!B824,DATOS!B:B,0),1),1),"")="",IF(IFERROR(FIND("FECHA PEUA",INDEX(DATOS!BS:BS,MATCH(CHECKLIST!B824,DATOS!B:B,0),1),1),"")="",IF(IFERROR(FIND("FIRMA",INDEX(DATOS!BS:BS,MATCH(CHECKLIST!B824,DATOS!B:B,0),1),1),"")="","","FIRMA"),"PEUA"),"BAJA"),"FINADO"),"X")</f>
        <v/>
      </c>
      <c r="H824" s="18" t="str">
        <f>IF(IFERROR(FIND(H$13,INDEX(DATOS!BS:BS,MATCH(CHECKLIST!B824,DATOS!B:B,0),1),1),"")="",IF(IFERROR(FIND("VENCIDA",INDEX(DATOS!AC:AC,MATCH(CHECKLIST!B824,DATOS!B:B,0),1),1),"")="","","VENCIDO"),"X")</f>
        <v/>
      </c>
      <c r="I824" s="18" t="str">
        <f>IF(IFERROR(FIND(I$13,INDEX(DATOS!BS:BS,MATCH(CHECKLIST!B824,DATOS!B:B,0),1),1),"")="","","X")</f>
        <v/>
      </c>
      <c r="J824" s="18" t="str">
        <f>IF(IFERROR(FIND(J$13,INDEX(DATOS!BS:BS,MATCH(CHECKLIST!B824,DATOS!B:B,0),1),1),"")="","","X")</f>
        <v/>
      </c>
      <c r="K824" s="18" t="str">
        <f>IF(IFERROR(FIND(K$13,INDEX(DATOS!BS:BS,MATCH(CHECKLIST!B824,DATOS!B:B,0),1),1),"")="","","X")</f>
        <v/>
      </c>
      <c r="L824" s="18" t="str">
        <f>IF(IFERROR(FIND(L$13,INDEX(DATOS!BS:BS,MATCH(CHECKLIST!B824,DATOS!B:B,0),1),1),"")="","","X")</f>
        <v/>
      </c>
      <c r="M824" s="18" t="str">
        <f>IF(IFERROR(FIND(M$13,INDEX(DATOS!BS:BS,MATCH(CHECKLIST!B824,DATOS!B:B,0),1),1),"")="","","X")</f>
        <v/>
      </c>
      <c r="N824" s="50" t="str">
        <f ca="1">IFERROR(IF(INDEX(DATOS!K:K,MATCH(CHECKLIST!B824,DATOS!B:B,0),1)="","X",IF(INDEX(DATOS!K:K,MATCH(CHECKLIST!B824,DATOS!B:B,0),1)&gt;YEAR(TODAY())-1,"","VENCIDA")),"")</f>
        <v/>
      </c>
      <c r="P824" s="18" t="str">
        <f>IF(B824="","",IF(IFERROR(FIND(P$13,INDEX(DATOS!BS:BS,MATCH(CHECKLIST!B824,DATOS!B:B,0),1),1),"")="","","X"))</f>
        <v/>
      </c>
      <c r="Q824" s="18" t="str">
        <f>IF(B824="","",IF(IFERROR(FIND(Q$13,INDEX(DATOS!BS:BS,MATCH(CHECKLIST!B824,DATOS!B:B,0),1),1),"")="","","X"))</f>
        <v/>
      </c>
      <c r="S824">
        <f t="shared" si="41"/>
        <v>0</v>
      </c>
      <c r="U824" t="str">
        <f t="shared" si="39"/>
        <v/>
      </c>
      <c r="V824" t="str">
        <f t="shared" si="40"/>
        <v/>
      </c>
    </row>
    <row r="825" spans="1:22" x14ac:dyDescent="0.25">
      <c r="A825" s="13">
        <v>812</v>
      </c>
      <c r="B825" t="str">
        <f>IFERROR(INDEX(DATOS!B:B,MATCH(CHECKLIST!A825,DATOS!BM:BM,0),1),"")</f>
        <v/>
      </c>
      <c r="C825" t="str">
        <f>IFERROR(INDEX(DATOS!I:I,MATCH(CHECKLIST!A825,DATOS!BM:BM,0),1),"")</f>
        <v/>
      </c>
      <c r="D825" t="str">
        <f>IFERROR(INDEX(DATOS!R:R,MATCH(CHECKLIST!E825,DATOS!F:F,0),1),"")</f>
        <v/>
      </c>
      <c r="E825" s="17" t="str">
        <f>IFERROR(INDEX(DATOS!F:F,MATCH(CHECKLIST!A825,DATOS!BM:BM,0),1),"")</f>
        <v/>
      </c>
      <c r="F825" s="14" t="str">
        <f t="shared" si="38"/>
        <v/>
      </c>
      <c r="G825" s="18" t="str">
        <f>IF(IFERROR(FIND(G$13,INDEX(DATOS!BS:BS,MATCH(CHECKLIST!B825,DATOS!B:B,0),1),1),"")="",IF(IFERROR(FIND("FINADO",INDEX(DATOS!BS:BS,MATCH(CHECKLIST!B825,DATOS!B:B,0),1),1),"")="",IF(IFERROR(FIND("BAJA",INDEX(DATOS!BS:BS,MATCH(CHECKLIST!B825,DATOS!B:B,0),1),1),"")="",IF(IFERROR(FIND("FECHA PEUA",INDEX(DATOS!BS:BS,MATCH(CHECKLIST!B825,DATOS!B:B,0),1),1),"")="",IF(IFERROR(FIND("FIRMA",INDEX(DATOS!BS:BS,MATCH(CHECKLIST!B825,DATOS!B:B,0),1),1),"")="","","FIRMA"),"PEUA"),"BAJA"),"FINADO"),"X")</f>
        <v/>
      </c>
      <c r="H825" s="18" t="str">
        <f>IF(IFERROR(FIND(H$13,INDEX(DATOS!BS:BS,MATCH(CHECKLIST!B825,DATOS!B:B,0),1),1),"")="",IF(IFERROR(FIND("VENCIDA",INDEX(DATOS!AC:AC,MATCH(CHECKLIST!B825,DATOS!B:B,0),1),1),"")="","","VENCIDO"),"X")</f>
        <v/>
      </c>
      <c r="I825" s="18" t="str">
        <f>IF(IFERROR(FIND(I$13,INDEX(DATOS!BS:BS,MATCH(CHECKLIST!B825,DATOS!B:B,0),1),1),"")="","","X")</f>
        <v/>
      </c>
      <c r="J825" s="18" t="str">
        <f>IF(IFERROR(FIND(J$13,INDEX(DATOS!BS:BS,MATCH(CHECKLIST!B825,DATOS!B:B,0),1),1),"")="","","X")</f>
        <v/>
      </c>
      <c r="K825" s="18" t="str">
        <f>IF(IFERROR(FIND(K$13,INDEX(DATOS!BS:BS,MATCH(CHECKLIST!B825,DATOS!B:B,0),1),1),"")="","","X")</f>
        <v/>
      </c>
      <c r="L825" s="18" t="str">
        <f>IF(IFERROR(FIND(L$13,INDEX(DATOS!BS:BS,MATCH(CHECKLIST!B825,DATOS!B:B,0),1),1),"")="","","X")</f>
        <v/>
      </c>
      <c r="M825" s="18" t="str">
        <f>IF(IFERROR(FIND(M$13,INDEX(DATOS!BS:BS,MATCH(CHECKLIST!B825,DATOS!B:B,0),1),1),"")="","","X")</f>
        <v/>
      </c>
      <c r="N825" s="50" t="str">
        <f ca="1">IFERROR(IF(INDEX(DATOS!K:K,MATCH(CHECKLIST!B825,DATOS!B:B,0),1)="","X",IF(INDEX(DATOS!K:K,MATCH(CHECKLIST!B825,DATOS!B:B,0),1)&gt;YEAR(TODAY())-1,"","VENCIDA")),"")</f>
        <v/>
      </c>
      <c r="P825" s="18" t="str">
        <f>IF(B825="","",IF(IFERROR(FIND(P$13,INDEX(DATOS!BS:BS,MATCH(CHECKLIST!B825,DATOS!B:B,0),1),1),"")="","","X"))</f>
        <v/>
      </c>
      <c r="Q825" s="18" t="str">
        <f>IF(B825="","",IF(IFERROR(FIND(Q$13,INDEX(DATOS!BS:BS,MATCH(CHECKLIST!B825,DATOS!B:B,0),1),1),"")="","","X"))</f>
        <v/>
      </c>
      <c r="R825" t="str">
        <f>IF(B825="","",1)</f>
        <v/>
      </c>
      <c r="S825" t="str">
        <f t="shared" si="41"/>
        <v/>
      </c>
      <c r="U825" t="str">
        <f t="shared" si="39"/>
        <v/>
      </c>
      <c r="V825" t="str">
        <f t="shared" si="40"/>
        <v/>
      </c>
    </row>
    <row r="826" spans="1:22" x14ac:dyDescent="0.25">
      <c r="A826" s="13">
        <v>813</v>
      </c>
      <c r="B826" t="str">
        <f>IFERROR(INDEX(DATOS!B:B,MATCH(CHECKLIST!A826,DATOS!BM:BM,0),1),"")</f>
        <v/>
      </c>
      <c r="C826" t="str">
        <f>IFERROR(INDEX(DATOS!I:I,MATCH(CHECKLIST!A826,DATOS!BM:BM,0),1),"")</f>
        <v/>
      </c>
      <c r="D826" t="str">
        <f>IFERROR(INDEX(DATOS!R:R,MATCH(CHECKLIST!E826,DATOS!F:F,0),1),"")</f>
        <v/>
      </c>
      <c r="E826" s="17" t="str">
        <f>IFERROR(INDEX(DATOS!F:F,MATCH(CHECKLIST!A826,DATOS!BM:BM,0),1),"")</f>
        <v/>
      </c>
      <c r="F826" s="14" t="str">
        <f t="shared" si="38"/>
        <v/>
      </c>
      <c r="G826" s="18" t="str">
        <f>IF(IFERROR(FIND(G$13,INDEX(DATOS!BS:BS,MATCH(CHECKLIST!B826,DATOS!B:B,0),1),1),"")="",IF(IFERROR(FIND("FINADO",INDEX(DATOS!BS:BS,MATCH(CHECKLIST!B826,DATOS!B:B,0),1),1),"")="",IF(IFERROR(FIND("BAJA",INDEX(DATOS!BS:BS,MATCH(CHECKLIST!B826,DATOS!B:B,0),1),1),"")="",IF(IFERROR(FIND("FECHA PEUA",INDEX(DATOS!BS:BS,MATCH(CHECKLIST!B826,DATOS!B:B,0),1),1),"")="",IF(IFERROR(FIND("FIRMA",INDEX(DATOS!BS:BS,MATCH(CHECKLIST!B826,DATOS!B:B,0),1),1),"")="","","FIRMA"),"PEUA"),"BAJA"),"FINADO"),"X")</f>
        <v/>
      </c>
      <c r="H826" s="18" t="str">
        <f>IF(IFERROR(FIND(H$13,INDEX(DATOS!BS:BS,MATCH(CHECKLIST!B826,DATOS!B:B,0),1),1),"")="",IF(IFERROR(FIND("VENCIDA",INDEX(DATOS!AC:AC,MATCH(CHECKLIST!B826,DATOS!B:B,0),1),1),"")="","","VENCIDO"),"X")</f>
        <v/>
      </c>
      <c r="I826" s="18" t="str">
        <f>IF(IFERROR(FIND(I$13,INDEX(DATOS!BS:BS,MATCH(CHECKLIST!B826,DATOS!B:B,0),1),1),"")="","","X")</f>
        <v/>
      </c>
      <c r="J826" s="18" t="str">
        <f>IF(IFERROR(FIND(J$13,INDEX(DATOS!BS:BS,MATCH(CHECKLIST!B826,DATOS!B:B,0),1),1),"")="","","X")</f>
        <v/>
      </c>
      <c r="K826" s="18" t="str">
        <f>IF(IFERROR(FIND(K$13,INDEX(DATOS!BS:BS,MATCH(CHECKLIST!B826,DATOS!B:B,0),1),1),"")="","","X")</f>
        <v/>
      </c>
      <c r="L826" s="18" t="str">
        <f>IF(IFERROR(FIND(L$13,INDEX(DATOS!BS:BS,MATCH(CHECKLIST!B826,DATOS!B:B,0),1),1),"")="","","X")</f>
        <v/>
      </c>
      <c r="M826" s="18" t="str">
        <f>IF(IFERROR(FIND(M$13,INDEX(DATOS!BS:BS,MATCH(CHECKLIST!B826,DATOS!B:B,0),1),1),"")="","","X")</f>
        <v/>
      </c>
      <c r="N826" s="50" t="str">
        <f ca="1">IFERROR(IF(INDEX(DATOS!K:K,MATCH(CHECKLIST!B826,DATOS!B:B,0),1)="","X",IF(INDEX(DATOS!K:K,MATCH(CHECKLIST!B826,DATOS!B:B,0),1)&gt;YEAR(TODAY())-1,"","VENCIDA")),"")</f>
        <v/>
      </c>
      <c r="P826" s="18" t="str">
        <f>IF(B826="","",IF(IFERROR(FIND(P$13,INDEX(DATOS!BS:BS,MATCH(CHECKLIST!B826,DATOS!B:B,0),1),1),"")="","","X"))</f>
        <v/>
      </c>
      <c r="Q826" s="18" t="str">
        <f>IF(B826="","",IF(IFERROR(FIND(Q$13,INDEX(DATOS!BS:BS,MATCH(CHECKLIST!B826,DATOS!B:B,0),1),1),"")="","","X"))</f>
        <v/>
      </c>
      <c r="S826">
        <f t="shared" si="41"/>
        <v>0</v>
      </c>
      <c r="U826" t="str">
        <f t="shared" si="39"/>
        <v/>
      </c>
      <c r="V826" t="str">
        <f t="shared" si="40"/>
        <v/>
      </c>
    </row>
    <row r="827" spans="1:22" x14ac:dyDescent="0.25">
      <c r="A827" s="13">
        <v>814</v>
      </c>
      <c r="B827" t="str">
        <f>IFERROR(INDEX(DATOS!B:B,MATCH(CHECKLIST!A827,DATOS!BM:BM,0),1),"")</f>
        <v/>
      </c>
      <c r="C827" t="str">
        <f>IFERROR(INDEX(DATOS!I:I,MATCH(CHECKLIST!A827,DATOS!BM:BM,0),1),"")</f>
        <v/>
      </c>
      <c r="D827" t="str">
        <f>IFERROR(INDEX(DATOS!R:R,MATCH(CHECKLIST!E827,DATOS!F:F,0),1),"")</f>
        <v/>
      </c>
      <c r="E827" s="17" t="str">
        <f>IFERROR(INDEX(DATOS!F:F,MATCH(CHECKLIST!A827,DATOS!BM:BM,0),1),"")</f>
        <v/>
      </c>
      <c r="F827" s="14" t="str">
        <f t="shared" si="38"/>
        <v/>
      </c>
      <c r="G827" s="18" t="str">
        <f>IF(IFERROR(FIND(G$13,INDEX(DATOS!BS:BS,MATCH(CHECKLIST!B827,DATOS!B:B,0),1),1),"")="",IF(IFERROR(FIND("FINADO",INDEX(DATOS!BS:BS,MATCH(CHECKLIST!B827,DATOS!B:B,0),1),1),"")="",IF(IFERROR(FIND("BAJA",INDEX(DATOS!BS:BS,MATCH(CHECKLIST!B827,DATOS!B:B,0),1),1),"")="",IF(IFERROR(FIND("FECHA PEUA",INDEX(DATOS!BS:BS,MATCH(CHECKLIST!B827,DATOS!B:B,0),1),1),"")="",IF(IFERROR(FIND("FIRMA",INDEX(DATOS!BS:BS,MATCH(CHECKLIST!B827,DATOS!B:B,0),1),1),"")="","","FIRMA"),"PEUA"),"BAJA"),"FINADO"),"X")</f>
        <v/>
      </c>
      <c r="H827" s="18" t="str">
        <f>IF(IFERROR(FIND(H$13,INDEX(DATOS!BS:BS,MATCH(CHECKLIST!B827,DATOS!B:B,0),1),1),"")="",IF(IFERROR(FIND("VENCIDA",INDEX(DATOS!AC:AC,MATCH(CHECKLIST!B827,DATOS!B:B,0),1),1),"")="","","VENCIDO"),"X")</f>
        <v/>
      </c>
      <c r="I827" s="18" t="str">
        <f>IF(IFERROR(FIND(I$13,INDEX(DATOS!BS:BS,MATCH(CHECKLIST!B827,DATOS!B:B,0),1),1),"")="","","X")</f>
        <v/>
      </c>
      <c r="J827" s="18" t="str">
        <f>IF(IFERROR(FIND(J$13,INDEX(DATOS!BS:BS,MATCH(CHECKLIST!B827,DATOS!B:B,0),1),1),"")="","","X")</f>
        <v/>
      </c>
      <c r="K827" s="18" t="str">
        <f>IF(IFERROR(FIND(K$13,INDEX(DATOS!BS:BS,MATCH(CHECKLIST!B827,DATOS!B:B,0),1),1),"")="","","X")</f>
        <v/>
      </c>
      <c r="L827" s="18" t="str">
        <f>IF(IFERROR(FIND(L$13,INDEX(DATOS!BS:BS,MATCH(CHECKLIST!B827,DATOS!B:B,0),1),1),"")="","","X")</f>
        <v/>
      </c>
      <c r="M827" s="18" t="str">
        <f>IF(IFERROR(FIND(M$13,INDEX(DATOS!BS:BS,MATCH(CHECKLIST!B827,DATOS!B:B,0),1),1),"")="","","X")</f>
        <v/>
      </c>
      <c r="N827" s="50" t="str">
        <f ca="1">IFERROR(IF(INDEX(DATOS!K:K,MATCH(CHECKLIST!B827,DATOS!B:B,0),1)="","X",IF(INDEX(DATOS!K:K,MATCH(CHECKLIST!B827,DATOS!B:B,0),1)&gt;YEAR(TODAY())-1,"","VENCIDA")),"")</f>
        <v/>
      </c>
      <c r="P827" s="18" t="str">
        <f>IF(B827="","",IF(IFERROR(FIND(P$13,INDEX(DATOS!BS:BS,MATCH(CHECKLIST!B827,DATOS!B:B,0),1),1),"")="","","X"))</f>
        <v/>
      </c>
      <c r="Q827" s="18" t="str">
        <f>IF(B827="","",IF(IFERROR(FIND(Q$13,INDEX(DATOS!BS:BS,MATCH(CHECKLIST!B827,DATOS!B:B,0),1),1),"")="","","X"))</f>
        <v/>
      </c>
      <c r="R827" t="str">
        <f>IF(B827="","",1)</f>
        <v/>
      </c>
      <c r="S827" t="str">
        <f t="shared" si="41"/>
        <v/>
      </c>
      <c r="U827" t="str">
        <f t="shared" si="39"/>
        <v/>
      </c>
      <c r="V827" t="str">
        <f t="shared" si="40"/>
        <v/>
      </c>
    </row>
    <row r="828" spans="1:22" x14ac:dyDescent="0.25">
      <c r="A828" s="13">
        <v>815</v>
      </c>
      <c r="B828" t="str">
        <f>IFERROR(INDEX(DATOS!B:B,MATCH(CHECKLIST!A828,DATOS!BM:BM,0),1),"")</f>
        <v/>
      </c>
      <c r="C828" t="str">
        <f>IFERROR(INDEX(DATOS!I:I,MATCH(CHECKLIST!A828,DATOS!BM:BM,0),1),"")</f>
        <v/>
      </c>
      <c r="D828" t="str">
        <f>IFERROR(INDEX(DATOS!R:R,MATCH(CHECKLIST!E828,DATOS!F:F,0),1),"")</f>
        <v/>
      </c>
      <c r="E828" s="17" t="str">
        <f>IFERROR(INDEX(DATOS!F:F,MATCH(CHECKLIST!A828,DATOS!BM:BM,0),1),"")</f>
        <v/>
      </c>
      <c r="F828" s="14" t="str">
        <f t="shared" si="38"/>
        <v/>
      </c>
      <c r="G828" s="18" t="str">
        <f>IF(IFERROR(FIND(G$13,INDEX(DATOS!BS:BS,MATCH(CHECKLIST!B828,DATOS!B:B,0),1),1),"")="",IF(IFERROR(FIND("FINADO",INDEX(DATOS!BS:BS,MATCH(CHECKLIST!B828,DATOS!B:B,0),1),1),"")="",IF(IFERROR(FIND("BAJA",INDEX(DATOS!BS:BS,MATCH(CHECKLIST!B828,DATOS!B:B,0),1),1),"")="",IF(IFERROR(FIND("FECHA PEUA",INDEX(DATOS!BS:BS,MATCH(CHECKLIST!B828,DATOS!B:B,0),1),1),"")="",IF(IFERROR(FIND("FIRMA",INDEX(DATOS!BS:BS,MATCH(CHECKLIST!B828,DATOS!B:B,0),1),1),"")="","","FIRMA"),"PEUA"),"BAJA"),"FINADO"),"X")</f>
        <v/>
      </c>
      <c r="H828" s="18" t="str">
        <f>IF(IFERROR(FIND(H$13,INDEX(DATOS!BS:BS,MATCH(CHECKLIST!B828,DATOS!B:B,0),1),1),"")="",IF(IFERROR(FIND("VENCIDA",INDEX(DATOS!AC:AC,MATCH(CHECKLIST!B828,DATOS!B:B,0),1),1),"")="","","VENCIDO"),"X")</f>
        <v/>
      </c>
      <c r="I828" s="18" t="str">
        <f>IF(IFERROR(FIND(I$13,INDEX(DATOS!BS:BS,MATCH(CHECKLIST!B828,DATOS!B:B,0),1),1),"")="","","X")</f>
        <v/>
      </c>
      <c r="J828" s="18" t="str">
        <f>IF(IFERROR(FIND(J$13,INDEX(DATOS!BS:BS,MATCH(CHECKLIST!B828,DATOS!B:B,0),1),1),"")="","","X")</f>
        <v/>
      </c>
      <c r="K828" s="18" t="str">
        <f>IF(IFERROR(FIND(K$13,INDEX(DATOS!BS:BS,MATCH(CHECKLIST!B828,DATOS!B:B,0),1),1),"")="","","X")</f>
        <v/>
      </c>
      <c r="L828" s="18" t="str">
        <f>IF(IFERROR(FIND(L$13,INDEX(DATOS!BS:BS,MATCH(CHECKLIST!B828,DATOS!B:B,0),1),1),"")="","","X")</f>
        <v/>
      </c>
      <c r="M828" s="18" t="str">
        <f>IF(IFERROR(FIND(M$13,INDEX(DATOS!BS:BS,MATCH(CHECKLIST!B828,DATOS!B:B,0),1),1),"")="","","X")</f>
        <v/>
      </c>
      <c r="N828" s="50" t="str">
        <f ca="1">IFERROR(IF(INDEX(DATOS!K:K,MATCH(CHECKLIST!B828,DATOS!B:B,0),1)="","X",IF(INDEX(DATOS!K:K,MATCH(CHECKLIST!B828,DATOS!B:B,0),1)&gt;YEAR(TODAY())-1,"","VENCIDA")),"")</f>
        <v/>
      </c>
      <c r="P828" s="18" t="str">
        <f>IF(B828="","",IF(IFERROR(FIND(P$13,INDEX(DATOS!BS:BS,MATCH(CHECKLIST!B828,DATOS!B:B,0),1),1),"")="","","X"))</f>
        <v/>
      </c>
      <c r="Q828" s="18" t="str">
        <f>IF(B828="","",IF(IFERROR(FIND(Q$13,INDEX(DATOS!BS:BS,MATCH(CHECKLIST!B828,DATOS!B:B,0),1),1),"")="","","X"))</f>
        <v/>
      </c>
      <c r="S828">
        <f t="shared" si="41"/>
        <v>0</v>
      </c>
      <c r="U828" t="str">
        <f t="shared" si="39"/>
        <v/>
      </c>
      <c r="V828" t="str">
        <f t="shared" si="40"/>
        <v/>
      </c>
    </row>
    <row r="829" spans="1:22" x14ac:dyDescent="0.25">
      <c r="A829" s="13">
        <v>816</v>
      </c>
      <c r="B829" t="str">
        <f>IFERROR(INDEX(DATOS!B:B,MATCH(CHECKLIST!A829,DATOS!BM:BM,0),1),"")</f>
        <v/>
      </c>
      <c r="C829" t="str">
        <f>IFERROR(INDEX(DATOS!I:I,MATCH(CHECKLIST!A829,DATOS!BM:BM,0),1),"")</f>
        <v/>
      </c>
      <c r="D829" t="str">
        <f>IFERROR(INDEX(DATOS!R:R,MATCH(CHECKLIST!E829,DATOS!F:F,0),1),"")</f>
        <v/>
      </c>
      <c r="E829" s="17" t="str">
        <f>IFERROR(INDEX(DATOS!F:F,MATCH(CHECKLIST!A829,DATOS!BM:BM,0),1),"")</f>
        <v/>
      </c>
      <c r="F829" s="14" t="str">
        <f t="shared" si="38"/>
        <v/>
      </c>
      <c r="G829" s="18" t="str">
        <f>IF(IFERROR(FIND(G$13,INDEX(DATOS!BS:BS,MATCH(CHECKLIST!B829,DATOS!B:B,0),1),1),"")="",IF(IFERROR(FIND("FINADO",INDEX(DATOS!BS:BS,MATCH(CHECKLIST!B829,DATOS!B:B,0),1),1),"")="",IF(IFERROR(FIND("BAJA",INDEX(DATOS!BS:BS,MATCH(CHECKLIST!B829,DATOS!B:B,0),1),1),"")="",IF(IFERROR(FIND("FECHA PEUA",INDEX(DATOS!BS:BS,MATCH(CHECKLIST!B829,DATOS!B:B,0),1),1),"")="",IF(IFERROR(FIND("FIRMA",INDEX(DATOS!BS:BS,MATCH(CHECKLIST!B829,DATOS!B:B,0),1),1),"")="","","FIRMA"),"PEUA"),"BAJA"),"FINADO"),"X")</f>
        <v/>
      </c>
      <c r="H829" s="18" t="str">
        <f>IF(IFERROR(FIND(H$13,INDEX(DATOS!BS:BS,MATCH(CHECKLIST!B829,DATOS!B:B,0),1),1),"")="",IF(IFERROR(FIND("VENCIDA",INDEX(DATOS!AC:AC,MATCH(CHECKLIST!B829,DATOS!B:B,0),1),1),"")="","","VENCIDO"),"X")</f>
        <v/>
      </c>
      <c r="I829" s="18" t="str">
        <f>IF(IFERROR(FIND(I$13,INDEX(DATOS!BS:BS,MATCH(CHECKLIST!B829,DATOS!B:B,0),1),1),"")="","","X")</f>
        <v/>
      </c>
      <c r="J829" s="18" t="str">
        <f>IF(IFERROR(FIND(J$13,INDEX(DATOS!BS:BS,MATCH(CHECKLIST!B829,DATOS!B:B,0),1),1),"")="","","X")</f>
        <v/>
      </c>
      <c r="K829" s="18" t="str">
        <f>IF(IFERROR(FIND(K$13,INDEX(DATOS!BS:BS,MATCH(CHECKLIST!B829,DATOS!B:B,0),1),1),"")="","","X")</f>
        <v/>
      </c>
      <c r="L829" s="18" t="str">
        <f>IF(IFERROR(FIND(L$13,INDEX(DATOS!BS:BS,MATCH(CHECKLIST!B829,DATOS!B:B,0),1),1),"")="","","X")</f>
        <v/>
      </c>
      <c r="M829" s="18" t="str">
        <f>IF(IFERROR(FIND(M$13,INDEX(DATOS!BS:BS,MATCH(CHECKLIST!B829,DATOS!B:B,0),1),1),"")="","","X")</f>
        <v/>
      </c>
      <c r="N829" s="50" t="str">
        <f ca="1">IFERROR(IF(INDEX(DATOS!K:K,MATCH(CHECKLIST!B829,DATOS!B:B,0),1)="","X",IF(INDEX(DATOS!K:K,MATCH(CHECKLIST!B829,DATOS!B:B,0),1)&gt;YEAR(TODAY())-1,"","VENCIDA")),"")</f>
        <v/>
      </c>
      <c r="P829" s="18" t="str">
        <f>IF(B829="","",IF(IFERROR(FIND(P$13,INDEX(DATOS!BS:BS,MATCH(CHECKLIST!B829,DATOS!B:B,0),1),1),"")="","","X"))</f>
        <v/>
      </c>
      <c r="Q829" s="18" t="str">
        <f>IF(B829="","",IF(IFERROR(FIND(Q$13,INDEX(DATOS!BS:BS,MATCH(CHECKLIST!B829,DATOS!B:B,0),1),1),"")="","","X"))</f>
        <v/>
      </c>
      <c r="R829" t="str">
        <f>IF(B829="","",1)</f>
        <v/>
      </c>
      <c r="S829" t="str">
        <f t="shared" si="41"/>
        <v/>
      </c>
      <c r="U829" t="str">
        <f t="shared" si="39"/>
        <v/>
      </c>
      <c r="V829" t="str">
        <f t="shared" si="40"/>
        <v/>
      </c>
    </row>
    <row r="830" spans="1:22" x14ac:dyDescent="0.25">
      <c r="A830" s="13">
        <v>817</v>
      </c>
      <c r="B830" t="str">
        <f>IFERROR(INDEX(DATOS!B:B,MATCH(CHECKLIST!A830,DATOS!BM:BM,0),1),"")</f>
        <v/>
      </c>
      <c r="C830" t="str">
        <f>IFERROR(INDEX(DATOS!I:I,MATCH(CHECKLIST!A830,DATOS!BM:BM,0),1),"")</f>
        <v/>
      </c>
      <c r="D830" t="str">
        <f>IFERROR(INDEX(DATOS!R:R,MATCH(CHECKLIST!E830,DATOS!F:F,0),1),"")</f>
        <v/>
      </c>
      <c r="E830" s="17" t="str">
        <f>IFERROR(INDEX(DATOS!F:F,MATCH(CHECKLIST!A830,DATOS!BM:BM,0),1),"")</f>
        <v/>
      </c>
      <c r="F830" s="14" t="str">
        <f t="shared" si="38"/>
        <v/>
      </c>
      <c r="G830" s="18" t="str">
        <f>IF(IFERROR(FIND(G$13,INDEX(DATOS!BS:BS,MATCH(CHECKLIST!B830,DATOS!B:B,0),1),1),"")="",IF(IFERROR(FIND("FINADO",INDEX(DATOS!BS:BS,MATCH(CHECKLIST!B830,DATOS!B:B,0),1),1),"")="",IF(IFERROR(FIND("BAJA",INDEX(DATOS!BS:BS,MATCH(CHECKLIST!B830,DATOS!B:B,0),1),1),"")="",IF(IFERROR(FIND("FECHA PEUA",INDEX(DATOS!BS:BS,MATCH(CHECKLIST!B830,DATOS!B:B,0),1),1),"")="",IF(IFERROR(FIND("FIRMA",INDEX(DATOS!BS:BS,MATCH(CHECKLIST!B830,DATOS!B:B,0),1),1),"")="","","FIRMA"),"PEUA"),"BAJA"),"FINADO"),"X")</f>
        <v/>
      </c>
      <c r="H830" s="18" t="str">
        <f>IF(IFERROR(FIND(H$13,INDEX(DATOS!BS:BS,MATCH(CHECKLIST!B830,DATOS!B:B,0),1),1),"")="",IF(IFERROR(FIND("VENCIDA",INDEX(DATOS!AC:AC,MATCH(CHECKLIST!B830,DATOS!B:B,0),1),1),"")="","","VENCIDO"),"X")</f>
        <v/>
      </c>
      <c r="I830" s="18" t="str">
        <f>IF(IFERROR(FIND(I$13,INDEX(DATOS!BS:BS,MATCH(CHECKLIST!B830,DATOS!B:B,0),1),1),"")="","","X")</f>
        <v/>
      </c>
      <c r="J830" s="18" t="str">
        <f>IF(IFERROR(FIND(J$13,INDEX(DATOS!BS:BS,MATCH(CHECKLIST!B830,DATOS!B:B,0),1),1),"")="","","X")</f>
        <v/>
      </c>
      <c r="K830" s="18" t="str">
        <f>IF(IFERROR(FIND(K$13,INDEX(DATOS!BS:BS,MATCH(CHECKLIST!B830,DATOS!B:B,0),1),1),"")="","","X")</f>
        <v/>
      </c>
      <c r="L830" s="18" t="str">
        <f>IF(IFERROR(FIND(L$13,INDEX(DATOS!BS:BS,MATCH(CHECKLIST!B830,DATOS!B:B,0),1),1),"")="","","X")</f>
        <v/>
      </c>
      <c r="M830" s="18" t="str">
        <f>IF(IFERROR(FIND(M$13,INDEX(DATOS!BS:BS,MATCH(CHECKLIST!B830,DATOS!B:B,0),1),1),"")="","","X")</f>
        <v/>
      </c>
      <c r="N830" s="50" t="str">
        <f ca="1">IFERROR(IF(INDEX(DATOS!K:K,MATCH(CHECKLIST!B830,DATOS!B:B,0),1)="","X",IF(INDEX(DATOS!K:K,MATCH(CHECKLIST!B830,DATOS!B:B,0),1)&gt;YEAR(TODAY())-1,"","VENCIDA")),"")</f>
        <v/>
      </c>
      <c r="P830" s="18" t="str">
        <f>IF(B830="","",IF(IFERROR(FIND(P$13,INDEX(DATOS!BS:BS,MATCH(CHECKLIST!B830,DATOS!B:B,0),1),1),"")="","","X"))</f>
        <v/>
      </c>
      <c r="Q830" s="18" t="str">
        <f>IF(B830="","",IF(IFERROR(FIND(Q$13,INDEX(DATOS!BS:BS,MATCH(CHECKLIST!B830,DATOS!B:B,0),1),1),"")="","","X"))</f>
        <v/>
      </c>
      <c r="S830">
        <f t="shared" si="41"/>
        <v>0</v>
      </c>
      <c r="U830" t="str">
        <f t="shared" si="39"/>
        <v/>
      </c>
      <c r="V830" t="str">
        <f t="shared" si="40"/>
        <v/>
      </c>
    </row>
    <row r="831" spans="1:22" x14ac:dyDescent="0.25">
      <c r="A831" s="13">
        <v>818</v>
      </c>
      <c r="B831" t="str">
        <f>IFERROR(INDEX(DATOS!B:B,MATCH(CHECKLIST!A831,DATOS!BM:BM,0),1),"")</f>
        <v/>
      </c>
      <c r="C831" t="str">
        <f>IFERROR(INDEX(DATOS!I:I,MATCH(CHECKLIST!A831,DATOS!BM:BM,0),1),"")</f>
        <v/>
      </c>
      <c r="D831" t="str">
        <f>IFERROR(INDEX(DATOS!R:R,MATCH(CHECKLIST!E831,DATOS!F:F,0),1),"")</f>
        <v/>
      </c>
      <c r="E831" s="17" t="str">
        <f>IFERROR(INDEX(DATOS!F:F,MATCH(CHECKLIST!A831,DATOS!BM:BM,0),1),"")</f>
        <v/>
      </c>
      <c r="F831" s="14" t="str">
        <f t="shared" si="38"/>
        <v/>
      </c>
      <c r="G831" s="18" t="str">
        <f>IF(IFERROR(FIND(G$13,INDEX(DATOS!BS:BS,MATCH(CHECKLIST!B831,DATOS!B:B,0),1),1),"")="",IF(IFERROR(FIND("FINADO",INDEX(DATOS!BS:BS,MATCH(CHECKLIST!B831,DATOS!B:B,0),1),1),"")="",IF(IFERROR(FIND("BAJA",INDEX(DATOS!BS:BS,MATCH(CHECKLIST!B831,DATOS!B:B,0),1),1),"")="",IF(IFERROR(FIND("FECHA PEUA",INDEX(DATOS!BS:BS,MATCH(CHECKLIST!B831,DATOS!B:B,0),1),1),"")="",IF(IFERROR(FIND("FIRMA",INDEX(DATOS!BS:BS,MATCH(CHECKLIST!B831,DATOS!B:B,0),1),1),"")="","","FIRMA"),"PEUA"),"BAJA"),"FINADO"),"X")</f>
        <v/>
      </c>
      <c r="H831" s="18" t="str">
        <f>IF(IFERROR(FIND(H$13,INDEX(DATOS!BS:BS,MATCH(CHECKLIST!B831,DATOS!B:B,0),1),1),"")="",IF(IFERROR(FIND("VENCIDA",INDEX(DATOS!AC:AC,MATCH(CHECKLIST!B831,DATOS!B:B,0),1),1),"")="","","VENCIDO"),"X")</f>
        <v/>
      </c>
      <c r="I831" s="18" t="str">
        <f>IF(IFERROR(FIND(I$13,INDEX(DATOS!BS:BS,MATCH(CHECKLIST!B831,DATOS!B:B,0),1),1),"")="","","X")</f>
        <v/>
      </c>
      <c r="J831" s="18" t="str">
        <f>IF(IFERROR(FIND(J$13,INDEX(DATOS!BS:BS,MATCH(CHECKLIST!B831,DATOS!B:B,0),1),1),"")="","","X")</f>
        <v/>
      </c>
      <c r="K831" s="18" t="str">
        <f>IF(IFERROR(FIND(K$13,INDEX(DATOS!BS:BS,MATCH(CHECKLIST!B831,DATOS!B:B,0),1),1),"")="","","X")</f>
        <v/>
      </c>
      <c r="L831" s="18" t="str">
        <f>IF(IFERROR(FIND(L$13,INDEX(DATOS!BS:BS,MATCH(CHECKLIST!B831,DATOS!B:B,0),1),1),"")="","","X")</f>
        <v/>
      </c>
      <c r="M831" s="18" t="str">
        <f>IF(IFERROR(FIND(M$13,INDEX(DATOS!BS:BS,MATCH(CHECKLIST!B831,DATOS!B:B,0),1),1),"")="","","X")</f>
        <v/>
      </c>
      <c r="N831" s="50" t="str">
        <f ca="1">IFERROR(IF(INDEX(DATOS!K:K,MATCH(CHECKLIST!B831,DATOS!B:B,0),1)="","X",IF(INDEX(DATOS!K:K,MATCH(CHECKLIST!B831,DATOS!B:B,0),1)&gt;YEAR(TODAY())-1,"","VENCIDA")),"")</f>
        <v/>
      </c>
      <c r="P831" s="18" t="str">
        <f>IF(B831="","",IF(IFERROR(FIND(P$13,INDEX(DATOS!BS:BS,MATCH(CHECKLIST!B831,DATOS!B:B,0),1),1),"")="","","X"))</f>
        <v/>
      </c>
      <c r="Q831" s="18" t="str">
        <f>IF(B831="","",IF(IFERROR(FIND(Q$13,INDEX(DATOS!BS:BS,MATCH(CHECKLIST!B831,DATOS!B:B,0),1),1),"")="","","X"))</f>
        <v/>
      </c>
      <c r="R831" t="str">
        <f>IF(B831="","",1)</f>
        <v/>
      </c>
      <c r="S831" t="str">
        <f t="shared" si="41"/>
        <v/>
      </c>
      <c r="U831" t="str">
        <f t="shared" si="39"/>
        <v/>
      </c>
      <c r="V831" t="str">
        <f t="shared" si="40"/>
        <v/>
      </c>
    </row>
    <row r="832" spans="1:22" x14ac:dyDescent="0.25">
      <c r="A832" s="13">
        <v>819</v>
      </c>
      <c r="B832" t="str">
        <f>IFERROR(INDEX(DATOS!B:B,MATCH(CHECKLIST!A832,DATOS!BM:BM,0),1),"")</f>
        <v/>
      </c>
      <c r="C832" t="str">
        <f>IFERROR(INDEX(DATOS!I:I,MATCH(CHECKLIST!A832,DATOS!BM:BM,0),1),"")</f>
        <v/>
      </c>
      <c r="D832" t="str">
        <f>IFERROR(INDEX(DATOS!R:R,MATCH(CHECKLIST!E832,DATOS!F:F,0),1),"")</f>
        <v/>
      </c>
      <c r="E832" s="17" t="str">
        <f>IFERROR(INDEX(DATOS!F:F,MATCH(CHECKLIST!A832,DATOS!BM:BM,0),1),"")</f>
        <v/>
      </c>
      <c r="F832" s="14" t="str">
        <f t="shared" si="38"/>
        <v/>
      </c>
      <c r="G832" s="18" t="str">
        <f>IF(IFERROR(FIND(G$13,INDEX(DATOS!BS:BS,MATCH(CHECKLIST!B832,DATOS!B:B,0),1),1),"")="",IF(IFERROR(FIND("FINADO",INDEX(DATOS!BS:BS,MATCH(CHECKLIST!B832,DATOS!B:B,0),1),1),"")="",IF(IFERROR(FIND("BAJA",INDEX(DATOS!BS:BS,MATCH(CHECKLIST!B832,DATOS!B:B,0),1),1),"")="",IF(IFERROR(FIND("FECHA PEUA",INDEX(DATOS!BS:BS,MATCH(CHECKLIST!B832,DATOS!B:B,0),1),1),"")="",IF(IFERROR(FIND("FIRMA",INDEX(DATOS!BS:BS,MATCH(CHECKLIST!B832,DATOS!B:B,0),1),1),"")="","","FIRMA"),"PEUA"),"BAJA"),"FINADO"),"X")</f>
        <v/>
      </c>
      <c r="H832" s="18" t="str">
        <f>IF(IFERROR(FIND(H$13,INDEX(DATOS!BS:BS,MATCH(CHECKLIST!B832,DATOS!B:B,0),1),1),"")="",IF(IFERROR(FIND("VENCIDA",INDEX(DATOS!AC:AC,MATCH(CHECKLIST!B832,DATOS!B:B,0),1),1),"")="","","VENCIDO"),"X")</f>
        <v/>
      </c>
      <c r="I832" s="18" t="str">
        <f>IF(IFERROR(FIND(I$13,INDEX(DATOS!BS:BS,MATCH(CHECKLIST!B832,DATOS!B:B,0),1),1),"")="","","X")</f>
        <v/>
      </c>
      <c r="J832" s="18" t="str">
        <f>IF(IFERROR(FIND(J$13,INDEX(DATOS!BS:BS,MATCH(CHECKLIST!B832,DATOS!B:B,0),1),1),"")="","","X")</f>
        <v/>
      </c>
      <c r="K832" s="18" t="str">
        <f>IF(IFERROR(FIND(K$13,INDEX(DATOS!BS:BS,MATCH(CHECKLIST!B832,DATOS!B:B,0),1),1),"")="","","X")</f>
        <v/>
      </c>
      <c r="L832" s="18" t="str">
        <f>IF(IFERROR(FIND(L$13,INDEX(DATOS!BS:BS,MATCH(CHECKLIST!B832,DATOS!B:B,0),1),1),"")="","","X")</f>
        <v/>
      </c>
      <c r="M832" s="18" t="str">
        <f>IF(IFERROR(FIND(M$13,INDEX(DATOS!BS:BS,MATCH(CHECKLIST!B832,DATOS!B:B,0),1),1),"")="","","X")</f>
        <v/>
      </c>
      <c r="N832" s="50" t="str">
        <f ca="1">IFERROR(IF(INDEX(DATOS!K:K,MATCH(CHECKLIST!B832,DATOS!B:B,0),1)="","X",IF(INDEX(DATOS!K:K,MATCH(CHECKLIST!B832,DATOS!B:B,0),1)&gt;YEAR(TODAY())-1,"","VENCIDA")),"")</f>
        <v/>
      </c>
      <c r="P832" s="18" t="str">
        <f>IF(B832="","",IF(IFERROR(FIND(P$13,INDEX(DATOS!BS:BS,MATCH(CHECKLIST!B832,DATOS!B:B,0),1),1),"")="","","X"))</f>
        <v/>
      </c>
      <c r="Q832" s="18" t="str">
        <f>IF(B832="","",IF(IFERROR(FIND(Q$13,INDEX(DATOS!BS:BS,MATCH(CHECKLIST!B832,DATOS!B:B,0),1),1),"")="","","X"))</f>
        <v/>
      </c>
      <c r="S832">
        <f t="shared" si="41"/>
        <v>0</v>
      </c>
      <c r="U832" t="str">
        <f t="shared" si="39"/>
        <v/>
      </c>
      <c r="V832" t="str">
        <f t="shared" si="40"/>
        <v/>
      </c>
    </row>
    <row r="833" spans="1:22" x14ac:dyDescent="0.25">
      <c r="A833" s="13">
        <v>820</v>
      </c>
      <c r="B833" t="str">
        <f>IFERROR(INDEX(DATOS!B:B,MATCH(CHECKLIST!A833,DATOS!BM:BM,0),1),"")</f>
        <v/>
      </c>
      <c r="C833" t="str">
        <f>IFERROR(INDEX(DATOS!I:I,MATCH(CHECKLIST!A833,DATOS!BM:BM,0),1),"")</f>
        <v/>
      </c>
      <c r="D833" t="str">
        <f>IFERROR(INDEX(DATOS!R:R,MATCH(CHECKLIST!E833,DATOS!F:F,0),1),"")</f>
        <v/>
      </c>
      <c r="E833" s="17" t="str">
        <f>IFERROR(INDEX(DATOS!F:F,MATCH(CHECKLIST!A833,DATOS!BM:BM,0),1),"")</f>
        <v/>
      </c>
      <c r="F833" s="14" t="str">
        <f t="shared" si="38"/>
        <v/>
      </c>
      <c r="G833" s="18" t="str">
        <f>IF(IFERROR(FIND(G$13,INDEX(DATOS!BS:BS,MATCH(CHECKLIST!B833,DATOS!B:B,0),1),1),"")="",IF(IFERROR(FIND("FINADO",INDEX(DATOS!BS:BS,MATCH(CHECKLIST!B833,DATOS!B:B,0),1),1),"")="",IF(IFERROR(FIND("BAJA",INDEX(DATOS!BS:BS,MATCH(CHECKLIST!B833,DATOS!B:B,0),1),1),"")="",IF(IFERROR(FIND("FECHA PEUA",INDEX(DATOS!BS:BS,MATCH(CHECKLIST!B833,DATOS!B:B,0),1),1),"")="",IF(IFERROR(FIND("FIRMA",INDEX(DATOS!BS:BS,MATCH(CHECKLIST!B833,DATOS!B:B,0),1),1),"")="","","FIRMA"),"PEUA"),"BAJA"),"FINADO"),"X")</f>
        <v/>
      </c>
      <c r="H833" s="18" t="str">
        <f>IF(IFERROR(FIND(H$13,INDEX(DATOS!BS:BS,MATCH(CHECKLIST!B833,DATOS!B:B,0),1),1),"")="",IF(IFERROR(FIND("VENCIDA",INDEX(DATOS!AC:AC,MATCH(CHECKLIST!B833,DATOS!B:B,0),1),1),"")="","","VENCIDO"),"X")</f>
        <v/>
      </c>
      <c r="I833" s="18" t="str">
        <f>IF(IFERROR(FIND(I$13,INDEX(DATOS!BS:BS,MATCH(CHECKLIST!B833,DATOS!B:B,0),1),1),"")="","","X")</f>
        <v/>
      </c>
      <c r="J833" s="18" t="str">
        <f>IF(IFERROR(FIND(J$13,INDEX(DATOS!BS:BS,MATCH(CHECKLIST!B833,DATOS!B:B,0),1),1),"")="","","X")</f>
        <v/>
      </c>
      <c r="K833" s="18" t="str">
        <f>IF(IFERROR(FIND(K$13,INDEX(DATOS!BS:BS,MATCH(CHECKLIST!B833,DATOS!B:B,0),1),1),"")="","","X")</f>
        <v/>
      </c>
      <c r="L833" s="18" t="str">
        <f>IF(IFERROR(FIND(L$13,INDEX(DATOS!BS:BS,MATCH(CHECKLIST!B833,DATOS!B:B,0),1),1),"")="","","X")</f>
        <v/>
      </c>
      <c r="M833" s="18" t="str">
        <f>IF(IFERROR(FIND(M$13,INDEX(DATOS!BS:BS,MATCH(CHECKLIST!B833,DATOS!B:B,0),1),1),"")="","","X")</f>
        <v/>
      </c>
      <c r="N833" s="50" t="str">
        <f ca="1">IFERROR(IF(INDEX(DATOS!K:K,MATCH(CHECKLIST!B833,DATOS!B:B,0),1)="","X",IF(INDEX(DATOS!K:K,MATCH(CHECKLIST!B833,DATOS!B:B,0),1)&gt;YEAR(TODAY())-1,"","VENCIDA")),"")</f>
        <v/>
      </c>
      <c r="P833" s="18" t="str">
        <f>IF(B833="","",IF(IFERROR(FIND(P$13,INDEX(DATOS!BS:BS,MATCH(CHECKLIST!B833,DATOS!B:B,0),1),1),"")="","","X"))</f>
        <v/>
      </c>
      <c r="Q833" s="18" t="str">
        <f>IF(B833="","",IF(IFERROR(FIND(Q$13,INDEX(DATOS!BS:BS,MATCH(CHECKLIST!B833,DATOS!B:B,0),1),1),"")="","","X"))</f>
        <v/>
      </c>
      <c r="R833" t="str">
        <f>IF(B833="","",1)</f>
        <v/>
      </c>
      <c r="S833" t="str">
        <f t="shared" si="41"/>
        <v/>
      </c>
      <c r="U833" t="str">
        <f t="shared" si="39"/>
        <v/>
      </c>
      <c r="V833" t="str">
        <f t="shared" si="40"/>
        <v/>
      </c>
    </row>
    <row r="834" spans="1:22" x14ac:dyDescent="0.25">
      <c r="A834" s="13">
        <v>821</v>
      </c>
      <c r="B834" t="str">
        <f>IFERROR(INDEX(DATOS!B:B,MATCH(CHECKLIST!A834,DATOS!BM:BM,0),1),"")</f>
        <v/>
      </c>
      <c r="C834" t="str">
        <f>IFERROR(INDEX(DATOS!I:I,MATCH(CHECKLIST!A834,DATOS!BM:BM,0),1),"")</f>
        <v/>
      </c>
      <c r="D834" t="str">
        <f>IFERROR(INDEX(DATOS!R:R,MATCH(CHECKLIST!E834,DATOS!F:F,0),1),"")</f>
        <v/>
      </c>
      <c r="E834" s="17" t="str">
        <f>IFERROR(INDEX(DATOS!F:F,MATCH(CHECKLIST!A834,DATOS!BM:BM,0),1),"")</f>
        <v/>
      </c>
      <c r="F834" s="14" t="str">
        <f t="shared" si="38"/>
        <v/>
      </c>
      <c r="G834" s="18" t="str">
        <f>IF(IFERROR(FIND(G$13,INDEX(DATOS!BS:BS,MATCH(CHECKLIST!B834,DATOS!B:B,0),1),1),"")="",IF(IFERROR(FIND("FINADO",INDEX(DATOS!BS:BS,MATCH(CHECKLIST!B834,DATOS!B:B,0),1),1),"")="",IF(IFERROR(FIND("BAJA",INDEX(DATOS!BS:BS,MATCH(CHECKLIST!B834,DATOS!B:B,0),1),1),"")="",IF(IFERROR(FIND("FECHA PEUA",INDEX(DATOS!BS:BS,MATCH(CHECKLIST!B834,DATOS!B:B,0),1),1),"")="",IF(IFERROR(FIND("FIRMA",INDEX(DATOS!BS:BS,MATCH(CHECKLIST!B834,DATOS!B:B,0),1),1),"")="","","FIRMA"),"PEUA"),"BAJA"),"FINADO"),"X")</f>
        <v/>
      </c>
      <c r="H834" s="18" t="str">
        <f>IF(IFERROR(FIND(H$13,INDEX(DATOS!BS:BS,MATCH(CHECKLIST!B834,DATOS!B:B,0),1),1),"")="",IF(IFERROR(FIND("VENCIDA",INDEX(DATOS!AC:AC,MATCH(CHECKLIST!B834,DATOS!B:B,0),1),1),"")="","","VENCIDO"),"X")</f>
        <v/>
      </c>
      <c r="I834" s="18" t="str">
        <f>IF(IFERROR(FIND(I$13,INDEX(DATOS!BS:BS,MATCH(CHECKLIST!B834,DATOS!B:B,0),1),1),"")="","","X")</f>
        <v/>
      </c>
      <c r="J834" s="18" t="str">
        <f>IF(IFERROR(FIND(J$13,INDEX(DATOS!BS:BS,MATCH(CHECKLIST!B834,DATOS!B:B,0),1),1),"")="","","X")</f>
        <v/>
      </c>
      <c r="K834" s="18" t="str">
        <f>IF(IFERROR(FIND(K$13,INDEX(DATOS!BS:BS,MATCH(CHECKLIST!B834,DATOS!B:B,0),1),1),"")="","","X")</f>
        <v/>
      </c>
      <c r="L834" s="18" t="str">
        <f>IF(IFERROR(FIND(L$13,INDEX(DATOS!BS:BS,MATCH(CHECKLIST!B834,DATOS!B:B,0),1),1),"")="","","X")</f>
        <v/>
      </c>
      <c r="M834" s="18" t="str">
        <f>IF(IFERROR(FIND(M$13,INDEX(DATOS!BS:BS,MATCH(CHECKLIST!B834,DATOS!B:B,0),1),1),"")="","","X")</f>
        <v/>
      </c>
      <c r="N834" s="50" t="str">
        <f ca="1">IFERROR(IF(INDEX(DATOS!K:K,MATCH(CHECKLIST!B834,DATOS!B:B,0),1)="","X",IF(INDEX(DATOS!K:K,MATCH(CHECKLIST!B834,DATOS!B:B,0),1)&gt;YEAR(TODAY())-1,"","VENCIDA")),"")</f>
        <v/>
      </c>
      <c r="P834" s="18" t="str">
        <f>IF(B834="","",IF(IFERROR(FIND(P$13,INDEX(DATOS!BS:BS,MATCH(CHECKLIST!B834,DATOS!B:B,0),1),1),"")="","","X"))</f>
        <v/>
      </c>
      <c r="Q834" s="18" t="str">
        <f>IF(B834="","",IF(IFERROR(FIND(Q$13,INDEX(DATOS!BS:BS,MATCH(CHECKLIST!B834,DATOS!B:B,0),1),1),"")="","","X"))</f>
        <v/>
      </c>
      <c r="S834">
        <f t="shared" si="41"/>
        <v>0</v>
      </c>
      <c r="U834" t="str">
        <f t="shared" si="39"/>
        <v/>
      </c>
      <c r="V834" t="str">
        <f t="shared" si="40"/>
        <v/>
      </c>
    </row>
    <row r="835" spans="1:22" x14ac:dyDescent="0.25">
      <c r="A835" s="13">
        <v>822</v>
      </c>
      <c r="B835" t="str">
        <f>IFERROR(INDEX(DATOS!B:B,MATCH(CHECKLIST!A835,DATOS!BM:BM,0),1),"")</f>
        <v/>
      </c>
      <c r="C835" t="str">
        <f>IFERROR(INDEX(DATOS!I:I,MATCH(CHECKLIST!A835,DATOS!BM:BM,0),1),"")</f>
        <v/>
      </c>
      <c r="D835" t="str">
        <f>IFERROR(INDEX(DATOS!R:R,MATCH(CHECKLIST!E835,DATOS!F:F,0),1),"")</f>
        <v/>
      </c>
      <c r="E835" s="17" t="str">
        <f>IFERROR(INDEX(DATOS!F:F,MATCH(CHECKLIST!A835,DATOS!BM:BM,0),1),"")</f>
        <v/>
      </c>
      <c r="F835" s="14" t="str">
        <f t="shared" si="38"/>
        <v/>
      </c>
      <c r="G835" s="18" t="str">
        <f>IF(IFERROR(FIND(G$13,INDEX(DATOS!BS:BS,MATCH(CHECKLIST!B835,DATOS!B:B,0),1),1),"")="",IF(IFERROR(FIND("FINADO",INDEX(DATOS!BS:BS,MATCH(CHECKLIST!B835,DATOS!B:B,0),1),1),"")="",IF(IFERROR(FIND("BAJA",INDEX(DATOS!BS:BS,MATCH(CHECKLIST!B835,DATOS!B:B,0),1),1),"")="",IF(IFERROR(FIND("FECHA PEUA",INDEX(DATOS!BS:BS,MATCH(CHECKLIST!B835,DATOS!B:B,0),1),1),"")="",IF(IFERROR(FIND("FIRMA",INDEX(DATOS!BS:BS,MATCH(CHECKLIST!B835,DATOS!B:B,0),1),1),"")="","","FIRMA"),"PEUA"),"BAJA"),"FINADO"),"X")</f>
        <v/>
      </c>
      <c r="H835" s="18" t="str">
        <f>IF(IFERROR(FIND(H$13,INDEX(DATOS!BS:BS,MATCH(CHECKLIST!B835,DATOS!B:B,0),1),1),"")="",IF(IFERROR(FIND("VENCIDA",INDEX(DATOS!AC:AC,MATCH(CHECKLIST!B835,DATOS!B:B,0),1),1),"")="","","VENCIDO"),"X")</f>
        <v/>
      </c>
      <c r="I835" s="18" t="str">
        <f>IF(IFERROR(FIND(I$13,INDEX(DATOS!BS:BS,MATCH(CHECKLIST!B835,DATOS!B:B,0),1),1),"")="","","X")</f>
        <v/>
      </c>
      <c r="J835" s="18" t="str">
        <f>IF(IFERROR(FIND(J$13,INDEX(DATOS!BS:BS,MATCH(CHECKLIST!B835,DATOS!B:B,0),1),1),"")="","","X")</f>
        <v/>
      </c>
      <c r="K835" s="18" t="str">
        <f>IF(IFERROR(FIND(K$13,INDEX(DATOS!BS:BS,MATCH(CHECKLIST!B835,DATOS!B:B,0),1),1),"")="","","X")</f>
        <v/>
      </c>
      <c r="L835" s="18" t="str">
        <f>IF(IFERROR(FIND(L$13,INDEX(DATOS!BS:BS,MATCH(CHECKLIST!B835,DATOS!B:B,0),1),1),"")="","","X")</f>
        <v/>
      </c>
      <c r="M835" s="18" t="str">
        <f>IF(IFERROR(FIND(M$13,INDEX(DATOS!BS:BS,MATCH(CHECKLIST!B835,DATOS!B:B,0),1),1),"")="","","X")</f>
        <v/>
      </c>
      <c r="N835" s="50" t="str">
        <f ca="1">IFERROR(IF(INDEX(DATOS!K:K,MATCH(CHECKLIST!B835,DATOS!B:B,0),1)="","X",IF(INDEX(DATOS!K:K,MATCH(CHECKLIST!B835,DATOS!B:B,0),1)&gt;YEAR(TODAY())-1,"","VENCIDA")),"")</f>
        <v/>
      </c>
      <c r="P835" s="18" t="str">
        <f>IF(B835="","",IF(IFERROR(FIND(P$13,INDEX(DATOS!BS:BS,MATCH(CHECKLIST!B835,DATOS!B:B,0),1),1),"")="","","X"))</f>
        <v/>
      </c>
      <c r="Q835" s="18" t="str">
        <f>IF(B835="","",IF(IFERROR(FIND(Q$13,INDEX(DATOS!BS:BS,MATCH(CHECKLIST!B835,DATOS!B:B,0),1),1),"")="","","X"))</f>
        <v/>
      </c>
      <c r="R835" t="str">
        <f>IF(B835="","",1)</f>
        <v/>
      </c>
      <c r="S835" t="str">
        <f t="shared" si="41"/>
        <v/>
      </c>
      <c r="U835" t="str">
        <f t="shared" si="39"/>
        <v/>
      </c>
      <c r="V835" t="str">
        <f t="shared" si="40"/>
        <v/>
      </c>
    </row>
    <row r="836" spans="1:22" x14ac:dyDescent="0.25">
      <c r="A836" s="13">
        <v>823</v>
      </c>
      <c r="B836" t="str">
        <f>IFERROR(INDEX(DATOS!B:B,MATCH(CHECKLIST!A836,DATOS!BM:BM,0),1),"")</f>
        <v/>
      </c>
      <c r="C836" t="str">
        <f>IFERROR(INDEX(DATOS!I:I,MATCH(CHECKLIST!A836,DATOS!BM:BM,0),1),"")</f>
        <v/>
      </c>
      <c r="D836" t="str">
        <f>IFERROR(INDEX(DATOS!R:R,MATCH(CHECKLIST!E836,DATOS!F:F,0),1),"")</f>
        <v/>
      </c>
      <c r="E836" s="17" t="str">
        <f>IFERROR(INDEX(DATOS!F:F,MATCH(CHECKLIST!A836,DATOS!BM:BM,0),1),"")</f>
        <v/>
      </c>
      <c r="F836" s="14" t="str">
        <f t="shared" si="38"/>
        <v/>
      </c>
      <c r="G836" s="18" t="str">
        <f>IF(IFERROR(FIND(G$13,INDEX(DATOS!BS:BS,MATCH(CHECKLIST!B836,DATOS!B:B,0),1),1),"")="",IF(IFERROR(FIND("FINADO",INDEX(DATOS!BS:BS,MATCH(CHECKLIST!B836,DATOS!B:B,0),1),1),"")="",IF(IFERROR(FIND("BAJA",INDEX(DATOS!BS:BS,MATCH(CHECKLIST!B836,DATOS!B:B,0),1),1),"")="",IF(IFERROR(FIND("FECHA PEUA",INDEX(DATOS!BS:BS,MATCH(CHECKLIST!B836,DATOS!B:B,0),1),1),"")="",IF(IFERROR(FIND("FIRMA",INDEX(DATOS!BS:BS,MATCH(CHECKLIST!B836,DATOS!B:B,0),1),1),"")="","","FIRMA"),"PEUA"),"BAJA"),"FINADO"),"X")</f>
        <v/>
      </c>
      <c r="H836" s="18" t="str">
        <f>IF(IFERROR(FIND(H$13,INDEX(DATOS!BS:BS,MATCH(CHECKLIST!B836,DATOS!B:B,0),1),1),"")="",IF(IFERROR(FIND("VENCIDA",INDEX(DATOS!AC:AC,MATCH(CHECKLIST!B836,DATOS!B:B,0),1),1),"")="","","VENCIDO"),"X")</f>
        <v/>
      </c>
      <c r="I836" s="18" t="str">
        <f>IF(IFERROR(FIND(I$13,INDEX(DATOS!BS:BS,MATCH(CHECKLIST!B836,DATOS!B:B,0),1),1),"")="","","X")</f>
        <v/>
      </c>
      <c r="J836" s="18" t="str">
        <f>IF(IFERROR(FIND(J$13,INDEX(DATOS!BS:BS,MATCH(CHECKLIST!B836,DATOS!B:B,0),1),1),"")="","","X")</f>
        <v/>
      </c>
      <c r="K836" s="18" t="str">
        <f>IF(IFERROR(FIND(K$13,INDEX(DATOS!BS:BS,MATCH(CHECKLIST!B836,DATOS!B:B,0),1),1),"")="","","X")</f>
        <v/>
      </c>
      <c r="L836" s="18" t="str">
        <f>IF(IFERROR(FIND(L$13,INDEX(DATOS!BS:BS,MATCH(CHECKLIST!B836,DATOS!B:B,0),1),1),"")="","","X")</f>
        <v/>
      </c>
      <c r="M836" s="18" t="str">
        <f>IF(IFERROR(FIND(M$13,INDEX(DATOS!BS:BS,MATCH(CHECKLIST!B836,DATOS!B:B,0),1),1),"")="","","X")</f>
        <v/>
      </c>
      <c r="N836" s="50" t="str">
        <f ca="1">IFERROR(IF(INDEX(DATOS!K:K,MATCH(CHECKLIST!B836,DATOS!B:B,0),1)="","X",IF(INDEX(DATOS!K:K,MATCH(CHECKLIST!B836,DATOS!B:B,0),1)&gt;YEAR(TODAY())-1,"","VENCIDA")),"")</f>
        <v/>
      </c>
      <c r="P836" s="18" t="str">
        <f>IF(B836="","",IF(IFERROR(FIND(P$13,INDEX(DATOS!BS:BS,MATCH(CHECKLIST!B836,DATOS!B:B,0),1),1),"")="","","X"))</f>
        <v/>
      </c>
      <c r="Q836" s="18" t="str">
        <f>IF(B836="","",IF(IFERROR(FIND(Q$13,INDEX(DATOS!BS:BS,MATCH(CHECKLIST!B836,DATOS!B:B,0),1),1),"")="","","X"))</f>
        <v/>
      </c>
      <c r="S836">
        <f t="shared" si="41"/>
        <v>0</v>
      </c>
      <c r="U836" t="str">
        <f t="shared" si="39"/>
        <v/>
      </c>
      <c r="V836" t="str">
        <f t="shared" si="40"/>
        <v/>
      </c>
    </row>
    <row r="837" spans="1:22" x14ac:dyDescent="0.25">
      <c r="A837" s="13">
        <v>824</v>
      </c>
      <c r="B837" t="str">
        <f>IFERROR(INDEX(DATOS!B:B,MATCH(CHECKLIST!A837,DATOS!BM:BM,0),1),"")</f>
        <v/>
      </c>
      <c r="C837" t="str">
        <f>IFERROR(INDEX(DATOS!I:I,MATCH(CHECKLIST!A837,DATOS!BM:BM,0),1),"")</f>
        <v/>
      </c>
      <c r="D837" t="str">
        <f>IFERROR(INDEX(DATOS!R:R,MATCH(CHECKLIST!E837,DATOS!F:F,0),1),"")</f>
        <v/>
      </c>
      <c r="E837" s="17" t="str">
        <f>IFERROR(INDEX(DATOS!F:F,MATCH(CHECKLIST!A837,DATOS!BM:BM,0),1),"")</f>
        <v/>
      </c>
      <c r="F837" s="14" t="str">
        <f t="shared" si="38"/>
        <v/>
      </c>
      <c r="G837" s="18" t="str">
        <f>IF(IFERROR(FIND(G$13,INDEX(DATOS!BS:BS,MATCH(CHECKLIST!B837,DATOS!B:B,0),1),1),"")="",IF(IFERROR(FIND("FINADO",INDEX(DATOS!BS:BS,MATCH(CHECKLIST!B837,DATOS!B:B,0),1),1),"")="",IF(IFERROR(FIND("BAJA",INDEX(DATOS!BS:BS,MATCH(CHECKLIST!B837,DATOS!B:B,0),1),1),"")="",IF(IFERROR(FIND("FECHA PEUA",INDEX(DATOS!BS:BS,MATCH(CHECKLIST!B837,DATOS!B:B,0),1),1),"")="",IF(IFERROR(FIND("FIRMA",INDEX(DATOS!BS:BS,MATCH(CHECKLIST!B837,DATOS!B:B,0),1),1),"")="","","FIRMA"),"PEUA"),"BAJA"),"FINADO"),"X")</f>
        <v/>
      </c>
      <c r="H837" s="18" t="str">
        <f>IF(IFERROR(FIND(H$13,INDEX(DATOS!BS:BS,MATCH(CHECKLIST!B837,DATOS!B:B,0),1),1),"")="",IF(IFERROR(FIND("VENCIDA",INDEX(DATOS!AC:AC,MATCH(CHECKLIST!B837,DATOS!B:B,0),1),1),"")="","","VENCIDO"),"X")</f>
        <v/>
      </c>
      <c r="I837" s="18" t="str">
        <f>IF(IFERROR(FIND(I$13,INDEX(DATOS!BS:BS,MATCH(CHECKLIST!B837,DATOS!B:B,0),1),1),"")="","","X")</f>
        <v/>
      </c>
      <c r="J837" s="18" t="str">
        <f>IF(IFERROR(FIND(J$13,INDEX(DATOS!BS:BS,MATCH(CHECKLIST!B837,DATOS!B:B,0),1),1),"")="","","X")</f>
        <v/>
      </c>
      <c r="K837" s="18" t="str">
        <f>IF(IFERROR(FIND(K$13,INDEX(DATOS!BS:BS,MATCH(CHECKLIST!B837,DATOS!B:B,0),1),1),"")="","","X")</f>
        <v/>
      </c>
      <c r="L837" s="18" t="str">
        <f>IF(IFERROR(FIND(L$13,INDEX(DATOS!BS:BS,MATCH(CHECKLIST!B837,DATOS!B:B,0),1),1),"")="","","X")</f>
        <v/>
      </c>
      <c r="M837" s="18" t="str">
        <f>IF(IFERROR(FIND(M$13,INDEX(DATOS!BS:BS,MATCH(CHECKLIST!B837,DATOS!B:B,0),1),1),"")="","","X")</f>
        <v/>
      </c>
      <c r="N837" s="50" t="str">
        <f ca="1">IFERROR(IF(INDEX(DATOS!K:K,MATCH(CHECKLIST!B837,DATOS!B:B,0),1)="","X",IF(INDEX(DATOS!K:K,MATCH(CHECKLIST!B837,DATOS!B:B,0),1)&gt;YEAR(TODAY())-1,"","VENCIDA")),"")</f>
        <v/>
      </c>
      <c r="P837" s="18" t="str">
        <f>IF(B837="","",IF(IFERROR(FIND(P$13,INDEX(DATOS!BS:BS,MATCH(CHECKLIST!B837,DATOS!B:B,0),1),1),"")="","","X"))</f>
        <v/>
      </c>
      <c r="Q837" s="18" t="str">
        <f>IF(B837="","",IF(IFERROR(FIND(Q$13,INDEX(DATOS!BS:BS,MATCH(CHECKLIST!B837,DATOS!B:B,0),1),1),"")="","","X"))</f>
        <v/>
      </c>
      <c r="R837" t="str">
        <f>IF(B837="","",1)</f>
        <v/>
      </c>
      <c r="S837" t="str">
        <f t="shared" si="41"/>
        <v/>
      </c>
      <c r="U837" t="str">
        <f t="shared" si="39"/>
        <v/>
      </c>
      <c r="V837" t="str">
        <f t="shared" si="40"/>
        <v/>
      </c>
    </row>
    <row r="838" spans="1:22" x14ac:dyDescent="0.25">
      <c r="A838" s="13">
        <v>825</v>
      </c>
      <c r="B838" t="str">
        <f>IFERROR(INDEX(DATOS!B:B,MATCH(CHECKLIST!A838,DATOS!BM:BM,0),1),"")</f>
        <v/>
      </c>
      <c r="C838" t="str">
        <f>IFERROR(INDEX(DATOS!I:I,MATCH(CHECKLIST!A838,DATOS!BM:BM,0),1),"")</f>
        <v/>
      </c>
      <c r="D838" t="str">
        <f>IFERROR(INDEX(DATOS!R:R,MATCH(CHECKLIST!E838,DATOS!F:F,0),1),"")</f>
        <v/>
      </c>
      <c r="E838" s="17" t="str">
        <f>IFERROR(INDEX(DATOS!F:F,MATCH(CHECKLIST!A838,DATOS!BM:BM,0),1),"")</f>
        <v/>
      </c>
      <c r="F838" s="14" t="str">
        <f t="shared" si="38"/>
        <v/>
      </c>
      <c r="G838" s="18" t="str">
        <f>IF(IFERROR(FIND(G$13,INDEX(DATOS!BS:BS,MATCH(CHECKLIST!B838,DATOS!B:B,0),1),1),"")="",IF(IFERROR(FIND("FINADO",INDEX(DATOS!BS:BS,MATCH(CHECKLIST!B838,DATOS!B:B,0),1),1),"")="",IF(IFERROR(FIND("BAJA",INDEX(DATOS!BS:BS,MATCH(CHECKLIST!B838,DATOS!B:B,0),1),1),"")="",IF(IFERROR(FIND("FECHA PEUA",INDEX(DATOS!BS:BS,MATCH(CHECKLIST!B838,DATOS!B:B,0),1),1),"")="",IF(IFERROR(FIND("FIRMA",INDEX(DATOS!BS:BS,MATCH(CHECKLIST!B838,DATOS!B:B,0),1),1),"")="","","FIRMA"),"PEUA"),"BAJA"),"FINADO"),"X")</f>
        <v/>
      </c>
      <c r="H838" s="18" t="str">
        <f>IF(IFERROR(FIND(H$13,INDEX(DATOS!BS:BS,MATCH(CHECKLIST!B838,DATOS!B:B,0),1),1),"")="",IF(IFERROR(FIND("VENCIDA",INDEX(DATOS!AC:AC,MATCH(CHECKLIST!B838,DATOS!B:B,0),1),1),"")="","","VENCIDO"),"X")</f>
        <v/>
      </c>
      <c r="I838" s="18" t="str">
        <f>IF(IFERROR(FIND(I$13,INDEX(DATOS!BS:BS,MATCH(CHECKLIST!B838,DATOS!B:B,0),1),1),"")="","","X")</f>
        <v/>
      </c>
      <c r="J838" s="18" t="str">
        <f>IF(IFERROR(FIND(J$13,INDEX(DATOS!BS:BS,MATCH(CHECKLIST!B838,DATOS!B:B,0),1),1),"")="","","X")</f>
        <v/>
      </c>
      <c r="K838" s="18" t="str">
        <f>IF(IFERROR(FIND(K$13,INDEX(DATOS!BS:BS,MATCH(CHECKLIST!B838,DATOS!B:B,0),1),1),"")="","","X")</f>
        <v/>
      </c>
      <c r="L838" s="18" t="str">
        <f>IF(IFERROR(FIND(L$13,INDEX(DATOS!BS:BS,MATCH(CHECKLIST!B838,DATOS!B:B,0),1),1),"")="","","X")</f>
        <v/>
      </c>
      <c r="M838" s="18" t="str">
        <f>IF(IFERROR(FIND(M$13,INDEX(DATOS!BS:BS,MATCH(CHECKLIST!B838,DATOS!B:B,0),1),1),"")="","","X")</f>
        <v/>
      </c>
      <c r="N838" s="50" t="str">
        <f ca="1">IFERROR(IF(INDEX(DATOS!K:K,MATCH(CHECKLIST!B838,DATOS!B:B,0),1)="","X",IF(INDEX(DATOS!K:K,MATCH(CHECKLIST!B838,DATOS!B:B,0),1)&gt;YEAR(TODAY())-1,"","VENCIDA")),"")</f>
        <v/>
      </c>
      <c r="P838" s="18" t="str">
        <f>IF(B838="","",IF(IFERROR(FIND(P$13,INDEX(DATOS!BS:BS,MATCH(CHECKLIST!B838,DATOS!B:B,0),1),1),"")="","","X"))</f>
        <v/>
      </c>
      <c r="Q838" s="18" t="str">
        <f>IF(B838="","",IF(IFERROR(FIND(Q$13,INDEX(DATOS!BS:BS,MATCH(CHECKLIST!B838,DATOS!B:B,0),1),1),"")="","","X"))</f>
        <v/>
      </c>
      <c r="S838">
        <f t="shared" si="41"/>
        <v>0</v>
      </c>
      <c r="U838" t="str">
        <f t="shared" si="39"/>
        <v/>
      </c>
      <c r="V838" t="str">
        <f t="shared" si="40"/>
        <v/>
      </c>
    </row>
    <row r="839" spans="1:22" x14ac:dyDescent="0.25">
      <c r="A839" s="13">
        <v>826</v>
      </c>
      <c r="B839" t="str">
        <f>IFERROR(INDEX(DATOS!B:B,MATCH(CHECKLIST!A839,DATOS!BM:BM,0),1),"")</f>
        <v/>
      </c>
      <c r="C839" t="str">
        <f>IFERROR(INDEX(DATOS!I:I,MATCH(CHECKLIST!A839,DATOS!BM:BM,0),1),"")</f>
        <v/>
      </c>
      <c r="D839" t="str">
        <f>IFERROR(INDEX(DATOS!R:R,MATCH(CHECKLIST!E839,DATOS!F:F,0),1),"")</f>
        <v/>
      </c>
      <c r="E839" s="17" t="str">
        <f>IFERROR(INDEX(DATOS!F:F,MATCH(CHECKLIST!A839,DATOS!BM:BM,0),1),"")</f>
        <v/>
      </c>
      <c r="F839" s="14" t="str">
        <f t="shared" si="38"/>
        <v/>
      </c>
      <c r="G839" s="18" t="str">
        <f>IF(IFERROR(FIND(G$13,INDEX(DATOS!BS:BS,MATCH(CHECKLIST!B839,DATOS!B:B,0),1),1),"")="",IF(IFERROR(FIND("FINADO",INDEX(DATOS!BS:BS,MATCH(CHECKLIST!B839,DATOS!B:B,0),1),1),"")="",IF(IFERROR(FIND("BAJA",INDEX(DATOS!BS:BS,MATCH(CHECKLIST!B839,DATOS!B:B,0),1),1),"")="",IF(IFERROR(FIND("FECHA PEUA",INDEX(DATOS!BS:BS,MATCH(CHECKLIST!B839,DATOS!B:B,0),1),1),"")="",IF(IFERROR(FIND("FIRMA",INDEX(DATOS!BS:BS,MATCH(CHECKLIST!B839,DATOS!B:B,0),1),1),"")="","","FIRMA"),"PEUA"),"BAJA"),"FINADO"),"X")</f>
        <v/>
      </c>
      <c r="H839" s="18" t="str">
        <f>IF(IFERROR(FIND(H$13,INDEX(DATOS!BS:BS,MATCH(CHECKLIST!B839,DATOS!B:B,0),1),1),"")="",IF(IFERROR(FIND("VENCIDA",INDEX(DATOS!AC:AC,MATCH(CHECKLIST!B839,DATOS!B:B,0),1),1),"")="","","VENCIDO"),"X")</f>
        <v/>
      </c>
      <c r="I839" s="18" t="str">
        <f>IF(IFERROR(FIND(I$13,INDEX(DATOS!BS:BS,MATCH(CHECKLIST!B839,DATOS!B:B,0),1),1),"")="","","X")</f>
        <v/>
      </c>
      <c r="J839" s="18" t="str">
        <f>IF(IFERROR(FIND(J$13,INDEX(DATOS!BS:BS,MATCH(CHECKLIST!B839,DATOS!B:B,0),1),1),"")="","","X")</f>
        <v/>
      </c>
      <c r="K839" s="18" t="str">
        <f>IF(IFERROR(FIND(K$13,INDEX(DATOS!BS:BS,MATCH(CHECKLIST!B839,DATOS!B:B,0),1),1),"")="","","X")</f>
        <v/>
      </c>
      <c r="L839" s="18" t="str">
        <f>IF(IFERROR(FIND(L$13,INDEX(DATOS!BS:BS,MATCH(CHECKLIST!B839,DATOS!B:B,0),1),1),"")="","","X")</f>
        <v/>
      </c>
      <c r="M839" s="18" t="str">
        <f>IF(IFERROR(FIND(M$13,INDEX(DATOS!BS:BS,MATCH(CHECKLIST!B839,DATOS!B:B,0),1),1),"")="","","X")</f>
        <v/>
      </c>
      <c r="N839" s="50" t="str">
        <f ca="1">IFERROR(IF(INDEX(DATOS!K:K,MATCH(CHECKLIST!B839,DATOS!B:B,0),1)="","X",IF(INDEX(DATOS!K:K,MATCH(CHECKLIST!B839,DATOS!B:B,0),1)&gt;YEAR(TODAY())-1,"","VENCIDA")),"")</f>
        <v/>
      </c>
      <c r="P839" s="18" t="str">
        <f>IF(B839="","",IF(IFERROR(FIND(P$13,INDEX(DATOS!BS:BS,MATCH(CHECKLIST!B839,DATOS!B:B,0),1),1),"")="","","X"))</f>
        <v/>
      </c>
      <c r="Q839" s="18" t="str">
        <f>IF(B839="","",IF(IFERROR(FIND(Q$13,INDEX(DATOS!BS:BS,MATCH(CHECKLIST!B839,DATOS!B:B,0),1),1),"")="","","X"))</f>
        <v/>
      </c>
      <c r="R839" t="str">
        <f>IF(B839="","",1)</f>
        <v/>
      </c>
      <c r="S839" t="str">
        <f t="shared" si="41"/>
        <v/>
      </c>
      <c r="U839" t="str">
        <f t="shared" si="39"/>
        <v/>
      </c>
      <c r="V839" t="str">
        <f t="shared" si="40"/>
        <v/>
      </c>
    </row>
    <row r="840" spans="1:22" x14ac:dyDescent="0.25">
      <c r="A840" s="13">
        <v>827</v>
      </c>
      <c r="B840" t="str">
        <f>IFERROR(INDEX(DATOS!B:B,MATCH(CHECKLIST!A840,DATOS!BM:BM,0),1),"")</f>
        <v/>
      </c>
      <c r="C840" t="str">
        <f>IFERROR(INDEX(DATOS!I:I,MATCH(CHECKLIST!A840,DATOS!BM:BM,0),1),"")</f>
        <v/>
      </c>
      <c r="D840" t="str">
        <f>IFERROR(INDEX(DATOS!R:R,MATCH(CHECKLIST!E840,DATOS!F:F,0),1),"")</f>
        <v/>
      </c>
      <c r="E840" s="17" t="str">
        <f>IFERROR(INDEX(DATOS!F:F,MATCH(CHECKLIST!A840,DATOS!BM:BM,0),1),"")</f>
        <v/>
      </c>
      <c r="F840" s="14" t="str">
        <f t="shared" si="38"/>
        <v/>
      </c>
      <c r="G840" s="18" t="str">
        <f>IF(IFERROR(FIND(G$13,INDEX(DATOS!BS:BS,MATCH(CHECKLIST!B840,DATOS!B:B,0),1),1),"")="",IF(IFERROR(FIND("FINADO",INDEX(DATOS!BS:BS,MATCH(CHECKLIST!B840,DATOS!B:B,0),1),1),"")="",IF(IFERROR(FIND("BAJA",INDEX(DATOS!BS:BS,MATCH(CHECKLIST!B840,DATOS!B:B,0),1),1),"")="",IF(IFERROR(FIND("FECHA PEUA",INDEX(DATOS!BS:BS,MATCH(CHECKLIST!B840,DATOS!B:B,0),1),1),"")="",IF(IFERROR(FIND("FIRMA",INDEX(DATOS!BS:BS,MATCH(CHECKLIST!B840,DATOS!B:B,0),1),1),"")="","","FIRMA"),"PEUA"),"BAJA"),"FINADO"),"X")</f>
        <v/>
      </c>
      <c r="H840" s="18" t="str">
        <f>IF(IFERROR(FIND(H$13,INDEX(DATOS!BS:BS,MATCH(CHECKLIST!B840,DATOS!B:B,0),1),1),"")="",IF(IFERROR(FIND("VENCIDA",INDEX(DATOS!AC:AC,MATCH(CHECKLIST!B840,DATOS!B:B,0),1),1),"")="","","VENCIDO"),"X")</f>
        <v/>
      </c>
      <c r="I840" s="18" t="str">
        <f>IF(IFERROR(FIND(I$13,INDEX(DATOS!BS:BS,MATCH(CHECKLIST!B840,DATOS!B:B,0),1),1),"")="","","X")</f>
        <v/>
      </c>
      <c r="J840" s="18" t="str">
        <f>IF(IFERROR(FIND(J$13,INDEX(DATOS!BS:BS,MATCH(CHECKLIST!B840,DATOS!B:B,0),1),1),"")="","","X")</f>
        <v/>
      </c>
      <c r="K840" s="18" t="str">
        <f>IF(IFERROR(FIND(K$13,INDEX(DATOS!BS:BS,MATCH(CHECKLIST!B840,DATOS!B:B,0),1),1),"")="","","X")</f>
        <v/>
      </c>
      <c r="L840" s="18" t="str">
        <f>IF(IFERROR(FIND(L$13,INDEX(DATOS!BS:BS,MATCH(CHECKLIST!B840,DATOS!B:B,0),1),1),"")="","","X")</f>
        <v/>
      </c>
      <c r="M840" s="18" t="str">
        <f>IF(IFERROR(FIND(M$13,INDEX(DATOS!BS:BS,MATCH(CHECKLIST!B840,DATOS!B:B,0),1),1),"")="","","X")</f>
        <v/>
      </c>
      <c r="N840" s="50" t="str">
        <f ca="1">IFERROR(IF(INDEX(DATOS!K:K,MATCH(CHECKLIST!B840,DATOS!B:B,0),1)="","X",IF(INDEX(DATOS!K:K,MATCH(CHECKLIST!B840,DATOS!B:B,0),1)&gt;YEAR(TODAY())-1,"","VENCIDA")),"")</f>
        <v/>
      </c>
      <c r="P840" s="18" t="str">
        <f>IF(B840="","",IF(IFERROR(FIND(P$13,INDEX(DATOS!BS:BS,MATCH(CHECKLIST!B840,DATOS!B:B,0),1),1),"")="","","X"))</f>
        <v/>
      </c>
      <c r="Q840" s="18" t="str">
        <f>IF(B840="","",IF(IFERROR(FIND(Q$13,INDEX(DATOS!BS:BS,MATCH(CHECKLIST!B840,DATOS!B:B,0),1),1),"")="","","X"))</f>
        <v/>
      </c>
      <c r="S840">
        <f t="shared" si="41"/>
        <v>0</v>
      </c>
      <c r="U840" t="str">
        <f t="shared" si="39"/>
        <v/>
      </c>
      <c r="V840" t="str">
        <f t="shared" si="40"/>
        <v/>
      </c>
    </row>
    <row r="841" spans="1:22" x14ac:dyDescent="0.25">
      <c r="A841" s="13">
        <v>828</v>
      </c>
      <c r="B841" t="str">
        <f>IFERROR(INDEX(DATOS!B:B,MATCH(CHECKLIST!A841,DATOS!BM:BM,0),1),"")</f>
        <v/>
      </c>
      <c r="C841" t="str">
        <f>IFERROR(INDEX(DATOS!I:I,MATCH(CHECKLIST!A841,DATOS!BM:BM,0),1),"")</f>
        <v/>
      </c>
      <c r="D841" t="str">
        <f>IFERROR(INDEX(DATOS!R:R,MATCH(CHECKLIST!E841,DATOS!F:F,0),1),"")</f>
        <v/>
      </c>
      <c r="E841" s="17" t="str">
        <f>IFERROR(INDEX(DATOS!F:F,MATCH(CHECKLIST!A841,DATOS!BM:BM,0),1),"")</f>
        <v/>
      </c>
      <c r="F841" s="14" t="str">
        <f t="shared" si="38"/>
        <v/>
      </c>
      <c r="G841" s="18" t="str">
        <f>IF(IFERROR(FIND(G$13,INDEX(DATOS!BS:BS,MATCH(CHECKLIST!B841,DATOS!B:B,0),1),1),"")="",IF(IFERROR(FIND("FINADO",INDEX(DATOS!BS:BS,MATCH(CHECKLIST!B841,DATOS!B:B,0),1),1),"")="",IF(IFERROR(FIND("BAJA",INDEX(DATOS!BS:BS,MATCH(CHECKLIST!B841,DATOS!B:B,0),1),1),"")="",IF(IFERROR(FIND("FECHA PEUA",INDEX(DATOS!BS:BS,MATCH(CHECKLIST!B841,DATOS!B:B,0),1),1),"")="",IF(IFERROR(FIND("FIRMA",INDEX(DATOS!BS:BS,MATCH(CHECKLIST!B841,DATOS!B:B,0),1),1),"")="","","FIRMA"),"PEUA"),"BAJA"),"FINADO"),"X")</f>
        <v/>
      </c>
      <c r="H841" s="18" t="str">
        <f>IF(IFERROR(FIND(H$13,INDEX(DATOS!BS:BS,MATCH(CHECKLIST!B841,DATOS!B:B,0),1),1),"")="",IF(IFERROR(FIND("VENCIDA",INDEX(DATOS!AC:AC,MATCH(CHECKLIST!B841,DATOS!B:B,0),1),1),"")="","","VENCIDO"),"X")</f>
        <v/>
      </c>
      <c r="I841" s="18" t="str">
        <f>IF(IFERROR(FIND(I$13,INDEX(DATOS!BS:BS,MATCH(CHECKLIST!B841,DATOS!B:B,0),1),1),"")="","","X")</f>
        <v/>
      </c>
      <c r="J841" s="18" t="str">
        <f>IF(IFERROR(FIND(J$13,INDEX(DATOS!BS:BS,MATCH(CHECKLIST!B841,DATOS!B:B,0),1),1),"")="","","X")</f>
        <v/>
      </c>
      <c r="K841" s="18" t="str">
        <f>IF(IFERROR(FIND(K$13,INDEX(DATOS!BS:BS,MATCH(CHECKLIST!B841,DATOS!B:B,0),1),1),"")="","","X")</f>
        <v/>
      </c>
      <c r="L841" s="18" t="str">
        <f>IF(IFERROR(FIND(L$13,INDEX(DATOS!BS:BS,MATCH(CHECKLIST!B841,DATOS!B:B,0),1),1),"")="","","X")</f>
        <v/>
      </c>
      <c r="M841" s="18" t="str">
        <f>IF(IFERROR(FIND(M$13,INDEX(DATOS!BS:BS,MATCH(CHECKLIST!B841,DATOS!B:B,0),1),1),"")="","","X")</f>
        <v/>
      </c>
      <c r="N841" s="50" t="str">
        <f ca="1">IFERROR(IF(INDEX(DATOS!K:K,MATCH(CHECKLIST!B841,DATOS!B:B,0),1)="","X",IF(INDEX(DATOS!K:K,MATCH(CHECKLIST!B841,DATOS!B:B,0),1)&gt;YEAR(TODAY())-1,"","VENCIDA")),"")</f>
        <v/>
      </c>
      <c r="P841" s="18" t="str">
        <f>IF(B841="","",IF(IFERROR(FIND(P$13,INDEX(DATOS!BS:BS,MATCH(CHECKLIST!B841,DATOS!B:B,0),1),1),"")="","","X"))</f>
        <v/>
      </c>
      <c r="Q841" s="18" t="str">
        <f>IF(B841="","",IF(IFERROR(FIND(Q$13,INDEX(DATOS!BS:BS,MATCH(CHECKLIST!B841,DATOS!B:B,0),1),1),"")="","","X"))</f>
        <v/>
      </c>
      <c r="R841" t="str">
        <f>IF(B841="","",1)</f>
        <v/>
      </c>
      <c r="S841" t="str">
        <f t="shared" si="41"/>
        <v/>
      </c>
      <c r="U841" t="str">
        <f t="shared" si="39"/>
        <v/>
      </c>
      <c r="V841" t="str">
        <f t="shared" si="40"/>
        <v/>
      </c>
    </row>
    <row r="842" spans="1:22" x14ac:dyDescent="0.25">
      <c r="A842" s="13">
        <v>829</v>
      </c>
      <c r="B842" t="str">
        <f>IFERROR(INDEX(DATOS!B:B,MATCH(CHECKLIST!A842,DATOS!BM:BM,0),1),"")</f>
        <v/>
      </c>
      <c r="C842" t="str">
        <f>IFERROR(INDEX(DATOS!I:I,MATCH(CHECKLIST!A842,DATOS!BM:BM,0),1),"")</f>
        <v/>
      </c>
      <c r="D842" t="str">
        <f>IFERROR(INDEX(DATOS!R:R,MATCH(CHECKLIST!E842,DATOS!F:F,0),1),"")</f>
        <v/>
      </c>
      <c r="E842" s="17" t="str">
        <f>IFERROR(INDEX(DATOS!F:F,MATCH(CHECKLIST!A842,DATOS!BM:BM,0),1),"")</f>
        <v/>
      </c>
      <c r="F842" s="14" t="str">
        <f t="shared" si="38"/>
        <v/>
      </c>
      <c r="G842" s="18" t="str">
        <f>IF(IFERROR(FIND(G$13,INDEX(DATOS!BS:BS,MATCH(CHECKLIST!B842,DATOS!B:B,0),1),1),"")="",IF(IFERROR(FIND("FINADO",INDEX(DATOS!BS:BS,MATCH(CHECKLIST!B842,DATOS!B:B,0),1),1),"")="",IF(IFERROR(FIND("BAJA",INDEX(DATOS!BS:BS,MATCH(CHECKLIST!B842,DATOS!B:B,0),1),1),"")="",IF(IFERROR(FIND("FECHA PEUA",INDEX(DATOS!BS:BS,MATCH(CHECKLIST!B842,DATOS!B:B,0),1),1),"")="",IF(IFERROR(FIND("FIRMA",INDEX(DATOS!BS:BS,MATCH(CHECKLIST!B842,DATOS!B:B,0),1),1),"")="","","FIRMA"),"PEUA"),"BAJA"),"FINADO"),"X")</f>
        <v/>
      </c>
      <c r="H842" s="18" t="str">
        <f>IF(IFERROR(FIND(H$13,INDEX(DATOS!BS:BS,MATCH(CHECKLIST!B842,DATOS!B:B,0),1),1),"")="",IF(IFERROR(FIND("VENCIDA",INDEX(DATOS!AC:AC,MATCH(CHECKLIST!B842,DATOS!B:B,0),1),1),"")="","","VENCIDO"),"X")</f>
        <v/>
      </c>
      <c r="I842" s="18" t="str">
        <f>IF(IFERROR(FIND(I$13,INDEX(DATOS!BS:BS,MATCH(CHECKLIST!B842,DATOS!B:B,0),1),1),"")="","","X")</f>
        <v/>
      </c>
      <c r="J842" s="18" t="str">
        <f>IF(IFERROR(FIND(J$13,INDEX(DATOS!BS:BS,MATCH(CHECKLIST!B842,DATOS!B:B,0),1),1),"")="","","X")</f>
        <v/>
      </c>
      <c r="K842" s="18" t="str">
        <f>IF(IFERROR(FIND(K$13,INDEX(DATOS!BS:BS,MATCH(CHECKLIST!B842,DATOS!B:B,0),1),1),"")="","","X")</f>
        <v/>
      </c>
      <c r="L842" s="18" t="str">
        <f>IF(IFERROR(FIND(L$13,INDEX(DATOS!BS:BS,MATCH(CHECKLIST!B842,DATOS!B:B,0),1),1),"")="","","X")</f>
        <v/>
      </c>
      <c r="M842" s="18" t="str">
        <f>IF(IFERROR(FIND(M$13,INDEX(DATOS!BS:BS,MATCH(CHECKLIST!B842,DATOS!B:B,0),1),1),"")="","","X")</f>
        <v/>
      </c>
      <c r="N842" s="50" t="str">
        <f ca="1">IFERROR(IF(INDEX(DATOS!K:K,MATCH(CHECKLIST!B842,DATOS!B:B,0),1)="","X",IF(INDEX(DATOS!K:K,MATCH(CHECKLIST!B842,DATOS!B:B,0),1)&gt;YEAR(TODAY())-1,"","VENCIDA")),"")</f>
        <v/>
      </c>
      <c r="P842" s="18" t="str">
        <f>IF(B842="","",IF(IFERROR(FIND(P$13,INDEX(DATOS!BS:BS,MATCH(CHECKLIST!B842,DATOS!B:B,0),1),1),"")="","","X"))</f>
        <v/>
      </c>
      <c r="Q842" s="18" t="str">
        <f>IF(B842="","",IF(IFERROR(FIND(Q$13,INDEX(DATOS!BS:BS,MATCH(CHECKLIST!B842,DATOS!B:B,0),1),1),"")="","","X"))</f>
        <v/>
      </c>
      <c r="S842">
        <f t="shared" si="41"/>
        <v>0</v>
      </c>
      <c r="U842" t="str">
        <f t="shared" si="39"/>
        <v/>
      </c>
      <c r="V842" t="str">
        <f t="shared" si="40"/>
        <v/>
      </c>
    </row>
    <row r="843" spans="1:22" x14ac:dyDescent="0.25">
      <c r="A843" s="13">
        <v>830</v>
      </c>
      <c r="B843" t="str">
        <f>IFERROR(INDEX(DATOS!B:B,MATCH(CHECKLIST!A843,DATOS!BM:BM,0),1),"")</f>
        <v/>
      </c>
      <c r="C843" t="str">
        <f>IFERROR(INDEX(DATOS!I:I,MATCH(CHECKLIST!A843,DATOS!BM:BM,0),1),"")</f>
        <v/>
      </c>
      <c r="D843" t="str">
        <f>IFERROR(INDEX(DATOS!R:R,MATCH(CHECKLIST!E843,DATOS!F:F,0),1),"")</f>
        <v/>
      </c>
      <c r="E843" s="17" t="str">
        <f>IFERROR(INDEX(DATOS!F:F,MATCH(CHECKLIST!A843,DATOS!BM:BM,0),1),"")</f>
        <v/>
      </c>
      <c r="F843" s="14" t="str">
        <f t="shared" si="38"/>
        <v/>
      </c>
      <c r="G843" s="18" t="str">
        <f>IF(IFERROR(FIND(G$13,INDEX(DATOS!BS:BS,MATCH(CHECKLIST!B843,DATOS!B:B,0),1),1),"")="",IF(IFERROR(FIND("FINADO",INDEX(DATOS!BS:BS,MATCH(CHECKLIST!B843,DATOS!B:B,0),1),1),"")="",IF(IFERROR(FIND("BAJA",INDEX(DATOS!BS:BS,MATCH(CHECKLIST!B843,DATOS!B:B,0),1),1),"")="",IF(IFERROR(FIND("FECHA PEUA",INDEX(DATOS!BS:BS,MATCH(CHECKLIST!B843,DATOS!B:B,0),1),1),"")="",IF(IFERROR(FIND("FIRMA",INDEX(DATOS!BS:BS,MATCH(CHECKLIST!B843,DATOS!B:B,0),1),1),"")="","","FIRMA"),"PEUA"),"BAJA"),"FINADO"),"X")</f>
        <v/>
      </c>
      <c r="H843" s="18" t="str">
        <f>IF(IFERROR(FIND(H$13,INDEX(DATOS!BS:BS,MATCH(CHECKLIST!B843,DATOS!B:B,0),1),1),"")="",IF(IFERROR(FIND("VENCIDA",INDEX(DATOS!AC:AC,MATCH(CHECKLIST!B843,DATOS!B:B,0),1),1),"")="","","VENCIDO"),"X")</f>
        <v/>
      </c>
      <c r="I843" s="18" t="str">
        <f>IF(IFERROR(FIND(I$13,INDEX(DATOS!BS:BS,MATCH(CHECKLIST!B843,DATOS!B:B,0),1),1),"")="","","X")</f>
        <v/>
      </c>
      <c r="J843" s="18" t="str">
        <f>IF(IFERROR(FIND(J$13,INDEX(DATOS!BS:BS,MATCH(CHECKLIST!B843,DATOS!B:B,0),1),1),"")="","","X")</f>
        <v/>
      </c>
      <c r="K843" s="18" t="str">
        <f>IF(IFERROR(FIND(K$13,INDEX(DATOS!BS:BS,MATCH(CHECKLIST!B843,DATOS!B:B,0),1),1),"")="","","X")</f>
        <v/>
      </c>
      <c r="L843" s="18" t="str">
        <f>IF(IFERROR(FIND(L$13,INDEX(DATOS!BS:BS,MATCH(CHECKLIST!B843,DATOS!B:B,0),1),1),"")="","","X")</f>
        <v/>
      </c>
      <c r="M843" s="18" t="str">
        <f>IF(IFERROR(FIND(M$13,INDEX(DATOS!BS:BS,MATCH(CHECKLIST!B843,DATOS!B:B,0),1),1),"")="","","X")</f>
        <v/>
      </c>
      <c r="N843" s="50" t="str">
        <f ca="1">IFERROR(IF(INDEX(DATOS!K:K,MATCH(CHECKLIST!B843,DATOS!B:B,0),1)="","X",IF(INDEX(DATOS!K:K,MATCH(CHECKLIST!B843,DATOS!B:B,0),1)&gt;YEAR(TODAY())-1,"","VENCIDA")),"")</f>
        <v/>
      </c>
      <c r="P843" s="18" t="str">
        <f>IF(B843="","",IF(IFERROR(FIND(P$13,INDEX(DATOS!BS:BS,MATCH(CHECKLIST!B843,DATOS!B:B,0),1),1),"")="","","X"))</f>
        <v/>
      </c>
      <c r="Q843" s="18" t="str">
        <f>IF(B843="","",IF(IFERROR(FIND(Q$13,INDEX(DATOS!BS:BS,MATCH(CHECKLIST!B843,DATOS!B:B,0),1),1),"")="","","X"))</f>
        <v/>
      </c>
      <c r="R843" t="str">
        <f>IF(B843="","",1)</f>
        <v/>
      </c>
      <c r="S843" t="str">
        <f t="shared" si="41"/>
        <v/>
      </c>
      <c r="U843" t="str">
        <f t="shared" si="39"/>
        <v/>
      </c>
      <c r="V843" t="str">
        <f t="shared" si="40"/>
        <v/>
      </c>
    </row>
    <row r="844" spans="1:22" x14ac:dyDescent="0.25">
      <c r="A844" s="13">
        <v>831</v>
      </c>
      <c r="B844" t="str">
        <f>IFERROR(INDEX(DATOS!B:B,MATCH(CHECKLIST!A844,DATOS!BM:BM,0),1),"")</f>
        <v/>
      </c>
      <c r="C844" t="str">
        <f>IFERROR(INDEX(DATOS!I:I,MATCH(CHECKLIST!A844,DATOS!BM:BM,0),1),"")</f>
        <v/>
      </c>
      <c r="D844" t="str">
        <f>IFERROR(INDEX(DATOS!R:R,MATCH(CHECKLIST!E844,DATOS!F:F,0),1),"")</f>
        <v/>
      </c>
      <c r="E844" s="17" t="str">
        <f>IFERROR(INDEX(DATOS!F:F,MATCH(CHECKLIST!A844,DATOS!BM:BM,0),1),"")</f>
        <v/>
      </c>
      <c r="F844" s="14" t="str">
        <f t="shared" si="38"/>
        <v/>
      </c>
      <c r="G844" s="18" t="str">
        <f>IF(IFERROR(FIND(G$13,INDEX(DATOS!BS:BS,MATCH(CHECKLIST!B844,DATOS!B:B,0),1),1),"")="",IF(IFERROR(FIND("FINADO",INDEX(DATOS!BS:BS,MATCH(CHECKLIST!B844,DATOS!B:B,0),1),1),"")="",IF(IFERROR(FIND("BAJA",INDEX(DATOS!BS:BS,MATCH(CHECKLIST!B844,DATOS!B:B,0),1),1),"")="",IF(IFERROR(FIND("FECHA PEUA",INDEX(DATOS!BS:BS,MATCH(CHECKLIST!B844,DATOS!B:B,0),1),1),"")="",IF(IFERROR(FIND("FIRMA",INDEX(DATOS!BS:BS,MATCH(CHECKLIST!B844,DATOS!B:B,0),1),1),"")="","","FIRMA"),"PEUA"),"BAJA"),"FINADO"),"X")</f>
        <v/>
      </c>
      <c r="H844" s="18" t="str">
        <f>IF(IFERROR(FIND(H$13,INDEX(DATOS!BS:BS,MATCH(CHECKLIST!B844,DATOS!B:B,0),1),1),"")="",IF(IFERROR(FIND("VENCIDA",INDEX(DATOS!AC:AC,MATCH(CHECKLIST!B844,DATOS!B:B,0),1),1),"")="","","VENCIDO"),"X")</f>
        <v/>
      </c>
      <c r="I844" s="18" t="str">
        <f>IF(IFERROR(FIND(I$13,INDEX(DATOS!BS:BS,MATCH(CHECKLIST!B844,DATOS!B:B,0),1),1),"")="","","X")</f>
        <v/>
      </c>
      <c r="J844" s="18" t="str">
        <f>IF(IFERROR(FIND(J$13,INDEX(DATOS!BS:BS,MATCH(CHECKLIST!B844,DATOS!B:B,0),1),1),"")="","","X")</f>
        <v/>
      </c>
      <c r="K844" s="18" t="str">
        <f>IF(IFERROR(FIND(K$13,INDEX(DATOS!BS:BS,MATCH(CHECKLIST!B844,DATOS!B:B,0),1),1),"")="","","X")</f>
        <v/>
      </c>
      <c r="L844" s="18" t="str">
        <f>IF(IFERROR(FIND(L$13,INDEX(DATOS!BS:BS,MATCH(CHECKLIST!B844,DATOS!B:B,0),1),1),"")="","","X")</f>
        <v/>
      </c>
      <c r="M844" s="18" t="str">
        <f>IF(IFERROR(FIND(M$13,INDEX(DATOS!BS:BS,MATCH(CHECKLIST!B844,DATOS!B:B,0),1),1),"")="","","X")</f>
        <v/>
      </c>
      <c r="N844" s="50" t="str">
        <f ca="1">IFERROR(IF(INDEX(DATOS!K:K,MATCH(CHECKLIST!B844,DATOS!B:B,0),1)="","X",IF(INDEX(DATOS!K:K,MATCH(CHECKLIST!B844,DATOS!B:B,0),1)&gt;YEAR(TODAY())-1,"","VENCIDA")),"")</f>
        <v/>
      </c>
      <c r="P844" s="18" t="str">
        <f>IF(B844="","",IF(IFERROR(FIND(P$13,INDEX(DATOS!BS:BS,MATCH(CHECKLIST!B844,DATOS!B:B,0),1),1),"")="","","X"))</f>
        <v/>
      </c>
      <c r="Q844" s="18" t="str">
        <f>IF(B844="","",IF(IFERROR(FIND(Q$13,INDEX(DATOS!BS:BS,MATCH(CHECKLIST!B844,DATOS!B:B,0),1),1),"")="","","X"))</f>
        <v/>
      </c>
      <c r="S844">
        <f t="shared" si="41"/>
        <v>0</v>
      </c>
      <c r="U844" t="str">
        <f t="shared" si="39"/>
        <v/>
      </c>
      <c r="V844" t="str">
        <f t="shared" si="40"/>
        <v/>
      </c>
    </row>
    <row r="845" spans="1:22" x14ac:dyDescent="0.25">
      <c r="A845" s="13">
        <v>832</v>
      </c>
      <c r="B845" t="str">
        <f>IFERROR(INDEX(DATOS!B:B,MATCH(CHECKLIST!A845,DATOS!BM:BM,0),1),"")</f>
        <v/>
      </c>
      <c r="C845" t="str">
        <f>IFERROR(INDEX(DATOS!I:I,MATCH(CHECKLIST!A845,DATOS!BM:BM,0),1),"")</f>
        <v/>
      </c>
      <c r="D845" t="str">
        <f>IFERROR(INDEX(DATOS!R:R,MATCH(CHECKLIST!E845,DATOS!F:F,0),1),"")</f>
        <v/>
      </c>
      <c r="E845" s="17" t="str">
        <f>IFERROR(INDEX(DATOS!F:F,MATCH(CHECKLIST!A845,DATOS!BM:BM,0),1),"")</f>
        <v/>
      </c>
      <c r="F845" s="14" t="str">
        <f t="shared" si="38"/>
        <v/>
      </c>
      <c r="G845" s="18" t="str">
        <f>IF(IFERROR(FIND(G$13,INDEX(DATOS!BS:BS,MATCH(CHECKLIST!B845,DATOS!B:B,0),1),1),"")="",IF(IFERROR(FIND("FINADO",INDEX(DATOS!BS:BS,MATCH(CHECKLIST!B845,DATOS!B:B,0),1),1),"")="",IF(IFERROR(FIND("BAJA",INDEX(DATOS!BS:BS,MATCH(CHECKLIST!B845,DATOS!B:B,0),1),1),"")="",IF(IFERROR(FIND("FECHA PEUA",INDEX(DATOS!BS:BS,MATCH(CHECKLIST!B845,DATOS!B:B,0),1),1),"")="",IF(IFERROR(FIND("FIRMA",INDEX(DATOS!BS:BS,MATCH(CHECKLIST!B845,DATOS!B:B,0),1),1),"")="","","FIRMA"),"PEUA"),"BAJA"),"FINADO"),"X")</f>
        <v/>
      </c>
      <c r="H845" s="18" t="str">
        <f>IF(IFERROR(FIND(H$13,INDEX(DATOS!BS:BS,MATCH(CHECKLIST!B845,DATOS!B:B,0),1),1),"")="",IF(IFERROR(FIND("VENCIDA",INDEX(DATOS!AC:AC,MATCH(CHECKLIST!B845,DATOS!B:B,0),1),1),"")="","","VENCIDO"),"X")</f>
        <v/>
      </c>
      <c r="I845" s="18" t="str">
        <f>IF(IFERROR(FIND(I$13,INDEX(DATOS!BS:BS,MATCH(CHECKLIST!B845,DATOS!B:B,0),1),1),"")="","","X")</f>
        <v/>
      </c>
      <c r="J845" s="18" t="str">
        <f>IF(IFERROR(FIND(J$13,INDEX(DATOS!BS:BS,MATCH(CHECKLIST!B845,DATOS!B:B,0),1),1),"")="","","X")</f>
        <v/>
      </c>
      <c r="K845" s="18" t="str">
        <f>IF(IFERROR(FIND(K$13,INDEX(DATOS!BS:BS,MATCH(CHECKLIST!B845,DATOS!B:B,0),1),1),"")="","","X")</f>
        <v/>
      </c>
      <c r="L845" s="18" t="str">
        <f>IF(IFERROR(FIND(L$13,INDEX(DATOS!BS:BS,MATCH(CHECKLIST!B845,DATOS!B:B,0),1),1),"")="","","X")</f>
        <v/>
      </c>
      <c r="M845" s="18" t="str">
        <f>IF(IFERROR(FIND(M$13,INDEX(DATOS!BS:BS,MATCH(CHECKLIST!B845,DATOS!B:B,0),1),1),"")="","","X")</f>
        <v/>
      </c>
      <c r="N845" s="50" t="str">
        <f ca="1">IFERROR(IF(INDEX(DATOS!K:K,MATCH(CHECKLIST!B845,DATOS!B:B,0),1)="","X",IF(INDEX(DATOS!K:K,MATCH(CHECKLIST!B845,DATOS!B:B,0),1)&gt;YEAR(TODAY())-1,"","VENCIDA")),"")</f>
        <v/>
      </c>
      <c r="P845" s="18" t="str">
        <f>IF(B845="","",IF(IFERROR(FIND(P$13,INDEX(DATOS!BS:BS,MATCH(CHECKLIST!B845,DATOS!B:B,0),1),1),"")="","","X"))</f>
        <v/>
      </c>
      <c r="Q845" s="18" t="str">
        <f>IF(B845="","",IF(IFERROR(FIND(Q$13,INDEX(DATOS!BS:BS,MATCH(CHECKLIST!B845,DATOS!B:B,0),1),1),"")="","","X"))</f>
        <v/>
      </c>
      <c r="R845" t="str">
        <f>IF(B845="","",1)</f>
        <v/>
      </c>
      <c r="S845" t="str">
        <f t="shared" si="41"/>
        <v/>
      </c>
      <c r="U845" t="str">
        <f t="shared" si="39"/>
        <v/>
      </c>
      <c r="V845" t="str">
        <f t="shared" si="40"/>
        <v/>
      </c>
    </row>
    <row r="846" spans="1:22" x14ac:dyDescent="0.25">
      <c r="A846" s="13">
        <v>833</v>
      </c>
      <c r="B846" t="str">
        <f>IFERROR(INDEX(DATOS!B:B,MATCH(CHECKLIST!A846,DATOS!BM:BM,0),1),"")</f>
        <v/>
      </c>
      <c r="C846" t="str">
        <f>IFERROR(INDEX(DATOS!I:I,MATCH(CHECKLIST!A846,DATOS!BM:BM,0),1),"")</f>
        <v/>
      </c>
      <c r="D846" t="str">
        <f>IFERROR(INDEX(DATOS!R:R,MATCH(CHECKLIST!E846,DATOS!F:F,0),1),"")</f>
        <v/>
      </c>
      <c r="E846" s="17" t="str">
        <f>IFERROR(INDEX(DATOS!F:F,MATCH(CHECKLIST!A846,DATOS!BM:BM,0),1),"")</f>
        <v/>
      </c>
      <c r="F846" s="14" t="str">
        <f t="shared" ref="F846:F909" si="42">IF(B846="","",IF(CONCATENATE(G846,H846,I846,J846,K846,L846,M846,N846,P846,Q846)="","ü","û"))</f>
        <v/>
      </c>
      <c r="G846" s="18" t="str">
        <f>IF(IFERROR(FIND(G$13,INDEX(DATOS!BS:BS,MATCH(CHECKLIST!B846,DATOS!B:B,0),1),1),"")="",IF(IFERROR(FIND("FINADO",INDEX(DATOS!BS:BS,MATCH(CHECKLIST!B846,DATOS!B:B,0),1),1),"")="",IF(IFERROR(FIND("BAJA",INDEX(DATOS!BS:BS,MATCH(CHECKLIST!B846,DATOS!B:B,0),1),1),"")="",IF(IFERROR(FIND("FECHA PEUA",INDEX(DATOS!BS:BS,MATCH(CHECKLIST!B846,DATOS!B:B,0),1),1),"")="",IF(IFERROR(FIND("FIRMA",INDEX(DATOS!BS:BS,MATCH(CHECKLIST!B846,DATOS!B:B,0),1),1),"")="","","FIRMA"),"PEUA"),"BAJA"),"FINADO"),"X")</f>
        <v/>
      </c>
      <c r="H846" s="18" t="str">
        <f>IF(IFERROR(FIND(H$13,INDEX(DATOS!BS:BS,MATCH(CHECKLIST!B846,DATOS!B:B,0),1),1),"")="",IF(IFERROR(FIND("VENCIDA",INDEX(DATOS!AC:AC,MATCH(CHECKLIST!B846,DATOS!B:B,0),1),1),"")="","","VENCIDO"),"X")</f>
        <v/>
      </c>
      <c r="I846" s="18" t="str">
        <f>IF(IFERROR(FIND(I$13,INDEX(DATOS!BS:BS,MATCH(CHECKLIST!B846,DATOS!B:B,0),1),1),"")="","","X")</f>
        <v/>
      </c>
      <c r="J846" s="18" t="str">
        <f>IF(IFERROR(FIND(J$13,INDEX(DATOS!BS:BS,MATCH(CHECKLIST!B846,DATOS!B:B,0),1),1),"")="","","X")</f>
        <v/>
      </c>
      <c r="K846" s="18" t="str">
        <f>IF(IFERROR(FIND(K$13,INDEX(DATOS!BS:BS,MATCH(CHECKLIST!B846,DATOS!B:B,0),1),1),"")="","","X")</f>
        <v/>
      </c>
      <c r="L846" s="18" t="str">
        <f>IF(IFERROR(FIND(L$13,INDEX(DATOS!BS:BS,MATCH(CHECKLIST!B846,DATOS!B:B,0),1),1),"")="","","X")</f>
        <v/>
      </c>
      <c r="M846" s="18" t="str">
        <f>IF(IFERROR(FIND(M$13,INDEX(DATOS!BS:BS,MATCH(CHECKLIST!B846,DATOS!B:B,0),1),1),"")="","","X")</f>
        <v/>
      </c>
      <c r="N846" s="50" t="str">
        <f ca="1">IFERROR(IF(INDEX(DATOS!K:K,MATCH(CHECKLIST!B846,DATOS!B:B,0),1)="","X",IF(INDEX(DATOS!K:K,MATCH(CHECKLIST!B846,DATOS!B:B,0),1)&gt;YEAR(TODAY())-1,"","VENCIDA")),"")</f>
        <v/>
      </c>
      <c r="P846" s="18" t="str">
        <f>IF(B846="","",IF(IFERROR(FIND(P$13,INDEX(DATOS!BS:BS,MATCH(CHECKLIST!B846,DATOS!B:B,0),1),1),"")="","","X"))</f>
        <v/>
      </c>
      <c r="Q846" s="18" t="str">
        <f>IF(B846="","",IF(IFERROR(FIND(Q$13,INDEX(DATOS!BS:BS,MATCH(CHECKLIST!B846,DATOS!B:B,0),1),1),"")="","","X"))</f>
        <v/>
      </c>
      <c r="S846">
        <f t="shared" si="41"/>
        <v>0</v>
      </c>
      <c r="U846" t="str">
        <f t="shared" ref="U846:U909" si="43">IF(C846="","",C846)</f>
        <v/>
      </c>
      <c r="V846" t="str">
        <f t="shared" ref="V846:V909" si="44">IF(B846="","",B846)</f>
        <v/>
      </c>
    </row>
    <row r="847" spans="1:22" x14ac:dyDescent="0.25">
      <c r="A847" s="13">
        <v>834</v>
      </c>
      <c r="B847" t="str">
        <f>IFERROR(INDEX(DATOS!B:B,MATCH(CHECKLIST!A847,DATOS!BM:BM,0),1),"")</f>
        <v/>
      </c>
      <c r="C847" t="str">
        <f>IFERROR(INDEX(DATOS!I:I,MATCH(CHECKLIST!A847,DATOS!BM:BM,0),1),"")</f>
        <v/>
      </c>
      <c r="D847" t="str">
        <f>IFERROR(INDEX(DATOS!R:R,MATCH(CHECKLIST!E847,DATOS!F:F,0),1),"")</f>
        <v/>
      </c>
      <c r="E847" s="17" t="str">
        <f>IFERROR(INDEX(DATOS!F:F,MATCH(CHECKLIST!A847,DATOS!BM:BM,0),1),"")</f>
        <v/>
      </c>
      <c r="F847" s="14" t="str">
        <f t="shared" si="42"/>
        <v/>
      </c>
      <c r="G847" s="18" t="str">
        <f>IF(IFERROR(FIND(G$13,INDEX(DATOS!BS:BS,MATCH(CHECKLIST!B847,DATOS!B:B,0),1),1),"")="",IF(IFERROR(FIND("FINADO",INDEX(DATOS!BS:BS,MATCH(CHECKLIST!B847,DATOS!B:B,0),1),1),"")="",IF(IFERROR(FIND("BAJA",INDEX(DATOS!BS:BS,MATCH(CHECKLIST!B847,DATOS!B:B,0),1),1),"")="",IF(IFERROR(FIND("FECHA PEUA",INDEX(DATOS!BS:BS,MATCH(CHECKLIST!B847,DATOS!B:B,0),1),1),"")="",IF(IFERROR(FIND("FIRMA",INDEX(DATOS!BS:BS,MATCH(CHECKLIST!B847,DATOS!B:B,0),1),1),"")="","","FIRMA"),"PEUA"),"BAJA"),"FINADO"),"X")</f>
        <v/>
      </c>
      <c r="H847" s="18" t="str">
        <f>IF(IFERROR(FIND(H$13,INDEX(DATOS!BS:BS,MATCH(CHECKLIST!B847,DATOS!B:B,0),1),1),"")="",IF(IFERROR(FIND("VENCIDA",INDEX(DATOS!AC:AC,MATCH(CHECKLIST!B847,DATOS!B:B,0),1),1),"")="","","VENCIDO"),"X")</f>
        <v/>
      </c>
      <c r="I847" s="18" t="str">
        <f>IF(IFERROR(FIND(I$13,INDEX(DATOS!BS:BS,MATCH(CHECKLIST!B847,DATOS!B:B,0),1),1),"")="","","X")</f>
        <v/>
      </c>
      <c r="J847" s="18" t="str">
        <f>IF(IFERROR(FIND(J$13,INDEX(DATOS!BS:BS,MATCH(CHECKLIST!B847,DATOS!B:B,0),1),1),"")="","","X")</f>
        <v/>
      </c>
      <c r="K847" s="18" t="str">
        <f>IF(IFERROR(FIND(K$13,INDEX(DATOS!BS:BS,MATCH(CHECKLIST!B847,DATOS!B:B,0),1),1),"")="","","X")</f>
        <v/>
      </c>
      <c r="L847" s="18" t="str">
        <f>IF(IFERROR(FIND(L$13,INDEX(DATOS!BS:BS,MATCH(CHECKLIST!B847,DATOS!B:B,0),1),1),"")="","","X")</f>
        <v/>
      </c>
      <c r="M847" s="18" t="str">
        <f>IF(IFERROR(FIND(M$13,INDEX(DATOS!BS:BS,MATCH(CHECKLIST!B847,DATOS!B:B,0),1),1),"")="","","X")</f>
        <v/>
      </c>
      <c r="N847" s="50" t="str">
        <f ca="1">IFERROR(IF(INDEX(DATOS!K:K,MATCH(CHECKLIST!B847,DATOS!B:B,0),1)="","X",IF(INDEX(DATOS!K:K,MATCH(CHECKLIST!B847,DATOS!B:B,0),1)&gt;YEAR(TODAY())-1,"","VENCIDA")),"")</f>
        <v/>
      </c>
      <c r="P847" s="18" t="str">
        <f>IF(B847="","",IF(IFERROR(FIND(P$13,INDEX(DATOS!BS:BS,MATCH(CHECKLIST!B847,DATOS!B:B,0),1),1),"")="","","X"))</f>
        <v/>
      </c>
      <c r="Q847" s="18" t="str">
        <f>IF(B847="","",IF(IFERROR(FIND(Q$13,INDEX(DATOS!BS:BS,MATCH(CHECKLIST!B847,DATOS!B:B,0),1),1),"")="","","X"))</f>
        <v/>
      </c>
      <c r="R847" t="str">
        <f>IF(B847="","",1)</f>
        <v/>
      </c>
      <c r="S847" t="str">
        <f t="shared" si="41"/>
        <v/>
      </c>
      <c r="U847" t="str">
        <f t="shared" si="43"/>
        <v/>
      </c>
      <c r="V847" t="str">
        <f t="shared" si="44"/>
        <v/>
      </c>
    </row>
    <row r="848" spans="1:22" x14ac:dyDescent="0.25">
      <c r="A848" s="13">
        <v>835</v>
      </c>
      <c r="B848" t="str">
        <f>IFERROR(INDEX(DATOS!B:B,MATCH(CHECKLIST!A848,DATOS!BM:BM,0),1),"")</f>
        <v/>
      </c>
      <c r="C848" t="str">
        <f>IFERROR(INDEX(DATOS!I:I,MATCH(CHECKLIST!A848,DATOS!BM:BM,0),1),"")</f>
        <v/>
      </c>
      <c r="D848" t="str">
        <f>IFERROR(INDEX(DATOS!R:R,MATCH(CHECKLIST!E848,DATOS!F:F,0),1),"")</f>
        <v/>
      </c>
      <c r="E848" s="17" t="str">
        <f>IFERROR(INDEX(DATOS!F:F,MATCH(CHECKLIST!A848,DATOS!BM:BM,0),1),"")</f>
        <v/>
      </c>
      <c r="F848" s="14" t="str">
        <f t="shared" si="42"/>
        <v/>
      </c>
      <c r="G848" s="18" t="str">
        <f>IF(IFERROR(FIND(G$13,INDEX(DATOS!BS:BS,MATCH(CHECKLIST!B848,DATOS!B:B,0),1),1),"")="",IF(IFERROR(FIND("FINADO",INDEX(DATOS!BS:BS,MATCH(CHECKLIST!B848,DATOS!B:B,0),1),1),"")="",IF(IFERROR(FIND("BAJA",INDEX(DATOS!BS:BS,MATCH(CHECKLIST!B848,DATOS!B:B,0),1),1),"")="",IF(IFERROR(FIND("FECHA PEUA",INDEX(DATOS!BS:BS,MATCH(CHECKLIST!B848,DATOS!B:B,0),1),1),"")="",IF(IFERROR(FIND("FIRMA",INDEX(DATOS!BS:BS,MATCH(CHECKLIST!B848,DATOS!B:B,0),1),1),"")="","","FIRMA"),"PEUA"),"BAJA"),"FINADO"),"X")</f>
        <v/>
      </c>
      <c r="H848" s="18" t="str">
        <f>IF(IFERROR(FIND(H$13,INDEX(DATOS!BS:BS,MATCH(CHECKLIST!B848,DATOS!B:B,0),1),1),"")="",IF(IFERROR(FIND("VENCIDA",INDEX(DATOS!AC:AC,MATCH(CHECKLIST!B848,DATOS!B:B,0),1),1),"")="","","VENCIDO"),"X")</f>
        <v/>
      </c>
      <c r="I848" s="18" t="str">
        <f>IF(IFERROR(FIND(I$13,INDEX(DATOS!BS:BS,MATCH(CHECKLIST!B848,DATOS!B:B,0),1),1),"")="","","X")</f>
        <v/>
      </c>
      <c r="J848" s="18" t="str">
        <f>IF(IFERROR(FIND(J$13,INDEX(DATOS!BS:BS,MATCH(CHECKLIST!B848,DATOS!B:B,0),1),1),"")="","","X")</f>
        <v/>
      </c>
      <c r="K848" s="18" t="str">
        <f>IF(IFERROR(FIND(K$13,INDEX(DATOS!BS:BS,MATCH(CHECKLIST!B848,DATOS!B:B,0),1),1),"")="","","X")</f>
        <v/>
      </c>
      <c r="L848" s="18" t="str">
        <f>IF(IFERROR(FIND(L$13,INDEX(DATOS!BS:BS,MATCH(CHECKLIST!B848,DATOS!B:B,0),1),1),"")="","","X")</f>
        <v/>
      </c>
      <c r="M848" s="18" t="str">
        <f>IF(IFERROR(FIND(M$13,INDEX(DATOS!BS:BS,MATCH(CHECKLIST!B848,DATOS!B:B,0),1),1),"")="","","X")</f>
        <v/>
      </c>
      <c r="N848" s="50" t="str">
        <f ca="1">IFERROR(IF(INDEX(DATOS!K:K,MATCH(CHECKLIST!B848,DATOS!B:B,0),1)="","X",IF(INDEX(DATOS!K:K,MATCH(CHECKLIST!B848,DATOS!B:B,0),1)&gt;YEAR(TODAY())-1,"","VENCIDA")),"")</f>
        <v/>
      </c>
      <c r="P848" s="18" t="str">
        <f>IF(B848="","",IF(IFERROR(FIND(P$13,INDEX(DATOS!BS:BS,MATCH(CHECKLIST!B848,DATOS!B:B,0),1),1),"")="","","X"))</f>
        <v/>
      </c>
      <c r="Q848" s="18" t="str">
        <f>IF(B848="","",IF(IFERROR(FIND(Q$13,INDEX(DATOS!BS:BS,MATCH(CHECKLIST!B848,DATOS!B:B,0),1),1),"")="","","X"))</f>
        <v/>
      </c>
      <c r="S848">
        <f t="shared" ref="S848:S911" si="45">IF(Q$13="","",R848)</f>
        <v>0</v>
      </c>
      <c r="U848" t="str">
        <f t="shared" si="43"/>
        <v/>
      </c>
      <c r="V848" t="str">
        <f t="shared" si="44"/>
        <v/>
      </c>
    </row>
    <row r="849" spans="1:22" x14ac:dyDescent="0.25">
      <c r="A849" s="13">
        <v>836</v>
      </c>
      <c r="B849" t="str">
        <f>IFERROR(INDEX(DATOS!B:B,MATCH(CHECKLIST!A849,DATOS!BM:BM,0),1),"")</f>
        <v/>
      </c>
      <c r="C849" t="str">
        <f>IFERROR(INDEX(DATOS!I:I,MATCH(CHECKLIST!A849,DATOS!BM:BM,0),1),"")</f>
        <v/>
      </c>
      <c r="D849" t="str">
        <f>IFERROR(INDEX(DATOS!R:R,MATCH(CHECKLIST!E849,DATOS!F:F,0),1),"")</f>
        <v/>
      </c>
      <c r="E849" s="17" t="str">
        <f>IFERROR(INDEX(DATOS!F:F,MATCH(CHECKLIST!A849,DATOS!BM:BM,0),1),"")</f>
        <v/>
      </c>
      <c r="F849" s="14" t="str">
        <f t="shared" si="42"/>
        <v/>
      </c>
      <c r="G849" s="18" t="str">
        <f>IF(IFERROR(FIND(G$13,INDEX(DATOS!BS:BS,MATCH(CHECKLIST!B849,DATOS!B:B,0),1),1),"")="",IF(IFERROR(FIND("FINADO",INDEX(DATOS!BS:BS,MATCH(CHECKLIST!B849,DATOS!B:B,0),1),1),"")="",IF(IFERROR(FIND("BAJA",INDEX(DATOS!BS:BS,MATCH(CHECKLIST!B849,DATOS!B:B,0),1),1),"")="",IF(IFERROR(FIND("FECHA PEUA",INDEX(DATOS!BS:BS,MATCH(CHECKLIST!B849,DATOS!B:B,0),1),1),"")="",IF(IFERROR(FIND("FIRMA",INDEX(DATOS!BS:BS,MATCH(CHECKLIST!B849,DATOS!B:B,0),1),1),"")="","","FIRMA"),"PEUA"),"BAJA"),"FINADO"),"X")</f>
        <v/>
      </c>
      <c r="H849" s="18" t="str">
        <f>IF(IFERROR(FIND(H$13,INDEX(DATOS!BS:BS,MATCH(CHECKLIST!B849,DATOS!B:B,0),1),1),"")="",IF(IFERROR(FIND("VENCIDA",INDEX(DATOS!AC:AC,MATCH(CHECKLIST!B849,DATOS!B:B,0),1),1),"")="","","VENCIDO"),"X")</f>
        <v/>
      </c>
      <c r="I849" s="18" t="str">
        <f>IF(IFERROR(FIND(I$13,INDEX(DATOS!BS:BS,MATCH(CHECKLIST!B849,DATOS!B:B,0),1),1),"")="","","X")</f>
        <v/>
      </c>
      <c r="J849" s="18" t="str">
        <f>IF(IFERROR(FIND(J$13,INDEX(DATOS!BS:BS,MATCH(CHECKLIST!B849,DATOS!B:B,0),1),1),"")="","","X")</f>
        <v/>
      </c>
      <c r="K849" s="18" t="str">
        <f>IF(IFERROR(FIND(K$13,INDEX(DATOS!BS:BS,MATCH(CHECKLIST!B849,DATOS!B:B,0),1),1),"")="","","X")</f>
        <v/>
      </c>
      <c r="L849" s="18" t="str">
        <f>IF(IFERROR(FIND(L$13,INDEX(DATOS!BS:BS,MATCH(CHECKLIST!B849,DATOS!B:B,0),1),1),"")="","","X")</f>
        <v/>
      </c>
      <c r="M849" s="18" t="str">
        <f>IF(IFERROR(FIND(M$13,INDEX(DATOS!BS:BS,MATCH(CHECKLIST!B849,DATOS!B:B,0),1),1),"")="","","X")</f>
        <v/>
      </c>
      <c r="N849" s="50" t="str">
        <f ca="1">IFERROR(IF(INDEX(DATOS!K:K,MATCH(CHECKLIST!B849,DATOS!B:B,0),1)="","X",IF(INDEX(DATOS!K:K,MATCH(CHECKLIST!B849,DATOS!B:B,0),1)&gt;YEAR(TODAY())-1,"","VENCIDA")),"")</f>
        <v/>
      </c>
      <c r="P849" s="18" t="str">
        <f>IF(B849="","",IF(IFERROR(FIND(P$13,INDEX(DATOS!BS:BS,MATCH(CHECKLIST!B849,DATOS!B:B,0),1),1),"")="","","X"))</f>
        <v/>
      </c>
      <c r="Q849" s="18" t="str">
        <f>IF(B849="","",IF(IFERROR(FIND(Q$13,INDEX(DATOS!BS:BS,MATCH(CHECKLIST!B849,DATOS!B:B,0),1),1),"")="","","X"))</f>
        <v/>
      </c>
      <c r="R849" t="str">
        <f>IF(B849="","",1)</f>
        <v/>
      </c>
      <c r="S849" t="str">
        <f t="shared" si="45"/>
        <v/>
      </c>
      <c r="U849" t="str">
        <f t="shared" si="43"/>
        <v/>
      </c>
      <c r="V849" t="str">
        <f t="shared" si="44"/>
        <v/>
      </c>
    </row>
    <row r="850" spans="1:22" x14ac:dyDescent="0.25">
      <c r="A850" s="13">
        <v>837</v>
      </c>
      <c r="B850" t="str">
        <f>IFERROR(INDEX(DATOS!B:B,MATCH(CHECKLIST!A850,DATOS!BM:BM,0),1),"")</f>
        <v/>
      </c>
      <c r="C850" t="str">
        <f>IFERROR(INDEX(DATOS!I:I,MATCH(CHECKLIST!A850,DATOS!BM:BM,0),1),"")</f>
        <v/>
      </c>
      <c r="D850" t="str">
        <f>IFERROR(INDEX(DATOS!R:R,MATCH(CHECKLIST!E850,DATOS!F:F,0),1),"")</f>
        <v/>
      </c>
      <c r="E850" s="17" t="str">
        <f>IFERROR(INDEX(DATOS!F:F,MATCH(CHECKLIST!A850,DATOS!BM:BM,0),1),"")</f>
        <v/>
      </c>
      <c r="F850" s="14" t="str">
        <f t="shared" si="42"/>
        <v/>
      </c>
      <c r="G850" s="18" t="str">
        <f>IF(IFERROR(FIND(G$13,INDEX(DATOS!BS:BS,MATCH(CHECKLIST!B850,DATOS!B:B,0),1),1),"")="",IF(IFERROR(FIND("FINADO",INDEX(DATOS!BS:BS,MATCH(CHECKLIST!B850,DATOS!B:B,0),1),1),"")="",IF(IFERROR(FIND("BAJA",INDEX(DATOS!BS:BS,MATCH(CHECKLIST!B850,DATOS!B:B,0),1),1),"")="",IF(IFERROR(FIND("FECHA PEUA",INDEX(DATOS!BS:BS,MATCH(CHECKLIST!B850,DATOS!B:B,0),1),1),"")="",IF(IFERROR(FIND("FIRMA",INDEX(DATOS!BS:BS,MATCH(CHECKLIST!B850,DATOS!B:B,0),1),1),"")="","","FIRMA"),"PEUA"),"BAJA"),"FINADO"),"X")</f>
        <v/>
      </c>
      <c r="H850" s="18" t="str">
        <f>IF(IFERROR(FIND(H$13,INDEX(DATOS!BS:BS,MATCH(CHECKLIST!B850,DATOS!B:B,0),1),1),"")="",IF(IFERROR(FIND("VENCIDA",INDEX(DATOS!AC:AC,MATCH(CHECKLIST!B850,DATOS!B:B,0),1),1),"")="","","VENCIDO"),"X")</f>
        <v/>
      </c>
      <c r="I850" s="18" t="str">
        <f>IF(IFERROR(FIND(I$13,INDEX(DATOS!BS:BS,MATCH(CHECKLIST!B850,DATOS!B:B,0),1),1),"")="","","X")</f>
        <v/>
      </c>
      <c r="J850" s="18" t="str">
        <f>IF(IFERROR(FIND(J$13,INDEX(DATOS!BS:BS,MATCH(CHECKLIST!B850,DATOS!B:B,0),1),1),"")="","","X")</f>
        <v/>
      </c>
      <c r="K850" s="18" t="str">
        <f>IF(IFERROR(FIND(K$13,INDEX(DATOS!BS:BS,MATCH(CHECKLIST!B850,DATOS!B:B,0),1),1),"")="","","X")</f>
        <v/>
      </c>
      <c r="L850" s="18" t="str">
        <f>IF(IFERROR(FIND(L$13,INDEX(DATOS!BS:BS,MATCH(CHECKLIST!B850,DATOS!B:B,0),1),1),"")="","","X")</f>
        <v/>
      </c>
      <c r="M850" s="18" t="str">
        <f>IF(IFERROR(FIND(M$13,INDEX(DATOS!BS:BS,MATCH(CHECKLIST!B850,DATOS!B:B,0),1),1),"")="","","X")</f>
        <v/>
      </c>
      <c r="N850" s="50" t="str">
        <f ca="1">IFERROR(IF(INDEX(DATOS!K:K,MATCH(CHECKLIST!B850,DATOS!B:B,0),1)="","X",IF(INDEX(DATOS!K:K,MATCH(CHECKLIST!B850,DATOS!B:B,0),1)&gt;YEAR(TODAY())-1,"","VENCIDA")),"")</f>
        <v/>
      </c>
      <c r="P850" s="18" t="str">
        <f>IF(B850="","",IF(IFERROR(FIND(P$13,INDEX(DATOS!BS:BS,MATCH(CHECKLIST!B850,DATOS!B:B,0),1),1),"")="","","X"))</f>
        <v/>
      </c>
      <c r="Q850" s="18" t="str">
        <f>IF(B850="","",IF(IFERROR(FIND(Q$13,INDEX(DATOS!BS:BS,MATCH(CHECKLIST!B850,DATOS!B:B,0),1),1),"")="","","X"))</f>
        <v/>
      </c>
      <c r="S850">
        <f t="shared" si="45"/>
        <v>0</v>
      </c>
      <c r="U850" t="str">
        <f t="shared" si="43"/>
        <v/>
      </c>
      <c r="V850" t="str">
        <f t="shared" si="44"/>
        <v/>
      </c>
    </row>
    <row r="851" spans="1:22" x14ac:dyDescent="0.25">
      <c r="A851" s="13">
        <v>838</v>
      </c>
      <c r="B851" t="str">
        <f>IFERROR(INDEX(DATOS!B:B,MATCH(CHECKLIST!A851,DATOS!BM:BM,0),1),"")</f>
        <v/>
      </c>
      <c r="C851" t="str">
        <f>IFERROR(INDEX(DATOS!I:I,MATCH(CHECKLIST!A851,DATOS!BM:BM,0),1),"")</f>
        <v/>
      </c>
      <c r="D851" t="str">
        <f>IFERROR(INDEX(DATOS!R:R,MATCH(CHECKLIST!E851,DATOS!F:F,0),1),"")</f>
        <v/>
      </c>
      <c r="E851" s="17" t="str">
        <f>IFERROR(INDEX(DATOS!F:F,MATCH(CHECKLIST!A851,DATOS!BM:BM,0),1),"")</f>
        <v/>
      </c>
      <c r="F851" s="14" t="str">
        <f t="shared" si="42"/>
        <v/>
      </c>
      <c r="G851" s="18" t="str">
        <f>IF(IFERROR(FIND(G$13,INDEX(DATOS!BS:BS,MATCH(CHECKLIST!B851,DATOS!B:B,0),1),1),"")="",IF(IFERROR(FIND("FINADO",INDEX(DATOS!BS:BS,MATCH(CHECKLIST!B851,DATOS!B:B,0),1),1),"")="",IF(IFERROR(FIND("BAJA",INDEX(DATOS!BS:BS,MATCH(CHECKLIST!B851,DATOS!B:B,0),1),1),"")="",IF(IFERROR(FIND("FECHA PEUA",INDEX(DATOS!BS:BS,MATCH(CHECKLIST!B851,DATOS!B:B,0),1),1),"")="",IF(IFERROR(FIND("FIRMA",INDEX(DATOS!BS:BS,MATCH(CHECKLIST!B851,DATOS!B:B,0),1),1),"")="","","FIRMA"),"PEUA"),"BAJA"),"FINADO"),"X")</f>
        <v/>
      </c>
      <c r="H851" s="18" t="str">
        <f>IF(IFERROR(FIND(H$13,INDEX(DATOS!BS:BS,MATCH(CHECKLIST!B851,DATOS!B:B,0),1),1),"")="",IF(IFERROR(FIND("VENCIDA",INDEX(DATOS!AC:AC,MATCH(CHECKLIST!B851,DATOS!B:B,0),1),1),"")="","","VENCIDO"),"X")</f>
        <v/>
      </c>
      <c r="I851" s="18" t="str">
        <f>IF(IFERROR(FIND(I$13,INDEX(DATOS!BS:BS,MATCH(CHECKLIST!B851,DATOS!B:B,0),1),1),"")="","","X")</f>
        <v/>
      </c>
      <c r="J851" s="18" t="str">
        <f>IF(IFERROR(FIND(J$13,INDEX(DATOS!BS:BS,MATCH(CHECKLIST!B851,DATOS!B:B,0),1),1),"")="","","X")</f>
        <v/>
      </c>
      <c r="K851" s="18" t="str">
        <f>IF(IFERROR(FIND(K$13,INDEX(DATOS!BS:BS,MATCH(CHECKLIST!B851,DATOS!B:B,0),1),1),"")="","","X")</f>
        <v/>
      </c>
      <c r="L851" s="18" t="str">
        <f>IF(IFERROR(FIND(L$13,INDEX(DATOS!BS:BS,MATCH(CHECKLIST!B851,DATOS!B:B,0),1),1),"")="","","X")</f>
        <v/>
      </c>
      <c r="M851" s="18" t="str">
        <f>IF(IFERROR(FIND(M$13,INDEX(DATOS!BS:BS,MATCH(CHECKLIST!B851,DATOS!B:B,0),1),1),"")="","","X")</f>
        <v/>
      </c>
      <c r="N851" s="50" t="str">
        <f ca="1">IFERROR(IF(INDEX(DATOS!K:K,MATCH(CHECKLIST!B851,DATOS!B:B,0),1)="","X",IF(INDEX(DATOS!K:K,MATCH(CHECKLIST!B851,DATOS!B:B,0),1)&gt;YEAR(TODAY())-1,"","VENCIDA")),"")</f>
        <v/>
      </c>
      <c r="P851" s="18" t="str">
        <f>IF(B851="","",IF(IFERROR(FIND(P$13,INDEX(DATOS!BS:BS,MATCH(CHECKLIST!B851,DATOS!B:B,0),1),1),"")="","","X"))</f>
        <v/>
      </c>
      <c r="Q851" s="18" t="str">
        <f>IF(B851="","",IF(IFERROR(FIND(Q$13,INDEX(DATOS!BS:BS,MATCH(CHECKLIST!B851,DATOS!B:B,0),1),1),"")="","","X"))</f>
        <v/>
      </c>
      <c r="R851" t="str">
        <f>IF(B851="","",1)</f>
        <v/>
      </c>
      <c r="S851" t="str">
        <f t="shared" si="45"/>
        <v/>
      </c>
      <c r="U851" t="str">
        <f t="shared" si="43"/>
        <v/>
      </c>
      <c r="V851" t="str">
        <f t="shared" si="44"/>
        <v/>
      </c>
    </row>
    <row r="852" spans="1:22" x14ac:dyDescent="0.25">
      <c r="A852" s="13">
        <v>839</v>
      </c>
      <c r="B852" t="str">
        <f>IFERROR(INDEX(DATOS!B:B,MATCH(CHECKLIST!A852,DATOS!BM:BM,0),1),"")</f>
        <v/>
      </c>
      <c r="C852" t="str">
        <f>IFERROR(INDEX(DATOS!I:I,MATCH(CHECKLIST!A852,DATOS!BM:BM,0),1),"")</f>
        <v/>
      </c>
      <c r="D852" t="str">
        <f>IFERROR(INDEX(DATOS!R:R,MATCH(CHECKLIST!E852,DATOS!F:F,0),1),"")</f>
        <v/>
      </c>
      <c r="E852" s="17" t="str">
        <f>IFERROR(INDEX(DATOS!F:F,MATCH(CHECKLIST!A852,DATOS!BM:BM,0),1),"")</f>
        <v/>
      </c>
      <c r="F852" s="14" t="str">
        <f t="shared" si="42"/>
        <v/>
      </c>
      <c r="G852" s="18" t="str">
        <f>IF(IFERROR(FIND(G$13,INDEX(DATOS!BS:BS,MATCH(CHECKLIST!B852,DATOS!B:B,0),1),1),"")="",IF(IFERROR(FIND("FINADO",INDEX(DATOS!BS:BS,MATCH(CHECKLIST!B852,DATOS!B:B,0),1),1),"")="",IF(IFERROR(FIND("BAJA",INDEX(DATOS!BS:BS,MATCH(CHECKLIST!B852,DATOS!B:B,0),1),1),"")="",IF(IFERROR(FIND("FECHA PEUA",INDEX(DATOS!BS:BS,MATCH(CHECKLIST!B852,DATOS!B:B,0),1),1),"")="",IF(IFERROR(FIND("FIRMA",INDEX(DATOS!BS:BS,MATCH(CHECKLIST!B852,DATOS!B:B,0),1),1),"")="","","FIRMA"),"PEUA"),"BAJA"),"FINADO"),"X")</f>
        <v/>
      </c>
      <c r="H852" s="18" t="str">
        <f>IF(IFERROR(FIND(H$13,INDEX(DATOS!BS:BS,MATCH(CHECKLIST!B852,DATOS!B:B,0),1),1),"")="",IF(IFERROR(FIND("VENCIDA",INDEX(DATOS!AC:AC,MATCH(CHECKLIST!B852,DATOS!B:B,0),1),1),"")="","","VENCIDO"),"X")</f>
        <v/>
      </c>
      <c r="I852" s="18" t="str">
        <f>IF(IFERROR(FIND(I$13,INDEX(DATOS!BS:BS,MATCH(CHECKLIST!B852,DATOS!B:B,0),1),1),"")="","","X")</f>
        <v/>
      </c>
      <c r="J852" s="18" t="str">
        <f>IF(IFERROR(FIND(J$13,INDEX(DATOS!BS:BS,MATCH(CHECKLIST!B852,DATOS!B:B,0),1),1),"")="","","X")</f>
        <v/>
      </c>
      <c r="K852" s="18" t="str">
        <f>IF(IFERROR(FIND(K$13,INDEX(DATOS!BS:BS,MATCH(CHECKLIST!B852,DATOS!B:B,0),1),1),"")="","","X")</f>
        <v/>
      </c>
      <c r="L852" s="18" t="str">
        <f>IF(IFERROR(FIND(L$13,INDEX(DATOS!BS:BS,MATCH(CHECKLIST!B852,DATOS!B:B,0),1),1),"")="","","X")</f>
        <v/>
      </c>
      <c r="M852" s="18" t="str">
        <f>IF(IFERROR(FIND(M$13,INDEX(DATOS!BS:BS,MATCH(CHECKLIST!B852,DATOS!B:B,0),1),1),"")="","","X")</f>
        <v/>
      </c>
      <c r="N852" s="50" t="str">
        <f ca="1">IFERROR(IF(INDEX(DATOS!K:K,MATCH(CHECKLIST!B852,DATOS!B:B,0),1)="","X",IF(INDEX(DATOS!K:K,MATCH(CHECKLIST!B852,DATOS!B:B,0),1)&gt;YEAR(TODAY())-1,"","VENCIDA")),"")</f>
        <v/>
      </c>
      <c r="P852" s="18" t="str">
        <f>IF(B852="","",IF(IFERROR(FIND(P$13,INDEX(DATOS!BS:BS,MATCH(CHECKLIST!B852,DATOS!B:B,0),1),1),"")="","","X"))</f>
        <v/>
      </c>
      <c r="Q852" s="18" t="str">
        <f>IF(B852="","",IF(IFERROR(FIND(Q$13,INDEX(DATOS!BS:BS,MATCH(CHECKLIST!B852,DATOS!B:B,0),1),1),"")="","","X"))</f>
        <v/>
      </c>
      <c r="S852">
        <f t="shared" si="45"/>
        <v>0</v>
      </c>
      <c r="U852" t="str">
        <f t="shared" si="43"/>
        <v/>
      </c>
      <c r="V852" t="str">
        <f t="shared" si="44"/>
        <v/>
      </c>
    </row>
    <row r="853" spans="1:22" x14ac:dyDescent="0.25">
      <c r="A853" s="13">
        <v>840</v>
      </c>
      <c r="B853" t="str">
        <f>IFERROR(INDEX(DATOS!B:B,MATCH(CHECKLIST!A853,DATOS!BM:BM,0),1),"")</f>
        <v/>
      </c>
      <c r="C853" t="str">
        <f>IFERROR(INDEX(DATOS!I:I,MATCH(CHECKLIST!A853,DATOS!BM:BM,0),1),"")</f>
        <v/>
      </c>
      <c r="D853" t="str">
        <f>IFERROR(INDEX(DATOS!R:R,MATCH(CHECKLIST!E853,DATOS!F:F,0),1),"")</f>
        <v/>
      </c>
      <c r="E853" s="17" t="str">
        <f>IFERROR(INDEX(DATOS!F:F,MATCH(CHECKLIST!A853,DATOS!BM:BM,0),1),"")</f>
        <v/>
      </c>
      <c r="F853" s="14" t="str">
        <f t="shared" si="42"/>
        <v/>
      </c>
      <c r="G853" s="18" t="str">
        <f>IF(IFERROR(FIND(G$13,INDEX(DATOS!BS:BS,MATCH(CHECKLIST!B853,DATOS!B:B,0),1),1),"")="",IF(IFERROR(FIND("FINADO",INDEX(DATOS!BS:BS,MATCH(CHECKLIST!B853,DATOS!B:B,0),1),1),"")="",IF(IFERROR(FIND("BAJA",INDEX(DATOS!BS:BS,MATCH(CHECKLIST!B853,DATOS!B:B,0),1),1),"")="",IF(IFERROR(FIND("FECHA PEUA",INDEX(DATOS!BS:BS,MATCH(CHECKLIST!B853,DATOS!B:B,0),1),1),"")="",IF(IFERROR(FIND("FIRMA",INDEX(DATOS!BS:BS,MATCH(CHECKLIST!B853,DATOS!B:B,0),1),1),"")="","","FIRMA"),"PEUA"),"BAJA"),"FINADO"),"X")</f>
        <v/>
      </c>
      <c r="H853" s="18" t="str">
        <f>IF(IFERROR(FIND(H$13,INDEX(DATOS!BS:BS,MATCH(CHECKLIST!B853,DATOS!B:B,0),1),1),"")="",IF(IFERROR(FIND("VENCIDA",INDEX(DATOS!AC:AC,MATCH(CHECKLIST!B853,DATOS!B:B,0),1),1),"")="","","VENCIDO"),"X")</f>
        <v/>
      </c>
      <c r="I853" s="18" t="str">
        <f>IF(IFERROR(FIND(I$13,INDEX(DATOS!BS:BS,MATCH(CHECKLIST!B853,DATOS!B:B,0),1),1),"")="","","X")</f>
        <v/>
      </c>
      <c r="J853" s="18" t="str">
        <f>IF(IFERROR(FIND(J$13,INDEX(DATOS!BS:BS,MATCH(CHECKLIST!B853,DATOS!B:B,0),1),1),"")="","","X")</f>
        <v/>
      </c>
      <c r="K853" s="18" t="str">
        <f>IF(IFERROR(FIND(K$13,INDEX(DATOS!BS:BS,MATCH(CHECKLIST!B853,DATOS!B:B,0),1),1),"")="","","X")</f>
        <v/>
      </c>
      <c r="L853" s="18" t="str">
        <f>IF(IFERROR(FIND(L$13,INDEX(DATOS!BS:BS,MATCH(CHECKLIST!B853,DATOS!B:B,0),1),1),"")="","","X")</f>
        <v/>
      </c>
      <c r="M853" s="18" t="str">
        <f>IF(IFERROR(FIND(M$13,INDEX(DATOS!BS:BS,MATCH(CHECKLIST!B853,DATOS!B:B,0),1),1),"")="","","X")</f>
        <v/>
      </c>
      <c r="N853" s="50" t="str">
        <f ca="1">IFERROR(IF(INDEX(DATOS!K:K,MATCH(CHECKLIST!B853,DATOS!B:B,0),1)="","X",IF(INDEX(DATOS!K:K,MATCH(CHECKLIST!B853,DATOS!B:B,0),1)&gt;YEAR(TODAY())-1,"","VENCIDA")),"")</f>
        <v/>
      </c>
      <c r="P853" s="18" t="str">
        <f>IF(B853="","",IF(IFERROR(FIND(P$13,INDEX(DATOS!BS:BS,MATCH(CHECKLIST!B853,DATOS!B:B,0),1),1),"")="","","X"))</f>
        <v/>
      </c>
      <c r="Q853" s="18" t="str">
        <f>IF(B853="","",IF(IFERROR(FIND(Q$13,INDEX(DATOS!BS:BS,MATCH(CHECKLIST!B853,DATOS!B:B,0),1),1),"")="","","X"))</f>
        <v/>
      </c>
      <c r="R853" t="str">
        <f>IF(B853="","",1)</f>
        <v/>
      </c>
      <c r="S853" t="str">
        <f t="shared" si="45"/>
        <v/>
      </c>
      <c r="U853" t="str">
        <f t="shared" si="43"/>
        <v/>
      </c>
      <c r="V853" t="str">
        <f t="shared" si="44"/>
        <v/>
      </c>
    </row>
    <row r="854" spans="1:22" x14ac:dyDescent="0.25">
      <c r="A854" s="13">
        <v>841</v>
      </c>
      <c r="B854" t="str">
        <f>IFERROR(INDEX(DATOS!B:B,MATCH(CHECKLIST!A854,DATOS!BM:BM,0),1),"")</f>
        <v/>
      </c>
      <c r="C854" t="str">
        <f>IFERROR(INDEX(DATOS!I:I,MATCH(CHECKLIST!A854,DATOS!BM:BM,0),1),"")</f>
        <v/>
      </c>
      <c r="D854" t="str">
        <f>IFERROR(INDEX(DATOS!R:R,MATCH(CHECKLIST!E854,DATOS!F:F,0),1),"")</f>
        <v/>
      </c>
      <c r="E854" s="17" t="str">
        <f>IFERROR(INDEX(DATOS!F:F,MATCH(CHECKLIST!A854,DATOS!BM:BM,0),1),"")</f>
        <v/>
      </c>
      <c r="F854" s="14" t="str">
        <f t="shared" si="42"/>
        <v/>
      </c>
      <c r="G854" s="18" t="str">
        <f>IF(IFERROR(FIND(G$13,INDEX(DATOS!BS:BS,MATCH(CHECKLIST!B854,DATOS!B:B,0),1),1),"")="",IF(IFERROR(FIND("FINADO",INDEX(DATOS!BS:BS,MATCH(CHECKLIST!B854,DATOS!B:B,0),1),1),"")="",IF(IFERROR(FIND("BAJA",INDEX(DATOS!BS:BS,MATCH(CHECKLIST!B854,DATOS!B:B,0),1),1),"")="",IF(IFERROR(FIND("FECHA PEUA",INDEX(DATOS!BS:BS,MATCH(CHECKLIST!B854,DATOS!B:B,0),1),1),"")="",IF(IFERROR(FIND("FIRMA",INDEX(DATOS!BS:BS,MATCH(CHECKLIST!B854,DATOS!B:B,0),1),1),"")="","","FIRMA"),"PEUA"),"BAJA"),"FINADO"),"X")</f>
        <v/>
      </c>
      <c r="H854" s="18" t="str">
        <f>IF(IFERROR(FIND(H$13,INDEX(DATOS!BS:BS,MATCH(CHECKLIST!B854,DATOS!B:B,0),1),1),"")="",IF(IFERROR(FIND("VENCIDA",INDEX(DATOS!AC:AC,MATCH(CHECKLIST!B854,DATOS!B:B,0),1),1),"")="","","VENCIDO"),"X")</f>
        <v/>
      </c>
      <c r="I854" s="18" t="str">
        <f>IF(IFERROR(FIND(I$13,INDEX(DATOS!BS:BS,MATCH(CHECKLIST!B854,DATOS!B:B,0),1),1),"")="","","X")</f>
        <v/>
      </c>
      <c r="J854" s="18" t="str">
        <f>IF(IFERROR(FIND(J$13,INDEX(DATOS!BS:BS,MATCH(CHECKLIST!B854,DATOS!B:B,0),1),1),"")="","","X")</f>
        <v/>
      </c>
      <c r="K854" s="18" t="str">
        <f>IF(IFERROR(FIND(K$13,INDEX(DATOS!BS:BS,MATCH(CHECKLIST!B854,DATOS!B:B,0),1),1),"")="","","X")</f>
        <v/>
      </c>
      <c r="L854" s="18" t="str">
        <f>IF(IFERROR(FIND(L$13,INDEX(DATOS!BS:BS,MATCH(CHECKLIST!B854,DATOS!B:B,0),1),1),"")="","","X")</f>
        <v/>
      </c>
      <c r="M854" s="18" t="str">
        <f>IF(IFERROR(FIND(M$13,INDEX(DATOS!BS:BS,MATCH(CHECKLIST!B854,DATOS!B:B,0),1),1),"")="","","X")</f>
        <v/>
      </c>
      <c r="N854" s="50" t="str">
        <f ca="1">IFERROR(IF(INDEX(DATOS!K:K,MATCH(CHECKLIST!B854,DATOS!B:B,0),1)="","X",IF(INDEX(DATOS!K:K,MATCH(CHECKLIST!B854,DATOS!B:B,0),1)&gt;YEAR(TODAY())-1,"","VENCIDA")),"")</f>
        <v/>
      </c>
      <c r="P854" s="18" t="str">
        <f>IF(B854="","",IF(IFERROR(FIND(P$13,INDEX(DATOS!BS:BS,MATCH(CHECKLIST!B854,DATOS!B:B,0),1),1),"")="","","X"))</f>
        <v/>
      </c>
      <c r="Q854" s="18" t="str">
        <f>IF(B854="","",IF(IFERROR(FIND(Q$13,INDEX(DATOS!BS:BS,MATCH(CHECKLIST!B854,DATOS!B:B,0),1),1),"")="","","X"))</f>
        <v/>
      </c>
      <c r="S854">
        <f t="shared" si="45"/>
        <v>0</v>
      </c>
      <c r="U854" t="str">
        <f t="shared" si="43"/>
        <v/>
      </c>
      <c r="V854" t="str">
        <f t="shared" si="44"/>
        <v/>
      </c>
    </row>
    <row r="855" spans="1:22" x14ac:dyDescent="0.25">
      <c r="A855" s="13">
        <v>842</v>
      </c>
      <c r="B855" t="str">
        <f>IFERROR(INDEX(DATOS!B:B,MATCH(CHECKLIST!A855,DATOS!BM:BM,0),1),"")</f>
        <v/>
      </c>
      <c r="C855" t="str">
        <f>IFERROR(INDEX(DATOS!I:I,MATCH(CHECKLIST!A855,DATOS!BM:BM,0),1),"")</f>
        <v/>
      </c>
      <c r="D855" t="str">
        <f>IFERROR(INDEX(DATOS!R:R,MATCH(CHECKLIST!E855,DATOS!F:F,0),1),"")</f>
        <v/>
      </c>
      <c r="E855" s="17" t="str">
        <f>IFERROR(INDEX(DATOS!F:F,MATCH(CHECKLIST!A855,DATOS!BM:BM,0),1),"")</f>
        <v/>
      </c>
      <c r="F855" s="14" t="str">
        <f t="shared" si="42"/>
        <v/>
      </c>
      <c r="G855" s="18" t="str">
        <f>IF(IFERROR(FIND(G$13,INDEX(DATOS!BS:BS,MATCH(CHECKLIST!B855,DATOS!B:B,0),1),1),"")="",IF(IFERROR(FIND("FINADO",INDEX(DATOS!BS:BS,MATCH(CHECKLIST!B855,DATOS!B:B,0),1),1),"")="",IF(IFERROR(FIND("BAJA",INDEX(DATOS!BS:BS,MATCH(CHECKLIST!B855,DATOS!B:B,0),1),1),"")="",IF(IFERROR(FIND("FECHA PEUA",INDEX(DATOS!BS:BS,MATCH(CHECKLIST!B855,DATOS!B:B,0),1),1),"")="",IF(IFERROR(FIND("FIRMA",INDEX(DATOS!BS:BS,MATCH(CHECKLIST!B855,DATOS!B:B,0),1),1),"")="","","FIRMA"),"PEUA"),"BAJA"),"FINADO"),"X")</f>
        <v/>
      </c>
      <c r="H855" s="18" t="str">
        <f>IF(IFERROR(FIND(H$13,INDEX(DATOS!BS:BS,MATCH(CHECKLIST!B855,DATOS!B:B,0),1),1),"")="",IF(IFERROR(FIND("VENCIDA",INDEX(DATOS!AC:AC,MATCH(CHECKLIST!B855,DATOS!B:B,0),1),1),"")="","","VENCIDO"),"X")</f>
        <v/>
      </c>
      <c r="I855" s="18" t="str">
        <f>IF(IFERROR(FIND(I$13,INDEX(DATOS!BS:BS,MATCH(CHECKLIST!B855,DATOS!B:B,0),1),1),"")="","","X")</f>
        <v/>
      </c>
      <c r="J855" s="18" t="str">
        <f>IF(IFERROR(FIND(J$13,INDEX(DATOS!BS:BS,MATCH(CHECKLIST!B855,DATOS!B:B,0),1),1),"")="","","X")</f>
        <v/>
      </c>
      <c r="K855" s="18" t="str">
        <f>IF(IFERROR(FIND(K$13,INDEX(DATOS!BS:BS,MATCH(CHECKLIST!B855,DATOS!B:B,0),1),1),"")="","","X")</f>
        <v/>
      </c>
      <c r="L855" s="18" t="str">
        <f>IF(IFERROR(FIND(L$13,INDEX(DATOS!BS:BS,MATCH(CHECKLIST!B855,DATOS!B:B,0),1),1),"")="","","X")</f>
        <v/>
      </c>
      <c r="M855" s="18" t="str">
        <f>IF(IFERROR(FIND(M$13,INDEX(DATOS!BS:BS,MATCH(CHECKLIST!B855,DATOS!B:B,0),1),1),"")="","","X")</f>
        <v/>
      </c>
      <c r="N855" s="50" t="str">
        <f ca="1">IFERROR(IF(INDEX(DATOS!K:K,MATCH(CHECKLIST!B855,DATOS!B:B,0),1)="","X",IF(INDEX(DATOS!K:K,MATCH(CHECKLIST!B855,DATOS!B:B,0),1)&gt;YEAR(TODAY())-1,"","VENCIDA")),"")</f>
        <v/>
      </c>
      <c r="P855" s="18" t="str">
        <f>IF(B855="","",IF(IFERROR(FIND(P$13,INDEX(DATOS!BS:BS,MATCH(CHECKLIST!B855,DATOS!B:B,0),1),1),"")="","","X"))</f>
        <v/>
      </c>
      <c r="Q855" s="18" t="str">
        <f>IF(B855="","",IF(IFERROR(FIND(Q$13,INDEX(DATOS!BS:BS,MATCH(CHECKLIST!B855,DATOS!B:B,0),1),1),"")="","","X"))</f>
        <v/>
      </c>
      <c r="R855" t="str">
        <f>IF(B855="","",1)</f>
        <v/>
      </c>
      <c r="S855" t="str">
        <f t="shared" si="45"/>
        <v/>
      </c>
      <c r="U855" t="str">
        <f t="shared" si="43"/>
        <v/>
      </c>
      <c r="V855" t="str">
        <f t="shared" si="44"/>
        <v/>
      </c>
    </row>
    <row r="856" spans="1:22" x14ac:dyDescent="0.25">
      <c r="A856" s="13">
        <v>843</v>
      </c>
      <c r="B856" t="str">
        <f>IFERROR(INDEX(DATOS!B:B,MATCH(CHECKLIST!A856,DATOS!BM:BM,0),1),"")</f>
        <v/>
      </c>
      <c r="C856" t="str">
        <f>IFERROR(INDEX(DATOS!I:I,MATCH(CHECKLIST!A856,DATOS!BM:BM,0),1),"")</f>
        <v/>
      </c>
      <c r="D856" t="str">
        <f>IFERROR(INDEX(DATOS!R:R,MATCH(CHECKLIST!E856,DATOS!F:F,0),1),"")</f>
        <v/>
      </c>
      <c r="E856" s="17" t="str">
        <f>IFERROR(INDEX(DATOS!F:F,MATCH(CHECKLIST!A856,DATOS!BM:BM,0),1),"")</f>
        <v/>
      </c>
      <c r="F856" s="14" t="str">
        <f t="shared" si="42"/>
        <v/>
      </c>
      <c r="G856" s="18" t="str">
        <f>IF(IFERROR(FIND(G$13,INDEX(DATOS!BS:BS,MATCH(CHECKLIST!B856,DATOS!B:B,0),1),1),"")="",IF(IFERROR(FIND("FINADO",INDEX(DATOS!BS:BS,MATCH(CHECKLIST!B856,DATOS!B:B,0),1),1),"")="",IF(IFERROR(FIND("BAJA",INDEX(DATOS!BS:BS,MATCH(CHECKLIST!B856,DATOS!B:B,0),1),1),"")="",IF(IFERROR(FIND("FECHA PEUA",INDEX(DATOS!BS:BS,MATCH(CHECKLIST!B856,DATOS!B:B,0),1),1),"")="",IF(IFERROR(FIND("FIRMA",INDEX(DATOS!BS:BS,MATCH(CHECKLIST!B856,DATOS!B:B,0),1),1),"")="","","FIRMA"),"PEUA"),"BAJA"),"FINADO"),"X")</f>
        <v/>
      </c>
      <c r="H856" s="18" t="str">
        <f>IF(IFERROR(FIND(H$13,INDEX(DATOS!BS:BS,MATCH(CHECKLIST!B856,DATOS!B:B,0),1),1),"")="",IF(IFERROR(FIND("VENCIDA",INDEX(DATOS!AC:AC,MATCH(CHECKLIST!B856,DATOS!B:B,0),1),1),"")="","","VENCIDO"),"X")</f>
        <v/>
      </c>
      <c r="I856" s="18" t="str">
        <f>IF(IFERROR(FIND(I$13,INDEX(DATOS!BS:BS,MATCH(CHECKLIST!B856,DATOS!B:B,0),1),1),"")="","","X")</f>
        <v/>
      </c>
      <c r="J856" s="18" t="str">
        <f>IF(IFERROR(FIND(J$13,INDEX(DATOS!BS:BS,MATCH(CHECKLIST!B856,DATOS!B:B,0),1),1),"")="","","X")</f>
        <v/>
      </c>
      <c r="K856" s="18" t="str">
        <f>IF(IFERROR(FIND(K$13,INDEX(DATOS!BS:BS,MATCH(CHECKLIST!B856,DATOS!B:B,0),1),1),"")="","","X")</f>
        <v/>
      </c>
      <c r="L856" s="18" t="str">
        <f>IF(IFERROR(FIND(L$13,INDEX(DATOS!BS:BS,MATCH(CHECKLIST!B856,DATOS!B:B,0),1),1),"")="","","X")</f>
        <v/>
      </c>
      <c r="M856" s="18" t="str">
        <f>IF(IFERROR(FIND(M$13,INDEX(DATOS!BS:BS,MATCH(CHECKLIST!B856,DATOS!B:B,0),1),1),"")="","","X")</f>
        <v/>
      </c>
      <c r="N856" s="50" t="str">
        <f ca="1">IFERROR(IF(INDEX(DATOS!K:K,MATCH(CHECKLIST!B856,DATOS!B:B,0),1)="","X",IF(INDEX(DATOS!K:K,MATCH(CHECKLIST!B856,DATOS!B:B,0),1)&gt;YEAR(TODAY())-1,"","VENCIDA")),"")</f>
        <v/>
      </c>
      <c r="P856" s="18" t="str">
        <f>IF(B856="","",IF(IFERROR(FIND(P$13,INDEX(DATOS!BS:BS,MATCH(CHECKLIST!B856,DATOS!B:B,0),1),1),"")="","","X"))</f>
        <v/>
      </c>
      <c r="Q856" s="18" t="str">
        <f>IF(B856="","",IF(IFERROR(FIND(Q$13,INDEX(DATOS!BS:BS,MATCH(CHECKLIST!B856,DATOS!B:B,0),1),1),"")="","","X"))</f>
        <v/>
      </c>
      <c r="S856">
        <f t="shared" si="45"/>
        <v>0</v>
      </c>
      <c r="U856" t="str">
        <f t="shared" si="43"/>
        <v/>
      </c>
      <c r="V856" t="str">
        <f t="shared" si="44"/>
        <v/>
      </c>
    </row>
    <row r="857" spans="1:22" x14ac:dyDescent="0.25">
      <c r="A857" s="13">
        <v>844</v>
      </c>
      <c r="B857" t="str">
        <f>IFERROR(INDEX(DATOS!B:B,MATCH(CHECKLIST!A857,DATOS!BM:BM,0),1),"")</f>
        <v/>
      </c>
      <c r="C857" t="str">
        <f>IFERROR(INDEX(DATOS!I:I,MATCH(CHECKLIST!A857,DATOS!BM:BM,0),1),"")</f>
        <v/>
      </c>
      <c r="D857" t="str">
        <f>IFERROR(INDEX(DATOS!R:R,MATCH(CHECKLIST!E857,DATOS!F:F,0),1),"")</f>
        <v/>
      </c>
      <c r="E857" s="17" t="str">
        <f>IFERROR(INDEX(DATOS!F:F,MATCH(CHECKLIST!A857,DATOS!BM:BM,0),1),"")</f>
        <v/>
      </c>
      <c r="F857" s="14" t="str">
        <f t="shared" si="42"/>
        <v/>
      </c>
      <c r="G857" s="18" t="str">
        <f>IF(IFERROR(FIND(G$13,INDEX(DATOS!BS:BS,MATCH(CHECKLIST!B857,DATOS!B:B,0),1),1),"")="",IF(IFERROR(FIND("FINADO",INDEX(DATOS!BS:BS,MATCH(CHECKLIST!B857,DATOS!B:B,0),1),1),"")="",IF(IFERROR(FIND("BAJA",INDEX(DATOS!BS:BS,MATCH(CHECKLIST!B857,DATOS!B:B,0),1),1),"")="",IF(IFERROR(FIND("FECHA PEUA",INDEX(DATOS!BS:BS,MATCH(CHECKLIST!B857,DATOS!B:B,0),1),1),"")="",IF(IFERROR(FIND("FIRMA",INDEX(DATOS!BS:BS,MATCH(CHECKLIST!B857,DATOS!B:B,0),1),1),"")="","","FIRMA"),"PEUA"),"BAJA"),"FINADO"),"X")</f>
        <v/>
      </c>
      <c r="H857" s="18" t="str">
        <f>IF(IFERROR(FIND(H$13,INDEX(DATOS!BS:BS,MATCH(CHECKLIST!B857,DATOS!B:B,0),1),1),"")="",IF(IFERROR(FIND("VENCIDA",INDEX(DATOS!AC:AC,MATCH(CHECKLIST!B857,DATOS!B:B,0),1),1),"")="","","VENCIDO"),"X")</f>
        <v/>
      </c>
      <c r="I857" s="18" t="str">
        <f>IF(IFERROR(FIND(I$13,INDEX(DATOS!BS:BS,MATCH(CHECKLIST!B857,DATOS!B:B,0),1),1),"")="","","X")</f>
        <v/>
      </c>
      <c r="J857" s="18" t="str">
        <f>IF(IFERROR(FIND(J$13,INDEX(DATOS!BS:BS,MATCH(CHECKLIST!B857,DATOS!B:B,0),1),1),"")="","","X")</f>
        <v/>
      </c>
      <c r="K857" s="18" t="str">
        <f>IF(IFERROR(FIND(K$13,INDEX(DATOS!BS:BS,MATCH(CHECKLIST!B857,DATOS!B:B,0),1),1),"")="","","X")</f>
        <v/>
      </c>
      <c r="L857" s="18" t="str">
        <f>IF(IFERROR(FIND(L$13,INDEX(DATOS!BS:BS,MATCH(CHECKLIST!B857,DATOS!B:B,0),1),1),"")="","","X")</f>
        <v/>
      </c>
      <c r="M857" s="18" t="str">
        <f>IF(IFERROR(FIND(M$13,INDEX(DATOS!BS:BS,MATCH(CHECKLIST!B857,DATOS!B:B,0),1),1),"")="","","X")</f>
        <v/>
      </c>
      <c r="N857" s="50" t="str">
        <f ca="1">IFERROR(IF(INDEX(DATOS!K:K,MATCH(CHECKLIST!B857,DATOS!B:B,0),1)="","X",IF(INDEX(DATOS!K:K,MATCH(CHECKLIST!B857,DATOS!B:B,0),1)&gt;YEAR(TODAY())-1,"","VENCIDA")),"")</f>
        <v/>
      </c>
      <c r="P857" s="18" t="str">
        <f>IF(B857="","",IF(IFERROR(FIND(P$13,INDEX(DATOS!BS:BS,MATCH(CHECKLIST!B857,DATOS!B:B,0),1),1),"")="","","X"))</f>
        <v/>
      </c>
      <c r="Q857" s="18" t="str">
        <f>IF(B857="","",IF(IFERROR(FIND(Q$13,INDEX(DATOS!BS:BS,MATCH(CHECKLIST!B857,DATOS!B:B,0),1),1),"")="","","X"))</f>
        <v/>
      </c>
      <c r="R857" t="str">
        <f>IF(B857="","",1)</f>
        <v/>
      </c>
      <c r="S857" t="str">
        <f t="shared" si="45"/>
        <v/>
      </c>
      <c r="U857" t="str">
        <f t="shared" si="43"/>
        <v/>
      </c>
      <c r="V857" t="str">
        <f t="shared" si="44"/>
        <v/>
      </c>
    </row>
    <row r="858" spans="1:22" x14ac:dyDescent="0.25">
      <c r="A858" s="13">
        <v>845</v>
      </c>
      <c r="B858" t="str">
        <f>IFERROR(INDEX(DATOS!B:B,MATCH(CHECKLIST!A858,DATOS!BM:BM,0),1),"")</f>
        <v/>
      </c>
      <c r="C858" t="str">
        <f>IFERROR(INDEX(DATOS!I:I,MATCH(CHECKLIST!A858,DATOS!BM:BM,0),1),"")</f>
        <v/>
      </c>
      <c r="D858" t="str">
        <f>IFERROR(INDEX(DATOS!R:R,MATCH(CHECKLIST!E858,DATOS!F:F,0),1),"")</f>
        <v/>
      </c>
      <c r="E858" s="17" t="str">
        <f>IFERROR(INDEX(DATOS!F:F,MATCH(CHECKLIST!A858,DATOS!BM:BM,0),1),"")</f>
        <v/>
      </c>
      <c r="F858" s="14" t="str">
        <f t="shared" si="42"/>
        <v/>
      </c>
      <c r="G858" s="18" t="str">
        <f>IF(IFERROR(FIND(G$13,INDEX(DATOS!BS:BS,MATCH(CHECKLIST!B858,DATOS!B:B,0),1),1),"")="",IF(IFERROR(FIND("FINADO",INDEX(DATOS!BS:BS,MATCH(CHECKLIST!B858,DATOS!B:B,0),1),1),"")="",IF(IFERROR(FIND("BAJA",INDEX(DATOS!BS:BS,MATCH(CHECKLIST!B858,DATOS!B:B,0),1),1),"")="",IF(IFERROR(FIND("FECHA PEUA",INDEX(DATOS!BS:BS,MATCH(CHECKLIST!B858,DATOS!B:B,0),1),1),"")="",IF(IFERROR(FIND("FIRMA",INDEX(DATOS!BS:BS,MATCH(CHECKLIST!B858,DATOS!B:B,0),1),1),"")="","","FIRMA"),"PEUA"),"BAJA"),"FINADO"),"X")</f>
        <v/>
      </c>
      <c r="H858" s="18" t="str">
        <f>IF(IFERROR(FIND(H$13,INDEX(DATOS!BS:BS,MATCH(CHECKLIST!B858,DATOS!B:B,0),1),1),"")="",IF(IFERROR(FIND("VENCIDA",INDEX(DATOS!AC:AC,MATCH(CHECKLIST!B858,DATOS!B:B,0),1),1),"")="","","VENCIDO"),"X")</f>
        <v/>
      </c>
      <c r="I858" s="18" t="str">
        <f>IF(IFERROR(FIND(I$13,INDEX(DATOS!BS:BS,MATCH(CHECKLIST!B858,DATOS!B:B,0),1),1),"")="","","X")</f>
        <v/>
      </c>
      <c r="J858" s="18" t="str">
        <f>IF(IFERROR(FIND(J$13,INDEX(DATOS!BS:BS,MATCH(CHECKLIST!B858,DATOS!B:B,0),1),1),"")="","","X")</f>
        <v/>
      </c>
      <c r="K858" s="18" t="str">
        <f>IF(IFERROR(FIND(K$13,INDEX(DATOS!BS:BS,MATCH(CHECKLIST!B858,DATOS!B:B,0),1),1),"")="","","X")</f>
        <v/>
      </c>
      <c r="L858" s="18" t="str">
        <f>IF(IFERROR(FIND(L$13,INDEX(DATOS!BS:BS,MATCH(CHECKLIST!B858,DATOS!B:B,0),1),1),"")="","","X")</f>
        <v/>
      </c>
      <c r="M858" s="18" t="str">
        <f>IF(IFERROR(FIND(M$13,INDEX(DATOS!BS:BS,MATCH(CHECKLIST!B858,DATOS!B:B,0),1),1),"")="","","X")</f>
        <v/>
      </c>
      <c r="N858" s="50" t="str">
        <f ca="1">IFERROR(IF(INDEX(DATOS!K:K,MATCH(CHECKLIST!B858,DATOS!B:B,0),1)="","X",IF(INDEX(DATOS!K:K,MATCH(CHECKLIST!B858,DATOS!B:B,0),1)&gt;YEAR(TODAY())-1,"","VENCIDA")),"")</f>
        <v/>
      </c>
      <c r="P858" s="18" t="str">
        <f>IF(B858="","",IF(IFERROR(FIND(P$13,INDEX(DATOS!BS:BS,MATCH(CHECKLIST!B858,DATOS!B:B,0),1),1),"")="","","X"))</f>
        <v/>
      </c>
      <c r="Q858" s="18" t="str">
        <f>IF(B858="","",IF(IFERROR(FIND(Q$13,INDEX(DATOS!BS:BS,MATCH(CHECKLIST!B858,DATOS!B:B,0),1),1),"")="","","X"))</f>
        <v/>
      </c>
      <c r="S858">
        <f t="shared" si="45"/>
        <v>0</v>
      </c>
      <c r="U858" t="str">
        <f t="shared" si="43"/>
        <v/>
      </c>
      <c r="V858" t="str">
        <f t="shared" si="44"/>
        <v/>
      </c>
    </row>
    <row r="859" spans="1:22" x14ac:dyDescent="0.25">
      <c r="A859" s="13">
        <v>846</v>
      </c>
      <c r="B859" t="str">
        <f>IFERROR(INDEX(DATOS!B:B,MATCH(CHECKLIST!A859,DATOS!BM:BM,0),1),"")</f>
        <v/>
      </c>
      <c r="C859" t="str">
        <f>IFERROR(INDEX(DATOS!I:I,MATCH(CHECKLIST!A859,DATOS!BM:BM,0),1),"")</f>
        <v/>
      </c>
      <c r="D859" t="str">
        <f>IFERROR(INDEX(DATOS!R:R,MATCH(CHECKLIST!E859,DATOS!F:F,0),1),"")</f>
        <v/>
      </c>
      <c r="E859" s="17" t="str">
        <f>IFERROR(INDEX(DATOS!F:F,MATCH(CHECKLIST!A859,DATOS!BM:BM,0),1),"")</f>
        <v/>
      </c>
      <c r="F859" s="14" t="str">
        <f t="shared" si="42"/>
        <v/>
      </c>
      <c r="G859" s="18" t="str">
        <f>IF(IFERROR(FIND(G$13,INDEX(DATOS!BS:BS,MATCH(CHECKLIST!B859,DATOS!B:B,0),1),1),"")="",IF(IFERROR(FIND("FINADO",INDEX(DATOS!BS:BS,MATCH(CHECKLIST!B859,DATOS!B:B,0),1),1),"")="",IF(IFERROR(FIND("BAJA",INDEX(DATOS!BS:BS,MATCH(CHECKLIST!B859,DATOS!B:B,0),1),1),"")="",IF(IFERROR(FIND("FECHA PEUA",INDEX(DATOS!BS:BS,MATCH(CHECKLIST!B859,DATOS!B:B,0),1),1),"")="",IF(IFERROR(FIND("FIRMA",INDEX(DATOS!BS:BS,MATCH(CHECKLIST!B859,DATOS!B:B,0),1),1),"")="","","FIRMA"),"PEUA"),"BAJA"),"FINADO"),"X")</f>
        <v/>
      </c>
      <c r="H859" s="18" t="str">
        <f>IF(IFERROR(FIND(H$13,INDEX(DATOS!BS:BS,MATCH(CHECKLIST!B859,DATOS!B:B,0),1),1),"")="",IF(IFERROR(FIND("VENCIDA",INDEX(DATOS!AC:AC,MATCH(CHECKLIST!B859,DATOS!B:B,0),1),1),"")="","","VENCIDO"),"X")</f>
        <v/>
      </c>
      <c r="I859" s="18" t="str">
        <f>IF(IFERROR(FIND(I$13,INDEX(DATOS!BS:BS,MATCH(CHECKLIST!B859,DATOS!B:B,0),1),1),"")="","","X")</f>
        <v/>
      </c>
      <c r="J859" s="18" t="str">
        <f>IF(IFERROR(FIND(J$13,INDEX(DATOS!BS:BS,MATCH(CHECKLIST!B859,DATOS!B:B,0),1),1),"")="","","X")</f>
        <v/>
      </c>
      <c r="K859" s="18" t="str">
        <f>IF(IFERROR(FIND(K$13,INDEX(DATOS!BS:BS,MATCH(CHECKLIST!B859,DATOS!B:B,0),1),1),"")="","","X")</f>
        <v/>
      </c>
      <c r="L859" s="18" t="str">
        <f>IF(IFERROR(FIND(L$13,INDEX(DATOS!BS:BS,MATCH(CHECKLIST!B859,DATOS!B:B,0),1),1),"")="","","X")</f>
        <v/>
      </c>
      <c r="M859" s="18" t="str">
        <f>IF(IFERROR(FIND(M$13,INDEX(DATOS!BS:BS,MATCH(CHECKLIST!B859,DATOS!B:B,0),1),1),"")="","","X")</f>
        <v/>
      </c>
      <c r="N859" s="50" t="str">
        <f ca="1">IFERROR(IF(INDEX(DATOS!K:K,MATCH(CHECKLIST!B859,DATOS!B:B,0),1)="","X",IF(INDEX(DATOS!K:K,MATCH(CHECKLIST!B859,DATOS!B:B,0),1)&gt;YEAR(TODAY())-1,"","VENCIDA")),"")</f>
        <v/>
      </c>
      <c r="P859" s="18" t="str">
        <f>IF(B859="","",IF(IFERROR(FIND(P$13,INDEX(DATOS!BS:BS,MATCH(CHECKLIST!B859,DATOS!B:B,0),1),1),"")="","","X"))</f>
        <v/>
      </c>
      <c r="Q859" s="18" t="str">
        <f>IF(B859="","",IF(IFERROR(FIND(Q$13,INDEX(DATOS!BS:BS,MATCH(CHECKLIST!B859,DATOS!B:B,0),1),1),"")="","","X"))</f>
        <v/>
      </c>
      <c r="R859" t="str">
        <f>IF(B859="","",1)</f>
        <v/>
      </c>
      <c r="S859" t="str">
        <f t="shared" si="45"/>
        <v/>
      </c>
      <c r="U859" t="str">
        <f t="shared" si="43"/>
        <v/>
      </c>
      <c r="V859" t="str">
        <f t="shared" si="44"/>
        <v/>
      </c>
    </row>
    <row r="860" spans="1:22" x14ac:dyDescent="0.25">
      <c r="A860" s="13">
        <v>847</v>
      </c>
      <c r="B860" t="str">
        <f>IFERROR(INDEX(DATOS!B:B,MATCH(CHECKLIST!A860,DATOS!BM:BM,0),1),"")</f>
        <v/>
      </c>
      <c r="C860" t="str">
        <f>IFERROR(INDEX(DATOS!I:I,MATCH(CHECKLIST!A860,DATOS!BM:BM,0),1),"")</f>
        <v/>
      </c>
      <c r="D860" t="str">
        <f>IFERROR(INDEX(DATOS!R:R,MATCH(CHECKLIST!E860,DATOS!F:F,0),1),"")</f>
        <v/>
      </c>
      <c r="E860" s="17" t="str">
        <f>IFERROR(INDEX(DATOS!F:F,MATCH(CHECKLIST!A860,DATOS!BM:BM,0),1),"")</f>
        <v/>
      </c>
      <c r="F860" s="14" t="str">
        <f t="shared" si="42"/>
        <v/>
      </c>
      <c r="G860" s="18" t="str">
        <f>IF(IFERROR(FIND(G$13,INDEX(DATOS!BS:BS,MATCH(CHECKLIST!B860,DATOS!B:B,0),1),1),"")="",IF(IFERROR(FIND("FINADO",INDEX(DATOS!BS:BS,MATCH(CHECKLIST!B860,DATOS!B:B,0),1),1),"")="",IF(IFERROR(FIND("BAJA",INDEX(DATOS!BS:BS,MATCH(CHECKLIST!B860,DATOS!B:B,0),1),1),"")="",IF(IFERROR(FIND("FECHA PEUA",INDEX(DATOS!BS:BS,MATCH(CHECKLIST!B860,DATOS!B:B,0),1),1),"")="",IF(IFERROR(FIND("FIRMA",INDEX(DATOS!BS:BS,MATCH(CHECKLIST!B860,DATOS!B:B,0),1),1),"")="","","FIRMA"),"PEUA"),"BAJA"),"FINADO"),"X")</f>
        <v/>
      </c>
      <c r="H860" s="18" t="str">
        <f>IF(IFERROR(FIND(H$13,INDEX(DATOS!BS:BS,MATCH(CHECKLIST!B860,DATOS!B:B,0),1),1),"")="",IF(IFERROR(FIND("VENCIDA",INDEX(DATOS!AC:AC,MATCH(CHECKLIST!B860,DATOS!B:B,0),1),1),"")="","","VENCIDO"),"X")</f>
        <v/>
      </c>
      <c r="I860" s="18" t="str">
        <f>IF(IFERROR(FIND(I$13,INDEX(DATOS!BS:BS,MATCH(CHECKLIST!B860,DATOS!B:B,0),1),1),"")="","","X")</f>
        <v/>
      </c>
      <c r="J860" s="18" t="str">
        <f>IF(IFERROR(FIND(J$13,INDEX(DATOS!BS:BS,MATCH(CHECKLIST!B860,DATOS!B:B,0),1),1),"")="","","X")</f>
        <v/>
      </c>
      <c r="K860" s="18" t="str">
        <f>IF(IFERROR(FIND(K$13,INDEX(DATOS!BS:BS,MATCH(CHECKLIST!B860,DATOS!B:B,0),1),1),"")="","","X")</f>
        <v/>
      </c>
      <c r="L860" s="18" t="str">
        <f>IF(IFERROR(FIND(L$13,INDEX(DATOS!BS:BS,MATCH(CHECKLIST!B860,DATOS!B:B,0),1),1),"")="","","X")</f>
        <v/>
      </c>
      <c r="M860" s="18" t="str">
        <f>IF(IFERROR(FIND(M$13,INDEX(DATOS!BS:BS,MATCH(CHECKLIST!B860,DATOS!B:B,0),1),1),"")="","","X")</f>
        <v/>
      </c>
      <c r="N860" s="50" t="str">
        <f ca="1">IFERROR(IF(INDEX(DATOS!K:K,MATCH(CHECKLIST!B860,DATOS!B:B,0),1)="","X",IF(INDEX(DATOS!K:K,MATCH(CHECKLIST!B860,DATOS!B:B,0),1)&gt;YEAR(TODAY())-1,"","VENCIDA")),"")</f>
        <v/>
      </c>
      <c r="P860" s="18" t="str">
        <f>IF(B860="","",IF(IFERROR(FIND(P$13,INDEX(DATOS!BS:BS,MATCH(CHECKLIST!B860,DATOS!B:B,0),1),1),"")="","","X"))</f>
        <v/>
      </c>
      <c r="Q860" s="18" t="str">
        <f>IF(B860="","",IF(IFERROR(FIND(Q$13,INDEX(DATOS!BS:BS,MATCH(CHECKLIST!B860,DATOS!B:B,0),1),1),"")="","","X"))</f>
        <v/>
      </c>
      <c r="S860">
        <f t="shared" si="45"/>
        <v>0</v>
      </c>
      <c r="U860" t="str">
        <f t="shared" si="43"/>
        <v/>
      </c>
      <c r="V860" t="str">
        <f t="shared" si="44"/>
        <v/>
      </c>
    </row>
    <row r="861" spans="1:22" x14ac:dyDescent="0.25">
      <c r="A861" s="13">
        <v>848</v>
      </c>
      <c r="B861" t="str">
        <f>IFERROR(INDEX(DATOS!B:B,MATCH(CHECKLIST!A861,DATOS!BM:BM,0),1),"")</f>
        <v/>
      </c>
      <c r="C861" t="str">
        <f>IFERROR(INDEX(DATOS!I:I,MATCH(CHECKLIST!A861,DATOS!BM:BM,0),1),"")</f>
        <v/>
      </c>
      <c r="D861" t="str">
        <f>IFERROR(INDEX(DATOS!R:R,MATCH(CHECKLIST!E861,DATOS!F:F,0),1),"")</f>
        <v/>
      </c>
      <c r="E861" s="17" t="str">
        <f>IFERROR(INDEX(DATOS!F:F,MATCH(CHECKLIST!A861,DATOS!BM:BM,0),1),"")</f>
        <v/>
      </c>
      <c r="F861" s="14" t="str">
        <f t="shared" si="42"/>
        <v/>
      </c>
      <c r="G861" s="18" t="str">
        <f>IF(IFERROR(FIND(G$13,INDEX(DATOS!BS:BS,MATCH(CHECKLIST!B861,DATOS!B:B,0),1),1),"")="",IF(IFERROR(FIND("FINADO",INDEX(DATOS!BS:BS,MATCH(CHECKLIST!B861,DATOS!B:B,0),1),1),"")="",IF(IFERROR(FIND("BAJA",INDEX(DATOS!BS:BS,MATCH(CHECKLIST!B861,DATOS!B:B,0),1),1),"")="",IF(IFERROR(FIND("FECHA PEUA",INDEX(DATOS!BS:BS,MATCH(CHECKLIST!B861,DATOS!B:B,0),1),1),"")="",IF(IFERROR(FIND("FIRMA",INDEX(DATOS!BS:BS,MATCH(CHECKLIST!B861,DATOS!B:B,0),1),1),"")="","","FIRMA"),"PEUA"),"BAJA"),"FINADO"),"X")</f>
        <v/>
      </c>
      <c r="H861" s="18" t="str">
        <f>IF(IFERROR(FIND(H$13,INDEX(DATOS!BS:BS,MATCH(CHECKLIST!B861,DATOS!B:B,0),1),1),"")="",IF(IFERROR(FIND("VENCIDA",INDEX(DATOS!AC:AC,MATCH(CHECKLIST!B861,DATOS!B:B,0),1),1),"")="","","VENCIDO"),"X")</f>
        <v/>
      </c>
      <c r="I861" s="18" t="str">
        <f>IF(IFERROR(FIND(I$13,INDEX(DATOS!BS:BS,MATCH(CHECKLIST!B861,DATOS!B:B,0),1),1),"")="","","X")</f>
        <v/>
      </c>
      <c r="J861" s="18" t="str">
        <f>IF(IFERROR(FIND(J$13,INDEX(DATOS!BS:BS,MATCH(CHECKLIST!B861,DATOS!B:B,0),1),1),"")="","","X")</f>
        <v/>
      </c>
      <c r="K861" s="18" t="str">
        <f>IF(IFERROR(FIND(K$13,INDEX(DATOS!BS:BS,MATCH(CHECKLIST!B861,DATOS!B:B,0),1),1),"")="","","X")</f>
        <v/>
      </c>
      <c r="L861" s="18" t="str">
        <f>IF(IFERROR(FIND(L$13,INDEX(DATOS!BS:BS,MATCH(CHECKLIST!B861,DATOS!B:B,0),1),1),"")="","","X")</f>
        <v/>
      </c>
      <c r="M861" s="18" t="str">
        <f>IF(IFERROR(FIND(M$13,INDEX(DATOS!BS:BS,MATCH(CHECKLIST!B861,DATOS!B:B,0),1),1),"")="","","X")</f>
        <v/>
      </c>
      <c r="N861" s="50" t="str">
        <f ca="1">IFERROR(IF(INDEX(DATOS!K:K,MATCH(CHECKLIST!B861,DATOS!B:B,0),1)="","X",IF(INDEX(DATOS!K:K,MATCH(CHECKLIST!B861,DATOS!B:B,0),1)&gt;YEAR(TODAY())-1,"","VENCIDA")),"")</f>
        <v/>
      </c>
      <c r="P861" s="18" t="str">
        <f>IF(B861="","",IF(IFERROR(FIND(P$13,INDEX(DATOS!BS:BS,MATCH(CHECKLIST!B861,DATOS!B:B,0),1),1),"")="","","X"))</f>
        <v/>
      </c>
      <c r="Q861" s="18" t="str">
        <f>IF(B861="","",IF(IFERROR(FIND(Q$13,INDEX(DATOS!BS:BS,MATCH(CHECKLIST!B861,DATOS!B:B,0),1),1),"")="","","X"))</f>
        <v/>
      </c>
      <c r="R861" t="str">
        <f>IF(B861="","",1)</f>
        <v/>
      </c>
      <c r="S861" t="str">
        <f t="shared" si="45"/>
        <v/>
      </c>
      <c r="U861" t="str">
        <f t="shared" si="43"/>
        <v/>
      </c>
      <c r="V861" t="str">
        <f t="shared" si="44"/>
        <v/>
      </c>
    </row>
    <row r="862" spans="1:22" x14ac:dyDescent="0.25">
      <c r="A862" s="13">
        <v>849</v>
      </c>
      <c r="B862" t="str">
        <f>IFERROR(INDEX(DATOS!B:B,MATCH(CHECKLIST!A862,DATOS!BM:BM,0),1),"")</f>
        <v/>
      </c>
      <c r="C862" t="str">
        <f>IFERROR(INDEX(DATOS!I:I,MATCH(CHECKLIST!A862,DATOS!BM:BM,0),1),"")</f>
        <v/>
      </c>
      <c r="D862" t="str">
        <f>IFERROR(INDEX(DATOS!R:R,MATCH(CHECKLIST!E862,DATOS!F:F,0),1),"")</f>
        <v/>
      </c>
      <c r="E862" s="17" t="str">
        <f>IFERROR(INDEX(DATOS!F:F,MATCH(CHECKLIST!A862,DATOS!BM:BM,0),1),"")</f>
        <v/>
      </c>
      <c r="F862" s="14" t="str">
        <f t="shared" si="42"/>
        <v/>
      </c>
      <c r="G862" s="18" t="str">
        <f>IF(IFERROR(FIND(G$13,INDEX(DATOS!BS:BS,MATCH(CHECKLIST!B862,DATOS!B:B,0),1),1),"")="",IF(IFERROR(FIND("FINADO",INDEX(DATOS!BS:BS,MATCH(CHECKLIST!B862,DATOS!B:B,0),1),1),"")="",IF(IFERROR(FIND("BAJA",INDEX(DATOS!BS:BS,MATCH(CHECKLIST!B862,DATOS!B:B,0),1),1),"")="",IF(IFERROR(FIND("FECHA PEUA",INDEX(DATOS!BS:BS,MATCH(CHECKLIST!B862,DATOS!B:B,0),1),1),"")="",IF(IFERROR(FIND("FIRMA",INDEX(DATOS!BS:BS,MATCH(CHECKLIST!B862,DATOS!B:B,0),1),1),"")="","","FIRMA"),"PEUA"),"BAJA"),"FINADO"),"X")</f>
        <v/>
      </c>
      <c r="H862" s="18" t="str">
        <f>IF(IFERROR(FIND(H$13,INDEX(DATOS!BS:BS,MATCH(CHECKLIST!B862,DATOS!B:B,0),1),1),"")="",IF(IFERROR(FIND("VENCIDA",INDEX(DATOS!AC:AC,MATCH(CHECKLIST!B862,DATOS!B:B,0),1),1),"")="","","VENCIDO"),"X")</f>
        <v/>
      </c>
      <c r="I862" s="18" t="str">
        <f>IF(IFERROR(FIND(I$13,INDEX(DATOS!BS:BS,MATCH(CHECKLIST!B862,DATOS!B:B,0),1),1),"")="","","X")</f>
        <v/>
      </c>
      <c r="J862" s="18" t="str">
        <f>IF(IFERROR(FIND(J$13,INDEX(DATOS!BS:BS,MATCH(CHECKLIST!B862,DATOS!B:B,0),1),1),"")="","","X")</f>
        <v/>
      </c>
      <c r="K862" s="18" t="str">
        <f>IF(IFERROR(FIND(K$13,INDEX(DATOS!BS:BS,MATCH(CHECKLIST!B862,DATOS!B:B,0),1),1),"")="","","X")</f>
        <v/>
      </c>
      <c r="L862" s="18" t="str">
        <f>IF(IFERROR(FIND(L$13,INDEX(DATOS!BS:BS,MATCH(CHECKLIST!B862,DATOS!B:B,0),1),1),"")="","","X")</f>
        <v/>
      </c>
      <c r="M862" s="18" t="str">
        <f>IF(IFERROR(FIND(M$13,INDEX(DATOS!BS:BS,MATCH(CHECKLIST!B862,DATOS!B:B,0),1),1),"")="","","X")</f>
        <v/>
      </c>
      <c r="N862" s="50" t="str">
        <f ca="1">IFERROR(IF(INDEX(DATOS!K:K,MATCH(CHECKLIST!B862,DATOS!B:B,0),1)="","X",IF(INDEX(DATOS!K:K,MATCH(CHECKLIST!B862,DATOS!B:B,0),1)&gt;YEAR(TODAY())-1,"","VENCIDA")),"")</f>
        <v/>
      </c>
      <c r="P862" s="18" t="str">
        <f>IF(B862="","",IF(IFERROR(FIND(P$13,INDEX(DATOS!BS:BS,MATCH(CHECKLIST!B862,DATOS!B:B,0),1),1),"")="","","X"))</f>
        <v/>
      </c>
      <c r="Q862" s="18" t="str">
        <f>IF(B862="","",IF(IFERROR(FIND(Q$13,INDEX(DATOS!BS:BS,MATCH(CHECKLIST!B862,DATOS!B:B,0),1),1),"")="","","X"))</f>
        <v/>
      </c>
      <c r="S862">
        <f t="shared" si="45"/>
        <v>0</v>
      </c>
      <c r="U862" t="str">
        <f t="shared" si="43"/>
        <v/>
      </c>
      <c r="V862" t="str">
        <f t="shared" si="44"/>
        <v/>
      </c>
    </row>
    <row r="863" spans="1:22" x14ac:dyDescent="0.25">
      <c r="A863" s="13">
        <v>850</v>
      </c>
      <c r="B863" t="str">
        <f>IFERROR(INDEX(DATOS!B:B,MATCH(CHECKLIST!A863,DATOS!BM:BM,0),1),"")</f>
        <v/>
      </c>
      <c r="C863" t="str">
        <f>IFERROR(INDEX(DATOS!I:I,MATCH(CHECKLIST!A863,DATOS!BM:BM,0),1),"")</f>
        <v/>
      </c>
      <c r="D863" t="str">
        <f>IFERROR(INDEX(DATOS!R:R,MATCH(CHECKLIST!E863,DATOS!F:F,0),1),"")</f>
        <v/>
      </c>
      <c r="E863" s="17" t="str">
        <f>IFERROR(INDEX(DATOS!F:F,MATCH(CHECKLIST!A863,DATOS!BM:BM,0),1),"")</f>
        <v/>
      </c>
      <c r="F863" s="14" t="str">
        <f t="shared" si="42"/>
        <v/>
      </c>
      <c r="G863" s="18" t="str">
        <f>IF(IFERROR(FIND(G$13,INDEX(DATOS!BS:BS,MATCH(CHECKLIST!B863,DATOS!B:B,0),1),1),"")="",IF(IFERROR(FIND("FINADO",INDEX(DATOS!BS:BS,MATCH(CHECKLIST!B863,DATOS!B:B,0),1),1),"")="",IF(IFERROR(FIND("BAJA",INDEX(DATOS!BS:BS,MATCH(CHECKLIST!B863,DATOS!B:B,0),1),1),"")="",IF(IFERROR(FIND("FECHA PEUA",INDEX(DATOS!BS:BS,MATCH(CHECKLIST!B863,DATOS!B:B,0),1),1),"")="",IF(IFERROR(FIND("FIRMA",INDEX(DATOS!BS:BS,MATCH(CHECKLIST!B863,DATOS!B:B,0),1),1),"")="","","FIRMA"),"PEUA"),"BAJA"),"FINADO"),"X")</f>
        <v/>
      </c>
      <c r="H863" s="18" t="str">
        <f>IF(IFERROR(FIND(H$13,INDEX(DATOS!BS:BS,MATCH(CHECKLIST!B863,DATOS!B:B,0),1),1),"")="",IF(IFERROR(FIND("VENCIDA",INDEX(DATOS!AC:AC,MATCH(CHECKLIST!B863,DATOS!B:B,0),1),1),"")="","","VENCIDO"),"X")</f>
        <v/>
      </c>
      <c r="I863" s="18" t="str">
        <f>IF(IFERROR(FIND(I$13,INDEX(DATOS!BS:BS,MATCH(CHECKLIST!B863,DATOS!B:B,0),1),1),"")="","","X")</f>
        <v/>
      </c>
      <c r="J863" s="18" t="str">
        <f>IF(IFERROR(FIND(J$13,INDEX(DATOS!BS:BS,MATCH(CHECKLIST!B863,DATOS!B:B,0),1),1),"")="","","X")</f>
        <v/>
      </c>
      <c r="K863" s="18" t="str">
        <f>IF(IFERROR(FIND(K$13,INDEX(DATOS!BS:BS,MATCH(CHECKLIST!B863,DATOS!B:B,0),1),1),"")="","","X")</f>
        <v/>
      </c>
      <c r="L863" s="18" t="str">
        <f>IF(IFERROR(FIND(L$13,INDEX(DATOS!BS:BS,MATCH(CHECKLIST!B863,DATOS!B:B,0),1),1),"")="","","X")</f>
        <v/>
      </c>
      <c r="M863" s="18" t="str">
        <f>IF(IFERROR(FIND(M$13,INDEX(DATOS!BS:BS,MATCH(CHECKLIST!B863,DATOS!B:B,0),1),1),"")="","","X")</f>
        <v/>
      </c>
      <c r="N863" s="50" t="str">
        <f ca="1">IFERROR(IF(INDEX(DATOS!K:K,MATCH(CHECKLIST!B863,DATOS!B:B,0),1)="","X",IF(INDEX(DATOS!K:K,MATCH(CHECKLIST!B863,DATOS!B:B,0),1)&gt;YEAR(TODAY())-1,"","VENCIDA")),"")</f>
        <v/>
      </c>
      <c r="P863" s="18" t="str">
        <f>IF(B863="","",IF(IFERROR(FIND(P$13,INDEX(DATOS!BS:BS,MATCH(CHECKLIST!B863,DATOS!B:B,0),1),1),"")="","","X"))</f>
        <v/>
      </c>
      <c r="Q863" s="18" t="str">
        <f>IF(B863="","",IF(IFERROR(FIND(Q$13,INDEX(DATOS!BS:BS,MATCH(CHECKLIST!B863,DATOS!B:B,0),1),1),"")="","","X"))</f>
        <v/>
      </c>
      <c r="R863" t="str">
        <f>IF(B863="","",1)</f>
        <v/>
      </c>
      <c r="S863" t="str">
        <f t="shared" si="45"/>
        <v/>
      </c>
      <c r="U863" t="str">
        <f t="shared" si="43"/>
        <v/>
      </c>
      <c r="V863" t="str">
        <f t="shared" si="44"/>
        <v/>
      </c>
    </row>
    <row r="864" spans="1:22" x14ac:dyDescent="0.25">
      <c r="A864" s="13">
        <v>851</v>
      </c>
      <c r="B864" t="str">
        <f>IFERROR(INDEX(DATOS!B:B,MATCH(CHECKLIST!A864,DATOS!BM:BM,0),1),"")</f>
        <v/>
      </c>
      <c r="C864" t="str">
        <f>IFERROR(INDEX(DATOS!I:I,MATCH(CHECKLIST!A864,DATOS!BM:BM,0),1),"")</f>
        <v/>
      </c>
      <c r="D864" t="str">
        <f>IFERROR(INDEX(DATOS!R:R,MATCH(CHECKLIST!E864,DATOS!F:F,0),1),"")</f>
        <v/>
      </c>
      <c r="E864" s="17" t="str">
        <f>IFERROR(INDEX(DATOS!F:F,MATCH(CHECKLIST!A864,DATOS!BM:BM,0),1),"")</f>
        <v/>
      </c>
      <c r="F864" s="14" t="str">
        <f t="shared" si="42"/>
        <v/>
      </c>
      <c r="G864" s="18" t="str">
        <f>IF(IFERROR(FIND(G$13,INDEX(DATOS!BS:BS,MATCH(CHECKLIST!B864,DATOS!B:B,0),1),1),"")="",IF(IFERROR(FIND("FINADO",INDEX(DATOS!BS:BS,MATCH(CHECKLIST!B864,DATOS!B:B,0),1),1),"")="",IF(IFERROR(FIND("BAJA",INDEX(DATOS!BS:BS,MATCH(CHECKLIST!B864,DATOS!B:B,0),1),1),"")="",IF(IFERROR(FIND("FECHA PEUA",INDEX(DATOS!BS:BS,MATCH(CHECKLIST!B864,DATOS!B:B,0),1),1),"")="",IF(IFERROR(FIND("FIRMA",INDEX(DATOS!BS:BS,MATCH(CHECKLIST!B864,DATOS!B:B,0),1),1),"")="","","FIRMA"),"PEUA"),"BAJA"),"FINADO"),"X")</f>
        <v/>
      </c>
      <c r="H864" s="18" t="str">
        <f>IF(IFERROR(FIND(H$13,INDEX(DATOS!BS:BS,MATCH(CHECKLIST!B864,DATOS!B:B,0),1),1),"")="",IF(IFERROR(FIND("VENCIDA",INDEX(DATOS!AC:AC,MATCH(CHECKLIST!B864,DATOS!B:B,0),1),1),"")="","","VENCIDO"),"X")</f>
        <v/>
      </c>
      <c r="I864" s="18" t="str">
        <f>IF(IFERROR(FIND(I$13,INDEX(DATOS!BS:BS,MATCH(CHECKLIST!B864,DATOS!B:B,0),1),1),"")="","","X")</f>
        <v/>
      </c>
      <c r="J864" s="18" t="str">
        <f>IF(IFERROR(FIND(J$13,INDEX(DATOS!BS:BS,MATCH(CHECKLIST!B864,DATOS!B:B,0),1),1),"")="","","X")</f>
        <v/>
      </c>
      <c r="K864" s="18" t="str">
        <f>IF(IFERROR(FIND(K$13,INDEX(DATOS!BS:BS,MATCH(CHECKLIST!B864,DATOS!B:B,0),1),1),"")="","","X")</f>
        <v/>
      </c>
      <c r="L864" s="18" t="str">
        <f>IF(IFERROR(FIND(L$13,INDEX(DATOS!BS:BS,MATCH(CHECKLIST!B864,DATOS!B:B,0),1),1),"")="","","X")</f>
        <v/>
      </c>
      <c r="M864" s="18" t="str">
        <f>IF(IFERROR(FIND(M$13,INDEX(DATOS!BS:BS,MATCH(CHECKLIST!B864,DATOS!B:B,0),1),1),"")="","","X")</f>
        <v/>
      </c>
      <c r="N864" s="50" t="str">
        <f ca="1">IFERROR(IF(INDEX(DATOS!K:K,MATCH(CHECKLIST!B864,DATOS!B:B,0),1)="","X",IF(INDEX(DATOS!K:K,MATCH(CHECKLIST!B864,DATOS!B:B,0),1)&gt;YEAR(TODAY())-1,"","VENCIDA")),"")</f>
        <v/>
      </c>
      <c r="P864" s="18" t="str">
        <f>IF(B864="","",IF(IFERROR(FIND(P$13,INDEX(DATOS!BS:BS,MATCH(CHECKLIST!B864,DATOS!B:B,0),1),1),"")="","","X"))</f>
        <v/>
      </c>
      <c r="Q864" s="18" t="str">
        <f>IF(B864="","",IF(IFERROR(FIND(Q$13,INDEX(DATOS!BS:BS,MATCH(CHECKLIST!B864,DATOS!B:B,0),1),1),"")="","","X"))</f>
        <v/>
      </c>
      <c r="S864">
        <f t="shared" si="45"/>
        <v>0</v>
      </c>
      <c r="U864" t="str">
        <f t="shared" si="43"/>
        <v/>
      </c>
      <c r="V864" t="str">
        <f t="shared" si="44"/>
        <v/>
      </c>
    </row>
    <row r="865" spans="1:22" x14ac:dyDescent="0.25">
      <c r="A865" s="13">
        <v>852</v>
      </c>
      <c r="B865" t="str">
        <f>IFERROR(INDEX(DATOS!B:B,MATCH(CHECKLIST!A865,DATOS!BM:BM,0),1),"")</f>
        <v/>
      </c>
      <c r="C865" t="str">
        <f>IFERROR(INDEX(DATOS!I:I,MATCH(CHECKLIST!A865,DATOS!BM:BM,0),1),"")</f>
        <v/>
      </c>
      <c r="D865" t="str">
        <f>IFERROR(INDEX(DATOS!R:R,MATCH(CHECKLIST!E865,DATOS!F:F,0),1),"")</f>
        <v/>
      </c>
      <c r="E865" s="17" t="str">
        <f>IFERROR(INDEX(DATOS!F:F,MATCH(CHECKLIST!A865,DATOS!BM:BM,0),1),"")</f>
        <v/>
      </c>
      <c r="F865" s="14" t="str">
        <f t="shared" si="42"/>
        <v/>
      </c>
      <c r="G865" s="18" t="str">
        <f>IF(IFERROR(FIND(G$13,INDEX(DATOS!BS:BS,MATCH(CHECKLIST!B865,DATOS!B:B,0),1),1),"")="",IF(IFERROR(FIND("FINADO",INDEX(DATOS!BS:BS,MATCH(CHECKLIST!B865,DATOS!B:B,0),1),1),"")="",IF(IFERROR(FIND("BAJA",INDEX(DATOS!BS:BS,MATCH(CHECKLIST!B865,DATOS!B:B,0),1),1),"")="",IF(IFERROR(FIND("FECHA PEUA",INDEX(DATOS!BS:BS,MATCH(CHECKLIST!B865,DATOS!B:B,0),1),1),"")="",IF(IFERROR(FIND("FIRMA",INDEX(DATOS!BS:BS,MATCH(CHECKLIST!B865,DATOS!B:B,0),1),1),"")="","","FIRMA"),"PEUA"),"BAJA"),"FINADO"),"X")</f>
        <v/>
      </c>
      <c r="H865" s="18" t="str">
        <f>IF(IFERROR(FIND(H$13,INDEX(DATOS!BS:BS,MATCH(CHECKLIST!B865,DATOS!B:B,0),1),1),"")="",IF(IFERROR(FIND("VENCIDA",INDEX(DATOS!AC:AC,MATCH(CHECKLIST!B865,DATOS!B:B,0),1),1),"")="","","VENCIDO"),"X")</f>
        <v/>
      </c>
      <c r="I865" s="18" t="str">
        <f>IF(IFERROR(FIND(I$13,INDEX(DATOS!BS:BS,MATCH(CHECKLIST!B865,DATOS!B:B,0),1),1),"")="","","X")</f>
        <v/>
      </c>
      <c r="J865" s="18" t="str">
        <f>IF(IFERROR(FIND(J$13,INDEX(DATOS!BS:BS,MATCH(CHECKLIST!B865,DATOS!B:B,0),1),1),"")="","","X")</f>
        <v/>
      </c>
      <c r="K865" s="18" t="str">
        <f>IF(IFERROR(FIND(K$13,INDEX(DATOS!BS:BS,MATCH(CHECKLIST!B865,DATOS!B:B,0),1),1),"")="","","X")</f>
        <v/>
      </c>
      <c r="L865" s="18" t="str">
        <f>IF(IFERROR(FIND(L$13,INDEX(DATOS!BS:BS,MATCH(CHECKLIST!B865,DATOS!B:B,0),1),1),"")="","","X")</f>
        <v/>
      </c>
      <c r="M865" s="18" t="str">
        <f>IF(IFERROR(FIND(M$13,INDEX(DATOS!BS:BS,MATCH(CHECKLIST!B865,DATOS!B:B,0),1),1),"")="","","X")</f>
        <v/>
      </c>
      <c r="N865" s="50" t="str">
        <f ca="1">IFERROR(IF(INDEX(DATOS!K:K,MATCH(CHECKLIST!B865,DATOS!B:B,0),1)="","X",IF(INDEX(DATOS!K:K,MATCH(CHECKLIST!B865,DATOS!B:B,0),1)&gt;YEAR(TODAY())-1,"","VENCIDA")),"")</f>
        <v/>
      </c>
      <c r="P865" s="18" t="str">
        <f>IF(B865="","",IF(IFERROR(FIND(P$13,INDEX(DATOS!BS:BS,MATCH(CHECKLIST!B865,DATOS!B:B,0),1),1),"")="","","X"))</f>
        <v/>
      </c>
      <c r="Q865" s="18" t="str">
        <f>IF(B865="","",IF(IFERROR(FIND(Q$13,INDEX(DATOS!BS:BS,MATCH(CHECKLIST!B865,DATOS!B:B,0),1),1),"")="","","X"))</f>
        <v/>
      </c>
      <c r="R865" t="str">
        <f>IF(B865="","",1)</f>
        <v/>
      </c>
      <c r="S865" t="str">
        <f t="shared" si="45"/>
        <v/>
      </c>
      <c r="U865" t="str">
        <f t="shared" si="43"/>
        <v/>
      </c>
      <c r="V865" t="str">
        <f t="shared" si="44"/>
        <v/>
      </c>
    </row>
    <row r="866" spans="1:22" x14ac:dyDescent="0.25">
      <c r="A866" s="13">
        <v>853</v>
      </c>
      <c r="B866" t="str">
        <f>IFERROR(INDEX(DATOS!B:B,MATCH(CHECKLIST!A866,DATOS!BM:BM,0),1),"")</f>
        <v/>
      </c>
      <c r="C866" t="str">
        <f>IFERROR(INDEX(DATOS!I:I,MATCH(CHECKLIST!A866,DATOS!BM:BM,0),1),"")</f>
        <v/>
      </c>
      <c r="D866" t="str">
        <f>IFERROR(INDEX(DATOS!R:R,MATCH(CHECKLIST!E866,DATOS!F:F,0),1),"")</f>
        <v/>
      </c>
      <c r="E866" s="17" t="str">
        <f>IFERROR(INDEX(DATOS!F:F,MATCH(CHECKLIST!A866,DATOS!BM:BM,0),1),"")</f>
        <v/>
      </c>
      <c r="F866" s="14" t="str">
        <f t="shared" si="42"/>
        <v/>
      </c>
      <c r="G866" s="18" t="str">
        <f>IF(IFERROR(FIND(G$13,INDEX(DATOS!BS:BS,MATCH(CHECKLIST!B866,DATOS!B:B,0),1),1),"")="",IF(IFERROR(FIND("FINADO",INDEX(DATOS!BS:BS,MATCH(CHECKLIST!B866,DATOS!B:B,0),1),1),"")="",IF(IFERROR(FIND("BAJA",INDEX(DATOS!BS:BS,MATCH(CHECKLIST!B866,DATOS!B:B,0),1),1),"")="",IF(IFERROR(FIND("FECHA PEUA",INDEX(DATOS!BS:BS,MATCH(CHECKLIST!B866,DATOS!B:B,0),1),1),"")="",IF(IFERROR(FIND("FIRMA",INDEX(DATOS!BS:BS,MATCH(CHECKLIST!B866,DATOS!B:B,0),1),1),"")="","","FIRMA"),"PEUA"),"BAJA"),"FINADO"),"X")</f>
        <v/>
      </c>
      <c r="H866" s="18" t="str">
        <f>IF(IFERROR(FIND(H$13,INDEX(DATOS!BS:BS,MATCH(CHECKLIST!B866,DATOS!B:B,0),1),1),"")="",IF(IFERROR(FIND("VENCIDA",INDEX(DATOS!AC:AC,MATCH(CHECKLIST!B866,DATOS!B:B,0),1),1),"")="","","VENCIDO"),"X")</f>
        <v/>
      </c>
      <c r="I866" s="18" t="str">
        <f>IF(IFERROR(FIND(I$13,INDEX(DATOS!BS:BS,MATCH(CHECKLIST!B866,DATOS!B:B,0),1),1),"")="","","X")</f>
        <v/>
      </c>
      <c r="J866" s="18" t="str">
        <f>IF(IFERROR(FIND(J$13,INDEX(DATOS!BS:BS,MATCH(CHECKLIST!B866,DATOS!B:B,0),1),1),"")="","","X")</f>
        <v/>
      </c>
      <c r="K866" s="18" t="str">
        <f>IF(IFERROR(FIND(K$13,INDEX(DATOS!BS:BS,MATCH(CHECKLIST!B866,DATOS!B:B,0),1),1),"")="","","X")</f>
        <v/>
      </c>
      <c r="L866" s="18" t="str">
        <f>IF(IFERROR(FIND(L$13,INDEX(DATOS!BS:BS,MATCH(CHECKLIST!B866,DATOS!B:B,0),1),1),"")="","","X")</f>
        <v/>
      </c>
      <c r="M866" s="18" t="str">
        <f>IF(IFERROR(FIND(M$13,INDEX(DATOS!BS:BS,MATCH(CHECKLIST!B866,DATOS!B:B,0),1),1),"")="","","X")</f>
        <v/>
      </c>
      <c r="N866" s="50" t="str">
        <f ca="1">IFERROR(IF(INDEX(DATOS!K:K,MATCH(CHECKLIST!B866,DATOS!B:B,0),1)="","X",IF(INDEX(DATOS!K:K,MATCH(CHECKLIST!B866,DATOS!B:B,0),1)&gt;YEAR(TODAY())-1,"","VENCIDA")),"")</f>
        <v/>
      </c>
      <c r="P866" s="18" t="str">
        <f>IF(B866="","",IF(IFERROR(FIND(P$13,INDEX(DATOS!BS:BS,MATCH(CHECKLIST!B866,DATOS!B:B,0),1),1),"")="","","X"))</f>
        <v/>
      </c>
      <c r="Q866" s="18" t="str">
        <f>IF(B866="","",IF(IFERROR(FIND(Q$13,INDEX(DATOS!BS:BS,MATCH(CHECKLIST!B866,DATOS!B:B,0),1),1),"")="","","X"))</f>
        <v/>
      </c>
      <c r="S866">
        <f t="shared" si="45"/>
        <v>0</v>
      </c>
      <c r="U866" t="str">
        <f t="shared" si="43"/>
        <v/>
      </c>
      <c r="V866" t="str">
        <f t="shared" si="44"/>
        <v/>
      </c>
    </row>
    <row r="867" spans="1:22" x14ac:dyDescent="0.25">
      <c r="A867" s="13">
        <v>854</v>
      </c>
      <c r="B867" t="str">
        <f>IFERROR(INDEX(DATOS!B:B,MATCH(CHECKLIST!A867,DATOS!BM:BM,0),1),"")</f>
        <v/>
      </c>
      <c r="C867" t="str">
        <f>IFERROR(INDEX(DATOS!I:I,MATCH(CHECKLIST!A867,DATOS!BM:BM,0),1),"")</f>
        <v/>
      </c>
      <c r="D867" t="str">
        <f>IFERROR(INDEX(DATOS!R:R,MATCH(CHECKLIST!E867,DATOS!F:F,0),1),"")</f>
        <v/>
      </c>
      <c r="E867" s="17" t="str">
        <f>IFERROR(INDEX(DATOS!F:F,MATCH(CHECKLIST!A867,DATOS!BM:BM,0),1),"")</f>
        <v/>
      </c>
      <c r="F867" s="14" t="str">
        <f t="shared" si="42"/>
        <v/>
      </c>
      <c r="G867" s="18" t="str">
        <f>IF(IFERROR(FIND(G$13,INDEX(DATOS!BS:BS,MATCH(CHECKLIST!B867,DATOS!B:B,0),1),1),"")="",IF(IFERROR(FIND("FINADO",INDEX(DATOS!BS:BS,MATCH(CHECKLIST!B867,DATOS!B:B,0),1),1),"")="",IF(IFERROR(FIND("BAJA",INDEX(DATOS!BS:BS,MATCH(CHECKLIST!B867,DATOS!B:B,0),1),1),"")="",IF(IFERROR(FIND("FECHA PEUA",INDEX(DATOS!BS:BS,MATCH(CHECKLIST!B867,DATOS!B:B,0),1),1),"")="",IF(IFERROR(FIND("FIRMA",INDEX(DATOS!BS:BS,MATCH(CHECKLIST!B867,DATOS!B:B,0),1),1),"")="","","FIRMA"),"PEUA"),"BAJA"),"FINADO"),"X")</f>
        <v/>
      </c>
      <c r="H867" s="18" t="str">
        <f>IF(IFERROR(FIND(H$13,INDEX(DATOS!BS:BS,MATCH(CHECKLIST!B867,DATOS!B:B,0),1),1),"")="",IF(IFERROR(FIND("VENCIDA",INDEX(DATOS!AC:AC,MATCH(CHECKLIST!B867,DATOS!B:B,0),1),1),"")="","","VENCIDO"),"X")</f>
        <v/>
      </c>
      <c r="I867" s="18" t="str">
        <f>IF(IFERROR(FIND(I$13,INDEX(DATOS!BS:BS,MATCH(CHECKLIST!B867,DATOS!B:B,0),1),1),"")="","","X")</f>
        <v/>
      </c>
      <c r="J867" s="18" t="str">
        <f>IF(IFERROR(FIND(J$13,INDEX(DATOS!BS:BS,MATCH(CHECKLIST!B867,DATOS!B:B,0),1),1),"")="","","X")</f>
        <v/>
      </c>
      <c r="K867" s="18" t="str">
        <f>IF(IFERROR(FIND(K$13,INDEX(DATOS!BS:BS,MATCH(CHECKLIST!B867,DATOS!B:B,0),1),1),"")="","","X")</f>
        <v/>
      </c>
      <c r="L867" s="18" t="str">
        <f>IF(IFERROR(FIND(L$13,INDEX(DATOS!BS:BS,MATCH(CHECKLIST!B867,DATOS!B:B,0),1),1),"")="","","X")</f>
        <v/>
      </c>
      <c r="M867" s="18" t="str">
        <f>IF(IFERROR(FIND(M$13,INDEX(DATOS!BS:BS,MATCH(CHECKLIST!B867,DATOS!B:B,0),1),1),"")="","","X")</f>
        <v/>
      </c>
      <c r="N867" s="50" t="str">
        <f ca="1">IFERROR(IF(INDEX(DATOS!K:K,MATCH(CHECKLIST!B867,DATOS!B:B,0),1)="","X",IF(INDEX(DATOS!K:K,MATCH(CHECKLIST!B867,DATOS!B:B,0),1)&gt;YEAR(TODAY())-1,"","VENCIDA")),"")</f>
        <v/>
      </c>
      <c r="P867" s="18" t="str">
        <f>IF(B867="","",IF(IFERROR(FIND(P$13,INDEX(DATOS!BS:BS,MATCH(CHECKLIST!B867,DATOS!B:B,0),1),1),"")="","","X"))</f>
        <v/>
      </c>
      <c r="Q867" s="18" t="str">
        <f>IF(B867="","",IF(IFERROR(FIND(Q$13,INDEX(DATOS!BS:BS,MATCH(CHECKLIST!B867,DATOS!B:B,0),1),1),"")="","","X"))</f>
        <v/>
      </c>
      <c r="R867" t="str">
        <f>IF(B867="","",1)</f>
        <v/>
      </c>
      <c r="S867" t="str">
        <f t="shared" si="45"/>
        <v/>
      </c>
      <c r="U867" t="str">
        <f t="shared" si="43"/>
        <v/>
      </c>
      <c r="V867" t="str">
        <f t="shared" si="44"/>
        <v/>
      </c>
    </row>
    <row r="868" spans="1:22" x14ac:dyDescent="0.25">
      <c r="A868" s="13">
        <v>855</v>
      </c>
      <c r="B868" t="str">
        <f>IFERROR(INDEX(DATOS!B:B,MATCH(CHECKLIST!A868,DATOS!BM:BM,0),1),"")</f>
        <v/>
      </c>
      <c r="C868" t="str">
        <f>IFERROR(INDEX(DATOS!I:I,MATCH(CHECKLIST!A868,DATOS!BM:BM,0),1),"")</f>
        <v/>
      </c>
      <c r="D868" t="str">
        <f>IFERROR(INDEX(DATOS!R:R,MATCH(CHECKLIST!E868,DATOS!F:F,0),1),"")</f>
        <v/>
      </c>
      <c r="E868" s="17" t="str">
        <f>IFERROR(INDEX(DATOS!F:F,MATCH(CHECKLIST!A868,DATOS!BM:BM,0),1),"")</f>
        <v/>
      </c>
      <c r="F868" s="14" t="str">
        <f t="shared" si="42"/>
        <v/>
      </c>
      <c r="G868" s="18" t="str">
        <f>IF(IFERROR(FIND(G$13,INDEX(DATOS!BS:BS,MATCH(CHECKLIST!B868,DATOS!B:B,0),1),1),"")="",IF(IFERROR(FIND("FINADO",INDEX(DATOS!BS:BS,MATCH(CHECKLIST!B868,DATOS!B:B,0),1),1),"")="",IF(IFERROR(FIND("BAJA",INDEX(DATOS!BS:BS,MATCH(CHECKLIST!B868,DATOS!B:B,0),1),1),"")="",IF(IFERROR(FIND("FECHA PEUA",INDEX(DATOS!BS:BS,MATCH(CHECKLIST!B868,DATOS!B:B,0),1),1),"")="",IF(IFERROR(FIND("FIRMA",INDEX(DATOS!BS:BS,MATCH(CHECKLIST!B868,DATOS!B:B,0),1),1),"")="","","FIRMA"),"PEUA"),"BAJA"),"FINADO"),"X")</f>
        <v/>
      </c>
      <c r="H868" s="18" t="str">
        <f>IF(IFERROR(FIND(H$13,INDEX(DATOS!BS:BS,MATCH(CHECKLIST!B868,DATOS!B:B,0),1),1),"")="",IF(IFERROR(FIND("VENCIDA",INDEX(DATOS!AC:AC,MATCH(CHECKLIST!B868,DATOS!B:B,0),1),1),"")="","","VENCIDO"),"X")</f>
        <v/>
      </c>
      <c r="I868" s="18" t="str">
        <f>IF(IFERROR(FIND(I$13,INDEX(DATOS!BS:BS,MATCH(CHECKLIST!B868,DATOS!B:B,0),1),1),"")="","","X")</f>
        <v/>
      </c>
      <c r="J868" s="18" t="str">
        <f>IF(IFERROR(FIND(J$13,INDEX(DATOS!BS:BS,MATCH(CHECKLIST!B868,DATOS!B:B,0),1),1),"")="","","X")</f>
        <v/>
      </c>
      <c r="K868" s="18" t="str">
        <f>IF(IFERROR(FIND(K$13,INDEX(DATOS!BS:BS,MATCH(CHECKLIST!B868,DATOS!B:B,0),1),1),"")="","","X")</f>
        <v/>
      </c>
      <c r="L868" s="18" t="str">
        <f>IF(IFERROR(FIND(L$13,INDEX(DATOS!BS:BS,MATCH(CHECKLIST!B868,DATOS!B:B,0),1),1),"")="","","X")</f>
        <v/>
      </c>
      <c r="M868" s="18" t="str">
        <f>IF(IFERROR(FIND(M$13,INDEX(DATOS!BS:BS,MATCH(CHECKLIST!B868,DATOS!B:B,0),1),1),"")="","","X")</f>
        <v/>
      </c>
      <c r="N868" s="50" t="str">
        <f ca="1">IFERROR(IF(INDEX(DATOS!K:K,MATCH(CHECKLIST!B868,DATOS!B:B,0),1)="","X",IF(INDEX(DATOS!K:K,MATCH(CHECKLIST!B868,DATOS!B:B,0),1)&gt;YEAR(TODAY())-1,"","VENCIDA")),"")</f>
        <v/>
      </c>
      <c r="P868" s="18" t="str">
        <f>IF(B868="","",IF(IFERROR(FIND(P$13,INDEX(DATOS!BS:BS,MATCH(CHECKLIST!B868,DATOS!B:B,0),1),1),"")="","","X"))</f>
        <v/>
      </c>
      <c r="Q868" s="18" t="str">
        <f>IF(B868="","",IF(IFERROR(FIND(Q$13,INDEX(DATOS!BS:BS,MATCH(CHECKLIST!B868,DATOS!B:B,0),1),1),"")="","","X"))</f>
        <v/>
      </c>
      <c r="S868">
        <f t="shared" si="45"/>
        <v>0</v>
      </c>
      <c r="U868" t="str">
        <f t="shared" si="43"/>
        <v/>
      </c>
      <c r="V868" t="str">
        <f t="shared" si="44"/>
        <v/>
      </c>
    </row>
    <row r="869" spans="1:22" x14ac:dyDescent="0.25">
      <c r="A869" s="13">
        <v>856</v>
      </c>
      <c r="B869" t="str">
        <f>IFERROR(INDEX(DATOS!B:B,MATCH(CHECKLIST!A869,DATOS!BM:BM,0),1),"")</f>
        <v/>
      </c>
      <c r="C869" t="str">
        <f>IFERROR(INDEX(DATOS!I:I,MATCH(CHECKLIST!A869,DATOS!BM:BM,0),1),"")</f>
        <v/>
      </c>
      <c r="D869" t="str">
        <f>IFERROR(INDEX(DATOS!R:R,MATCH(CHECKLIST!E869,DATOS!F:F,0),1),"")</f>
        <v/>
      </c>
      <c r="E869" s="17" t="str">
        <f>IFERROR(INDEX(DATOS!F:F,MATCH(CHECKLIST!A869,DATOS!BM:BM,0),1),"")</f>
        <v/>
      </c>
      <c r="F869" s="14" t="str">
        <f t="shared" si="42"/>
        <v/>
      </c>
      <c r="G869" s="18" t="str">
        <f>IF(IFERROR(FIND(G$13,INDEX(DATOS!BS:BS,MATCH(CHECKLIST!B869,DATOS!B:B,0),1),1),"")="",IF(IFERROR(FIND("FINADO",INDEX(DATOS!BS:BS,MATCH(CHECKLIST!B869,DATOS!B:B,0),1),1),"")="",IF(IFERROR(FIND("BAJA",INDEX(DATOS!BS:BS,MATCH(CHECKLIST!B869,DATOS!B:B,0),1),1),"")="",IF(IFERROR(FIND("FECHA PEUA",INDEX(DATOS!BS:BS,MATCH(CHECKLIST!B869,DATOS!B:B,0),1),1),"")="",IF(IFERROR(FIND("FIRMA",INDEX(DATOS!BS:BS,MATCH(CHECKLIST!B869,DATOS!B:B,0),1),1),"")="","","FIRMA"),"PEUA"),"BAJA"),"FINADO"),"X")</f>
        <v/>
      </c>
      <c r="H869" s="18" t="str">
        <f>IF(IFERROR(FIND(H$13,INDEX(DATOS!BS:BS,MATCH(CHECKLIST!B869,DATOS!B:B,0),1),1),"")="",IF(IFERROR(FIND("VENCIDA",INDEX(DATOS!AC:AC,MATCH(CHECKLIST!B869,DATOS!B:B,0),1),1),"")="","","VENCIDO"),"X")</f>
        <v/>
      </c>
      <c r="I869" s="18" t="str">
        <f>IF(IFERROR(FIND(I$13,INDEX(DATOS!BS:BS,MATCH(CHECKLIST!B869,DATOS!B:B,0),1),1),"")="","","X")</f>
        <v/>
      </c>
      <c r="J869" s="18" t="str">
        <f>IF(IFERROR(FIND(J$13,INDEX(DATOS!BS:BS,MATCH(CHECKLIST!B869,DATOS!B:B,0),1),1),"")="","","X")</f>
        <v/>
      </c>
      <c r="K869" s="18" t="str">
        <f>IF(IFERROR(FIND(K$13,INDEX(DATOS!BS:BS,MATCH(CHECKLIST!B869,DATOS!B:B,0),1),1),"")="","","X")</f>
        <v/>
      </c>
      <c r="L869" s="18" t="str">
        <f>IF(IFERROR(FIND(L$13,INDEX(DATOS!BS:BS,MATCH(CHECKLIST!B869,DATOS!B:B,0),1),1),"")="","","X")</f>
        <v/>
      </c>
      <c r="M869" s="18" t="str">
        <f>IF(IFERROR(FIND(M$13,INDEX(DATOS!BS:BS,MATCH(CHECKLIST!B869,DATOS!B:B,0),1),1),"")="","","X")</f>
        <v/>
      </c>
      <c r="N869" s="50" t="str">
        <f ca="1">IFERROR(IF(INDEX(DATOS!K:K,MATCH(CHECKLIST!B869,DATOS!B:B,0),1)="","X",IF(INDEX(DATOS!K:K,MATCH(CHECKLIST!B869,DATOS!B:B,0),1)&gt;YEAR(TODAY())-1,"","VENCIDA")),"")</f>
        <v/>
      </c>
      <c r="P869" s="18" t="str">
        <f>IF(B869="","",IF(IFERROR(FIND(P$13,INDEX(DATOS!BS:BS,MATCH(CHECKLIST!B869,DATOS!B:B,0),1),1),"")="","","X"))</f>
        <v/>
      </c>
      <c r="Q869" s="18" t="str">
        <f>IF(B869="","",IF(IFERROR(FIND(Q$13,INDEX(DATOS!BS:BS,MATCH(CHECKLIST!B869,DATOS!B:B,0),1),1),"")="","","X"))</f>
        <v/>
      </c>
      <c r="R869" t="str">
        <f>IF(B869="","",1)</f>
        <v/>
      </c>
      <c r="S869" t="str">
        <f t="shared" si="45"/>
        <v/>
      </c>
      <c r="U869" t="str">
        <f t="shared" si="43"/>
        <v/>
      </c>
      <c r="V869" t="str">
        <f t="shared" si="44"/>
        <v/>
      </c>
    </row>
    <row r="870" spans="1:22" x14ac:dyDescent="0.25">
      <c r="A870" s="13">
        <v>857</v>
      </c>
      <c r="B870" t="str">
        <f>IFERROR(INDEX(DATOS!B:B,MATCH(CHECKLIST!A870,DATOS!BM:BM,0),1),"")</f>
        <v/>
      </c>
      <c r="C870" t="str">
        <f>IFERROR(INDEX(DATOS!I:I,MATCH(CHECKLIST!A870,DATOS!BM:BM,0),1),"")</f>
        <v/>
      </c>
      <c r="D870" t="str">
        <f>IFERROR(INDEX(DATOS!R:R,MATCH(CHECKLIST!E870,DATOS!F:F,0),1),"")</f>
        <v/>
      </c>
      <c r="E870" s="17" t="str">
        <f>IFERROR(INDEX(DATOS!F:F,MATCH(CHECKLIST!A870,DATOS!BM:BM,0),1),"")</f>
        <v/>
      </c>
      <c r="F870" s="14" t="str">
        <f t="shared" si="42"/>
        <v/>
      </c>
      <c r="G870" s="18" t="str">
        <f>IF(IFERROR(FIND(G$13,INDEX(DATOS!BS:BS,MATCH(CHECKLIST!B870,DATOS!B:B,0),1),1),"")="",IF(IFERROR(FIND("FINADO",INDEX(DATOS!BS:BS,MATCH(CHECKLIST!B870,DATOS!B:B,0),1),1),"")="",IF(IFERROR(FIND("BAJA",INDEX(DATOS!BS:BS,MATCH(CHECKLIST!B870,DATOS!B:B,0),1),1),"")="",IF(IFERROR(FIND("FECHA PEUA",INDEX(DATOS!BS:BS,MATCH(CHECKLIST!B870,DATOS!B:B,0),1),1),"")="",IF(IFERROR(FIND("FIRMA",INDEX(DATOS!BS:BS,MATCH(CHECKLIST!B870,DATOS!B:B,0),1),1),"")="","","FIRMA"),"PEUA"),"BAJA"),"FINADO"),"X")</f>
        <v/>
      </c>
      <c r="H870" s="18" t="str">
        <f>IF(IFERROR(FIND(H$13,INDEX(DATOS!BS:BS,MATCH(CHECKLIST!B870,DATOS!B:B,0),1),1),"")="",IF(IFERROR(FIND("VENCIDA",INDEX(DATOS!AC:AC,MATCH(CHECKLIST!B870,DATOS!B:B,0),1),1),"")="","","VENCIDO"),"X")</f>
        <v/>
      </c>
      <c r="I870" s="18" t="str">
        <f>IF(IFERROR(FIND(I$13,INDEX(DATOS!BS:BS,MATCH(CHECKLIST!B870,DATOS!B:B,0),1),1),"")="","","X")</f>
        <v/>
      </c>
      <c r="J870" s="18" t="str">
        <f>IF(IFERROR(FIND(J$13,INDEX(DATOS!BS:BS,MATCH(CHECKLIST!B870,DATOS!B:B,0),1),1),"")="","","X")</f>
        <v/>
      </c>
      <c r="K870" s="18" t="str">
        <f>IF(IFERROR(FIND(K$13,INDEX(DATOS!BS:BS,MATCH(CHECKLIST!B870,DATOS!B:B,0),1),1),"")="","","X")</f>
        <v/>
      </c>
      <c r="L870" s="18" t="str">
        <f>IF(IFERROR(FIND(L$13,INDEX(DATOS!BS:BS,MATCH(CHECKLIST!B870,DATOS!B:B,0),1),1),"")="","","X")</f>
        <v/>
      </c>
      <c r="M870" s="18" t="str">
        <f>IF(IFERROR(FIND(M$13,INDEX(DATOS!BS:BS,MATCH(CHECKLIST!B870,DATOS!B:B,0),1),1),"")="","","X")</f>
        <v/>
      </c>
      <c r="N870" s="50" t="str">
        <f ca="1">IFERROR(IF(INDEX(DATOS!K:K,MATCH(CHECKLIST!B870,DATOS!B:B,0),1)="","X",IF(INDEX(DATOS!K:K,MATCH(CHECKLIST!B870,DATOS!B:B,0),1)&gt;YEAR(TODAY())-1,"","VENCIDA")),"")</f>
        <v/>
      </c>
      <c r="P870" s="18" t="str">
        <f>IF(B870="","",IF(IFERROR(FIND(P$13,INDEX(DATOS!BS:BS,MATCH(CHECKLIST!B870,DATOS!B:B,0),1),1),"")="","","X"))</f>
        <v/>
      </c>
      <c r="Q870" s="18" t="str">
        <f>IF(B870="","",IF(IFERROR(FIND(Q$13,INDEX(DATOS!BS:BS,MATCH(CHECKLIST!B870,DATOS!B:B,0),1),1),"")="","","X"))</f>
        <v/>
      </c>
      <c r="S870">
        <f t="shared" si="45"/>
        <v>0</v>
      </c>
      <c r="U870" t="str">
        <f t="shared" si="43"/>
        <v/>
      </c>
      <c r="V870" t="str">
        <f t="shared" si="44"/>
        <v/>
      </c>
    </row>
    <row r="871" spans="1:22" x14ac:dyDescent="0.25">
      <c r="A871" s="13">
        <v>858</v>
      </c>
      <c r="B871" t="str">
        <f>IFERROR(INDEX(DATOS!B:B,MATCH(CHECKLIST!A871,DATOS!BM:BM,0),1),"")</f>
        <v/>
      </c>
      <c r="C871" t="str">
        <f>IFERROR(INDEX(DATOS!I:I,MATCH(CHECKLIST!A871,DATOS!BM:BM,0),1),"")</f>
        <v/>
      </c>
      <c r="D871" t="str">
        <f>IFERROR(INDEX(DATOS!R:R,MATCH(CHECKLIST!E871,DATOS!F:F,0),1),"")</f>
        <v/>
      </c>
      <c r="E871" s="17" t="str">
        <f>IFERROR(INDEX(DATOS!F:F,MATCH(CHECKLIST!A871,DATOS!BM:BM,0),1),"")</f>
        <v/>
      </c>
      <c r="F871" s="14" t="str">
        <f t="shared" si="42"/>
        <v/>
      </c>
      <c r="G871" s="18" t="str">
        <f>IF(IFERROR(FIND(G$13,INDEX(DATOS!BS:BS,MATCH(CHECKLIST!B871,DATOS!B:B,0),1),1),"")="",IF(IFERROR(FIND("FINADO",INDEX(DATOS!BS:BS,MATCH(CHECKLIST!B871,DATOS!B:B,0),1),1),"")="",IF(IFERROR(FIND("BAJA",INDEX(DATOS!BS:BS,MATCH(CHECKLIST!B871,DATOS!B:B,0),1),1),"")="",IF(IFERROR(FIND("FECHA PEUA",INDEX(DATOS!BS:BS,MATCH(CHECKLIST!B871,DATOS!B:B,0),1),1),"")="",IF(IFERROR(FIND("FIRMA",INDEX(DATOS!BS:BS,MATCH(CHECKLIST!B871,DATOS!B:B,0),1),1),"")="","","FIRMA"),"PEUA"),"BAJA"),"FINADO"),"X")</f>
        <v/>
      </c>
      <c r="H871" s="18" t="str">
        <f>IF(IFERROR(FIND(H$13,INDEX(DATOS!BS:BS,MATCH(CHECKLIST!B871,DATOS!B:B,0),1),1),"")="",IF(IFERROR(FIND("VENCIDA",INDEX(DATOS!AC:AC,MATCH(CHECKLIST!B871,DATOS!B:B,0),1),1),"")="","","VENCIDO"),"X")</f>
        <v/>
      </c>
      <c r="I871" s="18" t="str">
        <f>IF(IFERROR(FIND(I$13,INDEX(DATOS!BS:BS,MATCH(CHECKLIST!B871,DATOS!B:B,0),1),1),"")="","","X")</f>
        <v/>
      </c>
      <c r="J871" s="18" t="str">
        <f>IF(IFERROR(FIND(J$13,INDEX(DATOS!BS:BS,MATCH(CHECKLIST!B871,DATOS!B:B,0),1),1),"")="","","X")</f>
        <v/>
      </c>
      <c r="K871" s="18" t="str">
        <f>IF(IFERROR(FIND(K$13,INDEX(DATOS!BS:BS,MATCH(CHECKLIST!B871,DATOS!B:B,0),1),1),"")="","","X")</f>
        <v/>
      </c>
      <c r="L871" s="18" t="str">
        <f>IF(IFERROR(FIND(L$13,INDEX(DATOS!BS:BS,MATCH(CHECKLIST!B871,DATOS!B:B,0),1),1),"")="","","X")</f>
        <v/>
      </c>
      <c r="M871" s="18" t="str">
        <f>IF(IFERROR(FIND(M$13,INDEX(DATOS!BS:BS,MATCH(CHECKLIST!B871,DATOS!B:B,0),1),1),"")="","","X")</f>
        <v/>
      </c>
      <c r="N871" s="50" t="str">
        <f ca="1">IFERROR(IF(INDEX(DATOS!K:K,MATCH(CHECKLIST!B871,DATOS!B:B,0),1)="","X",IF(INDEX(DATOS!K:K,MATCH(CHECKLIST!B871,DATOS!B:B,0),1)&gt;YEAR(TODAY())-1,"","VENCIDA")),"")</f>
        <v/>
      </c>
      <c r="P871" s="18" t="str">
        <f>IF(B871="","",IF(IFERROR(FIND(P$13,INDEX(DATOS!BS:BS,MATCH(CHECKLIST!B871,DATOS!B:B,0),1),1),"")="","","X"))</f>
        <v/>
      </c>
      <c r="Q871" s="18" t="str">
        <f>IF(B871="","",IF(IFERROR(FIND(Q$13,INDEX(DATOS!BS:BS,MATCH(CHECKLIST!B871,DATOS!B:B,0),1),1),"")="","","X"))</f>
        <v/>
      </c>
      <c r="R871" t="str">
        <f>IF(B871="","",1)</f>
        <v/>
      </c>
      <c r="S871" t="str">
        <f t="shared" si="45"/>
        <v/>
      </c>
      <c r="U871" t="str">
        <f t="shared" si="43"/>
        <v/>
      </c>
      <c r="V871" t="str">
        <f t="shared" si="44"/>
        <v/>
      </c>
    </row>
    <row r="872" spans="1:22" x14ac:dyDescent="0.25">
      <c r="A872" s="13">
        <v>859</v>
      </c>
      <c r="B872" t="str">
        <f>IFERROR(INDEX(DATOS!B:B,MATCH(CHECKLIST!A872,DATOS!BM:BM,0),1),"")</f>
        <v/>
      </c>
      <c r="C872" t="str">
        <f>IFERROR(INDEX(DATOS!I:I,MATCH(CHECKLIST!A872,DATOS!BM:BM,0),1),"")</f>
        <v/>
      </c>
      <c r="D872" t="str">
        <f>IFERROR(INDEX(DATOS!R:R,MATCH(CHECKLIST!E872,DATOS!F:F,0),1),"")</f>
        <v/>
      </c>
      <c r="E872" s="17" t="str">
        <f>IFERROR(INDEX(DATOS!F:F,MATCH(CHECKLIST!A872,DATOS!BM:BM,0),1),"")</f>
        <v/>
      </c>
      <c r="F872" s="14" t="str">
        <f t="shared" si="42"/>
        <v/>
      </c>
      <c r="G872" s="18" t="str">
        <f>IF(IFERROR(FIND(G$13,INDEX(DATOS!BS:BS,MATCH(CHECKLIST!B872,DATOS!B:B,0),1),1),"")="",IF(IFERROR(FIND("FINADO",INDEX(DATOS!BS:BS,MATCH(CHECKLIST!B872,DATOS!B:B,0),1),1),"")="",IF(IFERROR(FIND("BAJA",INDEX(DATOS!BS:BS,MATCH(CHECKLIST!B872,DATOS!B:B,0),1),1),"")="",IF(IFERROR(FIND("FECHA PEUA",INDEX(DATOS!BS:BS,MATCH(CHECKLIST!B872,DATOS!B:B,0),1),1),"")="",IF(IFERROR(FIND("FIRMA",INDEX(DATOS!BS:BS,MATCH(CHECKLIST!B872,DATOS!B:B,0),1),1),"")="","","FIRMA"),"PEUA"),"BAJA"),"FINADO"),"X")</f>
        <v/>
      </c>
      <c r="H872" s="18" t="str">
        <f>IF(IFERROR(FIND(H$13,INDEX(DATOS!BS:BS,MATCH(CHECKLIST!B872,DATOS!B:B,0),1),1),"")="",IF(IFERROR(FIND("VENCIDA",INDEX(DATOS!AC:AC,MATCH(CHECKLIST!B872,DATOS!B:B,0),1),1),"")="","","VENCIDO"),"X")</f>
        <v/>
      </c>
      <c r="I872" s="18" t="str">
        <f>IF(IFERROR(FIND(I$13,INDEX(DATOS!BS:BS,MATCH(CHECKLIST!B872,DATOS!B:B,0),1),1),"")="","","X")</f>
        <v/>
      </c>
      <c r="J872" s="18" t="str">
        <f>IF(IFERROR(FIND(J$13,INDEX(DATOS!BS:BS,MATCH(CHECKLIST!B872,DATOS!B:B,0),1),1),"")="","","X")</f>
        <v/>
      </c>
      <c r="K872" s="18" t="str">
        <f>IF(IFERROR(FIND(K$13,INDEX(DATOS!BS:BS,MATCH(CHECKLIST!B872,DATOS!B:B,0),1),1),"")="","","X")</f>
        <v/>
      </c>
      <c r="L872" s="18" t="str">
        <f>IF(IFERROR(FIND(L$13,INDEX(DATOS!BS:BS,MATCH(CHECKLIST!B872,DATOS!B:B,0),1),1),"")="","","X")</f>
        <v/>
      </c>
      <c r="M872" s="18" t="str">
        <f>IF(IFERROR(FIND(M$13,INDEX(DATOS!BS:BS,MATCH(CHECKLIST!B872,DATOS!B:B,0),1),1),"")="","","X")</f>
        <v/>
      </c>
      <c r="N872" s="50" t="str">
        <f ca="1">IFERROR(IF(INDEX(DATOS!K:K,MATCH(CHECKLIST!B872,DATOS!B:B,0),1)="","X",IF(INDEX(DATOS!K:K,MATCH(CHECKLIST!B872,DATOS!B:B,0),1)&gt;YEAR(TODAY())-1,"","VENCIDA")),"")</f>
        <v/>
      </c>
      <c r="P872" s="18" t="str">
        <f>IF(B872="","",IF(IFERROR(FIND(P$13,INDEX(DATOS!BS:BS,MATCH(CHECKLIST!B872,DATOS!B:B,0),1),1),"")="","","X"))</f>
        <v/>
      </c>
      <c r="Q872" s="18" t="str">
        <f>IF(B872="","",IF(IFERROR(FIND(Q$13,INDEX(DATOS!BS:BS,MATCH(CHECKLIST!B872,DATOS!B:B,0),1),1),"")="","","X"))</f>
        <v/>
      </c>
      <c r="S872">
        <f t="shared" si="45"/>
        <v>0</v>
      </c>
      <c r="U872" t="str">
        <f t="shared" si="43"/>
        <v/>
      </c>
      <c r="V872" t="str">
        <f t="shared" si="44"/>
        <v/>
      </c>
    </row>
    <row r="873" spans="1:22" x14ac:dyDescent="0.25">
      <c r="A873" s="13">
        <v>860</v>
      </c>
      <c r="B873" t="str">
        <f>IFERROR(INDEX(DATOS!B:B,MATCH(CHECKLIST!A873,DATOS!BM:BM,0),1),"")</f>
        <v/>
      </c>
      <c r="C873" t="str">
        <f>IFERROR(INDEX(DATOS!I:I,MATCH(CHECKLIST!A873,DATOS!BM:BM,0),1),"")</f>
        <v/>
      </c>
      <c r="D873" t="str">
        <f>IFERROR(INDEX(DATOS!R:R,MATCH(CHECKLIST!E873,DATOS!F:F,0),1),"")</f>
        <v/>
      </c>
      <c r="E873" s="17" t="str">
        <f>IFERROR(INDEX(DATOS!F:F,MATCH(CHECKLIST!A873,DATOS!BM:BM,0),1),"")</f>
        <v/>
      </c>
      <c r="F873" s="14" t="str">
        <f t="shared" si="42"/>
        <v/>
      </c>
      <c r="G873" s="18" t="str">
        <f>IF(IFERROR(FIND(G$13,INDEX(DATOS!BS:BS,MATCH(CHECKLIST!B873,DATOS!B:B,0),1),1),"")="",IF(IFERROR(FIND("FINADO",INDEX(DATOS!BS:BS,MATCH(CHECKLIST!B873,DATOS!B:B,0),1),1),"")="",IF(IFERROR(FIND("BAJA",INDEX(DATOS!BS:BS,MATCH(CHECKLIST!B873,DATOS!B:B,0),1),1),"")="",IF(IFERROR(FIND("FECHA PEUA",INDEX(DATOS!BS:BS,MATCH(CHECKLIST!B873,DATOS!B:B,0),1),1),"")="",IF(IFERROR(FIND("FIRMA",INDEX(DATOS!BS:BS,MATCH(CHECKLIST!B873,DATOS!B:B,0),1),1),"")="","","FIRMA"),"PEUA"),"BAJA"),"FINADO"),"X")</f>
        <v/>
      </c>
      <c r="H873" s="18" t="str">
        <f>IF(IFERROR(FIND(H$13,INDEX(DATOS!BS:BS,MATCH(CHECKLIST!B873,DATOS!B:B,0),1),1),"")="",IF(IFERROR(FIND("VENCIDA",INDEX(DATOS!AC:AC,MATCH(CHECKLIST!B873,DATOS!B:B,0),1),1),"")="","","VENCIDO"),"X")</f>
        <v/>
      </c>
      <c r="I873" s="18" t="str">
        <f>IF(IFERROR(FIND(I$13,INDEX(DATOS!BS:BS,MATCH(CHECKLIST!B873,DATOS!B:B,0),1),1),"")="","","X")</f>
        <v/>
      </c>
      <c r="J873" s="18" t="str">
        <f>IF(IFERROR(FIND(J$13,INDEX(DATOS!BS:BS,MATCH(CHECKLIST!B873,DATOS!B:B,0),1),1),"")="","","X")</f>
        <v/>
      </c>
      <c r="K873" s="18" t="str">
        <f>IF(IFERROR(FIND(K$13,INDEX(DATOS!BS:BS,MATCH(CHECKLIST!B873,DATOS!B:B,0),1),1),"")="","","X")</f>
        <v/>
      </c>
      <c r="L873" s="18" t="str">
        <f>IF(IFERROR(FIND(L$13,INDEX(DATOS!BS:BS,MATCH(CHECKLIST!B873,DATOS!B:B,0),1),1),"")="","","X")</f>
        <v/>
      </c>
      <c r="M873" s="18" t="str">
        <f>IF(IFERROR(FIND(M$13,INDEX(DATOS!BS:BS,MATCH(CHECKLIST!B873,DATOS!B:B,0),1),1),"")="","","X")</f>
        <v/>
      </c>
      <c r="N873" s="50" t="str">
        <f ca="1">IFERROR(IF(INDEX(DATOS!K:K,MATCH(CHECKLIST!B873,DATOS!B:B,0),1)="","X",IF(INDEX(DATOS!K:K,MATCH(CHECKLIST!B873,DATOS!B:B,0),1)&gt;YEAR(TODAY())-1,"","VENCIDA")),"")</f>
        <v/>
      </c>
      <c r="P873" s="18" t="str">
        <f>IF(B873="","",IF(IFERROR(FIND(P$13,INDEX(DATOS!BS:BS,MATCH(CHECKLIST!B873,DATOS!B:B,0),1),1),"")="","","X"))</f>
        <v/>
      </c>
      <c r="Q873" s="18" t="str">
        <f>IF(B873="","",IF(IFERROR(FIND(Q$13,INDEX(DATOS!BS:BS,MATCH(CHECKLIST!B873,DATOS!B:B,0),1),1),"")="","","X"))</f>
        <v/>
      </c>
      <c r="R873" t="str">
        <f>IF(B873="","",1)</f>
        <v/>
      </c>
      <c r="S873" t="str">
        <f t="shared" si="45"/>
        <v/>
      </c>
      <c r="U873" t="str">
        <f t="shared" si="43"/>
        <v/>
      </c>
      <c r="V873" t="str">
        <f t="shared" si="44"/>
        <v/>
      </c>
    </row>
    <row r="874" spans="1:22" x14ac:dyDescent="0.25">
      <c r="A874" s="13">
        <v>861</v>
      </c>
      <c r="B874" t="str">
        <f>IFERROR(INDEX(DATOS!B:B,MATCH(CHECKLIST!A874,DATOS!BM:BM,0),1),"")</f>
        <v/>
      </c>
      <c r="C874" t="str">
        <f>IFERROR(INDEX(DATOS!I:I,MATCH(CHECKLIST!A874,DATOS!BM:BM,0),1),"")</f>
        <v/>
      </c>
      <c r="D874" t="str">
        <f>IFERROR(INDEX(DATOS!R:R,MATCH(CHECKLIST!E874,DATOS!F:F,0),1),"")</f>
        <v/>
      </c>
      <c r="E874" s="17" t="str">
        <f>IFERROR(INDEX(DATOS!F:F,MATCH(CHECKLIST!A874,DATOS!BM:BM,0),1),"")</f>
        <v/>
      </c>
      <c r="F874" s="14" t="str">
        <f t="shared" si="42"/>
        <v/>
      </c>
      <c r="G874" s="18" t="str">
        <f>IF(IFERROR(FIND(G$13,INDEX(DATOS!BS:BS,MATCH(CHECKLIST!B874,DATOS!B:B,0),1),1),"")="",IF(IFERROR(FIND("FINADO",INDEX(DATOS!BS:BS,MATCH(CHECKLIST!B874,DATOS!B:B,0),1),1),"")="",IF(IFERROR(FIND("BAJA",INDEX(DATOS!BS:BS,MATCH(CHECKLIST!B874,DATOS!B:B,0),1),1),"")="",IF(IFERROR(FIND("FECHA PEUA",INDEX(DATOS!BS:BS,MATCH(CHECKLIST!B874,DATOS!B:B,0),1),1),"")="",IF(IFERROR(FIND("FIRMA",INDEX(DATOS!BS:BS,MATCH(CHECKLIST!B874,DATOS!B:B,0),1),1),"")="","","FIRMA"),"PEUA"),"BAJA"),"FINADO"),"X")</f>
        <v/>
      </c>
      <c r="H874" s="18" t="str">
        <f>IF(IFERROR(FIND(H$13,INDEX(DATOS!BS:BS,MATCH(CHECKLIST!B874,DATOS!B:B,0),1),1),"")="",IF(IFERROR(FIND("VENCIDA",INDEX(DATOS!AC:AC,MATCH(CHECKLIST!B874,DATOS!B:B,0),1),1),"")="","","VENCIDO"),"X")</f>
        <v/>
      </c>
      <c r="I874" s="18" t="str">
        <f>IF(IFERROR(FIND(I$13,INDEX(DATOS!BS:BS,MATCH(CHECKLIST!B874,DATOS!B:B,0),1),1),"")="","","X")</f>
        <v/>
      </c>
      <c r="J874" s="18" t="str">
        <f>IF(IFERROR(FIND(J$13,INDEX(DATOS!BS:BS,MATCH(CHECKLIST!B874,DATOS!B:B,0),1),1),"")="","","X")</f>
        <v/>
      </c>
      <c r="K874" s="18" t="str">
        <f>IF(IFERROR(FIND(K$13,INDEX(DATOS!BS:BS,MATCH(CHECKLIST!B874,DATOS!B:B,0),1),1),"")="","","X")</f>
        <v/>
      </c>
      <c r="L874" s="18" t="str">
        <f>IF(IFERROR(FIND(L$13,INDEX(DATOS!BS:BS,MATCH(CHECKLIST!B874,DATOS!B:B,0),1),1),"")="","","X")</f>
        <v/>
      </c>
      <c r="M874" s="18" t="str">
        <f>IF(IFERROR(FIND(M$13,INDEX(DATOS!BS:BS,MATCH(CHECKLIST!B874,DATOS!B:B,0),1),1),"")="","","X")</f>
        <v/>
      </c>
      <c r="N874" s="50" t="str">
        <f ca="1">IFERROR(IF(INDEX(DATOS!K:K,MATCH(CHECKLIST!B874,DATOS!B:B,0),1)="","X",IF(INDEX(DATOS!K:K,MATCH(CHECKLIST!B874,DATOS!B:B,0),1)&gt;YEAR(TODAY())-1,"","VENCIDA")),"")</f>
        <v/>
      </c>
      <c r="P874" s="18" t="str">
        <f>IF(B874="","",IF(IFERROR(FIND(P$13,INDEX(DATOS!BS:BS,MATCH(CHECKLIST!B874,DATOS!B:B,0),1),1),"")="","","X"))</f>
        <v/>
      </c>
      <c r="Q874" s="18" t="str">
        <f>IF(B874="","",IF(IFERROR(FIND(Q$13,INDEX(DATOS!BS:BS,MATCH(CHECKLIST!B874,DATOS!B:B,0),1),1),"")="","","X"))</f>
        <v/>
      </c>
      <c r="S874">
        <f t="shared" si="45"/>
        <v>0</v>
      </c>
      <c r="U874" t="str">
        <f t="shared" si="43"/>
        <v/>
      </c>
      <c r="V874" t="str">
        <f t="shared" si="44"/>
        <v/>
      </c>
    </row>
    <row r="875" spans="1:22" x14ac:dyDescent="0.25">
      <c r="A875" s="13">
        <v>862</v>
      </c>
      <c r="B875" t="str">
        <f>IFERROR(INDEX(DATOS!B:B,MATCH(CHECKLIST!A875,DATOS!BM:BM,0),1),"")</f>
        <v/>
      </c>
      <c r="C875" t="str">
        <f>IFERROR(INDEX(DATOS!I:I,MATCH(CHECKLIST!A875,DATOS!BM:BM,0),1),"")</f>
        <v/>
      </c>
      <c r="D875" t="str">
        <f>IFERROR(INDEX(DATOS!R:R,MATCH(CHECKLIST!E875,DATOS!F:F,0),1),"")</f>
        <v/>
      </c>
      <c r="E875" s="17" t="str">
        <f>IFERROR(INDEX(DATOS!F:F,MATCH(CHECKLIST!A875,DATOS!BM:BM,0),1),"")</f>
        <v/>
      </c>
      <c r="F875" s="14" t="str">
        <f t="shared" si="42"/>
        <v/>
      </c>
      <c r="G875" s="18" t="str">
        <f>IF(IFERROR(FIND(G$13,INDEX(DATOS!BS:BS,MATCH(CHECKLIST!B875,DATOS!B:B,0),1),1),"")="",IF(IFERROR(FIND("FINADO",INDEX(DATOS!BS:BS,MATCH(CHECKLIST!B875,DATOS!B:B,0),1),1),"")="",IF(IFERROR(FIND("BAJA",INDEX(DATOS!BS:BS,MATCH(CHECKLIST!B875,DATOS!B:B,0),1),1),"")="",IF(IFERROR(FIND("FECHA PEUA",INDEX(DATOS!BS:BS,MATCH(CHECKLIST!B875,DATOS!B:B,0),1),1),"")="",IF(IFERROR(FIND("FIRMA",INDEX(DATOS!BS:BS,MATCH(CHECKLIST!B875,DATOS!B:B,0),1),1),"")="","","FIRMA"),"PEUA"),"BAJA"),"FINADO"),"X")</f>
        <v/>
      </c>
      <c r="H875" s="18" t="str">
        <f>IF(IFERROR(FIND(H$13,INDEX(DATOS!BS:BS,MATCH(CHECKLIST!B875,DATOS!B:B,0),1),1),"")="",IF(IFERROR(FIND("VENCIDA",INDEX(DATOS!AC:AC,MATCH(CHECKLIST!B875,DATOS!B:B,0),1),1),"")="","","VENCIDO"),"X")</f>
        <v/>
      </c>
      <c r="I875" s="18" t="str">
        <f>IF(IFERROR(FIND(I$13,INDEX(DATOS!BS:BS,MATCH(CHECKLIST!B875,DATOS!B:B,0),1),1),"")="","","X")</f>
        <v/>
      </c>
      <c r="J875" s="18" t="str">
        <f>IF(IFERROR(FIND(J$13,INDEX(DATOS!BS:BS,MATCH(CHECKLIST!B875,DATOS!B:B,0),1),1),"")="","","X")</f>
        <v/>
      </c>
      <c r="K875" s="18" t="str">
        <f>IF(IFERROR(FIND(K$13,INDEX(DATOS!BS:BS,MATCH(CHECKLIST!B875,DATOS!B:B,0),1),1),"")="","","X")</f>
        <v/>
      </c>
      <c r="L875" s="18" t="str">
        <f>IF(IFERROR(FIND(L$13,INDEX(DATOS!BS:BS,MATCH(CHECKLIST!B875,DATOS!B:B,0),1),1),"")="","","X")</f>
        <v/>
      </c>
      <c r="M875" s="18" t="str">
        <f>IF(IFERROR(FIND(M$13,INDEX(DATOS!BS:BS,MATCH(CHECKLIST!B875,DATOS!B:B,0),1),1),"")="","","X")</f>
        <v/>
      </c>
      <c r="N875" s="50" t="str">
        <f ca="1">IFERROR(IF(INDEX(DATOS!K:K,MATCH(CHECKLIST!B875,DATOS!B:B,0),1)="","X",IF(INDEX(DATOS!K:K,MATCH(CHECKLIST!B875,DATOS!B:B,0),1)&gt;YEAR(TODAY())-1,"","VENCIDA")),"")</f>
        <v/>
      </c>
      <c r="P875" s="18" t="str">
        <f>IF(B875="","",IF(IFERROR(FIND(P$13,INDEX(DATOS!BS:BS,MATCH(CHECKLIST!B875,DATOS!B:B,0),1),1),"")="","","X"))</f>
        <v/>
      </c>
      <c r="Q875" s="18" t="str">
        <f>IF(B875="","",IF(IFERROR(FIND(Q$13,INDEX(DATOS!BS:BS,MATCH(CHECKLIST!B875,DATOS!B:B,0),1),1),"")="","","X"))</f>
        <v/>
      </c>
      <c r="R875" t="str">
        <f>IF(B875="","",1)</f>
        <v/>
      </c>
      <c r="S875" t="str">
        <f t="shared" si="45"/>
        <v/>
      </c>
      <c r="U875" t="str">
        <f t="shared" si="43"/>
        <v/>
      </c>
      <c r="V875" t="str">
        <f t="shared" si="44"/>
        <v/>
      </c>
    </row>
    <row r="876" spans="1:22" x14ac:dyDescent="0.25">
      <c r="A876" s="13">
        <v>863</v>
      </c>
      <c r="B876" t="str">
        <f>IFERROR(INDEX(DATOS!B:B,MATCH(CHECKLIST!A876,DATOS!BM:BM,0),1),"")</f>
        <v/>
      </c>
      <c r="C876" t="str">
        <f>IFERROR(INDEX(DATOS!I:I,MATCH(CHECKLIST!A876,DATOS!BM:BM,0),1),"")</f>
        <v/>
      </c>
      <c r="D876" t="str">
        <f>IFERROR(INDEX(DATOS!R:R,MATCH(CHECKLIST!E876,DATOS!F:F,0),1),"")</f>
        <v/>
      </c>
      <c r="E876" s="17" t="str">
        <f>IFERROR(INDEX(DATOS!F:F,MATCH(CHECKLIST!A876,DATOS!BM:BM,0),1),"")</f>
        <v/>
      </c>
      <c r="F876" s="14" t="str">
        <f t="shared" si="42"/>
        <v/>
      </c>
      <c r="G876" s="18" t="str">
        <f>IF(IFERROR(FIND(G$13,INDEX(DATOS!BS:BS,MATCH(CHECKLIST!B876,DATOS!B:B,0),1),1),"")="",IF(IFERROR(FIND("FINADO",INDEX(DATOS!BS:BS,MATCH(CHECKLIST!B876,DATOS!B:B,0),1),1),"")="",IF(IFERROR(FIND("BAJA",INDEX(DATOS!BS:BS,MATCH(CHECKLIST!B876,DATOS!B:B,0),1),1),"")="",IF(IFERROR(FIND("FECHA PEUA",INDEX(DATOS!BS:BS,MATCH(CHECKLIST!B876,DATOS!B:B,0),1),1),"")="",IF(IFERROR(FIND("FIRMA",INDEX(DATOS!BS:BS,MATCH(CHECKLIST!B876,DATOS!B:B,0),1),1),"")="","","FIRMA"),"PEUA"),"BAJA"),"FINADO"),"X")</f>
        <v/>
      </c>
      <c r="H876" s="18" t="str">
        <f>IF(IFERROR(FIND(H$13,INDEX(DATOS!BS:BS,MATCH(CHECKLIST!B876,DATOS!B:B,0),1),1),"")="",IF(IFERROR(FIND("VENCIDA",INDEX(DATOS!AC:AC,MATCH(CHECKLIST!B876,DATOS!B:B,0),1),1),"")="","","VENCIDO"),"X")</f>
        <v/>
      </c>
      <c r="I876" s="18" t="str">
        <f>IF(IFERROR(FIND(I$13,INDEX(DATOS!BS:BS,MATCH(CHECKLIST!B876,DATOS!B:B,0),1),1),"")="","","X")</f>
        <v/>
      </c>
      <c r="J876" s="18" t="str">
        <f>IF(IFERROR(FIND(J$13,INDEX(DATOS!BS:BS,MATCH(CHECKLIST!B876,DATOS!B:B,0),1),1),"")="","","X")</f>
        <v/>
      </c>
      <c r="K876" s="18" t="str">
        <f>IF(IFERROR(FIND(K$13,INDEX(DATOS!BS:BS,MATCH(CHECKLIST!B876,DATOS!B:B,0),1),1),"")="","","X")</f>
        <v/>
      </c>
      <c r="L876" s="18" t="str">
        <f>IF(IFERROR(FIND(L$13,INDEX(DATOS!BS:BS,MATCH(CHECKLIST!B876,DATOS!B:B,0),1),1),"")="","","X")</f>
        <v/>
      </c>
      <c r="M876" s="18" t="str">
        <f>IF(IFERROR(FIND(M$13,INDEX(DATOS!BS:BS,MATCH(CHECKLIST!B876,DATOS!B:B,0),1),1),"")="","","X")</f>
        <v/>
      </c>
      <c r="N876" s="50" t="str">
        <f ca="1">IFERROR(IF(INDEX(DATOS!K:K,MATCH(CHECKLIST!B876,DATOS!B:B,0),1)="","X",IF(INDEX(DATOS!K:K,MATCH(CHECKLIST!B876,DATOS!B:B,0),1)&gt;YEAR(TODAY())-1,"","VENCIDA")),"")</f>
        <v/>
      </c>
      <c r="P876" s="18" t="str">
        <f>IF(B876="","",IF(IFERROR(FIND(P$13,INDEX(DATOS!BS:BS,MATCH(CHECKLIST!B876,DATOS!B:B,0),1),1),"")="","","X"))</f>
        <v/>
      </c>
      <c r="Q876" s="18" t="str">
        <f>IF(B876="","",IF(IFERROR(FIND(Q$13,INDEX(DATOS!BS:BS,MATCH(CHECKLIST!B876,DATOS!B:B,0),1),1),"")="","","X"))</f>
        <v/>
      </c>
      <c r="S876">
        <f t="shared" si="45"/>
        <v>0</v>
      </c>
      <c r="U876" t="str">
        <f t="shared" si="43"/>
        <v/>
      </c>
      <c r="V876" t="str">
        <f t="shared" si="44"/>
        <v/>
      </c>
    </row>
    <row r="877" spans="1:22" x14ac:dyDescent="0.25">
      <c r="A877" s="13">
        <v>864</v>
      </c>
      <c r="B877" t="str">
        <f>IFERROR(INDEX(DATOS!B:B,MATCH(CHECKLIST!A877,DATOS!BM:BM,0),1),"")</f>
        <v/>
      </c>
      <c r="C877" t="str">
        <f>IFERROR(INDEX(DATOS!I:I,MATCH(CHECKLIST!A877,DATOS!BM:BM,0),1),"")</f>
        <v/>
      </c>
      <c r="D877" t="str">
        <f>IFERROR(INDEX(DATOS!R:R,MATCH(CHECKLIST!E877,DATOS!F:F,0),1),"")</f>
        <v/>
      </c>
      <c r="E877" s="17" t="str">
        <f>IFERROR(INDEX(DATOS!F:F,MATCH(CHECKLIST!A877,DATOS!BM:BM,0),1),"")</f>
        <v/>
      </c>
      <c r="F877" s="14" t="str">
        <f t="shared" si="42"/>
        <v/>
      </c>
      <c r="G877" s="18" t="str">
        <f>IF(IFERROR(FIND(G$13,INDEX(DATOS!BS:BS,MATCH(CHECKLIST!B877,DATOS!B:B,0),1),1),"")="",IF(IFERROR(FIND("FINADO",INDEX(DATOS!BS:BS,MATCH(CHECKLIST!B877,DATOS!B:B,0),1),1),"")="",IF(IFERROR(FIND("BAJA",INDEX(DATOS!BS:BS,MATCH(CHECKLIST!B877,DATOS!B:B,0),1),1),"")="",IF(IFERROR(FIND("FECHA PEUA",INDEX(DATOS!BS:BS,MATCH(CHECKLIST!B877,DATOS!B:B,0),1),1),"")="",IF(IFERROR(FIND("FIRMA",INDEX(DATOS!BS:BS,MATCH(CHECKLIST!B877,DATOS!B:B,0),1),1),"")="","","FIRMA"),"PEUA"),"BAJA"),"FINADO"),"X")</f>
        <v/>
      </c>
      <c r="H877" s="18" t="str">
        <f>IF(IFERROR(FIND(H$13,INDEX(DATOS!BS:BS,MATCH(CHECKLIST!B877,DATOS!B:B,0),1),1),"")="",IF(IFERROR(FIND("VENCIDA",INDEX(DATOS!AC:AC,MATCH(CHECKLIST!B877,DATOS!B:B,0),1),1),"")="","","VENCIDO"),"X")</f>
        <v/>
      </c>
      <c r="I877" s="18" t="str">
        <f>IF(IFERROR(FIND(I$13,INDEX(DATOS!BS:BS,MATCH(CHECKLIST!B877,DATOS!B:B,0),1),1),"")="","","X")</f>
        <v/>
      </c>
      <c r="J877" s="18" t="str">
        <f>IF(IFERROR(FIND(J$13,INDEX(DATOS!BS:BS,MATCH(CHECKLIST!B877,DATOS!B:B,0),1),1),"")="","","X")</f>
        <v/>
      </c>
      <c r="K877" s="18" t="str">
        <f>IF(IFERROR(FIND(K$13,INDEX(DATOS!BS:BS,MATCH(CHECKLIST!B877,DATOS!B:B,0),1),1),"")="","","X")</f>
        <v/>
      </c>
      <c r="L877" s="18" t="str">
        <f>IF(IFERROR(FIND(L$13,INDEX(DATOS!BS:BS,MATCH(CHECKLIST!B877,DATOS!B:B,0),1),1),"")="","","X")</f>
        <v/>
      </c>
      <c r="M877" s="18" t="str">
        <f>IF(IFERROR(FIND(M$13,INDEX(DATOS!BS:BS,MATCH(CHECKLIST!B877,DATOS!B:B,0),1),1),"")="","","X")</f>
        <v/>
      </c>
      <c r="N877" s="50" t="str">
        <f ca="1">IFERROR(IF(INDEX(DATOS!K:K,MATCH(CHECKLIST!B877,DATOS!B:B,0),1)="","X",IF(INDEX(DATOS!K:K,MATCH(CHECKLIST!B877,DATOS!B:B,0),1)&gt;YEAR(TODAY())-1,"","VENCIDA")),"")</f>
        <v/>
      </c>
      <c r="P877" s="18" t="str">
        <f>IF(B877="","",IF(IFERROR(FIND(P$13,INDEX(DATOS!BS:BS,MATCH(CHECKLIST!B877,DATOS!B:B,0),1),1),"")="","","X"))</f>
        <v/>
      </c>
      <c r="Q877" s="18" t="str">
        <f>IF(B877="","",IF(IFERROR(FIND(Q$13,INDEX(DATOS!BS:BS,MATCH(CHECKLIST!B877,DATOS!B:B,0),1),1),"")="","","X"))</f>
        <v/>
      </c>
      <c r="R877" t="str">
        <f>IF(B877="","",1)</f>
        <v/>
      </c>
      <c r="S877" t="str">
        <f t="shared" si="45"/>
        <v/>
      </c>
      <c r="U877" t="str">
        <f t="shared" si="43"/>
        <v/>
      </c>
      <c r="V877" t="str">
        <f t="shared" si="44"/>
        <v/>
      </c>
    </row>
    <row r="878" spans="1:22" x14ac:dyDescent="0.25">
      <c r="A878" s="13">
        <v>865</v>
      </c>
      <c r="B878" t="str">
        <f>IFERROR(INDEX(DATOS!B:B,MATCH(CHECKLIST!A878,DATOS!BM:BM,0),1),"")</f>
        <v/>
      </c>
      <c r="C878" t="str">
        <f>IFERROR(INDEX(DATOS!I:I,MATCH(CHECKLIST!A878,DATOS!BM:BM,0),1),"")</f>
        <v/>
      </c>
      <c r="D878" t="str">
        <f>IFERROR(INDEX(DATOS!R:R,MATCH(CHECKLIST!E878,DATOS!F:F,0),1),"")</f>
        <v/>
      </c>
      <c r="E878" s="17" t="str">
        <f>IFERROR(INDEX(DATOS!F:F,MATCH(CHECKLIST!A878,DATOS!BM:BM,0),1),"")</f>
        <v/>
      </c>
      <c r="F878" s="14" t="str">
        <f t="shared" si="42"/>
        <v/>
      </c>
      <c r="G878" s="18" t="str">
        <f>IF(IFERROR(FIND(G$13,INDEX(DATOS!BS:BS,MATCH(CHECKLIST!B878,DATOS!B:B,0),1),1),"")="",IF(IFERROR(FIND("FINADO",INDEX(DATOS!BS:BS,MATCH(CHECKLIST!B878,DATOS!B:B,0),1),1),"")="",IF(IFERROR(FIND("BAJA",INDEX(DATOS!BS:BS,MATCH(CHECKLIST!B878,DATOS!B:B,0),1),1),"")="",IF(IFERROR(FIND("FECHA PEUA",INDEX(DATOS!BS:BS,MATCH(CHECKLIST!B878,DATOS!B:B,0),1),1),"")="",IF(IFERROR(FIND("FIRMA",INDEX(DATOS!BS:BS,MATCH(CHECKLIST!B878,DATOS!B:B,0),1),1),"")="","","FIRMA"),"PEUA"),"BAJA"),"FINADO"),"X")</f>
        <v/>
      </c>
      <c r="H878" s="18" t="str">
        <f>IF(IFERROR(FIND(H$13,INDEX(DATOS!BS:BS,MATCH(CHECKLIST!B878,DATOS!B:B,0),1),1),"")="",IF(IFERROR(FIND("VENCIDA",INDEX(DATOS!AC:AC,MATCH(CHECKLIST!B878,DATOS!B:B,0),1),1),"")="","","VENCIDO"),"X")</f>
        <v/>
      </c>
      <c r="I878" s="18" t="str">
        <f>IF(IFERROR(FIND(I$13,INDEX(DATOS!BS:BS,MATCH(CHECKLIST!B878,DATOS!B:B,0),1),1),"")="","","X")</f>
        <v/>
      </c>
      <c r="J878" s="18" t="str">
        <f>IF(IFERROR(FIND(J$13,INDEX(DATOS!BS:BS,MATCH(CHECKLIST!B878,DATOS!B:B,0),1),1),"")="","","X")</f>
        <v/>
      </c>
      <c r="K878" s="18" t="str">
        <f>IF(IFERROR(FIND(K$13,INDEX(DATOS!BS:BS,MATCH(CHECKLIST!B878,DATOS!B:B,0),1),1),"")="","","X")</f>
        <v/>
      </c>
      <c r="L878" s="18" t="str">
        <f>IF(IFERROR(FIND(L$13,INDEX(DATOS!BS:BS,MATCH(CHECKLIST!B878,DATOS!B:B,0),1),1),"")="","","X")</f>
        <v/>
      </c>
      <c r="M878" s="18" t="str">
        <f>IF(IFERROR(FIND(M$13,INDEX(DATOS!BS:BS,MATCH(CHECKLIST!B878,DATOS!B:B,0),1),1),"")="","","X")</f>
        <v/>
      </c>
      <c r="N878" s="50" t="str">
        <f ca="1">IFERROR(IF(INDEX(DATOS!K:K,MATCH(CHECKLIST!B878,DATOS!B:B,0),1)="","X",IF(INDEX(DATOS!K:K,MATCH(CHECKLIST!B878,DATOS!B:B,0),1)&gt;YEAR(TODAY())-1,"","VENCIDA")),"")</f>
        <v/>
      </c>
      <c r="P878" s="18" t="str">
        <f>IF(B878="","",IF(IFERROR(FIND(P$13,INDEX(DATOS!BS:BS,MATCH(CHECKLIST!B878,DATOS!B:B,0),1),1),"")="","","X"))</f>
        <v/>
      </c>
      <c r="Q878" s="18" t="str">
        <f>IF(B878="","",IF(IFERROR(FIND(Q$13,INDEX(DATOS!BS:BS,MATCH(CHECKLIST!B878,DATOS!B:B,0),1),1),"")="","","X"))</f>
        <v/>
      </c>
      <c r="S878">
        <f t="shared" si="45"/>
        <v>0</v>
      </c>
      <c r="U878" t="str">
        <f t="shared" si="43"/>
        <v/>
      </c>
      <c r="V878" t="str">
        <f t="shared" si="44"/>
        <v/>
      </c>
    </row>
    <row r="879" spans="1:22" x14ac:dyDescent="0.25">
      <c r="A879" s="13">
        <v>866</v>
      </c>
      <c r="B879" t="str">
        <f>IFERROR(INDEX(DATOS!B:B,MATCH(CHECKLIST!A879,DATOS!BM:BM,0),1),"")</f>
        <v/>
      </c>
      <c r="C879" t="str">
        <f>IFERROR(INDEX(DATOS!I:I,MATCH(CHECKLIST!A879,DATOS!BM:BM,0),1),"")</f>
        <v/>
      </c>
      <c r="D879" t="str">
        <f>IFERROR(INDEX(DATOS!R:R,MATCH(CHECKLIST!E879,DATOS!F:F,0),1),"")</f>
        <v/>
      </c>
      <c r="E879" s="17" t="str">
        <f>IFERROR(INDEX(DATOS!F:F,MATCH(CHECKLIST!A879,DATOS!BM:BM,0),1),"")</f>
        <v/>
      </c>
      <c r="F879" s="14" t="str">
        <f t="shared" si="42"/>
        <v/>
      </c>
      <c r="G879" s="18" t="str">
        <f>IF(IFERROR(FIND(G$13,INDEX(DATOS!BS:BS,MATCH(CHECKLIST!B879,DATOS!B:B,0),1),1),"")="",IF(IFERROR(FIND("FINADO",INDEX(DATOS!BS:BS,MATCH(CHECKLIST!B879,DATOS!B:B,0),1),1),"")="",IF(IFERROR(FIND("BAJA",INDEX(DATOS!BS:BS,MATCH(CHECKLIST!B879,DATOS!B:B,0),1),1),"")="",IF(IFERROR(FIND("FECHA PEUA",INDEX(DATOS!BS:BS,MATCH(CHECKLIST!B879,DATOS!B:B,0),1),1),"")="",IF(IFERROR(FIND("FIRMA",INDEX(DATOS!BS:BS,MATCH(CHECKLIST!B879,DATOS!B:B,0),1),1),"")="","","FIRMA"),"PEUA"),"BAJA"),"FINADO"),"X")</f>
        <v/>
      </c>
      <c r="H879" s="18" t="str">
        <f>IF(IFERROR(FIND(H$13,INDEX(DATOS!BS:BS,MATCH(CHECKLIST!B879,DATOS!B:B,0),1),1),"")="",IF(IFERROR(FIND("VENCIDA",INDEX(DATOS!AC:AC,MATCH(CHECKLIST!B879,DATOS!B:B,0),1),1),"")="","","VENCIDO"),"X")</f>
        <v/>
      </c>
      <c r="I879" s="18" t="str">
        <f>IF(IFERROR(FIND(I$13,INDEX(DATOS!BS:BS,MATCH(CHECKLIST!B879,DATOS!B:B,0),1),1),"")="","","X")</f>
        <v/>
      </c>
      <c r="J879" s="18" t="str">
        <f>IF(IFERROR(FIND(J$13,INDEX(DATOS!BS:BS,MATCH(CHECKLIST!B879,DATOS!B:B,0),1),1),"")="","","X")</f>
        <v/>
      </c>
      <c r="K879" s="18" t="str">
        <f>IF(IFERROR(FIND(K$13,INDEX(DATOS!BS:BS,MATCH(CHECKLIST!B879,DATOS!B:B,0),1),1),"")="","","X")</f>
        <v/>
      </c>
      <c r="L879" s="18" t="str">
        <f>IF(IFERROR(FIND(L$13,INDEX(DATOS!BS:BS,MATCH(CHECKLIST!B879,DATOS!B:B,0),1),1),"")="","","X")</f>
        <v/>
      </c>
      <c r="M879" s="18" t="str">
        <f>IF(IFERROR(FIND(M$13,INDEX(DATOS!BS:BS,MATCH(CHECKLIST!B879,DATOS!B:B,0),1),1),"")="","","X")</f>
        <v/>
      </c>
      <c r="N879" s="50" t="str">
        <f ca="1">IFERROR(IF(INDEX(DATOS!K:K,MATCH(CHECKLIST!B879,DATOS!B:B,0),1)="","X",IF(INDEX(DATOS!K:K,MATCH(CHECKLIST!B879,DATOS!B:B,0),1)&gt;YEAR(TODAY())-1,"","VENCIDA")),"")</f>
        <v/>
      </c>
      <c r="P879" s="18" t="str">
        <f>IF(B879="","",IF(IFERROR(FIND(P$13,INDEX(DATOS!BS:BS,MATCH(CHECKLIST!B879,DATOS!B:B,0),1),1),"")="","","X"))</f>
        <v/>
      </c>
      <c r="Q879" s="18" t="str">
        <f>IF(B879="","",IF(IFERROR(FIND(Q$13,INDEX(DATOS!BS:BS,MATCH(CHECKLIST!B879,DATOS!B:B,0),1),1),"")="","","X"))</f>
        <v/>
      </c>
      <c r="R879" t="str">
        <f>IF(B879="","",1)</f>
        <v/>
      </c>
      <c r="S879" t="str">
        <f t="shared" si="45"/>
        <v/>
      </c>
      <c r="U879" t="str">
        <f t="shared" si="43"/>
        <v/>
      </c>
      <c r="V879" t="str">
        <f t="shared" si="44"/>
        <v/>
      </c>
    </row>
    <row r="880" spans="1:22" x14ac:dyDescent="0.25">
      <c r="A880" s="13">
        <v>867</v>
      </c>
      <c r="B880" t="str">
        <f>IFERROR(INDEX(DATOS!B:B,MATCH(CHECKLIST!A880,DATOS!BM:BM,0),1),"")</f>
        <v/>
      </c>
      <c r="C880" t="str">
        <f>IFERROR(INDEX(DATOS!I:I,MATCH(CHECKLIST!A880,DATOS!BM:BM,0),1),"")</f>
        <v/>
      </c>
      <c r="D880" t="str">
        <f>IFERROR(INDEX(DATOS!R:R,MATCH(CHECKLIST!E880,DATOS!F:F,0),1),"")</f>
        <v/>
      </c>
      <c r="E880" s="17" t="str">
        <f>IFERROR(INDEX(DATOS!F:F,MATCH(CHECKLIST!A880,DATOS!BM:BM,0),1),"")</f>
        <v/>
      </c>
      <c r="F880" s="14" t="str">
        <f t="shared" si="42"/>
        <v/>
      </c>
      <c r="G880" s="18" t="str">
        <f>IF(IFERROR(FIND(G$13,INDEX(DATOS!BS:BS,MATCH(CHECKLIST!B880,DATOS!B:B,0),1),1),"")="",IF(IFERROR(FIND("FINADO",INDEX(DATOS!BS:BS,MATCH(CHECKLIST!B880,DATOS!B:B,0),1),1),"")="",IF(IFERROR(FIND("BAJA",INDEX(DATOS!BS:BS,MATCH(CHECKLIST!B880,DATOS!B:B,0),1),1),"")="",IF(IFERROR(FIND("FECHA PEUA",INDEX(DATOS!BS:BS,MATCH(CHECKLIST!B880,DATOS!B:B,0),1),1),"")="",IF(IFERROR(FIND("FIRMA",INDEX(DATOS!BS:BS,MATCH(CHECKLIST!B880,DATOS!B:B,0),1),1),"")="","","FIRMA"),"PEUA"),"BAJA"),"FINADO"),"X")</f>
        <v/>
      </c>
      <c r="H880" s="18" t="str">
        <f>IF(IFERROR(FIND(H$13,INDEX(DATOS!BS:BS,MATCH(CHECKLIST!B880,DATOS!B:B,0),1),1),"")="",IF(IFERROR(FIND("VENCIDA",INDEX(DATOS!AC:AC,MATCH(CHECKLIST!B880,DATOS!B:B,0),1),1),"")="","","VENCIDO"),"X")</f>
        <v/>
      </c>
      <c r="I880" s="18" t="str">
        <f>IF(IFERROR(FIND(I$13,INDEX(DATOS!BS:BS,MATCH(CHECKLIST!B880,DATOS!B:B,0),1),1),"")="","","X")</f>
        <v/>
      </c>
      <c r="J880" s="18" t="str">
        <f>IF(IFERROR(FIND(J$13,INDEX(DATOS!BS:BS,MATCH(CHECKLIST!B880,DATOS!B:B,0),1),1),"")="","","X")</f>
        <v/>
      </c>
      <c r="K880" s="18" t="str">
        <f>IF(IFERROR(FIND(K$13,INDEX(DATOS!BS:BS,MATCH(CHECKLIST!B880,DATOS!B:B,0),1),1),"")="","","X")</f>
        <v/>
      </c>
      <c r="L880" s="18" t="str">
        <f>IF(IFERROR(FIND(L$13,INDEX(DATOS!BS:BS,MATCH(CHECKLIST!B880,DATOS!B:B,0),1),1),"")="","","X")</f>
        <v/>
      </c>
      <c r="M880" s="18" t="str">
        <f>IF(IFERROR(FIND(M$13,INDEX(DATOS!BS:BS,MATCH(CHECKLIST!B880,DATOS!B:B,0),1),1),"")="","","X")</f>
        <v/>
      </c>
      <c r="N880" s="50" t="str">
        <f ca="1">IFERROR(IF(INDEX(DATOS!K:K,MATCH(CHECKLIST!B880,DATOS!B:B,0),1)="","X",IF(INDEX(DATOS!K:K,MATCH(CHECKLIST!B880,DATOS!B:B,0),1)&gt;YEAR(TODAY())-1,"","VENCIDA")),"")</f>
        <v/>
      </c>
      <c r="P880" s="18" t="str">
        <f>IF(B880="","",IF(IFERROR(FIND(P$13,INDEX(DATOS!BS:BS,MATCH(CHECKLIST!B880,DATOS!B:B,0),1),1),"")="","","X"))</f>
        <v/>
      </c>
      <c r="Q880" s="18" t="str">
        <f>IF(B880="","",IF(IFERROR(FIND(Q$13,INDEX(DATOS!BS:BS,MATCH(CHECKLIST!B880,DATOS!B:B,0),1),1),"")="","","X"))</f>
        <v/>
      </c>
      <c r="S880">
        <f t="shared" si="45"/>
        <v>0</v>
      </c>
      <c r="U880" t="str">
        <f t="shared" si="43"/>
        <v/>
      </c>
      <c r="V880" t="str">
        <f t="shared" si="44"/>
        <v/>
      </c>
    </row>
    <row r="881" spans="1:22" x14ac:dyDescent="0.25">
      <c r="A881" s="13">
        <v>868</v>
      </c>
      <c r="B881" t="str">
        <f>IFERROR(INDEX(DATOS!B:B,MATCH(CHECKLIST!A881,DATOS!BM:BM,0),1),"")</f>
        <v/>
      </c>
      <c r="C881" t="str">
        <f>IFERROR(INDEX(DATOS!I:I,MATCH(CHECKLIST!A881,DATOS!BM:BM,0),1),"")</f>
        <v/>
      </c>
      <c r="D881" t="str">
        <f>IFERROR(INDEX(DATOS!R:R,MATCH(CHECKLIST!E881,DATOS!F:F,0),1),"")</f>
        <v/>
      </c>
      <c r="E881" s="17" t="str">
        <f>IFERROR(INDEX(DATOS!F:F,MATCH(CHECKLIST!A881,DATOS!BM:BM,0),1),"")</f>
        <v/>
      </c>
      <c r="F881" s="14" t="str">
        <f t="shared" si="42"/>
        <v/>
      </c>
      <c r="G881" s="18" t="str">
        <f>IF(IFERROR(FIND(G$13,INDEX(DATOS!BS:BS,MATCH(CHECKLIST!B881,DATOS!B:B,0),1),1),"")="",IF(IFERROR(FIND("FINADO",INDEX(DATOS!BS:BS,MATCH(CHECKLIST!B881,DATOS!B:B,0),1),1),"")="",IF(IFERROR(FIND("BAJA",INDEX(DATOS!BS:BS,MATCH(CHECKLIST!B881,DATOS!B:B,0),1),1),"")="",IF(IFERROR(FIND("FECHA PEUA",INDEX(DATOS!BS:BS,MATCH(CHECKLIST!B881,DATOS!B:B,0),1),1),"")="",IF(IFERROR(FIND("FIRMA",INDEX(DATOS!BS:BS,MATCH(CHECKLIST!B881,DATOS!B:B,0),1),1),"")="","","FIRMA"),"PEUA"),"BAJA"),"FINADO"),"X")</f>
        <v/>
      </c>
      <c r="H881" s="18" t="str">
        <f>IF(IFERROR(FIND(H$13,INDEX(DATOS!BS:BS,MATCH(CHECKLIST!B881,DATOS!B:B,0),1),1),"")="",IF(IFERROR(FIND("VENCIDA",INDEX(DATOS!AC:AC,MATCH(CHECKLIST!B881,DATOS!B:B,0),1),1),"")="","","VENCIDO"),"X")</f>
        <v/>
      </c>
      <c r="I881" s="18" t="str">
        <f>IF(IFERROR(FIND(I$13,INDEX(DATOS!BS:BS,MATCH(CHECKLIST!B881,DATOS!B:B,0),1),1),"")="","","X")</f>
        <v/>
      </c>
      <c r="J881" s="18" t="str">
        <f>IF(IFERROR(FIND(J$13,INDEX(DATOS!BS:BS,MATCH(CHECKLIST!B881,DATOS!B:B,0),1),1),"")="","","X")</f>
        <v/>
      </c>
      <c r="K881" s="18" t="str">
        <f>IF(IFERROR(FIND(K$13,INDEX(DATOS!BS:BS,MATCH(CHECKLIST!B881,DATOS!B:B,0),1),1),"")="","","X")</f>
        <v/>
      </c>
      <c r="L881" s="18" t="str">
        <f>IF(IFERROR(FIND(L$13,INDEX(DATOS!BS:BS,MATCH(CHECKLIST!B881,DATOS!B:B,0),1),1),"")="","","X")</f>
        <v/>
      </c>
      <c r="M881" s="18" t="str">
        <f>IF(IFERROR(FIND(M$13,INDEX(DATOS!BS:BS,MATCH(CHECKLIST!B881,DATOS!B:B,0),1),1),"")="","","X")</f>
        <v/>
      </c>
      <c r="N881" s="50" t="str">
        <f ca="1">IFERROR(IF(INDEX(DATOS!K:K,MATCH(CHECKLIST!B881,DATOS!B:B,0),1)="","X",IF(INDEX(DATOS!K:K,MATCH(CHECKLIST!B881,DATOS!B:B,0),1)&gt;YEAR(TODAY())-1,"","VENCIDA")),"")</f>
        <v/>
      </c>
      <c r="P881" s="18" t="str">
        <f>IF(B881="","",IF(IFERROR(FIND(P$13,INDEX(DATOS!BS:BS,MATCH(CHECKLIST!B881,DATOS!B:B,0),1),1),"")="","","X"))</f>
        <v/>
      </c>
      <c r="Q881" s="18" t="str">
        <f>IF(B881="","",IF(IFERROR(FIND(Q$13,INDEX(DATOS!BS:BS,MATCH(CHECKLIST!B881,DATOS!B:B,0),1),1),"")="","","X"))</f>
        <v/>
      </c>
      <c r="R881" t="str">
        <f>IF(B881="","",1)</f>
        <v/>
      </c>
      <c r="S881" t="str">
        <f t="shared" si="45"/>
        <v/>
      </c>
      <c r="U881" t="str">
        <f t="shared" si="43"/>
        <v/>
      </c>
      <c r="V881" t="str">
        <f t="shared" si="44"/>
        <v/>
      </c>
    </row>
    <row r="882" spans="1:22" x14ac:dyDescent="0.25">
      <c r="A882" s="13">
        <v>869</v>
      </c>
      <c r="B882" t="str">
        <f>IFERROR(INDEX(DATOS!B:B,MATCH(CHECKLIST!A882,DATOS!BM:BM,0),1),"")</f>
        <v/>
      </c>
      <c r="C882" t="str">
        <f>IFERROR(INDEX(DATOS!I:I,MATCH(CHECKLIST!A882,DATOS!BM:BM,0),1),"")</f>
        <v/>
      </c>
      <c r="D882" t="str">
        <f>IFERROR(INDEX(DATOS!R:R,MATCH(CHECKLIST!E882,DATOS!F:F,0),1),"")</f>
        <v/>
      </c>
      <c r="E882" s="17" t="str">
        <f>IFERROR(INDEX(DATOS!F:F,MATCH(CHECKLIST!A882,DATOS!BM:BM,0),1),"")</f>
        <v/>
      </c>
      <c r="F882" s="14" t="str">
        <f t="shared" si="42"/>
        <v/>
      </c>
      <c r="G882" s="18" t="str">
        <f>IF(IFERROR(FIND(G$13,INDEX(DATOS!BS:BS,MATCH(CHECKLIST!B882,DATOS!B:B,0),1),1),"")="",IF(IFERROR(FIND("FINADO",INDEX(DATOS!BS:BS,MATCH(CHECKLIST!B882,DATOS!B:B,0),1),1),"")="",IF(IFERROR(FIND("BAJA",INDEX(DATOS!BS:BS,MATCH(CHECKLIST!B882,DATOS!B:B,0),1),1),"")="",IF(IFERROR(FIND("FECHA PEUA",INDEX(DATOS!BS:BS,MATCH(CHECKLIST!B882,DATOS!B:B,0),1),1),"")="",IF(IFERROR(FIND("FIRMA",INDEX(DATOS!BS:BS,MATCH(CHECKLIST!B882,DATOS!B:B,0),1),1),"")="","","FIRMA"),"PEUA"),"BAJA"),"FINADO"),"X")</f>
        <v/>
      </c>
      <c r="H882" s="18" t="str">
        <f>IF(IFERROR(FIND(H$13,INDEX(DATOS!BS:BS,MATCH(CHECKLIST!B882,DATOS!B:B,0),1),1),"")="",IF(IFERROR(FIND("VENCIDA",INDEX(DATOS!AC:AC,MATCH(CHECKLIST!B882,DATOS!B:B,0),1),1),"")="","","VENCIDO"),"X")</f>
        <v/>
      </c>
      <c r="I882" s="18" t="str">
        <f>IF(IFERROR(FIND(I$13,INDEX(DATOS!BS:BS,MATCH(CHECKLIST!B882,DATOS!B:B,0),1),1),"")="","","X")</f>
        <v/>
      </c>
      <c r="J882" s="18" t="str">
        <f>IF(IFERROR(FIND(J$13,INDEX(DATOS!BS:BS,MATCH(CHECKLIST!B882,DATOS!B:B,0),1),1),"")="","","X")</f>
        <v/>
      </c>
      <c r="K882" s="18" t="str">
        <f>IF(IFERROR(FIND(K$13,INDEX(DATOS!BS:BS,MATCH(CHECKLIST!B882,DATOS!B:B,0),1),1),"")="","","X")</f>
        <v/>
      </c>
      <c r="L882" s="18" t="str">
        <f>IF(IFERROR(FIND(L$13,INDEX(DATOS!BS:BS,MATCH(CHECKLIST!B882,DATOS!B:B,0),1),1),"")="","","X")</f>
        <v/>
      </c>
      <c r="M882" s="18" t="str">
        <f>IF(IFERROR(FIND(M$13,INDEX(DATOS!BS:BS,MATCH(CHECKLIST!B882,DATOS!B:B,0),1),1),"")="","","X")</f>
        <v/>
      </c>
      <c r="N882" s="50" t="str">
        <f ca="1">IFERROR(IF(INDEX(DATOS!K:K,MATCH(CHECKLIST!B882,DATOS!B:B,0),1)="","X",IF(INDEX(DATOS!K:K,MATCH(CHECKLIST!B882,DATOS!B:B,0),1)&gt;YEAR(TODAY())-1,"","VENCIDA")),"")</f>
        <v/>
      </c>
      <c r="P882" s="18" t="str">
        <f>IF(B882="","",IF(IFERROR(FIND(P$13,INDEX(DATOS!BS:BS,MATCH(CHECKLIST!B882,DATOS!B:B,0),1),1),"")="","","X"))</f>
        <v/>
      </c>
      <c r="Q882" s="18" t="str">
        <f>IF(B882="","",IF(IFERROR(FIND(Q$13,INDEX(DATOS!BS:BS,MATCH(CHECKLIST!B882,DATOS!B:B,0),1),1),"")="","","X"))</f>
        <v/>
      </c>
      <c r="S882">
        <f t="shared" si="45"/>
        <v>0</v>
      </c>
      <c r="U882" t="str">
        <f t="shared" si="43"/>
        <v/>
      </c>
      <c r="V882" t="str">
        <f t="shared" si="44"/>
        <v/>
      </c>
    </row>
    <row r="883" spans="1:22" x14ac:dyDescent="0.25">
      <c r="A883" s="13">
        <v>870</v>
      </c>
      <c r="B883" t="str">
        <f>IFERROR(INDEX(DATOS!B:B,MATCH(CHECKLIST!A883,DATOS!BM:BM,0),1),"")</f>
        <v/>
      </c>
      <c r="C883" t="str">
        <f>IFERROR(INDEX(DATOS!I:I,MATCH(CHECKLIST!A883,DATOS!BM:BM,0),1),"")</f>
        <v/>
      </c>
      <c r="D883" t="str">
        <f>IFERROR(INDEX(DATOS!R:R,MATCH(CHECKLIST!E883,DATOS!F:F,0),1),"")</f>
        <v/>
      </c>
      <c r="E883" s="17" t="str">
        <f>IFERROR(INDEX(DATOS!F:F,MATCH(CHECKLIST!A883,DATOS!BM:BM,0),1),"")</f>
        <v/>
      </c>
      <c r="F883" s="14" t="str">
        <f t="shared" si="42"/>
        <v/>
      </c>
      <c r="G883" s="18" t="str">
        <f>IF(IFERROR(FIND(G$13,INDEX(DATOS!BS:BS,MATCH(CHECKLIST!B883,DATOS!B:B,0),1),1),"")="",IF(IFERROR(FIND("FINADO",INDEX(DATOS!BS:BS,MATCH(CHECKLIST!B883,DATOS!B:B,0),1),1),"")="",IF(IFERROR(FIND("BAJA",INDEX(DATOS!BS:BS,MATCH(CHECKLIST!B883,DATOS!B:B,0),1),1),"")="",IF(IFERROR(FIND("FECHA PEUA",INDEX(DATOS!BS:BS,MATCH(CHECKLIST!B883,DATOS!B:B,0),1),1),"")="",IF(IFERROR(FIND("FIRMA",INDEX(DATOS!BS:BS,MATCH(CHECKLIST!B883,DATOS!B:B,0),1),1),"")="","","FIRMA"),"PEUA"),"BAJA"),"FINADO"),"X")</f>
        <v/>
      </c>
      <c r="H883" s="18" t="str">
        <f>IF(IFERROR(FIND(H$13,INDEX(DATOS!BS:BS,MATCH(CHECKLIST!B883,DATOS!B:B,0),1),1),"")="",IF(IFERROR(FIND("VENCIDA",INDEX(DATOS!AC:AC,MATCH(CHECKLIST!B883,DATOS!B:B,0),1),1),"")="","","VENCIDO"),"X")</f>
        <v/>
      </c>
      <c r="I883" s="18" t="str">
        <f>IF(IFERROR(FIND(I$13,INDEX(DATOS!BS:BS,MATCH(CHECKLIST!B883,DATOS!B:B,0),1),1),"")="","","X")</f>
        <v/>
      </c>
      <c r="J883" s="18" t="str">
        <f>IF(IFERROR(FIND(J$13,INDEX(DATOS!BS:BS,MATCH(CHECKLIST!B883,DATOS!B:B,0),1),1),"")="","","X")</f>
        <v/>
      </c>
      <c r="K883" s="18" t="str">
        <f>IF(IFERROR(FIND(K$13,INDEX(DATOS!BS:BS,MATCH(CHECKLIST!B883,DATOS!B:B,0),1),1),"")="","","X")</f>
        <v/>
      </c>
      <c r="L883" s="18" t="str">
        <f>IF(IFERROR(FIND(L$13,INDEX(DATOS!BS:BS,MATCH(CHECKLIST!B883,DATOS!B:B,0),1),1),"")="","","X")</f>
        <v/>
      </c>
      <c r="M883" s="18" t="str">
        <f>IF(IFERROR(FIND(M$13,INDEX(DATOS!BS:BS,MATCH(CHECKLIST!B883,DATOS!B:B,0),1),1),"")="","","X")</f>
        <v/>
      </c>
      <c r="N883" s="50" t="str">
        <f ca="1">IFERROR(IF(INDEX(DATOS!K:K,MATCH(CHECKLIST!B883,DATOS!B:B,0),1)="","X",IF(INDEX(DATOS!K:K,MATCH(CHECKLIST!B883,DATOS!B:B,0),1)&gt;YEAR(TODAY())-1,"","VENCIDA")),"")</f>
        <v/>
      </c>
      <c r="P883" s="18" t="str">
        <f>IF(B883="","",IF(IFERROR(FIND(P$13,INDEX(DATOS!BS:BS,MATCH(CHECKLIST!B883,DATOS!B:B,0),1),1),"")="","","X"))</f>
        <v/>
      </c>
      <c r="Q883" s="18" t="str">
        <f>IF(B883="","",IF(IFERROR(FIND(Q$13,INDEX(DATOS!BS:BS,MATCH(CHECKLIST!B883,DATOS!B:B,0),1),1),"")="","","X"))</f>
        <v/>
      </c>
      <c r="R883" t="str">
        <f>IF(B883="","",1)</f>
        <v/>
      </c>
      <c r="S883" t="str">
        <f t="shared" si="45"/>
        <v/>
      </c>
      <c r="U883" t="str">
        <f t="shared" si="43"/>
        <v/>
      </c>
      <c r="V883" t="str">
        <f t="shared" si="44"/>
        <v/>
      </c>
    </row>
    <row r="884" spans="1:22" x14ac:dyDescent="0.25">
      <c r="A884" s="13">
        <v>871</v>
      </c>
      <c r="B884" t="str">
        <f>IFERROR(INDEX(DATOS!B:B,MATCH(CHECKLIST!A884,DATOS!BM:BM,0),1),"")</f>
        <v/>
      </c>
      <c r="C884" t="str">
        <f>IFERROR(INDEX(DATOS!I:I,MATCH(CHECKLIST!A884,DATOS!BM:BM,0),1),"")</f>
        <v/>
      </c>
      <c r="D884" t="str">
        <f>IFERROR(INDEX(DATOS!R:R,MATCH(CHECKLIST!E884,DATOS!F:F,0),1),"")</f>
        <v/>
      </c>
      <c r="E884" s="17" t="str">
        <f>IFERROR(INDEX(DATOS!F:F,MATCH(CHECKLIST!A884,DATOS!BM:BM,0),1),"")</f>
        <v/>
      </c>
      <c r="F884" s="14" t="str">
        <f t="shared" si="42"/>
        <v/>
      </c>
      <c r="G884" s="18" t="str">
        <f>IF(IFERROR(FIND(G$13,INDEX(DATOS!BS:BS,MATCH(CHECKLIST!B884,DATOS!B:B,0),1),1),"")="",IF(IFERROR(FIND("FINADO",INDEX(DATOS!BS:BS,MATCH(CHECKLIST!B884,DATOS!B:B,0),1),1),"")="",IF(IFERROR(FIND("BAJA",INDEX(DATOS!BS:BS,MATCH(CHECKLIST!B884,DATOS!B:B,0),1),1),"")="",IF(IFERROR(FIND("FECHA PEUA",INDEX(DATOS!BS:BS,MATCH(CHECKLIST!B884,DATOS!B:B,0),1),1),"")="",IF(IFERROR(FIND("FIRMA",INDEX(DATOS!BS:BS,MATCH(CHECKLIST!B884,DATOS!B:B,0),1),1),"")="","","FIRMA"),"PEUA"),"BAJA"),"FINADO"),"X")</f>
        <v/>
      </c>
      <c r="H884" s="18" t="str">
        <f>IF(IFERROR(FIND(H$13,INDEX(DATOS!BS:BS,MATCH(CHECKLIST!B884,DATOS!B:B,0),1),1),"")="",IF(IFERROR(FIND("VENCIDA",INDEX(DATOS!AC:AC,MATCH(CHECKLIST!B884,DATOS!B:B,0),1),1),"")="","","VENCIDO"),"X")</f>
        <v/>
      </c>
      <c r="I884" s="18" t="str">
        <f>IF(IFERROR(FIND(I$13,INDEX(DATOS!BS:BS,MATCH(CHECKLIST!B884,DATOS!B:B,0),1),1),"")="","","X")</f>
        <v/>
      </c>
      <c r="J884" s="18" t="str">
        <f>IF(IFERROR(FIND(J$13,INDEX(DATOS!BS:BS,MATCH(CHECKLIST!B884,DATOS!B:B,0),1),1),"")="","","X")</f>
        <v/>
      </c>
      <c r="K884" s="18" t="str">
        <f>IF(IFERROR(FIND(K$13,INDEX(DATOS!BS:BS,MATCH(CHECKLIST!B884,DATOS!B:B,0),1),1),"")="","","X")</f>
        <v/>
      </c>
      <c r="L884" s="18" t="str">
        <f>IF(IFERROR(FIND(L$13,INDEX(DATOS!BS:BS,MATCH(CHECKLIST!B884,DATOS!B:B,0),1),1),"")="","","X")</f>
        <v/>
      </c>
      <c r="M884" s="18" t="str">
        <f>IF(IFERROR(FIND(M$13,INDEX(DATOS!BS:BS,MATCH(CHECKLIST!B884,DATOS!B:B,0),1),1),"")="","","X")</f>
        <v/>
      </c>
      <c r="N884" s="50" t="str">
        <f ca="1">IFERROR(IF(INDEX(DATOS!K:K,MATCH(CHECKLIST!B884,DATOS!B:B,0),1)="","X",IF(INDEX(DATOS!K:K,MATCH(CHECKLIST!B884,DATOS!B:B,0),1)&gt;YEAR(TODAY())-1,"","VENCIDA")),"")</f>
        <v/>
      </c>
      <c r="P884" s="18" t="str">
        <f>IF(B884="","",IF(IFERROR(FIND(P$13,INDEX(DATOS!BS:BS,MATCH(CHECKLIST!B884,DATOS!B:B,0),1),1),"")="","","X"))</f>
        <v/>
      </c>
      <c r="Q884" s="18" t="str">
        <f>IF(B884="","",IF(IFERROR(FIND(Q$13,INDEX(DATOS!BS:BS,MATCH(CHECKLIST!B884,DATOS!B:B,0),1),1),"")="","","X"))</f>
        <v/>
      </c>
      <c r="S884">
        <f t="shared" si="45"/>
        <v>0</v>
      </c>
      <c r="U884" t="str">
        <f t="shared" si="43"/>
        <v/>
      </c>
      <c r="V884" t="str">
        <f t="shared" si="44"/>
        <v/>
      </c>
    </row>
    <row r="885" spans="1:22" x14ac:dyDescent="0.25">
      <c r="A885" s="13">
        <v>872</v>
      </c>
      <c r="B885" t="str">
        <f>IFERROR(INDEX(DATOS!B:B,MATCH(CHECKLIST!A885,DATOS!BM:BM,0),1),"")</f>
        <v/>
      </c>
      <c r="C885" t="str">
        <f>IFERROR(INDEX(DATOS!I:I,MATCH(CHECKLIST!A885,DATOS!BM:BM,0),1),"")</f>
        <v/>
      </c>
      <c r="D885" t="str">
        <f>IFERROR(INDEX(DATOS!R:R,MATCH(CHECKLIST!E885,DATOS!F:F,0),1),"")</f>
        <v/>
      </c>
      <c r="E885" s="17" t="str">
        <f>IFERROR(INDEX(DATOS!F:F,MATCH(CHECKLIST!A885,DATOS!BM:BM,0),1),"")</f>
        <v/>
      </c>
      <c r="F885" s="14" t="str">
        <f t="shared" si="42"/>
        <v/>
      </c>
      <c r="G885" s="18" t="str">
        <f>IF(IFERROR(FIND(G$13,INDEX(DATOS!BS:BS,MATCH(CHECKLIST!B885,DATOS!B:B,0),1),1),"")="",IF(IFERROR(FIND("FINADO",INDEX(DATOS!BS:BS,MATCH(CHECKLIST!B885,DATOS!B:B,0),1),1),"")="",IF(IFERROR(FIND("BAJA",INDEX(DATOS!BS:BS,MATCH(CHECKLIST!B885,DATOS!B:B,0),1),1),"")="",IF(IFERROR(FIND("FECHA PEUA",INDEX(DATOS!BS:BS,MATCH(CHECKLIST!B885,DATOS!B:B,0),1),1),"")="",IF(IFERROR(FIND("FIRMA",INDEX(DATOS!BS:BS,MATCH(CHECKLIST!B885,DATOS!B:B,0),1),1),"")="","","FIRMA"),"PEUA"),"BAJA"),"FINADO"),"X")</f>
        <v/>
      </c>
      <c r="H885" s="18" t="str">
        <f>IF(IFERROR(FIND(H$13,INDEX(DATOS!BS:BS,MATCH(CHECKLIST!B885,DATOS!B:B,0),1),1),"")="",IF(IFERROR(FIND("VENCIDA",INDEX(DATOS!AC:AC,MATCH(CHECKLIST!B885,DATOS!B:B,0),1),1),"")="","","VENCIDO"),"X")</f>
        <v/>
      </c>
      <c r="I885" s="18" t="str">
        <f>IF(IFERROR(FIND(I$13,INDEX(DATOS!BS:BS,MATCH(CHECKLIST!B885,DATOS!B:B,0),1),1),"")="","","X")</f>
        <v/>
      </c>
      <c r="J885" s="18" t="str">
        <f>IF(IFERROR(FIND(J$13,INDEX(DATOS!BS:BS,MATCH(CHECKLIST!B885,DATOS!B:B,0),1),1),"")="","","X")</f>
        <v/>
      </c>
      <c r="K885" s="18" t="str">
        <f>IF(IFERROR(FIND(K$13,INDEX(DATOS!BS:BS,MATCH(CHECKLIST!B885,DATOS!B:B,0),1),1),"")="","","X")</f>
        <v/>
      </c>
      <c r="L885" s="18" t="str">
        <f>IF(IFERROR(FIND(L$13,INDEX(DATOS!BS:BS,MATCH(CHECKLIST!B885,DATOS!B:B,0),1),1),"")="","","X")</f>
        <v/>
      </c>
      <c r="M885" s="18" t="str">
        <f>IF(IFERROR(FIND(M$13,INDEX(DATOS!BS:BS,MATCH(CHECKLIST!B885,DATOS!B:B,0),1),1),"")="","","X")</f>
        <v/>
      </c>
      <c r="N885" s="50" t="str">
        <f ca="1">IFERROR(IF(INDEX(DATOS!K:K,MATCH(CHECKLIST!B885,DATOS!B:B,0),1)="","X",IF(INDEX(DATOS!K:K,MATCH(CHECKLIST!B885,DATOS!B:B,0),1)&gt;YEAR(TODAY())-1,"","VENCIDA")),"")</f>
        <v/>
      </c>
      <c r="P885" s="18" t="str">
        <f>IF(B885="","",IF(IFERROR(FIND(P$13,INDEX(DATOS!BS:BS,MATCH(CHECKLIST!B885,DATOS!B:B,0),1),1),"")="","","X"))</f>
        <v/>
      </c>
      <c r="Q885" s="18" t="str">
        <f>IF(B885="","",IF(IFERROR(FIND(Q$13,INDEX(DATOS!BS:BS,MATCH(CHECKLIST!B885,DATOS!B:B,0),1),1),"")="","","X"))</f>
        <v/>
      </c>
      <c r="R885" t="str">
        <f>IF(B885="","",1)</f>
        <v/>
      </c>
      <c r="S885" t="str">
        <f t="shared" si="45"/>
        <v/>
      </c>
      <c r="U885" t="str">
        <f t="shared" si="43"/>
        <v/>
      </c>
      <c r="V885" t="str">
        <f t="shared" si="44"/>
        <v/>
      </c>
    </row>
    <row r="886" spans="1:22" x14ac:dyDescent="0.25">
      <c r="A886" s="13">
        <v>873</v>
      </c>
      <c r="B886" t="str">
        <f>IFERROR(INDEX(DATOS!B:B,MATCH(CHECKLIST!A886,DATOS!BM:BM,0),1),"")</f>
        <v/>
      </c>
      <c r="C886" t="str">
        <f>IFERROR(INDEX(DATOS!I:I,MATCH(CHECKLIST!A886,DATOS!BM:BM,0),1),"")</f>
        <v/>
      </c>
      <c r="D886" t="str">
        <f>IFERROR(INDEX(DATOS!R:R,MATCH(CHECKLIST!E886,DATOS!F:F,0),1),"")</f>
        <v/>
      </c>
      <c r="E886" s="17" t="str">
        <f>IFERROR(INDEX(DATOS!F:F,MATCH(CHECKLIST!A886,DATOS!BM:BM,0),1),"")</f>
        <v/>
      </c>
      <c r="F886" s="14" t="str">
        <f t="shared" si="42"/>
        <v/>
      </c>
      <c r="G886" s="18" t="str">
        <f>IF(IFERROR(FIND(G$13,INDEX(DATOS!BS:BS,MATCH(CHECKLIST!B886,DATOS!B:B,0),1),1),"")="",IF(IFERROR(FIND("FINADO",INDEX(DATOS!BS:BS,MATCH(CHECKLIST!B886,DATOS!B:B,0),1),1),"")="",IF(IFERROR(FIND("BAJA",INDEX(DATOS!BS:BS,MATCH(CHECKLIST!B886,DATOS!B:B,0),1),1),"")="",IF(IFERROR(FIND("FECHA PEUA",INDEX(DATOS!BS:BS,MATCH(CHECKLIST!B886,DATOS!B:B,0),1),1),"")="",IF(IFERROR(FIND("FIRMA",INDEX(DATOS!BS:BS,MATCH(CHECKLIST!B886,DATOS!B:B,0),1),1),"")="","","FIRMA"),"PEUA"),"BAJA"),"FINADO"),"X")</f>
        <v/>
      </c>
      <c r="H886" s="18" t="str">
        <f>IF(IFERROR(FIND(H$13,INDEX(DATOS!BS:BS,MATCH(CHECKLIST!B886,DATOS!B:B,0),1),1),"")="",IF(IFERROR(FIND("VENCIDA",INDEX(DATOS!AC:AC,MATCH(CHECKLIST!B886,DATOS!B:B,0),1),1),"")="","","VENCIDO"),"X")</f>
        <v/>
      </c>
      <c r="I886" s="18" t="str">
        <f>IF(IFERROR(FIND(I$13,INDEX(DATOS!BS:BS,MATCH(CHECKLIST!B886,DATOS!B:B,0),1),1),"")="","","X")</f>
        <v/>
      </c>
      <c r="J886" s="18" t="str">
        <f>IF(IFERROR(FIND(J$13,INDEX(DATOS!BS:BS,MATCH(CHECKLIST!B886,DATOS!B:B,0),1),1),"")="","","X")</f>
        <v/>
      </c>
      <c r="K886" s="18" t="str">
        <f>IF(IFERROR(FIND(K$13,INDEX(DATOS!BS:BS,MATCH(CHECKLIST!B886,DATOS!B:B,0),1),1),"")="","","X")</f>
        <v/>
      </c>
      <c r="L886" s="18" t="str">
        <f>IF(IFERROR(FIND(L$13,INDEX(DATOS!BS:BS,MATCH(CHECKLIST!B886,DATOS!B:B,0),1),1),"")="","","X")</f>
        <v/>
      </c>
      <c r="M886" s="18" t="str">
        <f>IF(IFERROR(FIND(M$13,INDEX(DATOS!BS:BS,MATCH(CHECKLIST!B886,DATOS!B:B,0),1),1),"")="","","X")</f>
        <v/>
      </c>
      <c r="N886" s="50" t="str">
        <f ca="1">IFERROR(IF(INDEX(DATOS!K:K,MATCH(CHECKLIST!B886,DATOS!B:B,0),1)="","X",IF(INDEX(DATOS!K:K,MATCH(CHECKLIST!B886,DATOS!B:B,0),1)&gt;YEAR(TODAY())-1,"","VENCIDA")),"")</f>
        <v/>
      </c>
      <c r="P886" s="18" t="str">
        <f>IF(B886="","",IF(IFERROR(FIND(P$13,INDEX(DATOS!BS:BS,MATCH(CHECKLIST!B886,DATOS!B:B,0),1),1),"")="","","X"))</f>
        <v/>
      </c>
      <c r="Q886" s="18" t="str">
        <f>IF(B886="","",IF(IFERROR(FIND(Q$13,INDEX(DATOS!BS:BS,MATCH(CHECKLIST!B886,DATOS!B:B,0),1),1),"")="","","X"))</f>
        <v/>
      </c>
      <c r="S886">
        <f t="shared" si="45"/>
        <v>0</v>
      </c>
      <c r="U886" t="str">
        <f t="shared" si="43"/>
        <v/>
      </c>
      <c r="V886" t="str">
        <f t="shared" si="44"/>
        <v/>
      </c>
    </row>
    <row r="887" spans="1:22" x14ac:dyDescent="0.25">
      <c r="A887" s="13">
        <v>874</v>
      </c>
      <c r="B887" t="str">
        <f>IFERROR(INDEX(DATOS!B:B,MATCH(CHECKLIST!A887,DATOS!BM:BM,0),1),"")</f>
        <v/>
      </c>
      <c r="C887" t="str">
        <f>IFERROR(INDEX(DATOS!I:I,MATCH(CHECKLIST!A887,DATOS!BM:BM,0),1),"")</f>
        <v/>
      </c>
      <c r="D887" t="str">
        <f>IFERROR(INDEX(DATOS!R:R,MATCH(CHECKLIST!E887,DATOS!F:F,0),1),"")</f>
        <v/>
      </c>
      <c r="E887" s="17" t="str">
        <f>IFERROR(INDEX(DATOS!F:F,MATCH(CHECKLIST!A887,DATOS!BM:BM,0),1),"")</f>
        <v/>
      </c>
      <c r="F887" s="14" t="str">
        <f t="shared" si="42"/>
        <v/>
      </c>
      <c r="G887" s="18" t="str">
        <f>IF(IFERROR(FIND(G$13,INDEX(DATOS!BS:BS,MATCH(CHECKLIST!B887,DATOS!B:B,0),1),1),"")="",IF(IFERROR(FIND("FINADO",INDEX(DATOS!BS:BS,MATCH(CHECKLIST!B887,DATOS!B:B,0),1),1),"")="",IF(IFERROR(FIND("BAJA",INDEX(DATOS!BS:BS,MATCH(CHECKLIST!B887,DATOS!B:B,0),1),1),"")="",IF(IFERROR(FIND("FECHA PEUA",INDEX(DATOS!BS:BS,MATCH(CHECKLIST!B887,DATOS!B:B,0),1),1),"")="",IF(IFERROR(FIND("FIRMA",INDEX(DATOS!BS:BS,MATCH(CHECKLIST!B887,DATOS!B:B,0),1),1),"")="","","FIRMA"),"PEUA"),"BAJA"),"FINADO"),"X")</f>
        <v/>
      </c>
      <c r="H887" s="18" t="str">
        <f>IF(IFERROR(FIND(H$13,INDEX(DATOS!BS:BS,MATCH(CHECKLIST!B887,DATOS!B:B,0),1),1),"")="",IF(IFERROR(FIND("VENCIDA",INDEX(DATOS!AC:AC,MATCH(CHECKLIST!B887,DATOS!B:B,0),1),1),"")="","","VENCIDO"),"X")</f>
        <v/>
      </c>
      <c r="I887" s="18" t="str">
        <f>IF(IFERROR(FIND(I$13,INDEX(DATOS!BS:BS,MATCH(CHECKLIST!B887,DATOS!B:B,0),1),1),"")="","","X")</f>
        <v/>
      </c>
      <c r="J887" s="18" t="str">
        <f>IF(IFERROR(FIND(J$13,INDEX(DATOS!BS:BS,MATCH(CHECKLIST!B887,DATOS!B:B,0),1),1),"")="","","X")</f>
        <v/>
      </c>
      <c r="K887" s="18" t="str">
        <f>IF(IFERROR(FIND(K$13,INDEX(DATOS!BS:BS,MATCH(CHECKLIST!B887,DATOS!B:B,0),1),1),"")="","","X")</f>
        <v/>
      </c>
      <c r="L887" s="18" t="str">
        <f>IF(IFERROR(FIND(L$13,INDEX(DATOS!BS:BS,MATCH(CHECKLIST!B887,DATOS!B:B,0),1),1),"")="","","X")</f>
        <v/>
      </c>
      <c r="M887" s="18" t="str">
        <f>IF(IFERROR(FIND(M$13,INDEX(DATOS!BS:BS,MATCH(CHECKLIST!B887,DATOS!B:B,0),1),1),"")="","","X")</f>
        <v/>
      </c>
      <c r="N887" s="50" t="str">
        <f ca="1">IFERROR(IF(INDEX(DATOS!K:K,MATCH(CHECKLIST!B887,DATOS!B:B,0),1)="","X",IF(INDEX(DATOS!K:K,MATCH(CHECKLIST!B887,DATOS!B:B,0),1)&gt;YEAR(TODAY())-1,"","VENCIDA")),"")</f>
        <v/>
      </c>
      <c r="P887" s="18" t="str">
        <f>IF(B887="","",IF(IFERROR(FIND(P$13,INDEX(DATOS!BS:BS,MATCH(CHECKLIST!B887,DATOS!B:B,0),1),1),"")="","","X"))</f>
        <v/>
      </c>
      <c r="Q887" s="18" t="str">
        <f>IF(B887="","",IF(IFERROR(FIND(Q$13,INDEX(DATOS!BS:BS,MATCH(CHECKLIST!B887,DATOS!B:B,0),1),1),"")="","","X"))</f>
        <v/>
      </c>
      <c r="R887" t="str">
        <f>IF(B887="","",1)</f>
        <v/>
      </c>
      <c r="S887" t="str">
        <f t="shared" si="45"/>
        <v/>
      </c>
      <c r="U887" t="str">
        <f t="shared" si="43"/>
        <v/>
      </c>
      <c r="V887" t="str">
        <f t="shared" si="44"/>
        <v/>
      </c>
    </row>
    <row r="888" spans="1:22" x14ac:dyDescent="0.25">
      <c r="A888" s="13">
        <v>875</v>
      </c>
      <c r="B888" t="str">
        <f>IFERROR(INDEX(DATOS!B:B,MATCH(CHECKLIST!A888,DATOS!BM:BM,0),1),"")</f>
        <v/>
      </c>
      <c r="C888" t="str">
        <f>IFERROR(INDEX(DATOS!I:I,MATCH(CHECKLIST!A888,DATOS!BM:BM,0),1),"")</f>
        <v/>
      </c>
      <c r="D888" t="str">
        <f>IFERROR(INDEX(DATOS!R:R,MATCH(CHECKLIST!E888,DATOS!F:F,0),1),"")</f>
        <v/>
      </c>
      <c r="E888" s="17" t="str">
        <f>IFERROR(INDEX(DATOS!F:F,MATCH(CHECKLIST!A888,DATOS!BM:BM,0),1),"")</f>
        <v/>
      </c>
      <c r="F888" s="14" t="str">
        <f t="shared" si="42"/>
        <v/>
      </c>
      <c r="G888" s="18" t="str">
        <f>IF(IFERROR(FIND(G$13,INDEX(DATOS!BS:BS,MATCH(CHECKLIST!B888,DATOS!B:B,0),1),1),"")="",IF(IFERROR(FIND("FINADO",INDEX(DATOS!BS:BS,MATCH(CHECKLIST!B888,DATOS!B:B,0),1),1),"")="",IF(IFERROR(FIND("BAJA",INDEX(DATOS!BS:BS,MATCH(CHECKLIST!B888,DATOS!B:B,0),1),1),"")="",IF(IFERROR(FIND("FECHA PEUA",INDEX(DATOS!BS:BS,MATCH(CHECKLIST!B888,DATOS!B:B,0),1),1),"")="",IF(IFERROR(FIND("FIRMA",INDEX(DATOS!BS:BS,MATCH(CHECKLIST!B888,DATOS!B:B,0),1),1),"")="","","FIRMA"),"PEUA"),"BAJA"),"FINADO"),"X")</f>
        <v/>
      </c>
      <c r="H888" s="18" t="str">
        <f>IF(IFERROR(FIND(H$13,INDEX(DATOS!BS:BS,MATCH(CHECKLIST!B888,DATOS!B:B,0),1),1),"")="",IF(IFERROR(FIND("VENCIDA",INDEX(DATOS!AC:AC,MATCH(CHECKLIST!B888,DATOS!B:B,0),1),1),"")="","","VENCIDO"),"X")</f>
        <v/>
      </c>
      <c r="I888" s="18" t="str">
        <f>IF(IFERROR(FIND(I$13,INDEX(DATOS!BS:BS,MATCH(CHECKLIST!B888,DATOS!B:B,0),1),1),"")="","","X")</f>
        <v/>
      </c>
      <c r="J888" s="18" t="str">
        <f>IF(IFERROR(FIND(J$13,INDEX(DATOS!BS:BS,MATCH(CHECKLIST!B888,DATOS!B:B,0),1),1),"")="","","X")</f>
        <v/>
      </c>
      <c r="K888" s="18" t="str">
        <f>IF(IFERROR(FIND(K$13,INDEX(DATOS!BS:BS,MATCH(CHECKLIST!B888,DATOS!B:B,0),1),1),"")="","","X")</f>
        <v/>
      </c>
      <c r="L888" s="18" t="str">
        <f>IF(IFERROR(FIND(L$13,INDEX(DATOS!BS:BS,MATCH(CHECKLIST!B888,DATOS!B:B,0),1),1),"")="","","X")</f>
        <v/>
      </c>
      <c r="M888" s="18" t="str">
        <f>IF(IFERROR(FIND(M$13,INDEX(DATOS!BS:BS,MATCH(CHECKLIST!B888,DATOS!B:B,0),1),1),"")="","","X")</f>
        <v/>
      </c>
      <c r="N888" s="50" t="str">
        <f ca="1">IFERROR(IF(INDEX(DATOS!K:K,MATCH(CHECKLIST!B888,DATOS!B:B,0),1)="","X",IF(INDEX(DATOS!K:K,MATCH(CHECKLIST!B888,DATOS!B:B,0),1)&gt;YEAR(TODAY())-1,"","VENCIDA")),"")</f>
        <v/>
      </c>
      <c r="P888" s="18" t="str">
        <f>IF(B888="","",IF(IFERROR(FIND(P$13,INDEX(DATOS!BS:BS,MATCH(CHECKLIST!B888,DATOS!B:B,0),1),1),"")="","","X"))</f>
        <v/>
      </c>
      <c r="Q888" s="18" t="str">
        <f>IF(B888="","",IF(IFERROR(FIND(Q$13,INDEX(DATOS!BS:BS,MATCH(CHECKLIST!B888,DATOS!B:B,0),1),1),"")="","","X"))</f>
        <v/>
      </c>
      <c r="S888">
        <f t="shared" si="45"/>
        <v>0</v>
      </c>
      <c r="U888" t="str">
        <f t="shared" si="43"/>
        <v/>
      </c>
      <c r="V888" t="str">
        <f t="shared" si="44"/>
        <v/>
      </c>
    </row>
    <row r="889" spans="1:22" x14ac:dyDescent="0.25">
      <c r="A889" s="13">
        <v>876</v>
      </c>
      <c r="B889" t="str">
        <f>IFERROR(INDEX(DATOS!B:B,MATCH(CHECKLIST!A889,DATOS!BM:BM,0),1),"")</f>
        <v/>
      </c>
      <c r="C889" t="str">
        <f>IFERROR(INDEX(DATOS!I:I,MATCH(CHECKLIST!A889,DATOS!BM:BM,0),1),"")</f>
        <v/>
      </c>
      <c r="D889" t="str">
        <f>IFERROR(INDEX(DATOS!R:R,MATCH(CHECKLIST!E889,DATOS!F:F,0),1),"")</f>
        <v/>
      </c>
      <c r="E889" s="17" t="str">
        <f>IFERROR(INDEX(DATOS!F:F,MATCH(CHECKLIST!A889,DATOS!BM:BM,0),1),"")</f>
        <v/>
      </c>
      <c r="F889" s="14" t="str">
        <f t="shared" si="42"/>
        <v/>
      </c>
      <c r="G889" s="18" t="str">
        <f>IF(IFERROR(FIND(G$13,INDEX(DATOS!BS:BS,MATCH(CHECKLIST!B889,DATOS!B:B,0),1),1),"")="",IF(IFERROR(FIND("FINADO",INDEX(DATOS!BS:BS,MATCH(CHECKLIST!B889,DATOS!B:B,0),1),1),"")="",IF(IFERROR(FIND("BAJA",INDEX(DATOS!BS:BS,MATCH(CHECKLIST!B889,DATOS!B:B,0),1),1),"")="",IF(IFERROR(FIND("FECHA PEUA",INDEX(DATOS!BS:BS,MATCH(CHECKLIST!B889,DATOS!B:B,0),1),1),"")="",IF(IFERROR(FIND("FIRMA",INDEX(DATOS!BS:BS,MATCH(CHECKLIST!B889,DATOS!B:B,0),1),1),"")="","","FIRMA"),"PEUA"),"BAJA"),"FINADO"),"X")</f>
        <v/>
      </c>
      <c r="H889" s="18" t="str">
        <f>IF(IFERROR(FIND(H$13,INDEX(DATOS!BS:BS,MATCH(CHECKLIST!B889,DATOS!B:B,0),1),1),"")="",IF(IFERROR(FIND("VENCIDA",INDEX(DATOS!AC:AC,MATCH(CHECKLIST!B889,DATOS!B:B,0),1),1),"")="","","VENCIDO"),"X")</f>
        <v/>
      </c>
      <c r="I889" s="18" t="str">
        <f>IF(IFERROR(FIND(I$13,INDEX(DATOS!BS:BS,MATCH(CHECKLIST!B889,DATOS!B:B,0),1),1),"")="","","X")</f>
        <v/>
      </c>
      <c r="J889" s="18" t="str">
        <f>IF(IFERROR(FIND(J$13,INDEX(DATOS!BS:BS,MATCH(CHECKLIST!B889,DATOS!B:B,0),1),1),"")="","","X")</f>
        <v/>
      </c>
      <c r="K889" s="18" t="str">
        <f>IF(IFERROR(FIND(K$13,INDEX(DATOS!BS:BS,MATCH(CHECKLIST!B889,DATOS!B:B,0),1),1),"")="","","X")</f>
        <v/>
      </c>
      <c r="L889" s="18" t="str">
        <f>IF(IFERROR(FIND(L$13,INDEX(DATOS!BS:BS,MATCH(CHECKLIST!B889,DATOS!B:B,0),1),1),"")="","","X")</f>
        <v/>
      </c>
      <c r="M889" s="18" t="str">
        <f>IF(IFERROR(FIND(M$13,INDEX(DATOS!BS:BS,MATCH(CHECKLIST!B889,DATOS!B:B,0),1),1),"")="","","X")</f>
        <v/>
      </c>
      <c r="N889" s="50" t="str">
        <f ca="1">IFERROR(IF(INDEX(DATOS!K:K,MATCH(CHECKLIST!B889,DATOS!B:B,0),1)="","X",IF(INDEX(DATOS!K:K,MATCH(CHECKLIST!B889,DATOS!B:B,0),1)&gt;YEAR(TODAY())-1,"","VENCIDA")),"")</f>
        <v/>
      </c>
      <c r="P889" s="18" t="str">
        <f>IF(B889="","",IF(IFERROR(FIND(P$13,INDEX(DATOS!BS:BS,MATCH(CHECKLIST!B889,DATOS!B:B,0),1),1),"")="","","X"))</f>
        <v/>
      </c>
      <c r="Q889" s="18" t="str">
        <f>IF(B889="","",IF(IFERROR(FIND(Q$13,INDEX(DATOS!BS:BS,MATCH(CHECKLIST!B889,DATOS!B:B,0),1),1),"")="","","X"))</f>
        <v/>
      </c>
      <c r="R889" t="str">
        <f>IF(B889="","",1)</f>
        <v/>
      </c>
      <c r="S889" t="str">
        <f t="shared" si="45"/>
        <v/>
      </c>
      <c r="U889" t="str">
        <f t="shared" si="43"/>
        <v/>
      </c>
      <c r="V889" t="str">
        <f t="shared" si="44"/>
        <v/>
      </c>
    </row>
    <row r="890" spans="1:22" x14ac:dyDescent="0.25">
      <c r="A890" s="13">
        <v>877</v>
      </c>
      <c r="B890" t="str">
        <f>IFERROR(INDEX(DATOS!B:B,MATCH(CHECKLIST!A890,DATOS!BM:BM,0),1),"")</f>
        <v/>
      </c>
      <c r="C890" t="str">
        <f>IFERROR(INDEX(DATOS!I:I,MATCH(CHECKLIST!A890,DATOS!BM:BM,0),1),"")</f>
        <v/>
      </c>
      <c r="D890" t="str">
        <f>IFERROR(INDEX(DATOS!R:R,MATCH(CHECKLIST!E890,DATOS!F:F,0),1),"")</f>
        <v/>
      </c>
      <c r="E890" s="17" t="str">
        <f>IFERROR(INDEX(DATOS!F:F,MATCH(CHECKLIST!A890,DATOS!BM:BM,0),1),"")</f>
        <v/>
      </c>
      <c r="F890" s="14" t="str">
        <f t="shared" si="42"/>
        <v/>
      </c>
      <c r="G890" s="18" t="str">
        <f>IF(IFERROR(FIND(G$13,INDEX(DATOS!BS:BS,MATCH(CHECKLIST!B890,DATOS!B:B,0),1),1),"")="",IF(IFERROR(FIND("FINADO",INDEX(DATOS!BS:BS,MATCH(CHECKLIST!B890,DATOS!B:B,0),1),1),"")="",IF(IFERROR(FIND("BAJA",INDEX(DATOS!BS:BS,MATCH(CHECKLIST!B890,DATOS!B:B,0),1),1),"")="",IF(IFERROR(FIND("FECHA PEUA",INDEX(DATOS!BS:BS,MATCH(CHECKLIST!B890,DATOS!B:B,0),1),1),"")="",IF(IFERROR(FIND("FIRMA",INDEX(DATOS!BS:BS,MATCH(CHECKLIST!B890,DATOS!B:B,0),1),1),"")="","","FIRMA"),"PEUA"),"BAJA"),"FINADO"),"X")</f>
        <v/>
      </c>
      <c r="H890" s="18" t="str">
        <f>IF(IFERROR(FIND(H$13,INDEX(DATOS!BS:BS,MATCH(CHECKLIST!B890,DATOS!B:B,0),1),1),"")="",IF(IFERROR(FIND("VENCIDA",INDEX(DATOS!AC:AC,MATCH(CHECKLIST!B890,DATOS!B:B,0),1),1),"")="","","VENCIDO"),"X")</f>
        <v/>
      </c>
      <c r="I890" s="18" t="str">
        <f>IF(IFERROR(FIND(I$13,INDEX(DATOS!BS:BS,MATCH(CHECKLIST!B890,DATOS!B:B,0),1),1),"")="","","X")</f>
        <v/>
      </c>
      <c r="J890" s="18" t="str">
        <f>IF(IFERROR(FIND(J$13,INDEX(DATOS!BS:BS,MATCH(CHECKLIST!B890,DATOS!B:B,0),1),1),"")="","","X")</f>
        <v/>
      </c>
      <c r="K890" s="18" t="str">
        <f>IF(IFERROR(FIND(K$13,INDEX(DATOS!BS:BS,MATCH(CHECKLIST!B890,DATOS!B:B,0),1),1),"")="","","X")</f>
        <v/>
      </c>
      <c r="L890" s="18" t="str">
        <f>IF(IFERROR(FIND(L$13,INDEX(DATOS!BS:BS,MATCH(CHECKLIST!B890,DATOS!B:B,0),1),1),"")="","","X")</f>
        <v/>
      </c>
      <c r="M890" s="18" t="str">
        <f>IF(IFERROR(FIND(M$13,INDEX(DATOS!BS:BS,MATCH(CHECKLIST!B890,DATOS!B:B,0),1),1),"")="","","X")</f>
        <v/>
      </c>
      <c r="N890" s="50" t="str">
        <f ca="1">IFERROR(IF(INDEX(DATOS!K:K,MATCH(CHECKLIST!B890,DATOS!B:B,0),1)="","X",IF(INDEX(DATOS!K:K,MATCH(CHECKLIST!B890,DATOS!B:B,0),1)&gt;YEAR(TODAY())-1,"","VENCIDA")),"")</f>
        <v/>
      </c>
      <c r="P890" s="18" t="str">
        <f>IF(B890="","",IF(IFERROR(FIND(P$13,INDEX(DATOS!BS:BS,MATCH(CHECKLIST!B890,DATOS!B:B,0),1),1),"")="","","X"))</f>
        <v/>
      </c>
      <c r="Q890" s="18" t="str">
        <f>IF(B890="","",IF(IFERROR(FIND(Q$13,INDEX(DATOS!BS:BS,MATCH(CHECKLIST!B890,DATOS!B:B,0),1),1),"")="","","X"))</f>
        <v/>
      </c>
      <c r="S890">
        <f t="shared" si="45"/>
        <v>0</v>
      </c>
      <c r="U890" t="str">
        <f t="shared" si="43"/>
        <v/>
      </c>
      <c r="V890" t="str">
        <f t="shared" si="44"/>
        <v/>
      </c>
    </row>
    <row r="891" spans="1:22" x14ac:dyDescent="0.25">
      <c r="A891" s="13">
        <v>878</v>
      </c>
      <c r="B891" t="str">
        <f>IFERROR(INDEX(DATOS!B:B,MATCH(CHECKLIST!A891,DATOS!BM:BM,0),1),"")</f>
        <v/>
      </c>
      <c r="C891" t="str">
        <f>IFERROR(INDEX(DATOS!I:I,MATCH(CHECKLIST!A891,DATOS!BM:BM,0),1),"")</f>
        <v/>
      </c>
      <c r="D891" t="str">
        <f>IFERROR(INDEX(DATOS!R:R,MATCH(CHECKLIST!E891,DATOS!F:F,0),1),"")</f>
        <v/>
      </c>
      <c r="E891" s="17" t="str">
        <f>IFERROR(INDEX(DATOS!F:F,MATCH(CHECKLIST!A891,DATOS!BM:BM,0),1),"")</f>
        <v/>
      </c>
      <c r="F891" s="14" t="str">
        <f t="shared" si="42"/>
        <v/>
      </c>
      <c r="G891" s="18" t="str">
        <f>IF(IFERROR(FIND(G$13,INDEX(DATOS!BS:BS,MATCH(CHECKLIST!B891,DATOS!B:B,0),1),1),"")="",IF(IFERROR(FIND("FINADO",INDEX(DATOS!BS:BS,MATCH(CHECKLIST!B891,DATOS!B:B,0),1),1),"")="",IF(IFERROR(FIND("BAJA",INDEX(DATOS!BS:BS,MATCH(CHECKLIST!B891,DATOS!B:B,0),1),1),"")="",IF(IFERROR(FIND("FECHA PEUA",INDEX(DATOS!BS:BS,MATCH(CHECKLIST!B891,DATOS!B:B,0),1),1),"")="",IF(IFERROR(FIND("FIRMA",INDEX(DATOS!BS:BS,MATCH(CHECKLIST!B891,DATOS!B:B,0),1),1),"")="","","FIRMA"),"PEUA"),"BAJA"),"FINADO"),"X")</f>
        <v/>
      </c>
      <c r="H891" s="18" t="str">
        <f>IF(IFERROR(FIND(H$13,INDEX(DATOS!BS:BS,MATCH(CHECKLIST!B891,DATOS!B:B,0),1),1),"")="",IF(IFERROR(FIND("VENCIDA",INDEX(DATOS!AC:AC,MATCH(CHECKLIST!B891,DATOS!B:B,0),1),1),"")="","","VENCIDO"),"X")</f>
        <v/>
      </c>
      <c r="I891" s="18" t="str">
        <f>IF(IFERROR(FIND(I$13,INDEX(DATOS!BS:BS,MATCH(CHECKLIST!B891,DATOS!B:B,0),1),1),"")="","","X")</f>
        <v/>
      </c>
      <c r="J891" s="18" t="str">
        <f>IF(IFERROR(FIND(J$13,INDEX(DATOS!BS:BS,MATCH(CHECKLIST!B891,DATOS!B:B,0),1),1),"")="","","X")</f>
        <v/>
      </c>
      <c r="K891" s="18" t="str">
        <f>IF(IFERROR(FIND(K$13,INDEX(DATOS!BS:BS,MATCH(CHECKLIST!B891,DATOS!B:B,0),1),1),"")="","","X")</f>
        <v/>
      </c>
      <c r="L891" s="18" t="str">
        <f>IF(IFERROR(FIND(L$13,INDEX(DATOS!BS:BS,MATCH(CHECKLIST!B891,DATOS!B:B,0),1),1),"")="","","X")</f>
        <v/>
      </c>
      <c r="M891" s="18" t="str">
        <f>IF(IFERROR(FIND(M$13,INDEX(DATOS!BS:BS,MATCH(CHECKLIST!B891,DATOS!B:B,0),1),1),"")="","","X")</f>
        <v/>
      </c>
      <c r="N891" s="50" t="str">
        <f ca="1">IFERROR(IF(INDEX(DATOS!K:K,MATCH(CHECKLIST!B891,DATOS!B:B,0),1)="","X",IF(INDEX(DATOS!K:K,MATCH(CHECKLIST!B891,DATOS!B:B,0),1)&gt;YEAR(TODAY())-1,"","VENCIDA")),"")</f>
        <v/>
      </c>
      <c r="P891" s="18" t="str">
        <f>IF(B891="","",IF(IFERROR(FIND(P$13,INDEX(DATOS!BS:BS,MATCH(CHECKLIST!B891,DATOS!B:B,0),1),1),"")="","","X"))</f>
        <v/>
      </c>
      <c r="Q891" s="18" t="str">
        <f>IF(B891="","",IF(IFERROR(FIND(Q$13,INDEX(DATOS!BS:BS,MATCH(CHECKLIST!B891,DATOS!B:B,0),1),1),"")="","","X"))</f>
        <v/>
      </c>
      <c r="R891" t="str">
        <f>IF(B891="","",1)</f>
        <v/>
      </c>
      <c r="S891" t="str">
        <f t="shared" si="45"/>
        <v/>
      </c>
      <c r="U891" t="str">
        <f t="shared" si="43"/>
        <v/>
      </c>
      <c r="V891" t="str">
        <f t="shared" si="44"/>
        <v/>
      </c>
    </row>
    <row r="892" spans="1:22" x14ac:dyDescent="0.25">
      <c r="A892" s="13">
        <v>879</v>
      </c>
      <c r="B892" t="str">
        <f>IFERROR(INDEX(DATOS!B:B,MATCH(CHECKLIST!A892,DATOS!BM:BM,0),1),"")</f>
        <v/>
      </c>
      <c r="C892" t="str">
        <f>IFERROR(INDEX(DATOS!I:I,MATCH(CHECKLIST!A892,DATOS!BM:BM,0),1),"")</f>
        <v/>
      </c>
      <c r="D892" t="str">
        <f>IFERROR(INDEX(DATOS!R:R,MATCH(CHECKLIST!E892,DATOS!F:F,0),1),"")</f>
        <v/>
      </c>
      <c r="E892" s="17" t="str">
        <f>IFERROR(INDEX(DATOS!F:F,MATCH(CHECKLIST!A892,DATOS!BM:BM,0),1),"")</f>
        <v/>
      </c>
      <c r="F892" s="14" t="str">
        <f t="shared" si="42"/>
        <v/>
      </c>
      <c r="G892" s="18" t="str">
        <f>IF(IFERROR(FIND(G$13,INDEX(DATOS!BS:BS,MATCH(CHECKLIST!B892,DATOS!B:B,0),1),1),"")="",IF(IFERROR(FIND("FINADO",INDEX(DATOS!BS:BS,MATCH(CHECKLIST!B892,DATOS!B:B,0),1),1),"")="",IF(IFERROR(FIND("BAJA",INDEX(DATOS!BS:BS,MATCH(CHECKLIST!B892,DATOS!B:B,0),1),1),"")="",IF(IFERROR(FIND("FECHA PEUA",INDEX(DATOS!BS:BS,MATCH(CHECKLIST!B892,DATOS!B:B,0),1),1),"")="",IF(IFERROR(FIND("FIRMA",INDEX(DATOS!BS:BS,MATCH(CHECKLIST!B892,DATOS!B:B,0),1),1),"")="","","FIRMA"),"PEUA"),"BAJA"),"FINADO"),"X")</f>
        <v/>
      </c>
      <c r="H892" s="18" t="str">
        <f>IF(IFERROR(FIND(H$13,INDEX(DATOS!BS:BS,MATCH(CHECKLIST!B892,DATOS!B:B,0),1),1),"")="",IF(IFERROR(FIND("VENCIDA",INDEX(DATOS!AC:AC,MATCH(CHECKLIST!B892,DATOS!B:B,0),1),1),"")="","","VENCIDO"),"X")</f>
        <v/>
      </c>
      <c r="I892" s="18" t="str">
        <f>IF(IFERROR(FIND(I$13,INDEX(DATOS!BS:BS,MATCH(CHECKLIST!B892,DATOS!B:B,0),1),1),"")="","","X")</f>
        <v/>
      </c>
      <c r="J892" s="18" t="str">
        <f>IF(IFERROR(FIND(J$13,INDEX(DATOS!BS:BS,MATCH(CHECKLIST!B892,DATOS!B:B,0),1),1),"")="","","X")</f>
        <v/>
      </c>
      <c r="K892" s="18" t="str">
        <f>IF(IFERROR(FIND(K$13,INDEX(DATOS!BS:BS,MATCH(CHECKLIST!B892,DATOS!B:B,0),1),1),"")="","","X")</f>
        <v/>
      </c>
      <c r="L892" s="18" t="str">
        <f>IF(IFERROR(FIND(L$13,INDEX(DATOS!BS:BS,MATCH(CHECKLIST!B892,DATOS!B:B,0),1),1),"")="","","X")</f>
        <v/>
      </c>
      <c r="M892" s="18" t="str">
        <f>IF(IFERROR(FIND(M$13,INDEX(DATOS!BS:BS,MATCH(CHECKLIST!B892,DATOS!B:B,0),1),1),"")="","","X")</f>
        <v/>
      </c>
      <c r="N892" s="50" t="str">
        <f ca="1">IFERROR(IF(INDEX(DATOS!K:K,MATCH(CHECKLIST!B892,DATOS!B:B,0),1)="","X",IF(INDEX(DATOS!K:K,MATCH(CHECKLIST!B892,DATOS!B:B,0),1)&gt;YEAR(TODAY())-1,"","VENCIDA")),"")</f>
        <v/>
      </c>
      <c r="P892" s="18" t="str">
        <f>IF(B892="","",IF(IFERROR(FIND(P$13,INDEX(DATOS!BS:BS,MATCH(CHECKLIST!B892,DATOS!B:B,0),1),1),"")="","","X"))</f>
        <v/>
      </c>
      <c r="Q892" s="18" t="str">
        <f>IF(B892="","",IF(IFERROR(FIND(Q$13,INDEX(DATOS!BS:BS,MATCH(CHECKLIST!B892,DATOS!B:B,0),1),1),"")="","","X"))</f>
        <v/>
      </c>
      <c r="S892">
        <f t="shared" si="45"/>
        <v>0</v>
      </c>
      <c r="U892" t="str">
        <f t="shared" si="43"/>
        <v/>
      </c>
      <c r="V892" t="str">
        <f t="shared" si="44"/>
        <v/>
      </c>
    </row>
    <row r="893" spans="1:22" x14ac:dyDescent="0.25">
      <c r="A893" s="13">
        <v>880</v>
      </c>
      <c r="B893" t="str">
        <f>IFERROR(INDEX(DATOS!B:B,MATCH(CHECKLIST!A893,DATOS!BM:BM,0),1),"")</f>
        <v/>
      </c>
      <c r="C893" t="str">
        <f>IFERROR(INDEX(DATOS!I:I,MATCH(CHECKLIST!A893,DATOS!BM:BM,0),1),"")</f>
        <v/>
      </c>
      <c r="D893" t="str">
        <f>IFERROR(INDEX(DATOS!R:R,MATCH(CHECKLIST!E893,DATOS!F:F,0),1),"")</f>
        <v/>
      </c>
      <c r="E893" s="17" t="str">
        <f>IFERROR(INDEX(DATOS!F:F,MATCH(CHECKLIST!A893,DATOS!BM:BM,0),1),"")</f>
        <v/>
      </c>
      <c r="F893" s="14" t="str">
        <f t="shared" si="42"/>
        <v/>
      </c>
      <c r="G893" s="18" t="str">
        <f>IF(IFERROR(FIND(G$13,INDEX(DATOS!BS:BS,MATCH(CHECKLIST!B893,DATOS!B:B,0),1),1),"")="",IF(IFERROR(FIND("FINADO",INDEX(DATOS!BS:BS,MATCH(CHECKLIST!B893,DATOS!B:B,0),1),1),"")="",IF(IFERROR(FIND("BAJA",INDEX(DATOS!BS:BS,MATCH(CHECKLIST!B893,DATOS!B:B,0),1),1),"")="",IF(IFERROR(FIND("FECHA PEUA",INDEX(DATOS!BS:BS,MATCH(CHECKLIST!B893,DATOS!B:B,0),1),1),"")="",IF(IFERROR(FIND("FIRMA",INDEX(DATOS!BS:BS,MATCH(CHECKLIST!B893,DATOS!B:B,0),1),1),"")="","","FIRMA"),"PEUA"),"BAJA"),"FINADO"),"X")</f>
        <v/>
      </c>
      <c r="H893" s="18" t="str">
        <f>IF(IFERROR(FIND(H$13,INDEX(DATOS!BS:BS,MATCH(CHECKLIST!B893,DATOS!B:B,0),1),1),"")="",IF(IFERROR(FIND("VENCIDA",INDEX(DATOS!AC:AC,MATCH(CHECKLIST!B893,DATOS!B:B,0),1),1),"")="","","VENCIDO"),"X")</f>
        <v/>
      </c>
      <c r="I893" s="18" t="str">
        <f>IF(IFERROR(FIND(I$13,INDEX(DATOS!BS:BS,MATCH(CHECKLIST!B893,DATOS!B:B,0),1),1),"")="","","X")</f>
        <v/>
      </c>
      <c r="J893" s="18" t="str">
        <f>IF(IFERROR(FIND(J$13,INDEX(DATOS!BS:BS,MATCH(CHECKLIST!B893,DATOS!B:B,0),1),1),"")="","","X")</f>
        <v/>
      </c>
      <c r="K893" s="18" t="str">
        <f>IF(IFERROR(FIND(K$13,INDEX(DATOS!BS:BS,MATCH(CHECKLIST!B893,DATOS!B:B,0),1),1),"")="","","X")</f>
        <v/>
      </c>
      <c r="L893" s="18" t="str">
        <f>IF(IFERROR(FIND(L$13,INDEX(DATOS!BS:BS,MATCH(CHECKLIST!B893,DATOS!B:B,0),1),1),"")="","","X")</f>
        <v/>
      </c>
      <c r="M893" s="18" t="str">
        <f>IF(IFERROR(FIND(M$13,INDEX(DATOS!BS:BS,MATCH(CHECKLIST!B893,DATOS!B:B,0),1),1),"")="","","X")</f>
        <v/>
      </c>
      <c r="N893" s="50" t="str">
        <f ca="1">IFERROR(IF(INDEX(DATOS!K:K,MATCH(CHECKLIST!B893,DATOS!B:B,0),1)="","X",IF(INDEX(DATOS!K:K,MATCH(CHECKLIST!B893,DATOS!B:B,0),1)&gt;YEAR(TODAY())-1,"","VENCIDA")),"")</f>
        <v/>
      </c>
      <c r="P893" s="18" t="str">
        <f>IF(B893="","",IF(IFERROR(FIND(P$13,INDEX(DATOS!BS:BS,MATCH(CHECKLIST!B893,DATOS!B:B,0),1),1),"")="","","X"))</f>
        <v/>
      </c>
      <c r="Q893" s="18" t="str">
        <f>IF(B893="","",IF(IFERROR(FIND(Q$13,INDEX(DATOS!BS:BS,MATCH(CHECKLIST!B893,DATOS!B:B,0),1),1),"")="","","X"))</f>
        <v/>
      </c>
      <c r="R893" t="str">
        <f>IF(B893="","",1)</f>
        <v/>
      </c>
      <c r="S893" t="str">
        <f t="shared" si="45"/>
        <v/>
      </c>
      <c r="U893" t="str">
        <f t="shared" si="43"/>
        <v/>
      </c>
      <c r="V893" t="str">
        <f t="shared" si="44"/>
        <v/>
      </c>
    </row>
    <row r="894" spans="1:22" x14ac:dyDescent="0.25">
      <c r="A894" s="13">
        <v>881</v>
      </c>
      <c r="B894" t="str">
        <f>IFERROR(INDEX(DATOS!B:B,MATCH(CHECKLIST!A894,DATOS!BM:BM,0),1),"")</f>
        <v/>
      </c>
      <c r="C894" t="str">
        <f>IFERROR(INDEX(DATOS!I:I,MATCH(CHECKLIST!A894,DATOS!BM:BM,0),1),"")</f>
        <v/>
      </c>
      <c r="D894" t="str">
        <f>IFERROR(INDEX(DATOS!R:R,MATCH(CHECKLIST!E894,DATOS!F:F,0),1),"")</f>
        <v/>
      </c>
      <c r="E894" s="17" t="str">
        <f>IFERROR(INDEX(DATOS!F:F,MATCH(CHECKLIST!A894,DATOS!BM:BM,0),1),"")</f>
        <v/>
      </c>
      <c r="F894" s="14" t="str">
        <f t="shared" si="42"/>
        <v/>
      </c>
      <c r="G894" s="18" t="str">
        <f>IF(IFERROR(FIND(G$13,INDEX(DATOS!BS:BS,MATCH(CHECKLIST!B894,DATOS!B:B,0),1),1),"")="",IF(IFERROR(FIND("FINADO",INDEX(DATOS!BS:BS,MATCH(CHECKLIST!B894,DATOS!B:B,0),1),1),"")="",IF(IFERROR(FIND("BAJA",INDEX(DATOS!BS:BS,MATCH(CHECKLIST!B894,DATOS!B:B,0),1),1),"")="",IF(IFERROR(FIND("FECHA PEUA",INDEX(DATOS!BS:BS,MATCH(CHECKLIST!B894,DATOS!B:B,0),1),1),"")="",IF(IFERROR(FIND("FIRMA",INDEX(DATOS!BS:BS,MATCH(CHECKLIST!B894,DATOS!B:B,0),1),1),"")="","","FIRMA"),"PEUA"),"BAJA"),"FINADO"),"X")</f>
        <v/>
      </c>
      <c r="H894" s="18" t="str">
        <f>IF(IFERROR(FIND(H$13,INDEX(DATOS!BS:BS,MATCH(CHECKLIST!B894,DATOS!B:B,0),1),1),"")="",IF(IFERROR(FIND("VENCIDA",INDEX(DATOS!AC:AC,MATCH(CHECKLIST!B894,DATOS!B:B,0),1),1),"")="","","VENCIDO"),"X")</f>
        <v/>
      </c>
      <c r="I894" s="18" t="str">
        <f>IF(IFERROR(FIND(I$13,INDEX(DATOS!BS:BS,MATCH(CHECKLIST!B894,DATOS!B:B,0),1),1),"")="","","X")</f>
        <v/>
      </c>
      <c r="J894" s="18" t="str">
        <f>IF(IFERROR(FIND(J$13,INDEX(DATOS!BS:BS,MATCH(CHECKLIST!B894,DATOS!B:B,0),1),1),"")="","","X")</f>
        <v/>
      </c>
      <c r="K894" s="18" t="str">
        <f>IF(IFERROR(FIND(K$13,INDEX(DATOS!BS:BS,MATCH(CHECKLIST!B894,DATOS!B:B,0),1),1),"")="","","X")</f>
        <v/>
      </c>
      <c r="L894" s="18" t="str">
        <f>IF(IFERROR(FIND(L$13,INDEX(DATOS!BS:BS,MATCH(CHECKLIST!B894,DATOS!B:B,0),1),1),"")="","","X")</f>
        <v/>
      </c>
      <c r="M894" s="18" t="str">
        <f>IF(IFERROR(FIND(M$13,INDEX(DATOS!BS:BS,MATCH(CHECKLIST!B894,DATOS!B:B,0),1),1),"")="","","X")</f>
        <v/>
      </c>
      <c r="N894" s="50" t="str">
        <f ca="1">IFERROR(IF(INDEX(DATOS!K:K,MATCH(CHECKLIST!B894,DATOS!B:B,0),1)="","X",IF(INDEX(DATOS!K:K,MATCH(CHECKLIST!B894,DATOS!B:B,0),1)&gt;YEAR(TODAY())-1,"","VENCIDA")),"")</f>
        <v/>
      </c>
      <c r="P894" s="18" t="str">
        <f>IF(B894="","",IF(IFERROR(FIND(P$13,INDEX(DATOS!BS:BS,MATCH(CHECKLIST!B894,DATOS!B:B,0),1),1),"")="","","X"))</f>
        <v/>
      </c>
      <c r="Q894" s="18" t="str">
        <f>IF(B894="","",IF(IFERROR(FIND(Q$13,INDEX(DATOS!BS:BS,MATCH(CHECKLIST!B894,DATOS!B:B,0),1),1),"")="","","X"))</f>
        <v/>
      </c>
      <c r="S894">
        <f t="shared" si="45"/>
        <v>0</v>
      </c>
      <c r="U894" t="str">
        <f t="shared" si="43"/>
        <v/>
      </c>
      <c r="V894" t="str">
        <f t="shared" si="44"/>
        <v/>
      </c>
    </row>
    <row r="895" spans="1:22" x14ac:dyDescent="0.25">
      <c r="A895" s="13">
        <v>882</v>
      </c>
      <c r="B895" t="str">
        <f>IFERROR(INDEX(DATOS!B:B,MATCH(CHECKLIST!A895,DATOS!BM:BM,0),1),"")</f>
        <v/>
      </c>
      <c r="C895" t="str">
        <f>IFERROR(INDEX(DATOS!I:I,MATCH(CHECKLIST!A895,DATOS!BM:BM,0),1),"")</f>
        <v/>
      </c>
      <c r="D895" t="str">
        <f>IFERROR(INDEX(DATOS!R:R,MATCH(CHECKLIST!E895,DATOS!F:F,0),1),"")</f>
        <v/>
      </c>
      <c r="E895" s="17" t="str">
        <f>IFERROR(INDEX(DATOS!F:F,MATCH(CHECKLIST!A895,DATOS!BM:BM,0),1),"")</f>
        <v/>
      </c>
      <c r="F895" s="14" t="str">
        <f t="shared" si="42"/>
        <v/>
      </c>
      <c r="G895" s="18" t="str">
        <f>IF(IFERROR(FIND(G$13,INDEX(DATOS!BS:BS,MATCH(CHECKLIST!B895,DATOS!B:B,0),1),1),"")="",IF(IFERROR(FIND("FINADO",INDEX(DATOS!BS:BS,MATCH(CHECKLIST!B895,DATOS!B:B,0),1),1),"")="",IF(IFERROR(FIND("BAJA",INDEX(DATOS!BS:BS,MATCH(CHECKLIST!B895,DATOS!B:B,0),1),1),"")="",IF(IFERROR(FIND("FECHA PEUA",INDEX(DATOS!BS:BS,MATCH(CHECKLIST!B895,DATOS!B:B,0),1),1),"")="",IF(IFERROR(FIND("FIRMA",INDEX(DATOS!BS:BS,MATCH(CHECKLIST!B895,DATOS!B:B,0),1),1),"")="","","FIRMA"),"PEUA"),"BAJA"),"FINADO"),"X")</f>
        <v/>
      </c>
      <c r="H895" s="18" t="str">
        <f>IF(IFERROR(FIND(H$13,INDEX(DATOS!BS:BS,MATCH(CHECKLIST!B895,DATOS!B:B,0),1),1),"")="",IF(IFERROR(FIND("VENCIDA",INDEX(DATOS!AC:AC,MATCH(CHECKLIST!B895,DATOS!B:B,0),1),1),"")="","","VENCIDO"),"X")</f>
        <v/>
      </c>
      <c r="I895" s="18" t="str">
        <f>IF(IFERROR(FIND(I$13,INDEX(DATOS!BS:BS,MATCH(CHECKLIST!B895,DATOS!B:B,0),1),1),"")="","","X")</f>
        <v/>
      </c>
      <c r="J895" s="18" t="str">
        <f>IF(IFERROR(FIND(J$13,INDEX(DATOS!BS:BS,MATCH(CHECKLIST!B895,DATOS!B:B,0),1),1),"")="","","X")</f>
        <v/>
      </c>
      <c r="K895" s="18" t="str">
        <f>IF(IFERROR(FIND(K$13,INDEX(DATOS!BS:BS,MATCH(CHECKLIST!B895,DATOS!B:B,0),1),1),"")="","","X")</f>
        <v/>
      </c>
      <c r="L895" s="18" t="str">
        <f>IF(IFERROR(FIND(L$13,INDEX(DATOS!BS:BS,MATCH(CHECKLIST!B895,DATOS!B:B,0),1),1),"")="","","X")</f>
        <v/>
      </c>
      <c r="M895" s="18" t="str">
        <f>IF(IFERROR(FIND(M$13,INDEX(DATOS!BS:BS,MATCH(CHECKLIST!B895,DATOS!B:B,0),1),1),"")="","","X")</f>
        <v/>
      </c>
      <c r="N895" s="50" t="str">
        <f ca="1">IFERROR(IF(INDEX(DATOS!K:K,MATCH(CHECKLIST!B895,DATOS!B:B,0),1)="","X",IF(INDEX(DATOS!K:K,MATCH(CHECKLIST!B895,DATOS!B:B,0),1)&gt;YEAR(TODAY())-1,"","VENCIDA")),"")</f>
        <v/>
      </c>
      <c r="P895" s="18" t="str">
        <f>IF(B895="","",IF(IFERROR(FIND(P$13,INDEX(DATOS!BS:BS,MATCH(CHECKLIST!B895,DATOS!B:B,0),1),1),"")="","","X"))</f>
        <v/>
      </c>
      <c r="Q895" s="18" t="str">
        <f>IF(B895="","",IF(IFERROR(FIND(Q$13,INDEX(DATOS!BS:BS,MATCH(CHECKLIST!B895,DATOS!B:B,0),1),1),"")="","","X"))</f>
        <v/>
      </c>
      <c r="R895" t="str">
        <f>IF(B895="","",1)</f>
        <v/>
      </c>
      <c r="S895" t="str">
        <f t="shared" si="45"/>
        <v/>
      </c>
      <c r="U895" t="str">
        <f t="shared" si="43"/>
        <v/>
      </c>
      <c r="V895" t="str">
        <f t="shared" si="44"/>
        <v/>
      </c>
    </row>
    <row r="896" spans="1:22" x14ac:dyDescent="0.25">
      <c r="A896" s="13">
        <v>883</v>
      </c>
      <c r="B896" t="str">
        <f>IFERROR(INDEX(DATOS!B:B,MATCH(CHECKLIST!A896,DATOS!BM:BM,0),1),"")</f>
        <v/>
      </c>
      <c r="C896" t="str">
        <f>IFERROR(INDEX(DATOS!I:I,MATCH(CHECKLIST!A896,DATOS!BM:BM,0),1),"")</f>
        <v/>
      </c>
      <c r="D896" t="str">
        <f>IFERROR(INDEX(DATOS!R:R,MATCH(CHECKLIST!E896,DATOS!F:F,0),1),"")</f>
        <v/>
      </c>
      <c r="E896" s="17" t="str">
        <f>IFERROR(INDEX(DATOS!F:F,MATCH(CHECKLIST!A896,DATOS!BM:BM,0),1),"")</f>
        <v/>
      </c>
      <c r="F896" s="14" t="str">
        <f t="shared" si="42"/>
        <v/>
      </c>
      <c r="G896" s="18" t="str">
        <f>IF(IFERROR(FIND(G$13,INDEX(DATOS!BS:BS,MATCH(CHECKLIST!B896,DATOS!B:B,0),1),1),"")="",IF(IFERROR(FIND("FINADO",INDEX(DATOS!BS:BS,MATCH(CHECKLIST!B896,DATOS!B:B,0),1),1),"")="",IF(IFERROR(FIND("BAJA",INDEX(DATOS!BS:BS,MATCH(CHECKLIST!B896,DATOS!B:B,0),1),1),"")="",IF(IFERROR(FIND("FECHA PEUA",INDEX(DATOS!BS:BS,MATCH(CHECKLIST!B896,DATOS!B:B,0),1),1),"")="",IF(IFERROR(FIND("FIRMA",INDEX(DATOS!BS:BS,MATCH(CHECKLIST!B896,DATOS!B:B,0),1),1),"")="","","FIRMA"),"PEUA"),"BAJA"),"FINADO"),"X")</f>
        <v/>
      </c>
      <c r="H896" s="18" t="str">
        <f>IF(IFERROR(FIND(H$13,INDEX(DATOS!BS:BS,MATCH(CHECKLIST!B896,DATOS!B:B,0),1),1),"")="",IF(IFERROR(FIND("VENCIDA",INDEX(DATOS!AC:AC,MATCH(CHECKLIST!B896,DATOS!B:B,0),1),1),"")="","","VENCIDO"),"X")</f>
        <v/>
      </c>
      <c r="I896" s="18" t="str">
        <f>IF(IFERROR(FIND(I$13,INDEX(DATOS!BS:BS,MATCH(CHECKLIST!B896,DATOS!B:B,0),1),1),"")="","","X")</f>
        <v/>
      </c>
      <c r="J896" s="18" t="str">
        <f>IF(IFERROR(FIND(J$13,INDEX(DATOS!BS:BS,MATCH(CHECKLIST!B896,DATOS!B:B,0),1),1),"")="","","X")</f>
        <v/>
      </c>
      <c r="K896" s="18" t="str">
        <f>IF(IFERROR(FIND(K$13,INDEX(DATOS!BS:BS,MATCH(CHECKLIST!B896,DATOS!B:B,0),1),1),"")="","","X")</f>
        <v/>
      </c>
      <c r="L896" s="18" t="str">
        <f>IF(IFERROR(FIND(L$13,INDEX(DATOS!BS:BS,MATCH(CHECKLIST!B896,DATOS!B:B,0),1),1),"")="","","X")</f>
        <v/>
      </c>
      <c r="M896" s="18" t="str">
        <f>IF(IFERROR(FIND(M$13,INDEX(DATOS!BS:BS,MATCH(CHECKLIST!B896,DATOS!B:B,0),1),1),"")="","","X")</f>
        <v/>
      </c>
      <c r="N896" s="50" t="str">
        <f ca="1">IFERROR(IF(INDEX(DATOS!K:K,MATCH(CHECKLIST!B896,DATOS!B:B,0),1)="","X",IF(INDEX(DATOS!K:K,MATCH(CHECKLIST!B896,DATOS!B:B,0),1)&gt;YEAR(TODAY())-1,"","VENCIDA")),"")</f>
        <v/>
      </c>
      <c r="P896" s="18" t="str">
        <f>IF(B896="","",IF(IFERROR(FIND(P$13,INDEX(DATOS!BS:BS,MATCH(CHECKLIST!B896,DATOS!B:B,0),1),1),"")="","","X"))</f>
        <v/>
      </c>
      <c r="Q896" s="18" t="str">
        <f>IF(B896="","",IF(IFERROR(FIND(Q$13,INDEX(DATOS!BS:BS,MATCH(CHECKLIST!B896,DATOS!B:B,0),1),1),"")="","","X"))</f>
        <v/>
      </c>
      <c r="S896">
        <f t="shared" si="45"/>
        <v>0</v>
      </c>
      <c r="U896" t="str">
        <f t="shared" si="43"/>
        <v/>
      </c>
      <c r="V896" t="str">
        <f t="shared" si="44"/>
        <v/>
      </c>
    </row>
    <row r="897" spans="1:22" x14ac:dyDescent="0.25">
      <c r="A897" s="13">
        <v>884</v>
      </c>
      <c r="B897" t="str">
        <f>IFERROR(INDEX(DATOS!B:B,MATCH(CHECKLIST!A897,DATOS!BM:BM,0),1),"")</f>
        <v/>
      </c>
      <c r="C897" t="str">
        <f>IFERROR(INDEX(DATOS!I:I,MATCH(CHECKLIST!A897,DATOS!BM:BM,0),1),"")</f>
        <v/>
      </c>
      <c r="D897" t="str">
        <f>IFERROR(INDEX(DATOS!R:R,MATCH(CHECKLIST!E897,DATOS!F:F,0),1),"")</f>
        <v/>
      </c>
      <c r="E897" s="17" t="str">
        <f>IFERROR(INDEX(DATOS!F:F,MATCH(CHECKLIST!A897,DATOS!BM:BM,0),1),"")</f>
        <v/>
      </c>
      <c r="F897" s="14" t="str">
        <f t="shared" si="42"/>
        <v/>
      </c>
      <c r="G897" s="18" t="str">
        <f>IF(IFERROR(FIND(G$13,INDEX(DATOS!BS:BS,MATCH(CHECKLIST!B897,DATOS!B:B,0),1),1),"")="",IF(IFERROR(FIND("FINADO",INDEX(DATOS!BS:BS,MATCH(CHECKLIST!B897,DATOS!B:B,0),1),1),"")="",IF(IFERROR(FIND("BAJA",INDEX(DATOS!BS:BS,MATCH(CHECKLIST!B897,DATOS!B:B,0),1),1),"")="",IF(IFERROR(FIND("FECHA PEUA",INDEX(DATOS!BS:BS,MATCH(CHECKLIST!B897,DATOS!B:B,0),1),1),"")="",IF(IFERROR(FIND("FIRMA",INDEX(DATOS!BS:BS,MATCH(CHECKLIST!B897,DATOS!B:B,0),1),1),"")="","","FIRMA"),"PEUA"),"BAJA"),"FINADO"),"X")</f>
        <v/>
      </c>
      <c r="H897" s="18" t="str">
        <f>IF(IFERROR(FIND(H$13,INDEX(DATOS!BS:BS,MATCH(CHECKLIST!B897,DATOS!B:B,0),1),1),"")="",IF(IFERROR(FIND("VENCIDA",INDEX(DATOS!AC:AC,MATCH(CHECKLIST!B897,DATOS!B:B,0),1),1),"")="","","VENCIDO"),"X")</f>
        <v/>
      </c>
      <c r="I897" s="18" t="str">
        <f>IF(IFERROR(FIND(I$13,INDEX(DATOS!BS:BS,MATCH(CHECKLIST!B897,DATOS!B:B,0),1),1),"")="","","X")</f>
        <v/>
      </c>
      <c r="J897" s="18" t="str">
        <f>IF(IFERROR(FIND(J$13,INDEX(DATOS!BS:BS,MATCH(CHECKLIST!B897,DATOS!B:B,0),1),1),"")="","","X")</f>
        <v/>
      </c>
      <c r="K897" s="18" t="str">
        <f>IF(IFERROR(FIND(K$13,INDEX(DATOS!BS:BS,MATCH(CHECKLIST!B897,DATOS!B:B,0),1),1),"")="","","X")</f>
        <v/>
      </c>
      <c r="L897" s="18" t="str">
        <f>IF(IFERROR(FIND(L$13,INDEX(DATOS!BS:BS,MATCH(CHECKLIST!B897,DATOS!B:B,0),1),1),"")="","","X")</f>
        <v/>
      </c>
      <c r="M897" s="18" t="str">
        <f>IF(IFERROR(FIND(M$13,INDEX(DATOS!BS:BS,MATCH(CHECKLIST!B897,DATOS!B:B,0),1),1),"")="","","X")</f>
        <v/>
      </c>
      <c r="N897" s="50" t="str">
        <f ca="1">IFERROR(IF(INDEX(DATOS!K:K,MATCH(CHECKLIST!B897,DATOS!B:B,0),1)="","X",IF(INDEX(DATOS!K:K,MATCH(CHECKLIST!B897,DATOS!B:B,0),1)&gt;YEAR(TODAY())-1,"","VENCIDA")),"")</f>
        <v/>
      </c>
      <c r="P897" s="18" t="str">
        <f>IF(B897="","",IF(IFERROR(FIND(P$13,INDEX(DATOS!BS:BS,MATCH(CHECKLIST!B897,DATOS!B:B,0),1),1),"")="","","X"))</f>
        <v/>
      </c>
      <c r="Q897" s="18" t="str">
        <f>IF(B897="","",IF(IFERROR(FIND(Q$13,INDEX(DATOS!BS:BS,MATCH(CHECKLIST!B897,DATOS!B:B,0),1),1),"")="","","X"))</f>
        <v/>
      </c>
      <c r="R897" t="str">
        <f>IF(B897="","",1)</f>
        <v/>
      </c>
      <c r="S897" t="str">
        <f t="shared" si="45"/>
        <v/>
      </c>
      <c r="U897" t="str">
        <f t="shared" si="43"/>
        <v/>
      </c>
      <c r="V897" t="str">
        <f t="shared" si="44"/>
        <v/>
      </c>
    </row>
    <row r="898" spans="1:22" x14ac:dyDescent="0.25">
      <c r="A898" s="13">
        <v>885</v>
      </c>
      <c r="B898" t="str">
        <f>IFERROR(INDEX(DATOS!B:B,MATCH(CHECKLIST!A898,DATOS!BM:BM,0),1),"")</f>
        <v/>
      </c>
      <c r="C898" t="str">
        <f>IFERROR(INDEX(DATOS!I:I,MATCH(CHECKLIST!A898,DATOS!BM:BM,0),1),"")</f>
        <v/>
      </c>
      <c r="D898" t="str">
        <f>IFERROR(INDEX(DATOS!R:R,MATCH(CHECKLIST!E898,DATOS!F:F,0),1),"")</f>
        <v/>
      </c>
      <c r="E898" s="17" t="str">
        <f>IFERROR(INDEX(DATOS!F:F,MATCH(CHECKLIST!A898,DATOS!BM:BM,0),1),"")</f>
        <v/>
      </c>
      <c r="F898" s="14" t="str">
        <f t="shared" si="42"/>
        <v/>
      </c>
      <c r="G898" s="18" t="str">
        <f>IF(IFERROR(FIND(G$13,INDEX(DATOS!BS:BS,MATCH(CHECKLIST!B898,DATOS!B:B,0),1),1),"")="",IF(IFERROR(FIND("FINADO",INDEX(DATOS!BS:BS,MATCH(CHECKLIST!B898,DATOS!B:B,0),1),1),"")="",IF(IFERROR(FIND("BAJA",INDEX(DATOS!BS:BS,MATCH(CHECKLIST!B898,DATOS!B:B,0),1),1),"")="",IF(IFERROR(FIND("FECHA PEUA",INDEX(DATOS!BS:BS,MATCH(CHECKLIST!B898,DATOS!B:B,0),1),1),"")="",IF(IFERROR(FIND("FIRMA",INDEX(DATOS!BS:BS,MATCH(CHECKLIST!B898,DATOS!B:B,0),1),1),"")="","","FIRMA"),"PEUA"),"BAJA"),"FINADO"),"X")</f>
        <v/>
      </c>
      <c r="H898" s="18" t="str">
        <f>IF(IFERROR(FIND(H$13,INDEX(DATOS!BS:BS,MATCH(CHECKLIST!B898,DATOS!B:B,0),1),1),"")="",IF(IFERROR(FIND("VENCIDA",INDEX(DATOS!AC:AC,MATCH(CHECKLIST!B898,DATOS!B:B,0),1),1),"")="","","VENCIDO"),"X")</f>
        <v/>
      </c>
      <c r="I898" s="18" t="str">
        <f>IF(IFERROR(FIND(I$13,INDEX(DATOS!BS:BS,MATCH(CHECKLIST!B898,DATOS!B:B,0),1),1),"")="","","X")</f>
        <v/>
      </c>
      <c r="J898" s="18" t="str">
        <f>IF(IFERROR(FIND(J$13,INDEX(DATOS!BS:BS,MATCH(CHECKLIST!B898,DATOS!B:B,0),1),1),"")="","","X")</f>
        <v/>
      </c>
      <c r="K898" s="18" t="str">
        <f>IF(IFERROR(FIND(K$13,INDEX(DATOS!BS:BS,MATCH(CHECKLIST!B898,DATOS!B:B,0),1),1),"")="","","X")</f>
        <v/>
      </c>
      <c r="L898" s="18" t="str">
        <f>IF(IFERROR(FIND(L$13,INDEX(DATOS!BS:BS,MATCH(CHECKLIST!B898,DATOS!B:B,0),1),1),"")="","","X")</f>
        <v/>
      </c>
      <c r="M898" s="18" t="str">
        <f>IF(IFERROR(FIND(M$13,INDEX(DATOS!BS:BS,MATCH(CHECKLIST!B898,DATOS!B:B,0),1),1),"")="","","X")</f>
        <v/>
      </c>
      <c r="N898" s="50" t="str">
        <f ca="1">IFERROR(IF(INDEX(DATOS!K:K,MATCH(CHECKLIST!B898,DATOS!B:B,0),1)="","X",IF(INDEX(DATOS!K:K,MATCH(CHECKLIST!B898,DATOS!B:B,0),1)&gt;YEAR(TODAY())-1,"","VENCIDA")),"")</f>
        <v/>
      </c>
      <c r="P898" s="18" t="str">
        <f>IF(B898="","",IF(IFERROR(FIND(P$13,INDEX(DATOS!BS:BS,MATCH(CHECKLIST!B898,DATOS!B:B,0),1),1),"")="","","X"))</f>
        <v/>
      </c>
      <c r="Q898" s="18" t="str">
        <f>IF(B898="","",IF(IFERROR(FIND(Q$13,INDEX(DATOS!BS:BS,MATCH(CHECKLIST!B898,DATOS!B:B,0),1),1),"")="","","X"))</f>
        <v/>
      </c>
      <c r="S898">
        <f t="shared" si="45"/>
        <v>0</v>
      </c>
      <c r="U898" t="str">
        <f t="shared" si="43"/>
        <v/>
      </c>
      <c r="V898" t="str">
        <f t="shared" si="44"/>
        <v/>
      </c>
    </row>
    <row r="899" spans="1:22" x14ac:dyDescent="0.25">
      <c r="A899" s="13">
        <v>886</v>
      </c>
      <c r="B899" t="str">
        <f>IFERROR(INDEX(DATOS!B:B,MATCH(CHECKLIST!A899,DATOS!BM:BM,0),1),"")</f>
        <v/>
      </c>
      <c r="C899" t="str">
        <f>IFERROR(INDEX(DATOS!I:I,MATCH(CHECKLIST!A899,DATOS!BM:BM,0),1),"")</f>
        <v/>
      </c>
      <c r="D899" t="str">
        <f>IFERROR(INDEX(DATOS!R:R,MATCH(CHECKLIST!E899,DATOS!F:F,0),1),"")</f>
        <v/>
      </c>
      <c r="E899" s="17" t="str">
        <f>IFERROR(INDEX(DATOS!F:F,MATCH(CHECKLIST!A899,DATOS!BM:BM,0),1),"")</f>
        <v/>
      </c>
      <c r="F899" s="14" t="str">
        <f t="shared" si="42"/>
        <v/>
      </c>
      <c r="G899" s="18" t="str">
        <f>IF(IFERROR(FIND(G$13,INDEX(DATOS!BS:BS,MATCH(CHECKLIST!B899,DATOS!B:B,0),1),1),"")="",IF(IFERROR(FIND("FINADO",INDEX(DATOS!BS:BS,MATCH(CHECKLIST!B899,DATOS!B:B,0),1),1),"")="",IF(IFERROR(FIND("BAJA",INDEX(DATOS!BS:BS,MATCH(CHECKLIST!B899,DATOS!B:B,0),1),1),"")="",IF(IFERROR(FIND("FECHA PEUA",INDEX(DATOS!BS:BS,MATCH(CHECKLIST!B899,DATOS!B:B,0),1),1),"")="",IF(IFERROR(FIND("FIRMA",INDEX(DATOS!BS:BS,MATCH(CHECKLIST!B899,DATOS!B:B,0),1),1),"")="","","FIRMA"),"PEUA"),"BAJA"),"FINADO"),"X")</f>
        <v/>
      </c>
      <c r="H899" s="18" t="str">
        <f>IF(IFERROR(FIND(H$13,INDEX(DATOS!BS:BS,MATCH(CHECKLIST!B899,DATOS!B:B,0),1),1),"")="",IF(IFERROR(FIND("VENCIDA",INDEX(DATOS!AC:AC,MATCH(CHECKLIST!B899,DATOS!B:B,0),1),1),"")="","","VENCIDO"),"X")</f>
        <v/>
      </c>
      <c r="I899" s="18" t="str">
        <f>IF(IFERROR(FIND(I$13,INDEX(DATOS!BS:BS,MATCH(CHECKLIST!B899,DATOS!B:B,0),1),1),"")="","","X")</f>
        <v/>
      </c>
      <c r="J899" s="18" t="str">
        <f>IF(IFERROR(FIND(J$13,INDEX(DATOS!BS:BS,MATCH(CHECKLIST!B899,DATOS!B:B,0),1),1),"")="","","X")</f>
        <v/>
      </c>
      <c r="K899" s="18" t="str">
        <f>IF(IFERROR(FIND(K$13,INDEX(DATOS!BS:BS,MATCH(CHECKLIST!B899,DATOS!B:B,0),1),1),"")="","","X")</f>
        <v/>
      </c>
      <c r="L899" s="18" t="str">
        <f>IF(IFERROR(FIND(L$13,INDEX(DATOS!BS:BS,MATCH(CHECKLIST!B899,DATOS!B:B,0),1),1),"")="","","X")</f>
        <v/>
      </c>
      <c r="M899" s="18" t="str">
        <f>IF(IFERROR(FIND(M$13,INDEX(DATOS!BS:BS,MATCH(CHECKLIST!B899,DATOS!B:B,0),1),1),"")="","","X")</f>
        <v/>
      </c>
      <c r="N899" s="50" t="str">
        <f ca="1">IFERROR(IF(INDEX(DATOS!K:K,MATCH(CHECKLIST!B899,DATOS!B:B,0),1)="","X",IF(INDEX(DATOS!K:K,MATCH(CHECKLIST!B899,DATOS!B:B,0),1)&gt;YEAR(TODAY())-1,"","VENCIDA")),"")</f>
        <v/>
      </c>
      <c r="P899" s="18" t="str">
        <f>IF(B899="","",IF(IFERROR(FIND(P$13,INDEX(DATOS!BS:BS,MATCH(CHECKLIST!B899,DATOS!B:B,0),1),1),"")="","","X"))</f>
        <v/>
      </c>
      <c r="Q899" s="18" t="str">
        <f>IF(B899="","",IF(IFERROR(FIND(Q$13,INDEX(DATOS!BS:BS,MATCH(CHECKLIST!B899,DATOS!B:B,0),1),1),"")="","","X"))</f>
        <v/>
      </c>
      <c r="R899" t="str">
        <f>IF(B899="","",1)</f>
        <v/>
      </c>
      <c r="S899" t="str">
        <f t="shared" si="45"/>
        <v/>
      </c>
      <c r="U899" t="str">
        <f t="shared" si="43"/>
        <v/>
      </c>
      <c r="V899" t="str">
        <f t="shared" si="44"/>
        <v/>
      </c>
    </row>
    <row r="900" spans="1:22" x14ac:dyDescent="0.25">
      <c r="A900" s="13">
        <v>887</v>
      </c>
      <c r="B900" t="str">
        <f>IFERROR(INDEX(DATOS!B:B,MATCH(CHECKLIST!A900,DATOS!BM:BM,0),1),"")</f>
        <v/>
      </c>
      <c r="C900" t="str">
        <f>IFERROR(INDEX(DATOS!I:I,MATCH(CHECKLIST!A900,DATOS!BM:BM,0),1),"")</f>
        <v/>
      </c>
      <c r="D900" t="str">
        <f>IFERROR(INDEX(DATOS!R:R,MATCH(CHECKLIST!E900,DATOS!F:F,0),1),"")</f>
        <v/>
      </c>
      <c r="E900" s="17" t="str">
        <f>IFERROR(INDEX(DATOS!F:F,MATCH(CHECKLIST!A900,DATOS!BM:BM,0),1),"")</f>
        <v/>
      </c>
      <c r="F900" s="14" t="str">
        <f t="shared" si="42"/>
        <v/>
      </c>
      <c r="G900" s="18" t="str">
        <f>IF(IFERROR(FIND(G$13,INDEX(DATOS!BS:BS,MATCH(CHECKLIST!B900,DATOS!B:B,0),1),1),"")="",IF(IFERROR(FIND("FINADO",INDEX(DATOS!BS:BS,MATCH(CHECKLIST!B900,DATOS!B:B,0),1),1),"")="",IF(IFERROR(FIND("BAJA",INDEX(DATOS!BS:BS,MATCH(CHECKLIST!B900,DATOS!B:B,0),1),1),"")="",IF(IFERROR(FIND("FECHA PEUA",INDEX(DATOS!BS:BS,MATCH(CHECKLIST!B900,DATOS!B:B,0),1),1),"")="",IF(IFERROR(FIND("FIRMA",INDEX(DATOS!BS:BS,MATCH(CHECKLIST!B900,DATOS!B:B,0),1),1),"")="","","FIRMA"),"PEUA"),"BAJA"),"FINADO"),"X")</f>
        <v/>
      </c>
      <c r="H900" s="18" t="str">
        <f>IF(IFERROR(FIND(H$13,INDEX(DATOS!BS:BS,MATCH(CHECKLIST!B900,DATOS!B:B,0),1),1),"")="",IF(IFERROR(FIND("VENCIDA",INDEX(DATOS!AC:AC,MATCH(CHECKLIST!B900,DATOS!B:B,0),1),1),"")="","","VENCIDO"),"X")</f>
        <v/>
      </c>
      <c r="I900" s="18" t="str">
        <f>IF(IFERROR(FIND(I$13,INDEX(DATOS!BS:BS,MATCH(CHECKLIST!B900,DATOS!B:B,0),1),1),"")="","","X")</f>
        <v/>
      </c>
      <c r="J900" s="18" t="str">
        <f>IF(IFERROR(FIND(J$13,INDEX(DATOS!BS:BS,MATCH(CHECKLIST!B900,DATOS!B:B,0),1),1),"")="","","X")</f>
        <v/>
      </c>
      <c r="K900" s="18" t="str">
        <f>IF(IFERROR(FIND(K$13,INDEX(DATOS!BS:BS,MATCH(CHECKLIST!B900,DATOS!B:B,0),1),1),"")="","","X")</f>
        <v/>
      </c>
      <c r="L900" s="18" t="str">
        <f>IF(IFERROR(FIND(L$13,INDEX(DATOS!BS:BS,MATCH(CHECKLIST!B900,DATOS!B:B,0),1),1),"")="","","X")</f>
        <v/>
      </c>
      <c r="M900" s="18" t="str">
        <f>IF(IFERROR(FIND(M$13,INDEX(DATOS!BS:BS,MATCH(CHECKLIST!B900,DATOS!B:B,0),1),1),"")="","","X")</f>
        <v/>
      </c>
      <c r="N900" s="50" t="str">
        <f ca="1">IFERROR(IF(INDEX(DATOS!K:K,MATCH(CHECKLIST!B900,DATOS!B:B,0),1)="","X",IF(INDEX(DATOS!K:K,MATCH(CHECKLIST!B900,DATOS!B:B,0),1)&gt;YEAR(TODAY())-1,"","VENCIDA")),"")</f>
        <v/>
      </c>
      <c r="P900" s="18" t="str">
        <f>IF(B900="","",IF(IFERROR(FIND(P$13,INDEX(DATOS!BS:BS,MATCH(CHECKLIST!B900,DATOS!B:B,0),1),1),"")="","","X"))</f>
        <v/>
      </c>
      <c r="Q900" s="18" t="str">
        <f>IF(B900="","",IF(IFERROR(FIND(Q$13,INDEX(DATOS!BS:BS,MATCH(CHECKLIST!B900,DATOS!B:B,0),1),1),"")="","","X"))</f>
        <v/>
      </c>
      <c r="S900">
        <f t="shared" si="45"/>
        <v>0</v>
      </c>
      <c r="U900" t="str">
        <f t="shared" si="43"/>
        <v/>
      </c>
      <c r="V900" t="str">
        <f t="shared" si="44"/>
        <v/>
      </c>
    </row>
    <row r="901" spans="1:22" x14ac:dyDescent="0.25">
      <c r="A901" s="13">
        <v>888</v>
      </c>
      <c r="B901" t="str">
        <f>IFERROR(INDEX(DATOS!B:B,MATCH(CHECKLIST!A901,DATOS!BM:BM,0),1),"")</f>
        <v/>
      </c>
      <c r="C901" t="str">
        <f>IFERROR(INDEX(DATOS!I:I,MATCH(CHECKLIST!A901,DATOS!BM:BM,0),1),"")</f>
        <v/>
      </c>
      <c r="D901" t="str">
        <f>IFERROR(INDEX(DATOS!R:R,MATCH(CHECKLIST!E901,DATOS!F:F,0),1),"")</f>
        <v/>
      </c>
      <c r="E901" s="17" t="str">
        <f>IFERROR(INDEX(DATOS!F:F,MATCH(CHECKLIST!A901,DATOS!BM:BM,0),1),"")</f>
        <v/>
      </c>
      <c r="F901" s="14" t="str">
        <f t="shared" si="42"/>
        <v/>
      </c>
      <c r="G901" s="18" t="str">
        <f>IF(IFERROR(FIND(G$13,INDEX(DATOS!BS:BS,MATCH(CHECKLIST!B901,DATOS!B:B,0),1),1),"")="",IF(IFERROR(FIND("FINADO",INDEX(DATOS!BS:BS,MATCH(CHECKLIST!B901,DATOS!B:B,0),1),1),"")="",IF(IFERROR(FIND("BAJA",INDEX(DATOS!BS:BS,MATCH(CHECKLIST!B901,DATOS!B:B,0),1),1),"")="",IF(IFERROR(FIND("FECHA PEUA",INDEX(DATOS!BS:BS,MATCH(CHECKLIST!B901,DATOS!B:B,0),1),1),"")="",IF(IFERROR(FIND("FIRMA",INDEX(DATOS!BS:BS,MATCH(CHECKLIST!B901,DATOS!B:B,0),1),1),"")="","","FIRMA"),"PEUA"),"BAJA"),"FINADO"),"X")</f>
        <v/>
      </c>
      <c r="H901" s="18" t="str">
        <f>IF(IFERROR(FIND(H$13,INDEX(DATOS!BS:BS,MATCH(CHECKLIST!B901,DATOS!B:B,0),1),1),"")="",IF(IFERROR(FIND("VENCIDA",INDEX(DATOS!AC:AC,MATCH(CHECKLIST!B901,DATOS!B:B,0),1),1),"")="","","VENCIDO"),"X")</f>
        <v/>
      </c>
      <c r="I901" s="18" t="str">
        <f>IF(IFERROR(FIND(I$13,INDEX(DATOS!BS:BS,MATCH(CHECKLIST!B901,DATOS!B:B,0),1),1),"")="","","X")</f>
        <v/>
      </c>
      <c r="J901" s="18" t="str">
        <f>IF(IFERROR(FIND(J$13,INDEX(DATOS!BS:BS,MATCH(CHECKLIST!B901,DATOS!B:B,0),1),1),"")="","","X")</f>
        <v/>
      </c>
      <c r="K901" s="18" t="str">
        <f>IF(IFERROR(FIND(K$13,INDEX(DATOS!BS:BS,MATCH(CHECKLIST!B901,DATOS!B:B,0),1),1),"")="","","X")</f>
        <v/>
      </c>
      <c r="L901" s="18" t="str">
        <f>IF(IFERROR(FIND(L$13,INDEX(DATOS!BS:BS,MATCH(CHECKLIST!B901,DATOS!B:B,0),1),1),"")="","","X")</f>
        <v/>
      </c>
      <c r="M901" s="18" t="str">
        <f>IF(IFERROR(FIND(M$13,INDEX(DATOS!BS:BS,MATCH(CHECKLIST!B901,DATOS!B:B,0),1),1),"")="","","X")</f>
        <v/>
      </c>
      <c r="N901" s="50" t="str">
        <f ca="1">IFERROR(IF(INDEX(DATOS!K:K,MATCH(CHECKLIST!B901,DATOS!B:B,0),1)="","X",IF(INDEX(DATOS!K:K,MATCH(CHECKLIST!B901,DATOS!B:B,0),1)&gt;YEAR(TODAY())-1,"","VENCIDA")),"")</f>
        <v/>
      </c>
      <c r="P901" s="18" t="str">
        <f>IF(B901="","",IF(IFERROR(FIND(P$13,INDEX(DATOS!BS:BS,MATCH(CHECKLIST!B901,DATOS!B:B,0),1),1),"")="","","X"))</f>
        <v/>
      </c>
      <c r="Q901" s="18" t="str">
        <f>IF(B901="","",IF(IFERROR(FIND(Q$13,INDEX(DATOS!BS:BS,MATCH(CHECKLIST!B901,DATOS!B:B,0),1),1),"")="","","X"))</f>
        <v/>
      </c>
      <c r="R901" t="str">
        <f>IF(B901="","",1)</f>
        <v/>
      </c>
      <c r="S901" t="str">
        <f t="shared" si="45"/>
        <v/>
      </c>
      <c r="U901" t="str">
        <f t="shared" si="43"/>
        <v/>
      </c>
      <c r="V901" t="str">
        <f t="shared" si="44"/>
        <v/>
      </c>
    </row>
    <row r="902" spans="1:22" x14ac:dyDescent="0.25">
      <c r="A902" s="13">
        <v>889</v>
      </c>
      <c r="B902" t="str">
        <f>IFERROR(INDEX(DATOS!B:B,MATCH(CHECKLIST!A902,DATOS!BM:BM,0),1),"")</f>
        <v/>
      </c>
      <c r="C902" t="str">
        <f>IFERROR(INDEX(DATOS!I:I,MATCH(CHECKLIST!A902,DATOS!BM:BM,0),1),"")</f>
        <v/>
      </c>
      <c r="D902" t="str">
        <f>IFERROR(INDEX(DATOS!R:R,MATCH(CHECKLIST!E902,DATOS!F:F,0),1),"")</f>
        <v/>
      </c>
      <c r="E902" s="17" t="str">
        <f>IFERROR(INDEX(DATOS!F:F,MATCH(CHECKLIST!A902,DATOS!BM:BM,0),1),"")</f>
        <v/>
      </c>
      <c r="F902" s="14" t="str">
        <f t="shared" si="42"/>
        <v/>
      </c>
      <c r="G902" s="18" t="str">
        <f>IF(IFERROR(FIND(G$13,INDEX(DATOS!BS:BS,MATCH(CHECKLIST!B902,DATOS!B:B,0),1),1),"")="",IF(IFERROR(FIND("FINADO",INDEX(DATOS!BS:BS,MATCH(CHECKLIST!B902,DATOS!B:B,0),1),1),"")="",IF(IFERROR(FIND("BAJA",INDEX(DATOS!BS:BS,MATCH(CHECKLIST!B902,DATOS!B:B,0),1),1),"")="",IF(IFERROR(FIND("FECHA PEUA",INDEX(DATOS!BS:BS,MATCH(CHECKLIST!B902,DATOS!B:B,0),1),1),"")="",IF(IFERROR(FIND("FIRMA",INDEX(DATOS!BS:BS,MATCH(CHECKLIST!B902,DATOS!B:B,0),1),1),"")="","","FIRMA"),"PEUA"),"BAJA"),"FINADO"),"X")</f>
        <v/>
      </c>
      <c r="H902" s="18" t="str">
        <f>IF(IFERROR(FIND(H$13,INDEX(DATOS!BS:BS,MATCH(CHECKLIST!B902,DATOS!B:B,0),1),1),"")="",IF(IFERROR(FIND("VENCIDA",INDEX(DATOS!AC:AC,MATCH(CHECKLIST!B902,DATOS!B:B,0),1),1),"")="","","VENCIDO"),"X")</f>
        <v/>
      </c>
      <c r="I902" s="18" t="str">
        <f>IF(IFERROR(FIND(I$13,INDEX(DATOS!BS:BS,MATCH(CHECKLIST!B902,DATOS!B:B,0),1),1),"")="","","X")</f>
        <v/>
      </c>
      <c r="J902" s="18" t="str">
        <f>IF(IFERROR(FIND(J$13,INDEX(DATOS!BS:BS,MATCH(CHECKLIST!B902,DATOS!B:B,0),1),1),"")="","","X")</f>
        <v/>
      </c>
      <c r="K902" s="18" t="str">
        <f>IF(IFERROR(FIND(K$13,INDEX(DATOS!BS:BS,MATCH(CHECKLIST!B902,DATOS!B:B,0),1),1),"")="","","X")</f>
        <v/>
      </c>
      <c r="L902" s="18" t="str">
        <f>IF(IFERROR(FIND(L$13,INDEX(DATOS!BS:BS,MATCH(CHECKLIST!B902,DATOS!B:B,0),1),1),"")="","","X")</f>
        <v/>
      </c>
      <c r="M902" s="18" t="str">
        <f>IF(IFERROR(FIND(M$13,INDEX(DATOS!BS:BS,MATCH(CHECKLIST!B902,DATOS!B:B,0),1),1),"")="","","X")</f>
        <v/>
      </c>
      <c r="N902" s="50" t="str">
        <f ca="1">IFERROR(IF(INDEX(DATOS!K:K,MATCH(CHECKLIST!B902,DATOS!B:B,0),1)="","X",IF(INDEX(DATOS!K:K,MATCH(CHECKLIST!B902,DATOS!B:B,0),1)&gt;YEAR(TODAY())-1,"","VENCIDA")),"")</f>
        <v/>
      </c>
      <c r="P902" s="18" t="str">
        <f>IF(B902="","",IF(IFERROR(FIND(P$13,INDEX(DATOS!BS:BS,MATCH(CHECKLIST!B902,DATOS!B:B,0),1),1),"")="","","X"))</f>
        <v/>
      </c>
      <c r="Q902" s="18" t="str">
        <f>IF(B902="","",IF(IFERROR(FIND(Q$13,INDEX(DATOS!BS:BS,MATCH(CHECKLIST!B902,DATOS!B:B,0),1),1),"")="","","X"))</f>
        <v/>
      </c>
      <c r="S902">
        <f t="shared" si="45"/>
        <v>0</v>
      </c>
      <c r="U902" t="str">
        <f t="shared" si="43"/>
        <v/>
      </c>
      <c r="V902" t="str">
        <f t="shared" si="44"/>
        <v/>
      </c>
    </row>
    <row r="903" spans="1:22" x14ac:dyDescent="0.25">
      <c r="A903" s="13">
        <v>890</v>
      </c>
      <c r="B903" t="str">
        <f>IFERROR(INDEX(DATOS!B:B,MATCH(CHECKLIST!A903,DATOS!BM:BM,0),1),"")</f>
        <v/>
      </c>
      <c r="C903" t="str">
        <f>IFERROR(INDEX(DATOS!I:I,MATCH(CHECKLIST!A903,DATOS!BM:BM,0),1),"")</f>
        <v/>
      </c>
      <c r="D903" t="str">
        <f>IFERROR(INDEX(DATOS!R:R,MATCH(CHECKLIST!E903,DATOS!F:F,0),1),"")</f>
        <v/>
      </c>
      <c r="E903" s="17" t="str">
        <f>IFERROR(INDEX(DATOS!F:F,MATCH(CHECKLIST!A903,DATOS!BM:BM,0),1),"")</f>
        <v/>
      </c>
      <c r="F903" s="14" t="str">
        <f t="shared" si="42"/>
        <v/>
      </c>
      <c r="G903" s="18" t="str">
        <f>IF(IFERROR(FIND(G$13,INDEX(DATOS!BS:BS,MATCH(CHECKLIST!B903,DATOS!B:B,0),1),1),"")="",IF(IFERROR(FIND("FINADO",INDEX(DATOS!BS:BS,MATCH(CHECKLIST!B903,DATOS!B:B,0),1),1),"")="",IF(IFERROR(FIND("BAJA",INDEX(DATOS!BS:BS,MATCH(CHECKLIST!B903,DATOS!B:B,0),1),1),"")="",IF(IFERROR(FIND("FECHA PEUA",INDEX(DATOS!BS:BS,MATCH(CHECKLIST!B903,DATOS!B:B,0),1),1),"")="",IF(IFERROR(FIND("FIRMA",INDEX(DATOS!BS:BS,MATCH(CHECKLIST!B903,DATOS!B:B,0),1),1),"")="","","FIRMA"),"PEUA"),"BAJA"),"FINADO"),"X")</f>
        <v/>
      </c>
      <c r="H903" s="18" t="str">
        <f>IF(IFERROR(FIND(H$13,INDEX(DATOS!BS:BS,MATCH(CHECKLIST!B903,DATOS!B:B,0),1),1),"")="",IF(IFERROR(FIND("VENCIDA",INDEX(DATOS!AC:AC,MATCH(CHECKLIST!B903,DATOS!B:B,0),1),1),"")="","","VENCIDO"),"X")</f>
        <v/>
      </c>
      <c r="I903" s="18" t="str">
        <f>IF(IFERROR(FIND(I$13,INDEX(DATOS!BS:BS,MATCH(CHECKLIST!B903,DATOS!B:B,0),1),1),"")="","","X")</f>
        <v/>
      </c>
      <c r="J903" s="18" t="str">
        <f>IF(IFERROR(FIND(J$13,INDEX(DATOS!BS:BS,MATCH(CHECKLIST!B903,DATOS!B:B,0),1),1),"")="","","X")</f>
        <v/>
      </c>
      <c r="K903" s="18" t="str">
        <f>IF(IFERROR(FIND(K$13,INDEX(DATOS!BS:BS,MATCH(CHECKLIST!B903,DATOS!B:B,0),1),1),"")="","","X")</f>
        <v/>
      </c>
      <c r="L903" s="18" t="str">
        <f>IF(IFERROR(FIND(L$13,INDEX(DATOS!BS:BS,MATCH(CHECKLIST!B903,DATOS!B:B,0),1),1),"")="","","X")</f>
        <v/>
      </c>
      <c r="M903" s="18" t="str">
        <f>IF(IFERROR(FIND(M$13,INDEX(DATOS!BS:BS,MATCH(CHECKLIST!B903,DATOS!B:B,0),1),1),"")="","","X")</f>
        <v/>
      </c>
      <c r="N903" s="50" t="str">
        <f ca="1">IFERROR(IF(INDEX(DATOS!K:K,MATCH(CHECKLIST!B903,DATOS!B:B,0),1)="","X",IF(INDEX(DATOS!K:K,MATCH(CHECKLIST!B903,DATOS!B:B,0),1)&gt;YEAR(TODAY())-1,"","VENCIDA")),"")</f>
        <v/>
      </c>
      <c r="P903" s="18" t="str">
        <f>IF(B903="","",IF(IFERROR(FIND(P$13,INDEX(DATOS!BS:BS,MATCH(CHECKLIST!B903,DATOS!B:B,0),1),1),"")="","","X"))</f>
        <v/>
      </c>
      <c r="Q903" s="18" t="str">
        <f>IF(B903="","",IF(IFERROR(FIND(Q$13,INDEX(DATOS!BS:BS,MATCH(CHECKLIST!B903,DATOS!B:B,0),1),1),"")="","","X"))</f>
        <v/>
      </c>
      <c r="R903" t="str">
        <f>IF(B903="","",1)</f>
        <v/>
      </c>
      <c r="S903" t="str">
        <f t="shared" si="45"/>
        <v/>
      </c>
      <c r="U903" t="str">
        <f t="shared" si="43"/>
        <v/>
      </c>
      <c r="V903" t="str">
        <f t="shared" si="44"/>
        <v/>
      </c>
    </row>
    <row r="904" spans="1:22" x14ac:dyDescent="0.25">
      <c r="A904" s="13">
        <v>891</v>
      </c>
      <c r="B904" t="str">
        <f>IFERROR(INDEX(DATOS!B:B,MATCH(CHECKLIST!A904,DATOS!BM:BM,0),1),"")</f>
        <v/>
      </c>
      <c r="C904" t="str">
        <f>IFERROR(INDEX(DATOS!I:I,MATCH(CHECKLIST!A904,DATOS!BM:BM,0),1),"")</f>
        <v/>
      </c>
      <c r="D904" t="str">
        <f>IFERROR(INDEX(DATOS!R:R,MATCH(CHECKLIST!E904,DATOS!F:F,0),1),"")</f>
        <v/>
      </c>
      <c r="E904" s="17" t="str">
        <f>IFERROR(INDEX(DATOS!F:F,MATCH(CHECKLIST!A904,DATOS!BM:BM,0),1),"")</f>
        <v/>
      </c>
      <c r="F904" s="14" t="str">
        <f t="shared" si="42"/>
        <v/>
      </c>
      <c r="G904" s="18" t="str">
        <f>IF(IFERROR(FIND(G$13,INDEX(DATOS!BS:BS,MATCH(CHECKLIST!B904,DATOS!B:B,0),1),1),"")="",IF(IFERROR(FIND("FINADO",INDEX(DATOS!BS:BS,MATCH(CHECKLIST!B904,DATOS!B:B,0),1),1),"")="",IF(IFERROR(FIND("BAJA",INDEX(DATOS!BS:BS,MATCH(CHECKLIST!B904,DATOS!B:B,0),1),1),"")="",IF(IFERROR(FIND("FECHA PEUA",INDEX(DATOS!BS:BS,MATCH(CHECKLIST!B904,DATOS!B:B,0),1),1),"")="",IF(IFERROR(FIND("FIRMA",INDEX(DATOS!BS:BS,MATCH(CHECKLIST!B904,DATOS!B:B,0),1),1),"")="","","FIRMA"),"PEUA"),"BAJA"),"FINADO"),"X")</f>
        <v/>
      </c>
      <c r="H904" s="18" t="str">
        <f>IF(IFERROR(FIND(H$13,INDEX(DATOS!BS:BS,MATCH(CHECKLIST!B904,DATOS!B:B,0),1),1),"")="",IF(IFERROR(FIND("VENCIDA",INDEX(DATOS!AC:AC,MATCH(CHECKLIST!B904,DATOS!B:B,0),1),1),"")="","","VENCIDO"),"X")</f>
        <v/>
      </c>
      <c r="I904" s="18" t="str">
        <f>IF(IFERROR(FIND(I$13,INDEX(DATOS!BS:BS,MATCH(CHECKLIST!B904,DATOS!B:B,0),1),1),"")="","","X")</f>
        <v/>
      </c>
      <c r="J904" s="18" t="str">
        <f>IF(IFERROR(FIND(J$13,INDEX(DATOS!BS:BS,MATCH(CHECKLIST!B904,DATOS!B:B,0),1),1),"")="","","X")</f>
        <v/>
      </c>
      <c r="K904" s="18" t="str">
        <f>IF(IFERROR(FIND(K$13,INDEX(DATOS!BS:BS,MATCH(CHECKLIST!B904,DATOS!B:B,0),1),1),"")="","","X")</f>
        <v/>
      </c>
      <c r="L904" s="18" t="str">
        <f>IF(IFERROR(FIND(L$13,INDEX(DATOS!BS:BS,MATCH(CHECKLIST!B904,DATOS!B:B,0),1),1),"")="","","X")</f>
        <v/>
      </c>
      <c r="M904" s="18" t="str">
        <f>IF(IFERROR(FIND(M$13,INDEX(DATOS!BS:BS,MATCH(CHECKLIST!B904,DATOS!B:B,0),1),1),"")="","","X")</f>
        <v/>
      </c>
      <c r="N904" s="50" t="str">
        <f ca="1">IFERROR(IF(INDEX(DATOS!K:K,MATCH(CHECKLIST!B904,DATOS!B:B,0),1)="","X",IF(INDEX(DATOS!K:K,MATCH(CHECKLIST!B904,DATOS!B:B,0),1)&gt;YEAR(TODAY())-1,"","VENCIDA")),"")</f>
        <v/>
      </c>
      <c r="P904" s="18" t="str">
        <f>IF(B904="","",IF(IFERROR(FIND(P$13,INDEX(DATOS!BS:BS,MATCH(CHECKLIST!B904,DATOS!B:B,0),1),1),"")="","","X"))</f>
        <v/>
      </c>
      <c r="Q904" s="18" t="str">
        <f>IF(B904="","",IF(IFERROR(FIND(Q$13,INDEX(DATOS!BS:BS,MATCH(CHECKLIST!B904,DATOS!B:B,0),1),1),"")="","","X"))</f>
        <v/>
      </c>
      <c r="S904">
        <f t="shared" si="45"/>
        <v>0</v>
      </c>
      <c r="U904" t="str">
        <f t="shared" si="43"/>
        <v/>
      </c>
      <c r="V904" t="str">
        <f t="shared" si="44"/>
        <v/>
      </c>
    </row>
    <row r="905" spans="1:22" x14ac:dyDescent="0.25">
      <c r="A905" s="13">
        <v>892</v>
      </c>
      <c r="B905" t="str">
        <f>IFERROR(INDEX(DATOS!B:B,MATCH(CHECKLIST!A905,DATOS!BM:BM,0),1),"")</f>
        <v/>
      </c>
      <c r="C905" t="str">
        <f>IFERROR(INDEX(DATOS!I:I,MATCH(CHECKLIST!A905,DATOS!BM:BM,0),1),"")</f>
        <v/>
      </c>
      <c r="D905" t="str">
        <f>IFERROR(INDEX(DATOS!R:R,MATCH(CHECKLIST!E905,DATOS!F:F,0),1),"")</f>
        <v/>
      </c>
      <c r="E905" s="17" t="str">
        <f>IFERROR(INDEX(DATOS!F:F,MATCH(CHECKLIST!A905,DATOS!BM:BM,0),1),"")</f>
        <v/>
      </c>
      <c r="F905" s="14" t="str">
        <f t="shared" si="42"/>
        <v/>
      </c>
      <c r="G905" s="18" t="str">
        <f>IF(IFERROR(FIND(G$13,INDEX(DATOS!BS:BS,MATCH(CHECKLIST!B905,DATOS!B:B,0),1),1),"")="",IF(IFERROR(FIND("FINADO",INDEX(DATOS!BS:BS,MATCH(CHECKLIST!B905,DATOS!B:B,0),1),1),"")="",IF(IFERROR(FIND("BAJA",INDEX(DATOS!BS:BS,MATCH(CHECKLIST!B905,DATOS!B:B,0),1),1),"")="",IF(IFERROR(FIND("FECHA PEUA",INDEX(DATOS!BS:BS,MATCH(CHECKLIST!B905,DATOS!B:B,0),1),1),"")="",IF(IFERROR(FIND("FIRMA",INDEX(DATOS!BS:BS,MATCH(CHECKLIST!B905,DATOS!B:B,0),1),1),"")="","","FIRMA"),"PEUA"),"BAJA"),"FINADO"),"X")</f>
        <v/>
      </c>
      <c r="H905" s="18" t="str">
        <f>IF(IFERROR(FIND(H$13,INDEX(DATOS!BS:BS,MATCH(CHECKLIST!B905,DATOS!B:B,0),1),1),"")="",IF(IFERROR(FIND("VENCIDA",INDEX(DATOS!AC:AC,MATCH(CHECKLIST!B905,DATOS!B:B,0),1),1),"")="","","VENCIDO"),"X")</f>
        <v/>
      </c>
      <c r="I905" s="18" t="str">
        <f>IF(IFERROR(FIND(I$13,INDEX(DATOS!BS:BS,MATCH(CHECKLIST!B905,DATOS!B:B,0),1),1),"")="","","X")</f>
        <v/>
      </c>
      <c r="J905" s="18" t="str">
        <f>IF(IFERROR(FIND(J$13,INDEX(DATOS!BS:BS,MATCH(CHECKLIST!B905,DATOS!B:B,0),1),1),"")="","","X")</f>
        <v/>
      </c>
      <c r="K905" s="18" t="str">
        <f>IF(IFERROR(FIND(K$13,INDEX(DATOS!BS:BS,MATCH(CHECKLIST!B905,DATOS!B:B,0),1),1),"")="","","X")</f>
        <v/>
      </c>
      <c r="L905" s="18" t="str">
        <f>IF(IFERROR(FIND(L$13,INDEX(DATOS!BS:BS,MATCH(CHECKLIST!B905,DATOS!B:B,0),1),1),"")="","","X")</f>
        <v/>
      </c>
      <c r="M905" s="18" t="str">
        <f>IF(IFERROR(FIND(M$13,INDEX(DATOS!BS:BS,MATCH(CHECKLIST!B905,DATOS!B:B,0),1),1),"")="","","X")</f>
        <v/>
      </c>
      <c r="N905" s="50" t="str">
        <f ca="1">IFERROR(IF(INDEX(DATOS!K:K,MATCH(CHECKLIST!B905,DATOS!B:B,0),1)="","X",IF(INDEX(DATOS!K:K,MATCH(CHECKLIST!B905,DATOS!B:B,0),1)&gt;YEAR(TODAY())-1,"","VENCIDA")),"")</f>
        <v/>
      </c>
      <c r="P905" s="18" t="str">
        <f>IF(B905="","",IF(IFERROR(FIND(P$13,INDEX(DATOS!BS:BS,MATCH(CHECKLIST!B905,DATOS!B:B,0),1),1),"")="","","X"))</f>
        <v/>
      </c>
      <c r="Q905" s="18" t="str">
        <f>IF(B905="","",IF(IFERROR(FIND(Q$13,INDEX(DATOS!BS:BS,MATCH(CHECKLIST!B905,DATOS!B:B,0),1),1),"")="","","X"))</f>
        <v/>
      </c>
      <c r="R905" t="str">
        <f>IF(B905="","",1)</f>
        <v/>
      </c>
      <c r="S905" t="str">
        <f t="shared" si="45"/>
        <v/>
      </c>
      <c r="U905" t="str">
        <f t="shared" si="43"/>
        <v/>
      </c>
      <c r="V905" t="str">
        <f t="shared" si="44"/>
        <v/>
      </c>
    </row>
    <row r="906" spans="1:22" x14ac:dyDescent="0.25">
      <c r="A906" s="13">
        <v>893</v>
      </c>
      <c r="B906" t="str">
        <f>IFERROR(INDEX(DATOS!B:B,MATCH(CHECKLIST!A906,DATOS!BM:BM,0),1),"")</f>
        <v/>
      </c>
      <c r="C906" t="str">
        <f>IFERROR(INDEX(DATOS!I:I,MATCH(CHECKLIST!A906,DATOS!BM:BM,0),1),"")</f>
        <v/>
      </c>
      <c r="D906" t="str">
        <f>IFERROR(INDEX(DATOS!R:R,MATCH(CHECKLIST!E906,DATOS!F:F,0),1),"")</f>
        <v/>
      </c>
      <c r="E906" s="17" t="str">
        <f>IFERROR(INDEX(DATOS!F:F,MATCH(CHECKLIST!A906,DATOS!BM:BM,0),1),"")</f>
        <v/>
      </c>
      <c r="F906" s="14" t="str">
        <f t="shared" si="42"/>
        <v/>
      </c>
      <c r="G906" s="18" t="str">
        <f>IF(IFERROR(FIND(G$13,INDEX(DATOS!BS:BS,MATCH(CHECKLIST!B906,DATOS!B:B,0),1),1),"")="",IF(IFERROR(FIND("FINADO",INDEX(DATOS!BS:BS,MATCH(CHECKLIST!B906,DATOS!B:B,0),1),1),"")="",IF(IFERROR(FIND("BAJA",INDEX(DATOS!BS:BS,MATCH(CHECKLIST!B906,DATOS!B:B,0),1),1),"")="",IF(IFERROR(FIND("FECHA PEUA",INDEX(DATOS!BS:BS,MATCH(CHECKLIST!B906,DATOS!B:B,0),1),1),"")="",IF(IFERROR(FIND("FIRMA",INDEX(DATOS!BS:BS,MATCH(CHECKLIST!B906,DATOS!B:B,0),1),1),"")="","","FIRMA"),"PEUA"),"BAJA"),"FINADO"),"X")</f>
        <v/>
      </c>
      <c r="H906" s="18" t="str">
        <f>IF(IFERROR(FIND(H$13,INDEX(DATOS!BS:BS,MATCH(CHECKLIST!B906,DATOS!B:B,0),1),1),"")="",IF(IFERROR(FIND("VENCIDA",INDEX(DATOS!AC:AC,MATCH(CHECKLIST!B906,DATOS!B:B,0),1),1),"")="","","VENCIDO"),"X")</f>
        <v/>
      </c>
      <c r="I906" s="18" t="str">
        <f>IF(IFERROR(FIND(I$13,INDEX(DATOS!BS:BS,MATCH(CHECKLIST!B906,DATOS!B:B,0),1),1),"")="","","X")</f>
        <v/>
      </c>
      <c r="J906" s="18" t="str">
        <f>IF(IFERROR(FIND(J$13,INDEX(DATOS!BS:BS,MATCH(CHECKLIST!B906,DATOS!B:B,0),1),1),"")="","","X")</f>
        <v/>
      </c>
      <c r="K906" s="18" t="str">
        <f>IF(IFERROR(FIND(K$13,INDEX(DATOS!BS:BS,MATCH(CHECKLIST!B906,DATOS!B:B,0),1),1),"")="","","X")</f>
        <v/>
      </c>
      <c r="L906" s="18" t="str">
        <f>IF(IFERROR(FIND(L$13,INDEX(DATOS!BS:BS,MATCH(CHECKLIST!B906,DATOS!B:B,0),1),1),"")="","","X")</f>
        <v/>
      </c>
      <c r="M906" s="18" t="str">
        <f>IF(IFERROR(FIND(M$13,INDEX(DATOS!BS:BS,MATCH(CHECKLIST!B906,DATOS!B:B,0),1),1),"")="","","X")</f>
        <v/>
      </c>
      <c r="N906" s="50" t="str">
        <f ca="1">IFERROR(IF(INDEX(DATOS!K:K,MATCH(CHECKLIST!B906,DATOS!B:B,0),1)="","X",IF(INDEX(DATOS!K:K,MATCH(CHECKLIST!B906,DATOS!B:B,0),1)&gt;YEAR(TODAY())-1,"","VENCIDA")),"")</f>
        <v/>
      </c>
      <c r="P906" s="18" t="str">
        <f>IF(B906="","",IF(IFERROR(FIND(P$13,INDEX(DATOS!BS:BS,MATCH(CHECKLIST!B906,DATOS!B:B,0),1),1),"")="","","X"))</f>
        <v/>
      </c>
      <c r="Q906" s="18" t="str">
        <f>IF(B906="","",IF(IFERROR(FIND(Q$13,INDEX(DATOS!BS:BS,MATCH(CHECKLIST!B906,DATOS!B:B,0),1),1),"")="","","X"))</f>
        <v/>
      </c>
      <c r="S906">
        <f t="shared" si="45"/>
        <v>0</v>
      </c>
      <c r="U906" t="str">
        <f t="shared" si="43"/>
        <v/>
      </c>
      <c r="V906" t="str">
        <f t="shared" si="44"/>
        <v/>
      </c>
    </row>
    <row r="907" spans="1:22" x14ac:dyDescent="0.25">
      <c r="A907" s="13">
        <v>894</v>
      </c>
      <c r="B907" t="str">
        <f>IFERROR(INDEX(DATOS!B:B,MATCH(CHECKLIST!A907,DATOS!BM:BM,0),1),"")</f>
        <v/>
      </c>
      <c r="C907" t="str">
        <f>IFERROR(INDEX(DATOS!I:I,MATCH(CHECKLIST!A907,DATOS!BM:BM,0),1),"")</f>
        <v/>
      </c>
      <c r="D907" t="str">
        <f>IFERROR(INDEX(DATOS!R:R,MATCH(CHECKLIST!E907,DATOS!F:F,0),1),"")</f>
        <v/>
      </c>
      <c r="E907" s="17" t="str">
        <f>IFERROR(INDEX(DATOS!F:F,MATCH(CHECKLIST!A907,DATOS!BM:BM,0),1),"")</f>
        <v/>
      </c>
      <c r="F907" s="14" t="str">
        <f t="shared" si="42"/>
        <v/>
      </c>
      <c r="G907" s="18" t="str">
        <f>IF(IFERROR(FIND(G$13,INDEX(DATOS!BS:BS,MATCH(CHECKLIST!B907,DATOS!B:B,0),1),1),"")="",IF(IFERROR(FIND("FINADO",INDEX(DATOS!BS:BS,MATCH(CHECKLIST!B907,DATOS!B:B,0),1),1),"")="",IF(IFERROR(FIND("BAJA",INDEX(DATOS!BS:BS,MATCH(CHECKLIST!B907,DATOS!B:B,0),1),1),"")="",IF(IFERROR(FIND("FECHA PEUA",INDEX(DATOS!BS:BS,MATCH(CHECKLIST!B907,DATOS!B:B,0),1),1),"")="",IF(IFERROR(FIND("FIRMA",INDEX(DATOS!BS:BS,MATCH(CHECKLIST!B907,DATOS!B:B,0),1),1),"")="","","FIRMA"),"PEUA"),"BAJA"),"FINADO"),"X")</f>
        <v/>
      </c>
      <c r="H907" s="18" t="str">
        <f>IF(IFERROR(FIND(H$13,INDEX(DATOS!BS:BS,MATCH(CHECKLIST!B907,DATOS!B:B,0),1),1),"")="",IF(IFERROR(FIND("VENCIDA",INDEX(DATOS!AC:AC,MATCH(CHECKLIST!B907,DATOS!B:B,0),1),1),"")="","","VENCIDO"),"X")</f>
        <v/>
      </c>
      <c r="I907" s="18" t="str">
        <f>IF(IFERROR(FIND(I$13,INDEX(DATOS!BS:BS,MATCH(CHECKLIST!B907,DATOS!B:B,0),1),1),"")="","","X")</f>
        <v/>
      </c>
      <c r="J907" s="18" t="str">
        <f>IF(IFERROR(FIND(J$13,INDEX(DATOS!BS:BS,MATCH(CHECKLIST!B907,DATOS!B:B,0),1),1),"")="","","X")</f>
        <v/>
      </c>
      <c r="K907" s="18" t="str">
        <f>IF(IFERROR(FIND(K$13,INDEX(DATOS!BS:BS,MATCH(CHECKLIST!B907,DATOS!B:B,0),1),1),"")="","","X")</f>
        <v/>
      </c>
      <c r="L907" s="18" t="str">
        <f>IF(IFERROR(FIND(L$13,INDEX(DATOS!BS:BS,MATCH(CHECKLIST!B907,DATOS!B:B,0),1),1),"")="","","X")</f>
        <v/>
      </c>
      <c r="M907" s="18" t="str">
        <f>IF(IFERROR(FIND(M$13,INDEX(DATOS!BS:BS,MATCH(CHECKLIST!B907,DATOS!B:B,0),1),1),"")="","","X")</f>
        <v/>
      </c>
      <c r="N907" s="50" t="str">
        <f ca="1">IFERROR(IF(INDEX(DATOS!K:K,MATCH(CHECKLIST!B907,DATOS!B:B,0),1)="","X",IF(INDEX(DATOS!K:K,MATCH(CHECKLIST!B907,DATOS!B:B,0),1)&gt;YEAR(TODAY())-1,"","VENCIDA")),"")</f>
        <v/>
      </c>
      <c r="P907" s="18" t="str">
        <f>IF(B907="","",IF(IFERROR(FIND(P$13,INDEX(DATOS!BS:BS,MATCH(CHECKLIST!B907,DATOS!B:B,0),1),1),"")="","","X"))</f>
        <v/>
      </c>
      <c r="Q907" s="18" t="str">
        <f>IF(B907="","",IF(IFERROR(FIND(Q$13,INDEX(DATOS!BS:BS,MATCH(CHECKLIST!B907,DATOS!B:B,0),1),1),"")="","","X"))</f>
        <v/>
      </c>
      <c r="R907" t="str">
        <f>IF(B907="","",1)</f>
        <v/>
      </c>
      <c r="S907" t="str">
        <f t="shared" si="45"/>
        <v/>
      </c>
      <c r="U907" t="str">
        <f t="shared" si="43"/>
        <v/>
      </c>
      <c r="V907" t="str">
        <f t="shared" si="44"/>
        <v/>
      </c>
    </row>
    <row r="908" spans="1:22" x14ac:dyDescent="0.25">
      <c r="A908" s="13">
        <v>895</v>
      </c>
      <c r="B908" t="str">
        <f>IFERROR(INDEX(DATOS!B:B,MATCH(CHECKLIST!A908,DATOS!BM:BM,0),1),"")</f>
        <v/>
      </c>
      <c r="C908" t="str">
        <f>IFERROR(INDEX(DATOS!I:I,MATCH(CHECKLIST!A908,DATOS!BM:BM,0),1),"")</f>
        <v/>
      </c>
      <c r="D908" t="str">
        <f>IFERROR(INDEX(DATOS!R:R,MATCH(CHECKLIST!E908,DATOS!F:F,0),1),"")</f>
        <v/>
      </c>
      <c r="E908" s="17" t="str">
        <f>IFERROR(INDEX(DATOS!F:F,MATCH(CHECKLIST!A908,DATOS!BM:BM,0),1),"")</f>
        <v/>
      </c>
      <c r="F908" s="14" t="str">
        <f t="shared" si="42"/>
        <v/>
      </c>
      <c r="G908" s="18" t="str">
        <f>IF(IFERROR(FIND(G$13,INDEX(DATOS!BS:BS,MATCH(CHECKLIST!B908,DATOS!B:B,0),1),1),"")="",IF(IFERROR(FIND("FINADO",INDEX(DATOS!BS:BS,MATCH(CHECKLIST!B908,DATOS!B:B,0),1),1),"")="",IF(IFERROR(FIND("BAJA",INDEX(DATOS!BS:BS,MATCH(CHECKLIST!B908,DATOS!B:B,0),1),1),"")="",IF(IFERROR(FIND("FECHA PEUA",INDEX(DATOS!BS:BS,MATCH(CHECKLIST!B908,DATOS!B:B,0),1),1),"")="",IF(IFERROR(FIND("FIRMA",INDEX(DATOS!BS:BS,MATCH(CHECKLIST!B908,DATOS!B:B,0),1),1),"")="","","FIRMA"),"PEUA"),"BAJA"),"FINADO"),"X")</f>
        <v/>
      </c>
      <c r="H908" s="18" t="str">
        <f>IF(IFERROR(FIND(H$13,INDEX(DATOS!BS:BS,MATCH(CHECKLIST!B908,DATOS!B:B,0),1),1),"")="",IF(IFERROR(FIND("VENCIDA",INDEX(DATOS!AC:AC,MATCH(CHECKLIST!B908,DATOS!B:B,0),1),1),"")="","","VENCIDO"),"X")</f>
        <v/>
      </c>
      <c r="I908" s="18" t="str">
        <f>IF(IFERROR(FIND(I$13,INDEX(DATOS!BS:BS,MATCH(CHECKLIST!B908,DATOS!B:B,0),1),1),"")="","","X")</f>
        <v/>
      </c>
      <c r="J908" s="18" t="str">
        <f>IF(IFERROR(FIND(J$13,INDEX(DATOS!BS:BS,MATCH(CHECKLIST!B908,DATOS!B:B,0),1),1),"")="","","X")</f>
        <v/>
      </c>
      <c r="K908" s="18" t="str">
        <f>IF(IFERROR(FIND(K$13,INDEX(DATOS!BS:BS,MATCH(CHECKLIST!B908,DATOS!B:B,0),1),1),"")="","","X")</f>
        <v/>
      </c>
      <c r="L908" s="18" t="str">
        <f>IF(IFERROR(FIND(L$13,INDEX(DATOS!BS:BS,MATCH(CHECKLIST!B908,DATOS!B:B,0),1),1),"")="","","X")</f>
        <v/>
      </c>
      <c r="M908" s="18" t="str">
        <f>IF(IFERROR(FIND(M$13,INDEX(DATOS!BS:BS,MATCH(CHECKLIST!B908,DATOS!B:B,0),1),1),"")="","","X")</f>
        <v/>
      </c>
      <c r="N908" s="50" t="str">
        <f ca="1">IFERROR(IF(INDEX(DATOS!K:K,MATCH(CHECKLIST!B908,DATOS!B:B,0),1)="","X",IF(INDEX(DATOS!K:K,MATCH(CHECKLIST!B908,DATOS!B:B,0),1)&gt;YEAR(TODAY())-1,"","VENCIDA")),"")</f>
        <v/>
      </c>
      <c r="P908" s="18" t="str">
        <f>IF(B908="","",IF(IFERROR(FIND(P$13,INDEX(DATOS!BS:BS,MATCH(CHECKLIST!B908,DATOS!B:B,0),1),1),"")="","","X"))</f>
        <v/>
      </c>
      <c r="Q908" s="18" t="str">
        <f>IF(B908="","",IF(IFERROR(FIND(Q$13,INDEX(DATOS!BS:BS,MATCH(CHECKLIST!B908,DATOS!B:B,0),1),1),"")="","","X"))</f>
        <v/>
      </c>
      <c r="S908">
        <f t="shared" si="45"/>
        <v>0</v>
      </c>
      <c r="U908" t="str">
        <f t="shared" si="43"/>
        <v/>
      </c>
      <c r="V908" t="str">
        <f t="shared" si="44"/>
        <v/>
      </c>
    </row>
    <row r="909" spans="1:22" x14ac:dyDescent="0.25">
      <c r="A909" s="13">
        <v>896</v>
      </c>
      <c r="B909" t="str">
        <f>IFERROR(INDEX(DATOS!B:B,MATCH(CHECKLIST!A909,DATOS!BM:BM,0),1),"")</f>
        <v/>
      </c>
      <c r="C909" t="str">
        <f>IFERROR(INDEX(DATOS!I:I,MATCH(CHECKLIST!A909,DATOS!BM:BM,0),1),"")</f>
        <v/>
      </c>
      <c r="D909" t="str">
        <f>IFERROR(INDEX(DATOS!R:R,MATCH(CHECKLIST!E909,DATOS!F:F,0),1),"")</f>
        <v/>
      </c>
      <c r="E909" s="17" t="str">
        <f>IFERROR(INDEX(DATOS!F:F,MATCH(CHECKLIST!A909,DATOS!BM:BM,0),1),"")</f>
        <v/>
      </c>
      <c r="F909" s="14" t="str">
        <f t="shared" si="42"/>
        <v/>
      </c>
      <c r="G909" s="18" t="str">
        <f>IF(IFERROR(FIND(G$13,INDEX(DATOS!BS:BS,MATCH(CHECKLIST!B909,DATOS!B:B,0),1),1),"")="",IF(IFERROR(FIND("FINADO",INDEX(DATOS!BS:BS,MATCH(CHECKLIST!B909,DATOS!B:B,0),1),1),"")="",IF(IFERROR(FIND("BAJA",INDEX(DATOS!BS:BS,MATCH(CHECKLIST!B909,DATOS!B:B,0),1),1),"")="",IF(IFERROR(FIND("FECHA PEUA",INDEX(DATOS!BS:BS,MATCH(CHECKLIST!B909,DATOS!B:B,0),1),1),"")="",IF(IFERROR(FIND("FIRMA",INDEX(DATOS!BS:BS,MATCH(CHECKLIST!B909,DATOS!B:B,0),1),1),"")="","","FIRMA"),"PEUA"),"BAJA"),"FINADO"),"X")</f>
        <v/>
      </c>
      <c r="H909" s="18" t="str">
        <f>IF(IFERROR(FIND(H$13,INDEX(DATOS!BS:BS,MATCH(CHECKLIST!B909,DATOS!B:B,0),1),1),"")="",IF(IFERROR(FIND("VENCIDA",INDEX(DATOS!AC:AC,MATCH(CHECKLIST!B909,DATOS!B:B,0),1),1),"")="","","VENCIDO"),"X")</f>
        <v/>
      </c>
      <c r="I909" s="18" t="str">
        <f>IF(IFERROR(FIND(I$13,INDEX(DATOS!BS:BS,MATCH(CHECKLIST!B909,DATOS!B:B,0),1),1),"")="","","X")</f>
        <v/>
      </c>
      <c r="J909" s="18" t="str">
        <f>IF(IFERROR(FIND(J$13,INDEX(DATOS!BS:BS,MATCH(CHECKLIST!B909,DATOS!B:B,0),1),1),"")="","","X")</f>
        <v/>
      </c>
      <c r="K909" s="18" t="str">
        <f>IF(IFERROR(FIND(K$13,INDEX(DATOS!BS:BS,MATCH(CHECKLIST!B909,DATOS!B:B,0),1),1),"")="","","X")</f>
        <v/>
      </c>
      <c r="L909" s="18" t="str">
        <f>IF(IFERROR(FIND(L$13,INDEX(DATOS!BS:BS,MATCH(CHECKLIST!B909,DATOS!B:B,0),1),1),"")="","","X")</f>
        <v/>
      </c>
      <c r="M909" s="18" t="str">
        <f>IF(IFERROR(FIND(M$13,INDEX(DATOS!BS:BS,MATCH(CHECKLIST!B909,DATOS!B:B,0),1),1),"")="","","X")</f>
        <v/>
      </c>
      <c r="N909" s="50" t="str">
        <f ca="1">IFERROR(IF(INDEX(DATOS!K:K,MATCH(CHECKLIST!B909,DATOS!B:B,0),1)="","X",IF(INDEX(DATOS!K:K,MATCH(CHECKLIST!B909,DATOS!B:B,0),1)&gt;YEAR(TODAY())-1,"","VENCIDA")),"")</f>
        <v/>
      </c>
      <c r="P909" s="18" t="str">
        <f>IF(B909="","",IF(IFERROR(FIND(P$13,INDEX(DATOS!BS:BS,MATCH(CHECKLIST!B909,DATOS!B:B,0),1),1),"")="","","X"))</f>
        <v/>
      </c>
      <c r="Q909" s="18" t="str">
        <f>IF(B909="","",IF(IFERROR(FIND(Q$13,INDEX(DATOS!BS:BS,MATCH(CHECKLIST!B909,DATOS!B:B,0),1),1),"")="","","X"))</f>
        <v/>
      </c>
      <c r="R909" t="str">
        <f>IF(B909="","",1)</f>
        <v/>
      </c>
      <c r="S909" t="str">
        <f t="shared" si="45"/>
        <v/>
      </c>
      <c r="U909" t="str">
        <f t="shared" si="43"/>
        <v/>
      </c>
      <c r="V909" t="str">
        <f t="shared" si="44"/>
        <v/>
      </c>
    </row>
    <row r="910" spans="1:22" x14ac:dyDescent="0.25">
      <c r="A910" s="13">
        <v>897</v>
      </c>
      <c r="B910" t="str">
        <f>IFERROR(INDEX(DATOS!B:B,MATCH(CHECKLIST!A910,DATOS!BM:BM,0),1),"")</f>
        <v/>
      </c>
      <c r="C910" t="str">
        <f>IFERROR(INDEX(DATOS!I:I,MATCH(CHECKLIST!A910,DATOS!BM:BM,0),1),"")</f>
        <v/>
      </c>
      <c r="D910" t="str">
        <f>IFERROR(INDEX(DATOS!R:R,MATCH(CHECKLIST!E910,DATOS!F:F,0),1),"")</f>
        <v/>
      </c>
      <c r="E910" s="17" t="str">
        <f>IFERROR(INDEX(DATOS!F:F,MATCH(CHECKLIST!A910,DATOS!BM:BM,0),1),"")</f>
        <v/>
      </c>
      <c r="F910" s="14" t="str">
        <f t="shared" ref="F910:F973" si="46">IF(B910="","",IF(CONCATENATE(G910,H910,I910,J910,K910,L910,M910,N910,P910,Q910)="","ü","û"))</f>
        <v/>
      </c>
      <c r="G910" s="18" t="str">
        <f>IF(IFERROR(FIND(G$13,INDEX(DATOS!BS:BS,MATCH(CHECKLIST!B910,DATOS!B:B,0),1),1),"")="",IF(IFERROR(FIND("FINADO",INDEX(DATOS!BS:BS,MATCH(CHECKLIST!B910,DATOS!B:B,0),1),1),"")="",IF(IFERROR(FIND("BAJA",INDEX(DATOS!BS:BS,MATCH(CHECKLIST!B910,DATOS!B:B,0),1),1),"")="",IF(IFERROR(FIND("FECHA PEUA",INDEX(DATOS!BS:BS,MATCH(CHECKLIST!B910,DATOS!B:B,0),1),1),"")="",IF(IFERROR(FIND("FIRMA",INDEX(DATOS!BS:BS,MATCH(CHECKLIST!B910,DATOS!B:B,0),1),1),"")="","","FIRMA"),"PEUA"),"BAJA"),"FINADO"),"X")</f>
        <v/>
      </c>
      <c r="H910" s="18" t="str">
        <f>IF(IFERROR(FIND(H$13,INDEX(DATOS!BS:BS,MATCH(CHECKLIST!B910,DATOS!B:B,0),1),1),"")="",IF(IFERROR(FIND("VENCIDA",INDEX(DATOS!AC:AC,MATCH(CHECKLIST!B910,DATOS!B:B,0),1),1),"")="","","VENCIDO"),"X")</f>
        <v/>
      </c>
      <c r="I910" s="18" t="str">
        <f>IF(IFERROR(FIND(I$13,INDEX(DATOS!BS:BS,MATCH(CHECKLIST!B910,DATOS!B:B,0),1),1),"")="","","X")</f>
        <v/>
      </c>
      <c r="J910" s="18" t="str">
        <f>IF(IFERROR(FIND(J$13,INDEX(DATOS!BS:BS,MATCH(CHECKLIST!B910,DATOS!B:B,0),1),1),"")="","","X")</f>
        <v/>
      </c>
      <c r="K910" s="18" t="str">
        <f>IF(IFERROR(FIND(K$13,INDEX(DATOS!BS:BS,MATCH(CHECKLIST!B910,DATOS!B:B,0),1),1),"")="","","X")</f>
        <v/>
      </c>
      <c r="L910" s="18" t="str">
        <f>IF(IFERROR(FIND(L$13,INDEX(DATOS!BS:BS,MATCH(CHECKLIST!B910,DATOS!B:B,0),1),1),"")="","","X")</f>
        <v/>
      </c>
      <c r="M910" s="18" t="str">
        <f>IF(IFERROR(FIND(M$13,INDEX(DATOS!BS:BS,MATCH(CHECKLIST!B910,DATOS!B:B,0),1),1),"")="","","X")</f>
        <v/>
      </c>
      <c r="N910" s="50" t="str">
        <f ca="1">IFERROR(IF(INDEX(DATOS!K:K,MATCH(CHECKLIST!B910,DATOS!B:B,0),1)="","X",IF(INDEX(DATOS!K:K,MATCH(CHECKLIST!B910,DATOS!B:B,0),1)&gt;YEAR(TODAY())-1,"","VENCIDA")),"")</f>
        <v/>
      </c>
      <c r="P910" s="18" t="str">
        <f>IF(B910="","",IF(IFERROR(FIND(P$13,INDEX(DATOS!BS:BS,MATCH(CHECKLIST!B910,DATOS!B:B,0),1),1),"")="","","X"))</f>
        <v/>
      </c>
      <c r="Q910" s="18" t="str">
        <f>IF(B910="","",IF(IFERROR(FIND(Q$13,INDEX(DATOS!BS:BS,MATCH(CHECKLIST!B910,DATOS!B:B,0),1),1),"")="","","X"))</f>
        <v/>
      </c>
      <c r="S910">
        <f t="shared" si="45"/>
        <v>0</v>
      </c>
      <c r="U910" t="str">
        <f t="shared" ref="U910:U973" si="47">IF(C910="","",C910)</f>
        <v/>
      </c>
      <c r="V910" t="str">
        <f t="shared" ref="V910:V973" si="48">IF(B910="","",B910)</f>
        <v/>
      </c>
    </row>
    <row r="911" spans="1:22" x14ac:dyDescent="0.25">
      <c r="A911" s="13">
        <v>898</v>
      </c>
      <c r="B911" t="str">
        <f>IFERROR(INDEX(DATOS!B:B,MATCH(CHECKLIST!A911,DATOS!BM:BM,0),1),"")</f>
        <v/>
      </c>
      <c r="C911" t="str">
        <f>IFERROR(INDEX(DATOS!I:I,MATCH(CHECKLIST!A911,DATOS!BM:BM,0),1),"")</f>
        <v/>
      </c>
      <c r="D911" t="str">
        <f>IFERROR(INDEX(DATOS!R:R,MATCH(CHECKLIST!E911,DATOS!F:F,0),1),"")</f>
        <v/>
      </c>
      <c r="E911" s="17" t="str">
        <f>IFERROR(INDEX(DATOS!F:F,MATCH(CHECKLIST!A911,DATOS!BM:BM,0),1),"")</f>
        <v/>
      </c>
      <c r="F911" s="14" t="str">
        <f t="shared" si="46"/>
        <v/>
      </c>
      <c r="G911" s="18" t="str">
        <f>IF(IFERROR(FIND(G$13,INDEX(DATOS!BS:BS,MATCH(CHECKLIST!B911,DATOS!B:B,0),1),1),"")="",IF(IFERROR(FIND("FINADO",INDEX(DATOS!BS:BS,MATCH(CHECKLIST!B911,DATOS!B:B,0),1),1),"")="",IF(IFERROR(FIND("BAJA",INDEX(DATOS!BS:BS,MATCH(CHECKLIST!B911,DATOS!B:B,0),1),1),"")="",IF(IFERROR(FIND("FECHA PEUA",INDEX(DATOS!BS:BS,MATCH(CHECKLIST!B911,DATOS!B:B,0),1),1),"")="",IF(IFERROR(FIND("FIRMA",INDEX(DATOS!BS:BS,MATCH(CHECKLIST!B911,DATOS!B:B,0),1),1),"")="","","FIRMA"),"PEUA"),"BAJA"),"FINADO"),"X")</f>
        <v/>
      </c>
      <c r="H911" s="18" t="str">
        <f>IF(IFERROR(FIND(H$13,INDEX(DATOS!BS:BS,MATCH(CHECKLIST!B911,DATOS!B:B,0),1),1),"")="",IF(IFERROR(FIND("VENCIDA",INDEX(DATOS!AC:AC,MATCH(CHECKLIST!B911,DATOS!B:B,0),1),1),"")="","","VENCIDO"),"X")</f>
        <v/>
      </c>
      <c r="I911" s="18" t="str">
        <f>IF(IFERROR(FIND(I$13,INDEX(DATOS!BS:BS,MATCH(CHECKLIST!B911,DATOS!B:B,0),1),1),"")="","","X")</f>
        <v/>
      </c>
      <c r="J911" s="18" t="str">
        <f>IF(IFERROR(FIND(J$13,INDEX(DATOS!BS:BS,MATCH(CHECKLIST!B911,DATOS!B:B,0),1),1),"")="","","X")</f>
        <v/>
      </c>
      <c r="K911" s="18" t="str">
        <f>IF(IFERROR(FIND(K$13,INDEX(DATOS!BS:BS,MATCH(CHECKLIST!B911,DATOS!B:B,0),1),1),"")="","","X")</f>
        <v/>
      </c>
      <c r="L911" s="18" t="str">
        <f>IF(IFERROR(FIND(L$13,INDEX(DATOS!BS:BS,MATCH(CHECKLIST!B911,DATOS!B:B,0),1),1),"")="","","X")</f>
        <v/>
      </c>
      <c r="M911" s="18" t="str">
        <f>IF(IFERROR(FIND(M$13,INDEX(DATOS!BS:BS,MATCH(CHECKLIST!B911,DATOS!B:B,0),1),1),"")="","","X")</f>
        <v/>
      </c>
      <c r="N911" s="50" t="str">
        <f ca="1">IFERROR(IF(INDEX(DATOS!K:K,MATCH(CHECKLIST!B911,DATOS!B:B,0),1)="","X",IF(INDEX(DATOS!K:K,MATCH(CHECKLIST!B911,DATOS!B:B,0),1)&gt;YEAR(TODAY())-1,"","VENCIDA")),"")</f>
        <v/>
      </c>
      <c r="P911" s="18" t="str">
        <f>IF(B911="","",IF(IFERROR(FIND(P$13,INDEX(DATOS!BS:BS,MATCH(CHECKLIST!B911,DATOS!B:B,0),1),1),"")="","","X"))</f>
        <v/>
      </c>
      <c r="Q911" s="18" t="str">
        <f>IF(B911="","",IF(IFERROR(FIND(Q$13,INDEX(DATOS!BS:BS,MATCH(CHECKLIST!B911,DATOS!B:B,0),1),1),"")="","","X"))</f>
        <v/>
      </c>
      <c r="R911" t="str">
        <f>IF(B911="","",1)</f>
        <v/>
      </c>
      <c r="S911" t="str">
        <f t="shared" si="45"/>
        <v/>
      </c>
      <c r="U911" t="str">
        <f t="shared" si="47"/>
        <v/>
      </c>
      <c r="V911" t="str">
        <f t="shared" si="48"/>
        <v/>
      </c>
    </row>
    <row r="912" spans="1:22" x14ac:dyDescent="0.25">
      <c r="A912" s="13">
        <v>899</v>
      </c>
      <c r="B912" t="str">
        <f>IFERROR(INDEX(DATOS!B:B,MATCH(CHECKLIST!A912,DATOS!BM:BM,0),1),"")</f>
        <v/>
      </c>
      <c r="C912" t="str">
        <f>IFERROR(INDEX(DATOS!I:I,MATCH(CHECKLIST!A912,DATOS!BM:BM,0),1),"")</f>
        <v/>
      </c>
      <c r="D912" t="str">
        <f>IFERROR(INDEX(DATOS!R:R,MATCH(CHECKLIST!E912,DATOS!F:F,0),1),"")</f>
        <v/>
      </c>
      <c r="E912" s="17" t="str">
        <f>IFERROR(INDEX(DATOS!F:F,MATCH(CHECKLIST!A912,DATOS!BM:BM,0),1),"")</f>
        <v/>
      </c>
      <c r="F912" s="14" t="str">
        <f t="shared" si="46"/>
        <v/>
      </c>
      <c r="G912" s="18" t="str">
        <f>IF(IFERROR(FIND(G$13,INDEX(DATOS!BS:BS,MATCH(CHECKLIST!B912,DATOS!B:B,0),1),1),"")="",IF(IFERROR(FIND("FINADO",INDEX(DATOS!BS:BS,MATCH(CHECKLIST!B912,DATOS!B:B,0),1),1),"")="",IF(IFERROR(FIND("BAJA",INDEX(DATOS!BS:BS,MATCH(CHECKLIST!B912,DATOS!B:B,0),1),1),"")="",IF(IFERROR(FIND("FECHA PEUA",INDEX(DATOS!BS:BS,MATCH(CHECKLIST!B912,DATOS!B:B,0),1),1),"")="",IF(IFERROR(FIND("FIRMA",INDEX(DATOS!BS:BS,MATCH(CHECKLIST!B912,DATOS!B:B,0),1),1),"")="","","FIRMA"),"PEUA"),"BAJA"),"FINADO"),"X")</f>
        <v/>
      </c>
      <c r="H912" s="18" t="str">
        <f>IF(IFERROR(FIND(H$13,INDEX(DATOS!BS:BS,MATCH(CHECKLIST!B912,DATOS!B:B,0),1),1),"")="",IF(IFERROR(FIND("VENCIDA",INDEX(DATOS!AC:AC,MATCH(CHECKLIST!B912,DATOS!B:B,0),1),1),"")="","","VENCIDO"),"X")</f>
        <v/>
      </c>
      <c r="I912" s="18" t="str">
        <f>IF(IFERROR(FIND(I$13,INDEX(DATOS!BS:BS,MATCH(CHECKLIST!B912,DATOS!B:B,0),1),1),"")="","","X")</f>
        <v/>
      </c>
      <c r="J912" s="18" t="str">
        <f>IF(IFERROR(FIND(J$13,INDEX(DATOS!BS:BS,MATCH(CHECKLIST!B912,DATOS!B:B,0),1),1),"")="","","X")</f>
        <v/>
      </c>
      <c r="K912" s="18" t="str">
        <f>IF(IFERROR(FIND(K$13,INDEX(DATOS!BS:BS,MATCH(CHECKLIST!B912,DATOS!B:B,0),1),1),"")="","","X")</f>
        <v/>
      </c>
      <c r="L912" s="18" t="str">
        <f>IF(IFERROR(FIND(L$13,INDEX(DATOS!BS:BS,MATCH(CHECKLIST!B912,DATOS!B:B,0),1),1),"")="","","X")</f>
        <v/>
      </c>
      <c r="M912" s="18" t="str">
        <f>IF(IFERROR(FIND(M$13,INDEX(DATOS!BS:BS,MATCH(CHECKLIST!B912,DATOS!B:B,0),1),1),"")="","","X")</f>
        <v/>
      </c>
      <c r="N912" s="50" t="str">
        <f ca="1">IFERROR(IF(INDEX(DATOS!K:K,MATCH(CHECKLIST!B912,DATOS!B:B,0),1)="","X",IF(INDEX(DATOS!K:K,MATCH(CHECKLIST!B912,DATOS!B:B,0),1)&gt;YEAR(TODAY())-1,"","VENCIDA")),"")</f>
        <v/>
      </c>
      <c r="P912" s="18" t="str">
        <f>IF(B912="","",IF(IFERROR(FIND(P$13,INDEX(DATOS!BS:BS,MATCH(CHECKLIST!B912,DATOS!B:B,0),1),1),"")="","","X"))</f>
        <v/>
      </c>
      <c r="Q912" s="18" t="str">
        <f>IF(B912="","",IF(IFERROR(FIND(Q$13,INDEX(DATOS!BS:BS,MATCH(CHECKLIST!B912,DATOS!B:B,0),1),1),"")="","","X"))</f>
        <v/>
      </c>
      <c r="S912">
        <f t="shared" ref="S912:S975" si="49">IF(Q$13="","",R912)</f>
        <v>0</v>
      </c>
      <c r="U912" t="str">
        <f t="shared" si="47"/>
        <v/>
      </c>
      <c r="V912" t="str">
        <f t="shared" si="48"/>
        <v/>
      </c>
    </row>
    <row r="913" spans="1:22" x14ac:dyDescent="0.25">
      <c r="A913" s="13">
        <v>900</v>
      </c>
      <c r="B913" t="str">
        <f>IFERROR(INDEX(DATOS!B:B,MATCH(CHECKLIST!A913,DATOS!BM:BM,0),1),"")</f>
        <v/>
      </c>
      <c r="C913" t="str">
        <f>IFERROR(INDEX(DATOS!I:I,MATCH(CHECKLIST!A913,DATOS!BM:BM,0),1),"")</f>
        <v/>
      </c>
      <c r="D913" t="str">
        <f>IFERROR(INDEX(DATOS!R:R,MATCH(CHECKLIST!E913,DATOS!F:F,0),1),"")</f>
        <v/>
      </c>
      <c r="E913" s="17" t="str">
        <f>IFERROR(INDEX(DATOS!F:F,MATCH(CHECKLIST!A913,DATOS!BM:BM,0),1),"")</f>
        <v/>
      </c>
      <c r="F913" s="14" t="str">
        <f t="shared" si="46"/>
        <v/>
      </c>
      <c r="G913" s="18" t="str">
        <f>IF(IFERROR(FIND(G$13,INDEX(DATOS!BS:BS,MATCH(CHECKLIST!B913,DATOS!B:B,0),1),1),"")="",IF(IFERROR(FIND("FINADO",INDEX(DATOS!BS:BS,MATCH(CHECKLIST!B913,DATOS!B:B,0),1),1),"")="",IF(IFERROR(FIND("BAJA",INDEX(DATOS!BS:BS,MATCH(CHECKLIST!B913,DATOS!B:B,0),1),1),"")="",IF(IFERROR(FIND("FECHA PEUA",INDEX(DATOS!BS:BS,MATCH(CHECKLIST!B913,DATOS!B:B,0),1),1),"")="",IF(IFERROR(FIND("FIRMA",INDEX(DATOS!BS:BS,MATCH(CHECKLIST!B913,DATOS!B:B,0),1),1),"")="","","FIRMA"),"PEUA"),"BAJA"),"FINADO"),"X")</f>
        <v/>
      </c>
      <c r="H913" s="18" t="str">
        <f>IF(IFERROR(FIND(H$13,INDEX(DATOS!BS:BS,MATCH(CHECKLIST!B913,DATOS!B:B,0),1),1),"")="",IF(IFERROR(FIND("VENCIDA",INDEX(DATOS!AC:AC,MATCH(CHECKLIST!B913,DATOS!B:B,0),1),1),"")="","","VENCIDO"),"X")</f>
        <v/>
      </c>
      <c r="I913" s="18" t="str">
        <f>IF(IFERROR(FIND(I$13,INDEX(DATOS!BS:BS,MATCH(CHECKLIST!B913,DATOS!B:B,0),1),1),"")="","","X")</f>
        <v/>
      </c>
      <c r="J913" s="18" t="str">
        <f>IF(IFERROR(FIND(J$13,INDEX(DATOS!BS:BS,MATCH(CHECKLIST!B913,DATOS!B:B,0),1),1),"")="","","X")</f>
        <v/>
      </c>
      <c r="K913" s="18" t="str">
        <f>IF(IFERROR(FIND(K$13,INDEX(DATOS!BS:BS,MATCH(CHECKLIST!B913,DATOS!B:B,0),1),1),"")="","","X")</f>
        <v/>
      </c>
      <c r="L913" s="18" t="str">
        <f>IF(IFERROR(FIND(L$13,INDEX(DATOS!BS:BS,MATCH(CHECKLIST!B913,DATOS!B:B,0),1),1),"")="","","X")</f>
        <v/>
      </c>
      <c r="M913" s="18" t="str">
        <f>IF(IFERROR(FIND(M$13,INDEX(DATOS!BS:BS,MATCH(CHECKLIST!B913,DATOS!B:B,0),1),1),"")="","","X")</f>
        <v/>
      </c>
      <c r="N913" s="50" t="str">
        <f ca="1">IFERROR(IF(INDEX(DATOS!K:K,MATCH(CHECKLIST!B913,DATOS!B:B,0),1)="","X",IF(INDEX(DATOS!K:K,MATCH(CHECKLIST!B913,DATOS!B:B,0),1)&gt;YEAR(TODAY())-1,"","VENCIDA")),"")</f>
        <v/>
      </c>
      <c r="P913" s="18" t="str">
        <f>IF(B913="","",IF(IFERROR(FIND(P$13,INDEX(DATOS!BS:BS,MATCH(CHECKLIST!B913,DATOS!B:B,0),1),1),"")="","","X"))</f>
        <v/>
      </c>
      <c r="Q913" s="18" t="str">
        <f>IF(B913="","",IF(IFERROR(FIND(Q$13,INDEX(DATOS!BS:BS,MATCH(CHECKLIST!B913,DATOS!B:B,0),1),1),"")="","","X"))</f>
        <v/>
      </c>
      <c r="R913" t="str">
        <f>IF(B913="","",1)</f>
        <v/>
      </c>
      <c r="S913" t="str">
        <f t="shared" si="49"/>
        <v/>
      </c>
      <c r="U913" t="str">
        <f t="shared" si="47"/>
        <v/>
      </c>
      <c r="V913" t="str">
        <f t="shared" si="48"/>
        <v/>
      </c>
    </row>
    <row r="914" spans="1:22" x14ac:dyDescent="0.25">
      <c r="A914" s="13">
        <v>901</v>
      </c>
      <c r="B914" t="str">
        <f>IFERROR(INDEX(DATOS!B:B,MATCH(CHECKLIST!A914,DATOS!BM:BM,0),1),"")</f>
        <v/>
      </c>
      <c r="C914" t="str">
        <f>IFERROR(INDEX(DATOS!I:I,MATCH(CHECKLIST!A914,DATOS!BM:BM,0),1),"")</f>
        <v/>
      </c>
      <c r="D914" t="str">
        <f>IFERROR(INDEX(DATOS!R:R,MATCH(CHECKLIST!E914,DATOS!F:F,0),1),"")</f>
        <v/>
      </c>
      <c r="E914" s="17" t="str">
        <f>IFERROR(INDEX(DATOS!F:F,MATCH(CHECKLIST!A914,DATOS!BM:BM,0),1),"")</f>
        <v/>
      </c>
      <c r="F914" s="14" t="str">
        <f t="shared" si="46"/>
        <v/>
      </c>
      <c r="G914" s="18" t="str">
        <f>IF(IFERROR(FIND(G$13,INDEX(DATOS!BS:BS,MATCH(CHECKLIST!B914,DATOS!B:B,0),1),1),"")="",IF(IFERROR(FIND("FINADO",INDEX(DATOS!BS:BS,MATCH(CHECKLIST!B914,DATOS!B:B,0),1),1),"")="",IF(IFERROR(FIND("BAJA",INDEX(DATOS!BS:BS,MATCH(CHECKLIST!B914,DATOS!B:B,0),1),1),"")="",IF(IFERROR(FIND("FECHA PEUA",INDEX(DATOS!BS:BS,MATCH(CHECKLIST!B914,DATOS!B:B,0),1),1),"")="",IF(IFERROR(FIND("FIRMA",INDEX(DATOS!BS:BS,MATCH(CHECKLIST!B914,DATOS!B:B,0),1),1),"")="","","FIRMA"),"PEUA"),"BAJA"),"FINADO"),"X")</f>
        <v/>
      </c>
      <c r="H914" s="18" t="str">
        <f>IF(IFERROR(FIND(H$13,INDEX(DATOS!BS:BS,MATCH(CHECKLIST!B914,DATOS!B:B,0),1),1),"")="",IF(IFERROR(FIND("VENCIDA",INDEX(DATOS!AC:AC,MATCH(CHECKLIST!B914,DATOS!B:B,0),1),1),"")="","","VENCIDO"),"X")</f>
        <v/>
      </c>
      <c r="I914" s="18" t="str">
        <f>IF(IFERROR(FIND(I$13,INDEX(DATOS!BS:BS,MATCH(CHECKLIST!B914,DATOS!B:B,0),1),1),"")="","","X")</f>
        <v/>
      </c>
      <c r="J914" s="18" t="str">
        <f>IF(IFERROR(FIND(J$13,INDEX(DATOS!BS:BS,MATCH(CHECKLIST!B914,DATOS!B:B,0),1),1),"")="","","X")</f>
        <v/>
      </c>
      <c r="K914" s="18" t="str">
        <f>IF(IFERROR(FIND(K$13,INDEX(DATOS!BS:BS,MATCH(CHECKLIST!B914,DATOS!B:B,0),1),1),"")="","","X")</f>
        <v/>
      </c>
      <c r="L914" s="18" t="str">
        <f>IF(IFERROR(FIND(L$13,INDEX(DATOS!BS:BS,MATCH(CHECKLIST!B914,DATOS!B:B,0),1),1),"")="","","X")</f>
        <v/>
      </c>
      <c r="M914" s="18" t="str">
        <f>IF(IFERROR(FIND(M$13,INDEX(DATOS!BS:BS,MATCH(CHECKLIST!B914,DATOS!B:B,0),1),1),"")="","","X")</f>
        <v/>
      </c>
      <c r="N914" s="50" t="str">
        <f ca="1">IFERROR(IF(INDEX(DATOS!K:K,MATCH(CHECKLIST!B914,DATOS!B:B,0),1)="","X",IF(INDEX(DATOS!K:K,MATCH(CHECKLIST!B914,DATOS!B:B,0),1)&gt;YEAR(TODAY())-1,"","VENCIDA")),"")</f>
        <v/>
      </c>
      <c r="P914" s="18" t="str">
        <f>IF(B914="","",IF(IFERROR(FIND(P$13,INDEX(DATOS!BS:BS,MATCH(CHECKLIST!B914,DATOS!B:B,0),1),1),"")="","","X"))</f>
        <v/>
      </c>
      <c r="Q914" s="18" t="str">
        <f>IF(B914="","",IF(IFERROR(FIND(Q$13,INDEX(DATOS!BS:BS,MATCH(CHECKLIST!B914,DATOS!B:B,0),1),1),"")="","","X"))</f>
        <v/>
      </c>
      <c r="S914">
        <f t="shared" si="49"/>
        <v>0</v>
      </c>
      <c r="U914" t="str">
        <f t="shared" si="47"/>
        <v/>
      </c>
      <c r="V914" t="str">
        <f t="shared" si="48"/>
        <v/>
      </c>
    </row>
    <row r="915" spans="1:22" x14ac:dyDescent="0.25">
      <c r="A915" s="13">
        <v>902</v>
      </c>
      <c r="B915" t="str">
        <f>IFERROR(INDEX(DATOS!B:B,MATCH(CHECKLIST!A915,DATOS!BM:BM,0),1),"")</f>
        <v/>
      </c>
      <c r="C915" t="str">
        <f>IFERROR(INDEX(DATOS!I:I,MATCH(CHECKLIST!A915,DATOS!BM:BM,0),1),"")</f>
        <v/>
      </c>
      <c r="D915" t="str">
        <f>IFERROR(INDEX(DATOS!R:R,MATCH(CHECKLIST!E915,DATOS!F:F,0),1),"")</f>
        <v/>
      </c>
      <c r="E915" s="17" t="str">
        <f>IFERROR(INDEX(DATOS!F:F,MATCH(CHECKLIST!A915,DATOS!BM:BM,0),1),"")</f>
        <v/>
      </c>
      <c r="F915" s="14" t="str">
        <f t="shared" si="46"/>
        <v/>
      </c>
      <c r="G915" s="18" t="str">
        <f>IF(IFERROR(FIND(G$13,INDEX(DATOS!BS:BS,MATCH(CHECKLIST!B915,DATOS!B:B,0),1),1),"")="",IF(IFERROR(FIND("FINADO",INDEX(DATOS!BS:BS,MATCH(CHECKLIST!B915,DATOS!B:B,0),1),1),"")="",IF(IFERROR(FIND("BAJA",INDEX(DATOS!BS:BS,MATCH(CHECKLIST!B915,DATOS!B:B,0),1),1),"")="",IF(IFERROR(FIND("FECHA PEUA",INDEX(DATOS!BS:BS,MATCH(CHECKLIST!B915,DATOS!B:B,0),1),1),"")="",IF(IFERROR(FIND("FIRMA",INDEX(DATOS!BS:BS,MATCH(CHECKLIST!B915,DATOS!B:B,0),1),1),"")="","","FIRMA"),"PEUA"),"BAJA"),"FINADO"),"X")</f>
        <v/>
      </c>
      <c r="H915" s="18" t="str">
        <f>IF(IFERROR(FIND(H$13,INDEX(DATOS!BS:BS,MATCH(CHECKLIST!B915,DATOS!B:B,0),1),1),"")="",IF(IFERROR(FIND("VENCIDA",INDEX(DATOS!AC:AC,MATCH(CHECKLIST!B915,DATOS!B:B,0),1),1),"")="","","VENCIDO"),"X")</f>
        <v/>
      </c>
      <c r="I915" s="18" t="str">
        <f>IF(IFERROR(FIND(I$13,INDEX(DATOS!BS:BS,MATCH(CHECKLIST!B915,DATOS!B:B,0),1),1),"")="","","X")</f>
        <v/>
      </c>
      <c r="J915" s="18" t="str">
        <f>IF(IFERROR(FIND(J$13,INDEX(DATOS!BS:BS,MATCH(CHECKLIST!B915,DATOS!B:B,0),1),1),"")="","","X")</f>
        <v/>
      </c>
      <c r="K915" s="18" t="str">
        <f>IF(IFERROR(FIND(K$13,INDEX(DATOS!BS:BS,MATCH(CHECKLIST!B915,DATOS!B:B,0),1),1),"")="","","X")</f>
        <v/>
      </c>
      <c r="L915" s="18" t="str">
        <f>IF(IFERROR(FIND(L$13,INDEX(DATOS!BS:BS,MATCH(CHECKLIST!B915,DATOS!B:B,0),1),1),"")="","","X")</f>
        <v/>
      </c>
      <c r="M915" s="18" t="str">
        <f>IF(IFERROR(FIND(M$13,INDEX(DATOS!BS:BS,MATCH(CHECKLIST!B915,DATOS!B:B,0),1),1),"")="","","X")</f>
        <v/>
      </c>
      <c r="N915" s="50" t="str">
        <f ca="1">IFERROR(IF(INDEX(DATOS!K:K,MATCH(CHECKLIST!B915,DATOS!B:B,0),1)="","X",IF(INDEX(DATOS!K:K,MATCH(CHECKLIST!B915,DATOS!B:B,0),1)&gt;YEAR(TODAY())-1,"","VENCIDA")),"")</f>
        <v/>
      </c>
      <c r="P915" s="18" t="str">
        <f>IF(B915="","",IF(IFERROR(FIND(P$13,INDEX(DATOS!BS:BS,MATCH(CHECKLIST!B915,DATOS!B:B,0),1),1),"")="","","X"))</f>
        <v/>
      </c>
      <c r="Q915" s="18" t="str">
        <f>IF(B915="","",IF(IFERROR(FIND(Q$13,INDEX(DATOS!BS:BS,MATCH(CHECKLIST!B915,DATOS!B:B,0),1),1),"")="","","X"))</f>
        <v/>
      </c>
      <c r="R915" t="str">
        <f>IF(B915="","",1)</f>
        <v/>
      </c>
      <c r="S915" t="str">
        <f t="shared" si="49"/>
        <v/>
      </c>
      <c r="U915" t="str">
        <f t="shared" si="47"/>
        <v/>
      </c>
      <c r="V915" t="str">
        <f t="shared" si="48"/>
        <v/>
      </c>
    </row>
    <row r="916" spans="1:22" x14ac:dyDescent="0.25">
      <c r="A916" s="13">
        <v>903</v>
      </c>
      <c r="B916" t="str">
        <f>IFERROR(INDEX(DATOS!B:B,MATCH(CHECKLIST!A916,DATOS!BM:BM,0),1),"")</f>
        <v/>
      </c>
      <c r="C916" t="str">
        <f>IFERROR(INDEX(DATOS!I:I,MATCH(CHECKLIST!A916,DATOS!BM:BM,0),1),"")</f>
        <v/>
      </c>
      <c r="D916" t="str">
        <f>IFERROR(INDEX(DATOS!R:R,MATCH(CHECKLIST!E916,DATOS!F:F,0),1),"")</f>
        <v/>
      </c>
      <c r="E916" s="17" t="str">
        <f>IFERROR(INDEX(DATOS!F:F,MATCH(CHECKLIST!A916,DATOS!BM:BM,0),1),"")</f>
        <v/>
      </c>
      <c r="F916" s="14" t="str">
        <f t="shared" si="46"/>
        <v/>
      </c>
      <c r="G916" s="18" t="str">
        <f>IF(IFERROR(FIND(G$13,INDEX(DATOS!BS:BS,MATCH(CHECKLIST!B916,DATOS!B:B,0),1),1),"")="",IF(IFERROR(FIND("FINADO",INDEX(DATOS!BS:BS,MATCH(CHECKLIST!B916,DATOS!B:B,0),1),1),"")="",IF(IFERROR(FIND("BAJA",INDEX(DATOS!BS:BS,MATCH(CHECKLIST!B916,DATOS!B:B,0),1),1),"")="",IF(IFERROR(FIND("FECHA PEUA",INDEX(DATOS!BS:BS,MATCH(CHECKLIST!B916,DATOS!B:B,0),1),1),"")="",IF(IFERROR(FIND("FIRMA",INDEX(DATOS!BS:BS,MATCH(CHECKLIST!B916,DATOS!B:B,0),1),1),"")="","","FIRMA"),"PEUA"),"BAJA"),"FINADO"),"X")</f>
        <v/>
      </c>
      <c r="H916" s="18" t="str">
        <f>IF(IFERROR(FIND(H$13,INDEX(DATOS!BS:BS,MATCH(CHECKLIST!B916,DATOS!B:B,0),1),1),"")="",IF(IFERROR(FIND("VENCIDA",INDEX(DATOS!AC:AC,MATCH(CHECKLIST!B916,DATOS!B:B,0),1),1),"")="","","VENCIDO"),"X")</f>
        <v/>
      </c>
      <c r="I916" s="18" t="str">
        <f>IF(IFERROR(FIND(I$13,INDEX(DATOS!BS:BS,MATCH(CHECKLIST!B916,DATOS!B:B,0),1),1),"")="","","X")</f>
        <v/>
      </c>
      <c r="J916" s="18" t="str">
        <f>IF(IFERROR(FIND(J$13,INDEX(DATOS!BS:BS,MATCH(CHECKLIST!B916,DATOS!B:B,0),1),1),"")="","","X")</f>
        <v/>
      </c>
      <c r="K916" s="18" t="str">
        <f>IF(IFERROR(FIND(K$13,INDEX(DATOS!BS:BS,MATCH(CHECKLIST!B916,DATOS!B:B,0),1),1),"")="","","X")</f>
        <v/>
      </c>
      <c r="L916" s="18" t="str">
        <f>IF(IFERROR(FIND(L$13,INDEX(DATOS!BS:BS,MATCH(CHECKLIST!B916,DATOS!B:B,0),1),1),"")="","","X")</f>
        <v/>
      </c>
      <c r="M916" s="18" t="str">
        <f>IF(IFERROR(FIND(M$13,INDEX(DATOS!BS:BS,MATCH(CHECKLIST!B916,DATOS!B:B,0),1),1),"")="","","X")</f>
        <v/>
      </c>
      <c r="N916" s="50" t="str">
        <f ca="1">IFERROR(IF(INDEX(DATOS!K:K,MATCH(CHECKLIST!B916,DATOS!B:B,0),1)="","X",IF(INDEX(DATOS!K:K,MATCH(CHECKLIST!B916,DATOS!B:B,0),1)&gt;YEAR(TODAY())-1,"","VENCIDA")),"")</f>
        <v/>
      </c>
      <c r="P916" s="18" t="str">
        <f>IF(B916="","",IF(IFERROR(FIND(P$13,INDEX(DATOS!BS:BS,MATCH(CHECKLIST!B916,DATOS!B:B,0),1),1),"")="","","X"))</f>
        <v/>
      </c>
      <c r="Q916" s="18" t="str">
        <f>IF(B916="","",IF(IFERROR(FIND(Q$13,INDEX(DATOS!BS:BS,MATCH(CHECKLIST!B916,DATOS!B:B,0),1),1),"")="","","X"))</f>
        <v/>
      </c>
      <c r="S916">
        <f t="shared" si="49"/>
        <v>0</v>
      </c>
      <c r="U916" t="str">
        <f t="shared" si="47"/>
        <v/>
      </c>
      <c r="V916" t="str">
        <f t="shared" si="48"/>
        <v/>
      </c>
    </row>
    <row r="917" spans="1:22" x14ac:dyDescent="0.25">
      <c r="A917" s="13">
        <v>904</v>
      </c>
      <c r="B917" t="str">
        <f>IFERROR(INDEX(DATOS!B:B,MATCH(CHECKLIST!A917,DATOS!BM:BM,0),1),"")</f>
        <v/>
      </c>
      <c r="C917" t="str">
        <f>IFERROR(INDEX(DATOS!I:I,MATCH(CHECKLIST!A917,DATOS!BM:BM,0),1),"")</f>
        <v/>
      </c>
      <c r="D917" t="str">
        <f>IFERROR(INDEX(DATOS!R:R,MATCH(CHECKLIST!E917,DATOS!F:F,0),1),"")</f>
        <v/>
      </c>
      <c r="E917" s="17" t="str">
        <f>IFERROR(INDEX(DATOS!F:F,MATCH(CHECKLIST!A917,DATOS!BM:BM,0),1),"")</f>
        <v/>
      </c>
      <c r="F917" s="14" t="str">
        <f t="shared" si="46"/>
        <v/>
      </c>
      <c r="G917" s="18" t="str">
        <f>IF(IFERROR(FIND(G$13,INDEX(DATOS!BS:BS,MATCH(CHECKLIST!B917,DATOS!B:B,0),1),1),"")="",IF(IFERROR(FIND("FINADO",INDEX(DATOS!BS:BS,MATCH(CHECKLIST!B917,DATOS!B:B,0),1),1),"")="",IF(IFERROR(FIND("BAJA",INDEX(DATOS!BS:BS,MATCH(CHECKLIST!B917,DATOS!B:B,0),1),1),"")="",IF(IFERROR(FIND("FECHA PEUA",INDEX(DATOS!BS:BS,MATCH(CHECKLIST!B917,DATOS!B:B,0),1),1),"")="",IF(IFERROR(FIND("FIRMA",INDEX(DATOS!BS:BS,MATCH(CHECKLIST!B917,DATOS!B:B,0),1),1),"")="","","FIRMA"),"PEUA"),"BAJA"),"FINADO"),"X")</f>
        <v/>
      </c>
      <c r="H917" s="18" t="str">
        <f>IF(IFERROR(FIND(H$13,INDEX(DATOS!BS:BS,MATCH(CHECKLIST!B917,DATOS!B:B,0),1),1),"")="",IF(IFERROR(FIND("VENCIDA",INDEX(DATOS!AC:AC,MATCH(CHECKLIST!B917,DATOS!B:B,0),1),1),"")="","","VENCIDO"),"X")</f>
        <v/>
      </c>
      <c r="I917" s="18" t="str">
        <f>IF(IFERROR(FIND(I$13,INDEX(DATOS!BS:BS,MATCH(CHECKLIST!B917,DATOS!B:B,0),1),1),"")="","","X")</f>
        <v/>
      </c>
      <c r="J917" s="18" t="str">
        <f>IF(IFERROR(FIND(J$13,INDEX(DATOS!BS:BS,MATCH(CHECKLIST!B917,DATOS!B:B,0),1),1),"")="","","X")</f>
        <v/>
      </c>
      <c r="K917" s="18" t="str">
        <f>IF(IFERROR(FIND(K$13,INDEX(DATOS!BS:BS,MATCH(CHECKLIST!B917,DATOS!B:B,0),1),1),"")="","","X")</f>
        <v/>
      </c>
      <c r="L917" s="18" t="str">
        <f>IF(IFERROR(FIND(L$13,INDEX(DATOS!BS:BS,MATCH(CHECKLIST!B917,DATOS!B:B,0),1),1),"")="","","X")</f>
        <v/>
      </c>
      <c r="M917" s="18" t="str">
        <f>IF(IFERROR(FIND(M$13,INDEX(DATOS!BS:BS,MATCH(CHECKLIST!B917,DATOS!B:B,0),1),1),"")="","","X")</f>
        <v/>
      </c>
      <c r="N917" s="50" t="str">
        <f ca="1">IFERROR(IF(INDEX(DATOS!K:K,MATCH(CHECKLIST!B917,DATOS!B:B,0),1)="","X",IF(INDEX(DATOS!K:K,MATCH(CHECKLIST!B917,DATOS!B:B,0),1)&gt;YEAR(TODAY())-1,"","VENCIDA")),"")</f>
        <v/>
      </c>
      <c r="P917" s="18" t="str">
        <f>IF(B917="","",IF(IFERROR(FIND(P$13,INDEX(DATOS!BS:BS,MATCH(CHECKLIST!B917,DATOS!B:B,0),1),1),"")="","","X"))</f>
        <v/>
      </c>
      <c r="Q917" s="18" t="str">
        <f>IF(B917="","",IF(IFERROR(FIND(Q$13,INDEX(DATOS!BS:BS,MATCH(CHECKLIST!B917,DATOS!B:B,0),1),1),"")="","","X"))</f>
        <v/>
      </c>
      <c r="R917" t="str">
        <f>IF(B917="","",1)</f>
        <v/>
      </c>
      <c r="S917" t="str">
        <f t="shared" si="49"/>
        <v/>
      </c>
      <c r="U917" t="str">
        <f t="shared" si="47"/>
        <v/>
      </c>
      <c r="V917" t="str">
        <f t="shared" si="48"/>
        <v/>
      </c>
    </row>
    <row r="918" spans="1:22" x14ac:dyDescent="0.25">
      <c r="A918" s="13">
        <v>905</v>
      </c>
      <c r="B918" t="str">
        <f>IFERROR(INDEX(DATOS!B:B,MATCH(CHECKLIST!A918,DATOS!BM:BM,0),1),"")</f>
        <v/>
      </c>
      <c r="C918" t="str">
        <f>IFERROR(INDEX(DATOS!I:I,MATCH(CHECKLIST!A918,DATOS!BM:BM,0),1),"")</f>
        <v/>
      </c>
      <c r="D918" t="str">
        <f>IFERROR(INDEX(DATOS!R:R,MATCH(CHECKLIST!E918,DATOS!F:F,0),1),"")</f>
        <v/>
      </c>
      <c r="E918" s="17" t="str">
        <f>IFERROR(INDEX(DATOS!F:F,MATCH(CHECKLIST!A918,DATOS!BM:BM,0),1),"")</f>
        <v/>
      </c>
      <c r="F918" s="14" t="str">
        <f t="shared" si="46"/>
        <v/>
      </c>
      <c r="G918" s="18" t="str">
        <f>IF(IFERROR(FIND(G$13,INDEX(DATOS!BS:BS,MATCH(CHECKLIST!B918,DATOS!B:B,0),1),1),"")="",IF(IFERROR(FIND("FINADO",INDEX(DATOS!BS:BS,MATCH(CHECKLIST!B918,DATOS!B:B,0),1),1),"")="",IF(IFERROR(FIND("BAJA",INDEX(DATOS!BS:BS,MATCH(CHECKLIST!B918,DATOS!B:B,0),1),1),"")="",IF(IFERROR(FIND("FECHA PEUA",INDEX(DATOS!BS:BS,MATCH(CHECKLIST!B918,DATOS!B:B,0),1),1),"")="",IF(IFERROR(FIND("FIRMA",INDEX(DATOS!BS:BS,MATCH(CHECKLIST!B918,DATOS!B:B,0),1),1),"")="","","FIRMA"),"PEUA"),"BAJA"),"FINADO"),"X")</f>
        <v/>
      </c>
      <c r="H918" s="18" t="str">
        <f>IF(IFERROR(FIND(H$13,INDEX(DATOS!BS:BS,MATCH(CHECKLIST!B918,DATOS!B:B,0),1),1),"")="",IF(IFERROR(FIND("VENCIDA",INDEX(DATOS!AC:AC,MATCH(CHECKLIST!B918,DATOS!B:B,0),1),1),"")="","","VENCIDO"),"X")</f>
        <v/>
      </c>
      <c r="I918" s="18" t="str">
        <f>IF(IFERROR(FIND(I$13,INDEX(DATOS!BS:BS,MATCH(CHECKLIST!B918,DATOS!B:B,0),1),1),"")="","","X")</f>
        <v/>
      </c>
      <c r="J918" s="18" t="str">
        <f>IF(IFERROR(FIND(J$13,INDEX(DATOS!BS:BS,MATCH(CHECKLIST!B918,DATOS!B:B,0),1),1),"")="","","X")</f>
        <v/>
      </c>
      <c r="K918" s="18" t="str">
        <f>IF(IFERROR(FIND(K$13,INDEX(DATOS!BS:BS,MATCH(CHECKLIST!B918,DATOS!B:B,0),1),1),"")="","","X")</f>
        <v/>
      </c>
      <c r="L918" s="18" t="str">
        <f>IF(IFERROR(FIND(L$13,INDEX(DATOS!BS:BS,MATCH(CHECKLIST!B918,DATOS!B:B,0),1),1),"")="","","X")</f>
        <v/>
      </c>
      <c r="M918" s="18" t="str">
        <f>IF(IFERROR(FIND(M$13,INDEX(DATOS!BS:BS,MATCH(CHECKLIST!B918,DATOS!B:B,0),1),1),"")="","","X")</f>
        <v/>
      </c>
      <c r="N918" s="50" t="str">
        <f ca="1">IFERROR(IF(INDEX(DATOS!K:K,MATCH(CHECKLIST!B918,DATOS!B:B,0),1)="","X",IF(INDEX(DATOS!K:K,MATCH(CHECKLIST!B918,DATOS!B:B,0),1)&gt;YEAR(TODAY())-1,"","VENCIDA")),"")</f>
        <v/>
      </c>
      <c r="P918" s="18" t="str">
        <f>IF(B918="","",IF(IFERROR(FIND(P$13,INDEX(DATOS!BS:BS,MATCH(CHECKLIST!B918,DATOS!B:B,0),1),1),"")="","","X"))</f>
        <v/>
      </c>
      <c r="Q918" s="18" t="str">
        <f>IF(B918="","",IF(IFERROR(FIND(Q$13,INDEX(DATOS!BS:BS,MATCH(CHECKLIST!B918,DATOS!B:B,0),1),1),"")="","","X"))</f>
        <v/>
      </c>
      <c r="S918">
        <f t="shared" si="49"/>
        <v>0</v>
      </c>
      <c r="U918" t="str">
        <f t="shared" si="47"/>
        <v/>
      </c>
      <c r="V918" t="str">
        <f t="shared" si="48"/>
        <v/>
      </c>
    </row>
    <row r="919" spans="1:22" x14ac:dyDescent="0.25">
      <c r="A919" s="13">
        <v>906</v>
      </c>
      <c r="B919" t="str">
        <f>IFERROR(INDEX(DATOS!B:B,MATCH(CHECKLIST!A919,DATOS!BM:BM,0),1),"")</f>
        <v/>
      </c>
      <c r="C919" t="str">
        <f>IFERROR(INDEX(DATOS!I:I,MATCH(CHECKLIST!A919,DATOS!BM:BM,0),1),"")</f>
        <v/>
      </c>
      <c r="D919" t="str">
        <f>IFERROR(INDEX(DATOS!R:R,MATCH(CHECKLIST!E919,DATOS!F:F,0),1),"")</f>
        <v/>
      </c>
      <c r="E919" s="17" t="str">
        <f>IFERROR(INDEX(DATOS!F:F,MATCH(CHECKLIST!A919,DATOS!BM:BM,0),1),"")</f>
        <v/>
      </c>
      <c r="F919" s="14" t="str">
        <f t="shared" si="46"/>
        <v/>
      </c>
      <c r="G919" s="18" t="str">
        <f>IF(IFERROR(FIND(G$13,INDEX(DATOS!BS:BS,MATCH(CHECKLIST!B919,DATOS!B:B,0),1),1),"")="",IF(IFERROR(FIND("FINADO",INDEX(DATOS!BS:BS,MATCH(CHECKLIST!B919,DATOS!B:B,0),1),1),"")="",IF(IFERROR(FIND("BAJA",INDEX(DATOS!BS:BS,MATCH(CHECKLIST!B919,DATOS!B:B,0),1),1),"")="",IF(IFERROR(FIND("FECHA PEUA",INDEX(DATOS!BS:BS,MATCH(CHECKLIST!B919,DATOS!B:B,0),1),1),"")="",IF(IFERROR(FIND("FIRMA",INDEX(DATOS!BS:BS,MATCH(CHECKLIST!B919,DATOS!B:B,0),1),1),"")="","","FIRMA"),"PEUA"),"BAJA"),"FINADO"),"X")</f>
        <v/>
      </c>
      <c r="H919" s="18" t="str">
        <f>IF(IFERROR(FIND(H$13,INDEX(DATOS!BS:BS,MATCH(CHECKLIST!B919,DATOS!B:B,0),1),1),"")="",IF(IFERROR(FIND("VENCIDA",INDEX(DATOS!AC:AC,MATCH(CHECKLIST!B919,DATOS!B:B,0),1),1),"")="","","VENCIDO"),"X")</f>
        <v/>
      </c>
      <c r="I919" s="18" t="str">
        <f>IF(IFERROR(FIND(I$13,INDEX(DATOS!BS:BS,MATCH(CHECKLIST!B919,DATOS!B:B,0),1),1),"")="","","X")</f>
        <v/>
      </c>
      <c r="J919" s="18" t="str">
        <f>IF(IFERROR(FIND(J$13,INDEX(DATOS!BS:BS,MATCH(CHECKLIST!B919,DATOS!B:B,0),1),1),"")="","","X")</f>
        <v/>
      </c>
      <c r="K919" s="18" t="str">
        <f>IF(IFERROR(FIND(K$13,INDEX(DATOS!BS:BS,MATCH(CHECKLIST!B919,DATOS!B:B,0),1),1),"")="","","X")</f>
        <v/>
      </c>
      <c r="L919" s="18" t="str">
        <f>IF(IFERROR(FIND(L$13,INDEX(DATOS!BS:BS,MATCH(CHECKLIST!B919,DATOS!B:B,0),1),1),"")="","","X")</f>
        <v/>
      </c>
      <c r="M919" s="18" t="str">
        <f>IF(IFERROR(FIND(M$13,INDEX(DATOS!BS:BS,MATCH(CHECKLIST!B919,DATOS!B:B,0),1),1),"")="","","X")</f>
        <v/>
      </c>
      <c r="N919" s="50" t="str">
        <f ca="1">IFERROR(IF(INDEX(DATOS!K:K,MATCH(CHECKLIST!B919,DATOS!B:B,0),1)="","X",IF(INDEX(DATOS!K:K,MATCH(CHECKLIST!B919,DATOS!B:B,0),1)&gt;YEAR(TODAY())-1,"","VENCIDA")),"")</f>
        <v/>
      </c>
      <c r="P919" s="18" t="str">
        <f>IF(B919="","",IF(IFERROR(FIND(P$13,INDEX(DATOS!BS:BS,MATCH(CHECKLIST!B919,DATOS!B:B,0),1),1),"")="","","X"))</f>
        <v/>
      </c>
      <c r="Q919" s="18" t="str">
        <f>IF(B919="","",IF(IFERROR(FIND(Q$13,INDEX(DATOS!BS:BS,MATCH(CHECKLIST!B919,DATOS!B:B,0),1),1),"")="","","X"))</f>
        <v/>
      </c>
      <c r="R919" t="str">
        <f>IF(B919="","",1)</f>
        <v/>
      </c>
      <c r="S919" t="str">
        <f t="shared" si="49"/>
        <v/>
      </c>
      <c r="U919" t="str">
        <f t="shared" si="47"/>
        <v/>
      </c>
      <c r="V919" t="str">
        <f t="shared" si="48"/>
        <v/>
      </c>
    </row>
    <row r="920" spans="1:22" x14ac:dyDescent="0.25">
      <c r="A920" s="13">
        <v>907</v>
      </c>
      <c r="B920" t="str">
        <f>IFERROR(INDEX(DATOS!B:B,MATCH(CHECKLIST!A920,DATOS!BM:BM,0),1),"")</f>
        <v/>
      </c>
      <c r="C920" t="str">
        <f>IFERROR(INDEX(DATOS!I:I,MATCH(CHECKLIST!A920,DATOS!BM:BM,0),1),"")</f>
        <v/>
      </c>
      <c r="D920" t="str">
        <f>IFERROR(INDEX(DATOS!R:R,MATCH(CHECKLIST!E920,DATOS!F:F,0),1),"")</f>
        <v/>
      </c>
      <c r="E920" s="17" t="str">
        <f>IFERROR(INDEX(DATOS!F:F,MATCH(CHECKLIST!A920,DATOS!BM:BM,0),1),"")</f>
        <v/>
      </c>
      <c r="F920" s="14" t="str">
        <f t="shared" si="46"/>
        <v/>
      </c>
      <c r="G920" s="18" t="str">
        <f>IF(IFERROR(FIND(G$13,INDEX(DATOS!BS:BS,MATCH(CHECKLIST!B920,DATOS!B:B,0),1),1),"")="",IF(IFERROR(FIND("FINADO",INDEX(DATOS!BS:BS,MATCH(CHECKLIST!B920,DATOS!B:B,0),1),1),"")="",IF(IFERROR(FIND("BAJA",INDEX(DATOS!BS:BS,MATCH(CHECKLIST!B920,DATOS!B:B,0),1),1),"")="",IF(IFERROR(FIND("FECHA PEUA",INDEX(DATOS!BS:BS,MATCH(CHECKLIST!B920,DATOS!B:B,0),1),1),"")="",IF(IFERROR(FIND("FIRMA",INDEX(DATOS!BS:BS,MATCH(CHECKLIST!B920,DATOS!B:B,0),1),1),"")="","","FIRMA"),"PEUA"),"BAJA"),"FINADO"),"X")</f>
        <v/>
      </c>
      <c r="H920" s="18" t="str">
        <f>IF(IFERROR(FIND(H$13,INDEX(DATOS!BS:BS,MATCH(CHECKLIST!B920,DATOS!B:B,0),1),1),"")="",IF(IFERROR(FIND("VENCIDA",INDEX(DATOS!AC:AC,MATCH(CHECKLIST!B920,DATOS!B:B,0),1),1),"")="","","VENCIDO"),"X")</f>
        <v/>
      </c>
      <c r="I920" s="18" t="str">
        <f>IF(IFERROR(FIND(I$13,INDEX(DATOS!BS:BS,MATCH(CHECKLIST!B920,DATOS!B:B,0),1),1),"")="","","X")</f>
        <v/>
      </c>
      <c r="J920" s="18" t="str">
        <f>IF(IFERROR(FIND(J$13,INDEX(DATOS!BS:BS,MATCH(CHECKLIST!B920,DATOS!B:B,0),1),1),"")="","","X")</f>
        <v/>
      </c>
      <c r="K920" s="18" t="str">
        <f>IF(IFERROR(FIND(K$13,INDEX(DATOS!BS:BS,MATCH(CHECKLIST!B920,DATOS!B:B,0),1),1),"")="","","X")</f>
        <v/>
      </c>
      <c r="L920" s="18" t="str">
        <f>IF(IFERROR(FIND(L$13,INDEX(DATOS!BS:BS,MATCH(CHECKLIST!B920,DATOS!B:B,0),1),1),"")="","","X")</f>
        <v/>
      </c>
      <c r="M920" s="18" t="str">
        <f>IF(IFERROR(FIND(M$13,INDEX(DATOS!BS:BS,MATCH(CHECKLIST!B920,DATOS!B:B,0),1),1),"")="","","X")</f>
        <v/>
      </c>
      <c r="N920" s="50" t="str">
        <f ca="1">IFERROR(IF(INDEX(DATOS!K:K,MATCH(CHECKLIST!B920,DATOS!B:B,0),1)="","X",IF(INDEX(DATOS!K:K,MATCH(CHECKLIST!B920,DATOS!B:B,0),1)&gt;YEAR(TODAY())-1,"","VENCIDA")),"")</f>
        <v/>
      </c>
      <c r="P920" s="18" t="str">
        <f>IF(B920="","",IF(IFERROR(FIND(P$13,INDEX(DATOS!BS:BS,MATCH(CHECKLIST!B920,DATOS!B:B,0),1),1),"")="","","X"))</f>
        <v/>
      </c>
      <c r="Q920" s="18" t="str">
        <f>IF(B920="","",IF(IFERROR(FIND(Q$13,INDEX(DATOS!BS:BS,MATCH(CHECKLIST!B920,DATOS!B:B,0),1),1),"")="","","X"))</f>
        <v/>
      </c>
      <c r="S920">
        <f t="shared" si="49"/>
        <v>0</v>
      </c>
      <c r="U920" t="str">
        <f t="shared" si="47"/>
        <v/>
      </c>
      <c r="V920" t="str">
        <f t="shared" si="48"/>
        <v/>
      </c>
    </row>
    <row r="921" spans="1:22" x14ac:dyDescent="0.25">
      <c r="A921" s="13">
        <v>908</v>
      </c>
      <c r="B921" t="str">
        <f>IFERROR(INDEX(DATOS!B:B,MATCH(CHECKLIST!A921,DATOS!BM:BM,0),1),"")</f>
        <v/>
      </c>
      <c r="C921" t="str">
        <f>IFERROR(INDEX(DATOS!I:I,MATCH(CHECKLIST!A921,DATOS!BM:BM,0),1),"")</f>
        <v/>
      </c>
      <c r="D921" t="str">
        <f>IFERROR(INDEX(DATOS!R:R,MATCH(CHECKLIST!E921,DATOS!F:F,0),1),"")</f>
        <v/>
      </c>
      <c r="E921" s="17" t="str">
        <f>IFERROR(INDEX(DATOS!F:F,MATCH(CHECKLIST!A921,DATOS!BM:BM,0),1),"")</f>
        <v/>
      </c>
      <c r="F921" s="14" t="str">
        <f t="shared" si="46"/>
        <v/>
      </c>
      <c r="G921" s="18" t="str">
        <f>IF(IFERROR(FIND(G$13,INDEX(DATOS!BS:BS,MATCH(CHECKLIST!B921,DATOS!B:B,0),1),1),"")="",IF(IFERROR(FIND("FINADO",INDEX(DATOS!BS:BS,MATCH(CHECKLIST!B921,DATOS!B:B,0),1),1),"")="",IF(IFERROR(FIND("BAJA",INDEX(DATOS!BS:BS,MATCH(CHECKLIST!B921,DATOS!B:B,0),1),1),"")="",IF(IFERROR(FIND("FECHA PEUA",INDEX(DATOS!BS:BS,MATCH(CHECKLIST!B921,DATOS!B:B,0),1),1),"")="",IF(IFERROR(FIND("FIRMA",INDEX(DATOS!BS:BS,MATCH(CHECKLIST!B921,DATOS!B:B,0),1),1),"")="","","FIRMA"),"PEUA"),"BAJA"),"FINADO"),"X")</f>
        <v/>
      </c>
      <c r="H921" s="18" t="str">
        <f>IF(IFERROR(FIND(H$13,INDEX(DATOS!BS:BS,MATCH(CHECKLIST!B921,DATOS!B:B,0),1),1),"")="",IF(IFERROR(FIND("VENCIDA",INDEX(DATOS!AC:AC,MATCH(CHECKLIST!B921,DATOS!B:B,0),1),1),"")="","","VENCIDO"),"X")</f>
        <v/>
      </c>
      <c r="I921" s="18" t="str">
        <f>IF(IFERROR(FIND(I$13,INDEX(DATOS!BS:BS,MATCH(CHECKLIST!B921,DATOS!B:B,0),1),1),"")="","","X")</f>
        <v/>
      </c>
      <c r="J921" s="18" t="str">
        <f>IF(IFERROR(FIND(J$13,INDEX(DATOS!BS:BS,MATCH(CHECKLIST!B921,DATOS!B:B,0),1),1),"")="","","X")</f>
        <v/>
      </c>
      <c r="K921" s="18" t="str">
        <f>IF(IFERROR(FIND(K$13,INDEX(DATOS!BS:BS,MATCH(CHECKLIST!B921,DATOS!B:B,0),1),1),"")="","","X")</f>
        <v/>
      </c>
      <c r="L921" s="18" t="str">
        <f>IF(IFERROR(FIND(L$13,INDEX(DATOS!BS:BS,MATCH(CHECKLIST!B921,DATOS!B:B,0),1),1),"")="","","X")</f>
        <v/>
      </c>
      <c r="M921" s="18" t="str">
        <f>IF(IFERROR(FIND(M$13,INDEX(DATOS!BS:BS,MATCH(CHECKLIST!B921,DATOS!B:B,0),1),1),"")="","","X")</f>
        <v/>
      </c>
      <c r="N921" s="50" t="str">
        <f ca="1">IFERROR(IF(INDEX(DATOS!K:K,MATCH(CHECKLIST!B921,DATOS!B:B,0),1)="","X",IF(INDEX(DATOS!K:K,MATCH(CHECKLIST!B921,DATOS!B:B,0),1)&gt;YEAR(TODAY())-1,"","VENCIDA")),"")</f>
        <v/>
      </c>
      <c r="P921" s="18" t="str">
        <f>IF(B921="","",IF(IFERROR(FIND(P$13,INDEX(DATOS!BS:BS,MATCH(CHECKLIST!B921,DATOS!B:B,0),1),1),"")="","","X"))</f>
        <v/>
      </c>
      <c r="Q921" s="18" t="str">
        <f>IF(B921="","",IF(IFERROR(FIND(Q$13,INDEX(DATOS!BS:BS,MATCH(CHECKLIST!B921,DATOS!B:B,0),1),1),"")="","","X"))</f>
        <v/>
      </c>
      <c r="R921" t="str">
        <f>IF(B921="","",1)</f>
        <v/>
      </c>
      <c r="S921" t="str">
        <f t="shared" si="49"/>
        <v/>
      </c>
      <c r="U921" t="str">
        <f t="shared" si="47"/>
        <v/>
      </c>
      <c r="V921" t="str">
        <f t="shared" si="48"/>
        <v/>
      </c>
    </row>
    <row r="922" spans="1:22" x14ac:dyDescent="0.25">
      <c r="A922" s="13">
        <v>909</v>
      </c>
      <c r="B922" t="str">
        <f>IFERROR(INDEX(DATOS!B:B,MATCH(CHECKLIST!A922,DATOS!BM:BM,0),1),"")</f>
        <v/>
      </c>
      <c r="C922" t="str">
        <f>IFERROR(INDEX(DATOS!I:I,MATCH(CHECKLIST!A922,DATOS!BM:BM,0),1),"")</f>
        <v/>
      </c>
      <c r="D922" t="str">
        <f>IFERROR(INDEX(DATOS!R:R,MATCH(CHECKLIST!E922,DATOS!F:F,0),1),"")</f>
        <v/>
      </c>
      <c r="E922" s="17" t="str">
        <f>IFERROR(INDEX(DATOS!F:F,MATCH(CHECKLIST!A922,DATOS!BM:BM,0),1),"")</f>
        <v/>
      </c>
      <c r="F922" s="14" t="str">
        <f t="shared" si="46"/>
        <v/>
      </c>
      <c r="G922" s="18" t="str">
        <f>IF(IFERROR(FIND(G$13,INDEX(DATOS!BS:BS,MATCH(CHECKLIST!B922,DATOS!B:B,0),1),1),"")="",IF(IFERROR(FIND("FINADO",INDEX(DATOS!BS:BS,MATCH(CHECKLIST!B922,DATOS!B:B,0),1),1),"")="",IF(IFERROR(FIND("BAJA",INDEX(DATOS!BS:BS,MATCH(CHECKLIST!B922,DATOS!B:B,0),1),1),"")="",IF(IFERROR(FIND("FECHA PEUA",INDEX(DATOS!BS:BS,MATCH(CHECKLIST!B922,DATOS!B:B,0),1),1),"")="",IF(IFERROR(FIND("FIRMA",INDEX(DATOS!BS:BS,MATCH(CHECKLIST!B922,DATOS!B:B,0),1),1),"")="","","FIRMA"),"PEUA"),"BAJA"),"FINADO"),"X")</f>
        <v/>
      </c>
      <c r="H922" s="18" t="str">
        <f>IF(IFERROR(FIND(H$13,INDEX(DATOS!BS:BS,MATCH(CHECKLIST!B922,DATOS!B:B,0),1),1),"")="",IF(IFERROR(FIND("VENCIDA",INDEX(DATOS!AC:AC,MATCH(CHECKLIST!B922,DATOS!B:B,0),1),1),"")="","","VENCIDO"),"X")</f>
        <v/>
      </c>
      <c r="I922" s="18" t="str">
        <f>IF(IFERROR(FIND(I$13,INDEX(DATOS!BS:BS,MATCH(CHECKLIST!B922,DATOS!B:B,0),1),1),"")="","","X")</f>
        <v/>
      </c>
      <c r="J922" s="18" t="str">
        <f>IF(IFERROR(FIND(J$13,INDEX(DATOS!BS:BS,MATCH(CHECKLIST!B922,DATOS!B:B,0),1),1),"")="","","X")</f>
        <v/>
      </c>
      <c r="K922" s="18" t="str">
        <f>IF(IFERROR(FIND(K$13,INDEX(DATOS!BS:BS,MATCH(CHECKLIST!B922,DATOS!B:B,0),1),1),"")="","","X")</f>
        <v/>
      </c>
      <c r="L922" s="18" t="str">
        <f>IF(IFERROR(FIND(L$13,INDEX(DATOS!BS:BS,MATCH(CHECKLIST!B922,DATOS!B:B,0),1),1),"")="","","X")</f>
        <v/>
      </c>
      <c r="M922" s="18" t="str">
        <f>IF(IFERROR(FIND(M$13,INDEX(DATOS!BS:BS,MATCH(CHECKLIST!B922,DATOS!B:B,0),1),1),"")="","","X")</f>
        <v/>
      </c>
      <c r="N922" s="50" t="str">
        <f ca="1">IFERROR(IF(INDEX(DATOS!K:K,MATCH(CHECKLIST!B922,DATOS!B:B,0),1)="","X",IF(INDEX(DATOS!K:K,MATCH(CHECKLIST!B922,DATOS!B:B,0),1)&gt;YEAR(TODAY())-1,"","VENCIDA")),"")</f>
        <v/>
      </c>
      <c r="P922" s="18" t="str">
        <f>IF(B922="","",IF(IFERROR(FIND(P$13,INDEX(DATOS!BS:BS,MATCH(CHECKLIST!B922,DATOS!B:B,0),1),1),"")="","","X"))</f>
        <v/>
      </c>
      <c r="Q922" s="18" t="str">
        <f>IF(B922="","",IF(IFERROR(FIND(Q$13,INDEX(DATOS!BS:BS,MATCH(CHECKLIST!B922,DATOS!B:B,0),1),1),"")="","","X"))</f>
        <v/>
      </c>
      <c r="S922">
        <f t="shared" si="49"/>
        <v>0</v>
      </c>
      <c r="U922" t="str">
        <f t="shared" si="47"/>
        <v/>
      </c>
      <c r="V922" t="str">
        <f t="shared" si="48"/>
        <v/>
      </c>
    </row>
    <row r="923" spans="1:22" x14ac:dyDescent="0.25">
      <c r="A923" s="13">
        <v>910</v>
      </c>
      <c r="B923" t="str">
        <f>IFERROR(INDEX(DATOS!B:B,MATCH(CHECKLIST!A923,DATOS!BM:BM,0),1),"")</f>
        <v/>
      </c>
      <c r="C923" t="str">
        <f>IFERROR(INDEX(DATOS!I:I,MATCH(CHECKLIST!A923,DATOS!BM:BM,0),1),"")</f>
        <v/>
      </c>
      <c r="D923" t="str">
        <f>IFERROR(INDEX(DATOS!R:R,MATCH(CHECKLIST!E923,DATOS!F:F,0),1),"")</f>
        <v/>
      </c>
      <c r="E923" s="17" t="str">
        <f>IFERROR(INDEX(DATOS!F:F,MATCH(CHECKLIST!A923,DATOS!BM:BM,0),1),"")</f>
        <v/>
      </c>
      <c r="F923" s="14" t="str">
        <f t="shared" si="46"/>
        <v/>
      </c>
      <c r="G923" s="18" t="str">
        <f>IF(IFERROR(FIND(G$13,INDEX(DATOS!BS:BS,MATCH(CHECKLIST!B923,DATOS!B:B,0),1),1),"")="",IF(IFERROR(FIND("FINADO",INDEX(DATOS!BS:BS,MATCH(CHECKLIST!B923,DATOS!B:B,0),1),1),"")="",IF(IFERROR(FIND("BAJA",INDEX(DATOS!BS:BS,MATCH(CHECKLIST!B923,DATOS!B:B,0),1),1),"")="",IF(IFERROR(FIND("FECHA PEUA",INDEX(DATOS!BS:BS,MATCH(CHECKLIST!B923,DATOS!B:B,0),1),1),"")="",IF(IFERROR(FIND("FIRMA",INDEX(DATOS!BS:BS,MATCH(CHECKLIST!B923,DATOS!B:B,0),1),1),"")="","","FIRMA"),"PEUA"),"BAJA"),"FINADO"),"X")</f>
        <v/>
      </c>
      <c r="H923" s="18" t="str">
        <f>IF(IFERROR(FIND(H$13,INDEX(DATOS!BS:BS,MATCH(CHECKLIST!B923,DATOS!B:B,0),1),1),"")="",IF(IFERROR(FIND("VENCIDA",INDEX(DATOS!AC:AC,MATCH(CHECKLIST!B923,DATOS!B:B,0),1),1),"")="","","VENCIDO"),"X")</f>
        <v/>
      </c>
      <c r="I923" s="18" t="str">
        <f>IF(IFERROR(FIND(I$13,INDEX(DATOS!BS:BS,MATCH(CHECKLIST!B923,DATOS!B:B,0),1),1),"")="","","X")</f>
        <v/>
      </c>
      <c r="J923" s="18" t="str">
        <f>IF(IFERROR(FIND(J$13,INDEX(DATOS!BS:BS,MATCH(CHECKLIST!B923,DATOS!B:B,0),1),1),"")="","","X")</f>
        <v/>
      </c>
      <c r="K923" s="18" t="str">
        <f>IF(IFERROR(FIND(K$13,INDEX(DATOS!BS:BS,MATCH(CHECKLIST!B923,DATOS!B:B,0),1),1),"")="","","X")</f>
        <v/>
      </c>
      <c r="L923" s="18" t="str">
        <f>IF(IFERROR(FIND(L$13,INDEX(DATOS!BS:BS,MATCH(CHECKLIST!B923,DATOS!B:B,0),1),1),"")="","","X")</f>
        <v/>
      </c>
      <c r="M923" s="18" t="str">
        <f>IF(IFERROR(FIND(M$13,INDEX(DATOS!BS:BS,MATCH(CHECKLIST!B923,DATOS!B:B,0),1),1),"")="","","X")</f>
        <v/>
      </c>
      <c r="N923" s="50" t="str">
        <f ca="1">IFERROR(IF(INDEX(DATOS!K:K,MATCH(CHECKLIST!B923,DATOS!B:B,0),1)="","X",IF(INDEX(DATOS!K:K,MATCH(CHECKLIST!B923,DATOS!B:B,0),1)&gt;YEAR(TODAY())-1,"","VENCIDA")),"")</f>
        <v/>
      </c>
      <c r="P923" s="18" t="str">
        <f>IF(B923="","",IF(IFERROR(FIND(P$13,INDEX(DATOS!BS:BS,MATCH(CHECKLIST!B923,DATOS!B:B,0),1),1),"")="","","X"))</f>
        <v/>
      </c>
      <c r="Q923" s="18" t="str">
        <f>IF(B923="","",IF(IFERROR(FIND(Q$13,INDEX(DATOS!BS:BS,MATCH(CHECKLIST!B923,DATOS!B:B,0),1),1),"")="","","X"))</f>
        <v/>
      </c>
      <c r="R923" t="str">
        <f>IF(B923="","",1)</f>
        <v/>
      </c>
      <c r="S923" t="str">
        <f t="shared" si="49"/>
        <v/>
      </c>
      <c r="U923" t="str">
        <f t="shared" si="47"/>
        <v/>
      </c>
      <c r="V923" t="str">
        <f t="shared" si="48"/>
        <v/>
      </c>
    </row>
    <row r="924" spans="1:22" x14ac:dyDescent="0.25">
      <c r="A924" s="13">
        <v>911</v>
      </c>
      <c r="B924" t="str">
        <f>IFERROR(INDEX(DATOS!B:B,MATCH(CHECKLIST!A924,DATOS!BM:BM,0),1),"")</f>
        <v/>
      </c>
      <c r="C924" t="str">
        <f>IFERROR(INDEX(DATOS!I:I,MATCH(CHECKLIST!A924,DATOS!BM:BM,0),1),"")</f>
        <v/>
      </c>
      <c r="D924" t="str">
        <f>IFERROR(INDEX(DATOS!R:R,MATCH(CHECKLIST!E924,DATOS!F:F,0),1),"")</f>
        <v/>
      </c>
      <c r="E924" s="17" t="str">
        <f>IFERROR(INDEX(DATOS!F:F,MATCH(CHECKLIST!A924,DATOS!BM:BM,0),1),"")</f>
        <v/>
      </c>
      <c r="F924" s="14" t="str">
        <f t="shared" si="46"/>
        <v/>
      </c>
      <c r="G924" s="18" t="str">
        <f>IF(IFERROR(FIND(G$13,INDEX(DATOS!BS:BS,MATCH(CHECKLIST!B924,DATOS!B:B,0),1),1),"")="",IF(IFERROR(FIND("FINADO",INDEX(DATOS!BS:BS,MATCH(CHECKLIST!B924,DATOS!B:B,0),1),1),"")="",IF(IFERROR(FIND("BAJA",INDEX(DATOS!BS:BS,MATCH(CHECKLIST!B924,DATOS!B:B,0),1),1),"")="",IF(IFERROR(FIND("FECHA PEUA",INDEX(DATOS!BS:BS,MATCH(CHECKLIST!B924,DATOS!B:B,0),1),1),"")="",IF(IFERROR(FIND("FIRMA",INDEX(DATOS!BS:BS,MATCH(CHECKLIST!B924,DATOS!B:B,0),1),1),"")="","","FIRMA"),"PEUA"),"BAJA"),"FINADO"),"X")</f>
        <v/>
      </c>
      <c r="H924" s="18" t="str">
        <f>IF(IFERROR(FIND(H$13,INDEX(DATOS!BS:BS,MATCH(CHECKLIST!B924,DATOS!B:B,0),1),1),"")="",IF(IFERROR(FIND("VENCIDA",INDEX(DATOS!AC:AC,MATCH(CHECKLIST!B924,DATOS!B:B,0),1),1),"")="","","VENCIDO"),"X")</f>
        <v/>
      </c>
      <c r="I924" s="18" t="str">
        <f>IF(IFERROR(FIND(I$13,INDEX(DATOS!BS:BS,MATCH(CHECKLIST!B924,DATOS!B:B,0),1),1),"")="","","X")</f>
        <v/>
      </c>
      <c r="J924" s="18" t="str">
        <f>IF(IFERROR(FIND(J$13,INDEX(DATOS!BS:BS,MATCH(CHECKLIST!B924,DATOS!B:B,0),1),1),"")="","","X")</f>
        <v/>
      </c>
      <c r="K924" s="18" t="str">
        <f>IF(IFERROR(FIND(K$13,INDEX(DATOS!BS:BS,MATCH(CHECKLIST!B924,DATOS!B:B,0),1),1),"")="","","X")</f>
        <v/>
      </c>
      <c r="L924" s="18" t="str">
        <f>IF(IFERROR(FIND(L$13,INDEX(DATOS!BS:BS,MATCH(CHECKLIST!B924,DATOS!B:B,0),1),1),"")="","","X")</f>
        <v/>
      </c>
      <c r="M924" s="18" t="str">
        <f>IF(IFERROR(FIND(M$13,INDEX(DATOS!BS:BS,MATCH(CHECKLIST!B924,DATOS!B:B,0),1),1),"")="","","X")</f>
        <v/>
      </c>
      <c r="N924" s="50" t="str">
        <f ca="1">IFERROR(IF(INDEX(DATOS!K:K,MATCH(CHECKLIST!B924,DATOS!B:B,0),1)="","X",IF(INDEX(DATOS!K:K,MATCH(CHECKLIST!B924,DATOS!B:B,0),1)&gt;YEAR(TODAY())-1,"","VENCIDA")),"")</f>
        <v/>
      </c>
      <c r="P924" s="18" t="str">
        <f>IF(B924="","",IF(IFERROR(FIND(P$13,INDEX(DATOS!BS:BS,MATCH(CHECKLIST!B924,DATOS!B:B,0),1),1),"")="","","X"))</f>
        <v/>
      </c>
      <c r="Q924" s="18" t="str">
        <f>IF(B924="","",IF(IFERROR(FIND(Q$13,INDEX(DATOS!BS:BS,MATCH(CHECKLIST!B924,DATOS!B:B,0),1),1),"")="","","X"))</f>
        <v/>
      </c>
      <c r="S924">
        <f t="shared" si="49"/>
        <v>0</v>
      </c>
      <c r="U924" t="str">
        <f t="shared" si="47"/>
        <v/>
      </c>
      <c r="V924" t="str">
        <f t="shared" si="48"/>
        <v/>
      </c>
    </row>
    <row r="925" spans="1:22" x14ac:dyDescent="0.25">
      <c r="A925" s="13">
        <v>912</v>
      </c>
      <c r="B925" t="str">
        <f>IFERROR(INDEX(DATOS!B:B,MATCH(CHECKLIST!A925,DATOS!BM:BM,0),1),"")</f>
        <v/>
      </c>
      <c r="C925" t="str">
        <f>IFERROR(INDEX(DATOS!I:I,MATCH(CHECKLIST!A925,DATOS!BM:BM,0),1),"")</f>
        <v/>
      </c>
      <c r="D925" t="str">
        <f>IFERROR(INDEX(DATOS!R:R,MATCH(CHECKLIST!E925,DATOS!F:F,0),1),"")</f>
        <v/>
      </c>
      <c r="E925" s="17" t="str">
        <f>IFERROR(INDEX(DATOS!F:F,MATCH(CHECKLIST!A925,DATOS!BM:BM,0),1),"")</f>
        <v/>
      </c>
      <c r="F925" s="14" t="str">
        <f t="shared" si="46"/>
        <v/>
      </c>
      <c r="G925" s="18" t="str">
        <f>IF(IFERROR(FIND(G$13,INDEX(DATOS!BS:BS,MATCH(CHECKLIST!B925,DATOS!B:B,0),1),1),"")="",IF(IFERROR(FIND("FINADO",INDEX(DATOS!BS:BS,MATCH(CHECKLIST!B925,DATOS!B:B,0),1),1),"")="",IF(IFERROR(FIND("BAJA",INDEX(DATOS!BS:BS,MATCH(CHECKLIST!B925,DATOS!B:B,0),1),1),"")="",IF(IFERROR(FIND("FECHA PEUA",INDEX(DATOS!BS:BS,MATCH(CHECKLIST!B925,DATOS!B:B,0),1),1),"")="",IF(IFERROR(FIND("FIRMA",INDEX(DATOS!BS:BS,MATCH(CHECKLIST!B925,DATOS!B:B,0),1),1),"")="","","FIRMA"),"PEUA"),"BAJA"),"FINADO"),"X")</f>
        <v/>
      </c>
      <c r="H925" s="18" t="str">
        <f>IF(IFERROR(FIND(H$13,INDEX(DATOS!BS:BS,MATCH(CHECKLIST!B925,DATOS!B:B,0),1),1),"")="",IF(IFERROR(FIND("VENCIDA",INDEX(DATOS!AC:AC,MATCH(CHECKLIST!B925,DATOS!B:B,0),1),1),"")="","","VENCIDO"),"X")</f>
        <v/>
      </c>
      <c r="I925" s="18" t="str">
        <f>IF(IFERROR(FIND(I$13,INDEX(DATOS!BS:BS,MATCH(CHECKLIST!B925,DATOS!B:B,0),1),1),"")="","","X")</f>
        <v/>
      </c>
      <c r="J925" s="18" t="str">
        <f>IF(IFERROR(FIND(J$13,INDEX(DATOS!BS:BS,MATCH(CHECKLIST!B925,DATOS!B:B,0),1),1),"")="","","X")</f>
        <v/>
      </c>
      <c r="K925" s="18" t="str">
        <f>IF(IFERROR(FIND(K$13,INDEX(DATOS!BS:BS,MATCH(CHECKLIST!B925,DATOS!B:B,0),1),1),"")="","","X")</f>
        <v/>
      </c>
      <c r="L925" s="18" t="str">
        <f>IF(IFERROR(FIND(L$13,INDEX(DATOS!BS:BS,MATCH(CHECKLIST!B925,DATOS!B:B,0),1),1),"")="","","X")</f>
        <v/>
      </c>
      <c r="M925" s="18" t="str">
        <f>IF(IFERROR(FIND(M$13,INDEX(DATOS!BS:BS,MATCH(CHECKLIST!B925,DATOS!B:B,0),1),1),"")="","","X")</f>
        <v/>
      </c>
      <c r="N925" s="50" t="str">
        <f ca="1">IFERROR(IF(INDEX(DATOS!K:K,MATCH(CHECKLIST!B925,DATOS!B:B,0),1)="","X",IF(INDEX(DATOS!K:K,MATCH(CHECKLIST!B925,DATOS!B:B,0),1)&gt;YEAR(TODAY())-1,"","VENCIDA")),"")</f>
        <v/>
      </c>
      <c r="P925" s="18" t="str">
        <f>IF(B925="","",IF(IFERROR(FIND(P$13,INDEX(DATOS!BS:BS,MATCH(CHECKLIST!B925,DATOS!B:B,0),1),1),"")="","","X"))</f>
        <v/>
      </c>
      <c r="Q925" s="18" t="str">
        <f>IF(B925="","",IF(IFERROR(FIND(Q$13,INDEX(DATOS!BS:BS,MATCH(CHECKLIST!B925,DATOS!B:B,0),1),1),"")="","","X"))</f>
        <v/>
      </c>
      <c r="R925" t="str">
        <f>IF(B925="","",1)</f>
        <v/>
      </c>
      <c r="S925" t="str">
        <f t="shared" si="49"/>
        <v/>
      </c>
      <c r="U925" t="str">
        <f t="shared" si="47"/>
        <v/>
      </c>
      <c r="V925" t="str">
        <f t="shared" si="48"/>
        <v/>
      </c>
    </row>
    <row r="926" spans="1:22" x14ac:dyDescent="0.25">
      <c r="A926" s="13">
        <v>913</v>
      </c>
      <c r="B926" t="str">
        <f>IFERROR(INDEX(DATOS!B:B,MATCH(CHECKLIST!A926,DATOS!BM:BM,0),1),"")</f>
        <v/>
      </c>
      <c r="C926" t="str">
        <f>IFERROR(INDEX(DATOS!I:I,MATCH(CHECKLIST!A926,DATOS!BM:BM,0),1),"")</f>
        <v/>
      </c>
      <c r="D926" t="str">
        <f>IFERROR(INDEX(DATOS!R:R,MATCH(CHECKLIST!E926,DATOS!F:F,0),1),"")</f>
        <v/>
      </c>
      <c r="E926" s="17" t="str">
        <f>IFERROR(INDEX(DATOS!F:F,MATCH(CHECKLIST!A926,DATOS!BM:BM,0),1),"")</f>
        <v/>
      </c>
      <c r="F926" s="14" t="str">
        <f t="shared" si="46"/>
        <v/>
      </c>
      <c r="G926" s="18" t="str">
        <f>IF(IFERROR(FIND(G$13,INDEX(DATOS!BS:BS,MATCH(CHECKLIST!B926,DATOS!B:B,0),1),1),"")="",IF(IFERROR(FIND("FINADO",INDEX(DATOS!BS:BS,MATCH(CHECKLIST!B926,DATOS!B:B,0),1),1),"")="",IF(IFERROR(FIND("BAJA",INDEX(DATOS!BS:BS,MATCH(CHECKLIST!B926,DATOS!B:B,0),1),1),"")="",IF(IFERROR(FIND("FECHA PEUA",INDEX(DATOS!BS:BS,MATCH(CHECKLIST!B926,DATOS!B:B,0),1),1),"")="",IF(IFERROR(FIND("FIRMA",INDEX(DATOS!BS:BS,MATCH(CHECKLIST!B926,DATOS!B:B,0),1),1),"")="","","FIRMA"),"PEUA"),"BAJA"),"FINADO"),"X")</f>
        <v/>
      </c>
      <c r="H926" s="18" t="str">
        <f>IF(IFERROR(FIND(H$13,INDEX(DATOS!BS:BS,MATCH(CHECKLIST!B926,DATOS!B:B,0),1),1),"")="",IF(IFERROR(FIND("VENCIDA",INDEX(DATOS!AC:AC,MATCH(CHECKLIST!B926,DATOS!B:B,0),1),1),"")="","","VENCIDO"),"X")</f>
        <v/>
      </c>
      <c r="I926" s="18" t="str">
        <f>IF(IFERROR(FIND(I$13,INDEX(DATOS!BS:BS,MATCH(CHECKLIST!B926,DATOS!B:B,0),1),1),"")="","","X")</f>
        <v/>
      </c>
      <c r="J926" s="18" t="str">
        <f>IF(IFERROR(FIND(J$13,INDEX(DATOS!BS:BS,MATCH(CHECKLIST!B926,DATOS!B:B,0),1),1),"")="","","X")</f>
        <v/>
      </c>
      <c r="K926" s="18" t="str">
        <f>IF(IFERROR(FIND(K$13,INDEX(DATOS!BS:BS,MATCH(CHECKLIST!B926,DATOS!B:B,0),1),1),"")="","","X")</f>
        <v/>
      </c>
      <c r="L926" s="18" t="str">
        <f>IF(IFERROR(FIND(L$13,INDEX(DATOS!BS:BS,MATCH(CHECKLIST!B926,DATOS!B:B,0),1),1),"")="","","X")</f>
        <v/>
      </c>
      <c r="M926" s="18" t="str">
        <f>IF(IFERROR(FIND(M$13,INDEX(DATOS!BS:BS,MATCH(CHECKLIST!B926,DATOS!B:B,0),1),1),"")="","","X")</f>
        <v/>
      </c>
      <c r="N926" s="50" t="str">
        <f ca="1">IFERROR(IF(INDEX(DATOS!K:K,MATCH(CHECKLIST!B926,DATOS!B:B,0),1)="","X",IF(INDEX(DATOS!K:K,MATCH(CHECKLIST!B926,DATOS!B:B,0),1)&gt;YEAR(TODAY())-1,"","VENCIDA")),"")</f>
        <v/>
      </c>
      <c r="P926" s="18" t="str">
        <f>IF(B926="","",IF(IFERROR(FIND(P$13,INDEX(DATOS!BS:BS,MATCH(CHECKLIST!B926,DATOS!B:B,0),1),1),"")="","","X"))</f>
        <v/>
      </c>
      <c r="Q926" s="18" t="str">
        <f>IF(B926="","",IF(IFERROR(FIND(Q$13,INDEX(DATOS!BS:BS,MATCH(CHECKLIST!B926,DATOS!B:B,0),1),1),"")="","","X"))</f>
        <v/>
      </c>
      <c r="S926">
        <f t="shared" si="49"/>
        <v>0</v>
      </c>
      <c r="U926" t="str">
        <f t="shared" si="47"/>
        <v/>
      </c>
      <c r="V926" t="str">
        <f t="shared" si="48"/>
        <v/>
      </c>
    </row>
    <row r="927" spans="1:22" x14ac:dyDescent="0.25">
      <c r="A927" s="13">
        <v>914</v>
      </c>
      <c r="B927" t="str">
        <f>IFERROR(INDEX(DATOS!B:B,MATCH(CHECKLIST!A927,DATOS!BM:BM,0),1),"")</f>
        <v/>
      </c>
      <c r="C927" t="str">
        <f>IFERROR(INDEX(DATOS!I:I,MATCH(CHECKLIST!A927,DATOS!BM:BM,0),1),"")</f>
        <v/>
      </c>
      <c r="D927" t="str">
        <f>IFERROR(INDEX(DATOS!R:R,MATCH(CHECKLIST!E927,DATOS!F:F,0),1),"")</f>
        <v/>
      </c>
      <c r="E927" s="17" t="str">
        <f>IFERROR(INDEX(DATOS!F:F,MATCH(CHECKLIST!A927,DATOS!BM:BM,0),1),"")</f>
        <v/>
      </c>
      <c r="F927" s="14" t="str">
        <f t="shared" si="46"/>
        <v/>
      </c>
      <c r="G927" s="18" t="str">
        <f>IF(IFERROR(FIND(G$13,INDEX(DATOS!BS:BS,MATCH(CHECKLIST!B927,DATOS!B:B,0),1),1),"")="",IF(IFERROR(FIND("FINADO",INDEX(DATOS!BS:BS,MATCH(CHECKLIST!B927,DATOS!B:B,0),1),1),"")="",IF(IFERROR(FIND("BAJA",INDEX(DATOS!BS:BS,MATCH(CHECKLIST!B927,DATOS!B:B,0),1),1),"")="",IF(IFERROR(FIND("FECHA PEUA",INDEX(DATOS!BS:BS,MATCH(CHECKLIST!B927,DATOS!B:B,0),1),1),"")="",IF(IFERROR(FIND("FIRMA",INDEX(DATOS!BS:BS,MATCH(CHECKLIST!B927,DATOS!B:B,0),1),1),"")="","","FIRMA"),"PEUA"),"BAJA"),"FINADO"),"X")</f>
        <v/>
      </c>
      <c r="H927" s="18" t="str">
        <f>IF(IFERROR(FIND(H$13,INDEX(DATOS!BS:BS,MATCH(CHECKLIST!B927,DATOS!B:B,0),1),1),"")="",IF(IFERROR(FIND("VENCIDA",INDEX(DATOS!AC:AC,MATCH(CHECKLIST!B927,DATOS!B:B,0),1),1),"")="","","VENCIDO"),"X")</f>
        <v/>
      </c>
      <c r="I927" s="18" t="str">
        <f>IF(IFERROR(FIND(I$13,INDEX(DATOS!BS:BS,MATCH(CHECKLIST!B927,DATOS!B:B,0),1),1),"")="","","X")</f>
        <v/>
      </c>
      <c r="J927" s="18" t="str">
        <f>IF(IFERROR(FIND(J$13,INDEX(DATOS!BS:BS,MATCH(CHECKLIST!B927,DATOS!B:B,0),1),1),"")="","","X")</f>
        <v/>
      </c>
      <c r="K927" s="18" t="str">
        <f>IF(IFERROR(FIND(K$13,INDEX(DATOS!BS:BS,MATCH(CHECKLIST!B927,DATOS!B:B,0),1),1),"")="","","X")</f>
        <v/>
      </c>
      <c r="L927" s="18" t="str">
        <f>IF(IFERROR(FIND(L$13,INDEX(DATOS!BS:BS,MATCH(CHECKLIST!B927,DATOS!B:B,0),1),1),"")="","","X")</f>
        <v/>
      </c>
      <c r="M927" s="18" t="str">
        <f>IF(IFERROR(FIND(M$13,INDEX(DATOS!BS:BS,MATCH(CHECKLIST!B927,DATOS!B:B,0),1),1),"")="","","X")</f>
        <v/>
      </c>
      <c r="N927" s="50" t="str">
        <f ca="1">IFERROR(IF(INDEX(DATOS!K:K,MATCH(CHECKLIST!B927,DATOS!B:B,0),1)="","X",IF(INDEX(DATOS!K:K,MATCH(CHECKLIST!B927,DATOS!B:B,0),1)&gt;YEAR(TODAY())-1,"","VENCIDA")),"")</f>
        <v/>
      </c>
      <c r="P927" s="18" t="str">
        <f>IF(B927="","",IF(IFERROR(FIND(P$13,INDEX(DATOS!BS:BS,MATCH(CHECKLIST!B927,DATOS!B:B,0),1),1),"")="","","X"))</f>
        <v/>
      </c>
      <c r="Q927" s="18" t="str">
        <f>IF(B927="","",IF(IFERROR(FIND(Q$13,INDEX(DATOS!BS:BS,MATCH(CHECKLIST!B927,DATOS!B:B,0),1),1),"")="","","X"))</f>
        <v/>
      </c>
      <c r="R927" t="str">
        <f>IF(B927="","",1)</f>
        <v/>
      </c>
      <c r="S927" t="str">
        <f t="shared" si="49"/>
        <v/>
      </c>
      <c r="U927" t="str">
        <f t="shared" si="47"/>
        <v/>
      </c>
      <c r="V927" t="str">
        <f t="shared" si="48"/>
        <v/>
      </c>
    </row>
    <row r="928" spans="1:22" x14ac:dyDescent="0.25">
      <c r="A928" s="13">
        <v>915</v>
      </c>
      <c r="B928" t="str">
        <f>IFERROR(INDEX(DATOS!B:B,MATCH(CHECKLIST!A928,DATOS!BM:BM,0),1),"")</f>
        <v/>
      </c>
      <c r="C928" t="str">
        <f>IFERROR(INDEX(DATOS!I:I,MATCH(CHECKLIST!A928,DATOS!BM:BM,0),1),"")</f>
        <v/>
      </c>
      <c r="D928" t="str">
        <f>IFERROR(INDEX(DATOS!R:R,MATCH(CHECKLIST!E928,DATOS!F:F,0),1),"")</f>
        <v/>
      </c>
      <c r="E928" s="17" t="str">
        <f>IFERROR(INDEX(DATOS!F:F,MATCH(CHECKLIST!A928,DATOS!BM:BM,0),1),"")</f>
        <v/>
      </c>
      <c r="F928" s="14" t="str">
        <f t="shared" si="46"/>
        <v/>
      </c>
      <c r="G928" s="18" t="str">
        <f>IF(IFERROR(FIND(G$13,INDEX(DATOS!BS:BS,MATCH(CHECKLIST!B928,DATOS!B:B,0),1),1),"")="",IF(IFERROR(FIND("FINADO",INDEX(DATOS!BS:BS,MATCH(CHECKLIST!B928,DATOS!B:B,0),1),1),"")="",IF(IFERROR(FIND("BAJA",INDEX(DATOS!BS:BS,MATCH(CHECKLIST!B928,DATOS!B:B,0),1),1),"")="",IF(IFERROR(FIND("FECHA PEUA",INDEX(DATOS!BS:BS,MATCH(CHECKLIST!B928,DATOS!B:B,0),1),1),"")="",IF(IFERROR(FIND("FIRMA",INDEX(DATOS!BS:BS,MATCH(CHECKLIST!B928,DATOS!B:B,0),1),1),"")="","","FIRMA"),"PEUA"),"BAJA"),"FINADO"),"X")</f>
        <v/>
      </c>
      <c r="H928" s="18" t="str">
        <f>IF(IFERROR(FIND(H$13,INDEX(DATOS!BS:BS,MATCH(CHECKLIST!B928,DATOS!B:B,0),1),1),"")="",IF(IFERROR(FIND("VENCIDA",INDEX(DATOS!AC:AC,MATCH(CHECKLIST!B928,DATOS!B:B,0),1),1),"")="","","VENCIDO"),"X")</f>
        <v/>
      </c>
      <c r="I928" s="18" t="str">
        <f>IF(IFERROR(FIND(I$13,INDEX(DATOS!BS:BS,MATCH(CHECKLIST!B928,DATOS!B:B,0),1),1),"")="","","X")</f>
        <v/>
      </c>
      <c r="J928" s="18" t="str">
        <f>IF(IFERROR(FIND(J$13,INDEX(DATOS!BS:BS,MATCH(CHECKLIST!B928,DATOS!B:B,0),1),1),"")="","","X")</f>
        <v/>
      </c>
      <c r="K928" s="18" t="str">
        <f>IF(IFERROR(FIND(K$13,INDEX(DATOS!BS:BS,MATCH(CHECKLIST!B928,DATOS!B:B,0),1),1),"")="","","X")</f>
        <v/>
      </c>
      <c r="L928" s="18" t="str">
        <f>IF(IFERROR(FIND(L$13,INDEX(DATOS!BS:BS,MATCH(CHECKLIST!B928,DATOS!B:B,0),1),1),"")="","","X")</f>
        <v/>
      </c>
      <c r="M928" s="18" t="str">
        <f>IF(IFERROR(FIND(M$13,INDEX(DATOS!BS:BS,MATCH(CHECKLIST!B928,DATOS!B:B,0),1),1),"")="","","X")</f>
        <v/>
      </c>
      <c r="N928" s="50" t="str">
        <f ca="1">IFERROR(IF(INDEX(DATOS!K:K,MATCH(CHECKLIST!B928,DATOS!B:B,0),1)="","X",IF(INDEX(DATOS!K:K,MATCH(CHECKLIST!B928,DATOS!B:B,0),1)&gt;YEAR(TODAY())-1,"","VENCIDA")),"")</f>
        <v/>
      </c>
      <c r="P928" s="18" t="str">
        <f>IF(B928="","",IF(IFERROR(FIND(P$13,INDEX(DATOS!BS:BS,MATCH(CHECKLIST!B928,DATOS!B:B,0),1),1),"")="","","X"))</f>
        <v/>
      </c>
      <c r="Q928" s="18" t="str">
        <f>IF(B928="","",IF(IFERROR(FIND(Q$13,INDEX(DATOS!BS:BS,MATCH(CHECKLIST!B928,DATOS!B:B,0),1),1),"")="","","X"))</f>
        <v/>
      </c>
      <c r="S928">
        <f t="shared" si="49"/>
        <v>0</v>
      </c>
      <c r="U928" t="str">
        <f t="shared" si="47"/>
        <v/>
      </c>
      <c r="V928" t="str">
        <f t="shared" si="48"/>
        <v/>
      </c>
    </row>
    <row r="929" spans="1:22" x14ac:dyDescent="0.25">
      <c r="A929" s="13">
        <v>916</v>
      </c>
      <c r="B929" t="str">
        <f>IFERROR(INDEX(DATOS!B:B,MATCH(CHECKLIST!A929,DATOS!BM:BM,0),1),"")</f>
        <v/>
      </c>
      <c r="C929" t="str">
        <f>IFERROR(INDEX(DATOS!I:I,MATCH(CHECKLIST!A929,DATOS!BM:BM,0),1),"")</f>
        <v/>
      </c>
      <c r="D929" t="str">
        <f>IFERROR(INDEX(DATOS!R:R,MATCH(CHECKLIST!E929,DATOS!F:F,0),1),"")</f>
        <v/>
      </c>
      <c r="E929" s="17" t="str">
        <f>IFERROR(INDEX(DATOS!F:F,MATCH(CHECKLIST!A929,DATOS!BM:BM,0),1),"")</f>
        <v/>
      </c>
      <c r="F929" s="14" t="str">
        <f t="shared" si="46"/>
        <v/>
      </c>
      <c r="G929" s="18" t="str">
        <f>IF(IFERROR(FIND(G$13,INDEX(DATOS!BS:BS,MATCH(CHECKLIST!B929,DATOS!B:B,0),1),1),"")="",IF(IFERROR(FIND("FINADO",INDEX(DATOS!BS:BS,MATCH(CHECKLIST!B929,DATOS!B:B,0),1),1),"")="",IF(IFERROR(FIND("BAJA",INDEX(DATOS!BS:BS,MATCH(CHECKLIST!B929,DATOS!B:B,0),1),1),"")="",IF(IFERROR(FIND("FECHA PEUA",INDEX(DATOS!BS:BS,MATCH(CHECKLIST!B929,DATOS!B:B,0),1),1),"")="",IF(IFERROR(FIND("FIRMA",INDEX(DATOS!BS:BS,MATCH(CHECKLIST!B929,DATOS!B:B,0),1),1),"")="","","FIRMA"),"PEUA"),"BAJA"),"FINADO"),"X")</f>
        <v/>
      </c>
      <c r="H929" s="18" t="str">
        <f>IF(IFERROR(FIND(H$13,INDEX(DATOS!BS:BS,MATCH(CHECKLIST!B929,DATOS!B:B,0),1),1),"")="",IF(IFERROR(FIND("VENCIDA",INDEX(DATOS!AC:AC,MATCH(CHECKLIST!B929,DATOS!B:B,0),1),1),"")="","","VENCIDO"),"X")</f>
        <v/>
      </c>
      <c r="I929" s="18" t="str">
        <f>IF(IFERROR(FIND(I$13,INDEX(DATOS!BS:BS,MATCH(CHECKLIST!B929,DATOS!B:B,0),1),1),"")="","","X")</f>
        <v/>
      </c>
      <c r="J929" s="18" t="str">
        <f>IF(IFERROR(FIND(J$13,INDEX(DATOS!BS:BS,MATCH(CHECKLIST!B929,DATOS!B:B,0),1),1),"")="","","X")</f>
        <v/>
      </c>
      <c r="K929" s="18" t="str">
        <f>IF(IFERROR(FIND(K$13,INDEX(DATOS!BS:BS,MATCH(CHECKLIST!B929,DATOS!B:B,0),1),1),"")="","","X")</f>
        <v/>
      </c>
      <c r="L929" s="18" t="str">
        <f>IF(IFERROR(FIND(L$13,INDEX(DATOS!BS:BS,MATCH(CHECKLIST!B929,DATOS!B:B,0),1),1),"")="","","X")</f>
        <v/>
      </c>
      <c r="M929" s="18" t="str">
        <f>IF(IFERROR(FIND(M$13,INDEX(DATOS!BS:BS,MATCH(CHECKLIST!B929,DATOS!B:B,0),1),1),"")="","","X")</f>
        <v/>
      </c>
      <c r="N929" s="50" t="str">
        <f ca="1">IFERROR(IF(INDEX(DATOS!K:K,MATCH(CHECKLIST!B929,DATOS!B:B,0),1)="","X",IF(INDEX(DATOS!K:K,MATCH(CHECKLIST!B929,DATOS!B:B,0),1)&gt;YEAR(TODAY())-1,"","VENCIDA")),"")</f>
        <v/>
      </c>
      <c r="P929" s="18" t="str">
        <f>IF(B929="","",IF(IFERROR(FIND(P$13,INDEX(DATOS!BS:BS,MATCH(CHECKLIST!B929,DATOS!B:B,0),1),1),"")="","","X"))</f>
        <v/>
      </c>
      <c r="Q929" s="18" t="str">
        <f>IF(B929="","",IF(IFERROR(FIND(Q$13,INDEX(DATOS!BS:BS,MATCH(CHECKLIST!B929,DATOS!B:B,0),1),1),"")="","","X"))</f>
        <v/>
      </c>
      <c r="R929" t="str">
        <f>IF(B929="","",1)</f>
        <v/>
      </c>
      <c r="S929" t="str">
        <f t="shared" si="49"/>
        <v/>
      </c>
      <c r="U929" t="str">
        <f t="shared" si="47"/>
        <v/>
      </c>
      <c r="V929" t="str">
        <f t="shared" si="48"/>
        <v/>
      </c>
    </row>
    <row r="930" spans="1:22" x14ac:dyDescent="0.25">
      <c r="A930" s="13">
        <v>917</v>
      </c>
      <c r="B930" t="str">
        <f>IFERROR(INDEX(DATOS!B:B,MATCH(CHECKLIST!A930,DATOS!BM:BM,0),1),"")</f>
        <v/>
      </c>
      <c r="C930" t="str">
        <f>IFERROR(INDEX(DATOS!I:I,MATCH(CHECKLIST!A930,DATOS!BM:BM,0),1),"")</f>
        <v/>
      </c>
      <c r="D930" t="str">
        <f>IFERROR(INDEX(DATOS!R:R,MATCH(CHECKLIST!E930,DATOS!F:F,0),1),"")</f>
        <v/>
      </c>
      <c r="E930" s="17" t="str">
        <f>IFERROR(INDEX(DATOS!F:F,MATCH(CHECKLIST!A930,DATOS!BM:BM,0),1),"")</f>
        <v/>
      </c>
      <c r="F930" s="14" t="str">
        <f t="shared" si="46"/>
        <v/>
      </c>
      <c r="G930" s="18" t="str">
        <f>IF(IFERROR(FIND(G$13,INDEX(DATOS!BS:BS,MATCH(CHECKLIST!B930,DATOS!B:B,0),1),1),"")="",IF(IFERROR(FIND("FINADO",INDEX(DATOS!BS:BS,MATCH(CHECKLIST!B930,DATOS!B:B,0),1),1),"")="",IF(IFERROR(FIND("BAJA",INDEX(DATOS!BS:BS,MATCH(CHECKLIST!B930,DATOS!B:B,0),1),1),"")="",IF(IFERROR(FIND("FECHA PEUA",INDEX(DATOS!BS:BS,MATCH(CHECKLIST!B930,DATOS!B:B,0),1),1),"")="",IF(IFERROR(FIND("FIRMA",INDEX(DATOS!BS:BS,MATCH(CHECKLIST!B930,DATOS!B:B,0),1),1),"")="","","FIRMA"),"PEUA"),"BAJA"),"FINADO"),"X")</f>
        <v/>
      </c>
      <c r="H930" s="18" t="str">
        <f>IF(IFERROR(FIND(H$13,INDEX(DATOS!BS:BS,MATCH(CHECKLIST!B930,DATOS!B:B,0),1),1),"")="",IF(IFERROR(FIND("VENCIDA",INDEX(DATOS!AC:AC,MATCH(CHECKLIST!B930,DATOS!B:B,0),1),1),"")="","","VENCIDO"),"X")</f>
        <v/>
      </c>
      <c r="I930" s="18" t="str">
        <f>IF(IFERROR(FIND(I$13,INDEX(DATOS!BS:BS,MATCH(CHECKLIST!B930,DATOS!B:B,0),1),1),"")="","","X")</f>
        <v/>
      </c>
      <c r="J930" s="18" t="str">
        <f>IF(IFERROR(FIND(J$13,INDEX(DATOS!BS:BS,MATCH(CHECKLIST!B930,DATOS!B:B,0),1),1),"")="","","X")</f>
        <v/>
      </c>
      <c r="K930" s="18" t="str">
        <f>IF(IFERROR(FIND(K$13,INDEX(DATOS!BS:BS,MATCH(CHECKLIST!B930,DATOS!B:B,0),1),1),"")="","","X")</f>
        <v/>
      </c>
      <c r="L930" s="18" t="str">
        <f>IF(IFERROR(FIND(L$13,INDEX(DATOS!BS:BS,MATCH(CHECKLIST!B930,DATOS!B:B,0),1),1),"")="","","X")</f>
        <v/>
      </c>
      <c r="M930" s="18" t="str">
        <f>IF(IFERROR(FIND(M$13,INDEX(DATOS!BS:BS,MATCH(CHECKLIST!B930,DATOS!B:B,0),1),1),"")="","","X")</f>
        <v/>
      </c>
      <c r="N930" s="50" t="str">
        <f ca="1">IFERROR(IF(INDEX(DATOS!K:K,MATCH(CHECKLIST!B930,DATOS!B:B,0),1)="","X",IF(INDEX(DATOS!K:K,MATCH(CHECKLIST!B930,DATOS!B:B,0),1)&gt;YEAR(TODAY())-1,"","VENCIDA")),"")</f>
        <v/>
      </c>
      <c r="P930" s="18" t="str">
        <f>IF(B930="","",IF(IFERROR(FIND(P$13,INDEX(DATOS!BS:BS,MATCH(CHECKLIST!B930,DATOS!B:B,0),1),1),"")="","","X"))</f>
        <v/>
      </c>
      <c r="Q930" s="18" t="str">
        <f>IF(B930="","",IF(IFERROR(FIND(Q$13,INDEX(DATOS!BS:BS,MATCH(CHECKLIST!B930,DATOS!B:B,0),1),1),"")="","","X"))</f>
        <v/>
      </c>
      <c r="S930">
        <f t="shared" si="49"/>
        <v>0</v>
      </c>
      <c r="U930" t="str">
        <f t="shared" si="47"/>
        <v/>
      </c>
      <c r="V930" t="str">
        <f t="shared" si="48"/>
        <v/>
      </c>
    </row>
    <row r="931" spans="1:22" x14ac:dyDescent="0.25">
      <c r="A931" s="13">
        <v>918</v>
      </c>
      <c r="B931" t="str">
        <f>IFERROR(INDEX(DATOS!B:B,MATCH(CHECKLIST!A931,DATOS!BM:BM,0),1),"")</f>
        <v/>
      </c>
      <c r="C931" t="str">
        <f>IFERROR(INDEX(DATOS!I:I,MATCH(CHECKLIST!A931,DATOS!BM:BM,0),1),"")</f>
        <v/>
      </c>
      <c r="D931" t="str">
        <f>IFERROR(INDEX(DATOS!R:R,MATCH(CHECKLIST!E931,DATOS!F:F,0),1),"")</f>
        <v/>
      </c>
      <c r="E931" s="17" t="str">
        <f>IFERROR(INDEX(DATOS!F:F,MATCH(CHECKLIST!A931,DATOS!BM:BM,0),1),"")</f>
        <v/>
      </c>
      <c r="F931" s="14" t="str">
        <f t="shared" si="46"/>
        <v/>
      </c>
      <c r="G931" s="18" t="str">
        <f>IF(IFERROR(FIND(G$13,INDEX(DATOS!BS:BS,MATCH(CHECKLIST!B931,DATOS!B:B,0),1),1),"")="",IF(IFERROR(FIND("FINADO",INDEX(DATOS!BS:BS,MATCH(CHECKLIST!B931,DATOS!B:B,0),1),1),"")="",IF(IFERROR(FIND("BAJA",INDEX(DATOS!BS:BS,MATCH(CHECKLIST!B931,DATOS!B:B,0),1),1),"")="",IF(IFERROR(FIND("FECHA PEUA",INDEX(DATOS!BS:BS,MATCH(CHECKLIST!B931,DATOS!B:B,0),1),1),"")="",IF(IFERROR(FIND("FIRMA",INDEX(DATOS!BS:BS,MATCH(CHECKLIST!B931,DATOS!B:B,0),1),1),"")="","","FIRMA"),"PEUA"),"BAJA"),"FINADO"),"X")</f>
        <v/>
      </c>
      <c r="H931" s="18" t="str">
        <f>IF(IFERROR(FIND(H$13,INDEX(DATOS!BS:BS,MATCH(CHECKLIST!B931,DATOS!B:B,0),1),1),"")="",IF(IFERROR(FIND("VENCIDA",INDEX(DATOS!AC:AC,MATCH(CHECKLIST!B931,DATOS!B:B,0),1),1),"")="","","VENCIDO"),"X")</f>
        <v/>
      </c>
      <c r="I931" s="18" t="str">
        <f>IF(IFERROR(FIND(I$13,INDEX(DATOS!BS:BS,MATCH(CHECKLIST!B931,DATOS!B:B,0),1),1),"")="","","X")</f>
        <v/>
      </c>
      <c r="J931" s="18" t="str">
        <f>IF(IFERROR(FIND(J$13,INDEX(DATOS!BS:BS,MATCH(CHECKLIST!B931,DATOS!B:B,0),1),1),"")="","","X")</f>
        <v/>
      </c>
      <c r="K931" s="18" t="str">
        <f>IF(IFERROR(FIND(K$13,INDEX(DATOS!BS:BS,MATCH(CHECKLIST!B931,DATOS!B:B,0),1),1),"")="","","X")</f>
        <v/>
      </c>
      <c r="L931" s="18" t="str">
        <f>IF(IFERROR(FIND(L$13,INDEX(DATOS!BS:BS,MATCH(CHECKLIST!B931,DATOS!B:B,0),1),1),"")="","","X")</f>
        <v/>
      </c>
      <c r="M931" s="18" t="str">
        <f>IF(IFERROR(FIND(M$13,INDEX(DATOS!BS:BS,MATCH(CHECKLIST!B931,DATOS!B:B,0),1),1),"")="","","X")</f>
        <v/>
      </c>
      <c r="N931" s="50" t="str">
        <f ca="1">IFERROR(IF(INDEX(DATOS!K:K,MATCH(CHECKLIST!B931,DATOS!B:B,0),1)="","X",IF(INDEX(DATOS!K:K,MATCH(CHECKLIST!B931,DATOS!B:B,0),1)&gt;YEAR(TODAY())-1,"","VENCIDA")),"")</f>
        <v/>
      </c>
      <c r="P931" s="18" t="str">
        <f>IF(B931="","",IF(IFERROR(FIND(P$13,INDEX(DATOS!BS:BS,MATCH(CHECKLIST!B931,DATOS!B:B,0),1),1),"")="","","X"))</f>
        <v/>
      </c>
      <c r="Q931" s="18" t="str">
        <f>IF(B931="","",IF(IFERROR(FIND(Q$13,INDEX(DATOS!BS:BS,MATCH(CHECKLIST!B931,DATOS!B:B,0),1),1),"")="","","X"))</f>
        <v/>
      </c>
      <c r="R931" t="str">
        <f>IF(B931="","",1)</f>
        <v/>
      </c>
      <c r="S931" t="str">
        <f t="shared" si="49"/>
        <v/>
      </c>
      <c r="U931" t="str">
        <f t="shared" si="47"/>
        <v/>
      </c>
      <c r="V931" t="str">
        <f t="shared" si="48"/>
        <v/>
      </c>
    </row>
    <row r="932" spans="1:22" x14ac:dyDescent="0.25">
      <c r="A932" s="13">
        <v>919</v>
      </c>
      <c r="B932" t="str">
        <f>IFERROR(INDEX(DATOS!B:B,MATCH(CHECKLIST!A932,DATOS!BM:BM,0),1),"")</f>
        <v/>
      </c>
      <c r="C932" t="str">
        <f>IFERROR(INDEX(DATOS!I:I,MATCH(CHECKLIST!A932,DATOS!BM:BM,0),1),"")</f>
        <v/>
      </c>
      <c r="D932" t="str">
        <f>IFERROR(INDEX(DATOS!R:R,MATCH(CHECKLIST!E932,DATOS!F:F,0),1),"")</f>
        <v/>
      </c>
      <c r="E932" s="17" t="str">
        <f>IFERROR(INDEX(DATOS!F:F,MATCH(CHECKLIST!A932,DATOS!BM:BM,0),1),"")</f>
        <v/>
      </c>
      <c r="F932" s="14" t="str">
        <f t="shared" si="46"/>
        <v/>
      </c>
      <c r="G932" s="18" t="str">
        <f>IF(IFERROR(FIND(G$13,INDEX(DATOS!BS:BS,MATCH(CHECKLIST!B932,DATOS!B:B,0),1),1),"")="",IF(IFERROR(FIND("FINADO",INDEX(DATOS!BS:BS,MATCH(CHECKLIST!B932,DATOS!B:B,0),1),1),"")="",IF(IFERROR(FIND("BAJA",INDEX(DATOS!BS:BS,MATCH(CHECKLIST!B932,DATOS!B:B,0),1),1),"")="",IF(IFERROR(FIND("FECHA PEUA",INDEX(DATOS!BS:BS,MATCH(CHECKLIST!B932,DATOS!B:B,0),1),1),"")="",IF(IFERROR(FIND("FIRMA",INDEX(DATOS!BS:BS,MATCH(CHECKLIST!B932,DATOS!B:B,0),1),1),"")="","","FIRMA"),"PEUA"),"BAJA"),"FINADO"),"X")</f>
        <v/>
      </c>
      <c r="H932" s="18" t="str">
        <f>IF(IFERROR(FIND(H$13,INDEX(DATOS!BS:BS,MATCH(CHECKLIST!B932,DATOS!B:B,0),1),1),"")="",IF(IFERROR(FIND("VENCIDA",INDEX(DATOS!AC:AC,MATCH(CHECKLIST!B932,DATOS!B:B,0),1),1),"")="","","VENCIDO"),"X")</f>
        <v/>
      </c>
      <c r="I932" s="18" t="str">
        <f>IF(IFERROR(FIND(I$13,INDEX(DATOS!BS:BS,MATCH(CHECKLIST!B932,DATOS!B:B,0),1),1),"")="","","X")</f>
        <v/>
      </c>
      <c r="J932" s="18" t="str">
        <f>IF(IFERROR(FIND(J$13,INDEX(DATOS!BS:BS,MATCH(CHECKLIST!B932,DATOS!B:B,0),1),1),"")="","","X")</f>
        <v/>
      </c>
      <c r="K932" s="18" t="str">
        <f>IF(IFERROR(FIND(K$13,INDEX(DATOS!BS:BS,MATCH(CHECKLIST!B932,DATOS!B:B,0),1),1),"")="","","X")</f>
        <v/>
      </c>
      <c r="L932" s="18" t="str">
        <f>IF(IFERROR(FIND(L$13,INDEX(DATOS!BS:BS,MATCH(CHECKLIST!B932,DATOS!B:B,0),1),1),"")="","","X")</f>
        <v/>
      </c>
      <c r="M932" s="18" t="str">
        <f>IF(IFERROR(FIND(M$13,INDEX(DATOS!BS:BS,MATCH(CHECKLIST!B932,DATOS!B:B,0),1),1),"")="","","X")</f>
        <v/>
      </c>
      <c r="N932" s="50" t="str">
        <f ca="1">IFERROR(IF(INDEX(DATOS!K:K,MATCH(CHECKLIST!B932,DATOS!B:B,0),1)="","X",IF(INDEX(DATOS!K:K,MATCH(CHECKLIST!B932,DATOS!B:B,0),1)&gt;YEAR(TODAY())-1,"","VENCIDA")),"")</f>
        <v/>
      </c>
      <c r="P932" s="18" t="str">
        <f>IF(B932="","",IF(IFERROR(FIND(P$13,INDEX(DATOS!BS:BS,MATCH(CHECKLIST!B932,DATOS!B:B,0),1),1),"")="","","X"))</f>
        <v/>
      </c>
      <c r="Q932" s="18" t="str">
        <f>IF(B932="","",IF(IFERROR(FIND(Q$13,INDEX(DATOS!BS:BS,MATCH(CHECKLIST!B932,DATOS!B:B,0),1),1),"")="","","X"))</f>
        <v/>
      </c>
      <c r="S932">
        <f t="shared" si="49"/>
        <v>0</v>
      </c>
      <c r="U932" t="str">
        <f t="shared" si="47"/>
        <v/>
      </c>
      <c r="V932" t="str">
        <f t="shared" si="48"/>
        <v/>
      </c>
    </row>
    <row r="933" spans="1:22" x14ac:dyDescent="0.25">
      <c r="A933" s="13">
        <v>920</v>
      </c>
      <c r="B933" t="str">
        <f>IFERROR(INDEX(DATOS!B:B,MATCH(CHECKLIST!A933,DATOS!BM:BM,0),1),"")</f>
        <v/>
      </c>
      <c r="C933" t="str">
        <f>IFERROR(INDEX(DATOS!I:I,MATCH(CHECKLIST!A933,DATOS!BM:BM,0),1),"")</f>
        <v/>
      </c>
      <c r="D933" t="str">
        <f>IFERROR(INDEX(DATOS!R:R,MATCH(CHECKLIST!E933,DATOS!F:F,0),1),"")</f>
        <v/>
      </c>
      <c r="E933" s="17" t="str">
        <f>IFERROR(INDEX(DATOS!F:F,MATCH(CHECKLIST!A933,DATOS!BM:BM,0),1),"")</f>
        <v/>
      </c>
      <c r="F933" s="14" t="str">
        <f t="shared" si="46"/>
        <v/>
      </c>
      <c r="G933" s="18" t="str">
        <f>IF(IFERROR(FIND(G$13,INDEX(DATOS!BS:BS,MATCH(CHECKLIST!B933,DATOS!B:B,0),1),1),"")="",IF(IFERROR(FIND("FINADO",INDEX(DATOS!BS:BS,MATCH(CHECKLIST!B933,DATOS!B:B,0),1),1),"")="",IF(IFERROR(FIND("BAJA",INDEX(DATOS!BS:BS,MATCH(CHECKLIST!B933,DATOS!B:B,0),1),1),"")="",IF(IFERROR(FIND("FECHA PEUA",INDEX(DATOS!BS:BS,MATCH(CHECKLIST!B933,DATOS!B:B,0),1),1),"")="",IF(IFERROR(FIND("FIRMA",INDEX(DATOS!BS:BS,MATCH(CHECKLIST!B933,DATOS!B:B,0),1),1),"")="","","FIRMA"),"PEUA"),"BAJA"),"FINADO"),"X")</f>
        <v/>
      </c>
      <c r="H933" s="18" t="str">
        <f>IF(IFERROR(FIND(H$13,INDEX(DATOS!BS:BS,MATCH(CHECKLIST!B933,DATOS!B:B,0),1),1),"")="",IF(IFERROR(FIND("VENCIDA",INDEX(DATOS!AC:AC,MATCH(CHECKLIST!B933,DATOS!B:B,0),1),1),"")="","","VENCIDO"),"X")</f>
        <v/>
      </c>
      <c r="I933" s="18" t="str">
        <f>IF(IFERROR(FIND(I$13,INDEX(DATOS!BS:BS,MATCH(CHECKLIST!B933,DATOS!B:B,0),1),1),"")="","","X")</f>
        <v/>
      </c>
      <c r="J933" s="18" t="str">
        <f>IF(IFERROR(FIND(J$13,INDEX(DATOS!BS:BS,MATCH(CHECKLIST!B933,DATOS!B:B,0),1),1),"")="","","X")</f>
        <v/>
      </c>
      <c r="K933" s="18" t="str">
        <f>IF(IFERROR(FIND(K$13,INDEX(DATOS!BS:BS,MATCH(CHECKLIST!B933,DATOS!B:B,0),1),1),"")="","","X")</f>
        <v/>
      </c>
      <c r="L933" s="18" t="str">
        <f>IF(IFERROR(FIND(L$13,INDEX(DATOS!BS:BS,MATCH(CHECKLIST!B933,DATOS!B:B,0),1),1),"")="","","X")</f>
        <v/>
      </c>
      <c r="M933" s="18" t="str">
        <f>IF(IFERROR(FIND(M$13,INDEX(DATOS!BS:BS,MATCH(CHECKLIST!B933,DATOS!B:B,0),1),1),"")="","","X")</f>
        <v/>
      </c>
      <c r="N933" s="50" t="str">
        <f ca="1">IFERROR(IF(INDEX(DATOS!K:K,MATCH(CHECKLIST!B933,DATOS!B:B,0),1)="","X",IF(INDEX(DATOS!K:K,MATCH(CHECKLIST!B933,DATOS!B:B,0),1)&gt;YEAR(TODAY())-1,"","VENCIDA")),"")</f>
        <v/>
      </c>
      <c r="P933" s="18" t="str">
        <f>IF(B933="","",IF(IFERROR(FIND(P$13,INDEX(DATOS!BS:BS,MATCH(CHECKLIST!B933,DATOS!B:B,0),1),1),"")="","","X"))</f>
        <v/>
      </c>
      <c r="Q933" s="18" t="str">
        <f>IF(B933="","",IF(IFERROR(FIND(Q$13,INDEX(DATOS!BS:BS,MATCH(CHECKLIST!B933,DATOS!B:B,0),1),1),"")="","","X"))</f>
        <v/>
      </c>
      <c r="R933" t="str">
        <f>IF(B933="","",1)</f>
        <v/>
      </c>
      <c r="S933" t="str">
        <f t="shared" si="49"/>
        <v/>
      </c>
      <c r="U933" t="str">
        <f t="shared" si="47"/>
        <v/>
      </c>
      <c r="V933" t="str">
        <f t="shared" si="48"/>
        <v/>
      </c>
    </row>
    <row r="934" spans="1:22" x14ac:dyDescent="0.25">
      <c r="A934" s="13">
        <v>921</v>
      </c>
      <c r="B934" t="str">
        <f>IFERROR(INDEX(DATOS!B:B,MATCH(CHECKLIST!A934,DATOS!BM:BM,0),1),"")</f>
        <v/>
      </c>
      <c r="C934" t="str">
        <f>IFERROR(INDEX(DATOS!I:I,MATCH(CHECKLIST!A934,DATOS!BM:BM,0),1),"")</f>
        <v/>
      </c>
      <c r="D934" t="str">
        <f>IFERROR(INDEX(DATOS!R:R,MATCH(CHECKLIST!E934,DATOS!F:F,0),1),"")</f>
        <v/>
      </c>
      <c r="E934" s="17" t="str">
        <f>IFERROR(INDEX(DATOS!F:F,MATCH(CHECKLIST!A934,DATOS!BM:BM,0),1),"")</f>
        <v/>
      </c>
      <c r="F934" s="14" t="str">
        <f t="shared" si="46"/>
        <v/>
      </c>
      <c r="G934" s="18" t="str">
        <f>IF(IFERROR(FIND(G$13,INDEX(DATOS!BS:BS,MATCH(CHECKLIST!B934,DATOS!B:B,0),1),1),"")="",IF(IFERROR(FIND("FINADO",INDEX(DATOS!BS:BS,MATCH(CHECKLIST!B934,DATOS!B:B,0),1),1),"")="",IF(IFERROR(FIND("BAJA",INDEX(DATOS!BS:BS,MATCH(CHECKLIST!B934,DATOS!B:B,0),1),1),"")="",IF(IFERROR(FIND("FECHA PEUA",INDEX(DATOS!BS:BS,MATCH(CHECKLIST!B934,DATOS!B:B,0),1),1),"")="",IF(IFERROR(FIND("FIRMA",INDEX(DATOS!BS:BS,MATCH(CHECKLIST!B934,DATOS!B:B,0),1),1),"")="","","FIRMA"),"PEUA"),"BAJA"),"FINADO"),"X")</f>
        <v/>
      </c>
      <c r="H934" s="18" t="str">
        <f>IF(IFERROR(FIND(H$13,INDEX(DATOS!BS:BS,MATCH(CHECKLIST!B934,DATOS!B:B,0),1),1),"")="",IF(IFERROR(FIND("VENCIDA",INDEX(DATOS!AC:AC,MATCH(CHECKLIST!B934,DATOS!B:B,0),1),1),"")="","","VENCIDO"),"X")</f>
        <v/>
      </c>
      <c r="I934" s="18" t="str">
        <f>IF(IFERROR(FIND(I$13,INDEX(DATOS!BS:BS,MATCH(CHECKLIST!B934,DATOS!B:B,0),1),1),"")="","","X")</f>
        <v/>
      </c>
      <c r="J934" s="18" t="str">
        <f>IF(IFERROR(FIND(J$13,INDEX(DATOS!BS:BS,MATCH(CHECKLIST!B934,DATOS!B:B,0),1),1),"")="","","X")</f>
        <v/>
      </c>
      <c r="K934" s="18" t="str">
        <f>IF(IFERROR(FIND(K$13,INDEX(DATOS!BS:BS,MATCH(CHECKLIST!B934,DATOS!B:B,0),1),1),"")="","","X")</f>
        <v/>
      </c>
      <c r="L934" s="18" t="str">
        <f>IF(IFERROR(FIND(L$13,INDEX(DATOS!BS:BS,MATCH(CHECKLIST!B934,DATOS!B:B,0),1),1),"")="","","X")</f>
        <v/>
      </c>
      <c r="M934" s="18" t="str">
        <f>IF(IFERROR(FIND(M$13,INDEX(DATOS!BS:BS,MATCH(CHECKLIST!B934,DATOS!B:B,0),1),1),"")="","","X")</f>
        <v/>
      </c>
      <c r="N934" s="50" t="str">
        <f ca="1">IFERROR(IF(INDEX(DATOS!K:K,MATCH(CHECKLIST!B934,DATOS!B:B,0),1)="","X",IF(INDEX(DATOS!K:K,MATCH(CHECKLIST!B934,DATOS!B:B,0),1)&gt;YEAR(TODAY())-1,"","VENCIDA")),"")</f>
        <v/>
      </c>
      <c r="P934" s="18" t="str">
        <f>IF(B934="","",IF(IFERROR(FIND(P$13,INDEX(DATOS!BS:BS,MATCH(CHECKLIST!B934,DATOS!B:B,0),1),1),"")="","","X"))</f>
        <v/>
      </c>
      <c r="Q934" s="18" t="str">
        <f>IF(B934="","",IF(IFERROR(FIND(Q$13,INDEX(DATOS!BS:BS,MATCH(CHECKLIST!B934,DATOS!B:B,0),1),1),"")="","","X"))</f>
        <v/>
      </c>
      <c r="S934">
        <f t="shared" si="49"/>
        <v>0</v>
      </c>
      <c r="U934" t="str">
        <f t="shared" si="47"/>
        <v/>
      </c>
      <c r="V934" t="str">
        <f t="shared" si="48"/>
        <v/>
      </c>
    </row>
    <row r="935" spans="1:22" x14ac:dyDescent="0.25">
      <c r="A935" s="13">
        <v>922</v>
      </c>
      <c r="B935" t="str">
        <f>IFERROR(INDEX(DATOS!B:B,MATCH(CHECKLIST!A935,DATOS!BM:BM,0),1),"")</f>
        <v/>
      </c>
      <c r="C935" t="str">
        <f>IFERROR(INDEX(DATOS!I:I,MATCH(CHECKLIST!A935,DATOS!BM:BM,0),1),"")</f>
        <v/>
      </c>
      <c r="D935" t="str">
        <f>IFERROR(INDEX(DATOS!R:R,MATCH(CHECKLIST!E935,DATOS!F:F,0),1),"")</f>
        <v/>
      </c>
      <c r="E935" s="17" t="str">
        <f>IFERROR(INDEX(DATOS!F:F,MATCH(CHECKLIST!A935,DATOS!BM:BM,0),1),"")</f>
        <v/>
      </c>
      <c r="F935" s="14" t="str">
        <f t="shared" si="46"/>
        <v/>
      </c>
      <c r="G935" s="18" t="str">
        <f>IF(IFERROR(FIND(G$13,INDEX(DATOS!BS:BS,MATCH(CHECKLIST!B935,DATOS!B:B,0),1),1),"")="",IF(IFERROR(FIND("FINADO",INDEX(DATOS!BS:BS,MATCH(CHECKLIST!B935,DATOS!B:B,0),1),1),"")="",IF(IFERROR(FIND("BAJA",INDEX(DATOS!BS:BS,MATCH(CHECKLIST!B935,DATOS!B:B,0),1),1),"")="",IF(IFERROR(FIND("FECHA PEUA",INDEX(DATOS!BS:BS,MATCH(CHECKLIST!B935,DATOS!B:B,0),1),1),"")="",IF(IFERROR(FIND("FIRMA",INDEX(DATOS!BS:BS,MATCH(CHECKLIST!B935,DATOS!B:B,0),1),1),"")="","","FIRMA"),"PEUA"),"BAJA"),"FINADO"),"X")</f>
        <v/>
      </c>
      <c r="H935" s="18" t="str">
        <f>IF(IFERROR(FIND(H$13,INDEX(DATOS!BS:BS,MATCH(CHECKLIST!B935,DATOS!B:B,0),1),1),"")="",IF(IFERROR(FIND("VENCIDA",INDEX(DATOS!AC:AC,MATCH(CHECKLIST!B935,DATOS!B:B,0),1),1),"")="","","VENCIDO"),"X")</f>
        <v/>
      </c>
      <c r="I935" s="18" t="str">
        <f>IF(IFERROR(FIND(I$13,INDEX(DATOS!BS:BS,MATCH(CHECKLIST!B935,DATOS!B:B,0),1),1),"")="","","X")</f>
        <v/>
      </c>
      <c r="J935" s="18" t="str">
        <f>IF(IFERROR(FIND(J$13,INDEX(DATOS!BS:BS,MATCH(CHECKLIST!B935,DATOS!B:B,0),1),1),"")="","","X")</f>
        <v/>
      </c>
      <c r="K935" s="18" t="str">
        <f>IF(IFERROR(FIND(K$13,INDEX(DATOS!BS:BS,MATCH(CHECKLIST!B935,DATOS!B:B,0),1),1),"")="","","X")</f>
        <v/>
      </c>
      <c r="L935" s="18" t="str">
        <f>IF(IFERROR(FIND(L$13,INDEX(DATOS!BS:BS,MATCH(CHECKLIST!B935,DATOS!B:B,0),1),1),"")="","","X")</f>
        <v/>
      </c>
      <c r="M935" s="18" t="str">
        <f>IF(IFERROR(FIND(M$13,INDEX(DATOS!BS:BS,MATCH(CHECKLIST!B935,DATOS!B:B,0),1),1),"")="","","X")</f>
        <v/>
      </c>
      <c r="N935" s="50" t="str">
        <f ca="1">IFERROR(IF(INDEX(DATOS!K:K,MATCH(CHECKLIST!B935,DATOS!B:B,0),1)="","X",IF(INDEX(DATOS!K:K,MATCH(CHECKLIST!B935,DATOS!B:B,0),1)&gt;YEAR(TODAY())-1,"","VENCIDA")),"")</f>
        <v/>
      </c>
      <c r="P935" s="18" t="str">
        <f>IF(B935="","",IF(IFERROR(FIND(P$13,INDEX(DATOS!BS:BS,MATCH(CHECKLIST!B935,DATOS!B:B,0),1),1),"")="","","X"))</f>
        <v/>
      </c>
      <c r="Q935" s="18" t="str">
        <f>IF(B935="","",IF(IFERROR(FIND(Q$13,INDEX(DATOS!BS:BS,MATCH(CHECKLIST!B935,DATOS!B:B,0),1),1),"")="","","X"))</f>
        <v/>
      </c>
      <c r="R935" t="str">
        <f>IF(B935="","",1)</f>
        <v/>
      </c>
      <c r="S935" t="str">
        <f t="shared" si="49"/>
        <v/>
      </c>
      <c r="U935" t="str">
        <f t="shared" si="47"/>
        <v/>
      </c>
      <c r="V935" t="str">
        <f t="shared" si="48"/>
        <v/>
      </c>
    </row>
    <row r="936" spans="1:22" x14ac:dyDescent="0.25">
      <c r="A936" s="13">
        <v>923</v>
      </c>
      <c r="B936" t="str">
        <f>IFERROR(INDEX(DATOS!B:B,MATCH(CHECKLIST!A936,DATOS!BM:BM,0),1),"")</f>
        <v/>
      </c>
      <c r="C936" t="str">
        <f>IFERROR(INDEX(DATOS!I:I,MATCH(CHECKLIST!A936,DATOS!BM:BM,0),1),"")</f>
        <v/>
      </c>
      <c r="D936" t="str">
        <f>IFERROR(INDEX(DATOS!R:R,MATCH(CHECKLIST!E936,DATOS!F:F,0),1),"")</f>
        <v/>
      </c>
      <c r="E936" s="17" t="str">
        <f>IFERROR(INDEX(DATOS!F:F,MATCH(CHECKLIST!A936,DATOS!BM:BM,0),1),"")</f>
        <v/>
      </c>
      <c r="F936" s="14" t="str">
        <f t="shared" si="46"/>
        <v/>
      </c>
      <c r="G936" s="18" t="str">
        <f>IF(IFERROR(FIND(G$13,INDEX(DATOS!BS:BS,MATCH(CHECKLIST!B936,DATOS!B:B,0),1),1),"")="",IF(IFERROR(FIND("FINADO",INDEX(DATOS!BS:BS,MATCH(CHECKLIST!B936,DATOS!B:B,0),1),1),"")="",IF(IFERROR(FIND("BAJA",INDEX(DATOS!BS:BS,MATCH(CHECKLIST!B936,DATOS!B:B,0),1),1),"")="",IF(IFERROR(FIND("FECHA PEUA",INDEX(DATOS!BS:BS,MATCH(CHECKLIST!B936,DATOS!B:B,0),1),1),"")="",IF(IFERROR(FIND("FIRMA",INDEX(DATOS!BS:BS,MATCH(CHECKLIST!B936,DATOS!B:B,0),1),1),"")="","","FIRMA"),"PEUA"),"BAJA"),"FINADO"),"X")</f>
        <v/>
      </c>
      <c r="H936" s="18" t="str">
        <f>IF(IFERROR(FIND(H$13,INDEX(DATOS!BS:BS,MATCH(CHECKLIST!B936,DATOS!B:B,0),1),1),"")="",IF(IFERROR(FIND("VENCIDA",INDEX(DATOS!AC:AC,MATCH(CHECKLIST!B936,DATOS!B:B,0),1),1),"")="","","VENCIDO"),"X")</f>
        <v/>
      </c>
      <c r="I936" s="18" t="str">
        <f>IF(IFERROR(FIND(I$13,INDEX(DATOS!BS:BS,MATCH(CHECKLIST!B936,DATOS!B:B,0),1),1),"")="","","X")</f>
        <v/>
      </c>
      <c r="J936" s="18" t="str">
        <f>IF(IFERROR(FIND(J$13,INDEX(DATOS!BS:BS,MATCH(CHECKLIST!B936,DATOS!B:B,0),1),1),"")="","","X")</f>
        <v/>
      </c>
      <c r="K936" s="18" t="str">
        <f>IF(IFERROR(FIND(K$13,INDEX(DATOS!BS:BS,MATCH(CHECKLIST!B936,DATOS!B:B,0),1),1),"")="","","X")</f>
        <v/>
      </c>
      <c r="L936" s="18" t="str">
        <f>IF(IFERROR(FIND(L$13,INDEX(DATOS!BS:BS,MATCH(CHECKLIST!B936,DATOS!B:B,0),1),1),"")="","","X")</f>
        <v/>
      </c>
      <c r="M936" s="18" t="str">
        <f>IF(IFERROR(FIND(M$13,INDEX(DATOS!BS:BS,MATCH(CHECKLIST!B936,DATOS!B:B,0),1),1),"")="","","X")</f>
        <v/>
      </c>
      <c r="N936" s="50" t="str">
        <f ca="1">IFERROR(IF(INDEX(DATOS!K:K,MATCH(CHECKLIST!B936,DATOS!B:B,0),1)="","X",IF(INDEX(DATOS!K:K,MATCH(CHECKLIST!B936,DATOS!B:B,0),1)&gt;YEAR(TODAY())-1,"","VENCIDA")),"")</f>
        <v/>
      </c>
      <c r="P936" s="18" t="str">
        <f>IF(B936="","",IF(IFERROR(FIND(P$13,INDEX(DATOS!BS:BS,MATCH(CHECKLIST!B936,DATOS!B:B,0),1),1),"")="","","X"))</f>
        <v/>
      </c>
      <c r="Q936" s="18" t="str">
        <f>IF(B936="","",IF(IFERROR(FIND(Q$13,INDEX(DATOS!BS:BS,MATCH(CHECKLIST!B936,DATOS!B:B,0),1),1),"")="","","X"))</f>
        <v/>
      </c>
      <c r="S936">
        <f t="shared" si="49"/>
        <v>0</v>
      </c>
      <c r="U936" t="str">
        <f t="shared" si="47"/>
        <v/>
      </c>
      <c r="V936" t="str">
        <f t="shared" si="48"/>
        <v/>
      </c>
    </row>
    <row r="937" spans="1:22" x14ac:dyDescent="0.25">
      <c r="A937" s="13">
        <v>924</v>
      </c>
      <c r="B937" t="str">
        <f>IFERROR(INDEX(DATOS!B:B,MATCH(CHECKLIST!A937,DATOS!BM:BM,0),1),"")</f>
        <v/>
      </c>
      <c r="C937" t="str">
        <f>IFERROR(INDEX(DATOS!I:I,MATCH(CHECKLIST!A937,DATOS!BM:BM,0),1),"")</f>
        <v/>
      </c>
      <c r="D937" t="str">
        <f>IFERROR(INDEX(DATOS!R:R,MATCH(CHECKLIST!E937,DATOS!F:F,0),1),"")</f>
        <v/>
      </c>
      <c r="E937" s="17" t="str">
        <f>IFERROR(INDEX(DATOS!F:F,MATCH(CHECKLIST!A937,DATOS!BM:BM,0),1),"")</f>
        <v/>
      </c>
      <c r="F937" s="14" t="str">
        <f t="shared" si="46"/>
        <v/>
      </c>
      <c r="G937" s="18" t="str">
        <f>IF(IFERROR(FIND(G$13,INDEX(DATOS!BS:BS,MATCH(CHECKLIST!B937,DATOS!B:B,0),1),1),"")="",IF(IFERROR(FIND("FINADO",INDEX(DATOS!BS:BS,MATCH(CHECKLIST!B937,DATOS!B:B,0),1),1),"")="",IF(IFERROR(FIND("BAJA",INDEX(DATOS!BS:BS,MATCH(CHECKLIST!B937,DATOS!B:B,0),1),1),"")="",IF(IFERROR(FIND("FECHA PEUA",INDEX(DATOS!BS:BS,MATCH(CHECKLIST!B937,DATOS!B:B,0),1),1),"")="",IF(IFERROR(FIND("FIRMA",INDEX(DATOS!BS:BS,MATCH(CHECKLIST!B937,DATOS!B:B,0),1),1),"")="","","FIRMA"),"PEUA"),"BAJA"),"FINADO"),"X")</f>
        <v/>
      </c>
      <c r="H937" s="18" t="str">
        <f>IF(IFERROR(FIND(H$13,INDEX(DATOS!BS:BS,MATCH(CHECKLIST!B937,DATOS!B:B,0),1),1),"")="",IF(IFERROR(FIND("VENCIDA",INDEX(DATOS!AC:AC,MATCH(CHECKLIST!B937,DATOS!B:B,0),1),1),"")="","","VENCIDO"),"X")</f>
        <v/>
      </c>
      <c r="I937" s="18" t="str">
        <f>IF(IFERROR(FIND(I$13,INDEX(DATOS!BS:BS,MATCH(CHECKLIST!B937,DATOS!B:B,0),1),1),"")="","","X")</f>
        <v/>
      </c>
      <c r="J937" s="18" t="str">
        <f>IF(IFERROR(FIND(J$13,INDEX(DATOS!BS:BS,MATCH(CHECKLIST!B937,DATOS!B:B,0),1),1),"")="","","X")</f>
        <v/>
      </c>
      <c r="K937" s="18" t="str">
        <f>IF(IFERROR(FIND(K$13,INDEX(DATOS!BS:BS,MATCH(CHECKLIST!B937,DATOS!B:B,0),1),1),"")="","","X")</f>
        <v/>
      </c>
      <c r="L937" s="18" t="str">
        <f>IF(IFERROR(FIND(L$13,INDEX(DATOS!BS:BS,MATCH(CHECKLIST!B937,DATOS!B:B,0),1),1),"")="","","X")</f>
        <v/>
      </c>
      <c r="M937" s="18" t="str">
        <f>IF(IFERROR(FIND(M$13,INDEX(DATOS!BS:BS,MATCH(CHECKLIST!B937,DATOS!B:B,0),1),1),"")="","","X")</f>
        <v/>
      </c>
      <c r="N937" s="50" t="str">
        <f ca="1">IFERROR(IF(INDEX(DATOS!K:K,MATCH(CHECKLIST!B937,DATOS!B:B,0),1)="","X",IF(INDEX(DATOS!K:K,MATCH(CHECKLIST!B937,DATOS!B:B,0),1)&gt;YEAR(TODAY())-1,"","VENCIDA")),"")</f>
        <v/>
      </c>
      <c r="P937" s="18" t="str">
        <f>IF(B937="","",IF(IFERROR(FIND(P$13,INDEX(DATOS!BS:BS,MATCH(CHECKLIST!B937,DATOS!B:B,0),1),1),"")="","","X"))</f>
        <v/>
      </c>
      <c r="Q937" s="18" t="str">
        <f>IF(B937="","",IF(IFERROR(FIND(Q$13,INDEX(DATOS!BS:BS,MATCH(CHECKLIST!B937,DATOS!B:B,0),1),1),"")="","","X"))</f>
        <v/>
      </c>
      <c r="R937" t="str">
        <f>IF(B937="","",1)</f>
        <v/>
      </c>
      <c r="S937" t="str">
        <f t="shared" si="49"/>
        <v/>
      </c>
      <c r="U937" t="str">
        <f t="shared" si="47"/>
        <v/>
      </c>
      <c r="V937" t="str">
        <f t="shared" si="48"/>
        <v/>
      </c>
    </row>
    <row r="938" spans="1:22" x14ac:dyDescent="0.25">
      <c r="A938" s="13">
        <v>925</v>
      </c>
      <c r="B938" t="str">
        <f>IFERROR(INDEX(DATOS!B:B,MATCH(CHECKLIST!A938,DATOS!BM:BM,0),1),"")</f>
        <v/>
      </c>
      <c r="C938" t="str">
        <f>IFERROR(INDEX(DATOS!I:I,MATCH(CHECKLIST!A938,DATOS!BM:BM,0),1),"")</f>
        <v/>
      </c>
      <c r="D938" t="str">
        <f>IFERROR(INDEX(DATOS!R:R,MATCH(CHECKLIST!E938,DATOS!F:F,0),1),"")</f>
        <v/>
      </c>
      <c r="E938" s="17" t="str">
        <f>IFERROR(INDEX(DATOS!F:F,MATCH(CHECKLIST!A938,DATOS!BM:BM,0),1),"")</f>
        <v/>
      </c>
      <c r="F938" s="14" t="str">
        <f t="shared" si="46"/>
        <v/>
      </c>
      <c r="G938" s="18" t="str">
        <f>IF(IFERROR(FIND(G$13,INDEX(DATOS!BS:BS,MATCH(CHECKLIST!B938,DATOS!B:B,0),1),1),"")="",IF(IFERROR(FIND("FINADO",INDEX(DATOS!BS:BS,MATCH(CHECKLIST!B938,DATOS!B:B,0),1),1),"")="",IF(IFERROR(FIND("BAJA",INDEX(DATOS!BS:BS,MATCH(CHECKLIST!B938,DATOS!B:B,0),1),1),"")="",IF(IFERROR(FIND("FECHA PEUA",INDEX(DATOS!BS:BS,MATCH(CHECKLIST!B938,DATOS!B:B,0),1),1),"")="",IF(IFERROR(FIND("FIRMA",INDEX(DATOS!BS:BS,MATCH(CHECKLIST!B938,DATOS!B:B,0),1),1),"")="","","FIRMA"),"PEUA"),"BAJA"),"FINADO"),"X")</f>
        <v/>
      </c>
      <c r="H938" s="18" t="str">
        <f>IF(IFERROR(FIND(H$13,INDEX(DATOS!BS:BS,MATCH(CHECKLIST!B938,DATOS!B:B,0),1),1),"")="",IF(IFERROR(FIND("VENCIDA",INDEX(DATOS!AC:AC,MATCH(CHECKLIST!B938,DATOS!B:B,0),1),1),"")="","","VENCIDO"),"X")</f>
        <v/>
      </c>
      <c r="I938" s="18" t="str">
        <f>IF(IFERROR(FIND(I$13,INDEX(DATOS!BS:BS,MATCH(CHECKLIST!B938,DATOS!B:B,0),1),1),"")="","","X")</f>
        <v/>
      </c>
      <c r="J938" s="18" t="str">
        <f>IF(IFERROR(FIND(J$13,INDEX(DATOS!BS:BS,MATCH(CHECKLIST!B938,DATOS!B:B,0),1),1),"")="","","X")</f>
        <v/>
      </c>
      <c r="K938" s="18" t="str">
        <f>IF(IFERROR(FIND(K$13,INDEX(DATOS!BS:BS,MATCH(CHECKLIST!B938,DATOS!B:B,0),1),1),"")="","","X")</f>
        <v/>
      </c>
      <c r="L938" s="18" t="str">
        <f>IF(IFERROR(FIND(L$13,INDEX(DATOS!BS:BS,MATCH(CHECKLIST!B938,DATOS!B:B,0),1),1),"")="","","X")</f>
        <v/>
      </c>
      <c r="M938" s="18" t="str">
        <f>IF(IFERROR(FIND(M$13,INDEX(DATOS!BS:BS,MATCH(CHECKLIST!B938,DATOS!B:B,0),1),1),"")="","","X")</f>
        <v/>
      </c>
      <c r="N938" s="50" t="str">
        <f ca="1">IFERROR(IF(INDEX(DATOS!K:K,MATCH(CHECKLIST!B938,DATOS!B:B,0),1)="","X",IF(INDEX(DATOS!K:K,MATCH(CHECKLIST!B938,DATOS!B:B,0),1)&gt;YEAR(TODAY())-1,"","VENCIDA")),"")</f>
        <v/>
      </c>
      <c r="P938" s="18" t="str">
        <f>IF(B938="","",IF(IFERROR(FIND(P$13,INDEX(DATOS!BS:BS,MATCH(CHECKLIST!B938,DATOS!B:B,0),1),1),"")="","","X"))</f>
        <v/>
      </c>
      <c r="Q938" s="18" t="str">
        <f>IF(B938="","",IF(IFERROR(FIND(Q$13,INDEX(DATOS!BS:BS,MATCH(CHECKLIST!B938,DATOS!B:B,0),1),1),"")="","","X"))</f>
        <v/>
      </c>
      <c r="S938">
        <f t="shared" si="49"/>
        <v>0</v>
      </c>
      <c r="U938" t="str">
        <f t="shared" si="47"/>
        <v/>
      </c>
      <c r="V938" t="str">
        <f t="shared" si="48"/>
        <v/>
      </c>
    </row>
    <row r="939" spans="1:22" x14ac:dyDescent="0.25">
      <c r="A939" s="13">
        <v>926</v>
      </c>
      <c r="B939" t="str">
        <f>IFERROR(INDEX(DATOS!B:B,MATCH(CHECKLIST!A939,DATOS!BM:BM,0),1),"")</f>
        <v/>
      </c>
      <c r="C939" t="str">
        <f>IFERROR(INDEX(DATOS!I:I,MATCH(CHECKLIST!A939,DATOS!BM:BM,0),1),"")</f>
        <v/>
      </c>
      <c r="D939" t="str">
        <f>IFERROR(INDEX(DATOS!R:R,MATCH(CHECKLIST!E939,DATOS!F:F,0),1),"")</f>
        <v/>
      </c>
      <c r="E939" s="17" t="str">
        <f>IFERROR(INDEX(DATOS!F:F,MATCH(CHECKLIST!A939,DATOS!BM:BM,0),1),"")</f>
        <v/>
      </c>
      <c r="F939" s="14" t="str">
        <f t="shared" si="46"/>
        <v/>
      </c>
      <c r="G939" s="18" t="str">
        <f>IF(IFERROR(FIND(G$13,INDEX(DATOS!BS:BS,MATCH(CHECKLIST!B939,DATOS!B:B,0),1),1),"")="",IF(IFERROR(FIND("FINADO",INDEX(DATOS!BS:BS,MATCH(CHECKLIST!B939,DATOS!B:B,0),1),1),"")="",IF(IFERROR(FIND("BAJA",INDEX(DATOS!BS:BS,MATCH(CHECKLIST!B939,DATOS!B:B,0),1),1),"")="",IF(IFERROR(FIND("FECHA PEUA",INDEX(DATOS!BS:BS,MATCH(CHECKLIST!B939,DATOS!B:B,0),1),1),"")="",IF(IFERROR(FIND("FIRMA",INDEX(DATOS!BS:BS,MATCH(CHECKLIST!B939,DATOS!B:B,0),1),1),"")="","","FIRMA"),"PEUA"),"BAJA"),"FINADO"),"X")</f>
        <v/>
      </c>
      <c r="H939" s="18" t="str">
        <f>IF(IFERROR(FIND(H$13,INDEX(DATOS!BS:BS,MATCH(CHECKLIST!B939,DATOS!B:B,0),1),1),"")="",IF(IFERROR(FIND("VENCIDA",INDEX(DATOS!AC:AC,MATCH(CHECKLIST!B939,DATOS!B:B,0),1),1),"")="","","VENCIDO"),"X")</f>
        <v/>
      </c>
      <c r="I939" s="18" t="str">
        <f>IF(IFERROR(FIND(I$13,INDEX(DATOS!BS:BS,MATCH(CHECKLIST!B939,DATOS!B:B,0),1),1),"")="","","X")</f>
        <v/>
      </c>
      <c r="J939" s="18" t="str">
        <f>IF(IFERROR(FIND(J$13,INDEX(DATOS!BS:BS,MATCH(CHECKLIST!B939,DATOS!B:B,0),1),1),"")="","","X")</f>
        <v/>
      </c>
      <c r="K939" s="18" t="str">
        <f>IF(IFERROR(FIND(K$13,INDEX(DATOS!BS:BS,MATCH(CHECKLIST!B939,DATOS!B:B,0),1),1),"")="","","X")</f>
        <v/>
      </c>
      <c r="L939" s="18" t="str">
        <f>IF(IFERROR(FIND(L$13,INDEX(DATOS!BS:BS,MATCH(CHECKLIST!B939,DATOS!B:B,0),1),1),"")="","","X")</f>
        <v/>
      </c>
      <c r="M939" s="18" t="str">
        <f>IF(IFERROR(FIND(M$13,INDEX(DATOS!BS:BS,MATCH(CHECKLIST!B939,DATOS!B:B,0),1),1),"")="","","X")</f>
        <v/>
      </c>
      <c r="N939" s="50" t="str">
        <f ca="1">IFERROR(IF(INDEX(DATOS!K:K,MATCH(CHECKLIST!B939,DATOS!B:B,0),1)="","X",IF(INDEX(DATOS!K:K,MATCH(CHECKLIST!B939,DATOS!B:B,0),1)&gt;YEAR(TODAY())-1,"","VENCIDA")),"")</f>
        <v/>
      </c>
      <c r="P939" s="18" t="str">
        <f>IF(B939="","",IF(IFERROR(FIND(P$13,INDEX(DATOS!BS:BS,MATCH(CHECKLIST!B939,DATOS!B:B,0),1),1),"")="","","X"))</f>
        <v/>
      </c>
      <c r="Q939" s="18" t="str">
        <f>IF(B939="","",IF(IFERROR(FIND(Q$13,INDEX(DATOS!BS:BS,MATCH(CHECKLIST!B939,DATOS!B:B,0),1),1),"")="","","X"))</f>
        <v/>
      </c>
      <c r="R939" t="str">
        <f>IF(B939="","",1)</f>
        <v/>
      </c>
      <c r="S939" t="str">
        <f t="shared" si="49"/>
        <v/>
      </c>
      <c r="U939" t="str">
        <f t="shared" si="47"/>
        <v/>
      </c>
      <c r="V939" t="str">
        <f t="shared" si="48"/>
        <v/>
      </c>
    </row>
    <row r="940" spans="1:22" x14ac:dyDescent="0.25">
      <c r="A940" s="13">
        <v>927</v>
      </c>
      <c r="B940" t="str">
        <f>IFERROR(INDEX(DATOS!B:B,MATCH(CHECKLIST!A940,DATOS!BM:BM,0),1),"")</f>
        <v/>
      </c>
      <c r="C940" t="str">
        <f>IFERROR(INDEX(DATOS!I:I,MATCH(CHECKLIST!A940,DATOS!BM:BM,0),1),"")</f>
        <v/>
      </c>
      <c r="D940" t="str">
        <f>IFERROR(INDEX(DATOS!R:R,MATCH(CHECKLIST!E940,DATOS!F:F,0),1),"")</f>
        <v/>
      </c>
      <c r="E940" s="17" t="str">
        <f>IFERROR(INDEX(DATOS!F:F,MATCH(CHECKLIST!A940,DATOS!BM:BM,0),1),"")</f>
        <v/>
      </c>
      <c r="F940" s="14" t="str">
        <f t="shared" si="46"/>
        <v/>
      </c>
      <c r="G940" s="18" t="str">
        <f>IF(IFERROR(FIND(G$13,INDEX(DATOS!BS:BS,MATCH(CHECKLIST!B940,DATOS!B:B,0),1),1),"")="",IF(IFERROR(FIND("FINADO",INDEX(DATOS!BS:BS,MATCH(CHECKLIST!B940,DATOS!B:B,0),1),1),"")="",IF(IFERROR(FIND("BAJA",INDEX(DATOS!BS:BS,MATCH(CHECKLIST!B940,DATOS!B:B,0),1),1),"")="",IF(IFERROR(FIND("FECHA PEUA",INDEX(DATOS!BS:BS,MATCH(CHECKLIST!B940,DATOS!B:B,0),1),1),"")="",IF(IFERROR(FIND("FIRMA",INDEX(DATOS!BS:BS,MATCH(CHECKLIST!B940,DATOS!B:B,0),1),1),"")="","","FIRMA"),"PEUA"),"BAJA"),"FINADO"),"X")</f>
        <v/>
      </c>
      <c r="H940" s="18" t="str">
        <f>IF(IFERROR(FIND(H$13,INDEX(DATOS!BS:BS,MATCH(CHECKLIST!B940,DATOS!B:B,0),1),1),"")="",IF(IFERROR(FIND("VENCIDA",INDEX(DATOS!AC:AC,MATCH(CHECKLIST!B940,DATOS!B:B,0),1),1),"")="","","VENCIDO"),"X")</f>
        <v/>
      </c>
      <c r="I940" s="18" t="str">
        <f>IF(IFERROR(FIND(I$13,INDEX(DATOS!BS:BS,MATCH(CHECKLIST!B940,DATOS!B:B,0),1),1),"")="","","X")</f>
        <v/>
      </c>
      <c r="J940" s="18" t="str">
        <f>IF(IFERROR(FIND(J$13,INDEX(DATOS!BS:BS,MATCH(CHECKLIST!B940,DATOS!B:B,0),1),1),"")="","","X")</f>
        <v/>
      </c>
      <c r="K940" s="18" t="str">
        <f>IF(IFERROR(FIND(K$13,INDEX(DATOS!BS:BS,MATCH(CHECKLIST!B940,DATOS!B:B,0),1),1),"")="","","X")</f>
        <v/>
      </c>
      <c r="L940" s="18" t="str">
        <f>IF(IFERROR(FIND(L$13,INDEX(DATOS!BS:BS,MATCH(CHECKLIST!B940,DATOS!B:B,0),1),1),"")="","","X")</f>
        <v/>
      </c>
      <c r="M940" s="18" t="str">
        <f>IF(IFERROR(FIND(M$13,INDEX(DATOS!BS:BS,MATCH(CHECKLIST!B940,DATOS!B:B,0),1),1),"")="","","X")</f>
        <v/>
      </c>
      <c r="N940" s="50" t="str">
        <f ca="1">IFERROR(IF(INDEX(DATOS!K:K,MATCH(CHECKLIST!B940,DATOS!B:B,0),1)="","X",IF(INDEX(DATOS!K:K,MATCH(CHECKLIST!B940,DATOS!B:B,0),1)&gt;YEAR(TODAY())-1,"","VENCIDA")),"")</f>
        <v/>
      </c>
      <c r="P940" s="18" t="str">
        <f>IF(B940="","",IF(IFERROR(FIND(P$13,INDEX(DATOS!BS:BS,MATCH(CHECKLIST!B940,DATOS!B:B,0),1),1),"")="","","X"))</f>
        <v/>
      </c>
      <c r="Q940" s="18" t="str">
        <f>IF(B940="","",IF(IFERROR(FIND(Q$13,INDEX(DATOS!BS:BS,MATCH(CHECKLIST!B940,DATOS!B:B,0),1),1),"")="","","X"))</f>
        <v/>
      </c>
      <c r="S940">
        <f t="shared" si="49"/>
        <v>0</v>
      </c>
      <c r="U940" t="str">
        <f t="shared" si="47"/>
        <v/>
      </c>
      <c r="V940" t="str">
        <f t="shared" si="48"/>
        <v/>
      </c>
    </row>
    <row r="941" spans="1:22" x14ac:dyDescent="0.25">
      <c r="A941" s="13">
        <v>928</v>
      </c>
      <c r="B941" t="str">
        <f>IFERROR(INDEX(DATOS!B:B,MATCH(CHECKLIST!A941,DATOS!BM:BM,0),1),"")</f>
        <v/>
      </c>
      <c r="C941" t="str">
        <f>IFERROR(INDEX(DATOS!I:I,MATCH(CHECKLIST!A941,DATOS!BM:BM,0),1),"")</f>
        <v/>
      </c>
      <c r="D941" t="str">
        <f>IFERROR(INDEX(DATOS!R:R,MATCH(CHECKLIST!E941,DATOS!F:F,0),1),"")</f>
        <v/>
      </c>
      <c r="E941" s="17" t="str">
        <f>IFERROR(INDEX(DATOS!F:F,MATCH(CHECKLIST!A941,DATOS!BM:BM,0),1),"")</f>
        <v/>
      </c>
      <c r="F941" s="14" t="str">
        <f t="shared" si="46"/>
        <v/>
      </c>
      <c r="G941" s="18" t="str">
        <f>IF(IFERROR(FIND(G$13,INDEX(DATOS!BS:BS,MATCH(CHECKLIST!B941,DATOS!B:B,0),1),1),"")="",IF(IFERROR(FIND("FINADO",INDEX(DATOS!BS:BS,MATCH(CHECKLIST!B941,DATOS!B:B,0),1),1),"")="",IF(IFERROR(FIND("BAJA",INDEX(DATOS!BS:BS,MATCH(CHECKLIST!B941,DATOS!B:B,0),1),1),"")="",IF(IFERROR(FIND("FECHA PEUA",INDEX(DATOS!BS:BS,MATCH(CHECKLIST!B941,DATOS!B:B,0),1),1),"")="",IF(IFERROR(FIND("FIRMA",INDEX(DATOS!BS:BS,MATCH(CHECKLIST!B941,DATOS!B:B,0),1),1),"")="","","FIRMA"),"PEUA"),"BAJA"),"FINADO"),"X")</f>
        <v/>
      </c>
      <c r="H941" s="18" t="str">
        <f>IF(IFERROR(FIND(H$13,INDEX(DATOS!BS:BS,MATCH(CHECKLIST!B941,DATOS!B:B,0),1),1),"")="",IF(IFERROR(FIND("VENCIDA",INDEX(DATOS!AC:AC,MATCH(CHECKLIST!B941,DATOS!B:B,0),1),1),"")="","","VENCIDO"),"X")</f>
        <v/>
      </c>
      <c r="I941" s="18" t="str">
        <f>IF(IFERROR(FIND(I$13,INDEX(DATOS!BS:BS,MATCH(CHECKLIST!B941,DATOS!B:B,0),1),1),"")="","","X")</f>
        <v/>
      </c>
      <c r="J941" s="18" t="str">
        <f>IF(IFERROR(FIND(J$13,INDEX(DATOS!BS:BS,MATCH(CHECKLIST!B941,DATOS!B:B,0),1),1),"")="","","X")</f>
        <v/>
      </c>
      <c r="K941" s="18" t="str">
        <f>IF(IFERROR(FIND(K$13,INDEX(DATOS!BS:BS,MATCH(CHECKLIST!B941,DATOS!B:B,0),1),1),"")="","","X")</f>
        <v/>
      </c>
      <c r="L941" s="18" t="str">
        <f>IF(IFERROR(FIND(L$13,INDEX(DATOS!BS:BS,MATCH(CHECKLIST!B941,DATOS!B:B,0),1),1),"")="","","X")</f>
        <v/>
      </c>
      <c r="M941" s="18" t="str">
        <f>IF(IFERROR(FIND(M$13,INDEX(DATOS!BS:BS,MATCH(CHECKLIST!B941,DATOS!B:B,0),1),1),"")="","","X")</f>
        <v/>
      </c>
      <c r="N941" s="50" t="str">
        <f ca="1">IFERROR(IF(INDEX(DATOS!K:K,MATCH(CHECKLIST!B941,DATOS!B:B,0),1)="","X",IF(INDEX(DATOS!K:K,MATCH(CHECKLIST!B941,DATOS!B:B,0),1)&gt;YEAR(TODAY())-1,"","VENCIDA")),"")</f>
        <v/>
      </c>
      <c r="P941" s="18" t="str">
        <f>IF(B941="","",IF(IFERROR(FIND(P$13,INDEX(DATOS!BS:BS,MATCH(CHECKLIST!B941,DATOS!B:B,0),1),1),"")="","","X"))</f>
        <v/>
      </c>
      <c r="Q941" s="18" t="str">
        <f>IF(B941="","",IF(IFERROR(FIND(Q$13,INDEX(DATOS!BS:BS,MATCH(CHECKLIST!B941,DATOS!B:B,0),1),1),"")="","","X"))</f>
        <v/>
      </c>
      <c r="R941" t="str">
        <f>IF(B941="","",1)</f>
        <v/>
      </c>
      <c r="S941" t="str">
        <f t="shared" si="49"/>
        <v/>
      </c>
      <c r="U941" t="str">
        <f t="shared" si="47"/>
        <v/>
      </c>
      <c r="V941" t="str">
        <f t="shared" si="48"/>
        <v/>
      </c>
    </row>
    <row r="942" spans="1:22" x14ac:dyDescent="0.25">
      <c r="A942" s="13">
        <v>929</v>
      </c>
      <c r="B942" t="str">
        <f>IFERROR(INDEX(DATOS!B:B,MATCH(CHECKLIST!A942,DATOS!BM:BM,0),1),"")</f>
        <v/>
      </c>
      <c r="C942" t="str">
        <f>IFERROR(INDEX(DATOS!I:I,MATCH(CHECKLIST!A942,DATOS!BM:BM,0),1),"")</f>
        <v/>
      </c>
      <c r="D942" t="str">
        <f>IFERROR(INDEX(DATOS!R:R,MATCH(CHECKLIST!E942,DATOS!F:F,0),1),"")</f>
        <v/>
      </c>
      <c r="E942" s="17" t="str">
        <f>IFERROR(INDEX(DATOS!F:F,MATCH(CHECKLIST!A942,DATOS!BM:BM,0),1),"")</f>
        <v/>
      </c>
      <c r="F942" s="14" t="str">
        <f t="shared" si="46"/>
        <v/>
      </c>
      <c r="G942" s="18" t="str">
        <f>IF(IFERROR(FIND(G$13,INDEX(DATOS!BS:BS,MATCH(CHECKLIST!B942,DATOS!B:B,0),1),1),"")="",IF(IFERROR(FIND("FINADO",INDEX(DATOS!BS:BS,MATCH(CHECKLIST!B942,DATOS!B:B,0),1),1),"")="",IF(IFERROR(FIND("BAJA",INDEX(DATOS!BS:BS,MATCH(CHECKLIST!B942,DATOS!B:B,0),1),1),"")="",IF(IFERROR(FIND("FECHA PEUA",INDEX(DATOS!BS:BS,MATCH(CHECKLIST!B942,DATOS!B:B,0),1),1),"")="",IF(IFERROR(FIND("FIRMA",INDEX(DATOS!BS:BS,MATCH(CHECKLIST!B942,DATOS!B:B,0),1),1),"")="","","FIRMA"),"PEUA"),"BAJA"),"FINADO"),"X")</f>
        <v/>
      </c>
      <c r="H942" s="18" t="str">
        <f>IF(IFERROR(FIND(H$13,INDEX(DATOS!BS:BS,MATCH(CHECKLIST!B942,DATOS!B:B,0),1),1),"")="",IF(IFERROR(FIND("VENCIDA",INDEX(DATOS!AC:AC,MATCH(CHECKLIST!B942,DATOS!B:B,0),1),1),"")="","","VENCIDO"),"X")</f>
        <v/>
      </c>
      <c r="I942" s="18" t="str">
        <f>IF(IFERROR(FIND(I$13,INDEX(DATOS!BS:BS,MATCH(CHECKLIST!B942,DATOS!B:B,0),1),1),"")="","","X")</f>
        <v/>
      </c>
      <c r="J942" s="18" t="str">
        <f>IF(IFERROR(FIND(J$13,INDEX(DATOS!BS:BS,MATCH(CHECKLIST!B942,DATOS!B:B,0),1),1),"")="","","X")</f>
        <v/>
      </c>
      <c r="K942" s="18" t="str">
        <f>IF(IFERROR(FIND(K$13,INDEX(DATOS!BS:BS,MATCH(CHECKLIST!B942,DATOS!B:B,0),1),1),"")="","","X")</f>
        <v/>
      </c>
      <c r="L942" s="18" t="str">
        <f>IF(IFERROR(FIND(L$13,INDEX(DATOS!BS:BS,MATCH(CHECKLIST!B942,DATOS!B:B,0),1),1),"")="","","X")</f>
        <v/>
      </c>
      <c r="M942" s="18" t="str">
        <f>IF(IFERROR(FIND(M$13,INDEX(DATOS!BS:BS,MATCH(CHECKLIST!B942,DATOS!B:B,0),1),1),"")="","","X")</f>
        <v/>
      </c>
      <c r="N942" s="50" t="str">
        <f ca="1">IFERROR(IF(INDEX(DATOS!K:K,MATCH(CHECKLIST!B942,DATOS!B:B,0),1)="","X",IF(INDEX(DATOS!K:K,MATCH(CHECKLIST!B942,DATOS!B:B,0),1)&gt;YEAR(TODAY())-1,"","VENCIDA")),"")</f>
        <v/>
      </c>
      <c r="P942" s="18" t="str">
        <f>IF(B942="","",IF(IFERROR(FIND(P$13,INDEX(DATOS!BS:BS,MATCH(CHECKLIST!B942,DATOS!B:B,0),1),1),"")="","","X"))</f>
        <v/>
      </c>
      <c r="Q942" s="18" t="str">
        <f>IF(B942="","",IF(IFERROR(FIND(Q$13,INDEX(DATOS!BS:BS,MATCH(CHECKLIST!B942,DATOS!B:B,0),1),1),"")="","","X"))</f>
        <v/>
      </c>
      <c r="S942">
        <f t="shared" si="49"/>
        <v>0</v>
      </c>
      <c r="U942" t="str">
        <f t="shared" si="47"/>
        <v/>
      </c>
      <c r="V942" t="str">
        <f t="shared" si="48"/>
        <v/>
      </c>
    </row>
    <row r="943" spans="1:22" x14ac:dyDescent="0.25">
      <c r="A943" s="13">
        <v>930</v>
      </c>
      <c r="B943" t="str">
        <f>IFERROR(INDEX(DATOS!B:B,MATCH(CHECKLIST!A943,DATOS!BM:BM,0),1),"")</f>
        <v/>
      </c>
      <c r="C943" t="str">
        <f>IFERROR(INDEX(DATOS!I:I,MATCH(CHECKLIST!A943,DATOS!BM:BM,0),1),"")</f>
        <v/>
      </c>
      <c r="D943" t="str">
        <f>IFERROR(INDEX(DATOS!R:R,MATCH(CHECKLIST!E943,DATOS!F:F,0),1),"")</f>
        <v/>
      </c>
      <c r="E943" s="17" t="str">
        <f>IFERROR(INDEX(DATOS!F:F,MATCH(CHECKLIST!A943,DATOS!BM:BM,0),1),"")</f>
        <v/>
      </c>
      <c r="F943" s="14" t="str">
        <f t="shared" si="46"/>
        <v/>
      </c>
      <c r="G943" s="18" t="str">
        <f>IF(IFERROR(FIND(G$13,INDEX(DATOS!BS:BS,MATCH(CHECKLIST!B943,DATOS!B:B,0),1),1),"")="",IF(IFERROR(FIND("FINADO",INDEX(DATOS!BS:BS,MATCH(CHECKLIST!B943,DATOS!B:B,0),1),1),"")="",IF(IFERROR(FIND("BAJA",INDEX(DATOS!BS:BS,MATCH(CHECKLIST!B943,DATOS!B:B,0),1),1),"")="",IF(IFERROR(FIND("FECHA PEUA",INDEX(DATOS!BS:BS,MATCH(CHECKLIST!B943,DATOS!B:B,0),1),1),"")="",IF(IFERROR(FIND("FIRMA",INDEX(DATOS!BS:BS,MATCH(CHECKLIST!B943,DATOS!B:B,0),1),1),"")="","","FIRMA"),"PEUA"),"BAJA"),"FINADO"),"X")</f>
        <v/>
      </c>
      <c r="H943" s="18" t="str">
        <f>IF(IFERROR(FIND(H$13,INDEX(DATOS!BS:BS,MATCH(CHECKLIST!B943,DATOS!B:B,0),1),1),"")="",IF(IFERROR(FIND("VENCIDA",INDEX(DATOS!AC:AC,MATCH(CHECKLIST!B943,DATOS!B:B,0),1),1),"")="","","VENCIDO"),"X")</f>
        <v/>
      </c>
      <c r="I943" s="18" t="str">
        <f>IF(IFERROR(FIND(I$13,INDEX(DATOS!BS:BS,MATCH(CHECKLIST!B943,DATOS!B:B,0),1),1),"")="","","X")</f>
        <v/>
      </c>
      <c r="J943" s="18" t="str">
        <f>IF(IFERROR(FIND(J$13,INDEX(DATOS!BS:BS,MATCH(CHECKLIST!B943,DATOS!B:B,0),1),1),"")="","","X")</f>
        <v/>
      </c>
      <c r="K943" s="18" t="str">
        <f>IF(IFERROR(FIND(K$13,INDEX(DATOS!BS:BS,MATCH(CHECKLIST!B943,DATOS!B:B,0),1),1),"")="","","X")</f>
        <v/>
      </c>
      <c r="L943" s="18" t="str">
        <f>IF(IFERROR(FIND(L$13,INDEX(DATOS!BS:BS,MATCH(CHECKLIST!B943,DATOS!B:B,0),1),1),"")="","","X")</f>
        <v/>
      </c>
      <c r="M943" s="18" t="str">
        <f>IF(IFERROR(FIND(M$13,INDEX(DATOS!BS:BS,MATCH(CHECKLIST!B943,DATOS!B:B,0),1),1),"")="","","X")</f>
        <v/>
      </c>
      <c r="N943" s="50" t="str">
        <f ca="1">IFERROR(IF(INDEX(DATOS!K:K,MATCH(CHECKLIST!B943,DATOS!B:B,0),1)="","X",IF(INDEX(DATOS!K:K,MATCH(CHECKLIST!B943,DATOS!B:B,0),1)&gt;YEAR(TODAY())-1,"","VENCIDA")),"")</f>
        <v/>
      </c>
      <c r="P943" s="18" t="str">
        <f>IF(B943="","",IF(IFERROR(FIND(P$13,INDEX(DATOS!BS:BS,MATCH(CHECKLIST!B943,DATOS!B:B,0),1),1),"")="","","X"))</f>
        <v/>
      </c>
      <c r="Q943" s="18" t="str">
        <f>IF(B943="","",IF(IFERROR(FIND(Q$13,INDEX(DATOS!BS:BS,MATCH(CHECKLIST!B943,DATOS!B:B,0),1),1),"")="","","X"))</f>
        <v/>
      </c>
      <c r="R943" t="str">
        <f>IF(B943="","",1)</f>
        <v/>
      </c>
      <c r="S943" t="str">
        <f t="shared" si="49"/>
        <v/>
      </c>
      <c r="U943" t="str">
        <f t="shared" si="47"/>
        <v/>
      </c>
      <c r="V943" t="str">
        <f t="shared" si="48"/>
        <v/>
      </c>
    </row>
    <row r="944" spans="1:22" x14ac:dyDescent="0.25">
      <c r="A944" s="13">
        <v>931</v>
      </c>
      <c r="B944" t="str">
        <f>IFERROR(INDEX(DATOS!B:B,MATCH(CHECKLIST!A944,DATOS!BM:BM,0),1),"")</f>
        <v/>
      </c>
      <c r="C944" t="str">
        <f>IFERROR(INDEX(DATOS!I:I,MATCH(CHECKLIST!A944,DATOS!BM:BM,0),1),"")</f>
        <v/>
      </c>
      <c r="D944" t="str">
        <f>IFERROR(INDEX(DATOS!R:R,MATCH(CHECKLIST!E944,DATOS!F:F,0),1),"")</f>
        <v/>
      </c>
      <c r="E944" s="17" t="str">
        <f>IFERROR(INDEX(DATOS!F:F,MATCH(CHECKLIST!A944,DATOS!BM:BM,0),1),"")</f>
        <v/>
      </c>
      <c r="F944" s="14" t="str">
        <f t="shared" si="46"/>
        <v/>
      </c>
      <c r="G944" s="18" t="str">
        <f>IF(IFERROR(FIND(G$13,INDEX(DATOS!BS:BS,MATCH(CHECKLIST!B944,DATOS!B:B,0),1),1),"")="",IF(IFERROR(FIND("FINADO",INDEX(DATOS!BS:BS,MATCH(CHECKLIST!B944,DATOS!B:B,0),1),1),"")="",IF(IFERROR(FIND("BAJA",INDEX(DATOS!BS:BS,MATCH(CHECKLIST!B944,DATOS!B:B,0),1),1),"")="",IF(IFERROR(FIND("FECHA PEUA",INDEX(DATOS!BS:BS,MATCH(CHECKLIST!B944,DATOS!B:B,0),1),1),"")="",IF(IFERROR(FIND("FIRMA",INDEX(DATOS!BS:BS,MATCH(CHECKLIST!B944,DATOS!B:B,0),1),1),"")="","","FIRMA"),"PEUA"),"BAJA"),"FINADO"),"X")</f>
        <v/>
      </c>
      <c r="H944" s="18" t="str">
        <f>IF(IFERROR(FIND(H$13,INDEX(DATOS!BS:BS,MATCH(CHECKLIST!B944,DATOS!B:B,0),1),1),"")="",IF(IFERROR(FIND("VENCIDA",INDEX(DATOS!AC:AC,MATCH(CHECKLIST!B944,DATOS!B:B,0),1),1),"")="","","VENCIDO"),"X")</f>
        <v/>
      </c>
      <c r="I944" s="18" t="str">
        <f>IF(IFERROR(FIND(I$13,INDEX(DATOS!BS:BS,MATCH(CHECKLIST!B944,DATOS!B:B,0),1),1),"")="","","X")</f>
        <v/>
      </c>
      <c r="J944" s="18" t="str">
        <f>IF(IFERROR(FIND(J$13,INDEX(DATOS!BS:BS,MATCH(CHECKLIST!B944,DATOS!B:B,0),1),1),"")="","","X")</f>
        <v/>
      </c>
      <c r="K944" s="18" t="str">
        <f>IF(IFERROR(FIND(K$13,INDEX(DATOS!BS:BS,MATCH(CHECKLIST!B944,DATOS!B:B,0),1),1),"")="","","X")</f>
        <v/>
      </c>
      <c r="L944" s="18" t="str">
        <f>IF(IFERROR(FIND(L$13,INDEX(DATOS!BS:BS,MATCH(CHECKLIST!B944,DATOS!B:B,0),1),1),"")="","","X")</f>
        <v/>
      </c>
      <c r="M944" s="18" t="str">
        <f>IF(IFERROR(FIND(M$13,INDEX(DATOS!BS:BS,MATCH(CHECKLIST!B944,DATOS!B:B,0),1),1),"")="","","X")</f>
        <v/>
      </c>
      <c r="N944" s="50" t="str">
        <f ca="1">IFERROR(IF(INDEX(DATOS!K:K,MATCH(CHECKLIST!B944,DATOS!B:B,0),1)="","X",IF(INDEX(DATOS!K:K,MATCH(CHECKLIST!B944,DATOS!B:B,0),1)&gt;YEAR(TODAY())-1,"","VENCIDA")),"")</f>
        <v/>
      </c>
      <c r="P944" s="18" t="str">
        <f>IF(B944="","",IF(IFERROR(FIND(P$13,INDEX(DATOS!BS:BS,MATCH(CHECKLIST!B944,DATOS!B:B,0),1),1),"")="","","X"))</f>
        <v/>
      </c>
      <c r="Q944" s="18" t="str">
        <f>IF(B944="","",IF(IFERROR(FIND(Q$13,INDEX(DATOS!BS:BS,MATCH(CHECKLIST!B944,DATOS!B:B,0),1),1),"")="","","X"))</f>
        <v/>
      </c>
      <c r="S944">
        <f t="shared" si="49"/>
        <v>0</v>
      </c>
      <c r="U944" t="str">
        <f t="shared" si="47"/>
        <v/>
      </c>
      <c r="V944" t="str">
        <f t="shared" si="48"/>
        <v/>
      </c>
    </row>
    <row r="945" spans="1:22" x14ac:dyDescent="0.25">
      <c r="A945" s="13">
        <v>932</v>
      </c>
      <c r="B945" t="str">
        <f>IFERROR(INDEX(DATOS!B:B,MATCH(CHECKLIST!A945,DATOS!BM:BM,0),1),"")</f>
        <v/>
      </c>
      <c r="C945" t="str">
        <f>IFERROR(INDEX(DATOS!I:I,MATCH(CHECKLIST!A945,DATOS!BM:BM,0),1),"")</f>
        <v/>
      </c>
      <c r="D945" t="str">
        <f>IFERROR(INDEX(DATOS!R:R,MATCH(CHECKLIST!E945,DATOS!F:F,0),1),"")</f>
        <v/>
      </c>
      <c r="E945" s="17" t="str">
        <f>IFERROR(INDEX(DATOS!F:F,MATCH(CHECKLIST!A945,DATOS!BM:BM,0),1),"")</f>
        <v/>
      </c>
      <c r="F945" s="14" t="str">
        <f t="shared" si="46"/>
        <v/>
      </c>
      <c r="G945" s="18" t="str">
        <f>IF(IFERROR(FIND(G$13,INDEX(DATOS!BS:BS,MATCH(CHECKLIST!B945,DATOS!B:B,0),1),1),"")="",IF(IFERROR(FIND("FINADO",INDEX(DATOS!BS:BS,MATCH(CHECKLIST!B945,DATOS!B:B,0),1),1),"")="",IF(IFERROR(FIND("BAJA",INDEX(DATOS!BS:BS,MATCH(CHECKLIST!B945,DATOS!B:B,0),1),1),"")="",IF(IFERROR(FIND("FECHA PEUA",INDEX(DATOS!BS:BS,MATCH(CHECKLIST!B945,DATOS!B:B,0),1),1),"")="",IF(IFERROR(FIND("FIRMA",INDEX(DATOS!BS:BS,MATCH(CHECKLIST!B945,DATOS!B:B,0),1),1),"")="","","FIRMA"),"PEUA"),"BAJA"),"FINADO"),"X")</f>
        <v/>
      </c>
      <c r="H945" s="18" t="str">
        <f>IF(IFERROR(FIND(H$13,INDEX(DATOS!BS:BS,MATCH(CHECKLIST!B945,DATOS!B:B,0),1),1),"")="",IF(IFERROR(FIND("VENCIDA",INDEX(DATOS!AC:AC,MATCH(CHECKLIST!B945,DATOS!B:B,0),1),1),"")="","","VENCIDO"),"X")</f>
        <v/>
      </c>
      <c r="I945" s="18" t="str">
        <f>IF(IFERROR(FIND(I$13,INDEX(DATOS!BS:BS,MATCH(CHECKLIST!B945,DATOS!B:B,0),1),1),"")="","","X")</f>
        <v/>
      </c>
      <c r="J945" s="18" t="str">
        <f>IF(IFERROR(FIND(J$13,INDEX(DATOS!BS:BS,MATCH(CHECKLIST!B945,DATOS!B:B,0),1),1),"")="","","X")</f>
        <v/>
      </c>
      <c r="K945" s="18" t="str">
        <f>IF(IFERROR(FIND(K$13,INDEX(DATOS!BS:BS,MATCH(CHECKLIST!B945,DATOS!B:B,0),1),1),"")="","","X")</f>
        <v/>
      </c>
      <c r="L945" s="18" t="str">
        <f>IF(IFERROR(FIND(L$13,INDEX(DATOS!BS:BS,MATCH(CHECKLIST!B945,DATOS!B:B,0),1),1),"")="","","X")</f>
        <v/>
      </c>
      <c r="M945" s="18" t="str">
        <f>IF(IFERROR(FIND(M$13,INDEX(DATOS!BS:BS,MATCH(CHECKLIST!B945,DATOS!B:B,0),1),1),"")="","","X")</f>
        <v/>
      </c>
      <c r="N945" s="50" t="str">
        <f ca="1">IFERROR(IF(INDEX(DATOS!K:K,MATCH(CHECKLIST!B945,DATOS!B:B,0),1)="","X",IF(INDEX(DATOS!K:K,MATCH(CHECKLIST!B945,DATOS!B:B,0),1)&gt;YEAR(TODAY())-1,"","VENCIDA")),"")</f>
        <v/>
      </c>
      <c r="P945" s="18" t="str">
        <f>IF(B945="","",IF(IFERROR(FIND(P$13,INDEX(DATOS!BS:BS,MATCH(CHECKLIST!B945,DATOS!B:B,0),1),1),"")="","","X"))</f>
        <v/>
      </c>
      <c r="Q945" s="18" t="str">
        <f>IF(B945="","",IF(IFERROR(FIND(Q$13,INDEX(DATOS!BS:BS,MATCH(CHECKLIST!B945,DATOS!B:B,0),1),1),"")="","","X"))</f>
        <v/>
      </c>
      <c r="R945" t="str">
        <f>IF(B945="","",1)</f>
        <v/>
      </c>
      <c r="S945" t="str">
        <f t="shared" si="49"/>
        <v/>
      </c>
      <c r="U945" t="str">
        <f t="shared" si="47"/>
        <v/>
      </c>
      <c r="V945" t="str">
        <f t="shared" si="48"/>
        <v/>
      </c>
    </row>
    <row r="946" spans="1:22" x14ac:dyDescent="0.25">
      <c r="A946" s="13">
        <v>933</v>
      </c>
      <c r="B946" t="str">
        <f>IFERROR(INDEX(DATOS!B:B,MATCH(CHECKLIST!A946,DATOS!BM:BM,0),1),"")</f>
        <v/>
      </c>
      <c r="C946" t="str">
        <f>IFERROR(INDEX(DATOS!I:I,MATCH(CHECKLIST!A946,DATOS!BM:BM,0),1),"")</f>
        <v/>
      </c>
      <c r="D946" t="str">
        <f>IFERROR(INDEX(DATOS!R:R,MATCH(CHECKLIST!E946,DATOS!F:F,0),1),"")</f>
        <v/>
      </c>
      <c r="E946" s="17" t="str">
        <f>IFERROR(INDEX(DATOS!F:F,MATCH(CHECKLIST!A946,DATOS!BM:BM,0),1),"")</f>
        <v/>
      </c>
      <c r="F946" s="14" t="str">
        <f t="shared" si="46"/>
        <v/>
      </c>
      <c r="G946" s="18" t="str">
        <f>IF(IFERROR(FIND(G$13,INDEX(DATOS!BS:BS,MATCH(CHECKLIST!B946,DATOS!B:B,0),1),1),"")="",IF(IFERROR(FIND("FINADO",INDEX(DATOS!BS:BS,MATCH(CHECKLIST!B946,DATOS!B:B,0),1),1),"")="",IF(IFERROR(FIND("BAJA",INDEX(DATOS!BS:BS,MATCH(CHECKLIST!B946,DATOS!B:B,0),1),1),"")="",IF(IFERROR(FIND("FECHA PEUA",INDEX(DATOS!BS:BS,MATCH(CHECKLIST!B946,DATOS!B:B,0),1),1),"")="",IF(IFERROR(FIND("FIRMA",INDEX(DATOS!BS:BS,MATCH(CHECKLIST!B946,DATOS!B:B,0),1),1),"")="","","FIRMA"),"PEUA"),"BAJA"),"FINADO"),"X")</f>
        <v/>
      </c>
      <c r="H946" s="18" t="str">
        <f>IF(IFERROR(FIND(H$13,INDEX(DATOS!BS:BS,MATCH(CHECKLIST!B946,DATOS!B:B,0),1),1),"")="",IF(IFERROR(FIND("VENCIDA",INDEX(DATOS!AC:AC,MATCH(CHECKLIST!B946,DATOS!B:B,0),1),1),"")="","","VENCIDO"),"X")</f>
        <v/>
      </c>
      <c r="I946" s="18" t="str">
        <f>IF(IFERROR(FIND(I$13,INDEX(DATOS!BS:BS,MATCH(CHECKLIST!B946,DATOS!B:B,0),1),1),"")="","","X")</f>
        <v/>
      </c>
      <c r="J946" s="18" t="str">
        <f>IF(IFERROR(FIND(J$13,INDEX(DATOS!BS:BS,MATCH(CHECKLIST!B946,DATOS!B:B,0),1),1),"")="","","X")</f>
        <v/>
      </c>
      <c r="K946" s="18" t="str">
        <f>IF(IFERROR(FIND(K$13,INDEX(DATOS!BS:BS,MATCH(CHECKLIST!B946,DATOS!B:B,0),1),1),"")="","","X")</f>
        <v/>
      </c>
      <c r="L946" s="18" t="str">
        <f>IF(IFERROR(FIND(L$13,INDEX(DATOS!BS:BS,MATCH(CHECKLIST!B946,DATOS!B:B,0),1),1),"")="","","X")</f>
        <v/>
      </c>
      <c r="M946" s="18" t="str">
        <f>IF(IFERROR(FIND(M$13,INDEX(DATOS!BS:BS,MATCH(CHECKLIST!B946,DATOS!B:B,0),1),1),"")="","","X")</f>
        <v/>
      </c>
      <c r="N946" s="50" t="str">
        <f ca="1">IFERROR(IF(INDEX(DATOS!K:K,MATCH(CHECKLIST!B946,DATOS!B:B,0),1)="","X",IF(INDEX(DATOS!K:K,MATCH(CHECKLIST!B946,DATOS!B:B,0),1)&gt;YEAR(TODAY())-1,"","VENCIDA")),"")</f>
        <v/>
      </c>
      <c r="P946" s="18" t="str">
        <f>IF(B946="","",IF(IFERROR(FIND(P$13,INDEX(DATOS!BS:BS,MATCH(CHECKLIST!B946,DATOS!B:B,0),1),1),"")="","","X"))</f>
        <v/>
      </c>
      <c r="Q946" s="18" t="str">
        <f>IF(B946="","",IF(IFERROR(FIND(Q$13,INDEX(DATOS!BS:BS,MATCH(CHECKLIST!B946,DATOS!B:B,0),1),1),"")="","","X"))</f>
        <v/>
      </c>
      <c r="S946">
        <f t="shared" si="49"/>
        <v>0</v>
      </c>
      <c r="U946" t="str">
        <f t="shared" si="47"/>
        <v/>
      </c>
      <c r="V946" t="str">
        <f t="shared" si="48"/>
        <v/>
      </c>
    </row>
    <row r="947" spans="1:22" x14ac:dyDescent="0.25">
      <c r="A947" s="13">
        <v>934</v>
      </c>
      <c r="B947" t="str">
        <f>IFERROR(INDEX(DATOS!B:B,MATCH(CHECKLIST!A947,DATOS!BM:BM,0),1),"")</f>
        <v/>
      </c>
      <c r="C947" t="str">
        <f>IFERROR(INDEX(DATOS!I:I,MATCH(CHECKLIST!A947,DATOS!BM:BM,0),1),"")</f>
        <v/>
      </c>
      <c r="D947" t="str">
        <f>IFERROR(INDEX(DATOS!R:R,MATCH(CHECKLIST!E947,DATOS!F:F,0),1),"")</f>
        <v/>
      </c>
      <c r="E947" s="17" t="str">
        <f>IFERROR(INDEX(DATOS!F:F,MATCH(CHECKLIST!A947,DATOS!BM:BM,0),1),"")</f>
        <v/>
      </c>
      <c r="F947" s="14" t="str">
        <f t="shared" si="46"/>
        <v/>
      </c>
      <c r="G947" s="18" t="str">
        <f>IF(IFERROR(FIND(G$13,INDEX(DATOS!BS:BS,MATCH(CHECKLIST!B947,DATOS!B:B,0),1),1),"")="",IF(IFERROR(FIND("FINADO",INDEX(DATOS!BS:BS,MATCH(CHECKLIST!B947,DATOS!B:B,0),1),1),"")="",IF(IFERROR(FIND("BAJA",INDEX(DATOS!BS:BS,MATCH(CHECKLIST!B947,DATOS!B:B,0),1),1),"")="",IF(IFERROR(FIND("FECHA PEUA",INDEX(DATOS!BS:BS,MATCH(CHECKLIST!B947,DATOS!B:B,0),1),1),"")="",IF(IFERROR(FIND("FIRMA",INDEX(DATOS!BS:BS,MATCH(CHECKLIST!B947,DATOS!B:B,0),1),1),"")="","","FIRMA"),"PEUA"),"BAJA"),"FINADO"),"X")</f>
        <v/>
      </c>
      <c r="H947" s="18" t="str">
        <f>IF(IFERROR(FIND(H$13,INDEX(DATOS!BS:BS,MATCH(CHECKLIST!B947,DATOS!B:B,0),1),1),"")="",IF(IFERROR(FIND("VENCIDA",INDEX(DATOS!AC:AC,MATCH(CHECKLIST!B947,DATOS!B:B,0),1),1),"")="","","VENCIDO"),"X")</f>
        <v/>
      </c>
      <c r="I947" s="18" t="str">
        <f>IF(IFERROR(FIND(I$13,INDEX(DATOS!BS:BS,MATCH(CHECKLIST!B947,DATOS!B:B,0),1),1),"")="","","X")</f>
        <v/>
      </c>
      <c r="J947" s="18" t="str">
        <f>IF(IFERROR(FIND(J$13,INDEX(DATOS!BS:BS,MATCH(CHECKLIST!B947,DATOS!B:B,0),1),1),"")="","","X")</f>
        <v/>
      </c>
      <c r="K947" s="18" t="str">
        <f>IF(IFERROR(FIND(K$13,INDEX(DATOS!BS:BS,MATCH(CHECKLIST!B947,DATOS!B:B,0),1),1),"")="","","X")</f>
        <v/>
      </c>
      <c r="L947" s="18" t="str">
        <f>IF(IFERROR(FIND(L$13,INDEX(DATOS!BS:BS,MATCH(CHECKLIST!B947,DATOS!B:B,0),1),1),"")="","","X")</f>
        <v/>
      </c>
      <c r="M947" s="18" t="str">
        <f>IF(IFERROR(FIND(M$13,INDEX(DATOS!BS:BS,MATCH(CHECKLIST!B947,DATOS!B:B,0),1),1),"")="","","X")</f>
        <v/>
      </c>
      <c r="N947" s="50" t="str">
        <f ca="1">IFERROR(IF(INDEX(DATOS!K:K,MATCH(CHECKLIST!B947,DATOS!B:B,0),1)="","X",IF(INDEX(DATOS!K:K,MATCH(CHECKLIST!B947,DATOS!B:B,0),1)&gt;YEAR(TODAY())-1,"","VENCIDA")),"")</f>
        <v/>
      </c>
      <c r="P947" s="18" t="str">
        <f>IF(B947="","",IF(IFERROR(FIND(P$13,INDEX(DATOS!BS:BS,MATCH(CHECKLIST!B947,DATOS!B:B,0),1),1),"")="","","X"))</f>
        <v/>
      </c>
      <c r="Q947" s="18" t="str">
        <f>IF(B947="","",IF(IFERROR(FIND(Q$13,INDEX(DATOS!BS:BS,MATCH(CHECKLIST!B947,DATOS!B:B,0),1),1),"")="","","X"))</f>
        <v/>
      </c>
      <c r="R947" t="str">
        <f>IF(B947="","",1)</f>
        <v/>
      </c>
      <c r="S947" t="str">
        <f t="shared" si="49"/>
        <v/>
      </c>
      <c r="U947" t="str">
        <f t="shared" si="47"/>
        <v/>
      </c>
      <c r="V947" t="str">
        <f t="shared" si="48"/>
        <v/>
      </c>
    </row>
    <row r="948" spans="1:22" x14ac:dyDescent="0.25">
      <c r="A948" s="13">
        <v>935</v>
      </c>
      <c r="B948" t="str">
        <f>IFERROR(INDEX(DATOS!B:B,MATCH(CHECKLIST!A948,DATOS!BM:BM,0),1),"")</f>
        <v/>
      </c>
      <c r="C948" t="str">
        <f>IFERROR(INDEX(DATOS!I:I,MATCH(CHECKLIST!A948,DATOS!BM:BM,0),1),"")</f>
        <v/>
      </c>
      <c r="D948" t="str">
        <f>IFERROR(INDEX(DATOS!R:R,MATCH(CHECKLIST!E948,DATOS!F:F,0),1),"")</f>
        <v/>
      </c>
      <c r="E948" s="17" t="str">
        <f>IFERROR(INDEX(DATOS!F:F,MATCH(CHECKLIST!A948,DATOS!BM:BM,0),1),"")</f>
        <v/>
      </c>
      <c r="F948" s="14" t="str">
        <f t="shared" si="46"/>
        <v/>
      </c>
      <c r="G948" s="18" t="str">
        <f>IF(IFERROR(FIND(G$13,INDEX(DATOS!BS:BS,MATCH(CHECKLIST!B948,DATOS!B:B,0),1),1),"")="",IF(IFERROR(FIND("FINADO",INDEX(DATOS!BS:BS,MATCH(CHECKLIST!B948,DATOS!B:B,0),1),1),"")="",IF(IFERROR(FIND("BAJA",INDEX(DATOS!BS:BS,MATCH(CHECKLIST!B948,DATOS!B:B,0),1),1),"")="",IF(IFERROR(FIND("FECHA PEUA",INDEX(DATOS!BS:BS,MATCH(CHECKLIST!B948,DATOS!B:B,0),1),1),"")="",IF(IFERROR(FIND("FIRMA",INDEX(DATOS!BS:BS,MATCH(CHECKLIST!B948,DATOS!B:B,0),1),1),"")="","","FIRMA"),"PEUA"),"BAJA"),"FINADO"),"X")</f>
        <v/>
      </c>
      <c r="H948" s="18" t="str">
        <f>IF(IFERROR(FIND(H$13,INDEX(DATOS!BS:BS,MATCH(CHECKLIST!B948,DATOS!B:B,0),1),1),"")="",IF(IFERROR(FIND("VENCIDA",INDEX(DATOS!AC:AC,MATCH(CHECKLIST!B948,DATOS!B:B,0),1),1),"")="","","VENCIDO"),"X")</f>
        <v/>
      </c>
      <c r="I948" s="18" t="str">
        <f>IF(IFERROR(FIND(I$13,INDEX(DATOS!BS:BS,MATCH(CHECKLIST!B948,DATOS!B:B,0),1),1),"")="","","X")</f>
        <v/>
      </c>
      <c r="J948" s="18" t="str">
        <f>IF(IFERROR(FIND(J$13,INDEX(DATOS!BS:BS,MATCH(CHECKLIST!B948,DATOS!B:B,0),1),1),"")="","","X")</f>
        <v/>
      </c>
      <c r="K948" s="18" t="str">
        <f>IF(IFERROR(FIND(K$13,INDEX(DATOS!BS:BS,MATCH(CHECKLIST!B948,DATOS!B:B,0),1),1),"")="","","X")</f>
        <v/>
      </c>
      <c r="L948" s="18" t="str">
        <f>IF(IFERROR(FIND(L$13,INDEX(DATOS!BS:BS,MATCH(CHECKLIST!B948,DATOS!B:B,0),1),1),"")="","","X")</f>
        <v/>
      </c>
      <c r="M948" s="18" t="str">
        <f>IF(IFERROR(FIND(M$13,INDEX(DATOS!BS:BS,MATCH(CHECKLIST!B948,DATOS!B:B,0),1),1),"")="","","X")</f>
        <v/>
      </c>
      <c r="N948" s="50" t="str">
        <f ca="1">IFERROR(IF(INDEX(DATOS!K:K,MATCH(CHECKLIST!B948,DATOS!B:B,0),1)="","X",IF(INDEX(DATOS!K:K,MATCH(CHECKLIST!B948,DATOS!B:B,0),1)&gt;YEAR(TODAY())-1,"","VENCIDA")),"")</f>
        <v/>
      </c>
      <c r="P948" s="18" t="str">
        <f>IF(B948="","",IF(IFERROR(FIND(P$13,INDEX(DATOS!BS:BS,MATCH(CHECKLIST!B948,DATOS!B:B,0),1),1),"")="","","X"))</f>
        <v/>
      </c>
      <c r="Q948" s="18" t="str">
        <f>IF(B948="","",IF(IFERROR(FIND(Q$13,INDEX(DATOS!BS:BS,MATCH(CHECKLIST!B948,DATOS!B:B,0),1),1),"")="","","X"))</f>
        <v/>
      </c>
      <c r="S948">
        <f t="shared" si="49"/>
        <v>0</v>
      </c>
      <c r="U948" t="str">
        <f t="shared" si="47"/>
        <v/>
      </c>
      <c r="V948" t="str">
        <f t="shared" si="48"/>
        <v/>
      </c>
    </row>
    <row r="949" spans="1:22" x14ac:dyDescent="0.25">
      <c r="A949" s="13">
        <v>936</v>
      </c>
      <c r="B949" t="str">
        <f>IFERROR(INDEX(DATOS!B:B,MATCH(CHECKLIST!A949,DATOS!BM:BM,0),1),"")</f>
        <v/>
      </c>
      <c r="C949" t="str">
        <f>IFERROR(INDEX(DATOS!I:I,MATCH(CHECKLIST!A949,DATOS!BM:BM,0),1),"")</f>
        <v/>
      </c>
      <c r="D949" t="str">
        <f>IFERROR(INDEX(DATOS!R:R,MATCH(CHECKLIST!E949,DATOS!F:F,0),1),"")</f>
        <v/>
      </c>
      <c r="E949" s="17" t="str">
        <f>IFERROR(INDEX(DATOS!F:F,MATCH(CHECKLIST!A949,DATOS!BM:BM,0),1),"")</f>
        <v/>
      </c>
      <c r="F949" s="14" t="str">
        <f t="shared" si="46"/>
        <v/>
      </c>
      <c r="G949" s="18" t="str">
        <f>IF(IFERROR(FIND(G$13,INDEX(DATOS!BS:BS,MATCH(CHECKLIST!B949,DATOS!B:B,0),1),1),"")="",IF(IFERROR(FIND("FINADO",INDEX(DATOS!BS:BS,MATCH(CHECKLIST!B949,DATOS!B:B,0),1),1),"")="",IF(IFERROR(FIND("BAJA",INDEX(DATOS!BS:BS,MATCH(CHECKLIST!B949,DATOS!B:B,0),1),1),"")="",IF(IFERROR(FIND("FECHA PEUA",INDEX(DATOS!BS:BS,MATCH(CHECKLIST!B949,DATOS!B:B,0),1),1),"")="",IF(IFERROR(FIND("FIRMA",INDEX(DATOS!BS:BS,MATCH(CHECKLIST!B949,DATOS!B:B,0),1),1),"")="","","FIRMA"),"PEUA"),"BAJA"),"FINADO"),"X")</f>
        <v/>
      </c>
      <c r="H949" s="18" t="str">
        <f>IF(IFERROR(FIND(H$13,INDEX(DATOS!BS:BS,MATCH(CHECKLIST!B949,DATOS!B:B,0),1),1),"")="",IF(IFERROR(FIND("VENCIDA",INDEX(DATOS!AC:AC,MATCH(CHECKLIST!B949,DATOS!B:B,0),1),1),"")="","","VENCIDO"),"X")</f>
        <v/>
      </c>
      <c r="I949" s="18" t="str">
        <f>IF(IFERROR(FIND(I$13,INDEX(DATOS!BS:BS,MATCH(CHECKLIST!B949,DATOS!B:B,0),1),1),"")="","","X")</f>
        <v/>
      </c>
      <c r="J949" s="18" t="str">
        <f>IF(IFERROR(FIND(J$13,INDEX(DATOS!BS:BS,MATCH(CHECKLIST!B949,DATOS!B:B,0),1),1),"")="","","X")</f>
        <v/>
      </c>
      <c r="K949" s="18" t="str">
        <f>IF(IFERROR(FIND(K$13,INDEX(DATOS!BS:BS,MATCH(CHECKLIST!B949,DATOS!B:B,0),1),1),"")="","","X")</f>
        <v/>
      </c>
      <c r="L949" s="18" t="str">
        <f>IF(IFERROR(FIND(L$13,INDEX(DATOS!BS:BS,MATCH(CHECKLIST!B949,DATOS!B:B,0),1),1),"")="","","X")</f>
        <v/>
      </c>
      <c r="M949" s="18" t="str">
        <f>IF(IFERROR(FIND(M$13,INDEX(DATOS!BS:BS,MATCH(CHECKLIST!B949,DATOS!B:B,0),1),1),"")="","","X")</f>
        <v/>
      </c>
      <c r="N949" s="50" t="str">
        <f ca="1">IFERROR(IF(INDEX(DATOS!K:K,MATCH(CHECKLIST!B949,DATOS!B:B,0),1)="","X",IF(INDEX(DATOS!K:K,MATCH(CHECKLIST!B949,DATOS!B:B,0),1)&gt;YEAR(TODAY())-1,"","VENCIDA")),"")</f>
        <v/>
      </c>
      <c r="P949" s="18" t="str">
        <f>IF(B949="","",IF(IFERROR(FIND(P$13,INDEX(DATOS!BS:BS,MATCH(CHECKLIST!B949,DATOS!B:B,0),1),1),"")="","","X"))</f>
        <v/>
      </c>
      <c r="Q949" s="18" t="str">
        <f>IF(B949="","",IF(IFERROR(FIND(Q$13,INDEX(DATOS!BS:BS,MATCH(CHECKLIST!B949,DATOS!B:B,0),1),1),"")="","","X"))</f>
        <v/>
      </c>
      <c r="R949" t="str">
        <f>IF(B949="","",1)</f>
        <v/>
      </c>
      <c r="S949" t="str">
        <f t="shared" si="49"/>
        <v/>
      </c>
      <c r="U949" t="str">
        <f t="shared" si="47"/>
        <v/>
      </c>
      <c r="V949" t="str">
        <f t="shared" si="48"/>
        <v/>
      </c>
    </row>
    <row r="950" spans="1:22" x14ac:dyDescent="0.25">
      <c r="A950" s="13">
        <v>937</v>
      </c>
      <c r="B950" t="str">
        <f>IFERROR(INDEX(DATOS!B:B,MATCH(CHECKLIST!A950,DATOS!BM:BM,0),1),"")</f>
        <v/>
      </c>
      <c r="C950" t="str">
        <f>IFERROR(INDEX(DATOS!I:I,MATCH(CHECKLIST!A950,DATOS!BM:BM,0),1),"")</f>
        <v/>
      </c>
      <c r="D950" t="str">
        <f>IFERROR(INDEX(DATOS!R:R,MATCH(CHECKLIST!E950,DATOS!F:F,0),1),"")</f>
        <v/>
      </c>
      <c r="E950" s="17" t="str">
        <f>IFERROR(INDEX(DATOS!F:F,MATCH(CHECKLIST!A950,DATOS!BM:BM,0),1),"")</f>
        <v/>
      </c>
      <c r="F950" s="14" t="str">
        <f t="shared" si="46"/>
        <v/>
      </c>
      <c r="G950" s="18" t="str">
        <f>IF(IFERROR(FIND(G$13,INDEX(DATOS!BS:BS,MATCH(CHECKLIST!B950,DATOS!B:B,0),1),1),"")="",IF(IFERROR(FIND("FINADO",INDEX(DATOS!BS:BS,MATCH(CHECKLIST!B950,DATOS!B:B,0),1),1),"")="",IF(IFERROR(FIND("BAJA",INDEX(DATOS!BS:BS,MATCH(CHECKLIST!B950,DATOS!B:B,0),1),1),"")="",IF(IFERROR(FIND("FECHA PEUA",INDEX(DATOS!BS:BS,MATCH(CHECKLIST!B950,DATOS!B:B,0),1),1),"")="",IF(IFERROR(FIND("FIRMA",INDEX(DATOS!BS:BS,MATCH(CHECKLIST!B950,DATOS!B:B,0),1),1),"")="","","FIRMA"),"PEUA"),"BAJA"),"FINADO"),"X")</f>
        <v/>
      </c>
      <c r="H950" s="18" t="str">
        <f>IF(IFERROR(FIND(H$13,INDEX(DATOS!BS:BS,MATCH(CHECKLIST!B950,DATOS!B:B,0),1),1),"")="",IF(IFERROR(FIND("VENCIDA",INDEX(DATOS!AC:AC,MATCH(CHECKLIST!B950,DATOS!B:B,0),1),1),"")="","","VENCIDO"),"X")</f>
        <v/>
      </c>
      <c r="I950" s="18" t="str">
        <f>IF(IFERROR(FIND(I$13,INDEX(DATOS!BS:BS,MATCH(CHECKLIST!B950,DATOS!B:B,0),1),1),"")="","","X")</f>
        <v/>
      </c>
      <c r="J950" s="18" t="str">
        <f>IF(IFERROR(FIND(J$13,INDEX(DATOS!BS:BS,MATCH(CHECKLIST!B950,DATOS!B:B,0),1),1),"")="","","X")</f>
        <v/>
      </c>
      <c r="K950" s="18" t="str">
        <f>IF(IFERROR(FIND(K$13,INDEX(DATOS!BS:BS,MATCH(CHECKLIST!B950,DATOS!B:B,0),1),1),"")="","","X")</f>
        <v/>
      </c>
      <c r="L950" s="18" t="str">
        <f>IF(IFERROR(FIND(L$13,INDEX(DATOS!BS:BS,MATCH(CHECKLIST!B950,DATOS!B:B,0),1),1),"")="","","X")</f>
        <v/>
      </c>
      <c r="M950" s="18" t="str">
        <f>IF(IFERROR(FIND(M$13,INDEX(DATOS!BS:BS,MATCH(CHECKLIST!B950,DATOS!B:B,0),1),1),"")="","","X")</f>
        <v/>
      </c>
      <c r="N950" s="50" t="str">
        <f ca="1">IFERROR(IF(INDEX(DATOS!K:K,MATCH(CHECKLIST!B950,DATOS!B:B,0),1)="","X",IF(INDEX(DATOS!K:K,MATCH(CHECKLIST!B950,DATOS!B:B,0),1)&gt;YEAR(TODAY())-1,"","VENCIDA")),"")</f>
        <v/>
      </c>
      <c r="P950" s="18" t="str">
        <f>IF(B950="","",IF(IFERROR(FIND(P$13,INDEX(DATOS!BS:BS,MATCH(CHECKLIST!B950,DATOS!B:B,0),1),1),"")="","","X"))</f>
        <v/>
      </c>
      <c r="Q950" s="18" t="str">
        <f>IF(B950="","",IF(IFERROR(FIND(Q$13,INDEX(DATOS!BS:BS,MATCH(CHECKLIST!B950,DATOS!B:B,0),1),1),"")="","","X"))</f>
        <v/>
      </c>
      <c r="S950">
        <f t="shared" si="49"/>
        <v>0</v>
      </c>
      <c r="U950" t="str">
        <f t="shared" si="47"/>
        <v/>
      </c>
      <c r="V950" t="str">
        <f t="shared" si="48"/>
        <v/>
      </c>
    </row>
    <row r="951" spans="1:22" x14ac:dyDescent="0.25">
      <c r="A951" s="13">
        <v>938</v>
      </c>
      <c r="B951" t="str">
        <f>IFERROR(INDEX(DATOS!B:B,MATCH(CHECKLIST!A951,DATOS!BM:BM,0),1),"")</f>
        <v/>
      </c>
      <c r="C951" t="str">
        <f>IFERROR(INDEX(DATOS!I:I,MATCH(CHECKLIST!A951,DATOS!BM:BM,0),1),"")</f>
        <v/>
      </c>
      <c r="D951" t="str">
        <f>IFERROR(INDEX(DATOS!R:R,MATCH(CHECKLIST!E951,DATOS!F:F,0),1),"")</f>
        <v/>
      </c>
      <c r="E951" s="17" t="str">
        <f>IFERROR(INDEX(DATOS!F:F,MATCH(CHECKLIST!A951,DATOS!BM:BM,0),1),"")</f>
        <v/>
      </c>
      <c r="F951" s="14" t="str">
        <f t="shared" si="46"/>
        <v/>
      </c>
      <c r="G951" s="18" t="str">
        <f>IF(IFERROR(FIND(G$13,INDEX(DATOS!BS:BS,MATCH(CHECKLIST!B951,DATOS!B:B,0),1),1),"")="",IF(IFERROR(FIND("FINADO",INDEX(DATOS!BS:BS,MATCH(CHECKLIST!B951,DATOS!B:B,0),1),1),"")="",IF(IFERROR(FIND("BAJA",INDEX(DATOS!BS:BS,MATCH(CHECKLIST!B951,DATOS!B:B,0),1),1),"")="",IF(IFERROR(FIND("FECHA PEUA",INDEX(DATOS!BS:BS,MATCH(CHECKLIST!B951,DATOS!B:B,0),1),1),"")="",IF(IFERROR(FIND("FIRMA",INDEX(DATOS!BS:BS,MATCH(CHECKLIST!B951,DATOS!B:B,0),1),1),"")="","","FIRMA"),"PEUA"),"BAJA"),"FINADO"),"X")</f>
        <v/>
      </c>
      <c r="H951" s="18" t="str">
        <f>IF(IFERROR(FIND(H$13,INDEX(DATOS!BS:BS,MATCH(CHECKLIST!B951,DATOS!B:B,0),1),1),"")="",IF(IFERROR(FIND("VENCIDA",INDEX(DATOS!AC:AC,MATCH(CHECKLIST!B951,DATOS!B:B,0),1),1),"")="","","VENCIDO"),"X")</f>
        <v/>
      </c>
      <c r="I951" s="18" t="str">
        <f>IF(IFERROR(FIND(I$13,INDEX(DATOS!BS:BS,MATCH(CHECKLIST!B951,DATOS!B:B,0),1),1),"")="","","X")</f>
        <v/>
      </c>
      <c r="J951" s="18" t="str">
        <f>IF(IFERROR(FIND(J$13,INDEX(DATOS!BS:BS,MATCH(CHECKLIST!B951,DATOS!B:B,0),1),1),"")="","","X")</f>
        <v/>
      </c>
      <c r="K951" s="18" t="str">
        <f>IF(IFERROR(FIND(K$13,INDEX(DATOS!BS:BS,MATCH(CHECKLIST!B951,DATOS!B:B,0),1),1),"")="","","X")</f>
        <v/>
      </c>
      <c r="L951" s="18" t="str">
        <f>IF(IFERROR(FIND(L$13,INDEX(DATOS!BS:BS,MATCH(CHECKLIST!B951,DATOS!B:B,0),1),1),"")="","","X")</f>
        <v/>
      </c>
      <c r="M951" s="18" t="str">
        <f>IF(IFERROR(FIND(M$13,INDEX(DATOS!BS:BS,MATCH(CHECKLIST!B951,DATOS!B:B,0),1),1),"")="","","X")</f>
        <v/>
      </c>
      <c r="N951" s="50" t="str">
        <f ca="1">IFERROR(IF(INDEX(DATOS!K:K,MATCH(CHECKLIST!B951,DATOS!B:B,0),1)="","X",IF(INDEX(DATOS!K:K,MATCH(CHECKLIST!B951,DATOS!B:B,0),1)&gt;YEAR(TODAY())-1,"","VENCIDA")),"")</f>
        <v/>
      </c>
      <c r="P951" s="18" t="str">
        <f>IF(B951="","",IF(IFERROR(FIND(P$13,INDEX(DATOS!BS:BS,MATCH(CHECKLIST!B951,DATOS!B:B,0),1),1),"")="","","X"))</f>
        <v/>
      </c>
      <c r="Q951" s="18" t="str">
        <f>IF(B951="","",IF(IFERROR(FIND(Q$13,INDEX(DATOS!BS:BS,MATCH(CHECKLIST!B951,DATOS!B:B,0),1),1),"")="","","X"))</f>
        <v/>
      </c>
      <c r="R951" t="str">
        <f>IF(B951="","",1)</f>
        <v/>
      </c>
      <c r="S951" t="str">
        <f t="shared" si="49"/>
        <v/>
      </c>
      <c r="U951" t="str">
        <f t="shared" si="47"/>
        <v/>
      </c>
      <c r="V951" t="str">
        <f t="shared" si="48"/>
        <v/>
      </c>
    </row>
    <row r="952" spans="1:22" x14ac:dyDescent="0.25">
      <c r="A952" s="13">
        <v>939</v>
      </c>
      <c r="B952" t="str">
        <f>IFERROR(INDEX(DATOS!B:B,MATCH(CHECKLIST!A952,DATOS!BM:BM,0),1),"")</f>
        <v/>
      </c>
      <c r="C952" t="str">
        <f>IFERROR(INDEX(DATOS!I:I,MATCH(CHECKLIST!A952,DATOS!BM:BM,0),1),"")</f>
        <v/>
      </c>
      <c r="D952" t="str">
        <f>IFERROR(INDEX(DATOS!R:R,MATCH(CHECKLIST!E952,DATOS!F:F,0),1),"")</f>
        <v/>
      </c>
      <c r="E952" s="17" t="str">
        <f>IFERROR(INDEX(DATOS!F:F,MATCH(CHECKLIST!A952,DATOS!BM:BM,0),1),"")</f>
        <v/>
      </c>
      <c r="F952" s="14" t="str">
        <f t="shared" si="46"/>
        <v/>
      </c>
      <c r="G952" s="18" t="str">
        <f>IF(IFERROR(FIND(G$13,INDEX(DATOS!BS:BS,MATCH(CHECKLIST!B952,DATOS!B:B,0),1),1),"")="",IF(IFERROR(FIND("FINADO",INDEX(DATOS!BS:BS,MATCH(CHECKLIST!B952,DATOS!B:B,0),1),1),"")="",IF(IFERROR(FIND("BAJA",INDEX(DATOS!BS:BS,MATCH(CHECKLIST!B952,DATOS!B:B,0),1),1),"")="",IF(IFERROR(FIND("FECHA PEUA",INDEX(DATOS!BS:BS,MATCH(CHECKLIST!B952,DATOS!B:B,0),1),1),"")="",IF(IFERROR(FIND("FIRMA",INDEX(DATOS!BS:BS,MATCH(CHECKLIST!B952,DATOS!B:B,0),1),1),"")="","","FIRMA"),"PEUA"),"BAJA"),"FINADO"),"X")</f>
        <v/>
      </c>
      <c r="H952" s="18" t="str">
        <f>IF(IFERROR(FIND(H$13,INDEX(DATOS!BS:BS,MATCH(CHECKLIST!B952,DATOS!B:B,0),1),1),"")="",IF(IFERROR(FIND("VENCIDA",INDEX(DATOS!AC:AC,MATCH(CHECKLIST!B952,DATOS!B:B,0),1),1),"")="","","VENCIDO"),"X")</f>
        <v/>
      </c>
      <c r="I952" s="18" t="str">
        <f>IF(IFERROR(FIND(I$13,INDEX(DATOS!BS:BS,MATCH(CHECKLIST!B952,DATOS!B:B,0),1),1),"")="","","X")</f>
        <v/>
      </c>
      <c r="J952" s="18" t="str">
        <f>IF(IFERROR(FIND(J$13,INDEX(DATOS!BS:BS,MATCH(CHECKLIST!B952,DATOS!B:B,0),1),1),"")="","","X")</f>
        <v/>
      </c>
      <c r="K952" s="18" t="str">
        <f>IF(IFERROR(FIND(K$13,INDEX(DATOS!BS:BS,MATCH(CHECKLIST!B952,DATOS!B:B,0),1),1),"")="","","X")</f>
        <v/>
      </c>
      <c r="L952" s="18" t="str">
        <f>IF(IFERROR(FIND(L$13,INDEX(DATOS!BS:BS,MATCH(CHECKLIST!B952,DATOS!B:B,0),1),1),"")="","","X")</f>
        <v/>
      </c>
      <c r="M952" s="18" t="str">
        <f>IF(IFERROR(FIND(M$13,INDEX(DATOS!BS:BS,MATCH(CHECKLIST!B952,DATOS!B:B,0),1),1),"")="","","X")</f>
        <v/>
      </c>
      <c r="N952" s="50" t="str">
        <f ca="1">IFERROR(IF(INDEX(DATOS!K:K,MATCH(CHECKLIST!B952,DATOS!B:B,0),1)="","X",IF(INDEX(DATOS!K:K,MATCH(CHECKLIST!B952,DATOS!B:B,0),1)&gt;YEAR(TODAY())-1,"","VENCIDA")),"")</f>
        <v/>
      </c>
      <c r="P952" s="18" t="str">
        <f>IF(B952="","",IF(IFERROR(FIND(P$13,INDEX(DATOS!BS:BS,MATCH(CHECKLIST!B952,DATOS!B:B,0),1),1),"")="","","X"))</f>
        <v/>
      </c>
      <c r="Q952" s="18" t="str">
        <f>IF(B952="","",IF(IFERROR(FIND(Q$13,INDEX(DATOS!BS:BS,MATCH(CHECKLIST!B952,DATOS!B:B,0),1),1),"")="","","X"))</f>
        <v/>
      </c>
      <c r="S952">
        <f t="shared" si="49"/>
        <v>0</v>
      </c>
      <c r="U952" t="str">
        <f t="shared" si="47"/>
        <v/>
      </c>
      <c r="V952" t="str">
        <f t="shared" si="48"/>
        <v/>
      </c>
    </row>
    <row r="953" spans="1:22" x14ac:dyDescent="0.25">
      <c r="A953" s="13">
        <v>940</v>
      </c>
      <c r="B953" t="str">
        <f>IFERROR(INDEX(DATOS!B:B,MATCH(CHECKLIST!A953,DATOS!BM:BM,0),1),"")</f>
        <v/>
      </c>
      <c r="C953" t="str">
        <f>IFERROR(INDEX(DATOS!I:I,MATCH(CHECKLIST!A953,DATOS!BM:BM,0),1),"")</f>
        <v/>
      </c>
      <c r="D953" t="str">
        <f>IFERROR(INDEX(DATOS!R:R,MATCH(CHECKLIST!E953,DATOS!F:F,0),1),"")</f>
        <v/>
      </c>
      <c r="E953" s="17" t="str">
        <f>IFERROR(INDEX(DATOS!F:F,MATCH(CHECKLIST!A953,DATOS!BM:BM,0),1),"")</f>
        <v/>
      </c>
      <c r="F953" s="14" t="str">
        <f t="shared" si="46"/>
        <v/>
      </c>
      <c r="G953" s="18" t="str">
        <f>IF(IFERROR(FIND(G$13,INDEX(DATOS!BS:BS,MATCH(CHECKLIST!B953,DATOS!B:B,0),1),1),"")="",IF(IFERROR(FIND("FINADO",INDEX(DATOS!BS:BS,MATCH(CHECKLIST!B953,DATOS!B:B,0),1),1),"")="",IF(IFERROR(FIND("BAJA",INDEX(DATOS!BS:BS,MATCH(CHECKLIST!B953,DATOS!B:B,0),1),1),"")="",IF(IFERROR(FIND("FECHA PEUA",INDEX(DATOS!BS:BS,MATCH(CHECKLIST!B953,DATOS!B:B,0),1),1),"")="",IF(IFERROR(FIND("FIRMA",INDEX(DATOS!BS:BS,MATCH(CHECKLIST!B953,DATOS!B:B,0),1),1),"")="","","FIRMA"),"PEUA"),"BAJA"),"FINADO"),"X")</f>
        <v/>
      </c>
      <c r="H953" s="18" t="str">
        <f>IF(IFERROR(FIND(H$13,INDEX(DATOS!BS:BS,MATCH(CHECKLIST!B953,DATOS!B:B,0),1),1),"")="",IF(IFERROR(FIND("VENCIDA",INDEX(DATOS!AC:AC,MATCH(CHECKLIST!B953,DATOS!B:B,0),1),1),"")="","","VENCIDO"),"X")</f>
        <v/>
      </c>
      <c r="I953" s="18" t="str">
        <f>IF(IFERROR(FIND(I$13,INDEX(DATOS!BS:BS,MATCH(CHECKLIST!B953,DATOS!B:B,0),1),1),"")="","","X")</f>
        <v/>
      </c>
      <c r="J953" s="18" t="str">
        <f>IF(IFERROR(FIND(J$13,INDEX(DATOS!BS:BS,MATCH(CHECKLIST!B953,DATOS!B:B,0),1),1),"")="","","X")</f>
        <v/>
      </c>
      <c r="K953" s="18" t="str">
        <f>IF(IFERROR(FIND(K$13,INDEX(DATOS!BS:BS,MATCH(CHECKLIST!B953,DATOS!B:B,0),1),1),"")="","","X")</f>
        <v/>
      </c>
      <c r="L953" s="18" t="str">
        <f>IF(IFERROR(FIND(L$13,INDEX(DATOS!BS:BS,MATCH(CHECKLIST!B953,DATOS!B:B,0),1),1),"")="","","X")</f>
        <v/>
      </c>
      <c r="M953" s="18" t="str">
        <f>IF(IFERROR(FIND(M$13,INDEX(DATOS!BS:BS,MATCH(CHECKLIST!B953,DATOS!B:B,0),1),1),"")="","","X")</f>
        <v/>
      </c>
      <c r="N953" s="50" t="str">
        <f ca="1">IFERROR(IF(INDEX(DATOS!K:K,MATCH(CHECKLIST!B953,DATOS!B:B,0),1)="","X",IF(INDEX(DATOS!K:K,MATCH(CHECKLIST!B953,DATOS!B:B,0),1)&gt;YEAR(TODAY())-1,"","VENCIDA")),"")</f>
        <v/>
      </c>
      <c r="P953" s="18" t="str">
        <f>IF(B953="","",IF(IFERROR(FIND(P$13,INDEX(DATOS!BS:BS,MATCH(CHECKLIST!B953,DATOS!B:B,0),1),1),"")="","","X"))</f>
        <v/>
      </c>
      <c r="Q953" s="18" t="str">
        <f>IF(B953="","",IF(IFERROR(FIND(Q$13,INDEX(DATOS!BS:BS,MATCH(CHECKLIST!B953,DATOS!B:B,0),1),1),"")="","","X"))</f>
        <v/>
      </c>
      <c r="R953" t="str">
        <f>IF(B953="","",1)</f>
        <v/>
      </c>
      <c r="S953" t="str">
        <f t="shared" si="49"/>
        <v/>
      </c>
      <c r="U953" t="str">
        <f t="shared" si="47"/>
        <v/>
      </c>
      <c r="V953" t="str">
        <f t="shared" si="48"/>
        <v/>
      </c>
    </row>
    <row r="954" spans="1:22" x14ac:dyDescent="0.25">
      <c r="A954" s="13">
        <v>941</v>
      </c>
      <c r="B954" t="str">
        <f>IFERROR(INDEX(DATOS!B:B,MATCH(CHECKLIST!A954,DATOS!BM:BM,0),1),"")</f>
        <v/>
      </c>
      <c r="C954" t="str">
        <f>IFERROR(INDEX(DATOS!I:I,MATCH(CHECKLIST!A954,DATOS!BM:BM,0),1),"")</f>
        <v/>
      </c>
      <c r="D954" t="str">
        <f>IFERROR(INDEX(DATOS!R:R,MATCH(CHECKLIST!E954,DATOS!F:F,0),1),"")</f>
        <v/>
      </c>
      <c r="E954" s="17" t="str">
        <f>IFERROR(INDEX(DATOS!F:F,MATCH(CHECKLIST!A954,DATOS!BM:BM,0),1),"")</f>
        <v/>
      </c>
      <c r="F954" s="14" t="str">
        <f t="shared" si="46"/>
        <v/>
      </c>
      <c r="G954" s="18" t="str">
        <f>IF(IFERROR(FIND(G$13,INDEX(DATOS!BS:BS,MATCH(CHECKLIST!B954,DATOS!B:B,0),1),1),"")="",IF(IFERROR(FIND("FINADO",INDEX(DATOS!BS:BS,MATCH(CHECKLIST!B954,DATOS!B:B,0),1),1),"")="",IF(IFERROR(FIND("BAJA",INDEX(DATOS!BS:BS,MATCH(CHECKLIST!B954,DATOS!B:B,0),1),1),"")="",IF(IFERROR(FIND("FECHA PEUA",INDEX(DATOS!BS:BS,MATCH(CHECKLIST!B954,DATOS!B:B,0),1),1),"")="",IF(IFERROR(FIND("FIRMA",INDEX(DATOS!BS:BS,MATCH(CHECKLIST!B954,DATOS!B:B,0),1),1),"")="","","FIRMA"),"PEUA"),"BAJA"),"FINADO"),"X")</f>
        <v/>
      </c>
      <c r="H954" s="18" t="str">
        <f>IF(IFERROR(FIND(H$13,INDEX(DATOS!BS:BS,MATCH(CHECKLIST!B954,DATOS!B:B,0),1),1),"")="",IF(IFERROR(FIND("VENCIDA",INDEX(DATOS!AC:AC,MATCH(CHECKLIST!B954,DATOS!B:B,0),1),1),"")="","","VENCIDO"),"X")</f>
        <v/>
      </c>
      <c r="I954" s="18" t="str">
        <f>IF(IFERROR(FIND(I$13,INDEX(DATOS!BS:BS,MATCH(CHECKLIST!B954,DATOS!B:B,0),1),1),"")="","","X")</f>
        <v/>
      </c>
      <c r="J954" s="18" t="str">
        <f>IF(IFERROR(FIND(J$13,INDEX(DATOS!BS:BS,MATCH(CHECKLIST!B954,DATOS!B:B,0),1),1),"")="","","X")</f>
        <v/>
      </c>
      <c r="K954" s="18" t="str">
        <f>IF(IFERROR(FIND(K$13,INDEX(DATOS!BS:BS,MATCH(CHECKLIST!B954,DATOS!B:B,0),1),1),"")="","","X")</f>
        <v/>
      </c>
      <c r="L954" s="18" t="str">
        <f>IF(IFERROR(FIND(L$13,INDEX(DATOS!BS:BS,MATCH(CHECKLIST!B954,DATOS!B:B,0),1),1),"")="","","X")</f>
        <v/>
      </c>
      <c r="M954" s="18" t="str">
        <f>IF(IFERROR(FIND(M$13,INDEX(DATOS!BS:BS,MATCH(CHECKLIST!B954,DATOS!B:B,0),1),1),"")="","","X")</f>
        <v/>
      </c>
      <c r="N954" s="50" t="str">
        <f ca="1">IFERROR(IF(INDEX(DATOS!K:K,MATCH(CHECKLIST!B954,DATOS!B:B,0),1)="","X",IF(INDEX(DATOS!K:K,MATCH(CHECKLIST!B954,DATOS!B:B,0),1)&gt;YEAR(TODAY())-1,"","VENCIDA")),"")</f>
        <v/>
      </c>
      <c r="P954" s="18" t="str">
        <f>IF(B954="","",IF(IFERROR(FIND(P$13,INDEX(DATOS!BS:BS,MATCH(CHECKLIST!B954,DATOS!B:B,0),1),1),"")="","","X"))</f>
        <v/>
      </c>
      <c r="Q954" s="18" t="str">
        <f>IF(B954="","",IF(IFERROR(FIND(Q$13,INDEX(DATOS!BS:BS,MATCH(CHECKLIST!B954,DATOS!B:B,0),1),1),"")="","","X"))</f>
        <v/>
      </c>
      <c r="S954">
        <f t="shared" si="49"/>
        <v>0</v>
      </c>
      <c r="U954" t="str">
        <f t="shared" si="47"/>
        <v/>
      </c>
      <c r="V954" t="str">
        <f t="shared" si="48"/>
        <v/>
      </c>
    </row>
    <row r="955" spans="1:22" x14ac:dyDescent="0.25">
      <c r="A955" s="13">
        <v>942</v>
      </c>
      <c r="B955" t="str">
        <f>IFERROR(INDEX(DATOS!B:B,MATCH(CHECKLIST!A955,DATOS!BM:BM,0),1),"")</f>
        <v/>
      </c>
      <c r="C955" t="str">
        <f>IFERROR(INDEX(DATOS!I:I,MATCH(CHECKLIST!A955,DATOS!BM:BM,0),1),"")</f>
        <v/>
      </c>
      <c r="D955" t="str">
        <f>IFERROR(INDEX(DATOS!R:R,MATCH(CHECKLIST!E955,DATOS!F:F,0),1),"")</f>
        <v/>
      </c>
      <c r="E955" s="17" t="str">
        <f>IFERROR(INDEX(DATOS!F:F,MATCH(CHECKLIST!A955,DATOS!BM:BM,0),1),"")</f>
        <v/>
      </c>
      <c r="F955" s="14" t="str">
        <f t="shared" si="46"/>
        <v/>
      </c>
      <c r="G955" s="18" t="str">
        <f>IF(IFERROR(FIND(G$13,INDEX(DATOS!BS:BS,MATCH(CHECKLIST!B955,DATOS!B:B,0),1),1),"")="",IF(IFERROR(FIND("FINADO",INDEX(DATOS!BS:BS,MATCH(CHECKLIST!B955,DATOS!B:B,0),1),1),"")="",IF(IFERROR(FIND("BAJA",INDEX(DATOS!BS:BS,MATCH(CHECKLIST!B955,DATOS!B:B,0),1),1),"")="",IF(IFERROR(FIND("FECHA PEUA",INDEX(DATOS!BS:BS,MATCH(CHECKLIST!B955,DATOS!B:B,0),1),1),"")="",IF(IFERROR(FIND("FIRMA",INDEX(DATOS!BS:BS,MATCH(CHECKLIST!B955,DATOS!B:B,0),1),1),"")="","","FIRMA"),"PEUA"),"BAJA"),"FINADO"),"X")</f>
        <v/>
      </c>
      <c r="H955" s="18" t="str">
        <f>IF(IFERROR(FIND(H$13,INDEX(DATOS!BS:BS,MATCH(CHECKLIST!B955,DATOS!B:B,0),1),1),"")="",IF(IFERROR(FIND("VENCIDA",INDEX(DATOS!AC:AC,MATCH(CHECKLIST!B955,DATOS!B:B,0),1),1),"")="","","VENCIDO"),"X")</f>
        <v/>
      </c>
      <c r="I955" s="18" t="str">
        <f>IF(IFERROR(FIND(I$13,INDEX(DATOS!BS:BS,MATCH(CHECKLIST!B955,DATOS!B:B,0),1),1),"")="","","X")</f>
        <v/>
      </c>
      <c r="J955" s="18" t="str">
        <f>IF(IFERROR(FIND(J$13,INDEX(DATOS!BS:BS,MATCH(CHECKLIST!B955,DATOS!B:B,0),1),1),"")="","","X")</f>
        <v/>
      </c>
      <c r="K955" s="18" t="str">
        <f>IF(IFERROR(FIND(K$13,INDEX(DATOS!BS:BS,MATCH(CHECKLIST!B955,DATOS!B:B,0),1),1),"")="","","X")</f>
        <v/>
      </c>
      <c r="L955" s="18" t="str">
        <f>IF(IFERROR(FIND(L$13,INDEX(DATOS!BS:BS,MATCH(CHECKLIST!B955,DATOS!B:B,0),1),1),"")="","","X")</f>
        <v/>
      </c>
      <c r="M955" s="18" t="str">
        <f>IF(IFERROR(FIND(M$13,INDEX(DATOS!BS:BS,MATCH(CHECKLIST!B955,DATOS!B:B,0),1),1),"")="","","X")</f>
        <v/>
      </c>
      <c r="N955" s="50" t="str">
        <f ca="1">IFERROR(IF(INDEX(DATOS!K:K,MATCH(CHECKLIST!B955,DATOS!B:B,0),1)="","X",IF(INDEX(DATOS!K:K,MATCH(CHECKLIST!B955,DATOS!B:B,0),1)&gt;YEAR(TODAY())-1,"","VENCIDA")),"")</f>
        <v/>
      </c>
      <c r="P955" s="18" t="str">
        <f>IF(B955="","",IF(IFERROR(FIND(P$13,INDEX(DATOS!BS:BS,MATCH(CHECKLIST!B955,DATOS!B:B,0),1),1),"")="","","X"))</f>
        <v/>
      </c>
      <c r="Q955" s="18" t="str">
        <f>IF(B955="","",IF(IFERROR(FIND(Q$13,INDEX(DATOS!BS:BS,MATCH(CHECKLIST!B955,DATOS!B:B,0),1),1),"")="","","X"))</f>
        <v/>
      </c>
      <c r="R955" t="str">
        <f>IF(B955="","",1)</f>
        <v/>
      </c>
      <c r="S955" t="str">
        <f t="shared" si="49"/>
        <v/>
      </c>
      <c r="U955" t="str">
        <f t="shared" si="47"/>
        <v/>
      </c>
      <c r="V955" t="str">
        <f t="shared" si="48"/>
        <v/>
      </c>
    </row>
    <row r="956" spans="1:22" x14ac:dyDescent="0.25">
      <c r="A956" s="13">
        <v>943</v>
      </c>
      <c r="B956" t="str">
        <f>IFERROR(INDEX(DATOS!B:B,MATCH(CHECKLIST!A956,DATOS!BM:BM,0),1),"")</f>
        <v/>
      </c>
      <c r="C956" t="str">
        <f>IFERROR(INDEX(DATOS!I:I,MATCH(CHECKLIST!A956,DATOS!BM:BM,0),1),"")</f>
        <v/>
      </c>
      <c r="D956" t="str">
        <f>IFERROR(INDEX(DATOS!R:R,MATCH(CHECKLIST!E956,DATOS!F:F,0),1),"")</f>
        <v/>
      </c>
      <c r="E956" s="17" t="str">
        <f>IFERROR(INDEX(DATOS!F:F,MATCH(CHECKLIST!A956,DATOS!BM:BM,0),1),"")</f>
        <v/>
      </c>
      <c r="F956" s="14" t="str">
        <f t="shared" si="46"/>
        <v/>
      </c>
      <c r="G956" s="18" t="str">
        <f>IF(IFERROR(FIND(G$13,INDEX(DATOS!BS:BS,MATCH(CHECKLIST!B956,DATOS!B:B,0),1),1),"")="",IF(IFERROR(FIND("FINADO",INDEX(DATOS!BS:BS,MATCH(CHECKLIST!B956,DATOS!B:B,0),1),1),"")="",IF(IFERROR(FIND("BAJA",INDEX(DATOS!BS:BS,MATCH(CHECKLIST!B956,DATOS!B:B,0),1),1),"")="",IF(IFERROR(FIND("FECHA PEUA",INDEX(DATOS!BS:BS,MATCH(CHECKLIST!B956,DATOS!B:B,0),1),1),"")="",IF(IFERROR(FIND("FIRMA",INDEX(DATOS!BS:BS,MATCH(CHECKLIST!B956,DATOS!B:B,0),1),1),"")="","","FIRMA"),"PEUA"),"BAJA"),"FINADO"),"X")</f>
        <v/>
      </c>
      <c r="H956" s="18" t="str">
        <f>IF(IFERROR(FIND(H$13,INDEX(DATOS!BS:BS,MATCH(CHECKLIST!B956,DATOS!B:B,0),1),1),"")="",IF(IFERROR(FIND("VENCIDA",INDEX(DATOS!AC:AC,MATCH(CHECKLIST!B956,DATOS!B:B,0),1),1),"")="","","VENCIDO"),"X")</f>
        <v/>
      </c>
      <c r="I956" s="18" t="str">
        <f>IF(IFERROR(FIND(I$13,INDEX(DATOS!BS:BS,MATCH(CHECKLIST!B956,DATOS!B:B,0),1),1),"")="","","X")</f>
        <v/>
      </c>
      <c r="J956" s="18" t="str">
        <f>IF(IFERROR(FIND(J$13,INDEX(DATOS!BS:BS,MATCH(CHECKLIST!B956,DATOS!B:B,0),1),1),"")="","","X")</f>
        <v/>
      </c>
      <c r="K956" s="18" t="str">
        <f>IF(IFERROR(FIND(K$13,INDEX(DATOS!BS:BS,MATCH(CHECKLIST!B956,DATOS!B:B,0),1),1),"")="","","X")</f>
        <v/>
      </c>
      <c r="L956" s="18" t="str">
        <f>IF(IFERROR(FIND(L$13,INDEX(DATOS!BS:BS,MATCH(CHECKLIST!B956,DATOS!B:B,0),1),1),"")="","","X")</f>
        <v/>
      </c>
      <c r="M956" s="18" t="str">
        <f>IF(IFERROR(FIND(M$13,INDEX(DATOS!BS:BS,MATCH(CHECKLIST!B956,DATOS!B:B,0),1),1),"")="","","X")</f>
        <v/>
      </c>
      <c r="N956" s="50" t="str">
        <f ca="1">IFERROR(IF(INDEX(DATOS!K:K,MATCH(CHECKLIST!B956,DATOS!B:B,0),1)="","X",IF(INDEX(DATOS!K:K,MATCH(CHECKLIST!B956,DATOS!B:B,0),1)&gt;YEAR(TODAY())-1,"","VENCIDA")),"")</f>
        <v/>
      </c>
      <c r="P956" s="18" t="str">
        <f>IF(B956="","",IF(IFERROR(FIND(P$13,INDEX(DATOS!BS:BS,MATCH(CHECKLIST!B956,DATOS!B:B,0),1),1),"")="","","X"))</f>
        <v/>
      </c>
      <c r="Q956" s="18" t="str">
        <f>IF(B956="","",IF(IFERROR(FIND(Q$13,INDEX(DATOS!BS:BS,MATCH(CHECKLIST!B956,DATOS!B:B,0),1),1),"")="","","X"))</f>
        <v/>
      </c>
      <c r="S956">
        <f t="shared" si="49"/>
        <v>0</v>
      </c>
      <c r="U956" t="str">
        <f t="shared" si="47"/>
        <v/>
      </c>
      <c r="V956" t="str">
        <f t="shared" si="48"/>
        <v/>
      </c>
    </row>
    <row r="957" spans="1:22" x14ac:dyDescent="0.25">
      <c r="A957" s="13">
        <v>944</v>
      </c>
      <c r="B957" t="str">
        <f>IFERROR(INDEX(DATOS!B:B,MATCH(CHECKLIST!A957,DATOS!BM:BM,0),1),"")</f>
        <v/>
      </c>
      <c r="C957" t="str">
        <f>IFERROR(INDEX(DATOS!I:I,MATCH(CHECKLIST!A957,DATOS!BM:BM,0),1),"")</f>
        <v/>
      </c>
      <c r="D957" t="str">
        <f>IFERROR(INDEX(DATOS!R:R,MATCH(CHECKLIST!E957,DATOS!F:F,0),1),"")</f>
        <v/>
      </c>
      <c r="E957" s="17" t="str">
        <f>IFERROR(INDEX(DATOS!F:F,MATCH(CHECKLIST!A957,DATOS!BM:BM,0),1),"")</f>
        <v/>
      </c>
      <c r="F957" s="14" t="str">
        <f t="shared" si="46"/>
        <v/>
      </c>
      <c r="G957" s="18" t="str">
        <f>IF(IFERROR(FIND(G$13,INDEX(DATOS!BS:BS,MATCH(CHECKLIST!B957,DATOS!B:B,0),1),1),"")="",IF(IFERROR(FIND("FINADO",INDEX(DATOS!BS:BS,MATCH(CHECKLIST!B957,DATOS!B:B,0),1),1),"")="",IF(IFERROR(FIND("BAJA",INDEX(DATOS!BS:BS,MATCH(CHECKLIST!B957,DATOS!B:B,0),1),1),"")="",IF(IFERROR(FIND("FECHA PEUA",INDEX(DATOS!BS:BS,MATCH(CHECKLIST!B957,DATOS!B:B,0),1),1),"")="",IF(IFERROR(FIND("FIRMA",INDEX(DATOS!BS:BS,MATCH(CHECKLIST!B957,DATOS!B:B,0),1),1),"")="","","FIRMA"),"PEUA"),"BAJA"),"FINADO"),"X")</f>
        <v/>
      </c>
      <c r="H957" s="18" t="str">
        <f>IF(IFERROR(FIND(H$13,INDEX(DATOS!BS:BS,MATCH(CHECKLIST!B957,DATOS!B:B,0),1),1),"")="",IF(IFERROR(FIND("VENCIDA",INDEX(DATOS!AC:AC,MATCH(CHECKLIST!B957,DATOS!B:B,0),1),1),"")="","","VENCIDO"),"X")</f>
        <v/>
      </c>
      <c r="I957" s="18" t="str">
        <f>IF(IFERROR(FIND(I$13,INDEX(DATOS!BS:BS,MATCH(CHECKLIST!B957,DATOS!B:B,0),1),1),"")="","","X")</f>
        <v/>
      </c>
      <c r="J957" s="18" t="str">
        <f>IF(IFERROR(FIND(J$13,INDEX(DATOS!BS:BS,MATCH(CHECKLIST!B957,DATOS!B:B,0),1),1),"")="","","X")</f>
        <v/>
      </c>
      <c r="K957" s="18" t="str">
        <f>IF(IFERROR(FIND(K$13,INDEX(DATOS!BS:BS,MATCH(CHECKLIST!B957,DATOS!B:B,0),1),1),"")="","","X")</f>
        <v/>
      </c>
      <c r="L957" s="18" t="str">
        <f>IF(IFERROR(FIND(L$13,INDEX(DATOS!BS:BS,MATCH(CHECKLIST!B957,DATOS!B:B,0),1),1),"")="","","X")</f>
        <v/>
      </c>
      <c r="M957" s="18" t="str">
        <f>IF(IFERROR(FIND(M$13,INDEX(DATOS!BS:BS,MATCH(CHECKLIST!B957,DATOS!B:B,0),1),1),"")="","","X")</f>
        <v/>
      </c>
      <c r="N957" s="50" t="str">
        <f ca="1">IFERROR(IF(INDEX(DATOS!K:K,MATCH(CHECKLIST!B957,DATOS!B:B,0),1)="","X",IF(INDEX(DATOS!K:K,MATCH(CHECKLIST!B957,DATOS!B:B,0),1)&gt;YEAR(TODAY())-1,"","VENCIDA")),"")</f>
        <v/>
      </c>
      <c r="P957" s="18" t="str">
        <f>IF(B957="","",IF(IFERROR(FIND(P$13,INDEX(DATOS!BS:BS,MATCH(CHECKLIST!B957,DATOS!B:B,0),1),1),"")="","","X"))</f>
        <v/>
      </c>
      <c r="Q957" s="18" t="str">
        <f>IF(B957="","",IF(IFERROR(FIND(Q$13,INDEX(DATOS!BS:BS,MATCH(CHECKLIST!B957,DATOS!B:B,0),1),1),"")="","","X"))</f>
        <v/>
      </c>
      <c r="R957" t="str">
        <f>IF(B957="","",1)</f>
        <v/>
      </c>
      <c r="S957" t="str">
        <f t="shared" si="49"/>
        <v/>
      </c>
      <c r="U957" t="str">
        <f t="shared" si="47"/>
        <v/>
      </c>
      <c r="V957" t="str">
        <f t="shared" si="48"/>
        <v/>
      </c>
    </row>
    <row r="958" spans="1:22" x14ac:dyDescent="0.25">
      <c r="A958" s="13">
        <v>945</v>
      </c>
      <c r="B958" t="str">
        <f>IFERROR(INDEX(DATOS!B:B,MATCH(CHECKLIST!A958,DATOS!BM:BM,0),1),"")</f>
        <v/>
      </c>
      <c r="C958" t="str">
        <f>IFERROR(INDEX(DATOS!I:I,MATCH(CHECKLIST!A958,DATOS!BM:BM,0),1),"")</f>
        <v/>
      </c>
      <c r="D958" t="str">
        <f>IFERROR(INDEX(DATOS!R:R,MATCH(CHECKLIST!E958,DATOS!F:F,0),1),"")</f>
        <v/>
      </c>
      <c r="E958" s="17" t="str">
        <f>IFERROR(INDEX(DATOS!F:F,MATCH(CHECKLIST!A958,DATOS!BM:BM,0),1),"")</f>
        <v/>
      </c>
      <c r="F958" s="14" t="str">
        <f t="shared" si="46"/>
        <v/>
      </c>
      <c r="G958" s="18" t="str">
        <f>IF(IFERROR(FIND(G$13,INDEX(DATOS!BS:BS,MATCH(CHECKLIST!B958,DATOS!B:B,0),1),1),"")="",IF(IFERROR(FIND("FINADO",INDEX(DATOS!BS:BS,MATCH(CHECKLIST!B958,DATOS!B:B,0),1),1),"")="",IF(IFERROR(FIND("BAJA",INDEX(DATOS!BS:BS,MATCH(CHECKLIST!B958,DATOS!B:B,0),1),1),"")="",IF(IFERROR(FIND("FECHA PEUA",INDEX(DATOS!BS:BS,MATCH(CHECKLIST!B958,DATOS!B:B,0),1),1),"")="",IF(IFERROR(FIND("FIRMA",INDEX(DATOS!BS:BS,MATCH(CHECKLIST!B958,DATOS!B:B,0),1),1),"")="","","FIRMA"),"PEUA"),"BAJA"),"FINADO"),"X")</f>
        <v/>
      </c>
      <c r="H958" s="18" t="str">
        <f>IF(IFERROR(FIND(H$13,INDEX(DATOS!BS:BS,MATCH(CHECKLIST!B958,DATOS!B:B,0),1),1),"")="",IF(IFERROR(FIND("VENCIDA",INDEX(DATOS!AC:AC,MATCH(CHECKLIST!B958,DATOS!B:B,0),1),1),"")="","","VENCIDO"),"X")</f>
        <v/>
      </c>
      <c r="I958" s="18" t="str">
        <f>IF(IFERROR(FIND(I$13,INDEX(DATOS!BS:BS,MATCH(CHECKLIST!B958,DATOS!B:B,0),1),1),"")="","","X")</f>
        <v/>
      </c>
      <c r="J958" s="18" t="str">
        <f>IF(IFERROR(FIND(J$13,INDEX(DATOS!BS:BS,MATCH(CHECKLIST!B958,DATOS!B:B,0),1),1),"")="","","X")</f>
        <v/>
      </c>
      <c r="K958" s="18" t="str">
        <f>IF(IFERROR(FIND(K$13,INDEX(DATOS!BS:BS,MATCH(CHECKLIST!B958,DATOS!B:B,0),1),1),"")="","","X")</f>
        <v/>
      </c>
      <c r="L958" s="18" t="str">
        <f>IF(IFERROR(FIND(L$13,INDEX(DATOS!BS:BS,MATCH(CHECKLIST!B958,DATOS!B:B,0),1),1),"")="","","X")</f>
        <v/>
      </c>
      <c r="M958" s="18" t="str">
        <f>IF(IFERROR(FIND(M$13,INDEX(DATOS!BS:BS,MATCH(CHECKLIST!B958,DATOS!B:B,0),1),1),"")="","","X")</f>
        <v/>
      </c>
      <c r="N958" s="50" t="str">
        <f ca="1">IFERROR(IF(INDEX(DATOS!K:K,MATCH(CHECKLIST!B958,DATOS!B:B,0),1)="","X",IF(INDEX(DATOS!K:K,MATCH(CHECKLIST!B958,DATOS!B:B,0),1)&gt;YEAR(TODAY())-1,"","VENCIDA")),"")</f>
        <v/>
      </c>
      <c r="P958" s="18" t="str">
        <f>IF(B958="","",IF(IFERROR(FIND(P$13,INDEX(DATOS!BS:BS,MATCH(CHECKLIST!B958,DATOS!B:B,0),1),1),"")="","","X"))</f>
        <v/>
      </c>
      <c r="Q958" s="18" t="str">
        <f>IF(B958="","",IF(IFERROR(FIND(Q$13,INDEX(DATOS!BS:BS,MATCH(CHECKLIST!B958,DATOS!B:B,0),1),1),"")="","","X"))</f>
        <v/>
      </c>
      <c r="S958">
        <f t="shared" si="49"/>
        <v>0</v>
      </c>
      <c r="U958" t="str">
        <f t="shared" si="47"/>
        <v/>
      </c>
      <c r="V958" t="str">
        <f t="shared" si="48"/>
        <v/>
      </c>
    </row>
    <row r="959" spans="1:22" x14ac:dyDescent="0.25">
      <c r="A959" s="13">
        <v>946</v>
      </c>
      <c r="B959" t="str">
        <f>IFERROR(INDEX(DATOS!B:B,MATCH(CHECKLIST!A959,DATOS!BM:BM,0),1),"")</f>
        <v/>
      </c>
      <c r="C959" t="str">
        <f>IFERROR(INDEX(DATOS!I:I,MATCH(CHECKLIST!A959,DATOS!BM:BM,0),1),"")</f>
        <v/>
      </c>
      <c r="D959" t="str">
        <f>IFERROR(INDEX(DATOS!R:R,MATCH(CHECKLIST!E959,DATOS!F:F,0),1),"")</f>
        <v/>
      </c>
      <c r="E959" s="17" t="str">
        <f>IFERROR(INDEX(DATOS!F:F,MATCH(CHECKLIST!A959,DATOS!BM:BM,0),1),"")</f>
        <v/>
      </c>
      <c r="F959" s="14" t="str">
        <f t="shared" si="46"/>
        <v/>
      </c>
      <c r="G959" s="18" t="str">
        <f>IF(IFERROR(FIND(G$13,INDEX(DATOS!BS:BS,MATCH(CHECKLIST!B959,DATOS!B:B,0),1),1),"")="",IF(IFERROR(FIND("FINADO",INDEX(DATOS!BS:BS,MATCH(CHECKLIST!B959,DATOS!B:B,0),1),1),"")="",IF(IFERROR(FIND("BAJA",INDEX(DATOS!BS:BS,MATCH(CHECKLIST!B959,DATOS!B:B,0),1),1),"")="",IF(IFERROR(FIND("FECHA PEUA",INDEX(DATOS!BS:BS,MATCH(CHECKLIST!B959,DATOS!B:B,0),1),1),"")="",IF(IFERROR(FIND("FIRMA",INDEX(DATOS!BS:BS,MATCH(CHECKLIST!B959,DATOS!B:B,0),1),1),"")="","","FIRMA"),"PEUA"),"BAJA"),"FINADO"),"X")</f>
        <v/>
      </c>
      <c r="H959" s="18" t="str">
        <f>IF(IFERROR(FIND(H$13,INDEX(DATOS!BS:BS,MATCH(CHECKLIST!B959,DATOS!B:B,0),1),1),"")="",IF(IFERROR(FIND("VENCIDA",INDEX(DATOS!AC:AC,MATCH(CHECKLIST!B959,DATOS!B:B,0),1),1),"")="","","VENCIDO"),"X")</f>
        <v/>
      </c>
      <c r="I959" s="18" t="str">
        <f>IF(IFERROR(FIND(I$13,INDEX(DATOS!BS:BS,MATCH(CHECKLIST!B959,DATOS!B:B,0),1),1),"")="","","X")</f>
        <v/>
      </c>
      <c r="J959" s="18" t="str">
        <f>IF(IFERROR(FIND(J$13,INDEX(DATOS!BS:BS,MATCH(CHECKLIST!B959,DATOS!B:B,0),1),1),"")="","","X")</f>
        <v/>
      </c>
      <c r="K959" s="18" t="str">
        <f>IF(IFERROR(FIND(K$13,INDEX(DATOS!BS:BS,MATCH(CHECKLIST!B959,DATOS!B:B,0),1),1),"")="","","X")</f>
        <v/>
      </c>
      <c r="L959" s="18" t="str">
        <f>IF(IFERROR(FIND(L$13,INDEX(DATOS!BS:BS,MATCH(CHECKLIST!B959,DATOS!B:B,0),1),1),"")="","","X")</f>
        <v/>
      </c>
      <c r="M959" s="18" t="str">
        <f>IF(IFERROR(FIND(M$13,INDEX(DATOS!BS:BS,MATCH(CHECKLIST!B959,DATOS!B:B,0),1),1),"")="","","X")</f>
        <v/>
      </c>
      <c r="N959" s="50" t="str">
        <f ca="1">IFERROR(IF(INDEX(DATOS!K:K,MATCH(CHECKLIST!B959,DATOS!B:B,0),1)="","X",IF(INDEX(DATOS!K:K,MATCH(CHECKLIST!B959,DATOS!B:B,0),1)&gt;YEAR(TODAY())-1,"","VENCIDA")),"")</f>
        <v/>
      </c>
      <c r="P959" s="18" t="str">
        <f>IF(B959="","",IF(IFERROR(FIND(P$13,INDEX(DATOS!BS:BS,MATCH(CHECKLIST!B959,DATOS!B:B,0),1),1),"")="","","X"))</f>
        <v/>
      </c>
      <c r="Q959" s="18" t="str">
        <f>IF(B959="","",IF(IFERROR(FIND(Q$13,INDEX(DATOS!BS:BS,MATCH(CHECKLIST!B959,DATOS!B:B,0),1),1),"")="","","X"))</f>
        <v/>
      </c>
      <c r="R959" t="str">
        <f>IF(B959="","",1)</f>
        <v/>
      </c>
      <c r="S959" t="str">
        <f t="shared" si="49"/>
        <v/>
      </c>
      <c r="U959" t="str">
        <f t="shared" si="47"/>
        <v/>
      </c>
      <c r="V959" t="str">
        <f t="shared" si="48"/>
        <v/>
      </c>
    </row>
    <row r="960" spans="1:22" x14ac:dyDescent="0.25">
      <c r="A960" s="13">
        <v>947</v>
      </c>
      <c r="B960" t="str">
        <f>IFERROR(INDEX(DATOS!B:B,MATCH(CHECKLIST!A960,DATOS!BM:BM,0),1),"")</f>
        <v/>
      </c>
      <c r="C960" t="str">
        <f>IFERROR(INDEX(DATOS!I:I,MATCH(CHECKLIST!A960,DATOS!BM:BM,0),1),"")</f>
        <v/>
      </c>
      <c r="D960" t="str">
        <f>IFERROR(INDEX(DATOS!R:R,MATCH(CHECKLIST!E960,DATOS!F:F,0),1),"")</f>
        <v/>
      </c>
      <c r="E960" s="17" t="str">
        <f>IFERROR(INDEX(DATOS!F:F,MATCH(CHECKLIST!A960,DATOS!BM:BM,0),1),"")</f>
        <v/>
      </c>
      <c r="F960" s="14" t="str">
        <f t="shared" si="46"/>
        <v/>
      </c>
      <c r="G960" s="18" t="str">
        <f>IF(IFERROR(FIND(G$13,INDEX(DATOS!BS:BS,MATCH(CHECKLIST!B960,DATOS!B:B,0),1),1),"")="",IF(IFERROR(FIND("FINADO",INDEX(DATOS!BS:BS,MATCH(CHECKLIST!B960,DATOS!B:B,0),1),1),"")="",IF(IFERROR(FIND("BAJA",INDEX(DATOS!BS:BS,MATCH(CHECKLIST!B960,DATOS!B:B,0),1),1),"")="",IF(IFERROR(FIND("FECHA PEUA",INDEX(DATOS!BS:BS,MATCH(CHECKLIST!B960,DATOS!B:B,0),1),1),"")="",IF(IFERROR(FIND("FIRMA",INDEX(DATOS!BS:BS,MATCH(CHECKLIST!B960,DATOS!B:B,0),1),1),"")="","","FIRMA"),"PEUA"),"BAJA"),"FINADO"),"X")</f>
        <v/>
      </c>
      <c r="H960" s="18" t="str">
        <f>IF(IFERROR(FIND(H$13,INDEX(DATOS!BS:BS,MATCH(CHECKLIST!B960,DATOS!B:B,0),1),1),"")="",IF(IFERROR(FIND("VENCIDA",INDEX(DATOS!AC:AC,MATCH(CHECKLIST!B960,DATOS!B:B,0),1),1),"")="","","VENCIDO"),"X")</f>
        <v/>
      </c>
      <c r="I960" s="18" t="str">
        <f>IF(IFERROR(FIND(I$13,INDEX(DATOS!BS:BS,MATCH(CHECKLIST!B960,DATOS!B:B,0),1),1),"")="","","X")</f>
        <v/>
      </c>
      <c r="J960" s="18" t="str">
        <f>IF(IFERROR(FIND(J$13,INDEX(DATOS!BS:BS,MATCH(CHECKLIST!B960,DATOS!B:B,0),1),1),"")="","","X")</f>
        <v/>
      </c>
      <c r="K960" s="18" t="str">
        <f>IF(IFERROR(FIND(K$13,INDEX(DATOS!BS:BS,MATCH(CHECKLIST!B960,DATOS!B:B,0),1),1),"")="","","X")</f>
        <v/>
      </c>
      <c r="L960" s="18" t="str">
        <f>IF(IFERROR(FIND(L$13,INDEX(DATOS!BS:BS,MATCH(CHECKLIST!B960,DATOS!B:B,0),1),1),"")="","","X")</f>
        <v/>
      </c>
      <c r="M960" s="18" t="str">
        <f>IF(IFERROR(FIND(M$13,INDEX(DATOS!BS:BS,MATCH(CHECKLIST!B960,DATOS!B:B,0),1),1),"")="","","X")</f>
        <v/>
      </c>
      <c r="N960" s="50" t="str">
        <f ca="1">IFERROR(IF(INDEX(DATOS!K:K,MATCH(CHECKLIST!B960,DATOS!B:B,0),1)="","X",IF(INDEX(DATOS!K:K,MATCH(CHECKLIST!B960,DATOS!B:B,0),1)&gt;YEAR(TODAY())-1,"","VENCIDA")),"")</f>
        <v/>
      </c>
      <c r="P960" s="18" t="str">
        <f>IF(B960="","",IF(IFERROR(FIND(P$13,INDEX(DATOS!BS:BS,MATCH(CHECKLIST!B960,DATOS!B:B,0),1),1),"")="","","X"))</f>
        <v/>
      </c>
      <c r="Q960" s="18" t="str">
        <f>IF(B960="","",IF(IFERROR(FIND(Q$13,INDEX(DATOS!BS:BS,MATCH(CHECKLIST!B960,DATOS!B:B,0),1),1),"")="","","X"))</f>
        <v/>
      </c>
      <c r="S960">
        <f t="shared" si="49"/>
        <v>0</v>
      </c>
      <c r="U960" t="str">
        <f t="shared" si="47"/>
        <v/>
      </c>
      <c r="V960" t="str">
        <f t="shared" si="48"/>
        <v/>
      </c>
    </row>
    <row r="961" spans="1:22" x14ac:dyDescent="0.25">
      <c r="A961" s="13">
        <v>948</v>
      </c>
      <c r="B961" t="str">
        <f>IFERROR(INDEX(DATOS!B:B,MATCH(CHECKLIST!A961,DATOS!BM:BM,0),1),"")</f>
        <v/>
      </c>
      <c r="C961" t="str">
        <f>IFERROR(INDEX(DATOS!I:I,MATCH(CHECKLIST!A961,DATOS!BM:BM,0),1),"")</f>
        <v/>
      </c>
      <c r="D961" t="str">
        <f>IFERROR(INDEX(DATOS!R:R,MATCH(CHECKLIST!E961,DATOS!F:F,0),1),"")</f>
        <v/>
      </c>
      <c r="E961" s="17" t="str">
        <f>IFERROR(INDEX(DATOS!F:F,MATCH(CHECKLIST!A961,DATOS!BM:BM,0),1),"")</f>
        <v/>
      </c>
      <c r="F961" s="14" t="str">
        <f t="shared" si="46"/>
        <v/>
      </c>
      <c r="G961" s="18" t="str">
        <f>IF(IFERROR(FIND(G$13,INDEX(DATOS!BS:BS,MATCH(CHECKLIST!B961,DATOS!B:B,0),1),1),"")="",IF(IFERROR(FIND("FINADO",INDEX(DATOS!BS:BS,MATCH(CHECKLIST!B961,DATOS!B:B,0),1),1),"")="",IF(IFERROR(FIND("BAJA",INDEX(DATOS!BS:BS,MATCH(CHECKLIST!B961,DATOS!B:B,0),1),1),"")="",IF(IFERROR(FIND("FECHA PEUA",INDEX(DATOS!BS:BS,MATCH(CHECKLIST!B961,DATOS!B:B,0),1),1),"")="",IF(IFERROR(FIND("FIRMA",INDEX(DATOS!BS:BS,MATCH(CHECKLIST!B961,DATOS!B:B,0),1),1),"")="","","FIRMA"),"PEUA"),"BAJA"),"FINADO"),"X")</f>
        <v/>
      </c>
      <c r="H961" s="18" t="str">
        <f>IF(IFERROR(FIND(H$13,INDEX(DATOS!BS:BS,MATCH(CHECKLIST!B961,DATOS!B:B,0),1),1),"")="",IF(IFERROR(FIND("VENCIDA",INDEX(DATOS!AC:AC,MATCH(CHECKLIST!B961,DATOS!B:B,0),1),1),"")="","","VENCIDO"),"X")</f>
        <v/>
      </c>
      <c r="I961" s="18" t="str">
        <f>IF(IFERROR(FIND(I$13,INDEX(DATOS!BS:BS,MATCH(CHECKLIST!B961,DATOS!B:B,0),1),1),"")="","","X")</f>
        <v/>
      </c>
      <c r="J961" s="18" t="str">
        <f>IF(IFERROR(FIND(J$13,INDEX(DATOS!BS:BS,MATCH(CHECKLIST!B961,DATOS!B:B,0),1),1),"")="","","X")</f>
        <v/>
      </c>
      <c r="K961" s="18" t="str">
        <f>IF(IFERROR(FIND(K$13,INDEX(DATOS!BS:BS,MATCH(CHECKLIST!B961,DATOS!B:B,0),1),1),"")="","","X")</f>
        <v/>
      </c>
      <c r="L961" s="18" t="str">
        <f>IF(IFERROR(FIND(L$13,INDEX(DATOS!BS:BS,MATCH(CHECKLIST!B961,DATOS!B:B,0),1),1),"")="","","X")</f>
        <v/>
      </c>
      <c r="M961" s="18" t="str">
        <f>IF(IFERROR(FIND(M$13,INDEX(DATOS!BS:BS,MATCH(CHECKLIST!B961,DATOS!B:B,0),1),1),"")="","","X")</f>
        <v/>
      </c>
      <c r="N961" s="50" t="str">
        <f ca="1">IFERROR(IF(INDEX(DATOS!K:K,MATCH(CHECKLIST!B961,DATOS!B:B,0),1)="","X",IF(INDEX(DATOS!K:K,MATCH(CHECKLIST!B961,DATOS!B:B,0),1)&gt;YEAR(TODAY())-1,"","VENCIDA")),"")</f>
        <v/>
      </c>
      <c r="P961" s="18" t="str">
        <f>IF(B961="","",IF(IFERROR(FIND(P$13,INDEX(DATOS!BS:BS,MATCH(CHECKLIST!B961,DATOS!B:B,0),1),1),"")="","","X"))</f>
        <v/>
      </c>
      <c r="Q961" s="18" t="str">
        <f>IF(B961="","",IF(IFERROR(FIND(Q$13,INDEX(DATOS!BS:BS,MATCH(CHECKLIST!B961,DATOS!B:B,0),1),1),"")="","","X"))</f>
        <v/>
      </c>
      <c r="R961" t="str">
        <f>IF(B961="","",1)</f>
        <v/>
      </c>
      <c r="S961" t="str">
        <f t="shared" si="49"/>
        <v/>
      </c>
      <c r="U961" t="str">
        <f t="shared" si="47"/>
        <v/>
      </c>
      <c r="V961" t="str">
        <f t="shared" si="48"/>
        <v/>
      </c>
    </row>
    <row r="962" spans="1:22" x14ac:dyDescent="0.25">
      <c r="A962" s="13">
        <v>949</v>
      </c>
      <c r="B962" t="str">
        <f>IFERROR(INDEX(DATOS!B:B,MATCH(CHECKLIST!A962,DATOS!BM:BM,0),1),"")</f>
        <v/>
      </c>
      <c r="C962" t="str">
        <f>IFERROR(INDEX(DATOS!I:I,MATCH(CHECKLIST!A962,DATOS!BM:BM,0),1),"")</f>
        <v/>
      </c>
      <c r="D962" t="str">
        <f>IFERROR(INDEX(DATOS!R:R,MATCH(CHECKLIST!E962,DATOS!F:F,0),1),"")</f>
        <v/>
      </c>
      <c r="E962" s="17" t="str">
        <f>IFERROR(INDEX(DATOS!F:F,MATCH(CHECKLIST!A962,DATOS!BM:BM,0),1),"")</f>
        <v/>
      </c>
      <c r="F962" s="14" t="str">
        <f t="shared" si="46"/>
        <v/>
      </c>
      <c r="G962" s="18" t="str">
        <f>IF(IFERROR(FIND(G$13,INDEX(DATOS!BS:BS,MATCH(CHECKLIST!B962,DATOS!B:B,0),1),1),"")="",IF(IFERROR(FIND("FINADO",INDEX(DATOS!BS:BS,MATCH(CHECKLIST!B962,DATOS!B:B,0),1),1),"")="",IF(IFERROR(FIND("BAJA",INDEX(DATOS!BS:BS,MATCH(CHECKLIST!B962,DATOS!B:B,0),1),1),"")="",IF(IFERROR(FIND("FECHA PEUA",INDEX(DATOS!BS:BS,MATCH(CHECKLIST!B962,DATOS!B:B,0),1),1),"")="",IF(IFERROR(FIND("FIRMA",INDEX(DATOS!BS:BS,MATCH(CHECKLIST!B962,DATOS!B:B,0),1),1),"")="","","FIRMA"),"PEUA"),"BAJA"),"FINADO"),"X")</f>
        <v/>
      </c>
      <c r="H962" s="18" t="str">
        <f>IF(IFERROR(FIND(H$13,INDEX(DATOS!BS:BS,MATCH(CHECKLIST!B962,DATOS!B:B,0),1),1),"")="",IF(IFERROR(FIND("VENCIDA",INDEX(DATOS!AC:AC,MATCH(CHECKLIST!B962,DATOS!B:B,0),1),1),"")="","","VENCIDO"),"X")</f>
        <v/>
      </c>
      <c r="I962" s="18" t="str">
        <f>IF(IFERROR(FIND(I$13,INDEX(DATOS!BS:BS,MATCH(CHECKLIST!B962,DATOS!B:B,0),1),1),"")="","","X")</f>
        <v/>
      </c>
      <c r="J962" s="18" t="str">
        <f>IF(IFERROR(FIND(J$13,INDEX(DATOS!BS:BS,MATCH(CHECKLIST!B962,DATOS!B:B,0),1),1),"")="","","X")</f>
        <v/>
      </c>
      <c r="K962" s="18" t="str">
        <f>IF(IFERROR(FIND(K$13,INDEX(DATOS!BS:BS,MATCH(CHECKLIST!B962,DATOS!B:B,0),1),1),"")="","","X")</f>
        <v/>
      </c>
      <c r="L962" s="18" t="str">
        <f>IF(IFERROR(FIND(L$13,INDEX(DATOS!BS:BS,MATCH(CHECKLIST!B962,DATOS!B:B,0),1),1),"")="","","X")</f>
        <v/>
      </c>
      <c r="M962" s="18" t="str">
        <f>IF(IFERROR(FIND(M$13,INDEX(DATOS!BS:BS,MATCH(CHECKLIST!B962,DATOS!B:B,0),1),1),"")="","","X")</f>
        <v/>
      </c>
      <c r="N962" s="50" t="str">
        <f ca="1">IFERROR(IF(INDEX(DATOS!K:K,MATCH(CHECKLIST!B962,DATOS!B:B,0),1)="","X",IF(INDEX(DATOS!K:K,MATCH(CHECKLIST!B962,DATOS!B:B,0),1)&gt;YEAR(TODAY())-1,"","VENCIDA")),"")</f>
        <v/>
      </c>
      <c r="P962" s="18" t="str">
        <f>IF(B962="","",IF(IFERROR(FIND(P$13,INDEX(DATOS!BS:BS,MATCH(CHECKLIST!B962,DATOS!B:B,0),1),1),"")="","","X"))</f>
        <v/>
      </c>
      <c r="Q962" s="18" t="str">
        <f>IF(B962="","",IF(IFERROR(FIND(Q$13,INDEX(DATOS!BS:BS,MATCH(CHECKLIST!B962,DATOS!B:B,0),1),1),"")="","","X"))</f>
        <v/>
      </c>
      <c r="S962">
        <f t="shared" si="49"/>
        <v>0</v>
      </c>
      <c r="U962" t="str">
        <f t="shared" si="47"/>
        <v/>
      </c>
      <c r="V962" t="str">
        <f t="shared" si="48"/>
        <v/>
      </c>
    </row>
    <row r="963" spans="1:22" x14ac:dyDescent="0.25">
      <c r="A963" s="13">
        <v>950</v>
      </c>
      <c r="B963" t="str">
        <f>IFERROR(INDEX(DATOS!B:B,MATCH(CHECKLIST!A963,DATOS!BM:BM,0),1),"")</f>
        <v/>
      </c>
      <c r="C963" t="str">
        <f>IFERROR(INDEX(DATOS!I:I,MATCH(CHECKLIST!A963,DATOS!BM:BM,0),1),"")</f>
        <v/>
      </c>
      <c r="D963" t="str">
        <f>IFERROR(INDEX(DATOS!R:R,MATCH(CHECKLIST!E963,DATOS!F:F,0),1),"")</f>
        <v/>
      </c>
      <c r="E963" s="17" t="str">
        <f>IFERROR(INDEX(DATOS!F:F,MATCH(CHECKLIST!A963,DATOS!BM:BM,0),1),"")</f>
        <v/>
      </c>
      <c r="F963" s="14" t="str">
        <f t="shared" si="46"/>
        <v/>
      </c>
      <c r="G963" s="18" t="str">
        <f>IF(IFERROR(FIND(G$13,INDEX(DATOS!BS:BS,MATCH(CHECKLIST!B963,DATOS!B:B,0),1),1),"")="",IF(IFERROR(FIND("FINADO",INDEX(DATOS!BS:BS,MATCH(CHECKLIST!B963,DATOS!B:B,0),1),1),"")="",IF(IFERROR(FIND("BAJA",INDEX(DATOS!BS:BS,MATCH(CHECKLIST!B963,DATOS!B:B,0),1),1),"")="",IF(IFERROR(FIND("FECHA PEUA",INDEX(DATOS!BS:BS,MATCH(CHECKLIST!B963,DATOS!B:B,0),1),1),"")="",IF(IFERROR(FIND("FIRMA",INDEX(DATOS!BS:BS,MATCH(CHECKLIST!B963,DATOS!B:B,0),1),1),"")="","","FIRMA"),"PEUA"),"BAJA"),"FINADO"),"X")</f>
        <v/>
      </c>
      <c r="H963" s="18" t="str">
        <f>IF(IFERROR(FIND(H$13,INDEX(DATOS!BS:BS,MATCH(CHECKLIST!B963,DATOS!B:B,0),1),1),"")="",IF(IFERROR(FIND("VENCIDA",INDEX(DATOS!AC:AC,MATCH(CHECKLIST!B963,DATOS!B:B,0),1),1),"")="","","VENCIDO"),"X")</f>
        <v/>
      </c>
      <c r="I963" s="18" t="str">
        <f>IF(IFERROR(FIND(I$13,INDEX(DATOS!BS:BS,MATCH(CHECKLIST!B963,DATOS!B:B,0),1),1),"")="","","X")</f>
        <v/>
      </c>
      <c r="J963" s="18" t="str">
        <f>IF(IFERROR(FIND(J$13,INDEX(DATOS!BS:BS,MATCH(CHECKLIST!B963,DATOS!B:B,0),1),1),"")="","","X")</f>
        <v/>
      </c>
      <c r="K963" s="18" t="str">
        <f>IF(IFERROR(FIND(K$13,INDEX(DATOS!BS:BS,MATCH(CHECKLIST!B963,DATOS!B:B,0),1),1),"")="","","X")</f>
        <v/>
      </c>
      <c r="L963" s="18" t="str">
        <f>IF(IFERROR(FIND(L$13,INDEX(DATOS!BS:BS,MATCH(CHECKLIST!B963,DATOS!B:B,0),1),1),"")="","","X")</f>
        <v/>
      </c>
      <c r="M963" s="18" t="str">
        <f>IF(IFERROR(FIND(M$13,INDEX(DATOS!BS:BS,MATCH(CHECKLIST!B963,DATOS!B:B,0),1),1),"")="","","X")</f>
        <v/>
      </c>
      <c r="N963" s="50" t="str">
        <f ca="1">IFERROR(IF(INDEX(DATOS!K:K,MATCH(CHECKLIST!B963,DATOS!B:B,0),1)="","X",IF(INDEX(DATOS!K:K,MATCH(CHECKLIST!B963,DATOS!B:B,0),1)&gt;YEAR(TODAY())-1,"","VENCIDA")),"")</f>
        <v/>
      </c>
      <c r="P963" s="18" t="str">
        <f>IF(B963="","",IF(IFERROR(FIND(P$13,INDEX(DATOS!BS:BS,MATCH(CHECKLIST!B963,DATOS!B:B,0),1),1),"")="","","X"))</f>
        <v/>
      </c>
      <c r="Q963" s="18" t="str">
        <f>IF(B963="","",IF(IFERROR(FIND(Q$13,INDEX(DATOS!BS:BS,MATCH(CHECKLIST!B963,DATOS!B:B,0),1),1),"")="","","X"))</f>
        <v/>
      </c>
      <c r="R963" t="str">
        <f>IF(B963="","",1)</f>
        <v/>
      </c>
      <c r="S963" t="str">
        <f t="shared" si="49"/>
        <v/>
      </c>
      <c r="U963" t="str">
        <f t="shared" si="47"/>
        <v/>
      </c>
      <c r="V963" t="str">
        <f t="shared" si="48"/>
        <v/>
      </c>
    </row>
    <row r="964" spans="1:22" x14ac:dyDescent="0.25">
      <c r="A964" s="13">
        <v>951</v>
      </c>
      <c r="B964" t="str">
        <f>IFERROR(INDEX(DATOS!B:B,MATCH(CHECKLIST!A964,DATOS!BM:BM,0),1),"")</f>
        <v/>
      </c>
      <c r="C964" t="str">
        <f>IFERROR(INDEX(DATOS!I:I,MATCH(CHECKLIST!A964,DATOS!BM:BM,0),1),"")</f>
        <v/>
      </c>
      <c r="D964" t="str">
        <f>IFERROR(INDEX(DATOS!R:R,MATCH(CHECKLIST!E964,DATOS!F:F,0),1),"")</f>
        <v/>
      </c>
      <c r="E964" s="17" t="str">
        <f>IFERROR(INDEX(DATOS!F:F,MATCH(CHECKLIST!A964,DATOS!BM:BM,0),1),"")</f>
        <v/>
      </c>
      <c r="F964" s="14" t="str">
        <f t="shared" si="46"/>
        <v/>
      </c>
      <c r="G964" s="18" t="str">
        <f>IF(IFERROR(FIND(G$13,INDEX(DATOS!BS:BS,MATCH(CHECKLIST!B964,DATOS!B:B,0),1),1),"")="",IF(IFERROR(FIND("FINADO",INDEX(DATOS!BS:BS,MATCH(CHECKLIST!B964,DATOS!B:B,0),1),1),"")="",IF(IFERROR(FIND("BAJA",INDEX(DATOS!BS:BS,MATCH(CHECKLIST!B964,DATOS!B:B,0),1),1),"")="",IF(IFERROR(FIND("FECHA PEUA",INDEX(DATOS!BS:BS,MATCH(CHECKLIST!B964,DATOS!B:B,0),1),1),"")="",IF(IFERROR(FIND("FIRMA",INDEX(DATOS!BS:BS,MATCH(CHECKLIST!B964,DATOS!B:B,0),1),1),"")="","","FIRMA"),"PEUA"),"BAJA"),"FINADO"),"X")</f>
        <v/>
      </c>
      <c r="H964" s="18" t="str">
        <f>IF(IFERROR(FIND(H$13,INDEX(DATOS!BS:BS,MATCH(CHECKLIST!B964,DATOS!B:B,0),1),1),"")="",IF(IFERROR(FIND("VENCIDA",INDEX(DATOS!AC:AC,MATCH(CHECKLIST!B964,DATOS!B:B,0),1),1),"")="","","VENCIDO"),"X")</f>
        <v/>
      </c>
      <c r="I964" s="18" t="str">
        <f>IF(IFERROR(FIND(I$13,INDEX(DATOS!BS:BS,MATCH(CHECKLIST!B964,DATOS!B:B,0),1),1),"")="","","X")</f>
        <v/>
      </c>
      <c r="J964" s="18" t="str">
        <f>IF(IFERROR(FIND(J$13,INDEX(DATOS!BS:BS,MATCH(CHECKLIST!B964,DATOS!B:B,0),1),1),"")="","","X")</f>
        <v/>
      </c>
      <c r="K964" s="18" t="str">
        <f>IF(IFERROR(FIND(K$13,INDEX(DATOS!BS:BS,MATCH(CHECKLIST!B964,DATOS!B:B,0),1),1),"")="","","X")</f>
        <v/>
      </c>
      <c r="L964" s="18" t="str">
        <f>IF(IFERROR(FIND(L$13,INDEX(DATOS!BS:BS,MATCH(CHECKLIST!B964,DATOS!B:B,0),1),1),"")="","","X")</f>
        <v/>
      </c>
      <c r="M964" s="18" t="str">
        <f>IF(IFERROR(FIND(M$13,INDEX(DATOS!BS:BS,MATCH(CHECKLIST!B964,DATOS!B:B,0),1),1),"")="","","X")</f>
        <v/>
      </c>
      <c r="N964" s="50" t="str">
        <f ca="1">IFERROR(IF(INDEX(DATOS!K:K,MATCH(CHECKLIST!B964,DATOS!B:B,0),1)="","X",IF(INDEX(DATOS!K:K,MATCH(CHECKLIST!B964,DATOS!B:B,0),1)&gt;YEAR(TODAY())-1,"","VENCIDA")),"")</f>
        <v/>
      </c>
      <c r="P964" s="18" t="str">
        <f>IF(B964="","",IF(IFERROR(FIND(P$13,INDEX(DATOS!BS:BS,MATCH(CHECKLIST!B964,DATOS!B:B,0),1),1),"")="","","X"))</f>
        <v/>
      </c>
      <c r="Q964" s="18" t="str">
        <f>IF(B964="","",IF(IFERROR(FIND(Q$13,INDEX(DATOS!BS:BS,MATCH(CHECKLIST!B964,DATOS!B:B,0),1),1),"")="","","X"))</f>
        <v/>
      </c>
      <c r="S964">
        <f t="shared" si="49"/>
        <v>0</v>
      </c>
      <c r="U964" t="str">
        <f t="shared" si="47"/>
        <v/>
      </c>
      <c r="V964" t="str">
        <f t="shared" si="48"/>
        <v/>
      </c>
    </row>
    <row r="965" spans="1:22" x14ac:dyDescent="0.25">
      <c r="A965" s="13">
        <v>952</v>
      </c>
      <c r="B965" t="str">
        <f>IFERROR(INDEX(DATOS!B:B,MATCH(CHECKLIST!A965,DATOS!BM:BM,0),1),"")</f>
        <v/>
      </c>
      <c r="C965" t="str">
        <f>IFERROR(INDEX(DATOS!I:I,MATCH(CHECKLIST!A965,DATOS!BM:BM,0),1),"")</f>
        <v/>
      </c>
      <c r="D965" t="str">
        <f>IFERROR(INDEX(DATOS!R:R,MATCH(CHECKLIST!E965,DATOS!F:F,0),1),"")</f>
        <v/>
      </c>
      <c r="E965" s="17" t="str">
        <f>IFERROR(INDEX(DATOS!F:F,MATCH(CHECKLIST!A965,DATOS!BM:BM,0),1),"")</f>
        <v/>
      </c>
      <c r="F965" s="14" t="str">
        <f t="shared" si="46"/>
        <v/>
      </c>
      <c r="G965" s="18" t="str">
        <f>IF(IFERROR(FIND(G$13,INDEX(DATOS!BS:BS,MATCH(CHECKLIST!B965,DATOS!B:B,0),1),1),"")="",IF(IFERROR(FIND("FINADO",INDEX(DATOS!BS:BS,MATCH(CHECKLIST!B965,DATOS!B:B,0),1),1),"")="",IF(IFERROR(FIND("BAJA",INDEX(DATOS!BS:BS,MATCH(CHECKLIST!B965,DATOS!B:B,0),1),1),"")="",IF(IFERROR(FIND("FECHA PEUA",INDEX(DATOS!BS:BS,MATCH(CHECKLIST!B965,DATOS!B:B,0),1),1),"")="",IF(IFERROR(FIND("FIRMA",INDEX(DATOS!BS:BS,MATCH(CHECKLIST!B965,DATOS!B:B,0),1),1),"")="","","FIRMA"),"PEUA"),"BAJA"),"FINADO"),"X")</f>
        <v/>
      </c>
      <c r="H965" s="18" t="str">
        <f>IF(IFERROR(FIND(H$13,INDEX(DATOS!BS:BS,MATCH(CHECKLIST!B965,DATOS!B:B,0),1),1),"")="",IF(IFERROR(FIND("VENCIDA",INDEX(DATOS!AC:AC,MATCH(CHECKLIST!B965,DATOS!B:B,0),1),1),"")="","","VENCIDO"),"X")</f>
        <v/>
      </c>
      <c r="I965" s="18" t="str">
        <f>IF(IFERROR(FIND(I$13,INDEX(DATOS!BS:BS,MATCH(CHECKLIST!B965,DATOS!B:B,0),1),1),"")="","","X")</f>
        <v/>
      </c>
      <c r="J965" s="18" t="str">
        <f>IF(IFERROR(FIND(J$13,INDEX(DATOS!BS:BS,MATCH(CHECKLIST!B965,DATOS!B:B,0),1),1),"")="","","X")</f>
        <v/>
      </c>
      <c r="K965" s="18" t="str">
        <f>IF(IFERROR(FIND(K$13,INDEX(DATOS!BS:BS,MATCH(CHECKLIST!B965,DATOS!B:B,0),1),1),"")="","","X")</f>
        <v/>
      </c>
      <c r="L965" s="18" t="str">
        <f>IF(IFERROR(FIND(L$13,INDEX(DATOS!BS:BS,MATCH(CHECKLIST!B965,DATOS!B:B,0),1),1),"")="","","X")</f>
        <v/>
      </c>
      <c r="M965" s="18" t="str">
        <f>IF(IFERROR(FIND(M$13,INDEX(DATOS!BS:BS,MATCH(CHECKLIST!B965,DATOS!B:B,0),1),1),"")="","","X")</f>
        <v/>
      </c>
      <c r="N965" s="50" t="str">
        <f ca="1">IFERROR(IF(INDEX(DATOS!K:K,MATCH(CHECKLIST!B965,DATOS!B:B,0),1)="","X",IF(INDEX(DATOS!K:K,MATCH(CHECKLIST!B965,DATOS!B:B,0),1)&gt;YEAR(TODAY())-1,"","VENCIDA")),"")</f>
        <v/>
      </c>
      <c r="P965" s="18" t="str">
        <f>IF(B965="","",IF(IFERROR(FIND(P$13,INDEX(DATOS!BS:BS,MATCH(CHECKLIST!B965,DATOS!B:B,0),1),1),"")="","","X"))</f>
        <v/>
      </c>
      <c r="Q965" s="18" t="str">
        <f>IF(B965="","",IF(IFERROR(FIND(Q$13,INDEX(DATOS!BS:BS,MATCH(CHECKLIST!B965,DATOS!B:B,0),1),1),"")="","","X"))</f>
        <v/>
      </c>
      <c r="R965" t="str">
        <f>IF(B965="","",1)</f>
        <v/>
      </c>
      <c r="S965" t="str">
        <f t="shared" si="49"/>
        <v/>
      </c>
      <c r="U965" t="str">
        <f t="shared" si="47"/>
        <v/>
      </c>
      <c r="V965" t="str">
        <f t="shared" si="48"/>
        <v/>
      </c>
    </row>
    <row r="966" spans="1:22" x14ac:dyDescent="0.25">
      <c r="A966" s="13">
        <v>953</v>
      </c>
      <c r="B966" t="str">
        <f>IFERROR(INDEX(DATOS!B:B,MATCH(CHECKLIST!A966,DATOS!BM:BM,0),1),"")</f>
        <v/>
      </c>
      <c r="C966" t="str">
        <f>IFERROR(INDEX(DATOS!I:I,MATCH(CHECKLIST!A966,DATOS!BM:BM,0),1),"")</f>
        <v/>
      </c>
      <c r="D966" t="str">
        <f>IFERROR(INDEX(DATOS!R:R,MATCH(CHECKLIST!E966,DATOS!F:F,0),1),"")</f>
        <v/>
      </c>
      <c r="E966" s="17" t="str">
        <f>IFERROR(INDEX(DATOS!F:F,MATCH(CHECKLIST!A966,DATOS!BM:BM,0),1),"")</f>
        <v/>
      </c>
      <c r="F966" s="14" t="str">
        <f t="shared" si="46"/>
        <v/>
      </c>
      <c r="G966" s="18" t="str">
        <f>IF(IFERROR(FIND(G$13,INDEX(DATOS!BS:BS,MATCH(CHECKLIST!B966,DATOS!B:B,0),1),1),"")="",IF(IFERROR(FIND("FINADO",INDEX(DATOS!BS:BS,MATCH(CHECKLIST!B966,DATOS!B:B,0),1),1),"")="",IF(IFERROR(FIND("BAJA",INDEX(DATOS!BS:BS,MATCH(CHECKLIST!B966,DATOS!B:B,0),1),1),"")="",IF(IFERROR(FIND("FECHA PEUA",INDEX(DATOS!BS:BS,MATCH(CHECKLIST!B966,DATOS!B:B,0),1),1),"")="",IF(IFERROR(FIND("FIRMA",INDEX(DATOS!BS:BS,MATCH(CHECKLIST!B966,DATOS!B:B,0),1),1),"")="","","FIRMA"),"PEUA"),"BAJA"),"FINADO"),"X")</f>
        <v/>
      </c>
      <c r="H966" s="18" t="str">
        <f>IF(IFERROR(FIND(H$13,INDEX(DATOS!BS:BS,MATCH(CHECKLIST!B966,DATOS!B:B,0),1),1),"")="",IF(IFERROR(FIND("VENCIDA",INDEX(DATOS!AC:AC,MATCH(CHECKLIST!B966,DATOS!B:B,0),1),1),"")="","","VENCIDO"),"X")</f>
        <v/>
      </c>
      <c r="I966" s="18" t="str">
        <f>IF(IFERROR(FIND(I$13,INDEX(DATOS!BS:BS,MATCH(CHECKLIST!B966,DATOS!B:B,0),1),1),"")="","","X")</f>
        <v/>
      </c>
      <c r="J966" s="18" t="str">
        <f>IF(IFERROR(FIND(J$13,INDEX(DATOS!BS:BS,MATCH(CHECKLIST!B966,DATOS!B:B,0),1),1),"")="","","X")</f>
        <v/>
      </c>
      <c r="K966" s="18" t="str">
        <f>IF(IFERROR(FIND(K$13,INDEX(DATOS!BS:BS,MATCH(CHECKLIST!B966,DATOS!B:B,0),1),1),"")="","","X")</f>
        <v/>
      </c>
      <c r="L966" s="18" t="str">
        <f>IF(IFERROR(FIND(L$13,INDEX(DATOS!BS:BS,MATCH(CHECKLIST!B966,DATOS!B:B,0),1),1),"")="","","X")</f>
        <v/>
      </c>
      <c r="M966" s="18" t="str">
        <f>IF(IFERROR(FIND(M$13,INDEX(DATOS!BS:BS,MATCH(CHECKLIST!B966,DATOS!B:B,0),1),1),"")="","","X")</f>
        <v/>
      </c>
      <c r="N966" s="50" t="str">
        <f ca="1">IFERROR(IF(INDEX(DATOS!K:K,MATCH(CHECKLIST!B966,DATOS!B:B,0),1)="","X",IF(INDEX(DATOS!K:K,MATCH(CHECKLIST!B966,DATOS!B:B,0),1)&gt;YEAR(TODAY())-1,"","VENCIDA")),"")</f>
        <v/>
      </c>
      <c r="P966" s="18" t="str">
        <f>IF(B966="","",IF(IFERROR(FIND(P$13,INDEX(DATOS!BS:BS,MATCH(CHECKLIST!B966,DATOS!B:B,0),1),1),"")="","","X"))</f>
        <v/>
      </c>
      <c r="Q966" s="18" t="str">
        <f>IF(B966="","",IF(IFERROR(FIND(Q$13,INDEX(DATOS!BS:BS,MATCH(CHECKLIST!B966,DATOS!B:B,0),1),1),"")="","","X"))</f>
        <v/>
      </c>
      <c r="S966">
        <f t="shared" si="49"/>
        <v>0</v>
      </c>
      <c r="U966" t="str">
        <f t="shared" si="47"/>
        <v/>
      </c>
      <c r="V966" t="str">
        <f t="shared" si="48"/>
        <v/>
      </c>
    </row>
    <row r="967" spans="1:22" x14ac:dyDescent="0.25">
      <c r="A967" s="13">
        <v>954</v>
      </c>
      <c r="B967" t="str">
        <f>IFERROR(INDEX(DATOS!B:B,MATCH(CHECKLIST!A967,DATOS!BM:BM,0),1),"")</f>
        <v/>
      </c>
      <c r="C967" t="str">
        <f>IFERROR(INDEX(DATOS!I:I,MATCH(CHECKLIST!A967,DATOS!BM:BM,0),1),"")</f>
        <v/>
      </c>
      <c r="D967" t="str">
        <f>IFERROR(INDEX(DATOS!R:R,MATCH(CHECKLIST!E967,DATOS!F:F,0),1),"")</f>
        <v/>
      </c>
      <c r="E967" s="17" t="str">
        <f>IFERROR(INDEX(DATOS!F:F,MATCH(CHECKLIST!A967,DATOS!BM:BM,0),1),"")</f>
        <v/>
      </c>
      <c r="F967" s="14" t="str">
        <f t="shared" si="46"/>
        <v/>
      </c>
      <c r="G967" s="18" t="str">
        <f>IF(IFERROR(FIND(G$13,INDEX(DATOS!BS:BS,MATCH(CHECKLIST!B967,DATOS!B:B,0),1),1),"")="",IF(IFERROR(FIND("FINADO",INDEX(DATOS!BS:BS,MATCH(CHECKLIST!B967,DATOS!B:B,0),1),1),"")="",IF(IFERROR(FIND("BAJA",INDEX(DATOS!BS:BS,MATCH(CHECKLIST!B967,DATOS!B:B,0),1),1),"")="",IF(IFERROR(FIND("FECHA PEUA",INDEX(DATOS!BS:BS,MATCH(CHECKLIST!B967,DATOS!B:B,0),1),1),"")="",IF(IFERROR(FIND("FIRMA",INDEX(DATOS!BS:BS,MATCH(CHECKLIST!B967,DATOS!B:B,0),1),1),"")="","","FIRMA"),"PEUA"),"BAJA"),"FINADO"),"X")</f>
        <v/>
      </c>
      <c r="H967" s="18" t="str">
        <f>IF(IFERROR(FIND(H$13,INDEX(DATOS!BS:BS,MATCH(CHECKLIST!B967,DATOS!B:B,0),1),1),"")="",IF(IFERROR(FIND("VENCIDA",INDEX(DATOS!AC:AC,MATCH(CHECKLIST!B967,DATOS!B:B,0),1),1),"")="","","VENCIDO"),"X")</f>
        <v/>
      </c>
      <c r="I967" s="18" t="str">
        <f>IF(IFERROR(FIND(I$13,INDEX(DATOS!BS:BS,MATCH(CHECKLIST!B967,DATOS!B:B,0),1),1),"")="","","X")</f>
        <v/>
      </c>
      <c r="J967" s="18" t="str">
        <f>IF(IFERROR(FIND(J$13,INDEX(DATOS!BS:BS,MATCH(CHECKLIST!B967,DATOS!B:B,0),1),1),"")="","","X")</f>
        <v/>
      </c>
      <c r="K967" s="18" t="str">
        <f>IF(IFERROR(FIND(K$13,INDEX(DATOS!BS:BS,MATCH(CHECKLIST!B967,DATOS!B:B,0),1),1),"")="","","X")</f>
        <v/>
      </c>
      <c r="L967" s="18" t="str">
        <f>IF(IFERROR(FIND(L$13,INDEX(DATOS!BS:BS,MATCH(CHECKLIST!B967,DATOS!B:B,0),1),1),"")="","","X")</f>
        <v/>
      </c>
      <c r="M967" s="18" t="str">
        <f>IF(IFERROR(FIND(M$13,INDEX(DATOS!BS:BS,MATCH(CHECKLIST!B967,DATOS!B:B,0),1),1),"")="","","X")</f>
        <v/>
      </c>
      <c r="N967" s="50" t="str">
        <f ca="1">IFERROR(IF(INDEX(DATOS!K:K,MATCH(CHECKLIST!B967,DATOS!B:B,0),1)="","X",IF(INDEX(DATOS!K:K,MATCH(CHECKLIST!B967,DATOS!B:B,0),1)&gt;YEAR(TODAY())-1,"","VENCIDA")),"")</f>
        <v/>
      </c>
      <c r="P967" s="18" t="str">
        <f>IF(B967="","",IF(IFERROR(FIND(P$13,INDEX(DATOS!BS:BS,MATCH(CHECKLIST!B967,DATOS!B:B,0),1),1),"")="","","X"))</f>
        <v/>
      </c>
      <c r="Q967" s="18" t="str">
        <f>IF(B967="","",IF(IFERROR(FIND(Q$13,INDEX(DATOS!BS:BS,MATCH(CHECKLIST!B967,DATOS!B:B,0),1),1),"")="","","X"))</f>
        <v/>
      </c>
      <c r="R967" t="str">
        <f>IF(B967="","",1)</f>
        <v/>
      </c>
      <c r="S967" t="str">
        <f t="shared" si="49"/>
        <v/>
      </c>
      <c r="U967" t="str">
        <f t="shared" si="47"/>
        <v/>
      </c>
      <c r="V967" t="str">
        <f t="shared" si="48"/>
        <v/>
      </c>
    </row>
    <row r="968" spans="1:22" x14ac:dyDescent="0.25">
      <c r="A968" s="13">
        <v>955</v>
      </c>
      <c r="B968" t="str">
        <f>IFERROR(INDEX(DATOS!B:B,MATCH(CHECKLIST!A968,DATOS!BM:BM,0),1),"")</f>
        <v/>
      </c>
      <c r="C968" t="str">
        <f>IFERROR(INDEX(DATOS!I:I,MATCH(CHECKLIST!A968,DATOS!BM:BM,0),1),"")</f>
        <v/>
      </c>
      <c r="D968" t="str">
        <f>IFERROR(INDEX(DATOS!R:R,MATCH(CHECKLIST!E968,DATOS!F:F,0),1),"")</f>
        <v/>
      </c>
      <c r="E968" s="17" t="str">
        <f>IFERROR(INDEX(DATOS!F:F,MATCH(CHECKLIST!A968,DATOS!BM:BM,0),1),"")</f>
        <v/>
      </c>
      <c r="F968" s="14" t="str">
        <f t="shared" si="46"/>
        <v/>
      </c>
      <c r="G968" s="18" t="str">
        <f>IF(IFERROR(FIND(G$13,INDEX(DATOS!BS:BS,MATCH(CHECKLIST!B968,DATOS!B:B,0),1),1),"")="",IF(IFERROR(FIND("FINADO",INDEX(DATOS!BS:BS,MATCH(CHECKLIST!B968,DATOS!B:B,0),1),1),"")="",IF(IFERROR(FIND("BAJA",INDEX(DATOS!BS:BS,MATCH(CHECKLIST!B968,DATOS!B:B,0),1),1),"")="",IF(IFERROR(FIND("FECHA PEUA",INDEX(DATOS!BS:BS,MATCH(CHECKLIST!B968,DATOS!B:B,0),1),1),"")="",IF(IFERROR(FIND("FIRMA",INDEX(DATOS!BS:BS,MATCH(CHECKLIST!B968,DATOS!B:B,0),1),1),"")="","","FIRMA"),"PEUA"),"BAJA"),"FINADO"),"X")</f>
        <v/>
      </c>
      <c r="H968" s="18" t="str">
        <f>IF(IFERROR(FIND(H$13,INDEX(DATOS!BS:BS,MATCH(CHECKLIST!B968,DATOS!B:B,0),1),1),"")="",IF(IFERROR(FIND("VENCIDA",INDEX(DATOS!AC:AC,MATCH(CHECKLIST!B968,DATOS!B:B,0),1),1),"")="","","VENCIDO"),"X")</f>
        <v/>
      </c>
      <c r="I968" s="18" t="str">
        <f>IF(IFERROR(FIND(I$13,INDEX(DATOS!BS:BS,MATCH(CHECKLIST!B968,DATOS!B:B,0),1),1),"")="","","X")</f>
        <v/>
      </c>
      <c r="J968" s="18" t="str">
        <f>IF(IFERROR(FIND(J$13,INDEX(DATOS!BS:BS,MATCH(CHECKLIST!B968,DATOS!B:B,0),1),1),"")="","","X")</f>
        <v/>
      </c>
      <c r="K968" s="18" t="str">
        <f>IF(IFERROR(FIND(K$13,INDEX(DATOS!BS:BS,MATCH(CHECKLIST!B968,DATOS!B:B,0),1),1),"")="","","X")</f>
        <v/>
      </c>
      <c r="L968" s="18" t="str">
        <f>IF(IFERROR(FIND(L$13,INDEX(DATOS!BS:BS,MATCH(CHECKLIST!B968,DATOS!B:B,0),1),1),"")="","","X")</f>
        <v/>
      </c>
      <c r="M968" s="18" t="str">
        <f>IF(IFERROR(FIND(M$13,INDEX(DATOS!BS:BS,MATCH(CHECKLIST!B968,DATOS!B:B,0),1),1),"")="","","X")</f>
        <v/>
      </c>
      <c r="N968" s="50" t="str">
        <f ca="1">IFERROR(IF(INDEX(DATOS!K:K,MATCH(CHECKLIST!B968,DATOS!B:B,0),1)="","X",IF(INDEX(DATOS!K:K,MATCH(CHECKLIST!B968,DATOS!B:B,0),1)&gt;YEAR(TODAY())-1,"","VENCIDA")),"")</f>
        <v/>
      </c>
      <c r="P968" s="18" t="str">
        <f>IF(B968="","",IF(IFERROR(FIND(P$13,INDEX(DATOS!BS:BS,MATCH(CHECKLIST!B968,DATOS!B:B,0),1),1),"")="","","X"))</f>
        <v/>
      </c>
      <c r="Q968" s="18" t="str">
        <f>IF(B968="","",IF(IFERROR(FIND(Q$13,INDEX(DATOS!BS:BS,MATCH(CHECKLIST!B968,DATOS!B:B,0),1),1),"")="","","X"))</f>
        <v/>
      </c>
      <c r="S968">
        <f t="shared" si="49"/>
        <v>0</v>
      </c>
      <c r="U968" t="str">
        <f t="shared" si="47"/>
        <v/>
      </c>
      <c r="V968" t="str">
        <f t="shared" si="48"/>
        <v/>
      </c>
    </row>
    <row r="969" spans="1:22" x14ac:dyDescent="0.25">
      <c r="A969" s="13">
        <v>956</v>
      </c>
      <c r="B969" t="str">
        <f>IFERROR(INDEX(DATOS!B:B,MATCH(CHECKLIST!A969,DATOS!BM:BM,0),1),"")</f>
        <v/>
      </c>
      <c r="C969" t="str">
        <f>IFERROR(INDEX(DATOS!I:I,MATCH(CHECKLIST!A969,DATOS!BM:BM,0),1),"")</f>
        <v/>
      </c>
      <c r="D969" t="str">
        <f>IFERROR(INDEX(DATOS!R:R,MATCH(CHECKLIST!E969,DATOS!F:F,0),1),"")</f>
        <v/>
      </c>
      <c r="E969" s="17" t="str">
        <f>IFERROR(INDEX(DATOS!F:F,MATCH(CHECKLIST!A969,DATOS!BM:BM,0),1),"")</f>
        <v/>
      </c>
      <c r="F969" s="14" t="str">
        <f t="shared" si="46"/>
        <v/>
      </c>
      <c r="G969" s="18" t="str">
        <f>IF(IFERROR(FIND(G$13,INDEX(DATOS!BS:BS,MATCH(CHECKLIST!B969,DATOS!B:B,0),1),1),"")="",IF(IFERROR(FIND("FINADO",INDEX(DATOS!BS:BS,MATCH(CHECKLIST!B969,DATOS!B:B,0),1),1),"")="",IF(IFERROR(FIND("BAJA",INDEX(DATOS!BS:BS,MATCH(CHECKLIST!B969,DATOS!B:B,0),1),1),"")="",IF(IFERROR(FIND("FECHA PEUA",INDEX(DATOS!BS:BS,MATCH(CHECKLIST!B969,DATOS!B:B,0),1),1),"")="",IF(IFERROR(FIND("FIRMA",INDEX(DATOS!BS:BS,MATCH(CHECKLIST!B969,DATOS!B:B,0),1),1),"")="","","FIRMA"),"PEUA"),"BAJA"),"FINADO"),"X")</f>
        <v/>
      </c>
      <c r="H969" s="18" t="str">
        <f>IF(IFERROR(FIND(H$13,INDEX(DATOS!BS:BS,MATCH(CHECKLIST!B969,DATOS!B:B,0),1),1),"")="",IF(IFERROR(FIND("VENCIDA",INDEX(DATOS!AC:AC,MATCH(CHECKLIST!B969,DATOS!B:B,0),1),1),"")="","","VENCIDO"),"X")</f>
        <v/>
      </c>
      <c r="I969" s="18" t="str">
        <f>IF(IFERROR(FIND(I$13,INDEX(DATOS!BS:BS,MATCH(CHECKLIST!B969,DATOS!B:B,0),1),1),"")="","","X")</f>
        <v/>
      </c>
      <c r="J969" s="18" t="str">
        <f>IF(IFERROR(FIND(J$13,INDEX(DATOS!BS:BS,MATCH(CHECKLIST!B969,DATOS!B:B,0),1),1),"")="","","X")</f>
        <v/>
      </c>
      <c r="K969" s="18" t="str">
        <f>IF(IFERROR(FIND(K$13,INDEX(DATOS!BS:BS,MATCH(CHECKLIST!B969,DATOS!B:B,0),1),1),"")="","","X")</f>
        <v/>
      </c>
      <c r="L969" s="18" t="str">
        <f>IF(IFERROR(FIND(L$13,INDEX(DATOS!BS:BS,MATCH(CHECKLIST!B969,DATOS!B:B,0),1),1),"")="","","X")</f>
        <v/>
      </c>
      <c r="M969" s="18" t="str">
        <f>IF(IFERROR(FIND(M$13,INDEX(DATOS!BS:BS,MATCH(CHECKLIST!B969,DATOS!B:B,0),1),1),"")="","","X")</f>
        <v/>
      </c>
      <c r="N969" s="50" t="str">
        <f ca="1">IFERROR(IF(INDEX(DATOS!K:K,MATCH(CHECKLIST!B969,DATOS!B:B,0),1)="","X",IF(INDEX(DATOS!K:K,MATCH(CHECKLIST!B969,DATOS!B:B,0),1)&gt;YEAR(TODAY())-1,"","VENCIDA")),"")</f>
        <v/>
      </c>
      <c r="P969" s="18" t="str">
        <f>IF(B969="","",IF(IFERROR(FIND(P$13,INDEX(DATOS!BS:BS,MATCH(CHECKLIST!B969,DATOS!B:B,0),1),1),"")="","","X"))</f>
        <v/>
      </c>
      <c r="Q969" s="18" t="str">
        <f>IF(B969="","",IF(IFERROR(FIND(Q$13,INDEX(DATOS!BS:BS,MATCH(CHECKLIST!B969,DATOS!B:B,0),1),1),"")="","","X"))</f>
        <v/>
      </c>
      <c r="R969" t="str">
        <f>IF(B969="","",1)</f>
        <v/>
      </c>
      <c r="S969" t="str">
        <f t="shared" si="49"/>
        <v/>
      </c>
      <c r="U969" t="str">
        <f t="shared" si="47"/>
        <v/>
      </c>
      <c r="V969" t="str">
        <f t="shared" si="48"/>
        <v/>
      </c>
    </row>
    <row r="970" spans="1:22" x14ac:dyDescent="0.25">
      <c r="A970" s="13">
        <v>957</v>
      </c>
      <c r="B970" t="str">
        <f>IFERROR(INDEX(DATOS!B:B,MATCH(CHECKLIST!A970,DATOS!BM:BM,0),1),"")</f>
        <v/>
      </c>
      <c r="C970" t="str">
        <f>IFERROR(INDEX(DATOS!I:I,MATCH(CHECKLIST!A970,DATOS!BM:BM,0),1),"")</f>
        <v/>
      </c>
      <c r="D970" t="str">
        <f>IFERROR(INDEX(DATOS!R:R,MATCH(CHECKLIST!E970,DATOS!F:F,0),1),"")</f>
        <v/>
      </c>
      <c r="E970" s="17" t="str">
        <f>IFERROR(INDEX(DATOS!F:F,MATCH(CHECKLIST!A970,DATOS!BM:BM,0),1),"")</f>
        <v/>
      </c>
      <c r="F970" s="14" t="str">
        <f t="shared" si="46"/>
        <v/>
      </c>
      <c r="G970" s="18" t="str">
        <f>IF(IFERROR(FIND(G$13,INDEX(DATOS!BS:BS,MATCH(CHECKLIST!B970,DATOS!B:B,0),1),1),"")="",IF(IFERROR(FIND("FINADO",INDEX(DATOS!BS:BS,MATCH(CHECKLIST!B970,DATOS!B:B,0),1),1),"")="",IF(IFERROR(FIND("BAJA",INDEX(DATOS!BS:BS,MATCH(CHECKLIST!B970,DATOS!B:B,0),1),1),"")="",IF(IFERROR(FIND("FECHA PEUA",INDEX(DATOS!BS:BS,MATCH(CHECKLIST!B970,DATOS!B:B,0),1),1),"")="",IF(IFERROR(FIND("FIRMA",INDEX(DATOS!BS:BS,MATCH(CHECKLIST!B970,DATOS!B:B,0),1),1),"")="","","FIRMA"),"PEUA"),"BAJA"),"FINADO"),"X")</f>
        <v/>
      </c>
      <c r="H970" s="18" t="str">
        <f>IF(IFERROR(FIND(H$13,INDEX(DATOS!BS:BS,MATCH(CHECKLIST!B970,DATOS!B:B,0),1),1),"")="",IF(IFERROR(FIND("VENCIDA",INDEX(DATOS!AC:AC,MATCH(CHECKLIST!B970,DATOS!B:B,0),1),1),"")="","","VENCIDO"),"X")</f>
        <v/>
      </c>
      <c r="I970" s="18" t="str">
        <f>IF(IFERROR(FIND(I$13,INDEX(DATOS!BS:BS,MATCH(CHECKLIST!B970,DATOS!B:B,0),1),1),"")="","","X")</f>
        <v/>
      </c>
      <c r="J970" s="18" t="str">
        <f>IF(IFERROR(FIND(J$13,INDEX(DATOS!BS:BS,MATCH(CHECKLIST!B970,DATOS!B:B,0),1),1),"")="","","X")</f>
        <v/>
      </c>
      <c r="K970" s="18" t="str">
        <f>IF(IFERROR(FIND(K$13,INDEX(DATOS!BS:BS,MATCH(CHECKLIST!B970,DATOS!B:B,0),1),1),"")="","","X")</f>
        <v/>
      </c>
      <c r="L970" s="18" t="str">
        <f>IF(IFERROR(FIND(L$13,INDEX(DATOS!BS:BS,MATCH(CHECKLIST!B970,DATOS!B:B,0),1),1),"")="","","X")</f>
        <v/>
      </c>
      <c r="M970" s="18" t="str">
        <f>IF(IFERROR(FIND(M$13,INDEX(DATOS!BS:BS,MATCH(CHECKLIST!B970,DATOS!B:B,0),1),1),"")="","","X")</f>
        <v/>
      </c>
      <c r="N970" s="50" t="str">
        <f ca="1">IFERROR(IF(INDEX(DATOS!K:K,MATCH(CHECKLIST!B970,DATOS!B:B,0),1)="","X",IF(INDEX(DATOS!K:K,MATCH(CHECKLIST!B970,DATOS!B:B,0),1)&gt;YEAR(TODAY())-1,"","VENCIDA")),"")</f>
        <v/>
      </c>
      <c r="P970" s="18" t="str">
        <f>IF(B970="","",IF(IFERROR(FIND(P$13,INDEX(DATOS!BS:BS,MATCH(CHECKLIST!B970,DATOS!B:B,0),1),1),"")="","","X"))</f>
        <v/>
      </c>
      <c r="Q970" s="18" t="str">
        <f>IF(B970="","",IF(IFERROR(FIND(Q$13,INDEX(DATOS!BS:BS,MATCH(CHECKLIST!B970,DATOS!B:B,0),1),1),"")="","","X"))</f>
        <v/>
      </c>
      <c r="S970">
        <f t="shared" si="49"/>
        <v>0</v>
      </c>
      <c r="U970" t="str">
        <f t="shared" si="47"/>
        <v/>
      </c>
      <c r="V970" t="str">
        <f t="shared" si="48"/>
        <v/>
      </c>
    </row>
    <row r="971" spans="1:22" x14ac:dyDescent="0.25">
      <c r="A971" s="13">
        <v>958</v>
      </c>
      <c r="B971" t="str">
        <f>IFERROR(INDEX(DATOS!B:B,MATCH(CHECKLIST!A971,DATOS!BM:BM,0),1),"")</f>
        <v/>
      </c>
      <c r="C971" t="str">
        <f>IFERROR(INDEX(DATOS!I:I,MATCH(CHECKLIST!A971,DATOS!BM:BM,0),1),"")</f>
        <v/>
      </c>
      <c r="D971" t="str">
        <f>IFERROR(INDEX(DATOS!R:R,MATCH(CHECKLIST!E971,DATOS!F:F,0),1),"")</f>
        <v/>
      </c>
      <c r="E971" s="17" t="str">
        <f>IFERROR(INDEX(DATOS!F:F,MATCH(CHECKLIST!A971,DATOS!BM:BM,0),1),"")</f>
        <v/>
      </c>
      <c r="F971" s="14" t="str">
        <f t="shared" si="46"/>
        <v/>
      </c>
      <c r="G971" s="18" t="str">
        <f>IF(IFERROR(FIND(G$13,INDEX(DATOS!BS:BS,MATCH(CHECKLIST!B971,DATOS!B:B,0),1),1),"")="",IF(IFERROR(FIND("FINADO",INDEX(DATOS!BS:BS,MATCH(CHECKLIST!B971,DATOS!B:B,0),1),1),"")="",IF(IFERROR(FIND("BAJA",INDEX(DATOS!BS:BS,MATCH(CHECKLIST!B971,DATOS!B:B,0),1),1),"")="",IF(IFERROR(FIND("FECHA PEUA",INDEX(DATOS!BS:BS,MATCH(CHECKLIST!B971,DATOS!B:B,0),1),1),"")="",IF(IFERROR(FIND("FIRMA",INDEX(DATOS!BS:BS,MATCH(CHECKLIST!B971,DATOS!B:B,0),1),1),"")="","","FIRMA"),"PEUA"),"BAJA"),"FINADO"),"X")</f>
        <v/>
      </c>
      <c r="H971" s="18" t="str">
        <f>IF(IFERROR(FIND(H$13,INDEX(DATOS!BS:BS,MATCH(CHECKLIST!B971,DATOS!B:B,0),1),1),"")="",IF(IFERROR(FIND("VENCIDA",INDEX(DATOS!AC:AC,MATCH(CHECKLIST!B971,DATOS!B:B,0),1),1),"")="","","VENCIDO"),"X")</f>
        <v/>
      </c>
      <c r="I971" s="18" t="str">
        <f>IF(IFERROR(FIND(I$13,INDEX(DATOS!BS:BS,MATCH(CHECKLIST!B971,DATOS!B:B,0),1),1),"")="","","X")</f>
        <v/>
      </c>
      <c r="J971" s="18" t="str">
        <f>IF(IFERROR(FIND(J$13,INDEX(DATOS!BS:BS,MATCH(CHECKLIST!B971,DATOS!B:B,0),1),1),"")="","","X")</f>
        <v/>
      </c>
      <c r="K971" s="18" t="str">
        <f>IF(IFERROR(FIND(K$13,INDEX(DATOS!BS:BS,MATCH(CHECKLIST!B971,DATOS!B:B,0),1),1),"")="","","X")</f>
        <v/>
      </c>
      <c r="L971" s="18" t="str">
        <f>IF(IFERROR(FIND(L$13,INDEX(DATOS!BS:BS,MATCH(CHECKLIST!B971,DATOS!B:B,0),1),1),"")="","","X")</f>
        <v/>
      </c>
      <c r="M971" s="18" t="str">
        <f>IF(IFERROR(FIND(M$13,INDEX(DATOS!BS:BS,MATCH(CHECKLIST!B971,DATOS!B:B,0),1),1),"")="","","X")</f>
        <v/>
      </c>
      <c r="N971" s="50" t="str">
        <f ca="1">IFERROR(IF(INDEX(DATOS!K:K,MATCH(CHECKLIST!B971,DATOS!B:B,0),1)="","X",IF(INDEX(DATOS!K:K,MATCH(CHECKLIST!B971,DATOS!B:B,0),1)&gt;YEAR(TODAY())-1,"","VENCIDA")),"")</f>
        <v/>
      </c>
      <c r="P971" s="18" t="str">
        <f>IF(B971="","",IF(IFERROR(FIND(P$13,INDEX(DATOS!BS:BS,MATCH(CHECKLIST!B971,DATOS!B:B,0),1),1),"")="","","X"))</f>
        <v/>
      </c>
      <c r="Q971" s="18" t="str">
        <f>IF(B971="","",IF(IFERROR(FIND(Q$13,INDEX(DATOS!BS:BS,MATCH(CHECKLIST!B971,DATOS!B:B,0),1),1),"")="","","X"))</f>
        <v/>
      </c>
      <c r="R971" t="str">
        <f>IF(B971="","",1)</f>
        <v/>
      </c>
      <c r="S971" t="str">
        <f t="shared" si="49"/>
        <v/>
      </c>
      <c r="U971" t="str">
        <f t="shared" si="47"/>
        <v/>
      </c>
      <c r="V971" t="str">
        <f t="shared" si="48"/>
        <v/>
      </c>
    </row>
    <row r="972" spans="1:22" x14ac:dyDescent="0.25">
      <c r="A972" s="13">
        <v>959</v>
      </c>
      <c r="B972" t="str">
        <f>IFERROR(INDEX(DATOS!B:B,MATCH(CHECKLIST!A972,DATOS!BM:BM,0),1),"")</f>
        <v/>
      </c>
      <c r="C972" t="str">
        <f>IFERROR(INDEX(DATOS!I:I,MATCH(CHECKLIST!A972,DATOS!BM:BM,0),1),"")</f>
        <v/>
      </c>
      <c r="D972" t="str">
        <f>IFERROR(INDEX(DATOS!R:R,MATCH(CHECKLIST!E972,DATOS!F:F,0),1),"")</f>
        <v/>
      </c>
      <c r="E972" s="17" t="str">
        <f>IFERROR(INDEX(DATOS!F:F,MATCH(CHECKLIST!A972,DATOS!BM:BM,0),1),"")</f>
        <v/>
      </c>
      <c r="F972" s="14" t="str">
        <f t="shared" si="46"/>
        <v/>
      </c>
      <c r="G972" s="18" t="str">
        <f>IF(IFERROR(FIND(G$13,INDEX(DATOS!BS:BS,MATCH(CHECKLIST!B972,DATOS!B:B,0),1),1),"")="",IF(IFERROR(FIND("FINADO",INDEX(DATOS!BS:BS,MATCH(CHECKLIST!B972,DATOS!B:B,0),1),1),"")="",IF(IFERROR(FIND("BAJA",INDEX(DATOS!BS:BS,MATCH(CHECKLIST!B972,DATOS!B:B,0),1),1),"")="",IF(IFERROR(FIND("FECHA PEUA",INDEX(DATOS!BS:BS,MATCH(CHECKLIST!B972,DATOS!B:B,0),1),1),"")="",IF(IFERROR(FIND("FIRMA",INDEX(DATOS!BS:BS,MATCH(CHECKLIST!B972,DATOS!B:B,0),1),1),"")="","","FIRMA"),"PEUA"),"BAJA"),"FINADO"),"X")</f>
        <v/>
      </c>
      <c r="H972" s="18" t="str">
        <f>IF(IFERROR(FIND(H$13,INDEX(DATOS!BS:BS,MATCH(CHECKLIST!B972,DATOS!B:B,0),1),1),"")="",IF(IFERROR(FIND("VENCIDA",INDEX(DATOS!AC:AC,MATCH(CHECKLIST!B972,DATOS!B:B,0),1),1),"")="","","VENCIDO"),"X")</f>
        <v/>
      </c>
      <c r="I972" s="18" t="str">
        <f>IF(IFERROR(FIND(I$13,INDEX(DATOS!BS:BS,MATCH(CHECKLIST!B972,DATOS!B:B,0),1),1),"")="","","X")</f>
        <v/>
      </c>
      <c r="J972" s="18" t="str">
        <f>IF(IFERROR(FIND(J$13,INDEX(DATOS!BS:BS,MATCH(CHECKLIST!B972,DATOS!B:B,0),1),1),"")="","","X")</f>
        <v/>
      </c>
      <c r="K972" s="18" t="str">
        <f>IF(IFERROR(FIND(K$13,INDEX(DATOS!BS:BS,MATCH(CHECKLIST!B972,DATOS!B:B,0),1),1),"")="","","X")</f>
        <v/>
      </c>
      <c r="L972" s="18" t="str">
        <f>IF(IFERROR(FIND(L$13,INDEX(DATOS!BS:BS,MATCH(CHECKLIST!B972,DATOS!B:B,0),1),1),"")="","","X")</f>
        <v/>
      </c>
      <c r="M972" s="18" t="str">
        <f>IF(IFERROR(FIND(M$13,INDEX(DATOS!BS:BS,MATCH(CHECKLIST!B972,DATOS!B:B,0),1),1),"")="","","X")</f>
        <v/>
      </c>
      <c r="N972" s="50" t="str">
        <f ca="1">IFERROR(IF(INDEX(DATOS!K:K,MATCH(CHECKLIST!B972,DATOS!B:B,0),1)="","X",IF(INDEX(DATOS!K:K,MATCH(CHECKLIST!B972,DATOS!B:B,0),1)&gt;YEAR(TODAY())-1,"","VENCIDA")),"")</f>
        <v/>
      </c>
      <c r="P972" s="18" t="str">
        <f>IF(B972="","",IF(IFERROR(FIND(P$13,INDEX(DATOS!BS:BS,MATCH(CHECKLIST!B972,DATOS!B:B,0),1),1),"")="","","X"))</f>
        <v/>
      </c>
      <c r="Q972" s="18" t="str">
        <f>IF(B972="","",IF(IFERROR(FIND(Q$13,INDEX(DATOS!BS:BS,MATCH(CHECKLIST!B972,DATOS!B:B,0),1),1),"")="","","X"))</f>
        <v/>
      </c>
      <c r="S972">
        <f t="shared" si="49"/>
        <v>0</v>
      </c>
      <c r="U972" t="str">
        <f t="shared" si="47"/>
        <v/>
      </c>
      <c r="V972" t="str">
        <f t="shared" si="48"/>
        <v/>
      </c>
    </row>
    <row r="973" spans="1:22" x14ac:dyDescent="0.25">
      <c r="A973" s="13">
        <v>960</v>
      </c>
      <c r="B973" t="str">
        <f>IFERROR(INDEX(DATOS!B:B,MATCH(CHECKLIST!A973,DATOS!BM:BM,0),1),"")</f>
        <v/>
      </c>
      <c r="C973" t="str">
        <f>IFERROR(INDEX(DATOS!I:I,MATCH(CHECKLIST!A973,DATOS!BM:BM,0),1),"")</f>
        <v/>
      </c>
      <c r="D973" t="str">
        <f>IFERROR(INDEX(DATOS!R:R,MATCH(CHECKLIST!E973,DATOS!F:F,0),1),"")</f>
        <v/>
      </c>
      <c r="E973" s="17" t="str">
        <f>IFERROR(INDEX(DATOS!F:F,MATCH(CHECKLIST!A973,DATOS!BM:BM,0),1),"")</f>
        <v/>
      </c>
      <c r="F973" s="14" t="str">
        <f t="shared" si="46"/>
        <v/>
      </c>
      <c r="G973" s="18" t="str">
        <f>IF(IFERROR(FIND(G$13,INDEX(DATOS!BS:BS,MATCH(CHECKLIST!B973,DATOS!B:B,0),1),1),"")="",IF(IFERROR(FIND("FINADO",INDEX(DATOS!BS:BS,MATCH(CHECKLIST!B973,DATOS!B:B,0),1),1),"")="",IF(IFERROR(FIND("BAJA",INDEX(DATOS!BS:BS,MATCH(CHECKLIST!B973,DATOS!B:B,0),1),1),"")="",IF(IFERROR(FIND("FECHA PEUA",INDEX(DATOS!BS:BS,MATCH(CHECKLIST!B973,DATOS!B:B,0),1),1),"")="",IF(IFERROR(FIND("FIRMA",INDEX(DATOS!BS:BS,MATCH(CHECKLIST!B973,DATOS!B:B,0),1),1),"")="","","FIRMA"),"PEUA"),"BAJA"),"FINADO"),"X")</f>
        <v/>
      </c>
      <c r="H973" s="18" t="str">
        <f>IF(IFERROR(FIND(H$13,INDEX(DATOS!BS:BS,MATCH(CHECKLIST!B973,DATOS!B:B,0),1),1),"")="",IF(IFERROR(FIND("VENCIDA",INDEX(DATOS!AC:AC,MATCH(CHECKLIST!B973,DATOS!B:B,0),1),1),"")="","","VENCIDO"),"X")</f>
        <v/>
      </c>
      <c r="I973" s="18" t="str">
        <f>IF(IFERROR(FIND(I$13,INDEX(DATOS!BS:BS,MATCH(CHECKLIST!B973,DATOS!B:B,0),1),1),"")="","","X")</f>
        <v/>
      </c>
      <c r="J973" s="18" t="str">
        <f>IF(IFERROR(FIND(J$13,INDEX(DATOS!BS:BS,MATCH(CHECKLIST!B973,DATOS!B:B,0),1),1),"")="","","X")</f>
        <v/>
      </c>
      <c r="K973" s="18" t="str">
        <f>IF(IFERROR(FIND(K$13,INDEX(DATOS!BS:BS,MATCH(CHECKLIST!B973,DATOS!B:B,0),1),1),"")="","","X")</f>
        <v/>
      </c>
      <c r="L973" s="18" t="str">
        <f>IF(IFERROR(FIND(L$13,INDEX(DATOS!BS:BS,MATCH(CHECKLIST!B973,DATOS!B:B,0),1),1),"")="","","X")</f>
        <v/>
      </c>
      <c r="M973" s="18" t="str">
        <f>IF(IFERROR(FIND(M$13,INDEX(DATOS!BS:BS,MATCH(CHECKLIST!B973,DATOS!B:B,0),1),1),"")="","","X")</f>
        <v/>
      </c>
      <c r="N973" s="50" t="str">
        <f ca="1">IFERROR(IF(INDEX(DATOS!K:K,MATCH(CHECKLIST!B973,DATOS!B:B,0),1)="","X",IF(INDEX(DATOS!K:K,MATCH(CHECKLIST!B973,DATOS!B:B,0),1)&gt;YEAR(TODAY())-1,"","VENCIDA")),"")</f>
        <v/>
      </c>
      <c r="P973" s="18" t="str">
        <f>IF(B973="","",IF(IFERROR(FIND(P$13,INDEX(DATOS!BS:BS,MATCH(CHECKLIST!B973,DATOS!B:B,0),1),1),"")="","","X"))</f>
        <v/>
      </c>
      <c r="Q973" s="18" t="str">
        <f>IF(B973="","",IF(IFERROR(FIND(Q$13,INDEX(DATOS!BS:BS,MATCH(CHECKLIST!B973,DATOS!B:B,0),1),1),"")="","","X"))</f>
        <v/>
      </c>
      <c r="R973" t="str">
        <f>IF(B973="","",1)</f>
        <v/>
      </c>
      <c r="S973" t="str">
        <f t="shared" si="49"/>
        <v/>
      </c>
      <c r="U973" t="str">
        <f t="shared" si="47"/>
        <v/>
      </c>
      <c r="V973" t="str">
        <f t="shared" si="48"/>
        <v/>
      </c>
    </row>
    <row r="974" spans="1:22" x14ac:dyDescent="0.25">
      <c r="A974" s="13">
        <v>961</v>
      </c>
      <c r="B974" t="str">
        <f>IFERROR(INDEX(DATOS!B:B,MATCH(CHECKLIST!A974,DATOS!BM:BM,0),1),"")</f>
        <v/>
      </c>
      <c r="C974" t="str">
        <f>IFERROR(INDEX(DATOS!I:I,MATCH(CHECKLIST!A974,DATOS!BM:BM,0),1),"")</f>
        <v/>
      </c>
      <c r="D974" t="str">
        <f>IFERROR(INDEX(DATOS!R:R,MATCH(CHECKLIST!E974,DATOS!F:F,0),1),"")</f>
        <v/>
      </c>
      <c r="E974" s="17" t="str">
        <f>IFERROR(INDEX(DATOS!F:F,MATCH(CHECKLIST!A974,DATOS!BM:BM,0),1),"")</f>
        <v/>
      </c>
      <c r="F974" s="14" t="str">
        <f t="shared" ref="F974:F1000" si="50">IF(B974="","",IF(CONCATENATE(G974,H974,I974,J974,K974,L974,M974,N974,P974,Q974)="","ü","û"))</f>
        <v/>
      </c>
      <c r="G974" s="18" t="str">
        <f>IF(IFERROR(FIND(G$13,INDEX(DATOS!BS:BS,MATCH(CHECKLIST!B974,DATOS!B:B,0),1),1),"")="",IF(IFERROR(FIND("FINADO",INDEX(DATOS!BS:BS,MATCH(CHECKLIST!B974,DATOS!B:B,0),1),1),"")="",IF(IFERROR(FIND("BAJA",INDEX(DATOS!BS:BS,MATCH(CHECKLIST!B974,DATOS!B:B,0),1),1),"")="",IF(IFERROR(FIND("FECHA PEUA",INDEX(DATOS!BS:BS,MATCH(CHECKLIST!B974,DATOS!B:B,0),1),1),"")="",IF(IFERROR(FIND("FIRMA",INDEX(DATOS!BS:BS,MATCH(CHECKLIST!B974,DATOS!B:B,0),1),1),"")="","","FIRMA"),"PEUA"),"BAJA"),"FINADO"),"X")</f>
        <v/>
      </c>
      <c r="H974" s="18" t="str">
        <f>IF(IFERROR(FIND(H$13,INDEX(DATOS!BS:BS,MATCH(CHECKLIST!B974,DATOS!B:B,0),1),1),"")="",IF(IFERROR(FIND("VENCIDA",INDEX(DATOS!AC:AC,MATCH(CHECKLIST!B974,DATOS!B:B,0),1),1),"")="","","VENCIDO"),"X")</f>
        <v/>
      </c>
      <c r="I974" s="18" t="str">
        <f>IF(IFERROR(FIND(I$13,INDEX(DATOS!BS:BS,MATCH(CHECKLIST!B974,DATOS!B:B,0),1),1),"")="","","X")</f>
        <v/>
      </c>
      <c r="J974" s="18" t="str">
        <f>IF(IFERROR(FIND(J$13,INDEX(DATOS!BS:BS,MATCH(CHECKLIST!B974,DATOS!B:B,0),1),1),"")="","","X")</f>
        <v/>
      </c>
      <c r="K974" s="18" t="str">
        <f>IF(IFERROR(FIND(K$13,INDEX(DATOS!BS:BS,MATCH(CHECKLIST!B974,DATOS!B:B,0),1),1),"")="","","X")</f>
        <v/>
      </c>
      <c r="L974" s="18" t="str">
        <f>IF(IFERROR(FIND(L$13,INDEX(DATOS!BS:BS,MATCH(CHECKLIST!B974,DATOS!B:B,0),1),1),"")="","","X")</f>
        <v/>
      </c>
      <c r="M974" s="18" t="str">
        <f>IF(IFERROR(FIND(M$13,INDEX(DATOS!BS:BS,MATCH(CHECKLIST!B974,DATOS!B:B,0),1),1),"")="","","X")</f>
        <v/>
      </c>
      <c r="N974" s="50" t="str">
        <f ca="1">IFERROR(IF(INDEX(DATOS!K:K,MATCH(CHECKLIST!B974,DATOS!B:B,0),1)="","X",IF(INDEX(DATOS!K:K,MATCH(CHECKLIST!B974,DATOS!B:B,0),1)&gt;YEAR(TODAY())-1,"","VENCIDA")),"")</f>
        <v/>
      </c>
      <c r="P974" s="18" t="str">
        <f>IF(B974="","",IF(IFERROR(FIND(P$13,INDEX(DATOS!BS:BS,MATCH(CHECKLIST!B974,DATOS!B:B,0),1),1),"")="","","X"))</f>
        <v/>
      </c>
      <c r="Q974" s="18" t="str">
        <f>IF(B974="","",IF(IFERROR(FIND(Q$13,INDEX(DATOS!BS:BS,MATCH(CHECKLIST!B974,DATOS!B:B,0),1),1),"")="","","X"))</f>
        <v/>
      </c>
      <c r="S974">
        <f t="shared" si="49"/>
        <v>0</v>
      </c>
      <c r="U974" t="str">
        <f t="shared" ref="U974:U1000" si="51">IF(C974="","",C974)</f>
        <v/>
      </c>
      <c r="V974" t="str">
        <f t="shared" ref="V974:V1000" si="52">IF(B974="","",B974)</f>
        <v/>
      </c>
    </row>
    <row r="975" spans="1:22" x14ac:dyDescent="0.25">
      <c r="A975" s="13">
        <v>962</v>
      </c>
      <c r="B975" t="str">
        <f>IFERROR(INDEX(DATOS!B:B,MATCH(CHECKLIST!A975,DATOS!BM:BM,0),1),"")</f>
        <v/>
      </c>
      <c r="C975" t="str">
        <f>IFERROR(INDEX(DATOS!I:I,MATCH(CHECKLIST!A975,DATOS!BM:BM,0),1),"")</f>
        <v/>
      </c>
      <c r="D975" t="str">
        <f>IFERROR(INDEX(DATOS!R:R,MATCH(CHECKLIST!E975,DATOS!F:F,0),1),"")</f>
        <v/>
      </c>
      <c r="E975" s="17" t="str">
        <f>IFERROR(INDEX(DATOS!F:F,MATCH(CHECKLIST!A975,DATOS!BM:BM,0),1),"")</f>
        <v/>
      </c>
      <c r="F975" s="14" t="str">
        <f t="shared" si="50"/>
        <v/>
      </c>
      <c r="G975" s="18" t="str">
        <f>IF(IFERROR(FIND(G$13,INDEX(DATOS!BS:BS,MATCH(CHECKLIST!B975,DATOS!B:B,0),1),1),"")="",IF(IFERROR(FIND("FINADO",INDEX(DATOS!BS:BS,MATCH(CHECKLIST!B975,DATOS!B:B,0),1),1),"")="",IF(IFERROR(FIND("BAJA",INDEX(DATOS!BS:BS,MATCH(CHECKLIST!B975,DATOS!B:B,0),1),1),"")="",IF(IFERROR(FIND("FECHA PEUA",INDEX(DATOS!BS:BS,MATCH(CHECKLIST!B975,DATOS!B:B,0),1),1),"")="",IF(IFERROR(FIND("FIRMA",INDEX(DATOS!BS:BS,MATCH(CHECKLIST!B975,DATOS!B:B,0),1),1),"")="","","FIRMA"),"PEUA"),"BAJA"),"FINADO"),"X")</f>
        <v/>
      </c>
      <c r="H975" s="18" t="str">
        <f>IF(IFERROR(FIND(H$13,INDEX(DATOS!BS:BS,MATCH(CHECKLIST!B975,DATOS!B:B,0),1),1),"")="",IF(IFERROR(FIND("VENCIDA",INDEX(DATOS!AC:AC,MATCH(CHECKLIST!B975,DATOS!B:B,0),1),1),"")="","","VENCIDO"),"X")</f>
        <v/>
      </c>
      <c r="I975" s="18" t="str">
        <f>IF(IFERROR(FIND(I$13,INDEX(DATOS!BS:BS,MATCH(CHECKLIST!B975,DATOS!B:B,0),1),1),"")="","","X")</f>
        <v/>
      </c>
      <c r="J975" s="18" t="str">
        <f>IF(IFERROR(FIND(J$13,INDEX(DATOS!BS:BS,MATCH(CHECKLIST!B975,DATOS!B:B,0),1),1),"")="","","X")</f>
        <v/>
      </c>
      <c r="K975" s="18" t="str">
        <f>IF(IFERROR(FIND(K$13,INDEX(DATOS!BS:BS,MATCH(CHECKLIST!B975,DATOS!B:B,0),1),1),"")="","","X")</f>
        <v/>
      </c>
      <c r="L975" s="18" t="str">
        <f>IF(IFERROR(FIND(L$13,INDEX(DATOS!BS:BS,MATCH(CHECKLIST!B975,DATOS!B:B,0),1),1),"")="","","X")</f>
        <v/>
      </c>
      <c r="M975" s="18" t="str">
        <f>IF(IFERROR(FIND(M$13,INDEX(DATOS!BS:BS,MATCH(CHECKLIST!B975,DATOS!B:B,0),1),1),"")="","","X")</f>
        <v/>
      </c>
      <c r="N975" s="50" t="str">
        <f ca="1">IFERROR(IF(INDEX(DATOS!K:K,MATCH(CHECKLIST!B975,DATOS!B:B,0),1)="","X",IF(INDEX(DATOS!K:K,MATCH(CHECKLIST!B975,DATOS!B:B,0),1)&gt;YEAR(TODAY())-1,"","VENCIDA")),"")</f>
        <v/>
      </c>
      <c r="P975" s="18" t="str">
        <f>IF(B975="","",IF(IFERROR(FIND(P$13,INDEX(DATOS!BS:BS,MATCH(CHECKLIST!B975,DATOS!B:B,0),1),1),"")="","","X"))</f>
        <v/>
      </c>
      <c r="Q975" s="18" t="str">
        <f>IF(B975="","",IF(IFERROR(FIND(Q$13,INDEX(DATOS!BS:BS,MATCH(CHECKLIST!B975,DATOS!B:B,0),1),1),"")="","","X"))</f>
        <v/>
      </c>
      <c r="R975" t="str">
        <f>IF(B975="","",1)</f>
        <v/>
      </c>
      <c r="S975" t="str">
        <f t="shared" si="49"/>
        <v/>
      </c>
      <c r="U975" t="str">
        <f t="shared" si="51"/>
        <v/>
      </c>
      <c r="V975" t="str">
        <f t="shared" si="52"/>
        <v/>
      </c>
    </row>
    <row r="976" spans="1:22" x14ac:dyDescent="0.25">
      <c r="A976" s="13">
        <v>963</v>
      </c>
      <c r="B976" t="str">
        <f>IFERROR(INDEX(DATOS!B:B,MATCH(CHECKLIST!A976,DATOS!BM:BM,0),1),"")</f>
        <v/>
      </c>
      <c r="C976" t="str">
        <f>IFERROR(INDEX(DATOS!I:I,MATCH(CHECKLIST!A976,DATOS!BM:BM,0),1),"")</f>
        <v/>
      </c>
      <c r="D976" t="str">
        <f>IFERROR(INDEX(DATOS!R:R,MATCH(CHECKLIST!E976,DATOS!F:F,0),1),"")</f>
        <v/>
      </c>
      <c r="E976" s="17" t="str">
        <f>IFERROR(INDEX(DATOS!F:F,MATCH(CHECKLIST!A976,DATOS!BM:BM,0),1),"")</f>
        <v/>
      </c>
      <c r="F976" s="14" t="str">
        <f t="shared" si="50"/>
        <v/>
      </c>
      <c r="G976" s="18" t="str">
        <f>IF(IFERROR(FIND(G$13,INDEX(DATOS!BS:BS,MATCH(CHECKLIST!B976,DATOS!B:B,0),1),1),"")="",IF(IFERROR(FIND("FINADO",INDEX(DATOS!BS:BS,MATCH(CHECKLIST!B976,DATOS!B:B,0),1),1),"")="",IF(IFERROR(FIND("BAJA",INDEX(DATOS!BS:BS,MATCH(CHECKLIST!B976,DATOS!B:B,0),1),1),"")="",IF(IFERROR(FIND("FECHA PEUA",INDEX(DATOS!BS:BS,MATCH(CHECKLIST!B976,DATOS!B:B,0),1),1),"")="",IF(IFERROR(FIND("FIRMA",INDEX(DATOS!BS:BS,MATCH(CHECKLIST!B976,DATOS!B:B,0),1),1),"")="","","FIRMA"),"PEUA"),"BAJA"),"FINADO"),"X")</f>
        <v/>
      </c>
      <c r="H976" s="18" t="str">
        <f>IF(IFERROR(FIND(H$13,INDEX(DATOS!BS:BS,MATCH(CHECKLIST!B976,DATOS!B:B,0),1),1),"")="",IF(IFERROR(FIND("VENCIDA",INDEX(DATOS!AC:AC,MATCH(CHECKLIST!B976,DATOS!B:B,0),1),1),"")="","","VENCIDO"),"X")</f>
        <v/>
      </c>
      <c r="I976" s="18" t="str">
        <f>IF(IFERROR(FIND(I$13,INDEX(DATOS!BS:BS,MATCH(CHECKLIST!B976,DATOS!B:B,0),1),1),"")="","","X")</f>
        <v/>
      </c>
      <c r="J976" s="18" t="str">
        <f>IF(IFERROR(FIND(J$13,INDEX(DATOS!BS:BS,MATCH(CHECKLIST!B976,DATOS!B:B,0),1),1),"")="","","X")</f>
        <v/>
      </c>
      <c r="K976" s="18" t="str">
        <f>IF(IFERROR(FIND(K$13,INDEX(DATOS!BS:BS,MATCH(CHECKLIST!B976,DATOS!B:B,0),1),1),"")="","","X")</f>
        <v/>
      </c>
      <c r="L976" s="18" t="str">
        <f>IF(IFERROR(FIND(L$13,INDEX(DATOS!BS:BS,MATCH(CHECKLIST!B976,DATOS!B:B,0),1),1),"")="","","X")</f>
        <v/>
      </c>
      <c r="M976" s="18" t="str">
        <f>IF(IFERROR(FIND(M$13,INDEX(DATOS!BS:BS,MATCH(CHECKLIST!B976,DATOS!B:B,0),1),1),"")="","","X")</f>
        <v/>
      </c>
      <c r="N976" s="50" t="str">
        <f ca="1">IFERROR(IF(INDEX(DATOS!K:K,MATCH(CHECKLIST!B976,DATOS!B:B,0),1)="","X",IF(INDEX(DATOS!K:K,MATCH(CHECKLIST!B976,DATOS!B:B,0),1)&gt;YEAR(TODAY())-1,"","VENCIDA")),"")</f>
        <v/>
      </c>
      <c r="P976" s="18" t="str">
        <f>IF(B976="","",IF(IFERROR(FIND(P$13,INDEX(DATOS!BS:BS,MATCH(CHECKLIST!B976,DATOS!B:B,0),1),1),"")="","","X"))</f>
        <v/>
      </c>
      <c r="Q976" s="18" t="str">
        <f>IF(B976="","",IF(IFERROR(FIND(Q$13,INDEX(DATOS!BS:BS,MATCH(CHECKLIST!B976,DATOS!B:B,0),1),1),"")="","","X"))</f>
        <v/>
      </c>
      <c r="S976">
        <f t="shared" ref="S976:S1000" si="53">IF(Q$13="","",R976)</f>
        <v>0</v>
      </c>
      <c r="U976" t="str">
        <f t="shared" si="51"/>
        <v/>
      </c>
      <c r="V976" t="str">
        <f t="shared" si="52"/>
        <v/>
      </c>
    </row>
    <row r="977" spans="1:22" x14ac:dyDescent="0.25">
      <c r="A977" s="13">
        <v>964</v>
      </c>
      <c r="B977" t="str">
        <f>IFERROR(INDEX(DATOS!B:B,MATCH(CHECKLIST!A977,DATOS!BM:BM,0),1),"")</f>
        <v/>
      </c>
      <c r="C977" t="str">
        <f>IFERROR(INDEX(DATOS!I:I,MATCH(CHECKLIST!A977,DATOS!BM:BM,0),1),"")</f>
        <v/>
      </c>
      <c r="D977" t="str">
        <f>IFERROR(INDEX(DATOS!R:R,MATCH(CHECKLIST!E977,DATOS!F:F,0),1),"")</f>
        <v/>
      </c>
      <c r="E977" s="17" t="str">
        <f>IFERROR(INDEX(DATOS!F:F,MATCH(CHECKLIST!A977,DATOS!BM:BM,0),1),"")</f>
        <v/>
      </c>
      <c r="F977" s="14" t="str">
        <f t="shared" si="50"/>
        <v/>
      </c>
      <c r="G977" s="18" t="str">
        <f>IF(IFERROR(FIND(G$13,INDEX(DATOS!BS:BS,MATCH(CHECKLIST!B977,DATOS!B:B,0),1),1),"")="",IF(IFERROR(FIND("FINADO",INDEX(DATOS!BS:BS,MATCH(CHECKLIST!B977,DATOS!B:B,0),1),1),"")="",IF(IFERROR(FIND("BAJA",INDEX(DATOS!BS:BS,MATCH(CHECKLIST!B977,DATOS!B:B,0),1),1),"")="",IF(IFERROR(FIND("FECHA PEUA",INDEX(DATOS!BS:BS,MATCH(CHECKLIST!B977,DATOS!B:B,0),1),1),"")="",IF(IFERROR(FIND("FIRMA",INDEX(DATOS!BS:BS,MATCH(CHECKLIST!B977,DATOS!B:B,0),1),1),"")="","","FIRMA"),"PEUA"),"BAJA"),"FINADO"),"X")</f>
        <v/>
      </c>
      <c r="H977" s="18" t="str">
        <f>IF(IFERROR(FIND(H$13,INDEX(DATOS!BS:BS,MATCH(CHECKLIST!B977,DATOS!B:B,0),1),1),"")="",IF(IFERROR(FIND("VENCIDA",INDEX(DATOS!AC:AC,MATCH(CHECKLIST!B977,DATOS!B:B,0),1),1),"")="","","VENCIDO"),"X")</f>
        <v/>
      </c>
      <c r="I977" s="18" t="str">
        <f>IF(IFERROR(FIND(I$13,INDEX(DATOS!BS:BS,MATCH(CHECKLIST!B977,DATOS!B:B,0),1),1),"")="","","X")</f>
        <v/>
      </c>
      <c r="J977" s="18" t="str">
        <f>IF(IFERROR(FIND(J$13,INDEX(DATOS!BS:BS,MATCH(CHECKLIST!B977,DATOS!B:B,0),1),1),"")="","","X")</f>
        <v/>
      </c>
      <c r="K977" s="18" t="str">
        <f>IF(IFERROR(FIND(K$13,INDEX(DATOS!BS:BS,MATCH(CHECKLIST!B977,DATOS!B:B,0),1),1),"")="","","X")</f>
        <v/>
      </c>
      <c r="L977" s="18" t="str">
        <f>IF(IFERROR(FIND(L$13,INDEX(DATOS!BS:BS,MATCH(CHECKLIST!B977,DATOS!B:B,0),1),1),"")="","","X")</f>
        <v/>
      </c>
      <c r="M977" s="18" t="str">
        <f>IF(IFERROR(FIND(M$13,INDEX(DATOS!BS:BS,MATCH(CHECKLIST!B977,DATOS!B:B,0),1),1),"")="","","X")</f>
        <v/>
      </c>
      <c r="N977" s="50" t="str">
        <f ca="1">IFERROR(IF(INDEX(DATOS!K:K,MATCH(CHECKLIST!B977,DATOS!B:B,0),1)="","X",IF(INDEX(DATOS!K:K,MATCH(CHECKLIST!B977,DATOS!B:B,0),1)&gt;YEAR(TODAY())-1,"","VENCIDA")),"")</f>
        <v/>
      </c>
      <c r="P977" s="18" t="str">
        <f>IF(B977="","",IF(IFERROR(FIND(P$13,INDEX(DATOS!BS:BS,MATCH(CHECKLIST!B977,DATOS!B:B,0),1),1),"")="","","X"))</f>
        <v/>
      </c>
      <c r="Q977" s="18" t="str">
        <f>IF(B977="","",IF(IFERROR(FIND(Q$13,INDEX(DATOS!BS:BS,MATCH(CHECKLIST!B977,DATOS!B:B,0),1),1),"")="","","X"))</f>
        <v/>
      </c>
      <c r="R977" t="str">
        <f>IF(B977="","",1)</f>
        <v/>
      </c>
      <c r="S977" t="str">
        <f t="shared" si="53"/>
        <v/>
      </c>
      <c r="U977" t="str">
        <f t="shared" si="51"/>
        <v/>
      </c>
      <c r="V977" t="str">
        <f t="shared" si="52"/>
        <v/>
      </c>
    </row>
    <row r="978" spans="1:22" x14ac:dyDescent="0.25">
      <c r="A978" s="13">
        <v>965</v>
      </c>
      <c r="B978" t="str">
        <f>IFERROR(INDEX(DATOS!B:B,MATCH(CHECKLIST!A978,DATOS!BM:BM,0),1),"")</f>
        <v/>
      </c>
      <c r="C978" t="str">
        <f>IFERROR(INDEX(DATOS!I:I,MATCH(CHECKLIST!A978,DATOS!BM:BM,0),1),"")</f>
        <v/>
      </c>
      <c r="D978" t="str">
        <f>IFERROR(INDEX(DATOS!R:R,MATCH(CHECKLIST!E978,DATOS!F:F,0),1),"")</f>
        <v/>
      </c>
      <c r="E978" s="17" t="str">
        <f>IFERROR(INDEX(DATOS!F:F,MATCH(CHECKLIST!A978,DATOS!BM:BM,0),1),"")</f>
        <v/>
      </c>
      <c r="F978" s="14" t="str">
        <f t="shared" si="50"/>
        <v/>
      </c>
      <c r="G978" s="18" t="str">
        <f>IF(IFERROR(FIND(G$13,INDEX(DATOS!BS:BS,MATCH(CHECKLIST!B978,DATOS!B:B,0),1),1),"")="",IF(IFERROR(FIND("FINADO",INDEX(DATOS!BS:BS,MATCH(CHECKLIST!B978,DATOS!B:B,0),1),1),"")="",IF(IFERROR(FIND("BAJA",INDEX(DATOS!BS:BS,MATCH(CHECKLIST!B978,DATOS!B:B,0),1),1),"")="",IF(IFERROR(FIND("FECHA PEUA",INDEX(DATOS!BS:BS,MATCH(CHECKLIST!B978,DATOS!B:B,0),1),1),"")="",IF(IFERROR(FIND("FIRMA",INDEX(DATOS!BS:BS,MATCH(CHECKLIST!B978,DATOS!B:B,0),1),1),"")="","","FIRMA"),"PEUA"),"BAJA"),"FINADO"),"X")</f>
        <v/>
      </c>
      <c r="H978" s="18" t="str">
        <f>IF(IFERROR(FIND(H$13,INDEX(DATOS!BS:BS,MATCH(CHECKLIST!B978,DATOS!B:B,0),1),1),"")="",IF(IFERROR(FIND("VENCIDA",INDEX(DATOS!AC:AC,MATCH(CHECKLIST!B978,DATOS!B:B,0),1),1),"")="","","VENCIDO"),"X")</f>
        <v/>
      </c>
      <c r="I978" s="18" t="str">
        <f>IF(IFERROR(FIND(I$13,INDEX(DATOS!BS:BS,MATCH(CHECKLIST!B978,DATOS!B:B,0),1),1),"")="","","X")</f>
        <v/>
      </c>
      <c r="J978" s="18" t="str">
        <f>IF(IFERROR(FIND(J$13,INDEX(DATOS!BS:BS,MATCH(CHECKLIST!B978,DATOS!B:B,0),1),1),"")="","","X")</f>
        <v/>
      </c>
      <c r="K978" s="18" t="str">
        <f>IF(IFERROR(FIND(K$13,INDEX(DATOS!BS:BS,MATCH(CHECKLIST!B978,DATOS!B:B,0),1),1),"")="","","X")</f>
        <v/>
      </c>
      <c r="L978" s="18" t="str">
        <f>IF(IFERROR(FIND(L$13,INDEX(DATOS!BS:BS,MATCH(CHECKLIST!B978,DATOS!B:B,0),1),1),"")="","","X")</f>
        <v/>
      </c>
      <c r="M978" s="18" t="str">
        <f>IF(IFERROR(FIND(M$13,INDEX(DATOS!BS:BS,MATCH(CHECKLIST!B978,DATOS!B:B,0),1),1),"")="","","X")</f>
        <v/>
      </c>
      <c r="N978" s="50" t="str">
        <f ca="1">IFERROR(IF(INDEX(DATOS!K:K,MATCH(CHECKLIST!B978,DATOS!B:B,0),1)="","X",IF(INDEX(DATOS!K:K,MATCH(CHECKLIST!B978,DATOS!B:B,0),1)&gt;YEAR(TODAY())-1,"","VENCIDA")),"")</f>
        <v/>
      </c>
      <c r="P978" s="18" t="str">
        <f>IF(B978="","",IF(IFERROR(FIND(P$13,INDEX(DATOS!BS:BS,MATCH(CHECKLIST!B978,DATOS!B:B,0),1),1),"")="","","X"))</f>
        <v/>
      </c>
      <c r="Q978" s="18" t="str">
        <f>IF(B978="","",IF(IFERROR(FIND(Q$13,INDEX(DATOS!BS:BS,MATCH(CHECKLIST!B978,DATOS!B:B,0),1),1),"")="","","X"))</f>
        <v/>
      </c>
      <c r="S978">
        <f t="shared" si="53"/>
        <v>0</v>
      </c>
      <c r="U978" t="str">
        <f t="shared" si="51"/>
        <v/>
      </c>
      <c r="V978" t="str">
        <f t="shared" si="52"/>
        <v/>
      </c>
    </row>
    <row r="979" spans="1:22" x14ac:dyDescent="0.25">
      <c r="A979" s="13">
        <v>966</v>
      </c>
      <c r="B979" t="str">
        <f>IFERROR(INDEX(DATOS!B:B,MATCH(CHECKLIST!A979,DATOS!BM:BM,0),1),"")</f>
        <v/>
      </c>
      <c r="C979" t="str">
        <f>IFERROR(INDEX(DATOS!I:I,MATCH(CHECKLIST!A979,DATOS!BM:BM,0),1),"")</f>
        <v/>
      </c>
      <c r="D979" t="str">
        <f>IFERROR(INDEX(DATOS!R:R,MATCH(CHECKLIST!E979,DATOS!F:F,0),1),"")</f>
        <v/>
      </c>
      <c r="E979" s="17" t="str">
        <f>IFERROR(INDEX(DATOS!F:F,MATCH(CHECKLIST!A979,DATOS!BM:BM,0),1),"")</f>
        <v/>
      </c>
      <c r="F979" s="14" t="str">
        <f t="shared" si="50"/>
        <v/>
      </c>
      <c r="G979" s="18" t="str">
        <f>IF(IFERROR(FIND(G$13,INDEX(DATOS!BS:BS,MATCH(CHECKLIST!B979,DATOS!B:B,0),1),1),"")="",IF(IFERROR(FIND("FINADO",INDEX(DATOS!BS:BS,MATCH(CHECKLIST!B979,DATOS!B:B,0),1),1),"")="",IF(IFERROR(FIND("BAJA",INDEX(DATOS!BS:BS,MATCH(CHECKLIST!B979,DATOS!B:B,0),1),1),"")="",IF(IFERROR(FIND("FECHA PEUA",INDEX(DATOS!BS:BS,MATCH(CHECKLIST!B979,DATOS!B:B,0),1),1),"")="",IF(IFERROR(FIND("FIRMA",INDEX(DATOS!BS:BS,MATCH(CHECKLIST!B979,DATOS!B:B,0),1),1),"")="","","FIRMA"),"PEUA"),"BAJA"),"FINADO"),"X")</f>
        <v/>
      </c>
      <c r="H979" s="18" t="str">
        <f>IF(IFERROR(FIND(H$13,INDEX(DATOS!BS:BS,MATCH(CHECKLIST!B979,DATOS!B:B,0),1),1),"")="",IF(IFERROR(FIND("VENCIDA",INDEX(DATOS!AC:AC,MATCH(CHECKLIST!B979,DATOS!B:B,0),1),1),"")="","","VENCIDO"),"X")</f>
        <v/>
      </c>
      <c r="I979" s="18" t="str">
        <f>IF(IFERROR(FIND(I$13,INDEX(DATOS!BS:BS,MATCH(CHECKLIST!B979,DATOS!B:B,0),1),1),"")="","","X")</f>
        <v/>
      </c>
      <c r="J979" s="18" t="str">
        <f>IF(IFERROR(FIND(J$13,INDEX(DATOS!BS:BS,MATCH(CHECKLIST!B979,DATOS!B:B,0),1),1),"")="","","X")</f>
        <v/>
      </c>
      <c r="K979" s="18" t="str">
        <f>IF(IFERROR(FIND(K$13,INDEX(DATOS!BS:BS,MATCH(CHECKLIST!B979,DATOS!B:B,0),1),1),"")="","","X")</f>
        <v/>
      </c>
      <c r="L979" s="18" t="str">
        <f>IF(IFERROR(FIND(L$13,INDEX(DATOS!BS:BS,MATCH(CHECKLIST!B979,DATOS!B:B,0),1),1),"")="","","X")</f>
        <v/>
      </c>
      <c r="M979" s="18" t="str">
        <f>IF(IFERROR(FIND(M$13,INDEX(DATOS!BS:BS,MATCH(CHECKLIST!B979,DATOS!B:B,0),1),1),"")="","","X")</f>
        <v/>
      </c>
      <c r="N979" s="50" t="str">
        <f ca="1">IFERROR(IF(INDEX(DATOS!K:K,MATCH(CHECKLIST!B979,DATOS!B:B,0),1)="","X",IF(INDEX(DATOS!K:K,MATCH(CHECKLIST!B979,DATOS!B:B,0),1)&gt;YEAR(TODAY())-1,"","VENCIDA")),"")</f>
        <v/>
      </c>
      <c r="P979" s="18" t="str">
        <f>IF(B979="","",IF(IFERROR(FIND(P$13,INDEX(DATOS!BS:BS,MATCH(CHECKLIST!B979,DATOS!B:B,0),1),1),"")="","","X"))</f>
        <v/>
      </c>
      <c r="Q979" s="18" t="str">
        <f>IF(B979="","",IF(IFERROR(FIND(Q$13,INDEX(DATOS!BS:BS,MATCH(CHECKLIST!B979,DATOS!B:B,0),1),1),"")="","","X"))</f>
        <v/>
      </c>
      <c r="R979" t="str">
        <f>IF(B979="","",1)</f>
        <v/>
      </c>
      <c r="S979" t="str">
        <f t="shared" si="53"/>
        <v/>
      </c>
      <c r="U979" t="str">
        <f t="shared" si="51"/>
        <v/>
      </c>
      <c r="V979" t="str">
        <f t="shared" si="52"/>
        <v/>
      </c>
    </row>
    <row r="980" spans="1:22" x14ac:dyDescent="0.25">
      <c r="A980" s="13">
        <v>967</v>
      </c>
      <c r="B980" t="str">
        <f>IFERROR(INDEX(DATOS!B:B,MATCH(CHECKLIST!A980,DATOS!BM:BM,0),1),"")</f>
        <v/>
      </c>
      <c r="C980" t="str">
        <f>IFERROR(INDEX(DATOS!I:I,MATCH(CHECKLIST!A980,DATOS!BM:BM,0),1),"")</f>
        <v/>
      </c>
      <c r="D980" t="str">
        <f>IFERROR(INDEX(DATOS!R:R,MATCH(CHECKLIST!E980,DATOS!F:F,0),1),"")</f>
        <v/>
      </c>
      <c r="E980" s="17" t="str">
        <f>IFERROR(INDEX(DATOS!F:F,MATCH(CHECKLIST!A980,DATOS!BM:BM,0),1),"")</f>
        <v/>
      </c>
      <c r="F980" s="14" t="str">
        <f t="shared" si="50"/>
        <v/>
      </c>
      <c r="G980" s="18" t="str">
        <f>IF(IFERROR(FIND(G$13,INDEX(DATOS!BS:BS,MATCH(CHECKLIST!B980,DATOS!B:B,0),1),1),"")="",IF(IFERROR(FIND("FINADO",INDEX(DATOS!BS:BS,MATCH(CHECKLIST!B980,DATOS!B:B,0),1),1),"")="",IF(IFERROR(FIND("BAJA",INDEX(DATOS!BS:BS,MATCH(CHECKLIST!B980,DATOS!B:B,0),1),1),"")="",IF(IFERROR(FIND("FECHA PEUA",INDEX(DATOS!BS:BS,MATCH(CHECKLIST!B980,DATOS!B:B,0),1),1),"")="",IF(IFERROR(FIND("FIRMA",INDEX(DATOS!BS:BS,MATCH(CHECKLIST!B980,DATOS!B:B,0),1),1),"")="","","FIRMA"),"PEUA"),"BAJA"),"FINADO"),"X")</f>
        <v/>
      </c>
      <c r="H980" s="18" t="str">
        <f>IF(IFERROR(FIND(H$13,INDEX(DATOS!BS:BS,MATCH(CHECKLIST!B980,DATOS!B:B,0),1),1),"")="",IF(IFERROR(FIND("VENCIDA",INDEX(DATOS!AC:AC,MATCH(CHECKLIST!B980,DATOS!B:B,0),1),1),"")="","","VENCIDO"),"X")</f>
        <v/>
      </c>
      <c r="I980" s="18" t="str">
        <f>IF(IFERROR(FIND(I$13,INDEX(DATOS!BS:BS,MATCH(CHECKLIST!B980,DATOS!B:B,0),1),1),"")="","","X")</f>
        <v/>
      </c>
      <c r="J980" s="18" t="str">
        <f>IF(IFERROR(FIND(J$13,INDEX(DATOS!BS:BS,MATCH(CHECKLIST!B980,DATOS!B:B,0),1),1),"")="","","X")</f>
        <v/>
      </c>
      <c r="K980" s="18" t="str">
        <f>IF(IFERROR(FIND(K$13,INDEX(DATOS!BS:BS,MATCH(CHECKLIST!B980,DATOS!B:B,0),1),1),"")="","","X")</f>
        <v/>
      </c>
      <c r="L980" s="18" t="str">
        <f>IF(IFERROR(FIND(L$13,INDEX(DATOS!BS:BS,MATCH(CHECKLIST!B980,DATOS!B:B,0),1),1),"")="","","X")</f>
        <v/>
      </c>
      <c r="M980" s="18" t="str">
        <f>IF(IFERROR(FIND(M$13,INDEX(DATOS!BS:BS,MATCH(CHECKLIST!B980,DATOS!B:B,0),1),1),"")="","","X")</f>
        <v/>
      </c>
      <c r="N980" s="50" t="str">
        <f ca="1">IFERROR(IF(INDEX(DATOS!K:K,MATCH(CHECKLIST!B980,DATOS!B:B,0),1)="","X",IF(INDEX(DATOS!K:K,MATCH(CHECKLIST!B980,DATOS!B:B,0),1)&gt;YEAR(TODAY())-1,"","VENCIDA")),"")</f>
        <v/>
      </c>
      <c r="P980" s="18" t="str">
        <f>IF(B980="","",IF(IFERROR(FIND(P$13,INDEX(DATOS!BS:BS,MATCH(CHECKLIST!B980,DATOS!B:B,0),1),1),"")="","","X"))</f>
        <v/>
      </c>
      <c r="Q980" s="18" t="str">
        <f>IF(B980="","",IF(IFERROR(FIND(Q$13,INDEX(DATOS!BS:BS,MATCH(CHECKLIST!B980,DATOS!B:B,0),1),1),"")="","","X"))</f>
        <v/>
      </c>
      <c r="S980">
        <f t="shared" si="53"/>
        <v>0</v>
      </c>
      <c r="U980" t="str">
        <f t="shared" si="51"/>
        <v/>
      </c>
      <c r="V980" t="str">
        <f t="shared" si="52"/>
        <v/>
      </c>
    </row>
    <row r="981" spans="1:22" x14ac:dyDescent="0.25">
      <c r="A981" s="13">
        <v>968</v>
      </c>
      <c r="B981" t="str">
        <f>IFERROR(INDEX(DATOS!B:B,MATCH(CHECKLIST!A981,DATOS!BM:BM,0),1),"")</f>
        <v/>
      </c>
      <c r="C981" t="str">
        <f>IFERROR(INDEX(DATOS!I:I,MATCH(CHECKLIST!A981,DATOS!BM:BM,0),1),"")</f>
        <v/>
      </c>
      <c r="D981" t="str">
        <f>IFERROR(INDEX(DATOS!R:R,MATCH(CHECKLIST!E981,DATOS!F:F,0),1),"")</f>
        <v/>
      </c>
      <c r="E981" s="17" t="str">
        <f>IFERROR(INDEX(DATOS!F:F,MATCH(CHECKLIST!A981,DATOS!BM:BM,0),1),"")</f>
        <v/>
      </c>
      <c r="F981" s="14" t="str">
        <f t="shared" si="50"/>
        <v/>
      </c>
      <c r="G981" s="18" t="str">
        <f>IF(IFERROR(FIND(G$13,INDEX(DATOS!BS:BS,MATCH(CHECKLIST!B981,DATOS!B:B,0),1),1),"")="",IF(IFERROR(FIND("FINADO",INDEX(DATOS!BS:BS,MATCH(CHECKLIST!B981,DATOS!B:B,0),1),1),"")="",IF(IFERROR(FIND("BAJA",INDEX(DATOS!BS:BS,MATCH(CHECKLIST!B981,DATOS!B:B,0),1),1),"")="",IF(IFERROR(FIND("FECHA PEUA",INDEX(DATOS!BS:BS,MATCH(CHECKLIST!B981,DATOS!B:B,0),1),1),"")="",IF(IFERROR(FIND("FIRMA",INDEX(DATOS!BS:BS,MATCH(CHECKLIST!B981,DATOS!B:B,0),1),1),"")="","","FIRMA"),"PEUA"),"BAJA"),"FINADO"),"X")</f>
        <v/>
      </c>
      <c r="H981" s="18" t="str">
        <f>IF(IFERROR(FIND(H$13,INDEX(DATOS!BS:BS,MATCH(CHECKLIST!B981,DATOS!B:B,0),1),1),"")="",IF(IFERROR(FIND("VENCIDA",INDEX(DATOS!AC:AC,MATCH(CHECKLIST!B981,DATOS!B:B,0),1),1),"")="","","VENCIDO"),"X")</f>
        <v/>
      </c>
      <c r="I981" s="18" t="str">
        <f>IF(IFERROR(FIND(I$13,INDEX(DATOS!BS:BS,MATCH(CHECKLIST!B981,DATOS!B:B,0),1),1),"")="","","X")</f>
        <v/>
      </c>
      <c r="J981" s="18" t="str">
        <f>IF(IFERROR(FIND(J$13,INDEX(DATOS!BS:BS,MATCH(CHECKLIST!B981,DATOS!B:B,0),1),1),"")="","","X")</f>
        <v/>
      </c>
      <c r="K981" s="18" t="str">
        <f>IF(IFERROR(FIND(K$13,INDEX(DATOS!BS:BS,MATCH(CHECKLIST!B981,DATOS!B:B,0),1),1),"")="","","X")</f>
        <v/>
      </c>
      <c r="L981" s="18" t="str">
        <f>IF(IFERROR(FIND(L$13,INDEX(DATOS!BS:BS,MATCH(CHECKLIST!B981,DATOS!B:B,0),1),1),"")="","","X")</f>
        <v/>
      </c>
      <c r="M981" s="18" t="str">
        <f>IF(IFERROR(FIND(M$13,INDEX(DATOS!BS:BS,MATCH(CHECKLIST!B981,DATOS!B:B,0),1),1),"")="","","X")</f>
        <v/>
      </c>
      <c r="N981" s="50" t="str">
        <f ca="1">IFERROR(IF(INDEX(DATOS!K:K,MATCH(CHECKLIST!B981,DATOS!B:B,0),1)="","X",IF(INDEX(DATOS!K:K,MATCH(CHECKLIST!B981,DATOS!B:B,0),1)&gt;YEAR(TODAY())-1,"","VENCIDA")),"")</f>
        <v/>
      </c>
      <c r="P981" s="18" t="str">
        <f>IF(B981="","",IF(IFERROR(FIND(P$13,INDEX(DATOS!BS:BS,MATCH(CHECKLIST!B981,DATOS!B:B,0),1),1),"")="","","X"))</f>
        <v/>
      </c>
      <c r="Q981" s="18" t="str">
        <f>IF(B981="","",IF(IFERROR(FIND(Q$13,INDEX(DATOS!BS:BS,MATCH(CHECKLIST!B981,DATOS!B:B,0),1),1),"")="","","X"))</f>
        <v/>
      </c>
      <c r="R981" t="str">
        <f>IF(B981="","",1)</f>
        <v/>
      </c>
      <c r="S981" t="str">
        <f t="shared" si="53"/>
        <v/>
      </c>
      <c r="U981" t="str">
        <f t="shared" si="51"/>
        <v/>
      </c>
      <c r="V981" t="str">
        <f t="shared" si="52"/>
        <v/>
      </c>
    </row>
    <row r="982" spans="1:22" x14ac:dyDescent="0.25">
      <c r="A982" s="13">
        <v>969</v>
      </c>
      <c r="B982" t="str">
        <f>IFERROR(INDEX(DATOS!B:B,MATCH(CHECKLIST!A982,DATOS!BM:BM,0),1),"")</f>
        <v/>
      </c>
      <c r="C982" t="str">
        <f>IFERROR(INDEX(DATOS!I:I,MATCH(CHECKLIST!A982,DATOS!BM:BM,0),1),"")</f>
        <v/>
      </c>
      <c r="D982" t="str">
        <f>IFERROR(INDEX(DATOS!R:R,MATCH(CHECKLIST!E982,DATOS!F:F,0),1),"")</f>
        <v/>
      </c>
      <c r="E982" s="17" t="str">
        <f>IFERROR(INDEX(DATOS!F:F,MATCH(CHECKLIST!A982,DATOS!BM:BM,0),1),"")</f>
        <v/>
      </c>
      <c r="F982" s="14" t="str">
        <f t="shared" si="50"/>
        <v/>
      </c>
      <c r="G982" s="18" t="str">
        <f>IF(IFERROR(FIND(G$13,INDEX(DATOS!BS:BS,MATCH(CHECKLIST!B982,DATOS!B:B,0),1),1),"")="",IF(IFERROR(FIND("FINADO",INDEX(DATOS!BS:BS,MATCH(CHECKLIST!B982,DATOS!B:B,0),1),1),"")="",IF(IFERROR(FIND("BAJA",INDEX(DATOS!BS:BS,MATCH(CHECKLIST!B982,DATOS!B:B,0),1),1),"")="",IF(IFERROR(FIND("FECHA PEUA",INDEX(DATOS!BS:BS,MATCH(CHECKLIST!B982,DATOS!B:B,0),1),1),"")="",IF(IFERROR(FIND("FIRMA",INDEX(DATOS!BS:BS,MATCH(CHECKLIST!B982,DATOS!B:B,0),1),1),"")="","","FIRMA"),"PEUA"),"BAJA"),"FINADO"),"X")</f>
        <v/>
      </c>
      <c r="H982" s="18" t="str">
        <f>IF(IFERROR(FIND(H$13,INDEX(DATOS!BS:BS,MATCH(CHECKLIST!B982,DATOS!B:B,0),1),1),"")="",IF(IFERROR(FIND("VENCIDA",INDEX(DATOS!AC:AC,MATCH(CHECKLIST!B982,DATOS!B:B,0),1),1),"")="","","VENCIDO"),"X")</f>
        <v/>
      </c>
      <c r="I982" s="18" t="str">
        <f>IF(IFERROR(FIND(I$13,INDEX(DATOS!BS:BS,MATCH(CHECKLIST!B982,DATOS!B:B,0),1),1),"")="","","X")</f>
        <v/>
      </c>
      <c r="J982" s="18" t="str">
        <f>IF(IFERROR(FIND(J$13,INDEX(DATOS!BS:BS,MATCH(CHECKLIST!B982,DATOS!B:B,0),1),1),"")="","","X")</f>
        <v/>
      </c>
      <c r="K982" s="18" t="str">
        <f>IF(IFERROR(FIND(K$13,INDEX(DATOS!BS:BS,MATCH(CHECKLIST!B982,DATOS!B:B,0),1),1),"")="","","X")</f>
        <v/>
      </c>
      <c r="L982" s="18" t="str">
        <f>IF(IFERROR(FIND(L$13,INDEX(DATOS!BS:BS,MATCH(CHECKLIST!B982,DATOS!B:B,0),1),1),"")="","","X")</f>
        <v/>
      </c>
      <c r="M982" s="18" t="str">
        <f>IF(IFERROR(FIND(M$13,INDEX(DATOS!BS:BS,MATCH(CHECKLIST!B982,DATOS!B:B,0),1),1),"")="","","X")</f>
        <v/>
      </c>
      <c r="N982" s="50" t="str">
        <f ca="1">IFERROR(IF(INDEX(DATOS!K:K,MATCH(CHECKLIST!B982,DATOS!B:B,0),1)="","X",IF(INDEX(DATOS!K:K,MATCH(CHECKLIST!B982,DATOS!B:B,0),1)&gt;YEAR(TODAY())-1,"","VENCIDA")),"")</f>
        <v/>
      </c>
      <c r="P982" s="18" t="str">
        <f>IF(B982="","",IF(IFERROR(FIND(P$13,INDEX(DATOS!BS:BS,MATCH(CHECKLIST!B982,DATOS!B:B,0),1),1),"")="","","X"))</f>
        <v/>
      </c>
      <c r="Q982" s="18" t="str">
        <f>IF(B982="","",IF(IFERROR(FIND(Q$13,INDEX(DATOS!BS:BS,MATCH(CHECKLIST!B982,DATOS!B:B,0),1),1),"")="","","X"))</f>
        <v/>
      </c>
      <c r="S982">
        <f t="shared" si="53"/>
        <v>0</v>
      </c>
      <c r="U982" t="str">
        <f t="shared" si="51"/>
        <v/>
      </c>
      <c r="V982" t="str">
        <f t="shared" si="52"/>
        <v/>
      </c>
    </row>
    <row r="983" spans="1:22" x14ac:dyDescent="0.25">
      <c r="A983" s="13">
        <v>970</v>
      </c>
      <c r="B983" t="str">
        <f>IFERROR(INDEX(DATOS!B:B,MATCH(CHECKLIST!A983,DATOS!BM:BM,0),1),"")</f>
        <v/>
      </c>
      <c r="C983" t="str">
        <f>IFERROR(INDEX(DATOS!I:I,MATCH(CHECKLIST!A983,DATOS!BM:BM,0),1),"")</f>
        <v/>
      </c>
      <c r="D983" t="str">
        <f>IFERROR(INDEX(DATOS!R:R,MATCH(CHECKLIST!E983,DATOS!F:F,0),1),"")</f>
        <v/>
      </c>
      <c r="E983" s="17" t="str">
        <f>IFERROR(INDEX(DATOS!F:F,MATCH(CHECKLIST!A983,DATOS!BM:BM,0),1),"")</f>
        <v/>
      </c>
      <c r="F983" s="14" t="str">
        <f t="shared" si="50"/>
        <v/>
      </c>
      <c r="G983" s="18" t="str">
        <f>IF(IFERROR(FIND(G$13,INDEX(DATOS!BS:BS,MATCH(CHECKLIST!B983,DATOS!B:B,0),1),1),"")="",IF(IFERROR(FIND("FINADO",INDEX(DATOS!BS:BS,MATCH(CHECKLIST!B983,DATOS!B:B,0),1),1),"")="",IF(IFERROR(FIND("BAJA",INDEX(DATOS!BS:BS,MATCH(CHECKLIST!B983,DATOS!B:B,0),1),1),"")="",IF(IFERROR(FIND("FECHA PEUA",INDEX(DATOS!BS:BS,MATCH(CHECKLIST!B983,DATOS!B:B,0),1),1),"")="",IF(IFERROR(FIND("FIRMA",INDEX(DATOS!BS:BS,MATCH(CHECKLIST!B983,DATOS!B:B,0),1),1),"")="","","FIRMA"),"PEUA"),"BAJA"),"FINADO"),"X")</f>
        <v/>
      </c>
      <c r="H983" s="18" t="str">
        <f>IF(IFERROR(FIND(H$13,INDEX(DATOS!BS:BS,MATCH(CHECKLIST!B983,DATOS!B:B,0),1),1),"")="",IF(IFERROR(FIND("VENCIDA",INDEX(DATOS!AC:AC,MATCH(CHECKLIST!B983,DATOS!B:B,0),1),1),"")="","","VENCIDO"),"X")</f>
        <v/>
      </c>
      <c r="I983" s="18" t="str">
        <f>IF(IFERROR(FIND(I$13,INDEX(DATOS!BS:BS,MATCH(CHECKLIST!B983,DATOS!B:B,0),1),1),"")="","","X")</f>
        <v/>
      </c>
      <c r="J983" s="18" t="str">
        <f>IF(IFERROR(FIND(J$13,INDEX(DATOS!BS:BS,MATCH(CHECKLIST!B983,DATOS!B:B,0),1),1),"")="","","X")</f>
        <v/>
      </c>
      <c r="K983" s="18" t="str">
        <f>IF(IFERROR(FIND(K$13,INDEX(DATOS!BS:BS,MATCH(CHECKLIST!B983,DATOS!B:B,0),1),1),"")="","","X")</f>
        <v/>
      </c>
      <c r="L983" s="18" t="str">
        <f>IF(IFERROR(FIND(L$13,INDEX(DATOS!BS:BS,MATCH(CHECKLIST!B983,DATOS!B:B,0),1),1),"")="","","X")</f>
        <v/>
      </c>
      <c r="M983" s="18" t="str">
        <f>IF(IFERROR(FIND(M$13,INDEX(DATOS!BS:BS,MATCH(CHECKLIST!B983,DATOS!B:B,0),1),1),"")="","","X")</f>
        <v/>
      </c>
      <c r="N983" s="50" t="str">
        <f ca="1">IFERROR(IF(INDEX(DATOS!K:K,MATCH(CHECKLIST!B983,DATOS!B:B,0),1)="","X",IF(INDEX(DATOS!K:K,MATCH(CHECKLIST!B983,DATOS!B:B,0),1)&gt;YEAR(TODAY())-1,"","VENCIDA")),"")</f>
        <v/>
      </c>
      <c r="P983" s="18" t="str">
        <f>IF(B983="","",IF(IFERROR(FIND(P$13,INDEX(DATOS!BS:BS,MATCH(CHECKLIST!B983,DATOS!B:B,0),1),1),"")="","","X"))</f>
        <v/>
      </c>
      <c r="Q983" s="18" t="str">
        <f>IF(B983="","",IF(IFERROR(FIND(Q$13,INDEX(DATOS!BS:BS,MATCH(CHECKLIST!B983,DATOS!B:B,0),1),1),"")="","","X"))</f>
        <v/>
      </c>
      <c r="R983" t="str">
        <f>IF(B983="","",1)</f>
        <v/>
      </c>
      <c r="S983" t="str">
        <f t="shared" si="53"/>
        <v/>
      </c>
      <c r="U983" t="str">
        <f t="shared" si="51"/>
        <v/>
      </c>
      <c r="V983" t="str">
        <f t="shared" si="52"/>
        <v/>
      </c>
    </row>
    <row r="984" spans="1:22" x14ac:dyDescent="0.25">
      <c r="A984" s="13">
        <v>971</v>
      </c>
      <c r="B984" t="str">
        <f>IFERROR(INDEX(DATOS!B:B,MATCH(CHECKLIST!A984,DATOS!BM:BM,0),1),"")</f>
        <v/>
      </c>
      <c r="C984" t="str">
        <f>IFERROR(INDEX(DATOS!I:I,MATCH(CHECKLIST!A984,DATOS!BM:BM,0),1),"")</f>
        <v/>
      </c>
      <c r="D984" t="str">
        <f>IFERROR(INDEX(DATOS!R:R,MATCH(CHECKLIST!E984,DATOS!F:F,0),1),"")</f>
        <v/>
      </c>
      <c r="E984" s="17" t="str">
        <f>IFERROR(INDEX(DATOS!F:F,MATCH(CHECKLIST!A984,DATOS!BM:BM,0),1),"")</f>
        <v/>
      </c>
      <c r="F984" s="14" t="str">
        <f t="shared" si="50"/>
        <v/>
      </c>
      <c r="G984" s="18" t="str">
        <f>IF(IFERROR(FIND(G$13,INDEX(DATOS!BS:BS,MATCH(CHECKLIST!B984,DATOS!B:B,0),1),1),"")="",IF(IFERROR(FIND("FINADO",INDEX(DATOS!BS:BS,MATCH(CHECKLIST!B984,DATOS!B:B,0),1),1),"")="",IF(IFERROR(FIND("BAJA",INDEX(DATOS!BS:BS,MATCH(CHECKLIST!B984,DATOS!B:B,0),1),1),"")="",IF(IFERROR(FIND("FECHA PEUA",INDEX(DATOS!BS:BS,MATCH(CHECKLIST!B984,DATOS!B:B,0),1),1),"")="",IF(IFERROR(FIND("FIRMA",INDEX(DATOS!BS:BS,MATCH(CHECKLIST!B984,DATOS!B:B,0),1),1),"")="","","FIRMA"),"PEUA"),"BAJA"),"FINADO"),"X")</f>
        <v/>
      </c>
      <c r="H984" s="18" t="str">
        <f>IF(IFERROR(FIND(H$13,INDEX(DATOS!BS:BS,MATCH(CHECKLIST!B984,DATOS!B:B,0),1),1),"")="",IF(IFERROR(FIND("VENCIDA",INDEX(DATOS!AC:AC,MATCH(CHECKLIST!B984,DATOS!B:B,0),1),1),"")="","","VENCIDO"),"X")</f>
        <v/>
      </c>
      <c r="I984" s="18" t="str">
        <f>IF(IFERROR(FIND(I$13,INDEX(DATOS!BS:BS,MATCH(CHECKLIST!B984,DATOS!B:B,0),1),1),"")="","","X")</f>
        <v/>
      </c>
      <c r="J984" s="18" t="str">
        <f>IF(IFERROR(FIND(J$13,INDEX(DATOS!BS:BS,MATCH(CHECKLIST!B984,DATOS!B:B,0),1),1),"")="","","X")</f>
        <v/>
      </c>
      <c r="K984" s="18" t="str">
        <f>IF(IFERROR(FIND(K$13,INDEX(DATOS!BS:BS,MATCH(CHECKLIST!B984,DATOS!B:B,0),1),1),"")="","","X")</f>
        <v/>
      </c>
      <c r="L984" s="18" t="str">
        <f>IF(IFERROR(FIND(L$13,INDEX(DATOS!BS:BS,MATCH(CHECKLIST!B984,DATOS!B:B,0),1),1),"")="","","X")</f>
        <v/>
      </c>
      <c r="M984" s="18" t="str">
        <f>IF(IFERROR(FIND(M$13,INDEX(DATOS!BS:BS,MATCH(CHECKLIST!B984,DATOS!B:B,0),1),1),"")="","","X")</f>
        <v/>
      </c>
      <c r="N984" s="50" t="str">
        <f ca="1">IFERROR(IF(INDEX(DATOS!K:K,MATCH(CHECKLIST!B984,DATOS!B:B,0),1)="","X",IF(INDEX(DATOS!K:K,MATCH(CHECKLIST!B984,DATOS!B:B,0),1)&gt;YEAR(TODAY())-1,"","VENCIDA")),"")</f>
        <v/>
      </c>
      <c r="P984" s="18" t="str">
        <f>IF(B984="","",IF(IFERROR(FIND(P$13,INDEX(DATOS!BS:BS,MATCH(CHECKLIST!B984,DATOS!B:B,0),1),1),"")="","","X"))</f>
        <v/>
      </c>
      <c r="Q984" s="18" t="str">
        <f>IF(B984="","",IF(IFERROR(FIND(Q$13,INDEX(DATOS!BS:BS,MATCH(CHECKLIST!B984,DATOS!B:B,0),1),1),"")="","","X"))</f>
        <v/>
      </c>
      <c r="S984">
        <f t="shared" si="53"/>
        <v>0</v>
      </c>
      <c r="U984" t="str">
        <f t="shared" si="51"/>
        <v/>
      </c>
      <c r="V984" t="str">
        <f t="shared" si="52"/>
        <v/>
      </c>
    </row>
    <row r="985" spans="1:22" x14ac:dyDescent="0.25">
      <c r="A985" s="13">
        <v>972</v>
      </c>
      <c r="B985" t="str">
        <f>IFERROR(INDEX(DATOS!B:B,MATCH(CHECKLIST!A985,DATOS!BM:BM,0),1),"")</f>
        <v/>
      </c>
      <c r="C985" t="str">
        <f>IFERROR(INDEX(DATOS!I:I,MATCH(CHECKLIST!A985,DATOS!BM:BM,0),1),"")</f>
        <v/>
      </c>
      <c r="D985" t="str">
        <f>IFERROR(INDEX(DATOS!R:R,MATCH(CHECKLIST!E985,DATOS!F:F,0),1),"")</f>
        <v/>
      </c>
      <c r="E985" s="17" t="str">
        <f>IFERROR(INDEX(DATOS!F:F,MATCH(CHECKLIST!A985,DATOS!BM:BM,0),1),"")</f>
        <v/>
      </c>
      <c r="F985" s="14" t="str">
        <f t="shared" si="50"/>
        <v/>
      </c>
      <c r="G985" s="18" t="str">
        <f>IF(IFERROR(FIND(G$13,INDEX(DATOS!BS:BS,MATCH(CHECKLIST!B985,DATOS!B:B,0),1),1),"")="",IF(IFERROR(FIND("FINADO",INDEX(DATOS!BS:BS,MATCH(CHECKLIST!B985,DATOS!B:B,0),1),1),"")="",IF(IFERROR(FIND("BAJA",INDEX(DATOS!BS:BS,MATCH(CHECKLIST!B985,DATOS!B:B,0),1),1),"")="",IF(IFERROR(FIND("FECHA PEUA",INDEX(DATOS!BS:BS,MATCH(CHECKLIST!B985,DATOS!B:B,0),1),1),"")="",IF(IFERROR(FIND("FIRMA",INDEX(DATOS!BS:BS,MATCH(CHECKLIST!B985,DATOS!B:B,0),1),1),"")="","","FIRMA"),"PEUA"),"BAJA"),"FINADO"),"X")</f>
        <v/>
      </c>
      <c r="H985" s="18" t="str">
        <f>IF(IFERROR(FIND(H$13,INDEX(DATOS!BS:BS,MATCH(CHECKLIST!B985,DATOS!B:B,0),1),1),"")="",IF(IFERROR(FIND("VENCIDA",INDEX(DATOS!AC:AC,MATCH(CHECKLIST!B985,DATOS!B:B,0),1),1),"")="","","VENCIDO"),"X")</f>
        <v/>
      </c>
      <c r="I985" s="18" t="str">
        <f>IF(IFERROR(FIND(I$13,INDEX(DATOS!BS:BS,MATCH(CHECKLIST!B985,DATOS!B:B,0),1),1),"")="","","X")</f>
        <v/>
      </c>
      <c r="J985" s="18" t="str">
        <f>IF(IFERROR(FIND(J$13,INDEX(DATOS!BS:BS,MATCH(CHECKLIST!B985,DATOS!B:B,0),1),1),"")="","","X")</f>
        <v/>
      </c>
      <c r="K985" s="18" t="str">
        <f>IF(IFERROR(FIND(K$13,INDEX(DATOS!BS:BS,MATCH(CHECKLIST!B985,DATOS!B:B,0),1),1),"")="","","X")</f>
        <v/>
      </c>
      <c r="L985" s="18" t="str">
        <f>IF(IFERROR(FIND(L$13,INDEX(DATOS!BS:BS,MATCH(CHECKLIST!B985,DATOS!B:B,0),1),1),"")="","","X")</f>
        <v/>
      </c>
      <c r="M985" s="18" t="str">
        <f>IF(IFERROR(FIND(M$13,INDEX(DATOS!BS:BS,MATCH(CHECKLIST!B985,DATOS!B:B,0),1),1),"")="","","X")</f>
        <v/>
      </c>
      <c r="N985" s="50" t="str">
        <f ca="1">IFERROR(IF(INDEX(DATOS!K:K,MATCH(CHECKLIST!B985,DATOS!B:B,0),1)="","X",IF(INDEX(DATOS!K:K,MATCH(CHECKLIST!B985,DATOS!B:B,0),1)&gt;YEAR(TODAY())-1,"","VENCIDA")),"")</f>
        <v/>
      </c>
      <c r="P985" s="18" t="str">
        <f>IF(B985="","",IF(IFERROR(FIND(P$13,INDEX(DATOS!BS:BS,MATCH(CHECKLIST!B985,DATOS!B:B,0),1),1),"")="","","X"))</f>
        <v/>
      </c>
      <c r="Q985" s="18" t="str">
        <f>IF(B985="","",IF(IFERROR(FIND(Q$13,INDEX(DATOS!BS:BS,MATCH(CHECKLIST!B985,DATOS!B:B,0),1),1),"")="","","X"))</f>
        <v/>
      </c>
      <c r="R985" t="str">
        <f>IF(B985="","",1)</f>
        <v/>
      </c>
      <c r="S985" t="str">
        <f t="shared" si="53"/>
        <v/>
      </c>
      <c r="U985" t="str">
        <f t="shared" si="51"/>
        <v/>
      </c>
      <c r="V985" t="str">
        <f t="shared" si="52"/>
        <v/>
      </c>
    </row>
    <row r="986" spans="1:22" x14ac:dyDescent="0.25">
      <c r="A986" s="13">
        <v>973</v>
      </c>
      <c r="B986" t="str">
        <f>IFERROR(INDEX(DATOS!B:B,MATCH(CHECKLIST!A986,DATOS!BM:BM,0),1),"")</f>
        <v/>
      </c>
      <c r="C986" t="str">
        <f>IFERROR(INDEX(DATOS!I:I,MATCH(CHECKLIST!A986,DATOS!BM:BM,0),1),"")</f>
        <v/>
      </c>
      <c r="D986" t="str">
        <f>IFERROR(INDEX(DATOS!R:R,MATCH(CHECKLIST!E986,DATOS!F:F,0),1),"")</f>
        <v/>
      </c>
      <c r="E986" s="17" t="str">
        <f>IFERROR(INDEX(DATOS!F:F,MATCH(CHECKLIST!A986,DATOS!BM:BM,0),1),"")</f>
        <v/>
      </c>
      <c r="F986" s="14" t="str">
        <f t="shared" si="50"/>
        <v/>
      </c>
      <c r="G986" s="18" t="str">
        <f>IF(IFERROR(FIND(G$13,INDEX(DATOS!BS:BS,MATCH(CHECKLIST!B986,DATOS!B:B,0),1),1),"")="",IF(IFERROR(FIND("FINADO",INDEX(DATOS!BS:BS,MATCH(CHECKLIST!B986,DATOS!B:B,0),1),1),"")="",IF(IFERROR(FIND("BAJA",INDEX(DATOS!BS:BS,MATCH(CHECKLIST!B986,DATOS!B:B,0),1),1),"")="",IF(IFERROR(FIND("FECHA PEUA",INDEX(DATOS!BS:BS,MATCH(CHECKLIST!B986,DATOS!B:B,0),1),1),"")="",IF(IFERROR(FIND("FIRMA",INDEX(DATOS!BS:BS,MATCH(CHECKLIST!B986,DATOS!B:B,0),1),1),"")="","","FIRMA"),"PEUA"),"BAJA"),"FINADO"),"X")</f>
        <v/>
      </c>
      <c r="H986" s="18" t="str">
        <f>IF(IFERROR(FIND(H$13,INDEX(DATOS!BS:BS,MATCH(CHECKLIST!B986,DATOS!B:B,0),1),1),"")="",IF(IFERROR(FIND("VENCIDA",INDEX(DATOS!AC:AC,MATCH(CHECKLIST!B986,DATOS!B:B,0),1),1),"")="","","VENCIDO"),"X")</f>
        <v/>
      </c>
      <c r="I986" s="18" t="str">
        <f>IF(IFERROR(FIND(I$13,INDEX(DATOS!BS:BS,MATCH(CHECKLIST!B986,DATOS!B:B,0),1),1),"")="","","X")</f>
        <v/>
      </c>
      <c r="J986" s="18" t="str">
        <f>IF(IFERROR(FIND(J$13,INDEX(DATOS!BS:BS,MATCH(CHECKLIST!B986,DATOS!B:B,0),1),1),"")="","","X")</f>
        <v/>
      </c>
      <c r="K986" s="18" t="str">
        <f>IF(IFERROR(FIND(K$13,INDEX(DATOS!BS:BS,MATCH(CHECKLIST!B986,DATOS!B:B,0),1),1),"")="","","X")</f>
        <v/>
      </c>
      <c r="L986" s="18" t="str">
        <f>IF(IFERROR(FIND(L$13,INDEX(DATOS!BS:BS,MATCH(CHECKLIST!B986,DATOS!B:B,0),1),1),"")="","","X")</f>
        <v/>
      </c>
      <c r="M986" s="18" t="str">
        <f>IF(IFERROR(FIND(M$13,INDEX(DATOS!BS:BS,MATCH(CHECKLIST!B986,DATOS!B:B,0),1),1),"")="","","X")</f>
        <v/>
      </c>
      <c r="N986" s="50" t="str">
        <f ca="1">IFERROR(IF(INDEX(DATOS!K:K,MATCH(CHECKLIST!B986,DATOS!B:B,0),1)="","X",IF(INDEX(DATOS!K:K,MATCH(CHECKLIST!B986,DATOS!B:B,0),1)&gt;YEAR(TODAY())-1,"","VENCIDA")),"")</f>
        <v/>
      </c>
      <c r="P986" s="18" t="str">
        <f>IF(B986="","",IF(IFERROR(FIND(P$13,INDEX(DATOS!BS:BS,MATCH(CHECKLIST!B986,DATOS!B:B,0),1),1),"")="","","X"))</f>
        <v/>
      </c>
      <c r="Q986" s="18" t="str">
        <f>IF(B986="","",IF(IFERROR(FIND(Q$13,INDEX(DATOS!BS:BS,MATCH(CHECKLIST!B986,DATOS!B:B,0),1),1),"")="","","X"))</f>
        <v/>
      </c>
      <c r="S986">
        <f t="shared" si="53"/>
        <v>0</v>
      </c>
      <c r="U986" t="str">
        <f t="shared" si="51"/>
        <v/>
      </c>
      <c r="V986" t="str">
        <f t="shared" si="52"/>
        <v/>
      </c>
    </row>
    <row r="987" spans="1:22" x14ac:dyDescent="0.25">
      <c r="A987" s="13">
        <v>974</v>
      </c>
      <c r="B987" t="str">
        <f>IFERROR(INDEX(DATOS!B:B,MATCH(CHECKLIST!A987,DATOS!BM:BM,0),1),"")</f>
        <v/>
      </c>
      <c r="C987" t="str">
        <f>IFERROR(INDEX(DATOS!I:I,MATCH(CHECKLIST!A987,DATOS!BM:BM,0),1),"")</f>
        <v/>
      </c>
      <c r="D987" t="str">
        <f>IFERROR(INDEX(DATOS!R:R,MATCH(CHECKLIST!E987,DATOS!F:F,0),1),"")</f>
        <v/>
      </c>
      <c r="E987" s="17" t="str">
        <f>IFERROR(INDEX(DATOS!F:F,MATCH(CHECKLIST!A987,DATOS!BM:BM,0),1),"")</f>
        <v/>
      </c>
      <c r="F987" s="14" t="str">
        <f t="shared" si="50"/>
        <v/>
      </c>
      <c r="G987" s="18" t="str">
        <f>IF(IFERROR(FIND(G$13,INDEX(DATOS!BS:BS,MATCH(CHECKLIST!B987,DATOS!B:B,0),1),1),"")="",IF(IFERROR(FIND("FINADO",INDEX(DATOS!BS:BS,MATCH(CHECKLIST!B987,DATOS!B:B,0),1),1),"")="",IF(IFERROR(FIND("BAJA",INDEX(DATOS!BS:BS,MATCH(CHECKLIST!B987,DATOS!B:B,0),1),1),"")="",IF(IFERROR(FIND("FECHA PEUA",INDEX(DATOS!BS:BS,MATCH(CHECKLIST!B987,DATOS!B:B,0),1),1),"")="",IF(IFERROR(FIND("FIRMA",INDEX(DATOS!BS:BS,MATCH(CHECKLIST!B987,DATOS!B:B,0),1),1),"")="","","FIRMA"),"PEUA"),"BAJA"),"FINADO"),"X")</f>
        <v/>
      </c>
      <c r="H987" s="18" t="str">
        <f>IF(IFERROR(FIND(H$13,INDEX(DATOS!BS:BS,MATCH(CHECKLIST!B987,DATOS!B:B,0),1),1),"")="",IF(IFERROR(FIND("VENCIDA",INDEX(DATOS!AC:AC,MATCH(CHECKLIST!B987,DATOS!B:B,0),1),1),"")="","","VENCIDO"),"X")</f>
        <v/>
      </c>
      <c r="I987" s="18" t="str">
        <f>IF(IFERROR(FIND(I$13,INDEX(DATOS!BS:BS,MATCH(CHECKLIST!B987,DATOS!B:B,0),1),1),"")="","","X")</f>
        <v/>
      </c>
      <c r="J987" s="18" t="str">
        <f>IF(IFERROR(FIND(J$13,INDEX(DATOS!BS:BS,MATCH(CHECKLIST!B987,DATOS!B:B,0),1),1),"")="","","X")</f>
        <v/>
      </c>
      <c r="K987" s="18" t="str">
        <f>IF(IFERROR(FIND(K$13,INDEX(DATOS!BS:BS,MATCH(CHECKLIST!B987,DATOS!B:B,0),1),1),"")="","","X")</f>
        <v/>
      </c>
      <c r="L987" s="18" t="str">
        <f>IF(IFERROR(FIND(L$13,INDEX(DATOS!BS:BS,MATCH(CHECKLIST!B987,DATOS!B:B,0),1),1),"")="","","X")</f>
        <v/>
      </c>
      <c r="M987" s="18" t="str">
        <f>IF(IFERROR(FIND(M$13,INDEX(DATOS!BS:BS,MATCH(CHECKLIST!B987,DATOS!B:B,0),1),1),"")="","","X")</f>
        <v/>
      </c>
      <c r="N987" s="50" t="str">
        <f ca="1">IFERROR(IF(INDEX(DATOS!K:K,MATCH(CHECKLIST!B987,DATOS!B:B,0),1)="","X",IF(INDEX(DATOS!K:K,MATCH(CHECKLIST!B987,DATOS!B:B,0),1)&gt;YEAR(TODAY())-1,"","VENCIDA")),"")</f>
        <v/>
      </c>
      <c r="P987" s="18" t="str">
        <f>IF(B987="","",IF(IFERROR(FIND(P$13,INDEX(DATOS!BS:BS,MATCH(CHECKLIST!B987,DATOS!B:B,0),1),1),"")="","","X"))</f>
        <v/>
      </c>
      <c r="Q987" s="18" t="str">
        <f>IF(B987="","",IF(IFERROR(FIND(Q$13,INDEX(DATOS!BS:BS,MATCH(CHECKLIST!B987,DATOS!B:B,0),1),1),"")="","","X"))</f>
        <v/>
      </c>
      <c r="R987" t="str">
        <f>IF(B987="","",1)</f>
        <v/>
      </c>
      <c r="S987" t="str">
        <f t="shared" si="53"/>
        <v/>
      </c>
      <c r="U987" t="str">
        <f t="shared" si="51"/>
        <v/>
      </c>
      <c r="V987" t="str">
        <f t="shared" si="52"/>
        <v/>
      </c>
    </row>
    <row r="988" spans="1:22" x14ac:dyDescent="0.25">
      <c r="A988" s="13">
        <v>975</v>
      </c>
      <c r="B988" t="str">
        <f>IFERROR(INDEX(DATOS!B:B,MATCH(CHECKLIST!A988,DATOS!BM:BM,0),1),"")</f>
        <v/>
      </c>
      <c r="C988" t="str">
        <f>IFERROR(INDEX(DATOS!I:I,MATCH(CHECKLIST!A988,DATOS!BM:BM,0),1),"")</f>
        <v/>
      </c>
      <c r="D988" t="str">
        <f>IFERROR(INDEX(DATOS!R:R,MATCH(CHECKLIST!E988,DATOS!F:F,0),1),"")</f>
        <v/>
      </c>
      <c r="E988" s="17" t="str">
        <f>IFERROR(INDEX(DATOS!F:F,MATCH(CHECKLIST!A988,DATOS!BM:BM,0),1),"")</f>
        <v/>
      </c>
      <c r="F988" s="14" t="str">
        <f t="shared" si="50"/>
        <v/>
      </c>
      <c r="G988" s="18" t="str">
        <f>IF(IFERROR(FIND(G$13,INDEX(DATOS!BS:BS,MATCH(CHECKLIST!B988,DATOS!B:B,0),1),1),"")="",IF(IFERROR(FIND("FINADO",INDEX(DATOS!BS:BS,MATCH(CHECKLIST!B988,DATOS!B:B,0),1),1),"")="",IF(IFERROR(FIND("BAJA",INDEX(DATOS!BS:BS,MATCH(CHECKLIST!B988,DATOS!B:B,0),1),1),"")="",IF(IFERROR(FIND("FECHA PEUA",INDEX(DATOS!BS:BS,MATCH(CHECKLIST!B988,DATOS!B:B,0),1),1),"")="",IF(IFERROR(FIND("FIRMA",INDEX(DATOS!BS:BS,MATCH(CHECKLIST!B988,DATOS!B:B,0),1),1),"")="","","FIRMA"),"PEUA"),"BAJA"),"FINADO"),"X")</f>
        <v/>
      </c>
      <c r="H988" s="18" t="str">
        <f>IF(IFERROR(FIND(H$13,INDEX(DATOS!BS:BS,MATCH(CHECKLIST!B988,DATOS!B:B,0),1),1),"")="",IF(IFERROR(FIND("VENCIDA",INDEX(DATOS!AC:AC,MATCH(CHECKLIST!B988,DATOS!B:B,0),1),1),"")="","","VENCIDO"),"X")</f>
        <v/>
      </c>
      <c r="I988" s="18" t="str">
        <f>IF(IFERROR(FIND(I$13,INDEX(DATOS!BS:BS,MATCH(CHECKLIST!B988,DATOS!B:B,0),1),1),"")="","","X")</f>
        <v/>
      </c>
      <c r="J988" s="18" t="str">
        <f>IF(IFERROR(FIND(J$13,INDEX(DATOS!BS:BS,MATCH(CHECKLIST!B988,DATOS!B:B,0),1),1),"")="","","X")</f>
        <v/>
      </c>
      <c r="K988" s="18" t="str">
        <f>IF(IFERROR(FIND(K$13,INDEX(DATOS!BS:BS,MATCH(CHECKLIST!B988,DATOS!B:B,0),1),1),"")="","","X")</f>
        <v/>
      </c>
      <c r="L988" s="18" t="str">
        <f>IF(IFERROR(FIND(L$13,INDEX(DATOS!BS:BS,MATCH(CHECKLIST!B988,DATOS!B:B,0),1),1),"")="","","X")</f>
        <v/>
      </c>
      <c r="M988" s="18" t="str">
        <f>IF(IFERROR(FIND(M$13,INDEX(DATOS!BS:BS,MATCH(CHECKLIST!B988,DATOS!B:B,0),1),1),"")="","","X")</f>
        <v/>
      </c>
      <c r="N988" s="50" t="str">
        <f ca="1">IFERROR(IF(INDEX(DATOS!K:K,MATCH(CHECKLIST!B988,DATOS!B:B,0),1)="","X",IF(INDEX(DATOS!K:K,MATCH(CHECKLIST!B988,DATOS!B:B,0),1)&gt;YEAR(TODAY())-1,"","VENCIDA")),"")</f>
        <v/>
      </c>
      <c r="P988" s="18" t="str">
        <f>IF(B988="","",IF(IFERROR(FIND(P$13,INDEX(DATOS!BS:BS,MATCH(CHECKLIST!B988,DATOS!B:B,0),1),1),"")="","","X"))</f>
        <v/>
      </c>
      <c r="Q988" s="18" t="str">
        <f>IF(B988="","",IF(IFERROR(FIND(Q$13,INDEX(DATOS!BS:BS,MATCH(CHECKLIST!B988,DATOS!B:B,0),1),1),"")="","","X"))</f>
        <v/>
      </c>
      <c r="S988">
        <f t="shared" si="53"/>
        <v>0</v>
      </c>
      <c r="U988" t="str">
        <f t="shared" si="51"/>
        <v/>
      </c>
      <c r="V988" t="str">
        <f t="shared" si="52"/>
        <v/>
      </c>
    </row>
    <row r="989" spans="1:22" x14ac:dyDescent="0.25">
      <c r="A989" s="13">
        <v>976</v>
      </c>
      <c r="B989" t="str">
        <f>IFERROR(INDEX(DATOS!B:B,MATCH(CHECKLIST!A989,DATOS!BM:BM,0),1),"")</f>
        <v/>
      </c>
      <c r="C989" t="str">
        <f>IFERROR(INDEX(DATOS!I:I,MATCH(CHECKLIST!A989,DATOS!BM:BM,0),1),"")</f>
        <v/>
      </c>
      <c r="D989" t="str">
        <f>IFERROR(INDEX(DATOS!R:R,MATCH(CHECKLIST!E989,DATOS!F:F,0),1),"")</f>
        <v/>
      </c>
      <c r="E989" s="17" t="str">
        <f>IFERROR(INDEX(DATOS!F:F,MATCH(CHECKLIST!A989,DATOS!BM:BM,0),1),"")</f>
        <v/>
      </c>
      <c r="F989" s="14" t="str">
        <f t="shared" si="50"/>
        <v/>
      </c>
      <c r="G989" s="18" t="str">
        <f>IF(IFERROR(FIND(G$13,INDEX(DATOS!BS:BS,MATCH(CHECKLIST!B989,DATOS!B:B,0),1),1),"")="",IF(IFERROR(FIND("FINADO",INDEX(DATOS!BS:BS,MATCH(CHECKLIST!B989,DATOS!B:B,0),1),1),"")="",IF(IFERROR(FIND("BAJA",INDEX(DATOS!BS:BS,MATCH(CHECKLIST!B989,DATOS!B:B,0),1),1),"")="",IF(IFERROR(FIND("FECHA PEUA",INDEX(DATOS!BS:BS,MATCH(CHECKLIST!B989,DATOS!B:B,0),1),1),"")="",IF(IFERROR(FIND("FIRMA",INDEX(DATOS!BS:BS,MATCH(CHECKLIST!B989,DATOS!B:B,0),1),1),"")="","","FIRMA"),"PEUA"),"BAJA"),"FINADO"),"X")</f>
        <v/>
      </c>
      <c r="H989" s="18" t="str">
        <f>IF(IFERROR(FIND(H$13,INDEX(DATOS!BS:BS,MATCH(CHECKLIST!B989,DATOS!B:B,0),1),1),"")="",IF(IFERROR(FIND("VENCIDA",INDEX(DATOS!AC:AC,MATCH(CHECKLIST!B989,DATOS!B:B,0),1),1),"")="","","VENCIDO"),"X")</f>
        <v/>
      </c>
      <c r="I989" s="18" t="str">
        <f>IF(IFERROR(FIND(I$13,INDEX(DATOS!BS:BS,MATCH(CHECKLIST!B989,DATOS!B:B,0),1),1),"")="","","X")</f>
        <v/>
      </c>
      <c r="J989" s="18" t="str">
        <f>IF(IFERROR(FIND(J$13,INDEX(DATOS!BS:BS,MATCH(CHECKLIST!B989,DATOS!B:B,0),1),1),"")="","","X")</f>
        <v/>
      </c>
      <c r="K989" s="18" t="str">
        <f>IF(IFERROR(FIND(K$13,INDEX(DATOS!BS:BS,MATCH(CHECKLIST!B989,DATOS!B:B,0),1),1),"")="","","X")</f>
        <v/>
      </c>
      <c r="L989" s="18" t="str">
        <f>IF(IFERROR(FIND(L$13,INDEX(DATOS!BS:BS,MATCH(CHECKLIST!B989,DATOS!B:B,0),1),1),"")="","","X")</f>
        <v/>
      </c>
      <c r="M989" s="18" t="str">
        <f>IF(IFERROR(FIND(M$13,INDEX(DATOS!BS:BS,MATCH(CHECKLIST!B989,DATOS!B:B,0),1),1),"")="","","X")</f>
        <v/>
      </c>
      <c r="N989" s="50" t="str">
        <f ca="1">IFERROR(IF(INDEX(DATOS!K:K,MATCH(CHECKLIST!B989,DATOS!B:B,0),1)="","X",IF(INDEX(DATOS!K:K,MATCH(CHECKLIST!B989,DATOS!B:B,0),1)&gt;YEAR(TODAY())-1,"","VENCIDA")),"")</f>
        <v/>
      </c>
      <c r="P989" s="18" t="str">
        <f>IF(B989="","",IF(IFERROR(FIND(P$13,INDEX(DATOS!BS:BS,MATCH(CHECKLIST!B989,DATOS!B:B,0),1),1),"")="","","X"))</f>
        <v/>
      </c>
      <c r="Q989" s="18" t="str">
        <f>IF(B989="","",IF(IFERROR(FIND(Q$13,INDEX(DATOS!BS:BS,MATCH(CHECKLIST!B989,DATOS!B:B,0),1),1),"")="","","X"))</f>
        <v/>
      </c>
      <c r="R989" t="str">
        <f>IF(B989="","",1)</f>
        <v/>
      </c>
      <c r="S989" t="str">
        <f t="shared" si="53"/>
        <v/>
      </c>
      <c r="U989" t="str">
        <f t="shared" si="51"/>
        <v/>
      </c>
      <c r="V989" t="str">
        <f t="shared" si="52"/>
        <v/>
      </c>
    </row>
    <row r="990" spans="1:22" x14ac:dyDescent="0.25">
      <c r="A990" s="13">
        <v>977</v>
      </c>
      <c r="B990" t="str">
        <f>IFERROR(INDEX(DATOS!B:B,MATCH(CHECKLIST!A990,DATOS!BM:BM,0),1),"")</f>
        <v/>
      </c>
      <c r="C990" t="str">
        <f>IFERROR(INDEX(DATOS!I:I,MATCH(CHECKLIST!A990,DATOS!BM:BM,0),1),"")</f>
        <v/>
      </c>
      <c r="D990" t="str">
        <f>IFERROR(INDEX(DATOS!R:R,MATCH(CHECKLIST!E990,DATOS!F:F,0),1),"")</f>
        <v/>
      </c>
      <c r="E990" s="17" t="str">
        <f>IFERROR(INDEX(DATOS!F:F,MATCH(CHECKLIST!A990,DATOS!BM:BM,0),1),"")</f>
        <v/>
      </c>
      <c r="F990" s="14" t="str">
        <f t="shared" si="50"/>
        <v/>
      </c>
      <c r="G990" s="18" t="str">
        <f>IF(IFERROR(FIND(G$13,INDEX(DATOS!BS:BS,MATCH(CHECKLIST!B990,DATOS!B:B,0),1),1),"")="",IF(IFERROR(FIND("FINADO",INDEX(DATOS!BS:BS,MATCH(CHECKLIST!B990,DATOS!B:B,0),1),1),"")="",IF(IFERROR(FIND("BAJA",INDEX(DATOS!BS:BS,MATCH(CHECKLIST!B990,DATOS!B:B,0),1),1),"")="",IF(IFERROR(FIND("FECHA PEUA",INDEX(DATOS!BS:BS,MATCH(CHECKLIST!B990,DATOS!B:B,0),1),1),"")="",IF(IFERROR(FIND("FIRMA",INDEX(DATOS!BS:BS,MATCH(CHECKLIST!B990,DATOS!B:B,0),1),1),"")="","","FIRMA"),"PEUA"),"BAJA"),"FINADO"),"X")</f>
        <v/>
      </c>
      <c r="H990" s="18" t="str">
        <f>IF(IFERROR(FIND(H$13,INDEX(DATOS!BS:BS,MATCH(CHECKLIST!B990,DATOS!B:B,0),1),1),"")="",IF(IFERROR(FIND("VENCIDA",INDEX(DATOS!AC:AC,MATCH(CHECKLIST!B990,DATOS!B:B,0),1),1),"")="","","VENCIDO"),"X")</f>
        <v/>
      </c>
      <c r="I990" s="18" t="str">
        <f>IF(IFERROR(FIND(I$13,INDEX(DATOS!BS:BS,MATCH(CHECKLIST!B990,DATOS!B:B,0),1),1),"")="","","X")</f>
        <v/>
      </c>
      <c r="J990" s="18" t="str">
        <f>IF(IFERROR(FIND(J$13,INDEX(DATOS!BS:BS,MATCH(CHECKLIST!B990,DATOS!B:B,0),1),1),"")="","","X")</f>
        <v/>
      </c>
      <c r="K990" s="18" t="str">
        <f>IF(IFERROR(FIND(K$13,INDEX(DATOS!BS:BS,MATCH(CHECKLIST!B990,DATOS!B:B,0),1),1),"")="","","X")</f>
        <v/>
      </c>
      <c r="L990" s="18" t="str">
        <f>IF(IFERROR(FIND(L$13,INDEX(DATOS!BS:BS,MATCH(CHECKLIST!B990,DATOS!B:B,0),1),1),"")="","","X")</f>
        <v/>
      </c>
      <c r="M990" s="18" t="str">
        <f>IF(IFERROR(FIND(M$13,INDEX(DATOS!BS:BS,MATCH(CHECKLIST!B990,DATOS!B:B,0),1),1),"")="","","X")</f>
        <v/>
      </c>
      <c r="N990" s="50" t="str">
        <f ca="1">IFERROR(IF(INDEX(DATOS!K:K,MATCH(CHECKLIST!B990,DATOS!B:B,0),1)="","X",IF(INDEX(DATOS!K:K,MATCH(CHECKLIST!B990,DATOS!B:B,0),1)&gt;YEAR(TODAY())-1,"","VENCIDA")),"")</f>
        <v/>
      </c>
      <c r="P990" s="18" t="str">
        <f>IF(B990="","",IF(IFERROR(FIND(P$13,INDEX(DATOS!BS:BS,MATCH(CHECKLIST!B990,DATOS!B:B,0),1),1),"")="","","X"))</f>
        <v/>
      </c>
      <c r="Q990" s="18" t="str">
        <f>IF(B990="","",IF(IFERROR(FIND(Q$13,INDEX(DATOS!BS:BS,MATCH(CHECKLIST!B990,DATOS!B:B,0),1),1),"")="","","X"))</f>
        <v/>
      </c>
      <c r="S990">
        <f t="shared" si="53"/>
        <v>0</v>
      </c>
      <c r="U990" t="str">
        <f t="shared" si="51"/>
        <v/>
      </c>
      <c r="V990" t="str">
        <f t="shared" si="52"/>
        <v/>
      </c>
    </row>
    <row r="991" spans="1:22" x14ac:dyDescent="0.25">
      <c r="A991" s="13">
        <v>978</v>
      </c>
      <c r="B991" t="str">
        <f>IFERROR(INDEX(DATOS!B:B,MATCH(CHECKLIST!A991,DATOS!BM:BM,0),1),"")</f>
        <v/>
      </c>
      <c r="C991" t="str">
        <f>IFERROR(INDEX(DATOS!I:I,MATCH(CHECKLIST!A991,DATOS!BM:BM,0),1),"")</f>
        <v/>
      </c>
      <c r="D991" t="str">
        <f>IFERROR(INDEX(DATOS!R:R,MATCH(CHECKLIST!E991,DATOS!F:F,0),1),"")</f>
        <v/>
      </c>
      <c r="E991" s="17" t="str">
        <f>IFERROR(INDEX(DATOS!F:F,MATCH(CHECKLIST!A991,DATOS!BM:BM,0),1),"")</f>
        <v/>
      </c>
      <c r="F991" s="14" t="str">
        <f t="shared" si="50"/>
        <v/>
      </c>
      <c r="G991" s="18" t="str">
        <f>IF(IFERROR(FIND(G$13,INDEX(DATOS!BS:BS,MATCH(CHECKLIST!B991,DATOS!B:B,0),1),1),"")="",IF(IFERROR(FIND("FINADO",INDEX(DATOS!BS:BS,MATCH(CHECKLIST!B991,DATOS!B:B,0),1),1),"")="",IF(IFERROR(FIND("BAJA",INDEX(DATOS!BS:BS,MATCH(CHECKLIST!B991,DATOS!B:B,0),1),1),"")="",IF(IFERROR(FIND("FECHA PEUA",INDEX(DATOS!BS:BS,MATCH(CHECKLIST!B991,DATOS!B:B,0),1),1),"")="",IF(IFERROR(FIND("FIRMA",INDEX(DATOS!BS:BS,MATCH(CHECKLIST!B991,DATOS!B:B,0),1),1),"")="","","FIRMA"),"PEUA"),"BAJA"),"FINADO"),"X")</f>
        <v/>
      </c>
      <c r="H991" s="18" t="str">
        <f>IF(IFERROR(FIND(H$13,INDEX(DATOS!BS:BS,MATCH(CHECKLIST!B991,DATOS!B:B,0),1),1),"")="",IF(IFERROR(FIND("VENCIDA",INDEX(DATOS!AC:AC,MATCH(CHECKLIST!B991,DATOS!B:B,0),1),1),"")="","","VENCIDO"),"X")</f>
        <v/>
      </c>
      <c r="I991" s="18" t="str">
        <f>IF(IFERROR(FIND(I$13,INDEX(DATOS!BS:BS,MATCH(CHECKLIST!B991,DATOS!B:B,0),1),1),"")="","","X")</f>
        <v/>
      </c>
      <c r="J991" s="18" t="str">
        <f>IF(IFERROR(FIND(J$13,INDEX(DATOS!BS:BS,MATCH(CHECKLIST!B991,DATOS!B:B,0),1),1),"")="","","X")</f>
        <v/>
      </c>
      <c r="K991" s="18" t="str">
        <f>IF(IFERROR(FIND(K$13,INDEX(DATOS!BS:BS,MATCH(CHECKLIST!B991,DATOS!B:B,0),1),1),"")="","","X")</f>
        <v/>
      </c>
      <c r="L991" s="18" t="str">
        <f>IF(IFERROR(FIND(L$13,INDEX(DATOS!BS:BS,MATCH(CHECKLIST!B991,DATOS!B:B,0),1),1),"")="","","X")</f>
        <v/>
      </c>
      <c r="M991" s="18" t="str">
        <f>IF(IFERROR(FIND(M$13,INDEX(DATOS!BS:BS,MATCH(CHECKLIST!B991,DATOS!B:B,0),1),1),"")="","","X")</f>
        <v/>
      </c>
      <c r="N991" s="50" t="str">
        <f ca="1">IFERROR(IF(INDEX(DATOS!K:K,MATCH(CHECKLIST!B991,DATOS!B:B,0),1)="","X",IF(INDEX(DATOS!K:K,MATCH(CHECKLIST!B991,DATOS!B:B,0),1)&gt;YEAR(TODAY())-1,"","VENCIDA")),"")</f>
        <v/>
      </c>
      <c r="P991" s="18" t="str">
        <f>IF(B991="","",IF(IFERROR(FIND(P$13,INDEX(DATOS!BS:BS,MATCH(CHECKLIST!B991,DATOS!B:B,0),1),1),"")="","","X"))</f>
        <v/>
      </c>
      <c r="Q991" s="18" t="str">
        <f>IF(B991="","",IF(IFERROR(FIND(Q$13,INDEX(DATOS!BS:BS,MATCH(CHECKLIST!B991,DATOS!B:B,0),1),1),"")="","","X"))</f>
        <v/>
      </c>
      <c r="R991" t="str">
        <f>IF(B991="","",1)</f>
        <v/>
      </c>
      <c r="S991" t="str">
        <f t="shared" si="53"/>
        <v/>
      </c>
      <c r="U991" t="str">
        <f t="shared" si="51"/>
        <v/>
      </c>
      <c r="V991" t="str">
        <f t="shared" si="52"/>
        <v/>
      </c>
    </row>
    <row r="992" spans="1:22" x14ac:dyDescent="0.25">
      <c r="A992" s="13">
        <v>979</v>
      </c>
      <c r="B992" t="str">
        <f>IFERROR(INDEX(DATOS!B:B,MATCH(CHECKLIST!A992,DATOS!BM:BM,0),1),"")</f>
        <v/>
      </c>
      <c r="C992" t="str">
        <f>IFERROR(INDEX(DATOS!I:I,MATCH(CHECKLIST!A992,DATOS!BM:BM,0),1),"")</f>
        <v/>
      </c>
      <c r="D992" t="str">
        <f>IFERROR(INDEX(DATOS!R:R,MATCH(CHECKLIST!E992,DATOS!F:F,0),1),"")</f>
        <v/>
      </c>
      <c r="E992" s="17" t="str">
        <f>IFERROR(INDEX(DATOS!F:F,MATCH(CHECKLIST!A992,DATOS!BM:BM,0),1),"")</f>
        <v/>
      </c>
      <c r="F992" s="14" t="str">
        <f t="shared" si="50"/>
        <v/>
      </c>
      <c r="G992" s="18" t="str">
        <f>IF(IFERROR(FIND(G$13,INDEX(DATOS!BS:BS,MATCH(CHECKLIST!B992,DATOS!B:B,0),1),1),"")="",IF(IFERROR(FIND("FINADO",INDEX(DATOS!BS:BS,MATCH(CHECKLIST!B992,DATOS!B:B,0),1),1),"")="",IF(IFERROR(FIND("BAJA",INDEX(DATOS!BS:BS,MATCH(CHECKLIST!B992,DATOS!B:B,0),1),1),"")="",IF(IFERROR(FIND("FECHA PEUA",INDEX(DATOS!BS:BS,MATCH(CHECKLIST!B992,DATOS!B:B,0),1),1),"")="",IF(IFERROR(FIND("FIRMA",INDEX(DATOS!BS:BS,MATCH(CHECKLIST!B992,DATOS!B:B,0),1),1),"")="","","FIRMA"),"PEUA"),"BAJA"),"FINADO"),"X")</f>
        <v/>
      </c>
      <c r="H992" s="18" t="str">
        <f>IF(IFERROR(FIND(H$13,INDEX(DATOS!BS:BS,MATCH(CHECKLIST!B992,DATOS!B:B,0),1),1),"")="",IF(IFERROR(FIND("VENCIDA",INDEX(DATOS!AC:AC,MATCH(CHECKLIST!B992,DATOS!B:B,0),1),1),"")="","","VENCIDO"),"X")</f>
        <v/>
      </c>
      <c r="I992" s="18" t="str">
        <f>IF(IFERROR(FIND(I$13,INDEX(DATOS!BS:BS,MATCH(CHECKLIST!B992,DATOS!B:B,0),1),1),"")="","","X")</f>
        <v/>
      </c>
      <c r="J992" s="18" t="str">
        <f>IF(IFERROR(FIND(J$13,INDEX(DATOS!BS:BS,MATCH(CHECKLIST!B992,DATOS!B:B,0),1),1),"")="","","X")</f>
        <v/>
      </c>
      <c r="K992" s="18" t="str">
        <f>IF(IFERROR(FIND(K$13,INDEX(DATOS!BS:BS,MATCH(CHECKLIST!B992,DATOS!B:B,0),1),1),"")="","","X")</f>
        <v/>
      </c>
      <c r="L992" s="18" t="str">
        <f>IF(IFERROR(FIND(L$13,INDEX(DATOS!BS:BS,MATCH(CHECKLIST!B992,DATOS!B:B,0),1),1),"")="","","X")</f>
        <v/>
      </c>
      <c r="M992" s="18" t="str">
        <f>IF(IFERROR(FIND(M$13,INDEX(DATOS!BS:BS,MATCH(CHECKLIST!B992,DATOS!B:B,0),1),1),"")="","","X")</f>
        <v/>
      </c>
      <c r="N992" s="50" t="str">
        <f ca="1">IFERROR(IF(INDEX(DATOS!K:K,MATCH(CHECKLIST!B992,DATOS!B:B,0),1)="","X",IF(INDEX(DATOS!K:K,MATCH(CHECKLIST!B992,DATOS!B:B,0),1)&gt;YEAR(TODAY())-1,"","VENCIDA")),"")</f>
        <v/>
      </c>
      <c r="P992" s="18" t="str">
        <f>IF(B992="","",IF(IFERROR(FIND(P$13,INDEX(DATOS!BS:BS,MATCH(CHECKLIST!B992,DATOS!B:B,0),1),1),"")="","","X"))</f>
        <v/>
      </c>
      <c r="Q992" s="18" t="str">
        <f>IF(B992="","",IF(IFERROR(FIND(Q$13,INDEX(DATOS!BS:BS,MATCH(CHECKLIST!B992,DATOS!B:B,0),1),1),"")="","","X"))</f>
        <v/>
      </c>
      <c r="S992">
        <f t="shared" si="53"/>
        <v>0</v>
      </c>
      <c r="U992" t="str">
        <f t="shared" si="51"/>
        <v/>
      </c>
      <c r="V992" t="str">
        <f t="shared" si="52"/>
        <v/>
      </c>
    </row>
    <row r="993" spans="1:22" x14ac:dyDescent="0.25">
      <c r="A993" s="13">
        <v>980</v>
      </c>
      <c r="B993" t="str">
        <f>IFERROR(INDEX(DATOS!B:B,MATCH(CHECKLIST!A993,DATOS!BM:BM,0),1),"")</f>
        <v/>
      </c>
      <c r="C993" t="str">
        <f>IFERROR(INDEX(DATOS!I:I,MATCH(CHECKLIST!A993,DATOS!BM:BM,0),1),"")</f>
        <v/>
      </c>
      <c r="D993" t="str">
        <f>IFERROR(INDEX(DATOS!R:R,MATCH(CHECKLIST!E993,DATOS!F:F,0),1),"")</f>
        <v/>
      </c>
      <c r="E993" s="17" t="str">
        <f>IFERROR(INDEX(DATOS!F:F,MATCH(CHECKLIST!A993,DATOS!BM:BM,0),1),"")</f>
        <v/>
      </c>
      <c r="F993" s="14" t="str">
        <f t="shared" si="50"/>
        <v/>
      </c>
      <c r="G993" s="18" t="str">
        <f>IF(IFERROR(FIND(G$13,INDEX(DATOS!BS:BS,MATCH(CHECKLIST!B993,DATOS!B:B,0),1),1),"")="",IF(IFERROR(FIND("FINADO",INDEX(DATOS!BS:BS,MATCH(CHECKLIST!B993,DATOS!B:B,0),1),1),"")="",IF(IFERROR(FIND("BAJA",INDEX(DATOS!BS:BS,MATCH(CHECKLIST!B993,DATOS!B:B,0),1),1),"")="",IF(IFERROR(FIND("FECHA PEUA",INDEX(DATOS!BS:BS,MATCH(CHECKLIST!B993,DATOS!B:B,0),1),1),"")="",IF(IFERROR(FIND("FIRMA",INDEX(DATOS!BS:BS,MATCH(CHECKLIST!B993,DATOS!B:B,0),1),1),"")="","","FIRMA"),"PEUA"),"BAJA"),"FINADO"),"X")</f>
        <v/>
      </c>
      <c r="H993" s="18" t="str">
        <f>IF(IFERROR(FIND(H$13,INDEX(DATOS!BS:BS,MATCH(CHECKLIST!B993,DATOS!B:B,0),1),1),"")="",IF(IFERROR(FIND("VENCIDA",INDEX(DATOS!AC:AC,MATCH(CHECKLIST!B993,DATOS!B:B,0),1),1),"")="","","VENCIDO"),"X")</f>
        <v/>
      </c>
      <c r="I993" s="18" t="str">
        <f>IF(IFERROR(FIND(I$13,INDEX(DATOS!BS:BS,MATCH(CHECKLIST!B993,DATOS!B:B,0),1),1),"")="","","X")</f>
        <v/>
      </c>
      <c r="J993" s="18" t="str">
        <f>IF(IFERROR(FIND(J$13,INDEX(DATOS!BS:BS,MATCH(CHECKLIST!B993,DATOS!B:B,0),1),1),"")="","","X")</f>
        <v/>
      </c>
      <c r="K993" s="18" t="str">
        <f>IF(IFERROR(FIND(K$13,INDEX(DATOS!BS:BS,MATCH(CHECKLIST!B993,DATOS!B:B,0),1),1),"")="","","X")</f>
        <v/>
      </c>
      <c r="L993" s="18" t="str">
        <f>IF(IFERROR(FIND(L$13,INDEX(DATOS!BS:BS,MATCH(CHECKLIST!B993,DATOS!B:B,0),1),1),"")="","","X")</f>
        <v/>
      </c>
      <c r="M993" s="18" t="str">
        <f>IF(IFERROR(FIND(M$13,INDEX(DATOS!BS:BS,MATCH(CHECKLIST!B993,DATOS!B:B,0),1),1),"")="","","X")</f>
        <v/>
      </c>
      <c r="N993" s="50" t="str">
        <f ca="1">IFERROR(IF(INDEX(DATOS!K:K,MATCH(CHECKLIST!B993,DATOS!B:B,0),1)="","X",IF(INDEX(DATOS!K:K,MATCH(CHECKLIST!B993,DATOS!B:B,0),1)&gt;YEAR(TODAY())-1,"","VENCIDA")),"")</f>
        <v/>
      </c>
      <c r="P993" s="18" t="str">
        <f>IF(B993="","",IF(IFERROR(FIND(P$13,INDEX(DATOS!BS:BS,MATCH(CHECKLIST!B993,DATOS!B:B,0),1),1),"")="","","X"))</f>
        <v/>
      </c>
      <c r="Q993" s="18" t="str">
        <f>IF(B993="","",IF(IFERROR(FIND(Q$13,INDEX(DATOS!BS:BS,MATCH(CHECKLIST!B993,DATOS!B:B,0),1),1),"")="","","X"))</f>
        <v/>
      </c>
      <c r="R993" t="str">
        <f>IF(B993="","",1)</f>
        <v/>
      </c>
      <c r="S993" t="str">
        <f t="shared" si="53"/>
        <v/>
      </c>
      <c r="U993" t="str">
        <f t="shared" si="51"/>
        <v/>
      </c>
      <c r="V993" t="str">
        <f t="shared" si="52"/>
        <v/>
      </c>
    </row>
    <row r="994" spans="1:22" x14ac:dyDescent="0.25">
      <c r="A994" s="13">
        <v>981</v>
      </c>
      <c r="B994" t="str">
        <f>IFERROR(INDEX(DATOS!B:B,MATCH(CHECKLIST!A994,DATOS!BM:BM,0),1),"")</f>
        <v/>
      </c>
      <c r="C994" t="str">
        <f>IFERROR(INDEX(DATOS!I:I,MATCH(CHECKLIST!A994,DATOS!BM:BM,0),1),"")</f>
        <v/>
      </c>
      <c r="D994" t="str">
        <f>IFERROR(INDEX(DATOS!R:R,MATCH(CHECKLIST!E994,DATOS!F:F,0),1),"")</f>
        <v/>
      </c>
      <c r="E994" s="17" t="str">
        <f>IFERROR(INDEX(DATOS!F:F,MATCH(CHECKLIST!A994,DATOS!BM:BM,0),1),"")</f>
        <v/>
      </c>
      <c r="F994" s="14" t="str">
        <f t="shared" si="50"/>
        <v/>
      </c>
      <c r="G994" s="18" t="str">
        <f>IF(IFERROR(FIND(G$13,INDEX(DATOS!BS:BS,MATCH(CHECKLIST!B994,DATOS!B:B,0),1),1),"")="",IF(IFERROR(FIND("FINADO",INDEX(DATOS!BS:BS,MATCH(CHECKLIST!B994,DATOS!B:B,0),1),1),"")="",IF(IFERROR(FIND("BAJA",INDEX(DATOS!BS:BS,MATCH(CHECKLIST!B994,DATOS!B:B,0),1),1),"")="",IF(IFERROR(FIND("FECHA PEUA",INDEX(DATOS!BS:BS,MATCH(CHECKLIST!B994,DATOS!B:B,0),1),1),"")="",IF(IFERROR(FIND("FIRMA",INDEX(DATOS!BS:BS,MATCH(CHECKLIST!B994,DATOS!B:B,0),1),1),"")="","","FIRMA"),"PEUA"),"BAJA"),"FINADO"),"X")</f>
        <v/>
      </c>
      <c r="H994" s="18" t="str">
        <f>IF(IFERROR(FIND(H$13,INDEX(DATOS!BS:BS,MATCH(CHECKLIST!B994,DATOS!B:B,0),1),1),"")="",IF(IFERROR(FIND("VENCIDA",INDEX(DATOS!AC:AC,MATCH(CHECKLIST!B994,DATOS!B:B,0),1),1),"")="","","VENCIDO"),"X")</f>
        <v/>
      </c>
      <c r="I994" s="18" t="str">
        <f>IF(IFERROR(FIND(I$13,INDEX(DATOS!BS:BS,MATCH(CHECKLIST!B994,DATOS!B:B,0),1),1),"")="","","X")</f>
        <v/>
      </c>
      <c r="J994" s="18" t="str">
        <f>IF(IFERROR(FIND(J$13,INDEX(DATOS!BS:BS,MATCH(CHECKLIST!B994,DATOS!B:B,0),1),1),"")="","","X")</f>
        <v/>
      </c>
      <c r="K994" s="18" t="str">
        <f>IF(IFERROR(FIND(K$13,INDEX(DATOS!BS:BS,MATCH(CHECKLIST!B994,DATOS!B:B,0),1),1),"")="","","X")</f>
        <v/>
      </c>
      <c r="L994" s="18" t="str">
        <f>IF(IFERROR(FIND(L$13,INDEX(DATOS!BS:BS,MATCH(CHECKLIST!B994,DATOS!B:B,0),1),1),"")="","","X")</f>
        <v/>
      </c>
      <c r="M994" s="18" t="str">
        <f>IF(IFERROR(FIND(M$13,INDEX(DATOS!BS:BS,MATCH(CHECKLIST!B994,DATOS!B:B,0),1),1),"")="","","X")</f>
        <v/>
      </c>
      <c r="N994" s="50" t="str">
        <f ca="1">IFERROR(IF(INDEX(DATOS!K:K,MATCH(CHECKLIST!B994,DATOS!B:B,0),1)="","X",IF(INDEX(DATOS!K:K,MATCH(CHECKLIST!B994,DATOS!B:B,0),1)&gt;YEAR(TODAY())-1,"","VENCIDA")),"")</f>
        <v/>
      </c>
      <c r="P994" s="18" t="str">
        <f>IF(B994="","",IF(IFERROR(FIND(P$13,INDEX(DATOS!BS:BS,MATCH(CHECKLIST!B994,DATOS!B:B,0),1),1),"")="","","X"))</f>
        <v/>
      </c>
      <c r="Q994" s="18" t="str">
        <f>IF(B994="","",IF(IFERROR(FIND(Q$13,INDEX(DATOS!BS:BS,MATCH(CHECKLIST!B994,DATOS!B:B,0),1),1),"")="","","X"))</f>
        <v/>
      </c>
      <c r="S994">
        <f t="shared" si="53"/>
        <v>0</v>
      </c>
      <c r="U994" t="str">
        <f t="shared" si="51"/>
        <v/>
      </c>
      <c r="V994" t="str">
        <f t="shared" si="52"/>
        <v/>
      </c>
    </row>
    <row r="995" spans="1:22" x14ac:dyDescent="0.25">
      <c r="A995" s="13">
        <v>982</v>
      </c>
      <c r="B995" t="str">
        <f>IFERROR(INDEX(DATOS!B:B,MATCH(CHECKLIST!A995,DATOS!BM:BM,0),1),"")</f>
        <v/>
      </c>
      <c r="C995" t="str">
        <f>IFERROR(INDEX(DATOS!I:I,MATCH(CHECKLIST!A995,DATOS!BM:BM,0),1),"")</f>
        <v/>
      </c>
      <c r="D995" t="str">
        <f>IFERROR(INDEX(DATOS!R:R,MATCH(CHECKLIST!E995,DATOS!F:F,0),1),"")</f>
        <v/>
      </c>
      <c r="E995" s="17" t="str">
        <f>IFERROR(INDEX(DATOS!F:F,MATCH(CHECKLIST!A995,DATOS!BM:BM,0),1),"")</f>
        <v/>
      </c>
      <c r="F995" s="14" t="str">
        <f t="shared" si="50"/>
        <v/>
      </c>
      <c r="G995" s="18" t="str">
        <f>IF(IFERROR(FIND(G$13,INDEX(DATOS!BS:BS,MATCH(CHECKLIST!B995,DATOS!B:B,0),1),1),"")="",IF(IFERROR(FIND("FINADO",INDEX(DATOS!BS:BS,MATCH(CHECKLIST!B995,DATOS!B:B,0),1),1),"")="",IF(IFERROR(FIND("BAJA",INDEX(DATOS!BS:BS,MATCH(CHECKLIST!B995,DATOS!B:B,0),1),1),"")="",IF(IFERROR(FIND("FECHA PEUA",INDEX(DATOS!BS:BS,MATCH(CHECKLIST!B995,DATOS!B:B,0),1),1),"")="",IF(IFERROR(FIND("FIRMA",INDEX(DATOS!BS:BS,MATCH(CHECKLIST!B995,DATOS!B:B,0),1),1),"")="","","FIRMA"),"PEUA"),"BAJA"),"FINADO"),"X")</f>
        <v/>
      </c>
      <c r="H995" s="18" t="str">
        <f>IF(IFERROR(FIND(H$13,INDEX(DATOS!BS:BS,MATCH(CHECKLIST!B995,DATOS!B:B,0),1),1),"")="",IF(IFERROR(FIND("VENCIDA",INDEX(DATOS!AC:AC,MATCH(CHECKLIST!B995,DATOS!B:B,0),1),1),"")="","","VENCIDO"),"X")</f>
        <v/>
      </c>
      <c r="I995" s="18" t="str">
        <f>IF(IFERROR(FIND(I$13,INDEX(DATOS!BS:BS,MATCH(CHECKLIST!B995,DATOS!B:B,0),1),1),"")="","","X")</f>
        <v/>
      </c>
      <c r="J995" s="18" t="str">
        <f>IF(IFERROR(FIND(J$13,INDEX(DATOS!BS:BS,MATCH(CHECKLIST!B995,DATOS!B:B,0),1),1),"")="","","X")</f>
        <v/>
      </c>
      <c r="K995" s="18" t="str">
        <f>IF(IFERROR(FIND(K$13,INDEX(DATOS!BS:BS,MATCH(CHECKLIST!B995,DATOS!B:B,0),1),1),"")="","","X")</f>
        <v/>
      </c>
      <c r="L995" s="18" t="str">
        <f>IF(IFERROR(FIND(L$13,INDEX(DATOS!BS:BS,MATCH(CHECKLIST!B995,DATOS!B:B,0),1),1),"")="","","X")</f>
        <v/>
      </c>
      <c r="M995" s="18" t="str">
        <f>IF(IFERROR(FIND(M$13,INDEX(DATOS!BS:BS,MATCH(CHECKLIST!B995,DATOS!B:B,0),1),1),"")="","","X")</f>
        <v/>
      </c>
      <c r="N995" s="50" t="str">
        <f ca="1">IFERROR(IF(INDEX(DATOS!K:K,MATCH(CHECKLIST!B995,DATOS!B:B,0),1)="","X",IF(INDEX(DATOS!K:K,MATCH(CHECKLIST!B995,DATOS!B:B,0),1)&gt;YEAR(TODAY())-1,"","VENCIDA")),"")</f>
        <v/>
      </c>
      <c r="P995" s="18" t="str">
        <f>IF(B995="","",IF(IFERROR(FIND(P$13,INDEX(DATOS!BS:BS,MATCH(CHECKLIST!B995,DATOS!B:B,0),1),1),"")="","","X"))</f>
        <v/>
      </c>
      <c r="Q995" s="18" t="str">
        <f>IF(B995="","",IF(IFERROR(FIND(Q$13,INDEX(DATOS!BS:BS,MATCH(CHECKLIST!B995,DATOS!B:B,0),1),1),"")="","","X"))</f>
        <v/>
      </c>
      <c r="R995" t="str">
        <f>IF(B995="","",1)</f>
        <v/>
      </c>
      <c r="S995" t="str">
        <f t="shared" si="53"/>
        <v/>
      </c>
      <c r="U995" t="str">
        <f t="shared" si="51"/>
        <v/>
      </c>
      <c r="V995" t="str">
        <f t="shared" si="52"/>
        <v/>
      </c>
    </row>
    <row r="996" spans="1:22" x14ac:dyDescent="0.25">
      <c r="A996" s="13">
        <v>983</v>
      </c>
      <c r="B996" t="str">
        <f>IFERROR(INDEX(DATOS!B:B,MATCH(CHECKLIST!A996,DATOS!BM:BM,0),1),"")</f>
        <v/>
      </c>
      <c r="C996" t="str">
        <f>IFERROR(INDEX(DATOS!I:I,MATCH(CHECKLIST!A996,DATOS!BM:BM,0),1),"")</f>
        <v/>
      </c>
      <c r="D996" t="str">
        <f>IFERROR(INDEX(DATOS!R:R,MATCH(CHECKLIST!E996,DATOS!F:F,0),1),"")</f>
        <v/>
      </c>
      <c r="E996" s="17" t="str">
        <f>IFERROR(INDEX(DATOS!F:F,MATCH(CHECKLIST!A996,DATOS!BM:BM,0),1),"")</f>
        <v/>
      </c>
      <c r="F996" s="14" t="str">
        <f t="shared" si="50"/>
        <v/>
      </c>
      <c r="G996" s="18" t="str">
        <f>IF(IFERROR(FIND(G$13,INDEX(DATOS!BS:BS,MATCH(CHECKLIST!B996,DATOS!B:B,0),1),1),"")="",IF(IFERROR(FIND("FINADO",INDEX(DATOS!BS:BS,MATCH(CHECKLIST!B996,DATOS!B:B,0),1),1),"")="",IF(IFERROR(FIND("BAJA",INDEX(DATOS!BS:BS,MATCH(CHECKLIST!B996,DATOS!B:B,0),1),1),"")="",IF(IFERROR(FIND("FECHA PEUA",INDEX(DATOS!BS:BS,MATCH(CHECKLIST!B996,DATOS!B:B,0),1),1),"")="",IF(IFERROR(FIND("FIRMA",INDEX(DATOS!BS:BS,MATCH(CHECKLIST!B996,DATOS!B:B,0),1),1),"")="","","FIRMA"),"PEUA"),"BAJA"),"FINADO"),"X")</f>
        <v/>
      </c>
      <c r="H996" s="18" t="str">
        <f>IF(IFERROR(FIND(H$13,INDEX(DATOS!BS:BS,MATCH(CHECKLIST!B996,DATOS!B:B,0),1),1),"")="",IF(IFERROR(FIND("VENCIDA",INDEX(DATOS!AC:AC,MATCH(CHECKLIST!B996,DATOS!B:B,0),1),1),"")="","","VENCIDO"),"X")</f>
        <v/>
      </c>
      <c r="I996" s="18" t="str">
        <f>IF(IFERROR(FIND(I$13,INDEX(DATOS!BS:BS,MATCH(CHECKLIST!B996,DATOS!B:B,0),1),1),"")="","","X")</f>
        <v/>
      </c>
      <c r="J996" s="18" t="str">
        <f>IF(IFERROR(FIND(J$13,INDEX(DATOS!BS:BS,MATCH(CHECKLIST!B996,DATOS!B:B,0),1),1),"")="","","X")</f>
        <v/>
      </c>
      <c r="K996" s="18" t="str">
        <f>IF(IFERROR(FIND(K$13,INDEX(DATOS!BS:BS,MATCH(CHECKLIST!B996,DATOS!B:B,0),1),1),"")="","","X")</f>
        <v/>
      </c>
      <c r="L996" s="18" t="str">
        <f>IF(IFERROR(FIND(L$13,INDEX(DATOS!BS:BS,MATCH(CHECKLIST!B996,DATOS!B:B,0),1),1),"")="","","X")</f>
        <v/>
      </c>
      <c r="M996" s="18" t="str">
        <f>IF(IFERROR(FIND(M$13,INDEX(DATOS!BS:BS,MATCH(CHECKLIST!B996,DATOS!B:B,0),1),1),"")="","","X")</f>
        <v/>
      </c>
      <c r="N996" s="50" t="str">
        <f ca="1">IFERROR(IF(INDEX(DATOS!K:K,MATCH(CHECKLIST!B996,DATOS!B:B,0),1)="","X",IF(INDEX(DATOS!K:K,MATCH(CHECKLIST!B996,DATOS!B:B,0),1)&gt;YEAR(TODAY())-1,"","VENCIDA")),"")</f>
        <v/>
      </c>
      <c r="P996" s="18" t="str">
        <f>IF(B996="","",IF(IFERROR(FIND(P$13,INDEX(DATOS!BS:BS,MATCH(CHECKLIST!B996,DATOS!B:B,0),1),1),"")="","","X"))</f>
        <v/>
      </c>
      <c r="Q996" s="18" t="str">
        <f>IF(B996="","",IF(IFERROR(FIND(Q$13,INDEX(DATOS!BS:BS,MATCH(CHECKLIST!B996,DATOS!B:B,0),1),1),"")="","","X"))</f>
        <v/>
      </c>
      <c r="S996">
        <f t="shared" si="53"/>
        <v>0</v>
      </c>
      <c r="U996" t="str">
        <f t="shared" si="51"/>
        <v/>
      </c>
      <c r="V996" t="str">
        <f t="shared" si="52"/>
        <v/>
      </c>
    </row>
    <row r="997" spans="1:22" x14ac:dyDescent="0.25">
      <c r="A997" s="13">
        <v>984</v>
      </c>
      <c r="B997" t="str">
        <f>IFERROR(INDEX(DATOS!B:B,MATCH(CHECKLIST!A997,DATOS!BM:BM,0),1),"")</f>
        <v/>
      </c>
      <c r="C997" t="str">
        <f>IFERROR(INDEX(DATOS!I:I,MATCH(CHECKLIST!A997,DATOS!BM:BM,0),1),"")</f>
        <v/>
      </c>
      <c r="D997" t="str">
        <f>IFERROR(INDEX(DATOS!R:R,MATCH(CHECKLIST!E997,DATOS!F:F,0),1),"")</f>
        <v/>
      </c>
      <c r="E997" s="17" t="str">
        <f>IFERROR(INDEX(DATOS!F:F,MATCH(CHECKLIST!A997,DATOS!BM:BM,0),1),"")</f>
        <v/>
      </c>
      <c r="F997" s="14" t="str">
        <f t="shared" si="50"/>
        <v/>
      </c>
      <c r="G997" s="18" t="str">
        <f>IF(IFERROR(FIND(G$13,INDEX(DATOS!BS:BS,MATCH(CHECKLIST!B997,DATOS!B:B,0),1),1),"")="",IF(IFERROR(FIND("FINADO",INDEX(DATOS!BS:BS,MATCH(CHECKLIST!B997,DATOS!B:B,0),1),1),"")="",IF(IFERROR(FIND("BAJA",INDEX(DATOS!BS:BS,MATCH(CHECKLIST!B997,DATOS!B:B,0),1),1),"")="",IF(IFERROR(FIND("FECHA PEUA",INDEX(DATOS!BS:BS,MATCH(CHECKLIST!B997,DATOS!B:B,0),1),1),"")="",IF(IFERROR(FIND("FIRMA",INDEX(DATOS!BS:BS,MATCH(CHECKLIST!B997,DATOS!B:B,0),1),1),"")="","","FIRMA"),"PEUA"),"BAJA"),"FINADO"),"X")</f>
        <v/>
      </c>
      <c r="H997" s="18" t="str">
        <f>IF(IFERROR(FIND(H$13,INDEX(DATOS!BS:BS,MATCH(CHECKLIST!B997,DATOS!B:B,0),1),1),"")="",IF(IFERROR(FIND("VENCIDA",INDEX(DATOS!AC:AC,MATCH(CHECKLIST!B997,DATOS!B:B,0),1),1),"")="","","VENCIDO"),"X")</f>
        <v/>
      </c>
      <c r="I997" s="18" t="str">
        <f>IF(IFERROR(FIND(I$13,INDEX(DATOS!BS:BS,MATCH(CHECKLIST!B997,DATOS!B:B,0),1),1),"")="","","X")</f>
        <v/>
      </c>
      <c r="J997" s="18" t="str">
        <f>IF(IFERROR(FIND(J$13,INDEX(DATOS!BS:BS,MATCH(CHECKLIST!B997,DATOS!B:B,0),1),1),"")="","","X")</f>
        <v/>
      </c>
      <c r="K997" s="18" t="str">
        <f>IF(IFERROR(FIND(K$13,INDEX(DATOS!BS:BS,MATCH(CHECKLIST!B997,DATOS!B:B,0),1),1),"")="","","X")</f>
        <v/>
      </c>
      <c r="L997" s="18" t="str">
        <f>IF(IFERROR(FIND(L$13,INDEX(DATOS!BS:BS,MATCH(CHECKLIST!B997,DATOS!B:B,0),1),1),"")="","","X")</f>
        <v/>
      </c>
      <c r="M997" s="18" t="str">
        <f>IF(IFERROR(FIND(M$13,INDEX(DATOS!BS:BS,MATCH(CHECKLIST!B997,DATOS!B:B,0),1),1),"")="","","X")</f>
        <v/>
      </c>
      <c r="N997" s="50" t="str">
        <f ca="1">IFERROR(IF(INDEX(DATOS!K:K,MATCH(CHECKLIST!B997,DATOS!B:B,0),1)="","X",IF(INDEX(DATOS!K:K,MATCH(CHECKLIST!B997,DATOS!B:B,0),1)&gt;YEAR(TODAY())-1,"","VENCIDA")),"")</f>
        <v/>
      </c>
      <c r="P997" s="18" t="str">
        <f>IF(B997="","",IF(IFERROR(FIND(P$13,INDEX(DATOS!BS:BS,MATCH(CHECKLIST!B997,DATOS!B:B,0),1),1),"")="","","X"))</f>
        <v/>
      </c>
      <c r="Q997" s="18" t="str">
        <f>IF(B997="","",IF(IFERROR(FIND(Q$13,INDEX(DATOS!BS:BS,MATCH(CHECKLIST!B997,DATOS!B:B,0),1),1),"")="","","X"))</f>
        <v/>
      </c>
      <c r="R997" t="str">
        <f>IF(B997="","",1)</f>
        <v/>
      </c>
      <c r="S997" t="str">
        <f t="shared" si="53"/>
        <v/>
      </c>
      <c r="U997" t="str">
        <f t="shared" si="51"/>
        <v/>
      </c>
      <c r="V997" t="str">
        <f t="shared" si="52"/>
        <v/>
      </c>
    </row>
    <row r="998" spans="1:22" x14ac:dyDescent="0.25">
      <c r="A998" s="13">
        <v>985</v>
      </c>
      <c r="B998" t="str">
        <f>IFERROR(INDEX(DATOS!B:B,MATCH(CHECKLIST!A998,DATOS!BM:BM,0),1),"")</f>
        <v/>
      </c>
      <c r="C998" t="str">
        <f>IFERROR(INDEX(DATOS!I:I,MATCH(CHECKLIST!A998,DATOS!BM:BM,0),1),"")</f>
        <v/>
      </c>
      <c r="D998" t="str">
        <f>IFERROR(INDEX(DATOS!R:R,MATCH(CHECKLIST!E998,DATOS!F:F,0),1),"")</f>
        <v/>
      </c>
      <c r="E998" s="17" t="str">
        <f>IFERROR(INDEX(DATOS!F:F,MATCH(CHECKLIST!A998,DATOS!BM:BM,0),1),"")</f>
        <v/>
      </c>
      <c r="F998" s="14" t="str">
        <f t="shared" si="50"/>
        <v/>
      </c>
      <c r="G998" s="18" t="str">
        <f>IF(IFERROR(FIND(G$13,INDEX(DATOS!BS:BS,MATCH(CHECKLIST!B998,DATOS!B:B,0),1),1),"")="",IF(IFERROR(FIND("FINADO",INDEX(DATOS!BS:BS,MATCH(CHECKLIST!B998,DATOS!B:B,0),1),1),"")="",IF(IFERROR(FIND("BAJA",INDEX(DATOS!BS:BS,MATCH(CHECKLIST!B998,DATOS!B:B,0),1),1),"")="",IF(IFERROR(FIND("FECHA PEUA",INDEX(DATOS!BS:BS,MATCH(CHECKLIST!B998,DATOS!B:B,0),1),1),"")="",IF(IFERROR(FIND("FIRMA",INDEX(DATOS!BS:BS,MATCH(CHECKLIST!B998,DATOS!B:B,0),1),1),"")="","","FIRMA"),"PEUA"),"BAJA"),"FINADO"),"X")</f>
        <v/>
      </c>
      <c r="H998" s="18" t="str">
        <f>IF(IFERROR(FIND(H$13,INDEX(DATOS!BS:BS,MATCH(CHECKLIST!B998,DATOS!B:B,0),1),1),"")="",IF(IFERROR(FIND("VENCIDA",INDEX(DATOS!AC:AC,MATCH(CHECKLIST!B998,DATOS!B:B,0),1),1),"")="","","VENCIDO"),"X")</f>
        <v/>
      </c>
      <c r="I998" s="18" t="str">
        <f>IF(IFERROR(FIND(I$13,INDEX(DATOS!BS:BS,MATCH(CHECKLIST!B998,DATOS!B:B,0),1),1),"")="","","X")</f>
        <v/>
      </c>
      <c r="J998" s="18" t="str">
        <f>IF(IFERROR(FIND(J$13,INDEX(DATOS!BS:BS,MATCH(CHECKLIST!B998,DATOS!B:B,0),1),1),"")="","","X")</f>
        <v/>
      </c>
      <c r="K998" s="18" t="str">
        <f>IF(IFERROR(FIND(K$13,INDEX(DATOS!BS:BS,MATCH(CHECKLIST!B998,DATOS!B:B,0),1),1),"")="","","X")</f>
        <v/>
      </c>
      <c r="L998" s="18" t="str">
        <f>IF(IFERROR(FIND(L$13,INDEX(DATOS!BS:BS,MATCH(CHECKLIST!B998,DATOS!B:B,0),1),1),"")="","","X")</f>
        <v/>
      </c>
      <c r="M998" s="18" t="str">
        <f>IF(IFERROR(FIND(M$13,INDEX(DATOS!BS:BS,MATCH(CHECKLIST!B998,DATOS!B:B,0),1),1),"")="","","X")</f>
        <v/>
      </c>
      <c r="N998" s="50" t="str">
        <f ca="1">IFERROR(IF(INDEX(DATOS!K:K,MATCH(CHECKLIST!B998,DATOS!B:B,0),1)="","X",IF(INDEX(DATOS!K:K,MATCH(CHECKLIST!B998,DATOS!B:B,0),1)&gt;YEAR(TODAY())-1,"","VENCIDA")),"")</f>
        <v/>
      </c>
      <c r="P998" s="18" t="str">
        <f>IF(B998="","",IF(IFERROR(FIND(P$13,INDEX(DATOS!BS:BS,MATCH(CHECKLIST!B998,DATOS!B:B,0),1),1),"")="","","X"))</f>
        <v/>
      </c>
      <c r="Q998" s="18" t="str">
        <f>IF(B998="","",IF(IFERROR(FIND(Q$13,INDEX(DATOS!BS:BS,MATCH(CHECKLIST!B998,DATOS!B:B,0),1),1),"")="","","X"))</f>
        <v/>
      </c>
      <c r="S998">
        <f t="shared" si="53"/>
        <v>0</v>
      </c>
      <c r="U998" t="str">
        <f t="shared" si="51"/>
        <v/>
      </c>
      <c r="V998" t="str">
        <f t="shared" si="52"/>
        <v/>
      </c>
    </row>
    <row r="999" spans="1:22" x14ac:dyDescent="0.25">
      <c r="A999" s="13">
        <v>986</v>
      </c>
      <c r="B999" t="str">
        <f>IFERROR(INDEX(DATOS!B:B,MATCH(CHECKLIST!A999,DATOS!BM:BM,0),1),"")</f>
        <v/>
      </c>
      <c r="C999" t="str">
        <f>IFERROR(INDEX(DATOS!I:I,MATCH(CHECKLIST!A999,DATOS!BM:BM,0),1),"")</f>
        <v/>
      </c>
      <c r="D999" t="str">
        <f>IFERROR(INDEX(DATOS!R:R,MATCH(CHECKLIST!E999,DATOS!F:F,0),1),"")</f>
        <v/>
      </c>
      <c r="E999" s="17" t="str">
        <f>IFERROR(INDEX(DATOS!F:F,MATCH(CHECKLIST!A999,DATOS!BM:BM,0),1),"")</f>
        <v/>
      </c>
      <c r="F999" s="14" t="str">
        <f t="shared" si="50"/>
        <v/>
      </c>
      <c r="G999" s="18" t="str">
        <f>IF(IFERROR(FIND(G$13,INDEX(DATOS!BS:BS,MATCH(CHECKLIST!B999,DATOS!B:B,0),1),1),"")="",IF(IFERROR(FIND("FINADO",INDEX(DATOS!BS:BS,MATCH(CHECKLIST!B999,DATOS!B:B,0),1),1),"")="",IF(IFERROR(FIND("BAJA",INDEX(DATOS!BS:BS,MATCH(CHECKLIST!B999,DATOS!B:B,0),1),1),"")="",IF(IFERROR(FIND("FECHA PEUA",INDEX(DATOS!BS:BS,MATCH(CHECKLIST!B999,DATOS!B:B,0),1),1),"")="",IF(IFERROR(FIND("FIRMA",INDEX(DATOS!BS:BS,MATCH(CHECKLIST!B999,DATOS!B:B,0),1),1),"")="","","FIRMA"),"PEUA"),"BAJA"),"FINADO"),"X")</f>
        <v/>
      </c>
      <c r="H999" s="18" t="str">
        <f>IF(IFERROR(FIND(H$13,INDEX(DATOS!BS:BS,MATCH(CHECKLIST!B999,DATOS!B:B,0),1),1),"")="",IF(IFERROR(FIND("VENCIDA",INDEX(DATOS!AC:AC,MATCH(CHECKLIST!B999,DATOS!B:B,0),1),1),"")="","","VENCIDO"),"X")</f>
        <v/>
      </c>
      <c r="I999" s="18" t="str">
        <f>IF(IFERROR(FIND(I$13,INDEX(DATOS!BS:BS,MATCH(CHECKLIST!B999,DATOS!B:B,0),1),1),"")="","","X")</f>
        <v/>
      </c>
      <c r="J999" s="18" t="str">
        <f>IF(IFERROR(FIND(J$13,INDEX(DATOS!BS:BS,MATCH(CHECKLIST!B999,DATOS!B:B,0),1),1),"")="","","X")</f>
        <v/>
      </c>
      <c r="K999" s="18" t="str">
        <f>IF(IFERROR(FIND(K$13,INDEX(DATOS!BS:BS,MATCH(CHECKLIST!B999,DATOS!B:B,0),1),1),"")="","","X")</f>
        <v/>
      </c>
      <c r="L999" s="18" t="str">
        <f>IF(IFERROR(FIND(L$13,INDEX(DATOS!BS:BS,MATCH(CHECKLIST!B999,DATOS!B:B,0),1),1),"")="","","X")</f>
        <v/>
      </c>
      <c r="M999" s="18" t="str">
        <f>IF(IFERROR(FIND(M$13,INDEX(DATOS!BS:BS,MATCH(CHECKLIST!B999,DATOS!B:B,0),1),1),"")="","","X")</f>
        <v/>
      </c>
      <c r="N999" s="50" t="str">
        <f ca="1">IFERROR(IF(INDEX(DATOS!K:K,MATCH(CHECKLIST!B999,DATOS!B:B,0),1)="","X",IF(INDEX(DATOS!K:K,MATCH(CHECKLIST!B999,DATOS!B:B,0),1)&gt;YEAR(TODAY())-1,"","VENCIDA")),"")</f>
        <v/>
      </c>
      <c r="P999" s="18" t="str">
        <f>IF(B999="","",IF(IFERROR(FIND(P$13,INDEX(DATOS!BS:BS,MATCH(CHECKLIST!B999,DATOS!B:B,0),1),1),"")="","","X"))</f>
        <v/>
      </c>
      <c r="Q999" s="18" t="str">
        <f>IF(B999="","",IF(IFERROR(FIND(Q$13,INDEX(DATOS!BS:BS,MATCH(CHECKLIST!B999,DATOS!B:B,0),1),1),"")="","","X"))</f>
        <v/>
      </c>
      <c r="R999" t="str">
        <f>IF(B999="","",1)</f>
        <v/>
      </c>
      <c r="S999" t="str">
        <f t="shared" si="53"/>
        <v/>
      </c>
      <c r="U999" t="str">
        <f t="shared" si="51"/>
        <v/>
      </c>
      <c r="V999" t="str">
        <f t="shared" si="52"/>
        <v/>
      </c>
    </row>
    <row r="1000" spans="1:22" x14ac:dyDescent="0.25">
      <c r="A1000" s="13">
        <v>987</v>
      </c>
      <c r="B1000" t="str">
        <f>IFERROR(INDEX(DATOS!B:B,MATCH(CHECKLIST!A1000,DATOS!BM:BM,0),1),"")</f>
        <v/>
      </c>
      <c r="C1000" t="str">
        <f>IFERROR(INDEX(DATOS!I:I,MATCH(CHECKLIST!A1000,DATOS!BM:BM,0),1),"")</f>
        <v/>
      </c>
      <c r="D1000" t="str">
        <f>IFERROR(INDEX(DATOS!R:R,MATCH(CHECKLIST!E1000,DATOS!F:F,0),1),"")</f>
        <v/>
      </c>
      <c r="E1000" s="17" t="str">
        <f>IFERROR(INDEX(DATOS!F:F,MATCH(CHECKLIST!A1000,DATOS!BM:BM,0),1),"")</f>
        <v/>
      </c>
      <c r="F1000" s="14" t="str">
        <f t="shared" si="50"/>
        <v/>
      </c>
      <c r="G1000" s="18" t="str">
        <f>IF(IFERROR(FIND(G$13,INDEX(DATOS!BS:BS,MATCH(CHECKLIST!B1000,DATOS!B:B,0),1),1),"")="",IF(IFERROR(FIND("FINADO",INDEX(DATOS!BS:BS,MATCH(CHECKLIST!B1000,DATOS!B:B,0),1),1),"")="",IF(IFERROR(FIND("BAJA",INDEX(DATOS!BS:BS,MATCH(CHECKLIST!B1000,DATOS!B:B,0),1),1),"")="",IF(IFERROR(FIND("FECHA PEUA",INDEX(DATOS!BS:BS,MATCH(CHECKLIST!B1000,DATOS!B:B,0),1),1),"")="",IF(IFERROR(FIND("FIRMA",INDEX(DATOS!BS:BS,MATCH(CHECKLIST!B1000,DATOS!B:B,0),1),1),"")="","","FIRMA"),"PEUA"),"BAJA"),"FINADO"),"X")</f>
        <v/>
      </c>
      <c r="H1000" s="18" t="str">
        <f>IF(IFERROR(FIND(H$13,INDEX(DATOS!BS:BS,MATCH(CHECKLIST!B1000,DATOS!B:B,0),1),1),"")="",IF(IFERROR(FIND("VENCIDA",INDEX(DATOS!AC:AC,MATCH(CHECKLIST!B1000,DATOS!B:B,0),1),1),"")="","","VENCIDO"),"X")</f>
        <v/>
      </c>
      <c r="I1000" s="18" t="str">
        <f>IF(IFERROR(FIND(I$13,INDEX(DATOS!BS:BS,MATCH(CHECKLIST!B1000,DATOS!B:B,0),1),1),"")="","","X")</f>
        <v/>
      </c>
      <c r="J1000" s="18" t="str">
        <f>IF(IFERROR(FIND(J$13,INDEX(DATOS!BS:BS,MATCH(CHECKLIST!B1000,DATOS!B:B,0),1),1),"")="","","X")</f>
        <v/>
      </c>
      <c r="K1000" s="18" t="str">
        <f>IF(IFERROR(FIND(K$13,INDEX(DATOS!BS:BS,MATCH(CHECKLIST!B1000,DATOS!B:B,0),1),1),"")="","","X")</f>
        <v/>
      </c>
      <c r="L1000" s="18" t="str">
        <f>IF(IFERROR(FIND(L$13,INDEX(DATOS!BS:BS,MATCH(CHECKLIST!B1000,DATOS!B:B,0),1),1),"")="","","X")</f>
        <v/>
      </c>
      <c r="M1000" s="18" t="str">
        <f>IF(IFERROR(FIND(M$13,INDEX(DATOS!BS:BS,MATCH(CHECKLIST!B1000,DATOS!B:B,0),1),1),"")="","","X")</f>
        <v/>
      </c>
      <c r="N1000" s="50" t="str">
        <f ca="1">IFERROR(IF(INDEX(DATOS!K:K,MATCH(CHECKLIST!B1000,DATOS!B:B,0),1)="","X",IF(INDEX(DATOS!K:K,MATCH(CHECKLIST!B1000,DATOS!B:B,0),1)&gt;YEAR(TODAY())-1,"","VENCIDA")),"")</f>
        <v/>
      </c>
      <c r="P1000" s="18" t="str">
        <f>IF(B1000="","",IF(IFERROR(FIND(P$13,INDEX(DATOS!BS:BS,MATCH(CHECKLIST!B1000,DATOS!B:B,0),1),1),"")="","","X"))</f>
        <v/>
      </c>
      <c r="Q1000" s="18" t="str">
        <f>IF(B1000="","",IF(IFERROR(FIND(Q$13,INDEX(DATOS!BS:BS,MATCH(CHECKLIST!B1000,DATOS!B:B,0),1),1),"")="","","X"))</f>
        <v/>
      </c>
      <c r="S1000">
        <f t="shared" si="53"/>
        <v>0</v>
      </c>
      <c r="U1000" t="str">
        <f t="shared" si="51"/>
        <v/>
      </c>
      <c r="V1000" t="str">
        <f t="shared" si="52"/>
        <v/>
      </c>
    </row>
    <row r="1001" spans="1:22" x14ac:dyDescent="0.25">
      <c r="E1001" s="17"/>
      <c r="F1001" s="14"/>
      <c r="N1001" s="50" t="str">
        <f ca="1">IFERROR(IF(INDEX(DATOS!K:K,MATCH(CHECKLIST!B1001,DATOS!B:B,0),1)="","X",IF(INDEX(DATOS!K:K,MATCH(CHECKLIST!B1001,DATOS!B:B,0),1)&gt;YEAR(TODAY())-1,"","VENCIDA")),"")</f>
        <v/>
      </c>
    </row>
    <row r="1002" spans="1:22" x14ac:dyDescent="0.25">
      <c r="E1002" s="17"/>
      <c r="F1002" s="14"/>
      <c r="N1002" s="50" t="str">
        <f ca="1">IFERROR(IF(INDEX(DATOS!K:K,MATCH(CHECKLIST!B1002,DATOS!B:B,0),1)="","X",IF(INDEX(DATOS!K:K,MATCH(CHECKLIST!B1002,DATOS!B:B,0),1)&gt;YEAR(TODAY())-1,"","VENCIDA")),"")</f>
        <v/>
      </c>
    </row>
    <row r="1003" spans="1:22" x14ac:dyDescent="0.25">
      <c r="E1003" s="17"/>
      <c r="F1003" s="14"/>
      <c r="N1003" s="50" t="str">
        <f ca="1">IFERROR(IF(INDEX(DATOS!K:K,MATCH(CHECKLIST!B1003,DATOS!B:B,0),1)="","X",IF(INDEX(DATOS!K:K,MATCH(CHECKLIST!B1003,DATOS!B:B,0),1)&gt;YEAR(TODAY())-1,"","VENCIDA")),"")</f>
        <v/>
      </c>
    </row>
    <row r="1004" spans="1:22" x14ac:dyDescent="0.25">
      <c r="E1004" s="17"/>
      <c r="F1004" s="14"/>
      <c r="N1004" s="50" t="str">
        <f ca="1">IFERROR(IF(INDEX(DATOS!K:K,MATCH(CHECKLIST!B1004,DATOS!B:B,0),1)="","X",IF(INDEX(DATOS!K:K,MATCH(CHECKLIST!B1004,DATOS!B:B,0),1)&gt;YEAR(TODAY())-1,"","VENCIDA")),"")</f>
        <v/>
      </c>
    </row>
    <row r="1005" spans="1:22" x14ac:dyDescent="0.25">
      <c r="E1005" s="17"/>
      <c r="F1005" s="14"/>
      <c r="N1005" s="50" t="str">
        <f ca="1">IFERROR(IF(INDEX(DATOS!K:K,MATCH(CHECKLIST!B1005,DATOS!B:B,0),1)="","X",IF(INDEX(DATOS!K:K,MATCH(CHECKLIST!B1005,DATOS!B:B,0),1)&gt;YEAR(TODAY())-1,"","VENCIDA")),"")</f>
        <v/>
      </c>
    </row>
    <row r="1006" spans="1:22" x14ac:dyDescent="0.25">
      <c r="E1006" s="17"/>
      <c r="F1006" s="14"/>
      <c r="N1006" s="50" t="str">
        <f ca="1">IFERROR(IF(INDEX(DATOS!K:K,MATCH(CHECKLIST!B1006,DATOS!B:B,0),1)="","X",IF(INDEX(DATOS!K:K,MATCH(CHECKLIST!B1006,DATOS!B:B,0),1)&gt;YEAR(TODAY())-1,"","VENCIDA")),"")</f>
        <v/>
      </c>
    </row>
    <row r="1007" spans="1:22" x14ac:dyDescent="0.25">
      <c r="E1007" s="17"/>
      <c r="F1007" s="14"/>
      <c r="N1007" s="50" t="str">
        <f ca="1">IFERROR(IF(INDEX(DATOS!K:K,MATCH(CHECKLIST!B1007,DATOS!B:B,0),1)="","X",IF(INDEX(DATOS!K:K,MATCH(CHECKLIST!B1007,DATOS!B:B,0),1)&gt;YEAR(TODAY())-1,"","VENCIDA")),"")</f>
        <v/>
      </c>
    </row>
    <row r="1008" spans="1:22" x14ac:dyDescent="0.25">
      <c r="E1008" s="17"/>
      <c r="F1008" s="14"/>
      <c r="N1008" s="50" t="str">
        <f ca="1">IFERROR(IF(INDEX(DATOS!K:K,MATCH(CHECKLIST!B1008,DATOS!B:B,0),1)="","X",IF(INDEX(DATOS!K:K,MATCH(CHECKLIST!B1008,DATOS!B:B,0),1)&gt;YEAR(TODAY())-1,"","VENCIDA")),"")</f>
        <v/>
      </c>
    </row>
    <row r="1009" spans="5:14" x14ac:dyDescent="0.25">
      <c r="E1009" s="17"/>
      <c r="F1009" s="14"/>
      <c r="N1009" s="50" t="str">
        <f ca="1">IFERROR(IF(INDEX(DATOS!K:K,MATCH(CHECKLIST!B1009,DATOS!B:B,0),1)="","X",IF(INDEX(DATOS!K:K,MATCH(CHECKLIST!B1009,DATOS!B:B,0),1)&gt;YEAR(TODAY())-1,"","VENCIDA")),"")</f>
        <v/>
      </c>
    </row>
    <row r="1010" spans="5:14" x14ac:dyDescent="0.25">
      <c r="E1010" s="17"/>
      <c r="F1010" s="14"/>
      <c r="N1010" s="50" t="str">
        <f ca="1">IFERROR(IF(INDEX(DATOS!K:K,MATCH(CHECKLIST!B1010,DATOS!B:B,0),1)="","X",IF(INDEX(DATOS!K:K,MATCH(CHECKLIST!B1010,DATOS!B:B,0),1)&gt;YEAR(TODAY())-1,"","VENCIDA")),"")</f>
        <v/>
      </c>
    </row>
    <row r="1011" spans="5:14" x14ac:dyDescent="0.25">
      <c r="E1011" s="17"/>
      <c r="F1011" s="14"/>
      <c r="N1011" s="50" t="str">
        <f ca="1">IFERROR(IF(INDEX(DATOS!K:K,MATCH(CHECKLIST!B1011,DATOS!B:B,0),1)="","X",IF(INDEX(DATOS!K:K,MATCH(CHECKLIST!B1011,DATOS!B:B,0),1)&gt;YEAR(TODAY())-1,"","VENCIDA")),"")</f>
        <v/>
      </c>
    </row>
    <row r="1012" spans="5:14" x14ac:dyDescent="0.25">
      <c r="E1012" s="17"/>
      <c r="F1012" s="14"/>
      <c r="N1012" s="50" t="str">
        <f ca="1">IFERROR(IF(INDEX(DATOS!K:K,MATCH(CHECKLIST!B1012,DATOS!B:B,0),1)="","X",IF(INDEX(DATOS!K:K,MATCH(CHECKLIST!B1012,DATOS!B:B,0),1)&gt;YEAR(TODAY())-1,"","VENCIDA")),"")</f>
        <v/>
      </c>
    </row>
    <row r="1013" spans="5:14" x14ac:dyDescent="0.25">
      <c r="E1013" s="17"/>
      <c r="F1013" s="14"/>
      <c r="N1013" s="50" t="str">
        <f ca="1">IFERROR(IF(INDEX(DATOS!K:K,MATCH(CHECKLIST!B1013,DATOS!B:B,0),1)="","X",IF(INDEX(DATOS!K:K,MATCH(CHECKLIST!B1013,DATOS!B:B,0),1)&gt;YEAR(TODAY())-1,"","VENCIDA")),"")</f>
        <v/>
      </c>
    </row>
    <row r="1014" spans="5:14" x14ac:dyDescent="0.25">
      <c r="E1014" s="17"/>
      <c r="F1014" s="14"/>
      <c r="N1014" s="50" t="str">
        <f ca="1">IFERROR(IF(INDEX(DATOS!K:K,MATCH(CHECKLIST!B1014,DATOS!B:B,0),1)="","X",IF(INDEX(DATOS!K:K,MATCH(CHECKLIST!B1014,DATOS!B:B,0),1)&gt;YEAR(TODAY())-1,"","VENCIDA")),"")</f>
        <v/>
      </c>
    </row>
    <row r="1015" spans="5:14" x14ac:dyDescent="0.25">
      <c r="E1015" s="17"/>
      <c r="F1015" s="14"/>
      <c r="N1015" s="50" t="str">
        <f ca="1">IFERROR(IF(INDEX(DATOS!K:K,MATCH(CHECKLIST!B1015,DATOS!B:B,0),1)="","X",IF(INDEX(DATOS!K:K,MATCH(CHECKLIST!B1015,DATOS!B:B,0),1)&gt;YEAR(TODAY())-1,"","VENCIDA")),"")</f>
        <v/>
      </c>
    </row>
    <row r="1016" spans="5:14" x14ac:dyDescent="0.25">
      <c r="E1016" s="17"/>
      <c r="F1016" s="14"/>
      <c r="N1016" s="50" t="str">
        <f ca="1">IFERROR(IF(INDEX(DATOS!K:K,MATCH(CHECKLIST!B1016,DATOS!B:B,0),1)="","X",IF(INDEX(DATOS!K:K,MATCH(CHECKLIST!B1016,DATOS!B:B,0),1)&gt;YEAR(TODAY())-1,"","VENCIDA")),"")</f>
        <v/>
      </c>
    </row>
    <row r="1017" spans="5:14" x14ac:dyDescent="0.25">
      <c r="E1017" s="17"/>
      <c r="F1017" s="14"/>
      <c r="N1017" s="50" t="str">
        <f ca="1">IFERROR(IF(INDEX(DATOS!K:K,MATCH(CHECKLIST!B1017,DATOS!B:B,0),1)="","X",IF(INDEX(DATOS!K:K,MATCH(CHECKLIST!B1017,DATOS!B:B,0),1)&gt;YEAR(TODAY())-1,"","VENCIDA")),"")</f>
        <v/>
      </c>
    </row>
    <row r="1018" spans="5:14" x14ac:dyDescent="0.25">
      <c r="E1018" s="17"/>
      <c r="F1018" s="14"/>
      <c r="N1018" s="50" t="str">
        <f ca="1">IFERROR(IF(INDEX(DATOS!K:K,MATCH(CHECKLIST!B1018,DATOS!B:B,0),1)="","X",IF(INDEX(DATOS!K:K,MATCH(CHECKLIST!B1018,DATOS!B:B,0),1)&gt;YEAR(TODAY())-1,"","VENCIDA")),"")</f>
        <v/>
      </c>
    </row>
    <row r="1019" spans="5:14" x14ac:dyDescent="0.25">
      <c r="E1019" s="17"/>
      <c r="F1019" s="14"/>
      <c r="N1019" s="50" t="str">
        <f ca="1">IFERROR(IF(INDEX(DATOS!K:K,MATCH(CHECKLIST!B1019,DATOS!B:B,0),1)="","X",IF(INDEX(DATOS!K:K,MATCH(CHECKLIST!B1019,DATOS!B:B,0),1)&gt;YEAR(TODAY())-1,"","VENCIDA")),"")</f>
        <v/>
      </c>
    </row>
    <row r="1020" spans="5:14" x14ac:dyDescent="0.25">
      <c r="E1020" s="17"/>
      <c r="F1020" s="14"/>
      <c r="N1020" s="50" t="str">
        <f ca="1">IFERROR(IF(INDEX(DATOS!K:K,MATCH(CHECKLIST!B1020,DATOS!B:B,0),1)="","X",IF(INDEX(DATOS!K:K,MATCH(CHECKLIST!B1020,DATOS!B:B,0),1)&gt;YEAR(TODAY())-1,"","VENCIDA")),"")</f>
        <v/>
      </c>
    </row>
    <row r="1021" spans="5:14" x14ac:dyDescent="0.25">
      <c r="E1021" s="17"/>
      <c r="F1021" s="14"/>
      <c r="N1021" s="50" t="str">
        <f ca="1">IFERROR(IF(INDEX(DATOS!K:K,MATCH(CHECKLIST!B1021,DATOS!B:B,0),1)="","X",IF(INDEX(DATOS!K:K,MATCH(CHECKLIST!B1021,DATOS!B:B,0),1)&gt;YEAR(TODAY())-1,"","VENCIDA")),"")</f>
        <v/>
      </c>
    </row>
    <row r="1022" spans="5:14" x14ac:dyDescent="0.25">
      <c r="E1022" s="17"/>
      <c r="F1022" s="14"/>
      <c r="N1022" s="50" t="str">
        <f ca="1">IFERROR(IF(INDEX(DATOS!K:K,MATCH(CHECKLIST!B1022,DATOS!B:B,0),1)="","X",IF(INDEX(DATOS!K:K,MATCH(CHECKLIST!B1022,DATOS!B:B,0),1)&gt;YEAR(TODAY())-1,"","VENCIDA")),"")</f>
        <v/>
      </c>
    </row>
    <row r="1023" spans="5:14" x14ac:dyDescent="0.25">
      <c r="E1023" s="17"/>
      <c r="F1023" s="14"/>
      <c r="N1023" s="50" t="str">
        <f ca="1">IFERROR(IF(INDEX(DATOS!K:K,MATCH(CHECKLIST!B1023,DATOS!B:B,0),1)="","X",IF(INDEX(DATOS!K:K,MATCH(CHECKLIST!B1023,DATOS!B:B,0),1)&gt;YEAR(TODAY())-1,"","VENCIDA")),"")</f>
        <v/>
      </c>
    </row>
    <row r="1024" spans="5:14" x14ac:dyDescent="0.25">
      <c r="E1024" s="17"/>
      <c r="F1024" s="14"/>
      <c r="N1024" s="50" t="str">
        <f ca="1">IFERROR(IF(INDEX(DATOS!K:K,MATCH(CHECKLIST!B1024,DATOS!B:B,0),1)="","X",IF(INDEX(DATOS!K:K,MATCH(CHECKLIST!B1024,DATOS!B:B,0),1)&gt;YEAR(TODAY())-1,"","VENCIDA")),"")</f>
        <v/>
      </c>
    </row>
    <row r="1025" spans="5:14" x14ac:dyDescent="0.25">
      <c r="E1025" s="17"/>
      <c r="F1025" s="14"/>
      <c r="N1025" s="50" t="str">
        <f ca="1">IFERROR(IF(INDEX(DATOS!K:K,MATCH(CHECKLIST!B1025,DATOS!B:B,0),1)="","X",IF(INDEX(DATOS!K:K,MATCH(CHECKLIST!B1025,DATOS!B:B,0),1)&gt;YEAR(TODAY())-1,"","VENCIDA")),"")</f>
        <v/>
      </c>
    </row>
    <row r="1026" spans="5:14" x14ac:dyDescent="0.25">
      <c r="E1026" s="17"/>
      <c r="F1026" s="14"/>
      <c r="N1026" s="50" t="str">
        <f ca="1">IFERROR(IF(INDEX(DATOS!K:K,MATCH(CHECKLIST!B1026,DATOS!B:B,0),1)="","X",IF(INDEX(DATOS!K:K,MATCH(CHECKLIST!B1026,DATOS!B:B,0),1)&gt;YEAR(TODAY())-1,"","VENCIDA")),"")</f>
        <v/>
      </c>
    </row>
    <row r="1027" spans="5:14" x14ac:dyDescent="0.25">
      <c r="E1027" s="17"/>
      <c r="F1027" s="14"/>
      <c r="N1027" s="50" t="str">
        <f ca="1">IFERROR(IF(INDEX(DATOS!K:K,MATCH(CHECKLIST!B1027,DATOS!B:B,0),1)="","X",IF(INDEX(DATOS!K:K,MATCH(CHECKLIST!B1027,DATOS!B:B,0),1)&gt;YEAR(TODAY())-1,"","VENCIDA")),"")</f>
        <v/>
      </c>
    </row>
    <row r="1028" spans="5:14" x14ac:dyDescent="0.25">
      <c r="E1028" s="17"/>
      <c r="F1028" s="14"/>
      <c r="N1028" s="50" t="str">
        <f ca="1">IFERROR(IF(INDEX(DATOS!K:K,MATCH(CHECKLIST!B1028,DATOS!B:B,0),1)="","X",IF(INDEX(DATOS!K:K,MATCH(CHECKLIST!B1028,DATOS!B:B,0),1)&gt;YEAR(TODAY())-1,"","VENCIDA")),"")</f>
        <v/>
      </c>
    </row>
    <row r="1029" spans="5:14" x14ac:dyDescent="0.25">
      <c r="E1029" s="17"/>
      <c r="F1029" s="14"/>
    </row>
    <row r="1030" spans="5:14" x14ac:dyDescent="0.25">
      <c r="E1030" s="17"/>
      <c r="F1030" s="14"/>
    </row>
    <row r="1031" spans="5:14" x14ac:dyDescent="0.25">
      <c r="E1031" s="17"/>
      <c r="F1031" s="14"/>
    </row>
    <row r="1032" spans="5:14" x14ac:dyDescent="0.25">
      <c r="E1032" s="17"/>
      <c r="F1032" s="14"/>
    </row>
    <row r="1033" spans="5:14" x14ac:dyDescent="0.25">
      <c r="E1033" s="17"/>
      <c r="F1033" s="14"/>
    </row>
    <row r="1034" spans="5:14" x14ac:dyDescent="0.25">
      <c r="E1034" s="17"/>
      <c r="F1034" s="14"/>
    </row>
    <row r="1035" spans="5:14" x14ac:dyDescent="0.25">
      <c r="E1035" s="17"/>
      <c r="F1035" s="14"/>
    </row>
    <row r="1036" spans="5:14" x14ac:dyDescent="0.25">
      <c r="E1036" s="17"/>
      <c r="F1036" s="14"/>
    </row>
    <row r="1037" spans="5:14" x14ac:dyDescent="0.25">
      <c r="E1037" s="17"/>
      <c r="F1037" s="14"/>
    </row>
    <row r="1038" spans="5:14" x14ac:dyDescent="0.25">
      <c r="E1038" s="17"/>
      <c r="F1038" s="14"/>
    </row>
    <row r="1039" spans="5:14" x14ac:dyDescent="0.25">
      <c r="E1039" s="17"/>
      <c r="F1039" s="14"/>
    </row>
    <row r="1040" spans="5:14" x14ac:dyDescent="0.25">
      <c r="E1040" s="17"/>
      <c r="F1040" s="14"/>
    </row>
    <row r="1041" spans="5:6" x14ac:dyDescent="0.25">
      <c r="E1041" s="17"/>
      <c r="F1041" s="14"/>
    </row>
    <row r="1042" spans="5:6" x14ac:dyDescent="0.25">
      <c r="E1042" s="17"/>
      <c r="F1042" s="14"/>
    </row>
    <row r="1043" spans="5:6" x14ac:dyDescent="0.25">
      <c r="E1043" s="17"/>
      <c r="F1043" s="14"/>
    </row>
    <row r="1044" spans="5:6" x14ac:dyDescent="0.25">
      <c r="E1044" s="17"/>
      <c r="F1044" s="14"/>
    </row>
    <row r="1045" spans="5:6" x14ac:dyDescent="0.25">
      <c r="E1045" s="17"/>
      <c r="F1045" s="14"/>
    </row>
    <row r="1046" spans="5:6" x14ac:dyDescent="0.25">
      <c r="E1046" s="17"/>
      <c r="F1046" s="14"/>
    </row>
    <row r="1047" spans="5:6" x14ac:dyDescent="0.25">
      <c r="E1047" s="17"/>
      <c r="F1047" s="14"/>
    </row>
    <row r="1048" spans="5:6" x14ac:dyDescent="0.25">
      <c r="E1048" s="17"/>
      <c r="F1048" s="14"/>
    </row>
    <row r="1049" spans="5:6" x14ac:dyDescent="0.25">
      <c r="E1049" s="17"/>
      <c r="F1049" s="14"/>
    </row>
    <row r="1050" spans="5:6" x14ac:dyDescent="0.25">
      <c r="E1050" s="17"/>
      <c r="F1050" s="14"/>
    </row>
    <row r="1051" spans="5:6" x14ac:dyDescent="0.25">
      <c r="E1051" s="17"/>
      <c r="F1051" s="14"/>
    </row>
    <row r="1052" spans="5:6" x14ac:dyDescent="0.25">
      <c r="E1052" s="17"/>
      <c r="F1052" s="14"/>
    </row>
    <row r="1053" spans="5:6" x14ac:dyDescent="0.25">
      <c r="E1053" s="17"/>
      <c r="F1053" s="14"/>
    </row>
    <row r="1054" spans="5:6" x14ac:dyDescent="0.25">
      <c r="E1054" s="17"/>
      <c r="F1054" s="14"/>
    </row>
    <row r="1055" spans="5:6" x14ac:dyDescent="0.25">
      <c r="E1055" s="17"/>
      <c r="F1055" s="14"/>
    </row>
    <row r="1056" spans="5:6" x14ac:dyDescent="0.25">
      <c r="E1056" s="17"/>
      <c r="F1056" s="14"/>
    </row>
    <row r="1057" spans="5:6" x14ac:dyDescent="0.25">
      <c r="E1057" s="17"/>
      <c r="F1057" s="14"/>
    </row>
    <row r="1058" spans="5:6" x14ac:dyDescent="0.25">
      <c r="E1058" s="17"/>
      <c r="F1058" s="14"/>
    </row>
    <row r="1059" spans="5:6" x14ac:dyDescent="0.25">
      <c r="E1059" s="17"/>
      <c r="F1059" s="14"/>
    </row>
    <row r="1060" spans="5:6" x14ac:dyDescent="0.25">
      <c r="E1060" s="17"/>
      <c r="F1060" s="14"/>
    </row>
    <row r="1061" spans="5:6" x14ac:dyDescent="0.25">
      <c r="E1061" s="17"/>
      <c r="F1061" s="14"/>
    </row>
    <row r="1062" spans="5:6" x14ac:dyDescent="0.25">
      <c r="E1062" s="17"/>
      <c r="F1062" s="14"/>
    </row>
    <row r="1063" spans="5:6" x14ac:dyDescent="0.25">
      <c r="E1063" s="17"/>
      <c r="F1063" s="14"/>
    </row>
    <row r="1064" spans="5:6" x14ac:dyDescent="0.25">
      <c r="E1064" s="17"/>
      <c r="F1064" s="14"/>
    </row>
    <row r="1065" spans="5:6" x14ac:dyDescent="0.25">
      <c r="E1065" s="17"/>
      <c r="F1065" s="14"/>
    </row>
    <row r="1066" spans="5:6" x14ac:dyDescent="0.25">
      <c r="E1066" s="17"/>
      <c r="F1066" s="14"/>
    </row>
    <row r="1067" spans="5:6" x14ac:dyDescent="0.25">
      <c r="E1067" s="17"/>
      <c r="F1067" s="14"/>
    </row>
    <row r="1068" spans="5:6" x14ac:dyDescent="0.25">
      <c r="E1068" s="17"/>
      <c r="F1068" s="14"/>
    </row>
    <row r="1069" spans="5:6" x14ac:dyDescent="0.25">
      <c r="E1069" s="17"/>
      <c r="F1069" s="14"/>
    </row>
    <row r="1070" spans="5:6" x14ac:dyDescent="0.25">
      <c r="E1070" s="17"/>
      <c r="F1070" s="14"/>
    </row>
    <row r="1071" spans="5:6" x14ac:dyDescent="0.25">
      <c r="E1071" s="17"/>
      <c r="F1071" s="14"/>
    </row>
    <row r="1072" spans="5:6" x14ac:dyDescent="0.25">
      <c r="E1072" s="17"/>
      <c r="F1072" s="14"/>
    </row>
    <row r="1073" spans="5:6" x14ac:dyDescent="0.25">
      <c r="E1073" s="17"/>
      <c r="F1073" s="14"/>
    </row>
    <row r="1074" spans="5:6" x14ac:dyDescent="0.25">
      <c r="E1074" s="17"/>
      <c r="F1074" s="14"/>
    </row>
    <row r="1075" spans="5:6" x14ac:dyDescent="0.25">
      <c r="E1075" s="17"/>
      <c r="F1075" s="14"/>
    </row>
    <row r="1076" spans="5:6" x14ac:dyDescent="0.25">
      <c r="E1076" s="17"/>
      <c r="F1076" s="14"/>
    </row>
    <row r="1077" spans="5:6" x14ac:dyDescent="0.25">
      <c r="E1077" s="17"/>
      <c r="F1077" s="14"/>
    </row>
    <row r="1078" spans="5:6" x14ac:dyDescent="0.25">
      <c r="E1078" s="17"/>
      <c r="F1078" s="14"/>
    </row>
    <row r="1079" spans="5:6" x14ac:dyDescent="0.25">
      <c r="E1079" s="17"/>
      <c r="F1079" s="14"/>
    </row>
    <row r="1080" spans="5:6" x14ac:dyDescent="0.25">
      <c r="E1080" s="17"/>
      <c r="F1080" s="14"/>
    </row>
    <row r="1081" spans="5:6" x14ac:dyDescent="0.25">
      <c r="E1081" s="17"/>
      <c r="F1081" s="14"/>
    </row>
    <row r="1082" spans="5:6" x14ac:dyDescent="0.25">
      <c r="E1082" s="17"/>
      <c r="F1082" s="14"/>
    </row>
    <row r="1083" spans="5:6" x14ac:dyDescent="0.25">
      <c r="E1083" s="17"/>
      <c r="F1083" s="14"/>
    </row>
    <row r="1084" spans="5:6" x14ac:dyDescent="0.25">
      <c r="E1084" s="17"/>
      <c r="F1084" s="14"/>
    </row>
    <row r="1085" spans="5:6" x14ac:dyDescent="0.25">
      <c r="E1085" s="17"/>
      <c r="F1085" s="14"/>
    </row>
    <row r="1086" spans="5:6" x14ac:dyDescent="0.25">
      <c r="E1086" s="17"/>
      <c r="F1086" s="14"/>
    </row>
    <row r="1087" spans="5:6" x14ac:dyDescent="0.25">
      <c r="E1087" s="17"/>
      <c r="F1087" s="14"/>
    </row>
    <row r="1088" spans="5:6" x14ac:dyDescent="0.25">
      <c r="E1088" s="17"/>
      <c r="F1088" s="14"/>
    </row>
    <row r="1089" spans="5:6" x14ac:dyDescent="0.25">
      <c r="E1089" s="17"/>
      <c r="F1089" s="14"/>
    </row>
    <row r="1090" spans="5:6" x14ac:dyDescent="0.25">
      <c r="E1090" s="17"/>
      <c r="F1090" s="14"/>
    </row>
    <row r="1091" spans="5:6" x14ac:dyDescent="0.25">
      <c r="E1091" s="17"/>
      <c r="F1091" s="14"/>
    </row>
    <row r="1092" spans="5:6" x14ac:dyDescent="0.25">
      <c r="E1092" s="17"/>
      <c r="F1092" s="14"/>
    </row>
    <row r="1093" spans="5:6" x14ac:dyDescent="0.25">
      <c r="E1093" s="17"/>
      <c r="F1093" s="14"/>
    </row>
    <row r="1094" spans="5:6" x14ac:dyDescent="0.25">
      <c r="E1094" s="17"/>
      <c r="F1094" s="14"/>
    </row>
    <row r="1095" spans="5:6" x14ac:dyDescent="0.25">
      <c r="E1095" s="17"/>
      <c r="F1095" s="14"/>
    </row>
    <row r="1096" spans="5:6" x14ac:dyDescent="0.25">
      <c r="E1096" s="17"/>
      <c r="F1096" s="14"/>
    </row>
    <row r="1097" spans="5:6" x14ac:dyDescent="0.25">
      <c r="E1097" s="17"/>
      <c r="F1097" s="14"/>
    </row>
    <row r="1098" spans="5:6" x14ac:dyDescent="0.25">
      <c r="E1098" s="17"/>
      <c r="F1098" s="14"/>
    </row>
    <row r="1099" spans="5:6" x14ac:dyDescent="0.25">
      <c r="E1099" s="17"/>
      <c r="F1099" s="14"/>
    </row>
    <row r="1100" spans="5:6" x14ac:dyDescent="0.25">
      <c r="E1100" s="17"/>
      <c r="F1100" s="14"/>
    </row>
    <row r="1101" spans="5:6" x14ac:dyDescent="0.25">
      <c r="E1101" s="17"/>
      <c r="F1101" s="14"/>
    </row>
    <row r="1102" spans="5:6" x14ac:dyDescent="0.25">
      <c r="E1102" s="17"/>
      <c r="F1102" s="14"/>
    </row>
    <row r="1103" spans="5:6" x14ac:dyDescent="0.25">
      <c r="E1103" s="17"/>
      <c r="F1103" s="14"/>
    </row>
    <row r="1104" spans="5:6" x14ac:dyDescent="0.25">
      <c r="E1104" s="17"/>
      <c r="F1104" s="14"/>
    </row>
    <row r="1105" spans="5:6" x14ac:dyDescent="0.25">
      <c r="E1105" s="17"/>
      <c r="F1105" s="14"/>
    </row>
    <row r="1106" spans="5:6" x14ac:dyDescent="0.25">
      <c r="E1106" s="17"/>
      <c r="F1106" s="14"/>
    </row>
    <row r="1107" spans="5:6" x14ac:dyDescent="0.25">
      <c r="E1107" s="17"/>
      <c r="F1107" s="14"/>
    </row>
    <row r="1108" spans="5:6" x14ac:dyDescent="0.25">
      <c r="E1108" s="17"/>
      <c r="F1108" s="14"/>
    </row>
    <row r="1109" spans="5:6" x14ac:dyDescent="0.25">
      <c r="E1109" s="17"/>
      <c r="F1109" s="14"/>
    </row>
    <row r="1110" spans="5:6" x14ac:dyDescent="0.25">
      <c r="E1110" s="17"/>
      <c r="F1110" s="14"/>
    </row>
    <row r="1111" spans="5:6" x14ac:dyDescent="0.25">
      <c r="E1111" s="17"/>
      <c r="F1111" s="14"/>
    </row>
    <row r="1112" spans="5:6" x14ac:dyDescent="0.25">
      <c r="E1112" s="17"/>
      <c r="F1112" s="14"/>
    </row>
    <row r="1113" spans="5:6" x14ac:dyDescent="0.25">
      <c r="E1113" s="17"/>
      <c r="F1113" s="14"/>
    </row>
    <row r="1114" spans="5:6" x14ac:dyDescent="0.25">
      <c r="E1114" s="17"/>
      <c r="F1114" s="14"/>
    </row>
    <row r="1115" spans="5:6" x14ac:dyDescent="0.25">
      <c r="E1115" s="17"/>
      <c r="F1115" s="14"/>
    </row>
    <row r="1116" spans="5:6" x14ac:dyDescent="0.25">
      <c r="E1116" s="17"/>
      <c r="F1116" s="14"/>
    </row>
    <row r="1117" spans="5:6" x14ac:dyDescent="0.25">
      <c r="E1117" s="17"/>
      <c r="F1117" s="14"/>
    </row>
    <row r="1118" spans="5:6" x14ac:dyDescent="0.25">
      <c r="E1118" s="17"/>
      <c r="F1118" s="14"/>
    </row>
    <row r="1119" spans="5:6" x14ac:dyDescent="0.25">
      <c r="E1119" s="17"/>
      <c r="F1119" s="14"/>
    </row>
    <row r="1120" spans="5:6" x14ac:dyDescent="0.25">
      <c r="E1120" s="17"/>
      <c r="F1120" s="14"/>
    </row>
    <row r="1121" spans="5:6" x14ac:dyDescent="0.25">
      <c r="E1121" s="17"/>
      <c r="F1121" s="14"/>
    </row>
    <row r="1122" spans="5:6" x14ac:dyDescent="0.25">
      <c r="E1122" s="17"/>
      <c r="F1122" s="14"/>
    </row>
    <row r="1123" spans="5:6" x14ac:dyDescent="0.25">
      <c r="E1123" s="17"/>
      <c r="F1123" s="14"/>
    </row>
    <row r="1124" spans="5:6" x14ac:dyDescent="0.25">
      <c r="E1124" s="17"/>
      <c r="F1124" s="14"/>
    </row>
    <row r="1125" spans="5:6" x14ac:dyDescent="0.25">
      <c r="E1125" s="17"/>
      <c r="F1125" s="14"/>
    </row>
    <row r="1126" spans="5:6" x14ac:dyDescent="0.25">
      <c r="E1126" s="17"/>
      <c r="F1126" s="14"/>
    </row>
    <row r="1127" spans="5:6" x14ac:dyDescent="0.25">
      <c r="E1127" s="17"/>
      <c r="F1127" s="14"/>
    </row>
    <row r="1128" spans="5:6" x14ac:dyDescent="0.25">
      <c r="E1128" s="17"/>
      <c r="F1128" s="14"/>
    </row>
    <row r="1129" spans="5:6" x14ac:dyDescent="0.25">
      <c r="E1129" s="17"/>
      <c r="F1129" s="14"/>
    </row>
    <row r="1130" spans="5:6" x14ac:dyDescent="0.25">
      <c r="E1130" s="17"/>
      <c r="F1130" s="14"/>
    </row>
    <row r="1131" spans="5:6" x14ac:dyDescent="0.25">
      <c r="E1131" s="17"/>
      <c r="F1131" s="14"/>
    </row>
    <row r="1132" spans="5:6" x14ac:dyDescent="0.25">
      <c r="E1132" s="17"/>
      <c r="F1132" s="14"/>
    </row>
    <row r="1133" spans="5:6" x14ac:dyDescent="0.25">
      <c r="E1133" s="17"/>
      <c r="F1133" s="14"/>
    </row>
    <row r="1134" spans="5:6" x14ac:dyDescent="0.25">
      <c r="E1134" s="17"/>
      <c r="F1134" s="14"/>
    </row>
    <row r="1135" spans="5:6" x14ac:dyDescent="0.25">
      <c r="E1135" s="17"/>
      <c r="F1135" s="14"/>
    </row>
    <row r="1136" spans="5:6" x14ac:dyDescent="0.25">
      <c r="E1136" s="17"/>
      <c r="F1136" s="14"/>
    </row>
    <row r="1137" spans="5:6" x14ac:dyDescent="0.25">
      <c r="E1137" s="17"/>
      <c r="F1137" s="14"/>
    </row>
    <row r="1138" spans="5:6" x14ac:dyDescent="0.25">
      <c r="E1138" s="17"/>
      <c r="F1138" s="14"/>
    </row>
    <row r="1139" spans="5:6" x14ac:dyDescent="0.25">
      <c r="E1139" s="17"/>
      <c r="F1139" s="14"/>
    </row>
    <row r="1140" spans="5:6" x14ac:dyDescent="0.25">
      <c r="E1140" s="17"/>
      <c r="F1140" s="14"/>
    </row>
    <row r="1141" spans="5:6" x14ac:dyDescent="0.25">
      <c r="E1141" s="17"/>
      <c r="F1141" s="14"/>
    </row>
    <row r="1142" spans="5:6" x14ac:dyDescent="0.25">
      <c r="E1142" s="17"/>
      <c r="F1142" s="14"/>
    </row>
    <row r="1143" spans="5:6" x14ac:dyDescent="0.25">
      <c r="E1143" s="17"/>
      <c r="F1143" s="14"/>
    </row>
    <row r="1144" spans="5:6" x14ac:dyDescent="0.25">
      <c r="E1144" s="17"/>
      <c r="F1144" s="14"/>
    </row>
    <row r="1145" spans="5:6" x14ac:dyDescent="0.25">
      <c r="E1145" s="17"/>
      <c r="F1145" s="14"/>
    </row>
    <row r="1146" spans="5:6" x14ac:dyDescent="0.25">
      <c r="E1146" s="17"/>
      <c r="F1146" s="14"/>
    </row>
    <row r="1147" spans="5:6" x14ac:dyDescent="0.25">
      <c r="E1147" s="17"/>
      <c r="F1147" s="14"/>
    </row>
    <row r="1148" spans="5:6" x14ac:dyDescent="0.25">
      <c r="E1148" s="17"/>
      <c r="F1148" s="14"/>
    </row>
    <row r="1149" spans="5:6" x14ac:dyDescent="0.25">
      <c r="E1149" s="17"/>
      <c r="F1149" s="14"/>
    </row>
    <row r="1150" spans="5:6" x14ac:dyDescent="0.25">
      <c r="E1150" s="17"/>
      <c r="F1150" s="14"/>
    </row>
    <row r="1151" spans="5:6" x14ac:dyDescent="0.25">
      <c r="E1151" s="17"/>
      <c r="F1151" s="14"/>
    </row>
    <row r="1152" spans="5:6" x14ac:dyDescent="0.25">
      <c r="E1152" s="17"/>
      <c r="F1152" s="14"/>
    </row>
    <row r="1153" spans="5:6" x14ac:dyDescent="0.25">
      <c r="E1153" s="17"/>
      <c r="F1153" s="14"/>
    </row>
    <row r="1154" spans="5:6" x14ac:dyDescent="0.25">
      <c r="E1154" s="17"/>
      <c r="F1154" s="14"/>
    </row>
    <row r="1155" spans="5:6" x14ac:dyDescent="0.25">
      <c r="E1155" s="17"/>
      <c r="F1155" s="14"/>
    </row>
    <row r="1156" spans="5:6" x14ac:dyDescent="0.25">
      <c r="E1156" s="17"/>
      <c r="F1156" s="14"/>
    </row>
    <row r="1157" spans="5:6" x14ac:dyDescent="0.25">
      <c r="E1157" s="17"/>
      <c r="F1157" s="14"/>
    </row>
    <row r="1158" spans="5:6" x14ac:dyDescent="0.25">
      <c r="E1158" s="17"/>
      <c r="F1158" s="14"/>
    </row>
    <row r="1159" spans="5:6" x14ac:dyDescent="0.25">
      <c r="E1159" s="17"/>
      <c r="F1159" s="14"/>
    </row>
    <row r="1160" spans="5:6" x14ac:dyDescent="0.25">
      <c r="E1160" s="17"/>
      <c r="F1160" s="14"/>
    </row>
    <row r="1161" spans="5:6" x14ac:dyDescent="0.25">
      <c r="E1161" s="17"/>
      <c r="F1161" s="14"/>
    </row>
    <row r="1162" spans="5:6" x14ac:dyDescent="0.25">
      <c r="E1162" s="17"/>
      <c r="F1162" s="14"/>
    </row>
    <row r="1163" spans="5:6" x14ac:dyDescent="0.25">
      <c r="E1163" s="17"/>
      <c r="F1163" s="14"/>
    </row>
    <row r="1164" spans="5:6" x14ac:dyDescent="0.25">
      <c r="E1164" s="17"/>
      <c r="F1164" s="14"/>
    </row>
    <row r="1165" spans="5:6" x14ac:dyDescent="0.25">
      <c r="E1165" s="17"/>
      <c r="F1165" s="14"/>
    </row>
    <row r="1166" spans="5:6" x14ac:dyDescent="0.25">
      <c r="E1166" s="17"/>
      <c r="F1166" s="14"/>
    </row>
    <row r="1167" spans="5:6" x14ac:dyDescent="0.25">
      <c r="E1167" s="17"/>
      <c r="F1167" s="14"/>
    </row>
    <row r="1168" spans="5:6" x14ac:dyDescent="0.25">
      <c r="E1168" s="17"/>
      <c r="F1168" s="14"/>
    </row>
    <row r="1169" spans="5:6" x14ac:dyDescent="0.25">
      <c r="E1169" s="17"/>
      <c r="F1169" s="14"/>
    </row>
    <row r="1170" spans="5:6" x14ac:dyDescent="0.25">
      <c r="E1170" s="17"/>
      <c r="F1170" s="14"/>
    </row>
    <row r="1171" spans="5:6" x14ac:dyDescent="0.25">
      <c r="E1171" s="17"/>
      <c r="F1171" s="14"/>
    </row>
    <row r="1172" spans="5:6" x14ac:dyDescent="0.25">
      <c r="E1172" s="17"/>
      <c r="F1172" s="14"/>
    </row>
    <row r="1173" spans="5:6" x14ac:dyDescent="0.25">
      <c r="E1173" s="17"/>
      <c r="F1173" s="14"/>
    </row>
    <row r="1174" spans="5:6" x14ac:dyDescent="0.25">
      <c r="E1174" s="17"/>
      <c r="F1174" s="14"/>
    </row>
    <row r="1175" spans="5:6" x14ac:dyDescent="0.25">
      <c r="E1175" s="17"/>
      <c r="F1175" s="14"/>
    </row>
    <row r="1176" spans="5:6" x14ac:dyDescent="0.25">
      <c r="E1176" s="17"/>
      <c r="F1176" s="14"/>
    </row>
    <row r="1177" spans="5:6" x14ac:dyDescent="0.25">
      <c r="E1177" s="17"/>
      <c r="F1177" s="14"/>
    </row>
    <row r="1178" spans="5:6" x14ac:dyDescent="0.25">
      <c r="E1178" s="17"/>
      <c r="F1178" s="14"/>
    </row>
    <row r="1179" spans="5:6" x14ac:dyDescent="0.25">
      <c r="E1179" s="17"/>
      <c r="F1179" s="14"/>
    </row>
    <row r="1180" spans="5:6" x14ac:dyDescent="0.25">
      <c r="E1180" s="17"/>
      <c r="F1180" s="14"/>
    </row>
    <row r="1181" spans="5:6" x14ac:dyDescent="0.25">
      <c r="E1181" s="17"/>
      <c r="F1181" s="14"/>
    </row>
    <row r="1182" spans="5:6" x14ac:dyDescent="0.25">
      <c r="E1182" s="17"/>
      <c r="F1182" s="14"/>
    </row>
    <row r="1183" spans="5:6" x14ac:dyDescent="0.25">
      <c r="E1183" s="17"/>
      <c r="F1183" s="14"/>
    </row>
    <row r="1184" spans="5:6" x14ac:dyDescent="0.25">
      <c r="E1184" s="17"/>
      <c r="F1184" s="14"/>
    </row>
    <row r="1185" spans="5:6" x14ac:dyDescent="0.25">
      <c r="E1185" s="17"/>
      <c r="F1185" s="14"/>
    </row>
    <row r="1186" spans="5:6" x14ac:dyDescent="0.25">
      <c r="E1186" s="17"/>
      <c r="F1186" s="14"/>
    </row>
    <row r="1187" spans="5:6" x14ac:dyDescent="0.25">
      <c r="E1187" s="17"/>
      <c r="F1187" s="14"/>
    </row>
    <row r="1188" spans="5:6" x14ac:dyDescent="0.25">
      <c r="E1188" s="17"/>
      <c r="F1188" s="14"/>
    </row>
    <row r="1189" spans="5:6" x14ac:dyDescent="0.25">
      <c r="E1189" s="17"/>
      <c r="F1189" s="14"/>
    </row>
    <row r="1190" spans="5:6" x14ac:dyDescent="0.25">
      <c r="E1190" s="17"/>
      <c r="F1190" s="14"/>
    </row>
    <row r="1191" spans="5:6" x14ac:dyDescent="0.25">
      <c r="E1191" s="17"/>
      <c r="F1191" s="14"/>
    </row>
    <row r="1192" spans="5:6" x14ac:dyDescent="0.25">
      <c r="E1192" s="17"/>
      <c r="F1192" s="14"/>
    </row>
    <row r="1193" spans="5:6" x14ac:dyDescent="0.25">
      <c r="E1193" s="17"/>
      <c r="F1193" s="14"/>
    </row>
    <row r="1194" spans="5:6" x14ac:dyDescent="0.25">
      <c r="E1194" s="17"/>
      <c r="F1194" s="14"/>
    </row>
    <row r="1195" spans="5:6" x14ac:dyDescent="0.25">
      <c r="E1195" s="17"/>
      <c r="F1195" s="14"/>
    </row>
    <row r="1196" spans="5:6" x14ac:dyDescent="0.25">
      <c r="E1196" s="17"/>
      <c r="F1196" s="14"/>
    </row>
    <row r="1197" spans="5:6" x14ac:dyDescent="0.25">
      <c r="E1197" s="17"/>
      <c r="F1197" s="14"/>
    </row>
    <row r="1198" spans="5:6" x14ac:dyDescent="0.25">
      <c r="E1198" s="17"/>
      <c r="F1198" s="14"/>
    </row>
    <row r="1199" spans="5:6" x14ac:dyDescent="0.25">
      <c r="E1199" s="17"/>
      <c r="F1199" s="14"/>
    </row>
    <row r="1200" spans="5:6" x14ac:dyDescent="0.25">
      <c r="E1200" s="17"/>
      <c r="F1200" s="14"/>
    </row>
    <row r="1201" spans="5:6" x14ac:dyDescent="0.25">
      <c r="E1201" s="17"/>
      <c r="F1201" s="14"/>
    </row>
    <row r="1202" spans="5:6" x14ac:dyDescent="0.25">
      <c r="E1202" s="17"/>
      <c r="F1202" s="14"/>
    </row>
    <row r="1203" spans="5:6" x14ac:dyDescent="0.25">
      <c r="E1203" s="17"/>
      <c r="F1203" s="14"/>
    </row>
    <row r="1204" spans="5:6" x14ac:dyDescent="0.25">
      <c r="E1204" s="17"/>
      <c r="F1204" s="14"/>
    </row>
    <row r="1205" spans="5:6" x14ac:dyDescent="0.25">
      <c r="E1205" s="17"/>
      <c r="F1205" s="14"/>
    </row>
    <row r="1206" spans="5:6" x14ac:dyDescent="0.25">
      <c r="E1206" s="17"/>
      <c r="F1206" s="14"/>
    </row>
    <row r="1207" spans="5:6" x14ac:dyDescent="0.25">
      <c r="E1207" s="17"/>
      <c r="F1207" s="14"/>
    </row>
    <row r="1208" spans="5:6" x14ac:dyDescent="0.25">
      <c r="E1208" s="17"/>
      <c r="F1208" s="14"/>
    </row>
    <row r="1209" spans="5:6" x14ac:dyDescent="0.25">
      <c r="E1209" s="17"/>
      <c r="F1209" s="14"/>
    </row>
    <row r="1210" spans="5:6" x14ac:dyDescent="0.25">
      <c r="E1210" s="17"/>
      <c r="F1210" s="14"/>
    </row>
    <row r="1211" spans="5:6" x14ac:dyDescent="0.25">
      <c r="E1211" s="17"/>
      <c r="F1211" s="14"/>
    </row>
    <row r="1212" spans="5:6" x14ac:dyDescent="0.25">
      <c r="E1212" s="17"/>
      <c r="F1212" s="14"/>
    </row>
    <row r="1213" spans="5:6" x14ac:dyDescent="0.25">
      <c r="E1213" s="17"/>
      <c r="F1213" s="14"/>
    </row>
    <row r="1214" spans="5:6" x14ac:dyDescent="0.25">
      <c r="E1214" s="17"/>
      <c r="F1214" s="14"/>
    </row>
    <row r="1215" spans="5:6" x14ac:dyDescent="0.25">
      <c r="E1215" s="17"/>
      <c r="F1215" s="14"/>
    </row>
    <row r="1216" spans="5:6" x14ac:dyDescent="0.25">
      <c r="E1216" s="17"/>
      <c r="F1216" s="14"/>
    </row>
    <row r="1217" spans="5:6" x14ac:dyDescent="0.25">
      <c r="E1217" s="17"/>
      <c r="F1217" s="14"/>
    </row>
    <row r="1218" spans="5:6" x14ac:dyDescent="0.25">
      <c r="E1218" s="17"/>
      <c r="F1218" s="14"/>
    </row>
    <row r="1219" spans="5:6" x14ac:dyDescent="0.25">
      <c r="E1219" s="17"/>
      <c r="F1219" s="14"/>
    </row>
    <row r="1220" spans="5:6" x14ac:dyDescent="0.25">
      <c r="E1220" s="17"/>
      <c r="F1220" s="14"/>
    </row>
    <row r="1221" spans="5:6" x14ac:dyDescent="0.25">
      <c r="E1221" s="17"/>
      <c r="F1221" s="14"/>
    </row>
    <row r="1222" spans="5:6" x14ac:dyDescent="0.25">
      <c r="E1222" s="17"/>
      <c r="F1222" s="14"/>
    </row>
    <row r="1223" spans="5:6" x14ac:dyDescent="0.25">
      <c r="E1223" s="17"/>
      <c r="F1223" s="14"/>
    </row>
    <row r="1224" spans="5:6" x14ac:dyDescent="0.25">
      <c r="E1224" s="17"/>
      <c r="F1224" s="14"/>
    </row>
    <row r="1225" spans="5:6" x14ac:dyDescent="0.25">
      <c r="E1225" s="17"/>
      <c r="F1225" s="14"/>
    </row>
    <row r="1226" spans="5:6" x14ac:dyDescent="0.25">
      <c r="E1226" s="17"/>
      <c r="F1226" s="14"/>
    </row>
    <row r="1227" spans="5:6" x14ac:dyDescent="0.25">
      <c r="E1227" s="17"/>
      <c r="F1227" s="14"/>
    </row>
    <row r="1228" spans="5:6" x14ac:dyDescent="0.25">
      <c r="E1228" s="17"/>
      <c r="F1228" s="14"/>
    </row>
    <row r="1229" spans="5:6" x14ac:dyDescent="0.25">
      <c r="E1229" s="17"/>
      <c r="F1229" s="14"/>
    </row>
    <row r="1230" spans="5:6" x14ac:dyDescent="0.25">
      <c r="E1230" s="17"/>
      <c r="F1230" s="14"/>
    </row>
    <row r="1231" spans="5:6" x14ac:dyDescent="0.25">
      <c r="E1231" s="17"/>
      <c r="F1231" s="14"/>
    </row>
    <row r="1232" spans="5:6" x14ac:dyDescent="0.25">
      <c r="E1232" s="17"/>
      <c r="F1232" s="14"/>
    </row>
    <row r="1233" spans="5:6" x14ac:dyDescent="0.25">
      <c r="E1233" s="17"/>
      <c r="F1233" s="14"/>
    </row>
    <row r="1234" spans="5:6" x14ac:dyDescent="0.25">
      <c r="E1234" s="17"/>
      <c r="F1234" s="14"/>
    </row>
    <row r="1235" spans="5:6" x14ac:dyDescent="0.25">
      <c r="E1235" s="17"/>
      <c r="F1235" s="14"/>
    </row>
    <row r="1236" spans="5:6" x14ac:dyDescent="0.25">
      <c r="E1236" s="17"/>
      <c r="F1236" s="14"/>
    </row>
    <row r="1237" spans="5:6" x14ac:dyDescent="0.25">
      <c r="E1237" s="17"/>
      <c r="F1237" s="14"/>
    </row>
    <row r="1238" spans="5:6" x14ac:dyDescent="0.25">
      <c r="E1238" s="17"/>
      <c r="F1238" s="14"/>
    </row>
    <row r="1239" spans="5:6" x14ac:dyDescent="0.25">
      <c r="E1239" s="17"/>
      <c r="F1239" s="14"/>
    </row>
    <row r="1240" spans="5:6" x14ac:dyDescent="0.25">
      <c r="E1240" s="17"/>
      <c r="F1240" s="14"/>
    </row>
    <row r="1241" spans="5:6" x14ac:dyDescent="0.25">
      <c r="E1241" s="17"/>
      <c r="F1241" s="14"/>
    </row>
    <row r="1242" spans="5:6" x14ac:dyDescent="0.25">
      <c r="E1242" s="17"/>
      <c r="F1242" s="14"/>
    </row>
    <row r="1243" spans="5:6" x14ac:dyDescent="0.25">
      <c r="E1243" s="17"/>
      <c r="F1243" s="14"/>
    </row>
    <row r="1244" spans="5:6" x14ac:dyDescent="0.25">
      <c r="E1244" s="17"/>
      <c r="F1244" s="14"/>
    </row>
    <row r="1245" spans="5:6" x14ac:dyDescent="0.25">
      <c r="E1245" s="17"/>
      <c r="F1245" s="14"/>
    </row>
    <row r="1246" spans="5:6" x14ac:dyDescent="0.25">
      <c r="E1246" s="17"/>
      <c r="F1246" s="14"/>
    </row>
    <row r="1247" spans="5:6" x14ac:dyDescent="0.25">
      <c r="E1247" s="17"/>
      <c r="F1247" s="14"/>
    </row>
    <row r="1248" spans="5:6" x14ac:dyDescent="0.25">
      <c r="E1248" s="17"/>
      <c r="F1248" s="14"/>
    </row>
    <row r="1249" spans="5:6" x14ac:dyDescent="0.25">
      <c r="E1249" s="17"/>
      <c r="F1249" s="14"/>
    </row>
    <row r="1250" spans="5:6" x14ac:dyDescent="0.25">
      <c r="E1250" s="17"/>
      <c r="F1250" s="14"/>
    </row>
    <row r="1251" spans="5:6" x14ac:dyDescent="0.25">
      <c r="E1251" s="17"/>
      <c r="F1251" s="14"/>
    </row>
    <row r="1252" spans="5:6" x14ac:dyDescent="0.25">
      <c r="E1252" s="17"/>
      <c r="F1252" s="14"/>
    </row>
    <row r="1253" spans="5:6" x14ac:dyDescent="0.25">
      <c r="E1253" s="17"/>
      <c r="F1253" s="14"/>
    </row>
    <row r="1254" spans="5:6" x14ac:dyDescent="0.25">
      <c r="E1254" s="17"/>
      <c r="F1254" s="14"/>
    </row>
    <row r="1255" spans="5:6" x14ac:dyDescent="0.25">
      <c r="E1255" s="17"/>
      <c r="F1255" s="14"/>
    </row>
    <row r="1256" spans="5:6" x14ac:dyDescent="0.25">
      <c r="E1256" s="17"/>
      <c r="F1256" s="14"/>
    </row>
    <row r="1257" spans="5:6" x14ac:dyDescent="0.25">
      <c r="E1257" s="17"/>
      <c r="F1257" s="14"/>
    </row>
    <row r="1258" spans="5:6" x14ac:dyDescent="0.25">
      <c r="E1258" s="17"/>
      <c r="F1258" s="14"/>
    </row>
    <row r="1259" spans="5:6" x14ac:dyDescent="0.25">
      <c r="E1259" s="17"/>
      <c r="F1259" s="14"/>
    </row>
    <row r="1260" spans="5:6" x14ac:dyDescent="0.25">
      <c r="E1260" s="17"/>
      <c r="F1260" s="14"/>
    </row>
    <row r="1261" spans="5:6" x14ac:dyDescent="0.25">
      <c r="E1261" s="17"/>
      <c r="F1261" s="14"/>
    </row>
    <row r="1262" spans="5:6" x14ac:dyDescent="0.25">
      <c r="E1262" s="17"/>
      <c r="F1262" s="14"/>
    </row>
    <row r="1263" spans="5:6" x14ac:dyDescent="0.25">
      <c r="E1263" s="17"/>
      <c r="F1263" s="14"/>
    </row>
    <row r="1264" spans="5:6" x14ac:dyDescent="0.25">
      <c r="E1264" s="17"/>
      <c r="F1264" s="14"/>
    </row>
    <row r="1265" spans="5:6" x14ac:dyDescent="0.25">
      <c r="E1265" s="17"/>
      <c r="F1265" s="14"/>
    </row>
    <row r="1266" spans="5:6" x14ac:dyDescent="0.25">
      <c r="E1266" s="17"/>
      <c r="F1266" s="14"/>
    </row>
    <row r="1267" spans="5:6" x14ac:dyDescent="0.25">
      <c r="E1267" s="17"/>
      <c r="F1267" s="14"/>
    </row>
    <row r="1268" spans="5:6" x14ac:dyDescent="0.25">
      <c r="E1268" s="17"/>
      <c r="F1268" s="14"/>
    </row>
    <row r="1269" spans="5:6" x14ac:dyDescent="0.25">
      <c r="E1269" s="17"/>
      <c r="F1269" s="14"/>
    </row>
    <row r="1270" spans="5:6" x14ac:dyDescent="0.25">
      <c r="E1270" s="17"/>
      <c r="F1270" s="14"/>
    </row>
    <row r="1271" spans="5:6" x14ac:dyDescent="0.25">
      <c r="E1271" s="17"/>
      <c r="F1271" s="14"/>
    </row>
    <row r="1272" spans="5:6" x14ac:dyDescent="0.25">
      <c r="E1272" s="17"/>
      <c r="F1272" s="14"/>
    </row>
    <row r="1273" spans="5:6" x14ac:dyDescent="0.25">
      <c r="E1273" s="17"/>
      <c r="F1273" s="14"/>
    </row>
    <row r="1274" spans="5:6" x14ac:dyDescent="0.25">
      <c r="E1274" s="17"/>
      <c r="F1274" s="14"/>
    </row>
    <row r="1275" spans="5:6" x14ac:dyDescent="0.25">
      <c r="E1275" s="17"/>
      <c r="F1275" s="14"/>
    </row>
    <row r="1276" spans="5:6" x14ac:dyDescent="0.25">
      <c r="E1276" s="17"/>
      <c r="F1276" s="14"/>
    </row>
    <row r="1277" spans="5:6" x14ac:dyDescent="0.25">
      <c r="E1277" s="17"/>
      <c r="F1277" s="14"/>
    </row>
    <row r="1278" spans="5:6" x14ac:dyDescent="0.25">
      <c r="E1278" s="17"/>
      <c r="F1278" s="14"/>
    </row>
    <row r="1279" spans="5:6" x14ac:dyDescent="0.25">
      <c r="E1279" s="17"/>
      <c r="F1279" s="14"/>
    </row>
    <row r="1280" spans="5:6" x14ac:dyDescent="0.25">
      <c r="E1280" s="17"/>
      <c r="F1280" s="14"/>
    </row>
    <row r="1281" spans="5:6" x14ac:dyDescent="0.25">
      <c r="E1281" s="17"/>
      <c r="F1281" s="14"/>
    </row>
    <row r="1282" spans="5:6" x14ac:dyDescent="0.25">
      <c r="E1282" s="17"/>
      <c r="F1282" s="14"/>
    </row>
    <row r="1283" spans="5:6" x14ac:dyDescent="0.25">
      <c r="E1283" s="17"/>
      <c r="F1283" s="14"/>
    </row>
    <row r="1284" spans="5:6" x14ac:dyDescent="0.25">
      <c r="E1284" s="17"/>
      <c r="F1284" s="14"/>
    </row>
    <row r="1285" spans="5:6" x14ac:dyDescent="0.25">
      <c r="E1285" s="17"/>
      <c r="F1285" s="14"/>
    </row>
    <row r="1286" spans="5:6" x14ac:dyDescent="0.25">
      <c r="E1286" s="17"/>
      <c r="F1286" s="14"/>
    </row>
    <row r="1287" spans="5:6" x14ac:dyDescent="0.25">
      <c r="E1287" s="17"/>
      <c r="F1287" s="14"/>
    </row>
    <row r="1288" spans="5:6" x14ac:dyDescent="0.25">
      <c r="E1288" s="17"/>
      <c r="F1288" s="14"/>
    </row>
    <row r="1289" spans="5:6" x14ac:dyDescent="0.25">
      <c r="E1289" s="17"/>
      <c r="F1289" s="14"/>
    </row>
    <row r="1290" spans="5:6" x14ac:dyDescent="0.25">
      <c r="E1290" s="17"/>
      <c r="F1290" s="14"/>
    </row>
    <row r="1291" spans="5:6" x14ac:dyDescent="0.25">
      <c r="E1291" s="17"/>
      <c r="F1291" s="14"/>
    </row>
    <row r="1292" spans="5:6" x14ac:dyDescent="0.25">
      <c r="E1292" s="17"/>
      <c r="F1292" s="14"/>
    </row>
    <row r="1293" spans="5:6" x14ac:dyDescent="0.25">
      <c r="E1293" s="17"/>
      <c r="F1293" s="14"/>
    </row>
    <row r="1294" spans="5:6" x14ac:dyDescent="0.25">
      <c r="E1294" s="17"/>
      <c r="F1294" s="14"/>
    </row>
    <row r="1295" spans="5:6" x14ac:dyDescent="0.25">
      <c r="E1295" s="17"/>
      <c r="F1295" s="14"/>
    </row>
    <row r="1296" spans="5:6" x14ac:dyDescent="0.25">
      <c r="E1296" s="17"/>
      <c r="F1296" s="14"/>
    </row>
    <row r="1297" spans="5:6" x14ac:dyDescent="0.25">
      <c r="E1297" s="17"/>
      <c r="F1297" s="14"/>
    </row>
    <row r="1298" spans="5:6" x14ac:dyDescent="0.25">
      <c r="E1298" s="17"/>
      <c r="F1298" s="14"/>
    </row>
    <row r="1299" spans="5:6" x14ac:dyDescent="0.25">
      <c r="E1299" s="17"/>
      <c r="F1299" s="14"/>
    </row>
    <row r="1300" spans="5:6" x14ac:dyDescent="0.25">
      <c r="E1300" s="17"/>
      <c r="F1300" s="14"/>
    </row>
    <row r="1301" spans="5:6" x14ac:dyDescent="0.25">
      <c r="E1301" s="17"/>
      <c r="F1301" s="14"/>
    </row>
    <row r="1302" spans="5:6" x14ac:dyDescent="0.25">
      <c r="E1302" s="17"/>
      <c r="F1302" s="14"/>
    </row>
    <row r="1303" spans="5:6" x14ac:dyDescent="0.25">
      <c r="E1303" s="17"/>
      <c r="F1303" s="14"/>
    </row>
    <row r="1304" spans="5:6" x14ac:dyDescent="0.25">
      <c r="E1304" s="17"/>
      <c r="F1304" s="14"/>
    </row>
    <row r="1305" spans="5:6" x14ac:dyDescent="0.25">
      <c r="E1305" s="17"/>
      <c r="F1305" s="14"/>
    </row>
    <row r="1306" spans="5:6" x14ac:dyDescent="0.25">
      <c r="E1306" s="17"/>
      <c r="F1306" s="14"/>
    </row>
    <row r="1307" spans="5:6" x14ac:dyDescent="0.25">
      <c r="E1307" s="17"/>
      <c r="F1307" s="14"/>
    </row>
    <row r="1308" spans="5:6" x14ac:dyDescent="0.25">
      <c r="E1308" s="17"/>
      <c r="F1308" s="14"/>
    </row>
    <row r="1309" spans="5:6" x14ac:dyDescent="0.25">
      <c r="E1309" s="17"/>
      <c r="F1309" s="14"/>
    </row>
    <row r="1310" spans="5:6" x14ac:dyDescent="0.25">
      <c r="E1310" s="17"/>
      <c r="F1310" s="14"/>
    </row>
    <row r="1311" spans="5:6" x14ac:dyDescent="0.25">
      <c r="E1311" s="17"/>
      <c r="F1311" s="14"/>
    </row>
    <row r="1312" spans="5:6" x14ac:dyDescent="0.25">
      <c r="E1312" s="17"/>
      <c r="F1312" s="14"/>
    </row>
    <row r="1313" spans="5:6" x14ac:dyDescent="0.25">
      <c r="E1313" s="17"/>
      <c r="F1313" s="14"/>
    </row>
    <row r="1314" spans="5:6" x14ac:dyDescent="0.25">
      <c r="E1314" s="17"/>
      <c r="F1314" s="14"/>
    </row>
    <row r="1315" spans="5:6" x14ac:dyDescent="0.25">
      <c r="E1315" s="17"/>
      <c r="F1315" s="14"/>
    </row>
    <row r="1316" spans="5:6" x14ac:dyDescent="0.25">
      <c r="E1316" s="17"/>
      <c r="F1316" s="14"/>
    </row>
    <row r="1317" spans="5:6" x14ac:dyDescent="0.25">
      <c r="E1317" s="17"/>
      <c r="F1317" s="14"/>
    </row>
    <row r="1318" spans="5:6" x14ac:dyDescent="0.25">
      <c r="E1318" s="17"/>
      <c r="F1318" s="14"/>
    </row>
    <row r="1319" spans="5:6" x14ac:dyDescent="0.25">
      <c r="E1319" s="17"/>
      <c r="F1319" s="14"/>
    </row>
    <row r="1320" spans="5:6" x14ac:dyDescent="0.25">
      <c r="E1320" s="17"/>
      <c r="F1320" s="14"/>
    </row>
    <row r="1321" spans="5:6" x14ac:dyDescent="0.25">
      <c r="E1321" s="17"/>
      <c r="F1321" s="14"/>
    </row>
    <row r="1322" spans="5:6" x14ac:dyDescent="0.25">
      <c r="E1322" s="17"/>
      <c r="F1322" s="14"/>
    </row>
    <row r="1323" spans="5:6" x14ac:dyDescent="0.25">
      <c r="E1323" s="17"/>
      <c r="F1323" s="14"/>
    </row>
    <row r="1324" spans="5:6" x14ac:dyDescent="0.25">
      <c r="E1324" s="17"/>
      <c r="F1324" s="14"/>
    </row>
    <row r="1325" spans="5:6" x14ac:dyDescent="0.25">
      <c r="E1325" s="17"/>
      <c r="F1325" s="14"/>
    </row>
    <row r="1326" spans="5:6" x14ac:dyDescent="0.25">
      <c r="E1326" s="17"/>
      <c r="F1326" s="14"/>
    </row>
    <row r="1327" spans="5:6" x14ac:dyDescent="0.25">
      <c r="E1327" s="17"/>
      <c r="F1327" s="14"/>
    </row>
    <row r="1328" spans="5:6" x14ac:dyDescent="0.25">
      <c r="E1328" s="17"/>
      <c r="F1328" s="14"/>
    </row>
    <row r="1329" spans="5:6" x14ac:dyDescent="0.25">
      <c r="E1329" s="17"/>
      <c r="F1329" s="14"/>
    </row>
    <row r="1330" spans="5:6" x14ac:dyDescent="0.25">
      <c r="E1330" s="17"/>
      <c r="F1330" s="14"/>
    </row>
    <row r="1331" spans="5:6" x14ac:dyDescent="0.25">
      <c r="E1331" s="17"/>
      <c r="F1331" s="14"/>
    </row>
    <row r="1332" spans="5:6" x14ac:dyDescent="0.25">
      <c r="E1332" s="17"/>
      <c r="F1332" s="14"/>
    </row>
    <row r="1333" spans="5:6" x14ac:dyDescent="0.25">
      <c r="E1333" s="17"/>
      <c r="F1333" s="14"/>
    </row>
    <row r="1334" spans="5:6" x14ac:dyDescent="0.25">
      <c r="E1334" s="17"/>
      <c r="F1334" s="14"/>
    </row>
    <row r="1335" spans="5:6" x14ac:dyDescent="0.25">
      <c r="E1335" s="17"/>
      <c r="F1335" s="14"/>
    </row>
    <row r="1336" spans="5:6" x14ac:dyDescent="0.25">
      <c r="E1336" s="17"/>
      <c r="F1336" s="14"/>
    </row>
    <row r="1337" spans="5:6" x14ac:dyDescent="0.25">
      <c r="E1337" s="17"/>
      <c r="F1337" s="14"/>
    </row>
    <row r="1338" spans="5:6" x14ac:dyDescent="0.25">
      <c r="E1338" s="17"/>
      <c r="F1338" s="14"/>
    </row>
    <row r="1339" spans="5:6" x14ac:dyDescent="0.25">
      <c r="E1339" s="17"/>
      <c r="F1339" s="14"/>
    </row>
    <row r="1340" spans="5:6" x14ac:dyDescent="0.25">
      <c r="E1340" s="17"/>
      <c r="F1340" s="14"/>
    </row>
    <row r="1341" spans="5:6" x14ac:dyDescent="0.25">
      <c r="E1341" s="17"/>
      <c r="F1341" s="14"/>
    </row>
    <row r="1342" spans="5:6" x14ac:dyDescent="0.25">
      <c r="E1342" s="17"/>
      <c r="F1342" s="14"/>
    </row>
    <row r="1343" spans="5:6" x14ac:dyDescent="0.25">
      <c r="E1343" s="17"/>
      <c r="F1343" s="14"/>
    </row>
    <row r="1344" spans="5:6" x14ac:dyDescent="0.25">
      <c r="E1344" s="17"/>
      <c r="F1344" s="14"/>
    </row>
    <row r="1345" spans="5:6" x14ac:dyDescent="0.25">
      <c r="E1345" s="17"/>
      <c r="F1345" s="14"/>
    </row>
    <row r="1346" spans="5:6" x14ac:dyDescent="0.25">
      <c r="E1346" s="17"/>
      <c r="F1346" s="14"/>
    </row>
    <row r="1347" spans="5:6" x14ac:dyDescent="0.25">
      <c r="E1347" s="17"/>
      <c r="F1347" s="14"/>
    </row>
    <row r="1348" spans="5:6" x14ac:dyDescent="0.25">
      <c r="E1348" s="17"/>
      <c r="F1348" s="14"/>
    </row>
    <row r="1349" spans="5:6" x14ac:dyDescent="0.25">
      <c r="E1349" s="17"/>
      <c r="F1349" s="14"/>
    </row>
    <row r="1350" spans="5:6" x14ac:dyDescent="0.25">
      <c r="E1350" s="17"/>
      <c r="F1350" s="14"/>
    </row>
    <row r="1351" spans="5:6" x14ac:dyDescent="0.25">
      <c r="E1351" s="17"/>
      <c r="F1351" s="14"/>
    </row>
    <row r="1352" spans="5:6" x14ac:dyDescent="0.25">
      <c r="E1352" s="17"/>
      <c r="F1352" s="14"/>
    </row>
    <row r="1353" spans="5:6" x14ac:dyDescent="0.25">
      <c r="E1353" s="17"/>
      <c r="F1353" s="14"/>
    </row>
    <row r="1354" spans="5:6" x14ac:dyDescent="0.25">
      <c r="E1354" s="17"/>
      <c r="F1354" s="14"/>
    </row>
    <row r="1355" spans="5:6" x14ac:dyDescent="0.25">
      <c r="E1355" s="17"/>
      <c r="F1355" s="14"/>
    </row>
    <row r="1356" spans="5:6" x14ac:dyDescent="0.25">
      <c r="E1356" s="17"/>
      <c r="F1356" s="14"/>
    </row>
    <row r="1357" spans="5:6" x14ac:dyDescent="0.25">
      <c r="E1357" s="17"/>
      <c r="F1357" s="14"/>
    </row>
    <row r="1358" spans="5:6" x14ac:dyDescent="0.25">
      <c r="E1358" s="17"/>
      <c r="F1358" s="14"/>
    </row>
    <row r="1359" spans="5:6" x14ac:dyDescent="0.25">
      <c r="E1359" s="17"/>
      <c r="F1359" s="14"/>
    </row>
    <row r="1360" spans="5:6" x14ac:dyDescent="0.25">
      <c r="E1360" s="17"/>
      <c r="F1360" s="14"/>
    </row>
    <row r="1361" spans="5:6" x14ac:dyDescent="0.25">
      <c r="E1361" s="17"/>
      <c r="F1361" s="14"/>
    </row>
    <row r="1362" spans="5:6" x14ac:dyDescent="0.25">
      <c r="E1362" s="17"/>
      <c r="F1362" s="14"/>
    </row>
    <row r="1363" spans="5:6" x14ac:dyDescent="0.25">
      <c r="E1363" s="17"/>
      <c r="F1363" s="14"/>
    </row>
    <row r="1364" spans="5:6" x14ac:dyDescent="0.25">
      <c r="E1364" s="17"/>
      <c r="F1364" s="14"/>
    </row>
    <row r="1365" spans="5:6" x14ac:dyDescent="0.25">
      <c r="E1365" s="17"/>
      <c r="F1365" s="14"/>
    </row>
    <row r="1366" spans="5:6" x14ac:dyDescent="0.25">
      <c r="E1366" s="17"/>
      <c r="F1366" s="14"/>
    </row>
    <row r="1367" spans="5:6" x14ac:dyDescent="0.25">
      <c r="E1367" s="17"/>
      <c r="F1367" s="14"/>
    </row>
    <row r="1368" spans="5:6" x14ac:dyDescent="0.25">
      <c r="E1368" s="17"/>
      <c r="F1368" s="14"/>
    </row>
    <row r="1369" spans="5:6" x14ac:dyDescent="0.25">
      <c r="E1369" s="17"/>
      <c r="F1369" s="14"/>
    </row>
    <row r="1370" spans="5:6" x14ac:dyDescent="0.25">
      <c r="E1370" s="17"/>
      <c r="F1370" s="14"/>
    </row>
    <row r="1371" spans="5:6" x14ac:dyDescent="0.25">
      <c r="E1371" s="17"/>
      <c r="F1371" s="14"/>
    </row>
    <row r="1372" spans="5:6" x14ac:dyDescent="0.25">
      <c r="E1372" s="17"/>
      <c r="F1372" s="14"/>
    </row>
    <row r="1373" spans="5:6" x14ac:dyDescent="0.25">
      <c r="E1373" s="17"/>
      <c r="F1373" s="14"/>
    </row>
    <row r="1374" spans="5:6" x14ac:dyDescent="0.25">
      <c r="E1374" s="17"/>
      <c r="F1374" s="14"/>
    </row>
    <row r="1375" spans="5:6" x14ac:dyDescent="0.25">
      <c r="E1375" s="17"/>
      <c r="F1375" s="14"/>
    </row>
    <row r="1376" spans="5:6" x14ac:dyDescent="0.25">
      <c r="E1376" s="17"/>
      <c r="F1376" s="14"/>
    </row>
    <row r="1377" spans="5:15" x14ac:dyDescent="0.25">
      <c r="E1377" s="17"/>
      <c r="F1377" s="14"/>
      <c r="I1377" s="19"/>
      <c r="J1377" s="19"/>
      <c r="K1377" s="19"/>
      <c r="L1377" s="19"/>
      <c r="M1377" s="19"/>
      <c r="N1377" s="19"/>
      <c r="O1377" s="19"/>
    </row>
    <row r="1378" spans="5:15" x14ac:dyDescent="0.25">
      <c r="E1378" s="17"/>
      <c r="F1378" s="14"/>
      <c r="I1378" s="19"/>
      <c r="J1378" s="19"/>
      <c r="K1378" s="19"/>
      <c r="L1378" s="19"/>
      <c r="M1378" s="19"/>
      <c r="N1378" s="19"/>
      <c r="O1378" s="19"/>
    </row>
    <row r="1379" spans="5:15" x14ac:dyDescent="0.25">
      <c r="E1379" s="17"/>
      <c r="F1379" s="14"/>
      <c r="I1379" s="19"/>
      <c r="J1379" s="19"/>
      <c r="K1379" s="19"/>
      <c r="L1379" s="19"/>
      <c r="M1379" s="19"/>
      <c r="N1379" s="19"/>
      <c r="O1379" s="19"/>
    </row>
    <row r="1380" spans="5:15" x14ac:dyDescent="0.25">
      <c r="E1380" s="17"/>
      <c r="F1380" s="14"/>
      <c r="I1380" s="19"/>
      <c r="J1380" s="19"/>
      <c r="K1380" s="19"/>
      <c r="L1380" s="19"/>
      <c r="M1380" s="19"/>
      <c r="N1380" s="19"/>
      <c r="O1380" s="19"/>
    </row>
    <row r="1381" spans="5:15" x14ac:dyDescent="0.25">
      <c r="E1381" s="17"/>
      <c r="F1381" s="14"/>
      <c r="I1381" s="19"/>
      <c r="J1381" s="19"/>
      <c r="K1381" s="19"/>
      <c r="L1381" s="19"/>
      <c r="M1381" s="19"/>
      <c r="N1381" s="19"/>
      <c r="O1381" s="19"/>
    </row>
    <row r="1382" spans="5:15" x14ac:dyDescent="0.25">
      <c r="E1382" s="17"/>
      <c r="F1382" s="14"/>
      <c r="I1382" s="19"/>
      <c r="J1382" s="19"/>
      <c r="K1382" s="19"/>
      <c r="L1382" s="19"/>
      <c r="M1382" s="19"/>
      <c r="N1382" s="19"/>
      <c r="O1382" s="19"/>
    </row>
    <row r="1383" spans="5:15" x14ac:dyDescent="0.25">
      <c r="E1383" s="17"/>
      <c r="F1383" s="14"/>
      <c r="I1383" s="19"/>
      <c r="J1383" s="19"/>
      <c r="K1383" s="19"/>
      <c r="L1383" s="19"/>
      <c r="M1383" s="19"/>
      <c r="N1383" s="19"/>
      <c r="O1383" s="19"/>
    </row>
    <row r="1384" spans="5:15" x14ac:dyDescent="0.25">
      <c r="E1384" s="17"/>
      <c r="F1384" s="14"/>
      <c r="I1384" s="19"/>
      <c r="J1384" s="19"/>
      <c r="K1384" s="19"/>
      <c r="L1384" s="19"/>
      <c r="M1384" s="19"/>
      <c r="N1384" s="19"/>
      <c r="O1384" s="19"/>
    </row>
    <row r="1385" spans="5:15" x14ac:dyDescent="0.25">
      <c r="E1385" s="17"/>
      <c r="F1385" s="14"/>
      <c r="I1385" s="19"/>
      <c r="J1385" s="19"/>
      <c r="K1385" s="19"/>
      <c r="L1385" s="19"/>
      <c r="M1385" s="19"/>
      <c r="N1385" s="19"/>
      <c r="O1385" s="19"/>
    </row>
    <row r="1386" spans="5:15" x14ac:dyDescent="0.25">
      <c r="E1386" s="17"/>
      <c r="F1386" s="14"/>
      <c r="I1386" s="19"/>
      <c r="J1386" s="19"/>
      <c r="K1386" s="19"/>
      <c r="L1386" s="19"/>
      <c r="M1386" s="19"/>
      <c r="N1386" s="19"/>
      <c r="O1386" s="19"/>
    </row>
    <row r="1387" spans="5:15" x14ac:dyDescent="0.25">
      <c r="E1387" s="17"/>
      <c r="F1387" s="14"/>
      <c r="I1387" s="19"/>
      <c r="J1387" s="19"/>
      <c r="K1387" s="19"/>
      <c r="L1387" s="19"/>
      <c r="M1387" s="19"/>
      <c r="N1387" s="19"/>
      <c r="O1387" s="19"/>
    </row>
    <row r="1388" spans="5:15" x14ac:dyDescent="0.25">
      <c r="E1388" s="17"/>
      <c r="F1388" s="14"/>
      <c r="I1388" s="19"/>
      <c r="J1388" s="19"/>
      <c r="K1388" s="19"/>
      <c r="L1388" s="19"/>
      <c r="M1388" s="19"/>
      <c r="N1388" s="19"/>
      <c r="O1388" s="19"/>
    </row>
    <row r="1389" spans="5:15" x14ac:dyDescent="0.25">
      <c r="E1389" s="17"/>
      <c r="F1389" s="14"/>
      <c r="I1389" s="19"/>
      <c r="J1389" s="19"/>
      <c r="K1389" s="19"/>
      <c r="L1389" s="19"/>
      <c r="M1389" s="19"/>
      <c r="N1389" s="19"/>
      <c r="O1389" s="19"/>
    </row>
    <row r="1390" spans="5:15" x14ac:dyDescent="0.25">
      <c r="E1390" s="17"/>
      <c r="F1390" s="14"/>
      <c r="I1390" s="19"/>
      <c r="J1390" s="19"/>
      <c r="K1390" s="19"/>
      <c r="L1390" s="19"/>
      <c r="M1390" s="19"/>
      <c r="N1390" s="19"/>
      <c r="O1390" s="19"/>
    </row>
    <row r="1391" spans="5:15" x14ac:dyDescent="0.25">
      <c r="E1391" s="17"/>
      <c r="F1391" s="14"/>
      <c r="I1391" s="19"/>
      <c r="J1391" s="19"/>
      <c r="K1391" s="19"/>
      <c r="L1391" s="19"/>
      <c r="M1391" s="19"/>
      <c r="N1391" s="19"/>
      <c r="O1391" s="19"/>
    </row>
    <row r="1392" spans="5:15" x14ac:dyDescent="0.25">
      <c r="E1392" s="17"/>
      <c r="F1392" s="14"/>
      <c r="I1392" s="19"/>
      <c r="J1392" s="19"/>
      <c r="K1392" s="19"/>
      <c r="L1392" s="19"/>
      <c r="M1392" s="19"/>
      <c r="N1392" s="19"/>
      <c r="O1392" s="19"/>
    </row>
    <row r="1393" spans="5:15" x14ac:dyDescent="0.25">
      <c r="E1393" s="17"/>
      <c r="F1393" s="14"/>
      <c r="I1393" s="19"/>
      <c r="J1393" s="19"/>
      <c r="K1393" s="19"/>
      <c r="L1393" s="19"/>
      <c r="M1393" s="19"/>
      <c r="N1393" s="19"/>
      <c r="O1393" s="19"/>
    </row>
    <row r="1394" spans="5:15" x14ac:dyDescent="0.25">
      <c r="E1394" s="17"/>
      <c r="F1394" s="14"/>
      <c r="I1394" s="19"/>
      <c r="J1394" s="19"/>
      <c r="K1394" s="19"/>
      <c r="L1394" s="19"/>
      <c r="M1394" s="19"/>
      <c r="N1394" s="19"/>
      <c r="O1394" s="19"/>
    </row>
    <row r="1395" spans="5:15" x14ac:dyDescent="0.25">
      <c r="E1395" s="17"/>
      <c r="F1395" s="14"/>
      <c r="I1395" s="19"/>
      <c r="J1395" s="19"/>
      <c r="K1395" s="19"/>
      <c r="L1395" s="19"/>
      <c r="M1395" s="19"/>
      <c r="N1395" s="19"/>
      <c r="O1395" s="19"/>
    </row>
    <row r="1396" spans="5:15" x14ac:dyDescent="0.25">
      <c r="E1396" s="17"/>
      <c r="F1396" s="14"/>
      <c r="I1396" s="19"/>
      <c r="J1396" s="19"/>
      <c r="K1396" s="19"/>
      <c r="L1396" s="19"/>
      <c r="M1396" s="19"/>
      <c r="N1396" s="19"/>
      <c r="O1396" s="19"/>
    </row>
    <row r="1397" spans="5:15" x14ac:dyDescent="0.25">
      <c r="E1397" s="17"/>
      <c r="F1397" s="14"/>
      <c r="I1397" s="19"/>
      <c r="J1397" s="19"/>
      <c r="K1397" s="19"/>
      <c r="L1397" s="19"/>
      <c r="M1397" s="19"/>
      <c r="N1397" s="19"/>
      <c r="O1397" s="19"/>
    </row>
    <row r="1398" spans="5:15" x14ac:dyDescent="0.25">
      <c r="E1398" s="17"/>
      <c r="F1398" s="14"/>
      <c r="I1398" s="19"/>
      <c r="J1398" s="19"/>
      <c r="K1398" s="19"/>
      <c r="L1398" s="19"/>
      <c r="M1398" s="19"/>
      <c r="N1398" s="19"/>
      <c r="O1398" s="19"/>
    </row>
    <row r="1399" spans="5:15" x14ac:dyDescent="0.25">
      <c r="E1399" s="17"/>
      <c r="F1399" s="14"/>
      <c r="I1399" s="19"/>
      <c r="J1399" s="19"/>
      <c r="K1399" s="19"/>
      <c r="L1399" s="19"/>
      <c r="M1399" s="19"/>
      <c r="N1399" s="19"/>
      <c r="O1399" s="19"/>
    </row>
    <row r="1400" spans="5:15" x14ac:dyDescent="0.25">
      <c r="E1400" s="17"/>
      <c r="F1400" s="14"/>
      <c r="I1400" s="19"/>
      <c r="J1400" s="19"/>
      <c r="K1400" s="19"/>
      <c r="L1400" s="19"/>
      <c r="M1400" s="19"/>
      <c r="N1400" s="19"/>
      <c r="O1400" s="19"/>
    </row>
    <row r="1401" spans="5:15" x14ac:dyDescent="0.25">
      <c r="E1401" s="17"/>
      <c r="F1401" s="14"/>
      <c r="I1401" s="19"/>
      <c r="J1401" s="19"/>
      <c r="K1401" s="19"/>
      <c r="L1401" s="19"/>
      <c r="M1401" s="19"/>
      <c r="N1401" s="19"/>
      <c r="O1401" s="19"/>
    </row>
    <row r="1402" spans="5:15" x14ac:dyDescent="0.25">
      <c r="E1402" s="17"/>
      <c r="F1402" s="14"/>
      <c r="I1402" s="19"/>
      <c r="J1402" s="19"/>
      <c r="K1402" s="19"/>
      <c r="L1402" s="19"/>
      <c r="M1402" s="19"/>
      <c r="N1402" s="19"/>
      <c r="O1402" s="19"/>
    </row>
    <row r="1403" spans="5:15" x14ac:dyDescent="0.25">
      <c r="E1403" s="17"/>
      <c r="F1403" s="14"/>
      <c r="I1403" s="19"/>
      <c r="J1403" s="19"/>
      <c r="K1403" s="19"/>
      <c r="L1403" s="19"/>
      <c r="M1403" s="19"/>
      <c r="N1403" s="19"/>
      <c r="O1403" s="19"/>
    </row>
    <row r="1404" spans="5:15" x14ac:dyDescent="0.25">
      <c r="E1404" s="17"/>
      <c r="F1404" s="14"/>
      <c r="I1404" s="19"/>
      <c r="J1404" s="19"/>
      <c r="K1404" s="19"/>
      <c r="L1404" s="19"/>
      <c r="M1404" s="19"/>
      <c r="N1404" s="19"/>
      <c r="O1404" s="19"/>
    </row>
    <row r="1405" spans="5:15" x14ac:dyDescent="0.25">
      <c r="E1405" s="17"/>
      <c r="F1405" s="14"/>
      <c r="I1405" s="19"/>
      <c r="J1405" s="19"/>
      <c r="K1405" s="19"/>
      <c r="L1405" s="19"/>
      <c r="M1405" s="19"/>
      <c r="N1405" s="19"/>
      <c r="O1405" s="19"/>
    </row>
    <row r="1406" spans="5:15" x14ac:dyDescent="0.25">
      <c r="E1406" s="17"/>
      <c r="F1406" s="14"/>
      <c r="I1406" s="19"/>
      <c r="J1406" s="19"/>
      <c r="K1406" s="19"/>
      <c r="L1406" s="19"/>
      <c r="M1406" s="19"/>
      <c r="N1406" s="19"/>
      <c r="O1406" s="19"/>
    </row>
    <row r="1407" spans="5:15" x14ac:dyDescent="0.25">
      <c r="E1407" s="17"/>
      <c r="F1407" s="14"/>
      <c r="I1407" s="19"/>
      <c r="J1407" s="19"/>
      <c r="K1407" s="19"/>
      <c r="L1407" s="19"/>
      <c r="M1407" s="19"/>
      <c r="N1407" s="19"/>
      <c r="O1407" s="19"/>
    </row>
    <row r="1408" spans="5:15" x14ac:dyDescent="0.25">
      <c r="E1408" s="17"/>
      <c r="F1408" s="14"/>
      <c r="I1408" s="19"/>
      <c r="J1408" s="19"/>
      <c r="K1408" s="19"/>
      <c r="L1408" s="19"/>
      <c r="M1408" s="19"/>
      <c r="N1408" s="19"/>
      <c r="O1408" s="19"/>
    </row>
    <row r="1409" spans="5:15" x14ac:dyDescent="0.25">
      <c r="E1409" s="17"/>
      <c r="F1409" s="14"/>
      <c r="I1409" s="19"/>
      <c r="J1409" s="19"/>
      <c r="K1409" s="19"/>
      <c r="L1409" s="19"/>
      <c r="M1409" s="19"/>
      <c r="N1409" s="19"/>
      <c r="O1409" s="19"/>
    </row>
    <row r="1410" spans="5:15" x14ac:dyDescent="0.25">
      <c r="E1410" s="17"/>
      <c r="F1410" s="14"/>
      <c r="I1410" s="19"/>
      <c r="J1410" s="19"/>
      <c r="K1410" s="19"/>
      <c r="L1410" s="19"/>
      <c r="M1410" s="19"/>
      <c r="N1410" s="19"/>
      <c r="O1410" s="19"/>
    </row>
    <row r="1411" spans="5:15" x14ac:dyDescent="0.25">
      <c r="E1411" s="17"/>
      <c r="F1411" s="14"/>
      <c r="I1411" s="19"/>
      <c r="J1411" s="19"/>
      <c r="K1411" s="19"/>
      <c r="L1411" s="19"/>
      <c r="M1411" s="19"/>
      <c r="N1411" s="19"/>
      <c r="O1411" s="19"/>
    </row>
    <row r="1412" spans="5:15" x14ac:dyDescent="0.25">
      <c r="E1412" s="17"/>
      <c r="F1412" s="14"/>
      <c r="I1412" s="19"/>
      <c r="J1412" s="19"/>
      <c r="K1412" s="19"/>
      <c r="L1412" s="19"/>
      <c r="M1412" s="19"/>
      <c r="N1412" s="19"/>
      <c r="O1412" s="19"/>
    </row>
    <row r="1413" spans="5:15" x14ac:dyDescent="0.25">
      <c r="E1413" s="17"/>
      <c r="F1413" s="14"/>
      <c r="I1413" s="19"/>
      <c r="J1413" s="19"/>
      <c r="K1413" s="19"/>
      <c r="L1413" s="19"/>
      <c r="M1413" s="19"/>
      <c r="N1413" s="19"/>
      <c r="O1413" s="19"/>
    </row>
    <row r="1414" spans="5:15" x14ac:dyDescent="0.25">
      <c r="E1414" s="17"/>
      <c r="F1414" s="14"/>
      <c r="I1414" s="19"/>
      <c r="J1414" s="19"/>
      <c r="K1414" s="19"/>
      <c r="L1414" s="19"/>
      <c r="M1414" s="19"/>
      <c r="N1414" s="19"/>
      <c r="O1414" s="19"/>
    </row>
    <row r="1415" spans="5:15" x14ac:dyDescent="0.25">
      <c r="E1415" s="17"/>
      <c r="F1415" s="14"/>
      <c r="I1415" s="19"/>
      <c r="J1415" s="19"/>
      <c r="K1415" s="19"/>
      <c r="L1415" s="19"/>
      <c r="M1415" s="19"/>
      <c r="N1415" s="19"/>
      <c r="O1415" s="19"/>
    </row>
    <row r="1416" spans="5:15" x14ac:dyDescent="0.25">
      <c r="E1416" s="17"/>
      <c r="F1416" s="14"/>
      <c r="I1416" s="19"/>
      <c r="J1416" s="19"/>
      <c r="K1416" s="19"/>
      <c r="L1416" s="19"/>
      <c r="M1416" s="19"/>
      <c r="N1416" s="19"/>
      <c r="O1416" s="19"/>
    </row>
    <row r="1417" spans="5:15" x14ac:dyDescent="0.25">
      <c r="E1417" s="17"/>
      <c r="F1417" s="14"/>
      <c r="I1417" s="19"/>
      <c r="J1417" s="19"/>
      <c r="K1417" s="19"/>
      <c r="L1417" s="19"/>
      <c r="M1417" s="19"/>
      <c r="N1417" s="19"/>
      <c r="O1417" s="19"/>
    </row>
    <row r="1418" spans="5:15" x14ac:dyDescent="0.25">
      <c r="E1418" s="17"/>
      <c r="F1418" s="14"/>
      <c r="I1418" s="19"/>
      <c r="J1418" s="19"/>
      <c r="K1418" s="19"/>
      <c r="L1418" s="19"/>
      <c r="M1418" s="19"/>
      <c r="N1418" s="19"/>
      <c r="O1418" s="19"/>
    </row>
    <row r="1419" spans="5:15" x14ac:dyDescent="0.25">
      <c r="E1419" s="17"/>
      <c r="F1419" s="14"/>
      <c r="I1419" s="19"/>
      <c r="J1419" s="19"/>
      <c r="K1419" s="19"/>
      <c r="L1419" s="19"/>
      <c r="M1419" s="19"/>
      <c r="N1419" s="19"/>
      <c r="O1419" s="19"/>
    </row>
    <row r="1420" spans="5:15" x14ac:dyDescent="0.25">
      <c r="E1420" s="17"/>
      <c r="F1420" s="14"/>
      <c r="I1420" s="19"/>
      <c r="J1420" s="19"/>
      <c r="K1420" s="19"/>
      <c r="L1420" s="19"/>
      <c r="M1420" s="19"/>
      <c r="N1420" s="19"/>
      <c r="O1420" s="19"/>
    </row>
    <row r="1421" spans="5:15" x14ac:dyDescent="0.25">
      <c r="E1421" s="17"/>
      <c r="F1421" s="14"/>
      <c r="I1421" s="19"/>
      <c r="J1421" s="19"/>
      <c r="K1421" s="19"/>
      <c r="L1421" s="19"/>
      <c r="M1421" s="19"/>
      <c r="N1421" s="19"/>
      <c r="O1421" s="19"/>
    </row>
    <row r="1422" spans="5:15" x14ac:dyDescent="0.25">
      <c r="E1422" s="17"/>
      <c r="F1422" s="14"/>
      <c r="I1422" s="19"/>
      <c r="J1422" s="19"/>
      <c r="K1422" s="19"/>
      <c r="L1422" s="19"/>
      <c r="M1422" s="19"/>
      <c r="N1422" s="19"/>
      <c r="O1422" s="19"/>
    </row>
    <row r="1423" spans="5:15" x14ac:dyDescent="0.25">
      <c r="E1423" s="17"/>
      <c r="F1423" s="14"/>
      <c r="I1423" s="19"/>
      <c r="J1423" s="19"/>
      <c r="K1423" s="19"/>
      <c r="L1423" s="19"/>
      <c r="M1423" s="19"/>
      <c r="N1423" s="19"/>
      <c r="O1423" s="19"/>
    </row>
    <row r="1424" spans="5:15" x14ac:dyDescent="0.25">
      <c r="E1424" s="17"/>
      <c r="F1424" s="14"/>
      <c r="I1424" s="19"/>
      <c r="J1424" s="19"/>
      <c r="K1424" s="19"/>
      <c r="L1424" s="19"/>
      <c r="M1424" s="19"/>
      <c r="N1424" s="19"/>
      <c r="O1424" s="19"/>
    </row>
    <row r="1425" spans="5:15" x14ac:dyDescent="0.25">
      <c r="E1425" s="17"/>
      <c r="F1425" s="14"/>
      <c r="I1425" s="19"/>
      <c r="J1425" s="19"/>
      <c r="K1425" s="19"/>
      <c r="L1425" s="19"/>
      <c r="M1425" s="19"/>
      <c r="N1425" s="19"/>
      <c r="O1425" s="19"/>
    </row>
    <row r="1426" spans="5:15" x14ac:dyDescent="0.25">
      <c r="E1426" s="17"/>
      <c r="F1426" s="14"/>
      <c r="I1426" s="19"/>
      <c r="J1426" s="19"/>
      <c r="K1426" s="19"/>
      <c r="L1426" s="19"/>
      <c r="M1426" s="19"/>
      <c r="N1426" s="19"/>
      <c r="O1426" s="19"/>
    </row>
    <row r="1427" spans="5:15" x14ac:dyDescent="0.25">
      <c r="E1427" s="17"/>
      <c r="F1427" s="14"/>
      <c r="I1427" s="19"/>
      <c r="J1427" s="19"/>
      <c r="K1427" s="19"/>
      <c r="L1427" s="19"/>
      <c r="M1427" s="19"/>
      <c r="N1427" s="19"/>
      <c r="O1427" s="19"/>
    </row>
    <row r="1428" spans="5:15" x14ac:dyDescent="0.25">
      <c r="E1428" s="17"/>
      <c r="F1428" s="14"/>
      <c r="I1428" s="19"/>
      <c r="J1428" s="19"/>
      <c r="K1428" s="19"/>
      <c r="L1428" s="19"/>
      <c r="M1428" s="19"/>
      <c r="N1428" s="19"/>
      <c r="O1428" s="19"/>
    </row>
    <row r="1429" spans="5:15" x14ac:dyDescent="0.25">
      <c r="E1429" s="17"/>
      <c r="F1429" s="14"/>
      <c r="I1429" s="19"/>
      <c r="J1429" s="19"/>
      <c r="K1429" s="19"/>
      <c r="L1429" s="19"/>
      <c r="M1429" s="19"/>
      <c r="N1429" s="19"/>
      <c r="O1429" s="19"/>
    </row>
    <row r="1430" spans="5:15" x14ac:dyDescent="0.25">
      <c r="E1430" s="17"/>
      <c r="F1430" s="14"/>
      <c r="I1430" s="19"/>
      <c r="J1430" s="19"/>
      <c r="K1430" s="19"/>
      <c r="L1430" s="19"/>
      <c r="M1430" s="19"/>
      <c r="N1430" s="19"/>
      <c r="O1430" s="19"/>
    </row>
    <row r="1431" spans="5:15" x14ac:dyDescent="0.25">
      <c r="E1431" s="17"/>
      <c r="F1431" s="14"/>
      <c r="I1431" s="19"/>
      <c r="J1431" s="19"/>
      <c r="K1431" s="19"/>
      <c r="L1431" s="19"/>
      <c r="M1431" s="19"/>
      <c r="N1431" s="19"/>
      <c r="O1431" s="19"/>
    </row>
    <row r="1432" spans="5:15" x14ac:dyDescent="0.25">
      <c r="E1432" s="17"/>
      <c r="F1432" s="14"/>
      <c r="I1432" s="19"/>
      <c r="J1432" s="19"/>
      <c r="K1432" s="19"/>
      <c r="L1432" s="19"/>
      <c r="M1432" s="19"/>
      <c r="N1432" s="19"/>
      <c r="O1432" s="19"/>
    </row>
    <row r="1433" spans="5:15" x14ac:dyDescent="0.25">
      <c r="E1433" s="17"/>
      <c r="F1433" s="14"/>
      <c r="I1433" s="19"/>
      <c r="J1433" s="19"/>
      <c r="K1433" s="19"/>
      <c r="L1433" s="19"/>
      <c r="M1433" s="19"/>
      <c r="N1433" s="19"/>
      <c r="O1433" s="19"/>
    </row>
    <row r="1434" spans="5:15" x14ac:dyDescent="0.25">
      <c r="E1434" s="17"/>
      <c r="F1434" s="14"/>
      <c r="I1434" s="19"/>
      <c r="J1434" s="19"/>
      <c r="K1434" s="19"/>
      <c r="L1434" s="19"/>
      <c r="M1434" s="19"/>
      <c r="N1434" s="19"/>
      <c r="O1434" s="19"/>
    </row>
    <row r="1435" spans="5:15" x14ac:dyDescent="0.25">
      <c r="E1435" s="17"/>
      <c r="F1435" s="14"/>
      <c r="I1435" s="19"/>
      <c r="J1435" s="19"/>
      <c r="K1435" s="19"/>
      <c r="L1435" s="19"/>
      <c r="M1435" s="19"/>
      <c r="N1435" s="19"/>
      <c r="O1435" s="19"/>
    </row>
    <row r="1436" spans="5:15" x14ac:dyDescent="0.25">
      <c r="E1436" s="17"/>
      <c r="F1436" s="14"/>
      <c r="I1436" s="19"/>
      <c r="J1436" s="19"/>
      <c r="K1436" s="19"/>
      <c r="L1436" s="19"/>
      <c r="M1436" s="19"/>
      <c r="N1436" s="19"/>
      <c r="O1436" s="19"/>
    </row>
    <row r="1437" spans="5:15" x14ac:dyDescent="0.25">
      <c r="E1437" s="17"/>
      <c r="F1437" s="14"/>
      <c r="I1437" s="19"/>
      <c r="J1437" s="19"/>
      <c r="K1437" s="19"/>
      <c r="L1437" s="19"/>
      <c r="M1437" s="19"/>
      <c r="N1437" s="19"/>
      <c r="O1437" s="19"/>
    </row>
    <row r="1438" spans="5:15" x14ac:dyDescent="0.25">
      <c r="E1438" s="17"/>
      <c r="F1438" s="14"/>
      <c r="I1438" s="19"/>
      <c r="J1438" s="19"/>
      <c r="K1438" s="19"/>
      <c r="L1438" s="19"/>
      <c r="M1438" s="19"/>
      <c r="N1438" s="19"/>
      <c r="O1438" s="19"/>
    </row>
    <row r="1439" spans="5:15" x14ac:dyDescent="0.25">
      <c r="E1439" s="17"/>
      <c r="F1439" s="14"/>
      <c r="I1439" s="19"/>
      <c r="J1439" s="19"/>
      <c r="K1439" s="19"/>
      <c r="L1439" s="19"/>
      <c r="M1439" s="19"/>
      <c r="N1439" s="19"/>
      <c r="O1439" s="19"/>
    </row>
    <row r="1440" spans="5:15" x14ac:dyDescent="0.25">
      <c r="E1440" s="17"/>
      <c r="F1440" s="14"/>
      <c r="I1440" s="19"/>
      <c r="J1440" s="19"/>
      <c r="K1440" s="19"/>
      <c r="L1440" s="19"/>
      <c r="M1440" s="19"/>
      <c r="N1440" s="19"/>
      <c r="O1440" s="19"/>
    </row>
    <row r="1441" spans="5:15" x14ac:dyDescent="0.25">
      <c r="E1441" s="17"/>
      <c r="F1441" s="14"/>
      <c r="I1441" s="19"/>
      <c r="J1441" s="19"/>
      <c r="K1441" s="19"/>
      <c r="L1441" s="19"/>
      <c r="M1441" s="19"/>
      <c r="N1441" s="19"/>
      <c r="O1441" s="19"/>
    </row>
    <row r="1442" spans="5:15" x14ac:dyDescent="0.25">
      <c r="E1442" s="17"/>
      <c r="F1442" s="14"/>
      <c r="I1442" s="19"/>
      <c r="J1442" s="19"/>
      <c r="K1442" s="19"/>
      <c r="L1442" s="19"/>
      <c r="M1442" s="19"/>
      <c r="N1442" s="19"/>
      <c r="O1442" s="19"/>
    </row>
    <row r="1443" spans="5:15" x14ac:dyDescent="0.25">
      <c r="E1443" s="17"/>
      <c r="F1443" s="14"/>
      <c r="I1443" s="19"/>
      <c r="J1443" s="19"/>
      <c r="K1443" s="19"/>
      <c r="L1443" s="19"/>
      <c r="M1443" s="19"/>
      <c r="N1443" s="19"/>
      <c r="O1443" s="19"/>
    </row>
    <row r="1444" spans="5:15" x14ac:dyDescent="0.25">
      <c r="E1444" s="17"/>
      <c r="F1444" s="14"/>
      <c r="I1444" s="19"/>
      <c r="J1444" s="19"/>
      <c r="K1444" s="19"/>
      <c r="L1444" s="19"/>
      <c r="M1444" s="19"/>
      <c r="N1444" s="19"/>
      <c r="O1444" s="19"/>
    </row>
    <row r="1445" spans="5:15" x14ac:dyDescent="0.25">
      <c r="E1445" s="17"/>
      <c r="F1445" s="14"/>
      <c r="I1445" s="19"/>
      <c r="J1445" s="19"/>
      <c r="K1445" s="19"/>
      <c r="L1445" s="19"/>
      <c r="M1445" s="19"/>
      <c r="N1445" s="19"/>
      <c r="O1445" s="19"/>
    </row>
    <row r="1446" spans="5:15" x14ac:dyDescent="0.25">
      <c r="E1446" s="17"/>
      <c r="F1446" s="14"/>
      <c r="I1446" s="19"/>
      <c r="J1446" s="19"/>
      <c r="K1446" s="19"/>
      <c r="L1446" s="19"/>
      <c r="M1446" s="19"/>
      <c r="N1446" s="19"/>
      <c r="O1446" s="19"/>
    </row>
    <row r="1447" spans="5:15" x14ac:dyDescent="0.25">
      <c r="E1447" s="17"/>
      <c r="F1447" s="14"/>
      <c r="I1447" s="19"/>
      <c r="J1447" s="19"/>
      <c r="K1447" s="19"/>
      <c r="L1447" s="19"/>
      <c r="M1447" s="19"/>
      <c r="N1447" s="19"/>
      <c r="O1447" s="19"/>
    </row>
    <row r="1448" spans="5:15" x14ac:dyDescent="0.25">
      <c r="E1448" s="17"/>
      <c r="F1448" s="14"/>
      <c r="I1448" s="19"/>
      <c r="J1448" s="19"/>
      <c r="K1448" s="19"/>
      <c r="L1448" s="19"/>
      <c r="M1448" s="19"/>
      <c r="N1448" s="19"/>
      <c r="O1448" s="19"/>
    </row>
    <row r="1449" spans="5:15" x14ac:dyDescent="0.25">
      <c r="E1449" s="17"/>
      <c r="F1449" s="14"/>
      <c r="I1449" s="19"/>
      <c r="J1449" s="19"/>
      <c r="K1449" s="19"/>
      <c r="L1449" s="19"/>
      <c r="M1449" s="19"/>
      <c r="N1449" s="19"/>
      <c r="O1449" s="19"/>
    </row>
    <row r="1450" spans="5:15" x14ac:dyDescent="0.25">
      <c r="E1450" s="17"/>
      <c r="F1450" s="14"/>
      <c r="I1450" s="19"/>
      <c r="J1450" s="19"/>
      <c r="K1450" s="19"/>
      <c r="L1450" s="19"/>
      <c r="M1450" s="19"/>
      <c r="N1450" s="19"/>
      <c r="O1450" s="19"/>
    </row>
    <row r="1451" spans="5:15" x14ac:dyDescent="0.25">
      <c r="E1451" s="17"/>
      <c r="F1451" s="14"/>
      <c r="I1451" s="19"/>
      <c r="J1451" s="19"/>
      <c r="K1451" s="19"/>
      <c r="L1451" s="19"/>
      <c r="M1451" s="19"/>
      <c r="N1451" s="19"/>
      <c r="O1451" s="19"/>
    </row>
    <row r="1452" spans="5:15" x14ac:dyDescent="0.25">
      <c r="E1452" s="17"/>
      <c r="F1452" s="14"/>
      <c r="I1452" s="19"/>
      <c r="J1452" s="19"/>
      <c r="K1452" s="19"/>
      <c r="L1452" s="19"/>
      <c r="M1452" s="19"/>
      <c r="N1452" s="19"/>
      <c r="O1452" s="19"/>
    </row>
    <row r="1453" spans="5:15" x14ac:dyDescent="0.25">
      <c r="E1453" s="17"/>
      <c r="F1453" s="14"/>
      <c r="I1453" s="19"/>
      <c r="J1453" s="19"/>
      <c r="K1453" s="19"/>
      <c r="L1453" s="19"/>
      <c r="M1453" s="19"/>
      <c r="N1453" s="19"/>
      <c r="O1453" s="19"/>
    </row>
    <row r="1454" spans="5:15" x14ac:dyDescent="0.25">
      <c r="E1454" s="17"/>
      <c r="F1454" s="14"/>
      <c r="I1454" s="19"/>
      <c r="J1454" s="19"/>
      <c r="K1454" s="19"/>
      <c r="L1454" s="19"/>
      <c r="M1454" s="19"/>
      <c r="N1454" s="19"/>
      <c r="O1454" s="19"/>
    </row>
    <row r="1455" spans="5:15" x14ac:dyDescent="0.25">
      <c r="E1455" s="17"/>
      <c r="F1455" s="14"/>
      <c r="I1455" s="19"/>
      <c r="J1455" s="19"/>
      <c r="K1455" s="19"/>
      <c r="L1455" s="19"/>
      <c r="M1455" s="19"/>
      <c r="N1455" s="19"/>
      <c r="O1455" s="19"/>
    </row>
    <row r="1456" spans="5:15" x14ac:dyDescent="0.25">
      <c r="E1456" s="17"/>
      <c r="F1456" s="14"/>
      <c r="I1456" s="19"/>
      <c r="J1456" s="19"/>
      <c r="K1456" s="19"/>
      <c r="L1456" s="19"/>
      <c r="M1456" s="19"/>
      <c r="N1456" s="19"/>
      <c r="O1456" s="19"/>
    </row>
    <row r="1457" spans="5:15" x14ac:dyDescent="0.25">
      <c r="E1457" s="17"/>
      <c r="F1457" s="14"/>
      <c r="I1457" s="19"/>
      <c r="J1457" s="19"/>
      <c r="K1457" s="19"/>
      <c r="L1457" s="19"/>
      <c r="M1457" s="19"/>
      <c r="N1457" s="19"/>
      <c r="O1457" s="19"/>
    </row>
    <row r="1458" spans="5:15" x14ac:dyDescent="0.25">
      <c r="E1458" s="17"/>
      <c r="F1458" s="14"/>
      <c r="I1458" s="19"/>
      <c r="J1458" s="19"/>
      <c r="K1458" s="19"/>
      <c r="L1458" s="19"/>
      <c r="M1458" s="19"/>
      <c r="N1458" s="19"/>
      <c r="O1458" s="19"/>
    </row>
    <row r="1459" spans="5:15" x14ac:dyDescent="0.25">
      <c r="E1459" s="17"/>
      <c r="F1459" s="14"/>
      <c r="I1459" s="19"/>
      <c r="J1459" s="19"/>
      <c r="K1459" s="19"/>
      <c r="L1459" s="19"/>
      <c r="M1459" s="19"/>
      <c r="N1459" s="19"/>
      <c r="O1459" s="19"/>
    </row>
    <row r="1460" spans="5:15" x14ac:dyDescent="0.25">
      <c r="E1460" s="17"/>
      <c r="F1460" s="14"/>
      <c r="I1460" s="19"/>
      <c r="J1460" s="19"/>
      <c r="K1460" s="19"/>
      <c r="L1460" s="19"/>
      <c r="M1460" s="19"/>
      <c r="N1460" s="19"/>
      <c r="O1460" s="19"/>
    </row>
    <row r="1461" spans="5:15" x14ac:dyDescent="0.25">
      <c r="E1461" s="17"/>
      <c r="F1461" s="14"/>
      <c r="I1461" s="19"/>
      <c r="J1461" s="19"/>
      <c r="K1461" s="19"/>
      <c r="L1461" s="19"/>
      <c r="M1461" s="19"/>
      <c r="N1461" s="19"/>
      <c r="O1461" s="19"/>
    </row>
    <row r="1462" spans="5:15" x14ac:dyDescent="0.25">
      <c r="E1462" s="17"/>
      <c r="F1462" s="14"/>
      <c r="I1462" s="19"/>
      <c r="J1462" s="19"/>
      <c r="K1462" s="19"/>
      <c r="L1462" s="19"/>
      <c r="M1462" s="19"/>
      <c r="N1462" s="19"/>
      <c r="O1462" s="19"/>
    </row>
    <row r="1463" spans="5:15" x14ac:dyDescent="0.25">
      <c r="E1463" s="17"/>
      <c r="F1463" s="14"/>
      <c r="I1463" s="19"/>
      <c r="J1463" s="19"/>
      <c r="K1463" s="19"/>
      <c r="L1463" s="19"/>
      <c r="M1463" s="19"/>
      <c r="N1463" s="19"/>
      <c r="O1463" s="19"/>
    </row>
    <row r="1464" spans="5:15" x14ac:dyDescent="0.25">
      <c r="E1464" s="17"/>
      <c r="F1464" s="14"/>
      <c r="I1464" s="19"/>
      <c r="J1464" s="19"/>
      <c r="K1464" s="19"/>
      <c r="L1464" s="19"/>
      <c r="M1464" s="19"/>
      <c r="N1464" s="19"/>
      <c r="O1464" s="19"/>
    </row>
    <row r="1465" spans="5:15" x14ac:dyDescent="0.25">
      <c r="E1465" s="17"/>
      <c r="F1465" s="14"/>
      <c r="I1465" s="19"/>
      <c r="J1465" s="19"/>
      <c r="K1465" s="19"/>
      <c r="L1465" s="19"/>
      <c r="M1465" s="19"/>
      <c r="N1465" s="19"/>
      <c r="O1465" s="19"/>
    </row>
    <row r="1466" spans="5:15" x14ac:dyDescent="0.25">
      <c r="E1466" s="17"/>
      <c r="F1466" s="14"/>
      <c r="I1466" s="19"/>
      <c r="J1466" s="19"/>
      <c r="K1466" s="19"/>
      <c r="L1466" s="19"/>
      <c r="M1466" s="19"/>
      <c r="N1466" s="19"/>
      <c r="O1466" s="19"/>
    </row>
    <row r="1467" spans="5:15" x14ac:dyDescent="0.25">
      <c r="E1467" s="17"/>
      <c r="F1467" s="14"/>
      <c r="I1467" s="19"/>
      <c r="J1467" s="19"/>
      <c r="K1467" s="19"/>
      <c r="L1467" s="19"/>
      <c r="M1467" s="19"/>
      <c r="N1467" s="19"/>
      <c r="O1467" s="19"/>
    </row>
    <row r="1468" spans="5:15" x14ac:dyDescent="0.25">
      <c r="E1468" s="17"/>
      <c r="F1468" s="14"/>
      <c r="I1468" s="19"/>
      <c r="J1468" s="19"/>
      <c r="K1468" s="19"/>
      <c r="L1468" s="19"/>
      <c r="M1468" s="19"/>
      <c r="N1468" s="19"/>
      <c r="O1468" s="19"/>
    </row>
    <row r="1469" spans="5:15" x14ac:dyDescent="0.25">
      <c r="E1469" s="17"/>
      <c r="F1469" s="14"/>
      <c r="I1469" s="19"/>
      <c r="J1469" s="19"/>
      <c r="K1469" s="19"/>
      <c r="L1469" s="19"/>
      <c r="M1469" s="19"/>
      <c r="N1469" s="19"/>
      <c r="O1469" s="19"/>
    </row>
    <row r="1470" spans="5:15" x14ac:dyDescent="0.25">
      <c r="E1470" s="17"/>
      <c r="F1470" s="14"/>
      <c r="I1470" s="19"/>
      <c r="J1470" s="19"/>
      <c r="K1470" s="19"/>
      <c r="L1470" s="19"/>
      <c r="M1470" s="19"/>
      <c r="N1470" s="19"/>
      <c r="O1470" s="19"/>
    </row>
    <row r="1471" spans="5:15" x14ac:dyDescent="0.25">
      <c r="E1471" s="17"/>
      <c r="F1471" s="14"/>
      <c r="I1471" s="19"/>
      <c r="J1471" s="19"/>
      <c r="K1471" s="19"/>
      <c r="L1471" s="19"/>
      <c r="M1471" s="19"/>
      <c r="N1471" s="19"/>
      <c r="O1471" s="19"/>
    </row>
    <row r="1472" spans="5:15" x14ac:dyDescent="0.25">
      <c r="E1472" s="17"/>
      <c r="F1472" s="14"/>
      <c r="I1472" s="19"/>
      <c r="J1472" s="19"/>
      <c r="K1472" s="19"/>
      <c r="L1472" s="19"/>
      <c r="M1472" s="19"/>
      <c r="N1472" s="19"/>
      <c r="O1472" s="19"/>
    </row>
    <row r="1473" spans="5:15" x14ac:dyDescent="0.25">
      <c r="E1473" s="17"/>
      <c r="F1473" s="14"/>
      <c r="I1473" s="19"/>
      <c r="J1473" s="19"/>
      <c r="K1473" s="19"/>
      <c r="L1473" s="19"/>
      <c r="M1473" s="19"/>
      <c r="N1473" s="19"/>
      <c r="O1473" s="19"/>
    </row>
    <row r="1474" spans="5:15" x14ac:dyDescent="0.25">
      <c r="E1474" s="17"/>
      <c r="F1474" s="14"/>
      <c r="I1474" s="19"/>
      <c r="J1474" s="19"/>
      <c r="K1474" s="19"/>
      <c r="L1474" s="19"/>
      <c r="M1474" s="19"/>
      <c r="N1474" s="19"/>
      <c r="O1474" s="19"/>
    </row>
    <row r="1475" spans="5:15" x14ac:dyDescent="0.25">
      <c r="E1475" s="17"/>
      <c r="F1475" s="14"/>
      <c r="I1475" s="19"/>
      <c r="J1475" s="19"/>
      <c r="K1475" s="19"/>
      <c r="L1475" s="19"/>
      <c r="M1475" s="19"/>
      <c r="N1475" s="19"/>
      <c r="O1475" s="19"/>
    </row>
    <row r="1476" spans="5:15" x14ac:dyDescent="0.25">
      <c r="E1476" s="17"/>
      <c r="F1476" s="14"/>
      <c r="I1476" s="19"/>
      <c r="J1476" s="19"/>
      <c r="K1476" s="19"/>
      <c r="L1476" s="19"/>
      <c r="M1476" s="19"/>
      <c r="N1476" s="19"/>
      <c r="O1476" s="19"/>
    </row>
    <row r="1477" spans="5:15" x14ac:dyDescent="0.25">
      <c r="E1477" s="17"/>
      <c r="F1477" s="14"/>
      <c r="I1477" s="19"/>
      <c r="J1477" s="19"/>
      <c r="K1477" s="19"/>
      <c r="L1477" s="19"/>
      <c r="M1477" s="19"/>
      <c r="N1477" s="19"/>
      <c r="O1477" s="19"/>
    </row>
    <row r="1478" spans="5:15" x14ac:dyDescent="0.25">
      <c r="E1478" s="17"/>
      <c r="F1478" s="14"/>
      <c r="I1478" s="19"/>
      <c r="J1478" s="19"/>
      <c r="K1478" s="19"/>
      <c r="L1478" s="19"/>
      <c r="M1478" s="19"/>
      <c r="N1478" s="19"/>
      <c r="O1478" s="19"/>
    </row>
    <row r="1479" spans="5:15" x14ac:dyDescent="0.25">
      <c r="E1479" s="17"/>
      <c r="F1479" s="14"/>
      <c r="I1479" s="19"/>
      <c r="J1479" s="19"/>
      <c r="K1479" s="19"/>
      <c r="L1479" s="19"/>
      <c r="M1479" s="19"/>
      <c r="N1479" s="19"/>
      <c r="O1479" s="19"/>
    </row>
    <row r="1480" spans="5:15" x14ac:dyDescent="0.25">
      <c r="E1480" s="17"/>
      <c r="F1480" s="14"/>
      <c r="I1480" s="19"/>
      <c r="J1480" s="19"/>
      <c r="K1480" s="19"/>
      <c r="L1480" s="19"/>
      <c r="M1480" s="19"/>
      <c r="N1480" s="19"/>
      <c r="O1480" s="19"/>
    </row>
    <row r="1481" spans="5:15" x14ac:dyDescent="0.25">
      <c r="E1481" s="17"/>
      <c r="F1481" s="14"/>
      <c r="I1481" s="19"/>
      <c r="J1481" s="19"/>
      <c r="K1481" s="19"/>
      <c r="L1481" s="19"/>
      <c r="M1481" s="19"/>
      <c r="N1481" s="19"/>
      <c r="O1481" s="19"/>
    </row>
    <row r="1482" spans="5:15" x14ac:dyDescent="0.25">
      <c r="E1482" s="17"/>
      <c r="F1482" s="14"/>
      <c r="I1482" s="19"/>
      <c r="J1482" s="19"/>
      <c r="K1482" s="19"/>
      <c r="L1482" s="19"/>
      <c r="M1482" s="19"/>
      <c r="N1482" s="19"/>
      <c r="O1482" s="19"/>
    </row>
    <row r="1483" spans="5:15" x14ac:dyDescent="0.25">
      <c r="E1483" s="17"/>
      <c r="F1483" s="14"/>
      <c r="I1483" s="19"/>
      <c r="J1483" s="19"/>
      <c r="K1483" s="19"/>
      <c r="L1483" s="19"/>
      <c r="M1483" s="19"/>
      <c r="N1483" s="19"/>
      <c r="O1483" s="19"/>
    </row>
    <row r="1484" spans="5:15" x14ac:dyDescent="0.25">
      <c r="E1484" s="17"/>
      <c r="F1484" s="14"/>
      <c r="I1484" s="19"/>
      <c r="J1484" s="19"/>
      <c r="K1484" s="19"/>
      <c r="L1484" s="19"/>
      <c r="M1484" s="19"/>
      <c r="N1484" s="19"/>
      <c r="O1484" s="19"/>
    </row>
    <row r="1485" spans="5:15" x14ac:dyDescent="0.25">
      <c r="E1485" s="17"/>
      <c r="F1485" s="14"/>
      <c r="I1485" s="19"/>
      <c r="J1485" s="19"/>
      <c r="K1485" s="19"/>
      <c r="L1485" s="19"/>
      <c r="M1485" s="19"/>
      <c r="N1485" s="19"/>
      <c r="O1485" s="19"/>
    </row>
    <row r="1486" spans="5:15" x14ac:dyDescent="0.25">
      <c r="E1486" s="17"/>
      <c r="F1486" s="14"/>
      <c r="I1486" s="19"/>
      <c r="J1486" s="19"/>
      <c r="K1486" s="19"/>
      <c r="L1486" s="19"/>
      <c r="M1486" s="19"/>
      <c r="N1486" s="19"/>
      <c r="O1486" s="19"/>
    </row>
    <row r="1487" spans="5:15" x14ac:dyDescent="0.25">
      <c r="E1487" s="17"/>
      <c r="F1487" s="14"/>
      <c r="I1487" s="19"/>
      <c r="J1487" s="19"/>
      <c r="K1487" s="19"/>
      <c r="L1487" s="19"/>
      <c r="M1487" s="19"/>
      <c r="N1487" s="19"/>
      <c r="O1487" s="19"/>
    </row>
    <row r="1488" spans="5:15" x14ac:dyDescent="0.25">
      <c r="E1488" s="17"/>
      <c r="F1488" s="14"/>
      <c r="I1488" s="19"/>
      <c r="J1488" s="19"/>
      <c r="K1488" s="19"/>
      <c r="L1488" s="19"/>
      <c r="M1488" s="19"/>
      <c r="N1488" s="19"/>
      <c r="O1488" s="19"/>
    </row>
    <row r="1489" spans="5:15" x14ac:dyDescent="0.25">
      <c r="E1489" s="17"/>
      <c r="F1489" s="14"/>
      <c r="I1489" s="19"/>
      <c r="J1489" s="19"/>
      <c r="K1489" s="19"/>
      <c r="L1489" s="19"/>
      <c r="M1489" s="19"/>
      <c r="N1489" s="19"/>
      <c r="O1489" s="19"/>
    </row>
    <row r="1490" spans="5:15" x14ac:dyDescent="0.25">
      <c r="E1490" s="17"/>
      <c r="F1490" s="14"/>
      <c r="I1490" s="19"/>
      <c r="J1490" s="19"/>
      <c r="K1490" s="19"/>
      <c r="L1490" s="19"/>
      <c r="M1490" s="19"/>
      <c r="N1490" s="19"/>
      <c r="O1490" s="19"/>
    </row>
    <row r="1491" spans="5:15" x14ac:dyDescent="0.25">
      <c r="E1491" s="17"/>
      <c r="F1491" s="14"/>
      <c r="I1491" s="19"/>
      <c r="J1491" s="19"/>
      <c r="K1491" s="19"/>
      <c r="L1491" s="19"/>
      <c r="M1491" s="19"/>
      <c r="N1491" s="19"/>
      <c r="O1491" s="19"/>
    </row>
    <row r="1492" spans="5:15" x14ac:dyDescent="0.25">
      <c r="E1492" s="17"/>
      <c r="F1492" s="14"/>
      <c r="I1492" s="19"/>
      <c r="J1492" s="19"/>
      <c r="K1492" s="19"/>
      <c r="L1492" s="19"/>
      <c r="M1492" s="19"/>
      <c r="N1492" s="19"/>
      <c r="O1492" s="19"/>
    </row>
    <row r="1493" spans="5:15" x14ac:dyDescent="0.25">
      <c r="E1493" s="17"/>
      <c r="F1493" s="14"/>
      <c r="I1493" s="19"/>
      <c r="J1493" s="19"/>
      <c r="K1493" s="19"/>
      <c r="L1493" s="19"/>
      <c r="M1493" s="19"/>
      <c r="N1493" s="19"/>
      <c r="O1493" s="19"/>
    </row>
    <row r="1494" spans="5:15" x14ac:dyDescent="0.25">
      <c r="E1494" s="17"/>
      <c r="F1494" s="14"/>
      <c r="I1494" s="19"/>
      <c r="J1494" s="19"/>
      <c r="K1494" s="19"/>
      <c r="L1494" s="19"/>
      <c r="M1494" s="19"/>
      <c r="N1494" s="19"/>
      <c r="O1494" s="19"/>
    </row>
    <row r="1495" spans="5:15" x14ac:dyDescent="0.25">
      <c r="E1495" s="17"/>
      <c r="F1495" s="14"/>
      <c r="I1495" s="19"/>
      <c r="J1495" s="19"/>
      <c r="K1495" s="19"/>
      <c r="L1495" s="19"/>
      <c r="M1495" s="19"/>
      <c r="N1495" s="19"/>
      <c r="O1495" s="19"/>
    </row>
    <row r="1496" spans="5:15" x14ac:dyDescent="0.25">
      <c r="E1496" s="17"/>
      <c r="F1496" s="14"/>
      <c r="I1496" s="19"/>
      <c r="J1496" s="19"/>
      <c r="K1496" s="19"/>
      <c r="L1496" s="19"/>
      <c r="M1496" s="19"/>
      <c r="N1496" s="19"/>
      <c r="O1496" s="19"/>
    </row>
    <row r="1497" spans="5:15" x14ac:dyDescent="0.25">
      <c r="E1497" s="17"/>
      <c r="F1497" s="14"/>
      <c r="I1497" s="19"/>
      <c r="J1497" s="19"/>
      <c r="K1497" s="19"/>
      <c r="L1497" s="19"/>
      <c r="M1497" s="19"/>
      <c r="N1497" s="19"/>
      <c r="O1497" s="19"/>
    </row>
    <row r="1498" spans="5:15" x14ac:dyDescent="0.25">
      <c r="E1498" s="17"/>
      <c r="F1498" s="14"/>
      <c r="I1498" s="19"/>
      <c r="J1498" s="19"/>
      <c r="K1498" s="19"/>
      <c r="L1498" s="19"/>
      <c r="M1498" s="19"/>
      <c r="N1498" s="19"/>
      <c r="O1498" s="19"/>
    </row>
    <row r="1499" spans="5:15" x14ac:dyDescent="0.25">
      <c r="E1499" s="17"/>
      <c r="F1499" s="14"/>
      <c r="I1499" s="19"/>
      <c r="J1499" s="19"/>
      <c r="K1499" s="19"/>
      <c r="L1499" s="19"/>
      <c r="M1499" s="19"/>
      <c r="N1499" s="19"/>
      <c r="O1499" s="19"/>
    </row>
    <row r="1500" spans="5:15" x14ac:dyDescent="0.25">
      <c r="E1500" s="17"/>
      <c r="F1500" s="14"/>
      <c r="I1500" s="19"/>
      <c r="J1500" s="19"/>
      <c r="K1500" s="19"/>
      <c r="L1500" s="19"/>
      <c r="M1500" s="19"/>
      <c r="N1500" s="19"/>
      <c r="O1500" s="19"/>
    </row>
    <row r="1501" spans="5:15" x14ac:dyDescent="0.25">
      <c r="E1501" s="17"/>
      <c r="F1501" s="14"/>
      <c r="I1501" s="19"/>
      <c r="J1501" s="19"/>
      <c r="K1501" s="19"/>
      <c r="L1501" s="19"/>
      <c r="M1501" s="19"/>
      <c r="N1501" s="19"/>
      <c r="O1501" s="19"/>
    </row>
    <row r="1502" spans="5:15" x14ac:dyDescent="0.25">
      <c r="E1502" s="17"/>
      <c r="F1502" s="14"/>
      <c r="I1502" s="19"/>
      <c r="J1502" s="19"/>
      <c r="K1502" s="19"/>
      <c r="L1502" s="19"/>
      <c r="M1502" s="19"/>
      <c r="N1502" s="19"/>
      <c r="O1502" s="19"/>
    </row>
    <row r="1503" spans="5:15" x14ac:dyDescent="0.25">
      <c r="E1503" s="17"/>
      <c r="F1503" s="14"/>
      <c r="I1503" s="19"/>
      <c r="J1503" s="19"/>
      <c r="K1503" s="19"/>
      <c r="L1503" s="19"/>
      <c r="M1503" s="19"/>
      <c r="N1503" s="19"/>
      <c r="O1503" s="19"/>
    </row>
    <row r="1504" spans="5:15" x14ac:dyDescent="0.25">
      <c r="E1504" s="17"/>
      <c r="F1504" s="14"/>
      <c r="I1504" s="19"/>
      <c r="J1504" s="19"/>
      <c r="K1504" s="19"/>
      <c r="L1504" s="19"/>
      <c r="M1504" s="19"/>
      <c r="N1504" s="19"/>
      <c r="O1504" s="19"/>
    </row>
    <row r="1505" spans="5:15" x14ac:dyDescent="0.25">
      <c r="E1505" s="17"/>
      <c r="F1505" s="14"/>
      <c r="I1505" s="19"/>
      <c r="J1505" s="19"/>
      <c r="K1505" s="19"/>
      <c r="L1505" s="19"/>
      <c r="M1505" s="19"/>
      <c r="N1505" s="19"/>
      <c r="O1505" s="19"/>
    </row>
    <row r="1506" spans="5:15" x14ac:dyDescent="0.25">
      <c r="E1506" s="17"/>
      <c r="F1506" s="14"/>
      <c r="I1506" s="19"/>
      <c r="J1506" s="19"/>
      <c r="K1506" s="19"/>
      <c r="L1506" s="19"/>
      <c r="M1506" s="19"/>
      <c r="N1506" s="19"/>
      <c r="O1506" s="19"/>
    </row>
    <row r="1507" spans="5:15" x14ac:dyDescent="0.25">
      <c r="E1507" s="17"/>
      <c r="F1507" s="14"/>
      <c r="I1507" s="19"/>
      <c r="J1507" s="19"/>
      <c r="K1507" s="19"/>
      <c r="L1507" s="19"/>
      <c r="M1507" s="19"/>
      <c r="N1507" s="19"/>
      <c r="O1507" s="19"/>
    </row>
    <row r="1508" spans="5:15" x14ac:dyDescent="0.25">
      <c r="E1508" s="17"/>
      <c r="F1508" s="14"/>
      <c r="I1508" s="19"/>
      <c r="J1508" s="19"/>
      <c r="K1508" s="19"/>
      <c r="L1508" s="19"/>
      <c r="M1508" s="19"/>
      <c r="N1508" s="19"/>
      <c r="O1508" s="19"/>
    </row>
    <row r="1509" spans="5:15" x14ac:dyDescent="0.25">
      <c r="E1509" s="17"/>
      <c r="F1509" s="14"/>
      <c r="I1509" s="19"/>
      <c r="J1509" s="19"/>
      <c r="K1509" s="19"/>
      <c r="L1509" s="19"/>
      <c r="M1509" s="19"/>
      <c r="N1509" s="19"/>
      <c r="O1509" s="19"/>
    </row>
    <row r="1510" spans="5:15" x14ac:dyDescent="0.25">
      <c r="E1510" s="17"/>
      <c r="F1510" s="14"/>
      <c r="I1510" s="19"/>
      <c r="J1510" s="19"/>
      <c r="K1510" s="19"/>
      <c r="L1510" s="19"/>
      <c r="M1510" s="19"/>
      <c r="N1510" s="19"/>
      <c r="O1510" s="19"/>
    </row>
    <row r="1511" spans="5:15" x14ac:dyDescent="0.25">
      <c r="E1511" s="17"/>
      <c r="F1511" s="14"/>
      <c r="I1511" s="19"/>
      <c r="J1511" s="19"/>
      <c r="K1511" s="19"/>
      <c r="L1511" s="19"/>
      <c r="M1511" s="19"/>
      <c r="N1511" s="19"/>
      <c r="O1511" s="19"/>
    </row>
    <row r="1512" spans="5:15" x14ac:dyDescent="0.25">
      <c r="E1512" s="17"/>
      <c r="F1512" s="14"/>
      <c r="I1512" s="19"/>
      <c r="J1512" s="19"/>
      <c r="K1512" s="19"/>
      <c r="L1512" s="19"/>
      <c r="M1512" s="19"/>
      <c r="N1512" s="19"/>
      <c r="O1512" s="19"/>
    </row>
    <row r="1513" spans="5:15" x14ac:dyDescent="0.25">
      <c r="E1513" s="17"/>
      <c r="F1513" s="14"/>
      <c r="I1513" s="19"/>
      <c r="J1513" s="19"/>
      <c r="K1513" s="19"/>
      <c r="L1513" s="19"/>
      <c r="M1513" s="19"/>
      <c r="N1513" s="19"/>
      <c r="O1513" s="19"/>
    </row>
    <row r="1514" spans="5:15" x14ac:dyDescent="0.25">
      <c r="E1514" s="17"/>
      <c r="F1514" s="14"/>
      <c r="I1514" s="19"/>
      <c r="J1514" s="19"/>
      <c r="K1514" s="19"/>
      <c r="L1514" s="19"/>
      <c r="M1514" s="19"/>
      <c r="N1514" s="19"/>
      <c r="O1514" s="19"/>
    </row>
    <row r="1515" spans="5:15" x14ac:dyDescent="0.25">
      <c r="E1515" s="17"/>
      <c r="F1515" s="14"/>
      <c r="I1515" s="19"/>
      <c r="J1515" s="19"/>
      <c r="K1515" s="19"/>
      <c r="L1515" s="19"/>
      <c r="M1515" s="19"/>
      <c r="N1515" s="19"/>
      <c r="O1515" s="19"/>
    </row>
    <row r="1516" spans="5:15" x14ac:dyDescent="0.25">
      <c r="E1516" s="17"/>
      <c r="F1516" s="14"/>
      <c r="I1516" s="19"/>
      <c r="J1516" s="19"/>
      <c r="K1516" s="19"/>
      <c r="L1516" s="19"/>
      <c r="M1516" s="19"/>
      <c r="N1516" s="19"/>
      <c r="O1516" s="19"/>
    </row>
    <row r="1517" spans="5:15" x14ac:dyDescent="0.25">
      <c r="E1517" s="17"/>
      <c r="F1517" s="14"/>
      <c r="I1517" s="19"/>
      <c r="J1517" s="19"/>
      <c r="K1517" s="19"/>
      <c r="L1517" s="19"/>
      <c r="M1517" s="19"/>
      <c r="N1517" s="19"/>
      <c r="O1517" s="19"/>
    </row>
    <row r="1518" spans="5:15" x14ac:dyDescent="0.25">
      <c r="E1518" s="17"/>
      <c r="F1518" s="14"/>
      <c r="I1518" s="19"/>
      <c r="J1518" s="19"/>
      <c r="K1518" s="19"/>
      <c r="L1518" s="19"/>
      <c r="M1518" s="19"/>
      <c r="N1518" s="19"/>
      <c r="O1518" s="19"/>
    </row>
    <row r="1519" spans="5:15" x14ac:dyDescent="0.25">
      <c r="E1519" s="17"/>
      <c r="F1519" s="14"/>
      <c r="I1519" s="19"/>
      <c r="J1519" s="19"/>
      <c r="K1519" s="19"/>
      <c r="L1519" s="19"/>
      <c r="M1519" s="19"/>
      <c r="N1519" s="19"/>
      <c r="O1519" s="19"/>
    </row>
    <row r="1520" spans="5:15" x14ac:dyDescent="0.25">
      <c r="E1520" s="17"/>
      <c r="F1520" s="14"/>
      <c r="I1520" s="19"/>
      <c r="J1520" s="19"/>
      <c r="K1520" s="19"/>
      <c r="L1520" s="19"/>
      <c r="M1520" s="19"/>
      <c r="N1520" s="19"/>
      <c r="O1520" s="19"/>
    </row>
    <row r="1521" spans="5:15" x14ac:dyDescent="0.25">
      <c r="E1521" s="17"/>
      <c r="F1521" s="14"/>
      <c r="I1521" s="19"/>
      <c r="J1521" s="19"/>
      <c r="K1521" s="19"/>
      <c r="L1521" s="19"/>
      <c r="M1521" s="19"/>
      <c r="N1521" s="19"/>
      <c r="O1521" s="19"/>
    </row>
    <row r="1522" spans="5:15" x14ac:dyDescent="0.25">
      <c r="E1522" s="17"/>
      <c r="F1522" s="14"/>
      <c r="I1522" s="19"/>
      <c r="J1522" s="19"/>
      <c r="K1522" s="19"/>
      <c r="L1522" s="19"/>
      <c r="M1522" s="19"/>
      <c r="N1522" s="19"/>
      <c r="O1522" s="19"/>
    </row>
    <row r="1523" spans="5:15" x14ac:dyDescent="0.25">
      <c r="E1523" s="17"/>
      <c r="F1523" s="14"/>
      <c r="I1523" s="19"/>
      <c r="J1523" s="19"/>
      <c r="K1523" s="19"/>
      <c r="L1523" s="19"/>
      <c r="M1523" s="19"/>
      <c r="N1523" s="19"/>
      <c r="O1523" s="19"/>
    </row>
    <row r="1524" spans="5:15" x14ac:dyDescent="0.25">
      <c r="E1524" s="17"/>
      <c r="F1524" s="14"/>
      <c r="I1524" s="19"/>
      <c r="J1524" s="19"/>
      <c r="K1524" s="19"/>
      <c r="L1524" s="19"/>
      <c r="M1524" s="19"/>
      <c r="N1524" s="19"/>
      <c r="O1524" s="19"/>
    </row>
    <row r="1525" spans="5:15" x14ac:dyDescent="0.25">
      <c r="E1525" s="17"/>
      <c r="F1525" s="14"/>
      <c r="I1525" s="19"/>
      <c r="J1525" s="19"/>
      <c r="K1525" s="19"/>
      <c r="L1525" s="19"/>
      <c r="M1525" s="19"/>
      <c r="N1525" s="19"/>
      <c r="O1525" s="19"/>
    </row>
    <row r="1526" spans="5:15" x14ac:dyDescent="0.25">
      <c r="E1526" s="17"/>
      <c r="F1526" s="14"/>
      <c r="I1526" s="19"/>
      <c r="J1526" s="19"/>
      <c r="K1526" s="19"/>
      <c r="L1526" s="19"/>
      <c r="M1526" s="19"/>
      <c r="N1526" s="19"/>
      <c r="O1526" s="19"/>
    </row>
    <row r="1527" spans="5:15" x14ac:dyDescent="0.25">
      <c r="E1527" s="17"/>
      <c r="F1527" s="14"/>
      <c r="I1527" s="19"/>
      <c r="J1527" s="19"/>
      <c r="K1527" s="19"/>
      <c r="L1527" s="19"/>
      <c r="M1527" s="19"/>
      <c r="N1527" s="19"/>
      <c r="O1527" s="19"/>
    </row>
    <row r="1528" spans="5:15" x14ac:dyDescent="0.25">
      <c r="E1528" s="17"/>
      <c r="F1528" s="14"/>
      <c r="I1528" s="19"/>
      <c r="J1528" s="19"/>
      <c r="K1528" s="19"/>
      <c r="L1528" s="19"/>
      <c r="M1528" s="19"/>
      <c r="N1528" s="19"/>
      <c r="O1528" s="19"/>
    </row>
    <row r="1529" spans="5:15" x14ac:dyDescent="0.25">
      <c r="E1529" s="17"/>
      <c r="F1529" s="14"/>
      <c r="I1529" s="19"/>
      <c r="J1529" s="19"/>
      <c r="K1529" s="19"/>
      <c r="L1529" s="19"/>
      <c r="M1529" s="19"/>
      <c r="N1529" s="19"/>
      <c r="O1529" s="19"/>
    </row>
    <row r="1530" spans="5:15" x14ac:dyDescent="0.25">
      <c r="E1530" s="17"/>
      <c r="F1530" s="14"/>
      <c r="I1530" s="19"/>
      <c r="J1530" s="19"/>
      <c r="K1530" s="19"/>
      <c r="L1530" s="19"/>
      <c r="M1530" s="19"/>
      <c r="N1530" s="19"/>
      <c r="O1530" s="19"/>
    </row>
    <row r="1531" spans="5:15" x14ac:dyDescent="0.25">
      <c r="E1531" s="17"/>
      <c r="F1531" s="14"/>
      <c r="I1531" s="19"/>
      <c r="J1531" s="19"/>
      <c r="K1531" s="19"/>
      <c r="L1531" s="19"/>
      <c r="M1531" s="19"/>
      <c r="N1531" s="19"/>
      <c r="O1531" s="19"/>
    </row>
    <row r="1532" spans="5:15" x14ac:dyDescent="0.25">
      <c r="E1532" s="17"/>
      <c r="F1532" s="14"/>
      <c r="I1532" s="19"/>
      <c r="J1532" s="19"/>
      <c r="K1532" s="19"/>
      <c r="L1532" s="19"/>
      <c r="M1532" s="19"/>
      <c r="N1532" s="19"/>
      <c r="O1532" s="19"/>
    </row>
    <row r="1533" spans="5:15" x14ac:dyDescent="0.25">
      <c r="E1533" s="17"/>
      <c r="F1533" s="14"/>
      <c r="I1533" s="19"/>
      <c r="J1533" s="19"/>
      <c r="K1533" s="19"/>
      <c r="L1533" s="19"/>
      <c r="M1533" s="19"/>
      <c r="N1533" s="19"/>
      <c r="O1533" s="19"/>
    </row>
    <row r="1534" spans="5:15" x14ac:dyDescent="0.25">
      <c r="E1534" s="17"/>
      <c r="F1534" s="14"/>
      <c r="I1534" s="19"/>
      <c r="J1534" s="19"/>
      <c r="K1534" s="19"/>
      <c r="L1534" s="19"/>
      <c r="M1534" s="19"/>
      <c r="N1534" s="19"/>
      <c r="O1534" s="19"/>
    </row>
    <row r="1535" spans="5:15" x14ac:dyDescent="0.25">
      <c r="E1535" s="17"/>
      <c r="F1535" s="14"/>
      <c r="I1535" s="19"/>
      <c r="J1535" s="19"/>
      <c r="K1535" s="19"/>
      <c r="L1535" s="19"/>
      <c r="M1535" s="19"/>
      <c r="N1535" s="19"/>
      <c r="O1535" s="19"/>
    </row>
    <row r="1536" spans="5:15" x14ac:dyDescent="0.25">
      <c r="E1536" s="17"/>
      <c r="F1536" s="14"/>
      <c r="I1536" s="19"/>
      <c r="J1536" s="19"/>
      <c r="K1536" s="19"/>
      <c r="L1536" s="19"/>
      <c r="M1536" s="19"/>
      <c r="N1536" s="19"/>
      <c r="O1536" s="19"/>
    </row>
    <row r="1537" spans="5:15" x14ac:dyDescent="0.25">
      <c r="E1537" s="17"/>
      <c r="F1537" s="14"/>
      <c r="I1537" s="19"/>
      <c r="J1537" s="19"/>
      <c r="K1537" s="19"/>
      <c r="L1537" s="19"/>
      <c r="M1537" s="19"/>
      <c r="N1537" s="19"/>
      <c r="O1537" s="19"/>
    </row>
    <row r="1538" spans="5:15" x14ac:dyDescent="0.25">
      <c r="E1538" s="17"/>
      <c r="F1538" s="14"/>
      <c r="I1538" s="19"/>
      <c r="J1538" s="19"/>
      <c r="K1538" s="19"/>
      <c r="L1538" s="19"/>
      <c r="M1538" s="19"/>
      <c r="N1538" s="19"/>
      <c r="O1538" s="19"/>
    </row>
    <row r="1539" spans="5:15" x14ac:dyDescent="0.25">
      <c r="E1539" s="17"/>
      <c r="F1539" s="14"/>
      <c r="I1539" s="19"/>
      <c r="J1539" s="19"/>
      <c r="K1539" s="19"/>
      <c r="L1539" s="19"/>
      <c r="M1539" s="19"/>
      <c r="N1539" s="19"/>
      <c r="O1539" s="19"/>
    </row>
    <row r="1540" spans="5:15" x14ac:dyDescent="0.25">
      <c r="E1540" s="17"/>
      <c r="F1540" s="14"/>
      <c r="I1540" s="19"/>
      <c r="J1540" s="19"/>
      <c r="K1540" s="19"/>
      <c r="L1540" s="19"/>
      <c r="M1540" s="19"/>
      <c r="N1540" s="19"/>
      <c r="O1540" s="19"/>
    </row>
    <row r="1541" spans="5:15" x14ac:dyDescent="0.25">
      <c r="E1541" s="17"/>
      <c r="F1541" s="14"/>
      <c r="I1541" s="19"/>
      <c r="J1541" s="19"/>
      <c r="K1541" s="19"/>
      <c r="L1541" s="19"/>
      <c r="M1541" s="19"/>
      <c r="N1541" s="19"/>
      <c r="O1541" s="19"/>
    </row>
    <row r="1542" spans="5:15" x14ac:dyDescent="0.25">
      <c r="E1542" s="17"/>
      <c r="F1542" s="14"/>
      <c r="I1542" s="19"/>
      <c r="J1542" s="19"/>
      <c r="K1542" s="19"/>
      <c r="L1542" s="19"/>
      <c r="M1542" s="19"/>
      <c r="N1542" s="19"/>
      <c r="O1542" s="19"/>
    </row>
    <row r="1543" spans="5:15" x14ac:dyDescent="0.25">
      <c r="E1543" s="17"/>
      <c r="F1543" s="14"/>
      <c r="I1543" s="19"/>
      <c r="J1543" s="19"/>
      <c r="K1543" s="19"/>
      <c r="L1543" s="19"/>
      <c r="M1543" s="19"/>
      <c r="N1543" s="19"/>
      <c r="O1543" s="19"/>
    </row>
    <row r="1544" spans="5:15" x14ac:dyDescent="0.25">
      <c r="E1544" s="17"/>
      <c r="F1544" s="14"/>
      <c r="I1544" s="19"/>
      <c r="J1544" s="19"/>
      <c r="K1544" s="19"/>
      <c r="L1544" s="19"/>
      <c r="M1544" s="19"/>
      <c r="N1544" s="19"/>
      <c r="O1544" s="19"/>
    </row>
    <row r="1545" spans="5:15" x14ac:dyDescent="0.25">
      <c r="E1545" s="17"/>
      <c r="F1545" s="14"/>
      <c r="I1545" s="19"/>
      <c r="J1545" s="19"/>
      <c r="K1545" s="19"/>
      <c r="L1545" s="19"/>
      <c r="M1545" s="19"/>
      <c r="N1545" s="19"/>
      <c r="O1545" s="19"/>
    </row>
    <row r="1546" spans="5:15" x14ac:dyDescent="0.25">
      <c r="E1546" s="17"/>
      <c r="F1546" s="14"/>
      <c r="I1546" s="19"/>
      <c r="J1546" s="19"/>
      <c r="K1546" s="19"/>
      <c r="L1546" s="19"/>
      <c r="M1546" s="19"/>
      <c r="N1546" s="19"/>
      <c r="O1546" s="19"/>
    </row>
    <row r="1547" spans="5:15" x14ac:dyDescent="0.25">
      <c r="E1547" s="17"/>
      <c r="F1547" s="14"/>
      <c r="I1547" s="19"/>
      <c r="J1547" s="19"/>
      <c r="K1547" s="19"/>
      <c r="L1547" s="19"/>
      <c r="M1547" s="19"/>
      <c r="N1547" s="19"/>
      <c r="O1547" s="19"/>
    </row>
    <row r="1548" spans="5:15" x14ac:dyDescent="0.25">
      <c r="E1548" s="17"/>
      <c r="F1548" s="14"/>
      <c r="I1548" s="19"/>
      <c r="J1548" s="19"/>
      <c r="K1548" s="19"/>
      <c r="L1548" s="19"/>
      <c r="M1548" s="19"/>
      <c r="N1548" s="19"/>
      <c r="O1548" s="19"/>
    </row>
    <row r="1549" spans="5:15" x14ac:dyDescent="0.25">
      <c r="E1549" s="17"/>
      <c r="F1549" s="14"/>
      <c r="I1549" s="19"/>
      <c r="J1549" s="19"/>
      <c r="K1549" s="19"/>
      <c r="L1549" s="19"/>
      <c r="M1549" s="19"/>
      <c r="N1549" s="19"/>
      <c r="O1549" s="19"/>
    </row>
    <row r="1550" spans="5:15" x14ac:dyDescent="0.25">
      <c r="E1550" s="17"/>
      <c r="F1550" s="14"/>
      <c r="I1550" s="19"/>
      <c r="J1550" s="19"/>
      <c r="K1550" s="19"/>
      <c r="L1550" s="19"/>
      <c r="M1550" s="19"/>
      <c r="N1550" s="19"/>
      <c r="O1550" s="19"/>
    </row>
    <row r="1551" spans="5:15" x14ac:dyDescent="0.25">
      <c r="E1551" s="17"/>
      <c r="F1551" s="14"/>
      <c r="I1551" s="19"/>
      <c r="J1551" s="19"/>
      <c r="K1551" s="19"/>
      <c r="L1551" s="19"/>
      <c r="M1551" s="19"/>
      <c r="N1551" s="19"/>
      <c r="O1551" s="19"/>
    </row>
    <row r="1552" spans="5:15" x14ac:dyDescent="0.25">
      <c r="E1552" s="17"/>
      <c r="F1552" s="14"/>
      <c r="I1552" s="19"/>
      <c r="J1552" s="19"/>
      <c r="K1552" s="19"/>
      <c r="L1552" s="19"/>
      <c r="M1552" s="19"/>
      <c r="N1552" s="19"/>
      <c r="O1552" s="19"/>
    </row>
    <row r="1553" spans="5:15" x14ac:dyDescent="0.25">
      <c r="E1553" s="17"/>
      <c r="F1553" s="14"/>
      <c r="I1553" s="19"/>
      <c r="J1553" s="19"/>
      <c r="K1553" s="19"/>
      <c r="L1553" s="19"/>
      <c r="M1553" s="19"/>
      <c r="N1553" s="19"/>
      <c r="O1553" s="19"/>
    </row>
    <row r="1554" spans="5:15" x14ac:dyDescent="0.25">
      <c r="E1554" s="17"/>
      <c r="F1554" s="14"/>
      <c r="I1554" s="19"/>
      <c r="J1554" s="19"/>
      <c r="K1554" s="19"/>
      <c r="L1554" s="19"/>
      <c r="M1554" s="19"/>
      <c r="N1554" s="19"/>
      <c r="O1554" s="19"/>
    </row>
    <row r="1555" spans="5:15" x14ac:dyDescent="0.25">
      <c r="E1555" s="17"/>
      <c r="F1555" s="14"/>
      <c r="I1555" s="19"/>
      <c r="J1555" s="19"/>
      <c r="K1555" s="19"/>
      <c r="L1555" s="19"/>
      <c r="M1555" s="19"/>
      <c r="N1555" s="19"/>
      <c r="O1555" s="19"/>
    </row>
    <row r="1556" spans="5:15" x14ac:dyDescent="0.25">
      <c r="E1556" s="17"/>
      <c r="F1556" s="14"/>
      <c r="I1556" s="19"/>
      <c r="J1556" s="19"/>
      <c r="K1556" s="19"/>
      <c r="L1556" s="19"/>
      <c r="M1556" s="19"/>
      <c r="N1556" s="19"/>
      <c r="O1556" s="19"/>
    </row>
    <row r="1557" spans="5:15" x14ac:dyDescent="0.25">
      <c r="E1557" s="17"/>
      <c r="F1557" s="14"/>
      <c r="I1557" s="19"/>
      <c r="J1557" s="19"/>
      <c r="K1557" s="19"/>
      <c r="L1557" s="19"/>
      <c r="M1557" s="19"/>
      <c r="N1557" s="19"/>
      <c r="O1557" s="19"/>
    </row>
    <row r="1558" spans="5:15" x14ac:dyDescent="0.25">
      <c r="E1558" s="17"/>
      <c r="F1558" s="14"/>
      <c r="I1558" s="19"/>
      <c r="J1558" s="19"/>
      <c r="K1558" s="19"/>
      <c r="L1558" s="19"/>
      <c r="M1558" s="19"/>
      <c r="N1558" s="19"/>
      <c r="O1558" s="19"/>
    </row>
    <row r="1559" spans="5:15" x14ac:dyDescent="0.25">
      <c r="E1559" s="17"/>
      <c r="F1559" s="14"/>
      <c r="I1559" s="19"/>
      <c r="J1559" s="19"/>
      <c r="K1559" s="19"/>
      <c r="L1559" s="19"/>
      <c r="M1559" s="19"/>
      <c r="N1559" s="19"/>
      <c r="O1559" s="19"/>
    </row>
    <row r="1560" spans="5:15" x14ac:dyDescent="0.25">
      <c r="E1560" s="17"/>
      <c r="F1560" s="14"/>
      <c r="I1560" s="19"/>
      <c r="J1560" s="19"/>
      <c r="K1560" s="19"/>
      <c r="L1560" s="19"/>
      <c r="M1560" s="19"/>
      <c r="N1560" s="19"/>
      <c r="O1560" s="19"/>
    </row>
    <row r="1561" spans="5:15" x14ac:dyDescent="0.25">
      <c r="E1561" s="17"/>
      <c r="F1561" s="14"/>
      <c r="I1561" s="19"/>
      <c r="J1561" s="19"/>
      <c r="K1561" s="19"/>
      <c r="L1561" s="19"/>
      <c r="M1561" s="19"/>
      <c r="N1561" s="19"/>
      <c r="O1561" s="19"/>
    </row>
    <row r="1562" spans="5:15" x14ac:dyDescent="0.25">
      <c r="E1562" s="17"/>
      <c r="F1562" s="14"/>
      <c r="I1562" s="19"/>
      <c r="J1562" s="19"/>
      <c r="K1562" s="19"/>
      <c r="L1562" s="19"/>
      <c r="M1562" s="19"/>
      <c r="N1562" s="19"/>
      <c r="O1562" s="19"/>
    </row>
    <row r="1563" spans="5:15" x14ac:dyDescent="0.25">
      <c r="E1563" s="17"/>
      <c r="F1563" s="14"/>
      <c r="I1563" s="19"/>
      <c r="J1563" s="19"/>
      <c r="K1563" s="19"/>
      <c r="L1563" s="19"/>
      <c r="M1563" s="19"/>
      <c r="N1563" s="19"/>
      <c r="O1563" s="19"/>
    </row>
    <row r="1564" spans="5:15" x14ac:dyDescent="0.25">
      <c r="E1564" s="17"/>
      <c r="F1564" s="14"/>
      <c r="I1564" s="19"/>
      <c r="J1564" s="19"/>
      <c r="K1564" s="19"/>
      <c r="L1564" s="19"/>
      <c r="M1564" s="19"/>
      <c r="N1564" s="19"/>
      <c r="O1564" s="19"/>
    </row>
    <row r="1565" spans="5:15" x14ac:dyDescent="0.25">
      <c r="E1565" s="17"/>
      <c r="F1565" s="14"/>
      <c r="I1565" s="19"/>
      <c r="J1565" s="19"/>
      <c r="K1565" s="19"/>
      <c r="L1565" s="19"/>
      <c r="M1565" s="19"/>
      <c r="N1565" s="19"/>
      <c r="O1565" s="19"/>
    </row>
    <row r="1566" spans="5:15" x14ac:dyDescent="0.25">
      <c r="E1566" s="17"/>
      <c r="F1566" s="14"/>
      <c r="I1566" s="19"/>
      <c r="J1566" s="19"/>
      <c r="K1566" s="19"/>
      <c r="L1566" s="19"/>
      <c r="M1566" s="19"/>
      <c r="N1566" s="19"/>
      <c r="O1566" s="19"/>
    </row>
    <row r="1567" spans="5:15" x14ac:dyDescent="0.25">
      <c r="E1567" s="17"/>
      <c r="F1567" s="14"/>
      <c r="I1567" s="19"/>
      <c r="J1567" s="19"/>
      <c r="K1567" s="19"/>
      <c r="L1567" s="19"/>
      <c r="M1567" s="19"/>
      <c r="N1567" s="19"/>
      <c r="O1567" s="19"/>
    </row>
    <row r="1568" spans="5:15" x14ac:dyDescent="0.25">
      <c r="E1568" s="17"/>
      <c r="F1568" s="14"/>
      <c r="I1568" s="19"/>
      <c r="J1568" s="19"/>
      <c r="K1568" s="19"/>
      <c r="L1568" s="19"/>
      <c r="M1568" s="19"/>
      <c r="N1568" s="19"/>
      <c r="O1568" s="19"/>
    </row>
    <row r="1569" spans="5:15" x14ac:dyDescent="0.25">
      <c r="E1569" s="17"/>
      <c r="F1569" s="14"/>
      <c r="I1569" s="19"/>
      <c r="J1569" s="19"/>
      <c r="K1569" s="19"/>
      <c r="L1569" s="19"/>
      <c r="M1569" s="19"/>
      <c r="N1569" s="19"/>
      <c r="O1569" s="19"/>
    </row>
    <row r="1570" spans="5:15" x14ac:dyDescent="0.25">
      <c r="E1570" s="17"/>
      <c r="F1570" s="14"/>
      <c r="I1570" s="19"/>
      <c r="J1570" s="19"/>
      <c r="K1570" s="19"/>
      <c r="L1570" s="19"/>
      <c r="M1570" s="19"/>
      <c r="N1570" s="19"/>
      <c r="O1570" s="19"/>
    </row>
    <row r="1571" spans="5:15" x14ac:dyDescent="0.25">
      <c r="E1571" s="17"/>
      <c r="F1571" s="14"/>
      <c r="I1571" s="19"/>
      <c r="J1571" s="19"/>
      <c r="K1571" s="19"/>
      <c r="L1571" s="19"/>
      <c r="M1571" s="19"/>
      <c r="N1571" s="19"/>
      <c r="O1571" s="19"/>
    </row>
    <row r="1572" spans="5:15" x14ac:dyDescent="0.25">
      <c r="E1572" s="17"/>
      <c r="F1572" s="14"/>
      <c r="I1572" s="19"/>
      <c r="J1572" s="19"/>
      <c r="K1572" s="19"/>
      <c r="L1572" s="19"/>
      <c r="M1572" s="19"/>
      <c r="N1572" s="19"/>
      <c r="O1572" s="19"/>
    </row>
    <row r="1573" spans="5:15" x14ac:dyDescent="0.25">
      <c r="E1573" s="17"/>
      <c r="F1573" s="14"/>
      <c r="I1573" s="19"/>
      <c r="J1573" s="19"/>
      <c r="K1573" s="19"/>
      <c r="L1573" s="19"/>
      <c r="M1573" s="19"/>
      <c r="N1573" s="19"/>
      <c r="O1573" s="19"/>
    </row>
    <row r="1574" spans="5:15" x14ac:dyDescent="0.25">
      <c r="E1574" s="17"/>
      <c r="F1574" s="14"/>
      <c r="I1574" s="19"/>
      <c r="J1574" s="19"/>
      <c r="K1574" s="19"/>
      <c r="L1574" s="19"/>
      <c r="M1574" s="19"/>
      <c r="N1574" s="19"/>
      <c r="O1574" s="19"/>
    </row>
    <row r="1575" spans="5:15" x14ac:dyDescent="0.25">
      <c r="E1575" s="17"/>
      <c r="F1575" s="14"/>
      <c r="I1575" s="19"/>
      <c r="J1575" s="19"/>
      <c r="K1575" s="19"/>
      <c r="L1575" s="19"/>
      <c r="M1575" s="19"/>
      <c r="N1575" s="19"/>
      <c r="O1575" s="19"/>
    </row>
    <row r="1576" spans="5:15" x14ac:dyDescent="0.25">
      <c r="E1576" s="17"/>
      <c r="F1576" s="14"/>
      <c r="I1576" s="19"/>
      <c r="J1576" s="19"/>
      <c r="K1576" s="19"/>
      <c r="L1576" s="19"/>
      <c r="M1576" s="19"/>
      <c r="N1576" s="19"/>
      <c r="O1576" s="19"/>
    </row>
    <row r="1577" spans="5:15" x14ac:dyDescent="0.25">
      <c r="E1577" s="17"/>
      <c r="F1577" s="14"/>
      <c r="I1577" s="19"/>
      <c r="J1577" s="19"/>
      <c r="K1577" s="19"/>
      <c r="L1577" s="19"/>
      <c r="M1577" s="19"/>
      <c r="N1577" s="19"/>
      <c r="O1577" s="19"/>
    </row>
    <row r="1578" spans="5:15" x14ac:dyDescent="0.25">
      <c r="E1578" s="17"/>
      <c r="F1578" s="14"/>
      <c r="I1578" s="19"/>
      <c r="J1578" s="19"/>
      <c r="K1578" s="19"/>
      <c r="L1578" s="19"/>
      <c r="M1578" s="19"/>
      <c r="N1578" s="19"/>
      <c r="O1578" s="19"/>
    </row>
    <row r="1579" spans="5:15" x14ac:dyDescent="0.25">
      <c r="E1579" s="17"/>
      <c r="F1579" s="14"/>
      <c r="I1579" s="19"/>
      <c r="J1579" s="19"/>
      <c r="K1579" s="19"/>
      <c r="L1579" s="19"/>
      <c r="M1579" s="19"/>
      <c r="N1579" s="19"/>
      <c r="O1579" s="19"/>
    </row>
    <row r="1580" spans="5:15" x14ac:dyDescent="0.25">
      <c r="E1580" s="17"/>
      <c r="F1580" s="14"/>
      <c r="I1580" s="19"/>
      <c r="J1580" s="19"/>
      <c r="K1580" s="19"/>
      <c r="L1580" s="19"/>
      <c r="M1580" s="19"/>
      <c r="N1580" s="19"/>
      <c r="O1580" s="19"/>
    </row>
    <row r="1581" spans="5:15" x14ac:dyDescent="0.25">
      <c r="E1581" s="17"/>
      <c r="F1581" s="14"/>
      <c r="I1581" s="19"/>
      <c r="J1581" s="19"/>
      <c r="K1581" s="19"/>
      <c r="L1581" s="19"/>
      <c r="M1581" s="19"/>
      <c r="N1581" s="19"/>
      <c r="O1581" s="19"/>
    </row>
    <row r="1582" spans="5:15" x14ac:dyDescent="0.25">
      <c r="E1582" s="17"/>
      <c r="F1582" s="14"/>
      <c r="I1582" s="19"/>
      <c r="J1582" s="19"/>
      <c r="K1582" s="19"/>
      <c r="L1582" s="19"/>
      <c r="M1582" s="19"/>
      <c r="N1582" s="19"/>
      <c r="O1582" s="19"/>
    </row>
    <row r="1583" spans="5:15" x14ac:dyDescent="0.25">
      <c r="E1583" s="17"/>
      <c r="F1583" s="14"/>
      <c r="I1583" s="19"/>
      <c r="J1583" s="19"/>
      <c r="K1583" s="19"/>
      <c r="L1583" s="19"/>
      <c r="M1583" s="19"/>
      <c r="N1583" s="19"/>
      <c r="O1583" s="19"/>
    </row>
    <row r="1584" spans="5:15" x14ac:dyDescent="0.25">
      <c r="E1584" s="17"/>
      <c r="F1584" s="14"/>
      <c r="I1584" s="19"/>
      <c r="J1584" s="19"/>
      <c r="K1584" s="19"/>
      <c r="L1584" s="19"/>
      <c r="M1584" s="19"/>
      <c r="N1584" s="19"/>
      <c r="O1584" s="19"/>
    </row>
    <row r="1585" spans="5:15" x14ac:dyDescent="0.25">
      <c r="E1585" s="17"/>
      <c r="F1585" s="14"/>
      <c r="I1585" s="19"/>
      <c r="J1585" s="19"/>
      <c r="K1585" s="19"/>
      <c r="L1585" s="19"/>
      <c r="M1585" s="19"/>
      <c r="N1585" s="19"/>
      <c r="O1585" s="19"/>
    </row>
    <row r="1586" spans="5:15" x14ac:dyDescent="0.25">
      <c r="E1586" s="17"/>
      <c r="F1586" s="14"/>
      <c r="I1586" s="19"/>
      <c r="J1586" s="19"/>
      <c r="K1586" s="19"/>
      <c r="L1586" s="19"/>
      <c r="M1586" s="19"/>
      <c r="N1586" s="19"/>
      <c r="O1586" s="19"/>
    </row>
    <row r="1587" spans="5:15" x14ac:dyDescent="0.25">
      <c r="E1587" s="17"/>
      <c r="F1587" s="14"/>
      <c r="I1587" s="19"/>
      <c r="J1587" s="19"/>
      <c r="K1587" s="19"/>
      <c r="L1587" s="19"/>
      <c r="M1587" s="19"/>
      <c r="N1587" s="19"/>
      <c r="O1587" s="19"/>
    </row>
    <row r="1588" spans="5:15" x14ac:dyDescent="0.25">
      <c r="E1588" s="17"/>
      <c r="F1588" s="14"/>
      <c r="I1588" s="19"/>
      <c r="J1588" s="19"/>
      <c r="K1588" s="19"/>
      <c r="L1588" s="19"/>
      <c r="M1588" s="19"/>
      <c r="N1588" s="19"/>
      <c r="O1588" s="19"/>
    </row>
    <row r="1589" spans="5:15" x14ac:dyDescent="0.25">
      <c r="E1589" s="17"/>
      <c r="F1589" s="14"/>
      <c r="I1589" s="19"/>
      <c r="J1589" s="19"/>
      <c r="K1589" s="19"/>
      <c r="L1589" s="19"/>
      <c r="M1589" s="19"/>
      <c r="N1589" s="19"/>
      <c r="O1589" s="19"/>
    </row>
    <row r="1590" spans="5:15" x14ac:dyDescent="0.25">
      <c r="E1590" s="17"/>
      <c r="F1590" s="14"/>
      <c r="I1590" s="19"/>
      <c r="J1590" s="19"/>
      <c r="K1590" s="19"/>
      <c r="L1590" s="19"/>
      <c r="M1590" s="19"/>
      <c r="N1590" s="19"/>
      <c r="O1590" s="19"/>
    </row>
    <row r="1591" spans="5:15" x14ac:dyDescent="0.25">
      <c r="E1591" s="17"/>
      <c r="F1591" s="14"/>
      <c r="I1591" s="19"/>
      <c r="J1591" s="19"/>
      <c r="K1591" s="19"/>
      <c r="L1591" s="19"/>
      <c r="M1591" s="19"/>
      <c r="N1591" s="19"/>
      <c r="O1591" s="19"/>
    </row>
    <row r="1592" spans="5:15" x14ac:dyDescent="0.25">
      <c r="E1592" s="17"/>
      <c r="F1592" s="14"/>
      <c r="I1592" s="19"/>
      <c r="J1592" s="19"/>
      <c r="K1592" s="19"/>
      <c r="L1592" s="19"/>
      <c r="M1592" s="19"/>
      <c r="N1592" s="19"/>
      <c r="O1592" s="19"/>
    </row>
    <row r="1593" spans="5:15" x14ac:dyDescent="0.25">
      <c r="E1593" s="17"/>
      <c r="F1593" s="14"/>
      <c r="I1593" s="19"/>
      <c r="J1593" s="19"/>
      <c r="K1593" s="19"/>
      <c r="L1593" s="19"/>
      <c r="M1593" s="19"/>
      <c r="N1593" s="19"/>
      <c r="O1593" s="19"/>
    </row>
    <row r="1594" spans="5:15" x14ac:dyDescent="0.25">
      <c r="E1594" s="17"/>
      <c r="F1594" s="14"/>
      <c r="I1594" s="19"/>
      <c r="J1594" s="19"/>
      <c r="K1594" s="19"/>
      <c r="L1594" s="19"/>
      <c r="M1594" s="19"/>
      <c r="N1594" s="19"/>
      <c r="O1594" s="19"/>
    </row>
    <row r="1595" spans="5:15" x14ac:dyDescent="0.25">
      <c r="E1595" s="17"/>
      <c r="F1595" s="14"/>
      <c r="I1595" s="19"/>
      <c r="J1595" s="19"/>
      <c r="K1595" s="19"/>
      <c r="L1595" s="19"/>
      <c r="M1595" s="19"/>
      <c r="N1595" s="19"/>
      <c r="O1595" s="19"/>
    </row>
    <row r="1596" spans="5:15" x14ac:dyDescent="0.25">
      <c r="E1596" s="17"/>
      <c r="F1596" s="14"/>
      <c r="I1596" s="19"/>
      <c r="J1596" s="19"/>
      <c r="K1596" s="19"/>
      <c r="L1596" s="19"/>
      <c r="M1596" s="19"/>
      <c r="N1596" s="19"/>
      <c r="O1596" s="19"/>
    </row>
    <row r="1597" spans="5:15" x14ac:dyDescent="0.25">
      <c r="E1597" s="17"/>
      <c r="F1597" s="14"/>
      <c r="I1597" s="19"/>
      <c r="J1597" s="19"/>
      <c r="K1597" s="19"/>
      <c r="L1597" s="19"/>
      <c r="M1597" s="19"/>
      <c r="N1597" s="19"/>
      <c r="O1597" s="19"/>
    </row>
    <row r="1598" spans="5:15" x14ac:dyDescent="0.25">
      <c r="E1598" s="17"/>
      <c r="F1598" s="14"/>
      <c r="I1598" s="19"/>
      <c r="J1598" s="19"/>
      <c r="K1598" s="19"/>
      <c r="L1598" s="19"/>
      <c r="M1598" s="19"/>
      <c r="N1598" s="19"/>
      <c r="O1598" s="19"/>
    </row>
    <row r="1599" spans="5:15" x14ac:dyDescent="0.25">
      <c r="E1599" s="17"/>
      <c r="F1599" s="14"/>
      <c r="I1599" s="19"/>
      <c r="J1599" s="19"/>
      <c r="K1599" s="19"/>
      <c r="L1599" s="19"/>
      <c r="M1599" s="19"/>
      <c r="N1599" s="19"/>
      <c r="O1599" s="19"/>
    </row>
    <row r="1600" spans="5:15" x14ac:dyDescent="0.25">
      <c r="E1600" s="17"/>
      <c r="F1600" s="14"/>
      <c r="I1600" s="19"/>
      <c r="J1600" s="19"/>
      <c r="K1600" s="19"/>
      <c r="L1600" s="19"/>
      <c r="M1600" s="19"/>
      <c r="N1600" s="19"/>
      <c r="O1600" s="19"/>
    </row>
    <row r="1601" spans="5:15" x14ac:dyDescent="0.25">
      <c r="E1601" s="17"/>
      <c r="F1601" s="14"/>
      <c r="I1601" s="19"/>
      <c r="J1601" s="19"/>
      <c r="K1601" s="19"/>
      <c r="L1601" s="19"/>
      <c r="M1601" s="19"/>
      <c r="N1601" s="19"/>
      <c r="O1601" s="19"/>
    </row>
    <row r="1602" spans="5:15" x14ac:dyDescent="0.25">
      <c r="E1602" s="17"/>
      <c r="F1602" s="14"/>
      <c r="I1602" s="19"/>
      <c r="J1602" s="19"/>
      <c r="K1602" s="19"/>
      <c r="L1602" s="19"/>
      <c r="M1602" s="19"/>
      <c r="N1602" s="19"/>
      <c r="O1602" s="19"/>
    </row>
    <row r="1603" spans="5:15" x14ac:dyDescent="0.25">
      <c r="E1603" s="17"/>
      <c r="F1603" s="14"/>
      <c r="I1603" s="19"/>
      <c r="J1603" s="19"/>
      <c r="K1603" s="19"/>
      <c r="L1603" s="19"/>
      <c r="M1603" s="19"/>
      <c r="N1603" s="19"/>
      <c r="O1603" s="19"/>
    </row>
    <row r="1604" spans="5:15" x14ac:dyDescent="0.25">
      <c r="E1604" s="17"/>
      <c r="F1604" s="14"/>
      <c r="I1604" s="19"/>
      <c r="J1604" s="19"/>
      <c r="K1604" s="19"/>
      <c r="L1604" s="19"/>
      <c r="M1604" s="19"/>
      <c r="N1604" s="19"/>
      <c r="O1604" s="19"/>
    </row>
    <row r="1605" spans="5:15" x14ac:dyDescent="0.25">
      <c r="E1605" s="17"/>
      <c r="F1605" s="14"/>
      <c r="I1605" s="19"/>
      <c r="J1605" s="19"/>
      <c r="K1605" s="19"/>
      <c r="L1605" s="19"/>
      <c r="M1605" s="19"/>
      <c r="N1605" s="19"/>
      <c r="O1605" s="19"/>
    </row>
    <row r="1606" spans="5:15" x14ac:dyDescent="0.25">
      <c r="E1606" s="17"/>
      <c r="F1606" s="14"/>
      <c r="I1606" s="19"/>
      <c r="J1606" s="19"/>
      <c r="K1606" s="19"/>
      <c r="L1606" s="19"/>
      <c r="M1606" s="19"/>
      <c r="N1606" s="19"/>
      <c r="O1606" s="19"/>
    </row>
    <row r="1607" spans="5:15" x14ac:dyDescent="0.25">
      <c r="E1607" s="17"/>
      <c r="F1607" s="14"/>
      <c r="I1607" s="19"/>
      <c r="J1607" s="19"/>
      <c r="K1607" s="19"/>
      <c r="L1607" s="19"/>
      <c r="M1607" s="19"/>
      <c r="N1607" s="19"/>
      <c r="O1607" s="19"/>
    </row>
    <row r="1608" spans="5:15" x14ac:dyDescent="0.25">
      <c r="E1608" s="17"/>
      <c r="F1608" s="14"/>
      <c r="I1608" s="19"/>
      <c r="J1608" s="19"/>
      <c r="K1608" s="19"/>
      <c r="L1608" s="19"/>
      <c r="M1608" s="19"/>
      <c r="N1608" s="19"/>
      <c r="O1608" s="19"/>
    </row>
    <row r="1609" spans="5:15" x14ac:dyDescent="0.25">
      <c r="E1609" s="17"/>
      <c r="F1609" s="14"/>
      <c r="I1609" s="19"/>
      <c r="J1609" s="19"/>
      <c r="K1609" s="19"/>
      <c r="L1609" s="19"/>
      <c r="M1609" s="19"/>
      <c r="N1609" s="19"/>
      <c r="O1609" s="19"/>
    </row>
    <row r="1610" spans="5:15" x14ac:dyDescent="0.25">
      <c r="E1610" s="17"/>
      <c r="F1610" s="14"/>
      <c r="I1610" s="19"/>
      <c r="J1610" s="19"/>
      <c r="K1610" s="19"/>
      <c r="L1610" s="19"/>
      <c r="M1610" s="19"/>
      <c r="N1610" s="19"/>
      <c r="O1610" s="19"/>
    </row>
    <row r="1611" spans="5:15" x14ac:dyDescent="0.25">
      <c r="E1611" s="17"/>
      <c r="F1611" s="14"/>
      <c r="I1611" s="19"/>
      <c r="J1611" s="19"/>
      <c r="K1611" s="19"/>
      <c r="L1611" s="19"/>
      <c r="M1611" s="19"/>
      <c r="N1611" s="19"/>
      <c r="O1611" s="19"/>
    </row>
    <row r="1612" spans="5:15" x14ac:dyDescent="0.25">
      <c r="E1612" s="17"/>
      <c r="F1612" s="14"/>
      <c r="I1612" s="19"/>
      <c r="J1612" s="19"/>
      <c r="K1612" s="19"/>
      <c r="L1612" s="19"/>
      <c r="M1612" s="19"/>
      <c r="N1612" s="19"/>
      <c r="O1612" s="19"/>
    </row>
    <row r="1613" spans="5:15" x14ac:dyDescent="0.25">
      <c r="E1613" s="17"/>
      <c r="F1613" s="14"/>
      <c r="I1613" s="19"/>
      <c r="J1613" s="19"/>
      <c r="K1613" s="19"/>
      <c r="L1613" s="19"/>
      <c r="M1613" s="19"/>
      <c r="N1613" s="19"/>
      <c r="O1613" s="19"/>
    </row>
    <row r="1614" spans="5:15" x14ac:dyDescent="0.25">
      <c r="E1614" s="17"/>
      <c r="F1614" s="14"/>
      <c r="I1614" s="19"/>
      <c r="J1614" s="19"/>
      <c r="K1614" s="19"/>
      <c r="L1614" s="19"/>
      <c r="M1614" s="19"/>
      <c r="N1614" s="19"/>
      <c r="O1614" s="19"/>
    </row>
    <row r="1615" spans="5:15" x14ac:dyDescent="0.25">
      <c r="E1615" s="17"/>
      <c r="F1615" s="14"/>
      <c r="I1615" s="19"/>
      <c r="J1615" s="19"/>
      <c r="K1615" s="19"/>
      <c r="L1615" s="19"/>
      <c r="M1615" s="19"/>
      <c r="N1615" s="19"/>
      <c r="O1615" s="19"/>
    </row>
    <row r="1616" spans="5:15" x14ac:dyDescent="0.25">
      <c r="E1616" s="17"/>
      <c r="F1616" s="14"/>
      <c r="I1616" s="19"/>
      <c r="J1616" s="19"/>
      <c r="K1616" s="19"/>
      <c r="L1616" s="19"/>
      <c r="M1616" s="19"/>
      <c r="N1616" s="19"/>
      <c r="O1616" s="19"/>
    </row>
    <row r="1617" spans="5:15" x14ac:dyDescent="0.25">
      <c r="E1617" s="17"/>
      <c r="F1617" s="14"/>
      <c r="I1617" s="19"/>
      <c r="J1617" s="19"/>
      <c r="K1617" s="19"/>
      <c r="L1617" s="19"/>
      <c r="M1617" s="19"/>
      <c r="N1617" s="19"/>
      <c r="O1617" s="19"/>
    </row>
    <row r="1618" spans="5:15" x14ac:dyDescent="0.25">
      <c r="E1618" s="17"/>
      <c r="F1618" s="14"/>
      <c r="I1618" s="19"/>
      <c r="J1618" s="19"/>
      <c r="K1618" s="19"/>
      <c r="L1618" s="19"/>
      <c r="M1618" s="19"/>
      <c r="N1618" s="19"/>
      <c r="O1618" s="19"/>
    </row>
    <row r="1619" spans="5:15" x14ac:dyDescent="0.25">
      <c r="E1619" s="17"/>
      <c r="F1619" s="14"/>
      <c r="I1619" s="19"/>
      <c r="J1619" s="19"/>
      <c r="K1619" s="19"/>
      <c r="L1619" s="19"/>
      <c r="M1619" s="19"/>
      <c r="N1619" s="19"/>
      <c r="O1619" s="19"/>
    </row>
    <row r="1620" spans="5:15" x14ac:dyDescent="0.25">
      <c r="E1620" s="17"/>
      <c r="F1620" s="14"/>
      <c r="I1620" s="19"/>
      <c r="J1620" s="19"/>
      <c r="K1620" s="19"/>
      <c r="L1620" s="19"/>
      <c r="M1620" s="19"/>
      <c r="N1620" s="19"/>
      <c r="O1620" s="19"/>
    </row>
    <row r="1621" spans="5:15" x14ac:dyDescent="0.25">
      <c r="E1621" s="17"/>
      <c r="F1621" s="14"/>
      <c r="I1621" s="19"/>
      <c r="J1621" s="19"/>
      <c r="K1621" s="19"/>
      <c r="L1621" s="19"/>
      <c r="M1621" s="19"/>
      <c r="N1621" s="19"/>
      <c r="O1621" s="19"/>
    </row>
    <row r="1622" spans="5:15" x14ac:dyDescent="0.25">
      <c r="E1622" s="17"/>
      <c r="F1622" s="14"/>
      <c r="I1622" s="19"/>
      <c r="J1622" s="19"/>
      <c r="K1622" s="19"/>
      <c r="L1622" s="19"/>
      <c r="M1622" s="19"/>
      <c r="N1622" s="19"/>
      <c r="O1622" s="19"/>
    </row>
    <row r="1623" spans="5:15" x14ac:dyDescent="0.25">
      <c r="E1623" s="17"/>
      <c r="F1623" s="14"/>
      <c r="I1623" s="19"/>
      <c r="J1623" s="19"/>
      <c r="K1623" s="19"/>
      <c r="L1623" s="19"/>
      <c r="M1623" s="19"/>
      <c r="N1623" s="19"/>
      <c r="O1623" s="19"/>
    </row>
    <row r="1624" spans="5:15" x14ac:dyDescent="0.25">
      <c r="E1624" s="17"/>
      <c r="F1624" s="14"/>
      <c r="I1624" s="19"/>
      <c r="J1624" s="19"/>
      <c r="K1624" s="19"/>
      <c r="L1624" s="19"/>
      <c r="M1624" s="19"/>
      <c r="N1624" s="19"/>
      <c r="O1624" s="19"/>
    </row>
    <row r="1625" spans="5:15" x14ac:dyDescent="0.25">
      <c r="E1625" s="17"/>
      <c r="F1625" s="14"/>
      <c r="I1625" s="19"/>
      <c r="J1625" s="19"/>
      <c r="K1625" s="19"/>
      <c r="L1625" s="19"/>
      <c r="M1625" s="19"/>
      <c r="N1625" s="19"/>
      <c r="O1625" s="19"/>
    </row>
    <row r="1626" spans="5:15" x14ac:dyDescent="0.25">
      <c r="E1626" s="17"/>
      <c r="F1626" s="14"/>
      <c r="I1626" s="19"/>
      <c r="J1626" s="19"/>
      <c r="K1626" s="19"/>
      <c r="L1626" s="19"/>
      <c r="M1626" s="19"/>
      <c r="N1626" s="19"/>
      <c r="O1626" s="19"/>
    </row>
    <row r="1627" spans="5:15" x14ac:dyDescent="0.25">
      <c r="E1627" s="17"/>
      <c r="F1627" s="14"/>
      <c r="I1627" s="19"/>
      <c r="J1627" s="19"/>
      <c r="K1627" s="19"/>
      <c r="L1627" s="19"/>
      <c r="M1627" s="19"/>
      <c r="N1627" s="19"/>
      <c r="O1627" s="19"/>
    </row>
    <row r="1628" spans="5:15" x14ac:dyDescent="0.25">
      <c r="E1628" s="17"/>
      <c r="F1628" s="14"/>
      <c r="I1628" s="19"/>
      <c r="J1628" s="19"/>
      <c r="K1628" s="19"/>
      <c r="L1628" s="19"/>
      <c r="M1628" s="19"/>
      <c r="N1628" s="19"/>
      <c r="O1628" s="19"/>
    </row>
    <row r="1629" spans="5:15" x14ac:dyDescent="0.25">
      <c r="E1629" s="17"/>
      <c r="F1629" s="14"/>
      <c r="I1629" s="19"/>
      <c r="J1629" s="19"/>
      <c r="K1629" s="19"/>
      <c r="L1629" s="19"/>
      <c r="M1629" s="19"/>
      <c r="N1629" s="19"/>
      <c r="O1629" s="19"/>
    </row>
    <row r="1630" spans="5:15" x14ac:dyDescent="0.25">
      <c r="E1630" s="17"/>
      <c r="F1630" s="14"/>
      <c r="I1630" s="19"/>
      <c r="J1630" s="19"/>
      <c r="K1630" s="19"/>
      <c r="L1630" s="19"/>
      <c r="M1630" s="19"/>
      <c r="N1630" s="19"/>
      <c r="O1630" s="19"/>
    </row>
    <row r="1631" spans="5:15" x14ac:dyDescent="0.25">
      <c r="E1631" s="17"/>
      <c r="F1631" s="14"/>
      <c r="I1631" s="19"/>
      <c r="J1631" s="19"/>
      <c r="K1631" s="19"/>
      <c r="L1631" s="19"/>
      <c r="M1631" s="19"/>
      <c r="N1631" s="19"/>
      <c r="O1631" s="19"/>
    </row>
    <row r="1632" spans="5:15" x14ac:dyDescent="0.25">
      <c r="E1632" s="17"/>
      <c r="F1632" s="14"/>
      <c r="I1632" s="19"/>
      <c r="J1632" s="19"/>
      <c r="K1632" s="19"/>
      <c r="L1632" s="19"/>
      <c r="M1632" s="19"/>
      <c r="N1632" s="19"/>
      <c r="O1632" s="19"/>
    </row>
    <row r="1633" spans="5:15" x14ac:dyDescent="0.25">
      <c r="E1633" s="17"/>
      <c r="F1633" s="14"/>
      <c r="I1633" s="19"/>
      <c r="J1633" s="19"/>
      <c r="K1633" s="19"/>
      <c r="L1633" s="19"/>
      <c r="M1633" s="19"/>
      <c r="N1633" s="19"/>
      <c r="O1633" s="19"/>
    </row>
    <row r="1634" spans="5:15" x14ac:dyDescent="0.25">
      <c r="E1634" s="17"/>
      <c r="F1634" s="14"/>
      <c r="I1634" s="19"/>
      <c r="J1634" s="19"/>
      <c r="K1634" s="19"/>
      <c r="L1634" s="19"/>
      <c r="M1634" s="19"/>
      <c r="N1634" s="19"/>
      <c r="O1634" s="19"/>
    </row>
    <row r="1635" spans="5:15" x14ac:dyDescent="0.25">
      <c r="E1635" s="17"/>
      <c r="F1635" s="14"/>
      <c r="I1635" s="19"/>
      <c r="J1635" s="19"/>
      <c r="K1635" s="19"/>
      <c r="L1635" s="19"/>
      <c r="M1635" s="19"/>
      <c r="N1635" s="19"/>
      <c r="O1635" s="19"/>
    </row>
    <row r="1636" spans="5:15" x14ac:dyDescent="0.25">
      <c r="E1636" s="17"/>
      <c r="F1636" s="14"/>
      <c r="I1636" s="19"/>
      <c r="J1636" s="19"/>
      <c r="K1636" s="19"/>
      <c r="L1636" s="19"/>
      <c r="M1636" s="19"/>
      <c r="N1636" s="19"/>
      <c r="O1636" s="19"/>
    </row>
    <row r="1637" spans="5:15" x14ac:dyDescent="0.25">
      <c r="E1637" s="17"/>
      <c r="F1637" s="14"/>
      <c r="I1637" s="19"/>
      <c r="J1637" s="19"/>
      <c r="K1637" s="19"/>
      <c r="L1637" s="19"/>
      <c r="M1637" s="19"/>
      <c r="N1637" s="19"/>
      <c r="O1637" s="19"/>
    </row>
    <row r="1638" spans="5:15" x14ac:dyDescent="0.25">
      <c r="E1638" s="17"/>
      <c r="F1638" s="14"/>
      <c r="I1638" s="19"/>
      <c r="J1638" s="19"/>
      <c r="K1638" s="19"/>
      <c r="L1638" s="19"/>
      <c r="M1638" s="19"/>
      <c r="N1638" s="19"/>
      <c r="O1638" s="19"/>
    </row>
    <row r="1639" spans="5:15" x14ac:dyDescent="0.25">
      <c r="E1639" s="17"/>
      <c r="F1639" s="14"/>
      <c r="I1639" s="19"/>
      <c r="J1639" s="19"/>
      <c r="K1639" s="19"/>
      <c r="L1639" s="19"/>
      <c r="M1639" s="19"/>
      <c r="N1639" s="19"/>
      <c r="O1639" s="19"/>
    </row>
    <row r="1640" spans="5:15" x14ac:dyDescent="0.25">
      <c r="E1640" s="17"/>
      <c r="F1640" s="14"/>
      <c r="I1640" s="19"/>
      <c r="J1640" s="19"/>
      <c r="K1640" s="19"/>
      <c r="L1640" s="19"/>
      <c r="M1640" s="19"/>
      <c r="N1640" s="19"/>
      <c r="O1640" s="19"/>
    </row>
    <row r="1641" spans="5:15" x14ac:dyDescent="0.25">
      <c r="E1641" s="17"/>
      <c r="F1641" s="14"/>
      <c r="I1641" s="19"/>
      <c r="J1641" s="19"/>
      <c r="K1641" s="19"/>
      <c r="L1641" s="19"/>
      <c r="M1641" s="19"/>
      <c r="N1641" s="19"/>
      <c r="O1641" s="19"/>
    </row>
    <row r="1642" spans="5:15" x14ac:dyDescent="0.25">
      <c r="E1642" s="17"/>
      <c r="F1642" s="14"/>
      <c r="I1642" s="19"/>
      <c r="J1642" s="19"/>
      <c r="K1642" s="19"/>
      <c r="L1642" s="19"/>
      <c r="M1642" s="19"/>
      <c r="N1642" s="19"/>
      <c r="O1642" s="19"/>
    </row>
    <row r="1643" spans="5:15" x14ac:dyDescent="0.25">
      <c r="E1643" s="17"/>
      <c r="F1643" s="14"/>
      <c r="I1643" s="19"/>
      <c r="J1643" s="19"/>
      <c r="K1643" s="19"/>
      <c r="L1643" s="19"/>
      <c r="M1643" s="19"/>
      <c r="N1643" s="19"/>
      <c r="O1643" s="19"/>
    </row>
    <row r="1644" spans="5:15" x14ac:dyDescent="0.25">
      <c r="E1644" s="17"/>
      <c r="F1644" s="14"/>
      <c r="I1644" s="19"/>
      <c r="J1644" s="19"/>
      <c r="K1644" s="19"/>
      <c r="L1644" s="19"/>
      <c r="M1644" s="19"/>
      <c r="N1644" s="19"/>
      <c r="O1644" s="19"/>
    </row>
    <row r="1645" spans="5:15" x14ac:dyDescent="0.25">
      <c r="E1645" s="17"/>
      <c r="F1645" s="14"/>
      <c r="I1645" s="19"/>
      <c r="J1645" s="19"/>
      <c r="K1645" s="19"/>
      <c r="L1645" s="19"/>
      <c r="M1645" s="19"/>
      <c r="N1645" s="19"/>
      <c r="O1645" s="19"/>
    </row>
    <row r="1646" spans="5:15" x14ac:dyDescent="0.25">
      <c r="E1646" s="17"/>
      <c r="F1646" s="14"/>
      <c r="I1646" s="19"/>
      <c r="J1646" s="19"/>
      <c r="K1646" s="19"/>
      <c r="L1646" s="19"/>
      <c r="M1646" s="19"/>
      <c r="N1646" s="19"/>
      <c r="O1646" s="19"/>
    </row>
    <row r="1647" spans="5:15" x14ac:dyDescent="0.25">
      <c r="E1647" s="17"/>
      <c r="F1647" s="14"/>
      <c r="I1647" s="19"/>
      <c r="J1647" s="19"/>
      <c r="K1647" s="19"/>
      <c r="L1647" s="19"/>
      <c r="M1647" s="19"/>
      <c r="N1647" s="19"/>
      <c r="O1647" s="19"/>
    </row>
    <row r="1648" spans="5:15" x14ac:dyDescent="0.25">
      <c r="E1648" s="17"/>
      <c r="F1648" s="14"/>
      <c r="I1648" s="19"/>
      <c r="J1648" s="19"/>
      <c r="K1648" s="19"/>
      <c r="L1648" s="19"/>
      <c r="M1648" s="19"/>
      <c r="N1648" s="19"/>
      <c r="O1648" s="19"/>
    </row>
    <row r="1649" spans="5:15" x14ac:dyDescent="0.25">
      <c r="E1649" s="17"/>
      <c r="F1649" s="14"/>
      <c r="I1649" s="19"/>
      <c r="J1649" s="19"/>
      <c r="K1649" s="19"/>
      <c r="L1649" s="19"/>
      <c r="M1649" s="19"/>
      <c r="N1649" s="19"/>
      <c r="O1649" s="19"/>
    </row>
    <row r="1650" spans="5:15" x14ac:dyDescent="0.25">
      <c r="E1650" s="17"/>
      <c r="F1650" s="14"/>
      <c r="I1650" s="19"/>
      <c r="J1650" s="19"/>
      <c r="K1650" s="19"/>
      <c r="L1650" s="19"/>
      <c r="M1650" s="19"/>
      <c r="N1650" s="19"/>
      <c r="O1650" s="19"/>
    </row>
    <row r="1651" spans="5:15" x14ac:dyDescent="0.25">
      <c r="E1651" s="17"/>
      <c r="F1651" s="14"/>
      <c r="I1651" s="19"/>
      <c r="J1651" s="19"/>
      <c r="K1651" s="19"/>
      <c r="L1651" s="19"/>
      <c r="M1651" s="19"/>
      <c r="N1651" s="19"/>
      <c r="O1651" s="19"/>
    </row>
    <row r="1652" spans="5:15" x14ac:dyDescent="0.25">
      <c r="E1652" s="17"/>
      <c r="F1652" s="14"/>
      <c r="I1652" s="19"/>
      <c r="J1652" s="19"/>
      <c r="K1652" s="19"/>
      <c r="L1652" s="19"/>
      <c r="M1652" s="19"/>
      <c r="N1652" s="19"/>
      <c r="O1652" s="19"/>
    </row>
    <row r="1653" spans="5:15" x14ac:dyDescent="0.25">
      <c r="E1653" s="17"/>
      <c r="F1653" s="14"/>
      <c r="I1653" s="19"/>
      <c r="J1653" s="19"/>
      <c r="K1653" s="19"/>
      <c r="L1653" s="19"/>
      <c r="M1653" s="19"/>
      <c r="N1653" s="19"/>
      <c r="O1653" s="19"/>
    </row>
    <row r="1654" spans="5:15" x14ac:dyDescent="0.25">
      <c r="E1654" s="17"/>
      <c r="F1654" s="14"/>
      <c r="I1654" s="19"/>
      <c r="J1654" s="19"/>
      <c r="K1654" s="19"/>
      <c r="L1654" s="19"/>
      <c r="M1654" s="19"/>
      <c r="N1654" s="19"/>
      <c r="O1654" s="19"/>
    </row>
    <row r="1655" spans="5:15" x14ac:dyDescent="0.25">
      <c r="E1655" s="17"/>
      <c r="F1655" s="14"/>
      <c r="I1655" s="19"/>
      <c r="J1655" s="19"/>
      <c r="K1655" s="19"/>
      <c r="L1655" s="19"/>
      <c r="M1655" s="19"/>
      <c r="N1655" s="19"/>
      <c r="O1655" s="19"/>
    </row>
    <row r="1656" spans="5:15" x14ac:dyDescent="0.25">
      <c r="E1656" s="17"/>
      <c r="F1656" s="14"/>
      <c r="I1656" s="19"/>
      <c r="J1656" s="19"/>
      <c r="K1656" s="19"/>
      <c r="L1656" s="19"/>
      <c r="M1656" s="19"/>
      <c r="N1656" s="19"/>
      <c r="O1656" s="19"/>
    </row>
    <row r="1657" spans="5:15" x14ac:dyDescent="0.25">
      <c r="E1657" s="17"/>
      <c r="F1657" s="14"/>
      <c r="I1657" s="19"/>
      <c r="J1657" s="19"/>
      <c r="K1657" s="19"/>
      <c r="L1657" s="19"/>
      <c r="M1657" s="19"/>
      <c r="N1657" s="19"/>
      <c r="O1657" s="19"/>
    </row>
    <row r="1658" spans="5:15" x14ac:dyDescent="0.25">
      <c r="E1658" s="17"/>
      <c r="F1658" s="14"/>
      <c r="I1658" s="19"/>
      <c r="J1658" s="19"/>
      <c r="K1658" s="19"/>
      <c r="L1658" s="19"/>
      <c r="M1658" s="19"/>
      <c r="N1658" s="19"/>
      <c r="O1658" s="19"/>
    </row>
    <row r="1659" spans="5:15" x14ac:dyDescent="0.25">
      <c r="E1659" s="17"/>
      <c r="F1659" s="14"/>
      <c r="I1659" s="19"/>
      <c r="J1659" s="19"/>
      <c r="K1659" s="19"/>
      <c r="L1659" s="19"/>
      <c r="M1659" s="19"/>
      <c r="N1659" s="19"/>
      <c r="O1659" s="19"/>
    </row>
    <row r="1660" spans="5:15" x14ac:dyDescent="0.25">
      <c r="E1660" s="17"/>
      <c r="F1660" s="14"/>
      <c r="I1660" s="19"/>
      <c r="J1660" s="19"/>
      <c r="K1660" s="19"/>
      <c r="L1660" s="19"/>
      <c r="M1660" s="19"/>
      <c r="N1660" s="19"/>
      <c r="O1660" s="19"/>
    </row>
    <row r="1661" spans="5:15" x14ac:dyDescent="0.25">
      <c r="E1661" s="17"/>
      <c r="F1661" s="14"/>
      <c r="I1661" s="19"/>
      <c r="J1661" s="19"/>
      <c r="K1661" s="19"/>
      <c r="L1661" s="19"/>
      <c r="M1661" s="19"/>
      <c r="N1661" s="19"/>
      <c r="O1661" s="19"/>
    </row>
    <row r="1662" spans="5:15" x14ac:dyDescent="0.25">
      <c r="E1662" s="17"/>
      <c r="F1662" s="14"/>
      <c r="I1662" s="19"/>
      <c r="J1662" s="19"/>
      <c r="K1662" s="19"/>
      <c r="L1662" s="19"/>
      <c r="M1662" s="19"/>
      <c r="N1662" s="19"/>
      <c r="O1662" s="19"/>
    </row>
    <row r="1663" spans="5:15" x14ac:dyDescent="0.25">
      <c r="E1663" s="17"/>
      <c r="F1663" s="14"/>
      <c r="I1663" s="19"/>
      <c r="J1663" s="19"/>
      <c r="K1663" s="19"/>
      <c r="L1663" s="19"/>
      <c r="M1663" s="19"/>
      <c r="N1663" s="19"/>
      <c r="O1663" s="19"/>
    </row>
    <row r="1664" spans="5:15" x14ac:dyDescent="0.25">
      <c r="E1664" s="17"/>
      <c r="F1664" s="14"/>
      <c r="I1664" s="19"/>
      <c r="J1664" s="19"/>
      <c r="K1664" s="19"/>
      <c r="L1664" s="19"/>
      <c r="M1664" s="19"/>
      <c r="N1664" s="19"/>
      <c r="O1664" s="19"/>
    </row>
    <row r="1665" spans="5:15" x14ac:dyDescent="0.25">
      <c r="E1665" s="17"/>
      <c r="F1665" s="14"/>
      <c r="I1665" s="19"/>
      <c r="J1665" s="19"/>
      <c r="K1665" s="19"/>
      <c r="L1665" s="19"/>
      <c r="M1665" s="19"/>
      <c r="N1665" s="19"/>
      <c r="O1665" s="19"/>
    </row>
    <row r="1666" spans="5:15" x14ac:dyDescent="0.25">
      <c r="E1666" s="17"/>
      <c r="F1666" s="14"/>
      <c r="I1666" s="19"/>
      <c r="J1666" s="19"/>
      <c r="K1666" s="19"/>
      <c r="L1666" s="19"/>
      <c r="M1666" s="19"/>
      <c r="N1666" s="19"/>
      <c r="O1666" s="19"/>
    </row>
    <row r="1667" spans="5:15" x14ac:dyDescent="0.25">
      <c r="E1667" s="17"/>
      <c r="F1667" s="14"/>
      <c r="I1667" s="19"/>
      <c r="J1667" s="19"/>
      <c r="K1667" s="19"/>
      <c r="L1667" s="19"/>
      <c r="M1667" s="19"/>
      <c r="N1667" s="19"/>
      <c r="O1667" s="19"/>
    </row>
    <row r="1668" spans="5:15" x14ac:dyDescent="0.25">
      <c r="E1668" s="17"/>
      <c r="F1668" s="14"/>
      <c r="I1668" s="19"/>
      <c r="J1668" s="19"/>
      <c r="K1668" s="19"/>
      <c r="L1668" s="19"/>
      <c r="M1668" s="19"/>
      <c r="N1668" s="19"/>
      <c r="O1668" s="19"/>
    </row>
    <row r="1669" spans="5:15" x14ac:dyDescent="0.25">
      <c r="E1669" s="17"/>
      <c r="F1669" s="14"/>
      <c r="I1669" s="19"/>
      <c r="J1669" s="19"/>
      <c r="K1669" s="19"/>
      <c r="L1669" s="19"/>
      <c r="M1669" s="19"/>
      <c r="N1669" s="19"/>
      <c r="O1669" s="19"/>
    </row>
    <row r="1670" spans="5:15" x14ac:dyDescent="0.25">
      <c r="E1670" s="17"/>
      <c r="F1670" s="14"/>
      <c r="I1670" s="19"/>
      <c r="J1670" s="19"/>
      <c r="K1670" s="19"/>
      <c r="L1670" s="19"/>
      <c r="M1670" s="19"/>
      <c r="N1670" s="19"/>
      <c r="O1670" s="19"/>
    </row>
    <row r="1671" spans="5:15" x14ac:dyDescent="0.25">
      <c r="E1671" s="17"/>
      <c r="F1671" s="14"/>
      <c r="I1671" s="19"/>
      <c r="J1671" s="19"/>
      <c r="K1671" s="19"/>
      <c r="L1671" s="19"/>
      <c r="M1671" s="19"/>
      <c r="N1671" s="19"/>
      <c r="O1671" s="19"/>
    </row>
    <row r="1672" spans="5:15" x14ac:dyDescent="0.25">
      <c r="E1672" s="17"/>
      <c r="F1672" s="14"/>
      <c r="I1672" s="19"/>
      <c r="J1672" s="19"/>
      <c r="K1672" s="19"/>
      <c r="L1672" s="19"/>
      <c r="M1672" s="19"/>
      <c r="N1672" s="19"/>
      <c r="O1672" s="19"/>
    </row>
    <row r="1673" spans="5:15" x14ac:dyDescent="0.25">
      <c r="E1673" s="17"/>
      <c r="F1673" s="14"/>
      <c r="I1673" s="19"/>
      <c r="J1673" s="19"/>
      <c r="K1673" s="19"/>
      <c r="L1673" s="19"/>
      <c r="M1673" s="19"/>
      <c r="N1673" s="19"/>
      <c r="O1673" s="19"/>
    </row>
    <row r="1674" spans="5:15" x14ac:dyDescent="0.25">
      <c r="E1674" s="17"/>
      <c r="F1674" s="14"/>
      <c r="I1674" s="19"/>
      <c r="J1674" s="19"/>
      <c r="K1674" s="19"/>
      <c r="L1674" s="19"/>
      <c r="M1674" s="19"/>
      <c r="N1674" s="19"/>
      <c r="O1674" s="19"/>
    </row>
    <row r="1675" spans="5:15" x14ac:dyDescent="0.25">
      <c r="E1675" s="17"/>
      <c r="F1675" s="14"/>
      <c r="I1675" s="19"/>
      <c r="J1675" s="19"/>
      <c r="K1675" s="19"/>
      <c r="L1675" s="19"/>
      <c r="M1675" s="19"/>
      <c r="N1675" s="19"/>
      <c r="O1675" s="19"/>
    </row>
    <row r="1676" spans="5:15" x14ac:dyDescent="0.25">
      <c r="E1676" s="17"/>
      <c r="F1676" s="14"/>
      <c r="I1676" s="19"/>
      <c r="J1676" s="19"/>
      <c r="K1676" s="19"/>
      <c r="L1676" s="19"/>
      <c r="M1676" s="19"/>
      <c r="N1676" s="19"/>
      <c r="O1676" s="19"/>
    </row>
    <row r="1677" spans="5:15" x14ac:dyDescent="0.25">
      <c r="E1677" s="17"/>
      <c r="F1677" s="14"/>
      <c r="I1677" s="19"/>
      <c r="J1677" s="19"/>
      <c r="K1677" s="19"/>
      <c r="L1677" s="19"/>
      <c r="M1677" s="19"/>
      <c r="N1677" s="19"/>
      <c r="O1677" s="19"/>
    </row>
    <row r="1678" spans="5:15" x14ac:dyDescent="0.25">
      <c r="E1678" s="17"/>
      <c r="F1678" s="14"/>
      <c r="I1678" s="19"/>
      <c r="J1678" s="19"/>
      <c r="K1678" s="19"/>
      <c r="L1678" s="19"/>
      <c r="M1678" s="19"/>
      <c r="N1678" s="19"/>
      <c r="O1678" s="19"/>
    </row>
    <row r="1679" spans="5:15" x14ac:dyDescent="0.25">
      <c r="E1679" s="17"/>
      <c r="F1679" s="14"/>
      <c r="I1679" s="19"/>
      <c r="J1679" s="19"/>
      <c r="K1679" s="19"/>
      <c r="L1679" s="19"/>
      <c r="M1679" s="19"/>
      <c r="N1679" s="19"/>
      <c r="O1679" s="19"/>
    </row>
    <row r="1680" spans="5:15" x14ac:dyDescent="0.25">
      <c r="E1680" s="17"/>
      <c r="F1680" s="14"/>
      <c r="I1680" s="19"/>
      <c r="J1680" s="19"/>
      <c r="K1680" s="19"/>
      <c r="L1680" s="19"/>
      <c r="M1680" s="19"/>
      <c r="N1680" s="19"/>
      <c r="O1680" s="19"/>
    </row>
    <row r="1681" spans="5:15" x14ac:dyDescent="0.25">
      <c r="E1681" s="17"/>
      <c r="F1681" s="14"/>
      <c r="I1681" s="19"/>
      <c r="J1681" s="19"/>
      <c r="K1681" s="19"/>
      <c r="L1681" s="19"/>
      <c r="M1681" s="19"/>
      <c r="N1681" s="19"/>
      <c r="O1681" s="19"/>
    </row>
    <row r="1682" spans="5:15" x14ac:dyDescent="0.25">
      <c r="E1682" s="17"/>
      <c r="F1682" s="14"/>
      <c r="I1682" s="19"/>
      <c r="J1682" s="19"/>
      <c r="K1682" s="19"/>
      <c r="L1682" s="19"/>
      <c r="M1682" s="19"/>
      <c r="N1682" s="19"/>
      <c r="O1682" s="19"/>
    </row>
    <row r="1683" spans="5:15" x14ac:dyDescent="0.25">
      <c r="E1683" s="17"/>
      <c r="F1683" s="14"/>
      <c r="I1683" s="19"/>
      <c r="J1683" s="19"/>
      <c r="K1683" s="19"/>
      <c r="L1683" s="19"/>
      <c r="M1683" s="19"/>
      <c r="N1683" s="19"/>
      <c r="O1683" s="19"/>
    </row>
    <row r="1684" spans="5:15" x14ac:dyDescent="0.25">
      <c r="E1684" s="17"/>
      <c r="F1684" s="14"/>
      <c r="I1684" s="19"/>
      <c r="J1684" s="19"/>
      <c r="K1684" s="19"/>
      <c r="L1684" s="19"/>
      <c r="M1684" s="19"/>
      <c r="N1684" s="19"/>
      <c r="O1684" s="19"/>
    </row>
    <row r="1685" spans="5:15" x14ac:dyDescent="0.25">
      <c r="E1685" s="17"/>
      <c r="F1685" s="14"/>
      <c r="I1685" s="19"/>
      <c r="J1685" s="19"/>
      <c r="K1685" s="19"/>
      <c r="L1685" s="19"/>
      <c r="M1685" s="19"/>
      <c r="N1685" s="19"/>
      <c r="O1685" s="19"/>
    </row>
    <row r="1686" spans="5:15" x14ac:dyDescent="0.25">
      <c r="E1686" s="17"/>
      <c r="F1686" s="14"/>
      <c r="I1686" s="19"/>
      <c r="J1686" s="19"/>
      <c r="K1686" s="19"/>
      <c r="L1686" s="19"/>
      <c r="M1686" s="19"/>
      <c r="N1686" s="19"/>
      <c r="O1686" s="19"/>
    </row>
    <row r="1687" spans="5:15" x14ac:dyDescent="0.25">
      <c r="E1687" s="17"/>
      <c r="F1687" s="14"/>
      <c r="I1687" s="19"/>
      <c r="J1687" s="19"/>
      <c r="K1687" s="19"/>
      <c r="L1687" s="19"/>
      <c r="M1687" s="19"/>
      <c r="N1687" s="19"/>
      <c r="O1687" s="19"/>
    </row>
    <row r="1688" spans="5:15" x14ac:dyDescent="0.25">
      <c r="E1688" s="17"/>
      <c r="F1688" s="14"/>
      <c r="I1688" s="19"/>
      <c r="J1688" s="19"/>
      <c r="K1688" s="19"/>
      <c r="L1688" s="19"/>
      <c r="M1688" s="19"/>
      <c r="N1688" s="19"/>
      <c r="O1688" s="19"/>
    </row>
    <row r="1689" spans="5:15" x14ac:dyDescent="0.25">
      <c r="E1689" s="17"/>
      <c r="F1689" s="14"/>
      <c r="I1689" s="19"/>
      <c r="J1689" s="19"/>
      <c r="K1689" s="19"/>
      <c r="L1689" s="19"/>
      <c r="M1689" s="19"/>
      <c r="N1689" s="19"/>
      <c r="O1689" s="19"/>
    </row>
    <row r="1690" spans="5:15" x14ac:dyDescent="0.25">
      <c r="E1690" s="17"/>
      <c r="F1690" s="14"/>
      <c r="I1690" s="19"/>
      <c r="J1690" s="19"/>
      <c r="K1690" s="19"/>
      <c r="L1690" s="19"/>
      <c r="M1690" s="19"/>
      <c r="N1690" s="19"/>
      <c r="O1690" s="19"/>
    </row>
    <row r="1691" spans="5:15" x14ac:dyDescent="0.25">
      <c r="E1691" s="17"/>
      <c r="F1691" s="14"/>
      <c r="I1691" s="19"/>
      <c r="J1691" s="19"/>
      <c r="K1691" s="19"/>
      <c r="L1691" s="19"/>
      <c r="M1691" s="19"/>
      <c r="N1691" s="19"/>
      <c r="O1691" s="19"/>
    </row>
    <row r="1692" spans="5:15" x14ac:dyDescent="0.25">
      <c r="E1692" s="17"/>
      <c r="F1692" s="14"/>
      <c r="I1692" s="19"/>
      <c r="J1692" s="19"/>
      <c r="K1692" s="19"/>
      <c r="L1692" s="19"/>
      <c r="M1692" s="19"/>
      <c r="N1692" s="19"/>
      <c r="O1692" s="19"/>
    </row>
    <row r="1693" spans="5:15" x14ac:dyDescent="0.25">
      <c r="E1693" s="17"/>
      <c r="F1693" s="14"/>
      <c r="I1693" s="19"/>
      <c r="J1693" s="19"/>
      <c r="K1693" s="19"/>
      <c r="L1693" s="19"/>
      <c r="M1693" s="19"/>
      <c r="N1693" s="19"/>
      <c r="O1693" s="19"/>
    </row>
    <row r="1694" spans="5:15" x14ac:dyDescent="0.25">
      <c r="E1694" s="17"/>
      <c r="F1694" s="14"/>
      <c r="I1694" s="19"/>
      <c r="J1694" s="19"/>
      <c r="K1694" s="19"/>
      <c r="L1694" s="19"/>
      <c r="M1694" s="19"/>
      <c r="N1694" s="19"/>
      <c r="O1694" s="19"/>
    </row>
    <row r="1695" spans="5:15" x14ac:dyDescent="0.25">
      <c r="E1695" s="17"/>
      <c r="F1695" s="14"/>
      <c r="I1695" s="19"/>
      <c r="J1695" s="19"/>
      <c r="K1695" s="19"/>
      <c r="L1695" s="19"/>
      <c r="M1695" s="19"/>
      <c r="N1695" s="19"/>
      <c r="O1695" s="19"/>
    </row>
    <row r="1696" spans="5:15" x14ac:dyDescent="0.25">
      <c r="E1696" s="17"/>
      <c r="F1696" s="14"/>
      <c r="I1696" s="19"/>
      <c r="J1696" s="19"/>
      <c r="K1696" s="19"/>
      <c r="L1696" s="19"/>
      <c r="M1696" s="19"/>
      <c r="N1696" s="19"/>
      <c r="O1696" s="19"/>
    </row>
    <row r="1697" spans="5:15" x14ac:dyDescent="0.25">
      <c r="E1697" s="17"/>
      <c r="F1697" s="14"/>
      <c r="I1697" s="19"/>
      <c r="J1697" s="19"/>
      <c r="K1697" s="19"/>
      <c r="L1697" s="19"/>
      <c r="M1697" s="19"/>
      <c r="N1697" s="19"/>
      <c r="O1697" s="19"/>
    </row>
    <row r="1698" spans="5:15" x14ac:dyDescent="0.25">
      <c r="E1698" s="17"/>
      <c r="F1698" s="14"/>
      <c r="I1698" s="19"/>
      <c r="J1698" s="19"/>
      <c r="K1698" s="19"/>
      <c r="L1698" s="19"/>
      <c r="M1698" s="19"/>
      <c r="N1698" s="19"/>
      <c r="O1698" s="19"/>
    </row>
    <row r="1699" spans="5:15" x14ac:dyDescent="0.25">
      <c r="E1699" s="17"/>
      <c r="F1699" s="14"/>
      <c r="I1699" s="19"/>
      <c r="J1699" s="19"/>
      <c r="K1699" s="19"/>
      <c r="L1699" s="19"/>
      <c r="M1699" s="19"/>
      <c r="N1699" s="19"/>
      <c r="O1699" s="19"/>
    </row>
    <row r="1700" spans="5:15" x14ac:dyDescent="0.25">
      <c r="E1700" s="17"/>
      <c r="F1700" s="14"/>
      <c r="I1700" s="19"/>
      <c r="J1700" s="19"/>
      <c r="K1700" s="19"/>
      <c r="L1700" s="19"/>
      <c r="M1700" s="19"/>
      <c r="N1700" s="19"/>
      <c r="O1700" s="19"/>
    </row>
    <row r="1701" spans="5:15" x14ac:dyDescent="0.25">
      <c r="E1701" s="17"/>
      <c r="F1701" s="14"/>
      <c r="I1701" s="19"/>
      <c r="J1701" s="19"/>
      <c r="K1701" s="19"/>
      <c r="L1701" s="19"/>
      <c r="M1701" s="19"/>
      <c r="N1701" s="19"/>
      <c r="O1701" s="19"/>
    </row>
    <row r="1702" spans="5:15" x14ac:dyDescent="0.25">
      <c r="E1702" s="17"/>
      <c r="F1702" s="14"/>
      <c r="I1702" s="19"/>
      <c r="J1702" s="19"/>
      <c r="K1702" s="19"/>
      <c r="L1702" s="19"/>
      <c r="M1702" s="19"/>
      <c r="N1702" s="19"/>
      <c r="O1702" s="19"/>
    </row>
    <row r="1703" spans="5:15" x14ac:dyDescent="0.25">
      <c r="E1703" s="17"/>
      <c r="F1703" s="14"/>
      <c r="I1703" s="19"/>
      <c r="J1703" s="19"/>
      <c r="K1703" s="19"/>
      <c r="L1703" s="19"/>
      <c r="M1703" s="19"/>
      <c r="N1703" s="19"/>
      <c r="O1703" s="19"/>
    </row>
    <row r="1704" spans="5:15" x14ac:dyDescent="0.25">
      <c r="E1704" s="17"/>
      <c r="F1704" s="14"/>
      <c r="I1704" s="19"/>
      <c r="J1704" s="19"/>
      <c r="K1704" s="19"/>
      <c r="L1704" s="19"/>
      <c r="M1704" s="19"/>
      <c r="N1704" s="19"/>
      <c r="O1704" s="19"/>
    </row>
    <row r="1705" spans="5:15" x14ac:dyDescent="0.25">
      <c r="E1705" s="17"/>
      <c r="F1705" s="14"/>
      <c r="I1705" s="19"/>
      <c r="J1705" s="19"/>
      <c r="K1705" s="19"/>
      <c r="L1705" s="19"/>
      <c r="M1705" s="19"/>
      <c r="N1705" s="19"/>
      <c r="O1705" s="19"/>
    </row>
    <row r="1706" spans="5:15" x14ac:dyDescent="0.25">
      <c r="E1706" s="17"/>
      <c r="F1706" s="14"/>
      <c r="I1706" s="19"/>
      <c r="J1706" s="19"/>
      <c r="K1706" s="19"/>
      <c r="L1706" s="19"/>
      <c r="M1706" s="19"/>
      <c r="N1706" s="19"/>
      <c r="O1706" s="19"/>
    </row>
    <row r="1707" spans="5:15" x14ac:dyDescent="0.25">
      <c r="E1707" s="17"/>
      <c r="F1707" s="14"/>
      <c r="I1707" s="19"/>
      <c r="J1707" s="19"/>
      <c r="K1707" s="19"/>
      <c r="L1707" s="19"/>
      <c r="M1707" s="19"/>
      <c r="N1707" s="19"/>
      <c r="O1707" s="19"/>
    </row>
    <row r="1708" spans="5:15" x14ac:dyDescent="0.25">
      <c r="E1708" s="17"/>
      <c r="F1708" s="14"/>
      <c r="I1708" s="19"/>
      <c r="J1708" s="19"/>
      <c r="K1708" s="19"/>
      <c r="L1708" s="19"/>
      <c r="M1708" s="19"/>
      <c r="N1708" s="19"/>
      <c r="O1708" s="19"/>
    </row>
    <row r="1709" spans="5:15" x14ac:dyDescent="0.25">
      <c r="E1709" s="17"/>
      <c r="F1709" s="14"/>
      <c r="I1709" s="19"/>
      <c r="J1709" s="19"/>
      <c r="K1709" s="19"/>
      <c r="L1709" s="19"/>
      <c r="M1709" s="19"/>
      <c r="N1709" s="19"/>
      <c r="O1709" s="19"/>
    </row>
    <row r="1710" spans="5:15" x14ac:dyDescent="0.25">
      <c r="E1710" s="17"/>
      <c r="F1710" s="14"/>
      <c r="I1710" s="19"/>
      <c r="J1710" s="19"/>
      <c r="K1710" s="19"/>
      <c r="L1710" s="19"/>
      <c r="M1710" s="19"/>
      <c r="N1710" s="19"/>
      <c r="O1710" s="19"/>
    </row>
    <row r="1711" spans="5:15" x14ac:dyDescent="0.25">
      <c r="E1711" s="17"/>
      <c r="F1711" s="14"/>
      <c r="I1711" s="19"/>
      <c r="J1711" s="19"/>
      <c r="K1711" s="19"/>
      <c r="L1711" s="19"/>
      <c r="M1711" s="19"/>
      <c r="N1711" s="19"/>
      <c r="O1711" s="19"/>
    </row>
    <row r="1712" spans="5:15" x14ac:dyDescent="0.25">
      <c r="E1712" s="17"/>
      <c r="F1712" s="14"/>
      <c r="I1712" s="19"/>
      <c r="J1712" s="19"/>
      <c r="K1712" s="19"/>
      <c r="L1712" s="19"/>
      <c r="M1712" s="19"/>
      <c r="N1712" s="19"/>
      <c r="O1712" s="19"/>
    </row>
    <row r="1713" spans="5:17" x14ac:dyDescent="0.25">
      <c r="E1713" s="17"/>
      <c r="F1713" s="14"/>
      <c r="I1713" s="19"/>
      <c r="J1713" s="19"/>
      <c r="K1713" s="19"/>
      <c r="L1713" s="19"/>
      <c r="M1713" s="19"/>
      <c r="N1713" s="19"/>
      <c r="O1713" s="19"/>
    </row>
    <row r="1714" spans="5:17" x14ac:dyDescent="0.25">
      <c r="E1714" s="17"/>
      <c r="F1714" s="14"/>
      <c r="I1714" s="19"/>
      <c r="J1714" s="19"/>
      <c r="K1714" s="19"/>
      <c r="L1714" s="19"/>
      <c r="M1714" s="19"/>
      <c r="N1714" s="19"/>
      <c r="O1714" s="19"/>
    </row>
    <row r="1715" spans="5:17" x14ac:dyDescent="0.25">
      <c r="E1715" s="17"/>
      <c r="F1715" s="14"/>
      <c r="I1715" s="19"/>
      <c r="J1715" s="19"/>
      <c r="K1715" s="19"/>
      <c r="L1715" s="19"/>
      <c r="M1715" s="19"/>
      <c r="N1715" s="19"/>
      <c r="O1715" s="19"/>
      <c r="P1715" s="19"/>
      <c r="Q1715" s="19"/>
    </row>
    <row r="1716" spans="5:17" x14ac:dyDescent="0.25">
      <c r="E1716" s="17"/>
      <c r="F1716" s="14"/>
      <c r="I1716" s="19"/>
      <c r="J1716" s="19"/>
      <c r="K1716" s="19"/>
      <c r="L1716" s="19"/>
      <c r="M1716" s="19"/>
      <c r="N1716" s="19"/>
      <c r="O1716" s="19"/>
      <c r="P1716" s="19"/>
      <c r="Q1716" s="19"/>
    </row>
    <row r="1717" spans="5:17" x14ac:dyDescent="0.25">
      <c r="E1717" s="17"/>
      <c r="F1717" s="14"/>
      <c r="I1717" s="19"/>
      <c r="J1717" s="19"/>
      <c r="K1717" s="19"/>
      <c r="L1717" s="19"/>
      <c r="M1717" s="19"/>
      <c r="N1717" s="19"/>
      <c r="O1717" s="19"/>
      <c r="P1717" s="19"/>
      <c r="Q1717" s="19"/>
    </row>
    <row r="1718" spans="5:17" x14ac:dyDescent="0.25">
      <c r="E1718" s="17"/>
      <c r="F1718" s="14"/>
      <c r="I1718" s="19"/>
      <c r="J1718" s="19"/>
      <c r="K1718" s="19"/>
      <c r="L1718" s="19"/>
      <c r="M1718" s="19"/>
      <c r="N1718" s="19"/>
      <c r="O1718" s="19"/>
      <c r="P1718" s="19"/>
      <c r="Q1718" s="19"/>
    </row>
    <row r="1719" spans="5:17" x14ac:dyDescent="0.25">
      <c r="E1719" s="17"/>
      <c r="F1719" s="14"/>
      <c r="I1719" s="19"/>
      <c r="J1719" s="19"/>
      <c r="K1719" s="19"/>
      <c r="L1719" s="19"/>
      <c r="M1719" s="19"/>
      <c r="N1719" s="19"/>
      <c r="O1719" s="19"/>
      <c r="P1719" s="19"/>
      <c r="Q1719" s="19"/>
    </row>
    <row r="1720" spans="5:17" x14ac:dyDescent="0.25">
      <c r="E1720" s="17"/>
      <c r="F1720" s="14"/>
      <c r="I1720" s="19"/>
      <c r="J1720" s="19"/>
      <c r="K1720" s="19"/>
      <c r="L1720" s="19"/>
      <c r="M1720" s="19"/>
      <c r="N1720" s="19"/>
      <c r="O1720" s="19"/>
      <c r="P1720" s="19"/>
      <c r="Q1720" s="19"/>
    </row>
    <row r="1721" spans="5:17" x14ac:dyDescent="0.25">
      <c r="E1721" s="17"/>
      <c r="F1721" s="14"/>
      <c r="I1721" s="19"/>
      <c r="J1721" s="19"/>
      <c r="K1721" s="19"/>
      <c r="L1721" s="19"/>
      <c r="M1721" s="19"/>
      <c r="N1721" s="19"/>
      <c r="O1721" s="19"/>
      <c r="P1721" s="19"/>
      <c r="Q1721" s="19"/>
    </row>
    <row r="1722" spans="5:17" x14ac:dyDescent="0.25">
      <c r="E1722" s="17"/>
      <c r="F1722" s="14"/>
      <c r="I1722" s="19"/>
      <c r="J1722" s="19"/>
      <c r="K1722" s="19"/>
      <c r="L1722" s="19"/>
      <c r="M1722" s="19"/>
      <c r="N1722" s="19"/>
      <c r="O1722" s="19"/>
      <c r="P1722" s="19"/>
      <c r="Q1722" s="19"/>
    </row>
    <row r="1723" spans="5:17" x14ac:dyDescent="0.25">
      <c r="E1723" s="17"/>
      <c r="F1723" s="14"/>
      <c r="I1723" s="19"/>
      <c r="J1723" s="19"/>
      <c r="K1723" s="19"/>
      <c r="L1723" s="19"/>
      <c r="M1723" s="19"/>
      <c r="N1723" s="19"/>
      <c r="O1723" s="19"/>
      <c r="P1723" s="19"/>
      <c r="Q1723" s="19"/>
    </row>
    <row r="1724" spans="5:17" x14ac:dyDescent="0.25">
      <c r="E1724" s="17"/>
      <c r="F1724" s="14"/>
      <c r="I1724" s="19"/>
      <c r="J1724" s="19"/>
      <c r="K1724" s="19"/>
      <c r="L1724" s="19"/>
      <c r="M1724" s="19"/>
      <c r="N1724" s="19"/>
      <c r="O1724" s="19"/>
      <c r="P1724" s="19"/>
      <c r="Q1724" s="19"/>
    </row>
    <row r="1725" spans="5:17" x14ac:dyDescent="0.25">
      <c r="E1725" s="17"/>
      <c r="F1725" s="14"/>
      <c r="I1725" s="19"/>
      <c r="J1725" s="19"/>
      <c r="K1725" s="19"/>
      <c r="L1725" s="19"/>
      <c r="M1725" s="19"/>
      <c r="N1725" s="19"/>
      <c r="O1725" s="19"/>
      <c r="P1725" s="19"/>
      <c r="Q1725" s="19"/>
    </row>
    <row r="1726" spans="5:17" x14ac:dyDescent="0.25">
      <c r="E1726" s="17"/>
      <c r="F1726" s="14"/>
      <c r="I1726" s="19"/>
      <c r="J1726" s="19"/>
      <c r="K1726" s="19"/>
      <c r="L1726" s="19"/>
      <c r="M1726" s="19"/>
      <c r="N1726" s="19"/>
      <c r="O1726" s="19"/>
      <c r="P1726" s="19"/>
      <c r="Q1726" s="19"/>
    </row>
    <row r="1727" spans="5:17" x14ac:dyDescent="0.25">
      <c r="E1727" s="17"/>
      <c r="F1727" s="14"/>
      <c r="I1727" s="19"/>
      <c r="J1727" s="19"/>
      <c r="K1727" s="19"/>
      <c r="L1727" s="19"/>
      <c r="M1727" s="19"/>
      <c r="N1727" s="19"/>
      <c r="O1727" s="19"/>
      <c r="P1727" s="19"/>
      <c r="Q1727" s="19"/>
    </row>
    <row r="1728" spans="5:17" x14ac:dyDescent="0.25">
      <c r="E1728" s="17"/>
      <c r="F1728" s="14"/>
      <c r="I1728" s="19"/>
      <c r="J1728" s="19"/>
      <c r="K1728" s="19"/>
      <c r="L1728" s="19"/>
      <c r="M1728" s="19"/>
      <c r="N1728" s="19"/>
      <c r="O1728" s="19"/>
      <c r="P1728" s="19"/>
      <c r="Q1728" s="19"/>
    </row>
    <row r="1729" spans="5:17" x14ac:dyDescent="0.25">
      <c r="E1729" s="17"/>
      <c r="F1729" s="14"/>
      <c r="I1729" s="19"/>
      <c r="J1729" s="19"/>
      <c r="K1729" s="19"/>
      <c r="L1729" s="19"/>
      <c r="M1729" s="19"/>
      <c r="N1729" s="19"/>
      <c r="O1729" s="19"/>
      <c r="P1729" s="19"/>
      <c r="Q1729" s="19"/>
    </row>
    <row r="1730" spans="5:17" x14ac:dyDescent="0.25">
      <c r="E1730" s="17"/>
      <c r="F1730" s="14"/>
      <c r="I1730" s="19"/>
      <c r="J1730" s="19"/>
      <c r="K1730" s="19"/>
      <c r="L1730" s="19"/>
      <c r="M1730" s="19"/>
      <c r="N1730" s="19"/>
      <c r="O1730" s="19"/>
      <c r="P1730" s="19"/>
      <c r="Q1730" s="19"/>
    </row>
    <row r="1731" spans="5:17" x14ac:dyDescent="0.25">
      <c r="E1731" s="17"/>
      <c r="F1731" s="14"/>
      <c r="I1731" s="19"/>
      <c r="J1731" s="19"/>
      <c r="K1731" s="19"/>
      <c r="L1731" s="19"/>
      <c r="M1731" s="19"/>
      <c r="N1731" s="19"/>
      <c r="O1731" s="19"/>
      <c r="P1731" s="19"/>
      <c r="Q1731" s="19"/>
    </row>
    <row r="1732" spans="5:17" x14ac:dyDescent="0.25">
      <c r="E1732" s="17"/>
      <c r="F1732" s="14"/>
      <c r="I1732" s="19"/>
      <c r="J1732" s="19"/>
      <c r="K1732" s="19"/>
      <c r="L1732" s="19"/>
      <c r="M1732" s="19"/>
      <c r="N1732" s="19"/>
      <c r="O1732" s="19"/>
      <c r="P1732" s="19"/>
      <c r="Q1732" s="19"/>
    </row>
    <row r="1733" spans="5:17" x14ac:dyDescent="0.25">
      <c r="E1733" s="17"/>
      <c r="F1733" s="14"/>
      <c r="I1733" s="19"/>
      <c r="J1733" s="19"/>
      <c r="K1733" s="19"/>
      <c r="L1733" s="19"/>
      <c r="M1733" s="19"/>
      <c r="N1733" s="19"/>
      <c r="O1733" s="19"/>
      <c r="P1733" s="19"/>
      <c r="Q1733" s="19"/>
    </row>
    <row r="1734" spans="5:17" x14ac:dyDescent="0.25">
      <c r="E1734" s="17"/>
      <c r="F1734" s="14"/>
      <c r="I1734" s="19"/>
      <c r="J1734" s="19"/>
      <c r="K1734" s="19"/>
      <c r="L1734" s="19"/>
      <c r="M1734" s="19"/>
      <c r="N1734" s="19"/>
      <c r="O1734" s="19"/>
      <c r="P1734" s="19"/>
      <c r="Q1734" s="19"/>
    </row>
    <row r="1735" spans="5:17" x14ac:dyDescent="0.25">
      <c r="E1735" s="17"/>
      <c r="F1735" s="14"/>
      <c r="I1735" s="19"/>
      <c r="J1735" s="19"/>
      <c r="K1735" s="19"/>
      <c r="L1735" s="19"/>
      <c r="M1735" s="19"/>
      <c r="N1735" s="19"/>
      <c r="O1735" s="19"/>
      <c r="P1735" s="19"/>
      <c r="Q1735" s="19"/>
    </row>
    <row r="1736" spans="5:17" x14ac:dyDescent="0.25">
      <c r="E1736" s="17"/>
      <c r="F1736" s="14"/>
      <c r="I1736" s="19"/>
      <c r="J1736" s="19"/>
      <c r="K1736" s="19"/>
      <c r="L1736" s="19"/>
      <c r="M1736" s="19"/>
      <c r="N1736" s="19"/>
      <c r="O1736" s="19"/>
      <c r="P1736" s="19"/>
      <c r="Q1736" s="19"/>
    </row>
    <row r="1737" spans="5:17" x14ac:dyDescent="0.25">
      <c r="E1737" s="17"/>
      <c r="F1737" s="14"/>
      <c r="I1737" s="19"/>
      <c r="J1737" s="19"/>
      <c r="K1737" s="19"/>
      <c r="L1737" s="19"/>
      <c r="M1737" s="19"/>
      <c r="N1737" s="19"/>
      <c r="O1737" s="19"/>
      <c r="P1737" s="19"/>
      <c r="Q1737" s="19"/>
    </row>
    <row r="1738" spans="5:17" x14ac:dyDescent="0.25">
      <c r="E1738" s="17"/>
      <c r="F1738" s="14"/>
      <c r="I1738" s="19"/>
      <c r="J1738" s="19"/>
      <c r="K1738" s="19"/>
      <c r="L1738" s="19"/>
      <c r="M1738" s="19"/>
      <c r="N1738" s="19"/>
      <c r="O1738" s="19"/>
      <c r="P1738" s="19"/>
      <c r="Q1738" s="19"/>
    </row>
    <row r="1739" spans="5:17" x14ac:dyDescent="0.25">
      <c r="E1739" s="17"/>
      <c r="F1739" s="14"/>
      <c r="I1739" s="19"/>
      <c r="J1739" s="19"/>
      <c r="K1739" s="19"/>
      <c r="L1739" s="19"/>
      <c r="M1739" s="19"/>
      <c r="N1739" s="19"/>
      <c r="O1739" s="19"/>
      <c r="P1739" s="19"/>
      <c r="Q1739" s="19"/>
    </row>
    <row r="1740" spans="5:17" x14ac:dyDescent="0.25">
      <c r="E1740" s="17"/>
      <c r="F1740" s="14"/>
      <c r="I1740" s="19"/>
      <c r="J1740" s="19"/>
      <c r="K1740" s="19"/>
      <c r="L1740" s="19"/>
      <c r="M1740" s="19"/>
      <c r="N1740" s="19"/>
      <c r="O1740" s="19"/>
      <c r="P1740" s="19"/>
      <c r="Q1740" s="19"/>
    </row>
    <row r="1741" spans="5:17" x14ac:dyDescent="0.25">
      <c r="E1741" s="17"/>
      <c r="F1741" s="14"/>
      <c r="I1741" s="19"/>
      <c r="J1741" s="19"/>
      <c r="K1741" s="19"/>
      <c r="L1741" s="19"/>
      <c r="M1741" s="19"/>
      <c r="N1741" s="19"/>
      <c r="O1741" s="19"/>
      <c r="P1741" s="19"/>
      <c r="Q1741" s="19"/>
    </row>
    <row r="1742" spans="5:17" x14ac:dyDescent="0.25">
      <c r="E1742" s="17"/>
      <c r="F1742" s="14"/>
      <c r="I1742" s="19"/>
      <c r="J1742" s="19"/>
      <c r="K1742" s="19"/>
      <c r="L1742" s="19"/>
      <c r="M1742" s="19"/>
      <c r="N1742" s="19"/>
      <c r="O1742" s="19"/>
      <c r="P1742" s="19"/>
      <c r="Q1742" s="19"/>
    </row>
    <row r="1743" spans="5:17" x14ac:dyDescent="0.25">
      <c r="E1743" s="17"/>
      <c r="F1743" s="14"/>
      <c r="I1743" s="19"/>
      <c r="J1743" s="19"/>
      <c r="K1743" s="19"/>
      <c r="L1743" s="19"/>
      <c r="M1743" s="19"/>
      <c r="N1743" s="19"/>
      <c r="O1743" s="19"/>
      <c r="P1743" s="19"/>
      <c r="Q1743" s="19"/>
    </row>
    <row r="1744" spans="5:17" x14ac:dyDescent="0.25">
      <c r="E1744" s="17"/>
      <c r="F1744" s="14"/>
      <c r="I1744" s="19"/>
      <c r="J1744" s="19"/>
      <c r="K1744" s="19"/>
      <c r="L1744" s="19"/>
      <c r="M1744" s="19"/>
      <c r="N1744" s="19"/>
      <c r="O1744" s="19"/>
      <c r="P1744" s="19"/>
      <c r="Q1744" s="19"/>
    </row>
    <row r="1745" spans="5:17" x14ac:dyDescent="0.25">
      <c r="E1745" s="17"/>
      <c r="F1745" s="14"/>
      <c r="I1745" s="19"/>
      <c r="J1745" s="19"/>
      <c r="K1745" s="19"/>
      <c r="L1745" s="19"/>
      <c r="M1745" s="19"/>
      <c r="N1745" s="19"/>
      <c r="O1745" s="19"/>
      <c r="P1745" s="19"/>
      <c r="Q1745" s="19"/>
    </row>
    <row r="1746" spans="5:17" x14ac:dyDescent="0.25">
      <c r="E1746" s="17"/>
      <c r="F1746" s="14"/>
      <c r="I1746" s="19"/>
      <c r="J1746" s="19"/>
      <c r="K1746" s="19"/>
      <c r="L1746" s="19"/>
      <c r="M1746" s="19"/>
      <c r="N1746" s="19"/>
      <c r="O1746" s="19"/>
      <c r="P1746" s="19"/>
      <c r="Q1746" s="19"/>
    </row>
    <row r="1747" spans="5:17" x14ac:dyDescent="0.25">
      <c r="E1747" s="17"/>
      <c r="F1747" s="14"/>
      <c r="I1747" s="19"/>
      <c r="J1747" s="19"/>
      <c r="K1747" s="19"/>
      <c r="L1747" s="19"/>
      <c r="M1747" s="19"/>
      <c r="N1747" s="19"/>
      <c r="O1747" s="19"/>
      <c r="P1747" s="19"/>
      <c r="Q1747" s="19"/>
    </row>
    <row r="1748" spans="5:17" x14ac:dyDescent="0.25">
      <c r="E1748" s="17"/>
      <c r="F1748" s="14"/>
      <c r="I1748" s="19"/>
      <c r="J1748" s="19"/>
      <c r="K1748" s="19"/>
      <c r="L1748" s="19"/>
      <c r="M1748" s="19"/>
      <c r="N1748" s="19"/>
      <c r="O1748" s="19"/>
      <c r="P1748" s="19"/>
      <c r="Q1748" s="19"/>
    </row>
    <row r="1749" spans="5:17" x14ac:dyDescent="0.25">
      <c r="E1749" s="17"/>
      <c r="F1749" s="14"/>
      <c r="I1749" s="19"/>
      <c r="J1749" s="19"/>
      <c r="K1749" s="19"/>
      <c r="L1749" s="19"/>
      <c r="M1749" s="19"/>
      <c r="N1749" s="19"/>
      <c r="O1749" s="19"/>
      <c r="P1749" s="19"/>
      <c r="Q1749" s="19"/>
    </row>
    <row r="1750" spans="5:17" x14ac:dyDescent="0.25">
      <c r="E1750" s="17"/>
      <c r="F1750" s="14"/>
      <c r="I1750" s="19"/>
      <c r="J1750" s="19"/>
      <c r="K1750" s="19"/>
      <c r="L1750" s="19"/>
      <c r="M1750" s="19"/>
      <c r="N1750" s="19"/>
      <c r="O1750" s="19"/>
      <c r="P1750" s="19"/>
      <c r="Q1750" s="19"/>
    </row>
    <row r="1751" spans="5:17" x14ac:dyDescent="0.25">
      <c r="E1751" s="17"/>
      <c r="F1751" s="14"/>
      <c r="I1751" s="19"/>
      <c r="J1751" s="19"/>
      <c r="K1751" s="19"/>
      <c r="L1751" s="19"/>
      <c r="M1751" s="19"/>
      <c r="N1751" s="19"/>
      <c r="O1751" s="19"/>
      <c r="P1751" s="19"/>
      <c r="Q1751" s="19"/>
    </row>
    <row r="1752" spans="5:17" x14ac:dyDescent="0.25">
      <c r="E1752" s="17"/>
      <c r="F1752" s="14"/>
      <c r="I1752" s="19"/>
      <c r="J1752" s="19"/>
      <c r="K1752" s="19"/>
      <c r="L1752" s="19"/>
      <c r="M1752" s="19"/>
      <c r="N1752" s="19"/>
      <c r="O1752" s="19"/>
      <c r="P1752" s="19"/>
      <c r="Q1752" s="19"/>
    </row>
    <row r="1753" spans="5:17" x14ac:dyDescent="0.25">
      <c r="E1753" s="17"/>
      <c r="F1753" s="14"/>
      <c r="I1753" s="19"/>
      <c r="J1753" s="19"/>
      <c r="K1753" s="19"/>
      <c r="L1753" s="19"/>
      <c r="M1753" s="19"/>
      <c r="N1753" s="19"/>
      <c r="O1753" s="19"/>
      <c r="P1753" s="19"/>
      <c r="Q1753" s="19"/>
    </row>
    <row r="1754" spans="5:17" x14ac:dyDescent="0.25">
      <c r="E1754" s="17"/>
      <c r="F1754" s="14"/>
      <c r="I1754" s="19"/>
      <c r="J1754" s="19"/>
      <c r="K1754" s="19"/>
      <c r="L1754" s="19"/>
      <c r="M1754" s="19"/>
      <c r="N1754" s="19"/>
      <c r="O1754" s="19"/>
      <c r="P1754" s="19"/>
      <c r="Q1754" s="19"/>
    </row>
    <row r="1755" spans="5:17" x14ac:dyDescent="0.25">
      <c r="E1755" s="17"/>
      <c r="F1755" s="14"/>
      <c r="I1755" s="19"/>
      <c r="J1755" s="19"/>
      <c r="K1755" s="19"/>
      <c r="L1755" s="19"/>
      <c r="M1755" s="19"/>
      <c r="N1755" s="19"/>
      <c r="O1755" s="19"/>
      <c r="P1755" s="19"/>
      <c r="Q1755" s="19"/>
    </row>
    <row r="1756" spans="5:17" x14ac:dyDescent="0.25">
      <c r="E1756" s="17"/>
      <c r="F1756" s="14"/>
      <c r="I1756" s="19"/>
      <c r="J1756" s="19"/>
      <c r="K1756" s="19"/>
      <c r="L1756" s="19"/>
      <c r="M1756" s="19"/>
      <c r="N1756" s="19"/>
      <c r="O1756" s="19"/>
      <c r="P1756" s="19"/>
      <c r="Q1756" s="19"/>
    </row>
    <row r="1757" spans="5:17" x14ac:dyDescent="0.25">
      <c r="E1757" s="17"/>
      <c r="F1757" s="14"/>
      <c r="I1757" s="19"/>
      <c r="J1757" s="19"/>
      <c r="K1757" s="19"/>
      <c r="L1757" s="19"/>
      <c r="M1757" s="19"/>
      <c r="N1757" s="19"/>
      <c r="O1757" s="19"/>
      <c r="P1757" s="19"/>
      <c r="Q1757" s="19"/>
    </row>
    <row r="1758" spans="5:17" x14ac:dyDescent="0.25">
      <c r="E1758" s="17"/>
      <c r="F1758" s="14"/>
      <c r="I1758" s="19"/>
      <c r="J1758" s="19"/>
      <c r="K1758" s="19"/>
      <c r="L1758" s="19"/>
      <c r="M1758" s="19"/>
      <c r="N1758" s="19"/>
      <c r="O1758" s="19"/>
      <c r="P1758" s="19"/>
      <c r="Q1758" s="19"/>
    </row>
    <row r="1759" spans="5:17" x14ac:dyDescent="0.25">
      <c r="E1759" s="17"/>
      <c r="F1759" s="14"/>
      <c r="I1759" s="19"/>
      <c r="J1759" s="19"/>
      <c r="K1759" s="19"/>
      <c r="L1759" s="19"/>
      <c r="M1759" s="19"/>
      <c r="N1759" s="19"/>
      <c r="O1759" s="19"/>
      <c r="P1759" s="19"/>
      <c r="Q1759" s="19"/>
    </row>
    <row r="1760" spans="5:17" x14ac:dyDescent="0.25">
      <c r="E1760" s="17"/>
      <c r="F1760" s="14"/>
      <c r="I1760" s="19"/>
      <c r="J1760" s="19"/>
      <c r="K1760" s="19"/>
      <c r="L1760" s="19"/>
      <c r="M1760" s="19"/>
      <c r="N1760" s="19"/>
      <c r="O1760" s="19"/>
      <c r="P1760" s="19"/>
      <c r="Q1760" s="19"/>
    </row>
    <row r="1761" spans="5:17" x14ac:dyDescent="0.25">
      <c r="E1761" s="17"/>
      <c r="F1761" s="14"/>
      <c r="I1761" s="19"/>
      <c r="J1761" s="19"/>
      <c r="K1761" s="19"/>
      <c r="L1761" s="19"/>
      <c r="M1761" s="19"/>
      <c r="N1761" s="19"/>
      <c r="O1761" s="19"/>
      <c r="P1761" s="19"/>
      <c r="Q1761" s="19"/>
    </row>
    <row r="1762" spans="5:17" x14ac:dyDescent="0.25">
      <c r="E1762" s="17"/>
      <c r="F1762" s="14"/>
      <c r="I1762" s="19"/>
      <c r="J1762" s="19"/>
      <c r="K1762" s="19"/>
      <c r="L1762" s="19"/>
      <c r="M1762" s="19"/>
      <c r="N1762" s="19"/>
      <c r="O1762" s="19"/>
      <c r="P1762" s="19"/>
      <c r="Q1762" s="19"/>
    </row>
    <row r="1763" spans="5:17" x14ac:dyDescent="0.25">
      <c r="E1763" s="17"/>
      <c r="F1763" s="14"/>
      <c r="I1763" s="19"/>
      <c r="J1763" s="19"/>
      <c r="K1763" s="19"/>
      <c r="L1763" s="19"/>
      <c r="M1763" s="19"/>
      <c r="N1763" s="19"/>
      <c r="O1763" s="19"/>
      <c r="P1763" s="19"/>
      <c r="Q1763" s="19"/>
    </row>
    <row r="1764" spans="5:17" x14ac:dyDescent="0.25">
      <c r="E1764" s="17"/>
      <c r="F1764" s="14"/>
      <c r="I1764" s="19"/>
      <c r="J1764" s="19"/>
      <c r="K1764" s="19"/>
      <c r="L1764" s="19"/>
      <c r="M1764" s="19"/>
      <c r="N1764" s="19"/>
      <c r="O1764" s="19"/>
      <c r="P1764" s="19"/>
      <c r="Q1764" s="19"/>
    </row>
    <row r="1765" spans="5:17" x14ac:dyDescent="0.25">
      <c r="E1765" s="17"/>
      <c r="F1765" s="14"/>
      <c r="I1765" s="19"/>
      <c r="J1765" s="19"/>
      <c r="K1765" s="19"/>
      <c r="L1765" s="19"/>
      <c r="M1765" s="19"/>
      <c r="N1765" s="19"/>
      <c r="O1765" s="19"/>
      <c r="P1765" s="19"/>
      <c r="Q1765" s="19"/>
    </row>
    <row r="1766" spans="5:17" x14ac:dyDescent="0.25">
      <c r="E1766" s="17"/>
      <c r="F1766" s="14"/>
      <c r="I1766" s="19"/>
      <c r="J1766" s="19"/>
      <c r="K1766" s="19"/>
      <c r="L1766" s="19"/>
      <c r="M1766" s="19"/>
      <c r="N1766" s="19"/>
      <c r="O1766" s="19"/>
      <c r="P1766" s="19"/>
      <c r="Q1766" s="19"/>
    </row>
    <row r="1767" spans="5:17" x14ac:dyDescent="0.25">
      <c r="E1767" s="17"/>
      <c r="F1767" s="14"/>
      <c r="I1767" s="19"/>
      <c r="J1767" s="19"/>
      <c r="K1767" s="19"/>
      <c r="L1767" s="19"/>
      <c r="M1767" s="19"/>
      <c r="N1767" s="19"/>
      <c r="O1767" s="19"/>
      <c r="P1767" s="19"/>
      <c r="Q1767" s="19"/>
    </row>
    <row r="1768" spans="5:17" x14ac:dyDescent="0.25">
      <c r="E1768" s="17"/>
      <c r="F1768" s="14"/>
      <c r="I1768" s="19"/>
      <c r="J1768" s="19"/>
      <c r="K1768" s="19"/>
      <c r="L1768" s="19"/>
      <c r="M1768" s="19"/>
      <c r="N1768" s="19"/>
      <c r="O1768" s="19"/>
      <c r="P1768" s="19"/>
      <c r="Q1768" s="19"/>
    </row>
    <row r="1769" spans="5:17" x14ac:dyDescent="0.25">
      <c r="E1769" s="17"/>
      <c r="F1769" s="14"/>
      <c r="I1769" s="19"/>
      <c r="J1769" s="19"/>
      <c r="K1769" s="19"/>
      <c r="L1769" s="19"/>
      <c r="M1769" s="19"/>
      <c r="N1769" s="19"/>
      <c r="O1769" s="19"/>
      <c r="P1769" s="19"/>
      <c r="Q1769" s="19"/>
    </row>
    <row r="1770" spans="5:17" x14ac:dyDescent="0.25">
      <c r="E1770" s="17"/>
      <c r="F1770" s="14"/>
      <c r="I1770" s="19"/>
      <c r="J1770" s="19"/>
      <c r="K1770" s="19"/>
      <c r="L1770" s="19"/>
      <c r="M1770" s="19"/>
      <c r="N1770" s="19"/>
      <c r="O1770" s="19"/>
      <c r="P1770" s="19"/>
      <c r="Q1770" s="19"/>
    </row>
    <row r="1771" spans="5:17" x14ac:dyDescent="0.25">
      <c r="E1771" s="17"/>
      <c r="F1771" s="14"/>
      <c r="I1771" s="19"/>
      <c r="J1771" s="19"/>
      <c r="K1771" s="19"/>
      <c r="L1771" s="19"/>
      <c r="M1771" s="19"/>
      <c r="N1771" s="19"/>
      <c r="O1771" s="19"/>
      <c r="P1771" s="19"/>
      <c r="Q1771" s="19"/>
    </row>
    <row r="1772" spans="5:17" x14ac:dyDescent="0.25">
      <c r="E1772" s="17"/>
      <c r="F1772" s="14"/>
      <c r="I1772" s="19"/>
      <c r="J1772" s="19"/>
      <c r="K1772" s="19"/>
      <c r="L1772" s="19"/>
      <c r="M1772" s="19"/>
      <c r="N1772" s="19"/>
      <c r="O1772" s="19"/>
      <c r="P1772" s="19"/>
      <c r="Q1772" s="19"/>
    </row>
    <row r="1773" spans="5:17" x14ac:dyDescent="0.25">
      <c r="E1773" s="17"/>
      <c r="F1773" s="14"/>
      <c r="I1773" s="19"/>
      <c r="J1773" s="19"/>
      <c r="K1773" s="19"/>
      <c r="L1773" s="19"/>
      <c r="M1773" s="19"/>
      <c r="N1773" s="19"/>
      <c r="O1773" s="19"/>
      <c r="P1773" s="19"/>
      <c r="Q1773" s="19"/>
    </row>
    <row r="1774" spans="5:17" x14ac:dyDescent="0.25">
      <c r="E1774" s="17"/>
      <c r="F1774" s="14"/>
      <c r="I1774" s="19"/>
      <c r="J1774" s="19"/>
      <c r="K1774" s="19"/>
      <c r="L1774" s="19"/>
      <c r="M1774" s="19"/>
      <c r="N1774" s="19"/>
      <c r="O1774" s="19"/>
      <c r="P1774" s="19"/>
      <c r="Q1774" s="19"/>
    </row>
    <row r="1775" spans="5:17" x14ac:dyDescent="0.25">
      <c r="E1775" s="17"/>
      <c r="F1775" s="14"/>
      <c r="I1775" s="19"/>
      <c r="J1775" s="19"/>
      <c r="K1775" s="19"/>
      <c r="L1775" s="19"/>
      <c r="M1775" s="19"/>
      <c r="N1775" s="19"/>
      <c r="O1775" s="19"/>
      <c r="P1775" s="19"/>
      <c r="Q1775" s="19"/>
    </row>
    <row r="1776" spans="5:17" x14ac:dyDescent="0.25">
      <c r="E1776" s="17"/>
      <c r="F1776" s="14"/>
      <c r="I1776" s="19"/>
      <c r="J1776" s="19"/>
      <c r="K1776" s="19"/>
      <c r="L1776" s="19"/>
      <c r="M1776" s="19"/>
      <c r="N1776" s="19"/>
      <c r="O1776" s="19"/>
      <c r="P1776" s="19"/>
      <c r="Q1776" s="19"/>
    </row>
    <row r="1777" spans="5:17" x14ac:dyDescent="0.25">
      <c r="E1777" s="17"/>
      <c r="F1777" s="14"/>
      <c r="I1777" s="19"/>
      <c r="J1777" s="19"/>
      <c r="K1777" s="19"/>
      <c r="L1777" s="19"/>
      <c r="M1777" s="19"/>
      <c r="N1777" s="19"/>
      <c r="O1777" s="19"/>
      <c r="P1777" s="19"/>
      <c r="Q1777" s="19"/>
    </row>
    <row r="1778" spans="5:17" x14ac:dyDescent="0.25">
      <c r="E1778" s="17"/>
      <c r="F1778" s="14"/>
      <c r="I1778" s="19"/>
      <c r="J1778" s="19"/>
      <c r="K1778" s="19"/>
      <c r="L1778" s="19"/>
      <c r="M1778" s="19"/>
      <c r="N1778" s="19"/>
      <c r="O1778" s="19"/>
      <c r="P1778" s="19"/>
      <c r="Q1778" s="19"/>
    </row>
    <row r="1779" spans="5:17" x14ac:dyDescent="0.25">
      <c r="E1779" s="17"/>
      <c r="F1779" s="14"/>
      <c r="I1779" s="19"/>
      <c r="J1779" s="19"/>
      <c r="K1779" s="19"/>
      <c r="L1779" s="19"/>
      <c r="M1779" s="19"/>
      <c r="N1779" s="19"/>
      <c r="O1779" s="19"/>
      <c r="P1779" s="19"/>
      <c r="Q1779" s="19"/>
    </row>
    <row r="1780" spans="5:17" x14ac:dyDescent="0.25">
      <c r="E1780" s="17"/>
      <c r="F1780" s="14"/>
      <c r="I1780" s="19"/>
      <c r="J1780" s="19"/>
      <c r="K1780" s="19"/>
      <c r="L1780" s="19"/>
      <c r="M1780" s="19"/>
      <c r="N1780" s="19"/>
      <c r="O1780" s="19"/>
      <c r="P1780" s="19"/>
      <c r="Q1780" s="19"/>
    </row>
    <row r="1781" spans="5:17" x14ac:dyDescent="0.25">
      <c r="E1781" s="17"/>
      <c r="F1781" s="14"/>
      <c r="I1781" s="19"/>
      <c r="J1781" s="19"/>
      <c r="K1781" s="19"/>
      <c r="L1781" s="19"/>
      <c r="M1781" s="19"/>
      <c r="N1781" s="19"/>
      <c r="O1781" s="19"/>
      <c r="P1781" s="19"/>
      <c r="Q1781" s="19"/>
    </row>
    <row r="1782" spans="5:17" x14ac:dyDescent="0.25">
      <c r="E1782" s="17"/>
      <c r="F1782" s="14"/>
      <c r="I1782" s="19"/>
      <c r="J1782" s="19"/>
      <c r="K1782" s="19"/>
      <c r="L1782" s="19"/>
      <c r="M1782" s="19"/>
      <c r="N1782" s="19"/>
      <c r="O1782" s="19"/>
      <c r="P1782" s="19"/>
      <c r="Q1782" s="19"/>
    </row>
    <row r="1783" spans="5:17" x14ac:dyDescent="0.25">
      <c r="E1783" s="17"/>
      <c r="F1783" s="14"/>
      <c r="I1783" s="19"/>
      <c r="J1783" s="19"/>
      <c r="K1783" s="19"/>
      <c r="L1783" s="19"/>
      <c r="M1783" s="19"/>
      <c r="N1783" s="19"/>
      <c r="O1783" s="19"/>
      <c r="P1783" s="19"/>
      <c r="Q1783" s="19"/>
    </row>
    <row r="1784" spans="5:17" x14ac:dyDescent="0.25">
      <c r="E1784" s="17"/>
      <c r="F1784" s="14"/>
      <c r="I1784" s="19"/>
      <c r="J1784" s="19"/>
      <c r="K1784" s="19"/>
      <c r="L1784" s="19"/>
      <c r="M1784" s="19"/>
      <c r="N1784" s="19"/>
      <c r="O1784" s="19"/>
      <c r="P1784" s="19"/>
      <c r="Q1784" s="19"/>
    </row>
    <row r="1785" spans="5:17" x14ac:dyDescent="0.25">
      <c r="E1785" s="17"/>
      <c r="F1785" s="14"/>
      <c r="I1785" s="19"/>
      <c r="J1785" s="19"/>
      <c r="K1785" s="19"/>
      <c r="L1785" s="19"/>
      <c r="M1785" s="19"/>
      <c r="N1785" s="19"/>
      <c r="O1785" s="19"/>
      <c r="P1785" s="19"/>
      <c r="Q1785" s="19"/>
    </row>
    <row r="1786" spans="5:17" x14ac:dyDescent="0.25">
      <c r="E1786" s="17"/>
      <c r="F1786" s="14"/>
      <c r="I1786" s="19"/>
      <c r="J1786" s="19"/>
      <c r="K1786" s="19"/>
      <c r="L1786" s="19"/>
      <c r="M1786" s="19"/>
      <c r="N1786" s="19"/>
      <c r="O1786" s="19"/>
      <c r="P1786" s="19"/>
      <c r="Q1786" s="19"/>
    </row>
    <row r="1787" spans="5:17" x14ac:dyDescent="0.25">
      <c r="E1787" s="17"/>
      <c r="F1787" s="14"/>
      <c r="I1787" s="19"/>
      <c r="J1787" s="19"/>
      <c r="K1787" s="19"/>
      <c r="L1787" s="19"/>
      <c r="M1787" s="19"/>
      <c r="N1787" s="19"/>
      <c r="O1787" s="19"/>
      <c r="P1787" s="19"/>
      <c r="Q1787" s="19"/>
    </row>
    <row r="1788" spans="5:17" x14ac:dyDescent="0.25">
      <c r="E1788" s="17"/>
      <c r="F1788" s="14"/>
      <c r="I1788" s="19"/>
      <c r="J1788" s="19"/>
      <c r="K1788" s="19"/>
      <c r="L1788" s="19"/>
      <c r="M1788" s="19"/>
      <c r="N1788" s="19"/>
      <c r="O1788" s="19"/>
      <c r="P1788" s="19"/>
      <c r="Q1788" s="19"/>
    </row>
    <row r="1789" spans="5:17" x14ac:dyDescent="0.25">
      <c r="E1789" s="17"/>
      <c r="F1789" s="14"/>
      <c r="I1789" s="19"/>
      <c r="J1789" s="19"/>
      <c r="K1789" s="19"/>
      <c r="L1789" s="19"/>
      <c r="M1789" s="19"/>
      <c r="N1789" s="19"/>
      <c r="O1789" s="19"/>
      <c r="P1789" s="19"/>
      <c r="Q1789" s="19"/>
    </row>
    <row r="1790" spans="5:17" x14ac:dyDescent="0.25">
      <c r="E1790" s="17"/>
      <c r="F1790" s="14"/>
      <c r="I1790" s="19"/>
      <c r="J1790" s="19"/>
      <c r="K1790" s="19"/>
      <c r="L1790" s="19"/>
      <c r="M1790" s="19"/>
      <c r="N1790" s="19"/>
      <c r="O1790" s="19"/>
      <c r="P1790" s="19"/>
      <c r="Q1790" s="19"/>
    </row>
    <row r="1791" spans="5:17" x14ac:dyDescent="0.25">
      <c r="E1791" s="17"/>
      <c r="F1791" s="14"/>
      <c r="I1791" s="19"/>
      <c r="J1791" s="19"/>
      <c r="K1791" s="19"/>
      <c r="L1791" s="19"/>
      <c r="M1791" s="19"/>
      <c r="N1791" s="19"/>
      <c r="O1791" s="19"/>
      <c r="P1791" s="19"/>
      <c r="Q1791" s="19"/>
    </row>
    <row r="1792" spans="5:17" x14ac:dyDescent="0.25">
      <c r="E1792" s="17"/>
      <c r="F1792" s="14"/>
      <c r="I1792" s="19"/>
      <c r="J1792" s="19"/>
      <c r="K1792" s="19"/>
      <c r="L1792" s="19"/>
      <c r="M1792" s="19"/>
      <c r="N1792" s="19"/>
      <c r="O1792" s="19"/>
      <c r="P1792" s="19"/>
      <c r="Q1792" s="19"/>
    </row>
    <row r="1793" spans="5:17" x14ac:dyDescent="0.25">
      <c r="E1793" s="17"/>
      <c r="F1793" s="14"/>
      <c r="I1793" s="19"/>
      <c r="J1793" s="19"/>
      <c r="K1793" s="19"/>
      <c r="L1793" s="19"/>
      <c r="M1793" s="19"/>
      <c r="N1793" s="19"/>
      <c r="O1793" s="19"/>
      <c r="P1793" s="19"/>
      <c r="Q1793" s="19"/>
    </row>
    <row r="1794" spans="5:17" x14ac:dyDescent="0.25">
      <c r="E1794" s="17"/>
      <c r="F1794" s="14"/>
      <c r="I1794" s="19"/>
      <c r="J1794" s="19"/>
      <c r="K1794" s="19"/>
      <c r="L1794" s="19"/>
      <c r="M1794" s="19"/>
      <c r="N1794" s="19"/>
      <c r="O1794" s="19"/>
      <c r="P1794" s="19"/>
      <c r="Q1794" s="19"/>
    </row>
    <row r="1795" spans="5:17" x14ac:dyDescent="0.25">
      <c r="E1795" s="17"/>
      <c r="F1795" s="14"/>
      <c r="I1795" s="19"/>
      <c r="J1795" s="19"/>
      <c r="K1795" s="19"/>
      <c r="L1795" s="19"/>
      <c r="M1795" s="19"/>
      <c r="N1795" s="19"/>
      <c r="O1795" s="19"/>
      <c r="P1795" s="19"/>
      <c r="Q1795" s="19"/>
    </row>
    <row r="1796" spans="5:17" x14ac:dyDescent="0.25">
      <c r="E1796" s="17"/>
      <c r="F1796" s="14"/>
      <c r="I1796" s="19"/>
      <c r="J1796" s="19"/>
      <c r="K1796" s="19"/>
      <c r="L1796" s="19"/>
      <c r="M1796" s="19"/>
      <c r="N1796" s="19"/>
      <c r="O1796" s="19"/>
      <c r="P1796" s="19"/>
      <c r="Q1796" s="19"/>
    </row>
    <row r="1797" spans="5:17" x14ac:dyDescent="0.25">
      <c r="E1797" s="17"/>
      <c r="F1797" s="14"/>
      <c r="I1797" s="19"/>
      <c r="J1797" s="19"/>
      <c r="K1797" s="19"/>
      <c r="L1797" s="19"/>
      <c r="M1797" s="19"/>
      <c r="N1797" s="19"/>
      <c r="O1797" s="19"/>
      <c r="P1797" s="19"/>
      <c r="Q1797" s="19"/>
    </row>
    <row r="1798" spans="5:17" x14ac:dyDescent="0.25">
      <c r="E1798" s="17"/>
      <c r="F1798" s="14"/>
      <c r="I1798" s="19"/>
      <c r="J1798" s="19"/>
      <c r="K1798" s="19"/>
      <c r="L1798" s="19"/>
      <c r="M1798" s="19"/>
      <c r="N1798" s="19"/>
      <c r="O1798" s="19"/>
      <c r="P1798" s="19"/>
      <c r="Q1798" s="19"/>
    </row>
    <row r="1799" spans="5:17" x14ac:dyDescent="0.25">
      <c r="E1799" s="17"/>
      <c r="F1799" s="14"/>
      <c r="I1799" s="19"/>
      <c r="J1799" s="19"/>
      <c r="K1799" s="19"/>
      <c r="L1799" s="19"/>
      <c r="M1799" s="19"/>
      <c r="N1799" s="19"/>
      <c r="O1799" s="19"/>
      <c r="P1799" s="19"/>
      <c r="Q1799" s="19"/>
    </row>
    <row r="1800" spans="5:17" x14ac:dyDescent="0.25">
      <c r="E1800" s="17"/>
      <c r="F1800" s="14"/>
      <c r="I1800" s="19"/>
      <c r="J1800" s="19"/>
      <c r="K1800" s="19"/>
      <c r="L1800" s="19"/>
      <c r="M1800" s="19"/>
      <c r="N1800" s="19"/>
      <c r="O1800" s="19"/>
      <c r="P1800" s="19"/>
      <c r="Q1800" s="19"/>
    </row>
    <row r="1801" spans="5:17" x14ac:dyDescent="0.25">
      <c r="E1801" s="17"/>
      <c r="F1801" s="14"/>
      <c r="I1801" s="19"/>
      <c r="J1801" s="19"/>
      <c r="K1801" s="19"/>
      <c r="L1801" s="19"/>
      <c r="M1801" s="19"/>
      <c r="N1801" s="19"/>
      <c r="O1801" s="19"/>
      <c r="P1801" s="19"/>
      <c r="Q1801" s="19"/>
    </row>
    <row r="1802" spans="5:17" x14ac:dyDescent="0.25">
      <c r="E1802" s="17"/>
      <c r="F1802" s="14"/>
      <c r="I1802" s="19"/>
      <c r="J1802" s="19"/>
      <c r="K1802" s="19"/>
      <c r="L1802" s="19"/>
      <c r="M1802" s="19"/>
      <c r="N1802" s="19"/>
      <c r="O1802" s="19"/>
      <c r="P1802" s="19"/>
      <c r="Q1802" s="19"/>
    </row>
    <row r="1803" spans="5:17" x14ac:dyDescent="0.25">
      <c r="E1803" s="17"/>
      <c r="F1803" s="14"/>
      <c r="I1803" s="19"/>
      <c r="J1803" s="19"/>
      <c r="K1803" s="19"/>
      <c r="L1803" s="19"/>
      <c r="M1803" s="19"/>
      <c r="N1803" s="19"/>
      <c r="O1803" s="19"/>
      <c r="P1803" s="19"/>
      <c r="Q1803" s="19"/>
    </row>
    <row r="1804" spans="5:17" x14ac:dyDescent="0.25">
      <c r="E1804" s="17"/>
      <c r="F1804" s="14"/>
      <c r="I1804" s="19"/>
      <c r="J1804" s="19"/>
      <c r="K1804" s="19"/>
      <c r="L1804" s="19"/>
      <c r="M1804" s="19"/>
      <c r="N1804" s="19"/>
      <c r="O1804" s="19"/>
      <c r="P1804" s="19"/>
      <c r="Q1804" s="19"/>
    </row>
    <row r="1805" spans="5:17" x14ac:dyDescent="0.25">
      <c r="E1805" s="17"/>
      <c r="F1805" s="14"/>
      <c r="I1805" s="19"/>
      <c r="J1805" s="19"/>
      <c r="K1805" s="19"/>
      <c r="L1805" s="19"/>
      <c r="M1805" s="19"/>
      <c r="N1805" s="19"/>
      <c r="O1805" s="19"/>
      <c r="P1805" s="19"/>
      <c r="Q1805" s="19"/>
    </row>
    <row r="1806" spans="5:17" x14ac:dyDescent="0.25">
      <c r="E1806" s="17"/>
      <c r="F1806" s="14"/>
      <c r="I1806" s="19"/>
      <c r="J1806" s="19"/>
      <c r="K1806" s="19"/>
      <c r="L1806" s="19"/>
      <c r="M1806" s="19"/>
      <c r="N1806" s="19"/>
      <c r="O1806" s="19"/>
      <c r="P1806" s="19"/>
      <c r="Q1806" s="19"/>
    </row>
    <row r="1807" spans="5:17" x14ac:dyDescent="0.25">
      <c r="E1807" s="17"/>
      <c r="F1807" s="14"/>
      <c r="I1807" s="19"/>
      <c r="J1807" s="19"/>
      <c r="K1807" s="19"/>
      <c r="L1807" s="19"/>
      <c r="M1807" s="19"/>
      <c r="N1807" s="19"/>
      <c r="O1807" s="19"/>
      <c r="P1807" s="19"/>
      <c r="Q1807" s="19"/>
    </row>
    <row r="1808" spans="5:17" x14ac:dyDescent="0.25">
      <c r="E1808" s="17"/>
      <c r="F1808" s="14"/>
      <c r="I1808" s="19"/>
      <c r="J1808" s="19"/>
      <c r="K1808" s="19"/>
      <c r="L1808" s="19"/>
      <c r="M1808" s="19"/>
      <c r="N1808" s="19"/>
      <c r="O1808" s="19"/>
      <c r="P1808" s="19"/>
      <c r="Q1808" s="19"/>
    </row>
    <row r="1809" spans="5:17" x14ac:dyDescent="0.25">
      <c r="E1809" s="17"/>
      <c r="F1809" s="14"/>
      <c r="I1809" s="19"/>
      <c r="J1809" s="19"/>
      <c r="K1809" s="19"/>
      <c r="L1809" s="19"/>
      <c r="M1809" s="19"/>
      <c r="N1809" s="19"/>
      <c r="O1809" s="19"/>
      <c r="P1809" s="19"/>
      <c r="Q1809" s="19"/>
    </row>
    <row r="1810" spans="5:17" x14ac:dyDescent="0.25">
      <c r="E1810" s="17"/>
      <c r="F1810" s="14"/>
      <c r="I1810" s="19"/>
      <c r="J1810" s="19"/>
      <c r="K1810" s="19"/>
      <c r="L1810" s="19"/>
      <c r="M1810" s="19"/>
      <c r="N1810" s="19"/>
      <c r="O1810" s="19"/>
      <c r="P1810" s="19"/>
      <c r="Q1810" s="19"/>
    </row>
    <row r="1811" spans="5:17" x14ac:dyDescent="0.25">
      <c r="E1811" s="17"/>
      <c r="F1811" s="14"/>
      <c r="I1811" s="19"/>
      <c r="J1811" s="19"/>
      <c r="K1811" s="19"/>
      <c r="L1811" s="19"/>
      <c r="M1811" s="19"/>
      <c r="N1811" s="19"/>
      <c r="O1811" s="19"/>
      <c r="P1811" s="19"/>
      <c r="Q1811" s="19"/>
    </row>
    <row r="1812" spans="5:17" x14ac:dyDescent="0.25">
      <c r="E1812" s="17"/>
      <c r="F1812" s="14"/>
      <c r="I1812" s="19"/>
      <c r="J1812" s="19"/>
      <c r="K1812" s="19"/>
      <c r="L1812" s="19"/>
      <c r="M1812" s="19"/>
      <c r="N1812" s="19"/>
      <c r="O1812" s="19"/>
      <c r="P1812" s="19"/>
      <c r="Q1812" s="19"/>
    </row>
    <row r="1813" spans="5:17" x14ac:dyDescent="0.25">
      <c r="E1813" s="17"/>
      <c r="F1813" s="14"/>
      <c r="I1813" s="19"/>
      <c r="J1813" s="19"/>
      <c r="K1813" s="19"/>
      <c r="L1813" s="19"/>
      <c r="M1813" s="19"/>
      <c r="N1813" s="19"/>
      <c r="O1813" s="19"/>
      <c r="P1813" s="19"/>
      <c r="Q1813" s="19"/>
    </row>
    <row r="1814" spans="5:17" x14ac:dyDescent="0.25">
      <c r="E1814" s="17"/>
      <c r="F1814" s="14"/>
      <c r="H1814" s="19"/>
      <c r="I1814" s="19"/>
      <c r="J1814" s="19"/>
      <c r="K1814" s="19"/>
      <c r="L1814" s="19"/>
      <c r="M1814" s="19"/>
      <c r="N1814" s="19"/>
      <c r="O1814" s="19"/>
      <c r="P1814" s="19"/>
      <c r="Q1814" s="19"/>
    </row>
    <row r="1815" spans="5:17" x14ac:dyDescent="0.25">
      <c r="E1815" s="17"/>
      <c r="F1815" s="14"/>
      <c r="H1815" s="19"/>
      <c r="I1815" s="19"/>
      <c r="J1815" s="19"/>
      <c r="K1815" s="19"/>
      <c r="L1815" s="19"/>
      <c r="M1815" s="19"/>
      <c r="N1815" s="19"/>
      <c r="O1815" s="19"/>
      <c r="P1815" s="19"/>
      <c r="Q1815" s="19"/>
    </row>
    <row r="1816" spans="5:17" x14ac:dyDescent="0.25">
      <c r="E1816" s="17"/>
      <c r="F1816" s="14"/>
      <c r="H1816" s="19"/>
      <c r="I1816" s="19"/>
      <c r="J1816" s="19"/>
      <c r="K1816" s="19"/>
      <c r="L1816" s="19"/>
      <c r="M1816" s="19"/>
      <c r="N1816" s="19"/>
      <c r="O1816" s="19"/>
      <c r="P1816" s="19"/>
      <c r="Q1816" s="19"/>
    </row>
    <row r="1817" spans="5:17" x14ac:dyDescent="0.25">
      <c r="E1817" s="17"/>
      <c r="F1817" s="14"/>
      <c r="H1817" s="19"/>
      <c r="I1817" s="19"/>
      <c r="J1817" s="19"/>
      <c r="K1817" s="19"/>
      <c r="L1817" s="19"/>
      <c r="M1817" s="19"/>
      <c r="N1817" s="19"/>
      <c r="O1817" s="19"/>
      <c r="P1817" s="19"/>
      <c r="Q1817" s="19"/>
    </row>
    <row r="1818" spans="5:17" x14ac:dyDescent="0.25">
      <c r="E1818"/>
      <c r="F1818" s="14"/>
      <c r="H1818" s="19"/>
      <c r="I1818" s="19"/>
      <c r="J1818" s="19"/>
      <c r="K1818" s="19"/>
      <c r="L1818" s="19"/>
      <c r="M1818" s="19"/>
      <c r="N1818" s="19"/>
      <c r="O1818" s="19"/>
      <c r="P1818" s="19"/>
      <c r="Q1818" s="19"/>
    </row>
    <row r="1819" spans="5:17" x14ac:dyDescent="0.25">
      <c r="E1819"/>
      <c r="F1819" s="14"/>
      <c r="G1819" s="19"/>
      <c r="H1819" s="19"/>
      <c r="I1819" s="19"/>
      <c r="J1819" s="19"/>
      <c r="K1819" s="19"/>
      <c r="L1819" s="19"/>
      <c r="M1819" s="19"/>
      <c r="N1819" s="19"/>
      <c r="O1819" s="19"/>
      <c r="P1819" s="19"/>
      <c r="Q1819" s="19"/>
    </row>
    <row r="1820" spans="5:17" x14ac:dyDescent="0.25">
      <c r="E1820"/>
      <c r="F1820" s="14"/>
      <c r="G1820" s="19"/>
      <c r="H1820" s="19"/>
      <c r="I1820" s="19"/>
      <c r="J1820" s="19"/>
      <c r="K1820" s="19"/>
      <c r="L1820" s="19"/>
      <c r="M1820" s="19"/>
      <c r="N1820" s="19"/>
      <c r="O1820" s="19"/>
      <c r="P1820" s="19"/>
      <c r="Q1820" s="19"/>
    </row>
    <row r="1821" spans="5:17" x14ac:dyDescent="0.25">
      <c r="E1821"/>
      <c r="F1821" s="14"/>
      <c r="G1821" s="19"/>
      <c r="H1821" s="19"/>
      <c r="I1821" s="19"/>
      <c r="J1821" s="19"/>
      <c r="K1821" s="19"/>
      <c r="L1821" s="19"/>
      <c r="M1821" s="19"/>
      <c r="N1821" s="19"/>
      <c r="O1821" s="19"/>
      <c r="P1821" s="19"/>
      <c r="Q1821" s="19"/>
    </row>
    <row r="1822" spans="5:17" x14ac:dyDescent="0.25">
      <c r="F1822" s="72"/>
      <c r="G1822" s="19"/>
      <c r="H1822" s="19"/>
      <c r="I1822" s="19"/>
      <c r="J1822" s="19"/>
      <c r="K1822" s="19"/>
      <c r="L1822" s="19"/>
      <c r="M1822" s="19"/>
      <c r="N1822" s="19"/>
      <c r="O1822" s="19"/>
      <c r="P1822" s="19"/>
      <c r="Q1822" s="19"/>
    </row>
    <row r="1823" spans="5:17" x14ac:dyDescent="0.25">
      <c r="F1823" s="72"/>
      <c r="G1823" s="19"/>
      <c r="H1823" s="19"/>
      <c r="I1823" s="19"/>
      <c r="J1823" s="19"/>
      <c r="K1823" s="19"/>
      <c r="L1823" s="19"/>
      <c r="M1823" s="19"/>
      <c r="N1823" s="19"/>
      <c r="O1823" s="19"/>
      <c r="P1823" s="19"/>
      <c r="Q1823" s="19"/>
    </row>
    <row r="1824" spans="5:17" x14ac:dyDescent="0.25">
      <c r="F1824" s="72"/>
      <c r="G1824" s="19"/>
      <c r="H1824" s="19"/>
      <c r="I1824" s="19"/>
      <c r="J1824" s="19"/>
      <c r="K1824" s="19"/>
      <c r="L1824" s="19"/>
      <c r="M1824" s="19"/>
      <c r="N1824" s="19"/>
      <c r="O1824" s="19"/>
      <c r="P1824" s="19"/>
      <c r="Q1824" s="19"/>
    </row>
    <row r="1825" spans="3:17" x14ac:dyDescent="0.25">
      <c r="F1825" s="72"/>
      <c r="G1825" s="19"/>
      <c r="H1825" s="19"/>
      <c r="I1825" s="19"/>
      <c r="J1825" s="19"/>
      <c r="K1825" s="19"/>
      <c r="L1825" s="19"/>
      <c r="M1825" s="19"/>
      <c r="N1825" s="19"/>
      <c r="O1825" s="19"/>
      <c r="P1825" s="19"/>
      <c r="Q1825" s="19"/>
    </row>
    <row r="1826" spans="3:17" x14ac:dyDescent="0.25">
      <c r="F1826" s="72"/>
      <c r="G1826" s="19"/>
      <c r="H1826" s="19"/>
      <c r="I1826" s="19"/>
      <c r="J1826" s="19"/>
      <c r="K1826" s="19"/>
      <c r="L1826" s="19"/>
      <c r="M1826" s="19"/>
      <c r="N1826" s="19"/>
      <c r="O1826" s="19"/>
      <c r="P1826" s="19"/>
      <c r="Q1826" s="19"/>
    </row>
    <row r="1827" spans="3:17" x14ac:dyDescent="0.25">
      <c r="F1827" s="72"/>
      <c r="G1827" s="19"/>
      <c r="H1827" s="19"/>
      <c r="I1827" s="19"/>
      <c r="J1827" s="19"/>
      <c r="K1827" s="19"/>
      <c r="L1827" s="19"/>
      <c r="M1827" s="19"/>
      <c r="N1827" s="19"/>
      <c r="O1827" s="19"/>
      <c r="P1827" s="19"/>
      <c r="Q1827" s="19"/>
    </row>
    <row r="1833" spans="3:17" x14ac:dyDescent="0.25">
      <c r="C1833" s="2"/>
    </row>
    <row r="1834" spans="3:17" x14ac:dyDescent="0.25">
      <c r="C1834" s="4"/>
    </row>
    <row r="1835" spans="3:17" x14ac:dyDescent="0.25">
      <c r="C1835" s="4"/>
    </row>
  </sheetData>
  <sheetProtection sort="0" autoFilter="0" pivotTables="0"/>
  <autoFilter ref="B13:Q1821" xr:uid="{00000000-0009-0000-0000-000004000000}"/>
  <mergeCells count="7">
    <mergeCell ref="B5:Q5"/>
    <mergeCell ref="B4:Q4"/>
    <mergeCell ref="B12:C12"/>
    <mergeCell ref="B11:C11"/>
    <mergeCell ref="B1:Q1"/>
    <mergeCell ref="B2:Q2"/>
    <mergeCell ref="C3:Q3"/>
  </mergeCells>
  <conditionalFormatting sqref="H636:H1813">
    <cfRule type="containsText" dxfId="44" priority="32" operator="containsText" text="V">
      <formula>NOT(ISERROR(SEARCH("V",H636)))</formula>
    </cfRule>
  </conditionalFormatting>
  <conditionalFormatting sqref="G636:G1818">
    <cfRule type="containsText" dxfId="43" priority="31" operator="containsText" text="A">
      <formula>NOT(ISERROR(SEARCH("A",G636)))</formula>
    </cfRule>
  </conditionalFormatting>
  <conditionalFormatting sqref="F731:F1075">
    <cfRule type="containsText" dxfId="42" priority="30" operator="containsText" text="ü">
      <formula>NOT(ISERROR(SEARCH("ü",F731)))</formula>
    </cfRule>
  </conditionalFormatting>
  <conditionalFormatting sqref="P13:Q13">
    <cfRule type="expression" dxfId="41" priority="28">
      <formula>$R$1</formula>
    </cfRule>
  </conditionalFormatting>
  <conditionalFormatting sqref="G1725:G1728 G636:G993 G997:G1243 G1247:G1336 G1342:G1378 G1384:G1483 G1492:G1623 G1627:G1723 G1732:G1818">
    <cfRule type="containsText" dxfId="40" priority="25" operator="containsText" text="A">
      <formula>NOT(ISERROR(SEARCH("A",G636)))</formula>
    </cfRule>
  </conditionalFormatting>
  <conditionalFormatting sqref="F731:F1075 D20:D1819 C14:D19 C20:C1823 G636:G1818 E14:E1817 H636:H1813 I1029:O1376 I636:M1028 O636:O1028 B14:B1821">
    <cfRule type="expression" dxfId="39" priority="15">
      <formula>$R14=1</formula>
    </cfRule>
  </conditionalFormatting>
  <conditionalFormatting sqref="P636:Q1714">
    <cfRule type="expression" dxfId="38" priority="14">
      <formula>$S636=1</formula>
    </cfRule>
  </conditionalFormatting>
  <conditionalFormatting sqref="F731:F1829">
    <cfRule type="containsText" dxfId="37" priority="12" operator="containsText" text="û">
      <formula>NOT(ISERROR(SEARCH("û",F731)))</formula>
    </cfRule>
  </conditionalFormatting>
  <conditionalFormatting sqref="G1029:Q1825 G636:M1028 O636:Q1028">
    <cfRule type="containsText" dxfId="36" priority="11" operator="containsText" text="X">
      <formula>NOT(ISERROR(SEARCH("X",G636)))</formula>
    </cfRule>
  </conditionalFormatting>
  <conditionalFormatting sqref="F14:F730">
    <cfRule type="expression" dxfId="35" priority="10">
      <formula>$R14=1</formula>
    </cfRule>
  </conditionalFormatting>
  <conditionalFormatting sqref="H14:H635">
    <cfRule type="containsText" dxfId="34" priority="8" operator="containsText" text="V">
      <formula>NOT(ISERROR(SEARCH("V",H14)))</formula>
    </cfRule>
  </conditionalFormatting>
  <conditionalFormatting sqref="G14:G635">
    <cfRule type="containsText" dxfId="33" priority="7" operator="containsText" text="A">
      <formula>NOT(ISERROR(SEARCH("A",G14)))</formula>
    </cfRule>
  </conditionalFormatting>
  <conditionalFormatting sqref="G14:O20 G21:M635 O21:O635 N21:N1028">
    <cfRule type="expression" dxfId="32" priority="6">
      <formula>$R14=1</formula>
    </cfRule>
  </conditionalFormatting>
  <conditionalFormatting sqref="P14:Q635">
    <cfRule type="expression" dxfId="31" priority="5">
      <formula>$S14=1</formula>
    </cfRule>
  </conditionalFormatting>
  <conditionalFormatting sqref="G14:Q20 G21:M635 O21:Q635 N21:N1028">
    <cfRule type="containsText" dxfId="30" priority="4" operator="containsText" text="X">
      <formula>NOT(ISERROR(SEARCH("X",G14)))</formula>
    </cfRule>
  </conditionalFormatting>
  <conditionalFormatting sqref="J14:J492">
    <cfRule type="containsText" dxfId="29" priority="3" operator="containsText" text="A">
      <formula>NOT(ISERROR(SEARCH("A",J14)))</formula>
    </cfRule>
  </conditionalFormatting>
  <conditionalFormatting sqref="J14:J1835">
    <cfRule type="containsText" dxfId="28" priority="2" operator="containsText" text="O">
      <formula>NOT(ISERROR(SEARCH("O",J14)))</formula>
    </cfRule>
  </conditionalFormatting>
  <conditionalFormatting sqref="I14:I1835">
    <cfRule type="containsText" dxfId="27" priority="1" operator="containsText" text="A">
      <formula>NOT(ISERROR(SEARCH("A",I14)))</formula>
    </cfRule>
  </conditionalFormatting>
  <dataValidations count="2">
    <dataValidation type="list" allowBlank="1" showInputMessage="1" showErrorMessage="1" sqref="B11" xr:uid="{00000000-0002-0000-0400-000000000000}">
      <formula1>$AC$1:$AC$3</formula1>
    </dataValidation>
    <dataValidation type="list" allowBlank="1" showInputMessage="1" showErrorMessage="1" sqref="B12 E11" xr:uid="{00000000-0002-0000-0400-000001000000}">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8"/>
  <dimension ref="A1:H3859"/>
  <sheetViews>
    <sheetView workbookViewId="0">
      <selection activeCell="A12" sqref="A12"/>
    </sheetView>
  </sheetViews>
  <sheetFormatPr baseColWidth="10" defaultRowHeight="15" x14ac:dyDescent="0.25"/>
  <cols>
    <col min="1" max="1" width="13" style="62" customWidth="1"/>
    <col min="2" max="2" width="18" style="62"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55" t="s">
        <v>7</v>
      </c>
      <c r="B1" s="56" t="s">
        <v>445</v>
      </c>
      <c r="C1" s="56" t="s">
        <v>12</v>
      </c>
      <c r="D1" s="56" t="s">
        <v>205</v>
      </c>
      <c r="E1" s="56" t="s">
        <v>446</v>
      </c>
      <c r="F1" s="56" t="s">
        <v>447</v>
      </c>
      <c r="G1" s="57" t="s">
        <v>178</v>
      </c>
      <c r="H1" s="56" t="s">
        <v>10434</v>
      </c>
    </row>
    <row r="2" spans="1:8" x14ac:dyDescent="0.25">
      <c r="A2" s="58">
        <v>396761203445</v>
      </c>
      <c r="B2" s="59" t="s">
        <v>154</v>
      </c>
      <c r="C2" s="60" t="s">
        <v>496</v>
      </c>
      <c r="D2" s="60" t="s">
        <v>497</v>
      </c>
      <c r="E2" s="60" t="s">
        <v>450</v>
      </c>
      <c r="F2" s="59" t="s">
        <v>451</v>
      </c>
      <c r="G2" s="61">
        <v>44111418</v>
      </c>
      <c r="H2" s="123">
        <f t="shared" ref="H2:H65" si="0">G2/4910.95</f>
        <v>8982.2576079984519</v>
      </c>
    </row>
    <row r="3" spans="1:8" x14ac:dyDescent="0.25">
      <c r="A3" s="58">
        <v>396761203437</v>
      </c>
      <c r="B3" s="59" t="s">
        <v>498</v>
      </c>
      <c r="C3" s="60" t="s">
        <v>499</v>
      </c>
      <c r="D3" s="60" t="s">
        <v>497</v>
      </c>
      <c r="E3" s="60" t="s">
        <v>450</v>
      </c>
      <c r="F3" s="59" t="s">
        <v>451</v>
      </c>
      <c r="G3" s="61">
        <v>24506538</v>
      </c>
      <c r="H3" s="123">
        <f t="shared" si="0"/>
        <v>4990.1827548641304</v>
      </c>
    </row>
    <row r="4" spans="1:8" x14ac:dyDescent="0.25">
      <c r="A4" s="58">
        <v>400810402430</v>
      </c>
      <c r="B4" s="59" t="s">
        <v>723</v>
      </c>
      <c r="C4" s="60" t="s">
        <v>724</v>
      </c>
      <c r="D4" s="60" t="s">
        <v>725</v>
      </c>
      <c r="E4" s="60" t="s">
        <v>726</v>
      </c>
      <c r="F4" s="59" t="s">
        <v>451</v>
      </c>
      <c r="G4" s="61">
        <v>24506538</v>
      </c>
      <c r="H4" s="123">
        <f t="shared" si="0"/>
        <v>4990.1827548641304</v>
      </c>
    </row>
    <row r="5" spans="1:8" x14ac:dyDescent="0.25">
      <c r="A5" s="58">
        <v>393090900198</v>
      </c>
      <c r="B5" s="59" t="s">
        <v>727</v>
      </c>
      <c r="C5" s="60" t="s">
        <v>728</v>
      </c>
      <c r="D5" s="60" t="s">
        <v>729</v>
      </c>
      <c r="E5" s="60" t="s">
        <v>730</v>
      </c>
      <c r="F5" s="59" t="s">
        <v>451</v>
      </c>
      <c r="G5" s="61">
        <v>14747406</v>
      </c>
      <c r="H5" s="123">
        <f t="shared" si="0"/>
        <v>3002.9639886376362</v>
      </c>
    </row>
    <row r="6" spans="1:8" x14ac:dyDescent="0.25">
      <c r="A6" s="58">
        <v>403970301159</v>
      </c>
      <c r="B6" s="59" t="s">
        <v>731</v>
      </c>
      <c r="C6" s="60" t="s">
        <v>732</v>
      </c>
      <c r="D6" s="60" t="s">
        <v>733</v>
      </c>
      <c r="E6" s="60" t="s">
        <v>734</v>
      </c>
      <c r="F6" s="59" t="s">
        <v>487</v>
      </c>
      <c r="G6" s="61">
        <v>9802878</v>
      </c>
      <c r="H6" s="123">
        <f t="shared" si="0"/>
        <v>1996.1266150133886</v>
      </c>
    </row>
    <row r="7" spans="1:8" x14ac:dyDescent="0.25">
      <c r="A7" s="58">
        <v>395750301937</v>
      </c>
      <c r="B7" s="59" t="s">
        <v>735</v>
      </c>
      <c r="C7" s="60" t="s">
        <v>736</v>
      </c>
      <c r="D7" s="60" t="s">
        <v>737</v>
      </c>
      <c r="E7" s="60" t="s">
        <v>738</v>
      </c>
      <c r="F7" s="59" t="s">
        <v>451</v>
      </c>
      <c r="G7" s="61">
        <v>5881902</v>
      </c>
      <c r="H7" s="123">
        <f t="shared" si="0"/>
        <v>1197.7116443865241</v>
      </c>
    </row>
    <row r="8" spans="1:8" x14ac:dyDescent="0.25">
      <c r="A8" s="58">
        <v>408920500136</v>
      </c>
      <c r="B8" s="59" t="s">
        <v>739</v>
      </c>
      <c r="C8" s="60" t="s">
        <v>740</v>
      </c>
      <c r="D8" s="60" t="s">
        <v>741</v>
      </c>
      <c r="E8" s="60" t="s">
        <v>742</v>
      </c>
      <c r="F8" s="59" t="s">
        <v>487</v>
      </c>
      <c r="G8" s="61">
        <v>4730838</v>
      </c>
      <c r="H8" s="123">
        <f t="shared" si="0"/>
        <v>963.32440770115761</v>
      </c>
    </row>
    <row r="9" spans="1:8" x14ac:dyDescent="0.25">
      <c r="A9" s="58">
        <v>393090200081</v>
      </c>
      <c r="B9" s="59" t="s">
        <v>743</v>
      </c>
      <c r="C9" s="60" t="s">
        <v>744</v>
      </c>
      <c r="D9" s="60" t="s">
        <v>745</v>
      </c>
      <c r="E9" s="60" t="s">
        <v>746</v>
      </c>
      <c r="F9" s="59" t="s">
        <v>451</v>
      </c>
      <c r="G9" s="61">
        <v>3719715</v>
      </c>
      <c r="H9" s="123">
        <f t="shared" si="0"/>
        <v>757.43287958541634</v>
      </c>
    </row>
    <row r="10" spans="1:8" x14ac:dyDescent="0.25">
      <c r="A10" s="58">
        <v>408760300453</v>
      </c>
      <c r="B10" s="59" t="s">
        <v>747</v>
      </c>
      <c r="C10" s="60" t="s">
        <v>748</v>
      </c>
      <c r="D10" s="60" t="s">
        <v>749</v>
      </c>
      <c r="E10" s="60" t="s">
        <v>742</v>
      </c>
      <c r="F10" s="59" t="s">
        <v>487</v>
      </c>
      <c r="G10" s="61">
        <v>3219738</v>
      </c>
      <c r="H10" s="123">
        <f t="shared" si="0"/>
        <v>655.62426821694385</v>
      </c>
    </row>
    <row r="11" spans="1:8" x14ac:dyDescent="0.25">
      <c r="A11" s="58">
        <v>395750300337</v>
      </c>
      <c r="B11" s="59" t="s">
        <v>750</v>
      </c>
      <c r="C11" s="60" t="s">
        <v>751</v>
      </c>
      <c r="D11" s="60" t="s">
        <v>752</v>
      </c>
      <c r="E11" s="60" t="s">
        <v>753</v>
      </c>
      <c r="F11" s="59" t="s">
        <v>451</v>
      </c>
      <c r="G11" s="61">
        <v>2451048</v>
      </c>
      <c r="H11" s="123">
        <f t="shared" si="0"/>
        <v>499.0985450880176</v>
      </c>
    </row>
    <row r="12" spans="1:8" x14ac:dyDescent="0.25">
      <c r="A12" s="58">
        <v>408161000204</v>
      </c>
      <c r="B12" s="59" t="s">
        <v>754</v>
      </c>
      <c r="C12" s="60" t="s">
        <v>755</v>
      </c>
      <c r="D12" s="60" t="s">
        <v>756</v>
      </c>
      <c r="E12" s="60" t="s">
        <v>742</v>
      </c>
      <c r="F12" s="59" t="s">
        <v>487</v>
      </c>
      <c r="G12" s="61">
        <v>2205987</v>
      </c>
      <c r="H12" s="123">
        <f t="shared" si="0"/>
        <v>449.19760942383857</v>
      </c>
    </row>
    <row r="13" spans="1:8" x14ac:dyDescent="0.25">
      <c r="A13" s="58">
        <v>400180407420</v>
      </c>
      <c r="B13" s="59" t="s">
        <v>757</v>
      </c>
      <c r="C13" s="60" t="s">
        <v>758</v>
      </c>
      <c r="D13" s="60" t="s">
        <v>759</v>
      </c>
      <c r="E13" s="60" t="s">
        <v>726</v>
      </c>
      <c r="F13" s="59" t="s">
        <v>451</v>
      </c>
      <c r="G13" s="61">
        <v>2132468</v>
      </c>
      <c r="H13" s="123">
        <f t="shared" si="0"/>
        <v>434.22718618597219</v>
      </c>
    </row>
    <row r="14" spans="1:8" x14ac:dyDescent="0.25">
      <c r="A14" s="58">
        <v>350121114829</v>
      </c>
      <c r="B14" s="59" t="s">
        <v>760</v>
      </c>
      <c r="C14" s="60" t="s">
        <v>761</v>
      </c>
      <c r="D14" s="60" t="s">
        <v>762</v>
      </c>
      <c r="E14" s="60" t="s">
        <v>742</v>
      </c>
      <c r="F14" s="59" t="s">
        <v>451</v>
      </c>
      <c r="G14" s="61">
        <v>1960926</v>
      </c>
      <c r="H14" s="123">
        <f t="shared" si="0"/>
        <v>399.29667375965954</v>
      </c>
    </row>
    <row r="15" spans="1:8" x14ac:dyDescent="0.25">
      <c r="A15" s="58">
        <v>408671000977</v>
      </c>
      <c r="B15" s="59" t="s">
        <v>763</v>
      </c>
      <c r="C15" s="60" t="s">
        <v>764</v>
      </c>
      <c r="D15" s="60" t="s">
        <v>765</v>
      </c>
      <c r="E15" s="60" t="s">
        <v>742</v>
      </c>
      <c r="F15" s="59" t="s">
        <v>451</v>
      </c>
      <c r="G15" s="61">
        <v>1945158</v>
      </c>
      <c r="H15" s="123">
        <f t="shared" si="0"/>
        <v>396.08588969547645</v>
      </c>
    </row>
    <row r="16" spans="1:8" x14ac:dyDescent="0.25">
      <c r="A16" s="58">
        <v>408950500041</v>
      </c>
      <c r="B16" s="59" t="s">
        <v>766</v>
      </c>
      <c r="C16" s="60" t="s">
        <v>767</v>
      </c>
      <c r="D16" s="60" t="s">
        <v>768</v>
      </c>
      <c r="E16" s="60" t="s">
        <v>742</v>
      </c>
      <c r="F16" s="59" t="s">
        <v>487</v>
      </c>
      <c r="G16" s="61">
        <v>1872888</v>
      </c>
      <c r="H16" s="123">
        <f t="shared" si="0"/>
        <v>381.36979606797058</v>
      </c>
    </row>
    <row r="17" spans="1:8" x14ac:dyDescent="0.25">
      <c r="A17" s="58">
        <v>395750200995</v>
      </c>
      <c r="B17" s="59" t="s">
        <v>769</v>
      </c>
      <c r="C17" s="60" t="s">
        <v>770</v>
      </c>
      <c r="D17" s="60" t="s">
        <v>771</v>
      </c>
      <c r="E17" s="60" t="s">
        <v>738</v>
      </c>
      <c r="F17" s="59" t="s">
        <v>451</v>
      </c>
      <c r="G17" s="61">
        <v>1823692</v>
      </c>
      <c r="H17" s="123">
        <f t="shared" si="0"/>
        <v>371.35218236797363</v>
      </c>
    </row>
    <row r="18" spans="1:8" x14ac:dyDescent="0.25">
      <c r="A18" s="58">
        <v>396990402869</v>
      </c>
      <c r="B18" s="59" t="s">
        <v>240</v>
      </c>
      <c r="C18" s="60" t="s">
        <v>772</v>
      </c>
      <c r="D18" s="60" t="s">
        <v>773</v>
      </c>
      <c r="E18" s="60" t="s">
        <v>450</v>
      </c>
      <c r="F18" s="59" t="s">
        <v>487</v>
      </c>
      <c r="G18" s="61">
        <v>1813889</v>
      </c>
      <c r="H18" s="123">
        <f t="shared" si="0"/>
        <v>369.35603091051632</v>
      </c>
    </row>
    <row r="19" spans="1:8" x14ac:dyDescent="0.25">
      <c r="A19" s="58">
        <v>408910500073</v>
      </c>
      <c r="B19" s="59" t="s">
        <v>774</v>
      </c>
      <c r="C19" s="60" t="s">
        <v>775</v>
      </c>
      <c r="D19" s="60" t="s">
        <v>776</v>
      </c>
      <c r="E19" s="60" t="s">
        <v>742</v>
      </c>
      <c r="F19" s="59" t="s">
        <v>451</v>
      </c>
      <c r="G19" s="61">
        <v>1805994</v>
      </c>
      <c r="H19" s="123">
        <f t="shared" si="0"/>
        <v>367.74839898593962</v>
      </c>
    </row>
    <row r="20" spans="1:8" x14ac:dyDescent="0.25">
      <c r="A20" s="58">
        <v>408850800129</v>
      </c>
      <c r="B20" s="59" t="s">
        <v>777</v>
      </c>
      <c r="C20" s="60" t="s">
        <v>778</v>
      </c>
      <c r="D20" s="60" t="s">
        <v>779</v>
      </c>
      <c r="E20" s="60" t="s">
        <v>742</v>
      </c>
      <c r="F20" s="59" t="s">
        <v>451</v>
      </c>
      <c r="G20" s="61">
        <v>1774338</v>
      </c>
      <c r="H20" s="123">
        <f t="shared" si="0"/>
        <v>361.30239566682621</v>
      </c>
    </row>
    <row r="21" spans="1:8" x14ac:dyDescent="0.25">
      <c r="A21" s="58">
        <v>408130600033</v>
      </c>
      <c r="B21" s="59" t="s">
        <v>780</v>
      </c>
      <c r="C21" s="60" t="s">
        <v>781</v>
      </c>
      <c r="D21" s="60" t="s">
        <v>782</v>
      </c>
      <c r="E21" s="60" t="s">
        <v>742</v>
      </c>
      <c r="F21" s="59" t="s">
        <v>451</v>
      </c>
      <c r="G21" s="61">
        <v>1715865</v>
      </c>
      <c r="H21" s="123">
        <f t="shared" si="0"/>
        <v>349.39573809548051</v>
      </c>
    </row>
    <row r="22" spans="1:8" x14ac:dyDescent="0.25">
      <c r="A22" s="58">
        <v>408161000221</v>
      </c>
      <c r="B22" s="59" t="s">
        <v>783</v>
      </c>
      <c r="C22" s="60" t="s">
        <v>775</v>
      </c>
      <c r="D22" s="60" t="s">
        <v>784</v>
      </c>
      <c r="E22" s="60" t="s">
        <v>742</v>
      </c>
      <c r="F22" s="59" t="s">
        <v>451</v>
      </c>
      <c r="G22" s="61">
        <v>1685623</v>
      </c>
      <c r="H22" s="123">
        <f t="shared" si="0"/>
        <v>343.23766277400506</v>
      </c>
    </row>
    <row r="23" spans="1:8" x14ac:dyDescent="0.25">
      <c r="A23" s="58">
        <v>408890200051</v>
      </c>
      <c r="B23" s="59" t="s">
        <v>785</v>
      </c>
      <c r="C23" s="60" t="s">
        <v>786</v>
      </c>
      <c r="D23" s="60" t="s">
        <v>787</v>
      </c>
      <c r="E23" s="60" t="s">
        <v>742</v>
      </c>
      <c r="F23" s="59" t="s">
        <v>451</v>
      </c>
      <c r="G23" s="61">
        <v>1685623</v>
      </c>
      <c r="H23" s="123">
        <f t="shared" si="0"/>
        <v>343.23766277400506</v>
      </c>
    </row>
    <row r="24" spans="1:8" x14ac:dyDescent="0.25">
      <c r="A24" s="58">
        <v>408920400115</v>
      </c>
      <c r="B24" s="59" t="s">
        <v>788</v>
      </c>
      <c r="C24" s="60" t="s">
        <v>778</v>
      </c>
      <c r="D24" s="60" t="s">
        <v>789</v>
      </c>
      <c r="E24" s="60" t="s">
        <v>742</v>
      </c>
      <c r="F24" s="59" t="s">
        <v>451</v>
      </c>
      <c r="G24" s="61">
        <v>1675788</v>
      </c>
      <c r="H24" s="123">
        <f t="shared" si="0"/>
        <v>341.23499526568179</v>
      </c>
    </row>
    <row r="25" spans="1:8" x14ac:dyDescent="0.25">
      <c r="A25" s="58">
        <v>399040400010</v>
      </c>
      <c r="B25" s="59" t="s">
        <v>790</v>
      </c>
      <c r="C25" s="60" t="s">
        <v>791</v>
      </c>
      <c r="D25" s="60" t="s">
        <v>792</v>
      </c>
      <c r="E25" s="60" t="s">
        <v>793</v>
      </c>
      <c r="F25" s="59" t="s">
        <v>451</v>
      </c>
      <c r="G25" s="61">
        <v>1577238</v>
      </c>
      <c r="H25" s="123">
        <f t="shared" si="0"/>
        <v>321.16759486453742</v>
      </c>
    </row>
    <row r="26" spans="1:8" x14ac:dyDescent="0.25">
      <c r="A26" s="58">
        <v>408070400200</v>
      </c>
      <c r="B26" s="59" t="s">
        <v>794</v>
      </c>
      <c r="C26" s="60" t="s">
        <v>795</v>
      </c>
      <c r="D26" s="60" t="s">
        <v>796</v>
      </c>
      <c r="E26" s="60" t="s">
        <v>742</v>
      </c>
      <c r="F26" s="59" t="s">
        <v>487</v>
      </c>
      <c r="G26" s="61">
        <v>1577238</v>
      </c>
      <c r="H26" s="123">
        <f t="shared" si="0"/>
        <v>321.16759486453742</v>
      </c>
    </row>
    <row r="27" spans="1:8" x14ac:dyDescent="0.25">
      <c r="A27" s="58">
        <v>408810700024</v>
      </c>
      <c r="B27" s="59" t="s">
        <v>797</v>
      </c>
      <c r="C27" s="60" t="s">
        <v>740</v>
      </c>
      <c r="D27" s="60" t="s">
        <v>798</v>
      </c>
      <c r="E27" s="60" t="s">
        <v>742</v>
      </c>
      <c r="F27" s="59" t="s">
        <v>487</v>
      </c>
      <c r="G27" s="61">
        <v>1577238</v>
      </c>
      <c r="H27" s="123">
        <f t="shared" si="0"/>
        <v>321.16759486453742</v>
      </c>
    </row>
    <row r="28" spans="1:8" x14ac:dyDescent="0.25">
      <c r="A28" s="58">
        <v>408920500187</v>
      </c>
      <c r="B28" s="59" t="s">
        <v>799</v>
      </c>
      <c r="C28" s="60" t="s">
        <v>800</v>
      </c>
      <c r="D28" s="60" t="s">
        <v>801</v>
      </c>
      <c r="E28" s="60" t="s">
        <v>742</v>
      </c>
      <c r="F28" s="59" t="s">
        <v>487</v>
      </c>
      <c r="G28" s="61">
        <v>1577238</v>
      </c>
      <c r="H28" s="123">
        <f t="shared" si="0"/>
        <v>321.16759486453742</v>
      </c>
    </row>
    <row r="29" spans="1:8" x14ac:dyDescent="0.25">
      <c r="A29" s="58">
        <v>408821000407</v>
      </c>
      <c r="B29" s="59" t="s">
        <v>802</v>
      </c>
      <c r="C29" s="60" t="s">
        <v>740</v>
      </c>
      <c r="D29" s="60" t="s">
        <v>803</v>
      </c>
      <c r="E29" s="60" t="s">
        <v>742</v>
      </c>
      <c r="F29" s="59" t="s">
        <v>487</v>
      </c>
      <c r="G29" s="61">
        <v>1478688</v>
      </c>
      <c r="H29" s="123">
        <f t="shared" si="0"/>
        <v>301.10019446339305</v>
      </c>
    </row>
    <row r="30" spans="1:8" x14ac:dyDescent="0.25">
      <c r="A30" s="58">
        <v>408920200019</v>
      </c>
      <c r="B30" s="59" t="s">
        <v>804</v>
      </c>
      <c r="C30" s="60" t="s">
        <v>740</v>
      </c>
      <c r="D30" s="60" t="s">
        <v>805</v>
      </c>
      <c r="E30" s="60" t="s">
        <v>742</v>
      </c>
      <c r="F30" s="59" t="s">
        <v>487</v>
      </c>
      <c r="G30" s="61">
        <v>1478688</v>
      </c>
      <c r="H30" s="123">
        <f t="shared" si="0"/>
        <v>301.10019446339305</v>
      </c>
    </row>
    <row r="31" spans="1:8" x14ac:dyDescent="0.25">
      <c r="A31" s="58">
        <v>350130202820</v>
      </c>
      <c r="B31" s="59" t="s">
        <v>806</v>
      </c>
      <c r="C31" s="60" t="s">
        <v>807</v>
      </c>
      <c r="D31" s="60" t="s">
        <v>808</v>
      </c>
      <c r="E31" s="60" t="s">
        <v>742</v>
      </c>
      <c r="F31" s="59" t="s">
        <v>451</v>
      </c>
      <c r="G31" s="61">
        <v>1470804</v>
      </c>
      <c r="H31" s="123">
        <f t="shared" si="0"/>
        <v>299.49480243130148</v>
      </c>
    </row>
    <row r="32" spans="1:8" x14ac:dyDescent="0.25">
      <c r="A32" s="58">
        <v>350160500752</v>
      </c>
      <c r="B32" s="59" t="s">
        <v>809</v>
      </c>
      <c r="C32" s="60" t="s">
        <v>810</v>
      </c>
      <c r="D32" s="60" t="s">
        <v>811</v>
      </c>
      <c r="E32" s="60" t="s">
        <v>742</v>
      </c>
      <c r="F32" s="59" t="s">
        <v>487</v>
      </c>
      <c r="G32" s="61">
        <v>1470804</v>
      </c>
      <c r="H32" s="123">
        <f t="shared" si="0"/>
        <v>299.49480243130148</v>
      </c>
    </row>
    <row r="33" spans="1:8" x14ac:dyDescent="0.25">
      <c r="A33" s="58">
        <v>408080400135</v>
      </c>
      <c r="B33" s="59" t="s">
        <v>812</v>
      </c>
      <c r="C33" s="60" t="s">
        <v>813</v>
      </c>
      <c r="D33" s="60" t="s">
        <v>814</v>
      </c>
      <c r="E33" s="60" t="s">
        <v>742</v>
      </c>
      <c r="F33" s="59" t="s">
        <v>451</v>
      </c>
      <c r="G33" s="61">
        <v>1470804</v>
      </c>
      <c r="H33" s="123">
        <f t="shared" si="0"/>
        <v>299.49480243130148</v>
      </c>
    </row>
    <row r="34" spans="1:8" x14ac:dyDescent="0.25">
      <c r="A34" s="58">
        <v>408920400093</v>
      </c>
      <c r="B34" s="59" t="s">
        <v>815</v>
      </c>
      <c r="C34" s="60" t="s">
        <v>816</v>
      </c>
      <c r="D34" s="60" t="s">
        <v>817</v>
      </c>
      <c r="E34" s="60" t="s">
        <v>742</v>
      </c>
      <c r="F34" s="59" t="s">
        <v>451</v>
      </c>
      <c r="G34" s="61">
        <v>1419558</v>
      </c>
      <c r="H34" s="123">
        <f t="shared" si="0"/>
        <v>289.05975422270643</v>
      </c>
    </row>
    <row r="35" spans="1:8" x14ac:dyDescent="0.25">
      <c r="A35" s="58">
        <v>396990605301</v>
      </c>
      <c r="B35" s="59" t="s">
        <v>24</v>
      </c>
      <c r="C35" s="60" t="s">
        <v>714</v>
      </c>
      <c r="D35" s="60" t="s">
        <v>818</v>
      </c>
      <c r="E35" s="60" t="s">
        <v>450</v>
      </c>
      <c r="F35" s="59" t="s">
        <v>487</v>
      </c>
      <c r="G35" s="61">
        <v>1348273</v>
      </c>
      <c r="H35" s="123">
        <f t="shared" si="0"/>
        <v>274.54423278591719</v>
      </c>
    </row>
    <row r="36" spans="1:8" x14ac:dyDescent="0.25">
      <c r="A36" s="58">
        <v>408801000800</v>
      </c>
      <c r="B36" s="59" t="s">
        <v>819</v>
      </c>
      <c r="C36" s="60" t="s">
        <v>820</v>
      </c>
      <c r="D36" s="60" t="s">
        <v>821</v>
      </c>
      <c r="E36" s="60" t="s">
        <v>742</v>
      </c>
      <c r="F36" s="59" t="s">
        <v>487</v>
      </c>
      <c r="G36" s="61">
        <v>1314438</v>
      </c>
      <c r="H36" s="123">
        <f t="shared" si="0"/>
        <v>267.65452712815238</v>
      </c>
    </row>
    <row r="37" spans="1:8" x14ac:dyDescent="0.25">
      <c r="A37" s="58">
        <v>389120700248</v>
      </c>
      <c r="B37" s="59" t="s">
        <v>822</v>
      </c>
      <c r="C37" s="60" t="s">
        <v>823</v>
      </c>
      <c r="D37" s="60" t="s">
        <v>824</v>
      </c>
      <c r="E37" s="60" t="s">
        <v>825</v>
      </c>
      <c r="F37" s="59" t="s">
        <v>487</v>
      </c>
      <c r="G37" s="61">
        <v>1276945</v>
      </c>
      <c r="H37" s="123">
        <f t="shared" si="0"/>
        <v>260.0199554057769</v>
      </c>
    </row>
    <row r="38" spans="1:8" x14ac:dyDescent="0.25">
      <c r="A38" s="58">
        <v>408811000646</v>
      </c>
      <c r="B38" s="59" t="s">
        <v>826</v>
      </c>
      <c r="C38" s="60" t="s">
        <v>827</v>
      </c>
      <c r="D38" s="60" t="s">
        <v>828</v>
      </c>
      <c r="E38" s="60" t="s">
        <v>742</v>
      </c>
      <c r="F38" s="59" t="s">
        <v>487</v>
      </c>
      <c r="G38" s="61">
        <v>1261878</v>
      </c>
      <c r="H38" s="123">
        <f t="shared" si="0"/>
        <v>256.95191358087538</v>
      </c>
    </row>
    <row r="39" spans="1:8" x14ac:dyDescent="0.25">
      <c r="A39" s="58">
        <v>408170100190</v>
      </c>
      <c r="B39" s="59" t="s">
        <v>829</v>
      </c>
      <c r="C39" s="60" t="s">
        <v>830</v>
      </c>
      <c r="D39" s="60" t="s">
        <v>831</v>
      </c>
      <c r="E39" s="60" t="s">
        <v>742</v>
      </c>
      <c r="F39" s="59" t="s">
        <v>451</v>
      </c>
      <c r="G39" s="61">
        <v>1229680</v>
      </c>
      <c r="H39" s="123">
        <f t="shared" si="0"/>
        <v>250.39554465022044</v>
      </c>
    </row>
    <row r="40" spans="1:8" x14ac:dyDescent="0.25">
      <c r="A40" s="58">
        <v>399080700156</v>
      </c>
      <c r="B40" s="59" t="s">
        <v>832</v>
      </c>
      <c r="C40" s="60" t="s">
        <v>833</v>
      </c>
      <c r="D40" s="60" t="s">
        <v>834</v>
      </c>
      <c r="E40" s="60" t="s">
        <v>835</v>
      </c>
      <c r="F40" s="59" t="s">
        <v>487</v>
      </c>
      <c r="G40" s="61">
        <v>1225743</v>
      </c>
      <c r="H40" s="123">
        <f t="shared" si="0"/>
        <v>249.59386676712245</v>
      </c>
    </row>
    <row r="41" spans="1:8" x14ac:dyDescent="0.25">
      <c r="A41" s="58">
        <v>399090100769</v>
      </c>
      <c r="B41" s="59" t="s">
        <v>836</v>
      </c>
      <c r="C41" s="60" t="s">
        <v>837</v>
      </c>
      <c r="D41" s="60" t="s">
        <v>838</v>
      </c>
      <c r="E41" s="60" t="s">
        <v>839</v>
      </c>
      <c r="F41" s="59" t="s">
        <v>487</v>
      </c>
      <c r="G41" s="61">
        <v>1225743</v>
      </c>
      <c r="H41" s="123">
        <f t="shared" si="0"/>
        <v>249.59386676712245</v>
      </c>
    </row>
    <row r="42" spans="1:8" x14ac:dyDescent="0.25">
      <c r="A42" s="58">
        <v>399720300010</v>
      </c>
      <c r="B42" s="59" t="s">
        <v>840</v>
      </c>
      <c r="C42" s="60" t="s">
        <v>841</v>
      </c>
      <c r="D42" s="60" t="s">
        <v>842</v>
      </c>
      <c r="E42" s="60" t="s">
        <v>793</v>
      </c>
      <c r="F42" s="59" t="s">
        <v>451</v>
      </c>
      <c r="G42" s="61">
        <v>1225743</v>
      </c>
      <c r="H42" s="123">
        <f t="shared" si="0"/>
        <v>249.59386676712245</v>
      </c>
    </row>
    <row r="43" spans="1:8" x14ac:dyDescent="0.25">
      <c r="A43" s="58">
        <v>408130200060</v>
      </c>
      <c r="B43" s="59" t="s">
        <v>843</v>
      </c>
      <c r="C43" s="60" t="s">
        <v>761</v>
      </c>
      <c r="D43" s="60" t="s">
        <v>844</v>
      </c>
      <c r="E43" s="60" t="s">
        <v>742</v>
      </c>
      <c r="F43" s="59" t="s">
        <v>451</v>
      </c>
      <c r="G43" s="61">
        <v>1225743</v>
      </c>
      <c r="H43" s="123">
        <f t="shared" si="0"/>
        <v>249.59386676712245</v>
      </c>
    </row>
    <row r="44" spans="1:8" x14ac:dyDescent="0.25">
      <c r="A44" s="58">
        <v>408161000271</v>
      </c>
      <c r="B44" s="59" t="s">
        <v>845</v>
      </c>
      <c r="C44" s="60" t="s">
        <v>846</v>
      </c>
      <c r="D44" s="60" t="s">
        <v>847</v>
      </c>
      <c r="E44" s="60" t="s">
        <v>742</v>
      </c>
      <c r="F44" s="59" t="s">
        <v>451</v>
      </c>
      <c r="G44" s="61">
        <v>1225743</v>
      </c>
      <c r="H44" s="123">
        <f t="shared" si="0"/>
        <v>249.59386676712245</v>
      </c>
    </row>
    <row r="45" spans="1:8" x14ac:dyDescent="0.25">
      <c r="A45" s="58">
        <v>408170500015</v>
      </c>
      <c r="B45" s="59" t="s">
        <v>848</v>
      </c>
      <c r="C45" s="60" t="s">
        <v>849</v>
      </c>
      <c r="D45" s="60" t="s">
        <v>850</v>
      </c>
      <c r="E45" s="60" t="s">
        <v>742</v>
      </c>
      <c r="F45" s="59" t="s">
        <v>451</v>
      </c>
      <c r="G45" s="61">
        <v>1225743</v>
      </c>
      <c r="H45" s="123">
        <f t="shared" si="0"/>
        <v>249.59386676712245</v>
      </c>
    </row>
    <row r="46" spans="1:8" x14ac:dyDescent="0.25">
      <c r="A46" s="58">
        <v>408170500023</v>
      </c>
      <c r="B46" s="59" t="s">
        <v>851</v>
      </c>
      <c r="C46" s="60" t="s">
        <v>852</v>
      </c>
      <c r="D46" s="60" t="s">
        <v>853</v>
      </c>
      <c r="E46" s="60" t="s">
        <v>742</v>
      </c>
      <c r="F46" s="59" t="s">
        <v>451</v>
      </c>
      <c r="G46" s="61">
        <v>1225743</v>
      </c>
      <c r="H46" s="123">
        <f t="shared" si="0"/>
        <v>249.59386676712245</v>
      </c>
    </row>
    <row r="47" spans="1:8" x14ac:dyDescent="0.25">
      <c r="A47" s="58">
        <v>408920400107</v>
      </c>
      <c r="B47" s="59" t="s">
        <v>854</v>
      </c>
      <c r="C47" s="60" t="s">
        <v>855</v>
      </c>
      <c r="D47" s="60" t="s">
        <v>856</v>
      </c>
      <c r="E47" s="60" t="s">
        <v>742</v>
      </c>
      <c r="F47" s="59" t="s">
        <v>487</v>
      </c>
      <c r="G47" s="61">
        <v>1225743</v>
      </c>
      <c r="H47" s="123">
        <f t="shared" si="0"/>
        <v>249.59386676712245</v>
      </c>
    </row>
    <row r="48" spans="1:8" x14ac:dyDescent="0.25">
      <c r="A48" s="58">
        <v>395750300272</v>
      </c>
      <c r="B48" s="59" t="s">
        <v>857</v>
      </c>
      <c r="C48" s="60" t="s">
        <v>858</v>
      </c>
      <c r="D48" s="60" t="s">
        <v>859</v>
      </c>
      <c r="E48" s="60" t="s">
        <v>738</v>
      </c>
      <c r="F48" s="59" t="s">
        <v>451</v>
      </c>
      <c r="G48" s="61">
        <v>1211039</v>
      </c>
      <c r="H48" s="123">
        <f t="shared" si="0"/>
        <v>246.59974139423127</v>
      </c>
    </row>
    <row r="49" spans="1:8" x14ac:dyDescent="0.25">
      <c r="A49" s="58">
        <v>399040200291</v>
      </c>
      <c r="B49" s="59" t="s">
        <v>860</v>
      </c>
      <c r="C49" s="60" t="s">
        <v>861</v>
      </c>
      <c r="D49" s="60" t="s">
        <v>862</v>
      </c>
      <c r="E49" s="60" t="s">
        <v>835</v>
      </c>
      <c r="F49" s="59" t="s">
        <v>451</v>
      </c>
      <c r="G49" s="61">
        <v>1183038</v>
      </c>
      <c r="H49" s="123">
        <f t="shared" si="0"/>
        <v>240.89799325995989</v>
      </c>
    </row>
    <row r="50" spans="1:8" x14ac:dyDescent="0.25">
      <c r="A50" s="58">
        <v>403040300161</v>
      </c>
      <c r="B50" s="59" t="s">
        <v>863</v>
      </c>
      <c r="C50" s="60" t="s">
        <v>864</v>
      </c>
      <c r="D50" s="60" t="s">
        <v>865</v>
      </c>
      <c r="E50" s="60" t="s">
        <v>734</v>
      </c>
      <c r="F50" s="59" t="s">
        <v>451</v>
      </c>
      <c r="G50" s="61">
        <v>1183038</v>
      </c>
      <c r="H50" s="123">
        <f t="shared" si="0"/>
        <v>240.89799325995989</v>
      </c>
    </row>
    <row r="51" spans="1:8" x14ac:dyDescent="0.25">
      <c r="A51" s="58">
        <v>399050200051</v>
      </c>
      <c r="B51" s="59" t="s">
        <v>866</v>
      </c>
      <c r="C51" s="60" t="s">
        <v>791</v>
      </c>
      <c r="D51" s="60" t="s">
        <v>867</v>
      </c>
      <c r="E51" s="60" t="s">
        <v>793</v>
      </c>
      <c r="F51" s="59" t="s">
        <v>487</v>
      </c>
      <c r="G51" s="61">
        <v>1176731</v>
      </c>
      <c r="H51" s="123">
        <f t="shared" si="0"/>
        <v>239.61372035960457</v>
      </c>
    </row>
    <row r="52" spans="1:8" x14ac:dyDescent="0.25">
      <c r="A52" s="58">
        <v>408850100089</v>
      </c>
      <c r="B52" s="59" t="s">
        <v>868</v>
      </c>
      <c r="C52" s="60" t="s">
        <v>869</v>
      </c>
      <c r="D52" s="60" t="s">
        <v>870</v>
      </c>
      <c r="E52" s="60" t="s">
        <v>742</v>
      </c>
      <c r="F52" s="59" t="s">
        <v>487</v>
      </c>
      <c r="G52" s="61">
        <v>1137048</v>
      </c>
      <c r="H52" s="123">
        <f t="shared" si="0"/>
        <v>231.53320640609252</v>
      </c>
    </row>
    <row r="53" spans="1:8" x14ac:dyDescent="0.25">
      <c r="A53" s="58">
        <v>408010500027</v>
      </c>
      <c r="B53" s="59" t="s">
        <v>871</v>
      </c>
      <c r="C53" s="60" t="s">
        <v>872</v>
      </c>
      <c r="D53" s="60" t="s">
        <v>873</v>
      </c>
      <c r="E53" s="60" t="s">
        <v>742</v>
      </c>
      <c r="F53" s="59" t="s">
        <v>451</v>
      </c>
      <c r="G53" s="61">
        <v>1117338</v>
      </c>
      <c r="H53" s="123">
        <f t="shared" si="0"/>
        <v>227.51972632586364</v>
      </c>
    </row>
    <row r="54" spans="1:8" x14ac:dyDescent="0.25">
      <c r="A54" s="58">
        <v>408920300072</v>
      </c>
      <c r="B54" s="59" t="s">
        <v>874</v>
      </c>
      <c r="C54" s="60" t="s">
        <v>875</v>
      </c>
      <c r="D54" s="60" t="s">
        <v>876</v>
      </c>
      <c r="E54" s="60" t="s">
        <v>742</v>
      </c>
      <c r="F54" s="59" t="s">
        <v>451</v>
      </c>
      <c r="G54" s="61">
        <v>1117338</v>
      </c>
      <c r="H54" s="123">
        <f t="shared" si="0"/>
        <v>227.51972632586364</v>
      </c>
    </row>
    <row r="55" spans="1:8" x14ac:dyDescent="0.25">
      <c r="A55" s="58">
        <v>400160803639</v>
      </c>
      <c r="B55" s="59" t="s">
        <v>877</v>
      </c>
      <c r="C55" s="60" t="s">
        <v>878</v>
      </c>
      <c r="D55" s="60" t="s">
        <v>879</v>
      </c>
      <c r="E55" s="60" t="s">
        <v>726</v>
      </c>
      <c r="F55" s="59" t="s">
        <v>487</v>
      </c>
      <c r="G55" s="61">
        <v>1103215</v>
      </c>
      <c r="H55" s="123">
        <f t="shared" si="0"/>
        <v>224.64390800150684</v>
      </c>
    </row>
    <row r="56" spans="1:8" x14ac:dyDescent="0.25">
      <c r="A56" s="58">
        <v>390910800526</v>
      </c>
      <c r="B56" s="59" t="s">
        <v>880</v>
      </c>
      <c r="C56" s="60" t="s">
        <v>881</v>
      </c>
      <c r="D56" s="60" t="s">
        <v>882</v>
      </c>
      <c r="E56" s="60" t="s">
        <v>883</v>
      </c>
      <c r="F56" s="59" t="s">
        <v>487</v>
      </c>
      <c r="G56" s="61">
        <v>1103212</v>
      </c>
      <c r="H56" s="123">
        <f t="shared" si="0"/>
        <v>224.64329712173816</v>
      </c>
    </row>
    <row r="57" spans="1:8" x14ac:dyDescent="0.25">
      <c r="A57" s="58">
        <v>393180400135</v>
      </c>
      <c r="B57" s="59" t="s">
        <v>884</v>
      </c>
      <c r="C57" s="60" t="s">
        <v>885</v>
      </c>
      <c r="D57" s="60" t="s">
        <v>886</v>
      </c>
      <c r="E57" s="60" t="s">
        <v>887</v>
      </c>
      <c r="F57" s="59" t="s">
        <v>451</v>
      </c>
      <c r="G57" s="61">
        <v>1103212</v>
      </c>
      <c r="H57" s="123">
        <f t="shared" si="0"/>
        <v>224.64329712173816</v>
      </c>
    </row>
    <row r="58" spans="1:8" x14ac:dyDescent="0.25">
      <c r="A58" s="58">
        <v>395160100341</v>
      </c>
      <c r="B58" s="59" t="s">
        <v>888</v>
      </c>
      <c r="C58" s="60" t="s">
        <v>889</v>
      </c>
      <c r="D58" s="60" t="s">
        <v>890</v>
      </c>
      <c r="E58" s="60" t="s">
        <v>753</v>
      </c>
      <c r="F58" s="59" t="s">
        <v>451</v>
      </c>
      <c r="G58" s="61">
        <v>1103212</v>
      </c>
      <c r="H58" s="123">
        <f t="shared" si="0"/>
        <v>224.64329712173816</v>
      </c>
    </row>
    <row r="59" spans="1:8" x14ac:dyDescent="0.25">
      <c r="A59" s="58">
        <v>396750300082</v>
      </c>
      <c r="B59" s="59" t="s">
        <v>255</v>
      </c>
      <c r="C59" s="60" t="s">
        <v>891</v>
      </c>
      <c r="D59" s="60" t="s">
        <v>892</v>
      </c>
      <c r="E59" s="60" t="s">
        <v>450</v>
      </c>
      <c r="F59" s="59" t="s">
        <v>451</v>
      </c>
      <c r="G59" s="61">
        <v>1103212</v>
      </c>
      <c r="H59" s="123">
        <f t="shared" si="0"/>
        <v>224.64329712173816</v>
      </c>
    </row>
    <row r="60" spans="1:8" x14ac:dyDescent="0.25">
      <c r="A60" s="58">
        <v>403090500179</v>
      </c>
      <c r="B60" s="59" t="s">
        <v>893</v>
      </c>
      <c r="C60" s="60" t="s">
        <v>894</v>
      </c>
      <c r="D60" s="60" t="s">
        <v>895</v>
      </c>
      <c r="E60" s="60" t="s">
        <v>734</v>
      </c>
      <c r="F60" s="59" t="s">
        <v>451</v>
      </c>
      <c r="G60" s="61">
        <v>1103212</v>
      </c>
      <c r="H60" s="123">
        <f t="shared" si="0"/>
        <v>224.64329712173816</v>
      </c>
    </row>
    <row r="61" spans="1:8" x14ac:dyDescent="0.25">
      <c r="A61" s="58">
        <v>408920200094</v>
      </c>
      <c r="B61" s="59" t="s">
        <v>896</v>
      </c>
      <c r="C61" s="60" t="s">
        <v>897</v>
      </c>
      <c r="D61" s="60" t="s">
        <v>898</v>
      </c>
      <c r="E61" s="60" t="s">
        <v>742</v>
      </c>
      <c r="F61" s="59" t="s">
        <v>451</v>
      </c>
      <c r="G61" s="61">
        <v>1103212</v>
      </c>
      <c r="H61" s="123">
        <f t="shared" si="0"/>
        <v>224.64329712173816</v>
      </c>
    </row>
    <row r="62" spans="1:8" x14ac:dyDescent="0.25">
      <c r="A62" s="58">
        <v>408940700093</v>
      </c>
      <c r="B62" s="59" t="s">
        <v>899</v>
      </c>
      <c r="C62" s="60" t="s">
        <v>897</v>
      </c>
      <c r="D62" s="60" t="s">
        <v>900</v>
      </c>
      <c r="E62" s="60" t="s">
        <v>742</v>
      </c>
      <c r="F62" s="59" t="s">
        <v>451</v>
      </c>
      <c r="G62" s="61">
        <v>1103212</v>
      </c>
      <c r="H62" s="123">
        <f t="shared" si="0"/>
        <v>224.64329712173816</v>
      </c>
    </row>
    <row r="63" spans="1:8" x14ac:dyDescent="0.25">
      <c r="A63" s="58">
        <v>403080700561</v>
      </c>
      <c r="B63" s="59" t="s">
        <v>901</v>
      </c>
      <c r="C63" s="60" t="s">
        <v>902</v>
      </c>
      <c r="D63" s="60" t="s">
        <v>903</v>
      </c>
      <c r="E63" s="60" t="s">
        <v>734</v>
      </c>
      <c r="F63" s="59" t="s">
        <v>487</v>
      </c>
      <c r="G63" s="61">
        <v>1093410</v>
      </c>
      <c r="H63" s="123">
        <f t="shared" si="0"/>
        <v>222.64734929087041</v>
      </c>
    </row>
    <row r="64" spans="1:8" x14ac:dyDescent="0.25">
      <c r="A64" s="58">
        <v>408120500308</v>
      </c>
      <c r="B64" s="59" t="s">
        <v>904</v>
      </c>
      <c r="C64" s="60" t="s">
        <v>905</v>
      </c>
      <c r="D64" s="60" t="s">
        <v>906</v>
      </c>
      <c r="E64" s="60" t="s">
        <v>742</v>
      </c>
      <c r="F64" s="59" t="s">
        <v>487</v>
      </c>
      <c r="G64" s="61">
        <v>1078706</v>
      </c>
      <c r="H64" s="123">
        <f t="shared" si="0"/>
        <v>219.6532239179792</v>
      </c>
    </row>
    <row r="65" spans="1:8" x14ac:dyDescent="0.25">
      <c r="A65" s="58">
        <v>408760300445</v>
      </c>
      <c r="B65" s="59" t="s">
        <v>907</v>
      </c>
      <c r="C65" s="60" t="s">
        <v>908</v>
      </c>
      <c r="D65" s="60" t="s">
        <v>909</v>
      </c>
      <c r="E65" s="60" t="s">
        <v>742</v>
      </c>
      <c r="F65" s="59" t="s">
        <v>451</v>
      </c>
      <c r="G65" s="61">
        <v>1058208</v>
      </c>
      <c r="H65" s="123">
        <f t="shared" si="0"/>
        <v>215.47928608517702</v>
      </c>
    </row>
    <row r="66" spans="1:8" x14ac:dyDescent="0.25">
      <c r="A66" s="58">
        <v>408760300461</v>
      </c>
      <c r="B66" s="59" t="s">
        <v>910</v>
      </c>
      <c r="C66" s="60" t="s">
        <v>911</v>
      </c>
      <c r="D66" s="60" t="s">
        <v>912</v>
      </c>
      <c r="E66" s="60" t="s">
        <v>742</v>
      </c>
      <c r="F66" s="59" t="s">
        <v>451</v>
      </c>
      <c r="G66" s="61">
        <v>1051638</v>
      </c>
      <c r="H66" s="123">
        <f t="shared" ref="H66:H129" si="1">G66/4910.95</f>
        <v>214.1414593917674</v>
      </c>
    </row>
    <row r="67" spans="1:8" x14ac:dyDescent="0.25">
      <c r="A67" s="58">
        <v>408821000369</v>
      </c>
      <c r="B67" s="59" t="s">
        <v>913</v>
      </c>
      <c r="C67" s="60" t="s">
        <v>914</v>
      </c>
      <c r="D67" s="60" t="s">
        <v>915</v>
      </c>
      <c r="E67" s="60" t="s">
        <v>742</v>
      </c>
      <c r="F67" s="59" t="s">
        <v>451</v>
      </c>
      <c r="G67" s="61">
        <v>1051638</v>
      </c>
      <c r="H67" s="123">
        <f t="shared" si="1"/>
        <v>214.1414593917674</v>
      </c>
    </row>
    <row r="68" spans="1:8" x14ac:dyDescent="0.25">
      <c r="A68" s="58">
        <v>408821000385</v>
      </c>
      <c r="B68" s="59" t="s">
        <v>916</v>
      </c>
      <c r="C68" s="60" t="s">
        <v>740</v>
      </c>
      <c r="D68" s="60" t="s">
        <v>917</v>
      </c>
      <c r="E68" s="60" t="s">
        <v>742</v>
      </c>
      <c r="F68" s="59" t="s">
        <v>487</v>
      </c>
      <c r="G68" s="61">
        <v>1051638</v>
      </c>
      <c r="H68" s="123">
        <f t="shared" si="1"/>
        <v>214.1414593917674</v>
      </c>
    </row>
    <row r="69" spans="1:8" x14ac:dyDescent="0.25">
      <c r="A69" s="58">
        <v>408860600063</v>
      </c>
      <c r="B69" s="59" t="s">
        <v>918</v>
      </c>
      <c r="C69" s="60" t="s">
        <v>919</v>
      </c>
      <c r="D69" s="60" t="s">
        <v>920</v>
      </c>
      <c r="E69" s="60" t="s">
        <v>742</v>
      </c>
      <c r="F69" s="59" t="s">
        <v>451</v>
      </c>
      <c r="G69" s="61">
        <v>1051638</v>
      </c>
      <c r="H69" s="123">
        <f t="shared" si="1"/>
        <v>214.1414593917674</v>
      </c>
    </row>
    <row r="70" spans="1:8" x14ac:dyDescent="0.25">
      <c r="A70" s="58">
        <v>408891100018</v>
      </c>
      <c r="B70" s="59" t="s">
        <v>921</v>
      </c>
      <c r="C70" s="60" t="s">
        <v>922</v>
      </c>
      <c r="D70" s="60" t="s">
        <v>923</v>
      </c>
      <c r="E70" s="60" t="s">
        <v>742</v>
      </c>
      <c r="F70" s="59" t="s">
        <v>451</v>
      </c>
      <c r="G70" s="61">
        <v>1051638</v>
      </c>
      <c r="H70" s="123">
        <f t="shared" si="1"/>
        <v>214.1414593917674</v>
      </c>
    </row>
    <row r="71" spans="1:8" x14ac:dyDescent="0.25">
      <c r="A71" s="58">
        <v>408900400011</v>
      </c>
      <c r="B71" s="59" t="s">
        <v>924</v>
      </c>
      <c r="C71" s="60" t="s">
        <v>919</v>
      </c>
      <c r="D71" s="60" t="s">
        <v>925</v>
      </c>
      <c r="E71" s="60" t="s">
        <v>742</v>
      </c>
      <c r="F71" s="59" t="s">
        <v>451</v>
      </c>
      <c r="G71" s="61">
        <v>1051638</v>
      </c>
      <c r="H71" s="123">
        <f t="shared" si="1"/>
        <v>214.1414593917674</v>
      </c>
    </row>
    <row r="72" spans="1:8" x14ac:dyDescent="0.25">
      <c r="A72" s="58">
        <v>408910500090</v>
      </c>
      <c r="B72" s="59" t="s">
        <v>926</v>
      </c>
      <c r="C72" s="60" t="s">
        <v>919</v>
      </c>
      <c r="D72" s="60" t="s">
        <v>796</v>
      </c>
      <c r="E72" s="60" t="s">
        <v>742</v>
      </c>
      <c r="F72" s="59" t="s">
        <v>487</v>
      </c>
      <c r="G72" s="61">
        <v>1051638</v>
      </c>
      <c r="H72" s="123">
        <f t="shared" si="1"/>
        <v>214.1414593917674</v>
      </c>
    </row>
    <row r="73" spans="1:8" x14ac:dyDescent="0.25">
      <c r="A73" s="58">
        <v>408980700223</v>
      </c>
      <c r="B73" s="59" t="s">
        <v>927</v>
      </c>
      <c r="C73" s="60" t="s">
        <v>928</v>
      </c>
      <c r="D73" s="60" t="s">
        <v>929</v>
      </c>
      <c r="E73" s="60" t="s">
        <v>742</v>
      </c>
      <c r="F73" s="59" t="s">
        <v>451</v>
      </c>
      <c r="G73" s="61">
        <v>1018788</v>
      </c>
      <c r="H73" s="123">
        <f t="shared" si="1"/>
        <v>207.45232592471925</v>
      </c>
    </row>
    <row r="74" spans="1:8" x14ac:dyDescent="0.25">
      <c r="A74" s="58">
        <v>403160200453</v>
      </c>
      <c r="B74" s="59" t="s">
        <v>930</v>
      </c>
      <c r="C74" s="60" t="s">
        <v>931</v>
      </c>
      <c r="D74" s="60" t="s">
        <v>932</v>
      </c>
      <c r="E74" s="60" t="s">
        <v>734</v>
      </c>
      <c r="F74" s="59" t="s">
        <v>451</v>
      </c>
      <c r="G74" s="61">
        <v>990682</v>
      </c>
      <c r="H74" s="123">
        <f t="shared" si="1"/>
        <v>201.72919699854407</v>
      </c>
    </row>
    <row r="75" spans="1:8" x14ac:dyDescent="0.25">
      <c r="A75" s="58">
        <v>408791000334</v>
      </c>
      <c r="B75" s="59" t="s">
        <v>933</v>
      </c>
      <c r="C75" s="60" t="s">
        <v>934</v>
      </c>
      <c r="D75" s="60" t="s">
        <v>935</v>
      </c>
      <c r="E75" s="60" t="s">
        <v>742</v>
      </c>
      <c r="F75" s="59" t="s">
        <v>487</v>
      </c>
      <c r="G75" s="61">
        <v>985938</v>
      </c>
      <c r="H75" s="123">
        <f t="shared" si="1"/>
        <v>200.76319245767112</v>
      </c>
    </row>
    <row r="76" spans="1:8" x14ac:dyDescent="0.25">
      <c r="A76" s="58">
        <v>408821000351</v>
      </c>
      <c r="B76" s="59" t="s">
        <v>936</v>
      </c>
      <c r="C76" s="60" t="s">
        <v>922</v>
      </c>
      <c r="D76" s="60" t="s">
        <v>937</v>
      </c>
      <c r="E76" s="60" t="s">
        <v>742</v>
      </c>
      <c r="F76" s="59" t="s">
        <v>451</v>
      </c>
      <c r="G76" s="61">
        <v>985938</v>
      </c>
      <c r="H76" s="123">
        <f t="shared" si="1"/>
        <v>200.76319245767112</v>
      </c>
    </row>
    <row r="77" spans="1:8" x14ac:dyDescent="0.25">
      <c r="A77" s="58">
        <v>408821000415</v>
      </c>
      <c r="B77" s="59" t="s">
        <v>938</v>
      </c>
      <c r="C77" s="60" t="s">
        <v>740</v>
      </c>
      <c r="D77" s="60" t="s">
        <v>939</v>
      </c>
      <c r="E77" s="60" t="s">
        <v>742</v>
      </c>
      <c r="F77" s="59" t="s">
        <v>487</v>
      </c>
      <c r="G77" s="61">
        <v>985938</v>
      </c>
      <c r="H77" s="123">
        <f t="shared" si="1"/>
        <v>200.76319245767112</v>
      </c>
    </row>
    <row r="78" spans="1:8" x14ac:dyDescent="0.25">
      <c r="A78" s="58">
        <v>408850400031</v>
      </c>
      <c r="B78" s="59" t="s">
        <v>940</v>
      </c>
      <c r="C78" s="60" t="s">
        <v>941</v>
      </c>
      <c r="D78" s="60" t="s">
        <v>942</v>
      </c>
      <c r="E78" s="60" t="s">
        <v>742</v>
      </c>
      <c r="F78" s="59" t="s">
        <v>487</v>
      </c>
      <c r="G78" s="61">
        <v>985938</v>
      </c>
      <c r="H78" s="123">
        <f t="shared" si="1"/>
        <v>200.76319245767112</v>
      </c>
    </row>
    <row r="79" spans="1:8" x14ac:dyDescent="0.25">
      <c r="A79" s="58">
        <v>408880200045</v>
      </c>
      <c r="B79" s="59" t="s">
        <v>943</v>
      </c>
      <c r="C79" s="60" t="s">
        <v>869</v>
      </c>
      <c r="D79" s="60" t="s">
        <v>944</v>
      </c>
      <c r="E79" s="60" t="s">
        <v>742</v>
      </c>
      <c r="F79" s="59" t="s">
        <v>487</v>
      </c>
      <c r="G79" s="61">
        <v>985938</v>
      </c>
      <c r="H79" s="123">
        <f t="shared" si="1"/>
        <v>200.76319245767112</v>
      </c>
    </row>
    <row r="80" spans="1:8" x14ac:dyDescent="0.25">
      <c r="A80" s="58">
        <v>392860900462</v>
      </c>
      <c r="B80" s="59" t="s">
        <v>945</v>
      </c>
      <c r="C80" s="60" t="s">
        <v>946</v>
      </c>
      <c r="D80" s="60" t="s">
        <v>947</v>
      </c>
      <c r="E80" s="60" t="s">
        <v>948</v>
      </c>
      <c r="F80" s="59" t="s">
        <v>451</v>
      </c>
      <c r="G80" s="61">
        <v>980682</v>
      </c>
      <c r="H80" s="123">
        <f t="shared" si="1"/>
        <v>199.69293110294342</v>
      </c>
    </row>
    <row r="81" spans="1:8" x14ac:dyDescent="0.25">
      <c r="A81" s="58">
        <v>399000700738</v>
      </c>
      <c r="B81" s="59" t="s">
        <v>949</v>
      </c>
      <c r="C81" s="60" t="s">
        <v>950</v>
      </c>
      <c r="D81" s="60" t="s">
        <v>951</v>
      </c>
      <c r="E81" s="60" t="s">
        <v>839</v>
      </c>
      <c r="F81" s="59" t="s">
        <v>487</v>
      </c>
      <c r="G81" s="61">
        <v>980682</v>
      </c>
      <c r="H81" s="123">
        <f t="shared" si="1"/>
        <v>199.69293110294342</v>
      </c>
    </row>
    <row r="82" spans="1:8" x14ac:dyDescent="0.25">
      <c r="A82" s="58">
        <v>399100200261</v>
      </c>
      <c r="B82" s="59" t="s">
        <v>952</v>
      </c>
      <c r="C82" s="60" t="s">
        <v>953</v>
      </c>
      <c r="D82" s="60" t="s">
        <v>954</v>
      </c>
      <c r="E82" s="60" t="s">
        <v>835</v>
      </c>
      <c r="F82" s="59" t="s">
        <v>451</v>
      </c>
      <c r="G82" s="61">
        <v>980682</v>
      </c>
      <c r="H82" s="123">
        <f t="shared" si="1"/>
        <v>199.69293110294342</v>
      </c>
    </row>
    <row r="83" spans="1:8" x14ac:dyDescent="0.25">
      <c r="A83" s="58">
        <v>399100400162</v>
      </c>
      <c r="B83" s="59" t="s">
        <v>955</v>
      </c>
      <c r="C83" s="60" t="s">
        <v>833</v>
      </c>
      <c r="D83" s="60" t="s">
        <v>956</v>
      </c>
      <c r="E83" s="60" t="s">
        <v>793</v>
      </c>
      <c r="F83" s="59" t="s">
        <v>487</v>
      </c>
      <c r="G83" s="61">
        <v>980682</v>
      </c>
      <c r="H83" s="123">
        <f t="shared" si="1"/>
        <v>199.69293110294342</v>
      </c>
    </row>
    <row r="84" spans="1:8" x14ac:dyDescent="0.25">
      <c r="A84" s="58">
        <v>399190500322</v>
      </c>
      <c r="B84" s="59" t="s">
        <v>957</v>
      </c>
      <c r="C84" s="60" t="s">
        <v>958</v>
      </c>
      <c r="D84" s="60" t="s">
        <v>959</v>
      </c>
      <c r="E84" s="60" t="s">
        <v>839</v>
      </c>
      <c r="F84" s="59" t="s">
        <v>451</v>
      </c>
      <c r="G84" s="61">
        <v>980682</v>
      </c>
      <c r="H84" s="123">
        <f t="shared" si="1"/>
        <v>199.69293110294342</v>
      </c>
    </row>
    <row r="85" spans="1:8" x14ac:dyDescent="0.25">
      <c r="A85" s="58">
        <v>399821000271</v>
      </c>
      <c r="B85" s="59" t="s">
        <v>960</v>
      </c>
      <c r="C85" s="60" t="s">
        <v>961</v>
      </c>
      <c r="D85" s="60" t="s">
        <v>962</v>
      </c>
      <c r="E85" s="60" t="s">
        <v>793</v>
      </c>
      <c r="F85" s="59" t="s">
        <v>487</v>
      </c>
      <c r="G85" s="61">
        <v>980682</v>
      </c>
      <c r="H85" s="123">
        <f t="shared" si="1"/>
        <v>199.69293110294342</v>
      </c>
    </row>
    <row r="86" spans="1:8" x14ac:dyDescent="0.25">
      <c r="A86" s="58">
        <v>401170300534</v>
      </c>
      <c r="B86" s="59" t="s">
        <v>963</v>
      </c>
      <c r="C86" s="60" t="s">
        <v>964</v>
      </c>
      <c r="D86" s="60" t="s">
        <v>965</v>
      </c>
      <c r="E86" s="60" t="s">
        <v>966</v>
      </c>
      <c r="F86" s="59" t="s">
        <v>487</v>
      </c>
      <c r="G86" s="61">
        <v>980682</v>
      </c>
      <c r="H86" s="123">
        <f t="shared" si="1"/>
        <v>199.69293110294342</v>
      </c>
    </row>
    <row r="87" spans="1:8" x14ac:dyDescent="0.25">
      <c r="A87" s="58">
        <v>408000200131</v>
      </c>
      <c r="B87" s="59" t="s">
        <v>967</v>
      </c>
      <c r="C87" s="60" t="s">
        <v>968</v>
      </c>
      <c r="D87" s="60" t="s">
        <v>969</v>
      </c>
      <c r="E87" s="60" t="s">
        <v>742</v>
      </c>
      <c r="F87" s="59" t="s">
        <v>451</v>
      </c>
      <c r="G87" s="61">
        <v>980682</v>
      </c>
      <c r="H87" s="123">
        <f t="shared" si="1"/>
        <v>199.69293110294342</v>
      </c>
    </row>
    <row r="88" spans="1:8" x14ac:dyDescent="0.25">
      <c r="A88" s="58">
        <v>408070100052</v>
      </c>
      <c r="B88" s="59" t="s">
        <v>970</v>
      </c>
      <c r="C88" s="60" t="s">
        <v>971</v>
      </c>
      <c r="D88" s="60" t="s">
        <v>972</v>
      </c>
      <c r="E88" s="60" t="s">
        <v>742</v>
      </c>
      <c r="F88" s="59" t="s">
        <v>487</v>
      </c>
      <c r="G88" s="61">
        <v>980682</v>
      </c>
      <c r="H88" s="123">
        <f t="shared" si="1"/>
        <v>199.69293110294342</v>
      </c>
    </row>
    <row r="89" spans="1:8" x14ac:dyDescent="0.25">
      <c r="A89" s="58">
        <v>408091000023</v>
      </c>
      <c r="B89" s="59" t="s">
        <v>973</v>
      </c>
      <c r="C89" s="60" t="s">
        <v>974</v>
      </c>
      <c r="D89" s="60" t="s">
        <v>975</v>
      </c>
      <c r="E89" s="60" t="s">
        <v>742</v>
      </c>
      <c r="F89" s="59" t="s">
        <v>451</v>
      </c>
      <c r="G89" s="61">
        <v>980682</v>
      </c>
      <c r="H89" s="123">
        <f t="shared" si="1"/>
        <v>199.69293110294342</v>
      </c>
    </row>
    <row r="90" spans="1:8" x14ac:dyDescent="0.25">
      <c r="A90" s="58">
        <v>408140300313</v>
      </c>
      <c r="B90" s="59" t="s">
        <v>976</v>
      </c>
      <c r="C90" s="60" t="s">
        <v>977</v>
      </c>
      <c r="D90" s="60" t="s">
        <v>978</v>
      </c>
      <c r="E90" s="60" t="s">
        <v>742</v>
      </c>
      <c r="F90" s="59" t="s">
        <v>451</v>
      </c>
      <c r="G90" s="61">
        <v>980682</v>
      </c>
      <c r="H90" s="123">
        <f t="shared" si="1"/>
        <v>199.69293110294342</v>
      </c>
    </row>
    <row r="91" spans="1:8" x14ac:dyDescent="0.25">
      <c r="A91" s="58">
        <v>408770300591</v>
      </c>
      <c r="B91" s="59" t="s">
        <v>979</v>
      </c>
      <c r="C91" s="60" t="s">
        <v>764</v>
      </c>
      <c r="D91" s="60" t="s">
        <v>980</v>
      </c>
      <c r="E91" s="60" t="s">
        <v>742</v>
      </c>
      <c r="F91" s="59" t="s">
        <v>487</v>
      </c>
      <c r="G91" s="61">
        <v>980682</v>
      </c>
      <c r="H91" s="123">
        <f t="shared" si="1"/>
        <v>199.69293110294342</v>
      </c>
    </row>
    <row r="92" spans="1:8" x14ac:dyDescent="0.25">
      <c r="A92" s="58">
        <v>408970100104</v>
      </c>
      <c r="B92" s="59" t="s">
        <v>981</v>
      </c>
      <c r="C92" s="60" t="s">
        <v>982</v>
      </c>
      <c r="D92" s="60" t="s">
        <v>983</v>
      </c>
      <c r="E92" s="60" t="s">
        <v>742</v>
      </c>
      <c r="F92" s="59" t="s">
        <v>487</v>
      </c>
      <c r="G92" s="61">
        <v>980682</v>
      </c>
      <c r="H92" s="123">
        <f t="shared" si="1"/>
        <v>199.69293110294342</v>
      </c>
    </row>
    <row r="93" spans="1:8" x14ac:dyDescent="0.25">
      <c r="A93" s="58">
        <v>390941060849</v>
      </c>
      <c r="B93" s="59" t="s">
        <v>984</v>
      </c>
      <c r="C93" s="60" t="s">
        <v>985</v>
      </c>
      <c r="D93" s="60" t="s">
        <v>986</v>
      </c>
      <c r="E93" s="60" t="s">
        <v>987</v>
      </c>
      <c r="F93" s="59" t="s">
        <v>487</v>
      </c>
      <c r="G93" s="61">
        <v>961077</v>
      </c>
      <c r="H93" s="123">
        <f t="shared" si="1"/>
        <v>195.70083181461837</v>
      </c>
    </row>
    <row r="94" spans="1:8" x14ac:dyDescent="0.25">
      <c r="A94" s="58">
        <v>390901200800</v>
      </c>
      <c r="B94" s="59" t="s">
        <v>988</v>
      </c>
      <c r="C94" s="60" t="s">
        <v>989</v>
      </c>
      <c r="D94" s="60" t="s">
        <v>990</v>
      </c>
      <c r="E94" s="60" t="s">
        <v>987</v>
      </c>
      <c r="F94" s="59" t="s">
        <v>487</v>
      </c>
      <c r="G94" s="61">
        <v>946373</v>
      </c>
      <c r="H94" s="123">
        <f t="shared" si="1"/>
        <v>192.70670644172716</v>
      </c>
    </row>
    <row r="95" spans="1:8" x14ac:dyDescent="0.25">
      <c r="A95" s="58">
        <v>391900800010</v>
      </c>
      <c r="B95" s="59" t="s">
        <v>991</v>
      </c>
      <c r="C95" s="60" t="s">
        <v>992</v>
      </c>
      <c r="D95" s="60" t="s">
        <v>993</v>
      </c>
      <c r="E95" s="60" t="s">
        <v>994</v>
      </c>
      <c r="F95" s="59" t="s">
        <v>451</v>
      </c>
      <c r="G95" s="61">
        <v>926769</v>
      </c>
      <c r="H95" s="123">
        <f t="shared" si="1"/>
        <v>188.71481077999167</v>
      </c>
    </row>
    <row r="96" spans="1:8" x14ac:dyDescent="0.25">
      <c r="A96" s="58">
        <v>403100200101</v>
      </c>
      <c r="B96" s="59" t="s">
        <v>995</v>
      </c>
      <c r="C96" s="60" t="s">
        <v>894</v>
      </c>
      <c r="D96" s="60" t="s">
        <v>996</v>
      </c>
      <c r="E96" s="60" t="s">
        <v>734</v>
      </c>
      <c r="F96" s="59" t="s">
        <v>451</v>
      </c>
      <c r="G96" s="61">
        <v>924511</v>
      </c>
      <c r="H96" s="123">
        <f t="shared" si="1"/>
        <v>188.25502194076503</v>
      </c>
    </row>
    <row r="97" spans="1:8" x14ac:dyDescent="0.25">
      <c r="A97" s="58">
        <v>408061000185</v>
      </c>
      <c r="B97" s="59" t="s">
        <v>997</v>
      </c>
      <c r="C97" s="60" t="s">
        <v>998</v>
      </c>
      <c r="D97" s="60" t="s">
        <v>999</v>
      </c>
      <c r="E97" s="60" t="s">
        <v>742</v>
      </c>
      <c r="F97" s="59" t="s">
        <v>487</v>
      </c>
      <c r="G97" s="61">
        <v>920238</v>
      </c>
      <c r="H97" s="123">
        <f t="shared" si="1"/>
        <v>187.38492552357488</v>
      </c>
    </row>
    <row r="98" spans="1:8" x14ac:dyDescent="0.25">
      <c r="A98" s="58">
        <v>408790300270</v>
      </c>
      <c r="B98" s="59" t="s">
        <v>1000</v>
      </c>
      <c r="C98" s="60" t="s">
        <v>1001</v>
      </c>
      <c r="D98" s="60" t="s">
        <v>1002</v>
      </c>
      <c r="E98" s="60" t="s">
        <v>742</v>
      </c>
      <c r="F98" s="59" t="s">
        <v>451</v>
      </c>
      <c r="G98" s="61">
        <v>920238</v>
      </c>
      <c r="H98" s="123">
        <f t="shared" si="1"/>
        <v>187.38492552357488</v>
      </c>
    </row>
    <row r="99" spans="1:8" x14ac:dyDescent="0.25">
      <c r="A99" s="58">
        <v>395170601364</v>
      </c>
      <c r="B99" s="59" t="s">
        <v>1003</v>
      </c>
      <c r="C99" s="60" t="s">
        <v>1004</v>
      </c>
      <c r="D99" s="60" t="s">
        <v>1005</v>
      </c>
      <c r="E99" s="60" t="s">
        <v>753</v>
      </c>
      <c r="F99" s="59" t="s">
        <v>451</v>
      </c>
      <c r="G99" s="61">
        <v>907163</v>
      </c>
      <c r="H99" s="123">
        <f t="shared" si="1"/>
        <v>184.72250786507703</v>
      </c>
    </row>
    <row r="100" spans="1:8" x14ac:dyDescent="0.25">
      <c r="A100" s="58">
        <v>395950410391</v>
      </c>
      <c r="B100" s="59" t="s">
        <v>1006</v>
      </c>
      <c r="C100" s="60" t="s">
        <v>1007</v>
      </c>
      <c r="D100" s="60" t="s">
        <v>1008</v>
      </c>
      <c r="E100" s="60" t="s">
        <v>753</v>
      </c>
      <c r="F100" s="59" t="s">
        <v>487</v>
      </c>
      <c r="G100" s="61">
        <v>882658</v>
      </c>
      <c r="H100" s="123">
        <f t="shared" si="1"/>
        <v>179.73263828790763</v>
      </c>
    </row>
    <row r="101" spans="1:8" x14ac:dyDescent="0.25">
      <c r="A101" s="58">
        <v>395031100342</v>
      </c>
      <c r="B101" s="59" t="s">
        <v>1009</v>
      </c>
      <c r="C101" s="60" t="s">
        <v>1007</v>
      </c>
      <c r="D101" s="60" t="s">
        <v>1010</v>
      </c>
      <c r="E101" s="60" t="s">
        <v>753</v>
      </c>
      <c r="F101" s="59" t="s">
        <v>487</v>
      </c>
      <c r="G101" s="61">
        <v>882657</v>
      </c>
      <c r="H101" s="123">
        <f t="shared" si="1"/>
        <v>179.73243466131808</v>
      </c>
    </row>
    <row r="102" spans="1:8" x14ac:dyDescent="0.25">
      <c r="A102" s="58">
        <v>408931200070</v>
      </c>
      <c r="B102" s="59" t="s">
        <v>1011</v>
      </c>
      <c r="C102" s="60" t="s">
        <v>919</v>
      </c>
      <c r="D102" s="60" t="s">
        <v>1012</v>
      </c>
      <c r="E102" s="60" t="s">
        <v>742</v>
      </c>
      <c r="F102" s="59" t="s">
        <v>451</v>
      </c>
      <c r="G102" s="61">
        <v>880818</v>
      </c>
      <c r="H102" s="123">
        <f t="shared" si="1"/>
        <v>179.35796536311713</v>
      </c>
    </row>
    <row r="103" spans="1:8" x14ac:dyDescent="0.25">
      <c r="A103" s="58">
        <v>408200300113</v>
      </c>
      <c r="B103" s="59" t="s">
        <v>1013</v>
      </c>
      <c r="C103" s="60" t="s">
        <v>1014</v>
      </c>
      <c r="D103" s="60" t="s">
        <v>1015</v>
      </c>
      <c r="E103" s="60" t="s">
        <v>742</v>
      </c>
      <c r="F103" s="59" t="s">
        <v>451</v>
      </c>
      <c r="G103" s="61">
        <v>867520</v>
      </c>
      <c r="H103" s="123">
        <f t="shared" si="1"/>
        <v>176.65013897514737</v>
      </c>
    </row>
    <row r="104" spans="1:8" x14ac:dyDescent="0.25">
      <c r="A104" s="58">
        <v>408200300121</v>
      </c>
      <c r="B104" s="59" t="s">
        <v>1016</v>
      </c>
      <c r="C104" s="60" t="s">
        <v>869</v>
      </c>
      <c r="D104" s="60" t="s">
        <v>1017</v>
      </c>
      <c r="E104" s="60" t="s">
        <v>742</v>
      </c>
      <c r="F104" s="59" t="s">
        <v>451</v>
      </c>
      <c r="G104" s="61">
        <v>867520</v>
      </c>
      <c r="H104" s="123">
        <f t="shared" si="1"/>
        <v>176.65013897514737</v>
      </c>
    </row>
    <row r="105" spans="1:8" x14ac:dyDescent="0.25">
      <c r="A105" s="58">
        <v>396091001111</v>
      </c>
      <c r="B105" s="59" t="s">
        <v>299</v>
      </c>
      <c r="C105" s="60" t="s">
        <v>1018</v>
      </c>
      <c r="D105" s="60" t="s">
        <v>675</v>
      </c>
      <c r="E105" s="60" t="s">
        <v>450</v>
      </c>
      <c r="F105" s="59" t="s">
        <v>487</v>
      </c>
      <c r="G105" s="61">
        <v>858151</v>
      </c>
      <c r="H105" s="123">
        <f t="shared" si="1"/>
        <v>174.74236145755913</v>
      </c>
    </row>
    <row r="106" spans="1:8" x14ac:dyDescent="0.25">
      <c r="A106" s="58">
        <v>408061000169</v>
      </c>
      <c r="B106" s="59" t="s">
        <v>1019</v>
      </c>
      <c r="C106" s="60" t="s">
        <v>1020</v>
      </c>
      <c r="D106" s="60" t="s">
        <v>1021</v>
      </c>
      <c r="E106" s="60" t="s">
        <v>742</v>
      </c>
      <c r="F106" s="59" t="s">
        <v>487</v>
      </c>
      <c r="G106" s="61">
        <v>858151</v>
      </c>
      <c r="H106" s="123">
        <f t="shared" si="1"/>
        <v>174.74236145755913</v>
      </c>
    </row>
    <row r="107" spans="1:8" x14ac:dyDescent="0.25">
      <c r="A107" s="58">
        <v>408671000969</v>
      </c>
      <c r="B107" s="59" t="s">
        <v>1022</v>
      </c>
      <c r="C107" s="60" t="s">
        <v>764</v>
      </c>
      <c r="D107" s="60" t="s">
        <v>1023</v>
      </c>
      <c r="E107" s="60" t="s">
        <v>742</v>
      </c>
      <c r="F107" s="59" t="s">
        <v>487</v>
      </c>
      <c r="G107" s="61">
        <v>858151</v>
      </c>
      <c r="H107" s="123">
        <f t="shared" si="1"/>
        <v>174.74236145755913</v>
      </c>
    </row>
    <row r="108" spans="1:8" x14ac:dyDescent="0.25">
      <c r="A108" s="58">
        <v>408880800034</v>
      </c>
      <c r="B108" s="59" t="s">
        <v>1024</v>
      </c>
      <c r="C108" s="60" t="s">
        <v>764</v>
      </c>
      <c r="D108" s="60" t="s">
        <v>1025</v>
      </c>
      <c r="E108" s="60" t="s">
        <v>742</v>
      </c>
      <c r="F108" s="59" t="s">
        <v>451</v>
      </c>
      <c r="G108" s="61">
        <v>858151</v>
      </c>
      <c r="H108" s="123">
        <f t="shared" si="1"/>
        <v>174.74236145755913</v>
      </c>
    </row>
    <row r="109" spans="1:8" x14ac:dyDescent="0.25">
      <c r="A109" s="58">
        <v>408890400051</v>
      </c>
      <c r="B109" s="59" t="s">
        <v>1026</v>
      </c>
      <c r="C109" s="60" t="s">
        <v>968</v>
      </c>
      <c r="D109" s="60" t="s">
        <v>1027</v>
      </c>
      <c r="E109" s="60" t="s">
        <v>742</v>
      </c>
      <c r="F109" s="59" t="s">
        <v>451</v>
      </c>
      <c r="G109" s="61">
        <v>858151</v>
      </c>
      <c r="H109" s="123">
        <f t="shared" si="1"/>
        <v>174.74236145755913</v>
      </c>
    </row>
    <row r="110" spans="1:8" x14ac:dyDescent="0.25">
      <c r="A110" s="58">
        <v>408920300102</v>
      </c>
      <c r="B110" s="59" t="s">
        <v>1028</v>
      </c>
      <c r="C110" s="60" t="s">
        <v>869</v>
      </c>
      <c r="D110" s="60" t="s">
        <v>1029</v>
      </c>
      <c r="E110" s="60" t="s">
        <v>742</v>
      </c>
      <c r="F110" s="59" t="s">
        <v>487</v>
      </c>
      <c r="G110" s="61">
        <v>858151</v>
      </c>
      <c r="H110" s="123">
        <f t="shared" si="1"/>
        <v>174.74236145755913</v>
      </c>
    </row>
    <row r="111" spans="1:8" x14ac:dyDescent="0.25">
      <c r="A111" s="58">
        <v>408920300111</v>
      </c>
      <c r="B111" s="59" t="s">
        <v>1030</v>
      </c>
      <c r="C111" s="60" t="s">
        <v>869</v>
      </c>
      <c r="D111" s="60" t="s">
        <v>1029</v>
      </c>
      <c r="E111" s="60" t="s">
        <v>742</v>
      </c>
      <c r="F111" s="59" t="s">
        <v>487</v>
      </c>
      <c r="G111" s="61">
        <v>858151</v>
      </c>
      <c r="H111" s="123">
        <f t="shared" si="1"/>
        <v>174.74236145755913</v>
      </c>
    </row>
    <row r="112" spans="1:8" x14ac:dyDescent="0.25">
      <c r="A112" s="58">
        <v>408930200076</v>
      </c>
      <c r="B112" s="59" t="s">
        <v>1031</v>
      </c>
      <c r="C112" s="60" t="s">
        <v>869</v>
      </c>
      <c r="D112" s="60" t="s">
        <v>1032</v>
      </c>
      <c r="E112" s="60" t="s">
        <v>742</v>
      </c>
      <c r="F112" s="59" t="s">
        <v>487</v>
      </c>
      <c r="G112" s="61">
        <v>858151</v>
      </c>
      <c r="H112" s="123">
        <f t="shared" si="1"/>
        <v>174.74236145755913</v>
      </c>
    </row>
    <row r="113" spans="1:8" x14ac:dyDescent="0.25">
      <c r="A113" s="58">
        <v>408970200036</v>
      </c>
      <c r="B113" s="59" t="s">
        <v>1033</v>
      </c>
      <c r="C113" s="60" t="s">
        <v>1034</v>
      </c>
      <c r="D113" s="60" t="s">
        <v>1035</v>
      </c>
      <c r="E113" s="60" t="s">
        <v>742</v>
      </c>
      <c r="F113" s="59" t="s">
        <v>451</v>
      </c>
      <c r="G113" s="61">
        <v>858151</v>
      </c>
      <c r="H113" s="123">
        <f t="shared" si="1"/>
        <v>174.74236145755913</v>
      </c>
    </row>
    <row r="114" spans="1:8" x14ac:dyDescent="0.25">
      <c r="A114" s="58">
        <v>408161000166</v>
      </c>
      <c r="B114" s="59" t="s">
        <v>1036</v>
      </c>
      <c r="C114" s="60" t="s">
        <v>1037</v>
      </c>
      <c r="D114" s="60" t="s">
        <v>1038</v>
      </c>
      <c r="E114" s="60" t="s">
        <v>742</v>
      </c>
      <c r="F114" s="59" t="s">
        <v>451</v>
      </c>
      <c r="G114" s="61">
        <v>854538</v>
      </c>
      <c r="H114" s="123">
        <f t="shared" si="1"/>
        <v>174.00665858947863</v>
      </c>
    </row>
    <row r="115" spans="1:8" x14ac:dyDescent="0.25">
      <c r="A115" s="58">
        <v>408991100031</v>
      </c>
      <c r="B115" s="59" t="s">
        <v>1039</v>
      </c>
      <c r="C115" s="60" t="s">
        <v>1040</v>
      </c>
      <c r="D115" s="60" t="s">
        <v>1041</v>
      </c>
      <c r="E115" s="60" t="s">
        <v>742</v>
      </c>
      <c r="F115" s="59" t="s">
        <v>451</v>
      </c>
      <c r="G115" s="61">
        <v>854538</v>
      </c>
      <c r="H115" s="123">
        <f t="shared" si="1"/>
        <v>174.00665858947863</v>
      </c>
    </row>
    <row r="116" spans="1:8" x14ac:dyDescent="0.25">
      <c r="A116" s="58">
        <v>408780301421</v>
      </c>
      <c r="B116" s="59" t="s">
        <v>1042</v>
      </c>
      <c r="C116" s="60" t="s">
        <v>1043</v>
      </c>
      <c r="D116" s="60" t="s">
        <v>789</v>
      </c>
      <c r="E116" s="60" t="s">
        <v>742</v>
      </c>
      <c r="F116" s="59" t="s">
        <v>451</v>
      </c>
      <c r="G116" s="61">
        <v>848349</v>
      </c>
      <c r="H116" s="123">
        <f t="shared" si="1"/>
        <v>172.74641362669138</v>
      </c>
    </row>
    <row r="117" spans="1:8" x14ac:dyDescent="0.25">
      <c r="A117" s="58">
        <v>397160601431</v>
      </c>
      <c r="B117" s="59" t="s">
        <v>1044</v>
      </c>
      <c r="C117" s="60" t="s">
        <v>1045</v>
      </c>
      <c r="D117" s="60" t="s">
        <v>1046</v>
      </c>
      <c r="E117" s="60" t="s">
        <v>753</v>
      </c>
      <c r="F117" s="59" t="s">
        <v>451</v>
      </c>
      <c r="G117" s="61">
        <v>833645</v>
      </c>
      <c r="H117" s="123">
        <f t="shared" si="1"/>
        <v>169.75228825380017</v>
      </c>
    </row>
    <row r="118" spans="1:8" x14ac:dyDescent="0.25">
      <c r="A118" s="58">
        <v>399050600009</v>
      </c>
      <c r="B118" s="59" t="s">
        <v>1047</v>
      </c>
      <c r="C118" s="60" t="s">
        <v>1048</v>
      </c>
      <c r="D118" s="60" t="s">
        <v>1049</v>
      </c>
      <c r="E118" s="60" t="s">
        <v>839</v>
      </c>
      <c r="F118" s="59" t="s">
        <v>487</v>
      </c>
      <c r="G118" s="61">
        <v>821688</v>
      </c>
      <c r="H118" s="123">
        <f t="shared" si="1"/>
        <v>167.31752512243048</v>
      </c>
    </row>
    <row r="119" spans="1:8" x14ac:dyDescent="0.25">
      <c r="A119" s="58">
        <v>408920200078</v>
      </c>
      <c r="B119" s="59" t="s">
        <v>1050</v>
      </c>
      <c r="C119" s="60" t="s">
        <v>740</v>
      </c>
      <c r="D119" s="60" t="s">
        <v>805</v>
      </c>
      <c r="E119" s="60" t="s">
        <v>742</v>
      </c>
      <c r="F119" s="59" t="s">
        <v>487</v>
      </c>
      <c r="G119" s="61">
        <v>821688</v>
      </c>
      <c r="H119" s="123">
        <f t="shared" si="1"/>
        <v>167.31752512243048</v>
      </c>
    </row>
    <row r="120" spans="1:8" x14ac:dyDescent="0.25">
      <c r="A120" s="58">
        <v>408991100139</v>
      </c>
      <c r="B120" s="59" t="s">
        <v>1051</v>
      </c>
      <c r="C120" s="60" t="s">
        <v>1052</v>
      </c>
      <c r="D120" s="60" t="s">
        <v>1053</v>
      </c>
      <c r="E120" s="60" t="s">
        <v>742</v>
      </c>
      <c r="F120" s="59" t="s">
        <v>451</v>
      </c>
      <c r="G120" s="61">
        <v>821688</v>
      </c>
      <c r="H120" s="123">
        <f t="shared" si="1"/>
        <v>167.31752512243048</v>
      </c>
    </row>
    <row r="121" spans="1:8" x14ac:dyDescent="0.25">
      <c r="A121" s="58">
        <v>408811000581</v>
      </c>
      <c r="B121" s="59" t="s">
        <v>1054</v>
      </c>
      <c r="C121" s="60" t="s">
        <v>740</v>
      </c>
      <c r="D121" s="60" t="s">
        <v>1055</v>
      </c>
      <c r="E121" s="60" t="s">
        <v>742</v>
      </c>
      <c r="F121" s="59" t="s">
        <v>451</v>
      </c>
      <c r="G121" s="61">
        <v>815118</v>
      </c>
      <c r="H121" s="123">
        <f t="shared" si="1"/>
        <v>165.97969842902086</v>
      </c>
    </row>
    <row r="122" spans="1:8" x14ac:dyDescent="0.25">
      <c r="A122" s="58">
        <v>408801000753</v>
      </c>
      <c r="B122" s="59" t="s">
        <v>1056</v>
      </c>
      <c r="C122" s="60" t="s">
        <v>1020</v>
      </c>
      <c r="D122" s="60" t="s">
        <v>1057</v>
      </c>
      <c r="E122" s="60" t="s">
        <v>742</v>
      </c>
      <c r="F122" s="59" t="s">
        <v>487</v>
      </c>
      <c r="G122" s="61">
        <v>808548</v>
      </c>
      <c r="H122" s="123">
        <f t="shared" si="1"/>
        <v>164.64187173561123</v>
      </c>
    </row>
    <row r="123" spans="1:8" x14ac:dyDescent="0.25">
      <c r="A123" s="58">
        <v>398910400405</v>
      </c>
      <c r="B123" s="59" t="s">
        <v>1058</v>
      </c>
      <c r="C123" s="60" t="s">
        <v>1059</v>
      </c>
      <c r="D123" s="60" t="s">
        <v>1060</v>
      </c>
      <c r="E123" s="60" t="s">
        <v>1061</v>
      </c>
      <c r="F123" s="59" t="s">
        <v>487</v>
      </c>
      <c r="G123" s="61">
        <v>804238</v>
      </c>
      <c r="H123" s="123">
        <f t="shared" si="1"/>
        <v>163.76424113460737</v>
      </c>
    </row>
    <row r="124" spans="1:8" x14ac:dyDescent="0.25">
      <c r="A124" s="58">
        <v>390800200221</v>
      </c>
      <c r="B124" s="59" t="s">
        <v>1062</v>
      </c>
      <c r="C124" s="60" t="s">
        <v>1063</v>
      </c>
      <c r="D124" s="60" t="s">
        <v>1064</v>
      </c>
      <c r="E124" s="60" t="s">
        <v>1065</v>
      </c>
      <c r="F124" s="59" t="s">
        <v>451</v>
      </c>
      <c r="G124" s="61">
        <v>788838</v>
      </c>
      <c r="H124" s="123">
        <f t="shared" si="1"/>
        <v>160.62839165538236</v>
      </c>
    </row>
    <row r="125" spans="1:8" x14ac:dyDescent="0.25">
      <c r="A125" s="58">
        <v>408850800111</v>
      </c>
      <c r="B125" s="59" t="s">
        <v>1066</v>
      </c>
      <c r="C125" s="60" t="s">
        <v>778</v>
      </c>
      <c r="D125" s="60" t="s">
        <v>1067</v>
      </c>
      <c r="E125" s="60" t="s">
        <v>742</v>
      </c>
      <c r="F125" s="59" t="s">
        <v>451</v>
      </c>
      <c r="G125" s="61">
        <v>788838</v>
      </c>
      <c r="H125" s="123">
        <f t="shared" si="1"/>
        <v>160.62839165538236</v>
      </c>
    </row>
    <row r="126" spans="1:8" x14ac:dyDescent="0.25">
      <c r="A126" s="58">
        <v>408860400021</v>
      </c>
      <c r="B126" s="59" t="s">
        <v>1068</v>
      </c>
      <c r="C126" s="60" t="s">
        <v>1069</v>
      </c>
      <c r="D126" s="60" t="s">
        <v>1070</v>
      </c>
      <c r="E126" s="60" t="s">
        <v>742</v>
      </c>
      <c r="F126" s="59" t="s">
        <v>451</v>
      </c>
      <c r="G126" s="61">
        <v>788838</v>
      </c>
      <c r="H126" s="123">
        <f t="shared" si="1"/>
        <v>160.62839165538236</v>
      </c>
    </row>
    <row r="127" spans="1:8" x14ac:dyDescent="0.25">
      <c r="A127" s="58">
        <v>408891100026</v>
      </c>
      <c r="B127" s="59" t="s">
        <v>1071</v>
      </c>
      <c r="C127" s="60" t="s">
        <v>922</v>
      </c>
      <c r="D127" s="60" t="s">
        <v>1072</v>
      </c>
      <c r="E127" s="60" t="s">
        <v>742</v>
      </c>
      <c r="F127" s="59" t="s">
        <v>451</v>
      </c>
      <c r="G127" s="61">
        <v>788838</v>
      </c>
      <c r="H127" s="123">
        <f t="shared" si="1"/>
        <v>160.62839165538236</v>
      </c>
    </row>
    <row r="128" spans="1:8" x14ac:dyDescent="0.25">
      <c r="A128" s="58">
        <v>408900400062</v>
      </c>
      <c r="B128" s="59" t="s">
        <v>1073</v>
      </c>
      <c r="C128" s="60" t="s">
        <v>1001</v>
      </c>
      <c r="D128" s="60" t="s">
        <v>1074</v>
      </c>
      <c r="E128" s="60" t="s">
        <v>742</v>
      </c>
      <c r="F128" s="59" t="s">
        <v>451</v>
      </c>
      <c r="G128" s="61">
        <v>788838</v>
      </c>
      <c r="H128" s="123">
        <f t="shared" si="1"/>
        <v>160.62839165538236</v>
      </c>
    </row>
    <row r="129" spans="1:8" x14ac:dyDescent="0.25">
      <c r="A129" s="58">
        <v>408910100083</v>
      </c>
      <c r="B129" s="59" t="s">
        <v>1075</v>
      </c>
      <c r="C129" s="60" t="s">
        <v>1076</v>
      </c>
      <c r="D129" s="60" t="s">
        <v>1077</v>
      </c>
      <c r="E129" s="60" t="s">
        <v>742</v>
      </c>
      <c r="F129" s="59" t="s">
        <v>451</v>
      </c>
      <c r="G129" s="61">
        <v>788838</v>
      </c>
      <c r="H129" s="123">
        <f t="shared" si="1"/>
        <v>160.62839165538236</v>
      </c>
    </row>
    <row r="130" spans="1:8" x14ac:dyDescent="0.25">
      <c r="A130" s="58">
        <v>408930300160</v>
      </c>
      <c r="B130" s="59" t="s">
        <v>1078</v>
      </c>
      <c r="C130" s="60" t="s">
        <v>1079</v>
      </c>
      <c r="D130" s="60" t="s">
        <v>1080</v>
      </c>
      <c r="E130" s="60" t="s">
        <v>742</v>
      </c>
      <c r="F130" s="59" t="s">
        <v>487</v>
      </c>
      <c r="G130" s="61">
        <v>788838</v>
      </c>
      <c r="H130" s="123">
        <f t="shared" ref="H130:H193" si="2">G130/4910.95</f>
        <v>160.62839165538236</v>
      </c>
    </row>
    <row r="131" spans="1:8" x14ac:dyDescent="0.25">
      <c r="A131" s="58">
        <v>408980200115</v>
      </c>
      <c r="B131" s="59" t="s">
        <v>1081</v>
      </c>
      <c r="C131" s="60" t="s">
        <v>1082</v>
      </c>
      <c r="D131" s="60" t="s">
        <v>1083</v>
      </c>
      <c r="E131" s="60" t="s">
        <v>742</v>
      </c>
      <c r="F131" s="59" t="s">
        <v>451</v>
      </c>
      <c r="G131" s="61">
        <v>788838</v>
      </c>
      <c r="H131" s="123">
        <f t="shared" si="2"/>
        <v>160.62839165538236</v>
      </c>
    </row>
    <row r="132" spans="1:8" x14ac:dyDescent="0.25">
      <c r="A132" s="58">
        <v>400770500395</v>
      </c>
      <c r="B132" s="59" t="s">
        <v>1084</v>
      </c>
      <c r="C132" s="60" t="s">
        <v>1085</v>
      </c>
      <c r="D132" s="60" t="s">
        <v>1086</v>
      </c>
      <c r="E132" s="60" t="s">
        <v>726</v>
      </c>
      <c r="F132" s="59" t="s">
        <v>487</v>
      </c>
      <c r="G132" s="61">
        <v>784633</v>
      </c>
      <c r="H132" s="123">
        <f t="shared" si="2"/>
        <v>159.7721418462823</v>
      </c>
    </row>
    <row r="133" spans="1:8" x14ac:dyDescent="0.25">
      <c r="A133" s="58">
        <v>395750201258</v>
      </c>
      <c r="B133" s="59" t="s">
        <v>1087</v>
      </c>
      <c r="C133" s="60" t="s">
        <v>1088</v>
      </c>
      <c r="D133" s="60" t="s">
        <v>1089</v>
      </c>
      <c r="E133" s="60" t="s">
        <v>738</v>
      </c>
      <c r="F133" s="59" t="s">
        <v>451</v>
      </c>
      <c r="G133" s="61">
        <v>761003</v>
      </c>
      <c r="H133" s="123">
        <f t="shared" si="2"/>
        <v>154.96044553497796</v>
      </c>
    </row>
    <row r="134" spans="1:8" x14ac:dyDescent="0.25">
      <c r="A134" s="58">
        <v>408041100230</v>
      </c>
      <c r="B134" s="59" t="s">
        <v>1090</v>
      </c>
      <c r="C134" s="60" t="s">
        <v>919</v>
      </c>
      <c r="D134" s="60" t="s">
        <v>1091</v>
      </c>
      <c r="E134" s="60" t="s">
        <v>742</v>
      </c>
      <c r="F134" s="59" t="s">
        <v>451</v>
      </c>
      <c r="G134" s="61">
        <v>755988</v>
      </c>
      <c r="H134" s="123">
        <f t="shared" si="2"/>
        <v>153.93925818833424</v>
      </c>
    </row>
    <row r="135" spans="1:8" x14ac:dyDescent="0.25">
      <c r="A135" s="58">
        <v>408950400055</v>
      </c>
      <c r="B135" s="59" t="s">
        <v>1092</v>
      </c>
      <c r="C135" s="60" t="s">
        <v>1093</v>
      </c>
      <c r="D135" s="60" t="s">
        <v>1094</v>
      </c>
      <c r="E135" s="60" t="s">
        <v>742</v>
      </c>
      <c r="F135" s="59" t="s">
        <v>451</v>
      </c>
      <c r="G135" s="61">
        <v>755988</v>
      </c>
      <c r="H135" s="123">
        <f t="shared" si="2"/>
        <v>153.93925818833424</v>
      </c>
    </row>
    <row r="136" spans="1:8" x14ac:dyDescent="0.25">
      <c r="A136" s="58">
        <v>396060801062</v>
      </c>
      <c r="B136" s="59" t="s">
        <v>325</v>
      </c>
      <c r="C136" s="60" t="s">
        <v>1007</v>
      </c>
      <c r="D136" s="60" t="s">
        <v>1095</v>
      </c>
      <c r="E136" s="60" t="s">
        <v>450</v>
      </c>
      <c r="F136" s="59" t="s">
        <v>487</v>
      </c>
      <c r="G136" s="61">
        <v>740522</v>
      </c>
      <c r="H136" s="123">
        <f t="shared" si="2"/>
        <v>150.78996935419826</v>
      </c>
    </row>
    <row r="137" spans="1:8" x14ac:dyDescent="0.25">
      <c r="A137" s="58">
        <v>395200502323</v>
      </c>
      <c r="B137" s="59" t="s">
        <v>1096</v>
      </c>
      <c r="C137" s="60" t="s">
        <v>1097</v>
      </c>
      <c r="D137" s="60" t="s">
        <v>1098</v>
      </c>
      <c r="E137" s="60" t="s">
        <v>753</v>
      </c>
      <c r="F137" s="59" t="s">
        <v>451</v>
      </c>
      <c r="G137" s="61">
        <v>736797</v>
      </c>
      <c r="H137" s="123">
        <f t="shared" si="2"/>
        <v>150.03146030808705</v>
      </c>
    </row>
    <row r="138" spans="1:8" x14ac:dyDescent="0.25">
      <c r="A138" s="58">
        <v>390090500816</v>
      </c>
      <c r="B138" s="59" t="s">
        <v>1099</v>
      </c>
      <c r="C138" s="60" t="s">
        <v>1100</v>
      </c>
      <c r="D138" s="60" t="s">
        <v>1101</v>
      </c>
      <c r="E138" s="60" t="s">
        <v>883</v>
      </c>
      <c r="F138" s="59" t="s">
        <v>487</v>
      </c>
      <c r="G138" s="61">
        <v>735621</v>
      </c>
      <c r="H138" s="123">
        <f t="shared" si="2"/>
        <v>149.79199543876439</v>
      </c>
    </row>
    <row r="139" spans="1:8" x14ac:dyDescent="0.25">
      <c r="A139" s="58">
        <v>390860500399</v>
      </c>
      <c r="B139" s="59" t="s">
        <v>1102</v>
      </c>
      <c r="C139" s="60" t="s">
        <v>1103</v>
      </c>
      <c r="D139" s="60" t="s">
        <v>1104</v>
      </c>
      <c r="E139" s="60" t="s">
        <v>883</v>
      </c>
      <c r="F139" s="59" t="s">
        <v>487</v>
      </c>
      <c r="G139" s="61">
        <v>735621</v>
      </c>
      <c r="H139" s="123">
        <f t="shared" si="2"/>
        <v>149.79199543876439</v>
      </c>
    </row>
    <row r="140" spans="1:8" x14ac:dyDescent="0.25">
      <c r="A140" s="58">
        <v>393080300117</v>
      </c>
      <c r="B140" s="59" t="s">
        <v>1105</v>
      </c>
      <c r="C140" s="60" t="s">
        <v>1106</v>
      </c>
      <c r="D140" s="60" t="s">
        <v>1107</v>
      </c>
      <c r="E140" s="60" t="s">
        <v>1108</v>
      </c>
      <c r="F140" s="59" t="s">
        <v>487</v>
      </c>
      <c r="G140" s="61">
        <v>735621</v>
      </c>
      <c r="H140" s="123">
        <f t="shared" si="2"/>
        <v>149.79199543876439</v>
      </c>
    </row>
    <row r="141" spans="1:8" x14ac:dyDescent="0.25">
      <c r="A141" s="58">
        <v>395750201479</v>
      </c>
      <c r="B141" s="59" t="s">
        <v>1109</v>
      </c>
      <c r="C141" s="60" t="s">
        <v>736</v>
      </c>
      <c r="D141" s="60" t="s">
        <v>1110</v>
      </c>
      <c r="E141" s="60" t="s">
        <v>738</v>
      </c>
      <c r="F141" s="59" t="s">
        <v>451</v>
      </c>
      <c r="G141" s="61">
        <v>735621</v>
      </c>
      <c r="H141" s="123">
        <f t="shared" si="2"/>
        <v>149.79199543876439</v>
      </c>
    </row>
    <row r="142" spans="1:8" x14ac:dyDescent="0.25">
      <c r="A142" s="58">
        <v>396930551784</v>
      </c>
      <c r="B142" s="59" t="s">
        <v>186</v>
      </c>
      <c r="C142" s="60" t="s">
        <v>1111</v>
      </c>
      <c r="D142" s="60" t="s">
        <v>1112</v>
      </c>
      <c r="E142" s="60" t="s">
        <v>450</v>
      </c>
      <c r="F142" s="59" t="s">
        <v>487</v>
      </c>
      <c r="G142" s="61">
        <v>735621</v>
      </c>
      <c r="H142" s="123">
        <f t="shared" si="2"/>
        <v>149.79199543876439</v>
      </c>
    </row>
    <row r="143" spans="1:8" x14ac:dyDescent="0.25">
      <c r="A143" s="58">
        <v>399000200280</v>
      </c>
      <c r="B143" s="59" t="s">
        <v>1113</v>
      </c>
      <c r="C143" s="60" t="s">
        <v>813</v>
      </c>
      <c r="D143" s="60" t="s">
        <v>1114</v>
      </c>
      <c r="E143" s="60" t="s">
        <v>793</v>
      </c>
      <c r="F143" s="59" t="s">
        <v>451</v>
      </c>
      <c r="G143" s="61">
        <v>735621</v>
      </c>
      <c r="H143" s="123">
        <f t="shared" si="2"/>
        <v>149.79199543876439</v>
      </c>
    </row>
    <row r="144" spans="1:8" x14ac:dyDescent="0.25">
      <c r="A144" s="58">
        <v>399010400261</v>
      </c>
      <c r="B144" s="59" t="s">
        <v>1115</v>
      </c>
      <c r="C144" s="60" t="s">
        <v>1116</v>
      </c>
      <c r="D144" s="60" t="s">
        <v>1117</v>
      </c>
      <c r="E144" s="60" t="s">
        <v>835</v>
      </c>
      <c r="F144" s="59" t="s">
        <v>451</v>
      </c>
      <c r="G144" s="61">
        <v>735621</v>
      </c>
      <c r="H144" s="123">
        <f t="shared" si="2"/>
        <v>149.79199543876439</v>
      </c>
    </row>
    <row r="145" spans="1:8" x14ac:dyDescent="0.25">
      <c r="A145" s="58">
        <v>399050700402</v>
      </c>
      <c r="B145" s="59" t="s">
        <v>1118</v>
      </c>
      <c r="C145" s="60" t="s">
        <v>1048</v>
      </c>
      <c r="D145" s="60" t="s">
        <v>1119</v>
      </c>
      <c r="E145" s="60" t="s">
        <v>839</v>
      </c>
      <c r="F145" s="59" t="s">
        <v>487</v>
      </c>
      <c r="G145" s="61">
        <v>735621</v>
      </c>
      <c r="H145" s="123">
        <f t="shared" si="2"/>
        <v>149.79199543876439</v>
      </c>
    </row>
    <row r="146" spans="1:8" x14ac:dyDescent="0.25">
      <c r="A146" s="58">
        <v>399071100341</v>
      </c>
      <c r="B146" s="59" t="s">
        <v>1120</v>
      </c>
      <c r="C146" s="60" t="s">
        <v>950</v>
      </c>
      <c r="D146" s="60" t="s">
        <v>954</v>
      </c>
      <c r="E146" s="60" t="s">
        <v>839</v>
      </c>
      <c r="F146" s="59" t="s">
        <v>487</v>
      </c>
      <c r="G146" s="61">
        <v>735621</v>
      </c>
      <c r="H146" s="123">
        <f t="shared" si="2"/>
        <v>149.79199543876439</v>
      </c>
    </row>
    <row r="147" spans="1:8" x14ac:dyDescent="0.25">
      <c r="A147" s="58">
        <v>399090400355</v>
      </c>
      <c r="B147" s="59" t="s">
        <v>1121</v>
      </c>
      <c r="C147" s="60" t="s">
        <v>1122</v>
      </c>
      <c r="D147" s="60" t="s">
        <v>1123</v>
      </c>
      <c r="E147" s="60" t="s">
        <v>793</v>
      </c>
      <c r="F147" s="59" t="s">
        <v>487</v>
      </c>
      <c r="G147" s="61">
        <v>735621</v>
      </c>
      <c r="H147" s="123">
        <f t="shared" si="2"/>
        <v>149.79199543876439</v>
      </c>
    </row>
    <row r="148" spans="1:8" x14ac:dyDescent="0.25">
      <c r="A148" s="58">
        <v>399120600532</v>
      </c>
      <c r="B148" s="59" t="s">
        <v>1124</v>
      </c>
      <c r="C148" s="60" t="s">
        <v>1125</v>
      </c>
      <c r="D148" s="60" t="s">
        <v>1126</v>
      </c>
      <c r="E148" s="60" t="s">
        <v>793</v>
      </c>
      <c r="F148" s="59" t="s">
        <v>487</v>
      </c>
      <c r="G148" s="61">
        <v>735621</v>
      </c>
      <c r="H148" s="123">
        <f t="shared" si="2"/>
        <v>149.79199543876439</v>
      </c>
    </row>
    <row r="149" spans="1:8" x14ac:dyDescent="0.25">
      <c r="A149" s="58">
        <v>399120700529</v>
      </c>
      <c r="B149" s="59" t="s">
        <v>1127</v>
      </c>
      <c r="C149" s="60" t="s">
        <v>1128</v>
      </c>
      <c r="D149" s="60" t="s">
        <v>1129</v>
      </c>
      <c r="E149" s="60" t="s">
        <v>839</v>
      </c>
      <c r="F149" s="59" t="s">
        <v>451</v>
      </c>
      <c r="G149" s="61">
        <v>735621</v>
      </c>
      <c r="H149" s="123">
        <f t="shared" si="2"/>
        <v>149.79199543876439</v>
      </c>
    </row>
    <row r="150" spans="1:8" x14ac:dyDescent="0.25">
      <c r="A150" s="58">
        <v>399120700553</v>
      </c>
      <c r="B150" s="59" t="s">
        <v>1130</v>
      </c>
      <c r="C150" s="60" t="s">
        <v>1131</v>
      </c>
      <c r="D150" s="60" t="s">
        <v>1132</v>
      </c>
      <c r="E150" s="60" t="s">
        <v>793</v>
      </c>
      <c r="F150" s="59" t="s">
        <v>487</v>
      </c>
      <c r="G150" s="61">
        <v>735621</v>
      </c>
      <c r="H150" s="123">
        <f t="shared" si="2"/>
        <v>149.79199543876439</v>
      </c>
    </row>
    <row r="151" spans="1:8" x14ac:dyDescent="0.25">
      <c r="A151" s="58">
        <v>399140400122</v>
      </c>
      <c r="B151" s="59" t="s">
        <v>1133</v>
      </c>
      <c r="C151" s="60" t="s">
        <v>1134</v>
      </c>
      <c r="D151" s="60" t="s">
        <v>1135</v>
      </c>
      <c r="E151" s="60" t="s">
        <v>734</v>
      </c>
      <c r="F151" s="59" t="s">
        <v>451</v>
      </c>
      <c r="G151" s="61">
        <v>735621</v>
      </c>
      <c r="H151" s="123">
        <f t="shared" si="2"/>
        <v>149.79199543876439</v>
      </c>
    </row>
    <row r="152" spans="1:8" x14ac:dyDescent="0.25">
      <c r="A152" s="58">
        <v>399150400171</v>
      </c>
      <c r="B152" s="59" t="s">
        <v>1136</v>
      </c>
      <c r="C152" s="60" t="s">
        <v>833</v>
      </c>
      <c r="D152" s="60" t="s">
        <v>1137</v>
      </c>
      <c r="E152" s="60" t="s">
        <v>793</v>
      </c>
      <c r="F152" s="59" t="s">
        <v>487</v>
      </c>
      <c r="G152" s="61">
        <v>735621</v>
      </c>
      <c r="H152" s="123">
        <f t="shared" si="2"/>
        <v>149.79199543876439</v>
      </c>
    </row>
    <row r="153" spans="1:8" x14ac:dyDescent="0.25">
      <c r="A153" s="58">
        <v>399170800397</v>
      </c>
      <c r="B153" s="59" t="s">
        <v>1138</v>
      </c>
      <c r="C153" s="60" t="s">
        <v>1139</v>
      </c>
      <c r="D153" s="60" t="s">
        <v>1140</v>
      </c>
      <c r="E153" s="60" t="s">
        <v>793</v>
      </c>
      <c r="F153" s="59" t="s">
        <v>451</v>
      </c>
      <c r="G153" s="61">
        <v>735621</v>
      </c>
      <c r="H153" s="123">
        <f t="shared" si="2"/>
        <v>149.79199543876439</v>
      </c>
    </row>
    <row r="154" spans="1:8" x14ac:dyDescent="0.25">
      <c r="A154" s="58">
        <v>399181200154</v>
      </c>
      <c r="B154" s="59" t="s">
        <v>1141</v>
      </c>
      <c r="C154" s="60" t="s">
        <v>1142</v>
      </c>
      <c r="D154" s="60" t="s">
        <v>1143</v>
      </c>
      <c r="E154" s="60" t="s">
        <v>839</v>
      </c>
      <c r="F154" s="59" t="s">
        <v>451</v>
      </c>
      <c r="G154" s="61">
        <v>735621</v>
      </c>
      <c r="H154" s="123">
        <f t="shared" si="2"/>
        <v>149.79199543876439</v>
      </c>
    </row>
    <row r="155" spans="1:8" x14ac:dyDescent="0.25">
      <c r="A155" s="58">
        <v>399200301382</v>
      </c>
      <c r="B155" s="59" t="s">
        <v>1144</v>
      </c>
      <c r="C155" s="60" t="s">
        <v>1137</v>
      </c>
      <c r="D155" s="60" t="s">
        <v>1145</v>
      </c>
      <c r="E155" s="60" t="s">
        <v>793</v>
      </c>
      <c r="F155" s="59" t="s">
        <v>451</v>
      </c>
      <c r="G155" s="61">
        <v>735621</v>
      </c>
      <c r="H155" s="123">
        <f t="shared" si="2"/>
        <v>149.79199543876439</v>
      </c>
    </row>
    <row r="156" spans="1:8" x14ac:dyDescent="0.25">
      <c r="A156" s="58">
        <v>399781000141</v>
      </c>
      <c r="B156" s="59" t="s">
        <v>1146</v>
      </c>
      <c r="C156" s="60" t="s">
        <v>1147</v>
      </c>
      <c r="D156" s="60" t="s">
        <v>1148</v>
      </c>
      <c r="E156" s="60" t="s">
        <v>793</v>
      </c>
      <c r="F156" s="59" t="s">
        <v>451</v>
      </c>
      <c r="G156" s="61">
        <v>735621</v>
      </c>
      <c r="H156" s="123">
        <f t="shared" si="2"/>
        <v>149.79199543876439</v>
      </c>
    </row>
    <row r="157" spans="1:8" x14ac:dyDescent="0.25">
      <c r="A157" s="58">
        <v>399940900093</v>
      </c>
      <c r="B157" s="59" t="s">
        <v>1149</v>
      </c>
      <c r="C157" s="60" t="s">
        <v>1150</v>
      </c>
      <c r="D157" s="60" t="s">
        <v>699</v>
      </c>
      <c r="E157" s="60" t="s">
        <v>793</v>
      </c>
      <c r="F157" s="59" t="s">
        <v>451</v>
      </c>
      <c r="G157" s="61">
        <v>735621</v>
      </c>
      <c r="H157" s="123">
        <f t="shared" si="2"/>
        <v>149.79199543876439</v>
      </c>
    </row>
    <row r="158" spans="1:8" x14ac:dyDescent="0.25">
      <c r="A158" s="58">
        <v>399960410084</v>
      </c>
      <c r="B158" s="59" t="s">
        <v>1151</v>
      </c>
      <c r="C158" s="60" t="s">
        <v>813</v>
      </c>
      <c r="D158" s="60" t="s">
        <v>1152</v>
      </c>
      <c r="E158" s="60" t="s">
        <v>793</v>
      </c>
      <c r="F158" s="59" t="s">
        <v>451</v>
      </c>
      <c r="G158" s="61">
        <v>735621</v>
      </c>
      <c r="H158" s="123">
        <f t="shared" si="2"/>
        <v>149.79199543876439</v>
      </c>
    </row>
    <row r="159" spans="1:8" x14ac:dyDescent="0.25">
      <c r="A159" s="58">
        <v>399970200291</v>
      </c>
      <c r="B159" s="59" t="s">
        <v>1153</v>
      </c>
      <c r="C159" s="60" t="s">
        <v>1154</v>
      </c>
      <c r="D159" s="60" t="s">
        <v>1155</v>
      </c>
      <c r="E159" s="60" t="s">
        <v>793</v>
      </c>
      <c r="F159" s="59" t="s">
        <v>487</v>
      </c>
      <c r="G159" s="61">
        <v>735621</v>
      </c>
      <c r="H159" s="123">
        <f t="shared" si="2"/>
        <v>149.79199543876439</v>
      </c>
    </row>
    <row r="160" spans="1:8" x14ac:dyDescent="0.25">
      <c r="A160" s="58">
        <v>399970200304</v>
      </c>
      <c r="B160" s="59" t="s">
        <v>1156</v>
      </c>
      <c r="C160" s="60" t="s">
        <v>1154</v>
      </c>
      <c r="D160" s="60" t="s">
        <v>1157</v>
      </c>
      <c r="E160" s="60" t="s">
        <v>793</v>
      </c>
      <c r="F160" s="59" t="s">
        <v>487</v>
      </c>
      <c r="G160" s="61">
        <v>735621</v>
      </c>
      <c r="H160" s="123">
        <f t="shared" si="2"/>
        <v>149.79199543876439</v>
      </c>
    </row>
    <row r="161" spans="1:8" x14ac:dyDescent="0.25">
      <c r="A161" s="58">
        <v>399990210608</v>
      </c>
      <c r="B161" s="59" t="s">
        <v>1158</v>
      </c>
      <c r="C161" s="60" t="s">
        <v>1159</v>
      </c>
      <c r="D161" s="60" t="s">
        <v>1160</v>
      </c>
      <c r="E161" s="60" t="s">
        <v>793</v>
      </c>
      <c r="F161" s="59" t="s">
        <v>487</v>
      </c>
      <c r="G161" s="61">
        <v>735621</v>
      </c>
      <c r="H161" s="123">
        <f t="shared" si="2"/>
        <v>149.79199543876439</v>
      </c>
    </row>
    <row r="162" spans="1:8" x14ac:dyDescent="0.25">
      <c r="A162" s="58">
        <v>401171200193</v>
      </c>
      <c r="B162" s="59" t="s">
        <v>1161</v>
      </c>
      <c r="C162" s="60" t="s">
        <v>1162</v>
      </c>
      <c r="D162" s="60" t="s">
        <v>1163</v>
      </c>
      <c r="E162" s="60" t="s">
        <v>966</v>
      </c>
      <c r="F162" s="59" t="s">
        <v>451</v>
      </c>
      <c r="G162" s="61">
        <v>735621</v>
      </c>
      <c r="H162" s="123">
        <f t="shared" si="2"/>
        <v>149.79199543876439</v>
      </c>
    </row>
    <row r="163" spans="1:8" x14ac:dyDescent="0.25">
      <c r="A163" s="58">
        <v>403060500107</v>
      </c>
      <c r="B163" s="59" t="s">
        <v>1164</v>
      </c>
      <c r="C163" s="60" t="s">
        <v>1165</v>
      </c>
      <c r="D163" s="60" t="s">
        <v>1165</v>
      </c>
      <c r="E163" s="60" t="s">
        <v>734</v>
      </c>
      <c r="F163" s="59" t="s">
        <v>487</v>
      </c>
      <c r="G163" s="61">
        <v>735621</v>
      </c>
      <c r="H163" s="123">
        <f t="shared" si="2"/>
        <v>149.79199543876439</v>
      </c>
    </row>
    <row r="164" spans="1:8" x14ac:dyDescent="0.25">
      <c r="A164" s="58">
        <v>403090300161</v>
      </c>
      <c r="B164" s="59" t="s">
        <v>1166</v>
      </c>
      <c r="C164" s="60" t="s">
        <v>1167</v>
      </c>
      <c r="D164" s="60" t="s">
        <v>1168</v>
      </c>
      <c r="E164" s="60" t="s">
        <v>734</v>
      </c>
      <c r="F164" s="59" t="s">
        <v>487</v>
      </c>
      <c r="G164" s="61">
        <v>735621</v>
      </c>
      <c r="H164" s="123">
        <f t="shared" si="2"/>
        <v>149.79199543876439</v>
      </c>
    </row>
    <row r="165" spans="1:8" x14ac:dyDescent="0.25">
      <c r="A165" s="58">
        <v>403090900282</v>
      </c>
      <c r="B165" s="59" t="s">
        <v>1169</v>
      </c>
      <c r="C165" s="60" t="s">
        <v>1170</v>
      </c>
      <c r="D165" s="60" t="s">
        <v>1171</v>
      </c>
      <c r="E165" s="60" t="s">
        <v>734</v>
      </c>
      <c r="F165" s="59" t="s">
        <v>451</v>
      </c>
      <c r="G165" s="61">
        <v>735621</v>
      </c>
      <c r="H165" s="123">
        <f t="shared" si="2"/>
        <v>149.79199543876439</v>
      </c>
    </row>
    <row r="166" spans="1:8" x14ac:dyDescent="0.25">
      <c r="A166" s="58">
        <v>403170800165</v>
      </c>
      <c r="B166" s="59" t="s">
        <v>1172</v>
      </c>
      <c r="C166" s="60" t="s">
        <v>1173</v>
      </c>
      <c r="D166" s="60" t="s">
        <v>1174</v>
      </c>
      <c r="E166" s="60" t="s">
        <v>734</v>
      </c>
      <c r="F166" s="59" t="s">
        <v>451</v>
      </c>
      <c r="G166" s="61">
        <v>735621</v>
      </c>
      <c r="H166" s="123">
        <f t="shared" si="2"/>
        <v>149.79199543876439</v>
      </c>
    </row>
    <row r="167" spans="1:8" x14ac:dyDescent="0.25">
      <c r="A167" s="58">
        <v>403780200763</v>
      </c>
      <c r="B167" s="59" t="s">
        <v>1175</v>
      </c>
      <c r="C167" s="60" t="s">
        <v>1176</v>
      </c>
      <c r="D167" s="60" t="s">
        <v>1177</v>
      </c>
      <c r="E167" s="60" t="s">
        <v>734</v>
      </c>
      <c r="F167" s="59" t="s">
        <v>487</v>
      </c>
      <c r="G167" s="61">
        <v>735621</v>
      </c>
      <c r="H167" s="123">
        <f t="shared" si="2"/>
        <v>149.79199543876439</v>
      </c>
    </row>
    <row r="168" spans="1:8" x14ac:dyDescent="0.25">
      <c r="A168" s="58">
        <v>403901100338</v>
      </c>
      <c r="B168" s="59" t="s">
        <v>1178</v>
      </c>
      <c r="C168" s="60" t="s">
        <v>1179</v>
      </c>
      <c r="D168" s="60" t="s">
        <v>1180</v>
      </c>
      <c r="E168" s="60" t="s">
        <v>734</v>
      </c>
      <c r="F168" s="59" t="s">
        <v>487</v>
      </c>
      <c r="G168" s="61">
        <v>735621</v>
      </c>
      <c r="H168" s="123">
        <f t="shared" si="2"/>
        <v>149.79199543876439</v>
      </c>
    </row>
    <row r="169" spans="1:8" x14ac:dyDescent="0.25">
      <c r="A169" s="58">
        <v>403960510124</v>
      </c>
      <c r="B169" s="59" t="s">
        <v>1181</v>
      </c>
      <c r="C169" s="60" t="s">
        <v>1182</v>
      </c>
      <c r="D169" s="60" t="s">
        <v>1183</v>
      </c>
      <c r="E169" s="60" t="s">
        <v>734</v>
      </c>
      <c r="F169" s="59" t="s">
        <v>487</v>
      </c>
      <c r="G169" s="61">
        <v>735621</v>
      </c>
      <c r="H169" s="123">
        <f t="shared" si="2"/>
        <v>149.79199543876439</v>
      </c>
    </row>
    <row r="170" spans="1:8" x14ac:dyDescent="0.25">
      <c r="A170" s="58">
        <v>408170400096</v>
      </c>
      <c r="B170" s="59" t="s">
        <v>1184</v>
      </c>
      <c r="C170" s="60" t="s">
        <v>1185</v>
      </c>
      <c r="D170" s="60" t="s">
        <v>1186</v>
      </c>
      <c r="E170" s="60" t="s">
        <v>742</v>
      </c>
      <c r="F170" s="59" t="s">
        <v>451</v>
      </c>
      <c r="G170" s="61">
        <v>735621</v>
      </c>
      <c r="H170" s="123">
        <f t="shared" si="2"/>
        <v>149.79199543876439</v>
      </c>
    </row>
    <row r="171" spans="1:8" x14ac:dyDescent="0.25">
      <c r="A171" s="58">
        <v>408170600184</v>
      </c>
      <c r="B171" s="59" t="s">
        <v>1187</v>
      </c>
      <c r="C171" s="60" t="s">
        <v>1188</v>
      </c>
      <c r="D171" s="60" t="s">
        <v>1189</v>
      </c>
      <c r="E171" s="60" t="s">
        <v>1190</v>
      </c>
      <c r="F171" s="59" t="s">
        <v>451</v>
      </c>
      <c r="G171" s="61">
        <v>735621</v>
      </c>
      <c r="H171" s="123">
        <f t="shared" si="2"/>
        <v>149.79199543876439</v>
      </c>
    </row>
    <row r="172" spans="1:8" x14ac:dyDescent="0.25">
      <c r="A172" s="58">
        <v>408180700021</v>
      </c>
      <c r="B172" s="59" t="s">
        <v>1191</v>
      </c>
      <c r="C172" s="60" t="s">
        <v>1192</v>
      </c>
      <c r="D172" s="60" t="s">
        <v>1193</v>
      </c>
      <c r="E172" s="60" t="s">
        <v>1190</v>
      </c>
      <c r="F172" s="59" t="s">
        <v>451</v>
      </c>
      <c r="G172" s="61">
        <v>735621</v>
      </c>
      <c r="H172" s="123">
        <f t="shared" si="2"/>
        <v>149.79199543876439</v>
      </c>
    </row>
    <row r="173" spans="1:8" x14ac:dyDescent="0.25">
      <c r="A173" s="58">
        <v>408691001465</v>
      </c>
      <c r="B173" s="59" t="s">
        <v>1194</v>
      </c>
      <c r="C173" s="60" t="s">
        <v>1195</v>
      </c>
      <c r="D173" s="60" t="s">
        <v>1196</v>
      </c>
      <c r="E173" s="60" t="s">
        <v>742</v>
      </c>
      <c r="F173" s="59" t="s">
        <v>451</v>
      </c>
      <c r="G173" s="61">
        <v>735621</v>
      </c>
      <c r="H173" s="123">
        <f t="shared" si="2"/>
        <v>149.79199543876439</v>
      </c>
    </row>
    <row r="174" spans="1:8" x14ac:dyDescent="0.25">
      <c r="A174" s="58">
        <v>408780301464</v>
      </c>
      <c r="B174" s="59" t="s">
        <v>1197</v>
      </c>
      <c r="C174" s="60" t="s">
        <v>833</v>
      </c>
      <c r="D174" s="60" t="s">
        <v>1198</v>
      </c>
      <c r="E174" s="60" t="s">
        <v>742</v>
      </c>
      <c r="F174" s="59" t="s">
        <v>487</v>
      </c>
      <c r="G174" s="61">
        <v>735621</v>
      </c>
      <c r="H174" s="123">
        <f t="shared" si="2"/>
        <v>149.79199543876439</v>
      </c>
    </row>
    <row r="175" spans="1:8" x14ac:dyDescent="0.25">
      <c r="A175" s="58">
        <v>408811000603</v>
      </c>
      <c r="B175" s="59" t="s">
        <v>1199</v>
      </c>
      <c r="C175" s="60" t="s">
        <v>755</v>
      </c>
      <c r="D175" s="60" t="s">
        <v>1200</v>
      </c>
      <c r="E175" s="60" t="s">
        <v>742</v>
      </c>
      <c r="F175" s="59" t="s">
        <v>451</v>
      </c>
      <c r="G175" s="61">
        <v>735621</v>
      </c>
      <c r="H175" s="123">
        <f t="shared" si="2"/>
        <v>149.79199543876439</v>
      </c>
    </row>
    <row r="176" spans="1:8" x14ac:dyDescent="0.25">
      <c r="A176" s="58">
        <v>408821000377</v>
      </c>
      <c r="B176" s="59" t="s">
        <v>1201</v>
      </c>
      <c r="C176" s="60" t="s">
        <v>1202</v>
      </c>
      <c r="D176" s="60" t="s">
        <v>1203</v>
      </c>
      <c r="E176" s="60" t="s">
        <v>742</v>
      </c>
      <c r="F176" s="59" t="s">
        <v>451</v>
      </c>
      <c r="G176" s="61">
        <v>735621</v>
      </c>
      <c r="H176" s="123">
        <f t="shared" si="2"/>
        <v>149.79199543876439</v>
      </c>
    </row>
    <row r="177" spans="1:8" x14ac:dyDescent="0.25">
      <c r="A177" s="58">
        <v>408880300066</v>
      </c>
      <c r="B177" s="59" t="s">
        <v>1204</v>
      </c>
      <c r="C177" s="60" t="s">
        <v>1205</v>
      </c>
      <c r="D177" s="60" t="s">
        <v>1206</v>
      </c>
      <c r="E177" s="60" t="s">
        <v>742</v>
      </c>
      <c r="F177" s="59" t="s">
        <v>451</v>
      </c>
      <c r="G177" s="61">
        <v>735621</v>
      </c>
      <c r="H177" s="123">
        <f t="shared" si="2"/>
        <v>149.79199543876439</v>
      </c>
    </row>
    <row r="178" spans="1:8" x14ac:dyDescent="0.25">
      <c r="A178" s="58">
        <v>408920600165</v>
      </c>
      <c r="B178" s="59" t="s">
        <v>1207</v>
      </c>
      <c r="C178" s="60" t="s">
        <v>1034</v>
      </c>
      <c r="D178" s="60" t="s">
        <v>1208</v>
      </c>
      <c r="E178" s="60" t="s">
        <v>742</v>
      </c>
      <c r="F178" s="59" t="s">
        <v>451</v>
      </c>
      <c r="G178" s="61">
        <v>735621</v>
      </c>
      <c r="H178" s="123">
        <f t="shared" si="2"/>
        <v>149.79199543876439</v>
      </c>
    </row>
    <row r="179" spans="1:8" x14ac:dyDescent="0.25">
      <c r="A179" s="58">
        <v>408821000300</v>
      </c>
      <c r="B179" s="59" t="s">
        <v>1209</v>
      </c>
      <c r="C179" s="60" t="s">
        <v>1210</v>
      </c>
      <c r="D179" s="60" t="s">
        <v>1211</v>
      </c>
      <c r="E179" s="60" t="s">
        <v>742</v>
      </c>
      <c r="F179" s="59" t="s">
        <v>451</v>
      </c>
      <c r="G179" s="61">
        <v>723138</v>
      </c>
      <c r="H179" s="123">
        <f t="shared" si="2"/>
        <v>147.25012472128611</v>
      </c>
    </row>
    <row r="180" spans="1:8" x14ac:dyDescent="0.25">
      <c r="A180" s="58">
        <v>393910600135</v>
      </c>
      <c r="B180" s="59" t="s">
        <v>1212</v>
      </c>
      <c r="C180" s="60" t="s">
        <v>1213</v>
      </c>
      <c r="D180" s="60" t="s">
        <v>1214</v>
      </c>
      <c r="E180" s="60" t="s">
        <v>1215</v>
      </c>
      <c r="F180" s="59" t="s">
        <v>487</v>
      </c>
      <c r="G180" s="61">
        <v>722934</v>
      </c>
      <c r="H180" s="123">
        <f t="shared" si="2"/>
        <v>147.20858489701587</v>
      </c>
    </row>
    <row r="181" spans="1:8" x14ac:dyDescent="0.25">
      <c r="A181" s="58">
        <v>399001000471</v>
      </c>
      <c r="B181" s="59" t="s">
        <v>1216</v>
      </c>
      <c r="C181" s="60" t="s">
        <v>1217</v>
      </c>
      <c r="D181" s="60" t="s">
        <v>1218</v>
      </c>
      <c r="E181" s="60" t="s">
        <v>793</v>
      </c>
      <c r="F181" s="59" t="s">
        <v>487</v>
      </c>
      <c r="G181" s="61">
        <v>706214</v>
      </c>
      <c r="H181" s="123">
        <f t="shared" si="2"/>
        <v>143.80394831957159</v>
      </c>
    </row>
    <row r="182" spans="1:8" x14ac:dyDescent="0.25">
      <c r="A182" s="58">
        <v>390901100872</v>
      </c>
      <c r="B182" s="59" t="s">
        <v>1219</v>
      </c>
      <c r="C182" s="60" t="s">
        <v>1220</v>
      </c>
      <c r="D182" s="60" t="s">
        <v>1221</v>
      </c>
      <c r="E182" s="60" t="s">
        <v>987</v>
      </c>
      <c r="F182" s="59" t="s">
        <v>487</v>
      </c>
      <c r="G182" s="61">
        <v>701312</v>
      </c>
      <c r="H182" s="123">
        <f t="shared" si="2"/>
        <v>142.80577077754813</v>
      </c>
    </row>
    <row r="183" spans="1:8" x14ac:dyDescent="0.25">
      <c r="A183" s="58">
        <v>390070510106</v>
      </c>
      <c r="B183" s="59" t="s">
        <v>1222</v>
      </c>
      <c r="C183" s="60" t="s">
        <v>1223</v>
      </c>
      <c r="D183" s="60" t="s">
        <v>1224</v>
      </c>
      <c r="E183" s="60" t="s">
        <v>1225</v>
      </c>
      <c r="F183" s="59" t="s">
        <v>487</v>
      </c>
      <c r="G183" s="61">
        <v>686608</v>
      </c>
      <c r="H183" s="123">
        <f t="shared" si="2"/>
        <v>139.81164540465696</v>
      </c>
    </row>
    <row r="184" spans="1:8" x14ac:dyDescent="0.25">
      <c r="A184" s="58">
        <v>408041100248</v>
      </c>
      <c r="B184" s="59" t="s">
        <v>1226</v>
      </c>
      <c r="C184" s="60" t="s">
        <v>919</v>
      </c>
      <c r="D184" s="60" t="s">
        <v>1227</v>
      </c>
      <c r="E184" s="60" t="s">
        <v>742</v>
      </c>
      <c r="F184" s="59" t="s">
        <v>451</v>
      </c>
      <c r="G184" s="61">
        <v>664008</v>
      </c>
      <c r="H184" s="123">
        <f t="shared" si="2"/>
        <v>135.20968448059949</v>
      </c>
    </row>
    <row r="185" spans="1:8" x14ac:dyDescent="0.25">
      <c r="A185" s="58">
        <v>399050500241</v>
      </c>
      <c r="B185" s="59" t="s">
        <v>1228</v>
      </c>
      <c r="C185" s="60" t="s">
        <v>1229</v>
      </c>
      <c r="D185" s="60" t="s">
        <v>1230</v>
      </c>
      <c r="E185" s="60" t="s">
        <v>835</v>
      </c>
      <c r="F185" s="59" t="s">
        <v>487</v>
      </c>
      <c r="G185" s="61">
        <v>662103</v>
      </c>
      <c r="H185" s="123">
        <f t="shared" si="2"/>
        <v>134.82177582748756</v>
      </c>
    </row>
    <row r="186" spans="1:8" x14ac:dyDescent="0.25">
      <c r="A186" s="58">
        <v>403060900229</v>
      </c>
      <c r="B186" s="59" t="s">
        <v>1231</v>
      </c>
      <c r="C186" s="60" t="s">
        <v>1232</v>
      </c>
      <c r="D186" s="60" t="s">
        <v>1233</v>
      </c>
      <c r="E186" s="60" t="s">
        <v>734</v>
      </c>
      <c r="F186" s="59" t="s">
        <v>487</v>
      </c>
      <c r="G186" s="61">
        <v>662102</v>
      </c>
      <c r="H186" s="123">
        <f t="shared" si="2"/>
        <v>134.821572200898</v>
      </c>
    </row>
    <row r="187" spans="1:8" x14ac:dyDescent="0.25">
      <c r="A187" s="58">
        <v>408840700045</v>
      </c>
      <c r="B187" s="59" t="s">
        <v>1234</v>
      </c>
      <c r="C187" s="60" t="s">
        <v>1235</v>
      </c>
      <c r="D187" s="60" t="s">
        <v>1236</v>
      </c>
      <c r="E187" s="60" t="s">
        <v>742</v>
      </c>
      <c r="F187" s="59" t="s">
        <v>487</v>
      </c>
      <c r="G187" s="61">
        <v>662102</v>
      </c>
      <c r="H187" s="123">
        <f t="shared" si="2"/>
        <v>134.821572200898</v>
      </c>
    </row>
    <row r="188" spans="1:8" x14ac:dyDescent="0.25">
      <c r="A188" s="58">
        <v>408721000175</v>
      </c>
      <c r="B188" s="59" t="s">
        <v>1237</v>
      </c>
      <c r="C188" s="60" t="s">
        <v>1238</v>
      </c>
      <c r="D188" s="60" t="s">
        <v>1239</v>
      </c>
      <c r="E188" s="60" t="s">
        <v>742</v>
      </c>
      <c r="F188" s="59" t="s">
        <v>451</v>
      </c>
      <c r="G188" s="61">
        <v>657438</v>
      </c>
      <c r="H188" s="123">
        <f t="shared" si="2"/>
        <v>133.87185778718987</v>
      </c>
    </row>
    <row r="189" spans="1:8" x14ac:dyDescent="0.25">
      <c r="A189" s="58">
        <v>408811000654</v>
      </c>
      <c r="B189" s="59" t="s">
        <v>1240</v>
      </c>
      <c r="C189" s="60" t="s">
        <v>919</v>
      </c>
      <c r="D189" s="60" t="s">
        <v>1241</v>
      </c>
      <c r="E189" s="60" t="s">
        <v>742</v>
      </c>
      <c r="F189" s="59" t="s">
        <v>451</v>
      </c>
      <c r="G189" s="61">
        <v>657438</v>
      </c>
      <c r="H189" s="123">
        <f t="shared" si="2"/>
        <v>133.87185778718987</v>
      </c>
    </row>
    <row r="190" spans="1:8" x14ac:dyDescent="0.25">
      <c r="A190" s="58">
        <v>408821000393</v>
      </c>
      <c r="B190" s="59" t="s">
        <v>1242</v>
      </c>
      <c r="C190" s="60" t="s">
        <v>740</v>
      </c>
      <c r="D190" s="60" t="s">
        <v>917</v>
      </c>
      <c r="E190" s="60" t="s">
        <v>742</v>
      </c>
      <c r="F190" s="59" t="s">
        <v>487</v>
      </c>
      <c r="G190" s="61">
        <v>657438</v>
      </c>
      <c r="H190" s="123">
        <f t="shared" si="2"/>
        <v>133.87185778718987</v>
      </c>
    </row>
    <row r="191" spans="1:8" x14ac:dyDescent="0.25">
      <c r="A191" s="58">
        <v>408930300178</v>
      </c>
      <c r="B191" s="59" t="s">
        <v>1243</v>
      </c>
      <c r="C191" s="60" t="s">
        <v>1244</v>
      </c>
      <c r="D191" s="60" t="s">
        <v>1245</v>
      </c>
      <c r="E191" s="60" t="s">
        <v>742</v>
      </c>
      <c r="F191" s="59" t="s">
        <v>451</v>
      </c>
      <c r="G191" s="61">
        <v>657438</v>
      </c>
      <c r="H191" s="123">
        <f t="shared" si="2"/>
        <v>133.87185778718987</v>
      </c>
    </row>
    <row r="192" spans="1:8" x14ac:dyDescent="0.25">
      <c r="A192" s="58">
        <v>408680100011</v>
      </c>
      <c r="B192" s="59" t="s">
        <v>1246</v>
      </c>
      <c r="C192" s="60" t="s">
        <v>764</v>
      </c>
      <c r="D192" s="60" t="s">
        <v>1247</v>
      </c>
      <c r="E192" s="60" t="s">
        <v>742</v>
      </c>
      <c r="F192" s="59" t="s">
        <v>451</v>
      </c>
      <c r="G192" s="61">
        <v>637728</v>
      </c>
      <c r="H192" s="123">
        <f t="shared" si="2"/>
        <v>129.85837770696099</v>
      </c>
    </row>
    <row r="193" spans="1:8" x14ac:dyDescent="0.25">
      <c r="A193" s="58">
        <v>395000201451</v>
      </c>
      <c r="B193" s="59" t="s">
        <v>1248</v>
      </c>
      <c r="C193" s="60" t="s">
        <v>1249</v>
      </c>
      <c r="D193" s="60" t="s">
        <v>1250</v>
      </c>
      <c r="E193" s="60" t="s">
        <v>738</v>
      </c>
      <c r="F193" s="59" t="s">
        <v>487</v>
      </c>
      <c r="G193" s="61">
        <v>637597</v>
      </c>
      <c r="H193" s="123">
        <f t="shared" si="2"/>
        <v>129.8317026237286</v>
      </c>
    </row>
    <row r="194" spans="1:8" x14ac:dyDescent="0.25">
      <c r="A194" s="58">
        <v>395000201469</v>
      </c>
      <c r="B194" s="59" t="s">
        <v>1251</v>
      </c>
      <c r="C194" s="60" t="s">
        <v>1252</v>
      </c>
      <c r="D194" s="60" t="s">
        <v>1253</v>
      </c>
      <c r="E194" s="60" t="s">
        <v>753</v>
      </c>
      <c r="F194" s="59" t="s">
        <v>487</v>
      </c>
      <c r="G194" s="61">
        <v>637597</v>
      </c>
      <c r="H194" s="123">
        <f t="shared" ref="H194:H257" si="3">G194/4910.95</f>
        <v>129.8317026237286</v>
      </c>
    </row>
    <row r="195" spans="1:8" x14ac:dyDescent="0.25">
      <c r="A195" s="58">
        <v>395970211602</v>
      </c>
      <c r="B195" s="59" t="s">
        <v>1254</v>
      </c>
      <c r="C195" s="60" t="s">
        <v>1255</v>
      </c>
      <c r="D195" s="60" t="s">
        <v>1256</v>
      </c>
      <c r="E195" s="60" t="s">
        <v>753</v>
      </c>
      <c r="F195" s="59" t="s">
        <v>487</v>
      </c>
      <c r="G195" s="61">
        <v>637597</v>
      </c>
      <c r="H195" s="123">
        <f t="shared" si="3"/>
        <v>129.8317026237286</v>
      </c>
    </row>
    <row r="196" spans="1:8" x14ac:dyDescent="0.25">
      <c r="A196" s="58">
        <v>395941150157</v>
      </c>
      <c r="B196" s="59" t="s">
        <v>1257</v>
      </c>
      <c r="C196" s="60" t="s">
        <v>858</v>
      </c>
      <c r="D196" s="60" t="s">
        <v>1258</v>
      </c>
      <c r="E196" s="60" t="s">
        <v>738</v>
      </c>
      <c r="F196" s="59" t="s">
        <v>451</v>
      </c>
      <c r="G196" s="61">
        <v>637596</v>
      </c>
      <c r="H196" s="123">
        <f t="shared" si="3"/>
        <v>129.83149899713905</v>
      </c>
    </row>
    <row r="197" spans="1:8" x14ac:dyDescent="0.25">
      <c r="A197" s="58">
        <v>396971051648</v>
      </c>
      <c r="B197" s="59" t="s">
        <v>312</v>
      </c>
      <c r="C197" s="60" t="s">
        <v>1259</v>
      </c>
      <c r="D197" s="60" t="s">
        <v>1260</v>
      </c>
      <c r="E197" s="60" t="s">
        <v>450</v>
      </c>
      <c r="F197" s="59" t="s">
        <v>487</v>
      </c>
      <c r="G197" s="61">
        <v>637596</v>
      </c>
      <c r="H197" s="123">
        <f t="shared" si="3"/>
        <v>129.83149899713905</v>
      </c>
    </row>
    <row r="198" spans="1:8" x14ac:dyDescent="0.25">
      <c r="A198" s="58">
        <v>350040806441</v>
      </c>
      <c r="B198" s="59" t="s">
        <v>1261</v>
      </c>
      <c r="C198" s="60" t="s">
        <v>1262</v>
      </c>
      <c r="D198" s="60" t="s">
        <v>1263</v>
      </c>
      <c r="E198" s="60" t="s">
        <v>742</v>
      </c>
      <c r="F198" s="59" t="s">
        <v>451</v>
      </c>
      <c r="G198" s="61">
        <v>624588</v>
      </c>
      <c r="H198" s="123">
        <f t="shared" si="3"/>
        <v>127.18272432014173</v>
      </c>
    </row>
    <row r="199" spans="1:8" x14ac:dyDescent="0.25">
      <c r="A199" s="58">
        <v>396750300821</v>
      </c>
      <c r="B199" s="59" t="s">
        <v>236</v>
      </c>
      <c r="C199" s="60" t="s">
        <v>1264</v>
      </c>
      <c r="D199" s="60" t="s">
        <v>1265</v>
      </c>
      <c r="E199" s="60" t="s">
        <v>450</v>
      </c>
      <c r="F199" s="59" t="s">
        <v>487</v>
      </c>
      <c r="G199" s="61">
        <v>622893</v>
      </c>
      <c r="H199" s="123">
        <f t="shared" si="3"/>
        <v>126.83757725083741</v>
      </c>
    </row>
    <row r="200" spans="1:8" x14ac:dyDescent="0.25">
      <c r="A200" s="58">
        <v>390900500630</v>
      </c>
      <c r="B200" s="59" t="s">
        <v>1266</v>
      </c>
      <c r="C200" s="60" t="s">
        <v>1267</v>
      </c>
      <c r="D200" s="60" t="s">
        <v>1268</v>
      </c>
      <c r="E200" s="60" t="s">
        <v>987</v>
      </c>
      <c r="F200" s="59" t="s">
        <v>487</v>
      </c>
      <c r="G200" s="61">
        <v>617992</v>
      </c>
      <c r="H200" s="123">
        <f t="shared" si="3"/>
        <v>125.83960333540354</v>
      </c>
    </row>
    <row r="201" spans="1:8" x14ac:dyDescent="0.25">
      <c r="A201" s="58">
        <v>399030100786</v>
      </c>
      <c r="B201" s="59" t="s">
        <v>1269</v>
      </c>
      <c r="C201" s="60" t="s">
        <v>1270</v>
      </c>
      <c r="D201" s="60" t="s">
        <v>1271</v>
      </c>
      <c r="E201" s="60" t="s">
        <v>793</v>
      </c>
      <c r="F201" s="59" t="s">
        <v>487</v>
      </c>
      <c r="G201" s="61">
        <v>613091</v>
      </c>
      <c r="H201" s="123">
        <f t="shared" si="3"/>
        <v>124.84162941996966</v>
      </c>
    </row>
    <row r="202" spans="1:8" x14ac:dyDescent="0.25">
      <c r="A202" s="58">
        <v>399070500051</v>
      </c>
      <c r="B202" s="59" t="s">
        <v>1272</v>
      </c>
      <c r="C202" s="60" t="s">
        <v>1273</v>
      </c>
      <c r="D202" s="60" t="s">
        <v>1274</v>
      </c>
      <c r="E202" s="60" t="s">
        <v>839</v>
      </c>
      <c r="F202" s="59" t="s">
        <v>451</v>
      </c>
      <c r="G202" s="61">
        <v>613091</v>
      </c>
      <c r="H202" s="123">
        <f t="shared" si="3"/>
        <v>124.84162941996966</v>
      </c>
    </row>
    <row r="203" spans="1:8" x14ac:dyDescent="0.25">
      <c r="A203" s="58">
        <v>401070400086</v>
      </c>
      <c r="B203" s="59" t="s">
        <v>1275</v>
      </c>
      <c r="C203" s="60" t="s">
        <v>1276</v>
      </c>
      <c r="D203" s="60" t="s">
        <v>1277</v>
      </c>
      <c r="E203" s="60" t="s">
        <v>734</v>
      </c>
      <c r="F203" s="59" t="s">
        <v>451</v>
      </c>
      <c r="G203" s="61">
        <v>613091</v>
      </c>
      <c r="H203" s="123">
        <f t="shared" si="3"/>
        <v>124.84162941996966</v>
      </c>
    </row>
    <row r="204" spans="1:8" x14ac:dyDescent="0.25">
      <c r="A204" s="58">
        <v>403960210481</v>
      </c>
      <c r="B204" s="59" t="s">
        <v>1278</v>
      </c>
      <c r="C204" s="60" t="s">
        <v>1279</v>
      </c>
      <c r="D204" s="60" t="s">
        <v>1280</v>
      </c>
      <c r="E204" s="60" t="s">
        <v>734</v>
      </c>
      <c r="F204" s="59" t="s">
        <v>487</v>
      </c>
      <c r="G204" s="61">
        <v>613091</v>
      </c>
      <c r="H204" s="123">
        <f t="shared" si="3"/>
        <v>124.84162941996966</v>
      </c>
    </row>
    <row r="205" spans="1:8" x14ac:dyDescent="0.25">
      <c r="A205" s="58">
        <v>350110601019</v>
      </c>
      <c r="B205" s="59" t="s">
        <v>1281</v>
      </c>
      <c r="C205" s="60" t="s">
        <v>1282</v>
      </c>
      <c r="D205" s="60" t="s">
        <v>1283</v>
      </c>
      <c r="E205" s="60" t="s">
        <v>742</v>
      </c>
      <c r="F205" s="59" t="s">
        <v>451</v>
      </c>
      <c r="G205" s="61">
        <v>613090</v>
      </c>
      <c r="H205" s="123">
        <f t="shared" si="3"/>
        <v>124.84142579338011</v>
      </c>
    </row>
    <row r="206" spans="1:8" x14ac:dyDescent="0.25">
      <c r="A206" s="58">
        <v>350170704488</v>
      </c>
      <c r="B206" s="59" t="s">
        <v>1284</v>
      </c>
      <c r="C206" s="60" t="s">
        <v>1285</v>
      </c>
      <c r="D206" s="60" t="s">
        <v>1286</v>
      </c>
      <c r="E206" s="60" t="s">
        <v>742</v>
      </c>
      <c r="F206" s="59" t="s">
        <v>487</v>
      </c>
      <c r="G206" s="61">
        <v>613090</v>
      </c>
      <c r="H206" s="123">
        <f t="shared" si="3"/>
        <v>124.84142579338011</v>
      </c>
    </row>
    <row r="207" spans="1:8" x14ac:dyDescent="0.25">
      <c r="A207" s="58">
        <v>385811001961</v>
      </c>
      <c r="B207" s="59" t="s">
        <v>1287</v>
      </c>
      <c r="C207" s="60" t="s">
        <v>1288</v>
      </c>
      <c r="D207" s="60" t="s">
        <v>1289</v>
      </c>
      <c r="E207" s="60" t="s">
        <v>1290</v>
      </c>
      <c r="F207" s="59" t="s">
        <v>487</v>
      </c>
      <c r="G207" s="61">
        <v>613090</v>
      </c>
      <c r="H207" s="123">
        <f t="shared" si="3"/>
        <v>124.84142579338011</v>
      </c>
    </row>
    <row r="208" spans="1:8" x14ac:dyDescent="0.25">
      <c r="A208" s="58">
        <v>390051000270</v>
      </c>
      <c r="B208" s="59" t="s">
        <v>1291</v>
      </c>
      <c r="C208" s="60" t="s">
        <v>1292</v>
      </c>
      <c r="D208" s="60" t="s">
        <v>1293</v>
      </c>
      <c r="E208" s="60" t="s">
        <v>883</v>
      </c>
      <c r="F208" s="59" t="s">
        <v>487</v>
      </c>
      <c r="G208" s="61">
        <v>613090</v>
      </c>
      <c r="H208" s="123">
        <f t="shared" si="3"/>
        <v>124.84142579338011</v>
      </c>
    </row>
    <row r="209" spans="1:8" x14ac:dyDescent="0.25">
      <c r="A209" s="58">
        <v>390140900942</v>
      </c>
      <c r="B209" s="59" t="s">
        <v>1294</v>
      </c>
      <c r="C209" s="60" t="s">
        <v>881</v>
      </c>
      <c r="D209" s="60" t="s">
        <v>1295</v>
      </c>
      <c r="E209" s="60" t="s">
        <v>883</v>
      </c>
      <c r="F209" s="59" t="s">
        <v>487</v>
      </c>
      <c r="G209" s="61">
        <v>613090</v>
      </c>
      <c r="H209" s="123">
        <f t="shared" si="3"/>
        <v>124.84142579338011</v>
      </c>
    </row>
    <row r="210" spans="1:8" x14ac:dyDescent="0.25">
      <c r="A210" s="58">
        <v>390911100099</v>
      </c>
      <c r="B210" s="59" t="s">
        <v>1296</v>
      </c>
      <c r="C210" s="60" t="s">
        <v>881</v>
      </c>
      <c r="D210" s="60" t="s">
        <v>1297</v>
      </c>
      <c r="E210" s="60" t="s">
        <v>883</v>
      </c>
      <c r="F210" s="59" t="s">
        <v>487</v>
      </c>
      <c r="G210" s="61">
        <v>613090</v>
      </c>
      <c r="H210" s="123">
        <f t="shared" si="3"/>
        <v>124.84142579338011</v>
      </c>
    </row>
    <row r="211" spans="1:8" x14ac:dyDescent="0.25">
      <c r="A211" s="58">
        <v>393161000045</v>
      </c>
      <c r="B211" s="59" t="s">
        <v>1298</v>
      </c>
      <c r="C211" s="60" t="s">
        <v>1299</v>
      </c>
      <c r="D211" s="60" t="s">
        <v>1300</v>
      </c>
      <c r="E211" s="60" t="s">
        <v>730</v>
      </c>
      <c r="F211" s="59" t="s">
        <v>451</v>
      </c>
      <c r="G211" s="61">
        <v>613090</v>
      </c>
      <c r="H211" s="123">
        <f t="shared" si="3"/>
        <v>124.84142579338011</v>
      </c>
    </row>
    <row r="212" spans="1:8" x14ac:dyDescent="0.25">
      <c r="A212" s="58">
        <v>393171000205</v>
      </c>
      <c r="B212" s="59" t="s">
        <v>1301</v>
      </c>
      <c r="C212" s="60" t="s">
        <v>1302</v>
      </c>
      <c r="D212" s="60" t="s">
        <v>1303</v>
      </c>
      <c r="E212" s="60" t="s">
        <v>1215</v>
      </c>
      <c r="F212" s="59" t="s">
        <v>451</v>
      </c>
      <c r="G212" s="61">
        <v>613090</v>
      </c>
      <c r="H212" s="123">
        <f t="shared" si="3"/>
        <v>124.84142579338011</v>
      </c>
    </row>
    <row r="213" spans="1:8" x14ac:dyDescent="0.25">
      <c r="A213" s="58">
        <v>394880300022</v>
      </c>
      <c r="B213" s="59" t="s">
        <v>1304</v>
      </c>
      <c r="C213" s="60" t="s">
        <v>1305</v>
      </c>
      <c r="D213" s="60" t="s">
        <v>1306</v>
      </c>
      <c r="E213" s="60" t="s">
        <v>986</v>
      </c>
      <c r="F213" s="59" t="s">
        <v>487</v>
      </c>
      <c r="G213" s="61">
        <v>613090</v>
      </c>
      <c r="H213" s="123">
        <f t="shared" si="3"/>
        <v>124.84142579338011</v>
      </c>
    </row>
    <row r="214" spans="1:8" x14ac:dyDescent="0.25">
      <c r="A214" s="58">
        <v>395030203768</v>
      </c>
      <c r="B214" s="59" t="s">
        <v>1307</v>
      </c>
      <c r="C214" s="60" t="s">
        <v>1308</v>
      </c>
      <c r="D214" s="60" t="s">
        <v>1309</v>
      </c>
      <c r="E214" s="60" t="s">
        <v>753</v>
      </c>
      <c r="F214" s="59" t="s">
        <v>487</v>
      </c>
      <c r="G214" s="61">
        <v>613090</v>
      </c>
      <c r="H214" s="123">
        <f t="shared" si="3"/>
        <v>124.84142579338011</v>
      </c>
    </row>
    <row r="215" spans="1:8" x14ac:dyDescent="0.25">
      <c r="A215" s="58">
        <v>395081000918</v>
      </c>
      <c r="B215" s="59" t="s">
        <v>1310</v>
      </c>
      <c r="C215" s="60" t="s">
        <v>1311</v>
      </c>
      <c r="D215" s="60" t="s">
        <v>1312</v>
      </c>
      <c r="E215" s="60" t="s">
        <v>793</v>
      </c>
      <c r="F215" s="59" t="s">
        <v>451</v>
      </c>
      <c r="G215" s="61">
        <v>613090</v>
      </c>
      <c r="H215" s="123">
        <f t="shared" si="3"/>
        <v>124.84142579338011</v>
      </c>
    </row>
    <row r="216" spans="1:8" x14ac:dyDescent="0.25">
      <c r="A216" s="58">
        <v>395180901366</v>
      </c>
      <c r="B216" s="59" t="s">
        <v>1313</v>
      </c>
      <c r="C216" s="60" t="s">
        <v>1314</v>
      </c>
      <c r="D216" s="60" t="s">
        <v>1315</v>
      </c>
      <c r="E216" s="60" t="s">
        <v>738</v>
      </c>
      <c r="F216" s="59" t="s">
        <v>451</v>
      </c>
      <c r="G216" s="61">
        <v>613090</v>
      </c>
      <c r="H216" s="123">
        <f t="shared" si="3"/>
        <v>124.84142579338011</v>
      </c>
    </row>
    <row r="217" spans="1:8" x14ac:dyDescent="0.25">
      <c r="A217" s="58">
        <v>395940251391</v>
      </c>
      <c r="B217" s="59" t="s">
        <v>1316</v>
      </c>
      <c r="C217" s="60" t="s">
        <v>1317</v>
      </c>
      <c r="D217" s="60" t="s">
        <v>1318</v>
      </c>
      <c r="E217" s="60" t="s">
        <v>738</v>
      </c>
      <c r="F217" s="59" t="s">
        <v>451</v>
      </c>
      <c r="G217" s="61">
        <v>613090</v>
      </c>
      <c r="H217" s="123">
        <f t="shared" si="3"/>
        <v>124.84142579338011</v>
      </c>
    </row>
    <row r="218" spans="1:8" x14ac:dyDescent="0.25">
      <c r="A218" s="58">
        <v>396750300139</v>
      </c>
      <c r="B218" s="59" t="s">
        <v>308</v>
      </c>
      <c r="C218" s="60" t="s">
        <v>494</v>
      </c>
      <c r="D218" s="60" t="s">
        <v>495</v>
      </c>
      <c r="E218" s="60" t="s">
        <v>450</v>
      </c>
      <c r="F218" s="59" t="s">
        <v>487</v>
      </c>
      <c r="G218" s="61">
        <v>613090</v>
      </c>
      <c r="H218" s="123">
        <f t="shared" si="3"/>
        <v>124.84142579338011</v>
      </c>
    </row>
    <row r="219" spans="1:8" x14ac:dyDescent="0.25">
      <c r="A219" s="58">
        <v>396750300147</v>
      </c>
      <c r="B219" s="59" t="s">
        <v>493</v>
      </c>
      <c r="C219" s="60" t="s">
        <v>494</v>
      </c>
      <c r="D219" s="60" t="s">
        <v>495</v>
      </c>
      <c r="E219" s="60" t="s">
        <v>450</v>
      </c>
      <c r="F219" s="59" t="s">
        <v>487</v>
      </c>
      <c r="G219" s="61">
        <v>613090</v>
      </c>
      <c r="H219" s="123">
        <f t="shared" si="3"/>
        <v>124.84142579338011</v>
      </c>
    </row>
    <row r="220" spans="1:8" x14ac:dyDescent="0.25">
      <c r="A220" s="58">
        <v>399100200341</v>
      </c>
      <c r="B220" s="59" t="s">
        <v>1319</v>
      </c>
      <c r="C220" s="60" t="s">
        <v>1320</v>
      </c>
      <c r="D220" s="60" t="s">
        <v>1321</v>
      </c>
      <c r="E220" s="60" t="s">
        <v>839</v>
      </c>
      <c r="F220" s="59" t="s">
        <v>487</v>
      </c>
      <c r="G220" s="61">
        <v>613090</v>
      </c>
      <c r="H220" s="123">
        <f t="shared" si="3"/>
        <v>124.84142579338011</v>
      </c>
    </row>
    <row r="221" spans="1:8" x14ac:dyDescent="0.25">
      <c r="A221" s="58">
        <v>399110500611</v>
      </c>
      <c r="B221" s="59" t="s">
        <v>1322</v>
      </c>
      <c r="C221" s="60" t="s">
        <v>1323</v>
      </c>
      <c r="D221" s="60" t="s">
        <v>1324</v>
      </c>
      <c r="E221" s="60" t="s">
        <v>835</v>
      </c>
      <c r="F221" s="59" t="s">
        <v>451</v>
      </c>
      <c r="G221" s="61">
        <v>613090</v>
      </c>
      <c r="H221" s="123">
        <f t="shared" si="3"/>
        <v>124.84142579338011</v>
      </c>
    </row>
    <row r="222" spans="1:8" x14ac:dyDescent="0.25">
      <c r="A222" s="58">
        <v>399131100183</v>
      </c>
      <c r="B222" s="59" t="s">
        <v>1325</v>
      </c>
      <c r="C222" s="60" t="s">
        <v>1137</v>
      </c>
      <c r="D222" s="60" t="s">
        <v>1326</v>
      </c>
      <c r="E222" s="60" t="s">
        <v>793</v>
      </c>
      <c r="F222" s="59" t="s">
        <v>487</v>
      </c>
      <c r="G222" s="61">
        <v>613090</v>
      </c>
      <c r="H222" s="123">
        <f t="shared" si="3"/>
        <v>124.84142579338011</v>
      </c>
    </row>
    <row r="223" spans="1:8" x14ac:dyDescent="0.25">
      <c r="A223" s="58">
        <v>399161000086</v>
      </c>
      <c r="B223" s="59" t="s">
        <v>1327</v>
      </c>
      <c r="C223" s="60" t="s">
        <v>1328</v>
      </c>
      <c r="D223" s="60" t="s">
        <v>1329</v>
      </c>
      <c r="E223" s="60" t="s">
        <v>835</v>
      </c>
      <c r="F223" s="59" t="s">
        <v>451</v>
      </c>
      <c r="G223" s="61">
        <v>613090</v>
      </c>
      <c r="H223" s="123">
        <f t="shared" si="3"/>
        <v>124.84142579338011</v>
      </c>
    </row>
    <row r="224" spans="1:8" x14ac:dyDescent="0.25">
      <c r="A224" s="58">
        <v>399180300198</v>
      </c>
      <c r="B224" s="59" t="s">
        <v>1330</v>
      </c>
      <c r="C224" s="60" t="s">
        <v>1331</v>
      </c>
      <c r="D224" s="60" t="s">
        <v>1332</v>
      </c>
      <c r="E224" s="60" t="s">
        <v>793</v>
      </c>
      <c r="F224" s="59" t="s">
        <v>487</v>
      </c>
      <c r="G224" s="61">
        <v>613090</v>
      </c>
      <c r="H224" s="123">
        <f t="shared" si="3"/>
        <v>124.84142579338011</v>
      </c>
    </row>
    <row r="225" spans="1:8" x14ac:dyDescent="0.25">
      <c r="A225" s="58">
        <v>399190500471</v>
      </c>
      <c r="B225" s="59" t="s">
        <v>1333</v>
      </c>
      <c r="C225" s="60" t="s">
        <v>1334</v>
      </c>
      <c r="D225" s="60" t="s">
        <v>1335</v>
      </c>
      <c r="E225" s="60" t="s">
        <v>793</v>
      </c>
      <c r="F225" s="59" t="s">
        <v>451</v>
      </c>
      <c r="G225" s="61">
        <v>613090</v>
      </c>
      <c r="H225" s="123">
        <f t="shared" si="3"/>
        <v>124.84142579338011</v>
      </c>
    </row>
    <row r="226" spans="1:8" x14ac:dyDescent="0.25">
      <c r="A226" s="58">
        <v>399711000470</v>
      </c>
      <c r="B226" s="59" t="s">
        <v>1336</v>
      </c>
      <c r="C226" s="60" t="s">
        <v>1337</v>
      </c>
      <c r="D226" s="60" t="s">
        <v>1338</v>
      </c>
      <c r="E226" s="60" t="s">
        <v>835</v>
      </c>
      <c r="F226" s="59" t="s">
        <v>487</v>
      </c>
      <c r="G226" s="61">
        <v>613090</v>
      </c>
      <c r="H226" s="123">
        <f t="shared" si="3"/>
        <v>124.84142579338011</v>
      </c>
    </row>
    <row r="227" spans="1:8" x14ac:dyDescent="0.25">
      <c r="A227" s="58">
        <v>399731000239</v>
      </c>
      <c r="B227" s="59" t="s">
        <v>1339</v>
      </c>
      <c r="C227" s="60" t="s">
        <v>1147</v>
      </c>
      <c r="D227" s="60" t="s">
        <v>1340</v>
      </c>
      <c r="E227" s="60" t="s">
        <v>793</v>
      </c>
      <c r="F227" s="59" t="s">
        <v>451</v>
      </c>
      <c r="G227" s="61">
        <v>613090</v>
      </c>
      <c r="H227" s="123">
        <f t="shared" si="3"/>
        <v>124.84142579338011</v>
      </c>
    </row>
    <row r="228" spans="1:8" x14ac:dyDescent="0.25">
      <c r="A228" s="58">
        <v>399971000091</v>
      </c>
      <c r="B228" s="59" t="s">
        <v>1341</v>
      </c>
      <c r="C228" s="60" t="s">
        <v>1342</v>
      </c>
      <c r="D228" s="60" t="s">
        <v>1343</v>
      </c>
      <c r="E228" s="60" t="s">
        <v>793</v>
      </c>
      <c r="F228" s="59" t="s">
        <v>451</v>
      </c>
      <c r="G228" s="61">
        <v>613090</v>
      </c>
      <c r="H228" s="123">
        <f t="shared" si="3"/>
        <v>124.84142579338011</v>
      </c>
    </row>
    <row r="229" spans="1:8" x14ac:dyDescent="0.25">
      <c r="A229" s="58">
        <v>401071100671</v>
      </c>
      <c r="B229" s="59" t="s">
        <v>1344</v>
      </c>
      <c r="C229" s="60" t="s">
        <v>1345</v>
      </c>
      <c r="D229" s="60" t="s">
        <v>1346</v>
      </c>
      <c r="E229" s="60" t="s">
        <v>1347</v>
      </c>
      <c r="F229" s="59" t="s">
        <v>487</v>
      </c>
      <c r="G229" s="61">
        <v>613090</v>
      </c>
      <c r="H229" s="123">
        <f t="shared" si="3"/>
        <v>124.84142579338011</v>
      </c>
    </row>
    <row r="230" spans="1:8" x14ac:dyDescent="0.25">
      <c r="A230" s="58">
        <v>401080600741</v>
      </c>
      <c r="B230" s="59" t="s">
        <v>1348</v>
      </c>
      <c r="C230" s="60" t="s">
        <v>1349</v>
      </c>
      <c r="D230" s="60" t="s">
        <v>1350</v>
      </c>
      <c r="E230" s="60" t="s">
        <v>1347</v>
      </c>
      <c r="F230" s="59" t="s">
        <v>487</v>
      </c>
      <c r="G230" s="61">
        <v>613090</v>
      </c>
      <c r="H230" s="123">
        <f t="shared" si="3"/>
        <v>124.84142579338011</v>
      </c>
    </row>
    <row r="231" spans="1:8" x14ac:dyDescent="0.25">
      <c r="A231" s="58">
        <v>401080600750</v>
      </c>
      <c r="B231" s="59" t="s">
        <v>1351</v>
      </c>
      <c r="C231" s="60" t="s">
        <v>1352</v>
      </c>
      <c r="D231" s="60" t="s">
        <v>1346</v>
      </c>
      <c r="E231" s="60" t="s">
        <v>1347</v>
      </c>
      <c r="F231" s="59" t="s">
        <v>487</v>
      </c>
      <c r="G231" s="61">
        <v>613090</v>
      </c>
      <c r="H231" s="123">
        <f t="shared" si="3"/>
        <v>124.84142579338011</v>
      </c>
    </row>
    <row r="232" spans="1:8" x14ac:dyDescent="0.25">
      <c r="A232" s="58">
        <v>403050200202</v>
      </c>
      <c r="B232" s="59" t="s">
        <v>1353</v>
      </c>
      <c r="C232" s="60" t="s">
        <v>1354</v>
      </c>
      <c r="D232" s="60" t="s">
        <v>1355</v>
      </c>
      <c r="E232" s="60" t="s">
        <v>734</v>
      </c>
      <c r="F232" s="59" t="s">
        <v>487</v>
      </c>
      <c r="G232" s="61">
        <v>613090</v>
      </c>
      <c r="H232" s="123">
        <f t="shared" si="3"/>
        <v>124.84142579338011</v>
      </c>
    </row>
    <row r="233" spans="1:8" x14ac:dyDescent="0.25">
      <c r="A233" s="58">
        <v>403090300170</v>
      </c>
      <c r="B233" s="59" t="s">
        <v>1356</v>
      </c>
      <c r="C233" s="60" t="s">
        <v>1167</v>
      </c>
      <c r="D233" s="60" t="s">
        <v>1357</v>
      </c>
      <c r="E233" s="60" t="s">
        <v>734</v>
      </c>
      <c r="F233" s="59" t="s">
        <v>487</v>
      </c>
      <c r="G233" s="61">
        <v>613090</v>
      </c>
      <c r="H233" s="123">
        <f t="shared" si="3"/>
        <v>124.84142579338011</v>
      </c>
    </row>
    <row r="234" spans="1:8" x14ac:dyDescent="0.25">
      <c r="A234" s="58">
        <v>403160400380</v>
      </c>
      <c r="B234" s="59" t="s">
        <v>1358</v>
      </c>
      <c r="C234" s="60" t="s">
        <v>1359</v>
      </c>
      <c r="D234" s="60" t="s">
        <v>1217</v>
      </c>
      <c r="E234" s="60" t="s">
        <v>793</v>
      </c>
      <c r="F234" s="59" t="s">
        <v>451</v>
      </c>
      <c r="G234" s="61">
        <v>613090</v>
      </c>
      <c r="H234" s="123">
        <f t="shared" si="3"/>
        <v>124.84142579338011</v>
      </c>
    </row>
    <row r="235" spans="1:8" x14ac:dyDescent="0.25">
      <c r="A235" s="58">
        <v>403810300253</v>
      </c>
      <c r="B235" s="59" t="s">
        <v>1360</v>
      </c>
      <c r="C235" s="60" t="s">
        <v>1361</v>
      </c>
      <c r="D235" s="60" t="s">
        <v>1362</v>
      </c>
      <c r="E235" s="60" t="s">
        <v>734</v>
      </c>
      <c r="F235" s="59" t="s">
        <v>487</v>
      </c>
      <c r="G235" s="61">
        <v>613090</v>
      </c>
      <c r="H235" s="123">
        <f t="shared" si="3"/>
        <v>124.84142579338011</v>
      </c>
    </row>
    <row r="236" spans="1:8" x14ac:dyDescent="0.25">
      <c r="A236" s="58">
        <v>403940100582</v>
      </c>
      <c r="B236" s="59" t="s">
        <v>1363</v>
      </c>
      <c r="C236" s="60" t="s">
        <v>1364</v>
      </c>
      <c r="D236" s="60" t="s">
        <v>1365</v>
      </c>
      <c r="E236" s="60" t="s">
        <v>734</v>
      </c>
      <c r="F236" s="59" t="s">
        <v>487</v>
      </c>
      <c r="G236" s="61">
        <v>613090</v>
      </c>
      <c r="H236" s="123">
        <f t="shared" si="3"/>
        <v>124.84142579338011</v>
      </c>
    </row>
    <row r="237" spans="1:8" x14ac:dyDescent="0.25">
      <c r="A237" s="58">
        <v>408051000080</v>
      </c>
      <c r="B237" s="59" t="s">
        <v>1366</v>
      </c>
      <c r="C237" s="60" t="s">
        <v>1367</v>
      </c>
      <c r="D237" s="60" t="s">
        <v>1368</v>
      </c>
      <c r="E237" s="60" t="s">
        <v>742</v>
      </c>
      <c r="F237" s="59" t="s">
        <v>451</v>
      </c>
      <c r="G237" s="61">
        <v>613090</v>
      </c>
      <c r="H237" s="123">
        <f t="shared" si="3"/>
        <v>124.84142579338011</v>
      </c>
    </row>
    <row r="238" spans="1:8" x14ac:dyDescent="0.25">
      <c r="A238" s="58">
        <v>408080600053</v>
      </c>
      <c r="B238" s="59" t="s">
        <v>1369</v>
      </c>
      <c r="C238" s="60" t="s">
        <v>1370</v>
      </c>
      <c r="D238" s="60" t="s">
        <v>1371</v>
      </c>
      <c r="E238" s="60" t="s">
        <v>742</v>
      </c>
      <c r="F238" s="59" t="s">
        <v>451</v>
      </c>
      <c r="G238" s="61">
        <v>613090</v>
      </c>
      <c r="H238" s="123">
        <f t="shared" si="3"/>
        <v>124.84142579338011</v>
      </c>
    </row>
    <row r="239" spans="1:8" x14ac:dyDescent="0.25">
      <c r="A239" s="58">
        <v>408100100028</v>
      </c>
      <c r="B239" s="59" t="s">
        <v>1372</v>
      </c>
      <c r="C239" s="60" t="s">
        <v>1373</v>
      </c>
      <c r="D239" s="60" t="s">
        <v>1374</v>
      </c>
      <c r="E239" s="60" t="s">
        <v>742</v>
      </c>
      <c r="F239" s="59" t="s">
        <v>451</v>
      </c>
      <c r="G239" s="61">
        <v>613090</v>
      </c>
      <c r="H239" s="123">
        <f t="shared" si="3"/>
        <v>124.84142579338011</v>
      </c>
    </row>
    <row r="240" spans="1:8" x14ac:dyDescent="0.25">
      <c r="A240" s="58">
        <v>408110500211</v>
      </c>
      <c r="B240" s="59" t="s">
        <v>1375</v>
      </c>
      <c r="C240" s="60" t="s">
        <v>977</v>
      </c>
      <c r="D240" s="60" t="s">
        <v>1376</v>
      </c>
      <c r="E240" s="60" t="s">
        <v>742</v>
      </c>
      <c r="F240" s="59" t="s">
        <v>451</v>
      </c>
      <c r="G240" s="61">
        <v>613090</v>
      </c>
      <c r="H240" s="123">
        <f t="shared" si="3"/>
        <v>124.84142579338011</v>
      </c>
    </row>
    <row r="241" spans="1:8" x14ac:dyDescent="0.25">
      <c r="A241" s="58">
        <v>408120600159</v>
      </c>
      <c r="B241" s="59" t="s">
        <v>1377</v>
      </c>
      <c r="C241" s="60" t="s">
        <v>1116</v>
      </c>
      <c r="D241" s="60" t="s">
        <v>1378</v>
      </c>
      <c r="E241" s="60" t="s">
        <v>742</v>
      </c>
      <c r="F241" s="59" t="s">
        <v>451</v>
      </c>
      <c r="G241" s="61">
        <v>613090</v>
      </c>
      <c r="H241" s="123">
        <f t="shared" si="3"/>
        <v>124.84142579338011</v>
      </c>
    </row>
    <row r="242" spans="1:8" x14ac:dyDescent="0.25">
      <c r="A242" s="58">
        <v>408121200065</v>
      </c>
      <c r="B242" s="59" t="s">
        <v>1379</v>
      </c>
      <c r="C242" s="60" t="s">
        <v>1380</v>
      </c>
      <c r="D242" s="60" t="s">
        <v>1381</v>
      </c>
      <c r="E242" s="60" t="s">
        <v>742</v>
      </c>
      <c r="F242" s="59" t="s">
        <v>451</v>
      </c>
      <c r="G242" s="61">
        <v>613090</v>
      </c>
      <c r="H242" s="123">
        <f t="shared" si="3"/>
        <v>124.84142579338011</v>
      </c>
    </row>
    <row r="243" spans="1:8" x14ac:dyDescent="0.25">
      <c r="A243" s="58">
        <v>408170300024</v>
      </c>
      <c r="B243" s="59" t="s">
        <v>1382</v>
      </c>
      <c r="C243" s="60" t="s">
        <v>1383</v>
      </c>
      <c r="D243" s="60" t="s">
        <v>1384</v>
      </c>
      <c r="E243" s="60" t="s">
        <v>742</v>
      </c>
      <c r="F243" s="59" t="s">
        <v>487</v>
      </c>
      <c r="G243" s="61">
        <v>613090</v>
      </c>
      <c r="H243" s="123">
        <f t="shared" si="3"/>
        <v>124.84142579338011</v>
      </c>
    </row>
    <row r="244" spans="1:8" x14ac:dyDescent="0.25">
      <c r="A244" s="58">
        <v>408170500139</v>
      </c>
      <c r="B244" s="59" t="s">
        <v>1385</v>
      </c>
      <c r="C244" s="60" t="s">
        <v>1386</v>
      </c>
      <c r="D244" s="60" t="s">
        <v>1387</v>
      </c>
      <c r="E244" s="60" t="s">
        <v>742</v>
      </c>
      <c r="F244" s="59" t="s">
        <v>451</v>
      </c>
      <c r="G244" s="61">
        <v>613090</v>
      </c>
      <c r="H244" s="123">
        <f t="shared" si="3"/>
        <v>124.84142579338011</v>
      </c>
    </row>
    <row r="245" spans="1:8" x14ac:dyDescent="0.25">
      <c r="A245" s="58">
        <v>408170500341</v>
      </c>
      <c r="B245" s="59" t="s">
        <v>1388</v>
      </c>
      <c r="C245" s="60" t="s">
        <v>1389</v>
      </c>
      <c r="D245" s="60" t="s">
        <v>1390</v>
      </c>
      <c r="E245" s="60" t="s">
        <v>742</v>
      </c>
      <c r="F245" s="59" t="s">
        <v>451</v>
      </c>
      <c r="G245" s="61">
        <v>613090</v>
      </c>
      <c r="H245" s="123">
        <f t="shared" si="3"/>
        <v>124.84142579338011</v>
      </c>
    </row>
    <row r="246" spans="1:8" x14ac:dyDescent="0.25">
      <c r="A246" s="58">
        <v>408180400019</v>
      </c>
      <c r="B246" s="59" t="s">
        <v>1391</v>
      </c>
      <c r="C246" s="60" t="s">
        <v>1392</v>
      </c>
      <c r="D246" s="60" t="s">
        <v>1393</v>
      </c>
      <c r="E246" s="60" t="s">
        <v>742</v>
      </c>
      <c r="F246" s="59" t="s">
        <v>487</v>
      </c>
      <c r="G246" s="61">
        <v>613090</v>
      </c>
      <c r="H246" s="123">
        <f t="shared" si="3"/>
        <v>124.84142579338011</v>
      </c>
    </row>
    <row r="247" spans="1:8" x14ac:dyDescent="0.25">
      <c r="A247" s="58">
        <v>408190200018</v>
      </c>
      <c r="B247" s="59" t="s">
        <v>1394</v>
      </c>
      <c r="C247" s="60" t="s">
        <v>1395</v>
      </c>
      <c r="D247" s="60" t="s">
        <v>1396</v>
      </c>
      <c r="E247" s="60" t="s">
        <v>742</v>
      </c>
      <c r="F247" s="59" t="s">
        <v>451</v>
      </c>
      <c r="G247" s="61">
        <v>613090</v>
      </c>
      <c r="H247" s="123">
        <f t="shared" si="3"/>
        <v>124.84142579338011</v>
      </c>
    </row>
    <row r="248" spans="1:8" x14ac:dyDescent="0.25">
      <c r="A248" s="58">
        <v>408910100091</v>
      </c>
      <c r="B248" s="59" t="s">
        <v>1397</v>
      </c>
      <c r="C248" s="60" t="s">
        <v>833</v>
      </c>
      <c r="D248" s="60" t="s">
        <v>1198</v>
      </c>
      <c r="E248" s="60" t="s">
        <v>742</v>
      </c>
      <c r="F248" s="59" t="s">
        <v>451</v>
      </c>
      <c r="G248" s="61">
        <v>613090</v>
      </c>
      <c r="H248" s="123">
        <f t="shared" si="3"/>
        <v>124.84142579338011</v>
      </c>
    </row>
    <row r="249" spans="1:8" x14ac:dyDescent="0.25">
      <c r="A249" s="58">
        <v>408920300129</v>
      </c>
      <c r="B249" s="59" t="s">
        <v>1398</v>
      </c>
      <c r="C249" s="60" t="s">
        <v>1195</v>
      </c>
      <c r="D249" s="60" t="s">
        <v>1399</v>
      </c>
      <c r="E249" s="60" t="s">
        <v>742</v>
      </c>
      <c r="F249" s="59" t="s">
        <v>451</v>
      </c>
      <c r="G249" s="61">
        <v>613090</v>
      </c>
      <c r="H249" s="123">
        <f t="shared" si="3"/>
        <v>124.84142579338011</v>
      </c>
    </row>
    <row r="250" spans="1:8" x14ac:dyDescent="0.25">
      <c r="A250" s="58">
        <v>408861100030</v>
      </c>
      <c r="B250" s="59" t="s">
        <v>1400</v>
      </c>
      <c r="C250" s="60" t="s">
        <v>786</v>
      </c>
      <c r="D250" s="60" t="s">
        <v>1401</v>
      </c>
      <c r="E250" s="60" t="s">
        <v>742</v>
      </c>
      <c r="F250" s="59" t="s">
        <v>451</v>
      </c>
      <c r="G250" s="61">
        <v>611987</v>
      </c>
      <c r="H250" s="123">
        <f t="shared" si="3"/>
        <v>124.61682566509535</v>
      </c>
    </row>
    <row r="251" spans="1:8" x14ac:dyDescent="0.25">
      <c r="A251" s="58">
        <v>390820600404</v>
      </c>
      <c r="B251" s="59" t="s">
        <v>1402</v>
      </c>
      <c r="C251" s="60" t="s">
        <v>1403</v>
      </c>
      <c r="D251" s="60" t="s">
        <v>1404</v>
      </c>
      <c r="E251" s="60" t="s">
        <v>1225</v>
      </c>
      <c r="F251" s="59" t="s">
        <v>487</v>
      </c>
      <c r="G251" s="61">
        <v>593486</v>
      </c>
      <c r="H251" s="123">
        <f t="shared" si="3"/>
        <v>120.8495301316446</v>
      </c>
    </row>
    <row r="252" spans="1:8" x14ac:dyDescent="0.25">
      <c r="A252" s="58">
        <v>408040300138</v>
      </c>
      <c r="B252" s="59" t="s">
        <v>1405</v>
      </c>
      <c r="C252" s="60" t="s">
        <v>1406</v>
      </c>
      <c r="D252" s="60" t="s">
        <v>1407</v>
      </c>
      <c r="E252" s="60" t="s">
        <v>742</v>
      </c>
      <c r="F252" s="59" t="s">
        <v>451</v>
      </c>
      <c r="G252" s="61">
        <v>591738</v>
      </c>
      <c r="H252" s="123">
        <f t="shared" si="3"/>
        <v>120.49359085309361</v>
      </c>
    </row>
    <row r="253" spans="1:8" x14ac:dyDescent="0.25">
      <c r="A253" s="58">
        <v>408750201228</v>
      </c>
      <c r="B253" s="59" t="s">
        <v>1408</v>
      </c>
      <c r="C253" s="60" t="s">
        <v>914</v>
      </c>
      <c r="D253" s="60" t="s">
        <v>1409</v>
      </c>
      <c r="E253" s="60" t="s">
        <v>742</v>
      </c>
      <c r="F253" s="59" t="s">
        <v>451</v>
      </c>
      <c r="G253" s="61">
        <v>591738</v>
      </c>
      <c r="H253" s="123">
        <f t="shared" si="3"/>
        <v>120.49359085309361</v>
      </c>
    </row>
    <row r="254" spans="1:8" x14ac:dyDescent="0.25">
      <c r="A254" s="58">
        <v>395930510291</v>
      </c>
      <c r="B254" s="59" t="s">
        <v>1410</v>
      </c>
      <c r="C254" s="60" t="s">
        <v>1411</v>
      </c>
      <c r="D254" s="60" t="s">
        <v>1412</v>
      </c>
      <c r="E254" s="60" t="s">
        <v>738</v>
      </c>
      <c r="F254" s="59" t="s">
        <v>487</v>
      </c>
      <c r="G254" s="61">
        <v>591650</v>
      </c>
      <c r="H254" s="123">
        <f t="shared" si="3"/>
        <v>120.47567171321232</v>
      </c>
    </row>
    <row r="255" spans="1:8" x14ac:dyDescent="0.25">
      <c r="A255" s="58">
        <v>395190901275</v>
      </c>
      <c r="B255" s="59" t="s">
        <v>1413</v>
      </c>
      <c r="C255" s="60" t="s">
        <v>1414</v>
      </c>
      <c r="D255" s="60" t="s">
        <v>1415</v>
      </c>
      <c r="E255" s="60" t="s">
        <v>738</v>
      </c>
      <c r="F255" s="59" t="s">
        <v>487</v>
      </c>
      <c r="G255" s="61">
        <v>589022</v>
      </c>
      <c r="H255" s="123">
        <f t="shared" si="3"/>
        <v>119.94054103584847</v>
      </c>
    </row>
    <row r="256" spans="1:8" x14ac:dyDescent="0.25">
      <c r="A256" s="58">
        <v>370850102262</v>
      </c>
      <c r="B256" s="59" t="s">
        <v>1416</v>
      </c>
      <c r="C256" s="60" t="s">
        <v>1417</v>
      </c>
      <c r="D256" s="60" t="s">
        <v>1418</v>
      </c>
      <c r="E256" s="60" t="s">
        <v>1419</v>
      </c>
      <c r="F256" s="59" t="s">
        <v>451</v>
      </c>
      <c r="G256" s="61">
        <v>588584</v>
      </c>
      <c r="H256" s="123">
        <f t="shared" si="3"/>
        <v>119.85135258962116</v>
      </c>
    </row>
    <row r="257" spans="1:8" x14ac:dyDescent="0.25">
      <c r="A257" s="58">
        <v>390130100387</v>
      </c>
      <c r="B257" s="59" t="s">
        <v>1420</v>
      </c>
      <c r="C257" s="60" t="s">
        <v>1421</v>
      </c>
      <c r="D257" s="60" t="s">
        <v>1422</v>
      </c>
      <c r="E257" s="60" t="s">
        <v>883</v>
      </c>
      <c r="F257" s="59" t="s">
        <v>487</v>
      </c>
      <c r="G257" s="61">
        <v>588584</v>
      </c>
      <c r="H257" s="123">
        <f t="shared" si="3"/>
        <v>119.85135258962116</v>
      </c>
    </row>
    <row r="258" spans="1:8" x14ac:dyDescent="0.25">
      <c r="A258" s="58">
        <v>391840600032</v>
      </c>
      <c r="B258" s="59" t="s">
        <v>1423</v>
      </c>
      <c r="C258" s="60" t="s">
        <v>1424</v>
      </c>
      <c r="D258" s="60" t="s">
        <v>1425</v>
      </c>
      <c r="E258" s="60" t="s">
        <v>1426</v>
      </c>
      <c r="F258" s="59" t="s">
        <v>451</v>
      </c>
      <c r="G258" s="61">
        <v>588584</v>
      </c>
      <c r="H258" s="123">
        <f t="shared" ref="H258:H321" si="4">G258/4910.95</f>
        <v>119.85135258962116</v>
      </c>
    </row>
    <row r="259" spans="1:8" x14ac:dyDescent="0.25">
      <c r="A259" s="58">
        <v>395950410374</v>
      </c>
      <c r="B259" s="59" t="s">
        <v>1427</v>
      </c>
      <c r="C259" s="60" t="s">
        <v>1428</v>
      </c>
      <c r="D259" s="60" t="s">
        <v>1008</v>
      </c>
      <c r="E259" s="60" t="s">
        <v>753</v>
      </c>
      <c r="F259" s="59" t="s">
        <v>487</v>
      </c>
      <c r="G259" s="61">
        <v>588584</v>
      </c>
      <c r="H259" s="123">
        <f t="shared" si="4"/>
        <v>119.85135258962116</v>
      </c>
    </row>
    <row r="260" spans="1:8" x14ac:dyDescent="0.25">
      <c r="A260" s="58">
        <v>396980151957</v>
      </c>
      <c r="B260" s="59" t="s">
        <v>316</v>
      </c>
      <c r="C260" s="60" t="s">
        <v>772</v>
      </c>
      <c r="D260" s="60" t="s">
        <v>1429</v>
      </c>
      <c r="E260" s="60" t="s">
        <v>450</v>
      </c>
      <c r="F260" s="59" t="s">
        <v>487</v>
      </c>
      <c r="G260" s="61">
        <v>588584</v>
      </c>
      <c r="H260" s="123">
        <f t="shared" si="4"/>
        <v>119.85135258962116</v>
      </c>
    </row>
    <row r="261" spans="1:8" x14ac:dyDescent="0.25">
      <c r="A261" s="58">
        <v>399140900362</v>
      </c>
      <c r="B261" s="59" t="s">
        <v>1430</v>
      </c>
      <c r="C261" s="60" t="s">
        <v>1431</v>
      </c>
      <c r="D261" s="60" t="s">
        <v>1432</v>
      </c>
      <c r="E261" s="60" t="s">
        <v>839</v>
      </c>
      <c r="F261" s="59" t="s">
        <v>487</v>
      </c>
      <c r="G261" s="61">
        <v>588584</v>
      </c>
      <c r="H261" s="123">
        <f t="shared" si="4"/>
        <v>119.85135258962116</v>
      </c>
    </row>
    <row r="262" spans="1:8" x14ac:dyDescent="0.25">
      <c r="A262" s="58">
        <v>399960410114</v>
      </c>
      <c r="B262" s="59" t="s">
        <v>1433</v>
      </c>
      <c r="C262" s="60" t="s">
        <v>1434</v>
      </c>
      <c r="D262" s="60" t="s">
        <v>1435</v>
      </c>
      <c r="E262" s="60" t="s">
        <v>793</v>
      </c>
      <c r="F262" s="59" t="s">
        <v>487</v>
      </c>
      <c r="G262" s="61">
        <v>588584</v>
      </c>
      <c r="H262" s="123">
        <f t="shared" si="4"/>
        <v>119.85135258962116</v>
      </c>
    </row>
    <row r="263" spans="1:8" x14ac:dyDescent="0.25">
      <c r="A263" s="58">
        <v>371850200783</v>
      </c>
      <c r="B263" s="59" t="s">
        <v>1436</v>
      </c>
      <c r="C263" s="60" t="s">
        <v>1437</v>
      </c>
      <c r="D263" s="60" t="s">
        <v>1438</v>
      </c>
      <c r="E263" s="60" t="s">
        <v>1439</v>
      </c>
      <c r="F263" s="59" t="s">
        <v>451</v>
      </c>
      <c r="G263" s="61">
        <v>578782</v>
      </c>
      <c r="H263" s="123">
        <f t="shared" si="4"/>
        <v>117.85540475875341</v>
      </c>
    </row>
    <row r="264" spans="1:8" x14ac:dyDescent="0.25">
      <c r="A264" s="58">
        <v>400951030757</v>
      </c>
      <c r="B264" s="59" t="s">
        <v>1440</v>
      </c>
      <c r="C264" s="60" t="s">
        <v>1441</v>
      </c>
      <c r="D264" s="60" t="s">
        <v>1442</v>
      </c>
      <c r="E264" s="60" t="s">
        <v>726</v>
      </c>
      <c r="F264" s="59" t="s">
        <v>487</v>
      </c>
      <c r="G264" s="61">
        <v>564078</v>
      </c>
      <c r="H264" s="123">
        <f t="shared" si="4"/>
        <v>114.8612793858622</v>
      </c>
    </row>
    <row r="265" spans="1:8" x14ac:dyDescent="0.25">
      <c r="A265" s="58">
        <v>408811000565</v>
      </c>
      <c r="B265" s="59" t="s">
        <v>1443</v>
      </c>
      <c r="C265" s="60" t="s">
        <v>875</v>
      </c>
      <c r="D265" s="60" t="s">
        <v>1444</v>
      </c>
      <c r="E265" s="60" t="s">
        <v>742</v>
      </c>
      <c r="F265" s="59" t="s">
        <v>451</v>
      </c>
      <c r="G265" s="61">
        <v>558888</v>
      </c>
      <c r="H265" s="123">
        <f t="shared" si="4"/>
        <v>113.80445738604547</v>
      </c>
    </row>
    <row r="266" spans="1:8" x14ac:dyDescent="0.25">
      <c r="A266" s="58">
        <v>370850102319</v>
      </c>
      <c r="B266" s="59" t="s">
        <v>1445</v>
      </c>
      <c r="C266" s="60" t="s">
        <v>1446</v>
      </c>
      <c r="D266" s="60" t="s">
        <v>1447</v>
      </c>
      <c r="E266" s="60" t="s">
        <v>1419</v>
      </c>
      <c r="F266" s="59" t="s">
        <v>451</v>
      </c>
      <c r="G266" s="61">
        <v>554276</v>
      </c>
      <c r="H266" s="123">
        <f t="shared" si="4"/>
        <v>112.86533155499446</v>
      </c>
    </row>
    <row r="267" spans="1:8" x14ac:dyDescent="0.25">
      <c r="A267" s="58">
        <v>390780900230</v>
      </c>
      <c r="B267" s="59" t="s">
        <v>1448</v>
      </c>
      <c r="C267" s="60" t="s">
        <v>1449</v>
      </c>
      <c r="D267" s="60" t="s">
        <v>1450</v>
      </c>
      <c r="E267" s="60" t="s">
        <v>883</v>
      </c>
      <c r="F267" s="59" t="s">
        <v>487</v>
      </c>
      <c r="G267" s="61">
        <v>554276</v>
      </c>
      <c r="H267" s="123">
        <f t="shared" si="4"/>
        <v>112.86533155499446</v>
      </c>
    </row>
    <row r="268" spans="1:8" x14ac:dyDescent="0.25">
      <c r="A268" s="58">
        <v>399000700851</v>
      </c>
      <c r="B268" s="59" t="s">
        <v>1451</v>
      </c>
      <c r="C268" s="60" t="s">
        <v>1452</v>
      </c>
      <c r="D268" s="60" t="s">
        <v>1453</v>
      </c>
      <c r="E268" s="60" t="s">
        <v>835</v>
      </c>
      <c r="F268" s="59" t="s">
        <v>451</v>
      </c>
      <c r="G268" s="61">
        <v>554276</v>
      </c>
      <c r="H268" s="123">
        <f t="shared" si="4"/>
        <v>112.86533155499446</v>
      </c>
    </row>
    <row r="269" spans="1:8" x14ac:dyDescent="0.25">
      <c r="A269" s="58">
        <v>389131100315</v>
      </c>
      <c r="B269" s="59" t="s">
        <v>1454</v>
      </c>
      <c r="C269" s="60" t="s">
        <v>823</v>
      </c>
      <c r="D269" s="60" t="s">
        <v>1455</v>
      </c>
      <c r="E269" s="60" t="s">
        <v>1456</v>
      </c>
      <c r="F269" s="59" t="s">
        <v>487</v>
      </c>
      <c r="G269" s="61">
        <v>540448</v>
      </c>
      <c r="H269" s="123">
        <f t="shared" si="4"/>
        <v>110.04958307455787</v>
      </c>
    </row>
    <row r="270" spans="1:8" x14ac:dyDescent="0.25">
      <c r="A270" s="58">
        <v>395170200971</v>
      </c>
      <c r="B270" s="59" t="s">
        <v>1457</v>
      </c>
      <c r="C270" s="60" t="s">
        <v>1458</v>
      </c>
      <c r="D270" s="60" t="s">
        <v>1459</v>
      </c>
      <c r="E270" s="60" t="s">
        <v>738</v>
      </c>
      <c r="F270" s="59" t="s">
        <v>451</v>
      </c>
      <c r="G270" s="61">
        <v>539572</v>
      </c>
      <c r="H270" s="123">
        <f t="shared" si="4"/>
        <v>109.87120618210326</v>
      </c>
    </row>
    <row r="271" spans="1:8" x14ac:dyDescent="0.25">
      <c r="A271" s="58">
        <v>395750200979</v>
      </c>
      <c r="B271" s="59" t="s">
        <v>1460</v>
      </c>
      <c r="C271" s="60" t="s">
        <v>1461</v>
      </c>
      <c r="D271" s="60" t="s">
        <v>1462</v>
      </c>
      <c r="E271" s="60" t="s">
        <v>738</v>
      </c>
      <c r="F271" s="59" t="s">
        <v>451</v>
      </c>
      <c r="G271" s="61">
        <v>539572</v>
      </c>
      <c r="H271" s="123">
        <f t="shared" si="4"/>
        <v>109.87120618210326</v>
      </c>
    </row>
    <row r="272" spans="1:8" x14ac:dyDescent="0.25">
      <c r="A272" s="58">
        <v>399000701211</v>
      </c>
      <c r="B272" s="59" t="s">
        <v>1463</v>
      </c>
      <c r="C272" s="60" t="s">
        <v>1464</v>
      </c>
      <c r="D272" s="60" t="s">
        <v>1465</v>
      </c>
      <c r="E272" s="60" t="s">
        <v>835</v>
      </c>
      <c r="F272" s="59" t="s">
        <v>451</v>
      </c>
      <c r="G272" s="61">
        <v>539572</v>
      </c>
      <c r="H272" s="123">
        <f t="shared" si="4"/>
        <v>109.87120618210326</v>
      </c>
    </row>
    <row r="273" spans="1:8" x14ac:dyDescent="0.25">
      <c r="A273" s="58">
        <v>395050103701</v>
      </c>
      <c r="B273" s="59" t="s">
        <v>1466</v>
      </c>
      <c r="C273" s="60" t="s">
        <v>1467</v>
      </c>
      <c r="D273" s="60" t="s">
        <v>1468</v>
      </c>
      <c r="E273" s="60" t="s">
        <v>753</v>
      </c>
      <c r="F273" s="59" t="s">
        <v>487</v>
      </c>
      <c r="G273" s="61">
        <v>539178</v>
      </c>
      <c r="H273" s="123">
        <f t="shared" si="4"/>
        <v>109.7909773058166</v>
      </c>
    </row>
    <row r="274" spans="1:8" x14ac:dyDescent="0.25">
      <c r="A274" s="58">
        <v>399980610039</v>
      </c>
      <c r="B274" s="59" t="s">
        <v>1469</v>
      </c>
      <c r="C274" s="60" t="s">
        <v>1373</v>
      </c>
      <c r="D274" s="60" t="s">
        <v>1470</v>
      </c>
      <c r="E274" s="60" t="s">
        <v>793</v>
      </c>
      <c r="F274" s="59" t="s">
        <v>487</v>
      </c>
      <c r="G274" s="61">
        <v>534671</v>
      </c>
      <c r="H274" s="123">
        <f t="shared" si="4"/>
        <v>108.87323226666939</v>
      </c>
    </row>
    <row r="275" spans="1:8" x14ac:dyDescent="0.25">
      <c r="A275" s="58">
        <v>390930200568</v>
      </c>
      <c r="B275" s="59" t="s">
        <v>1471</v>
      </c>
      <c r="C275" s="60" t="s">
        <v>1472</v>
      </c>
      <c r="D275" s="60" t="s">
        <v>1473</v>
      </c>
      <c r="E275" s="60" t="s">
        <v>1225</v>
      </c>
      <c r="F275" s="59" t="s">
        <v>487</v>
      </c>
      <c r="G275" s="61">
        <v>529770</v>
      </c>
      <c r="H275" s="123">
        <f t="shared" si="4"/>
        <v>107.8752583512355</v>
      </c>
    </row>
    <row r="276" spans="1:8" x14ac:dyDescent="0.25">
      <c r="A276" s="58">
        <v>390901200036</v>
      </c>
      <c r="B276" s="59" t="s">
        <v>1474</v>
      </c>
      <c r="C276" s="60" t="s">
        <v>985</v>
      </c>
      <c r="D276" s="60" t="s">
        <v>1475</v>
      </c>
      <c r="E276" s="60" t="s">
        <v>987</v>
      </c>
      <c r="F276" s="59" t="s">
        <v>487</v>
      </c>
      <c r="G276" s="61">
        <v>526038</v>
      </c>
      <c r="H276" s="123">
        <f t="shared" si="4"/>
        <v>107.11532391899735</v>
      </c>
    </row>
    <row r="277" spans="1:8" x14ac:dyDescent="0.25">
      <c r="A277" s="58">
        <v>408010300095</v>
      </c>
      <c r="B277" s="59" t="s">
        <v>1476</v>
      </c>
      <c r="C277" s="60" t="s">
        <v>1477</v>
      </c>
      <c r="D277" s="60" t="s">
        <v>1478</v>
      </c>
      <c r="E277" s="60" t="s">
        <v>742</v>
      </c>
      <c r="F277" s="59" t="s">
        <v>451</v>
      </c>
      <c r="G277" s="61">
        <v>526038</v>
      </c>
      <c r="H277" s="123">
        <f t="shared" si="4"/>
        <v>107.11532391899735</v>
      </c>
    </row>
    <row r="278" spans="1:8" x14ac:dyDescent="0.25">
      <c r="A278" s="58">
        <v>408030600273</v>
      </c>
      <c r="B278" s="59" t="s">
        <v>1479</v>
      </c>
      <c r="C278" s="60" t="s">
        <v>1389</v>
      </c>
      <c r="D278" s="60" t="s">
        <v>1480</v>
      </c>
      <c r="E278" s="60" t="s">
        <v>742</v>
      </c>
      <c r="F278" s="59" t="s">
        <v>451</v>
      </c>
      <c r="G278" s="61">
        <v>526038</v>
      </c>
      <c r="H278" s="123">
        <f t="shared" si="4"/>
        <v>107.11532391899735</v>
      </c>
    </row>
    <row r="279" spans="1:8" x14ac:dyDescent="0.25">
      <c r="A279" s="58">
        <v>408840500038</v>
      </c>
      <c r="B279" s="59" t="s">
        <v>1481</v>
      </c>
      <c r="C279" s="60" t="s">
        <v>1482</v>
      </c>
      <c r="D279" s="60" t="s">
        <v>1483</v>
      </c>
      <c r="E279" s="60" t="s">
        <v>742</v>
      </c>
      <c r="F279" s="59" t="s">
        <v>451</v>
      </c>
      <c r="G279" s="61">
        <v>526038</v>
      </c>
      <c r="H279" s="123">
        <f t="shared" si="4"/>
        <v>107.11532391899735</v>
      </c>
    </row>
    <row r="280" spans="1:8" x14ac:dyDescent="0.25">
      <c r="A280" s="58">
        <v>408920500144</v>
      </c>
      <c r="B280" s="59" t="s">
        <v>1484</v>
      </c>
      <c r="C280" s="60" t="s">
        <v>755</v>
      </c>
      <c r="D280" s="60" t="s">
        <v>1485</v>
      </c>
      <c r="E280" s="60" t="s">
        <v>742</v>
      </c>
      <c r="F280" s="59" t="s">
        <v>451</v>
      </c>
      <c r="G280" s="61">
        <v>526038</v>
      </c>
      <c r="H280" s="123">
        <f t="shared" si="4"/>
        <v>107.11532391899735</v>
      </c>
    </row>
    <row r="281" spans="1:8" x14ac:dyDescent="0.25">
      <c r="A281" s="58">
        <v>395930111249</v>
      </c>
      <c r="B281" s="59" t="s">
        <v>1486</v>
      </c>
      <c r="C281" s="60" t="s">
        <v>1487</v>
      </c>
      <c r="D281" s="60" t="s">
        <v>1488</v>
      </c>
      <c r="E281" s="60" t="s">
        <v>738</v>
      </c>
      <c r="F281" s="59" t="s">
        <v>487</v>
      </c>
      <c r="G281" s="61">
        <v>515504</v>
      </c>
      <c r="H281" s="123">
        <f t="shared" si="4"/>
        <v>104.97032142457162</v>
      </c>
    </row>
    <row r="282" spans="1:8" x14ac:dyDescent="0.25">
      <c r="A282" s="58">
        <v>371050902089</v>
      </c>
      <c r="B282" s="59" t="s">
        <v>1489</v>
      </c>
      <c r="C282" s="60" t="s">
        <v>1490</v>
      </c>
      <c r="D282" s="60" t="s">
        <v>1491</v>
      </c>
      <c r="E282" s="60" t="s">
        <v>726</v>
      </c>
      <c r="F282" s="59" t="s">
        <v>451</v>
      </c>
      <c r="G282" s="61">
        <v>515066</v>
      </c>
      <c r="H282" s="123">
        <f t="shared" si="4"/>
        <v>104.88113297834431</v>
      </c>
    </row>
    <row r="283" spans="1:8" x14ac:dyDescent="0.25">
      <c r="A283" s="58">
        <v>396090100620</v>
      </c>
      <c r="B283" s="59" t="s">
        <v>407</v>
      </c>
      <c r="C283" s="60" t="s">
        <v>1007</v>
      </c>
      <c r="D283" s="60" t="s">
        <v>1492</v>
      </c>
      <c r="E283" s="60" t="s">
        <v>450</v>
      </c>
      <c r="F283" s="59" t="s">
        <v>487</v>
      </c>
      <c r="G283" s="61">
        <v>515066</v>
      </c>
      <c r="H283" s="123">
        <f t="shared" si="4"/>
        <v>104.88113297834431</v>
      </c>
    </row>
    <row r="284" spans="1:8" x14ac:dyDescent="0.25">
      <c r="A284" s="58">
        <v>396971051630</v>
      </c>
      <c r="B284" s="59" t="s">
        <v>314</v>
      </c>
      <c r="C284" s="60" t="s">
        <v>1259</v>
      </c>
      <c r="D284" s="60" t="s">
        <v>1493</v>
      </c>
      <c r="E284" s="60" t="s">
        <v>450</v>
      </c>
      <c r="F284" s="59" t="s">
        <v>487</v>
      </c>
      <c r="G284" s="61">
        <v>515066</v>
      </c>
      <c r="H284" s="123">
        <f t="shared" si="4"/>
        <v>104.88113297834431</v>
      </c>
    </row>
    <row r="285" spans="1:8" x14ac:dyDescent="0.25">
      <c r="A285" s="58">
        <v>395150400664</v>
      </c>
      <c r="B285" s="59" t="s">
        <v>1494</v>
      </c>
      <c r="C285" s="60" t="s">
        <v>1458</v>
      </c>
      <c r="D285" s="60" t="s">
        <v>1495</v>
      </c>
      <c r="E285" s="60" t="s">
        <v>738</v>
      </c>
      <c r="F285" s="59" t="s">
        <v>451</v>
      </c>
      <c r="G285" s="61">
        <v>497911</v>
      </c>
      <c r="H285" s="123">
        <f t="shared" si="4"/>
        <v>101.38791883444141</v>
      </c>
    </row>
    <row r="286" spans="1:8" x14ac:dyDescent="0.25">
      <c r="A286" s="58">
        <v>389920600152</v>
      </c>
      <c r="B286" s="59" t="s">
        <v>1496</v>
      </c>
      <c r="C286" s="60" t="s">
        <v>1497</v>
      </c>
      <c r="D286" s="60" t="s">
        <v>1498</v>
      </c>
      <c r="E286" s="60" t="s">
        <v>1499</v>
      </c>
      <c r="F286" s="59" t="s">
        <v>451</v>
      </c>
      <c r="G286" s="61">
        <v>495461</v>
      </c>
      <c r="H286" s="123">
        <f t="shared" si="4"/>
        <v>100.88903369001925</v>
      </c>
    </row>
    <row r="287" spans="1:8" x14ac:dyDescent="0.25">
      <c r="A287" s="58">
        <v>396050600859</v>
      </c>
      <c r="B287" s="59" t="s">
        <v>84</v>
      </c>
      <c r="C287" s="60" t="s">
        <v>714</v>
      </c>
      <c r="D287" s="60" t="s">
        <v>818</v>
      </c>
      <c r="E287" s="60" t="s">
        <v>450</v>
      </c>
      <c r="F287" s="59" t="s">
        <v>487</v>
      </c>
      <c r="G287" s="61">
        <v>493188</v>
      </c>
      <c r="H287" s="123">
        <f t="shared" si="4"/>
        <v>100.42619045194922</v>
      </c>
    </row>
    <row r="288" spans="1:8" x14ac:dyDescent="0.25">
      <c r="A288" s="58">
        <v>399040500006</v>
      </c>
      <c r="B288" s="59" t="s">
        <v>1500</v>
      </c>
      <c r="C288" s="60" t="s">
        <v>1270</v>
      </c>
      <c r="D288" s="60" t="s">
        <v>1501</v>
      </c>
      <c r="E288" s="60" t="s">
        <v>793</v>
      </c>
      <c r="F288" s="59" t="s">
        <v>487</v>
      </c>
      <c r="G288" s="61">
        <v>493188</v>
      </c>
      <c r="H288" s="123">
        <f t="shared" si="4"/>
        <v>100.42619045194922</v>
      </c>
    </row>
    <row r="289" spans="1:8" x14ac:dyDescent="0.25">
      <c r="A289" s="58">
        <v>395200702187</v>
      </c>
      <c r="B289" s="59" t="s">
        <v>1502</v>
      </c>
      <c r="C289" s="60" t="s">
        <v>1503</v>
      </c>
      <c r="D289" s="60" t="s">
        <v>1504</v>
      </c>
      <c r="E289" s="60" t="s">
        <v>753</v>
      </c>
      <c r="F289" s="59" t="s">
        <v>451</v>
      </c>
      <c r="G289" s="61">
        <v>490998</v>
      </c>
      <c r="H289" s="123">
        <f t="shared" si="4"/>
        <v>99.980248220812683</v>
      </c>
    </row>
    <row r="290" spans="1:8" x14ac:dyDescent="0.25">
      <c r="A290" s="58">
        <v>395750300221</v>
      </c>
      <c r="B290" s="59" t="s">
        <v>1505</v>
      </c>
      <c r="C290" s="60" t="s">
        <v>1506</v>
      </c>
      <c r="D290" s="60" t="s">
        <v>1507</v>
      </c>
      <c r="E290" s="60" t="s">
        <v>738</v>
      </c>
      <c r="F290" s="59" t="s">
        <v>451</v>
      </c>
      <c r="G290" s="61">
        <v>490998</v>
      </c>
      <c r="H290" s="123">
        <f t="shared" si="4"/>
        <v>99.980248220812683</v>
      </c>
    </row>
    <row r="291" spans="1:8" x14ac:dyDescent="0.25">
      <c r="A291" s="58">
        <v>370850201201</v>
      </c>
      <c r="B291" s="59" t="s">
        <v>1508</v>
      </c>
      <c r="C291" s="60" t="s">
        <v>1509</v>
      </c>
      <c r="D291" s="60" t="s">
        <v>1510</v>
      </c>
      <c r="E291" s="60" t="s">
        <v>1419</v>
      </c>
      <c r="F291" s="59" t="s">
        <v>451</v>
      </c>
      <c r="G291" s="61">
        <v>490560</v>
      </c>
      <c r="H291" s="123">
        <f t="shared" si="4"/>
        <v>99.891059774585372</v>
      </c>
    </row>
    <row r="292" spans="1:8" x14ac:dyDescent="0.25">
      <c r="A292" s="58">
        <v>385821001152</v>
      </c>
      <c r="B292" s="59" t="s">
        <v>1511</v>
      </c>
      <c r="C292" s="60" t="s">
        <v>1512</v>
      </c>
      <c r="D292" s="60" t="s">
        <v>1513</v>
      </c>
      <c r="E292" s="60" t="s">
        <v>1290</v>
      </c>
      <c r="F292" s="59" t="s">
        <v>451</v>
      </c>
      <c r="G292" s="61">
        <v>490560</v>
      </c>
      <c r="H292" s="123">
        <f t="shared" si="4"/>
        <v>99.891059774585372</v>
      </c>
    </row>
    <row r="293" spans="1:8" x14ac:dyDescent="0.25">
      <c r="A293" s="58">
        <v>385831000936</v>
      </c>
      <c r="B293" s="59" t="s">
        <v>1514</v>
      </c>
      <c r="C293" s="60" t="s">
        <v>1515</v>
      </c>
      <c r="D293" s="60" t="s">
        <v>1516</v>
      </c>
      <c r="E293" s="60" t="s">
        <v>1290</v>
      </c>
      <c r="F293" s="59" t="s">
        <v>451</v>
      </c>
      <c r="G293" s="61">
        <v>490560</v>
      </c>
      <c r="H293" s="123">
        <f t="shared" si="4"/>
        <v>99.891059774585372</v>
      </c>
    </row>
    <row r="294" spans="1:8" x14ac:dyDescent="0.25">
      <c r="A294" s="58">
        <v>390050601008</v>
      </c>
      <c r="B294" s="59" t="s">
        <v>1517</v>
      </c>
      <c r="C294" s="60" t="s">
        <v>1518</v>
      </c>
      <c r="D294" s="60" t="s">
        <v>1519</v>
      </c>
      <c r="E294" s="60" t="s">
        <v>1225</v>
      </c>
      <c r="F294" s="59" t="s">
        <v>487</v>
      </c>
      <c r="G294" s="61">
        <v>490560</v>
      </c>
      <c r="H294" s="123">
        <f t="shared" si="4"/>
        <v>99.891059774585372</v>
      </c>
    </row>
    <row r="295" spans="1:8" x14ac:dyDescent="0.25">
      <c r="A295" s="58">
        <v>390070910988</v>
      </c>
      <c r="B295" s="59" t="s">
        <v>1520</v>
      </c>
      <c r="C295" s="60" t="s">
        <v>1521</v>
      </c>
      <c r="D295" s="60" t="s">
        <v>1522</v>
      </c>
      <c r="E295" s="60" t="s">
        <v>883</v>
      </c>
      <c r="F295" s="59" t="s">
        <v>451</v>
      </c>
      <c r="G295" s="61">
        <v>490560</v>
      </c>
      <c r="H295" s="123">
        <f t="shared" si="4"/>
        <v>99.891059774585372</v>
      </c>
    </row>
    <row r="296" spans="1:8" x14ac:dyDescent="0.25">
      <c r="A296" s="58">
        <v>390150700178</v>
      </c>
      <c r="B296" s="59" t="s">
        <v>1523</v>
      </c>
      <c r="C296" s="60" t="s">
        <v>1524</v>
      </c>
      <c r="D296" s="60" t="s">
        <v>1525</v>
      </c>
      <c r="E296" s="60" t="s">
        <v>883</v>
      </c>
      <c r="F296" s="59" t="s">
        <v>451</v>
      </c>
      <c r="G296" s="61">
        <v>490560</v>
      </c>
      <c r="H296" s="123">
        <f t="shared" si="4"/>
        <v>99.891059774585372</v>
      </c>
    </row>
    <row r="297" spans="1:8" x14ac:dyDescent="0.25">
      <c r="A297" s="58">
        <v>390780900248</v>
      </c>
      <c r="B297" s="59" t="s">
        <v>1526</v>
      </c>
      <c r="C297" s="60" t="s">
        <v>1527</v>
      </c>
      <c r="D297" s="60" t="s">
        <v>1528</v>
      </c>
      <c r="E297" s="60" t="s">
        <v>883</v>
      </c>
      <c r="F297" s="59" t="s">
        <v>487</v>
      </c>
      <c r="G297" s="61">
        <v>490560</v>
      </c>
      <c r="H297" s="123">
        <f t="shared" si="4"/>
        <v>99.891059774585372</v>
      </c>
    </row>
    <row r="298" spans="1:8" x14ac:dyDescent="0.25">
      <c r="A298" s="58">
        <v>390800102459</v>
      </c>
      <c r="B298" s="59" t="s">
        <v>1529</v>
      </c>
      <c r="C298" s="60" t="s">
        <v>1530</v>
      </c>
      <c r="D298" s="60" t="s">
        <v>1531</v>
      </c>
      <c r="E298" s="60" t="s">
        <v>883</v>
      </c>
      <c r="F298" s="59" t="s">
        <v>487</v>
      </c>
      <c r="G298" s="61">
        <v>490560</v>
      </c>
      <c r="H298" s="123">
        <f t="shared" si="4"/>
        <v>99.891059774585372</v>
      </c>
    </row>
    <row r="299" spans="1:8" x14ac:dyDescent="0.25">
      <c r="A299" s="58">
        <v>390900100348</v>
      </c>
      <c r="B299" s="59" t="s">
        <v>1532</v>
      </c>
      <c r="C299" s="60" t="s">
        <v>1533</v>
      </c>
      <c r="D299" s="60" t="s">
        <v>1534</v>
      </c>
      <c r="E299" s="60" t="s">
        <v>1535</v>
      </c>
      <c r="F299" s="59" t="s">
        <v>451</v>
      </c>
      <c r="G299" s="61">
        <v>490560</v>
      </c>
      <c r="H299" s="123">
        <f t="shared" si="4"/>
        <v>99.891059774585372</v>
      </c>
    </row>
    <row r="300" spans="1:8" x14ac:dyDescent="0.25">
      <c r="A300" s="58">
        <v>390900700451</v>
      </c>
      <c r="B300" s="59" t="s">
        <v>1536</v>
      </c>
      <c r="C300" s="60" t="s">
        <v>1537</v>
      </c>
      <c r="D300" s="60" t="s">
        <v>1538</v>
      </c>
      <c r="E300" s="60" t="s">
        <v>883</v>
      </c>
      <c r="F300" s="59" t="s">
        <v>451</v>
      </c>
      <c r="G300" s="61">
        <v>490560</v>
      </c>
      <c r="H300" s="123">
        <f t="shared" si="4"/>
        <v>99.891059774585372</v>
      </c>
    </row>
    <row r="301" spans="1:8" x14ac:dyDescent="0.25">
      <c r="A301" s="58">
        <v>390930700561</v>
      </c>
      <c r="B301" s="59" t="s">
        <v>1539</v>
      </c>
      <c r="C301" s="60" t="s">
        <v>1540</v>
      </c>
      <c r="D301" s="60" t="s">
        <v>1541</v>
      </c>
      <c r="E301" s="60" t="s">
        <v>1542</v>
      </c>
      <c r="F301" s="59" t="s">
        <v>451</v>
      </c>
      <c r="G301" s="61">
        <v>490560</v>
      </c>
      <c r="H301" s="123">
        <f t="shared" si="4"/>
        <v>99.891059774585372</v>
      </c>
    </row>
    <row r="302" spans="1:8" x14ac:dyDescent="0.25">
      <c r="A302" s="58">
        <v>393021100198</v>
      </c>
      <c r="B302" s="59" t="s">
        <v>1543</v>
      </c>
      <c r="C302" s="60" t="s">
        <v>1544</v>
      </c>
      <c r="D302" s="60" t="s">
        <v>1545</v>
      </c>
      <c r="E302" s="60" t="s">
        <v>1215</v>
      </c>
      <c r="F302" s="59" t="s">
        <v>451</v>
      </c>
      <c r="G302" s="61">
        <v>490560</v>
      </c>
      <c r="H302" s="123">
        <f t="shared" si="4"/>
        <v>99.891059774585372</v>
      </c>
    </row>
    <row r="303" spans="1:8" x14ac:dyDescent="0.25">
      <c r="A303" s="58">
        <v>393040610288</v>
      </c>
      <c r="B303" s="59" t="s">
        <v>1546</v>
      </c>
      <c r="C303" s="60" t="s">
        <v>1547</v>
      </c>
      <c r="D303" s="60" t="s">
        <v>1548</v>
      </c>
      <c r="E303" s="60" t="s">
        <v>1215</v>
      </c>
      <c r="F303" s="59" t="s">
        <v>451</v>
      </c>
      <c r="G303" s="61">
        <v>490560</v>
      </c>
      <c r="H303" s="123">
        <f t="shared" si="4"/>
        <v>99.891059774585372</v>
      </c>
    </row>
    <row r="304" spans="1:8" x14ac:dyDescent="0.25">
      <c r="A304" s="58">
        <v>393100400059</v>
      </c>
      <c r="B304" s="59" t="s">
        <v>1549</v>
      </c>
      <c r="C304" s="60" t="s">
        <v>1550</v>
      </c>
      <c r="D304" s="60" t="s">
        <v>1551</v>
      </c>
      <c r="E304" s="60" t="s">
        <v>1215</v>
      </c>
      <c r="F304" s="59" t="s">
        <v>487</v>
      </c>
      <c r="G304" s="61">
        <v>490560</v>
      </c>
      <c r="H304" s="123">
        <f t="shared" si="4"/>
        <v>99.891059774585372</v>
      </c>
    </row>
    <row r="305" spans="1:8" x14ac:dyDescent="0.25">
      <c r="A305" s="58">
        <v>393200200197</v>
      </c>
      <c r="B305" s="59" t="s">
        <v>1552</v>
      </c>
      <c r="C305" s="60" t="s">
        <v>1553</v>
      </c>
      <c r="D305" s="60" t="s">
        <v>1554</v>
      </c>
      <c r="E305" s="60" t="s">
        <v>1215</v>
      </c>
      <c r="F305" s="59" t="s">
        <v>487</v>
      </c>
      <c r="G305" s="61">
        <v>490560</v>
      </c>
      <c r="H305" s="123">
        <f t="shared" si="4"/>
        <v>99.891059774585372</v>
      </c>
    </row>
    <row r="306" spans="1:8" x14ac:dyDescent="0.25">
      <c r="A306" s="58">
        <v>393890500210</v>
      </c>
      <c r="B306" s="59" t="s">
        <v>1555</v>
      </c>
      <c r="C306" s="60" t="s">
        <v>1556</v>
      </c>
      <c r="D306" s="60" t="s">
        <v>1557</v>
      </c>
      <c r="E306" s="60" t="s">
        <v>1215</v>
      </c>
      <c r="F306" s="59" t="s">
        <v>451</v>
      </c>
      <c r="G306" s="61">
        <v>490560</v>
      </c>
      <c r="H306" s="123">
        <f t="shared" si="4"/>
        <v>99.891059774585372</v>
      </c>
    </row>
    <row r="307" spans="1:8" x14ac:dyDescent="0.25">
      <c r="A307" s="58">
        <v>395000400097</v>
      </c>
      <c r="B307" s="59" t="s">
        <v>1558</v>
      </c>
      <c r="C307" s="60" t="s">
        <v>1559</v>
      </c>
      <c r="D307" s="60" t="s">
        <v>1560</v>
      </c>
      <c r="E307" s="60" t="s">
        <v>738</v>
      </c>
      <c r="F307" s="59" t="s">
        <v>487</v>
      </c>
      <c r="G307" s="61">
        <v>490560</v>
      </c>
      <c r="H307" s="123">
        <f t="shared" si="4"/>
        <v>99.891059774585372</v>
      </c>
    </row>
    <row r="308" spans="1:8" x14ac:dyDescent="0.25">
      <c r="A308" s="58">
        <v>395030600929</v>
      </c>
      <c r="B308" s="59" t="s">
        <v>1561</v>
      </c>
      <c r="C308" s="60" t="s">
        <v>1562</v>
      </c>
      <c r="D308" s="60" t="s">
        <v>1563</v>
      </c>
      <c r="E308" s="60" t="s">
        <v>753</v>
      </c>
      <c r="F308" s="59" t="s">
        <v>487</v>
      </c>
      <c r="G308" s="61">
        <v>490560</v>
      </c>
      <c r="H308" s="123">
        <f t="shared" si="4"/>
        <v>99.891059774585372</v>
      </c>
    </row>
    <row r="309" spans="1:8" x14ac:dyDescent="0.25">
      <c r="A309" s="58">
        <v>395120100658</v>
      </c>
      <c r="B309" s="59" t="s">
        <v>1564</v>
      </c>
      <c r="C309" s="60" t="s">
        <v>1565</v>
      </c>
      <c r="D309" s="60" t="s">
        <v>1566</v>
      </c>
      <c r="E309" s="60" t="s">
        <v>738</v>
      </c>
      <c r="F309" s="59" t="s">
        <v>451</v>
      </c>
      <c r="G309" s="61">
        <v>490560</v>
      </c>
      <c r="H309" s="123">
        <f t="shared" si="4"/>
        <v>99.891059774585372</v>
      </c>
    </row>
    <row r="310" spans="1:8" x14ac:dyDescent="0.25">
      <c r="A310" s="58">
        <v>395750201011</v>
      </c>
      <c r="B310" s="59" t="s">
        <v>1567</v>
      </c>
      <c r="C310" s="60" t="s">
        <v>1568</v>
      </c>
      <c r="D310" s="60" t="s">
        <v>1569</v>
      </c>
      <c r="E310" s="60" t="s">
        <v>738</v>
      </c>
      <c r="F310" s="59" t="s">
        <v>451</v>
      </c>
      <c r="G310" s="61">
        <v>490560</v>
      </c>
      <c r="H310" s="123">
        <f t="shared" si="4"/>
        <v>99.891059774585372</v>
      </c>
    </row>
    <row r="311" spans="1:8" x14ac:dyDescent="0.25">
      <c r="A311" s="58">
        <v>395750201495</v>
      </c>
      <c r="B311" s="59" t="s">
        <v>1570</v>
      </c>
      <c r="C311" s="60" t="s">
        <v>736</v>
      </c>
      <c r="D311" s="60" t="s">
        <v>1571</v>
      </c>
      <c r="E311" s="60" t="s">
        <v>738</v>
      </c>
      <c r="F311" s="59" t="s">
        <v>451</v>
      </c>
      <c r="G311" s="61">
        <v>490560</v>
      </c>
      <c r="H311" s="123">
        <f t="shared" si="4"/>
        <v>99.891059774585372</v>
      </c>
    </row>
    <row r="312" spans="1:8" x14ac:dyDescent="0.25">
      <c r="A312" s="58">
        <v>395750201622</v>
      </c>
      <c r="B312" s="59" t="s">
        <v>1572</v>
      </c>
      <c r="C312" s="60" t="s">
        <v>1573</v>
      </c>
      <c r="D312" s="60" t="s">
        <v>1574</v>
      </c>
      <c r="E312" s="60" t="s">
        <v>738</v>
      </c>
      <c r="F312" s="59" t="s">
        <v>487</v>
      </c>
      <c r="G312" s="61">
        <v>490560</v>
      </c>
      <c r="H312" s="123">
        <f t="shared" si="4"/>
        <v>99.891059774585372</v>
      </c>
    </row>
    <row r="313" spans="1:8" x14ac:dyDescent="0.25">
      <c r="A313" s="58">
        <v>395750300108</v>
      </c>
      <c r="B313" s="59" t="s">
        <v>1575</v>
      </c>
      <c r="C313" s="60" t="s">
        <v>1576</v>
      </c>
      <c r="D313" s="60" t="s">
        <v>1577</v>
      </c>
      <c r="E313" s="60" t="s">
        <v>738</v>
      </c>
      <c r="F313" s="59" t="s">
        <v>451</v>
      </c>
      <c r="G313" s="61">
        <v>490560</v>
      </c>
      <c r="H313" s="123">
        <f t="shared" si="4"/>
        <v>99.891059774585372</v>
      </c>
    </row>
    <row r="314" spans="1:8" x14ac:dyDescent="0.25">
      <c r="A314" s="58">
        <v>395940251430</v>
      </c>
      <c r="B314" s="59" t="s">
        <v>1578</v>
      </c>
      <c r="C314" s="60" t="s">
        <v>1579</v>
      </c>
      <c r="D314" s="60" t="s">
        <v>1580</v>
      </c>
      <c r="E314" s="60" t="s">
        <v>753</v>
      </c>
      <c r="F314" s="59" t="s">
        <v>451</v>
      </c>
      <c r="G314" s="61">
        <v>490560</v>
      </c>
      <c r="H314" s="123">
        <f t="shared" si="4"/>
        <v>99.891059774585372</v>
      </c>
    </row>
    <row r="315" spans="1:8" x14ac:dyDescent="0.25">
      <c r="A315" s="58">
        <v>395940550631</v>
      </c>
      <c r="B315" s="59" t="s">
        <v>1581</v>
      </c>
      <c r="C315" s="60" t="s">
        <v>1582</v>
      </c>
      <c r="D315" s="60" t="s">
        <v>1583</v>
      </c>
      <c r="E315" s="60" t="s">
        <v>753</v>
      </c>
      <c r="F315" s="59" t="s">
        <v>451</v>
      </c>
      <c r="G315" s="61">
        <v>490560</v>
      </c>
      <c r="H315" s="123">
        <f t="shared" si="4"/>
        <v>99.891059774585372</v>
      </c>
    </row>
    <row r="316" spans="1:8" x14ac:dyDescent="0.25">
      <c r="A316" s="58">
        <v>395940951806</v>
      </c>
      <c r="B316" s="59" t="s">
        <v>1584</v>
      </c>
      <c r="C316" s="60" t="s">
        <v>1585</v>
      </c>
      <c r="D316" s="60" t="s">
        <v>1586</v>
      </c>
      <c r="E316" s="60" t="s">
        <v>753</v>
      </c>
      <c r="F316" s="59" t="s">
        <v>487</v>
      </c>
      <c r="G316" s="61">
        <v>490560</v>
      </c>
      <c r="H316" s="123">
        <f t="shared" si="4"/>
        <v>99.891059774585372</v>
      </c>
    </row>
    <row r="317" spans="1:8" x14ac:dyDescent="0.25">
      <c r="A317" s="58">
        <v>396020801582</v>
      </c>
      <c r="B317" s="59" t="s">
        <v>256</v>
      </c>
      <c r="C317" s="60" t="s">
        <v>1587</v>
      </c>
      <c r="D317" s="60" t="s">
        <v>1588</v>
      </c>
      <c r="E317" s="60" t="s">
        <v>450</v>
      </c>
      <c r="F317" s="59" t="s">
        <v>451</v>
      </c>
      <c r="G317" s="61">
        <v>490560</v>
      </c>
      <c r="H317" s="123">
        <f t="shared" si="4"/>
        <v>99.891059774585372</v>
      </c>
    </row>
    <row r="318" spans="1:8" x14ac:dyDescent="0.25">
      <c r="A318" s="58">
        <v>396020901196</v>
      </c>
      <c r="B318" s="59" t="s">
        <v>617</v>
      </c>
      <c r="C318" s="60" t="s">
        <v>618</v>
      </c>
      <c r="D318" s="60" t="s">
        <v>619</v>
      </c>
      <c r="E318" s="60" t="s">
        <v>450</v>
      </c>
      <c r="F318" s="59" t="s">
        <v>487</v>
      </c>
      <c r="G318" s="61">
        <v>490560</v>
      </c>
      <c r="H318" s="123">
        <f t="shared" si="4"/>
        <v>99.891059774585372</v>
      </c>
    </row>
    <row r="319" spans="1:8" x14ac:dyDescent="0.25">
      <c r="A319" s="58">
        <v>396980450091</v>
      </c>
      <c r="B319" s="59" t="s">
        <v>357</v>
      </c>
      <c r="C319" s="60" t="s">
        <v>1589</v>
      </c>
      <c r="D319" s="60" t="s">
        <v>1590</v>
      </c>
      <c r="E319" s="60" t="s">
        <v>450</v>
      </c>
      <c r="F319" s="59" t="s">
        <v>451</v>
      </c>
      <c r="G319" s="61">
        <v>490560</v>
      </c>
      <c r="H319" s="123">
        <f t="shared" si="4"/>
        <v>99.891059774585372</v>
      </c>
    </row>
    <row r="320" spans="1:8" x14ac:dyDescent="0.25">
      <c r="A320" s="58">
        <v>399000701114</v>
      </c>
      <c r="B320" s="59" t="s">
        <v>1591</v>
      </c>
      <c r="C320" s="60" t="s">
        <v>1592</v>
      </c>
      <c r="D320" s="60" t="s">
        <v>1593</v>
      </c>
      <c r="E320" s="60" t="s">
        <v>835</v>
      </c>
      <c r="F320" s="59" t="s">
        <v>451</v>
      </c>
      <c r="G320" s="61">
        <v>490560</v>
      </c>
      <c r="H320" s="123">
        <f t="shared" si="4"/>
        <v>99.891059774585372</v>
      </c>
    </row>
    <row r="321" spans="1:8" x14ac:dyDescent="0.25">
      <c r="A321" s="58">
        <v>399000701165</v>
      </c>
      <c r="B321" s="59" t="s">
        <v>1594</v>
      </c>
      <c r="C321" s="60" t="s">
        <v>1464</v>
      </c>
      <c r="D321" s="60" t="s">
        <v>1595</v>
      </c>
      <c r="E321" s="60" t="s">
        <v>835</v>
      </c>
      <c r="F321" s="59" t="s">
        <v>487</v>
      </c>
      <c r="G321" s="61">
        <v>490560</v>
      </c>
      <c r="H321" s="123">
        <f t="shared" si="4"/>
        <v>99.891059774585372</v>
      </c>
    </row>
    <row r="322" spans="1:8" x14ac:dyDescent="0.25">
      <c r="A322" s="58">
        <v>399070200015</v>
      </c>
      <c r="B322" s="59" t="s">
        <v>1596</v>
      </c>
      <c r="C322" s="60" t="s">
        <v>1597</v>
      </c>
      <c r="D322" s="60" t="s">
        <v>1597</v>
      </c>
      <c r="E322" s="60" t="s">
        <v>839</v>
      </c>
      <c r="F322" s="59" t="s">
        <v>487</v>
      </c>
      <c r="G322" s="61">
        <v>490560</v>
      </c>
      <c r="H322" s="123">
        <f t="shared" ref="H322:H385" si="5">G322/4910.95</f>
        <v>99.891059774585372</v>
      </c>
    </row>
    <row r="323" spans="1:8" x14ac:dyDescent="0.25">
      <c r="A323" s="58">
        <v>399071000532</v>
      </c>
      <c r="B323" s="59" t="s">
        <v>1598</v>
      </c>
      <c r="C323" s="60" t="s">
        <v>1599</v>
      </c>
      <c r="D323" s="60" t="s">
        <v>1600</v>
      </c>
      <c r="E323" s="60" t="s">
        <v>839</v>
      </c>
      <c r="F323" s="59" t="s">
        <v>487</v>
      </c>
      <c r="G323" s="61">
        <v>490560</v>
      </c>
      <c r="H323" s="123">
        <f t="shared" si="5"/>
        <v>99.891059774585372</v>
      </c>
    </row>
    <row r="324" spans="1:8" x14ac:dyDescent="0.25">
      <c r="A324" s="58">
        <v>399071000869</v>
      </c>
      <c r="B324" s="59" t="s">
        <v>1601</v>
      </c>
      <c r="C324" s="60" t="s">
        <v>1602</v>
      </c>
      <c r="D324" s="60" t="s">
        <v>1603</v>
      </c>
      <c r="E324" s="60" t="s">
        <v>835</v>
      </c>
      <c r="F324" s="59" t="s">
        <v>487</v>
      </c>
      <c r="G324" s="61">
        <v>490560</v>
      </c>
      <c r="H324" s="123">
        <f t="shared" si="5"/>
        <v>99.891059774585372</v>
      </c>
    </row>
    <row r="325" spans="1:8" x14ac:dyDescent="0.25">
      <c r="A325" s="58">
        <v>399071000877</v>
      </c>
      <c r="B325" s="59" t="s">
        <v>1604</v>
      </c>
      <c r="C325" s="60" t="s">
        <v>1605</v>
      </c>
      <c r="D325" s="60" t="s">
        <v>1606</v>
      </c>
      <c r="E325" s="60" t="s">
        <v>835</v>
      </c>
      <c r="F325" s="59" t="s">
        <v>487</v>
      </c>
      <c r="G325" s="61">
        <v>490560</v>
      </c>
      <c r="H325" s="123">
        <f t="shared" si="5"/>
        <v>99.891059774585372</v>
      </c>
    </row>
    <row r="326" spans="1:8" x14ac:dyDescent="0.25">
      <c r="A326" s="58">
        <v>399161000078</v>
      </c>
      <c r="B326" s="59" t="s">
        <v>1607</v>
      </c>
      <c r="C326" s="60" t="s">
        <v>1608</v>
      </c>
      <c r="D326" s="60" t="s">
        <v>1609</v>
      </c>
      <c r="E326" s="60" t="s">
        <v>793</v>
      </c>
      <c r="F326" s="59" t="s">
        <v>451</v>
      </c>
      <c r="G326" s="61">
        <v>490560</v>
      </c>
      <c r="H326" s="123">
        <f t="shared" si="5"/>
        <v>99.891059774585372</v>
      </c>
    </row>
    <row r="327" spans="1:8" x14ac:dyDescent="0.25">
      <c r="A327" s="58">
        <v>399990210594</v>
      </c>
      <c r="B327" s="59" t="s">
        <v>1610</v>
      </c>
      <c r="C327" s="60" t="s">
        <v>1359</v>
      </c>
      <c r="D327" s="60" t="s">
        <v>1611</v>
      </c>
      <c r="E327" s="60" t="s">
        <v>793</v>
      </c>
      <c r="F327" s="59" t="s">
        <v>487</v>
      </c>
      <c r="G327" s="61">
        <v>490560</v>
      </c>
      <c r="H327" s="123">
        <f t="shared" si="5"/>
        <v>99.891059774585372</v>
      </c>
    </row>
    <row r="328" spans="1:8" x14ac:dyDescent="0.25">
      <c r="A328" s="58">
        <v>399991170464</v>
      </c>
      <c r="B328" s="59" t="s">
        <v>1612</v>
      </c>
      <c r="C328" s="60" t="s">
        <v>1613</v>
      </c>
      <c r="D328" s="60" t="s">
        <v>1614</v>
      </c>
      <c r="E328" s="60" t="s">
        <v>835</v>
      </c>
      <c r="F328" s="59" t="s">
        <v>487</v>
      </c>
      <c r="G328" s="61">
        <v>490560</v>
      </c>
      <c r="H328" s="123">
        <f t="shared" si="5"/>
        <v>99.891059774585372</v>
      </c>
    </row>
    <row r="329" spans="1:8" x14ac:dyDescent="0.25">
      <c r="A329" s="58">
        <v>400050300151</v>
      </c>
      <c r="B329" s="59" t="s">
        <v>1615</v>
      </c>
      <c r="C329" s="60" t="s">
        <v>1085</v>
      </c>
      <c r="D329" s="60" t="s">
        <v>1616</v>
      </c>
      <c r="E329" s="60" t="s">
        <v>726</v>
      </c>
      <c r="F329" s="59" t="s">
        <v>487</v>
      </c>
      <c r="G329" s="61">
        <v>490560</v>
      </c>
      <c r="H329" s="123">
        <f t="shared" si="5"/>
        <v>99.891059774585372</v>
      </c>
    </row>
    <row r="330" spans="1:8" x14ac:dyDescent="0.25">
      <c r="A330" s="58">
        <v>400900601016</v>
      </c>
      <c r="B330" s="59" t="s">
        <v>1617</v>
      </c>
      <c r="C330" s="60" t="s">
        <v>1618</v>
      </c>
      <c r="D330" s="60" t="s">
        <v>1619</v>
      </c>
      <c r="E330" s="60" t="s">
        <v>726</v>
      </c>
      <c r="F330" s="59" t="s">
        <v>451</v>
      </c>
      <c r="G330" s="61">
        <v>490560</v>
      </c>
      <c r="H330" s="123">
        <f t="shared" si="5"/>
        <v>99.891059774585372</v>
      </c>
    </row>
    <row r="331" spans="1:8" x14ac:dyDescent="0.25">
      <c r="A331" s="58">
        <v>403080400303</v>
      </c>
      <c r="B331" s="59" t="s">
        <v>1620</v>
      </c>
      <c r="C331" s="60" t="s">
        <v>1621</v>
      </c>
      <c r="D331" s="60" t="s">
        <v>1622</v>
      </c>
      <c r="E331" s="60" t="s">
        <v>734</v>
      </c>
      <c r="F331" s="59" t="s">
        <v>487</v>
      </c>
      <c r="G331" s="61">
        <v>490560</v>
      </c>
      <c r="H331" s="123">
        <f t="shared" si="5"/>
        <v>99.891059774585372</v>
      </c>
    </row>
    <row r="332" spans="1:8" x14ac:dyDescent="0.25">
      <c r="A332" s="58">
        <v>403090500161</v>
      </c>
      <c r="B332" s="59" t="s">
        <v>1623</v>
      </c>
      <c r="C332" s="60" t="s">
        <v>1624</v>
      </c>
      <c r="D332" s="60" t="s">
        <v>1625</v>
      </c>
      <c r="E332" s="60" t="s">
        <v>734</v>
      </c>
      <c r="F332" s="59" t="s">
        <v>487</v>
      </c>
      <c r="G332" s="61">
        <v>490560</v>
      </c>
      <c r="H332" s="123">
        <f t="shared" si="5"/>
        <v>99.891059774585372</v>
      </c>
    </row>
    <row r="333" spans="1:8" x14ac:dyDescent="0.25">
      <c r="A333" s="58">
        <v>408010300028</v>
      </c>
      <c r="B333" s="59" t="s">
        <v>1626</v>
      </c>
      <c r="C333" s="60" t="s">
        <v>1627</v>
      </c>
      <c r="D333" s="60" t="s">
        <v>1628</v>
      </c>
      <c r="E333" s="60" t="s">
        <v>742</v>
      </c>
      <c r="F333" s="59" t="s">
        <v>451</v>
      </c>
      <c r="G333" s="61">
        <v>490560</v>
      </c>
      <c r="H333" s="123">
        <f t="shared" si="5"/>
        <v>99.891059774585372</v>
      </c>
    </row>
    <row r="334" spans="1:8" x14ac:dyDescent="0.25">
      <c r="A334" s="58">
        <v>408101200191</v>
      </c>
      <c r="B334" s="59" t="s">
        <v>1629</v>
      </c>
      <c r="C334" s="60" t="s">
        <v>1373</v>
      </c>
      <c r="D334" s="60" t="s">
        <v>1630</v>
      </c>
      <c r="E334" s="60" t="s">
        <v>742</v>
      </c>
      <c r="F334" s="59" t="s">
        <v>451</v>
      </c>
      <c r="G334" s="61">
        <v>490560</v>
      </c>
      <c r="H334" s="123">
        <f t="shared" si="5"/>
        <v>99.891059774585372</v>
      </c>
    </row>
    <row r="335" spans="1:8" x14ac:dyDescent="0.25">
      <c r="A335" s="58">
        <v>408110400224</v>
      </c>
      <c r="B335" s="59" t="s">
        <v>1631</v>
      </c>
      <c r="C335" s="60" t="s">
        <v>1632</v>
      </c>
      <c r="D335" s="60" t="s">
        <v>1633</v>
      </c>
      <c r="E335" s="60" t="s">
        <v>742</v>
      </c>
      <c r="F335" s="59" t="s">
        <v>451</v>
      </c>
      <c r="G335" s="61">
        <v>490560</v>
      </c>
      <c r="H335" s="123">
        <f t="shared" si="5"/>
        <v>99.891059774585372</v>
      </c>
    </row>
    <row r="336" spans="1:8" x14ac:dyDescent="0.25">
      <c r="A336" s="58">
        <v>408150200040</v>
      </c>
      <c r="B336" s="59" t="s">
        <v>1634</v>
      </c>
      <c r="C336" s="60" t="s">
        <v>1635</v>
      </c>
      <c r="D336" s="60" t="s">
        <v>1636</v>
      </c>
      <c r="E336" s="60" t="s">
        <v>742</v>
      </c>
      <c r="F336" s="59" t="s">
        <v>487</v>
      </c>
      <c r="G336" s="61">
        <v>490560</v>
      </c>
      <c r="H336" s="123">
        <f t="shared" si="5"/>
        <v>99.891059774585372</v>
      </c>
    </row>
    <row r="337" spans="1:8" x14ac:dyDescent="0.25">
      <c r="A337" s="58">
        <v>408161000174</v>
      </c>
      <c r="B337" s="59" t="s">
        <v>1637</v>
      </c>
      <c r="C337" s="60" t="s">
        <v>1638</v>
      </c>
      <c r="D337" s="60" t="s">
        <v>1639</v>
      </c>
      <c r="E337" s="60" t="s">
        <v>742</v>
      </c>
      <c r="F337" s="59" t="s">
        <v>451</v>
      </c>
      <c r="G337" s="61">
        <v>490560</v>
      </c>
      <c r="H337" s="123">
        <f t="shared" si="5"/>
        <v>99.891059774585372</v>
      </c>
    </row>
    <row r="338" spans="1:8" x14ac:dyDescent="0.25">
      <c r="A338" s="58">
        <v>408170500147</v>
      </c>
      <c r="B338" s="59" t="s">
        <v>1640</v>
      </c>
      <c r="C338" s="60" t="s">
        <v>1641</v>
      </c>
      <c r="D338" s="60" t="s">
        <v>1642</v>
      </c>
      <c r="E338" s="60" t="s">
        <v>742</v>
      </c>
      <c r="F338" s="59" t="s">
        <v>451</v>
      </c>
      <c r="G338" s="61">
        <v>490560</v>
      </c>
      <c r="H338" s="123">
        <f t="shared" si="5"/>
        <v>99.891059774585372</v>
      </c>
    </row>
    <row r="339" spans="1:8" x14ac:dyDescent="0.25">
      <c r="A339" s="58">
        <v>408190400050</v>
      </c>
      <c r="B339" s="59" t="s">
        <v>1643</v>
      </c>
      <c r="C339" s="60" t="s">
        <v>1644</v>
      </c>
      <c r="D339" s="60" t="s">
        <v>1645</v>
      </c>
      <c r="E339" s="60" t="s">
        <v>742</v>
      </c>
      <c r="F339" s="59" t="s">
        <v>487</v>
      </c>
      <c r="G339" s="61">
        <v>490560</v>
      </c>
      <c r="H339" s="123">
        <f t="shared" si="5"/>
        <v>99.891059774585372</v>
      </c>
    </row>
    <row r="340" spans="1:8" x14ac:dyDescent="0.25">
      <c r="A340" s="58">
        <v>408200300041</v>
      </c>
      <c r="B340" s="59" t="s">
        <v>1646</v>
      </c>
      <c r="C340" s="60" t="s">
        <v>869</v>
      </c>
      <c r="D340" s="60" t="s">
        <v>1647</v>
      </c>
      <c r="E340" s="60" t="s">
        <v>742</v>
      </c>
      <c r="F340" s="59" t="s">
        <v>451</v>
      </c>
      <c r="G340" s="61">
        <v>490560</v>
      </c>
      <c r="H340" s="123">
        <f t="shared" si="5"/>
        <v>99.891059774585372</v>
      </c>
    </row>
    <row r="341" spans="1:8" x14ac:dyDescent="0.25">
      <c r="A341" s="58">
        <v>408200300059</v>
      </c>
      <c r="B341" s="59" t="s">
        <v>1648</v>
      </c>
      <c r="C341" s="60" t="s">
        <v>869</v>
      </c>
      <c r="D341" s="60" t="s">
        <v>1649</v>
      </c>
      <c r="E341" s="60" t="s">
        <v>742</v>
      </c>
      <c r="F341" s="59" t="s">
        <v>451</v>
      </c>
      <c r="G341" s="61">
        <v>490560</v>
      </c>
      <c r="H341" s="123">
        <f t="shared" si="5"/>
        <v>99.891059774585372</v>
      </c>
    </row>
    <row r="342" spans="1:8" x14ac:dyDescent="0.25">
      <c r="A342" s="58">
        <v>408760300348</v>
      </c>
      <c r="B342" s="59" t="s">
        <v>1650</v>
      </c>
      <c r="C342" s="60" t="s">
        <v>1651</v>
      </c>
      <c r="D342" s="60" t="s">
        <v>1652</v>
      </c>
      <c r="E342" s="60" t="s">
        <v>742</v>
      </c>
      <c r="F342" s="59" t="s">
        <v>487</v>
      </c>
      <c r="G342" s="61">
        <v>490560</v>
      </c>
      <c r="H342" s="123">
        <f t="shared" si="5"/>
        <v>99.891059774585372</v>
      </c>
    </row>
    <row r="343" spans="1:8" x14ac:dyDescent="0.25">
      <c r="A343" s="58">
        <v>408850600031</v>
      </c>
      <c r="B343" s="59" t="s">
        <v>1653</v>
      </c>
      <c r="C343" s="60" t="s">
        <v>1654</v>
      </c>
      <c r="D343" s="60" t="s">
        <v>1655</v>
      </c>
      <c r="E343" s="60" t="s">
        <v>742</v>
      </c>
      <c r="F343" s="59" t="s">
        <v>451</v>
      </c>
      <c r="G343" s="61">
        <v>490560</v>
      </c>
      <c r="H343" s="123">
        <f t="shared" si="5"/>
        <v>99.891059774585372</v>
      </c>
    </row>
    <row r="344" spans="1:8" x14ac:dyDescent="0.25">
      <c r="A344" s="58">
        <v>408860400030</v>
      </c>
      <c r="B344" s="59" t="s">
        <v>1656</v>
      </c>
      <c r="C344" s="60" t="s">
        <v>1657</v>
      </c>
      <c r="D344" s="60" t="s">
        <v>1658</v>
      </c>
      <c r="E344" s="60" t="s">
        <v>742</v>
      </c>
      <c r="F344" s="59" t="s">
        <v>451</v>
      </c>
      <c r="G344" s="61">
        <v>490560</v>
      </c>
      <c r="H344" s="123">
        <f t="shared" si="5"/>
        <v>99.891059774585372</v>
      </c>
    </row>
    <row r="345" spans="1:8" x14ac:dyDescent="0.25">
      <c r="A345" s="58">
        <v>390900300355</v>
      </c>
      <c r="B345" s="59" t="s">
        <v>1659</v>
      </c>
      <c r="C345" s="60" t="s">
        <v>1103</v>
      </c>
      <c r="D345" s="60" t="s">
        <v>1104</v>
      </c>
      <c r="E345" s="60" t="s">
        <v>883</v>
      </c>
      <c r="F345" s="59" t="s">
        <v>487</v>
      </c>
      <c r="G345" s="61">
        <v>490122</v>
      </c>
      <c r="H345" s="123">
        <f t="shared" si="5"/>
        <v>99.801871328358061</v>
      </c>
    </row>
    <row r="346" spans="1:8" x14ac:dyDescent="0.25">
      <c r="A346" s="58">
        <v>390910600438</v>
      </c>
      <c r="B346" s="59" t="s">
        <v>1660</v>
      </c>
      <c r="C346" s="60" t="s">
        <v>985</v>
      </c>
      <c r="D346" s="60" t="s">
        <v>1661</v>
      </c>
      <c r="E346" s="60" t="s">
        <v>987</v>
      </c>
      <c r="F346" s="59" t="s">
        <v>487</v>
      </c>
      <c r="G346" s="61">
        <v>485659</v>
      </c>
      <c r="H346" s="123">
        <f t="shared" si="5"/>
        <v>98.893085859151498</v>
      </c>
    </row>
    <row r="347" spans="1:8" x14ac:dyDescent="0.25">
      <c r="A347" s="58">
        <v>389990150731</v>
      </c>
      <c r="B347" s="59" t="s">
        <v>1662</v>
      </c>
      <c r="C347" s="60" t="s">
        <v>1663</v>
      </c>
      <c r="D347" s="60" t="s">
        <v>1664</v>
      </c>
      <c r="E347" s="60" t="s">
        <v>825</v>
      </c>
      <c r="F347" s="59" t="s">
        <v>451</v>
      </c>
      <c r="G347" s="61">
        <v>480758</v>
      </c>
      <c r="H347" s="123">
        <f t="shared" si="5"/>
        <v>97.895111943717609</v>
      </c>
    </row>
    <row r="348" spans="1:8" x14ac:dyDescent="0.25">
      <c r="A348" s="58">
        <v>408671000942</v>
      </c>
      <c r="B348" s="59" t="s">
        <v>1665</v>
      </c>
      <c r="C348" s="60" t="s">
        <v>764</v>
      </c>
      <c r="D348" s="60" t="s">
        <v>1666</v>
      </c>
      <c r="E348" s="60" t="s">
        <v>742</v>
      </c>
      <c r="F348" s="59" t="s">
        <v>451</v>
      </c>
      <c r="G348" s="61">
        <v>480048</v>
      </c>
      <c r="H348" s="123">
        <f t="shared" si="5"/>
        <v>97.750537065129961</v>
      </c>
    </row>
    <row r="349" spans="1:8" x14ac:dyDescent="0.25">
      <c r="A349" s="58">
        <v>395750300043</v>
      </c>
      <c r="B349" s="59" t="s">
        <v>1667</v>
      </c>
      <c r="C349" s="60" t="s">
        <v>1458</v>
      </c>
      <c r="D349" s="60" t="s">
        <v>1668</v>
      </c>
      <c r="E349" s="60" t="s">
        <v>738</v>
      </c>
      <c r="F349" s="59" t="s">
        <v>487</v>
      </c>
      <c r="G349" s="61">
        <v>478306</v>
      </c>
      <c r="H349" s="123">
        <f t="shared" si="5"/>
        <v>97.395819546116329</v>
      </c>
    </row>
    <row r="350" spans="1:8" x14ac:dyDescent="0.25">
      <c r="A350" s="58">
        <v>395750300027</v>
      </c>
      <c r="B350" s="59" t="s">
        <v>1669</v>
      </c>
      <c r="C350" s="60" t="s">
        <v>1670</v>
      </c>
      <c r="D350" s="60" t="s">
        <v>1671</v>
      </c>
      <c r="E350" s="60" t="s">
        <v>738</v>
      </c>
      <c r="F350" s="59" t="s">
        <v>487</v>
      </c>
      <c r="G350" s="61">
        <v>475856</v>
      </c>
      <c r="H350" s="123">
        <f t="shared" si="5"/>
        <v>96.896934401694182</v>
      </c>
    </row>
    <row r="351" spans="1:8" x14ac:dyDescent="0.25">
      <c r="A351" s="58">
        <v>395950611078</v>
      </c>
      <c r="B351" s="59" t="s">
        <v>1672</v>
      </c>
      <c r="C351" s="60" t="s">
        <v>1673</v>
      </c>
      <c r="D351" s="60" t="s">
        <v>1674</v>
      </c>
      <c r="E351" s="60" t="s">
        <v>738</v>
      </c>
      <c r="F351" s="59" t="s">
        <v>451</v>
      </c>
      <c r="G351" s="61">
        <v>467805</v>
      </c>
      <c r="H351" s="123">
        <f t="shared" si="5"/>
        <v>95.257536729146096</v>
      </c>
    </row>
    <row r="352" spans="1:8" x14ac:dyDescent="0.25">
      <c r="A352" s="58">
        <v>395090500184</v>
      </c>
      <c r="B352" s="59" t="s">
        <v>1675</v>
      </c>
      <c r="C352" s="60" t="s">
        <v>1676</v>
      </c>
      <c r="D352" s="60" t="s">
        <v>1677</v>
      </c>
      <c r="E352" s="60" t="s">
        <v>738</v>
      </c>
      <c r="F352" s="59" t="s">
        <v>451</v>
      </c>
      <c r="G352" s="61">
        <v>466929</v>
      </c>
      <c r="H352" s="123">
        <f t="shared" si="5"/>
        <v>95.079159836691474</v>
      </c>
    </row>
    <row r="353" spans="1:8" x14ac:dyDescent="0.25">
      <c r="A353" s="58">
        <v>395130300027</v>
      </c>
      <c r="B353" s="59" t="s">
        <v>1678</v>
      </c>
      <c r="C353" s="60" t="s">
        <v>1679</v>
      </c>
      <c r="D353" s="60" t="s">
        <v>1680</v>
      </c>
      <c r="E353" s="60" t="s">
        <v>738</v>
      </c>
      <c r="F353" s="59" t="s">
        <v>487</v>
      </c>
      <c r="G353" s="61">
        <v>466929</v>
      </c>
      <c r="H353" s="123">
        <f t="shared" si="5"/>
        <v>95.079159836691474</v>
      </c>
    </row>
    <row r="354" spans="1:8" x14ac:dyDescent="0.25">
      <c r="A354" s="58">
        <v>371941100064</v>
      </c>
      <c r="B354" s="59" t="s">
        <v>1681</v>
      </c>
      <c r="C354" s="60" t="s">
        <v>1682</v>
      </c>
      <c r="D354" s="60" t="s">
        <v>1683</v>
      </c>
      <c r="E354" s="60" t="s">
        <v>1684</v>
      </c>
      <c r="F354" s="59" t="s">
        <v>451</v>
      </c>
      <c r="G354" s="61">
        <v>466054</v>
      </c>
      <c r="H354" s="123">
        <f t="shared" si="5"/>
        <v>94.900986570826419</v>
      </c>
    </row>
    <row r="355" spans="1:8" x14ac:dyDescent="0.25">
      <c r="A355" s="58">
        <v>396080500964</v>
      </c>
      <c r="B355" s="59" t="s">
        <v>270</v>
      </c>
      <c r="C355" s="60" t="s">
        <v>1685</v>
      </c>
      <c r="D355" s="60" t="s">
        <v>1686</v>
      </c>
      <c r="E355" s="60" t="s">
        <v>450</v>
      </c>
      <c r="F355" s="59" t="s">
        <v>487</v>
      </c>
      <c r="G355" s="61">
        <v>466053</v>
      </c>
      <c r="H355" s="123">
        <f t="shared" si="5"/>
        <v>94.900782944236866</v>
      </c>
    </row>
    <row r="356" spans="1:8" x14ac:dyDescent="0.25">
      <c r="A356" s="58">
        <v>390820300290</v>
      </c>
      <c r="B356" s="59" t="s">
        <v>1687</v>
      </c>
      <c r="C356" s="60" t="s">
        <v>1403</v>
      </c>
      <c r="D356" s="60" t="s">
        <v>1688</v>
      </c>
      <c r="E356" s="60" t="s">
        <v>1689</v>
      </c>
      <c r="F356" s="59" t="s">
        <v>487</v>
      </c>
      <c r="G356" s="61">
        <v>461153</v>
      </c>
      <c r="H356" s="123">
        <f t="shared" si="5"/>
        <v>93.903012655392544</v>
      </c>
    </row>
    <row r="357" spans="1:8" x14ac:dyDescent="0.25">
      <c r="A357" s="58">
        <v>395040505053</v>
      </c>
      <c r="B357" s="59" t="s">
        <v>1690</v>
      </c>
      <c r="C357" s="60" t="s">
        <v>1691</v>
      </c>
      <c r="D357" s="60" t="s">
        <v>1692</v>
      </c>
      <c r="E357" s="60" t="s">
        <v>753</v>
      </c>
      <c r="F357" s="59" t="s">
        <v>487</v>
      </c>
      <c r="G357" s="61">
        <v>460338</v>
      </c>
      <c r="H357" s="123">
        <f t="shared" si="5"/>
        <v>93.737056984901088</v>
      </c>
    </row>
    <row r="358" spans="1:8" x14ac:dyDescent="0.25">
      <c r="A358" s="58">
        <v>395040505070</v>
      </c>
      <c r="B358" s="59" t="s">
        <v>1693</v>
      </c>
      <c r="C358" s="60" t="s">
        <v>1694</v>
      </c>
      <c r="D358" s="60" t="s">
        <v>1692</v>
      </c>
      <c r="E358" s="60" t="s">
        <v>753</v>
      </c>
      <c r="F358" s="59" t="s">
        <v>487</v>
      </c>
      <c r="G358" s="61">
        <v>460338</v>
      </c>
      <c r="H358" s="123">
        <f t="shared" si="5"/>
        <v>93.737056984901088</v>
      </c>
    </row>
    <row r="359" spans="1:8" x14ac:dyDescent="0.25">
      <c r="A359" s="58">
        <v>396031200106</v>
      </c>
      <c r="B359" s="59" t="s">
        <v>614</v>
      </c>
      <c r="C359" s="60" t="s">
        <v>615</v>
      </c>
      <c r="D359" s="60" t="s">
        <v>616</v>
      </c>
      <c r="E359" s="60" t="s">
        <v>450</v>
      </c>
      <c r="F359" s="59" t="s">
        <v>487</v>
      </c>
      <c r="G359" s="61">
        <v>460338</v>
      </c>
      <c r="H359" s="123">
        <f t="shared" si="5"/>
        <v>93.737056984901088</v>
      </c>
    </row>
    <row r="360" spans="1:8" x14ac:dyDescent="0.25">
      <c r="A360" s="58">
        <v>399031000025</v>
      </c>
      <c r="B360" s="59" t="s">
        <v>1695</v>
      </c>
      <c r="C360" s="60" t="s">
        <v>1696</v>
      </c>
      <c r="D360" s="60" t="s">
        <v>1697</v>
      </c>
      <c r="E360" s="60" t="s">
        <v>835</v>
      </c>
      <c r="F360" s="59" t="s">
        <v>487</v>
      </c>
      <c r="G360" s="61">
        <v>460338</v>
      </c>
      <c r="H360" s="123">
        <f t="shared" si="5"/>
        <v>93.737056984901088</v>
      </c>
    </row>
    <row r="361" spans="1:8" x14ac:dyDescent="0.25">
      <c r="A361" s="58">
        <v>408671000985</v>
      </c>
      <c r="B361" s="59" t="s">
        <v>1698</v>
      </c>
      <c r="C361" s="60" t="s">
        <v>755</v>
      </c>
      <c r="D361" s="60" t="s">
        <v>1699</v>
      </c>
      <c r="E361" s="60" t="s">
        <v>742</v>
      </c>
      <c r="F361" s="59" t="s">
        <v>451</v>
      </c>
      <c r="G361" s="61">
        <v>460338</v>
      </c>
      <c r="H361" s="123">
        <f t="shared" si="5"/>
        <v>93.737056984901088</v>
      </c>
    </row>
    <row r="362" spans="1:8" x14ac:dyDescent="0.25">
      <c r="A362" s="58">
        <v>408821000296</v>
      </c>
      <c r="B362" s="59" t="s">
        <v>1700</v>
      </c>
      <c r="C362" s="60" t="s">
        <v>922</v>
      </c>
      <c r="D362" s="60" t="s">
        <v>1701</v>
      </c>
      <c r="E362" s="60" t="s">
        <v>742</v>
      </c>
      <c r="F362" s="59" t="s">
        <v>451</v>
      </c>
      <c r="G362" s="61">
        <v>460338</v>
      </c>
      <c r="H362" s="123">
        <f t="shared" si="5"/>
        <v>93.737056984901088</v>
      </c>
    </row>
    <row r="363" spans="1:8" x14ac:dyDescent="0.25">
      <c r="A363" s="58">
        <v>400980220727</v>
      </c>
      <c r="B363" s="59" t="s">
        <v>1702</v>
      </c>
      <c r="C363" s="60" t="s">
        <v>1703</v>
      </c>
      <c r="D363" s="60" t="s">
        <v>1704</v>
      </c>
      <c r="E363" s="60" t="s">
        <v>726</v>
      </c>
      <c r="F363" s="59" t="s">
        <v>487</v>
      </c>
      <c r="G363" s="61">
        <v>451350</v>
      </c>
      <c r="H363" s="123">
        <f t="shared" si="5"/>
        <v>91.906861197935228</v>
      </c>
    </row>
    <row r="364" spans="1:8" x14ac:dyDescent="0.25">
      <c r="A364" s="58">
        <v>395130801743</v>
      </c>
      <c r="B364" s="59" t="s">
        <v>1705</v>
      </c>
      <c r="C364" s="60" t="s">
        <v>1706</v>
      </c>
      <c r="D364" s="60" t="s">
        <v>1707</v>
      </c>
      <c r="E364" s="60" t="s">
        <v>738</v>
      </c>
      <c r="F364" s="59" t="s">
        <v>487</v>
      </c>
      <c r="G364" s="61">
        <v>442861</v>
      </c>
      <c r="H364" s="123">
        <f t="shared" si="5"/>
        <v>90.178275079159846</v>
      </c>
    </row>
    <row r="365" spans="1:8" x14ac:dyDescent="0.25">
      <c r="A365" s="58">
        <v>395750300159</v>
      </c>
      <c r="B365" s="59" t="s">
        <v>1708</v>
      </c>
      <c r="C365" s="60" t="s">
        <v>1709</v>
      </c>
      <c r="D365" s="60" t="s">
        <v>1710</v>
      </c>
      <c r="E365" s="60" t="s">
        <v>738</v>
      </c>
      <c r="F365" s="59" t="s">
        <v>451</v>
      </c>
      <c r="G365" s="61">
        <v>442423</v>
      </c>
      <c r="H365" s="123">
        <f t="shared" si="5"/>
        <v>90.089086632932535</v>
      </c>
    </row>
    <row r="366" spans="1:8" x14ac:dyDescent="0.25">
      <c r="A366" s="58">
        <v>395930411374</v>
      </c>
      <c r="B366" s="59" t="s">
        <v>1711</v>
      </c>
      <c r="C366" s="60" t="s">
        <v>1712</v>
      </c>
      <c r="D366" s="60" t="s">
        <v>1713</v>
      </c>
      <c r="E366" s="60" t="s">
        <v>738</v>
      </c>
      <c r="F366" s="59" t="s">
        <v>451</v>
      </c>
      <c r="G366" s="61">
        <v>442423</v>
      </c>
      <c r="H366" s="123">
        <f t="shared" si="5"/>
        <v>90.089086632932535</v>
      </c>
    </row>
    <row r="367" spans="1:8" x14ac:dyDescent="0.25">
      <c r="A367" s="58">
        <v>390130100409</v>
      </c>
      <c r="B367" s="59" t="s">
        <v>1714</v>
      </c>
      <c r="C367" s="60" t="s">
        <v>1715</v>
      </c>
      <c r="D367" s="60" t="s">
        <v>1422</v>
      </c>
      <c r="E367" s="60" t="s">
        <v>883</v>
      </c>
      <c r="F367" s="59" t="s">
        <v>487</v>
      </c>
      <c r="G367" s="61">
        <v>441985</v>
      </c>
      <c r="H367" s="123">
        <f t="shared" si="5"/>
        <v>89.999898186705224</v>
      </c>
    </row>
    <row r="368" spans="1:8" x14ac:dyDescent="0.25">
      <c r="A368" s="58">
        <v>390890100298</v>
      </c>
      <c r="B368" s="59" t="s">
        <v>1716</v>
      </c>
      <c r="C368" s="60" t="s">
        <v>1717</v>
      </c>
      <c r="D368" s="60" t="s">
        <v>1718</v>
      </c>
      <c r="E368" s="60" t="s">
        <v>1225</v>
      </c>
      <c r="F368" s="59" t="s">
        <v>487</v>
      </c>
      <c r="G368" s="61">
        <v>441548</v>
      </c>
      <c r="H368" s="123">
        <f t="shared" si="5"/>
        <v>89.910913367067479</v>
      </c>
    </row>
    <row r="369" spans="1:8" x14ac:dyDescent="0.25">
      <c r="A369" s="58">
        <v>391890500098</v>
      </c>
      <c r="B369" s="59" t="s">
        <v>1719</v>
      </c>
      <c r="C369" s="60" t="s">
        <v>1720</v>
      </c>
      <c r="D369" s="60" t="s">
        <v>1721</v>
      </c>
      <c r="E369" s="60" t="s">
        <v>994</v>
      </c>
      <c r="F369" s="59" t="s">
        <v>451</v>
      </c>
      <c r="G369" s="61">
        <v>441548</v>
      </c>
      <c r="H369" s="123">
        <f t="shared" si="5"/>
        <v>89.910913367067479</v>
      </c>
    </row>
    <row r="370" spans="1:8" x14ac:dyDescent="0.25">
      <c r="A370" s="58">
        <v>396960550626</v>
      </c>
      <c r="B370" s="59" t="s">
        <v>227</v>
      </c>
      <c r="C370" s="60" t="s">
        <v>1722</v>
      </c>
      <c r="D370" s="60" t="s">
        <v>699</v>
      </c>
      <c r="E370" s="60" t="s">
        <v>450</v>
      </c>
      <c r="F370" s="59" t="s">
        <v>487</v>
      </c>
      <c r="G370" s="61">
        <v>441548</v>
      </c>
      <c r="H370" s="123">
        <f t="shared" si="5"/>
        <v>89.910913367067479</v>
      </c>
    </row>
    <row r="371" spans="1:8" x14ac:dyDescent="0.25">
      <c r="A371" s="58">
        <v>353161000337</v>
      </c>
      <c r="B371" s="59" t="s">
        <v>1723</v>
      </c>
      <c r="C371" s="60" t="s">
        <v>1724</v>
      </c>
      <c r="D371" s="60" t="s">
        <v>1725</v>
      </c>
      <c r="E371" s="60" t="s">
        <v>1190</v>
      </c>
      <c r="F371" s="59" t="s">
        <v>451</v>
      </c>
      <c r="G371" s="61">
        <v>441547</v>
      </c>
      <c r="H371" s="123">
        <f t="shared" si="5"/>
        <v>89.910709740477913</v>
      </c>
    </row>
    <row r="372" spans="1:8" x14ac:dyDescent="0.25">
      <c r="A372" s="58">
        <v>390860400041</v>
      </c>
      <c r="B372" s="59" t="s">
        <v>1726</v>
      </c>
      <c r="C372" s="60" t="s">
        <v>1727</v>
      </c>
      <c r="D372" s="60" t="s">
        <v>1728</v>
      </c>
      <c r="E372" s="60" t="s">
        <v>1729</v>
      </c>
      <c r="F372" s="59" t="s">
        <v>487</v>
      </c>
      <c r="G372" s="61">
        <v>441547</v>
      </c>
      <c r="H372" s="123">
        <f t="shared" si="5"/>
        <v>89.910709740477913</v>
      </c>
    </row>
    <row r="373" spans="1:8" x14ac:dyDescent="0.25">
      <c r="A373" s="58">
        <v>390891000114</v>
      </c>
      <c r="B373" s="59" t="s">
        <v>1730</v>
      </c>
      <c r="C373" s="60" t="s">
        <v>1731</v>
      </c>
      <c r="D373" s="60" t="s">
        <v>1732</v>
      </c>
      <c r="E373" s="60" t="s">
        <v>1542</v>
      </c>
      <c r="F373" s="59" t="s">
        <v>487</v>
      </c>
      <c r="G373" s="61">
        <v>441547</v>
      </c>
      <c r="H373" s="123">
        <f t="shared" si="5"/>
        <v>89.910709740477913</v>
      </c>
    </row>
    <row r="374" spans="1:8" x14ac:dyDescent="0.25">
      <c r="A374" s="58">
        <v>396161000745</v>
      </c>
      <c r="B374" s="59" t="s">
        <v>473</v>
      </c>
      <c r="C374" s="60" t="s">
        <v>471</v>
      </c>
      <c r="D374" s="60" t="s">
        <v>474</v>
      </c>
      <c r="E374" s="60" t="s">
        <v>450</v>
      </c>
      <c r="F374" s="59" t="s">
        <v>451</v>
      </c>
      <c r="G374" s="61">
        <v>441547</v>
      </c>
      <c r="H374" s="123">
        <f t="shared" si="5"/>
        <v>89.910709740477913</v>
      </c>
    </row>
    <row r="375" spans="1:8" x14ac:dyDescent="0.25">
      <c r="A375" s="58">
        <v>408941200221</v>
      </c>
      <c r="B375" s="59" t="s">
        <v>1733</v>
      </c>
      <c r="C375" s="60" t="s">
        <v>1734</v>
      </c>
      <c r="D375" s="60" t="s">
        <v>1735</v>
      </c>
      <c r="E375" s="60" t="s">
        <v>742</v>
      </c>
      <c r="F375" s="59" t="s">
        <v>487</v>
      </c>
      <c r="G375" s="61">
        <v>441547</v>
      </c>
      <c r="H375" s="123">
        <f t="shared" si="5"/>
        <v>89.910709740477913</v>
      </c>
    </row>
    <row r="376" spans="1:8" x14ac:dyDescent="0.25">
      <c r="A376" s="58">
        <v>399070500175</v>
      </c>
      <c r="B376" s="59" t="s">
        <v>1736</v>
      </c>
      <c r="C376" s="60" t="s">
        <v>1737</v>
      </c>
      <c r="D376" s="60" t="s">
        <v>1738</v>
      </c>
      <c r="E376" s="60" t="s">
        <v>835</v>
      </c>
      <c r="F376" s="59" t="s">
        <v>487</v>
      </c>
      <c r="G376" s="61">
        <v>436421</v>
      </c>
      <c r="H376" s="123">
        <f t="shared" si="5"/>
        <v>88.866919842393017</v>
      </c>
    </row>
    <row r="377" spans="1:8" x14ac:dyDescent="0.25">
      <c r="A377" s="58">
        <v>395750201151</v>
      </c>
      <c r="B377" s="59" t="s">
        <v>1739</v>
      </c>
      <c r="C377" s="60" t="s">
        <v>1740</v>
      </c>
      <c r="D377" s="60" t="s">
        <v>1741</v>
      </c>
      <c r="E377" s="60" t="s">
        <v>738</v>
      </c>
      <c r="F377" s="59" t="s">
        <v>451</v>
      </c>
      <c r="G377" s="61">
        <v>431745</v>
      </c>
      <c r="H377" s="123">
        <f t="shared" si="5"/>
        <v>87.914761909610164</v>
      </c>
    </row>
    <row r="378" spans="1:8" x14ac:dyDescent="0.25">
      <c r="A378" s="58">
        <v>408200300083</v>
      </c>
      <c r="B378" s="59" t="s">
        <v>1742</v>
      </c>
      <c r="C378" s="60" t="s">
        <v>1743</v>
      </c>
      <c r="D378" s="60" t="s">
        <v>1744</v>
      </c>
      <c r="E378" s="60" t="s">
        <v>742</v>
      </c>
      <c r="F378" s="59" t="s">
        <v>451</v>
      </c>
      <c r="G378" s="61">
        <v>431745</v>
      </c>
      <c r="H378" s="123">
        <f t="shared" si="5"/>
        <v>87.914761909610164</v>
      </c>
    </row>
    <row r="379" spans="1:8" x14ac:dyDescent="0.25">
      <c r="A379" s="58">
        <v>408780301405</v>
      </c>
      <c r="B379" s="59" t="s">
        <v>1745</v>
      </c>
      <c r="C379" s="60" t="s">
        <v>1746</v>
      </c>
      <c r="D379" s="60" t="s">
        <v>1747</v>
      </c>
      <c r="E379" s="60" t="s">
        <v>742</v>
      </c>
      <c r="F379" s="59" t="s">
        <v>451</v>
      </c>
      <c r="G379" s="61">
        <v>426844</v>
      </c>
      <c r="H379" s="123">
        <f t="shared" si="5"/>
        <v>86.916787994176289</v>
      </c>
    </row>
    <row r="380" spans="1:8" x14ac:dyDescent="0.25">
      <c r="A380" s="58">
        <v>408200400037</v>
      </c>
      <c r="B380" s="59" t="s">
        <v>1748</v>
      </c>
      <c r="C380" s="60" t="s">
        <v>869</v>
      </c>
      <c r="D380" s="60" t="s">
        <v>1647</v>
      </c>
      <c r="E380" s="60" t="s">
        <v>742</v>
      </c>
      <c r="F380" s="59" t="s">
        <v>451</v>
      </c>
      <c r="G380" s="61">
        <v>426410</v>
      </c>
      <c r="H380" s="123">
        <f t="shared" si="5"/>
        <v>86.828414054307217</v>
      </c>
    </row>
    <row r="381" spans="1:8" x14ac:dyDescent="0.25">
      <c r="A381" s="58">
        <v>408970200214</v>
      </c>
      <c r="B381" s="59" t="s">
        <v>1749</v>
      </c>
      <c r="C381" s="60" t="s">
        <v>1750</v>
      </c>
      <c r="D381" s="60" t="s">
        <v>1751</v>
      </c>
      <c r="E381" s="60" t="s">
        <v>742</v>
      </c>
      <c r="F381" s="59" t="s">
        <v>451</v>
      </c>
      <c r="G381" s="61">
        <v>421942</v>
      </c>
      <c r="H381" s="123">
        <f t="shared" si="5"/>
        <v>85.918610452152848</v>
      </c>
    </row>
    <row r="382" spans="1:8" x14ac:dyDescent="0.25">
      <c r="A382" s="58">
        <v>400200302174</v>
      </c>
      <c r="B382" s="59" t="s">
        <v>1752</v>
      </c>
      <c r="C382" s="60" t="s">
        <v>1753</v>
      </c>
      <c r="D382" s="60" t="s">
        <v>1754</v>
      </c>
      <c r="E382" s="60" t="s">
        <v>726</v>
      </c>
      <c r="F382" s="59" t="s">
        <v>451</v>
      </c>
      <c r="G382" s="61">
        <v>417479</v>
      </c>
      <c r="H382" s="123">
        <f t="shared" si="5"/>
        <v>85.00982498294627</v>
      </c>
    </row>
    <row r="383" spans="1:8" x14ac:dyDescent="0.25">
      <c r="A383" s="58">
        <v>389891000311</v>
      </c>
      <c r="B383" s="59" t="s">
        <v>1755</v>
      </c>
      <c r="C383" s="60" t="s">
        <v>1756</v>
      </c>
      <c r="D383" s="60" t="s">
        <v>1757</v>
      </c>
      <c r="E383" s="60" t="s">
        <v>825</v>
      </c>
      <c r="F383" s="59" t="s">
        <v>487</v>
      </c>
      <c r="G383" s="61">
        <v>417042</v>
      </c>
      <c r="H383" s="123">
        <f t="shared" si="5"/>
        <v>84.920840163308526</v>
      </c>
    </row>
    <row r="384" spans="1:8" x14ac:dyDescent="0.25">
      <c r="A384" s="58">
        <v>390830500211</v>
      </c>
      <c r="B384" s="59" t="s">
        <v>1758</v>
      </c>
      <c r="C384" s="60" t="s">
        <v>1759</v>
      </c>
      <c r="D384" s="60" t="s">
        <v>1760</v>
      </c>
      <c r="E384" s="60" t="s">
        <v>1542</v>
      </c>
      <c r="F384" s="59" t="s">
        <v>487</v>
      </c>
      <c r="G384" s="61">
        <v>417042</v>
      </c>
      <c r="H384" s="123">
        <f t="shared" si="5"/>
        <v>84.920840163308526</v>
      </c>
    </row>
    <row r="385" spans="1:8" x14ac:dyDescent="0.25">
      <c r="A385" s="58">
        <v>390940601293</v>
      </c>
      <c r="B385" s="59" t="s">
        <v>1761</v>
      </c>
      <c r="C385" s="60" t="s">
        <v>1762</v>
      </c>
      <c r="D385" s="60" t="s">
        <v>1763</v>
      </c>
      <c r="E385" s="60" t="s">
        <v>1542</v>
      </c>
      <c r="F385" s="59" t="s">
        <v>487</v>
      </c>
      <c r="G385" s="61">
        <v>417042</v>
      </c>
      <c r="H385" s="123">
        <f t="shared" si="5"/>
        <v>84.920840163308526</v>
      </c>
    </row>
    <row r="386" spans="1:8" x14ac:dyDescent="0.25">
      <c r="A386" s="58">
        <v>399070100304</v>
      </c>
      <c r="B386" s="59" t="s">
        <v>1764</v>
      </c>
      <c r="C386" s="60" t="s">
        <v>1270</v>
      </c>
      <c r="D386" s="60" t="s">
        <v>1765</v>
      </c>
      <c r="E386" s="60" t="s">
        <v>793</v>
      </c>
      <c r="F386" s="59" t="s">
        <v>487</v>
      </c>
      <c r="G386" s="61">
        <v>417042</v>
      </c>
      <c r="H386" s="123">
        <f t="shared" ref="H386:H449" si="6">G386/4910.95</f>
        <v>84.920840163308526</v>
      </c>
    </row>
    <row r="387" spans="1:8" x14ac:dyDescent="0.25">
      <c r="A387" s="58">
        <v>403050200211</v>
      </c>
      <c r="B387" s="59" t="s">
        <v>1766</v>
      </c>
      <c r="C387" s="60" t="s">
        <v>1767</v>
      </c>
      <c r="D387" s="60" t="s">
        <v>1768</v>
      </c>
      <c r="E387" s="60" t="s">
        <v>734</v>
      </c>
      <c r="F387" s="59" t="s">
        <v>487</v>
      </c>
      <c r="G387" s="61">
        <v>417042</v>
      </c>
      <c r="H387" s="123">
        <f t="shared" si="6"/>
        <v>84.920840163308526</v>
      </c>
    </row>
    <row r="388" spans="1:8" x14ac:dyDescent="0.25">
      <c r="A388" s="58">
        <v>350171002304</v>
      </c>
      <c r="B388" s="59" t="s">
        <v>1769</v>
      </c>
      <c r="C388" s="60" t="s">
        <v>1770</v>
      </c>
      <c r="D388" s="60" t="s">
        <v>1771</v>
      </c>
      <c r="E388" s="60" t="s">
        <v>742</v>
      </c>
      <c r="F388" s="59" t="s">
        <v>451</v>
      </c>
      <c r="G388" s="61">
        <v>417041</v>
      </c>
      <c r="H388" s="123">
        <f t="shared" si="6"/>
        <v>84.920636536718973</v>
      </c>
    </row>
    <row r="389" spans="1:8" x14ac:dyDescent="0.25">
      <c r="A389" s="58">
        <v>396020800489</v>
      </c>
      <c r="B389" s="59" t="s">
        <v>298</v>
      </c>
      <c r="C389" s="60" t="s">
        <v>1772</v>
      </c>
      <c r="D389" s="60" t="s">
        <v>1773</v>
      </c>
      <c r="E389" s="60" t="s">
        <v>450</v>
      </c>
      <c r="F389" s="59" t="s">
        <v>451</v>
      </c>
      <c r="G389" s="61">
        <v>417041</v>
      </c>
      <c r="H389" s="123">
        <f t="shared" si="6"/>
        <v>84.920636536718973</v>
      </c>
    </row>
    <row r="390" spans="1:8" x14ac:dyDescent="0.25">
      <c r="A390" s="58">
        <v>403080400141</v>
      </c>
      <c r="B390" s="59" t="s">
        <v>1774</v>
      </c>
      <c r="C390" s="60" t="s">
        <v>1170</v>
      </c>
      <c r="D390" s="60" t="s">
        <v>1775</v>
      </c>
      <c r="E390" s="60" t="s">
        <v>734</v>
      </c>
      <c r="F390" s="59" t="s">
        <v>487</v>
      </c>
      <c r="G390" s="61">
        <v>417041</v>
      </c>
      <c r="H390" s="123">
        <f t="shared" si="6"/>
        <v>84.920636536718973</v>
      </c>
    </row>
    <row r="391" spans="1:8" x14ac:dyDescent="0.25">
      <c r="A391" s="58">
        <v>403150400179</v>
      </c>
      <c r="B391" s="59" t="s">
        <v>1776</v>
      </c>
      <c r="C391" s="60" t="s">
        <v>1777</v>
      </c>
      <c r="D391" s="60" t="s">
        <v>1778</v>
      </c>
      <c r="E391" s="60" t="s">
        <v>734</v>
      </c>
      <c r="F391" s="59" t="s">
        <v>487</v>
      </c>
      <c r="G391" s="61">
        <v>417041</v>
      </c>
      <c r="H391" s="123">
        <f t="shared" si="6"/>
        <v>84.920636536718973</v>
      </c>
    </row>
    <row r="392" spans="1:8" x14ac:dyDescent="0.25">
      <c r="A392" s="58">
        <v>395930111290</v>
      </c>
      <c r="B392" s="59" t="s">
        <v>1779</v>
      </c>
      <c r="C392" s="60" t="s">
        <v>1780</v>
      </c>
      <c r="D392" s="60" t="s">
        <v>1781</v>
      </c>
      <c r="E392" s="60" t="s">
        <v>738</v>
      </c>
      <c r="F392" s="59" t="s">
        <v>451</v>
      </c>
      <c r="G392" s="61">
        <v>412140</v>
      </c>
      <c r="H392" s="123">
        <f t="shared" si="6"/>
        <v>83.922662621285085</v>
      </c>
    </row>
    <row r="393" spans="1:8" x14ac:dyDescent="0.25">
      <c r="A393" s="58">
        <v>395930411838</v>
      </c>
      <c r="B393" s="59" t="s">
        <v>1782</v>
      </c>
      <c r="C393" s="60" t="s">
        <v>1783</v>
      </c>
      <c r="D393" s="60" t="s">
        <v>1784</v>
      </c>
      <c r="E393" s="60" t="s">
        <v>753</v>
      </c>
      <c r="F393" s="59" t="s">
        <v>487</v>
      </c>
      <c r="G393" s="61">
        <v>402338</v>
      </c>
      <c r="H393" s="123">
        <f t="shared" si="6"/>
        <v>81.926714790417336</v>
      </c>
    </row>
    <row r="394" spans="1:8" x14ac:dyDescent="0.25">
      <c r="A394" s="58">
        <v>390161000089</v>
      </c>
      <c r="B394" s="59" t="s">
        <v>1785</v>
      </c>
      <c r="C394" s="60" t="s">
        <v>1786</v>
      </c>
      <c r="D394" s="60" t="s">
        <v>1787</v>
      </c>
      <c r="E394" s="60" t="s">
        <v>1225</v>
      </c>
      <c r="F394" s="59" t="s">
        <v>451</v>
      </c>
      <c r="G394" s="61">
        <v>395535</v>
      </c>
      <c r="H394" s="123">
        <f t="shared" si="6"/>
        <v>80.541443101640212</v>
      </c>
    </row>
    <row r="395" spans="1:8" x14ac:dyDescent="0.25">
      <c r="A395" s="58">
        <v>390050301322</v>
      </c>
      <c r="B395" s="59" t="s">
        <v>1788</v>
      </c>
      <c r="C395" s="60" t="s">
        <v>1789</v>
      </c>
      <c r="D395" s="60" t="s">
        <v>1790</v>
      </c>
      <c r="E395" s="60" t="s">
        <v>1791</v>
      </c>
      <c r="F395" s="59" t="s">
        <v>487</v>
      </c>
      <c r="G395" s="61">
        <v>394638</v>
      </c>
      <c r="H395" s="123">
        <f t="shared" si="6"/>
        <v>80.358790050804842</v>
      </c>
    </row>
    <row r="396" spans="1:8" x14ac:dyDescent="0.25">
      <c r="A396" s="58">
        <v>390050600991</v>
      </c>
      <c r="B396" s="59" t="s">
        <v>1792</v>
      </c>
      <c r="C396" s="60" t="s">
        <v>1793</v>
      </c>
      <c r="D396" s="60" t="s">
        <v>1794</v>
      </c>
      <c r="E396" s="60" t="s">
        <v>1225</v>
      </c>
      <c r="F396" s="59" t="s">
        <v>487</v>
      </c>
      <c r="G396" s="61">
        <v>394638</v>
      </c>
      <c r="H396" s="123">
        <f t="shared" si="6"/>
        <v>80.358790050804842</v>
      </c>
    </row>
    <row r="397" spans="1:8" x14ac:dyDescent="0.25">
      <c r="A397" s="58">
        <v>391041010133</v>
      </c>
      <c r="B397" s="59" t="s">
        <v>1795</v>
      </c>
      <c r="C397" s="60" t="s">
        <v>1796</v>
      </c>
      <c r="D397" s="60" t="s">
        <v>1797</v>
      </c>
      <c r="E397" s="60" t="s">
        <v>1798</v>
      </c>
      <c r="F397" s="59" t="s">
        <v>451</v>
      </c>
      <c r="G397" s="61">
        <v>394638</v>
      </c>
      <c r="H397" s="123">
        <f t="shared" si="6"/>
        <v>80.358790050804842</v>
      </c>
    </row>
    <row r="398" spans="1:8" x14ac:dyDescent="0.25">
      <c r="A398" s="58">
        <v>395031000623</v>
      </c>
      <c r="B398" s="59" t="s">
        <v>1799</v>
      </c>
      <c r="C398" s="60" t="s">
        <v>1800</v>
      </c>
      <c r="D398" s="60" t="s">
        <v>1801</v>
      </c>
      <c r="E398" s="60" t="s">
        <v>738</v>
      </c>
      <c r="F398" s="59" t="s">
        <v>451</v>
      </c>
      <c r="G398" s="61">
        <v>394638</v>
      </c>
      <c r="H398" s="123">
        <f t="shared" si="6"/>
        <v>80.358790050804842</v>
      </c>
    </row>
    <row r="399" spans="1:8" x14ac:dyDescent="0.25">
      <c r="A399" s="58">
        <v>408040300111</v>
      </c>
      <c r="B399" s="59" t="s">
        <v>1802</v>
      </c>
      <c r="C399" s="60" t="s">
        <v>1406</v>
      </c>
      <c r="D399" s="60" t="s">
        <v>1803</v>
      </c>
      <c r="E399" s="60" t="s">
        <v>742</v>
      </c>
      <c r="F399" s="59" t="s">
        <v>451</v>
      </c>
      <c r="G399" s="61">
        <v>394638</v>
      </c>
      <c r="H399" s="123">
        <f t="shared" si="6"/>
        <v>80.358790050804842</v>
      </c>
    </row>
    <row r="400" spans="1:8" x14ac:dyDescent="0.25">
      <c r="A400" s="58">
        <v>408691001481</v>
      </c>
      <c r="B400" s="59" t="s">
        <v>1804</v>
      </c>
      <c r="C400" s="60" t="s">
        <v>1805</v>
      </c>
      <c r="D400" s="60" t="s">
        <v>1806</v>
      </c>
      <c r="E400" s="60" t="s">
        <v>742</v>
      </c>
      <c r="F400" s="59" t="s">
        <v>451</v>
      </c>
      <c r="G400" s="61">
        <v>394638</v>
      </c>
      <c r="H400" s="123">
        <f t="shared" si="6"/>
        <v>80.358790050804842</v>
      </c>
    </row>
    <row r="401" spans="1:8" x14ac:dyDescent="0.25">
      <c r="A401" s="58">
        <v>408710100054</v>
      </c>
      <c r="B401" s="59" t="s">
        <v>1807</v>
      </c>
      <c r="C401" s="60" t="s">
        <v>922</v>
      </c>
      <c r="D401" s="60" t="s">
        <v>1808</v>
      </c>
      <c r="E401" s="60" t="s">
        <v>742</v>
      </c>
      <c r="F401" s="59" t="s">
        <v>451</v>
      </c>
      <c r="G401" s="61">
        <v>394638</v>
      </c>
      <c r="H401" s="123">
        <f t="shared" si="6"/>
        <v>80.358790050804842</v>
      </c>
    </row>
    <row r="402" spans="1:8" x14ac:dyDescent="0.25">
      <c r="A402" s="58">
        <v>408740100440</v>
      </c>
      <c r="B402" s="59" t="s">
        <v>1809</v>
      </c>
      <c r="C402" s="60" t="s">
        <v>869</v>
      </c>
      <c r="D402" s="60" t="s">
        <v>1810</v>
      </c>
      <c r="E402" s="60" t="s">
        <v>742</v>
      </c>
      <c r="F402" s="59" t="s">
        <v>451</v>
      </c>
      <c r="G402" s="61">
        <v>394638</v>
      </c>
      <c r="H402" s="123">
        <f t="shared" si="6"/>
        <v>80.358790050804842</v>
      </c>
    </row>
    <row r="403" spans="1:8" x14ac:dyDescent="0.25">
      <c r="A403" s="58">
        <v>408740200193</v>
      </c>
      <c r="B403" s="59" t="s">
        <v>1811</v>
      </c>
      <c r="C403" s="60" t="s">
        <v>922</v>
      </c>
      <c r="D403" s="60" t="s">
        <v>1812</v>
      </c>
      <c r="E403" s="60" t="s">
        <v>742</v>
      </c>
      <c r="F403" s="59" t="s">
        <v>451</v>
      </c>
      <c r="G403" s="61">
        <v>394638</v>
      </c>
      <c r="H403" s="123">
        <f t="shared" si="6"/>
        <v>80.358790050804842</v>
      </c>
    </row>
    <row r="404" spans="1:8" x14ac:dyDescent="0.25">
      <c r="A404" s="58">
        <v>408870200071</v>
      </c>
      <c r="B404" s="59" t="s">
        <v>1813</v>
      </c>
      <c r="C404" s="60" t="s">
        <v>1814</v>
      </c>
      <c r="D404" s="60" t="s">
        <v>1815</v>
      </c>
      <c r="E404" s="60" t="s">
        <v>742</v>
      </c>
      <c r="F404" s="59" t="s">
        <v>451</v>
      </c>
      <c r="G404" s="61">
        <v>394638</v>
      </c>
      <c r="H404" s="123">
        <f t="shared" si="6"/>
        <v>80.358790050804842</v>
      </c>
    </row>
    <row r="405" spans="1:8" x14ac:dyDescent="0.25">
      <c r="A405" s="58">
        <v>408881100044</v>
      </c>
      <c r="B405" s="59" t="s">
        <v>1816</v>
      </c>
      <c r="C405" s="60" t="s">
        <v>740</v>
      </c>
      <c r="D405" s="60" t="s">
        <v>1817</v>
      </c>
      <c r="E405" s="60" t="s">
        <v>742</v>
      </c>
      <c r="F405" s="59" t="s">
        <v>451</v>
      </c>
      <c r="G405" s="61">
        <v>394638</v>
      </c>
      <c r="H405" s="123">
        <f t="shared" si="6"/>
        <v>80.358790050804842</v>
      </c>
    </row>
    <row r="406" spans="1:8" x14ac:dyDescent="0.25">
      <c r="A406" s="58">
        <v>408920200086</v>
      </c>
      <c r="B406" s="59" t="s">
        <v>1818</v>
      </c>
      <c r="C406" s="60" t="s">
        <v>1367</v>
      </c>
      <c r="D406" s="60" t="s">
        <v>1819</v>
      </c>
      <c r="E406" s="60" t="s">
        <v>742</v>
      </c>
      <c r="F406" s="59" t="s">
        <v>451</v>
      </c>
      <c r="G406" s="61">
        <v>394638</v>
      </c>
      <c r="H406" s="123">
        <f t="shared" si="6"/>
        <v>80.358790050804842</v>
      </c>
    </row>
    <row r="407" spans="1:8" x14ac:dyDescent="0.25">
      <c r="A407" s="58">
        <v>408950700067</v>
      </c>
      <c r="B407" s="59" t="s">
        <v>1820</v>
      </c>
      <c r="C407" s="60" t="s">
        <v>919</v>
      </c>
      <c r="D407" s="60" t="s">
        <v>1821</v>
      </c>
      <c r="E407" s="60" t="s">
        <v>742</v>
      </c>
      <c r="F407" s="59" t="s">
        <v>451</v>
      </c>
      <c r="G407" s="61">
        <v>394638</v>
      </c>
      <c r="H407" s="123">
        <f t="shared" si="6"/>
        <v>80.358790050804842</v>
      </c>
    </row>
    <row r="408" spans="1:8" x14ac:dyDescent="0.25">
      <c r="A408" s="58">
        <v>395050100132</v>
      </c>
      <c r="B408" s="59" t="s">
        <v>1822</v>
      </c>
      <c r="C408" s="60" t="s">
        <v>1823</v>
      </c>
      <c r="D408" s="60" t="s">
        <v>1824</v>
      </c>
      <c r="E408" s="60" t="s">
        <v>738</v>
      </c>
      <c r="F408" s="59" t="s">
        <v>487</v>
      </c>
      <c r="G408" s="61">
        <v>392973</v>
      </c>
      <c r="H408" s="123">
        <f t="shared" si="6"/>
        <v>80.019751779187331</v>
      </c>
    </row>
    <row r="409" spans="1:8" x14ac:dyDescent="0.25">
      <c r="A409" s="58">
        <v>395750300213</v>
      </c>
      <c r="B409" s="59" t="s">
        <v>1825</v>
      </c>
      <c r="C409" s="60" t="s">
        <v>1506</v>
      </c>
      <c r="D409" s="60" t="s">
        <v>1507</v>
      </c>
      <c r="E409" s="60" t="s">
        <v>738</v>
      </c>
      <c r="F409" s="59" t="s">
        <v>451</v>
      </c>
      <c r="G409" s="61">
        <v>392973</v>
      </c>
      <c r="H409" s="123">
        <f t="shared" si="6"/>
        <v>80.019751779187331</v>
      </c>
    </row>
    <row r="410" spans="1:8" x14ac:dyDescent="0.25">
      <c r="A410" s="58">
        <v>395750300256</v>
      </c>
      <c r="B410" s="59" t="s">
        <v>1826</v>
      </c>
      <c r="C410" s="60" t="s">
        <v>1827</v>
      </c>
      <c r="D410" s="60" t="s">
        <v>1674</v>
      </c>
      <c r="E410" s="60" t="s">
        <v>738</v>
      </c>
      <c r="F410" s="59" t="s">
        <v>451</v>
      </c>
      <c r="G410" s="61">
        <v>392973</v>
      </c>
      <c r="H410" s="123">
        <f t="shared" si="6"/>
        <v>80.019751779187331</v>
      </c>
    </row>
    <row r="411" spans="1:8" x14ac:dyDescent="0.25">
      <c r="A411" s="58">
        <v>389900800368</v>
      </c>
      <c r="B411" s="59" t="s">
        <v>1828</v>
      </c>
      <c r="C411" s="60" t="s">
        <v>1663</v>
      </c>
      <c r="D411" s="60" t="s">
        <v>1829</v>
      </c>
      <c r="E411" s="60" t="s">
        <v>825</v>
      </c>
      <c r="F411" s="59" t="s">
        <v>451</v>
      </c>
      <c r="G411" s="61">
        <v>392536</v>
      </c>
      <c r="H411" s="123">
        <f t="shared" si="6"/>
        <v>79.930766959549587</v>
      </c>
    </row>
    <row r="412" spans="1:8" x14ac:dyDescent="0.25">
      <c r="A412" s="58">
        <v>390791001199</v>
      </c>
      <c r="B412" s="59" t="s">
        <v>1830</v>
      </c>
      <c r="C412" s="60" t="s">
        <v>1831</v>
      </c>
      <c r="D412" s="60" t="s">
        <v>1832</v>
      </c>
      <c r="E412" s="60" t="s">
        <v>883</v>
      </c>
      <c r="F412" s="59" t="s">
        <v>451</v>
      </c>
      <c r="G412" s="61">
        <v>392536</v>
      </c>
      <c r="H412" s="123">
        <f t="shared" si="6"/>
        <v>79.930766959549587</v>
      </c>
    </row>
    <row r="413" spans="1:8" x14ac:dyDescent="0.25">
      <c r="A413" s="58">
        <v>390800200299</v>
      </c>
      <c r="B413" s="59" t="s">
        <v>1833</v>
      </c>
      <c r="C413" s="60" t="s">
        <v>1834</v>
      </c>
      <c r="D413" s="60" t="s">
        <v>1835</v>
      </c>
      <c r="E413" s="60" t="s">
        <v>1791</v>
      </c>
      <c r="F413" s="59" t="s">
        <v>451</v>
      </c>
      <c r="G413" s="61">
        <v>392536</v>
      </c>
      <c r="H413" s="123">
        <f t="shared" si="6"/>
        <v>79.930766959549587</v>
      </c>
    </row>
    <row r="414" spans="1:8" x14ac:dyDescent="0.25">
      <c r="A414" s="58">
        <v>390810200491</v>
      </c>
      <c r="B414" s="59" t="s">
        <v>1836</v>
      </c>
      <c r="C414" s="60" t="s">
        <v>1837</v>
      </c>
      <c r="D414" s="60" t="s">
        <v>1516</v>
      </c>
      <c r="E414" s="60" t="s">
        <v>1542</v>
      </c>
      <c r="F414" s="59" t="s">
        <v>451</v>
      </c>
      <c r="G414" s="61">
        <v>392536</v>
      </c>
      <c r="H414" s="123">
        <f t="shared" si="6"/>
        <v>79.930766959549587</v>
      </c>
    </row>
    <row r="415" spans="1:8" x14ac:dyDescent="0.25">
      <c r="A415" s="58">
        <v>390871001246</v>
      </c>
      <c r="B415" s="59" t="s">
        <v>1838</v>
      </c>
      <c r="C415" s="60" t="s">
        <v>1839</v>
      </c>
      <c r="D415" s="60" t="s">
        <v>1840</v>
      </c>
      <c r="E415" s="60" t="s">
        <v>1225</v>
      </c>
      <c r="F415" s="59" t="s">
        <v>451</v>
      </c>
      <c r="G415" s="61">
        <v>392536</v>
      </c>
      <c r="H415" s="123">
        <f t="shared" si="6"/>
        <v>79.930766959549587</v>
      </c>
    </row>
    <row r="416" spans="1:8" x14ac:dyDescent="0.25">
      <c r="A416" s="58">
        <v>390901200010</v>
      </c>
      <c r="B416" s="59" t="s">
        <v>1841</v>
      </c>
      <c r="C416" s="60" t="s">
        <v>1267</v>
      </c>
      <c r="D416" s="60" t="s">
        <v>1842</v>
      </c>
      <c r="E416" s="60" t="s">
        <v>987</v>
      </c>
      <c r="F416" s="59" t="s">
        <v>487</v>
      </c>
      <c r="G416" s="61">
        <v>392536</v>
      </c>
      <c r="H416" s="123">
        <f t="shared" si="6"/>
        <v>79.930766959549587</v>
      </c>
    </row>
    <row r="417" spans="1:8" x14ac:dyDescent="0.25">
      <c r="A417" s="58">
        <v>390930800522</v>
      </c>
      <c r="B417" s="59" t="s">
        <v>1843</v>
      </c>
      <c r="C417" s="60" t="s">
        <v>1844</v>
      </c>
      <c r="D417" s="60" t="s">
        <v>1845</v>
      </c>
      <c r="E417" s="60" t="s">
        <v>883</v>
      </c>
      <c r="F417" s="59" t="s">
        <v>451</v>
      </c>
      <c r="G417" s="61">
        <v>392536</v>
      </c>
      <c r="H417" s="123">
        <f t="shared" si="6"/>
        <v>79.930766959549587</v>
      </c>
    </row>
    <row r="418" spans="1:8" x14ac:dyDescent="0.25">
      <c r="A418" s="58">
        <v>390960410079</v>
      </c>
      <c r="B418" s="59" t="s">
        <v>1846</v>
      </c>
      <c r="C418" s="60" t="s">
        <v>1847</v>
      </c>
      <c r="D418" s="60" t="s">
        <v>1848</v>
      </c>
      <c r="E418" s="60" t="s">
        <v>1535</v>
      </c>
      <c r="F418" s="59" t="s">
        <v>451</v>
      </c>
      <c r="G418" s="61">
        <v>392536</v>
      </c>
      <c r="H418" s="123">
        <f t="shared" si="6"/>
        <v>79.930766959549587</v>
      </c>
    </row>
    <row r="419" spans="1:8" x14ac:dyDescent="0.25">
      <c r="A419" s="58">
        <v>392860900454</v>
      </c>
      <c r="B419" s="59" t="s">
        <v>1849</v>
      </c>
      <c r="C419" s="60" t="s">
        <v>946</v>
      </c>
      <c r="D419" s="60" t="s">
        <v>947</v>
      </c>
      <c r="E419" s="60" t="s">
        <v>948</v>
      </c>
      <c r="F419" s="59" t="s">
        <v>451</v>
      </c>
      <c r="G419" s="61">
        <v>392536</v>
      </c>
      <c r="H419" s="123">
        <f t="shared" si="6"/>
        <v>79.930766959549587</v>
      </c>
    </row>
    <row r="420" spans="1:8" x14ac:dyDescent="0.25">
      <c r="A420" s="58">
        <v>396970550683</v>
      </c>
      <c r="B420" s="59" t="s">
        <v>49</v>
      </c>
      <c r="C420" s="60" t="s">
        <v>1850</v>
      </c>
      <c r="D420" s="60" t="s">
        <v>1851</v>
      </c>
      <c r="E420" s="60" t="s">
        <v>450</v>
      </c>
      <c r="F420" s="59" t="s">
        <v>451</v>
      </c>
      <c r="G420" s="61">
        <v>392536</v>
      </c>
      <c r="H420" s="123">
        <f t="shared" si="6"/>
        <v>79.930766959549587</v>
      </c>
    </row>
    <row r="421" spans="1:8" x14ac:dyDescent="0.25">
      <c r="A421" s="58">
        <v>398010502491</v>
      </c>
      <c r="B421" s="59" t="s">
        <v>1852</v>
      </c>
      <c r="C421" s="60" t="s">
        <v>1853</v>
      </c>
      <c r="D421" s="60" t="s">
        <v>1854</v>
      </c>
      <c r="E421" s="60" t="s">
        <v>1855</v>
      </c>
      <c r="F421" s="59" t="s">
        <v>451</v>
      </c>
      <c r="G421" s="61">
        <v>392536</v>
      </c>
      <c r="H421" s="123">
        <f t="shared" si="6"/>
        <v>79.930766959549587</v>
      </c>
    </row>
    <row r="422" spans="1:8" x14ac:dyDescent="0.25">
      <c r="A422" s="58">
        <v>399970300210</v>
      </c>
      <c r="B422" s="59" t="s">
        <v>1856</v>
      </c>
      <c r="C422" s="60" t="s">
        <v>1857</v>
      </c>
      <c r="D422" s="60" t="s">
        <v>1858</v>
      </c>
      <c r="E422" s="60" t="s">
        <v>793</v>
      </c>
      <c r="F422" s="59" t="s">
        <v>487</v>
      </c>
      <c r="G422" s="61">
        <v>392536</v>
      </c>
      <c r="H422" s="123">
        <f t="shared" si="6"/>
        <v>79.930766959549587</v>
      </c>
    </row>
    <row r="423" spans="1:8" x14ac:dyDescent="0.25">
      <c r="A423" s="58">
        <v>399970500065</v>
      </c>
      <c r="B423" s="59" t="s">
        <v>1859</v>
      </c>
      <c r="C423" s="60" t="s">
        <v>1373</v>
      </c>
      <c r="D423" s="60" t="s">
        <v>1860</v>
      </c>
      <c r="E423" s="60" t="s">
        <v>793</v>
      </c>
      <c r="F423" s="59" t="s">
        <v>487</v>
      </c>
      <c r="G423" s="61">
        <v>392536</v>
      </c>
      <c r="H423" s="123">
        <f t="shared" si="6"/>
        <v>79.930766959549587</v>
      </c>
    </row>
    <row r="424" spans="1:8" x14ac:dyDescent="0.25">
      <c r="A424" s="58">
        <v>408151100090</v>
      </c>
      <c r="B424" s="59" t="s">
        <v>1861</v>
      </c>
      <c r="C424" s="60" t="s">
        <v>1862</v>
      </c>
      <c r="D424" s="60" t="s">
        <v>1863</v>
      </c>
      <c r="E424" s="60" t="s">
        <v>742</v>
      </c>
      <c r="F424" s="59" t="s">
        <v>487</v>
      </c>
      <c r="G424" s="61">
        <v>392536</v>
      </c>
      <c r="H424" s="123">
        <f t="shared" si="6"/>
        <v>79.930766959549587</v>
      </c>
    </row>
    <row r="425" spans="1:8" x14ac:dyDescent="0.25">
      <c r="A425" s="58">
        <v>390070310379</v>
      </c>
      <c r="B425" s="59" t="s">
        <v>1864</v>
      </c>
      <c r="C425" s="60" t="s">
        <v>1865</v>
      </c>
      <c r="D425" s="60" t="s">
        <v>1866</v>
      </c>
      <c r="E425" s="60" t="s">
        <v>1225</v>
      </c>
      <c r="F425" s="59" t="s">
        <v>487</v>
      </c>
      <c r="G425" s="61">
        <v>392535</v>
      </c>
      <c r="H425" s="123">
        <f t="shared" si="6"/>
        <v>79.93056333296002</v>
      </c>
    </row>
    <row r="426" spans="1:8" x14ac:dyDescent="0.25">
      <c r="A426" s="58">
        <v>390890400241</v>
      </c>
      <c r="B426" s="59" t="s">
        <v>1867</v>
      </c>
      <c r="C426" s="60" t="s">
        <v>1868</v>
      </c>
      <c r="D426" s="60" t="s">
        <v>1869</v>
      </c>
      <c r="E426" s="60" t="s">
        <v>1225</v>
      </c>
      <c r="F426" s="59" t="s">
        <v>487</v>
      </c>
      <c r="G426" s="61">
        <v>392535</v>
      </c>
      <c r="H426" s="123">
        <f t="shared" si="6"/>
        <v>79.93056333296002</v>
      </c>
    </row>
    <row r="427" spans="1:8" x14ac:dyDescent="0.25">
      <c r="A427" s="58">
        <v>391191100084</v>
      </c>
      <c r="B427" s="59" t="s">
        <v>1870</v>
      </c>
      <c r="C427" s="60" t="s">
        <v>1871</v>
      </c>
      <c r="D427" s="60" t="s">
        <v>1872</v>
      </c>
      <c r="E427" s="60" t="s">
        <v>994</v>
      </c>
      <c r="F427" s="59" t="s">
        <v>487</v>
      </c>
      <c r="G427" s="61">
        <v>392535</v>
      </c>
      <c r="H427" s="123">
        <f t="shared" si="6"/>
        <v>79.93056333296002</v>
      </c>
    </row>
    <row r="428" spans="1:8" x14ac:dyDescent="0.25">
      <c r="A428" s="58">
        <v>400170311882</v>
      </c>
      <c r="B428" s="59" t="s">
        <v>1873</v>
      </c>
      <c r="C428" s="60" t="s">
        <v>1874</v>
      </c>
      <c r="D428" s="60" t="s">
        <v>1875</v>
      </c>
      <c r="E428" s="60" t="s">
        <v>726</v>
      </c>
      <c r="F428" s="59" t="s">
        <v>451</v>
      </c>
      <c r="G428" s="61">
        <v>392535</v>
      </c>
      <c r="H428" s="123">
        <f t="shared" si="6"/>
        <v>79.93056333296002</v>
      </c>
    </row>
    <row r="429" spans="1:8" x14ac:dyDescent="0.25">
      <c r="A429" s="58">
        <v>400690100141</v>
      </c>
      <c r="B429" s="59" t="s">
        <v>1876</v>
      </c>
      <c r="C429" s="60" t="s">
        <v>1877</v>
      </c>
      <c r="D429" s="60" t="s">
        <v>1878</v>
      </c>
      <c r="E429" s="60" t="s">
        <v>726</v>
      </c>
      <c r="F429" s="59" t="s">
        <v>487</v>
      </c>
      <c r="G429" s="61">
        <v>392535</v>
      </c>
      <c r="H429" s="123">
        <f t="shared" si="6"/>
        <v>79.93056333296002</v>
      </c>
    </row>
    <row r="430" spans="1:8" x14ac:dyDescent="0.25">
      <c r="A430" s="58">
        <v>408161000212</v>
      </c>
      <c r="B430" s="59" t="s">
        <v>1879</v>
      </c>
      <c r="C430" s="60" t="s">
        <v>914</v>
      </c>
      <c r="D430" s="60" t="s">
        <v>1880</v>
      </c>
      <c r="E430" s="60" t="s">
        <v>742</v>
      </c>
      <c r="F430" s="59" t="s">
        <v>451</v>
      </c>
      <c r="G430" s="61">
        <v>392535</v>
      </c>
      <c r="H430" s="123">
        <f t="shared" si="6"/>
        <v>79.93056333296002</v>
      </c>
    </row>
    <row r="431" spans="1:8" x14ac:dyDescent="0.25">
      <c r="A431" s="58">
        <v>408671001001</v>
      </c>
      <c r="B431" s="59" t="s">
        <v>1881</v>
      </c>
      <c r="C431" s="60" t="s">
        <v>1367</v>
      </c>
      <c r="D431" s="60" t="s">
        <v>1882</v>
      </c>
      <c r="E431" s="60" t="s">
        <v>742</v>
      </c>
      <c r="F431" s="59" t="s">
        <v>451</v>
      </c>
      <c r="G431" s="61">
        <v>392535</v>
      </c>
      <c r="H431" s="123">
        <f t="shared" si="6"/>
        <v>79.93056333296002</v>
      </c>
    </row>
    <row r="432" spans="1:8" x14ac:dyDescent="0.25">
      <c r="A432" s="58">
        <v>390900400392</v>
      </c>
      <c r="B432" s="59" t="s">
        <v>1883</v>
      </c>
      <c r="C432" s="60" t="s">
        <v>1834</v>
      </c>
      <c r="D432" s="60" t="s">
        <v>1884</v>
      </c>
      <c r="E432" s="60" t="s">
        <v>1791</v>
      </c>
      <c r="F432" s="59" t="s">
        <v>451</v>
      </c>
      <c r="G432" s="61">
        <v>387634</v>
      </c>
      <c r="H432" s="123">
        <f t="shared" si="6"/>
        <v>78.932589417526145</v>
      </c>
    </row>
    <row r="433" spans="1:8" x14ac:dyDescent="0.25">
      <c r="A433" s="58">
        <v>390910500361</v>
      </c>
      <c r="B433" s="59" t="s">
        <v>1885</v>
      </c>
      <c r="C433" s="60" t="s">
        <v>1403</v>
      </c>
      <c r="D433" s="60" t="s">
        <v>1886</v>
      </c>
      <c r="E433" s="60" t="s">
        <v>1791</v>
      </c>
      <c r="F433" s="59" t="s">
        <v>487</v>
      </c>
      <c r="G433" s="61">
        <v>382733</v>
      </c>
      <c r="H433" s="123">
        <f t="shared" si="6"/>
        <v>77.934615502092271</v>
      </c>
    </row>
    <row r="434" spans="1:8" x14ac:dyDescent="0.25">
      <c r="A434" s="58">
        <v>395750300175</v>
      </c>
      <c r="B434" s="59" t="s">
        <v>1887</v>
      </c>
      <c r="C434" s="60" t="s">
        <v>1673</v>
      </c>
      <c r="D434" s="60" t="s">
        <v>1888</v>
      </c>
      <c r="E434" s="60" t="s">
        <v>738</v>
      </c>
      <c r="F434" s="59" t="s">
        <v>487</v>
      </c>
      <c r="G434" s="61">
        <v>377832</v>
      </c>
      <c r="H434" s="123">
        <f t="shared" si="6"/>
        <v>76.936641586658382</v>
      </c>
    </row>
    <row r="435" spans="1:8" x14ac:dyDescent="0.25">
      <c r="A435" s="58">
        <v>389890800305</v>
      </c>
      <c r="B435" s="59" t="s">
        <v>1889</v>
      </c>
      <c r="C435" s="60" t="s">
        <v>1890</v>
      </c>
      <c r="D435" s="60" t="s">
        <v>1891</v>
      </c>
      <c r="E435" s="60" t="s">
        <v>1499</v>
      </c>
      <c r="F435" s="59" t="s">
        <v>451</v>
      </c>
      <c r="G435" s="61">
        <v>372931</v>
      </c>
      <c r="H435" s="123">
        <f t="shared" si="6"/>
        <v>75.938667671224508</v>
      </c>
    </row>
    <row r="436" spans="1:8" x14ac:dyDescent="0.25">
      <c r="A436" s="58">
        <v>390030413418</v>
      </c>
      <c r="B436" s="59" t="s">
        <v>1892</v>
      </c>
      <c r="C436" s="60" t="s">
        <v>1893</v>
      </c>
      <c r="D436" s="60" t="s">
        <v>1894</v>
      </c>
      <c r="E436" s="60" t="s">
        <v>1225</v>
      </c>
      <c r="F436" s="59" t="s">
        <v>451</v>
      </c>
      <c r="G436" s="61">
        <v>372931</v>
      </c>
      <c r="H436" s="123">
        <f t="shared" si="6"/>
        <v>75.938667671224508</v>
      </c>
    </row>
    <row r="437" spans="1:8" x14ac:dyDescent="0.25">
      <c r="A437" s="58">
        <v>390900900395</v>
      </c>
      <c r="B437" s="59" t="s">
        <v>1895</v>
      </c>
      <c r="C437" s="60" t="s">
        <v>1896</v>
      </c>
      <c r="D437" s="60" t="s">
        <v>1897</v>
      </c>
      <c r="E437" s="60" t="s">
        <v>1535</v>
      </c>
      <c r="F437" s="59" t="s">
        <v>451</v>
      </c>
      <c r="G437" s="61">
        <v>372931</v>
      </c>
      <c r="H437" s="123">
        <f t="shared" si="6"/>
        <v>75.938667671224508</v>
      </c>
    </row>
    <row r="438" spans="1:8" x14ac:dyDescent="0.25">
      <c r="A438" s="58">
        <v>395940450882</v>
      </c>
      <c r="B438" s="59" t="s">
        <v>1898</v>
      </c>
      <c r="C438" s="60" t="s">
        <v>1899</v>
      </c>
      <c r="D438" s="60" t="s">
        <v>1900</v>
      </c>
      <c r="E438" s="60" t="s">
        <v>738</v>
      </c>
      <c r="F438" s="59" t="s">
        <v>451</v>
      </c>
      <c r="G438" s="61">
        <v>372931</v>
      </c>
      <c r="H438" s="123">
        <f t="shared" si="6"/>
        <v>75.938667671224508</v>
      </c>
    </row>
    <row r="439" spans="1:8" x14ac:dyDescent="0.25">
      <c r="A439" s="58">
        <v>395971151573</v>
      </c>
      <c r="B439" s="59" t="s">
        <v>1901</v>
      </c>
      <c r="C439" s="60" t="s">
        <v>1902</v>
      </c>
      <c r="D439" s="60" t="s">
        <v>1256</v>
      </c>
      <c r="E439" s="60" t="s">
        <v>753</v>
      </c>
      <c r="F439" s="59" t="s">
        <v>487</v>
      </c>
      <c r="G439" s="61">
        <v>372931</v>
      </c>
      <c r="H439" s="123">
        <f t="shared" si="6"/>
        <v>75.938667671224508</v>
      </c>
    </row>
    <row r="440" spans="1:8" x14ac:dyDescent="0.25">
      <c r="A440" s="58">
        <v>408810400021</v>
      </c>
      <c r="B440" s="59" t="s">
        <v>1903</v>
      </c>
      <c r="C440" s="60" t="s">
        <v>786</v>
      </c>
      <c r="D440" s="60" t="s">
        <v>1904</v>
      </c>
      <c r="E440" s="60" t="s">
        <v>742</v>
      </c>
      <c r="F440" s="59" t="s">
        <v>451</v>
      </c>
      <c r="G440" s="61">
        <v>371246</v>
      </c>
      <c r="H440" s="123">
        <f t="shared" si="6"/>
        <v>75.595556867815802</v>
      </c>
    </row>
    <row r="441" spans="1:8" x14ac:dyDescent="0.25">
      <c r="A441" s="58">
        <v>396750300805</v>
      </c>
      <c r="B441" s="59" t="s">
        <v>237</v>
      </c>
      <c r="C441" s="60" t="s">
        <v>1905</v>
      </c>
      <c r="D441" s="60" t="s">
        <v>1906</v>
      </c>
      <c r="E441" s="60" t="s">
        <v>450</v>
      </c>
      <c r="F441" s="59" t="s">
        <v>487</v>
      </c>
      <c r="G441" s="61">
        <v>370480</v>
      </c>
      <c r="H441" s="123">
        <f t="shared" si="6"/>
        <v>75.439578900212794</v>
      </c>
    </row>
    <row r="442" spans="1:8" x14ac:dyDescent="0.25">
      <c r="A442" s="58">
        <v>385120700285</v>
      </c>
      <c r="B442" s="59" t="s">
        <v>1907</v>
      </c>
      <c r="C442" s="60" t="s">
        <v>1908</v>
      </c>
      <c r="D442" s="60" t="s">
        <v>1909</v>
      </c>
      <c r="E442" s="60" t="s">
        <v>1290</v>
      </c>
      <c r="F442" s="59" t="s">
        <v>451</v>
      </c>
      <c r="G442" s="61">
        <v>369346</v>
      </c>
      <c r="H442" s="123">
        <f t="shared" si="6"/>
        <v>75.208666347651686</v>
      </c>
    </row>
    <row r="443" spans="1:8" x14ac:dyDescent="0.25">
      <c r="A443" s="58">
        <v>396750301402</v>
      </c>
      <c r="B443" s="59" t="s">
        <v>245</v>
      </c>
      <c r="C443" s="60" t="s">
        <v>1910</v>
      </c>
      <c r="D443" s="60" t="s">
        <v>1911</v>
      </c>
      <c r="E443" s="60" t="s">
        <v>450</v>
      </c>
      <c r="F443" s="59" t="s">
        <v>451</v>
      </c>
      <c r="G443" s="61">
        <v>369017</v>
      </c>
      <c r="H443" s="123">
        <f t="shared" si="6"/>
        <v>75.141673199686423</v>
      </c>
    </row>
    <row r="444" spans="1:8" x14ac:dyDescent="0.25">
      <c r="A444" s="58">
        <v>395930510305</v>
      </c>
      <c r="B444" s="59" t="s">
        <v>1912</v>
      </c>
      <c r="C444" s="60" t="s">
        <v>1913</v>
      </c>
      <c r="D444" s="60" t="s">
        <v>1914</v>
      </c>
      <c r="E444" s="60" t="s">
        <v>753</v>
      </c>
      <c r="F444" s="59" t="s">
        <v>451</v>
      </c>
      <c r="G444" s="61">
        <v>368467</v>
      </c>
      <c r="H444" s="123">
        <f t="shared" si="6"/>
        <v>75.029678575428377</v>
      </c>
    </row>
    <row r="445" spans="1:8" x14ac:dyDescent="0.25">
      <c r="A445" s="58">
        <v>395940851224</v>
      </c>
      <c r="B445" s="59" t="s">
        <v>1915</v>
      </c>
      <c r="C445" s="60" t="s">
        <v>1916</v>
      </c>
      <c r="D445" s="60" t="s">
        <v>1917</v>
      </c>
      <c r="E445" s="60" t="s">
        <v>738</v>
      </c>
      <c r="F445" s="59" t="s">
        <v>487</v>
      </c>
      <c r="G445" s="61">
        <v>368467</v>
      </c>
      <c r="H445" s="123">
        <f t="shared" si="6"/>
        <v>75.029678575428377</v>
      </c>
    </row>
    <row r="446" spans="1:8" x14ac:dyDescent="0.25">
      <c r="A446" s="58">
        <v>370850102335</v>
      </c>
      <c r="B446" s="59" t="s">
        <v>1918</v>
      </c>
      <c r="C446" s="60" t="s">
        <v>1919</v>
      </c>
      <c r="D446" s="60" t="s">
        <v>1920</v>
      </c>
      <c r="E446" s="60" t="s">
        <v>1419</v>
      </c>
      <c r="F446" s="59" t="s">
        <v>451</v>
      </c>
      <c r="G446" s="61">
        <v>368030</v>
      </c>
      <c r="H446" s="123">
        <f t="shared" si="6"/>
        <v>74.940693755790633</v>
      </c>
    </row>
    <row r="447" spans="1:8" x14ac:dyDescent="0.25">
      <c r="A447" s="58">
        <v>390980210653</v>
      </c>
      <c r="B447" s="59" t="s">
        <v>1921</v>
      </c>
      <c r="C447" s="60" t="s">
        <v>1922</v>
      </c>
      <c r="D447" s="60" t="s">
        <v>1923</v>
      </c>
      <c r="E447" s="60" t="s">
        <v>1225</v>
      </c>
      <c r="F447" s="59" t="s">
        <v>487</v>
      </c>
      <c r="G447" s="61">
        <v>368030</v>
      </c>
      <c r="H447" s="123">
        <f t="shared" si="6"/>
        <v>74.940693755790633</v>
      </c>
    </row>
    <row r="448" spans="1:8" x14ac:dyDescent="0.25">
      <c r="A448" s="58">
        <v>395030601101</v>
      </c>
      <c r="B448" s="59" t="s">
        <v>1924</v>
      </c>
      <c r="C448" s="60" t="s">
        <v>1925</v>
      </c>
      <c r="D448" s="60" t="s">
        <v>1926</v>
      </c>
      <c r="E448" s="60" t="s">
        <v>753</v>
      </c>
      <c r="F448" s="59" t="s">
        <v>487</v>
      </c>
      <c r="G448" s="61">
        <v>368030</v>
      </c>
      <c r="H448" s="123">
        <f t="shared" si="6"/>
        <v>74.940693755790633</v>
      </c>
    </row>
    <row r="449" spans="1:8" x14ac:dyDescent="0.25">
      <c r="A449" s="58">
        <v>395030601119</v>
      </c>
      <c r="B449" s="59" t="s">
        <v>1927</v>
      </c>
      <c r="C449" s="60" t="s">
        <v>1928</v>
      </c>
      <c r="D449" s="60" t="s">
        <v>1926</v>
      </c>
      <c r="E449" s="60" t="s">
        <v>753</v>
      </c>
      <c r="F449" s="59" t="s">
        <v>487</v>
      </c>
      <c r="G449" s="61">
        <v>368030</v>
      </c>
      <c r="H449" s="123">
        <f t="shared" si="6"/>
        <v>74.940693755790633</v>
      </c>
    </row>
    <row r="450" spans="1:8" x14ac:dyDescent="0.25">
      <c r="A450" s="58">
        <v>395750201461</v>
      </c>
      <c r="B450" s="59" t="s">
        <v>1929</v>
      </c>
      <c r="C450" s="60" t="s">
        <v>736</v>
      </c>
      <c r="D450" s="60" t="s">
        <v>1930</v>
      </c>
      <c r="E450" s="60" t="s">
        <v>738</v>
      </c>
      <c r="F450" s="59" t="s">
        <v>451</v>
      </c>
      <c r="G450" s="61">
        <v>368030</v>
      </c>
      <c r="H450" s="123">
        <f t="shared" ref="H450:H513" si="7">G450/4910.95</f>
        <v>74.940693755790633</v>
      </c>
    </row>
    <row r="451" spans="1:8" x14ac:dyDescent="0.25">
      <c r="A451" s="58">
        <v>395970651394</v>
      </c>
      <c r="B451" s="59" t="s">
        <v>1931</v>
      </c>
      <c r="C451" s="60" t="s">
        <v>1932</v>
      </c>
      <c r="D451" s="60" t="s">
        <v>1933</v>
      </c>
      <c r="E451" s="60" t="s">
        <v>753</v>
      </c>
      <c r="F451" s="59" t="s">
        <v>451</v>
      </c>
      <c r="G451" s="61">
        <v>368030</v>
      </c>
      <c r="H451" s="123">
        <f t="shared" si="7"/>
        <v>74.940693755790633</v>
      </c>
    </row>
    <row r="452" spans="1:8" x14ac:dyDescent="0.25">
      <c r="A452" s="58">
        <v>396750300546</v>
      </c>
      <c r="B452" s="59" t="s">
        <v>478</v>
      </c>
      <c r="C452" s="60" t="s">
        <v>479</v>
      </c>
      <c r="D452" s="60" t="s">
        <v>480</v>
      </c>
      <c r="E452" s="60" t="s">
        <v>450</v>
      </c>
      <c r="F452" s="59" t="s">
        <v>451</v>
      </c>
      <c r="G452" s="61">
        <v>368030</v>
      </c>
      <c r="H452" s="123">
        <f t="shared" si="7"/>
        <v>74.940693755790633</v>
      </c>
    </row>
    <row r="453" spans="1:8" x14ac:dyDescent="0.25">
      <c r="A453" s="58">
        <v>398050800010</v>
      </c>
      <c r="B453" s="59" t="s">
        <v>1934</v>
      </c>
      <c r="C453" s="60" t="s">
        <v>1935</v>
      </c>
      <c r="D453" s="60" t="s">
        <v>1936</v>
      </c>
      <c r="E453" s="60" t="s">
        <v>1937</v>
      </c>
      <c r="F453" s="59" t="s">
        <v>451</v>
      </c>
      <c r="G453" s="61">
        <v>368030</v>
      </c>
      <c r="H453" s="123">
        <f t="shared" si="7"/>
        <v>74.940693755790633</v>
      </c>
    </row>
    <row r="454" spans="1:8" x14ac:dyDescent="0.25">
      <c r="A454" s="58">
        <v>399080600411</v>
      </c>
      <c r="B454" s="59" t="s">
        <v>1938</v>
      </c>
      <c r="C454" s="60" t="s">
        <v>1939</v>
      </c>
      <c r="D454" s="60" t="s">
        <v>1940</v>
      </c>
      <c r="E454" s="60" t="s">
        <v>839</v>
      </c>
      <c r="F454" s="59" t="s">
        <v>451</v>
      </c>
      <c r="G454" s="61">
        <v>368030</v>
      </c>
      <c r="H454" s="123">
        <f t="shared" si="7"/>
        <v>74.940693755790633</v>
      </c>
    </row>
    <row r="455" spans="1:8" x14ac:dyDescent="0.25">
      <c r="A455" s="58">
        <v>400141101984</v>
      </c>
      <c r="B455" s="59" t="s">
        <v>1941</v>
      </c>
      <c r="C455" s="60" t="s">
        <v>1942</v>
      </c>
      <c r="D455" s="60" t="s">
        <v>1943</v>
      </c>
      <c r="E455" s="60" t="s">
        <v>726</v>
      </c>
      <c r="F455" s="59" t="s">
        <v>451</v>
      </c>
      <c r="G455" s="61">
        <v>368030</v>
      </c>
      <c r="H455" s="123">
        <f t="shared" si="7"/>
        <v>74.940693755790633</v>
      </c>
    </row>
    <row r="456" spans="1:8" x14ac:dyDescent="0.25">
      <c r="A456" s="58">
        <v>403800300263</v>
      </c>
      <c r="B456" s="59" t="s">
        <v>1944</v>
      </c>
      <c r="C456" s="60" t="s">
        <v>1945</v>
      </c>
      <c r="D456" s="60" t="s">
        <v>1946</v>
      </c>
      <c r="E456" s="60" t="s">
        <v>734</v>
      </c>
      <c r="F456" s="59" t="s">
        <v>487</v>
      </c>
      <c r="G456" s="61">
        <v>368030</v>
      </c>
      <c r="H456" s="123">
        <f t="shared" si="7"/>
        <v>74.940693755790633</v>
      </c>
    </row>
    <row r="457" spans="1:8" x14ac:dyDescent="0.25">
      <c r="A457" s="58">
        <v>408090200011</v>
      </c>
      <c r="B457" s="59" t="s">
        <v>1947</v>
      </c>
      <c r="C457" s="60" t="s">
        <v>1948</v>
      </c>
      <c r="D457" s="60" t="s">
        <v>1949</v>
      </c>
      <c r="E457" s="60" t="s">
        <v>742</v>
      </c>
      <c r="F457" s="59" t="s">
        <v>487</v>
      </c>
      <c r="G457" s="61">
        <v>368030</v>
      </c>
      <c r="H457" s="123">
        <f t="shared" si="7"/>
        <v>74.940693755790633</v>
      </c>
    </row>
    <row r="458" spans="1:8" x14ac:dyDescent="0.25">
      <c r="A458" s="58">
        <v>354090204501</v>
      </c>
      <c r="B458" s="59" t="s">
        <v>1950</v>
      </c>
      <c r="C458" s="60" t="s">
        <v>1951</v>
      </c>
      <c r="D458" s="60" t="s">
        <v>1952</v>
      </c>
      <c r="E458" s="60" t="s">
        <v>742</v>
      </c>
      <c r="F458" s="59" t="s">
        <v>451</v>
      </c>
      <c r="G458" s="61">
        <v>368029</v>
      </c>
      <c r="H458" s="123">
        <f t="shared" si="7"/>
        <v>74.940490129201081</v>
      </c>
    </row>
    <row r="459" spans="1:8" x14ac:dyDescent="0.25">
      <c r="A459" s="58">
        <v>354150900359</v>
      </c>
      <c r="B459" s="59" t="s">
        <v>1953</v>
      </c>
      <c r="C459" s="60" t="s">
        <v>1954</v>
      </c>
      <c r="D459" s="60" t="s">
        <v>1955</v>
      </c>
      <c r="E459" s="60" t="s">
        <v>742</v>
      </c>
      <c r="F459" s="59" t="s">
        <v>451</v>
      </c>
      <c r="G459" s="61">
        <v>368029</v>
      </c>
      <c r="H459" s="123">
        <f t="shared" si="7"/>
        <v>74.940490129201081</v>
      </c>
    </row>
    <row r="460" spans="1:8" x14ac:dyDescent="0.25">
      <c r="A460" s="58">
        <v>390060500382</v>
      </c>
      <c r="B460" s="59" t="s">
        <v>1956</v>
      </c>
      <c r="C460" s="60" t="s">
        <v>1957</v>
      </c>
      <c r="D460" s="60" t="s">
        <v>1958</v>
      </c>
      <c r="E460" s="60" t="s">
        <v>883</v>
      </c>
      <c r="F460" s="59" t="s">
        <v>487</v>
      </c>
      <c r="G460" s="61">
        <v>368029</v>
      </c>
      <c r="H460" s="123">
        <f t="shared" si="7"/>
        <v>74.940490129201081</v>
      </c>
    </row>
    <row r="461" spans="1:8" x14ac:dyDescent="0.25">
      <c r="A461" s="58">
        <v>390101001060</v>
      </c>
      <c r="B461" s="59" t="s">
        <v>1959</v>
      </c>
      <c r="C461" s="60" t="s">
        <v>1960</v>
      </c>
      <c r="D461" s="60" t="s">
        <v>1961</v>
      </c>
      <c r="E461" s="60" t="s">
        <v>883</v>
      </c>
      <c r="F461" s="59" t="s">
        <v>451</v>
      </c>
      <c r="G461" s="61">
        <v>368029</v>
      </c>
      <c r="H461" s="123">
        <f t="shared" si="7"/>
        <v>74.940490129201081</v>
      </c>
    </row>
    <row r="462" spans="1:8" x14ac:dyDescent="0.25">
      <c r="A462" s="58">
        <v>390110501466</v>
      </c>
      <c r="B462" s="59" t="s">
        <v>1962</v>
      </c>
      <c r="C462" s="60" t="s">
        <v>1963</v>
      </c>
      <c r="D462" s="60" t="s">
        <v>1964</v>
      </c>
      <c r="E462" s="60" t="s">
        <v>883</v>
      </c>
      <c r="F462" s="59" t="s">
        <v>487</v>
      </c>
      <c r="G462" s="61">
        <v>368029</v>
      </c>
      <c r="H462" s="123">
        <f t="shared" si="7"/>
        <v>74.940490129201081</v>
      </c>
    </row>
    <row r="463" spans="1:8" x14ac:dyDescent="0.25">
      <c r="A463" s="58">
        <v>390190600478</v>
      </c>
      <c r="B463" s="59" t="s">
        <v>1965</v>
      </c>
      <c r="C463" s="60" t="s">
        <v>1966</v>
      </c>
      <c r="D463" s="60" t="s">
        <v>1967</v>
      </c>
      <c r="E463" s="60" t="s">
        <v>1065</v>
      </c>
      <c r="F463" s="59" t="s">
        <v>451</v>
      </c>
      <c r="G463" s="61">
        <v>368029</v>
      </c>
      <c r="H463" s="123">
        <f t="shared" si="7"/>
        <v>74.940490129201081</v>
      </c>
    </row>
    <row r="464" spans="1:8" x14ac:dyDescent="0.25">
      <c r="A464" s="58">
        <v>390790100363</v>
      </c>
      <c r="B464" s="59" t="s">
        <v>1968</v>
      </c>
      <c r="C464" s="60" t="s">
        <v>1969</v>
      </c>
      <c r="D464" s="60" t="s">
        <v>1970</v>
      </c>
      <c r="E464" s="60" t="s">
        <v>883</v>
      </c>
      <c r="F464" s="59" t="s">
        <v>487</v>
      </c>
      <c r="G464" s="61">
        <v>368029</v>
      </c>
      <c r="H464" s="123">
        <f t="shared" si="7"/>
        <v>74.940490129201081</v>
      </c>
    </row>
    <row r="465" spans="1:8" x14ac:dyDescent="0.25">
      <c r="A465" s="58">
        <v>390790400103</v>
      </c>
      <c r="B465" s="59" t="s">
        <v>1971</v>
      </c>
      <c r="C465" s="60" t="s">
        <v>1972</v>
      </c>
      <c r="D465" s="60" t="s">
        <v>1973</v>
      </c>
      <c r="E465" s="60" t="s">
        <v>1225</v>
      </c>
      <c r="F465" s="59" t="s">
        <v>451</v>
      </c>
      <c r="G465" s="61">
        <v>368029</v>
      </c>
      <c r="H465" s="123">
        <f t="shared" si="7"/>
        <v>74.940490129201081</v>
      </c>
    </row>
    <row r="466" spans="1:8" x14ac:dyDescent="0.25">
      <c r="A466" s="58">
        <v>390810200467</v>
      </c>
      <c r="B466" s="59" t="s">
        <v>1974</v>
      </c>
      <c r="C466" s="60" t="s">
        <v>1975</v>
      </c>
      <c r="D466" s="60" t="s">
        <v>1976</v>
      </c>
      <c r="E466" s="60" t="s">
        <v>883</v>
      </c>
      <c r="F466" s="59" t="s">
        <v>451</v>
      </c>
      <c r="G466" s="61">
        <v>368029</v>
      </c>
      <c r="H466" s="123">
        <f t="shared" si="7"/>
        <v>74.940490129201081</v>
      </c>
    </row>
    <row r="467" spans="1:8" x14ac:dyDescent="0.25">
      <c r="A467" s="58">
        <v>390881001112</v>
      </c>
      <c r="B467" s="59" t="s">
        <v>1977</v>
      </c>
      <c r="C467" s="60" t="s">
        <v>1978</v>
      </c>
      <c r="D467" s="60" t="s">
        <v>1979</v>
      </c>
      <c r="E467" s="60" t="s">
        <v>883</v>
      </c>
      <c r="F467" s="59" t="s">
        <v>487</v>
      </c>
      <c r="G467" s="61">
        <v>368029</v>
      </c>
      <c r="H467" s="123">
        <f t="shared" si="7"/>
        <v>74.940490129201081</v>
      </c>
    </row>
    <row r="468" spans="1:8" x14ac:dyDescent="0.25">
      <c r="A468" s="58">
        <v>390920600631</v>
      </c>
      <c r="B468" s="59" t="s">
        <v>1980</v>
      </c>
      <c r="C468" s="60" t="s">
        <v>1521</v>
      </c>
      <c r="D468" s="60" t="s">
        <v>1981</v>
      </c>
      <c r="E468" s="60" t="s">
        <v>883</v>
      </c>
      <c r="F468" s="59" t="s">
        <v>487</v>
      </c>
      <c r="G468" s="61">
        <v>368029</v>
      </c>
      <c r="H468" s="123">
        <f t="shared" si="7"/>
        <v>74.940490129201081</v>
      </c>
    </row>
    <row r="469" spans="1:8" x14ac:dyDescent="0.25">
      <c r="A469" s="58">
        <v>391930500169</v>
      </c>
      <c r="B469" s="59" t="s">
        <v>1982</v>
      </c>
      <c r="C469" s="60" t="s">
        <v>1983</v>
      </c>
      <c r="D469" s="60" t="s">
        <v>1984</v>
      </c>
      <c r="E469" s="60" t="s">
        <v>994</v>
      </c>
      <c r="F469" s="59" t="s">
        <v>487</v>
      </c>
      <c r="G469" s="61">
        <v>368029</v>
      </c>
      <c r="H469" s="123">
        <f t="shared" si="7"/>
        <v>74.940490129201081</v>
      </c>
    </row>
    <row r="470" spans="1:8" x14ac:dyDescent="0.25">
      <c r="A470" s="58">
        <v>395030600937</v>
      </c>
      <c r="B470" s="59" t="s">
        <v>1985</v>
      </c>
      <c r="C470" s="60" t="s">
        <v>1986</v>
      </c>
      <c r="D470" s="60" t="s">
        <v>1563</v>
      </c>
      <c r="E470" s="60" t="s">
        <v>753</v>
      </c>
      <c r="F470" s="59" t="s">
        <v>487</v>
      </c>
      <c r="G470" s="61">
        <v>368029</v>
      </c>
      <c r="H470" s="123">
        <f t="shared" si="7"/>
        <v>74.940490129201081</v>
      </c>
    </row>
    <row r="471" spans="1:8" x14ac:dyDescent="0.25">
      <c r="A471" s="58">
        <v>395030601143</v>
      </c>
      <c r="B471" s="59" t="s">
        <v>1987</v>
      </c>
      <c r="C471" s="60" t="s">
        <v>1988</v>
      </c>
      <c r="D471" s="60" t="s">
        <v>1926</v>
      </c>
      <c r="E471" s="60" t="s">
        <v>753</v>
      </c>
      <c r="F471" s="59" t="s">
        <v>487</v>
      </c>
      <c r="G471" s="61">
        <v>368029</v>
      </c>
      <c r="H471" s="123">
        <f t="shared" si="7"/>
        <v>74.940490129201081</v>
      </c>
    </row>
    <row r="472" spans="1:8" x14ac:dyDescent="0.25">
      <c r="A472" s="58">
        <v>395061001713</v>
      </c>
      <c r="B472" s="59" t="s">
        <v>1989</v>
      </c>
      <c r="C472" s="60" t="s">
        <v>1990</v>
      </c>
      <c r="D472" s="60" t="s">
        <v>1991</v>
      </c>
      <c r="E472" s="60" t="s">
        <v>753</v>
      </c>
      <c r="F472" s="59" t="s">
        <v>451</v>
      </c>
      <c r="G472" s="61">
        <v>368029</v>
      </c>
      <c r="H472" s="123">
        <f t="shared" si="7"/>
        <v>74.940490129201081</v>
      </c>
    </row>
    <row r="473" spans="1:8" x14ac:dyDescent="0.25">
      <c r="A473" s="58">
        <v>395100700969</v>
      </c>
      <c r="B473" s="59" t="s">
        <v>1992</v>
      </c>
      <c r="C473" s="60" t="s">
        <v>1993</v>
      </c>
      <c r="D473" s="60" t="s">
        <v>1994</v>
      </c>
      <c r="E473" s="60" t="s">
        <v>753</v>
      </c>
      <c r="F473" s="59" t="s">
        <v>451</v>
      </c>
      <c r="G473" s="61">
        <v>368029</v>
      </c>
      <c r="H473" s="123">
        <f t="shared" si="7"/>
        <v>74.940490129201081</v>
      </c>
    </row>
    <row r="474" spans="1:8" x14ac:dyDescent="0.25">
      <c r="A474" s="58">
        <v>395101000880</v>
      </c>
      <c r="B474" s="59" t="s">
        <v>1995</v>
      </c>
      <c r="C474" s="60" t="s">
        <v>1996</v>
      </c>
      <c r="D474" s="60" t="s">
        <v>1997</v>
      </c>
      <c r="E474" s="60" t="s">
        <v>753</v>
      </c>
      <c r="F474" s="59" t="s">
        <v>451</v>
      </c>
      <c r="G474" s="61">
        <v>368029</v>
      </c>
      <c r="H474" s="123">
        <f t="shared" si="7"/>
        <v>74.940490129201081</v>
      </c>
    </row>
    <row r="475" spans="1:8" x14ac:dyDescent="0.25">
      <c r="A475" s="58">
        <v>395101000898</v>
      </c>
      <c r="B475" s="59" t="s">
        <v>1998</v>
      </c>
      <c r="C475" s="60" t="s">
        <v>1999</v>
      </c>
      <c r="D475" s="60" t="s">
        <v>2000</v>
      </c>
      <c r="E475" s="60" t="s">
        <v>753</v>
      </c>
      <c r="F475" s="59" t="s">
        <v>451</v>
      </c>
      <c r="G475" s="61">
        <v>368029</v>
      </c>
      <c r="H475" s="123">
        <f t="shared" si="7"/>
        <v>74.940490129201081</v>
      </c>
    </row>
    <row r="476" spans="1:8" x14ac:dyDescent="0.25">
      <c r="A476" s="58">
        <v>395120300827</v>
      </c>
      <c r="B476" s="59" t="s">
        <v>2001</v>
      </c>
      <c r="C476" s="60" t="s">
        <v>2002</v>
      </c>
      <c r="D476" s="60" t="s">
        <v>2003</v>
      </c>
      <c r="E476" s="60" t="s">
        <v>738</v>
      </c>
      <c r="F476" s="59" t="s">
        <v>487</v>
      </c>
      <c r="G476" s="61">
        <v>368029</v>
      </c>
      <c r="H476" s="123">
        <f t="shared" si="7"/>
        <v>74.940490129201081</v>
      </c>
    </row>
    <row r="477" spans="1:8" x14ac:dyDescent="0.25">
      <c r="A477" s="58">
        <v>395120300835</v>
      </c>
      <c r="B477" s="59" t="s">
        <v>2004</v>
      </c>
      <c r="C477" s="60" t="s">
        <v>2002</v>
      </c>
      <c r="D477" s="60" t="s">
        <v>2005</v>
      </c>
      <c r="E477" s="60" t="s">
        <v>738</v>
      </c>
      <c r="F477" s="59" t="s">
        <v>487</v>
      </c>
      <c r="G477" s="61">
        <v>368029</v>
      </c>
      <c r="H477" s="123">
        <f t="shared" si="7"/>
        <v>74.940490129201081</v>
      </c>
    </row>
    <row r="478" spans="1:8" x14ac:dyDescent="0.25">
      <c r="A478" s="58">
        <v>395750201371</v>
      </c>
      <c r="B478" s="59" t="s">
        <v>2006</v>
      </c>
      <c r="C478" s="60" t="s">
        <v>2007</v>
      </c>
      <c r="D478" s="60" t="s">
        <v>2008</v>
      </c>
      <c r="E478" s="60" t="s">
        <v>738</v>
      </c>
      <c r="F478" s="59" t="s">
        <v>451</v>
      </c>
      <c r="G478" s="61">
        <v>368029</v>
      </c>
      <c r="H478" s="123">
        <f t="shared" si="7"/>
        <v>74.940490129201081</v>
      </c>
    </row>
    <row r="479" spans="1:8" x14ac:dyDescent="0.25">
      <c r="A479" s="58">
        <v>395750201444</v>
      </c>
      <c r="B479" s="59" t="s">
        <v>2009</v>
      </c>
      <c r="C479" s="60" t="s">
        <v>2010</v>
      </c>
      <c r="D479" s="60" t="s">
        <v>2011</v>
      </c>
      <c r="E479" s="60" t="s">
        <v>738</v>
      </c>
      <c r="F479" s="59" t="s">
        <v>451</v>
      </c>
      <c r="G479" s="61">
        <v>368029</v>
      </c>
      <c r="H479" s="123">
        <f t="shared" si="7"/>
        <v>74.940490129201081</v>
      </c>
    </row>
    <row r="480" spans="1:8" x14ac:dyDescent="0.25">
      <c r="A480" s="58">
        <v>395750201568</v>
      </c>
      <c r="B480" s="59" t="s">
        <v>2012</v>
      </c>
      <c r="C480" s="60" t="s">
        <v>2013</v>
      </c>
      <c r="D480" s="60" t="s">
        <v>2014</v>
      </c>
      <c r="E480" s="60" t="s">
        <v>738</v>
      </c>
      <c r="F480" s="59" t="s">
        <v>487</v>
      </c>
      <c r="G480" s="61">
        <v>368029</v>
      </c>
      <c r="H480" s="123">
        <f t="shared" si="7"/>
        <v>74.940490129201081</v>
      </c>
    </row>
    <row r="481" spans="1:8" x14ac:dyDescent="0.25">
      <c r="A481" s="58">
        <v>395930913248</v>
      </c>
      <c r="B481" s="59" t="s">
        <v>2015</v>
      </c>
      <c r="C481" s="60" t="s">
        <v>2016</v>
      </c>
      <c r="D481" s="60" t="s">
        <v>2017</v>
      </c>
      <c r="E481" s="60" t="s">
        <v>738</v>
      </c>
      <c r="F481" s="59" t="s">
        <v>487</v>
      </c>
      <c r="G481" s="61">
        <v>368029</v>
      </c>
      <c r="H481" s="123">
        <f t="shared" si="7"/>
        <v>74.940490129201081</v>
      </c>
    </row>
    <row r="482" spans="1:8" x14ac:dyDescent="0.25">
      <c r="A482" s="58">
        <v>395960410437</v>
      </c>
      <c r="B482" s="59" t="s">
        <v>2018</v>
      </c>
      <c r="C482" s="60" t="s">
        <v>2019</v>
      </c>
      <c r="D482" s="60" t="s">
        <v>2020</v>
      </c>
      <c r="E482" s="60" t="s">
        <v>738</v>
      </c>
      <c r="F482" s="59" t="s">
        <v>451</v>
      </c>
      <c r="G482" s="61">
        <v>368029</v>
      </c>
      <c r="H482" s="123">
        <f t="shared" si="7"/>
        <v>74.940490129201081</v>
      </c>
    </row>
    <row r="483" spans="1:8" x14ac:dyDescent="0.25">
      <c r="A483" s="58">
        <v>395960610185</v>
      </c>
      <c r="B483" s="59" t="s">
        <v>2021</v>
      </c>
      <c r="C483" s="60" t="s">
        <v>2022</v>
      </c>
      <c r="D483" s="60" t="s">
        <v>2023</v>
      </c>
      <c r="E483" s="60" t="s">
        <v>738</v>
      </c>
      <c r="F483" s="59" t="s">
        <v>451</v>
      </c>
      <c r="G483" s="61">
        <v>368029</v>
      </c>
      <c r="H483" s="123">
        <f t="shared" si="7"/>
        <v>74.940490129201081</v>
      </c>
    </row>
    <row r="484" spans="1:8" x14ac:dyDescent="0.25">
      <c r="A484" s="58">
        <v>395990620908</v>
      </c>
      <c r="B484" s="59" t="s">
        <v>2024</v>
      </c>
      <c r="C484" s="60" t="s">
        <v>2025</v>
      </c>
      <c r="D484" s="60" t="s">
        <v>2026</v>
      </c>
      <c r="E484" s="60" t="s">
        <v>738</v>
      </c>
      <c r="F484" s="59" t="s">
        <v>487</v>
      </c>
      <c r="G484" s="61">
        <v>368029</v>
      </c>
      <c r="H484" s="123">
        <f t="shared" si="7"/>
        <v>74.940490129201081</v>
      </c>
    </row>
    <row r="485" spans="1:8" x14ac:dyDescent="0.25">
      <c r="A485" s="58">
        <v>396070700728</v>
      </c>
      <c r="B485" s="59" t="s">
        <v>164</v>
      </c>
      <c r="C485" s="60" t="s">
        <v>2027</v>
      </c>
      <c r="D485" s="60" t="s">
        <v>2028</v>
      </c>
      <c r="E485" s="60" t="s">
        <v>450</v>
      </c>
      <c r="F485" s="59" t="s">
        <v>487</v>
      </c>
      <c r="G485" s="61">
        <v>368029</v>
      </c>
      <c r="H485" s="123">
        <f t="shared" si="7"/>
        <v>74.940490129201081</v>
      </c>
    </row>
    <row r="486" spans="1:8" x14ac:dyDescent="0.25">
      <c r="A486" s="58">
        <v>396071201016</v>
      </c>
      <c r="B486" s="59" t="s">
        <v>362</v>
      </c>
      <c r="C486" s="60" t="s">
        <v>2029</v>
      </c>
      <c r="D486" s="60" t="s">
        <v>2030</v>
      </c>
      <c r="E486" s="60" t="s">
        <v>450</v>
      </c>
      <c r="F486" s="59" t="s">
        <v>451</v>
      </c>
      <c r="G486" s="61">
        <v>368029</v>
      </c>
      <c r="H486" s="123">
        <f t="shared" si="7"/>
        <v>74.940490129201081</v>
      </c>
    </row>
    <row r="487" spans="1:8" x14ac:dyDescent="0.25">
      <c r="A487" s="58">
        <v>396080300124</v>
      </c>
      <c r="B487" s="59" t="s">
        <v>106</v>
      </c>
      <c r="C487" s="60" t="s">
        <v>2031</v>
      </c>
      <c r="D487" s="60" t="s">
        <v>2032</v>
      </c>
      <c r="E487" s="60" t="s">
        <v>450</v>
      </c>
      <c r="F487" s="59" t="s">
        <v>451</v>
      </c>
      <c r="G487" s="61">
        <v>368029</v>
      </c>
      <c r="H487" s="123">
        <f t="shared" si="7"/>
        <v>74.940490129201081</v>
      </c>
    </row>
    <row r="488" spans="1:8" x14ac:dyDescent="0.25">
      <c r="A488" s="58">
        <v>396080701439</v>
      </c>
      <c r="B488" s="59" t="s">
        <v>279</v>
      </c>
      <c r="C488" s="60" t="s">
        <v>2033</v>
      </c>
      <c r="D488" s="60" t="s">
        <v>2034</v>
      </c>
      <c r="E488" s="60" t="s">
        <v>450</v>
      </c>
      <c r="F488" s="59" t="s">
        <v>451</v>
      </c>
      <c r="G488" s="61">
        <v>368029</v>
      </c>
      <c r="H488" s="123">
        <f t="shared" si="7"/>
        <v>74.940490129201081</v>
      </c>
    </row>
    <row r="489" spans="1:8" x14ac:dyDescent="0.25">
      <c r="A489" s="58">
        <v>396080801441</v>
      </c>
      <c r="B489" s="59" t="s">
        <v>271</v>
      </c>
      <c r="C489" s="60" t="s">
        <v>2027</v>
      </c>
      <c r="D489" s="60" t="s">
        <v>2035</v>
      </c>
      <c r="E489" s="60" t="s">
        <v>450</v>
      </c>
      <c r="F489" s="59" t="s">
        <v>487</v>
      </c>
      <c r="G489" s="61">
        <v>368029</v>
      </c>
      <c r="H489" s="123">
        <f t="shared" si="7"/>
        <v>74.940490129201081</v>
      </c>
    </row>
    <row r="490" spans="1:8" x14ac:dyDescent="0.25">
      <c r="A490" s="58">
        <v>396110800674</v>
      </c>
      <c r="B490" s="59" t="s">
        <v>360</v>
      </c>
      <c r="C490" s="60" t="s">
        <v>2036</v>
      </c>
      <c r="D490" s="60" t="s">
        <v>2037</v>
      </c>
      <c r="E490" s="60" t="s">
        <v>450</v>
      </c>
      <c r="F490" s="59" t="s">
        <v>451</v>
      </c>
      <c r="G490" s="61">
        <v>368029</v>
      </c>
      <c r="H490" s="123">
        <f t="shared" si="7"/>
        <v>74.940490129201081</v>
      </c>
    </row>
    <row r="491" spans="1:8" x14ac:dyDescent="0.25">
      <c r="A491" s="58">
        <v>396110900016</v>
      </c>
      <c r="B491" s="59" t="s">
        <v>327</v>
      </c>
      <c r="C491" s="60" t="s">
        <v>2038</v>
      </c>
      <c r="D491" s="60" t="s">
        <v>2039</v>
      </c>
      <c r="E491" s="60" t="s">
        <v>450</v>
      </c>
      <c r="F491" s="59" t="s">
        <v>487</v>
      </c>
      <c r="G491" s="61">
        <v>368029</v>
      </c>
      <c r="H491" s="123">
        <f t="shared" si="7"/>
        <v>74.940490129201081</v>
      </c>
    </row>
    <row r="492" spans="1:8" x14ac:dyDescent="0.25">
      <c r="A492" s="58">
        <v>396140301231</v>
      </c>
      <c r="B492" s="59" t="s">
        <v>165</v>
      </c>
      <c r="C492" s="60" t="s">
        <v>2040</v>
      </c>
      <c r="D492" s="60" t="s">
        <v>2041</v>
      </c>
      <c r="E492" s="60" t="s">
        <v>450</v>
      </c>
      <c r="F492" s="59" t="s">
        <v>487</v>
      </c>
      <c r="G492" s="61">
        <v>368029</v>
      </c>
      <c r="H492" s="123">
        <f t="shared" si="7"/>
        <v>74.940490129201081</v>
      </c>
    </row>
    <row r="493" spans="1:8" x14ac:dyDescent="0.25">
      <c r="A493" s="58">
        <v>396161000214</v>
      </c>
      <c r="B493" s="59" t="s">
        <v>713</v>
      </c>
      <c r="C493" s="60" t="s">
        <v>714</v>
      </c>
      <c r="D493" s="60" t="s">
        <v>715</v>
      </c>
      <c r="E493" s="60" t="s">
        <v>450</v>
      </c>
      <c r="F493" s="59" t="s">
        <v>451</v>
      </c>
      <c r="G493" s="61">
        <v>368029</v>
      </c>
      <c r="H493" s="123">
        <f t="shared" si="7"/>
        <v>74.940490129201081</v>
      </c>
    </row>
    <row r="494" spans="1:8" x14ac:dyDescent="0.25">
      <c r="A494" s="58">
        <v>396750300066</v>
      </c>
      <c r="B494" s="59" t="s">
        <v>402</v>
      </c>
      <c r="C494" s="60" t="s">
        <v>2042</v>
      </c>
      <c r="D494" s="60" t="s">
        <v>2043</v>
      </c>
      <c r="E494" s="60" t="s">
        <v>450</v>
      </c>
      <c r="F494" s="59" t="s">
        <v>451</v>
      </c>
      <c r="G494" s="61">
        <v>368029</v>
      </c>
      <c r="H494" s="123">
        <f t="shared" si="7"/>
        <v>74.940490129201081</v>
      </c>
    </row>
    <row r="495" spans="1:8" x14ac:dyDescent="0.25">
      <c r="A495" s="58">
        <v>398870400130</v>
      </c>
      <c r="B495" s="59" t="s">
        <v>2044</v>
      </c>
      <c r="C495" s="60" t="s">
        <v>2045</v>
      </c>
      <c r="D495" s="60" t="s">
        <v>2046</v>
      </c>
      <c r="E495" s="60" t="s">
        <v>2047</v>
      </c>
      <c r="F495" s="59" t="s">
        <v>451</v>
      </c>
      <c r="G495" s="61">
        <v>368029</v>
      </c>
      <c r="H495" s="123">
        <f t="shared" si="7"/>
        <v>74.940490129201081</v>
      </c>
    </row>
    <row r="496" spans="1:8" x14ac:dyDescent="0.25">
      <c r="A496" s="58">
        <v>399000700789</v>
      </c>
      <c r="B496" s="59" t="s">
        <v>2048</v>
      </c>
      <c r="C496" s="60" t="s">
        <v>2049</v>
      </c>
      <c r="D496" s="60" t="s">
        <v>2050</v>
      </c>
      <c r="E496" s="60" t="s">
        <v>839</v>
      </c>
      <c r="F496" s="59" t="s">
        <v>487</v>
      </c>
      <c r="G496" s="61">
        <v>368029</v>
      </c>
      <c r="H496" s="123">
        <f t="shared" si="7"/>
        <v>74.940490129201081</v>
      </c>
    </row>
    <row r="497" spans="1:8" x14ac:dyDescent="0.25">
      <c r="A497" s="58">
        <v>399060500509</v>
      </c>
      <c r="B497" s="59" t="s">
        <v>2051</v>
      </c>
      <c r="C497" s="60" t="s">
        <v>2052</v>
      </c>
      <c r="D497" s="60" t="s">
        <v>2053</v>
      </c>
      <c r="E497" s="60" t="s">
        <v>839</v>
      </c>
      <c r="F497" s="59" t="s">
        <v>487</v>
      </c>
      <c r="G497" s="61">
        <v>368029</v>
      </c>
      <c r="H497" s="123">
        <f t="shared" si="7"/>
        <v>74.940490129201081</v>
      </c>
    </row>
    <row r="498" spans="1:8" x14ac:dyDescent="0.25">
      <c r="A498" s="58">
        <v>399080500289</v>
      </c>
      <c r="B498" s="59" t="s">
        <v>2054</v>
      </c>
      <c r="C498" s="60" t="s">
        <v>2055</v>
      </c>
      <c r="D498" s="60" t="s">
        <v>2056</v>
      </c>
      <c r="E498" s="60" t="s">
        <v>839</v>
      </c>
      <c r="F498" s="59" t="s">
        <v>451</v>
      </c>
      <c r="G498" s="61">
        <v>368029</v>
      </c>
      <c r="H498" s="123">
        <f t="shared" si="7"/>
        <v>74.940490129201081</v>
      </c>
    </row>
    <row r="499" spans="1:8" x14ac:dyDescent="0.25">
      <c r="A499" s="58">
        <v>399080700270</v>
      </c>
      <c r="B499" s="59" t="s">
        <v>2057</v>
      </c>
      <c r="C499" s="60" t="s">
        <v>2058</v>
      </c>
      <c r="D499" s="60" t="s">
        <v>2059</v>
      </c>
      <c r="E499" s="60" t="s">
        <v>839</v>
      </c>
      <c r="F499" s="59" t="s">
        <v>451</v>
      </c>
      <c r="G499" s="61">
        <v>368029</v>
      </c>
      <c r="H499" s="123">
        <f t="shared" si="7"/>
        <v>74.940490129201081</v>
      </c>
    </row>
    <row r="500" spans="1:8" x14ac:dyDescent="0.25">
      <c r="A500" s="58">
        <v>399101201198</v>
      </c>
      <c r="B500" s="59" t="s">
        <v>2060</v>
      </c>
      <c r="C500" s="60" t="s">
        <v>2061</v>
      </c>
      <c r="D500" s="60" t="s">
        <v>954</v>
      </c>
      <c r="E500" s="60" t="s">
        <v>793</v>
      </c>
      <c r="F500" s="59" t="s">
        <v>487</v>
      </c>
      <c r="G500" s="61">
        <v>368029</v>
      </c>
      <c r="H500" s="123">
        <f t="shared" si="7"/>
        <v>74.940490129201081</v>
      </c>
    </row>
    <row r="501" spans="1:8" x14ac:dyDescent="0.25">
      <c r="A501" s="58">
        <v>399120500473</v>
      </c>
      <c r="B501" s="59" t="s">
        <v>2062</v>
      </c>
      <c r="C501" s="60" t="s">
        <v>2063</v>
      </c>
      <c r="D501" s="60" t="s">
        <v>2064</v>
      </c>
      <c r="E501" s="60" t="s">
        <v>793</v>
      </c>
      <c r="F501" s="59" t="s">
        <v>487</v>
      </c>
      <c r="G501" s="61">
        <v>368029</v>
      </c>
      <c r="H501" s="123">
        <f t="shared" si="7"/>
        <v>74.940490129201081</v>
      </c>
    </row>
    <row r="502" spans="1:8" x14ac:dyDescent="0.25">
      <c r="A502" s="58">
        <v>399950810017</v>
      </c>
      <c r="B502" s="59" t="s">
        <v>2065</v>
      </c>
      <c r="C502" s="60" t="s">
        <v>2066</v>
      </c>
      <c r="D502" s="60" t="s">
        <v>2067</v>
      </c>
      <c r="E502" s="60" t="s">
        <v>793</v>
      </c>
      <c r="F502" s="59" t="s">
        <v>487</v>
      </c>
      <c r="G502" s="61">
        <v>368029</v>
      </c>
      <c r="H502" s="123">
        <f t="shared" si="7"/>
        <v>74.940490129201081</v>
      </c>
    </row>
    <row r="503" spans="1:8" x14ac:dyDescent="0.25">
      <c r="A503" s="58">
        <v>399970400087</v>
      </c>
      <c r="B503" s="59" t="s">
        <v>2068</v>
      </c>
      <c r="C503" s="60" t="s">
        <v>833</v>
      </c>
      <c r="D503" s="60" t="s">
        <v>2069</v>
      </c>
      <c r="E503" s="60" t="s">
        <v>793</v>
      </c>
      <c r="F503" s="59" t="s">
        <v>487</v>
      </c>
      <c r="G503" s="61">
        <v>368029</v>
      </c>
      <c r="H503" s="123">
        <f t="shared" si="7"/>
        <v>74.940490129201081</v>
      </c>
    </row>
    <row r="504" spans="1:8" x14ac:dyDescent="0.25">
      <c r="A504" s="58">
        <v>403080400150</v>
      </c>
      <c r="B504" s="59" t="s">
        <v>2070</v>
      </c>
      <c r="C504" s="60" t="s">
        <v>931</v>
      </c>
      <c r="D504" s="60" t="s">
        <v>2071</v>
      </c>
      <c r="E504" s="60" t="s">
        <v>734</v>
      </c>
      <c r="F504" s="59" t="s">
        <v>487</v>
      </c>
      <c r="G504" s="61">
        <v>368029</v>
      </c>
      <c r="H504" s="123">
        <f t="shared" si="7"/>
        <v>74.940490129201081</v>
      </c>
    </row>
    <row r="505" spans="1:8" x14ac:dyDescent="0.25">
      <c r="A505" s="58">
        <v>403130700028</v>
      </c>
      <c r="B505" s="59" t="s">
        <v>2072</v>
      </c>
      <c r="C505" s="60" t="s">
        <v>2073</v>
      </c>
      <c r="D505" s="60" t="s">
        <v>1280</v>
      </c>
      <c r="E505" s="60" t="s">
        <v>734</v>
      </c>
      <c r="F505" s="59" t="s">
        <v>451</v>
      </c>
      <c r="G505" s="61">
        <v>368029</v>
      </c>
      <c r="H505" s="123">
        <f t="shared" si="7"/>
        <v>74.940490129201081</v>
      </c>
    </row>
    <row r="506" spans="1:8" x14ac:dyDescent="0.25">
      <c r="A506" s="58">
        <v>403130700036</v>
      </c>
      <c r="B506" s="59" t="s">
        <v>2074</v>
      </c>
      <c r="C506" s="60" t="s">
        <v>2073</v>
      </c>
      <c r="D506" s="60" t="s">
        <v>2075</v>
      </c>
      <c r="E506" s="60" t="s">
        <v>734</v>
      </c>
      <c r="F506" s="59" t="s">
        <v>451</v>
      </c>
      <c r="G506" s="61">
        <v>368029</v>
      </c>
      <c r="H506" s="123">
        <f t="shared" si="7"/>
        <v>74.940490129201081</v>
      </c>
    </row>
    <row r="507" spans="1:8" x14ac:dyDescent="0.25">
      <c r="A507" s="58">
        <v>403150700202</v>
      </c>
      <c r="B507" s="59" t="s">
        <v>2076</v>
      </c>
      <c r="C507" s="60" t="s">
        <v>2077</v>
      </c>
      <c r="D507" s="60" t="s">
        <v>2078</v>
      </c>
      <c r="E507" s="60" t="s">
        <v>734</v>
      </c>
      <c r="F507" s="59" t="s">
        <v>451</v>
      </c>
      <c r="G507" s="61">
        <v>368029</v>
      </c>
      <c r="H507" s="123">
        <f t="shared" si="7"/>
        <v>74.940490129201081</v>
      </c>
    </row>
    <row r="508" spans="1:8" x14ac:dyDescent="0.25">
      <c r="A508" s="58">
        <v>403750201366</v>
      </c>
      <c r="B508" s="59" t="s">
        <v>2079</v>
      </c>
      <c r="C508" s="60" t="s">
        <v>2080</v>
      </c>
      <c r="D508" s="60" t="s">
        <v>2081</v>
      </c>
      <c r="E508" s="60" t="s">
        <v>734</v>
      </c>
      <c r="F508" s="59" t="s">
        <v>487</v>
      </c>
      <c r="G508" s="61">
        <v>368029</v>
      </c>
      <c r="H508" s="123">
        <f t="shared" si="7"/>
        <v>74.940490129201081</v>
      </c>
    </row>
    <row r="509" spans="1:8" x14ac:dyDescent="0.25">
      <c r="A509" s="58">
        <v>403830400068</v>
      </c>
      <c r="B509" s="59" t="s">
        <v>2082</v>
      </c>
      <c r="C509" s="60" t="s">
        <v>2083</v>
      </c>
      <c r="D509" s="60" t="s">
        <v>2084</v>
      </c>
      <c r="E509" s="60" t="s">
        <v>734</v>
      </c>
      <c r="F509" s="59" t="s">
        <v>487</v>
      </c>
      <c r="G509" s="61">
        <v>368029</v>
      </c>
      <c r="H509" s="123">
        <f t="shared" si="7"/>
        <v>74.940490129201081</v>
      </c>
    </row>
    <row r="510" spans="1:8" x14ac:dyDescent="0.25">
      <c r="A510" s="58">
        <v>403950302299</v>
      </c>
      <c r="B510" s="59" t="s">
        <v>2085</v>
      </c>
      <c r="C510" s="60" t="s">
        <v>2086</v>
      </c>
      <c r="D510" s="60" t="s">
        <v>2087</v>
      </c>
      <c r="E510" s="60" t="s">
        <v>734</v>
      </c>
      <c r="F510" s="59" t="s">
        <v>487</v>
      </c>
      <c r="G510" s="61">
        <v>368029</v>
      </c>
      <c r="H510" s="123">
        <f t="shared" si="7"/>
        <v>74.940490129201081</v>
      </c>
    </row>
    <row r="511" spans="1:8" x14ac:dyDescent="0.25">
      <c r="A511" s="58">
        <v>403960210490</v>
      </c>
      <c r="B511" s="59" t="s">
        <v>2088</v>
      </c>
      <c r="C511" s="60" t="s">
        <v>2089</v>
      </c>
      <c r="D511" s="60" t="s">
        <v>2090</v>
      </c>
      <c r="E511" s="60" t="s">
        <v>734</v>
      </c>
      <c r="F511" s="59" t="s">
        <v>487</v>
      </c>
      <c r="G511" s="61">
        <v>368029</v>
      </c>
      <c r="H511" s="123">
        <f t="shared" si="7"/>
        <v>74.940490129201081</v>
      </c>
    </row>
    <row r="512" spans="1:8" x14ac:dyDescent="0.25">
      <c r="A512" s="58">
        <v>408110900278</v>
      </c>
      <c r="B512" s="59" t="s">
        <v>2091</v>
      </c>
      <c r="C512" s="60" t="s">
        <v>1954</v>
      </c>
      <c r="D512" s="60" t="s">
        <v>2092</v>
      </c>
      <c r="E512" s="60" t="s">
        <v>742</v>
      </c>
      <c r="F512" s="59" t="s">
        <v>451</v>
      </c>
      <c r="G512" s="61">
        <v>368029</v>
      </c>
      <c r="H512" s="123">
        <f t="shared" si="7"/>
        <v>74.940490129201081</v>
      </c>
    </row>
    <row r="513" spans="1:8" x14ac:dyDescent="0.25">
      <c r="A513" s="58">
        <v>408120500138</v>
      </c>
      <c r="B513" s="59" t="s">
        <v>2093</v>
      </c>
      <c r="C513" s="60" t="s">
        <v>1635</v>
      </c>
      <c r="D513" s="60" t="s">
        <v>2094</v>
      </c>
      <c r="E513" s="60" t="s">
        <v>742</v>
      </c>
      <c r="F513" s="59" t="s">
        <v>451</v>
      </c>
      <c r="G513" s="61">
        <v>368029</v>
      </c>
      <c r="H513" s="123">
        <f t="shared" si="7"/>
        <v>74.940490129201081</v>
      </c>
    </row>
    <row r="514" spans="1:8" x14ac:dyDescent="0.25">
      <c r="A514" s="58">
        <v>408150900131</v>
      </c>
      <c r="B514" s="59" t="s">
        <v>2095</v>
      </c>
      <c r="C514" s="60" t="s">
        <v>2096</v>
      </c>
      <c r="D514" s="60" t="s">
        <v>2097</v>
      </c>
      <c r="E514" s="60" t="s">
        <v>742</v>
      </c>
      <c r="F514" s="59" t="s">
        <v>451</v>
      </c>
      <c r="G514" s="61">
        <v>368029</v>
      </c>
      <c r="H514" s="123">
        <f t="shared" ref="H514:H577" si="8">G514/4910.95</f>
        <v>74.940490129201081</v>
      </c>
    </row>
    <row r="515" spans="1:8" x14ac:dyDescent="0.25">
      <c r="A515" s="58">
        <v>408180600042</v>
      </c>
      <c r="B515" s="59" t="s">
        <v>2098</v>
      </c>
      <c r="C515" s="60" t="s">
        <v>1378</v>
      </c>
      <c r="D515" s="60" t="s">
        <v>2099</v>
      </c>
      <c r="E515" s="60" t="s">
        <v>742</v>
      </c>
      <c r="F515" s="59" t="s">
        <v>451</v>
      </c>
      <c r="G515" s="61">
        <v>368029</v>
      </c>
      <c r="H515" s="123">
        <f t="shared" si="8"/>
        <v>74.940490129201081</v>
      </c>
    </row>
    <row r="516" spans="1:8" x14ac:dyDescent="0.25">
      <c r="A516" s="58">
        <v>408880100113</v>
      </c>
      <c r="B516" s="59" t="s">
        <v>2100</v>
      </c>
      <c r="C516" s="60" t="s">
        <v>2101</v>
      </c>
      <c r="D516" s="60" t="s">
        <v>2102</v>
      </c>
      <c r="E516" s="60" t="s">
        <v>742</v>
      </c>
      <c r="F516" s="59" t="s">
        <v>451</v>
      </c>
      <c r="G516" s="61">
        <v>368029</v>
      </c>
      <c r="H516" s="123">
        <f t="shared" si="8"/>
        <v>74.940490129201081</v>
      </c>
    </row>
    <row r="517" spans="1:8" x14ac:dyDescent="0.25">
      <c r="A517" s="58">
        <v>408940300052</v>
      </c>
      <c r="B517" s="59" t="s">
        <v>2103</v>
      </c>
      <c r="C517" s="60" t="s">
        <v>2104</v>
      </c>
      <c r="D517" s="60" t="s">
        <v>2105</v>
      </c>
      <c r="E517" s="60" t="s">
        <v>742</v>
      </c>
      <c r="F517" s="59" t="s">
        <v>451</v>
      </c>
      <c r="G517" s="61">
        <v>368029</v>
      </c>
      <c r="H517" s="123">
        <f t="shared" si="8"/>
        <v>74.940490129201081</v>
      </c>
    </row>
    <row r="518" spans="1:8" x14ac:dyDescent="0.25">
      <c r="A518" s="58">
        <v>408970200206</v>
      </c>
      <c r="B518" s="59" t="s">
        <v>2106</v>
      </c>
      <c r="C518" s="60" t="s">
        <v>1750</v>
      </c>
      <c r="D518" s="60" t="s">
        <v>2107</v>
      </c>
      <c r="E518" s="60" t="s">
        <v>742</v>
      </c>
      <c r="F518" s="59" t="s">
        <v>451</v>
      </c>
      <c r="G518" s="61">
        <v>368029</v>
      </c>
      <c r="H518" s="123">
        <f t="shared" si="8"/>
        <v>74.940490129201081</v>
      </c>
    </row>
    <row r="519" spans="1:8" x14ac:dyDescent="0.25">
      <c r="A519" s="58">
        <v>408990500044</v>
      </c>
      <c r="B519" s="59" t="s">
        <v>2108</v>
      </c>
      <c r="C519" s="60" t="s">
        <v>1632</v>
      </c>
      <c r="D519" s="60" t="s">
        <v>2109</v>
      </c>
      <c r="E519" s="60" t="s">
        <v>742</v>
      </c>
      <c r="F519" s="59" t="s">
        <v>451</v>
      </c>
      <c r="G519" s="61">
        <v>368029</v>
      </c>
      <c r="H519" s="123">
        <f t="shared" si="8"/>
        <v>74.940490129201081</v>
      </c>
    </row>
    <row r="520" spans="1:8" x14ac:dyDescent="0.25">
      <c r="A520" s="58">
        <v>396931150066</v>
      </c>
      <c r="B520" s="59" t="s">
        <v>251</v>
      </c>
      <c r="C520" s="60" t="s">
        <v>2036</v>
      </c>
      <c r="D520" s="60" t="s">
        <v>2110</v>
      </c>
      <c r="E520" s="60" t="s">
        <v>450</v>
      </c>
      <c r="F520" s="59" t="s">
        <v>451</v>
      </c>
      <c r="G520" s="61">
        <v>368028</v>
      </c>
      <c r="H520" s="123">
        <f t="shared" si="8"/>
        <v>74.940286502611514</v>
      </c>
    </row>
    <row r="521" spans="1:8" x14ac:dyDescent="0.25">
      <c r="A521" s="58">
        <v>396160200929</v>
      </c>
      <c r="B521" s="59" t="s">
        <v>2111</v>
      </c>
      <c r="C521" s="60" t="s">
        <v>2112</v>
      </c>
      <c r="D521" s="60" t="s">
        <v>2113</v>
      </c>
      <c r="E521" s="60" t="s">
        <v>2114</v>
      </c>
      <c r="F521" s="59" t="s">
        <v>487</v>
      </c>
      <c r="G521" s="61">
        <v>363128</v>
      </c>
      <c r="H521" s="123">
        <f t="shared" si="8"/>
        <v>73.942516213767192</v>
      </c>
    </row>
    <row r="522" spans="1:8" x14ac:dyDescent="0.25">
      <c r="A522" s="58">
        <v>408920400131</v>
      </c>
      <c r="B522" s="59" t="s">
        <v>2115</v>
      </c>
      <c r="C522" s="60" t="s">
        <v>919</v>
      </c>
      <c r="D522" s="60" t="s">
        <v>2116</v>
      </c>
      <c r="E522" s="60" t="s">
        <v>742</v>
      </c>
      <c r="F522" s="59" t="s">
        <v>451</v>
      </c>
      <c r="G522" s="61">
        <v>361788</v>
      </c>
      <c r="H522" s="123">
        <f t="shared" si="8"/>
        <v>73.669656583756705</v>
      </c>
    </row>
    <row r="523" spans="1:8" x14ac:dyDescent="0.25">
      <c r="A523" s="58">
        <v>396060302031</v>
      </c>
      <c r="B523" s="59" t="s">
        <v>162</v>
      </c>
      <c r="C523" s="60" t="s">
        <v>2027</v>
      </c>
      <c r="D523" s="60" t="s">
        <v>2117</v>
      </c>
      <c r="E523" s="60" t="s">
        <v>450</v>
      </c>
      <c r="F523" s="59" t="s">
        <v>487</v>
      </c>
      <c r="G523" s="61">
        <v>353326</v>
      </c>
      <c r="H523" s="123">
        <f t="shared" si="8"/>
        <v>71.946568382899443</v>
      </c>
    </row>
    <row r="524" spans="1:8" x14ac:dyDescent="0.25">
      <c r="A524" s="58">
        <v>389911200265</v>
      </c>
      <c r="B524" s="59" t="s">
        <v>2118</v>
      </c>
      <c r="C524" s="60" t="s">
        <v>1756</v>
      </c>
      <c r="D524" s="60" t="s">
        <v>1757</v>
      </c>
      <c r="E524" s="60" t="s">
        <v>825</v>
      </c>
      <c r="F524" s="59" t="s">
        <v>487</v>
      </c>
      <c r="G524" s="61">
        <v>348425</v>
      </c>
      <c r="H524" s="123">
        <f t="shared" si="8"/>
        <v>70.948594467465568</v>
      </c>
    </row>
    <row r="525" spans="1:8" x14ac:dyDescent="0.25">
      <c r="A525" s="58">
        <v>395960511071</v>
      </c>
      <c r="B525" s="59" t="s">
        <v>2119</v>
      </c>
      <c r="C525" s="60" t="s">
        <v>2120</v>
      </c>
      <c r="D525" s="60" t="s">
        <v>2121</v>
      </c>
      <c r="E525" s="60" t="s">
        <v>738</v>
      </c>
      <c r="F525" s="59" t="s">
        <v>487</v>
      </c>
      <c r="G525" s="61">
        <v>348425</v>
      </c>
      <c r="H525" s="123">
        <f t="shared" si="8"/>
        <v>70.948594467465568</v>
      </c>
    </row>
    <row r="526" spans="1:8" x14ac:dyDescent="0.25">
      <c r="A526" s="58">
        <v>390010711595</v>
      </c>
      <c r="B526" s="59" t="s">
        <v>2122</v>
      </c>
      <c r="C526" s="60" t="s">
        <v>985</v>
      </c>
      <c r="D526" s="60" t="s">
        <v>2123</v>
      </c>
      <c r="E526" s="60" t="s">
        <v>987</v>
      </c>
      <c r="F526" s="59" t="s">
        <v>451</v>
      </c>
      <c r="G526" s="61">
        <v>344837</v>
      </c>
      <c r="H526" s="123">
        <f t="shared" si="8"/>
        <v>70.217982264124046</v>
      </c>
    </row>
    <row r="527" spans="1:8" x14ac:dyDescent="0.25">
      <c r="A527" s="58">
        <v>408750201236</v>
      </c>
      <c r="B527" s="59" t="s">
        <v>2124</v>
      </c>
      <c r="C527" s="60" t="s">
        <v>786</v>
      </c>
      <c r="D527" s="60" t="s">
        <v>2125</v>
      </c>
      <c r="E527" s="60" t="s">
        <v>742</v>
      </c>
      <c r="F527" s="59" t="s">
        <v>451</v>
      </c>
      <c r="G527" s="61">
        <v>344216</v>
      </c>
      <c r="H527" s="123">
        <f t="shared" si="8"/>
        <v>70.091530152007252</v>
      </c>
    </row>
    <row r="528" spans="1:8" x14ac:dyDescent="0.25">
      <c r="A528" s="58">
        <v>395991051419</v>
      </c>
      <c r="B528" s="59" t="s">
        <v>2126</v>
      </c>
      <c r="C528" s="60" t="s">
        <v>2127</v>
      </c>
      <c r="D528" s="60" t="s">
        <v>1671</v>
      </c>
      <c r="E528" s="60" t="s">
        <v>738</v>
      </c>
      <c r="F528" s="59" t="s">
        <v>487</v>
      </c>
      <c r="G528" s="61">
        <v>343961</v>
      </c>
      <c r="H528" s="123">
        <f t="shared" si="8"/>
        <v>70.039605371669438</v>
      </c>
    </row>
    <row r="529" spans="1:8" x14ac:dyDescent="0.25">
      <c r="A529" s="58">
        <v>352150900119</v>
      </c>
      <c r="B529" s="59" t="s">
        <v>2128</v>
      </c>
      <c r="C529" s="60" t="s">
        <v>2129</v>
      </c>
      <c r="D529" s="60" t="s">
        <v>2130</v>
      </c>
      <c r="E529" s="60" t="s">
        <v>742</v>
      </c>
      <c r="F529" s="59" t="s">
        <v>451</v>
      </c>
      <c r="G529" s="61">
        <v>343523</v>
      </c>
      <c r="H529" s="123">
        <f t="shared" si="8"/>
        <v>69.950416925442127</v>
      </c>
    </row>
    <row r="530" spans="1:8" x14ac:dyDescent="0.25">
      <c r="A530" s="58">
        <v>389911200273</v>
      </c>
      <c r="B530" s="59" t="s">
        <v>2131</v>
      </c>
      <c r="C530" s="60" t="s">
        <v>1756</v>
      </c>
      <c r="D530" s="60" t="s">
        <v>1757</v>
      </c>
      <c r="E530" s="60" t="s">
        <v>825</v>
      </c>
      <c r="F530" s="59" t="s">
        <v>487</v>
      </c>
      <c r="G530" s="61">
        <v>343523</v>
      </c>
      <c r="H530" s="123">
        <f t="shared" si="8"/>
        <v>69.950416925442127</v>
      </c>
    </row>
    <row r="531" spans="1:8" x14ac:dyDescent="0.25">
      <c r="A531" s="58">
        <v>396051000332</v>
      </c>
      <c r="B531" s="59" t="s">
        <v>225</v>
      </c>
      <c r="C531" s="60" t="s">
        <v>2132</v>
      </c>
      <c r="D531" s="60" t="s">
        <v>2133</v>
      </c>
      <c r="E531" s="60" t="s">
        <v>450</v>
      </c>
      <c r="F531" s="59" t="s">
        <v>487</v>
      </c>
      <c r="G531" s="61">
        <v>343523</v>
      </c>
      <c r="H531" s="123">
        <f t="shared" si="8"/>
        <v>69.950416925442127</v>
      </c>
    </row>
    <row r="532" spans="1:8" x14ac:dyDescent="0.25">
      <c r="A532" s="58">
        <v>400980220760</v>
      </c>
      <c r="B532" s="59" t="s">
        <v>2134</v>
      </c>
      <c r="C532" s="60" t="s">
        <v>2135</v>
      </c>
      <c r="D532" s="60" t="s">
        <v>2136</v>
      </c>
      <c r="E532" s="60" t="s">
        <v>2137</v>
      </c>
      <c r="F532" s="59" t="s">
        <v>451</v>
      </c>
      <c r="G532" s="61">
        <v>343523</v>
      </c>
      <c r="H532" s="123">
        <f t="shared" si="8"/>
        <v>69.950416925442127</v>
      </c>
    </row>
    <row r="533" spans="1:8" x14ac:dyDescent="0.25">
      <c r="A533" s="58">
        <v>408770300648</v>
      </c>
      <c r="B533" s="59" t="s">
        <v>2138</v>
      </c>
      <c r="C533" s="60" t="s">
        <v>2139</v>
      </c>
      <c r="D533" s="60" t="s">
        <v>821</v>
      </c>
      <c r="E533" s="60" t="s">
        <v>742</v>
      </c>
      <c r="F533" s="59" t="s">
        <v>487</v>
      </c>
      <c r="G533" s="61">
        <v>343523</v>
      </c>
      <c r="H533" s="123">
        <f t="shared" si="8"/>
        <v>69.950416925442127</v>
      </c>
    </row>
    <row r="534" spans="1:8" x14ac:dyDescent="0.25">
      <c r="A534" s="58">
        <v>395040701065</v>
      </c>
      <c r="B534" s="59" t="s">
        <v>2140</v>
      </c>
      <c r="C534" s="60" t="s">
        <v>2141</v>
      </c>
      <c r="D534" s="60" t="s">
        <v>2142</v>
      </c>
      <c r="E534" s="60" t="s">
        <v>738</v>
      </c>
      <c r="F534" s="59" t="s">
        <v>451</v>
      </c>
      <c r="G534" s="61">
        <v>328938</v>
      </c>
      <c r="H534" s="123">
        <f t="shared" si="8"/>
        <v>66.980523116708582</v>
      </c>
    </row>
    <row r="535" spans="1:8" x14ac:dyDescent="0.25">
      <c r="A535" s="58">
        <v>408730101171</v>
      </c>
      <c r="B535" s="59" t="s">
        <v>2143</v>
      </c>
      <c r="C535" s="60" t="s">
        <v>2144</v>
      </c>
      <c r="D535" s="60" t="s">
        <v>2145</v>
      </c>
      <c r="E535" s="60" t="s">
        <v>742</v>
      </c>
      <c r="F535" s="59" t="s">
        <v>451</v>
      </c>
      <c r="G535" s="61">
        <v>325438</v>
      </c>
      <c r="H535" s="123">
        <f t="shared" si="8"/>
        <v>66.26783005324836</v>
      </c>
    </row>
    <row r="536" spans="1:8" x14ac:dyDescent="0.25">
      <c r="A536" s="58">
        <v>389891000329</v>
      </c>
      <c r="B536" s="59" t="s">
        <v>2146</v>
      </c>
      <c r="C536" s="60" t="s">
        <v>1756</v>
      </c>
      <c r="D536" s="60" t="s">
        <v>1757</v>
      </c>
      <c r="E536" s="60" t="s">
        <v>825</v>
      </c>
      <c r="F536" s="59" t="s">
        <v>487</v>
      </c>
      <c r="G536" s="61">
        <v>323919</v>
      </c>
      <c r="H536" s="123">
        <f t="shared" si="8"/>
        <v>65.958521263706615</v>
      </c>
    </row>
    <row r="537" spans="1:8" x14ac:dyDescent="0.25">
      <c r="A537" s="58">
        <v>395770800531</v>
      </c>
      <c r="B537" s="59" t="s">
        <v>2147</v>
      </c>
      <c r="C537" s="60" t="s">
        <v>2148</v>
      </c>
      <c r="D537" s="60" t="s">
        <v>2149</v>
      </c>
      <c r="E537" s="60" t="s">
        <v>738</v>
      </c>
      <c r="F537" s="59" t="s">
        <v>451</v>
      </c>
      <c r="G537" s="61">
        <v>319893</v>
      </c>
      <c r="H537" s="123">
        <f t="shared" si="8"/>
        <v>65.138720614137796</v>
      </c>
    </row>
    <row r="538" spans="1:8" x14ac:dyDescent="0.25">
      <c r="A538" s="58">
        <v>395020700666</v>
      </c>
      <c r="B538" s="59" t="s">
        <v>2150</v>
      </c>
      <c r="C538" s="60" t="s">
        <v>2151</v>
      </c>
      <c r="D538" s="60" t="s">
        <v>2152</v>
      </c>
      <c r="E538" s="60" t="s">
        <v>738</v>
      </c>
      <c r="F538" s="59" t="s">
        <v>487</v>
      </c>
      <c r="G538" s="61">
        <v>319455</v>
      </c>
      <c r="H538" s="123">
        <f t="shared" si="8"/>
        <v>65.049532167910485</v>
      </c>
    </row>
    <row r="539" spans="1:8" x14ac:dyDescent="0.25">
      <c r="A539" s="58">
        <v>390940900061</v>
      </c>
      <c r="B539" s="59" t="s">
        <v>2153</v>
      </c>
      <c r="C539" s="60" t="s">
        <v>2154</v>
      </c>
      <c r="D539" s="60" t="s">
        <v>2155</v>
      </c>
      <c r="E539" s="60" t="s">
        <v>883</v>
      </c>
      <c r="F539" s="59" t="s">
        <v>487</v>
      </c>
      <c r="G539" s="61">
        <v>319017</v>
      </c>
      <c r="H539" s="123">
        <f t="shared" si="8"/>
        <v>64.960343721683174</v>
      </c>
    </row>
    <row r="540" spans="1:8" x14ac:dyDescent="0.25">
      <c r="A540" s="58">
        <v>395021002288</v>
      </c>
      <c r="B540" s="59" t="s">
        <v>2156</v>
      </c>
      <c r="C540" s="60" t="s">
        <v>2157</v>
      </c>
      <c r="D540" s="60" t="s">
        <v>2158</v>
      </c>
      <c r="E540" s="60" t="s">
        <v>753</v>
      </c>
      <c r="F540" s="59" t="s">
        <v>487</v>
      </c>
      <c r="G540" s="61">
        <v>319017</v>
      </c>
      <c r="H540" s="123">
        <f t="shared" si="8"/>
        <v>64.960343721683174</v>
      </c>
    </row>
    <row r="541" spans="1:8" x14ac:dyDescent="0.25">
      <c r="A541" s="58">
        <v>395030600368</v>
      </c>
      <c r="B541" s="59" t="s">
        <v>2159</v>
      </c>
      <c r="C541" s="60" t="s">
        <v>2160</v>
      </c>
      <c r="D541" s="60" t="s">
        <v>2161</v>
      </c>
      <c r="E541" s="60" t="s">
        <v>753</v>
      </c>
      <c r="F541" s="59" t="s">
        <v>451</v>
      </c>
      <c r="G541" s="61">
        <v>319017</v>
      </c>
      <c r="H541" s="123">
        <f t="shared" si="8"/>
        <v>64.960343721683174</v>
      </c>
    </row>
    <row r="542" spans="1:8" x14ac:dyDescent="0.25">
      <c r="A542" s="58">
        <v>396750301399</v>
      </c>
      <c r="B542" s="59" t="s">
        <v>310</v>
      </c>
      <c r="C542" s="60" t="s">
        <v>2162</v>
      </c>
      <c r="D542" s="60" t="s">
        <v>2163</v>
      </c>
      <c r="E542" s="60" t="s">
        <v>450</v>
      </c>
      <c r="F542" s="59" t="s">
        <v>487</v>
      </c>
      <c r="G542" s="61">
        <v>319017</v>
      </c>
      <c r="H542" s="123">
        <f t="shared" si="8"/>
        <v>64.960343721683174</v>
      </c>
    </row>
    <row r="543" spans="1:8" x14ac:dyDescent="0.25">
      <c r="A543" s="58">
        <v>398000705369</v>
      </c>
      <c r="B543" s="59" t="s">
        <v>2164</v>
      </c>
      <c r="C543" s="60" t="s">
        <v>2165</v>
      </c>
      <c r="D543" s="60" t="s">
        <v>2166</v>
      </c>
      <c r="E543" s="60" t="s">
        <v>1855</v>
      </c>
      <c r="F543" s="59" t="s">
        <v>487</v>
      </c>
      <c r="G543" s="61">
        <v>319017</v>
      </c>
      <c r="H543" s="123">
        <f t="shared" si="8"/>
        <v>64.960343721683174</v>
      </c>
    </row>
    <row r="544" spans="1:8" x14ac:dyDescent="0.25">
      <c r="A544" s="58">
        <v>398000806238</v>
      </c>
      <c r="B544" s="59" t="s">
        <v>2167</v>
      </c>
      <c r="C544" s="60" t="s">
        <v>2168</v>
      </c>
      <c r="D544" s="60" t="s">
        <v>2169</v>
      </c>
      <c r="E544" s="60" t="s">
        <v>2170</v>
      </c>
      <c r="F544" s="59" t="s">
        <v>451</v>
      </c>
      <c r="G544" s="61">
        <v>319017</v>
      </c>
      <c r="H544" s="123">
        <f t="shared" si="8"/>
        <v>64.960343721683174</v>
      </c>
    </row>
    <row r="545" spans="1:8" x14ac:dyDescent="0.25">
      <c r="A545" s="58">
        <v>408000200149</v>
      </c>
      <c r="B545" s="59" t="s">
        <v>2171</v>
      </c>
      <c r="C545" s="60" t="s">
        <v>968</v>
      </c>
      <c r="D545" s="60" t="s">
        <v>2172</v>
      </c>
      <c r="E545" s="60" t="s">
        <v>742</v>
      </c>
      <c r="F545" s="59" t="s">
        <v>451</v>
      </c>
      <c r="G545" s="61">
        <v>319017</v>
      </c>
      <c r="H545" s="123">
        <f t="shared" si="8"/>
        <v>64.960343721683174</v>
      </c>
    </row>
    <row r="546" spans="1:8" x14ac:dyDescent="0.25">
      <c r="A546" s="58">
        <v>396050300341</v>
      </c>
      <c r="B546" s="59" t="s">
        <v>624</v>
      </c>
      <c r="C546" s="60" t="s">
        <v>625</v>
      </c>
      <c r="D546" s="60" t="s">
        <v>626</v>
      </c>
      <c r="E546" s="60" t="s">
        <v>450</v>
      </c>
      <c r="F546" s="59" t="s">
        <v>451</v>
      </c>
      <c r="G546" s="61">
        <v>315798</v>
      </c>
      <c r="H546" s="123">
        <f t="shared" si="8"/>
        <v>64.304869729889333</v>
      </c>
    </row>
    <row r="547" spans="1:8" x14ac:dyDescent="0.25">
      <c r="A547" s="58">
        <v>408681000321</v>
      </c>
      <c r="B547" s="59" t="s">
        <v>2173</v>
      </c>
      <c r="C547" s="60" t="s">
        <v>872</v>
      </c>
      <c r="D547" s="60" t="s">
        <v>2174</v>
      </c>
      <c r="E547" s="60" t="s">
        <v>742</v>
      </c>
      <c r="F547" s="59" t="s">
        <v>451</v>
      </c>
      <c r="G547" s="61">
        <v>315798</v>
      </c>
      <c r="H547" s="123">
        <f t="shared" si="8"/>
        <v>64.304869729889333</v>
      </c>
    </row>
    <row r="548" spans="1:8" x14ac:dyDescent="0.25">
      <c r="A548" s="58">
        <v>408880400087</v>
      </c>
      <c r="B548" s="59" t="s">
        <v>2175</v>
      </c>
      <c r="C548" s="60" t="s">
        <v>2176</v>
      </c>
      <c r="D548" s="60" t="s">
        <v>2177</v>
      </c>
      <c r="E548" s="60" t="s">
        <v>742</v>
      </c>
      <c r="F548" s="59" t="s">
        <v>451</v>
      </c>
      <c r="G548" s="61">
        <v>315798</v>
      </c>
      <c r="H548" s="123">
        <f t="shared" si="8"/>
        <v>64.304869729889333</v>
      </c>
    </row>
    <row r="549" spans="1:8" x14ac:dyDescent="0.25">
      <c r="A549" s="58">
        <v>390881001104</v>
      </c>
      <c r="B549" s="59" t="s">
        <v>2178</v>
      </c>
      <c r="C549" s="60" t="s">
        <v>2179</v>
      </c>
      <c r="D549" s="60" t="s">
        <v>2180</v>
      </c>
      <c r="E549" s="60" t="s">
        <v>1225</v>
      </c>
      <c r="F549" s="59" t="s">
        <v>487</v>
      </c>
      <c r="G549" s="61">
        <v>309215</v>
      </c>
      <c r="H549" s="123">
        <f t="shared" si="8"/>
        <v>62.964395890815425</v>
      </c>
    </row>
    <row r="550" spans="1:8" x14ac:dyDescent="0.25">
      <c r="A550" s="58">
        <v>414020407742</v>
      </c>
      <c r="B550" s="59" t="s">
        <v>2181</v>
      </c>
      <c r="C550" s="60" t="s">
        <v>2182</v>
      </c>
      <c r="D550" s="60" t="s">
        <v>2183</v>
      </c>
      <c r="E550" s="60" t="s">
        <v>2184</v>
      </c>
      <c r="F550" s="59" t="s">
        <v>451</v>
      </c>
      <c r="G550" s="61">
        <v>308078</v>
      </c>
      <c r="H550" s="123">
        <f t="shared" si="8"/>
        <v>62.73287245848563</v>
      </c>
    </row>
    <row r="551" spans="1:8" x14ac:dyDescent="0.25">
      <c r="A551" s="58">
        <v>390930600639</v>
      </c>
      <c r="B551" s="59" t="s">
        <v>2185</v>
      </c>
      <c r="C551" s="60" t="s">
        <v>1759</v>
      </c>
      <c r="D551" s="60" t="s">
        <v>2186</v>
      </c>
      <c r="E551" s="60" t="s">
        <v>1542</v>
      </c>
      <c r="F551" s="59" t="s">
        <v>487</v>
      </c>
      <c r="G551" s="61">
        <v>304314</v>
      </c>
      <c r="H551" s="123">
        <f t="shared" si="8"/>
        <v>61.96642197538155</v>
      </c>
    </row>
    <row r="552" spans="1:8" x14ac:dyDescent="0.25">
      <c r="A552" s="58">
        <v>391921000072</v>
      </c>
      <c r="B552" s="59" t="s">
        <v>2187</v>
      </c>
      <c r="C552" s="60" t="s">
        <v>2188</v>
      </c>
      <c r="D552" s="60" t="s">
        <v>2189</v>
      </c>
      <c r="E552" s="60" t="s">
        <v>1426</v>
      </c>
      <c r="F552" s="59" t="s">
        <v>451</v>
      </c>
      <c r="G552" s="61">
        <v>304314</v>
      </c>
      <c r="H552" s="123">
        <f t="shared" si="8"/>
        <v>61.96642197538155</v>
      </c>
    </row>
    <row r="553" spans="1:8" x14ac:dyDescent="0.25">
      <c r="A553" s="58">
        <v>390820200279</v>
      </c>
      <c r="B553" s="59" t="s">
        <v>2190</v>
      </c>
      <c r="C553" s="60" t="s">
        <v>2191</v>
      </c>
      <c r="D553" s="60" t="s">
        <v>2192</v>
      </c>
      <c r="E553" s="60" t="s">
        <v>1535</v>
      </c>
      <c r="F553" s="59" t="s">
        <v>487</v>
      </c>
      <c r="G553" s="61">
        <v>304313</v>
      </c>
      <c r="H553" s="123">
        <f t="shared" si="8"/>
        <v>61.96621834879199</v>
      </c>
    </row>
    <row r="554" spans="1:8" x14ac:dyDescent="0.25">
      <c r="A554" s="58">
        <v>403950302302</v>
      </c>
      <c r="B554" s="59" t="s">
        <v>2193</v>
      </c>
      <c r="C554" s="60" t="s">
        <v>2194</v>
      </c>
      <c r="D554" s="60" t="s">
        <v>2195</v>
      </c>
      <c r="E554" s="60" t="s">
        <v>734</v>
      </c>
      <c r="F554" s="59" t="s">
        <v>487</v>
      </c>
      <c r="G554" s="61">
        <v>304313</v>
      </c>
      <c r="H554" s="123">
        <f t="shared" si="8"/>
        <v>61.96621834879199</v>
      </c>
    </row>
    <row r="555" spans="1:8" x14ac:dyDescent="0.25">
      <c r="A555" s="58">
        <v>395041002047</v>
      </c>
      <c r="B555" s="59" t="s">
        <v>2196</v>
      </c>
      <c r="C555" s="60" t="s">
        <v>1314</v>
      </c>
      <c r="D555" s="60" t="s">
        <v>2197</v>
      </c>
      <c r="E555" s="60" t="s">
        <v>738</v>
      </c>
      <c r="F555" s="59" t="s">
        <v>451</v>
      </c>
      <c r="G555" s="61">
        <v>302658</v>
      </c>
      <c r="H555" s="123">
        <f t="shared" si="8"/>
        <v>61.629216343070084</v>
      </c>
    </row>
    <row r="556" spans="1:8" x14ac:dyDescent="0.25">
      <c r="A556" s="58">
        <v>408740100407</v>
      </c>
      <c r="B556" s="59" t="s">
        <v>2198</v>
      </c>
      <c r="C556" s="60" t="s">
        <v>2199</v>
      </c>
      <c r="D556" s="60" t="s">
        <v>2200</v>
      </c>
      <c r="E556" s="60" t="s">
        <v>742</v>
      </c>
      <c r="F556" s="59" t="s">
        <v>487</v>
      </c>
      <c r="G556" s="61">
        <v>302658</v>
      </c>
      <c r="H556" s="123">
        <f t="shared" si="8"/>
        <v>61.629216343070084</v>
      </c>
    </row>
    <row r="557" spans="1:8" x14ac:dyDescent="0.25">
      <c r="A557" s="58">
        <v>395040400961</v>
      </c>
      <c r="B557" s="59" t="s">
        <v>2201</v>
      </c>
      <c r="C557" s="60" t="s">
        <v>2202</v>
      </c>
      <c r="D557" s="60" t="s">
        <v>2203</v>
      </c>
      <c r="E557" s="60" t="s">
        <v>753</v>
      </c>
      <c r="F557" s="59" t="s">
        <v>451</v>
      </c>
      <c r="G557" s="61">
        <v>296088</v>
      </c>
      <c r="H557" s="123">
        <f t="shared" si="8"/>
        <v>60.291389649660452</v>
      </c>
    </row>
    <row r="558" spans="1:8" x14ac:dyDescent="0.25">
      <c r="A558" s="58">
        <v>395750300116</v>
      </c>
      <c r="B558" s="59" t="s">
        <v>2204</v>
      </c>
      <c r="C558" s="60" t="s">
        <v>2205</v>
      </c>
      <c r="D558" s="60" t="s">
        <v>2206</v>
      </c>
      <c r="E558" s="60" t="s">
        <v>738</v>
      </c>
      <c r="F558" s="59" t="s">
        <v>487</v>
      </c>
      <c r="G558" s="61">
        <v>295825</v>
      </c>
      <c r="H558" s="123">
        <f t="shared" si="8"/>
        <v>60.237835856606161</v>
      </c>
    </row>
    <row r="559" spans="1:8" x14ac:dyDescent="0.25">
      <c r="A559" s="58">
        <v>371781111609</v>
      </c>
      <c r="B559" s="59" t="s">
        <v>2207</v>
      </c>
      <c r="C559" s="60" t="s">
        <v>2208</v>
      </c>
      <c r="D559" s="60" t="s">
        <v>2209</v>
      </c>
      <c r="E559" s="60" t="s">
        <v>2210</v>
      </c>
      <c r="F559" s="59" t="s">
        <v>451</v>
      </c>
      <c r="G559" s="61">
        <v>294950</v>
      </c>
      <c r="H559" s="123">
        <f t="shared" si="8"/>
        <v>60.059662590741098</v>
      </c>
    </row>
    <row r="560" spans="1:8" x14ac:dyDescent="0.25">
      <c r="A560" s="58">
        <v>390820100240</v>
      </c>
      <c r="B560" s="59" t="s">
        <v>2211</v>
      </c>
      <c r="C560" s="60" t="s">
        <v>1727</v>
      </c>
      <c r="D560" s="60" t="s">
        <v>2212</v>
      </c>
      <c r="E560" s="60" t="s">
        <v>1729</v>
      </c>
      <c r="F560" s="59" t="s">
        <v>487</v>
      </c>
      <c r="G560" s="61">
        <v>294950</v>
      </c>
      <c r="H560" s="123">
        <f t="shared" si="8"/>
        <v>60.059662590741098</v>
      </c>
    </row>
    <row r="561" spans="1:8" x14ac:dyDescent="0.25">
      <c r="A561" s="58">
        <v>395010502432</v>
      </c>
      <c r="B561" s="59" t="s">
        <v>2213</v>
      </c>
      <c r="C561" s="60" t="s">
        <v>2214</v>
      </c>
      <c r="D561" s="60" t="s">
        <v>2215</v>
      </c>
      <c r="E561" s="60" t="s">
        <v>738</v>
      </c>
      <c r="F561" s="59" t="s">
        <v>451</v>
      </c>
      <c r="G561" s="61">
        <v>294949</v>
      </c>
      <c r="H561" s="123">
        <f t="shared" si="8"/>
        <v>60.059458964151538</v>
      </c>
    </row>
    <row r="562" spans="1:8" x14ac:dyDescent="0.25">
      <c r="A562" s="58">
        <v>395060500872</v>
      </c>
      <c r="B562" s="59" t="s">
        <v>2216</v>
      </c>
      <c r="C562" s="60" t="s">
        <v>2217</v>
      </c>
      <c r="D562" s="60" t="s">
        <v>2218</v>
      </c>
      <c r="E562" s="60" t="s">
        <v>753</v>
      </c>
      <c r="F562" s="59" t="s">
        <v>487</v>
      </c>
      <c r="G562" s="61">
        <v>294949</v>
      </c>
      <c r="H562" s="123">
        <f t="shared" si="8"/>
        <v>60.059458964151538</v>
      </c>
    </row>
    <row r="563" spans="1:8" x14ac:dyDescent="0.25">
      <c r="A563" s="58">
        <v>395060601652</v>
      </c>
      <c r="B563" s="59" t="s">
        <v>2219</v>
      </c>
      <c r="C563" s="60" t="s">
        <v>2220</v>
      </c>
      <c r="D563" s="60" t="s">
        <v>2221</v>
      </c>
      <c r="E563" s="60" t="s">
        <v>753</v>
      </c>
      <c r="F563" s="59" t="s">
        <v>451</v>
      </c>
      <c r="G563" s="61">
        <v>294949</v>
      </c>
      <c r="H563" s="123">
        <f t="shared" si="8"/>
        <v>60.059458964151538</v>
      </c>
    </row>
    <row r="564" spans="1:8" x14ac:dyDescent="0.25">
      <c r="A564" s="58">
        <v>395090802075</v>
      </c>
      <c r="B564" s="59" t="s">
        <v>2222</v>
      </c>
      <c r="C564" s="60" t="s">
        <v>2223</v>
      </c>
      <c r="D564" s="60" t="s">
        <v>2224</v>
      </c>
      <c r="E564" s="60" t="s">
        <v>738</v>
      </c>
      <c r="F564" s="59" t="s">
        <v>451</v>
      </c>
      <c r="G564" s="61">
        <v>294949</v>
      </c>
      <c r="H564" s="123">
        <f t="shared" si="8"/>
        <v>60.059458964151538</v>
      </c>
    </row>
    <row r="565" spans="1:8" x14ac:dyDescent="0.25">
      <c r="A565" s="58">
        <v>395130300574</v>
      </c>
      <c r="B565" s="59" t="s">
        <v>2225</v>
      </c>
      <c r="C565" s="60" t="s">
        <v>2226</v>
      </c>
      <c r="D565" s="60" t="s">
        <v>2227</v>
      </c>
      <c r="E565" s="60" t="s">
        <v>753</v>
      </c>
      <c r="F565" s="59" t="s">
        <v>451</v>
      </c>
      <c r="G565" s="61">
        <v>294949</v>
      </c>
      <c r="H565" s="123">
        <f t="shared" si="8"/>
        <v>60.059458964151538</v>
      </c>
    </row>
    <row r="566" spans="1:8" x14ac:dyDescent="0.25">
      <c r="A566" s="58">
        <v>395990520822</v>
      </c>
      <c r="B566" s="59" t="s">
        <v>2228</v>
      </c>
      <c r="C566" s="60" t="s">
        <v>1827</v>
      </c>
      <c r="D566" s="60" t="s">
        <v>2229</v>
      </c>
      <c r="E566" s="60" t="s">
        <v>753</v>
      </c>
      <c r="F566" s="59" t="s">
        <v>451</v>
      </c>
      <c r="G566" s="61">
        <v>294949</v>
      </c>
      <c r="H566" s="123">
        <f t="shared" si="8"/>
        <v>60.059458964151538</v>
      </c>
    </row>
    <row r="567" spans="1:8" x14ac:dyDescent="0.25">
      <c r="A567" s="58">
        <v>398090601273</v>
      </c>
      <c r="B567" s="59" t="s">
        <v>2230</v>
      </c>
      <c r="C567" s="60" t="s">
        <v>2231</v>
      </c>
      <c r="D567" s="60" t="s">
        <v>2232</v>
      </c>
      <c r="E567" s="60" t="s">
        <v>2233</v>
      </c>
      <c r="F567" s="59" t="s">
        <v>487</v>
      </c>
      <c r="G567" s="61">
        <v>294949</v>
      </c>
      <c r="H567" s="123">
        <f t="shared" si="8"/>
        <v>60.059458964151538</v>
      </c>
    </row>
    <row r="568" spans="1:8" x14ac:dyDescent="0.25">
      <c r="A568" s="58">
        <v>398111200525</v>
      </c>
      <c r="B568" s="59" t="s">
        <v>2234</v>
      </c>
      <c r="C568" s="60" t="s">
        <v>2235</v>
      </c>
      <c r="D568" s="60" t="s">
        <v>2236</v>
      </c>
      <c r="E568" s="60" t="s">
        <v>2237</v>
      </c>
      <c r="F568" s="59" t="s">
        <v>451</v>
      </c>
      <c r="G568" s="61">
        <v>294949</v>
      </c>
      <c r="H568" s="123">
        <f t="shared" si="8"/>
        <v>60.059458964151538</v>
      </c>
    </row>
    <row r="569" spans="1:8" x14ac:dyDescent="0.25">
      <c r="A569" s="58">
        <v>385140700583</v>
      </c>
      <c r="B569" s="59" t="s">
        <v>2238</v>
      </c>
      <c r="C569" s="60" t="s">
        <v>2239</v>
      </c>
      <c r="D569" s="60" t="s">
        <v>2240</v>
      </c>
      <c r="E569" s="60" t="s">
        <v>1290</v>
      </c>
      <c r="F569" s="59" t="s">
        <v>451</v>
      </c>
      <c r="G569" s="61">
        <v>294512</v>
      </c>
      <c r="H569" s="123">
        <f t="shared" si="8"/>
        <v>59.970474144513794</v>
      </c>
    </row>
    <row r="570" spans="1:8" x14ac:dyDescent="0.25">
      <c r="A570" s="58">
        <v>385160300581</v>
      </c>
      <c r="B570" s="59" t="s">
        <v>2241</v>
      </c>
      <c r="C570" s="60" t="s">
        <v>2242</v>
      </c>
      <c r="D570" s="60" t="s">
        <v>2243</v>
      </c>
      <c r="E570" s="60" t="s">
        <v>1290</v>
      </c>
      <c r="F570" s="59" t="s">
        <v>451</v>
      </c>
      <c r="G570" s="61">
        <v>294512</v>
      </c>
      <c r="H570" s="123">
        <f t="shared" si="8"/>
        <v>59.970474144513794</v>
      </c>
    </row>
    <row r="571" spans="1:8" x14ac:dyDescent="0.25">
      <c r="A571" s="58">
        <v>385161000328</v>
      </c>
      <c r="B571" s="59" t="s">
        <v>2244</v>
      </c>
      <c r="C571" s="60" t="s">
        <v>2245</v>
      </c>
      <c r="D571" s="60" t="s">
        <v>2246</v>
      </c>
      <c r="E571" s="60" t="s">
        <v>1290</v>
      </c>
      <c r="F571" s="59" t="s">
        <v>451</v>
      </c>
      <c r="G571" s="61">
        <v>294512</v>
      </c>
      <c r="H571" s="123">
        <f t="shared" si="8"/>
        <v>59.970474144513794</v>
      </c>
    </row>
    <row r="572" spans="1:8" x14ac:dyDescent="0.25">
      <c r="A572" s="58">
        <v>371850201712</v>
      </c>
      <c r="B572" s="59" t="s">
        <v>2247</v>
      </c>
      <c r="C572" s="60" t="s">
        <v>2248</v>
      </c>
      <c r="D572" s="60" t="s">
        <v>2249</v>
      </c>
      <c r="E572" s="60" t="s">
        <v>1684</v>
      </c>
      <c r="F572" s="59" t="s">
        <v>451</v>
      </c>
      <c r="G572" s="61">
        <v>294511</v>
      </c>
      <c r="H572" s="123">
        <f t="shared" si="8"/>
        <v>59.970270517924234</v>
      </c>
    </row>
    <row r="573" spans="1:8" x14ac:dyDescent="0.25">
      <c r="A573" s="58">
        <v>371961000121</v>
      </c>
      <c r="B573" s="59" t="s">
        <v>2250</v>
      </c>
      <c r="C573" s="60" t="s">
        <v>2251</v>
      </c>
      <c r="D573" s="60" t="s">
        <v>2252</v>
      </c>
      <c r="E573" s="60" t="s">
        <v>1684</v>
      </c>
      <c r="F573" s="59" t="s">
        <v>451</v>
      </c>
      <c r="G573" s="61">
        <v>294511</v>
      </c>
      <c r="H573" s="123">
        <f t="shared" si="8"/>
        <v>59.970270517924234</v>
      </c>
    </row>
    <row r="574" spans="1:8" x14ac:dyDescent="0.25">
      <c r="A574" s="58">
        <v>389130300167</v>
      </c>
      <c r="B574" s="59" t="s">
        <v>2253</v>
      </c>
      <c r="C574" s="60" t="s">
        <v>2254</v>
      </c>
      <c r="D574" s="60" t="s">
        <v>2255</v>
      </c>
      <c r="E574" s="60" t="s">
        <v>825</v>
      </c>
      <c r="F574" s="59" t="s">
        <v>487</v>
      </c>
      <c r="G574" s="61">
        <v>294511</v>
      </c>
      <c r="H574" s="123">
        <f t="shared" si="8"/>
        <v>59.970270517924234</v>
      </c>
    </row>
    <row r="575" spans="1:8" x14ac:dyDescent="0.25">
      <c r="A575" s="58">
        <v>389150700137</v>
      </c>
      <c r="B575" s="59" t="s">
        <v>2256</v>
      </c>
      <c r="C575" s="60" t="s">
        <v>2257</v>
      </c>
      <c r="D575" s="60" t="s">
        <v>2258</v>
      </c>
      <c r="E575" s="60" t="s">
        <v>2259</v>
      </c>
      <c r="F575" s="59" t="s">
        <v>451</v>
      </c>
      <c r="G575" s="61">
        <v>294511</v>
      </c>
      <c r="H575" s="123">
        <f t="shared" si="8"/>
        <v>59.970270517924234</v>
      </c>
    </row>
    <row r="576" spans="1:8" x14ac:dyDescent="0.25">
      <c r="A576" s="58">
        <v>389830100029</v>
      </c>
      <c r="B576" s="59" t="s">
        <v>2260</v>
      </c>
      <c r="C576" s="60" t="s">
        <v>2254</v>
      </c>
      <c r="D576" s="60" t="s">
        <v>2261</v>
      </c>
      <c r="E576" s="60" t="s">
        <v>825</v>
      </c>
      <c r="F576" s="59" t="s">
        <v>487</v>
      </c>
      <c r="G576" s="61">
        <v>294511</v>
      </c>
      <c r="H576" s="123">
        <f t="shared" si="8"/>
        <v>59.970270517924234</v>
      </c>
    </row>
    <row r="577" spans="1:8" x14ac:dyDescent="0.25">
      <c r="A577" s="58">
        <v>389891100315</v>
      </c>
      <c r="B577" s="59" t="s">
        <v>2262</v>
      </c>
      <c r="C577" s="60" t="s">
        <v>1756</v>
      </c>
      <c r="D577" s="60" t="s">
        <v>2263</v>
      </c>
      <c r="E577" s="60" t="s">
        <v>825</v>
      </c>
      <c r="F577" s="59" t="s">
        <v>487</v>
      </c>
      <c r="G577" s="61">
        <v>294511</v>
      </c>
      <c r="H577" s="123">
        <f t="shared" si="8"/>
        <v>59.970270517924234</v>
      </c>
    </row>
    <row r="578" spans="1:8" x14ac:dyDescent="0.25">
      <c r="A578" s="58">
        <v>389920300272</v>
      </c>
      <c r="B578" s="59" t="s">
        <v>2264</v>
      </c>
      <c r="C578" s="60" t="s">
        <v>1663</v>
      </c>
      <c r="D578" s="60" t="s">
        <v>2265</v>
      </c>
      <c r="E578" s="60" t="s">
        <v>825</v>
      </c>
      <c r="F578" s="59" t="s">
        <v>451</v>
      </c>
      <c r="G578" s="61">
        <v>294511</v>
      </c>
      <c r="H578" s="123">
        <f t="shared" ref="H578:H641" si="9">G578/4910.95</f>
        <v>59.970270517924234</v>
      </c>
    </row>
    <row r="579" spans="1:8" x14ac:dyDescent="0.25">
      <c r="A579" s="58">
        <v>390050601326</v>
      </c>
      <c r="B579" s="59" t="s">
        <v>2266</v>
      </c>
      <c r="C579" s="60" t="s">
        <v>2267</v>
      </c>
      <c r="D579" s="60" t="s">
        <v>2268</v>
      </c>
      <c r="E579" s="60" t="s">
        <v>1542</v>
      </c>
      <c r="F579" s="59" t="s">
        <v>487</v>
      </c>
      <c r="G579" s="61">
        <v>294511</v>
      </c>
      <c r="H579" s="123">
        <f t="shared" si="9"/>
        <v>59.970270517924234</v>
      </c>
    </row>
    <row r="580" spans="1:8" x14ac:dyDescent="0.25">
      <c r="A580" s="58">
        <v>390090800542</v>
      </c>
      <c r="B580" s="59" t="s">
        <v>2269</v>
      </c>
      <c r="C580" s="60" t="s">
        <v>2270</v>
      </c>
      <c r="D580" s="60" t="s">
        <v>2271</v>
      </c>
      <c r="E580" s="60" t="s">
        <v>1225</v>
      </c>
      <c r="F580" s="59" t="s">
        <v>451</v>
      </c>
      <c r="G580" s="61">
        <v>294511</v>
      </c>
      <c r="H580" s="123">
        <f t="shared" si="9"/>
        <v>59.970270517924234</v>
      </c>
    </row>
    <row r="581" spans="1:8" x14ac:dyDescent="0.25">
      <c r="A581" s="58">
        <v>390100500178</v>
      </c>
      <c r="B581" s="59" t="s">
        <v>2272</v>
      </c>
      <c r="C581" s="60" t="s">
        <v>2273</v>
      </c>
      <c r="D581" s="60" t="s">
        <v>2274</v>
      </c>
      <c r="E581" s="60" t="s">
        <v>1225</v>
      </c>
      <c r="F581" s="59" t="s">
        <v>487</v>
      </c>
      <c r="G581" s="61">
        <v>294511</v>
      </c>
      <c r="H581" s="123">
        <f t="shared" si="9"/>
        <v>59.970270517924234</v>
      </c>
    </row>
    <row r="582" spans="1:8" x14ac:dyDescent="0.25">
      <c r="A582" s="58">
        <v>390101100882</v>
      </c>
      <c r="B582" s="59" t="s">
        <v>2275</v>
      </c>
      <c r="C582" s="60" t="s">
        <v>2276</v>
      </c>
      <c r="D582" s="60" t="s">
        <v>2277</v>
      </c>
      <c r="E582" s="60" t="s">
        <v>1791</v>
      </c>
      <c r="F582" s="59" t="s">
        <v>487</v>
      </c>
      <c r="G582" s="61">
        <v>294511</v>
      </c>
      <c r="H582" s="123">
        <f t="shared" si="9"/>
        <v>59.970270517924234</v>
      </c>
    </row>
    <row r="583" spans="1:8" x14ac:dyDescent="0.25">
      <c r="A583" s="58">
        <v>390180900732</v>
      </c>
      <c r="B583" s="59" t="s">
        <v>2278</v>
      </c>
      <c r="C583" s="60" t="s">
        <v>2279</v>
      </c>
      <c r="D583" s="60" t="s">
        <v>2280</v>
      </c>
      <c r="E583" s="60" t="s">
        <v>987</v>
      </c>
      <c r="F583" s="59" t="s">
        <v>487</v>
      </c>
      <c r="G583" s="61">
        <v>294511</v>
      </c>
      <c r="H583" s="123">
        <f t="shared" si="9"/>
        <v>59.970270517924234</v>
      </c>
    </row>
    <row r="584" spans="1:8" x14ac:dyDescent="0.25">
      <c r="A584" s="58">
        <v>390181100250</v>
      </c>
      <c r="B584" s="59" t="s">
        <v>2281</v>
      </c>
      <c r="C584" s="60" t="s">
        <v>2279</v>
      </c>
      <c r="D584" s="60" t="s">
        <v>2280</v>
      </c>
      <c r="E584" s="60" t="s">
        <v>1225</v>
      </c>
      <c r="F584" s="59" t="s">
        <v>487</v>
      </c>
      <c r="G584" s="61">
        <v>294511</v>
      </c>
      <c r="H584" s="123">
        <f t="shared" si="9"/>
        <v>59.970270517924234</v>
      </c>
    </row>
    <row r="585" spans="1:8" x14ac:dyDescent="0.25">
      <c r="A585" s="58">
        <v>390800102441</v>
      </c>
      <c r="B585" s="59" t="s">
        <v>2282</v>
      </c>
      <c r="C585" s="60" t="s">
        <v>1449</v>
      </c>
      <c r="D585" s="60" t="s">
        <v>2283</v>
      </c>
      <c r="E585" s="60" t="s">
        <v>883</v>
      </c>
      <c r="F585" s="59" t="s">
        <v>451</v>
      </c>
      <c r="G585" s="61">
        <v>294511</v>
      </c>
      <c r="H585" s="123">
        <f t="shared" si="9"/>
        <v>59.970270517924234</v>
      </c>
    </row>
    <row r="586" spans="1:8" x14ac:dyDescent="0.25">
      <c r="A586" s="58">
        <v>390811100245</v>
      </c>
      <c r="B586" s="59" t="s">
        <v>2284</v>
      </c>
      <c r="C586" s="60" t="s">
        <v>1834</v>
      </c>
      <c r="D586" s="60" t="s">
        <v>1835</v>
      </c>
      <c r="E586" s="60" t="s">
        <v>1791</v>
      </c>
      <c r="F586" s="59" t="s">
        <v>451</v>
      </c>
      <c r="G586" s="61">
        <v>294511</v>
      </c>
      <c r="H586" s="123">
        <f t="shared" si="9"/>
        <v>59.970270517924234</v>
      </c>
    </row>
    <row r="587" spans="1:8" x14ac:dyDescent="0.25">
      <c r="A587" s="58">
        <v>390880300264</v>
      </c>
      <c r="B587" s="59" t="s">
        <v>2285</v>
      </c>
      <c r="C587" s="60" t="s">
        <v>2286</v>
      </c>
      <c r="D587" s="60" t="s">
        <v>2287</v>
      </c>
      <c r="E587" s="60" t="s">
        <v>1225</v>
      </c>
      <c r="F587" s="59" t="s">
        <v>487</v>
      </c>
      <c r="G587" s="61">
        <v>294511</v>
      </c>
      <c r="H587" s="123">
        <f t="shared" si="9"/>
        <v>59.970270517924234</v>
      </c>
    </row>
    <row r="588" spans="1:8" x14ac:dyDescent="0.25">
      <c r="A588" s="58">
        <v>390920600614</v>
      </c>
      <c r="B588" s="59" t="s">
        <v>2288</v>
      </c>
      <c r="C588" s="60" t="s">
        <v>2289</v>
      </c>
      <c r="D588" s="60" t="s">
        <v>2290</v>
      </c>
      <c r="E588" s="60" t="s">
        <v>1542</v>
      </c>
      <c r="F588" s="59" t="s">
        <v>487</v>
      </c>
      <c r="G588" s="61">
        <v>294511</v>
      </c>
      <c r="H588" s="123">
        <f t="shared" si="9"/>
        <v>59.970270517924234</v>
      </c>
    </row>
    <row r="589" spans="1:8" x14ac:dyDescent="0.25">
      <c r="A589" s="58">
        <v>391940600188</v>
      </c>
      <c r="B589" s="59" t="s">
        <v>2291</v>
      </c>
      <c r="C589" s="60" t="s">
        <v>2292</v>
      </c>
      <c r="D589" s="60" t="s">
        <v>2293</v>
      </c>
      <c r="E589" s="60" t="s">
        <v>1426</v>
      </c>
      <c r="F589" s="59" t="s">
        <v>451</v>
      </c>
      <c r="G589" s="61">
        <v>294511</v>
      </c>
      <c r="H589" s="123">
        <f t="shared" si="9"/>
        <v>59.970270517924234</v>
      </c>
    </row>
    <row r="590" spans="1:8" x14ac:dyDescent="0.25">
      <c r="A590" s="58">
        <v>392080300056</v>
      </c>
      <c r="B590" s="59" t="s">
        <v>2294</v>
      </c>
      <c r="C590" s="60" t="s">
        <v>2295</v>
      </c>
      <c r="D590" s="60" t="s">
        <v>2296</v>
      </c>
      <c r="E590" s="60" t="s">
        <v>948</v>
      </c>
      <c r="F590" s="59" t="s">
        <v>487</v>
      </c>
      <c r="G590" s="61">
        <v>294511</v>
      </c>
      <c r="H590" s="123">
        <f t="shared" si="9"/>
        <v>59.970270517924234</v>
      </c>
    </row>
    <row r="591" spans="1:8" x14ac:dyDescent="0.25">
      <c r="A591" s="58">
        <v>393000810489</v>
      </c>
      <c r="B591" s="59" t="s">
        <v>2297</v>
      </c>
      <c r="C591" s="60" t="s">
        <v>2298</v>
      </c>
      <c r="D591" s="60" t="s">
        <v>2299</v>
      </c>
      <c r="E591" s="60" t="s">
        <v>1215</v>
      </c>
      <c r="F591" s="59" t="s">
        <v>487</v>
      </c>
      <c r="G591" s="61">
        <v>294511</v>
      </c>
      <c r="H591" s="123">
        <f t="shared" si="9"/>
        <v>59.970270517924234</v>
      </c>
    </row>
    <row r="592" spans="1:8" x14ac:dyDescent="0.25">
      <c r="A592" s="58">
        <v>393020400252</v>
      </c>
      <c r="B592" s="59" t="s">
        <v>2300</v>
      </c>
      <c r="C592" s="60" t="s">
        <v>2298</v>
      </c>
      <c r="D592" s="60" t="s">
        <v>2301</v>
      </c>
      <c r="E592" s="60" t="s">
        <v>1215</v>
      </c>
      <c r="F592" s="59" t="s">
        <v>487</v>
      </c>
      <c r="G592" s="61">
        <v>294511</v>
      </c>
      <c r="H592" s="123">
        <f t="shared" si="9"/>
        <v>59.970270517924234</v>
      </c>
    </row>
    <row r="593" spans="1:8" x14ac:dyDescent="0.25">
      <c r="A593" s="58">
        <v>393060500144</v>
      </c>
      <c r="B593" s="59" t="s">
        <v>2302</v>
      </c>
      <c r="C593" s="60" t="s">
        <v>1547</v>
      </c>
      <c r="D593" s="60" t="s">
        <v>2303</v>
      </c>
      <c r="E593" s="60" t="s">
        <v>1215</v>
      </c>
      <c r="F593" s="59" t="s">
        <v>451</v>
      </c>
      <c r="G593" s="61">
        <v>294511</v>
      </c>
      <c r="H593" s="123">
        <f t="shared" si="9"/>
        <v>59.970270517924234</v>
      </c>
    </row>
    <row r="594" spans="1:8" x14ac:dyDescent="0.25">
      <c r="A594" s="58">
        <v>393140700179</v>
      </c>
      <c r="B594" s="59" t="s">
        <v>2304</v>
      </c>
      <c r="C594" s="60" t="s">
        <v>2305</v>
      </c>
      <c r="D594" s="60" t="s">
        <v>2306</v>
      </c>
      <c r="E594" s="60" t="s">
        <v>2307</v>
      </c>
      <c r="F594" s="59" t="s">
        <v>451</v>
      </c>
      <c r="G594" s="61">
        <v>294511</v>
      </c>
      <c r="H594" s="123">
        <f t="shared" si="9"/>
        <v>59.970270517924234</v>
      </c>
    </row>
    <row r="595" spans="1:8" x14ac:dyDescent="0.25">
      <c r="A595" s="58">
        <v>393161000053</v>
      </c>
      <c r="B595" s="59" t="s">
        <v>2308</v>
      </c>
      <c r="C595" s="60" t="s">
        <v>2309</v>
      </c>
      <c r="D595" s="60" t="s">
        <v>2310</v>
      </c>
      <c r="E595" s="60" t="s">
        <v>887</v>
      </c>
      <c r="F595" s="59" t="s">
        <v>451</v>
      </c>
      <c r="G595" s="61">
        <v>294511</v>
      </c>
      <c r="H595" s="123">
        <f t="shared" si="9"/>
        <v>59.970270517924234</v>
      </c>
    </row>
    <row r="596" spans="1:8" x14ac:dyDescent="0.25">
      <c r="A596" s="58">
        <v>393791000647</v>
      </c>
      <c r="B596" s="59" t="s">
        <v>2311</v>
      </c>
      <c r="C596" s="60" t="s">
        <v>2312</v>
      </c>
      <c r="D596" s="60" t="s">
        <v>2313</v>
      </c>
      <c r="E596" s="60" t="s">
        <v>730</v>
      </c>
      <c r="F596" s="59" t="s">
        <v>451</v>
      </c>
      <c r="G596" s="61">
        <v>294511</v>
      </c>
      <c r="H596" s="123">
        <f t="shared" si="9"/>
        <v>59.970270517924234</v>
      </c>
    </row>
    <row r="597" spans="1:8" x14ac:dyDescent="0.25">
      <c r="A597" s="58">
        <v>393880200161</v>
      </c>
      <c r="B597" s="59" t="s">
        <v>2314</v>
      </c>
      <c r="C597" s="60" t="s">
        <v>2315</v>
      </c>
      <c r="D597" s="60" t="s">
        <v>2316</v>
      </c>
      <c r="E597" s="60" t="s">
        <v>1215</v>
      </c>
      <c r="F597" s="59" t="s">
        <v>451</v>
      </c>
      <c r="G597" s="61">
        <v>294511</v>
      </c>
      <c r="H597" s="123">
        <f t="shared" si="9"/>
        <v>59.970270517924234</v>
      </c>
    </row>
    <row r="598" spans="1:8" x14ac:dyDescent="0.25">
      <c r="A598" s="58">
        <v>395010301950</v>
      </c>
      <c r="B598" s="59" t="s">
        <v>2317</v>
      </c>
      <c r="C598" s="60" t="s">
        <v>2318</v>
      </c>
      <c r="D598" s="60" t="s">
        <v>2319</v>
      </c>
      <c r="E598" s="60" t="s">
        <v>753</v>
      </c>
      <c r="F598" s="59" t="s">
        <v>487</v>
      </c>
      <c r="G598" s="61">
        <v>294511</v>
      </c>
      <c r="H598" s="123">
        <f t="shared" si="9"/>
        <v>59.970270517924234</v>
      </c>
    </row>
    <row r="599" spans="1:8" x14ac:dyDescent="0.25">
      <c r="A599" s="58">
        <v>395040401860</v>
      </c>
      <c r="B599" s="59" t="s">
        <v>2320</v>
      </c>
      <c r="C599" s="60" t="s">
        <v>2321</v>
      </c>
      <c r="D599" s="60" t="s">
        <v>1692</v>
      </c>
      <c r="E599" s="60" t="s">
        <v>753</v>
      </c>
      <c r="F599" s="59" t="s">
        <v>487</v>
      </c>
      <c r="G599" s="61">
        <v>294511</v>
      </c>
      <c r="H599" s="123">
        <f t="shared" si="9"/>
        <v>59.970270517924234</v>
      </c>
    </row>
    <row r="600" spans="1:8" x14ac:dyDescent="0.25">
      <c r="A600" s="58">
        <v>395040505088</v>
      </c>
      <c r="B600" s="59" t="s">
        <v>2322</v>
      </c>
      <c r="C600" s="60" t="s">
        <v>2323</v>
      </c>
      <c r="D600" s="60" t="s">
        <v>1692</v>
      </c>
      <c r="E600" s="60" t="s">
        <v>753</v>
      </c>
      <c r="F600" s="59" t="s">
        <v>487</v>
      </c>
      <c r="G600" s="61">
        <v>294511</v>
      </c>
      <c r="H600" s="123">
        <f t="shared" si="9"/>
        <v>59.970270517924234</v>
      </c>
    </row>
    <row r="601" spans="1:8" x14ac:dyDescent="0.25">
      <c r="A601" s="58">
        <v>395040505100</v>
      </c>
      <c r="B601" s="59" t="s">
        <v>2324</v>
      </c>
      <c r="C601" s="60" t="s">
        <v>2325</v>
      </c>
      <c r="D601" s="60" t="s">
        <v>1692</v>
      </c>
      <c r="E601" s="60" t="s">
        <v>753</v>
      </c>
      <c r="F601" s="59" t="s">
        <v>487</v>
      </c>
      <c r="G601" s="61">
        <v>294511</v>
      </c>
      <c r="H601" s="123">
        <f t="shared" si="9"/>
        <v>59.970270517924234</v>
      </c>
    </row>
    <row r="602" spans="1:8" x14ac:dyDescent="0.25">
      <c r="A602" s="58">
        <v>395050201893</v>
      </c>
      <c r="B602" s="59" t="s">
        <v>2326</v>
      </c>
      <c r="C602" s="60" t="s">
        <v>2327</v>
      </c>
      <c r="D602" s="60" t="s">
        <v>2328</v>
      </c>
      <c r="E602" s="60" t="s">
        <v>753</v>
      </c>
      <c r="F602" s="59" t="s">
        <v>487</v>
      </c>
      <c r="G602" s="61">
        <v>294511</v>
      </c>
      <c r="H602" s="123">
        <f t="shared" si="9"/>
        <v>59.970270517924234</v>
      </c>
    </row>
    <row r="603" spans="1:8" x14ac:dyDescent="0.25">
      <c r="A603" s="58">
        <v>395060300164</v>
      </c>
      <c r="B603" s="59" t="s">
        <v>2329</v>
      </c>
      <c r="C603" s="60" t="s">
        <v>2330</v>
      </c>
      <c r="D603" s="60" t="s">
        <v>2331</v>
      </c>
      <c r="E603" s="60" t="s">
        <v>753</v>
      </c>
      <c r="F603" s="59" t="s">
        <v>451</v>
      </c>
      <c r="G603" s="61">
        <v>294511</v>
      </c>
      <c r="H603" s="123">
        <f t="shared" si="9"/>
        <v>59.970270517924234</v>
      </c>
    </row>
    <row r="604" spans="1:8" x14ac:dyDescent="0.25">
      <c r="A604" s="58">
        <v>395070300758</v>
      </c>
      <c r="B604" s="59" t="s">
        <v>2332</v>
      </c>
      <c r="C604" s="60" t="s">
        <v>2333</v>
      </c>
      <c r="D604" s="60" t="s">
        <v>2334</v>
      </c>
      <c r="E604" s="60" t="s">
        <v>753</v>
      </c>
      <c r="F604" s="59" t="s">
        <v>451</v>
      </c>
      <c r="G604" s="61">
        <v>294511</v>
      </c>
      <c r="H604" s="123">
        <f t="shared" si="9"/>
        <v>59.970270517924234</v>
      </c>
    </row>
    <row r="605" spans="1:8" x14ac:dyDescent="0.25">
      <c r="A605" s="58">
        <v>395080100455</v>
      </c>
      <c r="B605" s="59" t="s">
        <v>2335</v>
      </c>
      <c r="C605" s="60" t="s">
        <v>2336</v>
      </c>
      <c r="D605" s="60" t="s">
        <v>2337</v>
      </c>
      <c r="E605" s="60" t="s">
        <v>738</v>
      </c>
      <c r="F605" s="59" t="s">
        <v>451</v>
      </c>
      <c r="G605" s="61">
        <v>294511</v>
      </c>
      <c r="H605" s="123">
        <f t="shared" si="9"/>
        <v>59.970270517924234</v>
      </c>
    </row>
    <row r="606" spans="1:8" x14ac:dyDescent="0.25">
      <c r="A606" s="58">
        <v>395090702062</v>
      </c>
      <c r="B606" s="59" t="s">
        <v>2338</v>
      </c>
      <c r="C606" s="60" t="s">
        <v>2339</v>
      </c>
      <c r="D606" s="60" t="s">
        <v>2340</v>
      </c>
      <c r="E606" s="60" t="s">
        <v>738</v>
      </c>
      <c r="F606" s="59" t="s">
        <v>451</v>
      </c>
      <c r="G606" s="61">
        <v>294511</v>
      </c>
      <c r="H606" s="123">
        <f t="shared" si="9"/>
        <v>59.970270517924234</v>
      </c>
    </row>
    <row r="607" spans="1:8" x14ac:dyDescent="0.25">
      <c r="A607" s="58">
        <v>395090801672</v>
      </c>
      <c r="B607" s="59" t="s">
        <v>2341</v>
      </c>
      <c r="C607" s="60" t="s">
        <v>2342</v>
      </c>
      <c r="D607" s="60" t="s">
        <v>2343</v>
      </c>
      <c r="E607" s="60" t="s">
        <v>738</v>
      </c>
      <c r="F607" s="59" t="s">
        <v>451</v>
      </c>
      <c r="G607" s="61">
        <v>294511</v>
      </c>
      <c r="H607" s="123">
        <f t="shared" si="9"/>
        <v>59.970270517924234</v>
      </c>
    </row>
    <row r="608" spans="1:8" x14ac:dyDescent="0.25">
      <c r="A608" s="58">
        <v>395120300762</v>
      </c>
      <c r="B608" s="59" t="s">
        <v>2344</v>
      </c>
      <c r="C608" s="60" t="s">
        <v>2002</v>
      </c>
      <c r="D608" s="60" t="s">
        <v>2345</v>
      </c>
      <c r="E608" s="60" t="s">
        <v>738</v>
      </c>
      <c r="F608" s="59" t="s">
        <v>487</v>
      </c>
      <c r="G608" s="61">
        <v>294511</v>
      </c>
      <c r="H608" s="123">
        <f t="shared" si="9"/>
        <v>59.970270517924234</v>
      </c>
    </row>
    <row r="609" spans="1:8" x14ac:dyDescent="0.25">
      <c r="A609" s="58">
        <v>395130501227</v>
      </c>
      <c r="B609" s="59" t="s">
        <v>2346</v>
      </c>
      <c r="C609" s="60" t="s">
        <v>2347</v>
      </c>
      <c r="D609" s="60" t="s">
        <v>2348</v>
      </c>
      <c r="E609" s="60" t="s">
        <v>753</v>
      </c>
      <c r="F609" s="59" t="s">
        <v>487</v>
      </c>
      <c r="G609" s="61">
        <v>294511</v>
      </c>
      <c r="H609" s="123">
        <f t="shared" si="9"/>
        <v>59.970270517924234</v>
      </c>
    </row>
    <row r="610" spans="1:8" x14ac:dyDescent="0.25">
      <c r="A610" s="58">
        <v>395151201096</v>
      </c>
      <c r="B610" s="59" t="s">
        <v>2349</v>
      </c>
      <c r="C610" s="60" t="s">
        <v>2350</v>
      </c>
      <c r="D610" s="60" t="s">
        <v>2351</v>
      </c>
      <c r="E610" s="60" t="s">
        <v>738</v>
      </c>
      <c r="F610" s="59" t="s">
        <v>487</v>
      </c>
      <c r="G610" s="61">
        <v>294511</v>
      </c>
      <c r="H610" s="123">
        <f t="shared" si="9"/>
        <v>59.970270517924234</v>
      </c>
    </row>
    <row r="611" spans="1:8" x14ac:dyDescent="0.25">
      <c r="A611" s="58">
        <v>395161000366</v>
      </c>
      <c r="B611" s="59" t="s">
        <v>2352</v>
      </c>
      <c r="C611" s="60" t="s">
        <v>2353</v>
      </c>
      <c r="D611" s="60" t="s">
        <v>2354</v>
      </c>
      <c r="E611" s="60" t="s">
        <v>753</v>
      </c>
      <c r="F611" s="59" t="s">
        <v>451</v>
      </c>
      <c r="G611" s="61">
        <v>294511</v>
      </c>
      <c r="H611" s="123">
        <f t="shared" si="9"/>
        <v>59.970270517924234</v>
      </c>
    </row>
    <row r="612" spans="1:8" x14ac:dyDescent="0.25">
      <c r="A612" s="58">
        <v>395161000455</v>
      </c>
      <c r="B612" s="59" t="s">
        <v>2355</v>
      </c>
      <c r="C612" s="60" t="s">
        <v>2356</v>
      </c>
      <c r="D612" s="60" t="s">
        <v>2357</v>
      </c>
      <c r="E612" s="60" t="s">
        <v>738</v>
      </c>
      <c r="F612" s="59" t="s">
        <v>451</v>
      </c>
      <c r="G612" s="61">
        <v>294511</v>
      </c>
      <c r="H612" s="123">
        <f t="shared" si="9"/>
        <v>59.970270517924234</v>
      </c>
    </row>
    <row r="613" spans="1:8" x14ac:dyDescent="0.25">
      <c r="A613" s="58">
        <v>395170800006</v>
      </c>
      <c r="B613" s="59" t="s">
        <v>2358</v>
      </c>
      <c r="C613" s="60" t="s">
        <v>2359</v>
      </c>
      <c r="D613" s="60" t="s">
        <v>2360</v>
      </c>
      <c r="E613" s="60" t="s">
        <v>753</v>
      </c>
      <c r="F613" s="59" t="s">
        <v>451</v>
      </c>
      <c r="G613" s="61">
        <v>294511</v>
      </c>
      <c r="H613" s="123">
        <f t="shared" si="9"/>
        <v>59.970270517924234</v>
      </c>
    </row>
    <row r="614" spans="1:8" x14ac:dyDescent="0.25">
      <c r="A614" s="58">
        <v>395191100012</v>
      </c>
      <c r="B614" s="59" t="s">
        <v>2361</v>
      </c>
      <c r="C614" s="60" t="s">
        <v>2362</v>
      </c>
      <c r="D614" s="60" t="s">
        <v>2363</v>
      </c>
      <c r="E614" s="60" t="s">
        <v>738</v>
      </c>
      <c r="F614" s="59" t="s">
        <v>487</v>
      </c>
      <c r="G614" s="61">
        <v>294511</v>
      </c>
      <c r="H614" s="123">
        <f t="shared" si="9"/>
        <v>59.970270517924234</v>
      </c>
    </row>
    <row r="615" spans="1:8" x14ac:dyDescent="0.25">
      <c r="A615" s="58">
        <v>395750201002</v>
      </c>
      <c r="B615" s="59" t="s">
        <v>2364</v>
      </c>
      <c r="C615" s="60" t="s">
        <v>2365</v>
      </c>
      <c r="D615" s="60" t="s">
        <v>2366</v>
      </c>
      <c r="E615" s="60" t="s">
        <v>738</v>
      </c>
      <c r="F615" s="59" t="s">
        <v>451</v>
      </c>
      <c r="G615" s="61">
        <v>294511</v>
      </c>
      <c r="H615" s="123">
        <f t="shared" si="9"/>
        <v>59.970270517924234</v>
      </c>
    </row>
    <row r="616" spans="1:8" x14ac:dyDescent="0.25">
      <c r="A616" s="58">
        <v>395750201312</v>
      </c>
      <c r="B616" s="59" t="s">
        <v>2367</v>
      </c>
      <c r="C616" s="60" t="s">
        <v>2368</v>
      </c>
      <c r="D616" s="60" t="s">
        <v>2369</v>
      </c>
      <c r="E616" s="60" t="s">
        <v>738</v>
      </c>
      <c r="F616" s="59" t="s">
        <v>487</v>
      </c>
      <c r="G616" s="61">
        <v>294511</v>
      </c>
      <c r="H616" s="123">
        <f t="shared" si="9"/>
        <v>59.970270517924234</v>
      </c>
    </row>
    <row r="617" spans="1:8" x14ac:dyDescent="0.25">
      <c r="A617" s="58">
        <v>395750300191</v>
      </c>
      <c r="B617" s="59" t="s">
        <v>2370</v>
      </c>
      <c r="C617" s="60" t="s">
        <v>1827</v>
      </c>
      <c r="D617" s="60" t="s">
        <v>1888</v>
      </c>
      <c r="E617" s="60" t="s">
        <v>738</v>
      </c>
      <c r="F617" s="59" t="s">
        <v>451</v>
      </c>
      <c r="G617" s="61">
        <v>294511</v>
      </c>
      <c r="H617" s="123">
        <f t="shared" si="9"/>
        <v>59.970270517924234</v>
      </c>
    </row>
    <row r="618" spans="1:8" x14ac:dyDescent="0.25">
      <c r="A618" s="58">
        <v>395750300329</v>
      </c>
      <c r="B618" s="59" t="s">
        <v>2371</v>
      </c>
      <c r="C618" s="60" t="s">
        <v>2372</v>
      </c>
      <c r="D618" s="60" t="s">
        <v>2373</v>
      </c>
      <c r="E618" s="60" t="s">
        <v>753</v>
      </c>
      <c r="F618" s="59" t="s">
        <v>451</v>
      </c>
      <c r="G618" s="61">
        <v>294511</v>
      </c>
      <c r="H618" s="123">
        <f t="shared" si="9"/>
        <v>59.970270517924234</v>
      </c>
    </row>
    <row r="619" spans="1:8" x14ac:dyDescent="0.25">
      <c r="A619" s="58">
        <v>395770802894</v>
      </c>
      <c r="B619" s="59" t="s">
        <v>2374</v>
      </c>
      <c r="C619" s="60" t="s">
        <v>2375</v>
      </c>
      <c r="D619" s="60" t="s">
        <v>2376</v>
      </c>
      <c r="E619" s="60" t="s">
        <v>753</v>
      </c>
      <c r="F619" s="59" t="s">
        <v>487</v>
      </c>
      <c r="G619" s="61">
        <v>294511</v>
      </c>
      <c r="H619" s="123">
        <f t="shared" si="9"/>
        <v>59.970270517924234</v>
      </c>
    </row>
    <row r="620" spans="1:8" x14ac:dyDescent="0.25">
      <c r="A620" s="58">
        <v>395931110092</v>
      </c>
      <c r="B620" s="59" t="s">
        <v>2377</v>
      </c>
      <c r="C620" s="60" t="s">
        <v>2378</v>
      </c>
      <c r="D620" s="60" t="s">
        <v>2379</v>
      </c>
      <c r="E620" s="60" t="s">
        <v>753</v>
      </c>
      <c r="F620" s="59" t="s">
        <v>451</v>
      </c>
      <c r="G620" s="61">
        <v>294511</v>
      </c>
      <c r="H620" s="123">
        <f t="shared" si="9"/>
        <v>59.970270517924234</v>
      </c>
    </row>
    <row r="621" spans="1:8" x14ac:dyDescent="0.25">
      <c r="A621" s="58">
        <v>395931112176</v>
      </c>
      <c r="B621" s="59" t="s">
        <v>2380</v>
      </c>
      <c r="C621" s="60" t="s">
        <v>2381</v>
      </c>
      <c r="D621" s="60" t="s">
        <v>2382</v>
      </c>
      <c r="E621" s="60" t="s">
        <v>753</v>
      </c>
      <c r="F621" s="59" t="s">
        <v>487</v>
      </c>
      <c r="G621" s="61">
        <v>294511</v>
      </c>
      <c r="H621" s="123">
        <f t="shared" si="9"/>
        <v>59.970270517924234</v>
      </c>
    </row>
    <row r="622" spans="1:8" x14ac:dyDescent="0.25">
      <c r="A622" s="58">
        <v>395940251375</v>
      </c>
      <c r="B622" s="59" t="s">
        <v>2383</v>
      </c>
      <c r="C622" s="60" t="s">
        <v>2384</v>
      </c>
      <c r="D622" s="60" t="s">
        <v>2385</v>
      </c>
      <c r="E622" s="60" t="s">
        <v>753</v>
      </c>
      <c r="F622" s="59" t="s">
        <v>487</v>
      </c>
      <c r="G622" s="61">
        <v>294511</v>
      </c>
      <c r="H622" s="123">
        <f t="shared" si="9"/>
        <v>59.970270517924234</v>
      </c>
    </row>
    <row r="623" spans="1:8" x14ac:dyDescent="0.25">
      <c r="A623" s="58">
        <v>395941050888</v>
      </c>
      <c r="B623" s="59" t="s">
        <v>2386</v>
      </c>
      <c r="C623" s="60" t="s">
        <v>2387</v>
      </c>
      <c r="D623" s="60" t="s">
        <v>2388</v>
      </c>
      <c r="E623" s="60" t="s">
        <v>753</v>
      </c>
      <c r="F623" s="59" t="s">
        <v>451</v>
      </c>
      <c r="G623" s="61">
        <v>294511</v>
      </c>
      <c r="H623" s="123">
        <f t="shared" si="9"/>
        <v>59.970270517924234</v>
      </c>
    </row>
    <row r="624" spans="1:8" x14ac:dyDescent="0.25">
      <c r="A624" s="58">
        <v>395960511691</v>
      </c>
      <c r="B624" s="59" t="s">
        <v>2389</v>
      </c>
      <c r="C624" s="60" t="s">
        <v>2390</v>
      </c>
      <c r="D624" s="60" t="s">
        <v>2391</v>
      </c>
      <c r="E624" s="60" t="s">
        <v>738</v>
      </c>
      <c r="F624" s="59" t="s">
        <v>451</v>
      </c>
      <c r="G624" s="61">
        <v>294511</v>
      </c>
      <c r="H624" s="123">
        <f t="shared" si="9"/>
        <v>59.970270517924234</v>
      </c>
    </row>
    <row r="625" spans="1:8" x14ac:dyDescent="0.25">
      <c r="A625" s="58">
        <v>395980620098</v>
      </c>
      <c r="B625" s="59" t="s">
        <v>2392</v>
      </c>
      <c r="C625" s="60" t="s">
        <v>2393</v>
      </c>
      <c r="D625" s="60" t="s">
        <v>2394</v>
      </c>
      <c r="E625" s="60" t="s">
        <v>738</v>
      </c>
      <c r="F625" s="59" t="s">
        <v>451</v>
      </c>
      <c r="G625" s="61">
        <v>294511</v>
      </c>
      <c r="H625" s="123">
        <f t="shared" si="9"/>
        <v>59.970270517924234</v>
      </c>
    </row>
    <row r="626" spans="1:8" x14ac:dyDescent="0.25">
      <c r="A626" s="58">
        <v>395980721714</v>
      </c>
      <c r="B626" s="59" t="s">
        <v>2395</v>
      </c>
      <c r="C626" s="60" t="s">
        <v>2396</v>
      </c>
      <c r="D626" s="60" t="s">
        <v>2397</v>
      </c>
      <c r="E626" s="60" t="s">
        <v>753</v>
      </c>
      <c r="F626" s="59" t="s">
        <v>487</v>
      </c>
      <c r="G626" s="61">
        <v>294511</v>
      </c>
      <c r="H626" s="123">
        <f t="shared" si="9"/>
        <v>59.970270517924234</v>
      </c>
    </row>
    <row r="627" spans="1:8" x14ac:dyDescent="0.25">
      <c r="A627" s="58">
        <v>396020101823</v>
      </c>
      <c r="B627" s="59" t="s">
        <v>350</v>
      </c>
      <c r="C627" s="60" t="s">
        <v>2398</v>
      </c>
      <c r="D627" s="60" t="s">
        <v>2399</v>
      </c>
      <c r="E627" s="60" t="s">
        <v>450</v>
      </c>
      <c r="F627" s="59" t="s">
        <v>451</v>
      </c>
      <c r="G627" s="61">
        <v>294511</v>
      </c>
      <c r="H627" s="123">
        <f t="shared" si="9"/>
        <v>59.970270517924234</v>
      </c>
    </row>
    <row r="628" spans="1:8" x14ac:dyDescent="0.25">
      <c r="A628" s="58">
        <v>396750300775</v>
      </c>
      <c r="B628" s="59" t="s">
        <v>370</v>
      </c>
      <c r="C628" s="60" t="s">
        <v>471</v>
      </c>
      <c r="D628" s="60" t="s">
        <v>474</v>
      </c>
      <c r="E628" s="60" t="s">
        <v>450</v>
      </c>
      <c r="F628" s="59" t="s">
        <v>451</v>
      </c>
      <c r="G628" s="61">
        <v>294511</v>
      </c>
      <c r="H628" s="123">
        <f t="shared" si="9"/>
        <v>59.970270517924234</v>
      </c>
    </row>
    <row r="629" spans="1:8" x14ac:dyDescent="0.25">
      <c r="A629" s="58">
        <v>396951250652</v>
      </c>
      <c r="B629" s="59" t="s">
        <v>332</v>
      </c>
      <c r="C629" s="60" t="s">
        <v>2400</v>
      </c>
      <c r="D629" s="60" t="s">
        <v>2401</v>
      </c>
      <c r="E629" s="60" t="s">
        <v>450</v>
      </c>
      <c r="F629" s="59" t="s">
        <v>487</v>
      </c>
      <c r="G629" s="61">
        <v>294511</v>
      </c>
      <c r="H629" s="123">
        <f t="shared" si="9"/>
        <v>59.970270517924234</v>
      </c>
    </row>
    <row r="630" spans="1:8" x14ac:dyDescent="0.25">
      <c r="A630" s="58">
        <v>396960651112</v>
      </c>
      <c r="B630" s="59" t="s">
        <v>257</v>
      </c>
      <c r="C630" s="60" t="s">
        <v>2402</v>
      </c>
      <c r="D630" s="60" t="s">
        <v>2403</v>
      </c>
      <c r="E630" s="60" t="s">
        <v>450</v>
      </c>
      <c r="F630" s="59" t="s">
        <v>451</v>
      </c>
      <c r="G630" s="61">
        <v>294511</v>
      </c>
      <c r="H630" s="123">
        <f t="shared" si="9"/>
        <v>59.970270517924234</v>
      </c>
    </row>
    <row r="631" spans="1:8" x14ac:dyDescent="0.25">
      <c r="A631" s="58">
        <v>396990805360</v>
      </c>
      <c r="B631" s="59" t="s">
        <v>252</v>
      </c>
      <c r="C631" s="60" t="s">
        <v>2036</v>
      </c>
      <c r="D631" s="60" t="s">
        <v>2110</v>
      </c>
      <c r="E631" s="60" t="s">
        <v>450</v>
      </c>
      <c r="F631" s="59" t="s">
        <v>451</v>
      </c>
      <c r="G631" s="61">
        <v>294511</v>
      </c>
      <c r="H631" s="123">
        <f t="shared" si="9"/>
        <v>59.970270517924234</v>
      </c>
    </row>
    <row r="632" spans="1:8" x14ac:dyDescent="0.25">
      <c r="A632" s="58">
        <v>398101100409</v>
      </c>
      <c r="B632" s="59" t="s">
        <v>2404</v>
      </c>
      <c r="C632" s="60" t="s">
        <v>2405</v>
      </c>
      <c r="D632" s="60" t="s">
        <v>2406</v>
      </c>
      <c r="E632" s="60" t="s">
        <v>2233</v>
      </c>
      <c r="F632" s="59" t="s">
        <v>451</v>
      </c>
      <c r="G632" s="61">
        <v>294511</v>
      </c>
      <c r="H632" s="123">
        <f t="shared" si="9"/>
        <v>59.970270517924234</v>
      </c>
    </row>
    <row r="633" spans="1:8" x14ac:dyDescent="0.25">
      <c r="A633" s="58">
        <v>399111000204</v>
      </c>
      <c r="B633" s="59" t="s">
        <v>2407</v>
      </c>
      <c r="C633" s="60" t="s">
        <v>2408</v>
      </c>
      <c r="D633" s="60" t="s">
        <v>2409</v>
      </c>
      <c r="E633" s="60" t="s">
        <v>793</v>
      </c>
      <c r="F633" s="59" t="s">
        <v>451</v>
      </c>
      <c r="G633" s="61">
        <v>294511</v>
      </c>
      <c r="H633" s="123">
        <f t="shared" si="9"/>
        <v>59.970270517924234</v>
      </c>
    </row>
    <row r="634" spans="1:8" x14ac:dyDescent="0.25">
      <c r="A634" s="58">
        <v>399171100135</v>
      </c>
      <c r="B634" s="59" t="s">
        <v>2410</v>
      </c>
      <c r="C634" s="60" t="s">
        <v>2411</v>
      </c>
      <c r="D634" s="60" t="s">
        <v>2412</v>
      </c>
      <c r="E634" s="60" t="s">
        <v>839</v>
      </c>
      <c r="F634" s="59" t="s">
        <v>451</v>
      </c>
      <c r="G634" s="61">
        <v>294511</v>
      </c>
      <c r="H634" s="123">
        <f t="shared" si="9"/>
        <v>59.970270517924234</v>
      </c>
    </row>
    <row r="635" spans="1:8" x14ac:dyDescent="0.25">
      <c r="A635" s="58">
        <v>399970300031</v>
      </c>
      <c r="B635" s="59" t="s">
        <v>2413</v>
      </c>
      <c r="C635" s="60" t="s">
        <v>2414</v>
      </c>
      <c r="D635" s="60" t="s">
        <v>2415</v>
      </c>
      <c r="E635" s="60" t="s">
        <v>835</v>
      </c>
      <c r="F635" s="59" t="s">
        <v>451</v>
      </c>
      <c r="G635" s="61">
        <v>294511</v>
      </c>
      <c r="H635" s="123">
        <f t="shared" si="9"/>
        <v>59.970270517924234</v>
      </c>
    </row>
    <row r="636" spans="1:8" x14ac:dyDescent="0.25">
      <c r="A636" s="58">
        <v>400000101981</v>
      </c>
      <c r="B636" s="59" t="s">
        <v>2416</v>
      </c>
      <c r="C636" s="60" t="s">
        <v>2417</v>
      </c>
      <c r="D636" s="60" t="s">
        <v>2418</v>
      </c>
      <c r="E636" s="60" t="s">
        <v>726</v>
      </c>
      <c r="F636" s="59" t="s">
        <v>451</v>
      </c>
      <c r="G636" s="61">
        <v>294511</v>
      </c>
      <c r="H636" s="123">
        <f t="shared" si="9"/>
        <v>59.970270517924234</v>
      </c>
    </row>
    <row r="637" spans="1:8" x14ac:dyDescent="0.25">
      <c r="A637" s="58">
        <v>400130300098</v>
      </c>
      <c r="B637" s="59" t="s">
        <v>2419</v>
      </c>
      <c r="C637" s="60" t="s">
        <v>2420</v>
      </c>
      <c r="D637" s="60" t="s">
        <v>2421</v>
      </c>
      <c r="E637" s="60" t="s">
        <v>726</v>
      </c>
      <c r="F637" s="59" t="s">
        <v>451</v>
      </c>
      <c r="G637" s="61">
        <v>294511</v>
      </c>
      <c r="H637" s="123">
        <f t="shared" si="9"/>
        <v>59.970270517924234</v>
      </c>
    </row>
    <row r="638" spans="1:8" x14ac:dyDescent="0.25">
      <c r="A638" s="58">
        <v>400161001374</v>
      </c>
      <c r="B638" s="59" t="s">
        <v>2422</v>
      </c>
      <c r="C638" s="60" t="s">
        <v>2423</v>
      </c>
      <c r="D638" s="60" t="s">
        <v>2424</v>
      </c>
      <c r="E638" s="60" t="s">
        <v>726</v>
      </c>
      <c r="F638" s="59" t="s">
        <v>451</v>
      </c>
      <c r="G638" s="61">
        <v>294511</v>
      </c>
      <c r="H638" s="123">
        <f t="shared" si="9"/>
        <v>59.970270517924234</v>
      </c>
    </row>
    <row r="639" spans="1:8" x14ac:dyDescent="0.25">
      <c r="A639" s="58">
        <v>400170303821</v>
      </c>
      <c r="B639" s="59" t="s">
        <v>2425</v>
      </c>
      <c r="C639" s="60" t="s">
        <v>2426</v>
      </c>
      <c r="D639" s="60" t="s">
        <v>2427</v>
      </c>
      <c r="E639" s="60" t="s">
        <v>726</v>
      </c>
      <c r="F639" s="59" t="s">
        <v>451</v>
      </c>
      <c r="G639" s="61">
        <v>294511</v>
      </c>
      <c r="H639" s="123">
        <f t="shared" si="9"/>
        <v>59.970270517924234</v>
      </c>
    </row>
    <row r="640" spans="1:8" x14ac:dyDescent="0.25">
      <c r="A640" s="58">
        <v>400830800580</v>
      </c>
      <c r="B640" s="59" t="s">
        <v>2428</v>
      </c>
      <c r="C640" s="60" t="s">
        <v>2429</v>
      </c>
      <c r="D640" s="60" t="s">
        <v>2430</v>
      </c>
      <c r="E640" s="60" t="s">
        <v>726</v>
      </c>
      <c r="F640" s="59" t="s">
        <v>451</v>
      </c>
      <c r="G640" s="61">
        <v>294511</v>
      </c>
      <c r="H640" s="123">
        <f t="shared" si="9"/>
        <v>59.970270517924234</v>
      </c>
    </row>
    <row r="641" spans="1:8" x14ac:dyDescent="0.25">
      <c r="A641" s="58">
        <v>400981122621</v>
      </c>
      <c r="B641" s="59" t="s">
        <v>2431</v>
      </c>
      <c r="C641" s="60" t="s">
        <v>2432</v>
      </c>
      <c r="D641" s="60" t="s">
        <v>2433</v>
      </c>
      <c r="E641" s="60" t="s">
        <v>726</v>
      </c>
      <c r="F641" s="59" t="s">
        <v>451</v>
      </c>
      <c r="G641" s="61">
        <v>294511</v>
      </c>
      <c r="H641" s="123">
        <f t="shared" si="9"/>
        <v>59.970270517924234</v>
      </c>
    </row>
    <row r="642" spans="1:8" x14ac:dyDescent="0.25">
      <c r="A642" s="58">
        <v>403740101410</v>
      </c>
      <c r="B642" s="59" t="s">
        <v>2434</v>
      </c>
      <c r="C642" s="60" t="s">
        <v>2435</v>
      </c>
      <c r="D642" s="60" t="s">
        <v>2436</v>
      </c>
      <c r="E642" s="60" t="s">
        <v>734</v>
      </c>
      <c r="F642" s="59" t="s">
        <v>487</v>
      </c>
      <c r="G642" s="61">
        <v>294511</v>
      </c>
      <c r="H642" s="123">
        <f t="shared" ref="H642:H705" si="10">G642/4910.95</f>
        <v>59.970270517924234</v>
      </c>
    </row>
    <row r="643" spans="1:8" x14ac:dyDescent="0.25">
      <c r="A643" s="58">
        <v>403930900408</v>
      </c>
      <c r="B643" s="59" t="s">
        <v>2437</v>
      </c>
      <c r="C643" s="60" t="s">
        <v>2438</v>
      </c>
      <c r="D643" s="60" t="s">
        <v>2071</v>
      </c>
      <c r="E643" s="60" t="s">
        <v>734</v>
      </c>
      <c r="F643" s="59" t="s">
        <v>451</v>
      </c>
      <c r="G643" s="61">
        <v>294511</v>
      </c>
      <c r="H643" s="123">
        <f t="shared" si="10"/>
        <v>59.970270517924234</v>
      </c>
    </row>
    <row r="644" spans="1:8" x14ac:dyDescent="0.25">
      <c r="A644" s="58">
        <v>403941100047</v>
      </c>
      <c r="B644" s="59" t="s">
        <v>2439</v>
      </c>
      <c r="C644" s="60" t="s">
        <v>2440</v>
      </c>
      <c r="D644" s="60" t="s">
        <v>2441</v>
      </c>
      <c r="E644" s="60" t="s">
        <v>734</v>
      </c>
      <c r="F644" s="59" t="s">
        <v>451</v>
      </c>
      <c r="G644" s="61">
        <v>294511</v>
      </c>
      <c r="H644" s="123">
        <f t="shared" si="10"/>
        <v>59.970270517924234</v>
      </c>
    </row>
    <row r="645" spans="1:8" x14ac:dyDescent="0.25">
      <c r="A645" s="58">
        <v>408000100209</v>
      </c>
      <c r="B645" s="59" t="s">
        <v>2442</v>
      </c>
      <c r="C645" s="60" t="s">
        <v>2443</v>
      </c>
      <c r="D645" s="60" t="s">
        <v>2444</v>
      </c>
      <c r="E645" s="60" t="s">
        <v>742</v>
      </c>
      <c r="F645" s="59" t="s">
        <v>451</v>
      </c>
      <c r="G645" s="61">
        <v>294511</v>
      </c>
      <c r="H645" s="123">
        <f t="shared" si="10"/>
        <v>59.970270517924234</v>
      </c>
    </row>
    <row r="646" spans="1:8" x14ac:dyDescent="0.25">
      <c r="A646" s="58">
        <v>408060300053</v>
      </c>
      <c r="B646" s="59" t="s">
        <v>2445</v>
      </c>
      <c r="C646" s="60" t="s">
        <v>2176</v>
      </c>
      <c r="D646" s="60" t="s">
        <v>2446</v>
      </c>
      <c r="E646" s="60" t="s">
        <v>742</v>
      </c>
      <c r="F646" s="59" t="s">
        <v>451</v>
      </c>
      <c r="G646" s="61">
        <v>294511</v>
      </c>
      <c r="H646" s="123">
        <f t="shared" si="10"/>
        <v>59.970270517924234</v>
      </c>
    </row>
    <row r="647" spans="1:8" x14ac:dyDescent="0.25">
      <c r="A647" s="58">
        <v>408150200058</v>
      </c>
      <c r="B647" s="59" t="s">
        <v>2447</v>
      </c>
      <c r="C647" s="60" t="s">
        <v>1635</v>
      </c>
      <c r="D647" s="60" t="s">
        <v>2448</v>
      </c>
      <c r="E647" s="60" t="s">
        <v>742</v>
      </c>
      <c r="F647" s="59" t="s">
        <v>487</v>
      </c>
      <c r="G647" s="61">
        <v>294511</v>
      </c>
      <c r="H647" s="123">
        <f t="shared" si="10"/>
        <v>59.970270517924234</v>
      </c>
    </row>
    <row r="648" spans="1:8" x14ac:dyDescent="0.25">
      <c r="A648" s="58">
        <v>408200300032</v>
      </c>
      <c r="B648" s="59" t="s">
        <v>2449</v>
      </c>
      <c r="C648" s="60" t="s">
        <v>869</v>
      </c>
      <c r="D648" s="60" t="s">
        <v>2450</v>
      </c>
      <c r="E648" s="60" t="s">
        <v>742</v>
      </c>
      <c r="F648" s="59" t="s">
        <v>451</v>
      </c>
      <c r="G648" s="61">
        <v>294511</v>
      </c>
      <c r="H648" s="123">
        <f t="shared" si="10"/>
        <v>59.970270517924234</v>
      </c>
    </row>
    <row r="649" spans="1:8" x14ac:dyDescent="0.25">
      <c r="A649" s="58">
        <v>408200300067</v>
      </c>
      <c r="B649" s="59" t="s">
        <v>2451</v>
      </c>
      <c r="C649" s="60" t="s">
        <v>869</v>
      </c>
      <c r="D649" s="60" t="s">
        <v>2452</v>
      </c>
      <c r="E649" s="60" t="s">
        <v>742</v>
      </c>
      <c r="F649" s="59" t="s">
        <v>451</v>
      </c>
      <c r="G649" s="61">
        <v>294511</v>
      </c>
      <c r="H649" s="123">
        <f t="shared" si="10"/>
        <v>59.970270517924234</v>
      </c>
    </row>
    <row r="650" spans="1:8" x14ac:dyDescent="0.25">
      <c r="A650" s="58">
        <v>408671000951</v>
      </c>
      <c r="B650" s="59" t="s">
        <v>2453</v>
      </c>
      <c r="C650" s="60" t="s">
        <v>2454</v>
      </c>
      <c r="D650" s="60" t="s">
        <v>2455</v>
      </c>
      <c r="E650" s="60" t="s">
        <v>742</v>
      </c>
      <c r="F650" s="59" t="s">
        <v>451</v>
      </c>
      <c r="G650" s="61">
        <v>294511</v>
      </c>
      <c r="H650" s="123">
        <f t="shared" si="10"/>
        <v>59.970270517924234</v>
      </c>
    </row>
    <row r="651" spans="1:8" x14ac:dyDescent="0.25">
      <c r="A651" s="58">
        <v>408770300613</v>
      </c>
      <c r="B651" s="59" t="s">
        <v>2456</v>
      </c>
      <c r="C651" s="60" t="s">
        <v>2457</v>
      </c>
      <c r="D651" s="60" t="s">
        <v>2458</v>
      </c>
      <c r="E651" s="60" t="s">
        <v>742</v>
      </c>
      <c r="F651" s="59" t="s">
        <v>451</v>
      </c>
      <c r="G651" s="61">
        <v>294511</v>
      </c>
      <c r="H651" s="123">
        <f t="shared" si="10"/>
        <v>59.970270517924234</v>
      </c>
    </row>
    <row r="652" spans="1:8" x14ac:dyDescent="0.25">
      <c r="A652" s="58">
        <v>408850500052</v>
      </c>
      <c r="B652" s="59" t="s">
        <v>2459</v>
      </c>
      <c r="C652" s="60" t="s">
        <v>2101</v>
      </c>
      <c r="D652" s="60" t="s">
        <v>2460</v>
      </c>
      <c r="E652" s="60" t="s">
        <v>742</v>
      </c>
      <c r="F652" s="59" t="s">
        <v>451</v>
      </c>
      <c r="G652" s="61">
        <v>294511</v>
      </c>
      <c r="H652" s="123">
        <f t="shared" si="10"/>
        <v>59.970270517924234</v>
      </c>
    </row>
    <row r="653" spans="1:8" x14ac:dyDescent="0.25">
      <c r="A653" s="58">
        <v>408120300287</v>
      </c>
      <c r="B653" s="59" t="s">
        <v>2461</v>
      </c>
      <c r="C653" s="60" t="s">
        <v>2462</v>
      </c>
      <c r="D653" s="60" t="s">
        <v>2463</v>
      </c>
      <c r="E653" s="60" t="s">
        <v>742</v>
      </c>
      <c r="F653" s="59" t="s">
        <v>451</v>
      </c>
      <c r="G653" s="61">
        <v>289609</v>
      </c>
      <c r="H653" s="123">
        <f t="shared" si="10"/>
        <v>58.972092975900793</v>
      </c>
    </row>
    <row r="654" spans="1:8" x14ac:dyDescent="0.25">
      <c r="A654" s="58">
        <v>408801000729</v>
      </c>
      <c r="B654" s="59" t="s">
        <v>2464</v>
      </c>
      <c r="C654" s="60" t="s">
        <v>786</v>
      </c>
      <c r="D654" s="60" t="s">
        <v>2125</v>
      </c>
      <c r="E654" s="60" t="s">
        <v>742</v>
      </c>
      <c r="F654" s="59" t="s">
        <v>451</v>
      </c>
      <c r="G654" s="61">
        <v>289327</v>
      </c>
      <c r="H654" s="123">
        <f t="shared" si="10"/>
        <v>58.914670277644859</v>
      </c>
    </row>
    <row r="655" spans="1:8" x14ac:dyDescent="0.25">
      <c r="A655" s="58">
        <v>390021101179</v>
      </c>
      <c r="B655" s="59" t="s">
        <v>2465</v>
      </c>
      <c r="C655" s="60" t="s">
        <v>2466</v>
      </c>
      <c r="D655" s="60" t="s">
        <v>2467</v>
      </c>
      <c r="E655" s="60" t="s">
        <v>1542</v>
      </c>
      <c r="F655" s="59" t="s">
        <v>487</v>
      </c>
      <c r="G655" s="61">
        <v>284709</v>
      </c>
      <c r="H655" s="123">
        <f t="shared" si="10"/>
        <v>57.974322687056478</v>
      </c>
    </row>
    <row r="656" spans="1:8" x14ac:dyDescent="0.25">
      <c r="A656" s="58">
        <v>390881100609</v>
      </c>
      <c r="B656" s="59" t="s">
        <v>2468</v>
      </c>
      <c r="C656" s="60" t="s">
        <v>2469</v>
      </c>
      <c r="D656" s="60" t="s">
        <v>2470</v>
      </c>
      <c r="E656" s="60" t="s">
        <v>1689</v>
      </c>
      <c r="F656" s="59" t="s">
        <v>487</v>
      </c>
      <c r="G656" s="61">
        <v>284709</v>
      </c>
      <c r="H656" s="123">
        <f t="shared" si="10"/>
        <v>57.974322687056478</v>
      </c>
    </row>
    <row r="657" spans="1:8" x14ac:dyDescent="0.25">
      <c r="A657" s="58">
        <v>390911000281</v>
      </c>
      <c r="B657" s="59" t="s">
        <v>2471</v>
      </c>
      <c r="C657" s="60" t="s">
        <v>2267</v>
      </c>
      <c r="D657" s="60" t="s">
        <v>2472</v>
      </c>
      <c r="E657" s="60" t="s">
        <v>1542</v>
      </c>
      <c r="F657" s="59" t="s">
        <v>487</v>
      </c>
      <c r="G657" s="61">
        <v>284709</v>
      </c>
      <c r="H657" s="123">
        <f t="shared" si="10"/>
        <v>57.974322687056478</v>
      </c>
    </row>
    <row r="658" spans="1:8" x14ac:dyDescent="0.25">
      <c r="A658" s="58">
        <v>390190101102</v>
      </c>
      <c r="B658" s="59" t="s">
        <v>2473</v>
      </c>
      <c r="C658" s="60" t="s">
        <v>2474</v>
      </c>
      <c r="D658" s="60" t="s">
        <v>2475</v>
      </c>
      <c r="E658" s="60" t="s">
        <v>1225</v>
      </c>
      <c r="F658" s="59" t="s">
        <v>487</v>
      </c>
      <c r="G658" s="61">
        <v>284708</v>
      </c>
      <c r="H658" s="123">
        <f t="shared" si="10"/>
        <v>57.974119060466919</v>
      </c>
    </row>
    <row r="659" spans="1:8" x14ac:dyDescent="0.25">
      <c r="A659" s="58">
        <v>395010500871</v>
      </c>
      <c r="B659" s="59" t="s">
        <v>2476</v>
      </c>
      <c r="C659" s="60" t="s">
        <v>2477</v>
      </c>
      <c r="D659" s="60" t="s">
        <v>2478</v>
      </c>
      <c r="E659" s="60" t="s">
        <v>738</v>
      </c>
      <c r="F659" s="59" t="s">
        <v>487</v>
      </c>
      <c r="G659" s="61">
        <v>284708</v>
      </c>
      <c r="H659" s="123">
        <f t="shared" si="10"/>
        <v>57.974119060466919</v>
      </c>
    </row>
    <row r="660" spans="1:8" x14ac:dyDescent="0.25">
      <c r="A660" s="58">
        <v>371930600162</v>
      </c>
      <c r="B660" s="59" t="s">
        <v>2479</v>
      </c>
      <c r="C660" s="60" t="s">
        <v>2480</v>
      </c>
      <c r="D660" s="60" t="s">
        <v>2481</v>
      </c>
      <c r="E660" s="60" t="s">
        <v>2210</v>
      </c>
      <c r="F660" s="59" t="s">
        <v>451</v>
      </c>
      <c r="G660" s="61">
        <v>279808</v>
      </c>
      <c r="H660" s="123">
        <f t="shared" si="10"/>
        <v>56.976348771622604</v>
      </c>
    </row>
    <row r="661" spans="1:8" x14ac:dyDescent="0.25">
      <c r="A661" s="58">
        <v>390820300281</v>
      </c>
      <c r="B661" s="59" t="s">
        <v>2482</v>
      </c>
      <c r="C661" s="60" t="s">
        <v>2483</v>
      </c>
      <c r="D661" s="60" t="s">
        <v>2484</v>
      </c>
      <c r="E661" s="60" t="s">
        <v>987</v>
      </c>
      <c r="F661" s="59" t="s">
        <v>451</v>
      </c>
      <c r="G661" s="61">
        <v>274906</v>
      </c>
      <c r="H661" s="123">
        <f t="shared" si="10"/>
        <v>55.978171229599162</v>
      </c>
    </row>
    <row r="662" spans="1:8" x14ac:dyDescent="0.25">
      <c r="A662" s="58">
        <v>392811100116</v>
      </c>
      <c r="B662" s="59" t="s">
        <v>2485</v>
      </c>
      <c r="C662" s="60" t="s">
        <v>2486</v>
      </c>
      <c r="D662" s="60" t="s">
        <v>2487</v>
      </c>
      <c r="E662" s="60" t="s">
        <v>2488</v>
      </c>
      <c r="F662" s="59" t="s">
        <v>451</v>
      </c>
      <c r="G662" s="61">
        <v>274906</v>
      </c>
      <c r="H662" s="123">
        <f t="shared" si="10"/>
        <v>55.978171229599162</v>
      </c>
    </row>
    <row r="663" spans="1:8" x14ac:dyDescent="0.25">
      <c r="A663" s="58">
        <v>396940730016</v>
      </c>
      <c r="B663" s="59" t="s">
        <v>703</v>
      </c>
      <c r="C663" s="60" t="s">
        <v>704</v>
      </c>
      <c r="D663" s="60" t="s">
        <v>705</v>
      </c>
      <c r="E663" s="60" t="s">
        <v>450</v>
      </c>
      <c r="F663" s="59" t="s">
        <v>487</v>
      </c>
      <c r="G663" s="61">
        <v>274906</v>
      </c>
      <c r="H663" s="123">
        <f t="shared" si="10"/>
        <v>55.978171229599162</v>
      </c>
    </row>
    <row r="664" spans="1:8" x14ac:dyDescent="0.25">
      <c r="A664" s="58">
        <v>395050301103</v>
      </c>
      <c r="B664" s="59" t="s">
        <v>2489</v>
      </c>
      <c r="C664" s="60" t="s">
        <v>2490</v>
      </c>
      <c r="D664" s="60" t="s">
        <v>2491</v>
      </c>
      <c r="E664" s="60" t="s">
        <v>738</v>
      </c>
      <c r="F664" s="59" t="s">
        <v>487</v>
      </c>
      <c r="G664" s="61">
        <v>271319</v>
      </c>
      <c r="H664" s="123">
        <f t="shared" si="10"/>
        <v>55.247762652847214</v>
      </c>
    </row>
    <row r="665" spans="1:8" x14ac:dyDescent="0.25">
      <c r="A665" s="58">
        <v>395090300401</v>
      </c>
      <c r="B665" s="59" t="s">
        <v>2492</v>
      </c>
      <c r="C665" s="60" t="s">
        <v>2493</v>
      </c>
      <c r="D665" s="60" t="s">
        <v>2494</v>
      </c>
      <c r="E665" s="60" t="s">
        <v>738</v>
      </c>
      <c r="F665" s="59" t="s">
        <v>487</v>
      </c>
      <c r="G665" s="61">
        <v>270881</v>
      </c>
      <c r="H665" s="123">
        <f t="shared" si="10"/>
        <v>55.158574206619903</v>
      </c>
    </row>
    <row r="666" spans="1:8" x14ac:dyDescent="0.25">
      <c r="A666" s="58">
        <v>395000600177</v>
      </c>
      <c r="B666" s="59" t="s">
        <v>2495</v>
      </c>
      <c r="C666" s="60" t="s">
        <v>1827</v>
      </c>
      <c r="D666" s="60" t="s">
        <v>2496</v>
      </c>
      <c r="E666" s="60" t="s">
        <v>738</v>
      </c>
      <c r="F666" s="59" t="s">
        <v>451</v>
      </c>
      <c r="G666" s="61">
        <v>270443</v>
      </c>
      <c r="H666" s="123">
        <f t="shared" si="10"/>
        <v>55.069385760392592</v>
      </c>
    </row>
    <row r="667" spans="1:8" x14ac:dyDescent="0.25">
      <c r="A667" s="58">
        <v>395110600300</v>
      </c>
      <c r="B667" s="59" t="s">
        <v>2497</v>
      </c>
      <c r="C667" s="60" t="s">
        <v>2498</v>
      </c>
      <c r="D667" s="60" t="s">
        <v>2499</v>
      </c>
      <c r="E667" s="60" t="s">
        <v>738</v>
      </c>
      <c r="F667" s="59" t="s">
        <v>451</v>
      </c>
      <c r="G667" s="61">
        <v>270443</v>
      </c>
      <c r="H667" s="123">
        <f t="shared" si="10"/>
        <v>55.069385760392592</v>
      </c>
    </row>
    <row r="668" spans="1:8" x14ac:dyDescent="0.25">
      <c r="A668" s="58">
        <v>395161000960</v>
      </c>
      <c r="B668" s="59" t="s">
        <v>2500</v>
      </c>
      <c r="C668" s="60" t="s">
        <v>2501</v>
      </c>
      <c r="D668" s="60" t="s">
        <v>2502</v>
      </c>
      <c r="E668" s="60" t="s">
        <v>738</v>
      </c>
      <c r="F668" s="59" t="s">
        <v>451</v>
      </c>
      <c r="G668" s="61">
        <v>270443</v>
      </c>
      <c r="H668" s="123">
        <f t="shared" si="10"/>
        <v>55.069385760392592</v>
      </c>
    </row>
    <row r="669" spans="1:8" x14ac:dyDescent="0.25">
      <c r="A669" s="58">
        <v>395750201355</v>
      </c>
      <c r="B669" s="59" t="s">
        <v>2503</v>
      </c>
      <c r="C669" s="60" t="s">
        <v>2504</v>
      </c>
      <c r="D669" s="60" t="s">
        <v>2505</v>
      </c>
      <c r="E669" s="60" t="s">
        <v>738</v>
      </c>
      <c r="F669" s="59" t="s">
        <v>487</v>
      </c>
      <c r="G669" s="61">
        <v>270443</v>
      </c>
      <c r="H669" s="123">
        <f t="shared" si="10"/>
        <v>55.069385760392592</v>
      </c>
    </row>
    <row r="670" spans="1:8" x14ac:dyDescent="0.25">
      <c r="A670" s="58">
        <v>395970351498</v>
      </c>
      <c r="B670" s="59" t="s">
        <v>2506</v>
      </c>
      <c r="C670" s="60" t="s">
        <v>1712</v>
      </c>
      <c r="D670" s="60" t="s">
        <v>2020</v>
      </c>
      <c r="E670" s="60" t="s">
        <v>738</v>
      </c>
      <c r="F670" s="59" t="s">
        <v>451</v>
      </c>
      <c r="G670" s="61">
        <v>270443</v>
      </c>
      <c r="H670" s="123">
        <f t="shared" si="10"/>
        <v>55.069385760392592</v>
      </c>
    </row>
    <row r="671" spans="1:8" x14ac:dyDescent="0.25">
      <c r="A671" s="58">
        <v>370850200973</v>
      </c>
      <c r="B671" s="59" t="s">
        <v>2507</v>
      </c>
      <c r="C671" s="60" t="s">
        <v>2508</v>
      </c>
      <c r="D671" s="60" t="s">
        <v>2509</v>
      </c>
      <c r="E671" s="60" t="s">
        <v>2510</v>
      </c>
      <c r="F671" s="59" t="s">
        <v>451</v>
      </c>
      <c r="G671" s="61">
        <v>270005</v>
      </c>
      <c r="H671" s="123">
        <f t="shared" si="10"/>
        <v>54.980197314165288</v>
      </c>
    </row>
    <row r="672" spans="1:8" x14ac:dyDescent="0.25">
      <c r="A672" s="58">
        <v>390830800240</v>
      </c>
      <c r="B672" s="59" t="s">
        <v>2511</v>
      </c>
      <c r="C672" s="60" t="s">
        <v>2512</v>
      </c>
      <c r="D672" s="60" t="s">
        <v>2513</v>
      </c>
      <c r="E672" s="60" t="s">
        <v>1542</v>
      </c>
      <c r="F672" s="59" t="s">
        <v>451</v>
      </c>
      <c r="G672" s="61">
        <v>270005</v>
      </c>
      <c r="H672" s="123">
        <f t="shared" si="10"/>
        <v>54.980197314165288</v>
      </c>
    </row>
    <row r="673" spans="1:8" x14ac:dyDescent="0.25">
      <c r="A673" s="58">
        <v>390960510189</v>
      </c>
      <c r="B673" s="59" t="s">
        <v>2514</v>
      </c>
      <c r="C673" s="60" t="s">
        <v>2515</v>
      </c>
      <c r="D673" s="60" t="s">
        <v>2516</v>
      </c>
      <c r="E673" s="60" t="s">
        <v>1542</v>
      </c>
      <c r="F673" s="59" t="s">
        <v>487</v>
      </c>
      <c r="G673" s="61">
        <v>270005</v>
      </c>
      <c r="H673" s="123">
        <f t="shared" si="10"/>
        <v>54.980197314165288</v>
      </c>
    </row>
    <row r="674" spans="1:8" x14ac:dyDescent="0.25">
      <c r="A674" s="58">
        <v>396761202953</v>
      </c>
      <c r="B674" s="59" t="s">
        <v>21</v>
      </c>
      <c r="C674" s="60" t="s">
        <v>2517</v>
      </c>
      <c r="D674" s="60" t="s">
        <v>2518</v>
      </c>
      <c r="E674" s="60" t="s">
        <v>450</v>
      </c>
      <c r="F674" s="59" t="s">
        <v>487</v>
      </c>
      <c r="G674" s="61">
        <v>270005</v>
      </c>
      <c r="H674" s="123">
        <f t="shared" si="10"/>
        <v>54.980197314165288</v>
      </c>
    </row>
    <row r="675" spans="1:8" x14ac:dyDescent="0.25">
      <c r="A675" s="58">
        <v>396931150104</v>
      </c>
      <c r="B675" s="59" t="s">
        <v>181</v>
      </c>
      <c r="C675" s="60" t="s">
        <v>2519</v>
      </c>
      <c r="D675" s="60" t="s">
        <v>2520</v>
      </c>
      <c r="E675" s="60" t="s">
        <v>450</v>
      </c>
      <c r="F675" s="59" t="s">
        <v>487</v>
      </c>
      <c r="G675" s="61">
        <v>270005</v>
      </c>
      <c r="H675" s="123">
        <f t="shared" si="10"/>
        <v>54.980197314165288</v>
      </c>
    </row>
    <row r="676" spans="1:8" x14ac:dyDescent="0.25">
      <c r="A676" s="58">
        <v>396990104353</v>
      </c>
      <c r="B676" s="59" t="s">
        <v>266</v>
      </c>
      <c r="C676" s="60" t="s">
        <v>2521</v>
      </c>
      <c r="D676" s="60" t="s">
        <v>2522</v>
      </c>
      <c r="E676" s="60" t="s">
        <v>450</v>
      </c>
      <c r="F676" s="59" t="s">
        <v>487</v>
      </c>
      <c r="G676" s="61">
        <v>270005</v>
      </c>
      <c r="H676" s="123">
        <f t="shared" si="10"/>
        <v>54.980197314165288</v>
      </c>
    </row>
    <row r="677" spans="1:8" x14ac:dyDescent="0.25">
      <c r="A677" s="58">
        <v>400121200404</v>
      </c>
      <c r="B677" s="59" t="s">
        <v>2523</v>
      </c>
      <c r="C677" s="60" t="s">
        <v>2524</v>
      </c>
      <c r="D677" s="60" t="s">
        <v>2525</v>
      </c>
      <c r="E677" s="60" t="s">
        <v>726</v>
      </c>
      <c r="F677" s="59" t="s">
        <v>451</v>
      </c>
      <c r="G677" s="61">
        <v>270005</v>
      </c>
      <c r="H677" s="123">
        <f t="shared" si="10"/>
        <v>54.980197314165288</v>
      </c>
    </row>
    <row r="678" spans="1:8" x14ac:dyDescent="0.25">
      <c r="A678" s="58">
        <v>390890700287</v>
      </c>
      <c r="B678" s="59" t="s">
        <v>2526</v>
      </c>
      <c r="C678" s="60" t="s">
        <v>1834</v>
      </c>
      <c r="D678" s="60" t="s">
        <v>2527</v>
      </c>
      <c r="E678" s="60" t="s">
        <v>1689</v>
      </c>
      <c r="F678" s="59" t="s">
        <v>487</v>
      </c>
      <c r="G678" s="61">
        <v>265104</v>
      </c>
      <c r="H678" s="123">
        <f t="shared" si="10"/>
        <v>53.982223398731406</v>
      </c>
    </row>
    <row r="679" spans="1:8" x14ac:dyDescent="0.25">
      <c r="A679" s="58">
        <v>390920900103</v>
      </c>
      <c r="B679" s="59" t="s">
        <v>2528</v>
      </c>
      <c r="C679" s="60" t="s">
        <v>2529</v>
      </c>
      <c r="D679" s="60" t="s">
        <v>2530</v>
      </c>
      <c r="E679" s="60" t="s">
        <v>1542</v>
      </c>
      <c r="F679" s="59" t="s">
        <v>451</v>
      </c>
      <c r="G679" s="61">
        <v>263238</v>
      </c>
      <c r="H679" s="123">
        <f t="shared" si="10"/>
        <v>53.602256182612329</v>
      </c>
    </row>
    <row r="680" spans="1:8" x14ac:dyDescent="0.25">
      <c r="A680" s="58">
        <v>408890200043</v>
      </c>
      <c r="B680" s="59" t="s">
        <v>2531</v>
      </c>
      <c r="C680" s="60" t="s">
        <v>2532</v>
      </c>
      <c r="D680" s="60" t="s">
        <v>2533</v>
      </c>
      <c r="E680" s="60" t="s">
        <v>742</v>
      </c>
      <c r="F680" s="59" t="s">
        <v>451</v>
      </c>
      <c r="G680" s="61">
        <v>263238</v>
      </c>
      <c r="H680" s="123">
        <f t="shared" si="10"/>
        <v>53.602256182612329</v>
      </c>
    </row>
    <row r="681" spans="1:8" x14ac:dyDescent="0.25">
      <c r="A681" s="58">
        <v>408941200086</v>
      </c>
      <c r="B681" s="59" t="s">
        <v>2534</v>
      </c>
      <c r="C681" s="60" t="s">
        <v>2535</v>
      </c>
      <c r="D681" s="60" t="s">
        <v>2536</v>
      </c>
      <c r="E681" s="60" t="s">
        <v>742</v>
      </c>
      <c r="F681" s="59" t="s">
        <v>451</v>
      </c>
      <c r="G681" s="61">
        <v>263238</v>
      </c>
      <c r="H681" s="123">
        <f t="shared" si="10"/>
        <v>53.602256182612329</v>
      </c>
    </row>
    <row r="682" spans="1:8" x14ac:dyDescent="0.25">
      <c r="A682" s="58">
        <v>390200400596</v>
      </c>
      <c r="B682" s="59" t="s">
        <v>2537</v>
      </c>
      <c r="C682" s="60" t="s">
        <v>2538</v>
      </c>
      <c r="D682" s="60" t="s">
        <v>2539</v>
      </c>
      <c r="E682" s="60" t="s">
        <v>1542</v>
      </c>
      <c r="F682" s="59" t="s">
        <v>451</v>
      </c>
      <c r="G682" s="61">
        <v>261398</v>
      </c>
      <c r="H682" s="123">
        <f t="shared" si="10"/>
        <v>53.227583257821806</v>
      </c>
    </row>
    <row r="683" spans="1:8" x14ac:dyDescent="0.25">
      <c r="A683" s="58">
        <v>396921120592</v>
      </c>
      <c r="B683" s="59" t="s">
        <v>291</v>
      </c>
      <c r="C683" s="60" t="s">
        <v>2540</v>
      </c>
      <c r="D683" s="60" t="s">
        <v>2541</v>
      </c>
      <c r="E683" s="60" t="s">
        <v>450</v>
      </c>
      <c r="F683" s="59" t="s">
        <v>487</v>
      </c>
      <c r="G683" s="61">
        <v>260202</v>
      </c>
      <c r="H683" s="123">
        <f t="shared" si="10"/>
        <v>52.984045856707972</v>
      </c>
    </row>
    <row r="684" spans="1:8" x14ac:dyDescent="0.25">
      <c r="A684" s="58">
        <v>396970250540</v>
      </c>
      <c r="B684" s="59" t="s">
        <v>211</v>
      </c>
      <c r="C684" s="60" t="s">
        <v>2542</v>
      </c>
      <c r="D684" s="60" t="s">
        <v>2543</v>
      </c>
      <c r="E684" s="60" t="s">
        <v>450</v>
      </c>
      <c r="F684" s="59" t="s">
        <v>487</v>
      </c>
      <c r="G684" s="61">
        <v>257752</v>
      </c>
      <c r="H684" s="123">
        <f t="shared" si="10"/>
        <v>52.485160712285811</v>
      </c>
    </row>
    <row r="685" spans="1:8" x14ac:dyDescent="0.25">
      <c r="A685" s="58">
        <v>389860100015</v>
      </c>
      <c r="B685" s="59" t="s">
        <v>2544</v>
      </c>
      <c r="C685" s="60" t="s">
        <v>2545</v>
      </c>
      <c r="D685" s="60" t="s">
        <v>2546</v>
      </c>
      <c r="E685" s="60" t="s">
        <v>825</v>
      </c>
      <c r="F685" s="59" t="s">
        <v>487</v>
      </c>
      <c r="G685" s="61">
        <v>250400</v>
      </c>
      <c r="H685" s="123">
        <f t="shared" si="10"/>
        <v>50.988098025840216</v>
      </c>
    </row>
    <row r="686" spans="1:8" x14ac:dyDescent="0.25">
      <c r="A686" s="58">
        <v>390911001848</v>
      </c>
      <c r="B686" s="59" t="s">
        <v>2547</v>
      </c>
      <c r="C686" s="60" t="s">
        <v>2548</v>
      </c>
      <c r="D686" s="60" t="s">
        <v>2549</v>
      </c>
      <c r="E686" s="60" t="s">
        <v>1065</v>
      </c>
      <c r="F686" s="59" t="s">
        <v>451</v>
      </c>
      <c r="G686" s="61">
        <v>250400</v>
      </c>
      <c r="H686" s="123">
        <f t="shared" si="10"/>
        <v>50.988098025840216</v>
      </c>
    </row>
    <row r="687" spans="1:8" x14ac:dyDescent="0.25">
      <c r="A687" s="58">
        <v>391910300147</v>
      </c>
      <c r="B687" s="59" t="s">
        <v>2550</v>
      </c>
      <c r="C687" s="60" t="s">
        <v>2551</v>
      </c>
      <c r="D687" s="60" t="s">
        <v>2552</v>
      </c>
      <c r="E687" s="60" t="s">
        <v>1426</v>
      </c>
      <c r="F687" s="59" t="s">
        <v>451</v>
      </c>
      <c r="G687" s="61">
        <v>250400</v>
      </c>
      <c r="H687" s="123">
        <f t="shared" si="10"/>
        <v>50.988098025840216</v>
      </c>
    </row>
    <row r="688" spans="1:8" x14ac:dyDescent="0.25">
      <c r="A688" s="58">
        <v>397160700090</v>
      </c>
      <c r="B688" s="59" t="s">
        <v>2553</v>
      </c>
      <c r="C688" s="60" t="s">
        <v>2554</v>
      </c>
      <c r="D688" s="60" t="s">
        <v>2555</v>
      </c>
      <c r="E688" s="60" t="s">
        <v>753</v>
      </c>
      <c r="F688" s="59" t="s">
        <v>487</v>
      </c>
      <c r="G688" s="61">
        <v>250060</v>
      </c>
      <c r="H688" s="123">
        <f t="shared" si="10"/>
        <v>50.918864985389796</v>
      </c>
    </row>
    <row r="689" spans="1:8" x14ac:dyDescent="0.25">
      <c r="A689" s="58">
        <v>395001200342</v>
      </c>
      <c r="B689" s="59" t="s">
        <v>2556</v>
      </c>
      <c r="C689" s="60" t="s">
        <v>570</v>
      </c>
      <c r="D689" s="60" t="s">
        <v>2557</v>
      </c>
      <c r="E689" s="60" t="s">
        <v>753</v>
      </c>
      <c r="F689" s="59" t="s">
        <v>451</v>
      </c>
      <c r="G689" s="61">
        <v>247225</v>
      </c>
      <c r="H689" s="123">
        <f t="shared" si="10"/>
        <v>50.341583603987011</v>
      </c>
    </row>
    <row r="690" spans="1:8" x14ac:dyDescent="0.25">
      <c r="A690" s="58">
        <v>396990906603</v>
      </c>
      <c r="B690" s="59" t="s">
        <v>423</v>
      </c>
      <c r="C690" s="60" t="s">
        <v>2558</v>
      </c>
      <c r="D690" s="60" t="s">
        <v>2559</v>
      </c>
      <c r="E690" s="60" t="s">
        <v>450</v>
      </c>
      <c r="F690" s="59" t="s">
        <v>451</v>
      </c>
      <c r="G690" s="61">
        <v>247225</v>
      </c>
      <c r="H690" s="123">
        <f t="shared" si="10"/>
        <v>50.341583603987011</v>
      </c>
    </row>
    <row r="691" spans="1:8" x14ac:dyDescent="0.25">
      <c r="A691" s="58">
        <v>370960905280</v>
      </c>
      <c r="B691" s="59" t="s">
        <v>2560</v>
      </c>
      <c r="C691" s="60" t="s">
        <v>2561</v>
      </c>
      <c r="D691" s="60" t="s">
        <v>2562</v>
      </c>
      <c r="E691" s="60" t="s">
        <v>1419</v>
      </c>
      <c r="F691" s="59" t="s">
        <v>487</v>
      </c>
      <c r="G691" s="61">
        <v>245937</v>
      </c>
      <c r="H691" s="123">
        <f t="shared" si="10"/>
        <v>50.079312556633646</v>
      </c>
    </row>
    <row r="692" spans="1:8" x14ac:dyDescent="0.25">
      <c r="A692" s="58">
        <v>395000601084</v>
      </c>
      <c r="B692" s="59" t="s">
        <v>2563</v>
      </c>
      <c r="C692" s="60" t="s">
        <v>2564</v>
      </c>
      <c r="D692" s="60" t="s">
        <v>2565</v>
      </c>
      <c r="E692" s="60" t="s">
        <v>738</v>
      </c>
      <c r="F692" s="59" t="s">
        <v>451</v>
      </c>
      <c r="G692" s="61">
        <v>245937</v>
      </c>
      <c r="H692" s="123">
        <f t="shared" si="10"/>
        <v>50.079312556633646</v>
      </c>
    </row>
    <row r="693" spans="1:8" x14ac:dyDescent="0.25">
      <c r="A693" s="58">
        <v>395060500732</v>
      </c>
      <c r="B693" s="59" t="s">
        <v>2566</v>
      </c>
      <c r="C693" s="60" t="s">
        <v>2567</v>
      </c>
      <c r="D693" s="60" t="s">
        <v>2568</v>
      </c>
      <c r="E693" s="60" t="s">
        <v>753</v>
      </c>
      <c r="F693" s="59" t="s">
        <v>451</v>
      </c>
      <c r="G693" s="61">
        <v>245937</v>
      </c>
      <c r="H693" s="123">
        <f t="shared" si="10"/>
        <v>50.079312556633646</v>
      </c>
    </row>
    <row r="694" spans="1:8" x14ac:dyDescent="0.25">
      <c r="A694" s="58">
        <v>395750201363</v>
      </c>
      <c r="B694" s="59" t="s">
        <v>2569</v>
      </c>
      <c r="C694" s="60" t="s">
        <v>2504</v>
      </c>
      <c r="D694" s="60" t="s">
        <v>2570</v>
      </c>
      <c r="E694" s="60" t="s">
        <v>738</v>
      </c>
      <c r="F694" s="59" t="s">
        <v>487</v>
      </c>
      <c r="G694" s="61">
        <v>245937</v>
      </c>
      <c r="H694" s="123">
        <f t="shared" si="10"/>
        <v>50.079312556633646</v>
      </c>
    </row>
    <row r="695" spans="1:8" x14ac:dyDescent="0.25">
      <c r="A695" s="58">
        <v>395750301490</v>
      </c>
      <c r="B695" s="59" t="s">
        <v>2571</v>
      </c>
      <c r="C695" s="60" t="s">
        <v>2572</v>
      </c>
      <c r="D695" s="60" t="s">
        <v>2573</v>
      </c>
      <c r="E695" s="60" t="s">
        <v>753</v>
      </c>
      <c r="F695" s="59" t="s">
        <v>487</v>
      </c>
      <c r="G695" s="61">
        <v>245937</v>
      </c>
      <c r="H695" s="123">
        <f t="shared" si="10"/>
        <v>50.079312556633646</v>
      </c>
    </row>
    <row r="696" spans="1:8" x14ac:dyDescent="0.25">
      <c r="A696" s="58">
        <v>395990221311</v>
      </c>
      <c r="B696" s="59" t="s">
        <v>2574</v>
      </c>
      <c r="C696" s="60" t="s">
        <v>1827</v>
      </c>
      <c r="D696" s="60" t="s">
        <v>2575</v>
      </c>
      <c r="E696" s="60" t="s">
        <v>753</v>
      </c>
      <c r="F696" s="59" t="s">
        <v>451</v>
      </c>
      <c r="G696" s="61">
        <v>245937</v>
      </c>
      <c r="H696" s="123">
        <f t="shared" si="10"/>
        <v>50.079312556633646</v>
      </c>
    </row>
    <row r="697" spans="1:8" x14ac:dyDescent="0.25">
      <c r="A697" s="58">
        <v>395990752138</v>
      </c>
      <c r="B697" s="59" t="s">
        <v>2576</v>
      </c>
      <c r="C697" s="60" t="s">
        <v>2214</v>
      </c>
      <c r="D697" s="60" t="s">
        <v>2577</v>
      </c>
      <c r="E697" s="60" t="s">
        <v>738</v>
      </c>
      <c r="F697" s="59" t="s">
        <v>451</v>
      </c>
      <c r="G697" s="61">
        <v>245937</v>
      </c>
      <c r="H697" s="123">
        <f t="shared" si="10"/>
        <v>50.079312556633646</v>
      </c>
    </row>
    <row r="698" spans="1:8" x14ac:dyDescent="0.25">
      <c r="A698" s="58">
        <v>352180100397</v>
      </c>
      <c r="B698" s="59" t="s">
        <v>2578</v>
      </c>
      <c r="C698" s="60" t="s">
        <v>2579</v>
      </c>
      <c r="D698" s="60" t="s">
        <v>2580</v>
      </c>
      <c r="E698" s="60" t="s">
        <v>742</v>
      </c>
      <c r="F698" s="59" t="s">
        <v>451</v>
      </c>
      <c r="G698" s="61">
        <v>245499</v>
      </c>
      <c r="H698" s="123">
        <f t="shared" si="10"/>
        <v>49.990124110406342</v>
      </c>
    </row>
    <row r="699" spans="1:8" x14ac:dyDescent="0.25">
      <c r="A699" s="58">
        <v>371080200925</v>
      </c>
      <c r="B699" s="59" t="s">
        <v>2581</v>
      </c>
      <c r="C699" s="60" t="s">
        <v>2582</v>
      </c>
      <c r="D699" s="60" t="s">
        <v>2583</v>
      </c>
      <c r="E699" s="60" t="s">
        <v>1439</v>
      </c>
      <c r="F699" s="59" t="s">
        <v>451</v>
      </c>
      <c r="G699" s="61">
        <v>245499</v>
      </c>
      <c r="H699" s="123">
        <f t="shared" si="10"/>
        <v>49.990124110406342</v>
      </c>
    </row>
    <row r="700" spans="1:8" x14ac:dyDescent="0.25">
      <c r="A700" s="58">
        <v>371120102611</v>
      </c>
      <c r="B700" s="59" t="s">
        <v>2584</v>
      </c>
      <c r="C700" s="60" t="s">
        <v>2585</v>
      </c>
      <c r="D700" s="60" t="s">
        <v>2586</v>
      </c>
      <c r="E700" s="60" t="s">
        <v>1684</v>
      </c>
      <c r="F700" s="59" t="s">
        <v>451</v>
      </c>
      <c r="G700" s="61">
        <v>245499</v>
      </c>
      <c r="H700" s="123">
        <f t="shared" si="10"/>
        <v>49.990124110406342</v>
      </c>
    </row>
    <row r="701" spans="1:8" x14ac:dyDescent="0.25">
      <c r="A701" s="58">
        <v>371960400818</v>
      </c>
      <c r="B701" s="59" t="s">
        <v>2587</v>
      </c>
      <c r="C701" s="60" t="s">
        <v>2588</v>
      </c>
      <c r="D701" s="60" t="s">
        <v>2589</v>
      </c>
      <c r="E701" s="60" t="s">
        <v>1439</v>
      </c>
      <c r="F701" s="59" t="s">
        <v>451</v>
      </c>
      <c r="G701" s="61">
        <v>245499</v>
      </c>
      <c r="H701" s="123">
        <f t="shared" si="10"/>
        <v>49.990124110406342</v>
      </c>
    </row>
    <row r="702" spans="1:8" x14ac:dyDescent="0.25">
      <c r="A702" s="58">
        <v>371980601259</v>
      </c>
      <c r="B702" s="59" t="s">
        <v>2590</v>
      </c>
      <c r="C702" s="60" t="s">
        <v>2423</v>
      </c>
      <c r="D702" s="60" t="s">
        <v>2424</v>
      </c>
      <c r="E702" s="60" t="s">
        <v>726</v>
      </c>
      <c r="F702" s="59" t="s">
        <v>451</v>
      </c>
      <c r="G702" s="61">
        <v>245499</v>
      </c>
      <c r="H702" s="123">
        <f t="shared" si="10"/>
        <v>49.990124110406342</v>
      </c>
    </row>
    <row r="703" spans="1:8" x14ac:dyDescent="0.25">
      <c r="A703" s="58">
        <v>389900500402</v>
      </c>
      <c r="B703" s="59" t="s">
        <v>2591</v>
      </c>
      <c r="C703" s="60" t="s">
        <v>1663</v>
      </c>
      <c r="D703" s="60" t="s">
        <v>1664</v>
      </c>
      <c r="E703" s="60" t="s">
        <v>825</v>
      </c>
      <c r="F703" s="59" t="s">
        <v>451</v>
      </c>
      <c r="G703" s="61">
        <v>245499</v>
      </c>
      <c r="H703" s="123">
        <f t="shared" si="10"/>
        <v>49.990124110406342</v>
      </c>
    </row>
    <row r="704" spans="1:8" x14ac:dyDescent="0.25">
      <c r="A704" s="58">
        <v>390020800341</v>
      </c>
      <c r="B704" s="59" t="s">
        <v>2592</v>
      </c>
      <c r="C704" s="60" t="s">
        <v>2593</v>
      </c>
      <c r="D704" s="60" t="s">
        <v>2594</v>
      </c>
      <c r="E704" s="60" t="s">
        <v>1065</v>
      </c>
      <c r="F704" s="59" t="s">
        <v>487</v>
      </c>
      <c r="G704" s="61">
        <v>245499</v>
      </c>
      <c r="H704" s="123">
        <f t="shared" si="10"/>
        <v>49.990124110406342</v>
      </c>
    </row>
    <row r="705" spans="1:8" x14ac:dyDescent="0.25">
      <c r="A705" s="58">
        <v>390061000839</v>
      </c>
      <c r="B705" s="59" t="s">
        <v>2595</v>
      </c>
      <c r="C705" s="60" t="s">
        <v>2276</v>
      </c>
      <c r="D705" s="60" t="s">
        <v>2596</v>
      </c>
      <c r="E705" s="60" t="s">
        <v>1791</v>
      </c>
      <c r="F705" s="59" t="s">
        <v>487</v>
      </c>
      <c r="G705" s="61">
        <v>245499</v>
      </c>
      <c r="H705" s="123">
        <f t="shared" si="10"/>
        <v>49.990124110406342</v>
      </c>
    </row>
    <row r="706" spans="1:8" x14ac:dyDescent="0.25">
      <c r="A706" s="58">
        <v>390160600546</v>
      </c>
      <c r="B706" s="59" t="s">
        <v>2597</v>
      </c>
      <c r="C706" s="60" t="s">
        <v>2598</v>
      </c>
      <c r="D706" s="60" t="s">
        <v>2599</v>
      </c>
      <c r="E706" s="60" t="s">
        <v>1542</v>
      </c>
      <c r="F706" s="59" t="s">
        <v>451</v>
      </c>
      <c r="G706" s="61">
        <v>245499</v>
      </c>
      <c r="H706" s="123">
        <f t="shared" ref="H706:H769" si="11">G706/4910.95</f>
        <v>49.990124110406342</v>
      </c>
    </row>
    <row r="707" spans="1:8" x14ac:dyDescent="0.25">
      <c r="A707" s="58">
        <v>390800200264</v>
      </c>
      <c r="B707" s="59" t="s">
        <v>2600</v>
      </c>
      <c r="C707" s="60" t="s">
        <v>2601</v>
      </c>
      <c r="D707" s="60" t="s">
        <v>2602</v>
      </c>
      <c r="E707" s="60" t="s">
        <v>1225</v>
      </c>
      <c r="F707" s="59" t="s">
        <v>487</v>
      </c>
      <c r="G707" s="61">
        <v>245499</v>
      </c>
      <c r="H707" s="123">
        <f t="shared" si="11"/>
        <v>49.990124110406342</v>
      </c>
    </row>
    <row r="708" spans="1:8" x14ac:dyDescent="0.25">
      <c r="A708" s="58">
        <v>390851100639</v>
      </c>
      <c r="B708" s="59" t="s">
        <v>2603</v>
      </c>
      <c r="C708" s="60" t="s">
        <v>2604</v>
      </c>
      <c r="D708" s="60" t="s">
        <v>2605</v>
      </c>
      <c r="E708" s="60" t="s">
        <v>1542</v>
      </c>
      <c r="F708" s="59" t="s">
        <v>487</v>
      </c>
      <c r="G708" s="61">
        <v>245499</v>
      </c>
      <c r="H708" s="123">
        <f t="shared" si="11"/>
        <v>49.990124110406342</v>
      </c>
    </row>
    <row r="709" spans="1:8" x14ac:dyDescent="0.25">
      <c r="A709" s="58">
        <v>390871001211</v>
      </c>
      <c r="B709" s="59" t="s">
        <v>2606</v>
      </c>
      <c r="C709" s="60" t="s">
        <v>1403</v>
      </c>
      <c r="D709" s="60" t="s">
        <v>2607</v>
      </c>
      <c r="E709" s="60" t="s">
        <v>1542</v>
      </c>
      <c r="F709" s="59" t="s">
        <v>451</v>
      </c>
      <c r="G709" s="61">
        <v>245499</v>
      </c>
      <c r="H709" s="123">
        <f t="shared" si="11"/>
        <v>49.990124110406342</v>
      </c>
    </row>
    <row r="710" spans="1:8" x14ac:dyDescent="0.25">
      <c r="A710" s="58">
        <v>390900400031</v>
      </c>
      <c r="B710" s="59" t="s">
        <v>2608</v>
      </c>
      <c r="C710" s="60" t="s">
        <v>2609</v>
      </c>
      <c r="D710" s="60" t="s">
        <v>2610</v>
      </c>
      <c r="E710" s="60" t="s">
        <v>1225</v>
      </c>
      <c r="F710" s="59" t="s">
        <v>487</v>
      </c>
      <c r="G710" s="61">
        <v>245499</v>
      </c>
      <c r="H710" s="123">
        <f t="shared" si="11"/>
        <v>49.990124110406342</v>
      </c>
    </row>
    <row r="711" spans="1:8" x14ac:dyDescent="0.25">
      <c r="A711" s="58">
        <v>390901200761</v>
      </c>
      <c r="B711" s="59" t="s">
        <v>2611</v>
      </c>
      <c r="C711" s="60" t="s">
        <v>2612</v>
      </c>
      <c r="D711" s="60" t="s">
        <v>2613</v>
      </c>
      <c r="E711" s="60" t="s">
        <v>1535</v>
      </c>
      <c r="F711" s="59" t="s">
        <v>451</v>
      </c>
      <c r="G711" s="61">
        <v>245499</v>
      </c>
      <c r="H711" s="123">
        <f t="shared" si="11"/>
        <v>49.990124110406342</v>
      </c>
    </row>
    <row r="712" spans="1:8" x14ac:dyDescent="0.25">
      <c r="A712" s="58">
        <v>390991010834</v>
      </c>
      <c r="B712" s="59" t="s">
        <v>2614</v>
      </c>
      <c r="C712" s="60" t="s">
        <v>2276</v>
      </c>
      <c r="D712" s="60" t="s">
        <v>2615</v>
      </c>
      <c r="E712" s="60" t="s">
        <v>1791</v>
      </c>
      <c r="F712" s="59" t="s">
        <v>487</v>
      </c>
      <c r="G712" s="61">
        <v>245499</v>
      </c>
      <c r="H712" s="123">
        <f t="shared" si="11"/>
        <v>49.990124110406342</v>
      </c>
    </row>
    <row r="713" spans="1:8" x14ac:dyDescent="0.25">
      <c r="A713" s="58">
        <v>391111000165</v>
      </c>
      <c r="B713" s="59" t="s">
        <v>2616</v>
      </c>
      <c r="C713" s="60" t="s">
        <v>2617</v>
      </c>
      <c r="D713" s="60" t="s">
        <v>2618</v>
      </c>
      <c r="E713" s="60" t="s">
        <v>1798</v>
      </c>
      <c r="F713" s="59" t="s">
        <v>451</v>
      </c>
      <c r="G713" s="61">
        <v>245499</v>
      </c>
      <c r="H713" s="123">
        <f t="shared" si="11"/>
        <v>49.990124110406342</v>
      </c>
    </row>
    <row r="714" spans="1:8" x14ac:dyDescent="0.25">
      <c r="A714" s="58">
        <v>391930500177</v>
      </c>
      <c r="B714" s="59" t="s">
        <v>2619</v>
      </c>
      <c r="C714" s="60" t="s">
        <v>2620</v>
      </c>
      <c r="D714" s="60" t="s">
        <v>2621</v>
      </c>
      <c r="E714" s="60" t="s">
        <v>1426</v>
      </c>
      <c r="F714" s="59" t="s">
        <v>451</v>
      </c>
      <c r="G714" s="61">
        <v>245499</v>
      </c>
      <c r="H714" s="123">
        <f t="shared" si="11"/>
        <v>49.990124110406342</v>
      </c>
    </row>
    <row r="715" spans="1:8" x14ac:dyDescent="0.25">
      <c r="A715" s="58">
        <v>393130300148</v>
      </c>
      <c r="B715" s="59" t="s">
        <v>2622</v>
      </c>
      <c r="C715" s="60" t="s">
        <v>2309</v>
      </c>
      <c r="D715" s="60" t="s">
        <v>2623</v>
      </c>
      <c r="E715" s="60" t="s">
        <v>887</v>
      </c>
      <c r="F715" s="59" t="s">
        <v>451</v>
      </c>
      <c r="G715" s="61">
        <v>245499</v>
      </c>
      <c r="H715" s="123">
        <f t="shared" si="11"/>
        <v>49.990124110406342</v>
      </c>
    </row>
    <row r="716" spans="1:8" x14ac:dyDescent="0.25">
      <c r="A716" s="58">
        <v>393181000173</v>
      </c>
      <c r="B716" s="59" t="s">
        <v>2624</v>
      </c>
      <c r="C716" s="60" t="s">
        <v>2625</v>
      </c>
      <c r="D716" s="60" t="s">
        <v>2626</v>
      </c>
      <c r="E716" s="60" t="s">
        <v>1215</v>
      </c>
      <c r="F716" s="59" t="s">
        <v>487</v>
      </c>
      <c r="G716" s="61">
        <v>245499</v>
      </c>
      <c r="H716" s="123">
        <f t="shared" si="11"/>
        <v>49.990124110406342</v>
      </c>
    </row>
    <row r="717" spans="1:8" x14ac:dyDescent="0.25">
      <c r="A717" s="58">
        <v>393901200124</v>
      </c>
      <c r="B717" s="59" t="s">
        <v>2627</v>
      </c>
      <c r="C717" s="60" t="s">
        <v>2628</v>
      </c>
      <c r="D717" s="60" t="s">
        <v>2629</v>
      </c>
      <c r="E717" s="60" t="s">
        <v>2630</v>
      </c>
      <c r="F717" s="59" t="s">
        <v>487</v>
      </c>
      <c r="G717" s="61">
        <v>245499</v>
      </c>
      <c r="H717" s="123">
        <f t="shared" si="11"/>
        <v>49.990124110406342</v>
      </c>
    </row>
    <row r="718" spans="1:8" x14ac:dyDescent="0.25">
      <c r="A718" s="58">
        <v>395010900268</v>
      </c>
      <c r="B718" s="59" t="s">
        <v>2631</v>
      </c>
      <c r="C718" s="60" t="s">
        <v>2632</v>
      </c>
      <c r="D718" s="60" t="s">
        <v>2633</v>
      </c>
      <c r="E718" s="60" t="s">
        <v>738</v>
      </c>
      <c r="F718" s="59" t="s">
        <v>451</v>
      </c>
      <c r="G718" s="61">
        <v>245499</v>
      </c>
      <c r="H718" s="123">
        <f t="shared" si="11"/>
        <v>49.990124110406342</v>
      </c>
    </row>
    <row r="719" spans="1:8" x14ac:dyDescent="0.25">
      <c r="A719" s="58">
        <v>395040100797</v>
      </c>
      <c r="B719" s="59" t="s">
        <v>2634</v>
      </c>
      <c r="C719" s="60" t="s">
        <v>2635</v>
      </c>
      <c r="D719" s="60" t="s">
        <v>2636</v>
      </c>
      <c r="E719" s="60" t="s">
        <v>738</v>
      </c>
      <c r="F719" s="59" t="s">
        <v>487</v>
      </c>
      <c r="G719" s="61">
        <v>245499</v>
      </c>
      <c r="H719" s="123">
        <f t="shared" si="11"/>
        <v>49.990124110406342</v>
      </c>
    </row>
    <row r="720" spans="1:8" x14ac:dyDescent="0.25">
      <c r="A720" s="58">
        <v>395040101840</v>
      </c>
      <c r="B720" s="59" t="s">
        <v>2637</v>
      </c>
      <c r="C720" s="60" t="s">
        <v>2638</v>
      </c>
      <c r="D720" s="60" t="s">
        <v>2639</v>
      </c>
      <c r="E720" s="60" t="s">
        <v>738</v>
      </c>
      <c r="F720" s="59" t="s">
        <v>487</v>
      </c>
      <c r="G720" s="61">
        <v>245499</v>
      </c>
      <c r="H720" s="123">
        <f t="shared" si="11"/>
        <v>49.990124110406342</v>
      </c>
    </row>
    <row r="721" spans="1:8" x14ac:dyDescent="0.25">
      <c r="A721" s="58">
        <v>395040505061</v>
      </c>
      <c r="B721" s="59" t="s">
        <v>2640</v>
      </c>
      <c r="C721" s="60" t="s">
        <v>2641</v>
      </c>
      <c r="D721" s="60" t="s">
        <v>1692</v>
      </c>
      <c r="E721" s="60" t="s">
        <v>753</v>
      </c>
      <c r="F721" s="59" t="s">
        <v>487</v>
      </c>
      <c r="G721" s="61">
        <v>245499</v>
      </c>
      <c r="H721" s="123">
        <f t="shared" si="11"/>
        <v>49.990124110406342</v>
      </c>
    </row>
    <row r="722" spans="1:8" x14ac:dyDescent="0.25">
      <c r="A722" s="58">
        <v>395040505126</v>
      </c>
      <c r="B722" s="59" t="s">
        <v>2642</v>
      </c>
      <c r="C722" s="60" t="s">
        <v>2643</v>
      </c>
      <c r="D722" s="60" t="s">
        <v>1692</v>
      </c>
      <c r="E722" s="60" t="s">
        <v>753</v>
      </c>
      <c r="F722" s="59" t="s">
        <v>487</v>
      </c>
      <c r="G722" s="61">
        <v>245499</v>
      </c>
      <c r="H722" s="123">
        <f t="shared" si="11"/>
        <v>49.990124110406342</v>
      </c>
    </row>
    <row r="723" spans="1:8" x14ac:dyDescent="0.25">
      <c r="A723" s="58">
        <v>395050101562</v>
      </c>
      <c r="B723" s="59" t="s">
        <v>2644</v>
      </c>
      <c r="C723" s="60" t="s">
        <v>2645</v>
      </c>
      <c r="D723" s="60" t="s">
        <v>1586</v>
      </c>
      <c r="E723" s="60" t="s">
        <v>753</v>
      </c>
      <c r="F723" s="59" t="s">
        <v>487</v>
      </c>
      <c r="G723" s="61">
        <v>245499</v>
      </c>
      <c r="H723" s="123">
        <f t="shared" si="11"/>
        <v>49.990124110406342</v>
      </c>
    </row>
    <row r="724" spans="1:8" x14ac:dyDescent="0.25">
      <c r="A724" s="58">
        <v>395051201960</v>
      </c>
      <c r="B724" s="59" t="s">
        <v>2646</v>
      </c>
      <c r="C724" s="60" t="s">
        <v>2647</v>
      </c>
      <c r="D724" s="60" t="s">
        <v>2648</v>
      </c>
      <c r="E724" s="60" t="s">
        <v>738</v>
      </c>
      <c r="F724" s="59" t="s">
        <v>451</v>
      </c>
      <c r="G724" s="61">
        <v>245499</v>
      </c>
      <c r="H724" s="123">
        <f t="shared" si="11"/>
        <v>49.990124110406342</v>
      </c>
    </row>
    <row r="725" spans="1:8" x14ac:dyDescent="0.25">
      <c r="A725" s="58">
        <v>395060300113</v>
      </c>
      <c r="B725" s="59" t="s">
        <v>2649</v>
      </c>
      <c r="C725" s="60" t="s">
        <v>2650</v>
      </c>
      <c r="D725" s="60" t="s">
        <v>2651</v>
      </c>
      <c r="E725" s="60" t="s">
        <v>753</v>
      </c>
      <c r="F725" s="59" t="s">
        <v>487</v>
      </c>
      <c r="G725" s="61">
        <v>245499</v>
      </c>
      <c r="H725" s="123">
        <f t="shared" si="11"/>
        <v>49.990124110406342</v>
      </c>
    </row>
    <row r="726" spans="1:8" x14ac:dyDescent="0.25">
      <c r="A726" s="58">
        <v>395070200982</v>
      </c>
      <c r="B726" s="59" t="s">
        <v>2652</v>
      </c>
      <c r="C726" s="60" t="s">
        <v>2653</v>
      </c>
      <c r="D726" s="60" t="s">
        <v>2654</v>
      </c>
      <c r="E726" s="60" t="s">
        <v>738</v>
      </c>
      <c r="F726" s="59" t="s">
        <v>451</v>
      </c>
      <c r="G726" s="61">
        <v>245499</v>
      </c>
      <c r="H726" s="123">
        <f t="shared" si="11"/>
        <v>49.990124110406342</v>
      </c>
    </row>
    <row r="727" spans="1:8" x14ac:dyDescent="0.25">
      <c r="A727" s="58">
        <v>395080901130</v>
      </c>
      <c r="B727" s="59" t="s">
        <v>2655</v>
      </c>
      <c r="C727" s="60" t="s">
        <v>2572</v>
      </c>
      <c r="D727" s="60" t="s">
        <v>2656</v>
      </c>
      <c r="E727" s="60" t="s">
        <v>738</v>
      </c>
      <c r="F727" s="59" t="s">
        <v>451</v>
      </c>
      <c r="G727" s="61">
        <v>245499</v>
      </c>
      <c r="H727" s="123">
        <f t="shared" si="11"/>
        <v>49.990124110406342</v>
      </c>
    </row>
    <row r="728" spans="1:8" x14ac:dyDescent="0.25">
      <c r="A728" s="58">
        <v>395091201547</v>
      </c>
      <c r="B728" s="59" t="s">
        <v>2657</v>
      </c>
      <c r="C728" s="60" t="s">
        <v>2658</v>
      </c>
      <c r="D728" s="60" t="s">
        <v>2659</v>
      </c>
      <c r="E728" s="60" t="s">
        <v>738</v>
      </c>
      <c r="F728" s="59" t="s">
        <v>451</v>
      </c>
      <c r="G728" s="61">
        <v>245499</v>
      </c>
      <c r="H728" s="123">
        <f t="shared" si="11"/>
        <v>49.990124110406342</v>
      </c>
    </row>
    <row r="729" spans="1:8" x14ac:dyDescent="0.25">
      <c r="A729" s="58">
        <v>395110700070</v>
      </c>
      <c r="B729" s="59" t="s">
        <v>2660</v>
      </c>
      <c r="C729" s="60" t="s">
        <v>2661</v>
      </c>
      <c r="D729" s="60" t="s">
        <v>1668</v>
      </c>
      <c r="E729" s="60" t="s">
        <v>753</v>
      </c>
      <c r="F729" s="59" t="s">
        <v>451</v>
      </c>
      <c r="G729" s="61">
        <v>245499</v>
      </c>
      <c r="H729" s="123">
        <f t="shared" si="11"/>
        <v>49.990124110406342</v>
      </c>
    </row>
    <row r="730" spans="1:8" x14ac:dyDescent="0.25">
      <c r="A730" s="58">
        <v>395120300771</v>
      </c>
      <c r="B730" s="59" t="s">
        <v>2662</v>
      </c>
      <c r="C730" s="60" t="s">
        <v>2002</v>
      </c>
      <c r="D730" s="60" t="s">
        <v>1495</v>
      </c>
      <c r="E730" s="60" t="s">
        <v>738</v>
      </c>
      <c r="F730" s="59" t="s">
        <v>487</v>
      </c>
      <c r="G730" s="61">
        <v>245499</v>
      </c>
      <c r="H730" s="123">
        <f t="shared" si="11"/>
        <v>49.990124110406342</v>
      </c>
    </row>
    <row r="731" spans="1:8" x14ac:dyDescent="0.25">
      <c r="A731" s="58">
        <v>395120300797</v>
      </c>
      <c r="B731" s="59" t="s">
        <v>2663</v>
      </c>
      <c r="C731" s="60" t="s">
        <v>2002</v>
      </c>
      <c r="D731" s="60" t="s">
        <v>1495</v>
      </c>
      <c r="E731" s="60" t="s">
        <v>738</v>
      </c>
      <c r="F731" s="59" t="s">
        <v>487</v>
      </c>
      <c r="G731" s="61">
        <v>245499</v>
      </c>
      <c r="H731" s="123">
        <f t="shared" si="11"/>
        <v>49.990124110406342</v>
      </c>
    </row>
    <row r="732" spans="1:8" x14ac:dyDescent="0.25">
      <c r="A732" s="58">
        <v>395130500514</v>
      </c>
      <c r="B732" s="59" t="s">
        <v>2664</v>
      </c>
      <c r="C732" s="60" t="s">
        <v>2665</v>
      </c>
      <c r="D732" s="60" t="s">
        <v>2666</v>
      </c>
      <c r="E732" s="60" t="s">
        <v>753</v>
      </c>
      <c r="F732" s="59" t="s">
        <v>451</v>
      </c>
      <c r="G732" s="61">
        <v>245499</v>
      </c>
      <c r="H732" s="123">
        <f t="shared" si="11"/>
        <v>49.990124110406342</v>
      </c>
    </row>
    <row r="733" spans="1:8" x14ac:dyDescent="0.25">
      <c r="A733" s="58">
        <v>395150400443</v>
      </c>
      <c r="B733" s="59" t="s">
        <v>2667</v>
      </c>
      <c r="C733" s="60" t="s">
        <v>2668</v>
      </c>
      <c r="D733" s="60" t="s">
        <v>2669</v>
      </c>
      <c r="E733" s="60" t="s">
        <v>738</v>
      </c>
      <c r="F733" s="59" t="s">
        <v>451</v>
      </c>
      <c r="G733" s="61">
        <v>245499</v>
      </c>
      <c r="H733" s="123">
        <f t="shared" si="11"/>
        <v>49.990124110406342</v>
      </c>
    </row>
    <row r="734" spans="1:8" x14ac:dyDescent="0.25">
      <c r="A734" s="58">
        <v>395150400672</v>
      </c>
      <c r="B734" s="59" t="s">
        <v>2670</v>
      </c>
      <c r="C734" s="60" t="s">
        <v>2671</v>
      </c>
      <c r="D734" s="60" t="s">
        <v>2672</v>
      </c>
      <c r="E734" s="60" t="s">
        <v>738</v>
      </c>
      <c r="F734" s="59" t="s">
        <v>451</v>
      </c>
      <c r="G734" s="61">
        <v>245499</v>
      </c>
      <c r="H734" s="123">
        <f t="shared" si="11"/>
        <v>49.990124110406342</v>
      </c>
    </row>
    <row r="735" spans="1:8" x14ac:dyDescent="0.25">
      <c r="A735" s="58">
        <v>395160800369</v>
      </c>
      <c r="B735" s="59" t="s">
        <v>2673</v>
      </c>
      <c r="C735" s="60" t="s">
        <v>2674</v>
      </c>
      <c r="D735" s="60" t="s">
        <v>2675</v>
      </c>
      <c r="E735" s="60" t="s">
        <v>753</v>
      </c>
      <c r="F735" s="59" t="s">
        <v>487</v>
      </c>
      <c r="G735" s="61">
        <v>245499</v>
      </c>
      <c r="H735" s="123">
        <f t="shared" si="11"/>
        <v>49.990124110406342</v>
      </c>
    </row>
    <row r="736" spans="1:8" x14ac:dyDescent="0.25">
      <c r="A736" s="58">
        <v>395161000421</v>
      </c>
      <c r="B736" s="59" t="s">
        <v>2676</v>
      </c>
      <c r="C736" s="60" t="s">
        <v>2661</v>
      </c>
      <c r="D736" s="60" t="s">
        <v>2677</v>
      </c>
      <c r="E736" s="60" t="s">
        <v>738</v>
      </c>
      <c r="F736" s="59" t="s">
        <v>451</v>
      </c>
      <c r="G736" s="61">
        <v>245499</v>
      </c>
      <c r="H736" s="123">
        <f t="shared" si="11"/>
        <v>49.990124110406342</v>
      </c>
    </row>
    <row r="737" spans="1:8" x14ac:dyDescent="0.25">
      <c r="A737" s="58">
        <v>395161000439</v>
      </c>
      <c r="B737" s="59" t="s">
        <v>2678</v>
      </c>
      <c r="C737" s="60" t="s">
        <v>2572</v>
      </c>
      <c r="D737" s="60" t="s">
        <v>2679</v>
      </c>
      <c r="E737" s="60" t="s">
        <v>738</v>
      </c>
      <c r="F737" s="59" t="s">
        <v>451</v>
      </c>
      <c r="G737" s="61">
        <v>245499</v>
      </c>
      <c r="H737" s="123">
        <f t="shared" si="11"/>
        <v>49.990124110406342</v>
      </c>
    </row>
    <row r="738" spans="1:8" x14ac:dyDescent="0.25">
      <c r="A738" s="58">
        <v>395171100253</v>
      </c>
      <c r="B738" s="59" t="s">
        <v>2680</v>
      </c>
      <c r="C738" s="60" t="s">
        <v>2661</v>
      </c>
      <c r="D738" s="60" t="s">
        <v>2681</v>
      </c>
      <c r="E738" s="60" t="s">
        <v>738</v>
      </c>
      <c r="F738" s="59" t="s">
        <v>487</v>
      </c>
      <c r="G738" s="61">
        <v>245499</v>
      </c>
      <c r="H738" s="123">
        <f t="shared" si="11"/>
        <v>49.990124110406342</v>
      </c>
    </row>
    <row r="739" spans="1:8" x14ac:dyDescent="0.25">
      <c r="A739" s="58">
        <v>395190900112</v>
      </c>
      <c r="B739" s="59" t="s">
        <v>2682</v>
      </c>
      <c r="C739" s="60" t="s">
        <v>2683</v>
      </c>
      <c r="D739" s="60" t="s">
        <v>2684</v>
      </c>
      <c r="E739" s="60" t="s">
        <v>738</v>
      </c>
      <c r="F739" s="59" t="s">
        <v>451</v>
      </c>
      <c r="G739" s="61">
        <v>245499</v>
      </c>
      <c r="H739" s="123">
        <f t="shared" si="11"/>
        <v>49.990124110406342</v>
      </c>
    </row>
    <row r="740" spans="1:8" x14ac:dyDescent="0.25">
      <c r="A740" s="58">
        <v>395191200033</v>
      </c>
      <c r="B740" s="59" t="s">
        <v>2685</v>
      </c>
      <c r="C740" s="60" t="s">
        <v>2686</v>
      </c>
      <c r="D740" s="60" t="s">
        <v>2687</v>
      </c>
      <c r="E740" s="60" t="s">
        <v>738</v>
      </c>
      <c r="F740" s="59" t="s">
        <v>451</v>
      </c>
      <c r="G740" s="61">
        <v>245499</v>
      </c>
      <c r="H740" s="123">
        <f t="shared" si="11"/>
        <v>49.990124110406342</v>
      </c>
    </row>
    <row r="741" spans="1:8" x14ac:dyDescent="0.25">
      <c r="A741" s="58">
        <v>395750201088</v>
      </c>
      <c r="B741" s="59" t="s">
        <v>2688</v>
      </c>
      <c r="C741" s="60" t="s">
        <v>2689</v>
      </c>
      <c r="D741" s="60" t="s">
        <v>2394</v>
      </c>
      <c r="E741" s="60" t="s">
        <v>738</v>
      </c>
      <c r="F741" s="59" t="s">
        <v>451</v>
      </c>
      <c r="G741" s="61">
        <v>245499</v>
      </c>
      <c r="H741" s="123">
        <f t="shared" si="11"/>
        <v>49.990124110406342</v>
      </c>
    </row>
    <row r="742" spans="1:8" x14ac:dyDescent="0.25">
      <c r="A742" s="58">
        <v>395750201207</v>
      </c>
      <c r="B742" s="59" t="s">
        <v>2690</v>
      </c>
      <c r="C742" s="60" t="s">
        <v>2691</v>
      </c>
      <c r="D742" s="60" t="s">
        <v>2692</v>
      </c>
      <c r="E742" s="60" t="s">
        <v>738</v>
      </c>
      <c r="F742" s="59" t="s">
        <v>451</v>
      </c>
      <c r="G742" s="61">
        <v>245499</v>
      </c>
      <c r="H742" s="123">
        <f t="shared" si="11"/>
        <v>49.990124110406342</v>
      </c>
    </row>
    <row r="743" spans="1:8" x14ac:dyDescent="0.25">
      <c r="A743" s="58">
        <v>395750300078</v>
      </c>
      <c r="B743" s="59" t="s">
        <v>2693</v>
      </c>
      <c r="C743" s="60" t="s">
        <v>2694</v>
      </c>
      <c r="D743" s="60" t="s">
        <v>2695</v>
      </c>
      <c r="E743" s="60" t="s">
        <v>738</v>
      </c>
      <c r="F743" s="59" t="s">
        <v>451</v>
      </c>
      <c r="G743" s="61">
        <v>245499</v>
      </c>
      <c r="H743" s="123">
        <f t="shared" si="11"/>
        <v>49.990124110406342</v>
      </c>
    </row>
    <row r="744" spans="1:8" x14ac:dyDescent="0.25">
      <c r="A744" s="58">
        <v>395750300167</v>
      </c>
      <c r="B744" s="59" t="s">
        <v>2696</v>
      </c>
      <c r="C744" s="60" t="s">
        <v>2697</v>
      </c>
      <c r="D744" s="60" t="s">
        <v>2698</v>
      </c>
      <c r="E744" s="60" t="s">
        <v>738</v>
      </c>
      <c r="F744" s="59" t="s">
        <v>451</v>
      </c>
      <c r="G744" s="61">
        <v>245499</v>
      </c>
      <c r="H744" s="123">
        <f t="shared" si="11"/>
        <v>49.990124110406342</v>
      </c>
    </row>
    <row r="745" spans="1:8" x14ac:dyDescent="0.25">
      <c r="A745" s="58">
        <v>395750300353</v>
      </c>
      <c r="B745" s="59" t="s">
        <v>2699</v>
      </c>
      <c r="C745" s="60" t="s">
        <v>2381</v>
      </c>
      <c r="D745" s="60" t="s">
        <v>2700</v>
      </c>
      <c r="E745" s="60" t="s">
        <v>753</v>
      </c>
      <c r="F745" s="59" t="s">
        <v>487</v>
      </c>
      <c r="G745" s="61">
        <v>245499</v>
      </c>
      <c r="H745" s="123">
        <f t="shared" si="11"/>
        <v>49.990124110406342</v>
      </c>
    </row>
    <row r="746" spans="1:8" x14ac:dyDescent="0.25">
      <c r="A746" s="58">
        <v>395750301830</v>
      </c>
      <c r="B746" s="59" t="s">
        <v>2701</v>
      </c>
      <c r="C746" s="60" t="s">
        <v>2702</v>
      </c>
      <c r="D746" s="60" t="s">
        <v>2703</v>
      </c>
      <c r="E746" s="60" t="s">
        <v>753</v>
      </c>
      <c r="F746" s="59" t="s">
        <v>451</v>
      </c>
      <c r="G746" s="61">
        <v>245499</v>
      </c>
      <c r="H746" s="123">
        <f t="shared" si="11"/>
        <v>49.990124110406342</v>
      </c>
    </row>
    <row r="747" spans="1:8" x14ac:dyDescent="0.25">
      <c r="A747" s="58">
        <v>395750301988</v>
      </c>
      <c r="B747" s="59" t="s">
        <v>2704</v>
      </c>
      <c r="C747" s="60" t="s">
        <v>2705</v>
      </c>
      <c r="D747" s="60" t="s">
        <v>2706</v>
      </c>
      <c r="E747" s="60" t="s">
        <v>753</v>
      </c>
      <c r="F747" s="59" t="s">
        <v>487</v>
      </c>
      <c r="G747" s="61">
        <v>245499</v>
      </c>
      <c r="H747" s="123">
        <f t="shared" si="11"/>
        <v>49.990124110406342</v>
      </c>
    </row>
    <row r="748" spans="1:8" x14ac:dyDescent="0.25">
      <c r="A748" s="58">
        <v>395941050845</v>
      </c>
      <c r="B748" s="59" t="s">
        <v>2707</v>
      </c>
      <c r="C748" s="60" t="s">
        <v>2708</v>
      </c>
      <c r="D748" s="60" t="s">
        <v>2709</v>
      </c>
      <c r="E748" s="60" t="s">
        <v>738</v>
      </c>
      <c r="F748" s="59" t="s">
        <v>451</v>
      </c>
      <c r="G748" s="61">
        <v>245499</v>
      </c>
      <c r="H748" s="123">
        <f t="shared" si="11"/>
        <v>49.990124110406342</v>
      </c>
    </row>
    <row r="749" spans="1:8" x14ac:dyDescent="0.25">
      <c r="A749" s="58">
        <v>395950210545</v>
      </c>
      <c r="B749" s="59" t="s">
        <v>2710</v>
      </c>
      <c r="C749" s="60" t="s">
        <v>2711</v>
      </c>
      <c r="D749" s="60" t="s">
        <v>2712</v>
      </c>
      <c r="E749" s="60" t="s">
        <v>738</v>
      </c>
      <c r="F749" s="59" t="s">
        <v>451</v>
      </c>
      <c r="G749" s="61">
        <v>245499</v>
      </c>
      <c r="H749" s="123">
        <f t="shared" si="11"/>
        <v>49.990124110406342</v>
      </c>
    </row>
    <row r="750" spans="1:8" x14ac:dyDescent="0.25">
      <c r="A750" s="58">
        <v>395961011625</v>
      </c>
      <c r="B750" s="59" t="s">
        <v>2713</v>
      </c>
      <c r="C750" s="60" t="s">
        <v>2714</v>
      </c>
      <c r="D750" s="60" t="s">
        <v>2715</v>
      </c>
      <c r="E750" s="60" t="s">
        <v>738</v>
      </c>
      <c r="F750" s="59" t="s">
        <v>487</v>
      </c>
      <c r="G750" s="61">
        <v>245499</v>
      </c>
      <c r="H750" s="123">
        <f t="shared" si="11"/>
        <v>49.990124110406342</v>
      </c>
    </row>
    <row r="751" spans="1:8" x14ac:dyDescent="0.25">
      <c r="A751" s="58">
        <v>395970110946</v>
      </c>
      <c r="B751" s="59" t="s">
        <v>2716</v>
      </c>
      <c r="C751" s="60" t="s">
        <v>2717</v>
      </c>
      <c r="D751" s="60" t="s">
        <v>2718</v>
      </c>
      <c r="E751" s="60" t="s">
        <v>738</v>
      </c>
      <c r="F751" s="59" t="s">
        <v>487</v>
      </c>
      <c r="G751" s="61">
        <v>245499</v>
      </c>
      <c r="H751" s="123">
        <f t="shared" si="11"/>
        <v>49.990124110406342</v>
      </c>
    </row>
    <row r="752" spans="1:8" x14ac:dyDescent="0.25">
      <c r="A752" s="58">
        <v>395991152258</v>
      </c>
      <c r="B752" s="59" t="s">
        <v>2719</v>
      </c>
      <c r="C752" s="60" t="s">
        <v>2720</v>
      </c>
      <c r="D752" s="60" t="s">
        <v>2721</v>
      </c>
      <c r="E752" s="60" t="s">
        <v>738</v>
      </c>
      <c r="F752" s="59" t="s">
        <v>451</v>
      </c>
      <c r="G752" s="61">
        <v>245499</v>
      </c>
      <c r="H752" s="123">
        <f t="shared" si="11"/>
        <v>49.990124110406342</v>
      </c>
    </row>
    <row r="753" spans="1:8" x14ac:dyDescent="0.25">
      <c r="A753" s="58">
        <v>396021001857</v>
      </c>
      <c r="B753" s="59" t="s">
        <v>341</v>
      </c>
      <c r="C753" s="60" t="s">
        <v>2722</v>
      </c>
      <c r="D753" s="60" t="s">
        <v>2723</v>
      </c>
      <c r="E753" s="60" t="s">
        <v>450</v>
      </c>
      <c r="F753" s="59" t="s">
        <v>487</v>
      </c>
      <c r="G753" s="61">
        <v>245499</v>
      </c>
      <c r="H753" s="123">
        <f t="shared" si="11"/>
        <v>49.990124110406342</v>
      </c>
    </row>
    <row r="754" spans="1:8" x14ac:dyDescent="0.25">
      <c r="A754" s="58">
        <v>396041001136</v>
      </c>
      <c r="B754" s="59" t="s">
        <v>82</v>
      </c>
      <c r="C754" s="60" t="s">
        <v>2724</v>
      </c>
      <c r="D754" s="60" t="s">
        <v>2725</v>
      </c>
      <c r="E754" s="60" t="s">
        <v>450</v>
      </c>
      <c r="F754" s="59" t="s">
        <v>487</v>
      </c>
      <c r="G754" s="61">
        <v>245499</v>
      </c>
      <c r="H754" s="123">
        <f t="shared" si="11"/>
        <v>49.990124110406342</v>
      </c>
    </row>
    <row r="755" spans="1:8" x14ac:dyDescent="0.25">
      <c r="A755" s="58">
        <v>396060500275</v>
      </c>
      <c r="B755" s="59" t="s">
        <v>381</v>
      </c>
      <c r="C755" s="60" t="s">
        <v>150</v>
      </c>
      <c r="D755" s="60" t="s">
        <v>2726</v>
      </c>
      <c r="E755" s="60" t="s">
        <v>450</v>
      </c>
      <c r="F755" s="59" t="s">
        <v>451</v>
      </c>
      <c r="G755" s="61">
        <v>245499</v>
      </c>
      <c r="H755" s="123">
        <f t="shared" si="11"/>
        <v>49.990124110406342</v>
      </c>
    </row>
    <row r="756" spans="1:8" x14ac:dyDescent="0.25">
      <c r="A756" s="58">
        <v>396141201442</v>
      </c>
      <c r="B756" s="59" t="s">
        <v>2727</v>
      </c>
      <c r="C756" s="60" t="s">
        <v>2038</v>
      </c>
      <c r="D756" s="60" t="s">
        <v>2728</v>
      </c>
      <c r="E756" s="60" t="s">
        <v>450</v>
      </c>
      <c r="F756" s="59" t="s">
        <v>487</v>
      </c>
      <c r="G756" s="61">
        <v>245499</v>
      </c>
      <c r="H756" s="123">
        <f t="shared" si="11"/>
        <v>49.990124110406342</v>
      </c>
    </row>
    <row r="757" spans="1:8" x14ac:dyDescent="0.25">
      <c r="A757" s="58">
        <v>396761203143</v>
      </c>
      <c r="B757" s="59" t="s">
        <v>57</v>
      </c>
      <c r="C757" s="60" t="s">
        <v>2729</v>
      </c>
      <c r="D757" s="60" t="s">
        <v>2730</v>
      </c>
      <c r="E757" s="60" t="s">
        <v>450</v>
      </c>
      <c r="F757" s="59" t="s">
        <v>487</v>
      </c>
      <c r="G757" s="61">
        <v>245499</v>
      </c>
      <c r="H757" s="123">
        <f t="shared" si="11"/>
        <v>49.990124110406342</v>
      </c>
    </row>
    <row r="758" spans="1:8" x14ac:dyDescent="0.25">
      <c r="A758" s="58">
        <v>396761203208</v>
      </c>
      <c r="B758" s="59" t="s">
        <v>59</v>
      </c>
      <c r="C758" s="60" t="s">
        <v>2731</v>
      </c>
      <c r="D758" s="60" t="s">
        <v>2732</v>
      </c>
      <c r="E758" s="60" t="s">
        <v>450</v>
      </c>
      <c r="F758" s="59" t="s">
        <v>487</v>
      </c>
      <c r="G758" s="61">
        <v>245499</v>
      </c>
      <c r="H758" s="123">
        <f t="shared" si="11"/>
        <v>49.990124110406342</v>
      </c>
    </row>
    <row r="759" spans="1:8" x14ac:dyDescent="0.25">
      <c r="A759" s="58">
        <v>396920520052</v>
      </c>
      <c r="B759" s="59" t="s">
        <v>265</v>
      </c>
      <c r="C759" s="60" t="s">
        <v>2733</v>
      </c>
      <c r="D759" s="60" t="s">
        <v>2734</v>
      </c>
      <c r="E759" s="60" t="s">
        <v>450</v>
      </c>
      <c r="F759" s="59" t="s">
        <v>451</v>
      </c>
      <c r="G759" s="61">
        <v>245499</v>
      </c>
      <c r="H759" s="123">
        <f t="shared" si="11"/>
        <v>49.990124110406342</v>
      </c>
    </row>
    <row r="760" spans="1:8" x14ac:dyDescent="0.25">
      <c r="A760" s="58">
        <v>396920720303</v>
      </c>
      <c r="B760" s="59" t="s">
        <v>536</v>
      </c>
      <c r="C760" s="60" t="s">
        <v>537</v>
      </c>
      <c r="D760" s="60" t="s">
        <v>538</v>
      </c>
      <c r="E760" s="60" t="s">
        <v>450</v>
      </c>
      <c r="F760" s="59" t="s">
        <v>451</v>
      </c>
      <c r="G760" s="61">
        <v>245499</v>
      </c>
      <c r="H760" s="123">
        <f t="shared" si="11"/>
        <v>49.990124110406342</v>
      </c>
    </row>
    <row r="761" spans="1:8" x14ac:dyDescent="0.25">
      <c r="A761" s="58">
        <v>396920920137</v>
      </c>
      <c r="B761" s="59" t="s">
        <v>368</v>
      </c>
      <c r="C761" s="60" t="s">
        <v>2735</v>
      </c>
      <c r="D761" s="60" t="s">
        <v>2736</v>
      </c>
      <c r="E761" s="60" t="s">
        <v>450</v>
      </c>
      <c r="F761" s="59" t="s">
        <v>487</v>
      </c>
      <c r="G761" s="61">
        <v>245499</v>
      </c>
      <c r="H761" s="123">
        <f t="shared" si="11"/>
        <v>49.990124110406342</v>
      </c>
    </row>
    <row r="762" spans="1:8" x14ac:dyDescent="0.25">
      <c r="A762" s="58">
        <v>396950350424</v>
      </c>
      <c r="B762" s="59" t="s">
        <v>249</v>
      </c>
      <c r="C762" s="60" t="s">
        <v>704</v>
      </c>
      <c r="D762" s="60" t="s">
        <v>705</v>
      </c>
      <c r="E762" s="60" t="s">
        <v>450</v>
      </c>
      <c r="F762" s="59" t="s">
        <v>487</v>
      </c>
      <c r="G762" s="61">
        <v>245499</v>
      </c>
      <c r="H762" s="123">
        <f t="shared" si="11"/>
        <v>49.990124110406342</v>
      </c>
    </row>
    <row r="763" spans="1:8" x14ac:dyDescent="0.25">
      <c r="A763" s="58">
        <v>398080300194</v>
      </c>
      <c r="B763" s="59" t="s">
        <v>2737</v>
      </c>
      <c r="C763" s="60" t="s">
        <v>2738</v>
      </c>
      <c r="D763" s="60" t="s">
        <v>2739</v>
      </c>
      <c r="E763" s="60" t="s">
        <v>2233</v>
      </c>
      <c r="F763" s="59" t="s">
        <v>487</v>
      </c>
      <c r="G763" s="61">
        <v>245499</v>
      </c>
      <c r="H763" s="123">
        <f t="shared" si="11"/>
        <v>49.990124110406342</v>
      </c>
    </row>
    <row r="764" spans="1:8" x14ac:dyDescent="0.25">
      <c r="A764" s="58">
        <v>398190701160</v>
      </c>
      <c r="B764" s="59" t="s">
        <v>2740</v>
      </c>
      <c r="C764" s="60" t="s">
        <v>2741</v>
      </c>
      <c r="D764" s="60" t="s">
        <v>2742</v>
      </c>
      <c r="E764" s="60" t="s">
        <v>2743</v>
      </c>
      <c r="F764" s="59" t="s">
        <v>451</v>
      </c>
      <c r="G764" s="61">
        <v>245499</v>
      </c>
      <c r="H764" s="123">
        <f t="shared" si="11"/>
        <v>49.990124110406342</v>
      </c>
    </row>
    <row r="765" spans="1:8" x14ac:dyDescent="0.25">
      <c r="A765" s="58">
        <v>398970210486</v>
      </c>
      <c r="B765" s="59" t="s">
        <v>2744</v>
      </c>
      <c r="C765" s="60" t="s">
        <v>2745</v>
      </c>
      <c r="D765" s="60" t="s">
        <v>2746</v>
      </c>
      <c r="E765" s="60" t="s">
        <v>1937</v>
      </c>
      <c r="F765" s="59" t="s">
        <v>451</v>
      </c>
      <c r="G765" s="61">
        <v>245499</v>
      </c>
      <c r="H765" s="123">
        <f t="shared" si="11"/>
        <v>49.990124110406342</v>
      </c>
    </row>
    <row r="766" spans="1:8" x14ac:dyDescent="0.25">
      <c r="A766" s="58">
        <v>399060100926</v>
      </c>
      <c r="B766" s="59" t="s">
        <v>2747</v>
      </c>
      <c r="C766" s="60" t="s">
        <v>2748</v>
      </c>
      <c r="D766" s="60" t="s">
        <v>2749</v>
      </c>
      <c r="E766" s="60" t="s">
        <v>839</v>
      </c>
      <c r="F766" s="59" t="s">
        <v>451</v>
      </c>
      <c r="G766" s="61">
        <v>245499</v>
      </c>
      <c r="H766" s="123">
        <f t="shared" si="11"/>
        <v>49.990124110406342</v>
      </c>
    </row>
    <row r="767" spans="1:8" x14ac:dyDescent="0.25">
      <c r="A767" s="58">
        <v>400000601827</v>
      </c>
      <c r="B767" s="59" t="s">
        <v>2750</v>
      </c>
      <c r="C767" s="60" t="s">
        <v>1877</v>
      </c>
      <c r="D767" s="60" t="s">
        <v>2751</v>
      </c>
      <c r="E767" s="60" t="s">
        <v>726</v>
      </c>
      <c r="F767" s="59" t="s">
        <v>487</v>
      </c>
      <c r="G767" s="61">
        <v>245499</v>
      </c>
      <c r="H767" s="123">
        <f t="shared" si="11"/>
        <v>49.990124110406342</v>
      </c>
    </row>
    <row r="768" spans="1:8" x14ac:dyDescent="0.25">
      <c r="A768" s="58">
        <v>400020103220</v>
      </c>
      <c r="B768" s="59" t="s">
        <v>2752</v>
      </c>
      <c r="C768" s="60" t="s">
        <v>2753</v>
      </c>
      <c r="D768" s="60" t="s">
        <v>2754</v>
      </c>
      <c r="E768" s="60" t="s">
        <v>726</v>
      </c>
      <c r="F768" s="59" t="s">
        <v>451</v>
      </c>
      <c r="G768" s="61">
        <v>245499</v>
      </c>
      <c r="H768" s="123">
        <f t="shared" si="11"/>
        <v>49.990124110406342</v>
      </c>
    </row>
    <row r="769" spans="1:8" x14ac:dyDescent="0.25">
      <c r="A769" s="58">
        <v>400100708751</v>
      </c>
      <c r="B769" s="59" t="s">
        <v>2755</v>
      </c>
      <c r="C769" s="60" t="s">
        <v>2756</v>
      </c>
      <c r="D769" s="60" t="s">
        <v>2757</v>
      </c>
      <c r="E769" s="60" t="s">
        <v>726</v>
      </c>
      <c r="F769" s="59" t="s">
        <v>451</v>
      </c>
      <c r="G769" s="61">
        <v>245499</v>
      </c>
      <c r="H769" s="123">
        <f t="shared" si="11"/>
        <v>49.990124110406342</v>
      </c>
    </row>
    <row r="770" spans="1:8" x14ac:dyDescent="0.25">
      <c r="A770" s="58">
        <v>400161001382</v>
      </c>
      <c r="B770" s="59" t="s">
        <v>2758</v>
      </c>
      <c r="C770" s="60" t="s">
        <v>2759</v>
      </c>
      <c r="D770" s="60" t="s">
        <v>2760</v>
      </c>
      <c r="E770" s="60" t="s">
        <v>726</v>
      </c>
      <c r="F770" s="59" t="s">
        <v>451</v>
      </c>
      <c r="G770" s="61">
        <v>245499</v>
      </c>
      <c r="H770" s="123">
        <f t="shared" ref="H770:H833" si="12">G770/4910.95</f>
        <v>49.990124110406342</v>
      </c>
    </row>
    <row r="771" spans="1:8" x14ac:dyDescent="0.25">
      <c r="A771" s="58">
        <v>400161001439</v>
      </c>
      <c r="B771" s="59" t="s">
        <v>2761</v>
      </c>
      <c r="C771" s="60" t="s">
        <v>2762</v>
      </c>
      <c r="D771" s="60" t="s">
        <v>2763</v>
      </c>
      <c r="E771" s="60" t="s">
        <v>726</v>
      </c>
      <c r="F771" s="59" t="s">
        <v>451</v>
      </c>
      <c r="G771" s="61">
        <v>245499</v>
      </c>
      <c r="H771" s="123">
        <f t="shared" si="12"/>
        <v>49.990124110406342</v>
      </c>
    </row>
    <row r="772" spans="1:8" x14ac:dyDescent="0.25">
      <c r="A772" s="58">
        <v>400180102891</v>
      </c>
      <c r="B772" s="59" t="s">
        <v>2764</v>
      </c>
      <c r="C772" s="60" t="s">
        <v>2765</v>
      </c>
      <c r="D772" s="60" t="s">
        <v>2766</v>
      </c>
      <c r="E772" s="60" t="s">
        <v>726</v>
      </c>
      <c r="F772" s="59" t="s">
        <v>451</v>
      </c>
      <c r="G772" s="61">
        <v>245499</v>
      </c>
      <c r="H772" s="123">
        <f t="shared" si="12"/>
        <v>49.990124110406342</v>
      </c>
    </row>
    <row r="773" spans="1:8" x14ac:dyDescent="0.25">
      <c r="A773" s="58">
        <v>400190810451</v>
      </c>
      <c r="B773" s="59" t="s">
        <v>2767</v>
      </c>
      <c r="C773" s="60" t="s">
        <v>2768</v>
      </c>
      <c r="D773" s="60" t="s">
        <v>2769</v>
      </c>
      <c r="E773" s="60" t="s">
        <v>726</v>
      </c>
      <c r="F773" s="59" t="s">
        <v>451</v>
      </c>
      <c r="G773" s="61">
        <v>245499</v>
      </c>
      <c r="H773" s="123">
        <f t="shared" si="12"/>
        <v>49.990124110406342</v>
      </c>
    </row>
    <row r="774" spans="1:8" x14ac:dyDescent="0.25">
      <c r="A774" s="58">
        <v>400190810494</v>
      </c>
      <c r="B774" s="59" t="s">
        <v>2770</v>
      </c>
      <c r="C774" s="60" t="s">
        <v>2768</v>
      </c>
      <c r="D774" s="60" t="s">
        <v>2771</v>
      </c>
      <c r="E774" s="60" t="s">
        <v>726</v>
      </c>
      <c r="F774" s="59" t="s">
        <v>451</v>
      </c>
      <c r="G774" s="61">
        <v>245499</v>
      </c>
      <c r="H774" s="123">
        <f t="shared" si="12"/>
        <v>49.990124110406342</v>
      </c>
    </row>
    <row r="775" spans="1:8" x14ac:dyDescent="0.25">
      <c r="A775" s="58">
        <v>400811200695</v>
      </c>
      <c r="B775" s="59" t="s">
        <v>2772</v>
      </c>
      <c r="C775" s="60" t="s">
        <v>2773</v>
      </c>
      <c r="D775" s="60" t="s">
        <v>2774</v>
      </c>
      <c r="E775" s="60" t="s">
        <v>726</v>
      </c>
      <c r="F775" s="59" t="s">
        <v>451</v>
      </c>
      <c r="G775" s="61">
        <v>245499</v>
      </c>
      <c r="H775" s="123">
        <f t="shared" si="12"/>
        <v>49.990124110406342</v>
      </c>
    </row>
    <row r="776" spans="1:8" x14ac:dyDescent="0.25">
      <c r="A776" s="58">
        <v>400910300928</v>
      </c>
      <c r="B776" s="59" t="s">
        <v>2775</v>
      </c>
      <c r="C776" s="60" t="s">
        <v>2420</v>
      </c>
      <c r="D776" s="60" t="s">
        <v>2776</v>
      </c>
      <c r="E776" s="60" t="s">
        <v>726</v>
      </c>
      <c r="F776" s="59" t="s">
        <v>487</v>
      </c>
      <c r="G776" s="61">
        <v>245499</v>
      </c>
      <c r="H776" s="123">
        <f t="shared" si="12"/>
        <v>49.990124110406342</v>
      </c>
    </row>
    <row r="777" spans="1:8" x14ac:dyDescent="0.25">
      <c r="A777" s="58">
        <v>400921101145</v>
      </c>
      <c r="B777" s="59" t="s">
        <v>2777</v>
      </c>
      <c r="C777" s="60" t="s">
        <v>2778</v>
      </c>
      <c r="D777" s="60" t="s">
        <v>2779</v>
      </c>
      <c r="E777" s="60" t="s">
        <v>726</v>
      </c>
      <c r="F777" s="59" t="s">
        <v>451</v>
      </c>
      <c r="G777" s="61">
        <v>245499</v>
      </c>
      <c r="H777" s="123">
        <f t="shared" si="12"/>
        <v>49.990124110406342</v>
      </c>
    </row>
    <row r="778" spans="1:8" x14ac:dyDescent="0.25">
      <c r="A778" s="58">
        <v>400980820279</v>
      </c>
      <c r="B778" s="59" t="s">
        <v>2780</v>
      </c>
      <c r="C778" s="60" t="s">
        <v>2781</v>
      </c>
      <c r="D778" s="60" t="s">
        <v>2782</v>
      </c>
      <c r="E778" s="60" t="s">
        <v>726</v>
      </c>
      <c r="F778" s="59" t="s">
        <v>451</v>
      </c>
      <c r="G778" s="61">
        <v>245499</v>
      </c>
      <c r="H778" s="123">
        <f t="shared" si="12"/>
        <v>49.990124110406342</v>
      </c>
    </row>
    <row r="779" spans="1:8" x14ac:dyDescent="0.25">
      <c r="A779" s="58">
        <v>400990120399</v>
      </c>
      <c r="B779" s="59" t="s">
        <v>2783</v>
      </c>
      <c r="C779" s="60" t="s">
        <v>2784</v>
      </c>
      <c r="D779" s="60" t="s">
        <v>2785</v>
      </c>
      <c r="E779" s="60" t="s">
        <v>726</v>
      </c>
      <c r="F779" s="59" t="s">
        <v>451</v>
      </c>
      <c r="G779" s="61">
        <v>245499</v>
      </c>
      <c r="H779" s="123">
        <f t="shared" si="12"/>
        <v>49.990124110406342</v>
      </c>
    </row>
    <row r="780" spans="1:8" x14ac:dyDescent="0.25">
      <c r="A780" s="58">
        <v>403720102207</v>
      </c>
      <c r="B780" s="59" t="s">
        <v>2786</v>
      </c>
      <c r="C780" s="60" t="s">
        <v>2787</v>
      </c>
      <c r="D780" s="60" t="s">
        <v>2788</v>
      </c>
      <c r="E780" s="60" t="s">
        <v>734</v>
      </c>
      <c r="F780" s="59" t="s">
        <v>487</v>
      </c>
      <c r="G780" s="61">
        <v>245499</v>
      </c>
      <c r="H780" s="123">
        <f t="shared" si="12"/>
        <v>49.990124110406342</v>
      </c>
    </row>
    <row r="781" spans="1:8" x14ac:dyDescent="0.25">
      <c r="A781" s="58">
        <v>403780301012</v>
      </c>
      <c r="B781" s="59" t="s">
        <v>2789</v>
      </c>
      <c r="C781" s="60" t="s">
        <v>1279</v>
      </c>
      <c r="D781" s="60" t="s">
        <v>2790</v>
      </c>
      <c r="E781" s="60" t="s">
        <v>734</v>
      </c>
      <c r="F781" s="59" t="s">
        <v>487</v>
      </c>
      <c r="G781" s="61">
        <v>245499</v>
      </c>
      <c r="H781" s="123">
        <f t="shared" si="12"/>
        <v>49.990124110406342</v>
      </c>
    </row>
    <row r="782" spans="1:8" x14ac:dyDescent="0.25">
      <c r="A782" s="58">
        <v>408070300019</v>
      </c>
      <c r="B782" s="59" t="s">
        <v>2791</v>
      </c>
      <c r="C782" s="60" t="s">
        <v>971</v>
      </c>
      <c r="D782" s="60" t="s">
        <v>2792</v>
      </c>
      <c r="E782" s="60" t="s">
        <v>742</v>
      </c>
      <c r="F782" s="59" t="s">
        <v>487</v>
      </c>
      <c r="G782" s="61">
        <v>245499</v>
      </c>
      <c r="H782" s="123">
        <f t="shared" si="12"/>
        <v>49.990124110406342</v>
      </c>
    </row>
    <row r="783" spans="1:8" x14ac:dyDescent="0.25">
      <c r="A783" s="58">
        <v>408170400118</v>
      </c>
      <c r="B783" s="59" t="s">
        <v>2793</v>
      </c>
      <c r="C783" s="60" t="s">
        <v>2794</v>
      </c>
      <c r="D783" s="60" t="s">
        <v>2795</v>
      </c>
      <c r="E783" s="60" t="s">
        <v>742</v>
      </c>
      <c r="F783" s="59" t="s">
        <v>451</v>
      </c>
      <c r="G783" s="61">
        <v>245499</v>
      </c>
      <c r="H783" s="123">
        <f t="shared" si="12"/>
        <v>49.990124110406342</v>
      </c>
    </row>
    <row r="784" spans="1:8" x14ac:dyDescent="0.25">
      <c r="A784" s="58">
        <v>408180400086</v>
      </c>
      <c r="B784" s="59" t="s">
        <v>2796</v>
      </c>
      <c r="C784" s="60" t="s">
        <v>2797</v>
      </c>
      <c r="D784" s="60" t="s">
        <v>2798</v>
      </c>
      <c r="E784" s="60" t="s">
        <v>742</v>
      </c>
      <c r="F784" s="59" t="s">
        <v>451</v>
      </c>
      <c r="G784" s="61">
        <v>245499</v>
      </c>
      <c r="H784" s="123">
        <f t="shared" si="12"/>
        <v>49.990124110406342</v>
      </c>
    </row>
    <row r="785" spans="1:8" x14ac:dyDescent="0.25">
      <c r="A785" s="58">
        <v>408180700071</v>
      </c>
      <c r="B785" s="59" t="s">
        <v>2799</v>
      </c>
      <c r="C785" s="60" t="s">
        <v>1192</v>
      </c>
      <c r="D785" s="60" t="s">
        <v>2800</v>
      </c>
      <c r="E785" s="60" t="s">
        <v>742</v>
      </c>
      <c r="F785" s="59" t="s">
        <v>451</v>
      </c>
      <c r="G785" s="61">
        <v>245499</v>
      </c>
      <c r="H785" s="123">
        <f t="shared" si="12"/>
        <v>49.990124110406342</v>
      </c>
    </row>
    <row r="786" spans="1:8" x14ac:dyDescent="0.25">
      <c r="A786" s="58">
        <v>408190600091</v>
      </c>
      <c r="B786" s="59" t="s">
        <v>2801</v>
      </c>
      <c r="C786" s="60" t="s">
        <v>1862</v>
      </c>
      <c r="D786" s="60" t="s">
        <v>2802</v>
      </c>
      <c r="E786" s="60" t="s">
        <v>742</v>
      </c>
      <c r="F786" s="59" t="s">
        <v>451</v>
      </c>
      <c r="G786" s="61">
        <v>245499</v>
      </c>
      <c r="H786" s="123">
        <f t="shared" si="12"/>
        <v>49.990124110406342</v>
      </c>
    </row>
    <row r="787" spans="1:8" x14ac:dyDescent="0.25">
      <c r="A787" s="58">
        <v>408691001473</v>
      </c>
      <c r="B787" s="59" t="s">
        <v>2803</v>
      </c>
      <c r="C787" s="60" t="s">
        <v>1195</v>
      </c>
      <c r="D787" s="60" t="s">
        <v>1196</v>
      </c>
      <c r="E787" s="60" t="s">
        <v>742</v>
      </c>
      <c r="F787" s="59" t="s">
        <v>451</v>
      </c>
      <c r="G787" s="61">
        <v>245499</v>
      </c>
      <c r="H787" s="123">
        <f t="shared" si="12"/>
        <v>49.990124110406342</v>
      </c>
    </row>
    <row r="788" spans="1:8" x14ac:dyDescent="0.25">
      <c r="A788" s="58">
        <v>408930300143</v>
      </c>
      <c r="B788" s="59" t="s">
        <v>2804</v>
      </c>
      <c r="C788" s="60" t="s">
        <v>1195</v>
      </c>
      <c r="D788" s="60" t="s">
        <v>1196</v>
      </c>
      <c r="E788" s="60" t="s">
        <v>742</v>
      </c>
      <c r="F788" s="59" t="s">
        <v>451</v>
      </c>
      <c r="G788" s="61">
        <v>245499</v>
      </c>
      <c r="H788" s="123">
        <f t="shared" si="12"/>
        <v>49.990124110406342</v>
      </c>
    </row>
    <row r="789" spans="1:8" x14ac:dyDescent="0.25">
      <c r="A789" s="58">
        <v>403050200229</v>
      </c>
      <c r="B789" s="59" t="s">
        <v>2805</v>
      </c>
      <c r="C789" s="60" t="s">
        <v>2806</v>
      </c>
      <c r="D789" s="60" t="s">
        <v>2807</v>
      </c>
      <c r="E789" s="60" t="s">
        <v>734</v>
      </c>
      <c r="F789" s="59" t="s">
        <v>487</v>
      </c>
      <c r="G789" s="61">
        <v>245489</v>
      </c>
      <c r="H789" s="123">
        <f t="shared" si="12"/>
        <v>49.988087844510737</v>
      </c>
    </row>
    <row r="790" spans="1:8" x14ac:dyDescent="0.25">
      <c r="A790" s="58">
        <v>393000710514</v>
      </c>
      <c r="B790" s="59" t="s">
        <v>2808</v>
      </c>
      <c r="C790" s="60" t="s">
        <v>2809</v>
      </c>
      <c r="D790" s="60" t="s">
        <v>2810</v>
      </c>
      <c r="E790" s="60" t="s">
        <v>1215</v>
      </c>
      <c r="F790" s="59" t="s">
        <v>451</v>
      </c>
      <c r="G790" s="61">
        <v>245280</v>
      </c>
      <c r="H790" s="123">
        <f t="shared" si="12"/>
        <v>49.945529887292686</v>
      </c>
    </row>
    <row r="791" spans="1:8" x14ac:dyDescent="0.25">
      <c r="A791" s="58">
        <v>393071010017</v>
      </c>
      <c r="B791" s="59" t="s">
        <v>2811</v>
      </c>
      <c r="C791" s="60" t="s">
        <v>2812</v>
      </c>
      <c r="D791" s="60" t="s">
        <v>2813</v>
      </c>
      <c r="E791" s="60" t="s">
        <v>887</v>
      </c>
      <c r="F791" s="59" t="s">
        <v>487</v>
      </c>
      <c r="G791" s="61">
        <v>245065</v>
      </c>
      <c r="H791" s="123">
        <f t="shared" si="12"/>
        <v>49.901750170537269</v>
      </c>
    </row>
    <row r="792" spans="1:8" x14ac:dyDescent="0.25">
      <c r="A792" s="58">
        <v>395061001519</v>
      </c>
      <c r="B792" s="59" t="s">
        <v>2814</v>
      </c>
      <c r="C792" s="60" t="s">
        <v>2815</v>
      </c>
      <c r="D792" s="60" t="s">
        <v>2816</v>
      </c>
      <c r="E792" s="60" t="s">
        <v>738</v>
      </c>
      <c r="F792" s="59" t="s">
        <v>487</v>
      </c>
      <c r="G792" s="61">
        <v>240775</v>
      </c>
      <c r="H792" s="123">
        <f t="shared" si="12"/>
        <v>49.028192101324592</v>
      </c>
    </row>
    <row r="793" spans="1:8" x14ac:dyDescent="0.25">
      <c r="A793" s="58">
        <v>396180301403</v>
      </c>
      <c r="B793" s="59" t="s">
        <v>716</v>
      </c>
      <c r="C793" s="60" t="s">
        <v>717</v>
      </c>
      <c r="D793" s="60" t="s">
        <v>718</v>
      </c>
      <c r="E793" s="60" t="s">
        <v>450</v>
      </c>
      <c r="F793" s="59" t="s">
        <v>487</v>
      </c>
      <c r="G793" s="61">
        <v>237078</v>
      </c>
      <c r="H793" s="123">
        <f t="shared" si="12"/>
        <v>48.275384599721036</v>
      </c>
    </row>
    <row r="794" spans="1:8" x14ac:dyDescent="0.25">
      <c r="A794" s="58">
        <v>370850102378</v>
      </c>
      <c r="B794" s="59" t="s">
        <v>2817</v>
      </c>
      <c r="C794" s="60" t="s">
        <v>2818</v>
      </c>
      <c r="D794" s="60" t="s">
        <v>2819</v>
      </c>
      <c r="E794" s="60" t="s">
        <v>1419</v>
      </c>
      <c r="F794" s="59" t="s">
        <v>451</v>
      </c>
      <c r="G794" s="61">
        <v>235697</v>
      </c>
      <c r="H794" s="123">
        <f t="shared" si="12"/>
        <v>47.994176279538586</v>
      </c>
    </row>
    <row r="795" spans="1:8" x14ac:dyDescent="0.25">
      <c r="A795" s="58">
        <v>390811000208</v>
      </c>
      <c r="B795" s="59" t="s">
        <v>2820</v>
      </c>
      <c r="C795" s="60" t="s">
        <v>2821</v>
      </c>
      <c r="D795" s="60" t="s">
        <v>2822</v>
      </c>
      <c r="E795" s="60" t="s">
        <v>1225</v>
      </c>
      <c r="F795" s="59" t="s">
        <v>451</v>
      </c>
      <c r="G795" s="61">
        <v>235697</v>
      </c>
      <c r="H795" s="123">
        <f t="shared" si="12"/>
        <v>47.994176279538586</v>
      </c>
    </row>
    <row r="796" spans="1:8" x14ac:dyDescent="0.25">
      <c r="A796" s="58">
        <v>390820600391</v>
      </c>
      <c r="B796" s="59" t="s">
        <v>2823</v>
      </c>
      <c r="C796" s="60" t="s">
        <v>2824</v>
      </c>
      <c r="D796" s="60" t="s">
        <v>2825</v>
      </c>
      <c r="E796" s="60" t="s">
        <v>2826</v>
      </c>
      <c r="F796" s="59" t="s">
        <v>451</v>
      </c>
      <c r="G796" s="61">
        <v>235697</v>
      </c>
      <c r="H796" s="123">
        <f t="shared" si="12"/>
        <v>47.994176279538586</v>
      </c>
    </row>
    <row r="797" spans="1:8" x14ac:dyDescent="0.25">
      <c r="A797" s="58">
        <v>390850800301</v>
      </c>
      <c r="B797" s="59" t="s">
        <v>2827</v>
      </c>
      <c r="C797" s="60" t="s">
        <v>2828</v>
      </c>
      <c r="D797" s="60" t="s">
        <v>2829</v>
      </c>
      <c r="E797" s="60" t="s">
        <v>1542</v>
      </c>
      <c r="F797" s="59" t="s">
        <v>487</v>
      </c>
      <c r="G797" s="61">
        <v>235697</v>
      </c>
      <c r="H797" s="123">
        <f t="shared" si="12"/>
        <v>47.994176279538586</v>
      </c>
    </row>
    <row r="798" spans="1:8" x14ac:dyDescent="0.25">
      <c r="A798" s="58">
        <v>390851100124</v>
      </c>
      <c r="B798" s="59" t="s">
        <v>2830</v>
      </c>
      <c r="C798" s="60" t="s">
        <v>2604</v>
      </c>
      <c r="D798" s="60" t="s">
        <v>2831</v>
      </c>
      <c r="E798" s="60" t="s">
        <v>1542</v>
      </c>
      <c r="F798" s="59" t="s">
        <v>451</v>
      </c>
      <c r="G798" s="61">
        <v>235697</v>
      </c>
      <c r="H798" s="123">
        <f t="shared" si="12"/>
        <v>47.994176279538586</v>
      </c>
    </row>
    <row r="799" spans="1:8" x14ac:dyDescent="0.25">
      <c r="A799" s="58">
        <v>390851100680</v>
      </c>
      <c r="B799" s="59" t="s">
        <v>2832</v>
      </c>
      <c r="C799" s="60" t="s">
        <v>2604</v>
      </c>
      <c r="D799" s="60" t="s">
        <v>2833</v>
      </c>
      <c r="E799" s="60" t="s">
        <v>1689</v>
      </c>
      <c r="F799" s="59" t="s">
        <v>451</v>
      </c>
      <c r="G799" s="61">
        <v>235697</v>
      </c>
      <c r="H799" s="123">
        <f t="shared" si="12"/>
        <v>47.994176279538586</v>
      </c>
    </row>
    <row r="800" spans="1:8" x14ac:dyDescent="0.25">
      <c r="A800" s="58">
        <v>390941060831</v>
      </c>
      <c r="B800" s="59" t="s">
        <v>2834</v>
      </c>
      <c r="C800" s="60" t="s">
        <v>985</v>
      </c>
      <c r="D800" s="60" t="s">
        <v>1568</v>
      </c>
      <c r="E800" s="60" t="s">
        <v>987</v>
      </c>
      <c r="F800" s="59" t="s">
        <v>487</v>
      </c>
      <c r="G800" s="61">
        <v>235697</v>
      </c>
      <c r="H800" s="123">
        <f t="shared" si="12"/>
        <v>47.994176279538586</v>
      </c>
    </row>
    <row r="801" spans="1:8" x14ac:dyDescent="0.25">
      <c r="A801" s="58">
        <v>395770800786</v>
      </c>
      <c r="B801" s="59" t="s">
        <v>2835</v>
      </c>
      <c r="C801" s="60" t="s">
        <v>2836</v>
      </c>
      <c r="D801" s="60" t="s">
        <v>2837</v>
      </c>
      <c r="E801" s="60" t="s">
        <v>738</v>
      </c>
      <c r="F801" s="59" t="s">
        <v>451</v>
      </c>
      <c r="G801" s="61">
        <v>235697</v>
      </c>
      <c r="H801" s="123">
        <f t="shared" si="12"/>
        <v>47.994176279538586</v>
      </c>
    </row>
    <row r="802" spans="1:8" x14ac:dyDescent="0.25">
      <c r="A802" s="58">
        <v>395960210900</v>
      </c>
      <c r="B802" s="59" t="s">
        <v>2838</v>
      </c>
      <c r="C802" s="60" t="s">
        <v>2839</v>
      </c>
      <c r="D802" s="60" t="s">
        <v>2840</v>
      </c>
      <c r="E802" s="60" t="s">
        <v>753</v>
      </c>
      <c r="F802" s="59" t="s">
        <v>451</v>
      </c>
      <c r="G802" s="61">
        <v>235697</v>
      </c>
      <c r="H802" s="123">
        <f t="shared" si="12"/>
        <v>47.994176279538586</v>
      </c>
    </row>
    <row r="803" spans="1:8" x14ac:dyDescent="0.25">
      <c r="A803" s="58">
        <v>395161000374</v>
      </c>
      <c r="B803" s="59" t="s">
        <v>2841</v>
      </c>
      <c r="C803" s="60" t="s">
        <v>2339</v>
      </c>
      <c r="D803" s="60" t="s">
        <v>2842</v>
      </c>
      <c r="E803" s="60" t="s">
        <v>738</v>
      </c>
      <c r="F803" s="59" t="s">
        <v>451</v>
      </c>
      <c r="G803" s="61">
        <v>234121</v>
      </c>
      <c r="H803" s="123">
        <f t="shared" si="12"/>
        <v>47.67326077439192</v>
      </c>
    </row>
    <row r="804" spans="1:8" x14ac:dyDescent="0.25">
      <c r="A804" s="58">
        <v>400100507623</v>
      </c>
      <c r="B804" s="59" t="s">
        <v>2843</v>
      </c>
      <c r="C804" s="60" t="s">
        <v>2844</v>
      </c>
      <c r="D804" s="60" t="s">
        <v>2845</v>
      </c>
      <c r="E804" s="60" t="s">
        <v>726</v>
      </c>
      <c r="F804" s="59" t="s">
        <v>451</v>
      </c>
      <c r="G804" s="61">
        <v>233246</v>
      </c>
      <c r="H804" s="123">
        <f t="shared" si="12"/>
        <v>47.495087508526865</v>
      </c>
    </row>
    <row r="805" spans="1:8" x14ac:dyDescent="0.25">
      <c r="A805" s="58">
        <v>350110604069</v>
      </c>
      <c r="B805" s="59" t="s">
        <v>2846</v>
      </c>
      <c r="C805" s="60" t="s">
        <v>902</v>
      </c>
      <c r="D805" s="60" t="s">
        <v>2847</v>
      </c>
      <c r="E805" s="60" t="s">
        <v>742</v>
      </c>
      <c r="F805" s="59" t="s">
        <v>451</v>
      </c>
      <c r="G805" s="61">
        <v>233245</v>
      </c>
      <c r="H805" s="123">
        <f t="shared" si="12"/>
        <v>47.494883881937305</v>
      </c>
    </row>
    <row r="806" spans="1:8" x14ac:dyDescent="0.25">
      <c r="A806" s="58">
        <v>396761202961</v>
      </c>
      <c r="B806" s="59" t="s">
        <v>342</v>
      </c>
      <c r="C806" s="60" t="s">
        <v>2848</v>
      </c>
      <c r="D806" s="60" t="s">
        <v>2849</v>
      </c>
      <c r="E806" s="60" t="s">
        <v>450</v>
      </c>
      <c r="F806" s="59" t="s">
        <v>487</v>
      </c>
      <c r="G806" s="61">
        <v>233245</v>
      </c>
      <c r="H806" s="123">
        <f t="shared" si="12"/>
        <v>47.494883881937305</v>
      </c>
    </row>
    <row r="807" spans="1:8" x14ac:dyDescent="0.25">
      <c r="A807" s="58">
        <v>400960721584</v>
      </c>
      <c r="B807" s="59" t="s">
        <v>2850</v>
      </c>
      <c r="C807" s="60" t="s">
        <v>2851</v>
      </c>
      <c r="D807" s="60" t="s">
        <v>2852</v>
      </c>
      <c r="E807" s="60" t="s">
        <v>726</v>
      </c>
      <c r="F807" s="59" t="s">
        <v>451</v>
      </c>
      <c r="G807" s="61">
        <v>230795</v>
      </c>
      <c r="H807" s="123">
        <f t="shared" si="12"/>
        <v>46.995998737515144</v>
      </c>
    </row>
    <row r="808" spans="1:8" x14ac:dyDescent="0.25">
      <c r="A808" s="58">
        <v>408740100393</v>
      </c>
      <c r="B808" s="59" t="s">
        <v>2853</v>
      </c>
      <c r="C808" s="60" t="s">
        <v>2199</v>
      </c>
      <c r="D808" s="60" t="s">
        <v>2200</v>
      </c>
      <c r="E808" s="60" t="s">
        <v>742</v>
      </c>
      <c r="F808" s="59" t="s">
        <v>451</v>
      </c>
      <c r="G808" s="61">
        <v>230388</v>
      </c>
      <c r="H808" s="123">
        <f t="shared" si="12"/>
        <v>46.913122715564199</v>
      </c>
    </row>
    <row r="809" spans="1:8" x14ac:dyDescent="0.25">
      <c r="A809" s="58">
        <v>408821000199</v>
      </c>
      <c r="B809" s="59" t="s">
        <v>2854</v>
      </c>
      <c r="C809" s="60" t="s">
        <v>2855</v>
      </c>
      <c r="D809" s="60" t="s">
        <v>2856</v>
      </c>
      <c r="E809" s="60" t="s">
        <v>742</v>
      </c>
      <c r="F809" s="59" t="s">
        <v>451</v>
      </c>
      <c r="G809" s="61">
        <v>230388</v>
      </c>
      <c r="H809" s="123">
        <f t="shared" si="12"/>
        <v>46.913122715564199</v>
      </c>
    </row>
    <row r="810" spans="1:8" x14ac:dyDescent="0.25">
      <c r="A810" s="58">
        <v>396030901038</v>
      </c>
      <c r="B810" s="59" t="s">
        <v>85</v>
      </c>
      <c r="C810" s="60" t="s">
        <v>2857</v>
      </c>
      <c r="D810" s="60" t="s">
        <v>2858</v>
      </c>
      <c r="E810" s="60" t="s">
        <v>450</v>
      </c>
      <c r="F810" s="59" t="s">
        <v>451</v>
      </c>
      <c r="G810" s="61">
        <v>225894</v>
      </c>
      <c r="H810" s="123">
        <f t="shared" si="12"/>
        <v>45.99802482208127</v>
      </c>
    </row>
    <row r="811" spans="1:8" x14ac:dyDescent="0.25">
      <c r="A811" s="58">
        <v>395040801060</v>
      </c>
      <c r="B811" s="59" t="s">
        <v>2859</v>
      </c>
      <c r="C811" s="60" t="s">
        <v>2860</v>
      </c>
      <c r="D811" s="60" t="s">
        <v>2861</v>
      </c>
      <c r="E811" s="60" t="s">
        <v>753</v>
      </c>
      <c r="F811" s="59" t="s">
        <v>451</v>
      </c>
      <c r="G811" s="61">
        <v>223818</v>
      </c>
      <c r="H811" s="123">
        <f t="shared" si="12"/>
        <v>45.575296022154575</v>
      </c>
    </row>
    <row r="812" spans="1:8" x14ac:dyDescent="0.25">
      <c r="A812" s="58">
        <v>395770800492</v>
      </c>
      <c r="B812" s="59" t="s">
        <v>2862</v>
      </c>
      <c r="C812" s="60" t="s">
        <v>2863</v>
      </c>
      <c r="D812" s="60" t="s">
        <v>2864</v>
      </c>
      <c r="E812" s="60" t="s">
        <v>738</v>
      </c>
      <c r="F812" s="59" t="s">
        <v>451</v>
      </c>
      <c r="G812" s="61">
        <v>221430</v>
      </c>
      <c r="H812" s="123">
        <f t="shared" si="12"/>
        <v>45.08903572628514</v>
      </c>
    </row>
    <row r="813" spans="1:8" x14ac:dyDescent="0.25">
      <c r="A813" s="58">
        <v>395770801308</v>
      </c>
      <c r="B813" s="59" t="s">
        <v>2865</v>
      </c>
      <c r="C813" s="60" t="s">
        <v>2866</v>
      </c>
      <c r="D813" s="60" t="s">
        <v>2867</v>
      </c>
      <c r="E813" s="60" t="s">
        <v>753</v>
      </c>
      <c r="F813" s="59" t="s">
        <v>451</v>
      </c>
      <c r="G813" s="61">
        <v>221430</v>
      </c>
      <c r="H813" s="123">
        <f t="shared" si="12"/>
        <v>45.08903572628514</v>
      </c>
    </row>
    <row r="814" spans="1:8" x14ac:dyDescent="0.25">
      <c r="A814" s="58">
        <v>395770801537</v>
      </c>
      <c r="B814" s="59" t="s">
        <v>2868</v>
      </c>
      <c r="C814" s="60" t="s">
        <v>2869</v>
      </c>
      <c r="D814" s="60" t="s">
        <v>2870</v>
      </c>
      <c r="E814" s="60" t="s">
        <v>753</v>
      </c>
      <c r="F814" s="59" t="s">
        <v>451</v>
      </c>
      <c r="G814" s="61">
        <v>221430</v>
      </c>
      <c r="H814" s="123">
        <f t="shared" si="12"/>
        <v>45.08903572628514</v>
      </c>
    </row>
    <row r="815" spans="1:8" x14ac:dyDescent="0.25">
      <c r="A815" s="58">
        <v>370850200639</v>
      </c>
      <c r="B815" s="59" t="s">
        <v>2871</v>
      </c>
      <c r="C815" s="60" t="s">
        <v>2872</v>
      </c>
      <c r="D815" s="60" t="s">
        <v>2873</v>
      </c>
      <c r="E815" s="60" t="s">
        <v>1419</v>
      </c>
      <c r="F815" s="59" t="s">
        <v>451</v>
      </c>
      <c r="G815" s="61">
        <v>220993</v>
      </c>
      <c r="H815" s="123">
        <f t="shared" si="12"/>
        <v>45.000050906647388</v>
      </c>
    </row>
    <row r="816" spans="1:8" x14ac:dyDescent="0.25">
      <c r="A816" s="58">
        <v>370850201520</v>
      </c>
      <c r="B816" s="59" t="s">
        <v>2874</v>
      </c>
      <c r="C816" s="60" t="s">
        <v>2875</v>
      </c>
      <c r="D816" s="60" t="s">
        <v>2876</v>
      </c>
      <c r="E816" s="60" t="s">
        <v>1419</v>
      </c>
      <c r="F816" s="59" t="s">
        <v>451</v>
      </c>
      <c r="G816" s="61">
        <v>220993</v>
      </c>
      <c r="H816" s="123">
        <f t="shared" si="12"/>
        <v>45.000050906647388</v>
      </c>
    </row>
    <row r="817" spans="1:8" x14ac:dyDescent="0.25">
      <c r="A817" s="58">
        <v>391000610185</v>
      </c>
      <c r="B817" s="59" t="s">
        <v>2877</v>
      </c>
      <c r="C817" s="60" t="s">
        <v>2878</v>
      </c>
      <c r="D817" s="60" t="s">
        <v>2879</v>
      </c>
      <c r="E817" s="60" t="s">
        <v>994</v>
      </c>
      <c r="F817" s="59" t="s">
        <v>451</v>
      </c>
      <c r="G817" s="61">
        <v>220993</v>
      </c>
      <c r="H817" s="123">
        <f t="shared" si="12"/>
        <v>45.000050906647388</v>
      </c>
    </row>
    <row r="818" spans="1:8" x14ac:dyDescent="0.25">
      <c r="A818" s="58">
        <v>391780200129</v>
      </c>
      <c r="B818" s="59" t="s">
        <v>2880</v>
      </c>
      <c r="C818" s="60" t="s">
        <v>2881</v>
      </c>
      <c r="D818" s="60" t="s">
        <v>2882</v>
      </c>
      <c r="E818" s="60" t="s">
        <v>1426</v>
      </c>
      <c r="F818" s="59" t="s">
        <v>451</v>
      </c>
      <c r="G818" s="61">
        <v>220993</v>
      </c>
      <c r="H818" s="123">
        <f t="shared" si="12"/>
        <v>45.000050906647388</v>
      </c>
    </row>
    <row r="819" spans="1:8" x14ac:dyDescent="0.25">
      <c r="A819" s="58">
        <v>391950910088</v>
      </c>
      <c r="B819" s="59" t="s">
        <v>2883</v>
      </c>
      <c r="C819" s="60" t="s">
        <v>2884</v>
      </c>
      <c r="D819" s="60" t="s">
        <v>2885</v>
      </c>
      <c r="E819" s="60" t="s">
        <v>994</v>
      </c>
      <c r="F819" s="59" t="s">
        <v>451</v>
      </c>
      <c r="G819" s="61">
        <v>220993</v>
      </c>
      <c r="H819" s="123">
        <f t="shared" si="12"/>
        <v>45.000050906647388</v>
      </c>
    </row>
    <row r="820" spans="1:8" x14ac:dyDescent="0.25">
      <c r="A820" s="58">
        <v>395020300412</v>
      </c>
      <c r="B820" s="59" t="s">
        <v>2886</v>
      </c>
      <c r="C820" s="60" t="s">
        <v>2887</v>
      </c>
      <c r="D820" s="60" t="s">
        <v>2888</v>
      </c>
      <c r="E820" s="60" t="s">
        <v>753</v>
      </c>
      <c r="F820" s="59" t="s">
        <v>487</v>
      </c>
      <c r="G820" s="61">
        <v>220993</v>
      </c>
      <c r="H820" s="123">
        <f t="shared" si="12"/>
        <v>45.000050906647388</v>
      </c>
    </row>
    <row r="821" spans="1:8" x14ac:dyDescent="0.25">
      <c r="A821" s="58">
        <v>395090100721</v>
      </c>
      <c r="B821" s="59" t="s">
        <v>2889</v>
      </c>
      <c r="C821" s="60" t="s">
        <v>2890</v>
      </c>
      <c r="D821" s="60" t="s">
        <v>2891</v>
      </c>
      <c r="E821" s="60" t="s">
        <v>738</v>
      </c>
      <c r="F821" s="59" t="s">
        <v>451</v>
      </c>
      <c r="G821" s="61">
        <v>220993</v>
      </c>
      <c r="H821" s="123">
        <f t="shared" si="12"/>
        <v>45.000050906647388</v>
      </c>
    </row>
    <row r="822" spans="1:8" x14ac:dyDescent="0.25">
      <c r="A822" s="58">
        <v>395940251359</v>
      </c>
      <c r="B822" s="59" t="s">
        <v>2892</v>
      </c>
      <c r="C822" s="60" t="s">
        <v>2893</v>
      </c>
      <c r="D822" s="60" t="s">
        <v>2894</v>
      </c>
      <c r="E822" s="60" t="s">
        <v>738</v>
      </c>
      <c r="F822" s="59" t="s">
        <v>451</v>
      </c>
      <c r="G822" s="61">
        <v>220993</v>
      </c>
      <c r="H822" s="123">
        <f t="shared" si="12"/>
        <v>45.000050906647388</v>
      </c>
    </row>
    <row r="823" spans="1:8" x14ac:dyDescent="0.25">
      <c r="A823" s="58">
        <v>395950911331</v>
      </c>
      <c r="B823" s="59" t="s">
        <v>2895</v>
      </c>
      <c r="C823" s="60" t="s">
        <v>2896</v>
      </c>
      <c r="D823" s="60" t="s">
        <v>2897</v>
      </c>
      <c r="E823" s="60" t="s">
        <v>753</v>
      </c>
      <c r="F823" s="59" t="s">
        <v>487</v>
      </c>
      <c r="G823" s="61">
        <v>220993</v>
      </c>
      <c r="H823" s="123">
        <f t="shared" si="12"/>
        <v>45.000050906647388</v>
      </c>
    </row>
    <row r="824" spans="1:8" x14ac:dyDescent="0.25">
      <c r="A824" s="58">
        <v>395990620495</v>
      </c>
      <c r="B824" s="59" t="s">
        <v>2898</v>
      </c>
      <c r="C824" s="60" t="s">
        <v>1827</v>
      </c>
      <c r="D824" s="60" t="s">
        <v>2899</v>
      </c>
      <c r="E824" s="60" t="s">
        <v>738</v>
      </c>
      <c r="F824" s="59" t="s">
        <v>487</v>
      </c>
      <c r="G824" s="61">
        <v>220993</v>
      </c>
      <c r="H824" s="123">
        <f t="shared" si="12"/>
        <v>45.000050906647388</v>
      </c>
    </row>
    <row r="825" spans="1:8" x14ac:dyDescent="0.25">
      <c r="A825" s="58">
        <v>395990620959</v>
      </c>
      <c r="B825" s="59" t="s">
        <v>2900</v>
      </c>
      <c r="C825" s="60" t="s">
        <v>2901</v>
      </c>
      <c r="D825" s="60" t="s">
        <v>2902</v>
      </c>
      <c r="E825" s="60" t="s">
        <v>753</v>
      </c>
      <c r="F825" s="59" t="s">
        <v>487</v>
      </c>
      <c r="G825" s="61">
        <v>220993</v>
      </c>
      <c r="H825" s="123">
        <f t="shared" si="12"/>
        <v>45.000050906647388</v>
      </c>
    </row>
    <row r="826" spans="1:8" x14ac:dyDescent="0.25">
      <c r="A826" s="58">
        <v>395990750666</v>
      </c>
      <c r="B826" s="59" t="s">
        <v>2903</v>
      </c>
      <c r="C826" s="60" t="s">
        <v>2904</v>
      </c>
      <c r="D826" s="60" t="s">
        <v>2905</v>
      </c>
      <c r="E826" s="60" t="s">
        <v>753</v>
      </c>
      <c r="F826" s="59" t="s">
        <v>451</v>
      </c>
      <c r="G826" s="61">
        <v>220993</v>
      </c>
      <c r="H826" s="123">
        <f t="shared" si="12"/>
        <v>45.000050906647388</v>
      </c>
    </row>
    <row r="827" spans="1:8" x14ac:dyDescent="0.25">
      <c r="A827" s="58">
        <v>396030400802</v>
      </c>
      <c r="B827" s="59" t="s">
        <v>147</v>
      </c>
      <c r="C827" s="60" t="s">
        <v>630</v>
      </c>
      <c r="D827" s="60" t="s">
        <v>631</v>
      </c>
      <c r="E827" s="60" t="s">
        <v>450</v>
      </c>
      <c r="F827" s="59" t="s">
        <v>451</v>
      </c>
      <c r="G827" s="61">
        <v>220993</v>
      </c>
      <c r="H827" s="123">
        <f t="shared" si="12"/>
        <v>45.000050906647388</v>
      </c>
    </row>
    <row r="828" spans="1:8" x14ac:dyDescent="0.25">
      <c r="A828" s="58">
        <v>398990210202</v>
      </c>
      <c r="B828" s="59" t="s">
        <v>2906</v>
      </c>
      <c r="C828" s="60" t="s">
        <v>2907</v>
      </c>
      <c r="D828" s="60" t="s">
        <v>2908</v>
      </c>
      <c r="E828" s="60" t="s">
        <v>2170</v>
      </c>
      <c r="F828" s="59" t="s">
        <v>451</v>
      </c>
      <c r="G828" s="61">
        <v>220993</v>
      </c>
      <c r="H828" s="123">
        <f t="shared" si="12"/>
        <v>45.000050906647388</v>
      </c>
    </row>
    <row r="829" spans="1:8" x14ac:dyDescent="0.25">
      <c r="A829" s="58">
        <v>399170700341</v>
      </c>
      <c r="B829" s="59" t="s">
        <v>2909</v>
      </c>
      <c r="C829" s="60" t="s">
        <v>2910</v>
      </c>
      <c r="D829" s="60" t="s">
        <v>2911</v>
      </c>
      <c r="E829" s="60" t="s">
        <v>835</v>
      </c>
      <c r="F829" s="59" t="s">
        <v>451</v>
      </c>
      <c r="G829" s="61">
        <v>220993</v>
      </c>
      <c r="H829" s="123">
        <f t="shared" si="12"/>
        <v>45.000050906647388</v>
      </c>
    </row>
    <row r="830" spans="1:8" x14ac:dyDescent="0.25">
      <c r="A830" s="58">
        <v>400000302889</v>
      </c>
      <c r="B830" s="59" t="s">
        <v>2912</v>
      </c>
      <c r="C830" s="60" t="s">
        <v>2913</v>
      </c>
      <c r="D830" s="60" t="s">
        <v>2914</v>
      </c>
      <c r="E830" s="60" t="s">
        <v>726</v>
      </c>
      <c r="F830" s="59" t="s">
        <v>451</v>
      </c>
      <c r="G830" s="61">
        <v>220993</v>
      </c>
      <c r="H830" s="123">
        <f t="shared" si="12"/>
        <v>45.000050906647388</v>
      </c>
    </row>
    <row r="831" spans="1:8" x14ac:dyDescent="0.25">
      <c r="A831" s="58">
        <v>371980601500</v>
      </c>
      <c r="B831" s="59" t="s">
        <v>2915</v>
      </c>
      <c r="C831" s="60" t="s">
        <v>2916</v>
      </c>
      <c r="D831" s="60" t="s">
        <v>2917</v>
      </c>
      <c r="E831" s="60" t="s">
        <v>2210</v>
      </c>
      <c r="F831" s="59" t="s">
        <v>451</v>
      </c>
      <c r="G831" s="61">
        <v>220992</v>
      </c>
      <c r="H831" s="123">
        <f t="shared" si="12"/>
        <v>44.999847280057828</v>
      </c>
    </row>
    <row r="832" spans="1:8" x14ac:dyDescent="0.25">
      <c r="A832" s="58">
        <v>371990100011</v>
      </c>
      <c r="B832" s="59" t="s">
        <v>2918</v>
      </c>
      <c r="C832" s="60" t="s">
        <v>2919</v>
      </c>
      <c r="D832" s="60" t="s">
        <v>2920</v>
      </c>
      <c r="E832" s="60" t="s">
        <v>2210</v>
      </c>
      <c r="F832" s="59" t="s">
        <v>451</v>
      </c>
      <c r="G832" s="61">
        <v>220992</v>
      </c>
      <c r="H832" s="123">
        <f t="shared" si="12"/>
        <v>44.999847280057828</v>
      </c>
    </row>
    <row r="833" spans="1:8" x14ac:dyDescent="0.25">
      <c r="A833" s="58">
        <v>390110801214</v>
      </c>
      <c r="B833" s="59" t="s">
        <v>2921</v>
      </c>
      <c r="C833" s="60" t="s">
        <v>2922</v>
      </c>
      <c r="D833" s="60" t="s">
        <v>2923</v>
      </c>
      <c r="E833" s="60" t="s">
        <v>2924</v>
      </c>
      <c r="F833" s="59" t="s">
        <v>487</v>
      </c>
      <c r="G833" s="61">
        <v>220992</v>
      </c>
      <c r="H833" s="123">
        <f t="shared" si="12"/>
        <v>44.999847280057828</v>
      </c>
    </row>
    <row r="834" spans="1:8" x14ac:dyDescent="0.25">
      <c r="A834" s="58">
        <v>395041101126</v>
      </c>
      <c r="B834" s="59" t="s">
        <v>2925</v>
      </c>
      <c r="C834" s="60" t="s">
        <v>2926</v>
      </c>
      <c r="D834" s="60" t="s">
        <v>2927</v>
      </c>
      <c r="E834" s="60" t="s">
        <v>738</v>
      </c>
      <c r="F834" s="59" t="s">
        <v>487</v>
      </c>
      <c r="G834" s="61">
        <v>220992</v>
      </c>
      <c r="H834" s="123">
        <f t="shared" ref="H834:H897" si="13">G834/4910.95</f>
        <v>44.999847280057828</v>
      </c>
    </row>
    <row r="835" spans="1:8" x14ac:dyDescent="0.25">
      <c r="A835" s="58">
        <v>395170301271</v>
      </c>
      <c r="B835" s="59" t="s">
        <v>2928</v>
      </c>
      <c r="C835" s="60" t="s">
        <v>2929</v>
      </c>
      <c r="D835" s="60" t="s">
        <v>2930</v>
      </c>
      <c r="E835" s="60" t="s">
        <v>738</v>
      </c>
      <c r="F835" s="59" t="s">
        <v>451</v>
      </c>
      <c r="G835" s="61">
        <v>220992</v>
      </c>
      <c r="H835" s="123">
        <f t="shared" si="13"/>
        <v>44.999847280057828</v>
      </c>
    </row>
    <row r="836" spans="1:8" x14ac:dyDescent="0.25">
      <c r="A836" s="58">
        <v>396160400693</v>
      </c>
      <c r="B836" s="59" t="s">
        <v>166</v>
      </c>
      <c r="C836" s="60" t="s">
        <v>2931</v>
      </c>
      <c r="D836" s="60" t="s">
        <v>2932</v>
      </c>
      <c r="E836" s="60" t="s">
        <v>450</v>
      </c>
      <c r="F836" s="59" t="s">
        <v>487</v>
      </c>
      <c r="G836" s="61">
        <v>220992</v>
      </c>
      <c r="H836" s="123">
        <f t="shared" si="13"/>
        <v>44.999847280057828</v>
      </c>
    </row>
    <row r="837" spans="1:8" x14ac:dyDescent="0.25">
      <c r="A837" s="58">
        <v>396200501412</v>
      </c>
      <c r="B837" s="59" t="s">
        <v>521</v>
      </c>
      <c r="C837" s="60" t="s">
        <v>2933</v>
      </c>
      <c r="D837" s="60" t="s">
        <v>2934</v>
      </c>
      <c r="E837" s="60" t="s">
        <v>450</v>
      </c>
      <c r="F837" s="59" t="s">
        <v>451</v>
      </c>
      <c r="G837" s="61">
        <v>220992</v>
      </c>
      <c r="H837" s="123">
        <f t="shared" si="13"/>
        <v>44.999847280057828</v>
      </c>
    </row>
    <row r="838" spans="1:8" x14ac:dyDescent="0.25">
      <c r="A838" s="58">
        <v>396740915062</v>
      </c>
      <c r="B838" s="59" t="s">
        <v>578</v>
      </c>
      <c r="C838" s="60" t="s">
        <v>579</v>
      </c>
      <c r="D838" s="60" t="s">
        <v>580</v>
      </c>
      <c r="E838" s="60" t="s">
        <v>450</v>
      </c>
      <c r="F838" s="59" t="s">
        <v>451</v>
      </c>
      <c r="G838" s="61">
        <v>220992</v>
      </c>
      <c r="H838" s="123">
        <f t="shared" si="13"/>
        <v>44.999847280057828</v>
      </c>
    </row>
    <row r="839" spans="1:8" x14ac:dyDescent="0.25">
      <c r="A839" s="58">
        <v>396750300791</v>
      </c>
      <c r="B839" s="59" t="s">
        <v>267</v>
      </c>
      <c r="C839" s="60" t="s">
        <v>2935</v>
      </c>
      <c r="D839" s="60" t="s">
        <v>2936</v>
      </c>
      <c r="E839" s="60" t="s">
        <v>450</v>
      </c>
      <c r="F839" s="59" t="s">
        <v>451</v>
      </c>
      <c r="G839" s="61">
        <v>220992</v>
      </c>
      <c r="H839" s="123">
        <f t="shared" si="13"/>
        <v>44.999847280057828</v>
      </c>
    </row>
    <row r="840" spans="1:8" x14ac:dyDescent="0.25">
      <c r="A840" s="58">
        <v>396750300881</v>
      </c>
      <c r="B840" s="59" t="s">
        <v>244</v>
      </c>
      <c r="C840" s="60" t="s">
        <v>2132</v>
      </c>
      <c r="D840" s="60" t="s">
        <v>2937</v>
      </c>
      <c r="E840" s="60" t="s">
        <v>450</v>
      </c>
      <c r="F840" s="59" t="s">
        <v>487</v>
      </c>
      <c r="G840" s="61">
        <v>220992</v>
      </c>
      <c r="H840" s="123">
        <f t="shared" si="13"/>
        <v>44.999847280057828</v>
      </c>
    </row>
    <row r="841" spans="1:8" x14ac:dyDescent="0.25">
      <c r="A841" s="58">
        <v>396750301828</v>
      </c>
      <c r="B841" s="59" t="s">
        <v>405</v>
      </c>
      <c r="C841" s="60" t="s">
        <v>519</v>
      </c>
      <c r="D841" s="60" t="s">
        <v>2938</v>
      </c>
      <c r="E841" s="60" t="s">
        <v>450</v>
      </c>
      <c r="F841" s="59" t="s">
        <v>487</v>
      </c>
      <c r="G841" s="61">
        <v>220992</v>
      </c>
      <c r="H841" s="123">
        <f t="shared" si="13"/>
        <v>44.999847280057828</v>
      </c>
    </row>
    <row r="842" spans="1:8" x14ac:dyDescent="0.25">
      <c r="A842" s="58">
        <v>396761203151</v>
      </c>
      <c r="B842" s="59" t="s">
        <v>41</v>
      </c>
      <c r="C842" s="60" t="s">
        <v>2939</v>
      </c>
      <c r="D842" s="60" t="s">
        <v>2940</v>
      </c>
      <c r="E842" s="60" t="s">
        <v>450</v>
      </c>
      <c r="F842" s="59" t="s">
        <v>487</v>
      </c>
      <c r="G842" s="61">
        <v>220992</v>
      </c>
      <c r="H842" s="123">
        <f t="shared" si="13"/>
        <v>44.999847280057828</v>
      </c>
    </row>
    <row r="843" spans="1:8" x14ac:dyDescent="0.25">
      <c r="A843" s="58">
        <v>396761203721</v>
      </c>
      <c r="B843" s="59" t="s">
        <v>295</v>
      </c>
      <c r="C843" s="60" t="s">
        <v>2941</v>
      </c>
      <c r="D843" s="60" t="s">
        <v>2942</v>
      </c>
      <c r="E843" s="60" t="s">
        <v>450</v>
      </c>
      <c r="F843" s="59" t="s">
        <v>487</v>
      </c>
      <c r="G843" s="61">
        <v>220992</v>
      </c>
      <c r="H843" s="123">
        <f t="shared" si="13"/>
        <v>44.999847280057828</v>
      </c>
    </row>
    <row r="844" spans="1:8" x14ac:dyDescent="0.25">
      <c r="A844" s="58">
        <v>396761203780</v>
      </c>
      <c r="B844" s="59" t="s">
        <v>264</v>
      </c>
      <c r="C844" s="60" t="s">
        <v>2943</v>
      </c>
      <c r="D844" s="60" t="s">
        <v>2944</v>
      </c>
      <c r="E844" s="60" t="s">
        <v>450</v>
      </c>
      <c r="F844" s="59" t="s">
        <v>451</v>
      </c>
      <c r="G844" s="61">
        <v>220992</v>
      </c>
      <c r="H844" s="123">
        <f t="shared" si="13"/>
        <v>44.999847280057828</v>
      </c>
    </row>
    <row r="845" spans="1:8" x14ac:dyDescent="0.25">
      <c r="A845" s="58">
        <v>396960650884</v>
      </c>
      <c r="B845" s="59" t="s">
        <v>29</v>
      </c>
      <c r="C845" s="60" t="s">
        <v>2731</v>
      </c>
      <c r="D845" s="60" t="s">
        <v>2945</v>
      </c>
      <c r="E845" s="60" t="s">
        <v>450</v>
      </c>
      <c r="F845" s="59" t="s">
        <v>487</v>
      </c>
      <c r="G845" s="61">
        <v>220992</v>
      </c>
      <c r="H845" s="123">
        <f t="shared" si="13"/>
        <v>44.999847280057828</v>
      </c>
    </row>
    <row r="846" spans="1:8" x14ac:dyDescent="0.25">
      <c r="A846" s="58">
        <v>398021201174</v>
      </c>
      <c r="B846" s="59" t="s">
        <v>2946</v>
      </c>
      <c r="C846" s="60" t="s">
        <v>2947</v>
      </c>
      <c r="D846" s="60" t="s">
        <v>2948</v>
      </c>
      <c r="E846" s="60" t="s">
        <v>753</v>
      </c>
      <c r="F846" s="59" t="s">
        <v>451</v>
      </c>
      <c r="G846" s="61">
        <v>220992</v>
      </c>
      <c r="H846" s="123">
        <f t="shared" si="13"/>
        <v>44.999847280057828</v>
      </c>
    </row>
    <row r="847" spans="1:8" x14ac:dyDescent="0.25">
      <c r="A847" s="58">
        <v>400020102011</v>
      </c>
      <c r="B847" s="59" t="s">
        <v>2949</v>
      </c>
      <c r="C847" s="60" t="s">
        <v>2432</v>
      </c>
      <c r="D847" s="60" t="s">
        <v>2950</v>
      </c>
      <c r="E847" s="60" t="s">
        <v>726</v>
      </c>
      <c r="F847" s="59" t="s">
        <v>451</v>
      </c>
      <c r="G847" s="61">
        <v>220992</v>
      </c>
      <c r="H847" s="123">
        <f t="shared" si="13"/>
        <v>44.999847280057828</v>
      </c>
    </row>
    <row r="848" spans="1:8" x14ac:dyDescent="0.25">
      <c r="A848" s="58">
        <v>400111004241</v>
      </c>
      <c r="B848" s="59" t="s">
        <v>2951</v>
      </c>
      <c r="C848" s="60" t="s">
        <v>2952</v>
      </c>
      <c r="D848" s="60" t="s">
        <v>2953</v>
      </c>
      <c r="E848" s="60" t="s">
        <v>726</v>
      </c>
      <c r="F848" s="59" t="s">
        <v>451</v>
      </c>
      <c r="G848" s="61">
        <v>220992</v>
      </c>
      <c r="H848" s="123">
        <f t="shared" si="13"/>
        <v>44.999847280057828</v>
      </c>
    </row>
    <row r="849" spans="1:8" x14ac:dyDescent="0.25">
      <c r="A849" s="58">
        <v>408811000590</v>
      </c>
      <c r="B849" s="59" t="s">
        <v>2954</v>
      </c>
      <c r="C849" s="60" t="s">
        <v>740</v>
      </c>
      <c r="D849" s="60" t="s">
        <v>1817</v>
      </c>
      <c r="E849" s="60" t="s">
        <v>742</v>
      </c>
      <c r="F849" s="59" t="s">
        <v>451</v>
      </c>
      <c r="G849" s="61">
        <v>217248</v>
      </c>
      <c r="H849" s="123">
        <f t="shared" si="13"/>
        <v>44.23746932874495</v>
      </c>
    </row>
    <row r="850" spans="1:8" x14ac:dyDescent="0.25">
      <c r="A850" s="58">
        <v>395770802461</v>
      </c>
      <c r="B850" s="59" t="s">
        <v>2955</v>
      </c>
      <c r="C850" s="60" t="s">
        <v>2956</v>
      </c>
      <c r="D850" s="60" t="s">
        <v>2957</v>
      </c>
      <c r="E850" s="60" t="s">
        <v>753</v>
      </c>
      <c r="F850" s="59" t="s">
        <v>451</v>
      </c>
      <c r="G850" s="61">
        <v>211190</v>
      </c>
      <c r="H850" s="123">
        <f t="shared" si="13"/>
        <v>43.003899449190079</v>
      </c>
    </row>
    <row r="851" spans="1:8" x14ac:dyDescent="0.25">
      <c r="A851" s="58">
        <v>396990103471</v>
      </c>
      <c r="B851" s="59" t="s">
        <v>241</v>
      </c>
      <c r="C851" s="60" t="s">
        <v>2958</v>
      </c>
      <c r="D851" s="60" t="s">
        <v>2959</v>
      </c>
      <c r="E851" s="60" t="s">
        <v>450</v>
      </c>
      <c r="F851" s="59" t="s">
        <v>451</v>
      </c>
      <c r="G851" s="61">
        <v>211190</v>
      </c>
      <c r="H851" s="123">
        <f t="shared" si="13"/>
        <v>43.003899449190079</v>
      </c>
    </row>
    <row r="852" spans="1:8" x14ac:dyDescent="0.25">
      <c r="A852" s="58">
        <v>400961132086</v>
      </c>
      <c r="B852" s="59" t="s">
        <v>2960</v>
      </c>
      <c r="C852" s="60" t="s">
        <v>2961</v>
      </c>
      <c r="D852" s="60" t="s">
        <v>2962</v>
      </c>
      <c r="E852" s="60" t="s">
        <v>726</v>
      </c>
      <c r="F852" s="59" t="s">
        <v>487</v>
      </c>
      <c r="G852" s="61">
        <v>211190</v>
      </c>
      <c r="H852" s="123">
        <f t="shared" si="13"/>
        <v>43.003899449190079</v>
      </c>
    </row>
    <row r="853" spans="1:8" x14ac:dyDescent="0.25">
      <c r="A853" s="58">
        <v>403870200347</v>
      </c>
      <c r="B853" s="59" t="s">
        <v>2963</v>
      </c>
      <c r="C853" s="60" t="s">
        <v>2964</v>
      </c>
      <c r="D853" s="60" t="s">
        <v>954</v>
      </c>
      <c r="E853" s="60" t="s">
        <v>734</v>
      </c>
      <c r="F853" s="59" t="s">
        <v>451</v>
      </c>
      <c r="G853" s="61">
        <v>211190</v>
      </c>
      <c r="H853" s="123">
        <f t="shared" si="13"/>
        <v>43.003899449190079</v>
      </c>
    </row>
    <row r="854" spans="1:8" x14ac:dyDescent="0.25">
      <c r="A854" s="58">
        <v>390870600316</v>
      </c>
      <c r="B854" s="59" t="s">
        <v>2965</v>
      </c>
      <c r="C854" s="60" t="s">
        <v>2267</v>
      </c>
      <c r="D854" s="60" t="s">
        <v>2966</v>
      </c>
      <c r="E854" s="60" t="s">
        <v>1542</v>
      </c>
      <c r="F854" s="59" t="s">
        <v>487</v>
      </c>
      <c r="G854" s="61">
        <v>206289</v>
      </c>
      <c r="H854" s="123">
        <f t="shared" si="13"/>
        <v>42.005925533756198</v>
      </c>
    </row>
    <row r="855" spans="1:8" x14ac:dyDescent="0.25">
      <c r="A855" s="58">
        <v>391930900132</v>
      </c>
      <c r="B855" s="59" t="s">
        <v>2967</v>
      </c>
      <c r="C855" s="60" t="s">
        <v>2968</v>
      </c>
      <c r="D855" s="60" t="s">
        <v>2969</v>
      </c>
      <c r="E855" s="60" t="s">
        <v>994</v>
      </c>
      <c r="F855" s="59" t="s">
        <v>451</v>
      </c>
      <c r="G855" s="61">
        <v>206289</v>
      </c>
      <c r="H855" s="123">
        <f t="shared" si="13"/>
        <v>42.005925533756198</v>
      </c>
    </row>
    <row r="856" spans="1:8" x14ac:dyDescent="0.25">
      <c r="A856" s="58">
        <v>392910600554</v>
      </c>
      <c r="B856" s="59" t="s">
        <v>2970</v>
      </c>
      <c r="C856" s="60" t="s">
        <v>2971</v>
      </c>
      <c r="D856" s="60" t="s">
        <v>2972</v>
      </c>
      <c r="E856" s="60" t="s">
        <v>2488</v>
      </c>
      <c r="F856" s="59" t="s">
        <v>451</v>
      </c>
      <c r="G856" s="61">
        <v>206289</v>
      </c>
      <c r="H856" s="123">
        <f t="shared" si="13"/>
        <v>42.005925533756198</v>
      </c>
    </row>
    <row r="857" spans="1:8" x14ac:dyDescent="0.25">
      <c r="A857" s="58">
        <v>408811000611</v>
      </c>
      <c r="B857" s="59" t="s">
        <v>2973</v>
      </c>
      <c r="C857" s="60" t="s">
        <v>2974</v>
      </c>
      <c r="D857" s="60" t="s">
        <v>2975</v>
      </c>
      <c r="E857" s="60" t="s">
        <v>742</v>
      </c>
      <c r="F857" s="59" t="s">
        <v>451</v>
      </c>
      <c r="G857" s="61">
        <v>205308</v>
      </c>
      <c r="H857" s="123">
        <f t="shared" si="13"/>
        <v>41.806167849397774</v>
      </c>
    </row>
    <row r="858" spans="1:8" x14ac:dyDescent="0.25">
      <c r="A858" s="58">
        <v>408821000326</v>
      </c>
      <c r="B858" s="59" t="s">
        <v>2976</v>
      </c>
      <c r="C858" s="60" t="s">
        <v>1746</v>
      </c>
      <c r="D858" s="60" t="s">
        <v>2977</v>
      </c>
      <c r="E858" s="60" t="s">
        <v>742</v>
      </c>
      <c r="F858" s="59" t="s">
        <v>451</v>
      </c>
      <c r="G858" s="61">
        <v>205308</v>
      </c>
      <c r="H858" s="123">
        <f t="shared" si="13"/>
        <v>41.806167849397774</v>
      </c>
    </row>
    <row r="859" spans="1:8" x14ac:dyDescent="0.25">
      <c r="A859" s="58">
        <v>390851100655</v>
      </c>
      <c r="B859" s="59" t="s">
        <v>2978</v>
      </c>
      <c r="C859" s="60" t="s">
        <v>2604</v>
      </c>
      <c r="D859" s="60" t="s">
        <v>2979</v>
      </c>
      <c r="E859" s="60" t="s">
        <v>1689</v>
      </c>
      <c r="F859" s="59" t="s">
        <v>451</v>
      </c>
      <c r="G859" s="61">
        <v>201388</v>
      </c>
      <c r="H859" s="123">
        <f t="shared" si="13"/>
        <v>41.007951618322323</v>
      </c>
    </row>
    <row r="860" spans="1:8" x14ac:dyDescent="0.25">
      <c r="A860" s="58">
        <v>390851100663</v>
      </c>
      <c r="B860" s="59" t="s">
        <v>2980</v>
      </c>
      <c r="C860" s="60" t="s">
        <v>2604</v>
      </c>
      <c r="D860" s="60" t="s">
        <v>2981</v>
      </c>
      <c r="E860" s="60" t="s">
        <v>1689</v>
      </c>
      <c r="F860" s="59" t="s">
        <v>451</v>
      </c>
      <c r="G860" s="61">
        <v>201388</v>
      </c>
      <c r="H860" s="123">
        <f t="shared" si="13"/>
        <v>41.007951618322323</v>
      </c>
    </row>
    <row r="861" spans="1:8" x14ac:dyDescent="0.25">
      <c r="A861" s="58">
        <v>390881000299</v>
      </c>
      <c r="B861" s="59" t="s">
        <v>2982</v>
      </c>
      <c r="C861" s="60" t="s">
        <v>2983</v>
      </c>
      <c r="D861" s="60" t="s">
        <v>2984</v>
      </c>
      <c r="E861" s="60" t="s">
        <v>1542</v>
      </c>
      <c r="F861" s="59" t="s">
        <v>487</v>
      </c>
      <c r="G861" s="61">
        <v>201388</v>
      </c>
      <c r="H861" s="123">
        <f t="shared" si="13"/>
        <v>41.007951618322323</v>
      </c>
    </row>
    <row r="862" spans="1:8" x14ac:dyDescent="0.25">
      <c r="A862" s="58">
        <v>390901000274</v>
      </c>
      <c r="B862" s="59" t="s">
        <v>2985</v>
      </c>
      <c r="C862" s="60" t="s">
        <v>2986</v>
      </c>
      <c r="D862" s="60" t="s">
        <v>2987</v>
      </c>
      <c r="E862" s="60" t="s">
        <v>1542</v>
      </c>
      <c r="F862" s="59" t="s">
        <v>451</v>
      </c>
      <c r="G862" s="61">
        <v>201388</v>
      </c>
      <c r="H862" s="123">
        <f t="shared" si="13"/>
        <v>41.007951618322323</v>
      </c>
    </row>
    <row r="863" spans="1:8" x14ac:dyDescent="0.25">
      <c r="A863" s="58">
        <v>390970210663</v>
      </c>
      <c r="B863" s="59" t="s">
        <v>2988</v>
      </c>
      <c r="C863" s="60" t="s">
        <v>1922</v>
      </c>
      <c r="D863" s="60" t="s">
        <v>2989</v>
      </c>
      <c r="E863" s="60" t="s">
        <v>1225</v>
      </c>
      <c r="F863" s="59" t="s">
        <v>487</v>
      </c>
      <c r="G863" s="61">
        <v>201388</v>
      </c>
      <c r="H863" s="123">
        <f t="shared" si="13"/>
        <v>41.007951618322323</v>
      </c>
    </row>
    <row r="864" spans="1:8" x14ac:dyDescent="0.25">
      <c r="A864" s="58">
        <v>391840800139</v>
      </c>
      <c r="B864" s="59" t="s">
        <v>2990</v>
      </c>
      <c r="C864" s="60" t="s">
        <v>2991</v>
      </c>
      <c r="D864" s="60" t="s">
        <v>2992</v>
      </c>
      <c r="E864" s="60" t="s">
        <v>994</v>
      </c>
      <c r="F864" s="59" t="s">
        <v>451</v>
      </c>
      <c r="G864" s="61">
        <v>201388</v>
      </c>
      <c r="H864" s="123">
        <f t="shared" si="13"/>
        <v>41.007951618322323</v>
      </c>
    </row>
    <row r="865" spans="1:8" x14ac:dyDescent="0.25">
      <c r="A865" s="58">
        <v>395161000323</v>
      </c>
      <c r="B865" s="59" t="s">
        <v>2993</v>
      </c>
      <c r="C865" s="60" t="s">
        <v>2994</v>
      </c>
      <c r="D865" s="60" t="s">
        <v>2995</v>
      </c>
      <c r="E865" s="60" t="s">
        <v>738</v>
      </c>
      <c r="F865" s="59" t="s">
        <v>451</v>
      </c>
      <c r="G865" s="61">
        <v>201388</v>
      </c>
      <c r="H865" s="123">
        <f t="shared" si="13"/>
        <v>41.007951618322323</v>
      </c>
    </row>
    <row r="866" spans="1:8" x14ac:dyDescent="0.25">
      <c r="A866" s="58">
        <v>395750201100</v>
      </c>
      <c r="B866" s="59" t="s">
        <v>2996</v>
      </c>
      <c r="C866" s="60" t="s">
        <v>2997</v>
      </c>
      <c r="D866" s="60" t="s">
        <v>2998</v>
      </c>
      <c r="E866" s="60" t="s">
        <v>738</v>
      </c>
      <c r="F866" s="59" t="s">
        <v>451</v>
      </c>
      <c r="G866" s="61">
        <v>201388</v>
      </c>
      <c r="H866" s="123">
        <f t="shared" si="13"/>
        <v>41.007951618322323</v>
      </c>
    </row>
    <row r="867" spans="1:8" x14ac:dyDescent="0.25">
      <c r="A867" s="58">
        <v>395750301511</v>
      </c>
      <c r="B867" s="59" t="s">
        <v>2999</v>
      </c>
      <c r="C867" s="60" t="s">
        <v>3000</v>
      </c>
      <c r="D867" s="60" t="s">
        <v>3001</v>
      </c>
      <c r="E867" s="60" t="s">
        <v>753</v>
      </c>
      <c r="F867" s="59" t="s">
        <v>451</v>
      </c>
      <c r="G867" s="61">
        <v>201388</v>
      </c>
      <c r="H867" s="123">
        <f t="shared" si="13"/>
        <v>41.007951618322323</v>
      </c>
    </row>
    <row r="868" spans="1:8" x14ac:dyDescent="0.25">
      <c r="A868" s="58">
        <v>395770801944</v>
      </c>
      <c r="B868" s="59" t="s">
        <v>3002</v>
      </c>
      <c r="C868" s="60" t="s">
        <v>3003</v>
      </c>
      <c r="D868" s="60" t="s">
        <v>2014</v>
      </c>
      <c r="E868" s="60" t="s">
        <v>753</v>
      </c>
      <c r="F868" s="59" t="s">
        <v>451</v>
      </c>
      <c r="G868" s="61">
        <v>201388</v>
      </c>
      <c r="H868" s="123">
        <f t="shared" si="13"/>
        <v>41.007951618322323</v>
      </c>
    </row>
    <row r="869" spans="1:8" x14ac:dyDescent="0.25">
      <c r="A869" s="58">
        <v>403890200068</v>
      </c>
      <c r="B869" s="59" t="s">
        <v>3004</v>
      </c>
      <c r="C869" s="60" t="s">
        <v>3005</v>
      </c>
      <c r="D869" s="60" t="s">
        <v>3006</v>
      </c>
      <c r="E869" s="60" t="s">
        <v>734</v>
      </c>
      <c r="F869" s="59" t="s">
        <v>451</v>
      </c>
      <c r="G869" s="61">
        <v>201388</v>
      </c>
      <c r="H869" s="123">
        <f t="shared" si="13"/>
        <v>41.007951618322323</v>
      </c>
    </row>
    <row r="870" spans="1:8" x14ac:dyDescent="0.25">
      <c r="A870" s="58">
        <v>371030200215</v>
      </c>
      <c r="B870" s="59" t="s">
        <v>3007</v>
      </c>
      <c r="C870" s="60" t="s">
        <v>3008</v>
      </c>
      <c r="D870" s="60" t="s">
        <v>3009</v>
      </c>
      <c r="E870" s="60" t="s">
        <v>2210</v>
      </c>
      <c r="F870" s="59" t="s">
        <v>451</v>
      </c>
      <c r="G870" s="61">
        <v>197538</v>
      </c>
      <c r="H870" s="123">
        <f t="shared" si="13"/>
        <v>40.223989248516069</v>
      </c>
    </row>
    <row r="871" spans="1:8" x14ac:dyDescent="0.25">
      <c r="A871" s="58">
        <v>395030700885</v>
      </c>
      <c r="B871" s="59" t="s">
        <v>3010</v>
      </c>
      <c r="C871" s="60" t="s">
        <v>3011</v>
      </c>
      <c r="D871" s="60" t="s">
        <v>3012</v>
      </c>
      <c r="E871" s="60" t="s">
        <v>738</v>
      </c>
      <c r="F871" s="59" t="s">
        <v>451</v>
      </c>
      <c r="G871" s="61">
        <v>197538</v>
      </c>
      <c r="H871" s="123">
        <f t="shared" si="13"/>
        <v>40.223989248516069</v>
      </c>
    </row>
    <row r="872" spans="1:8" x14ac:dyDescent="0.25">
      <c r="A872" s="58">
        <v>396050600085</v>
      </c>
      <c r="B872" s="59" t="s">
        <v>426</v>
      </c>
      <c r="C872" s="60" t="s">
        <v>3013</v>
      </c>
      <c r="D872" s="60" t="s">
        <v>3014</v>
      </c>
      <c r="E872" s="60" t="s">
        <v>450</v>
      </c>
      <c r="F872" s="59" t="s">
        <v>487</v>
      </c>
      <c r="G872" s="61">
        <v>197538</v>
      </c>
      <c r="H872" s="123">
        <f t="shared" si="13"/>
        <v>40.223989248516069</v>
      </c>
    </row>
    <row r="873" spans="1:8" x14ac:dyDescent="0.25">
      <c r="A873" s="58">
        <v>408880300058</v>
      </c>
      <c r="B873" s="59" t="s">
        <v>3015</v>
      </c>
      <c r="C873" s="60" t="s">
        <v>3016</v>
      </c>
      <c r="D873" s="60" t="s">
        <v>3017</v>
      </c>
      <c r="E873" s="60" t="s">
        <v>742</v>
      </c>
      <c r="F873" s="59" t="s">
        <v>451</v>
      </c>
      <c r="G873" s="61">
        <v>197538</v>
      </c>
      <c r="H873" s="123">
        <f t="shared" si="13"/>
        <v>40.223989248516069</v>
      </c>
    </row>
    <row r="874" spans="1:8" x14ac:dyDescent="0.25">
      <c r="A874" s="58">
        <v>411050204260</v>
      </c>
      <c r="B874" s="59" t="s">
        <v>3018</v>
      </c>
      <c r="C874" s="60" t="s">
        <v>3019</v>
      </c>
      <c r="D874" s="60" t="s">
        <v>3020</v>
      </c>
      <c r="E874" s="60" t="s">
        <v>1684</v>
      </c>
      <c r="F874" s="59" t="s">
        <v>451</v>
      </c>
      <c r="G874" s="61">
        <v>197538</v>
      </c>
      <c r="H874" s="123">
        <f t="shared" si="13"/>
        <v>40.223989248516069</v>
      </c>
    </row>
    <row r="875" spans="1:8" x14ac:dyDescent="0.25">
      <c r="A875" s="58">
        <v>372791203150</v>
      </c>
      <c r="B875" s="59" t="s">
        <v>3021</v>
      </c>
      <c r="C875" s="60" t="s">
        <v>3022</v>
      </c>
      <c r="D875" s="60" t="s">
        <v>3023</v>
      </c>
      <c r="E875" s="60" t="s">
        <v>3024</v>
      </c>
      <c r="F875" s="59" t="s">
        <v>451</v>
      </c>
      <c r="G875" s="61">
        <v>196924</v>
      </c>
      <c r="H875" s="123">
        <f t="shared" si="13"/>
        <v>40.098962522526193</v>
      </c>
    </row>
    <row r="876" spans="1:8" x14ac:dyDescent="0.25">
      <c r="A876" s="58">
        <v>395080601233</v>
      </c>
      <c r="B876" s="59" t="s">
        <v>3025</v>
      </c>
      <c r="C876" s="60" t="s">
        <v>3026</v>
      </c>
      <c r="D876" s="60" t="s">
        <v>3027</v>
      </c>
      <c r="E876" s="60" t="s">
        <v>738</v>
      </c>
      <c r="F876" s="59" t="s">
        <v>487</v>
      </c>
      <c r="G876" s="61">
        <v>196924</v>
      </c>
      <c r="H876" s="123">
        <f t="shared" si="13"/>
        <v>40.098962522526193</v>
      </c>
    </row>
    <row r="877" spans="1:8" x14ac:dyDescent="0.25">
      <c r="A877" s="58">
        <v>395140200811</v>
      </c>
      <c r="B877" s="59" t="s">
        <v>3028</v>
      </c>
      <c r="C877" s="60" t="s">
        <v>3029</v>
      </c>
      <c r="D877" s="60" t="s">
        <v>3030</v>
      </c>
      <c r="E877" s="60" t="s">
        <v>738</v>
      </c>
      <c r="F877" s="59" t="s">
        <v>487</v>
      </c>
      <c r="G877" s="61">
        <v>196924</v>
      </c>
      <c r="H877" s="123">
        <f t="shared" si="13"/>
        <v>40.098962522526193</v>
      </c>
    </row>
    <row r="878" spans="1:8" x14ac:dyDescent="0.25">
      <c r="A878" s="58">
        <v>395750201070</v>
      </c>
      <c r="B878" s="59" t="s">
        <v>3031</v>
      </c>
      <c r="C878" s="60" t="s">
        <v>3032</v>
      </c>
      <c r="D878" s="60" t="s">
        <v>3033</v>
      </c>
      <c r="E878" s="60" t="s">
        <v>738</v>
      </c>
      <c r="F878" s="59" t="s">
        <v>451</v>
      </c>
      <c r="G878" s="61">
        <v>196924</v>
      </c>
      <c r="H878" s="123">
        <f t="shared" si="13"/>
        <v>40.098962522526193</v>
      </c>
    </row>
    <row r="879" spans="1:8" x14ac:dyDescent="0.25">
      <c r="A879" s="58">
        <v>395770801235</v>
      </c>
      <c r="B879" s="59" t="s">
        <v>3034</v>
      </c>
      <c r="C879" s="60" t="s">
        <v>3035</v>
      </c>
      <c r="D879" s="60" t="s">
        <v>3036</v>
      </c>
      <c r="E879" s="60" t="s">
        <v>738</v>
      </c>
      <c r="F879" s="59" t="s">
        <v>487</v>
      </c>
      <c r="G879" s="61">
        <v>196924</v>
      </c>
      <c r="H879" s="123">
        <f t="shared" si="13"/>
        <v>40.098962522526193</v>
      </c>
    </row>
    <row r="880" spans="1:8" x14ac:dyDescent="0.25">
      <c r="A880" s="58">
        <v>395931112591</v>
      </c>
      <c r="B880" s="59" t="s">
        <v>3037</v>
      </c>
      <c r="C880" s="60" t="s">
        <v>3038</v>
      </c>
      <c r="D880" s="60" t="s">
        <v>3039</v>
      </c>
      <c r="E880" s="60" t="s">
        <v>738</v>
      </c>
      <c r="F880" s="59" t="s">
        <v>451</v>
      </c>
      <c r="G880" s="61">
        <v>196924</v>
      </c>
      <c r="H880" s="123">
        <f t="shared" si="13"/>
        <v>40.098962522526193</v>
      </c>
    </row>
    <row r="881" spans="1:8" x14ac:dyDescent="0.25">
      <c r="A881" s="58">
        <v>395980920091</v>
      </c>
      <c r="B881" s="59" t="s">
        <v>3040</v>
      </c>
      <c r="C881" s="60" t="s">
        <v>3041</v>
      </c>
      <c r="D881" s="60" t="s">
        <v>3042</v>
      </c>
      <c r="E881" s="60" t="s">
        <v>738</v>
      </c>
      <c r="F881" s="59" t="s">
        <v>451</v>
      </c>
      <c r="G881" s="61">
        <v>196924</v>
      </c>
      <c r="H881" s="123">
        <f t="shared" si="13"/>
        <v>40.098962522526193</v>
      </c>
    </row>
    <row r="882" spans="1:8" x14ac:dyDescent="0.25">
      <c r="A882" s="58">
        <v>370981104953</v>
      </c>
      <c r="B882" s="59" t="s">
        <v>3043</v>
      </c>
      <c r="C882" s="60" t="s">
        <v>3044</v>
      </c>
      <c r="D882" s="60" t="s">
        <v>3045</v>
      </c>
      <c r="E882" s="60" t="s">
        <v>1419</v>
      </c>
      <c r="F882" s="59" t="s">
        <v>451</v>
      </c>
      <c r="G882" s="61">
        <v>196487</v>
      </c>
      <c r="H882" s="123">
        <f t="shared" si="13"/>
        <v>40.009977702888442</v>
      </c>
    </row>
    <row r="883" spans="1:8" x14ac:dyDescent="0.25">
      <c r="A883" s="58">
        <v>371960800867</v>
      </c>
      <c r="B883" s="59" t="s">
        <v>3046</v>
      </c>
      <c r="C883" s="60" t="s">
        <v>3047</v>
      </c>
      <c r="D883" s="60" t="s">
        <v>3048</v>
      </c>
      <c r="E883" s="60" t="s">
        <v>1439</v>
      </c>
      <c r="F883" s="59" t="s">
        <v>451</v>
      </c>
      <c r="G883" s="61">
        <v>196487</v>
      </c>
      <c r="H883" s="123">
        <f t="shared" si="13"/>
        <v>40.009977702888442</v>
      </c>
    </row>
    <row r="884" spans="1:8" x14ac:dyDescent="0.25">
      <c r="A884" s="58">
        <v>390821000672</v>
      </c>
      <c r="B884" s="59" t="s">
        <v>3049</v>
      </c>
      <c r="C884" s="60" t="s">
        <v>3050</v>
      </c>
      <c r="D884" s="60" t="s">
        <v>3051</v>
      </c>
      <c r="E884" s="60" t="s">
        <v>1225</v>
      </c>
      <c r="F884" s="59" t="s">
        <v>451</v>
      </c>
      <c r="G884" s="61">
        <v>196487</v>
      </c>
      <c r="H884" s="123">
        <f t="shared" si="13"/>
        <v>40.009977702888442</v>
      </c>
    </row>
    <row r="885" spans="1:8" x14ac:dyDescent="0.25">
      <c r="A885" s="58">
        <v>390821100758</v>
      </c>
      <c r="B885" s="59" t="s">
        <v>3052</v>
      </c>
      <c r="C885" s="60" t="s">
        <v>3053</v>
      </c>
      <c r="D885" s="60" t="s">
        <v>3054</v>
      </c>
      <c r="E885" s="60" t="s">
        <v>1542</v>
      </c>
      <c r="F885" s="59" t="s">
        <v>451</v>
      </c>
      <c r="G885" s="61">
        <v>196487</v>
      </c>
      <c r="H885" s="123">
        <f t="shared" si="13"/>
        <v>40.009977702888442</v>
      </c>
    </row>
    <row r="886" spans="1:8" x14ac:dyDescent="0.25">
      <c r="A886" s="58">
        <v>390831100641</v>
      </c>
      <c r="B886" s="59" t="s">
        <v>3055</v>
      </c>
      <c r="C886" s="60" t="s">
        <v>3056</v>
      </c>
      <c r="D886" s="60" t="s">
        <v>1897</v>
      </c>
      <c r="E886" s="60" t="s">
        <v>1535</v>
      </c>
      <c r="F886" s="59" t="s">
        <v>451</v>
      </c>
      <c r="G886" s="61">
        <v>196487</v>
      </c>
      <c r="H886" s="123">
        <f t="shared" si="13"/>
        <v>40.009977702888442</v>
      </c>
    </row>
    <row r="887" spans="1:8" x14ac:dyDescent="0.25">
      <c r="A887" s="58">
        <v>390831100659</v>
      </c>
      <c r="B887" s="59" t="s">
        <v>3057</v>
      </c>
      <c r="C887" s="60" t="s">
        <v>3056</v>
      </c>
      <c r="D887" s="60" t="s">
        <v>1897</v>
      </c>
      <c r="E887" s="60" t="s">
        <v>1535</v>
      </c>
      <c r="F887" s="59" t="s">
        <v>451</v>
      </c>
      <c r="G887" s="61">
        <v>196487</v>
      </c>
      <c r="H887" s="123">
        <f t="shared" si="13"/>
        <v>40.009977702888442</v>
      </c>
    </row>
    <row r="888" spans="1:8" x14ac:dyDescent="0.25">
      <c r="A888" s="58">
        <v>390831100667</v>
      </c>
      <c r="B888" s="59" t="s">
        <v>3058</v>
      </c>
      <c r="C888" s="60" t="s">
        <v>3056</v>
      </c>
      <c r="D888" s="60" t="s">
        <v>1897</v>
      </c>
      <c r="E888" s="60" t="s">
        <v>1535</v>
      </c>
      <c r="F888" s="59" t="s">
        <v>451</v>
      </c>
      <c r="G888" s="61">
        <v>196487</v>
      </c>
      <c r="H888" s="123">
        <f t="shared" si="13"/>
        <v>40.009977702888442</v>
      </c>
    </row>
    <row r="889" spans="1:8" x14ac:dyDescent="0.25">
      <c r="A889" s="58">
        <v>390831100675</v>
      </c>
      <c r="B889" s="59" t="s">
        <v>3059</v>
      </c>
      <c r="C889" s="60" t="s">
        <v>3056</v>
      </c>
      <c r="D889" s="60" t="s">
        <v>1897</v>
      </c>
      <c r="E889" s="60" t="s">
        <v>1535</v>
      </c>
      <c r="F889" s="59" t="s">
        <v>451</v>
      </c>
      <c r="G889" s="61">
        <v>196487</v>
      </c>
      <c r="H889" s="123">
        <f t="shared" si="13"/>
        <v>40.009977702888442</v>
      </c>
    </row>
    <row r="890" spans="1:8" x14ac:dyDescent="0.25">
      <c r="A890" s="58">
        <v>390850500269</v>
      </c>
      <c r="B890" s="59" t="s">
        <v>3060</v>
      </c>
      <c r="C890" s="60" t="s">
        <v>3061</v>
      </c>
      <c r="D890" s="60" t="s">
        <v>3062</v>
      </c>
      <c r="E890" s="60" t="s">
        <v>1542</v>
      </c>
      <c r="F890" s="59" t="s">
        <v>451</v>
      </c>
      <c r="G890" s="61">
        <v>196487</v>
      </c>
      <c r="H890" s="123">
        <f t="shared" si="13"/>
        <v>40.009977702888442</v>
      </c>
    </row>
    <row r="891" spans="1:8" x14ac:dyDescent="0.25">
      <c r="A891" s="58">
        <v>390851000324</v>
      </c>
      <c r="B891" s="59" t="s">
        <v>3063</v>
      </c>
      <c r="C891" s="60" t="s">
        <v>3064</v>
      </c>
      <c r="D891" s="60" t="s">
        <v>3065</v>
      </c>
      <c r="E891" s="60" t="s">
        <v>1542</v>
      </c>
      <c r="F891" s="59" t="s">
        <v>487</v>
      </c>
      <c r="G891" s="61">
        <v>196487</v>
      </c>
      <c r="H891" s="123">
        <f t="shared" si="13"/>
        <v>40.009977702888442</v>
      </c>
    </row>
    <row r="892" spans="1:8" x14ac:dyDescent="0.25">
      <c r="A892" s="58">
        <v>390910900636</v>
      </c>
      <c r="B892" s="59" t="s">
        <v>3066</v>
      </c>
      <c r="C892" s="60" t="s">
        <v>3067</v>
      </c>
      <c r="D892" s="60" t="s">
        <v>3068</v>
      </c>
      <c r="E892" s="60" t="s">
        <v>1542</v>
      </c>
      <c r="F892" s="59" t="s">
        <v>451</v>
      </c>
      <c r="G892" s="61">
        <v>196487</v>
      </c>
      <c r="H892" s="123">
        <f t="shared" si="13"/>
        <v>40.009977702888442</v>
      </c>
    </row>
    <row r="893" spans="1:8" x14ac:dyDescent="0.25">
      <c r="A893" s="58">
        <v>391780300018</v>
      </c>
      <c r="B893" s="59" t="s">
        <v>3069</v>
      </c>
      <c r="C893" s="60" t="s">
        <v>3070</v>
      </c>
      <c r="D893" s="60" t="s">
        <v>3071</v>
      </c>
      <c r="E893" s="60" t="s">
        <v>1426</v>
      </c>
      <c r="F893" s="59" t="s">
        <v>451</v>
      </c>
      <c r="G893" s="61">
        <v>196487</v>
      </c>
      <c r="H893" s="123">
        <f t="shared" si="13"/>
        <v>40.009977702888442</v>
      </c>
    </row>
    <row r="894" spans="1:8" x14ac:dyDescent="0.25">
      <c r="A894" s="58">
        <v>391880500057</v>
      </c>
      <c r="B894" s="59" t="s">
        <v>3072</v>
      </c>
      <c r="C894" s="60" t="s">
        <v>3073</v>
      </c>
      <c r="D894" s="60" t="s">
        <v>3074</v>
      </c>
      <c r="E894" s="60" t="s">
        <v>1426</v>
      </c>
      <c r="F894" s="59" t="s">
        <v>451</v>
      </c>
      <c r="G894" s="61">
        <v>196487</v>
      </c>
      <c r="H894" s="123">
        <f t="shared" si="13"/>
        <v>40.009977702888442</v>
      </c>
    </row>
    <row r="895" spans="1:8" x14ac:dyDescent="0.25">
      <c r="A895" s="58">
        <v>395140601378</v>
      </c>
      <c r="B895" s="59" t="s">
        <v>3075</v>
      </c>
      <c r="C895" s="60" t="s">
        <v>3076</v>
      </c>
      <c r="D895" s="60" t="s">
        <v>3077</v>
      </c>
      <c r="E895" s="60" t="s">
        <v>753</v>
      </c>
      <c r="F895" s="59" t="s">
        <v>451</v>
      </c>
      <c r="G895" s="61">
        <v>196487</v>
      </c>
      <c r="H895" s="123">
        <f t="shared" si="13"/>
        <v>40.009977702888442</v>
      </c>
    </row>
    <row r="896" spans="1:8" x14ac:dyDescent="0.25">
      <c r="A896" s="58">
        <v>395750201321</v>
      </c>
      <c r="B896" s="59" t="s">
        <v>3078</v>
      </c>
      <c r="C896" s="60" t="s">
        <v>3079</v>
      </c>
      <c r="D896" s="60" t="s">
        <v>3080</v>
      </c>
      <c r="E896" s="60" t="s">
        <v>738</v>
      </c>
      <c r="F896" s="59" t="s">
        <v>451</v>
      </c>
      <c r="G896" s="61">
        <v>196487</v>
      </c>
      <c r="H896" s="123">
        <f t="shared" si="13"/>
        <v>40.009977702888442</v>
      </c>
    </row>
    <row r="897" spans="1:8" x14ac:dyDescent="0.25">
      <c r="A897" s="58">
        <v>395750300141</v>
      </c>
      <c r="B897" s="59" t="s">
        <v>3081</v>
      </c>
      <c r="C897" s="60" t="s">
        <v>3082</v>
      </c>
      <c r="D897" s="60" t="s">
        <v>3083</v>
      </c>
      <c r="E897" s="60" t="s">
        <v>738</v>
      </c>
      <c r="F897" s="59" t="s">
        <v>451</v>
      </c>
      <c r="G897" s="61">
        <v>196487</v>
      </c>
      <c r="H897" s="123">
        <f t="shared" si="13"/>
        <v>40.009977702888442</v>
      </c>
    </row>
    <row r="898" spans="1:8" x14ac:dyDescent="0.25">
      <c r="A898" s="58">
        <v>395911205810</v>
      </c>
      <c r="B898" s="59" t="s">
        <v>3084</v>
      </c>
      <c r="C898" s="60" t="s">
        <v>3085</v>
      </c>
      <c r="D898" s="60" t="s">
        <v>3086</v>
      </c>
      <c r="E898" s="60" t="s">
        <v>738</v>
      </c>
      <c r="F898" s="59" t="s">
        <v>451</v>
      </c>
      <c r="G898" s="61">
        <v>196487</v>
      </c>
      <c r="H898" s="123">
        <f t="shared" ref="H898:H961" si="14">G898/4910.95</f>
        <v>40.009977702888442</v>
      </c>
    </row>
    <row r="899" spans="1:8" x14ac:dyDescent="0.25">
      <c r="A899" s="58">
        <v>395931211085</v>
      </c>
      <c r="B899" s="59" t="s">
        <v>3087</v>
      </c>
      <c r="C899" s="60" t="s">
        <v>3088</v>
      </c>
      <c r="D899" s="60" t="s">
        <v>3089</v>
      </c>
      <c r="E899" s="60" t="s">
        <v>753</v>
      </c>
      <c r="F899" s="59" t="s">
        <v>487</v>
      </c>
      <c r="G899" s="61">
        <v>196487</v>
      </c>
      <c r="H899" s="123">
        <f t="shared" si="14"/>
        <v>40.009977702888442</v>
      </c>
    </row>
    <row r="900" spans="1:8" x14ac:dyDescent="0.25">
      <c r="A900" s="58">
        <v>395940251413</v>
      </c>
      <c r="B900" s="59" t="s">
        <v>3090</v>
      </c>
      <c r="C900" s="60" t="s">
        <v>1673</v>
      </c>
      <c r="D900" s="60" t="s">
        <v>3091</v>
      </c>
      <c r="E900" s="60" t="s">
        <v>738</v>
      </c>
      <c r="F900" s="59" t="s">
        <v>451</v>
      </c>
      <c r="G900" s="61">
        <v>196487</v>
      </c>
      <c r="H900" s="123">
        <f t="shared" si="14"/>
        <v>40.009977702888442</v>
      </c>
    </row>
    <row r="901" spans="1:8" x14ac:dyDescent="0.25">
      <c r="A901" s="58">
        <v>395940550640</v>
      </c>
      <c r="B901" s="59" t="s">
        <v>3092</v>
      </c>
      <c r="C901" s="60" t="s">
        <v>2711</v>
      </c>
      <c r="D901" s="60" t="s">
        <v>1583</v>
      </c>
      <c r="E901" s="60" t="s">
        <v>753</v>
      </c>
      <c r="F901" s="59" t="s">
        <v>451</v>
      </c>
      <c r="G901" s="61">
        <v>196487</v>
      </c>
      <c r="H901" s="123">
        <f t="shared" si="14"/>
        <v>40.009977702888442</v>
      </c>
    </row>
    <row r="902" spans="1:8" x14ac:dyDescent="0.25">
      <c r="A902" s="58">
        <v>395961112278</v>
      </c>
      <c r="B902" s="59" t="s">
        <v>3093</v>
      </c>
      <c r="C902" s="60" t="s">
        <v>1673</v>
      </c>
      <c r="D902" s="60" t="s">
        <v>3094</v>
      </c>
      <c r="E902" s="60" t="s">
        <v>738</v>
      </c>
      <c r="F902" s="59" t="s">
        <v>451</v>
      </c>
      <c r="G902" s="61">
        <v>196487</v>
      </c>
      <c r="H902" s="123">
        <f t="shared" si="14"/>
        <v>40.009977702888442</v>
      </c>
    </row>
    <row r="903" spans="1:8" x14ac:dyDescent="0.25">
      <c r="A903" s="58">
        <v>396000200892</v>
      </c>
      <c r="B903" s="59" t="s">
        <v>226</v>
      </c>
      <c r="C903" s="60" t="s">
        <v>2519</v>
      </c>
      <c r="D903" s="60" t="s">
        <v>3095</v>
      </c>
      <c r="E903" s="60" t="s">
        <v>450</v>
      </c>
      <c r="F903" s="59" t="s">
        <v>487</v>
      </c>
      <c r="G903" s="61">
        <v>196487</v>
      </c>
      <c r="H903" s="123">
        <f t="shared" si="14"/>
        <v>40.009977702888442</v>
      </c>
    </row>
    <row r="904" spans="1:8" x14ac:dyDescent="0.25">
      <c r="A904" s="58">
        <v>396050100694</v>
      </c>
      <c r="B904" s="59" t="s">
        <v>234</v>
      </c>
      <c r="C904" s="60" t="s">
        <v>1018</v>
      </c>
      <c r="D904" s="60" t="s">
        <v>675</v>
      </c>
      <c r="E904" s="60" t="s">
        <v>450</v>
      </c>
      <c r="F904" s="59" t="s">
        <v>487</v>
      </c>
      <c r="G904" s="61">
        <v>196487</v>
      </c>
      <c r="H904" s="123">
        <f t="shared" si="14"/>
        <v>40.009977702888442</v>
      </c>
    </row>
    <row r="905" spans="1:8" x14ac:dyDescent="0.25">
      <c r="A905" s="58">
        <v>396161000184</v>
      </c>
      <c r="B905" s="59" t="s">
        <v>470</v>
      </c>
      <c r="C905" s="60" t="s">
        <v>471</v>
      </c>
      <c r="D905" s="60" t="s">
        <v>472</v>
      </c>
      <c r="E905" s="60" t="s">
        <v>450</v>
      </c>
      <c r="F905" s="59" t="s">
        <v>451</v>
      </c>
      <c r="G905" s="61">
        <v>196487</v>
      </c>
      <c r="H905" s="123">
        <f t="shared" si="14"/>
        <v>40.009977702888442</v>
      </c>
    </row>
    <row r="906" spans="1:8" x14ac:dyDescent="0.25">
      <c r="A906" s="58">
        <v>396740915259</v>
      </c>
      <c r="B906" s="59" t="s">
        <v>25</v>
      </c>
      <c r="C906" s="60" t="s">
        <v>3096</v>
      </c>
      <c r="D906" s="60" t="s">
        <v>3097</v>
      </c>
      <c r="E906" s="60" t="s">
        <v>450</v>
      </c>
      <c r="F906" s="59" t="s">
        <v>451</v>
      </c>
      <c r="G906" s="61">
        <v>196487</v>
      </c>
      <c r="H906" s="123">
        <f t="shared" si="14"/>
        <v>40.009977702888442</v>
      </c>
    </row>
    <row r="907" spans="1:8" x14ac:dyDescent="0.25">
      <c r="A907" s="58">
        <v>396761202945</v>
      </c>
      <c r="B907" s="59" t="s">
        <v>371</v>
      </c>
      <c r="C907" s="60" t="s">
        <v>471</v>
      </c>
      <c r="D907" s="60" t="s">
        <v>3098</v>
      </c>
      <c r="E907" s="60" t="s">
        <v>450</v>
      </c>
      <c r="F907" s="59" t="s">
        <v>451</v>
      </c>
      <c r="G907" s="61">
        <v>196487</v>
      </c>
      <c r="H907" s="123">
        <f t="shared" si="14"/>
        <v>40.009977702888442</v>
      </c>
    </row>
    <row r="908" spans="1:8" x14ac:dyDescent="0.25">
      <c r="A908" s="58">
        <v>400020503244</v>
      </c>
      <c r="B908" s="59" t="s">
        <v>3099</v>
      </c>
      <c r="C908" s="60" t="s">
        <v>3100</v>
      </c>
      <c r="D908" s="60" t="s">
        <v>3101</v>
      </c>
      <c r="E908" s="60" t="s">
        <v>1061</v>
      </c>
      <c r="F908" s="59" t="s">
        <v>451</v>
      </c>
      <c r="G908" s="61">
        <v>196487</v>
      </c>
      <c r="H908" s="123">
        <f t="shared" si="14"/>
        <v>40.009977702888442</v>
      </c>
    </row>
    <row r="909" spans="1:8" x14ac:dyDescent="0.25">
      <c r="A909" s="58">
        <v>403010250231</v>
      </c>
      <c r="B909" s="59" t="s">
        <v>3102</v>
      </c>
      <c r="C909" s="60" t="s">
        <v>3103</v>
      </c>
      <c r="D909" s="60" t="s">
        <v>3104</v>
      </c>
      <c r="E909" s="60" t="s">
        <v>734</v>
      </c>
      <c r="F909" s="59" t="s">
        <v>487</v>
      </c>
      <c r="G909" s="61">
        <v>196487</v>
      </c>
      <c r="H909" s="123">
        <f t="shared" si="14"/>
        <v>40.009977702888442</v>
      </c>
    </row>
    <row r="910" spans="1:8" x14ac:dyDescent="0.25">
      <c r="A910" s="58">
        <v>371190706131</v>
      </c>
      <c r="B910" s="59" t="s">
        <v>3105</v>
      </c>
      <c r="C910" s="60" t="s">
        <v>3106</v>
      </c>
      <c r="D910" s="60" t="s">
        <v>3107</v>
      </c>
      <c r="E910" s="60" t="s">
        <v>1439</v>
      </c>
      <c r="F910" s="59" t="s">
        <v>451</v>
      </c>
      <c r="G910" s="61">
        <v>196486</v>
      </c>
      <c r="H910" s="123">
        <f t="shared" si="14"/>
        <v>40.009774076298882</v>
      </c>
    </row>
    <row r="911" spans="1:8" x14ac:dyDescent="0.25">
      <c r="A911" s="58">
        <v>371930200423</v>
      </c>
      <c r="B911" s="59" t="s">
        <v>3108</v>
      </c>
      <c r="C911" s="60" t="s">
        <v>3109</v>
      </c>
      <c r="D911" s="60" t="s">
        <v>3110</v>
      </c>
      <c r="E911" s="60" t="s">
        <v>3111</v>
      </c>
      <c r="F911" s="59" t="s">
        <v>451</v>
      </c>
      <c r="G911" s="61">
        <v>196486</v>
      </c>
      <c r="H911" s="123">
        <f t="shared" si="14"/>
        <v>40.009774076298882</v>
      </c>
    </row>
    <row r="912" spans="1:8" x14ac:dyDescent="0.25">
      <c r="A912" s="58">
        <v>389011010444</v>
      </c>
      <c r="B912" s="59" t="s">
        <v>3112</v>
      </c>
      <c r="C912" s="60" t="s">
        <v>3113</v>
      </c>
      <c r="D912" s="60" t="s">
        <v>3114</v>
      </c>
      <c r="E912" s="60" t="s">
        <v>3115</v>
      </c>
      <c r="F912" s="59" t="s">
        <v>451</v>
      </c>
      <c r="G912" s="61">
        <v>196486</v>
      </c>
      <c r="H912" s="123">
        <f t="shared" si="14"/>
        <v>40.009774076298882</v>
      </c>
    </row>
    <row r="913" spans="1:8" x14ac:dyDescent="0.25">
      <c r="A913" s="58">
        <v>389170400105</v>
      </c>
      <c r="B913" s="59" t="s">
        <v>3116</v>
      </c>
      <c r="C913" s="60" t="s">
        <v>3117</v>
      </c>
      <c r="D913" s="60" t="s">
        <v>3118</v>
      </c>
      <c r="E913" s="60" t="s">
        <v>3119</v>
      </c>
      <c r="F913" s="59" t="s">
        <v>451</v>
      </c>
      <c r="G913" s="61">
        <v>196486</v>
      </c>
      <c r="H913" s="123">
        <f t="shared" si="14"/>
        <v>40.009774076298882</v>
      </c>
    </row>
    <row r="914" spans="1:8" x14ac:dyDescent="0.25">
      <c r="A914" s="58">
        <v>390030910560</v>
      </c>
      <c r="B914" s="59" t="s">
        <v>3120</v>
      </c>
      <c r="C914" s="60" t="s">
        <v>3121</v>
      </c>
      <c r="D914" s="60" t="s">
        <v>3122</v>
      </c>
      <c r="E914" s="60" t="s">
        <v>1225</v>
      </c>
      <c r="F914" s="59" t="s">
        <v>487</v>
      </c>
      <c r="G914" s="61">
        <v>196486</v>
      </c>
      <c r="H914" s="123">
        <f t="shared" si="14"/>
        <v>40.009774076298882</v>
      </c>
    </row>
    <row r="915" spans="1:8" x14ac:dyDescent="0.25">
      <c r="A915" s="58">
        <v>390050500848</v>
      </c>
      <c r="B915" s="59" t="s">
        <v>3123</v>
      </c>
      <c r="C915" s="60" t="s">
        <v>1786</v>
      </c>
      <c r="D915" s="60" t="s">
        <v>3124</v>
      </c>
      <c r="E915" s="60" t="s">
        <v>1729</v>
      </c>
      <c r="F915" s="59" t="s">
        <v>451</v>
      </c>
      <c r="G915" s="61">
        <v>196486</v>
      </c>
      <c r="H915" s="123">
        <f t="shared" si="14"/>
        <v>40.009774076298882</v>
      </c>
    </row>
    <row r="916" spans="1:8" x14ac:dyDescent="0.25">
      <c r="A916" s="58">
        <v>390120301163</v>
      </c>
      <c r="B916" s="59" t="s">
        <v>3125</v>
      </c>
      <c r="C916" s="60" t="s">
        <v>3126</v>
      </c>
      <c r="D916" s="60" t="s">
        <v>3127</v>
      </c>
      <c r="E916" s="60" t="s">
        <v>1689</v>
      </c>
      <c r="F916" s="59" t="s">
        <v>451</v>
      </c>
      <c r="G916" s="61">
        <v>196486</v>
      </c>
      <c r="H916" s="123">
        <f t="shared" si="14"/>
        <v>40.009774076298882</v>
      </c>
    </row>
    <row r="917" spans="1:8" x14ac:dyDescent="0.25">
      <c r="A917" s="58">
        <v>390130600673</v>
      </c>
      <c r="B917" s="59" t="s">
        <v>3128</v>
      </c>
      <c r="C917" s="60" t="s">
        <v>3129</v>
      </c>
      <c r="D917" s="60" t="s">
        <v>3130</v>
      </c>
      <c r="E917" s="60" t="s">
        <v>1542</v>
      </c>
      <c r="F917" s="59" t="s">
        <v>451</v>
      </c>
      <c r="G917" s="61">
        <v>196486</v>
      </c>
      <c r="H917" s="123">
        <f t="shared" si="14"/>
        <v>40.009774076298882</v>
      </c>
    </row>
    <row r="918" spans="1:8" x14ac:dyDescent="0.25">
      <c r="A918" s="58">
        <v>390140100750</v>
      </c>
      <c r="B918" s="59" t="s">
        <v>3131</v>
      </c>
      <c r="C918" s="60" t="s">
        <v>3132</v>
      </c>
      <c r="D918" s="60" t="s">
        <v>3133</v>
      </c>
      <c r="E918" s="60" t="s">
        <v>987</v>
      </c>
      <c r="F918" s="59" t="s">
        <v>487</v>
      </c>
      <c r="G918" s="61">
        <v>196486</v>
      </c>
      <c r="H918" s="123">
        <f t="shared" si="14"/>
        <v>40.009774076298882</v>
      </c>
    </row>
    <row r="919" spans="1:8" x14ac:dyDescent="0.25">
      <c r="A919" s="58">
        <v>390170900041</v>
      </c>
      <c r="B919" s="59" t="s">
        <v>3134</v>
      </c>
      <c r="C919" s="60" t="s">
        <v>3135</v>
      </c>
      <c r="D919" s="60" t="s">
        <v>3136</v>
      </c>
      <c r="E919" s="60" t="s">
        <v>2826</v>
      </c>
      <c r="F919" s="59" t="s">
        <v>487</v>
      </c>
      <c r="G919" s="61">
        <v>196486</v>
      </c>
      <c r="H919" s="123">
        <f t="shared" si="14"/>
        <v>40.009774076298882</v>
      </c>
    </row>
    <row r="920" spans="1:8" x14ac:dyDescent="0.25">
      <c r="A920" s="58">
        <v>390180600291</v>
      </c>
      <c r="B920" s="59" t="s">
        <v>3137</v>
      </c>
      <c r="C920" s="60" t="s">
        <v>3138</v>
      </c>
      <c r="D920" s="60" t="s">
        <v>3139</v>
      </c>
      <c r="E920" s="60" t="s">
        <v>1542</v>
      </c>
      <c r="F920" s="59" t="s">
        <v>451</v>
      </c>
      <c r="G920" s="61">
        <v>196486</v>
      </c>
      <c r="H920" s="123">
        <f t="shared" si="14"/>
        <v>40.009774076298882</v>
      </c>
    </row>
    <row r="921" spans="1:8" x14ac:dyDescent="0.25">
      <c r="A921" s="58">
        <v>390881100587</v>
      </c>
      <c r="B921" s="59" t="s">
        <v>3140</v>
      </c>
      <c r="C921" s="60" t="s">
        <v>3141</v>
      </c>
      <c r="D921" s="60" t="s">
        <v>3142</v>
      </c>
      <c r="E921" s="60" t="s">
        <v>1542</v>
      </c>
      <c r="F921" s="59" t="s">
        <v>487</v>
      </c>
      <c r="G921" s="61">
        <v>196486</v>
      </c>
      <c r="H921" s="123">
        <f t="shared" si="14"/>
        <v>40.009774076298882</v>
      </c>
    </row>
    <row r="922" spans="1:8" x14ac:dyDescent="0.25">
      <c r="A922" s="58">
        <v>390891000688</v>
      </c>
      <c r="B922" s="59" t="s">
        <v>3143</v>
      </c>
      <c r="C922" s="60" t="s">
        <v>3144</v>
      </c>
      <c r="D922" s="60" t="s">
        <v>3145</v>
      </c>
      <c r="E922" s="60" t="s">
        <v>1535</v>
      </c>
      <c r="F922" s="59" t="s">
        <v>487</v>
      </c>
      <c r="G922" s="61">
        <v>196486</v>
      </c>
      <c r="H922" s="123">
        <f t="shared" si="14"/>
        <v>40.009774076298882</v>
      </c>
    </row>
    <row r="923" spans="1:8" x14ac:dyDescent="0.25">
      <c r="A923" s="58">
        <v>390900900379</v>
      </c>
      <c r="B923" s="59" t="s">
        <v>3146</v>
      </c>
      <c r="C923" s="60" t="s">
        <v>3141</v>
      </c>
      <c r="D923" s="60" t="s">
        <v>3147</v>
      </c>
      <c r="E923" s="60" t="s">
        <v>1542</v>
      </c>
      <c r="F923" s="59" t="s">
        <v>487</v>
      </c>
      <c r="G923" s="61">
        <v>196486</v>
      </c>
      <c r="H923" s="123">
        <f t="shared" si="14"/>
        <v>40.009774076298882</v>
      </c>
    </row>
    <row r="924" spans="1:8" x14ac:dyDescent="0.25">
      <c r="A924" s="58">
        <v>390940720811</v>
      </c>
      <c r="B924" s="59" t="s">
        <v>3148</v>
      </c>
      <c r="C924" s="60" t="s">
        <v>3141</v>
      </c>
      <c r="D924" s="60" t="s">
        <v>3149</v>
      </c>
      <c r="E924" s="60" t="s">
        <v>1542</v>
      </c>
      <c r="F924" s="59" t="s">
        <v>487</v>
      </c>
      <c r="G924" s="61">
        <v>196486</v>
      </c>
      <c r="H924" s="123">
        <f t="shared" si="14"/>
        <v>40.009774076298882</v>
      </c>
    </row>
    <row r="925" spans="1:8" x14ac:dyDescent="0.25">
      <c r="A925" s="58">
        <v>391020400195</v>
      </c>
      <c r="B925" s="59" t="s">
        <v>3150</v>
      </c>
      <c r="C925" s="60" t="s">
        <v>3151</v>
      </c>
      <c r="D925" s="60" t="s">
        <v>3152</v>
      </c>
      <c r="E925" s="60" t="s">
        <v>994</v>
      </c>
      <c r="F925" s="59" t="s">
        <v>487</v>
      </c>
      <c r="G925" s="61">
        <v>196486</v>
      </c>
      <c r="H925" s="123">
        <f t="shared" si="14"/>
        <v>40.009774076298882</v>
      </c>
    </row>
    <row r="926" spans="1:8" x14ac:dyDescent="0.25">
      <c r="A926" s="58">
        <v>392070410201</v>
      </c>
      <c r="B926" s="59" t="s">
        <v>3153</v>
      </c>
      <c r="C926" s="60" t="s">
        <v>3154</v>
      </c>
      <c r="D926" s="60" t="s">
        <v>3155</v>
      </c>
      <c r="E926" s="60" t="s">
        <v>3156</v>
      </c>
      <c r="F926" s="59" t="s">
        <v>451</v>
      </c>
      <c r="G926" s="61">
        <v>196486</v>
      </c>
      <c r="H926" s="123">
        <f t="shared" si="14"/>
        <v>40.009774076298882</v>
      </c>
    </row>
    <row r="927" spans="1:8" x14ac:dyDescent="0.25">
      <c r="A927" s="58">
        <v>392170900362</v>
      </c>
      <c r="B927" s="59" t="s">
        <v>3157</v>
      </c>
      <c r="C927" s="60" t="s">
        <v>3158</v>
      </c>
      <c r="D927" s="60" t="s">
        <v>3159</v>
      </c>
      <c r="E927" s="60" t="s">
        <v>2488</v>
      </c>
      <c r="F927" s="59" t="s">
        <v>451</v>
      </c>
      <c r="G927" s="61">
        <v>196486</v>
      </c>
      <c r="H927" s="123">
        <f t="shared" si="14"/>
        <v>40.009774076298882</v>
      </c>
    </row>
    <row r="928" spans="1:8" x14ac:dyDescent="0.25">
      <c r="A928" s="58">
        <v>393061200217</v>
      </c>
      <c r="B928" s="59" t="s">
        <v>3160</v>
      </c>
      <c r="C928" s="60" t="s">
        <v>3161</v>
      </c>
      <c r="D928" s="60" t="s">
        <v>3162</v>
      </c>
      <c r="E928" s="60" t="s">
        <v>3163</v>
      </c>
      <c r="F928" s="59" t="s">
        <v>487</v>
      </c>
      <c r="G928" s="61">
        <v>196486</v>
      </c>
      <c r="H928" s="123">
        <f t="shared" si="14"/>
        <v>40.009774076298882</v>
      </c>
    </row>
    <row r="929" spans="1:8" x14ac:dyDescent="0.25">
      <c r="A929" s="58">
        <v>393061200225</v>
      </c>
      <c r="B929" s="59" t="s">
        <v>3164</v>
      </c>
      <c r="C929" s="60" t="s">
        <v>3165</v>
      </c>
      <c r="D929" s="60" t="s">
        <v>3166</v>
      </c>
      <c r="E929" s="60" t="s">
        <v>3163</v>
      </c>
      <c r="F929" s="59" t="s">
        <v>487</v>
      </c>
      <c r="G929" s="61">
        <v>196486</v>
      </c>
      <c r="H929" s="123">
        <f t="shared" si="14"/>
        <v>40.009774076298882</v>
      </c>
    </row>
    <row r="930" spans="1:8" x14ac:dyDescent="0.25">
      <c r="A930" s="58">
        <v>393061200233</v>
      </c>
      <c r="B930" s="59" t="s">
        <v>3167</v>
      </c>
      <c r="C930" s="60" t="s">
        <v>3168</v>
      </c>
      <c r="D930" s="60" t="s">
        <v>3169</v>
      </c>
      <c r="E930" s="60" t="s">
        <v>3163</v>
      </c>
      <c r="F930" s="59" t="s">
        <v>487</v>
      </c>
      <c r="G930" s="61">
        <v>196486</v>
      </c>
      <c r="H930" s="123">
        <f t="shared" si="14"/>
        <v>40.009774076298882</v>
      </c>
    </row>
    <row r="931" spans="1:8" x14ac:dyDescent="0.25">
      <c r="A931" s="58">
        <v>395000201221</v>
      </c>
      <c r="B931" s="59" t="s">
        <v>3170</v>
      </c>
      <c r="C931" s="60" t="s">
        <v>3171</v>
      </c>
      <c r="D931" s="60" t="s">
        <v>3172</v>
      </c>
      <c r="E931" s="60" t="s">
        <v>738</v>
      </c>
      <c r="F931" s="59" t="s">
        <v>487</v>
      </c>
      <c r="G931" s="61">
        <v>196486</v>
      </c>
      <c r="H931" s="123">
        <f t="shared" si="14"/>
        <v>40.009774076298882</v>
      </c>
    </row>
    <row r="932" spans="1:8" x14ac:dyDescent="0.25">
      <c r="A932" s="58">
        <v>395010100504</v>
      </c>
      <c r="B932" s="59" t="s">
        <v>3173</v>
      </c>
      <c r="C932" s="60" t="s">
        <v>3174</v>
      </c>
      <c r="D932" s="60" t="s">
        <v>3175</v>
      </c>
      <c r="E932" s="60" t="s">
        <v>738</v>
      </c>
      <c r="F932" s="59" t="s">
        <v>451</v>
      </c>
      <c r="G932" s="61">
        <v>196486</v>
      </c>
      <c r="H932" s="123">
        <f t="shared" si="14"/>
        <v>40.009774076298882</v>
      </c>
    </row>
    <row r="933" spans="1:8" x14ac:dyDescent="0.25">
      <c r="A933" s="58">
        <v>395010800867</v>
      </c>
      <c r="B933" s="59" t="s">
        <v>3176</v>
      </c>
      <c r="C933" s="60" t="s">
        <v>3177</v>
      </c>
      <c r="D933" s="60" t="s">
        <v>3178</v>
      </c>
      <c r="E933" s="60" t="s">
        <v>738</v>
      </c>
      <c r="F933" s="59" t="s">
        <v>451</v>
      </c>
      <c r="G933" s="61">
        <v>196486</v>
      </c>
      <c r="H933" s="123">
        <f t="shared" si="14"/>
        <v>40.009774076298882</v>
      </c>
    </row>
    <row r="934" spans="1:8" x14ac:dyDescent="0.25">
      <c r="A934" s="58">
        <v>395030701482</v>
      </c>
      <c r="B934" s="59" t="s">
        <v>3179</v>
      </c>
      <c r="C934" s="60" t="s">
        <v>3180</v>
      </c>
      <c r="D934" s="60" t="s">
        <v>3181</v>
      </c>
      <c r="E934" s="60" t="s">
        <v>738</v>
      </c>
      <c r="F934" s="59" t="s">
        <v>451</v>
      </c>
      <c r="G934" s="61">
        <v>196486</v>
      </c>
      <c r="H934" s="123">
        <f t="shared" si="14"/>
        <v>40.009774076298882</v>
      </c>
    </row>
    <row r="935" spans="1:8" x14ac:dyDescent="0.25">
      <c r="A935" s="58">
        <v>395050100051</v>
      </c>
      <c r="B935" s="59" t="s">
        <v>3182</v>
      </c>
      <c r="C935" s="60" t="s">
        <v>3183</v>
      </c>
      <c r="D935" s="60" t="s">
        <v>1577</v>
      </c>
      <c r="E935" s="60" t="s">
        <v>738</v>
      </c>
      <c r="F935" s="59" t="s">
        <v>487</v>
      </c>
      <c r="G935" s="61">
        <v>196486</v>
      </c>
      <c r="H935" s="123">
        <f t="shared" si="14"/>
        <v>40.009774076298882</v>
      </c>
    </row>
    <row r="936" spans="1:8" x14ac:dyDescent="0.25">
      <c r="A936" s="58">
        <v>395060200844</v>
      </c>
      <c r="B936" s="59" t="s">
        <v>3184</v>
      </c>
      <c r="C936" s="60" t="s">
        <v>3185</v>
      </c>
      <c r="D936" s="60" t="s">
        <v>3186</v>
      </c>
      <c r="E936" s="60" t="s">
        <v>738</v>
      </c>
      <c r="F936" s="59" t="s">
        <v>487</v>
      </c>
      <c r="G936" s="61">
        <v>196486</v>
      </c>
      <c r="H936" s="123">
        <f t="shared" si="14"/>
        <v>40.009774076298882</v>
      </c>
    </row>
    <row r="937" spans="1:8" x14ac:dyDescent="0.25">
      <c r="A937" s="58">
        <v>395060302167</v>
      </c>
      <c r="B937" s="59" t="s">
        <v>3187</v>
      </c>
      <c r="C937" s="60" t="s">
        <v>3188</v>
      </c>
      <c r="D937" s="60" t="s">
        <v>3189</v>
      </c>
      <c r="E937" s="60" t="s">
        <v>738</v>
      </c>
      <c r="F937" s="59" t="s">
        <v>487</v>
      </c>
      <c r="G937" s="61">
        <v>196486</v>
      </c>
      <c r="H937" s="123">
        <f t="shared" si="14"/>
        <v>40.009774076298882</v>
      </c>
    </row>
    <row r="938" spans="1:8" x14ac:dyDescent="0.25">
      <c r="A938" s="58">
        <v>395061201208</v>
      </c>
      <c r="B938" s="59" t="s">
        <v>3190</v>
      </c>
      <c r="C938" s="60" t="s">
        <v>3191</v>
      </c>
      <c r="D938" s="60" t="s">
        <v>3192</v>
      </c>
      <c r="E938" s="60" t="s">
        <v>738</v>
      </c>
      <c r="F938" s="59" t="s">
        <v>487</v>
      </c>
      <c r="G938" s="61">
        <v>196486</v>
      </c>
      <c r="H938" s="123">
        <f t="shared" si="14"/>
        <v>40.009774076298882</v>
      </c>
    </row>
    <row r="939" spans="1:8" x14ac:dyDescent="0.25">
      <c r="A939" s="58">
        <v>395090300894</v>
      </c>
      <c r="B939" s="59" t="s">
        <v>3193</v>
      </c>
      <c r="C939" s="60" t="s">
        <v>2661</v>
      </c>
      <c r="D939" s="60" t="s">
        <v>3194</v>
      </c>
      <c r="E939" s="60" t="s">
        <v>738</v>
      </c>
      <c r="F939" s="59" t="s">
        <v>487</v>
      </c>
      <c r="G939" s="61">
        <v>196486</v>
      </c>
      <c r="H939" s="123">
        <f t="shared" si="14"/>
        <v>40.009774076298882</v>
      </c>
    </row>
    <row r="940" spans="1:8" x14ac:dyDescent="0.25">
      <c r="A940" s="58">
        <v>395100501745</v>
      </c>
      <c r="B940" s="59" t="s">
        <v>3195</v>
      </c>
      <c r="C940" s="60" t="s">
        <v>3196</v>
      </c>
      <c r="D940" s="60" t="s">
        <v>3197</v>
      </c>
      <c r="E940" s="60" t="s">
        <v>753</v>
      </c>
      <c r="F940" s="59" t="s">
        <v>487</v>
      </c>
      <c r="G940" s="61">
        <v>196486</v>
      </c>
      <c r="H940" s="123">
        <f t="shared" si="14"/>
        <v>40.009774076298882</v>
      </c>
    </row>
    <row r="941" spans="1:8" x14ac:dyDescent="0.25">
      <c r="A941" s="58">
        <v>395110301671</v>
      </c>
      <c r="B941" s="59" t="s">
        <v>3198</v>
      </c>
      <c r="C941" s="60" t="s">
        <v>2661</v>
      </c>
      <c r="D941" s="60" t="s">
        <v>1668</v>
      </c>
      <c r="E941" s="60" t="s">
        <v>738</v>
      </c>
      <c r="F941" s="59" t="s">
        <v>451</v>
      </c>
      <c r="G941" s="61">
        <v>196486</v>
      </c>
      <c r="H941" s="123">
        <f t="shared" si="14"/>
        <v>40.009774076298882</v>
      </c>
    </row>
    <row r="942" spans="1:8" x14ac:dyDescent="0.25">
      <c r="A942" s="58">
        <v>395121100546</v>
      </c>
      <c r="B942" s="59" t="s">
        <v>3199</v>
      </c>
      <c r="C942" s="60" t="s">
        <v>3200</v>
      </c>
      <c r="D942" s="60" t="s">
        <v>3201</v>
      </c>
      <c r="E942" s="60" t="s">
        <v>738</v>
      </c>
      <c r="F942" s="59" t="s">
        <v>451</v>
      </c>
      <c r="G942" s="61">
        <v>196486</v>
      </c>
      <c r="H942" s="123">
        <f t="shared" si="14"/>
        <v>40.009774076298882</v>
      </c>
    </row>
    <row r="943" spans="1:8" x14ac:dyDescent="0.25">
      <c r="A943" s="58">
        <v>395130301295</v>
      </c>
      <c r="B943" s="59" t="s">
        <v>3202</v>
      </c>
      <c r="C943" s="60" t="s">
        <v>3203</v>
      </c>
      <c r="D943" s="60" t="s">
        <v>3204</v>
      </c>
      <c r="E943" s="60" t="s">
        <v>738</v>
      </c>
      <c r="F943" s="59" t="s">
        <v>487</v>
      </c>
      <c r="G943" s="61">
        <v>196486</v>
      </c>
      <c r="H943" s="123">
        <f t="shared" si="14"/>
        <v>40.009774076298882</v>
      </c>
    </row>
    <row r="944" spans="1:8" x14ac:dyDescent="0.25">
      <c r="A944" s="58">
        <v>395130601345</v>
      </c>
      <c r="B944" s="59" t="s">
        <v>3205</v>
      </c>
      <c r="C944" s="60" t="s">
        <v>3206</v>
      </c>
      <c r="D944" s="60" t="s">
        <v>3207</v>
      </c>
      <c r="E944" s="60" t="s">
        <v>738</v>
      </c>
      <c r="F944" s="59" t="s">
        <v>451</v>
      </c>
      <c r="G944" s="61">
        <v>196486</v>
      </c>
      <c r="H944" s="123">
        <f t="shared" si="14"/>
        <v>40.009774076298882</v>
      </c>
    </row>
    <row r="945" spans="1:8" x14ac:dyDescent="0.25">
      <c r="A945" s="58">
        <v>395130601604</v>
      </c>
      <c r="B945" s="59" t="s">
        <v>3208</v>
      </c>
      <c r="C945" s="60" t="s">
        <v>3209</v>
      </c>
      <c r="D945" s="60" t="s">
        <v>3210</v>
      </c>
      <c r="E945" s="60" t="s">
        <v>753</v>
      </c>
      <c r="F945" s="59" t="s">
        <v>487</v>
      </c>
      <c r="G945" s="61">
        <v>196486</v>
      </c>
      <c r="H945" s="123">
        <f t="shared" si="14"/>
        <v>40.009774076298882</v>
      </c>
    </row>
    <row r="946" spans="1:8" x14ac:dyDescent="0.25">
      <c r="A946" s="58">
        <v>395130700769</v>
      </c>
      <c r="B946" s="59" t="s">
        <v>3211</v>
      </c>
      <c r="C946" s="60" t="s">
        <v>2665</v>
      </c>
      <c r="D946" s="60" t="s">
        <v>3212</v>
      </c>
      <c r="E946" s="60" t="s">
        <v>753</v>
      </c>
      <c r="F946" s="59" t="s">
        <v>487</v>
      </c>
      <c r="G946" s="61">
        <v>196486</v>
      </c>
      <c r="H946" s="123">
        <f t="shared" si="14"/>
        <v>40.009774076298882</v>
      </c>
    </row>
    <row r="947" spans="1:8" x14ac:dyDescent="0.25">
      <c r="A947" s="58">
        <v>395131001554</v>
      </c>
      <c r="B947" s="59" t="s">
        <v>3213</v>
      </c>
      <c r="C947" s="60" t="s">
        <v>3214</v>
      </c>
      <c r="D947" s="60" t="s">
        <v>3215</v>
      </c>
      <c r="E947" s="60" t="s">
        <v>738</v>
      </c>
      <c r="F947" s="59" t="s">
        <v>451</v>
      </c>
      <c r="G947" s="61">
        <v>196486</v>
      </c>
      <c r="H947" s="123">
        <f t="shared" si="14"/>
        <v>40.009774076298882</v>
      </c>
    </row>
    <row r="948" spans="1:8" x14ac:dyDescent="0.25">
      <c r="A948" s="58">
        <v>395131100200</v>
      </c>
      <c r="B948" s="59" t="s">
        <v>3216</v>
      </c>
      <c r="C948" s="60" t="s">
        <v>3217</v>
      </c>
      <c r="D948" s="60" t="s">
        <v>3218</v>
      </c>
      <c r="E948" s="60" t="s">
        <v>753</v>
      </c>
      <c r="F948" s="59" t="s">
        <v>451</v>
      </c>
      <c r="G948" s="61">
        <v>196486</v>
      </c>
      <c r="H948" s="123">
        <f t="shared" si="14"/>
        <v>40.009774076298882</v>
      </c>
    </row>
    <row r="949" spans="1:8" x14ac:dyDescent="0.25">
      <c r="A949" s="58">
        <v>395131100536</v>
      </c>
      <c r="B949" s="59" t="s">
        <v>3219</v>
      </c>
      <c r="C949" s="60" t="s">
        <v>2665</v>
      </c>
      <c r="D949" s="60" t="s">
        <v>3220</v>
      </c>
      <c r="E949" s="60" t="s">
        <v>753</v>
      </c>
      <c r="F949" s="59" t="s">
        <v>451</v>
      </c>
      <c r="G949" s="61">
        <v>196486</v>
      </c>
      <c r="H949" s="123">
        <f t="shared" si="14"/>
        <v>40.009774076298882</v>
      </c>
    </row>
    <row r="950" spans="1:8" x14ac:dyDescent="0.25">
      <c r="A950" s="58">
        <v>395140301161</v>
      </c>
      <c r="B950" s="59" t="s">
        <v>3221</v>
      </c>
      <c r="C950" s="60" t="s">
        <v>3222</v>
      </c>
      <c r="D950" s="60" t="s">
        <v>3223</v>
      </c>
      <c r="E950" s="60" t="s">
        <v>738</v>
      </c>
      <c r="F950" s="59" t="s">
        <v>451</v>
      </c>
      <c r="G950" s="61">
        <v>196486</v>
      </c>
      <c r="H950" s="123">
        <f t="shared" si="14"/>
        <v>40.009774076298882</v>
      </c>
    </row>
    <row r="951" spans="1:8" x14ac:dyDescent="0.25">
      <c r="A951" s="58">
        <v>395150501177</v>
      </c>
      <c r="B951" s="59" t="s">
        <v>436</v>
      </c>
      <c r="C951" s="60" t="s">
        <v>3224</v>
      </c>
      <c r="D951" s="60" t="s">
        <v>3225</v>
      </c>
      <c r="E951" s="60" t="s">
        <v>738</v>
      </c>
      <c r="F951" s="59" t="s">
        <v>451</v>
      </c>
      <c r="G951" s="61">
        <v>196486</v>
      </c>
      <c r="H951" s="123">
        <f t="shared" si="14"/>
        <v>40.009774076298882</v>
      </c>
    </row>
    <row r="952" spans="1:8" x14ac:dyDescent="0.25">
      <c r="A952" s="58">
        <v>395161000218</v>
      </c>
      <c r="B952" s="59" t="s">
        <v>3226</v>
      </c>
      <c r="C952" s="60" t="s">
        <v>3227</v>
      </c>
      <c r="D952" s="60" t="s">
        <v>3228</v>
      </c>
      <c r="E952" s="60" t="s">
        <v>753</v>
      </c>
      <c r="F952" s="59" t="s">
        <v>451</v>
      </c>
      <c r="G952" s="61">
        <v>196486</v>
      </c>
      <c r="H952" s="123">
        <f t="shared" si="14"/>
        <v>40.009774076298882</v>
      </c>
    </row>
    <row r="953" spans="1:8" x14ac:dyDescent="0.25">
      <c r="A953" s="58">
        <v>395161000277</v>
      </c>
      <c r="B953" s="59" t="s">
        <v>3229</v>
      </c>
      <c r="C953" s="60" t="s">
        <v>3230</v>
      </c>
      <c r="D953" s="60" t="s">
        <v>3231</v>
      </c>
      <c r="E953" s="60" t="s">
        <v>738</v>
      </c>
      <c r="F953" s="59" t="s">
        <v>451</v>
      </c>
      <c r="G953" s="61">
        <v>196486</v>
      </c>
      <c r="H953" s="123">
        <f t="shared" si="14"/>
        <v>40.009774076298882</v>
      </c>
    </row>
    <row r="954" spans="1:8" x14ac:dyDescent="0.25">
      <c r="A954" s="58">
        <v>395161000293</v>
      </c>
      <c r="B954" s="59" t="s">
        <v>3232</v>
      </c>
      <c r="C954" s="60" t="s">
        <v>3233</v>
      </c>
      <c r="D954" s="60" t="s">
        <v>3234</v>
      </c>
      <c r="E954" s="60" t="s">
        <v>753</v>
      </c>
      <c r="F954" s="59" t="s">
        <v>451</v>
      </c>
      <c r="G954" s="61">
        <v>196486</v>
      </c>
      <c r="H954" s="123">
        <f t="shared" si="14"/>
        <v>40.009774076298882</v>
      </c>
    </row>
    <row r="955" spans="1:8" x14ac:dyDescent="0.25">
      <c r="A955" s="58">
        <v>395161000340</v>
      </c>
      <c r="B955" s="59" t="s">
        <v>3235</v>
      </c>
      <c r="C955" s="60" t="s">
        <v>3236</v>
      </c>
      <c r="D955" s="60" t="s">
        <v>3237</v>
      </c>
      <c r="E955" s="60" t="s">
        <v>753</v>
      </c>
      <c r="F955" s="59" t="s">
        <v>451</v>
      </c>
      <c r="G955" s="61">
        <v>196486</v>
      </c>
      <c r="H955" s="123">
        <f t="shared" si="14"/>
        <v>40.009774076298882</v>
      </c>
    </row>
    <row r="956" spans="1:8" x14ac:dyDescent="0.25">
      <c r="A956" s="58">
        <v>395161000463</v>
      </c>
      <c r="B956" s="59" t="s">
        <v>3238</v>
      </c>
      <c r="C956" s="60" t="s">
        <v>3239</v>
      </c>
      <c r="D956" s="60" t="s">
        <v>3240</v>
      </c>
      <c r="E956" s="60" t="s">
        <v>753</v>
      </c>
      <c r="F956" s="59" t="s">
        <v>451</v>
      </c>
      <c r="G956" s="61">
        <v>196486</v>
      </c>
      <c r="H956" s="123">
        <f t="shared" si="14"/>
        <v>40.009774076298882</v>
      </c>
    </row>
    <row r="957" spans="1:8" x14ac:dyDescent="0.25">
      <c r="A957" s="58">
        <v>395170700354</v>
      </c>
      <c r="B957" s="59" t="s">
        <v>3241</v>
      </c>
      <c r="C957" s="60" t="s">
        <v>3242</v>
      </c>
      <c r="D957" s="60" t="s">
        <v>3243</v>
      </c>
      <c r="E957" s="60" t="s">
        <v>738</v>
      </c>
      <c r="F957" s="59" t="s">
        <v>451</v>
      </c>
      <c r="G957" s="61">
        <v>196486</v>
      </c>
      <c r="H957" s="123">
        <f t="shared" si="14"/>
        <v>40.009774076298882</v>
      </c>
    </row>
    <row r="958" spans="1:8" x14ac:dyDescent="0.25">
      <c r="A958" s="58">
        <v>395170700362</v>
      </c>
      <c r="B958" s="59" t="s">
        <v>3244</v>
      </c>
      <c r="C958" s="60" t="s">
        <v>3242</v>
      </c>
      <c r="D958" s="60" t="s">
        <v>3243</v>
      </c>
      <c r="E958" s="60" t="s">
        <v>738</v>
      </c>
      <c r="F958" s="59" t="s">
        <v>451</v>
      </c>
      <c r="G958" s="61">
        <v>196486</v>
      </c>
      <c r="H958" s="123">
        <f t="shared" si="14"/>
        <v>40.009774076298882</v>
      </c>
    </row>
    <row r="959" spans="1:8" x14ac:dyDescent="0.25">
      <c r="A959" s="58">
        <v>395170701288</v>
      </c>
      <c r="B959" s="59" t="s">
        <v>3245</v>
      </c>
      <c r="C959" s="60" t="s">
        <v>3246</v>
      </c>
      <c r="D959" s="60" t="s">
        <v>3247</v>
      </c>
      <c r="E959" s="60" t="s">
        <v>753</v>
      </c>
      <c r="F959" s="59" t="s">
        <v>451</v>
      </c>
      <c r="G959" s="61">
        <v>196486</v>
      </c>
      <c r="H959" s="123">
        <f t="shared" si="14"/>
        <v>40.009774076298882</v>
      </c>
    </row>
    <row r="960" spans="1:8" x14ac:dyDescent="0.25">
      <c r="A960" s="58">
        <v>395171200665</v>
      </c>
      <c r="B960" s="59" t="s">
        <v>3248</v>
      </c>
      <c r="C960" s="60" t="s">
        <v>3249</v>
      </c>
      <c r="D960" s="60" t="s">
        <v>3250</v>
      </c>
      <c r="E960" s="60" t="s">
        <v>738</v>
      </c>
      <c r="F960" s="59" t="s">
        <v>451</v>
      </c>
      <c r="G960" s="61">
        <v>196486</v>
      </c>
      <c r="H960" s="123">
        <f t="shared" si="14"/>
        <v>40.009774076298882</v>
      </c>
    </row>
    <row r="961" spans="1:8" x14ac:dyDescent="0.25">
      <c r="A961" s="58">
        <v>395180400987</v>
      </c>
      <c r="B961" s="59" t="s">
        <v>3251</v>
      </c>
      <c r="C961" s="60" t="s">
        <v>3252</v>
      </c>
      <c r="D961" s="60" t="s">
        <v>3253</v>
      </c>
      <c r="E961" s="60" t="s">
        <v>738</v>
      </c>
      <c r="F961" s="59" t="s">
        <v>451</v>
      </c>
      <c r="G961" s="61">
        <v>196486</v>
      </c>
      <c r="H961" s="123">
        <f t="shared" si="14"/>
        <v>40.009774076298882</v>
      </c>
    </row>
    <row r="962" spans="1:8" x14ac:dyDescent="0.25">
      <c r="A962" s="58">
        <v>395750201193</v>
      </c>
      <c r="B962" s="59" t="s">
        <v>3254</v>
      </c>
      <c r="C962" s="60" t="s">
        <v>3255</v>
      </c>
      <c r="D962" s="60" t="s">
        <v>3256</v>
      </c>
      <c r="E962" s="60" t="s">
        <v>738</v>
      </c>
      <c r="F962" s="59" t="s">
        <v>451</v>
      </c>
      <c r="G962" s="61">
        <v>196486</v>
      </c>
      <c r="H962" s="123">
        <f t="shared" ref="H962:H1025" si="15">G962/4910.95</f>
        <v>40.009774076298882</v>
      </c>
    </row>
    <row r="963" spans="1:8" x14ac:dyDescent="0.25">
      <c r="A963" s="58">
        <v>395750201380</v>
      </c>
      <c r="B963" s="59" t="s">
        <v>3257</v>
      </c>
      <c r="C963" s="60" t="s">
        <v>3258</v>
      </c>
      <c r="D963" s="60" t="s">
        <v>3259</v>
      </c>
      <c r="E963" s="60" t="s">
        <v>738</v>
      </c>
      <c r="F963" s="59" t="s">
        <v>451</v>
      </c>
      <c r="G963" s="61">
        <v>196486</v>
      </c>
      <c r="H963" s="123">
        <f t="shared" si="15"/>
        <v>40.009774076298882</v>
      </c>
    </row>
    <row r="964" spans="1:8" x14ac:dyDescent="0.25">
      <c r="A964" s="58">
        <v>395750201410</v>
      </c>
      <c r="B964" s="59" t="s">
        <v>3260</v>
      </c>
      <c r="C964" s="60" t="s">
        <v>3261</v>
      </c>
      <c r="D964" s="60" t="s">
        <v>3262</v>
      </c>
      <c r="E964" s="60" t="s">
        <v>738</v>
      </c>
      <c r="F964" s="59" t="s">
        <v>451</v>
      </c>
      <c r="G964" s="61">
        <v>196486</v>
      </c>
      <c r="H964" s="123">
        <f t="shared" si="15"/>
        <v>40.009774076298882</v>
      </c>
    </row>
    <row r="965" spans="1:8" x14ac:dyDescent="0.25">
      <c r="A965" s="58">
        <v>395750201584</v>
      </c>
      <c r="B965" s="59" t="s">
        <v>3263</v>
      </c>
      <c r="C965" s="60" t="s">
        <v>3264</v>
      </c>
      <c r="D965" s="60" t="s">
        <v>3265</v>
      </c>
      <c r="E965" s="60" t="s">
        <v>738</v>
      </c>
      <c r="F965" s="59" t="s">
        <v>451</v>
      </c>
      <c r="G965" s="61">
        <v>196486</v>
      </c>
      <c r="H965" s="123">
        <f t="shared" si="15"/>
        <v>40.009774076298882</v>
      </c>
    </row>
    <row r="966" spans="1:8" x14ac:dyDescent="0.25">
      <c r="A966" s="58">
        <v>395750300035</v>
      </c>
      <c r="B966" s="59" t="s">
        <v>3266</v>
      </c>
      <c r="C966" s="60" t="s">
        <v>1458</v>
      </c>
      <c r="D966" s="60" t="s">
        <v>1668</v>
      </c>
      <c r="E966" s="60" t="s">
        <v>738</v>
      </c>
      <c r="F966" s="59" t="s">
        <v>487</v>
      </c>
      <c r="G966" s="61">
        <v>196486</v>
      </c>
      <c r="H966" s="123">
        <f t="shared" si="15"/>
        <v>40.009774076298882</v>
      </c>
    </row>
    <row r="967" spans="1:8" x14ac:dyDescent="0.25">
      <c r="A967" s="58">
        <v>395750300124</v>
      </c>
      <c r="B967" s="59" t="s">
        <v>3267</v>
      </c>
      <c r="C967" s="60" t="s">
        <v>3268</v>
      </c>
      <c r="D967" s="60" t="s">
        <v>1577</v>
      </c>
      <c r="E967" s="60" t="s">
        <v>738</v>
      </c>
      <c r="F967" s="59" t="s">
        <v>451</v>
      </c>
      <c r="G967" s="61">
        <v>196486</v>
      </c>
      <c r="H967" s="123">
        <f t="shared" si="15"/>
        <v>40.009774076298882</v>
      </c>
    </row>
    <row r="968" spans="1:8" x14ac:dyDescent="0.25">
      <c r="A968" s="58">
        <v>395750300230</v>
      </c>
      <c r="B968" s="59" t="s">
        <v>3269</v>
      </c>
      <c r="C968" s="60" t="s">
        <v>1506</v>
      </c>
      <c r="D968" s="60" t="s">
        <v>3270</v>
      </c>
      <c r="E968" s="60" t="s">
        <v>738</v>
      </c>
      <c r="F968" s="59" t="s">
        <v>451</v>
      </c>
      <c r="G968" s="61">
        <v>196486</v>
      </c>
      <c r="H968" s="123">
        <f t="shared" si="15"/>
        <v>40.009774076298882</v>
      </c>
    </row>
    <row r="969" spans="1:8" x14ac:dyDescent="0.25">
      <c r="A969" s="58">
        <v>395750301481</v>
      </c>
      <c r="B969" s="59" t="s">
        <v>3271</v>
      </c>
      <c r="C969" s="60" t="s">
        <v>3272</v>
      </c>
      <c r="D969" s="60" t="s">
        <v>3273</v>
      </c>
      <c r="E969" s="60" t="s">
        <v>753</v>
      </c>
      <c r="F969" s="59" t="s">
        <v>451</v>
      </c>
      <c r="G969" s="61">
        <v>196486</v>
      </c>
      <c r="H969" s="123">
        <f t="shared" si="15"/>
        <v>40.009774076298882</v>
      </c>
    </row>
    <row r="970" spans="1:8" x14ac:dyDescent="0.25">
      <c r="A970" s="58">
        <v>395770800433</v>
      </c>
      <c r="B970" s="59" t="s">
        <v>3274</v>
      </c>
      <c r="C970" s="60" t="s">
        <v>3275</v>
      </c>
      <c r="D970" s="60" t="s">
        <v>3276</v>
      </c>
      <c r="E970" s="60" t="s">
        <v>738</v>
      </c>
      <c r="F970" s="59" t="s">
        <v>451</v>
      </c>
      <c r="G970" s="61">
        <v>196486</v>
      </c>
      <c r="H970" s="123">
        <f t="shared" si="15"/>
        <v>40.009774076298882</v>
      </c>
    </row>
    <row r="971" spans="1:8" x14ac:dyDescent="0.25">
      <c r="A971" s="58">
        <v>395770800476</v>
      </c>
      <c r="B971" s="59" t="s">
        <v>3277</v>
      </c>
      <c r="C971" s="60" t="s">
        <v>3278</v>
      </c>
      <c r="D971" s="60" t="s">
        <v>3279</v>
      </c>
      <c r="E971" s="60" t="s">
        <v>738</v>
      </c>
      <c r="F971" s="59" t="s">
        <v>451</v>
      </c>
      <c r="G971" s="61">
        <v>196486</v>
      </c>
      <c r="H971" s="123">
        <f t="shared" si="15"/>
        <v>40.009774076298882</v>
      </c>
    </row>
    <row r="972" spans="1:8" x14ac:dyDescent="0.25">
      <c r="A972" s="58">
        <v>395770802100</v>
      </c>
      <c r="B972" s="59" t="s">
        <v>3280</v>
      </c>
      <c r="C972" s="60" t="s">
        <v>3281</v>
      </c>
      <c r="D972" s="60" t="s">
        <v>3282</v>
      </c>
      <c r="E972" s="60" t="s">
        <v>753</v>
      </c>
      <c r="F972" s="59" t="s">
        <v>451</v>
      </c>
      <c r="G972" s="61">
        <v>196486</v>
      </c>
      <c r="H972" s="123">
        <f t="shared" si="15"/>
        <v>40.009774076298882</v>
      </c>
    </row>
    <row r="973" spans="1:8" x14ac:dyDescent="0.25">
      <c r="A973" s="58">
        <v>395910211034</v>
      </c>
      <c r="B973" s="59" t="s">
        <v>3283</v>
      </c>
      <c r="C973" s="60" t="s">
        <v>3284</v>
      </c>
      <c r="D973" s="60" t="s">
        <v>3285</v>
      </c>
      <c r="E973" s="60" t="s">
        <v>753</v>
      </c>
      <c r="F973" s="59" t="s">
        <v>487</v>
      </c>
      <c r="G973" s="61">
        <v>196486</v>
      </c>
      <c r="H973" s="123">
        <f t="shared" si="15"/>
        <v>40.009774076298882</v>
      </c>
    </row>
    <row r="974" spans="1:8" x14ac:dyDescent="0.25">
      <c r="A974" s="58">
        <v>395920710179</v>
      </c>
      <c r="B974" s="59" t="s">
        <v>3286</v>
      </c>
      <c r="C974" s="60" t="s">
        <v>3287</v>
      </c>
      <c r="D974" s="60" t="s">
        <v>3288</v>
      </c>
      <c r="E974" s="60" t="s">
        <v>753</v>
      </c>
      <c r="F974" s="59" t="s">
        <v>487</v>
      </c>
      <c r="G974" s="61">
        <v>196486</v>
      </c>
      <c r="H974" s="123">
        <f t="shared" si="15"/>
        <v>40.009774076298882</v>
      </c>
    </row>
    <row r="975" spans="1:8" x14ac:dyDescent="0.25">
      <c r="A975" s="58">
        <v>395930410441</v>
      </c>
      <c r="B975" s="59" t="s">
        <v>3289</v>
      </c>
      <c r="C975" s="60" t="s">
        <v>3290</v>
      </c>
      <c r="D975" s="60" t="s">
        <v>3291</v>
      </c>
      <c r="E975" s="60" t="s">
        <v>738</v>
      </c>
      <c r="F975" s="59" t="s">
        <v>451</v>
      </c>
      <c r="G975" s="61">
        <v>196486</v>
      </c>
      <c r="H975" s="123">
        <f t="shared" si="15"/>
        <v>40.009774076298882</v>
      </c>
    </row>
    <row r="976" spans="1:8" x14ac:dyDescent="0.25">
      <c r="A976" s="58">
        <v>395930913213</v>
      </c>
      <c r="B976" s="59" t="s">
        <v>3292</v>
      </c>
      <c r="C976" s="60" t="s">
        <v>3293</v>
      </c>
      <c r="D976" s="60" t="s">
        <v>3294</v>
      </c>
      <c r="E976" s="60" t="s">
        <v>753</v>
      </c>
      <c r="F976" s="59" t="s">
        <v>451</v>
      </c>
      <c r="G976" s="61">
        <v>196486</v>
      </c>
      <c r="H976" s="123">
        <f t="shared" si="15"/>
        <v>40.009774076298882</v>
      </c>
    </row>
    <row r="977" spans="1:8" x14ac:dyDescent="0.25">
      <c r="A977" s="58">
        <v>395941050837</v>
      </c>
      <c r="B977" s="59" t="s">
        <v>3295</v>
      </c>
      <c r="C977" s="60" t="s">
        <v>3082</v>
      </c>
      <c r="D977" s="60" t="s">
        <v>3094</v>
      </c>
      <c r="E977" s="60" t="s">
        <v>738</v>
      </c>
      <c r="F977" s="59" t="s">
        <v>451</v>
      </c>
      <c r="G977" s="61">
        <v>196486</v>
      </c>
      <c r="H977" s="123">
        <f t="shared" si="15"/>
        <v>40.009774076298882</v>
      </c>
    </row>
    <row r="978" spans="1:8" x14ac:dyDescent="0.25">
      <c r="A978" s="58">
        <v>395941251395</v>
      </c>
      <c r="B978" s="59" t="s">
        <v>3296</v>
      </c>
      <c r="C978" s="60" t="s">
        <v>3297</v>
      </c>
      <c r="D978" s="60" t="s">
        <v>3298</v>
      </c>
      <c r="E978" s="60" t="s">
        <v>738</v>
      </c>
      <c r="F978" s="59" t="s">
        <v>487</v>
      </c>
      <c r="G978" s="61">
        <v>196486</v>
      </c>
      <c r="H978" s="123">
        <f t="shared" si="15"/>
        <v>40.009774076298882</v>
      </c>
    </row>
    <row r="979" spans="1:8" x14ac:dyDescent="0.25">
      <c r="A979" s="58">
        <v>395960710163</v>
      </c>
      <c r="B979" s="59" t="s">
        <v>3299</v>
      </c>
      <c r="C979" s="60" t="s">
        <v>3300</v>
      </c>
      <c r="D979" s="60" t="s">
        <v>1668</v>
      </c>
      <c r="E979" s="60" t="s">
        <v>738</v>
      </c>
      <c r="F979" s="59" t="s">
        <v>487</v>
      </c>
      <c r="G979" s="61">
        <v>196486</v>
      </c>
      <c r="H979" s="123">
        <f t="shared" si="15"/>
        <v>40.009774076298882</v>
      </c>
    </row>
    <row r="980" spans="1:8" x14ac:dyDescent="0.25">
      <c r="A980" s="58">
        <v>395960711771</v>
      </c>
      <c r="B980" s="59" t="s">
        <v>3301</v>
      </c>
      <c r="C980" s="60" t="s">
        <v>3302</v>
      </c>
      <c r="D980" s="60" t="s">
        <v>3303</v>
      </c>
      <c r="E980" s="60" t="s">
        <v>738</v>
      </c>
      <c r="F980" s="59" t="s">
        <v>451</v>
      </c>
      <c r="G980" s="61">
        <v>196486</v>
      </c>
      <c r="H980" s="123">
        <f t="shared" si="15"/>
        <v>40.009774076298882</v>
      </c>
    </row>
    <row r="981" spans="1:8" x14ac:dyDescent="0.25">
      <c r="A981" s="58">
        <v>395961011650</v>
      </c>
      <c r="B981" s="59" t="s">
        <v>3304</v>
      </c>
      <c r="C981" s="60" t="s">
        <v>3305</v>
      </c>
      <c r="D981" s="60" t="s">
        <v>3306</v>
      </c>
      <c r="E981" s="60" t="s">
        <v>738</v>
      </c>
      <c r="F981" s="59" t="s">
        <v>451</v>
      </c>
      <c r="G981" s="61">
        <v>196486</v>
      </c>
      <c r="H981" s="123">
        <f t="shared" si="15"/>
        <v>40.009774076298882</v>
      </c>
    </row>
    <row r="982" spans="1:8" x14ac:dyDescent="0.25">
      <c r="A982" s="58">
        <v>395970352354</v>
      </c>
      <c r="B982" s="59" t="s">
        <v>3307</v>
      </c>
      <c r="C982" s="60" t="s">
        <v>3308</v>
      </c>
      <c r="D982" s="60" t="s">
        <v>3309</v>
      </c>
      <c r="E982" s="60" t="s">
        <v>753</v>
      </c>
      <c r="F982" s="59" t="s">
        <v>487</v>
      </c>
      <c r="G982" s="61">
        <v>196486</v>
      </c>
      <c r="H982" s="123">
        <f t="shared" si="15"/>
        <v>40.009774076298882</v>
      </c>
    </row>
    <row r="983" spans="1:8" x14ac:dyDescent="0.25">
      <c r="A983" s="58">
        <v>395970750619</v>
      </c>
      <c r="B983" s="59" t="s">
        <v>3310</v>
      </c>
      <c r="C983" s="60" t="s">
        <v>1709</v>
      </c>
      <c r="D983" s="60" t="s">
        <v>3311</v>
      </c>
      <c r="E983" s="60" t="s">
        <v>753</v>
      </c>
      <c r="F983" s="59" t="s">
        <v>451</v>
      </c>
      <c r="G983" s="61">
        <v>196486</v>
      </c>
      <c r="H983" s="123">
        <f t="shared" si="15"/>
        <v>40.009774076298882</v>
      </c>
    </row>
    <row r="984" spans="1:8" x14ac:dyDescent="0.25">
      <c r="A984" s="58">
        <v>395990851578</v>
      </c>
      <c r="B984" s="59" t="s">
        <v>3312</v>
      </c>
      <c r="C984" s="60" t="s">
        <v>3313</v>
      </c>
      <c r="D984" s="60" t="s">
        <v>1900</v>
      </c>
      <c r="E984" s="60" t="s">
        <v>753</v>
      </c>
      <c r="F984" s="59" t="s">
        <v>451</v>
      </c>
      <c r="G984" s="61">
        <v>196486</v>
      </c>
      <c r="H984" s="123">
        <f t="shared" si="15"/>
        <v>40.009774076298882</v>
      </c>
    </row>
    <row r="985" spans="1:8" x14ac:dyDescent="0.25">
      <c r="A985" s="58">
        <v>395991252571</v>
      </c>
      <c r="B985" s="59" t="s">
        <v>3314</v>
      </c>
      <c r="C985" s="60" t="s">
        <v>2661</v>
      </c>
      <c r="D985" s="60" t="s">
        <v>3259</v>
      </c>
      <c r="E985" s="60" t="s">
        <v>738</v>
      </c>
      <c r="F985" s="59" t="s">
        <v>487</v>
      </c>
      <c r="G985" s="61">
        <v>196486</v>
      </c>
      <c r="H985" s="123">
        <f t="shared" si="15"/>
        <v>40.009774076298882</v>
      </c>
    </row>
    <row r="986" spans="1:8" x14ac:dyDescent="0.25">
      <c r="A986" s="58">
        <v>396021201244</v>
      </c>
      <c r="B986" s="59" t="s">
        <v>50</v>
      </c>
      <c r="C986" s="60" t="s">
        <v>3315</v>
      </c>
      <c r="D986" s="60" t="s">
        <v>3316</v>
      </c>
      <c r="E986" s="60" t="s">
        <v>450</v>
      </c>
      <c r="F986" s="59" t="s">
        <v>451</v>
      </c>
      <c r="G986" s="61">
        <v>196486</v>
      </c>
      <c r="H986" s="123">
        <f t="shared" si="15"/>
        <v>40.009774076298882</v>
      </c>
    </row>
    <row r="987" spans="1:8" x14ac:dyDescent="0.25">
      <c r="A987" s="58">
        <v>396030600135</v>
      </c>
      <c r="B987" s="59" t="s">
        <v>145</v>
      </c>
      <c r="C987" s="60" t="s">
        <v>1850</v>
      </c>
      <c r="D987" s="60" t="s">
        <v>3317</v>
      </c>
      <c r="E987" s="60" t="s">
        <v>450</v>
      </c>
      <c r="F987" s="59" t="s">
        <v>451</v>
      </c>
      <c r="G987" s="61">
        <v>196486</v>
      </c>
      <c r="H987" s="123">
        <f t="shared" si="15"/>
        <v>40.009774076298882</v>
      </c>
    </row>
    <row r="988" spans="1:8" x14ac:dyDescent="0.25">
      <c r="A988" s="58">
        <v>396070400376</v>
      </c>
      <c r="B988" s="59" t="s">
        <v>163</v>
      </c>
      <c r="C988" s="60" t="s">
        <v>3318</v>
      </c>
      <c r="D988" s="60" t="s">
        <v>3319</v>
      </c>
      <c r="E988" s="60" t="s">
        <v>450</v>
      </c>
      <c r="F988" s="59" t="s">
        <v>451</v>
      </c>
      <c r="G988" s="61">
        <v>196486</v>
      </c>
      <c r="H988" s="123">
        <f t="shared" si="15"/>
        <v>40.009774076298882</v>
      </c>
    </row>
    <row r="989" spans="1:8" x14ac:dyDescent="0.25">
      <c r="A989" s="58">
        <v>396090200454</v>
      </c>
      <c r="B989" s="59" t="s">
        <v>71</v>
      </c>
      <c r="C989" s="60" t="s">
        <v>3320</v>
      </c>
      <c r="D989" s="60" t="s">
        <v>3321</v>
      </c>
      <c r="E989" s="60" t="s">
        <v>450</v>
      </c>
      <c r="F989" s="59" t="s">
        <v>487</v>
      </c>
      <c r="G989" s="61">
        <v>196486</v>
      </c>
      <c r="H989" s="123">
        <f t="shared" si="15"/>
        <v>40.009774076298882</v>
      </c>
    </row>
    <row r="990" spans="1:8" x14ac:dyDescent="0.25">
      <c r="A990" s="58">
        <v>396090500539</v>
      </c>
      <c r="B990" s="59" t="s">
        <v>172</v>
      </c>
      <c r="C990" s="60" t="s">
        <v>3322</v>
      </c>
      <c r="D990" s="60" t="s">
        <v>3323</v>
      </c>
      <c r="E990" s="60" t="s">
        <v>450</v>
      </c>
      <c r="F990" s="59" t="s">
        <v>487</v>
      </c>
      <c r="G990" s="61">
        <v>196486</v>
      </c>
      <c r="H990" s="123">
        <f t="shared" si="15"/>
        <v>40.009774076298882</v>
      </c>
    </row>
    <row r="991" spans="1:8" x14ac:dyDescent="0.25">
      <c r="A991" s="58">
        <v>396100400813</v>
      </c>
      <c r="B991" s="59" t="s">
        <v>321</v>
      </c>
      <c r="C991" s="60" t="s">
        <v>3324</v>
      </c>
      <c r="D991" s="60" t="s">
        <v>3325</v>
      </c>
      <c r="E991" s="60" t="s">
        <v>450</v>
      </c>
      <c r="F991" s="59" t="s">
        <v>487</v>
      </c>
      <c r="G991" s="61">
        <v>196486</v>
      </c>
      <c r="H991" s="123">
        <f t="shared" si="15"/>
        <v>40.009774076298882</v>
      </c>
    </row>
    <row r="992" spans="1:8" x14ac:dyDescent="0.25">
      <c r="A992" s="58">
        <v>396120700520</v>
      </c>
      <c r="B992" s="59" t="s">
        <v>346</v>
      </c>
      <c r="C992" s="60" t="s">
        <v>3326</v>
      </c>
      <c r="D992" s="60" t="s">
        <v>3327</v>
      </c>
      <c r="E992" s="60" t="s">
        <v>450</v>
      </c>
      <c r="F992" s="59" t="s">
        <v>487</v>
      </c>
      <c r="G992" s="61">
        <v>196486</v>
      </c>
      <c r="H992" s="123">
        <f t="shared" si="15"/>
        <v>40.009774076298882</v>
      </c>
    </row>
    <row r="993" spans="1:8" x14ac:dyDescent="0.25">
      <c r="A993" s="58">
        <v>396140300251</v>
      </c>
      <c r="B993" s="59" t="s">
        <v>503</v>
      </c>
      <c r="C993" s="60" t="s">
        <v>504</v>
      </c>
      <c r="D993" s="60" t="s">
        <v>505</v>
      </c>
      <c r="E993" s="60" t="s">
        <v>450</v>
      </c>
      <c r="F993" s="59" t="s">
        <v>451</v>
      </c>
      <c r="G993" s="61">
        <v>196486</v>
      </c>
      <c r="H993" s="123">
        <f t="shared" si="15"/>
        <v>40.009774076298882</v>
      </c>
    </row>
    <row r="994" spans="1:8" x14ac:dyDescent="0.25">
      <c r="A994" s="58">
        <v>396140301192</v>
      </c>
      <c r="B994" s="59" t="s">
        <v>157</v>
      </c>
      <c r="C994" s="60" t="s">
        <v>3328</v>
      </c>
      <c r="D994" s="60" t="s">
        <v>3329</v>
      </c>
      <c r="E994" s="60" t="s">
        <v>450</v>
      </c>
      <c r="F994" s="59" t="s">
        <v>451</v>
      </c>
      <c r="G994" s="61">
        <v>196486</v>
      </c>
      <c r="H994" s="123">
        <f t="shared" si="15"/>
        <v>40.009774076298882</v>
      </c>
    </row>
    <row r="995" spans="1:8" x14ac:dyDescent="0.25">
      <c r="A995" s="58">
        <v>396170600453</v>
      </c>
      <c r="B995" s="59" t="s">
        <v>429</v>
      </c>
      <c r="C995" s="60" t="s">
        <v>3330</v>
      </c>
      <c r="D995" s="60" t="s">
        <v>3331</v>
      </c>
      <c r="E995" s="60" t="s">
        <v>450</v>
      </c>
      <c r="F995" s="59" t="s">
        <v>487</v>
      </c>
      <c r="G995" s="61">
        <v>196486</v>
      </c>
      <c r="H995" s="123">
        <f t="shared" si="15"/>
        <v>40.009774076298882</v>
      </c>
    </row>
    <row r="996" spans="1:8" x14ac:dyDescent="0.25">
      <c r="A996" s="58">
        <v>396750300562</v>
      </c>
      <c r="B996" s="59" t="s">
        <v>359</v>
      </c>
      <c r="C996" s="60" t="s">
        <v>3332</v>
      </c>
      <c r="D996" s="60" t="s">
        <v>3333</v>
      </c>
      <c r="E996" s="60" t="s">
        <v>450</v>
      </c>
      <c r="F996" s="59" t="s">
        <v>487</v>
      </c>
      <c r="G996" s="61">
        <v>196486</v>
      </c>
      <c r="H996" s="123">
        <f t="shared" si="15"/>
        <v>40.009774076298882</v>
      </c>
    </row>
    <row r="997" spans="1:8" x14ac:dyDescent="0.25">
      <c r="A997" s="58">
        <v>396750300571</v>
      </c>
      <c r="B997" s="59" t="s">
        <v>260</v>
      </c>
      <c r="C997" s="60" t="s">
        <v>564</v>
      </c>
      <c r="D997" s="60" t="s">
        <v>3334</v>
      </c>
      <c r="E997" s="60" t="s">
        <v>450</v>
      </c>
      <c r="F997" s="59" t="s">
        <v>487</v>
      </c>
      <c r="G997" s="61">
        <v>196486</v>
      </c>
      <c r="H997" s="123">
        <f t="shared" si="15"/>
        <v>40.009774076298882</v>
      </c>
    </row>
    <row r="998" spans="1:8" x14ac:dyDescent="0.25">
      <c r="A998" s="58">
        <v>396761203275</v>
      </c>
      <c r="B998" s="59" t="s">
        <v>43</v>
      </c>
      <c r="C998" s="60" t="s">
        <v>3335</v>
      </c>
      <c r="D998" s="60" t="s">
        <v>3336</v>
      </c>
      <c r="E998" s="60" t="s">
        <v>450</v>
      </c>
      <c r="F998" s="59" t="s">
        <v>487</v>
      </c>
      <c r="G998" s="61">
        <v>196486</v>
      </c>
      <c r="H998" s="123">
        <f t="shared" si="15"/>
        <v>40.009774076298882</v>
      </c>
    </row>
    <row r="999" spans="1:8" x14ac:dyDescent="0.25">
      <c r="A999" s="58">
        <v>396950950057</v>
      </c>
      <c r="B999" s="59" t="s">
        <v>401</v>
      </c>
      <c r="C999" s="60" t="s">
        <v>3337</v>
      </c>
      <c r="D999" s="60" t="s">
        <v>3338</v>
      </c>
      <c r="E999" s="60" t="s">
        <v>450</v>
      </c>
      <c r="F999" s="59" t="s">
        <v>451</v>
      </c>
      <c r="G999" s="61">
        <v>196486</v>
      </c>
      <c r="H999" s="123">
        <f t="shared" si="15"/>
        <v>40.009774076298882</v>
      </c>
    </row>
    <row r="1000" spans="1:8" x14ac:dyDescent="0.25">
      <c r="A1000" s="58">
        <v>396980450334</v>
      </c>
      <c r="B1000" s="59" t="s">
        <v>152</v>
      </c>
      <c r="C1000" s="60" t="s">
        <v>3339</v>
      </c>
      <c r="D1000" s="60" t="s">
        <v>3340</v>
      </c>
      <c r="E1000" s="60" t="s">
        <v>450</v>
      </c>
      <c r="F1000" s="59" t="s">
        <v>487</v>
      </c>
      <c r="G1000" s="61">
        <v>196486</v>
      </c>
      <c r="H1000" s="123">
        <f t="shared" si="15"/>
        <v>40.009774076298882</v>
      </c>
    </row>
    <row r="1001" spans="1:8" x14ac:dyDescent="0.25">
      <c r="A1001" s="58">
        <v>396980650911</v>
      </c>
      <c r="B1001" s="59" t="s">
        <v>259</v>
      </c>
      <c r="C1001" s="60" t="s">
        <v>564</v>
      </c>
      <c r="D1001" s="60" t="s">
        <v>3341</v>
      </c>
      <c r="E1001" s="60" t="s">
        <v>450</v>
      </c>
      <c r="F1001" s="59" t="s">
        <v>487</v>
      </c>
      <c r="G1001" s="61">
        <v>196486</v>
      </c>
      <c r="H1001" s="123">
        <f t="shared" si="15"/>
        <v>40.009774076298882</v>
      </c>
    </row>
    <row r="1002" spans="1:8" x14ac:dyDescent="0.25">
      <c r="A1002" s="58">
        <v>396980651305</v>
      </c>
      <c r="B1002" s="59" t="s">
        <v>67</v>
      </c>
      <c r="C1002" s="60" t="s">
        <v>3342</v>
      </c>
      <c r="D1002" s="60" t="s">
        <v>3343</v>
      </c>
      <c r="E1002" s="60" t="s">
        <v>450</v>
      </c>
      <c r="F1002" s="59" t="s">
        <v>451</v>
      </c>
      <c r="G1002" s="61">
        <v>196486</v>
      </c>
      <c r="H1002" s="123">
        <f t="shared" si="15"/>
        <v>40.009774076298882</v>
      </c>
    </row>
    <row r="1003" spans="1:8" x14ac:dyDescent="0.25">
      <c r="A1003" s="58">
        <v>397161000130</v>
      </c>
      <c r="B1003" s="59" t="s">
        <v>68</v>
      </c>
      <c r="C1003" s="60" t="s">
        <v>620</v>
      </c>
      <c r="D1003" s="60" t="s">
        <v>621</v>
      </c>
      <c r="E1003" s="60" t="s">
        <v>450</v>
      </c>
      <c r="F1003" s="59" t="s">
        <v>451</v>
      </c>
      <c r="G1003" s="61">
        <v>196486</v>
      </c>
      <c r="H1003" s="123">
        <f t="shared" si="15"/>
        <v>40.009774076298882</v>
      </c>
    </row>
    <row r="1004" spans="1:8" x14ac:dyDescent="0.25">
      <c r="A1004" s="58">
        <v>398060900501</v>
      </c>
      <c r="B1004" s="59" t="s">
        <v>3344</v>
      </c>
      <c r="C1004" s="60" t="s">
        <v>3345</v>
      </c>
      <c r="D1004" s="60" t="s">
        <v>3346</v>
      </c>
      <c r="E1004" s="60" t="s">
        <v>2743</v>
      </c>
      <c r="F1004" s="59" t="s">
        <v>487</v>
      </c>
      <c r="G1004" s="61">
        <v>196486</v>
      </c>
      <c r="H1004" s="123">
        <f t="shared" si="15"/>
        <v>40.009774076298882</v>
      </c>
    </row>
    <row r="1005" spans="1:8" x14ac:dyDescent="0.25">
      <c r="A1005" s="58">
        <v>398770100180</v>
      </c>
      <c r="B1005" s="59" t="s">
        <v>3347</v>
      </c>
      <c r="C1005" s="60" t="s">
        <v>3348</v>
      </c>
      <c r="D1005" s="60" t="s">
        <v>3349</v>
      </c>
      <c r="E1005" s="60" t="s">
        <v>1937</v>
      </c>
      <c r="F1005" s="59" t="s">
        <v>451</v>
      </c>
      <c r="G1005" s="61">
        <v>196486</v>
      </c>
      <c r="H1005" s="123">
        <f t="shared" si="15"/>
        <v>40.009774076298882</v>
      </c>
    </row>
    <row r="1006" spans="1:8" x14ac:dyDescent="0.25">
      <c r="A1006" s="58">
        <v>398940320767</v>
      </c>
      <c r="B1006" s="59" t="s">
        <v>3350</v>
      </c>
      <c r="C1006" s="60" t="s">
        <v>3351</v>
      </c>
      <c r="D1006" s="60" t="s">
        <v>3352</v>
      </c>
      <c r="E1006" s="60" t="s">
        <v>2237</v>
      </c>
      <c r="F1006" s="59" t="s">
        <v>451</v>
      </c>
      <c r="G1006" s="61">
        <v>196486</v>
      </c>
      <c r="H1006" s="123">
        <f t="shared" si="15"/>
        <v>40.009774076298882</v>
      </c>
    </row>
    <row r="1007" spans="1:8" x14ac:dyDescent="0.25">
      <c r="A1007" s="58">
        <v>399160600063</v>
      </c>
      <c r="B1007" s="59" t="s">
        <v>3353</v>
      </c>
      <c r="C1007" s="60" t="s">
        <v>3354</v>
      </c>
      <c r="D1007" s="60" t="s">
        <v>839</v>
      </c>
      <c r="E1007" s="60" t="s">
        <v>839</v>
      </c>
      <c r="F1007" s="59" t="s">
        <v>451</v>
      </c>
      <c r="G1007" s="61">
        <v>196486</v>
      </c>
      <c r="H1007" s="123">
        <f t="shared" si="15"/>
        <v>40.009774076298882</v>
      </c>
    </row>
    <row r="1008" spans="1:8" x14ac:dyDescent="0.25">
      <c r="A1008" s="58">
        <v>399161000060</v>
      </c>
      <c r="B1008" s="59" t="s">
        <v>3355</v>
      </c>
      <c r="C1008" s="60" t="s">
        <v>3356</v>
      </c>
      <c r="D1008" s="60" t="s">
        <v>3357</v>
      </c>
      <c r="E1008" s="60" t="s">
        <v>839</v>
      </c>
      <c r="F1008" s="59" t="s">
        <v>451</v>
      </c>
      <c r="G1008" s="61">
        <v>196486</v>
      </c>
      <c r="H1008" s="123">
        <f t="shared" si="15"/>
        <v>40.009774076298882</v>
      </c>
    </row>
    <row r="1009" spans="1:8" x14ac:dyDescent="0.25">
      <c r="A1009" s="58">
        <v>400120206115</v>
      </c>
      <c r="B1009" s="59" t="s">
        <v>3358</v>
      </c>
      <c r="C1009" s="60" t="s">
        <v>3359</v>
      </c>
      <c r="D1009" s="60" t="s">
        <v>3360</v>
      </c>
      <c r="E1009" s="60" t="s">
        <v>726</v>
      </c>
      <c r="F1009" s="59" t="s">
        <v>451</v>
      </c>
      <c r="G1009" s="61">
        <v>196486</v>
      </c>
      <c r="H1009" s="123">
        <f t="shared" si="15"/>
        <v>40.009774076298882</v>
      </c>
    </row>
    <row r="1010" spans="1:8" x14ac:dyDescent="0.25">
      <c r="A1010" s="58">
        <v>400161001455</v>
      </c>
      <c r="B1010" s="59" t="s">
        <v>3361</v>
      </c>
      <c r="C1010" s="60" t="s">
        <v>3362</v>
      </c>
      <c r="D1010" s="60" t="s">
        <v>3363</v>
      </c>
      <c r="E1010" s="60" t="s">
        <v>726</v>
      </c>
      <c r="F1010" s="59" t="s">
        <v>451</v>
      </c>
      <c r="G1010" s="61">
        <v>196486</v>
      </c>
      <c r="H1010" s="123">
        <f t="shared" si="15"/>
        <v>40.009774076298882</v>
      </c>
    </row>
    <row r="1011" spans="1:8" x14ac:dyDescent="0.25">
      <c r="A1011" s="58">
        <v>400170202366</v>
      </c>
      <c r="B1011" s="59" t="s">
        <v>3364</v>
      </c>
      <c r="C1011" s="60" t="s">
        <v>3365</v>
      </c>
      <c r="D1011" s="60" t="s">
        <v>3366</v>
      </c>
      <c r="E1011" s="60" t="s">
        <v>726</v>
      </c>
      <c r="F1011" s="59" t="s">
        <v>451</v>
      </c>
      <c r="G1011" s="61">
        <v>196486</v>
      </c>
      <c r="H1011" s="123">
        <f t="shared" si="15"/>
        <v>40.009774076298882</v>
      </c>
    </row>
    <row r="1012" spans="1:8" x14ac:dyDescent="0.25">
      <c r="A1012" s="58">
        <v>400190704503</v>
      </c>
      <c r="B1012" s="59" t="s">
        <v>3367</v>
      </c>
      <c r="C1012" s="60" t="s">
        <v>3368</v>
      </c>
      <c r="D1012" s="60" t="s">
        <v>3369</v>
      </c>
      <c r="E1012" s="60" t="s">
        <v>726</v>
      </c>
      <c r="F1012" s="59" t="s">
        <v>451</v>
      </c>
      <c r="G1012" s="61">
        <v>196486</v>
      </c>
      <c r="H1012" s="123">
        <f t="shared" si="15"/>
        <v>40.009774076298882</v>
      </c>
    </row>
    <row r="1013" spans="1:8" x14ac:dyDescent="0.25">
      <c r="A1013" s="58">
        <v>400790700315</v>
      </c>
      <c r="B1013" s="59" t="s">
        <v>3370</v>
      </c>
      <c r="C1013" s="60" t="s">
        <v>3371</v>
      </c>
      <c r="D1013" s="60" t="s">
        <v>3372</v>
      </c>
      <c r="E1013" s="60" t="s">
        <v>2137</v>
      </c>
      <c r="F1013" s="59" t="s">
        <v>487</v>
      </c>
      <c r="G1013" s="61">
        <v>196486</v>
      </c>
      <c r="H1013" s="123">
        <f t="shared" si="15"/>
        <v>40.009774076298882</v>
      </c>
    </row>
    <row r="1014" spans="1:8" x14ac:dyDescent="0.25">
      <c r="A1014" s="58">
        <v>400830900274</v>
      </c>
      <c r="B1014" s="59" t="s">
        <v>3373</v>
      </c>
      <c r="C1014" s="60" t="s">
        <v>3374</v>
      </c>
      <c r="D1014" s="60" t="s">
        <v>3375</v>
      </c>
      <c r="E1014" s="60" t="s">
        <v>726</v>
      </c>
      <c r="F1014" s="59" t="s">
        <v>451</v>
      </c>
      <c r="G1014" s="61">
        <v>196486</v>
      </c>
      <c r="H1014" s="123">
        <f t="shared" si="15"/>
        <v>40.009774076298882</v>
      </c>
    </row>
    <row r="1015" spans="1:8" x14ac:dyDescent="0.25">
      <c r="A1015" s="58">
        <v>400960721576</v>
      </c>
      <c r="B1015" s="59" t="s">
        <v>3376</v>
      </c>
      <c r="C1015" s="60" t="s">
        <v>3377</v>
      </c>
      <c r="D1015" s="60" t="s">
        <v>3378</v>
      </c>
      <c r="E1015" s="60" t="s">
        <v>726</v>
      </c>
      <c r="F1015" s="59" t="s">
        <v>451</v>
      </c>
      <c r="G1015" s="61">
        <v>196486</v>
      </c>
      <c r="H1015" s="123">
        <f t="shared" si="15"/>
        <v>40.009774076298882</v>
      </c>
    </row>
    <row r="1016" spans="1:8" x14ac:dyDescent="0.25">
      <c r="A1016" s="58">
        <v>400961030381</v>
      </c>
      <c r="B1016" s="59" t="s">
        <v>3379</v>
      </c>
      <c r="C1016" s="60" t="s">
        <v>3380</v>
      </c>
      <c r="D1016" s="60" t="s">
        <v>3381</v>
      </c>
      <c r="E1016" s="60" t="s">
        <v>726</v>
      </c>
      <c r="F1016" s="59" t="s">
        <v>451</v>
      </c>
      <c r="G1016" s="61">
        <v>196486</v>
      </c>
      <c r="H1016" s="123">
        <f t="shared" si="15"/>
        <v>40.009774076298882</v>
      </c>
    </row>
    <row r="1017" spans="1:8" x14ac:dyDescent="0.25">
      <c r="A1017" s="58">
        <v>400970331687</v>
      </c>
      <c r="B1017" s="59" t="s">
        <v>3382</v>
      </c>
      <c r="C1017" s="60" t="s">
        <v>3383</v>
      </c>
      <c r="D1017" s="60" t="s">
        <v>3384</v>
      </c>
      <c r="E1017" s="60" t="s">
        <v>726</v>
      </c>
      <c r="F1017" s="59" t="s">
        <v>451</v>
      </c>
      <c r="G1017" s="61">
        <v>196486</v>
      </c>
      <c r="H1017" s="123">
        <f t="shared" si="15"/>
        <v>40.009774076298882</v>
      </c>
    </row>
    <row r="1018" spans="1:8" x14ac:dyDescent="0.25">
      <c r="A1018" s="58">
        <v>400980722587</v>
      </c>
      <c r="B1018" s="59" t="s">
        <v>3385</v>
      </c>
      <c r="C1018" s="60" t="s">
        <v>3380</v>
      </c>
      <c r="D1018" s="60" t="s">
        <v>3386</v>
      </c>
      <c r="E1018" s="60" t="s">
        <v>726</v>
      </c>
      <c r="F1018" s="59" t="s">
        <v>451</v>
      </c>
      <c r="G1018" s="61">
        <v>196486</v>
      </c>
      <c r="H1018" s="123">
        <f t="shared" si="15"/>
        <v>40.009774076298882</v>
      </c>
    </row>
    <row r="1019" spans="1:8" x14ac:dyDescent="0.25">
      <c r="A1019" s="58">
        <v>403791000952</v>
      </c>
      <c r="B1019" s="59" t="s">
        <v>3387</v>
      </c>
      <c r="C1019" s="60" t="s">
        <v>3388</v>
      </c>
      <c r="D1019" s="60" t="s">
        <v>954</v>
      </c>
      <c r="E1019" s="60" t="s">
        <v>734</v>
      </c>
      <c r="F1019" s="59" t="s">
        <v>487</v>
      </c>
      <c r="G1019" s="61">
        <v>196486</v>
      </c>
      <c r="H1019" s="123">
        <f t="shared" si="15"/>
        <v>40.009774076298882</v>
      </c>
    </row>
    <row r="1020" spans="1:8" x14ac:dyDescent="0.25">
      <c r="A1020" s="58">
        <v>408091200049</v>
      </c>
      <c r="B1020" s="59" t="s">
        <v>3389</v>
      </c>
      <c r="C1020" s="60" t="s">
        <v>3390</v>
      </c>
      <c r="D1020" s="60" t="s">
        <v>3391</v>
      </c>
      <c r="E1020" s="60" t="s">
        <v>742</v>
      </c>
      <c r="F1020" s="59" t="s">
        <v>451</v>
      </c>
      <c r="G1020" s="61">
        <v>196486</v>
      </c>
      <c r="H1020" s="123">
        <f t="shared" si="15"/>
        <v>40.009774076298882</v>
      </c>
    </row>
    <row r="1021" spans="1:8" x14ac:dyDescent="0.25">
      <c r="A1021" s="58">
        <v>408110200284</v>
      </c>
      <c r="B1021" s="59" t="s">
        <v>3392</v>
      </c>
      <c r="C1021" s="60" t="s">
        <v>3393</v>
      </c>
      <c r="D1021" s="60" t="s">
        <v>3394</v>
      </c>
      <c r="E1021" s="60" t="s">
        <v>742</v>
      </c>
      <c r="F1021" s="59" t="s">
        <v>451</v>
      </c>
      <c r="G1021" s="61">
        <v>196486</v>
      </c>
      <c r="H1021" s="123">
        <f t="shared" si="15"/>
        <v>40.009774076298882</v>
      </c>
    </row>
    <row r="1022" spans="1:8" x14ac:dyDescent="0.25">
      <c r="A1022" s="58">
        <v>408151200132</v>
      </c>
      <c r="B1022" s="59" t="s">
        <v>3395</v>
      </c>
      <c r="C1022" s="60" t="s">
        <v>3396</v>
      </c>
      <c r="D1022" s="60" t="s">
        <v>3397</v>
      </c>
      <c r="E1022" s="60" t="s">
        <v>742</v>
      </c>
      <c r="F1022" s="59" t="s">
        <v>451</v>
      </c>
      <c r="G1022" s="61">
        <v>196486</v>
      </c>
      <c r="H1022" s="123">
        <f t="shared" si="15"/>
        <v>40.009774076298882</v>
      </c>
    </row>
    <row r="1023" spans="1:8" x14ac:dyDescent="0.25">
      <c r="A1023" s="58">
        <v>408190400025</v>
      </c>
      <c r="B1023" s="59" t="s">
        <v>3398</v>
      </c>
      <c r="C1023" s="60" t="s">
        <v>3399</v>
      </c>
      <c r="D1023" s="60" t="s">
        <v>3400</v>
      </c>
      <c r="E1023" s="60" t="s">
        <v>742</v>
      </c>
      <c r="F1023" s="59" t="s">
        <v>451</v>
      </c>
      <c r="G1023" s="61">
        <v>196486</v>
      </c>
      <c r="H1023" s="123">
        <f t="shared" si="15"/>
        <v>40.009774076298882</v>
      </c>
    </row>
    <row r="1024" spans="1:8" x14ac:dyDescent="0.25">
      <c r="A1024" s="58">
        <v>408701000322</v>
      </c>
      <c r="B1024" s="59" t="s">
        <v>3401</v>
      </c>
      <c r="C1024" s="60" t="s">
        <v>3402</v>
      </c>
      <c r="D1024" s="60" t="s">
        <v>3403</v>
      </c>
      <c r="E1024" s="60" t="s">
        <v>742</v>
      </c>
      <c r="F1024" s="59" t="s">
        <v>451</v>
      </c>
      <c r="G1024" s="61">
        <v>196486</v>
      </c>
      <c r="H1024" s="123">
        <f t="shared" si="15"/>
        <v>40.009774076298882</v>
      </c>
    </row>
    <row r="1025" spans="1:8" x14ac:dyDescent="0.25">
      <c r="A1025" s="58">
        <v>408821000121</v>
      </c>
      <c r="B1025" s="59" t="s">
        <v>3404</v>
      </c>
      <c r="C1025" s="60" t="s">
        <v>3405</v>
      </c>
      <c r="D1025" s="60" t="s">
        <v>3406</v>
      </c>
      <c r="E1025" s="60" t="s">
        <v>742</v>
      </c>
      <c r="F1025" s="59" t="s">
        <v>451</v>
      </c>
      <c r="G1025" s="61">
        <v>196486</v>
      </c>
      <c r="H1025" s="123">
        <f t="shared" si="15"/>
        <v>40.009774076298882</v>
      </c>
    </row>
    <row r="1026" spans="1:8" x14ac:dyDescent="0.25">
      <c r="A1026" s="58">
        <v>414090409670</v>
      </c>
      <c r="B1026" s="59" t="s">
        <v>3407</v>
      </c>
      <c r="C1026" s="60" t="s">
        <v>3408</v>
      </c>
      <c r="D1026" s="60" t="s">
        <v>3409</v>
      </c>
      <c r="E1026" s="60" t="s">
        <v>2184</v>
      </c>
      <c r="F1026" s="59" t="s">
        <v>451</v>
      </c>
      <c r="G1026" s="61">
        <v>196486</v>
      </c>
      <c r="H1026" s="123">
        <f t="shared" ref="H1026:H1089" si="16">G1026/4910.95</f>
        <v>40.009774076298882</v>
      </c>
    </row>
    <row r="1027" spans="1:8" x14ac:dyDescent="0.25">
      <c r="A1027" s="58">
        <v>396110100770</v>
      </c>
      <c r="B1027" s="59" t="s">
        <v>322</v>
      </c>
      <c r="C1027" s="60" t="s">
        <v>3410</v>
      </c>
      <c r="D1027" s="60" t="s">
        <v>3411</v>
      </c>
      <c r="E1027" s="60" t="s">
        <v>450</v>
      </c>
      <c r="F1027" s="59" t="s">
        <v>451</v>
      </c>
      <c r="G1027" s="61">
        <v>196468</v>
      </c>
      <c r="H1027" s="123">
        <f t="shared" si="16"/>
        <v>40.006108797686807</v>
      </c>
    </row>
    <row r="1028" spans="1:8" x14ac:dyDescent="0.25">
      <c r="A1028" s="58">
        <v>390901200770</v>
      </c>
      <c r="B1028" s="59" t="s">
        <v>3412</v>
      </c>
      <c r="C1028" s="60" t="s">
        <v>3413</v>
      </c>
      <c r="D1028" s="60" t="s">
        <v>3414</v>
      </c>
      <c r="E1028" s="60" t="s">
        <v>1729</v>
      </c>
      <c r="F1028" s="59" t="s">
        <v>487</v>
      </c>
      <c r="G1028" s="61">
        <v>196456</v>
      </c>
      <c r="H1028" s="123">
        <f t="shared" si="16"/>
        <v>40.003665278612083</v>
      </c>
    </row>
    <row r="1029" spans="1:8" x14ac:dyDescent="0.25">
      <c r="A1029" s="58">
        <v>400160904702</v>
      </c>
      <c r="B1029" s="59" t="s">
        <v>3415</v>
      </c>
      <c r="C1029" s="60" t="s">
        <v>3416</v>
      </c>
      <c r="D1029" s="60" t="s">
        <v>3417</v>
      </c>
      <c r="E1029" s="60" t="s">
        <v>726</v>
      </c>
      <c r="F1029" s="59" t="s">
        <v>451</v>
      </c>
      <c r="G1029" s="61">
        <v>196448</v>
      </c>
      <c r="H1029" s="123">
        <f t="shared" si="16"/>
        <v>40.002036265895605</v>
      </c>
    </row>
    <row r="1030" spans="1:8" x14ac:dyDescent="0.25">
      <c r="A1030" s="58">
        <v>408171000016</v>
      </c>
      <c r="B1030" s="59" t="s">
        <v>3418</v>
      </c>
      <c r="C1030" s="60" t="s">
        <v>3419</v>
      </c>
      <c r="D1030" s="60" t="s">
        <v>3420</v>
      </c>
      <c r="E1030" s="60" t="s">
        <v>742</v>
      </c>
      <c r="F1030" s="59" t="s">
        <v>487</v>
      </c>
      <c r="G1030" s="61">
        <v>196435</v>
      </c>
      <c r="H1030" s="123">
        <f t="shared" si="16"/>
        <v>39.999389120231321</v>
      </c>
    </row>
    <row r="1031" spans="1:8" x14ac:dyDescent="0.25">
      <c r="A1031" s="58">
        <v>390060600379</v>
      </c>
      <c r="B1031" s="59" t="s">
        <v>3421</v>
      </c>
      <c r="C1031" s="60" t="s">
        <v>3422</v>
      </c>
      <c r="D1031" s="60" t="s">
        <v>3423</v>
      </c>
      <c r="E1031" s="60" t="s">
        <v>987</v>
      </c>
      <c r="F1031" s="59" t="s">
        <v>451</v>
      </c>
      <c r="G1031" s="61">
        <v>196267</v>
      </c>
      <c r="H1031" s="123">
        <f t="shared" si="16"/>
        <v>39.965179853185234</v>
      </c>
    </row>
    <row r="1032" spans="1:8" x14ac:dyDescent="0.25">
      <c r="A1032" s="58">
        <v>390060700071</v>
      </c>
      <c r="B1032" s="59" t="s">
        <v>3424</v>
      </c>
      <c r="C1032" s="60" t="s">
        <v>3422</v>
      </c>
      <c r="D1032" s="60" t="s">
        <v>3423</v>
      </c>
      <c r="E1032" s="60" t="s">
        <v>987</v>
      </c>
      <c r="F1032" s="59" t="s">
        <v>451</v>
      </c>
      <c r="G1032" s="61">
        <v>196267</v>
      </c>
      <c r="H1032" s="123">
        <f t="shared" si="16"/>
        <v>39.965179853185234</v>
      </c>
    </row>
    <row r="1033" spans="1:8" x14ac:dyDescent="0.25">
      <c r="A1033" s="58">
        <v>389080100111</v>
      </c>
      <c r="B1033" s="59" t="s">
        <v>3425</v>
      </c>
      <c r="C1033" s="60" t="s">
        <v>3426</v>
      </c>
      <c r="D1033" s="60" t="s">
        <v>3427</v>
      </c>
      <c r="E1033" s="60" t="s">
        <v>3163</v>
      </c>
      <c r="F1033" s="59" t="s">
        <v>487</v>
      </c>
      <c r="G1033" s="61">
        <v>196053</v>
      </c>
      <c r="H1033" s="123">
        <f t="shared" si="16"/>
        <v>39.921603763019377</v>
      </c>
    </row>
    <row r="1034" spans="1:8" x14ac:dyDescent="0.25">
      <c r="A1034" s="58">
        <v>393041110149</v>
      </c>
      <c r="B1034" s="59" t="s">
        <v>3428</v>
      </c>
      <c r="C1034" s="60" t="s">
        <v>3429</v>
      </c>
      <c r="D1034" s="60" t="s">
        <v>3430</v>
      </c>
      <c r="E1034" s="60" t="s">
        <v>3431</v>
      </c>
      <c r="F1034" s="59" t="s">
        <v>487</v>
      </c>
      <c r="G1034" s="61">
        <v>194310</v>
      </c>
      <c r="H1034" s="123">
        <f t="shared" si="16"/>
        <v>39.566682617416184</v>
      </c>
    </row>
    <row r="1035" spans="1:8" x14ac:dyDescent="0.25">
      <c r="A1035" s="58">
        <v>395131000515</v>
      </c>
      <c r="B1035" s="59" t="s">
        <v>3432</v>
      </c>
      <c r="C1035" s="60" t="s">
        <v>3433</v>
      </c>
      <c r="D1035" s="60" t="s">
        <v>3434</v>
      </c>
      <c r="E1035" s="60" t="s">
        <v>738</v>
      </c>
      <c r="F1035" s="59" t="s">
        <v>487</v>
      </c>
      <c r="G1035" s="61">
        <v>194310</v>
      </c>
      <c r="H1035" s="123">
        <f t="shared" si="16"/>
        <v>39.566682617416184</v>
      </c>
    </row>
    <row r="1036" spans="1:8" x14ac:dyDescent="0.25">
      <c r="A1036" s="58">
        <v>390060800971</v>
      </c>
      <c r="B1036" s="59" t="s">
        <v>3435</v>
      </c>
      <c r="C1036" s="60" t="s">
        <v>3436</v>
      </c>
      <c r="D1036" s="60" t="s">
        <v>3437</v>
      </c>
      <c r="E1036" s="60" t="s">
        <v>1225</v>
      </c>
      <c r="F1036" s="59" t="s">
        <v>487</v>
      </c>
      <c r="G1036" s="61">
        <v>194248</v>
      </c>
      <c r="H1036" s="123">
        <f t="shared" si="16"/>
        <v>39.554057768863458</v>
      </c>
    </row>
    <row r="1037" spans="1:8" x14ac:dyDescent="0.25">
      <c r="A1037" s="58">
        <v>395750201274</v>
      </c>
      <c r="B1037" s="59" t="s">
        <v>3438</v>
      </c>
      <c r="C1037" s="60" t="s">
        <v>3439</v>
      </c>
      <c r="D1037" s="60" t="s">
        <v>3440</v>
      </c>
      <c r="E1037" s="60" t="s">
        <v>738</v>
      </c>
      <c r="F1037" s="59" t="s">
        <v>451</v>
      </c>
      <c r="G1037" s="61">
        <v>191586</v>
      </c>
      <c r="H1037" s="123">
        <f t="shared" si="16"/>
        <v>39.012003787454567</v>
      </c>
    </row>
    <row r="1038" spans="1:8" x14ac:dyDescent="0.25">
      <c r="A1038" s="58">
        <v>408980600024</v>
      </c>
      <c r="B1038" s="59" t="s">
        <v>3441</v>
      </c>
      <c r="C1038" s="60" t="s">
        <v>833</v>
      </c>
      <c r="D1038" s="60" t="s">
        <v>814</v>
      </c>
      <c r="E1038" s="60" t="s">
        <v>742</v>
      </c>
      <c r="F1038" s="59" t="s">
        <v>451</v>
      </c>
      <c r="G1038" s="61">
        <v>190438</v>
      </c>
      <c r="H1038" s="123">
        <f t="shared" si="16"/>
        <v>38.778240462639616</v>
      </c>
    </row>
    <row r="1039" spans="1:8" x14ac:dyDescent="0.25">
      <c r="A1039" s="58">
        <v>395110100781</v>
      </c>
      <c r="B1039" s="59" t="s">
        <v>3442</v>
      </c>
      <c r="C1039" s="60" t="s">
        <v>3443</v>
      </c>
      <c r="D1039" s="60" t="s">
        <v>3444</v>
      </c>
      <c r="E1039" s="60" t="s">
        <v>738</v>
      </c>
      <c r="F1039" s="59" t="s">
        <v>451</v>
      </c>
      <c r="G1039" s="61">
        <v>188874</v>
      </c>
      <c r="H1039" s="123">
        <f t="shared" si="16"/>
        <v>38.459768476567675</v>
      </c>
    </row>
    <row r="1040" spans="1:8" x14ac:dyDescent="0.25">
      <c r="A1040" s="58">
        <v>389960710147</v>
      </c>
      <c r="B1040" s="59" t="s">
        <v>3445</v>
      </c>
      <c r="C1040" s="60" t="s">
        <v>3446</v>
      </c>
      <c r="D1040" s="60" t="s">
        <v>3447</v>
      </c>
      <c r="E1040" s="60" t="s">
        <v>825</v>
      </c>
      <c r="F1040" s="59" t="s">
        <v>451</v>
      </c>
      <c r="G1040" s="61">
        <v>186684</v>
      </c>
      <c r="H1040" s="123">
        <f t="shared" si="16"/>
        <v>38.013826245431133</v>
      </c>
    </row>
    <row r="1041" spans="1:8" x14ac:dyDescent="0.25">
      <c r="A1041" s="58">
        <v>395770801936</v>
      </c>
      <c r="B1041" s="59" t="s">
        <v>3448</v>
      </c>
      <c r="C1041" s="60" t="s">
        <v>3449</v>
      </c>
      <c r="D1041" s="60" t="s">
        <v>2014</v>
      </c>
      <c r="E1041" s="60" t="s">
        <v>753</v>
      </c>
      <c r="F1041" s="59" t="s">
        <v>451</v>
      </c>
      <c r="G1041" s="61">
        <v>186684</v>
      </c>
      <c r="H1041" s="123">
        <f t="shared" si="16"/>
        <v>38.013826245431133</v>
      </c>
    </row>
    <row r="1042" spans="1:8" x14ac:dyDescent="0.25">
      <c r="A1042" s="58">
        <v>400871200945</v>
      </c>
      <c r="B1042" s="59" t="s">
        <v>3450</v>
      </c>
      <c r="C1042" s="60" t="s">
        <v>3451</v>
      </c>
      <c r="D1042" s="60" t="s">
        <v>3452</v>
      </c>
      <c r="E1042" s="60" t="s">
        <v>726</v>
      </c>
      <c r="F1042" s="59" t="s">
        <v>451</v>
      </c>
      <c r="G1042" s="61">
        <v>186684</v>
      </c>
      <c r="H1042" s="123">
        <f t="shared" si="16"/>
        <v>38.013826245431133</v>
      </c>
    </row>
    <row r="1043" spans="1:8" x14ac:dyDescent="0.25">
      <c r="A1043" s="58">
        <v>395101001142</v>
      </c>
      <c r="B1043" s="59" t="s">
        <v>3453</v>
      </c>
      <c r="C1043" s="60" t="s">
        <v>3454</v>
      </c>
      <c r="D1043" s="60" t="s">
        <v>3455</v>
      </c>
      <c r="E1043" s="60" t="s">
        <v>753</v>
      </c>
      <c r="F1043" s="59" t="s">
        <v>451</v>
      </c>
      <c r="G1043" s="61">
        <v>184671</v>
      </c>
      <c r="H1043" s="123">
        <f t="shared" si="16"/>
        <v>37.603925920646716</v>
      </c>
    </row>
    <row r="1044" spans="1:8" x14ac:dyDescent="0.25">
      <c r="A1044" s="58">
        <v>395091001271</v>
      </c>
      <c r="B1044" s="59" t="s">
        <v>3456</v>
      </c>
      <c r="C1044" s="60" t="s">
        <v>3457</v>
      </c>
      <c r="D1044" s="60" t="s">
        <v>3458</v>
      </c>
      <c r="E1044" s="60" t="s">
        <v>753</v>
      </c>
      <c r="F1044" s="59" t="s">
        <v>451</v>
      </c>
      <c r="G1044" s="61">
        <v>183097</v>
      </c>
      <c r="H1044" s="123">
        <f t="shared" si="16"/>
        <v>37.283417668679178</v>
      </c>
    </row>
    <row r="1045" spans="1:8" x14ac:dyDescent="0.25">
      <c r="A1045" s="58">
        <v>400930600138</v>
      </c>
      <c r="B1045" s="59" t="s">
        <v>3459</v>
      </c>
      <c r="C1045" s="60" t="s">
        <v>3460</v>
      </c>
      <c r="D1045" s="60" t="s">
        <v>3461</v>
      </c>
      <c r="E1045" s="60" t="s">
        <v>2137</v>
      </c>
      <c r="F1045" s="59" t="s">
        <v>451</v>
      </c>
      <c r="G1045" s="61">
        <v>181783</v>
      </c>
      <c r="H1045" s="123">
        <f t="shared" si="16"/>
        <v>37.015852329997252</v>
      </c>
    </row>
    <row r="1046" spans="1:8" x14ac:dyDescent="0.25">
      <c r="A1046" s="58">
        <v>390900700485</v>
      </c>
      <c r="B1046" s="59" t="s">
        <v>3462</v>
      </c>
      <c r="C1046" s="60" t="s">
        <v>3463</v>
      </c>
      <c r="D1046" s="60" t="s">
        <v>3464</v>
      </c>
      <c r="E1046" s="60" t="s">
        <v>1689</v>
      </c>
      <c r="F1046" s="59" t="s">
        <v>487</v>
      </c>
      <c r="G1046" s="61">
        <v>176882</v>
      </c>
      <c r="H1046" s="123">
        <f t="shared" si="16"/>
        <v>36.017878414563377</v>
      </c>
    </row>
    <row r="1047" spans="1:8" x14ac:dyDescent="0.25">
      <c r="A1047" s="58">
        <v>390901200818</v>
      </c>
      <c r="B1047" s="59" t="s">
        <v>3465</v>
      </c>
      <c r="C1047" s="60" t="s">
        <v>1267</v>
      </c>
      <c r="D1047" s="60" t="s">
        <v>1268</v>
      </c>
      <c r="E1047" s="60" t="s">
        <v>987</v>
      </c>
      <c r="F1047" s="59" t="s">
        <v>487</v>
      </c>
      <c r="G1047" s="61">
        <v>176882</v>
      </c>
      <c r="H1047" s="123">
        <f t="shared" si="16"/>
        <v>36.017878414563377</v>
      </c>
    </row>
    <row r="1048" spans="1:8" x14ac:dyDescent="0.25">
      <c r="A1048" s="58">
        <v>390950210314</v>
      </c>
      <c r="B1048" s="59" t="s">
        <v>3466</v>
      </c>
      <c r="C1048" s="60" t="s">
        <v>3467</v>
      </c>
      <c r="D1048" s="60" t="s">
        <v>986</v>
      </c>
      <c r="E1048" s="60" t="s">
        <v>987</v>
      </c>
      <c r="F1048" s="59" t="s">
        <v>451</v>
      </c>
      <c r="G1048" s="61">
        <v>176882</v>
      </c>
      <c r="H1048" s="123">
        <f t="shared" si="16"/>
        <v>36.017878414563377</v>
      </c>
    </row>
    <row r="1049" spans="1:8" x14ac:dyDescent="0.25">
      <c r="A1049" s="58">
        <v>395060200143</v>
      </c>
      <c r="B1049" s="59" t="s">
        <v>3468</v>
      </c>
      <c r="C1049" s="60" t="s">
        <v>3469</v>
      </c>
      <c r="D1049" s="60" t="s">
        <v>3470</v>
      </c>
      <c r="E1049" s="60" t="s">
        <v>738</v>
      </c>
      <c r="F1049" s="59" t="s">
        <v>487</v>
      </c>
      <c r="G1049" s="61">
        <v>172857</v>
      </c>
      <c r="H1049" s="123">
        <f t="shared" si="16"/>
        <v>35.198281391584118</v>
      </c>
    </row>
    <row r="1050" spans="1:8" x14ac:dyDescent="0.25">
      <c r="A1050" s="58">
        <v>395010300929</v>
      </c>
      <c r="B1050" s="59" t="s">
        <v>3471</v>
      </c>
      <c r="C1050" s="60" t="s">
        <v>2564</v>
      </c>
      <c r="D1050" s="60" t="s">
        <v>2565</v>
      </c>
      <c r="E1050" s="60" t="s">
        <v>738</v>
      </c>
      <c r="F1050" s="59" t="s">
        <v>451</v>
      </c>
      <c r="G1050" s="61">
        <v>172418</v>
      </c>
      <c r="H1050" s="123">
        <f t="shared" si="16"/>
        <v>35.108889318767247</v>
      </c>
    </row>
    <row r="1051" spans="1:8" x14ac:dyDescent="0.25">
      <c r="A1051" s="58">
        <v>395090101255</v>
      </c>
      <c r="B1051" s="59" t="s">
        <v>3472</v>
      </c>
      <c r="C1051" s="60" t="s">
        <v>3473</v>
      </c>
      <c r="D1051" s="60" t="s">
        <v>3474</v>
      </c>
      <c r="E1051" s="60" t="s">
        <v>753</v>
      </c>
      <c r="F1051" s="59" t="s">
        <v>487</v>
      </c>
      <c r="G1051" s="61">
        <v>172418</v>
      </c>
      <c r="H1051" s="123">
        <f t="shared" si="16"/>
        <v>35.108889318767247</v>
      </c>
    </row>
    <row r="1052" spans="1:8" x14ac:dyDescent="0.25">
      <c r="A1052" s="58">
        <v>395920411040</v>
      </c>
      <c r="B1052" s="59" t="s">
        <v>3475</v>
      </c>
      <c r="C1052" s="60" t="s">
        <v>570</v>
      </c>
      <c r="D1052" s="60" t="s">
        <v>3476</v>
      </c>
      <c r="E1052" s="60" t="s">
        <v>753</v>
      </c>
      <c r="F1052" s="59" t="s">
        <v>487</v>
      </c>
      <c r="G1052" s="61">
        <v>172418</v>
      </c>
      <c r="H1052" s="123">
        <f t="shared" si="16"/>
        <v>35.108889318767247</v>
      </c>
    </row>
    <row r="1053" spans="1:8" x14ac:dyDescent="0.25">
      <c r="A1053" s="58">
        <v>396950350131</v>
      </c>
      <c r="B1053" s="59" t="s">
        <v>51</v>
      </c>
      <c r="C1053" s="60" t="s">
        <v>3477</v>
      </c>
      <c r="D1053" s="60" t="s">
        <v>3478</v>
      </c>
      <c r="E1053" s="60" t="s">
        <v>450</v>
      </c>
      <c r="F1053" s="59" t="s">
        <v>451</v>
      </c>
      <c r="G1053" s="61">
        <v>172280</v>
      </c>
      <c r="H1053" s="123">
        <f t="shared" si="16"/>
        <v>35.080788849407959</v>
      </c>
    </row>
    <row r="1054" spans="1:8" x14ac:dyDescent="0.25">
      <c r="A1054" s="58">
        <v>371960700374</v>
      </c>
      <c r="B1054" s="59" t="s">
        <v>3479</v>
      </c>
      <c r="C1054" s="60" t="s">
        <v>3480</v>
      </c>
      <c r="D1054" s="60" t="s">
        <v>3481</v>
      </c>
      <c r="E1054" s="60" t="s">
        <v>3111</v>
      </c>
      <c r="F1054" s="59" t="s">
        <v>451</v>
      </c>
      <c r="G1054" s="61">
        <v>171981</v>
      </c>
      <c r="H1054" s="123">
        <f t="shared" si="16"/>
        <v>35.019904499129495</v>
      </c>
    </row>
    <row r="1055" spans="1:8" x14ac:dyDescent="0.25">
      <c r="A1055" s="58">
        <v>390161000101</v>
      </c>
      <c r="B1055" s="59" t="s">
        <v>3482</v>
      </c>
      <c r="C1055" s="60" t="s">
        <v>3483</v>
      </c>
      <c r="D1055" s="60" t="s">
        <v>3484</v>
      </c>
      <c r="E1055" s="60" t="s">
        <v>1225</v>
      </c>
      <c r="F1055" s="59" t="s">
        <v>451</v>
      </c>
      <c r="G1055" s="61">
        <v>171981</v>
      </c>
      <c r="H1055" s="123">
        <f t="shared" si="16"/>
        <v>35.019904499129495</v>
      </c>
    </row>
    <row r="1056" spans="1:8" x14ac:dyDescent="0.25">
      <c r="A1056" s="58">
        <v>398980711319</v>
      </c>
      <c r="B1056" s="59" t="s">
        <v>3485</v>
      </c>
      <c r="C1056" s="60" t="s">
        <v>3486</v>
      </c>
      <c r="D1056" s="60" t="s">
        <v>3487</v>
      </c>
      <c r="E1056" s="60" t="s">
        <v>1855</v>
      </c>
      <c r="F1056" s="59" t="s">
        <v>451</v>
      </c>
      <c r="G1056" s="61">
        <v>171981</v>
      </c>
      <c r="H1056" s="123">
        <f t="shared" si="16"/>
        <v>35.019904499129495</v>
      </c>
    </row>
    <row r="1057" spans="1:8" x14ac:dyDescent="0.25">
      <c r="A1057" s="58">
        <v>390710900470</v>
      </c>
      <c r="B1057" s="59" t="s">
        <v>3488</v>
      </c>
      <c r="C1057" s="60" t="s">
        <v>3489</v>
      </c>
      <c r="D1057" s="60" t="s">
        <v>3130</v>
      </c>
      <c r="E1057" s="60" t="s">
        <v>1542</v>
      </c>
      <c r="F1057" s="59" t="s">
        <v>451</v>
      </c>
      <c r="G1057" s="61">
        <v>171980</v>
      </c>
      <c r="H1057" s="123">
        <f t="shared" si="16"/>
        <v>35.019700872539936</v>
      </c>
    </row>
    <row r="1058" spans="1:8" x14ac:dyDescent="0.25">
      <c r="A1058" s="58">
        <v>395101100698</v>
      </c>
      <c r="B1058" s="59" t="s">
        <v>3490</v>
      </c>
      <c r="C1058" s="60" t="s">
        <v>3491</v>
      </c>
      <c r="D1058" s="60" t="s">
        <v>3492</v>
      </c>
      <c r="E1058" s="60" t="s">
        <v>753</v>
      </c>
      <c r="F1058" s="59" t="s">
        <v>451</v>
      </c>
      <c r="G1058" s="61">
        <v>171980</v>
      </c>
      <c r="H1058" s="123">
        <f t="shared" si="16"/>
        <v>35.019700872539936</v>
      </c>
    </row>
    <row r="1059" spans="1:8" x14ac:dyDescent="0.25">
      <c r="A1059" s="58">
        <v>395120300801</v>
      </c>
      <c r="B1059" s="59" t="s">
        <v>3493</v>
      </c>
      <c r="C1059" s="60" t="s">
        <v>2002</v>
      </c>
      <c r="D1059" s="60" t="s">
        <v>3494</v>
      </c>
      <c r="E1059" s="60" t="s">
        <v>738</v>
      </c>
      <c r="F1059" s="59" t="s">
        <v>487</v>
      </c>
      <c r="G1059" s="61">
        <v>171980</v>
      </c>
      <c r="H1059" s="123">
        <f t="shared" si="16"/>
        <v>35.019700872539936</v>
      </c>
    </row>
    <row r="1060" spans="1:8" x14ac:dyDescent="0.25">
      <c r="A1060" s="58">
        <v>395120300819</v>
      </c>
      <c r="B1060" s="59" t="s">
        <v>3495</v>
      </c>
      <c r="C1060" s="60" t="s">
        <v>2002</v>
      </c>
      <c r="D1060" s="60" t="s">
        <v>3496</v>
      </c>
      <c r="E1060" s="60" t="s">
        <v>738</v>
      </c>
      <c r="F1060" s="59" t="s">
        <v>487</v>
      </c>
      <c r="G1060" s="61">
        <v>171980</v>
      </c>
      <c r="H1060" s="123">
        <f t="shared" si="16"/>
        <v>35.019700872539936</v>
      </c>
    </row>
    <row r="1061" spans="1:8" x14ac:dyDescent="0.25">
      <c r="A1061" s="58">
        <v>395180901561</v>
      </c>
      <c r="B1061" s="59" t="s">
        <v>437</v>
      </c>
      <c r="C1061" s="60" t="s">
        <v>3497</v>
      </c>
      <c r="D1061" s="60" t="s">
        <v>3498</v>
      </c>
      <c r="E1061" s="60" t="s">
        <v>738</v>
      </c>
      <c r="F1061" s="59" t="s">
        <v>451</v>
      </c>
      <c r="G1061" s="61">
        <v>171980</v>
      </c>
      <c r="H1061" s="123">
        <f t="shared" si="16"/>
        <v>35.019700872539936</v>
      </c>
    </row>
    <row r="1062" spans="1:8" x14ac:dyDescent="0.25">
      <c r="A1062" s="58">
        <v>395770802649</v>
      </c>
      <c r="B1062" s="59" t="s">
        <v>3499</v>
      </c>
      <c r="C1062" s="60" t="s">
        <v>3500</v>
      </c>
      <c r="D1062" s="60" t="s">
        <v>3501</v>
      </c>
      <c r="E1062" s="60" t="s">
        <v>753</v>
      </c>
      <c r="F1062" s="59" t="s">
        <v>487</v>
      </c>
      <c r="G1062" s="61">
        <v>171980</v>
      </c>
      <c r="H1062" s="123">
        <f t="shared" si="16"/>
        <v>35.019700872539936</v>
      </c>
    </row>
    <row r="1063" spans="1:8" x14ac:dyDescent="0.25">
      <c r="A1063" s="58">
        <v>396010600830</v>
      </c>
      <c r="B1063" s="59" t="s">
        <v>223</v>
      </c>
      <c r="C1063" s="60" t="s">
        <v>2519</v>
      </c>
      <c r="D1063" s="60" t="s">
        <v>2133</v>
      </c>
      <c r="E1063" s="60" t="s">
        <v>450</v>
      </c>
      <c r="F1063" s="59" t="s">
        <v>487</v>
      </c>
      <c r="G1063" s="61">
        <v>171980</v>
      </c>
      <c r="H1063" s="123">
        <f t="shared" si="16"/>
        <v>35.019700872539936</v>
      </c>
    </row>
    <row r="1064" spans="1:8" x14ac:dyDescent="0.25">
      <c r="A1064" s="58">
        <v>396040101285</v>
      </c>
      <c r="B1064" s="59" t="s">
        <v>366</v>
      </c>
      <c r="C1064" s="60" t="s">
        <v>3502</v>
      </c>
      <c r="D1064" s="60" t="s">
        <v>3503</v>
      </c>
      <c r="E1064" s="60" t="s">
        <v>450</v>
      </c>
      <c r="F1064" s="59" t="s">
        <v>487</v>
      </c>
      <c r="G1064" s="61">
        <v>171980</v>
      </c>
      <c r="H1064" s="123">
        <f t="shared" si="16"/>
        <v>35.019700872539936</v>
      </c>
    </row>
    <row r="1065" spans="1:8" x14ac:dyDescent="0.25">
      <c r="A1065" s="58">
        <v>396130400877</v>
      </c>
      <c r="B1065" s="59" t="s">
        <v>397</v>
      </c>
      <c r="C1065" s="60" t="s">
        <v>1458</v>
      </c>
      <c r="D1065" s="60" t="s">
        <v>3504</v>
      </c>
      <c r="E1065" s="60" t="s">
        <v>450</v>
      </c>
      <c r="F1065" s="59" t="s">
        <v>451</v>
      </c>
      <c r="G1065" s="61">
        <v>171980</v>
      </c>
      <c r="H1065" s="123">
        <f t="shared" si="16"/>
        <v>35.019700872539936</v>
      </c>
    </row>
    <row r="1066" spans="1:8" x14ac:dyDescent="0.25">
      <c r="A1066" s="58">
        <v>400060502143</v>
      </c>
      <c r="B1066" s="59" t="s">
        <v>3505</v>
      </c>
      <c r="C1066" s="60" t="s">
        <v>3506</v>
      </c>
      <c r="D1066" s="60" t="s">
        <v>3507</v>
      </c>
      <c r="E1066" s="60" t="s">
        <v>726</v>
      </c>
      <c r="F1066" s="59" t="s">
        <v>451</v>
      </c>
      <c r="G1066" s="61">
        <v>171980</v>
      </c>
      <c r="H1066" s="123">
        <f t="shared" si="16"/>
        <v>35.019700872539936</v>
      </c>
    </row>
    <row r="1067" spans="1:8" x14ac:dyDescent="0.25">
      <c r="A1067" s="58">
        <v>400070403861</v>
      </c>
      <c r="B1067" s="59" t="s">
        <v>3508</v>
      </c>
      <c r="C1067" s="60" t="s">
        <v>2753</v>
      </c>
      <c r="D1067" s="60" t="s">
        <v>3509</v>
      </c>
      <c r="E1067" s="60" t="s">
        <v>726</v>
      </c>
      <c r="F1067" s="59" t="s">
        <v>451</v>
      </c>
      <c r="G1067" s="61">
        <v>171980</v>
      </c>
      <c r="H1067" s="123">
        <f t="shared" si="16"/>
        <v>35.019700872539936</v>
      </c>
    </row>
    <row r="1068" spans="1:8" x14ac:dyDescent="0.25">
      <c r="A1068" s="58">
        <v>400120302874</v>
      </c>
      <c r="B1068" s="59" t="s">
        <v>3510</v>
      </c>
      <c r="C1068" s="60" t="s">
        <v>3511</v>
      </c>
      <c r="D1068" s="60" t="s">
        <v>3512</v>
      </c>
      <c r="E1068" s="60" t="s">
        <v>726</v>
      </c>
      <c r="F1068" s="59" t="s">
        <v>451</v>
      </c>
      <c r="G1068" s="61">
        <v>171980</v>
      </c>
      <c r="H1068" s="123">
        <f t="shared" si="16"/>
        <v>35.019700872539936</v>
      </c>
    </row>
    <row r="1069" spans="1:8" x14ac:dyDescent="0.25">
      <c r="A1069" s="58">
        <v>400130707066</v>
      </c>
      <c r="B1069" s="59" t="s">
        <v>3513</v>
      </c>
      <c r="C1069" s="60" t="s">
        <v>3514</v>
      </c>
      <c r="D1069" s="60" t="s">
        <v>3515</v>
      </c>
      <c r="E1069" s="60" t="s">
        <v>726</v>
      </c>
      <c r="F1069" s="59" t="s">
        <v>451</v>
      </c>
      <c r="G1069" s="61">
        <v>171980</v>
      </c>
      <c r="H1069" s="123">
        <f t="shared" si="16"/>
        <v>35.019700872539936</v>
      </c>
    </row>
    <row r="1070" spans="1:8" x14ac:dyDescent="0.25">
      <c r="A1070" s="58">
        <v>400161001498</v>
      </c>
      <c r="B1070" s="59" t="s">
        <v>3516</v>
      </c>
      <c r="C1070" s="60" t="s">
        <v>3517</v>
      </c>
      <c r="D1070" s="60" t="s">
        <v>3518</v>
      </c>
      <c r="E1070" s="60" t="s">
        <v>726</v>
      </c>
      <c r="F1070" s="59" t="s">
        <v>451</v>
      </c>
      <c r="G1070" s="61">
        <v>171980</v>
      </c>
      <c r="H1070" s="123">
        <f t="shared" si="16"/>
        <v>35.019700872539936</v>
      </c>
    </row>
    <row r="1071" spans="1:8" x14ac:dyDescent="0.25">
      <c r="A1071" s="58">
        <v>400161001501</v>
      </c>
      <c r="B1071" s="59" t="s">
        <v>3519</v>
      </c>
      <c r="C1071" s="60" t="s">
        <v>3506</v>
      </c>
      <c r="D1071" s="60" t="s">
        <v>3507</v>
      </c>
      <c r="E1071" s="60" t="s">
        <v>726</v>
      </c>
      <c r="F1071" s="59" t="s">
        <v>451</v>
      </c>
      <c r="G1071" s="61">
        <v>171980</v>
      </c>
      <c r="H1071" s="123">
        <f t="shared" si="16"/>
        <v>35.019700872539936</v>
      </c>
    </row>
    <row r="1072" spans="1:8" x14ac:dyDescent="0.25">
      <c r="A1072" s="58">
        <v>400180405869</v>
      </c>
      <c r="B1072" s="59" t="s">
        <v>3520</v>
      </c>
      <c r="C1072" s="60" t="s">
        <v>3521</v>
      </c>
      <c r="D1072" s="60" t="s">
        <v>3522</v>
      </c>
      <c r="E1072" s="60" t="s">
        <v>726</v>
      </c>
      <c r="F1072" s="59" t="s">
        <v>451</v>
      </c>
      <c r="G1072" s="61">
        <v>171980</v>
      </c>
      <c r="H1072" s="123">
        <f t="shared" si="16"/>
        <v>35.019700872539936</v>
      </c>
    </row>
    <row r="1073" spans="1:8" x14ac:dyDescent="0.25">
      <c r="A1073" s="58">
        <v>400830600343</v>
      </c>
      <c r="B1073" s="59" t="s">
        <v>3523</v>
      </c>
      <c r="C1073" s="60" t="s">
        <v>3524</v>
      </c>
      <c r="D1073" s="60" t="s">
        <v>3525</v>
      </c>
      <c r="E1073" s="60" t="s">
        <v>726</v>
      </c>
      <c r="F1073" s="59" t="s">
        <v>451</v>
      </c>
      <c r="G1073" s="61">
        <v>171980</v>
      </c>
      <c r="H1073" s="123">
        <f t="shared" si="16"/>
        <v>35.019700872539936</v>
      </c>
    </row>
    <row r="1074" spans="1:8" x14ac:dyDescent="0.25">
      <c r="A1074" s="58">
        <v>400980920931</v>
      </c>
      <c r="B1074" s="59" t="s">
        <v>3526</v>
      </c>
      <c r="C1074" s="60" t="s">
        <v>3517</v>
      </c>
      <c r="D1074" s="60" t="s">
        <v>3527</v>
      </c>
      <c r="E1074" s="60" t="s">
        <v>726</v>
      </c>
      <c r="F1074" s="59" t="s">
        <v>451</v>
      </c>
      <c r="G1074" s="61">
        <v>171980</v>
      </c>
      <c r="H1074" s="123">
        <f t="shared" si="16"/>
        <v>35.019700872539936</v>
      </c>
    </row>
    <row r="1075" spans="1:8" x14ac:dyDescent="0.25">
      <c r="A1075" s="58">
        <v>408770100029</v>
      </c>
      <c r="B1075" s="59" t="s">
        <v>3528</v>
      </c>
      <c r="C1075" s="60" t="s">
        <v>2199</v>
      </c>
      <c r="D1075" s="60" t="s">
        <v>3529</v>
      </c>
      <c r="E1075" s="60" t="s">
        <v>742</v>
      </c>
      <c r="F1075" s="59" t="s">
        <v>487</v>
      </c>
      <c r="G1075" s="61">
        <v>171258</v>
      </c>
      <c r="H1075" s="123">
        <f t="shared" si="16"/>
        <v>34.872682474877571</v>
      </c>
    </row>
    <row r="1076" spans="1:8" x14ac:dyDescent="0.25">
      <c r="A1076" s="58">
        <v>371981101187</v>
      </c>
      <c r="B1076" s="59" t="s">
        <v>3530</v>
      </c>
      <c r="C1076" s="60" t="s">
        <v>3531</v>
      </c>
      <c r="D1076" s="60" t="s">
        <v>3532</v>
      </c>
      <c r="E1076" s="60" t="s">
        <v>2210</v>
      </c>
      <c r="F1076" s="59" t="s">
        <v>451</v>
      </c>
      <c r="G1076" s="61">
        <v>167079</v>
      </c>
      <c r="H1076" s="123">
        <f t="shared" si="16"/>
        <v>34.021726957106061</v>
      </c>
    </row>
    <row r="1077" spans="1:8" x14ac:dyDescent="0.25">
      <c r="A1077" s="58">
        <v>391880600094</v>
      </c>
      <c r="B1077" s="59" t="s">
        <v>3533</v>
      </c>
      <c r="C1077" s="60" t="s">
        <v>3534</v>
      </c>
      <c r="D1077" s="60" t="s">
        <v>3535</v>
      </c>
      <c r="E1077" s="60" t="s">
        <v>994</v>
      </c>
      <c r="F1077" s="59" t="s">
        <v>451</v>
      </c>
      <c r="G1077" s="61">
        <v>167079</v>
      </c>
      <c r="H1077" s="123">
        <f t="shared" si="16"/>
        <v>34.021726957106061</v>
      </c>
    </row>
    <row r="1078" spans="1:8" x14ac:dyDescent="0.25">
      <c r="A1078" s="58">
        <v>395930510267</v>
      </c>
      <c r="B1078" s="59" t="s">
        <v>3536</v>
      </c>
      <c r="C1078" s="60" t="s">
        <v>3537</v>
      </c>
      <c r="D1078" s="60" t="s">
        <v>3538</v>
      </c>
      <c r="E1078" s="60" t="s">
        <v>753</v>
      </c>
      <c r="F1078" s="59" t="s">
        <v>487</v>
      </c>
      <c r="G1078" s="61">
        <v>167079</v>
      </c>
      <c r="H1078" s="123">
        <f t="shared" si="16"/>
        <v>34.021726957106061</v>
      </c>
    </row>
    <row r="1079" spans="1:8" x14ac:dyDescent="0.25">
      <c r="A1079" s="58">
        <v>396761202988</v>
      </c>
      <c r="B1079" s="59" t="s">
        <v>363</v>
      </c>
      <c r="C1079" s="60" t="s">
        <v>2517</v>
      </c>
      <c r="D1079" s="60" t="s">
        <v>3539</v>
      </c>
      <c r="E1079" s="60" t="s">
        <v>450</v>
      </c>
      <c r="F1079" s="59" t="s">
        <v>487</v>
      </c>
      <c r="G1079" s="61">
        <v>167079</v>
      </c>
      <c r="H1079" s="123">
        <f t="shared" si="16"/>
        <v>34.021726957106061</v>
      </c>
    </row>
    <row r="1080" spans="1:8" x14ac:dyDescent="0.25">
      <c r="A1080" s="58">
        <v>371891214543</v>
      </c>
      <c r="B1080" s="59" t="s">
        <v>3540</v>
      </c>
      <c r="C1080" s="60" t="s">
        <v>3541</v>
      </c>
      <c r="D1080" s="60" t="s">
        <v>3542</v>
      </c>
      <c r="E1080" s="60" t="s">
        <v>2210</v>
      </c>
      <c r="F1080" s="59" t="s">
        <v>451</v>
      </c>
      <c r="G1080" s="61">
        <v>164688</v>
      </c>
      <c r="H1080" s="123">
        <f t="shared" si="16"/>
        <v>33.534855781467947</v>
      </c>
    </row>
    <row r="1081" spans="1:8" x14ac:dyDescent="0.25">
      <c r="A1081" s="58">
        <v>390751100101</v>
      </c>
      <c r="B1081" s="59" t="s">
        <v>3543</v>
      </c>
      <c r="C1081" s="60" t="s">
        <v>3544</v>
      </c>
      <c r="D1081" s="60" t="s">
        <v>3545</v>
      </c>
      <c r="E1081" s="60" t="s">
        <v>1689</v>
      </c>
      <c r="F1081" s="59" t="s">
        <v>487</v>
      </c>
      <c r="G1081" s="61">
        <v>164688</v>
      </c>
      <c r="H1081" s="123">
        <f t="shared" si="16"/>
        <v>33.534855781467947</v>
      </c>
    </row>
    <row r="1082" spans="1:8" x14ac:dyDescent="0.25">
      <c r="A1082" s="58">
        <v>395030801428</v>
      </c>
      <c r="B1082" s="59" t="s">
        <v>3546</v>
      </c>
      <c r="C1082" s="60" t="s">
        <v>3547</v>
      </c>
      <c r="D1082" s="60" t="s">
        <v>3548</v>
      </c>
      <c r="E1082" s="60" t="s">
        <v>753</v>
      </c>
      <c r="F1082" s="59" t="s">
        <v>451</v>
      </c>
      <c r="G1082" s="61">
        <v>164688</v>
      </c>
      <c r="H1082" s="123">
        <f t="shared" si="16"/>
        <v>33.534855781467947</v>
      </c>
    </row>
    <row r="1083" spans="1:8" x14ac:dyDescent="0.25">
      <c r="A1083" s="58">
        <v>395161000196</v>
      </c>
      <c r="B1083" s="59" t="s">
        <v>3549</v>
      </c>
      <c r="C1083" s="60" t="s">
        <v>3550</v>
      </c>
      <c r="D1083" s="60" t="s">
        <v>3551</v>
      </c>
      <c r="E1083" s="60" t="s">
        <v>738</v>
      </c>
      <c r="F1083" s="59" t="s">
        <v>451</v>
      </c>
      <c r="G1083" s="61">
        <v>164688</v>
      </c>
      <c r="H1083" s="123">
        <f t="shared" si="16"/>
        <v>33.534855781467947</v>
      </c>
    </row>
    <row r="1084" spans="1:8" x14ac:dyDescent="0.25">
      <c r="A1084" s="58">
        <v>396000702171</v>
      </c>
      <c r="B1084" s="59" t="s">
        <v>484</v>
      </c>
      <c r="C1084" s="60" t="s">
        <v>485</v>
      </c>
      <c r="D1084" s="60" t="s">
        <v>486</v>
      </c>
      <c r="E1084" s="60" t="s">
        <v>450</v>
      </c>
      <c r="F1084" s="59" t="s">
        <v>487</v>
      </c>
      <c r="G1084" s="61">
        <v>164688</v>
      </c>
      <c r="H1084" s="123">
        <f t="shared" si="16"/>
        <v>33.534855781467947</v>
      </c>
    </row>
    <row r="1085" spans="1:8" x14ac:dyDescent="0.25">
      <c r="A1085" s="58">
        <v>408900800079</v>
      </c>
      <c r="B1085" s="59" t="s">
        <v>3552</v>
      </c>
      <c r="C1085" s="60" t="s">
        <v>2199</v>
      </c>
      <c r="D1085" s="60" t="s">
        <v>3553</v>
      </c>
      <c r="E1085" s="60" t="s">
        <v>742</v>
      </c>
      <c r="F1085" s="59" t="s">
        <v>487</v>
      </c>
      <c r="G1085" s="61">
        <v>164688</v>
      </c>
      <c r="H1085" s="123">
        <f t="shared" si="16"/>
        <v>33.534855781467947</v>
      </c>
    </row>
    <row r="1086" spans="1:8" x14ac:dyDescent="0.25">
      <c r="A1086" s="58">
        <v>390700500112</v>
      </c>
      <c r="B1086" s="59" t="s">
        <v>3554</v>
      </c>
      <c r="C1086" s="60" t="s">
        <v>3555</v>
      </c>
      <c r="D1086" s="60" t="s">
        <v>3556</v>
      </c>
      <c r="E1086" s="60" t="s">
        <v>2826</v>
      </c>
      <c r="F1086" s="59" t="s">
        <v>451</v>
      </c>
      <c r="G1086" s="61">
        <v>162178</v>
      </c>
      <c r="H1086" s="123">
        <f t="shared" si="16"/>
        <v>33.02375304167218</v>
      </c>
    </row>
    <row r="1087" spans="1:8" x14ac:dyDescent="0.25">
      <c r="A1087" s="58">
        <v>390721000772</v>
      </c>
      <c r="B1087" s="59" t="s">
        <v>3557</v>
      </c>
      <c r="C1087" s="60" t="s">
        <v>3558</v>
      </c>
      <c r="D1087" s="60" t="s">
        <v>3559</v>
      </c>
      <c r="E1087" s="60" t="s">
        <v>1542</v>
      </c>
      <c r="F1087" s="59" t="s">
        <v>451</v>
      </c>
      <c r="G1087" s="61">
        <v>162178</v>
      </c>
      <c r="H1087" s="123">
        <f t="shared" si="16"/>
        <v>33.02375304167218</v>
      </c>
    </row>
    <row r="1088" spans="1:8" x14ac:dyDescent="0.25">
      <c r="A1088" s="58">
        <v>390730200016</v>
      </c>
      <c r="B1088" s="59" t="s">
        <v>3560</v>
      </c>
      <c r="C1088" s="60" t="s">
        <v>3561</v>
      </c>
      <c r="D1088" s="60" t="s">
        <v>2822</v>
      </c>
      <c r="E1088" s="60" t="s">
        <v>1225</v>
      </c>
      <c r="F1088" s="59" t="s">
        <v>451</v>
      </c>
      <c r="G1088" s="61">
        <v>162178</v>
      </c>
      <c r="H1088" s="123">
        <f t="shared" si="16"/>
        <v>33.02375304167218</v>
      </c>
    </row>
    <row r="1089" spans="1:8" x14ac:dyDescent="0.25">
      <c r="A1089" s="58">
        <v>390821000681</v>
      </c>
      <c r="B1089" s="59" t="s">
        <v>3562</v>
      </c>
      <c r="C1089" s="60" t="s">
        <v>3563</v>
      </c>
      <c r="D1089" s="60" t="s">
        <v>3564</v>
      </c>
      <c r="E1089" s="60" t="s">
        <v>3565</v>
      </c>
      <c r="F1089" s="59" t="s">
        <v>451</v>
      </c>
      <c r="G1089" s="61">
        <v>162178</v>
      </c>
      <c r="H1089" s="123">
        <f t="shared" si="16"/>
        <v>33.02375304167218</v>
      </c>
    </row>
    <row r="1090" spans="1:8" x14ac:dyDescent="0.25">
      <c r="A1090" s="58">
        <v>390860900346</v>
      </c>
      <c r="B1090" s="59" t="s">
        <v>3566</v>
      </c>
      <c r="C1090" s="60" t="s">
        <v>3567</v>
      </c>
      <c r="D1090" s="60" t="s">
        <v>3568</v>
      </c>
      <c r="E1090" s="60" t="s">
        <v>1225</v>
      </c>
      <c r="F1090" s="59" t="s">
        <v>451</v>
      </c>
      <c r="G1090" s="61">
        <v>162178</v>
      </c>
      <c r="H1090" s="123">
        <f t="shared" ref="H1090:H1153" si="17">G1090/4910.95</f>
        <v>33.02375304167218</v>
      </c>
    </row>
    <row r="1091" spans="1:8" x14ac:dyDescent="0.25">
      <c r="A1091" s="58">
        <v>390890400348</v>
      </c>
      <c r="B1091" s="59" t="s">
        <v>3569</v>
      </c>
      <c r="C1091" s="60" t="s">
        <v>3570</v>
      </c>
      <c r="D1091" s="60" t="s">
        <v>3571</v>
      </c>
      <c r="E1091" s="60" t="s">
        <v>1535</v>
      </c>
      <c r="F1091" s="59" t="s">
        <v>451</v>
      </c>
      <c r="G1091" s="61">
        <v>162178</v>
      </c>
      <c r="H1091" s="123">
        <f t="shared" si="17"/>
        <v>33.02375304167218</v>
      </c>
    </row>
    <row r="1092" spans="1:8" x14ac:dyDescent="0.25">
      <c r="A1092" s="58">
        <v>395000101057</v>
      </c>
      <c r="B1092" s="59" t="s">
        <v>3572</v>
      </c>
      <c r="C1092" s="60" t="s">
        <v>2647</v>
      </c>
      <c r="D1092" s="60" t="s">
        <v>3573</v>
      </c>
      <c r="E1092" s="60" t="s">
        <v>738</v>
      </c>
      <c r="F1092" s="59" t="s">
        <v>451</v>
      </c>
      <c r="G1092" s="61">
        <v>162178</v>
      </c>
      <c r="H1092" s="123">
        <f t="shared" si="17"/>
        <v>33.02375304167218</v>
      </c>
    </row>
    <row r="1093" spans="1:8" x14ac:dyDescent="0.25">
      <c r="A1093" s="58">
        <v>395770800760</v>
      </c>
      <c r="B1093" s="59" t="s">
        <v>3574</v>
      </c>
      <c r="C1093" s="60" t="s">
        <v>3575</v>
      </c>
      <c r="D1093" s="60" t="s">
        <v>3576</v>
      </c>
      <c r="E1093" s="60" t="s">
        <v>738</v>
      </c>
      <c r="F1093" s="59" t="s">
        <v>451</v>
      </c>
      <c r="G1093" s="61">
        <v>162178</v>
      </c>
      <c r="H1093" s="123">
        <f t="shared" si="17"/>
        <v>33.02375304167218</v>
      </c>
    </row>
    <row r="1094" spans="1:8" x14ac:dyDescent="0.25">
      <c r="A1094" s="58">
        <v>395961210016</v>
      </c>
      <c r="B1094" s="59" t="s">
        <v>3577</v>
      </c>
      <c r="C1094" s="60" t="s">
        <v>3578</v>
      </c>
      <c r="D1094" s="60" t="s">
        <v>3579</v>
      </c>
      <c r="E1094" s="60" t="s">
        <v>738</v>
      </c>
      <c r="F1094" s="59" t="s">
        <v>451</v>
      </c>
      <c r="G1094" s="61">
        <v>162178</v>
      </c>
      <c r="H1094" s="123">
        <f t="shared" si="17"/>
        <v>33.02375304167218</v>
      </c>
    </row>
    <row r="1095" spans="1:8" x14ac:dyDescent="0.25">
      <c r="A1095" s="58">
        <v>395980721587</v>
      </c>
      <c r="B1095" s="59" t="s">
        <v>3580</v>
      </c>
      <c r="C1095" s="60" t="s">
        <v>3581</v>
      </c>
      <c r="D1095" s="60" t="s">
        <v>3434</v>
      </c>
      <c r="E1095" s="60" t="s">
        <v>738</v>
      </c>
      <c r="F1095" s="59" t="s">
        <v>451</v>
      </c>
      <c r="G1095" s="61">
        <v>162178</v>
      </c>
      <c r="H1095" s="123">
        <f t="shared" si="17"/>
        <v>33.02375304167218</v>
      </c>
    </row>
    <row r="1096" spans="1:8" x14ac:dyDescent="0.25">
      <c r="A1096" s="58">
        <v>396970750330</v>
      </c>
      <c r="B1096" s="59" t="s">
        <v>221</v>
      </c>
      <c r="C1096" s="60" t="s">
        <v>2400</v>
      </c>
      <c r="D1096" s="60" t="s">
        <v>3582</v>
      </c>
      <c r="E1096" s="60" t="s">
        <v>450</v>
      </c>
      <c r="F1096" s="59" t="s">
        <v>487</v>
      </c>
      <c r="G1096" s="61">
        <v>162178</v>
      </c>
      <c r="H1096" s="123">
        <f t="shared" si="17"/>
        <v>33.02375304167218</v>
      </c>
    </row>
    <row r="1097" spans="1:8" x14ac:dyDescent="0.25">
      <c r="A1097" s="58">
        <v>399920600158</v>
      </c>
      <c r="B1097" s="59" t="s">
        <v>3583</v>
      </c>
      <c r="C1097" s="60" t="s">
        <v>3584</v>
      </c>
      <c r="D1097" s="60" t="s">
        <v>3585</v>
      </c>
      <c r="E1097" s="60" t="s">
        <v>793</v>
      </c>
      <c r="F1097" s="59" t="s">
        <v>451</v>
      </c>
      <c r="G1097" s="61">
        <v>162178</v>
      </c>
      <c r="H1097" s="123">
        <f t="shared" si="17"/>
        <v>33.02375304167218</v>
      </c>
    </row>
    <row r="1098" spans="1:8" x14ac:dyDescent="0.25">
      <c r="A1098" s="58">
        <v>400161001421</v>
      </c>
      <c r="B1098" s="59" t="s">
        <v>3586</v>
      </c>
      <c r="C1098" s="60" t="s">
        <v>3587</v>
      </c>
      <c r="D1098" s="60" t="s">
        <v>3588</v>
      </c>
      <c r="E1098" s="60" t="s">
        <v>726</v>
      </c>
      <c r="F1098" s="59" t="s">
        <v>487</v>
      </c>
      <c r="G1098" s="61">
        <v>162178</v>
      </c>
      <c r="H1098" s="123">
        <f t="shared" si="17"/>
        <v>33.02375304167218</v>
      </c>
    </row>
    <row r="1099" spans="1:8" x14ac:dyDescent="0.25">
      <c r="A1099" s="58">
        <v>400841102035</v>
      </c>
      <c r="B1099" s="59" t="s">
        <v>3589</v>
      </c>
      <c r="C1099" s="60" t="s">
        <v>3590</v>
      </c>
      <c r="D1099" s="60" t="s">
        <v>3591</v>
      </c>
      <c r="E1099" s="60" t="s">
        <v>726</v>
      </c>
      <c r="F1099" s="59" t="s">
        <v>451</v>
      </c>
      <c r="G1099" s="61">
        <v>162178</v>
      </c>
      <c r="H1099" s="123">
        <f t="shared" si="17"/>
        <v>33.02375304167218</v>
      </c>
    </row>
    <row r="1100" spans="1:8" x14ac:dyDescent="0.25">
      <c r="A1100" s="58">
        <v>400940741872</v>
      </c>
      <c r="B1100" s="59" t="s">
        <v>3592</v>
      </c>
      <c r="C1100" s="60" t="s">
        <v>3593</v>
      </c>
      <c r="D1100" s="60" t="s">
        <v>3594</v>
      </c>
      <c r="E1100" s="60" t="s">
        <v>1061</v>
      </c>
      <c r="F1100" s="59" t="s">
        <v>451</v>
      </c>
      <c r="G1100" s="61">
        <v>162178</v>
      </c>
      <c r="H1100" s="123">
        <f t="shared" si="17"/>
        <v>33.02375304167218</v>
      </c>
    </row>
    <row r="1101" spans="1:8" x14ac:dyDescent="0.25">
      <c r="A1101" s="58">
        <v>408711000061</v>
      </c>
      <c r="B1101" s="59" t="s">
        <v>3595</v>
      </c>
      <c r="C1101" s="60" t="s">
        <v>2454</v>
      </c>
      <c r="D1101" s="60" t="s">
        <v>3596</v>
      </c>
      <c r="E1101" s="60" t="s">
        <v>742</v>
      </c>
      <c r="F1101" s="59" t="s">
        <v>451</v>
      </c>
      <c r="G1101" s="61">
        <v>162178</v>
      </c>
      <c r="H1101" s="123">
        <f t="shared" si="17"/>
        <v>33.02375304167218</v>
      </c>
    </row>
    <row r="1102" spans="1:8" x14ac:dyDescent="0.25">
      <c r="A1102" s="58">
        <v>390850500111</v>
      </c>
      <c r="B1102" s="59" t="s">
        <v>3597</v>
      </c>
      <c r="C1102" s="60" t="s">
        <v>3598</v>
      </c>
      <c r="D1102" s="60" t="s">
        <v>3599</v>
      </c>
      <c r="E1102" s="60" t="s">
        <v>1542</v>
      </c>
      <c r="F1102" s="59" t="s">
        <v>451</v>
      </c>
      <c r="G1102" s="61">
        <v>159727</v>
      </c>
      <c r="H1102" s="123">
        <f t="shared" si="17"/>
        <v>32.524664270660466</v>
      </c>
    </row>
    <row r="1103" spans="1:8" x14ac:dyDescent="0.25">
      <c r="A1103" s="58">
        <v>396040301039</v>
      </c>
      <c r="B1103" s="59" t="s">
        <v>206</v>
      </c>
      <c r="C1103" s="60" t="s">
        <v>3600</v>
      </c>
      <c r="D1103" s="60" t="s">
        <v>2715</v>
      </c>
      <c r="E1103" s="60" t="s">
        <v>450</v>
      </c>
      <c r="F1103" s="59" t="s">
        <v>487</v>
      </c>
      <c r="G1103" s="61">
        <v>159727</v>
      </c>
      <c r="H1103" s="123">
        <f t="shared" si="17"/>
        <v>32.524664270660466</v>
      </c>
    </row>
    <row r="1104" spans="1:8" x14ac:dyDescent="0.25">
      <c r="A1104" s="58">
        <v>372050500441</v>
      </c>
      <c r="B1104" s="59" t="s">
        <v>3601</v>
      </c>
      <c r="C1104" s="60" t="s">
        <v>3602</v>
      </c>
      <c r="D1104" s="60" t="s">
        <v>3603</v>
      </c>
      <c r="E1104" s="60" t="s">
        <v>3604</v>
      </c>
      <c r="F1104" s="59" t="s">
        <v>451</v>
      </c>
      <c r="G1104" s="61">
        <v>158118</v>
      </c>
      <c r="H1104" s="123">
        <f t="shared" si="17"/>
        <v>32.197029088058322</v>
      </c>
    </row>
    <row r="1105" spans="1:8" x14ac:dyDescent="0.25">
      <c r="A1105" s="58">
        <v>390901000169</v>
      </c>
      <c r="B1105" s="59" t="s">
        <v>3605</v>
      </c>
      <c r="C1105" s="60" t="s">
        <v>3544</v>
      </c>
      <c r="D1105" s="60" t="s">
        <v>3606</v>
      </c>
      <c r="E1105" s="60" t="s">
        <v>1689</v>
      </c>
      <c r="F1105" s="59" t="s">
        <v>487</v>
      </c>
      <c r="G1105" s="61">
        <v>158118</v>
      </c>
      <c r="H1105" s="123">
        <f t="shared" si="17"/>
        <v>32.197029088058322</v>
      </c>
    </row>
    <row r="1106" spans="1:8" x14ac:dyDescent="0.25">
      <c r="A1106" s="58">
        <v>391750100073</v>
      </c>
      <c r="B1106" s="59" t="s">
        <v>3607</v>
      </c>
      <c r="C1106" s="60" t="s">
        <v>3608</v>
      </c>
      <c r="D1106" s="60" t="s">
        <v>3609</v>
      </c>
      <c r="E1106" s="60" t="s">
        <v>1426</v>
      </c>
      <c r="F1106" s="59" t="s">
        <v>451</v>
      </c>
      <c r="G1106" s="61">
        <v>157277</v>
      </c>
      <c r="H1106" s="123">
        <f t="shared" si="17"/>
        <v>32.025779126238305</v>
      </c>
    </row>
    <row r="1107" spans="1:8" x14ac:dyDescent="0.25">
      <c r="A1107" s="58">
        <v>398840700139</v>
      </c>
      <c r="B1107" s="59" t="s">
        <v>3610</v>
      </c>
      <c r="C1107" s="60" t="s">
        <v>2165</v>
      </c>
      <c r="D1107" s="60" t="s">
        <v>3611</v>
      </c>
      <c r="E1107" s="60" t="s">
        <v>2743</v>
      </c>
      <c r="F1107" s="59" t="s">
        <v>451</v>
      </c>
      <c r="G1107" s="61">
        <v>157277</v>
      </c>
      <c r="H1107" s="123">
        <f t="shared" si="17"/>
        <v>32.025779126238305</v>
      </c>
    </row>
    <row r="1108" spans="1:8" x14ac:dyDescent="0.25">
      <c r="A1108" s="58">
        <v>398900600236</v>
      </c>
      <c r="B1108" s="59" t="s">
        <v>3612</v>
      </c>
      <c r="C1108" s="60" t="s">
        <v>3613</v>
      </c>
      <c r="D1108" s="60" t="s">
        <v>3614</v>
      </c>
      <c r="E1108" s="60" t="s">
        <v>2237</v>
      </c>
      <c r="F1108" s="59" t="s">
        <v>451</v>
      </c>
      <c r="G1108" s="61">
        <v>154833</v>
      </c>
      <c r="H1108" s="123">
        <f t="shared" si="17"/>
        <v>31.528115741353506</v>
      </c>
    </row>
    <row r="1109" spans="1:8" x14ac:dyDescent="0.25">
      <c r="A1109" s="58">
        <v>390960910519</v>
      </c>
      <c r="B1109" s="59" t="s">
        <v>3615</v>
      </c>
      <c r="C1109" s="60" t="s">
        <v>3616</v>
      </c>
      <c r="D1109" s="60" t="s">
        <v>3617</v>
      </c>
      <c r="E1109" s="60" t="s">
        <v>1542</v>
      </c>
      <c r="F1109" s="59" t="s">
        <v>451</v>
      </c>
      <c r="G1109" s="61">
        <v>152376</v>
      </c>
      <c r="H1109" s="123">
        <f t="shared" si="17"/>
        <v>31.027805210804427</v>
      </c>
    </row>
    <row r="1110" spans="1:8" x14ac:dyDescent="0.25">
      <c r="A1110" s="58">
        <v>400120806953</v>
      </c>
      <c r="B1110" s="59" t="s">
        <v>3618</v>
      </c>
      <c r="C1110" s="60" t="s">
        <v>3619</v>
      </c>
      <c r="D1110" s="60" t="s">
        <v>3620</v>
      </c>
      <c r="E1110" s="60" t="s">
        <v>2137</v>
      </c>
      <c r="F1110" s="59" t="s">
        <v>451</v>
      </c>
      <c r="G1110" s="61">
        <v>152376</v>
      </c>
      <c r="H1110" s="123">
        <f t="shared" si="17"/>
        <v>31.027805210804427</v>
      </c>
    </row>
    <row r="1111" spans="1:8" x14ac:dyDescent="0.25">
      <c r="A1111" s="58">
        <v>408941200132</v>
      </c>
      <c r="B1111" s="59" t="s">
        <v>3621</v>
      </c>
      <c r="C1111" s="60" t="s">
        <v>1244</v>
      </c>
      <c r="D1111" s="60" t="s">
        <v>1245</v>
      </c>
      <c r="E1111" s="60" t="s">
        <v>742</v>
      </c>
      <c r="F1111" s="59" t="s">
        <v>451</v>
      </c>
      <c r="G1111" s="61">
        <v>151548</v>
      </c>
      <c r="H1111" s="123">
        <f t="shared" si="17"/>
        <v>30.859202394648694</v>
      </c>
    </row>
    <row r="1112" spans="1:8" x14ac:dyDescent="0.25">
      <c r="A1112" s="58">
        <v>414040607977</v>
      </c>
      <c r="B1112" s="59" t="s">
        <v>3622</v>
      </c>
      <c r="C1112" s="60" t="s">
        <v>3623</v>
      </c>
      <c r="D1112" s="60" t="s">
        <v>3624</v>
      </c>
      <c r="E1112" s="60" t="s">
        <v>2184</v>
      </c>
      <c r="F1112" s="59" t="s">
        <v>451</v>
      </c>
      <c r="G1112" s="61">
        <v>151548</v>
      </c>
      <c r="H1112" s="123">
        <f t="shared" si="17"/>
        <v>30.859202394648694</v>
      </c>
    </row>
    <row r="1113" spans="1:8" x14ac:dyDescent="0.25">
      <c r="A1113" s="58">
        <v>390100501051</v>
      </c>
      <c r="B1113" s="59" t="s">
        <v>3625</v>
      </c>
      <c r="C1113" s="60" t="s">
        <v>3626</v>
      </c>
      <c r="D1113" s="60" t="s">
        <v>3627</v>
      </c>
      <c r="E1113" s="60" t="s">
        <v>1689</v>
      </c>
      <c r="F1113" s="59" t="s">
        <v>451</v>
      </c>
      <c r="G1113" s="61">
        <v>149925</v>
      </c>
      <c r="H1113" s="123">
        <f t="shared" si="17"/>
        <v>30.52871643979271</v>
      </c>
    </row>
    <row r="1114" spans="1:8" x14ac:dyDescent="0.25">
      <c r="A1114" s="58">
        <v>371161000769</v>
      </c>
      <c r="B1114" s="59" t="s">
        <v>3628</v>
      </c>
      <c r="C1114" s="60" t="s">
        <v>3629</v>
      </c>
      <c r="D1114" s="60" t="s">
        <v>3630</v>
      </c>
      <c r="E1114" s="60" t="s">
        <v>2210</v>
      </c>
      <c r="F1114" s="59" t="s">
        <v>451</v>
      </c>
      <c r="G1114" s="61">
        <v>148350</v>
      </c>
      <c r="H1114" s="123">
        <f t="shared" si="17"/>
        <v>30.208004561235608</v>
      </c>
    </row>
    <row r="1115" spans="1:8" x14ac:dyDescent="0.25">
      <c r="A1115" s="58">
        <v>395100600085</v>
      </c>
      <c r="B1115" s="59" t="s">
        <v>3631</v>
      </c>
      <c r="C1115" s="60" t="s">
        <v>3632</v>
      </c>
      <c r="D1115" s="60" t="s">
        <v>3633</v>
      </c>
      <c r="E1115" s="60" t="s">
        <v>753</v>
      </c>
      <c r="F1115" s="59" t="s">
        <v>451</v>
      </c>
      <c r="G1115" s="61">
        <v>148350</v>
      </c>
      <c r="H1115" s="123">
        <f t="shared" si="17"/>
        <v>30.208004561235608</v>
      </c>
    </row>
    <row r="1116" spans="1:8" x14ac:dyDescent="0.25">
      <c r="A1116" s="58">
        <v>395131201324</v>
      </c>
      <c r="B1116" s="59" t="s">
        <v>3634</v>
      </c>
      <c r="C1116" s="60" t="s">
        <v>3635</v>
      </c>
      <c r="D1116" s="60" t="s">
        <v>3636</v>
      </c>
      <c r="E1116" s="60" t="s">
        <v>738</v>
      </c>
      <c r="F1116" s="59" t="s">
        <v>487</v>
      </c>
      <c r="G1116" s="61">
        <v>148350</v>
      </c>
      <c r="H1116" s="123">
        <f t="shared" si="17"/>
        <v>30.208004561235608</v>
      </c>
    </row>
    <row r="1117" spans="1:8" x14ac:dyDescent="0.25">
      <c r="A1117" s="58">
        <v>395150600850</v>
      </c>
      <c r="B1117" s="59" t="s">
        <v>3637</v>
      </c>
      <c r="C1117" s="60" t="s">
        <v>3638</v>
      </c>
      <c r="D1117" s="60" t="s">
        <v>3639</v>
      </c>
      <c r="E1117" s="60" t="s">
        <v>753</v>
      </c>
      <c r="F1117" s="59" t="s">
        <v>451</v>
      </c>
      <c r="G1117" s="61">
        <v>148350</v>
      </c>
      <c r="H1117" s="123">
        <f t="shared" si="17"/>
        <v>30.208004561235608</v>
      </c>
    </row>
    <row r="1118" spans="1:8" x14ac:dyDescent="0.25">
      <c r="A1118" s="58">
        <v>395170500916</v>
      </c>
      <c r="B1118" s="59" t="s">
        <v>3640</v>
      </c>
      <c r="C1118" s="60" t="s">
        <v>3641</v>
      </c>
      <c r="D1118" s="60" t="s">
        <v>3642</v>
      </c>
      <c r="E1118" s="60" t="s">
        <v>753</v>
      </c>
      <c r="F1118" s="59" t="s">
        <v>451</v>
      </c>
      <c r="G1118" s="61">
        <v>148350</v>
      </c>
      <c r="H1118" s="123">
        <f t="shared" si="17"/>
        <v>30.208004561235608</v>
      </c>
    </row>
    <row r="1119" spans="1:8" x14ac:dyDescent="0.25">
      <c r="A1119" s="58">
        <v>395171001204</v>
      </c>
      <c r="B1119" s="59" t="s">
        <v>3643</v>
      </c>
      <c r="C1119" s="60" t="s">
        <v>3644</v>
      </c>
      <c r="D1119" s="60" t="s">
        <v>3645</v>
      </c>
      <c r="E1119" s="60" t="s">
        <v>738</v>
      </c>
      <c r="F1119" s="59" t="s">
        <v>451</v>
      </c>
      <c r="G1119" s="61">
        <v>148350</v>
      </c>
      <c r="H1119" s="123">
        <f t="shared" si="17"/>
        <v>30.208004561235608</v>
      </c>
    </row>
    <row r="1120" spans="1:8" x14ac:dyDescent="0.25">
      <c r="A1120" s="58">
        <v>395191001308</v>
      </c>
      <c r="B1120" s="59" t="s">
        <v>3646</v>
      </c>
      <c r="C1120" s="60" t="s">
        <v>3647</v>
      </c>
      <c r="D1120" s="60" t="s">
        <v>3648</v>
      </c>
      <c r="E1120" s="60" t="s">
        <v>753</v>
      </c>
      <c r="F1120" s="59" t="s">
        <v>487</v>
      </c>
      <c r="G1120" s="61">
        <v>148350</v>
      </c>
      <c r="H1120" s="123">
        <f t="shared" si="17"/>
        <v>30.208004561235608</v>
      </c>
    </row>
    <row r="1121" spans="1:8" x14ac:dyDescent="0.25">
      <c r="A1121" s="58">
        <v>395191001553</v>
      </c>
      <c r="B1121" s="59" t="s">
        <v>3649</v>
      </c>
      <c r="C1121" s="60" t="s">
        <v>3650</v>
      </c>
      <c r="D1121" s="60" t="s">
        <v>3651</v>
      </c>
      <c r="E1121" s="60" t="s">
        <v>738</v>
      </c>
      <c r="F1121" s="59" t="s">
        <v>451</v>
      </c>
      <c r="G1121" s="61">
        <v>148350</v>
      </c>
      <c r="H1121" s="123">
        <f t="shared" si="17"/>
        <v>30.208004561235608</v>
      </c>
    </row>
    <row r="1122" spans="1:8" x14ac:dyDescent="0.25">
      <c r="A1122" s="58">
        <v>395770800361</v>
      </c>
      <c r="B1122" s="59" t="s">
        <v>3652</v>
      </c>
      <c r="C1122" s="60" t="s">
        <v>3653</v>
      </c>
      <c r="D1122" s="60" t="s">
        <v>2023</v>
      </c>
      <c r="E1122" s="60" t="s">
        <v>738</v>
      </c>
      <c r="F1122" s="59" t="s">
        <v>487</v>
      </c>
      <c r="G1122" s="61">
        <v>148350</v>
      </c>
      <c r="H1122" s="123">
        <f t="shared" si="17"/>
        <v>30.208004561235608</v>
      </c>
    </row>
    <row r="1123" spans="1:8" x14ac:dyDescent="0.25">
      <c r="A1123" s="58">
        <v>395951010922</v>
      </c>
      <c r="B1123" s="59" t="s">
        <v>3654</v>
      </c>
      <c r="C1123" s="60" t="s">
        <v>3655</v>
      </c>
      <c r="D1123" s="60" t="s">
        <v>3288</v>
      </c>
      <c r="E1123" s="60" t="s">
        <v>753</v>
      </c>
      <c r="F1123" s="59" t="s">
        <v>451</v>
      </c>
      <c r="G1123" s="61">
        <v>148350</v>
      </c>
      <c r="H1123" s="123">
        <f t="shared" si="17"/>
        <v>30.208004561235608</v>
      </c>
    </row>
    <row r="1124" spans="1:8" x14ac:dyDescent="0.25">
      <c r="A1124" s="58">
        <v>396170900015</v>
      </c>
      <c r="B1124" s="59" t="s">
        <v>159</v>
      </c>
      <c r="C1124" s="60" t="s">
        <v>3656</v>
      </c>
      <c r="D1124" s="60" t="s">
        <v>3657</v>
      </c>
      <c r="E1124" s="60" t="s">
        <v>450</v>
      </c>
      <c r="F1124" s="59" t="s">
        <v>451</v>
      </c>
      <c r="G1124" s="61">
        <v>148350</v>
      </c>
      <c r="H1124" s="123">
        <f t="shared" si="17"/>
        <v>30.208004561235608</v>
      </c>
    </row>
    <row r="1125" spans="1:8" x14ac:dyDescent="0.25">
      <c r="A1125" s="58">
        <v>398000705083</v>
      </c>
      <c r="B1125" s="59" t="s">
        <v>3658</v>
      </c>
      <c r="C1125" s="60" t="s">
        <v>3659</v>
      </c>
      <c r="D1125" s="60" t="s">
        <v>3660</v>
      </c>
      <c r="E1125" s="60" t="s">
        <v>1855</v>
      </c>
      <c r="F1125" s="59" t="s">
        <v>487</v>
      </c>
      <c r="G1125" s="61">
        <v>148350</v>
      </c>
      <c r="H1125" s="123">
        <f t="shared" si="17"/>
        <v>30.208004561235608</v>
      </c>
    </row>
    <row r="1126" spans="1:8" x14ac:dyDescent="0.25">
      <c r="A1126" s="58">
        <v>398191001188</v>
      </c>
      <c r="B1126" s="59" t="s">
        <v>3661</v>
      </c>
      <c r="C1126" s="60" t="s">
        <v>3662</v>
      </c>
      <c r="D1126" s="60" t="s">
        <v>3663</v>
      </c>
      <c r="E1126" s="60" t="s">
        <v>2237</v>
      </c>
      <c r="F1126" s="59" t="s">
        <v>451</v>
      </c>
      <c r="G1126" s="61">
        <v>148350</v>
      </c>
      <c r="H1126" s="123">
        <f t="shared" si="17"/>
        <v>30.208004561235608</v>
      </c>
    </row>
    <row r="1127" spans="1:8" x14ac:dyDescent="0.25">
      <c r="A1127" s="58">
        <v>390190401122</v>
      </c>
      <c r="B1127" s="59" t="s">
        <v>3664</v>
      </c>
      <c r="C1127" s="60" t="s">
        <v>3665</v>
      </c>
      <c r="D1127" s="60" t="s">
        <v>3666</v>
      </c>
      <c r="E1127" s="60" t="s">
        <v>1689</v>
      </c>
      <c r="F1127" s="59" t="s">
        <v>487</v>
      </c>
      <c r="G1127" s="61">
        <v>147912</v>
      </c>
      <c r="H1127" s="123">
        <f t="shared" si="17"/>
        <v>30.1188161150083</v>
      </c>
    </row>
    <row r="1128" spans="1:8" x14ac:dyDescent="0.25">
      <c r="A1128" s="58">
        <v>395101101911</v>
      </c>
      <c r="B1128" s="59" t="s">
        <v>3667</v>
      </c>
      <c r="C1128" s="60" t="s">
        <v>3668</v>
      </c>
      <c r="D1128" s="60" t="s">
        <v>3669</v>
      </c>
      <c r="E1128" s="60" t="s">
        <v>738</v>
      </c>
      <c r="F1128" s="59" t="s">
        <v>487</v>
      </c>
      <c r="G1128" s="61">
        <v>147912</v>
      </c>
      <c r="H1128" s="123">
        <f t="shared" si="17"/>
        <v>30.1188161150083</v>
      </c>
    </row>
    <row r="1129" spans="1:8" x14ac:dyDescent="0.25">
      <c r="A1129" s="58">
        <v>395130500638</v>
      </c>
      <c r="B1129" s="59" t="s">
        <v>3670</v>
      </c>
      <c r="C1129" s="60" t="s">
        <v>3671</v>
      </c>
      <c r="D1129" s="60" t="s">
        <v>3672</v>
      </c>
      <c r="E1129" s="60" t="s">
        <v>753</v>
      </c>
      <c r="F1129" s="59" t="s">
        <v>487</v>
      </c>
      <c r="G1129" s="61">
        <v>147912</v>
      </c>
      <c r="H1129" s="123">
        <f t="shared" si="17"/>
        <v>30.1188161150083</v>
      </c>
    </row>
    <row r="1130" spans="1:8" x14ac:dyDescent="0.25">
      <c r="A1130" s="58">
        <v>395950611086</v>
      </c>
      <c r="B1130" s="59" t="s">
        <v>3673</v>
      </c>
      <c r="C1130" s="60" t="s">
        <v>1673</v>
      </c>
      <c r="D1130" s="60" t="s">
        <v>1674</v>
      </c>
      <c r="E1130" s="60" t="s">
        <v>738</v>
      </c>
      <c r="F1130" s="59" t="s">
        <v>451</v>
      </c>
      <c r="G1130" s="61">
        <v>147912</v>
      </c>
      <c r="H1130" s="123">
        <f t="shared" si="17"/>
        <v>30.1188161150083</v>
      </c>
    </row>
    <row r="1131" spans="1:8" x14ac:dyDescent="0.25">
      <c r="A1131" s="58">
        <v>396750300058</v>
      </c>
      <c r="B1131" s="59" t="s">
        <v>424</v>
      </c>
      <c r="C1131" s="60" t="s">
        <v>3674</v>
      </c>
      <c r="D1131" s="60" t="s">
        <v>3675</v>
      </c>
      <c r="E1131" s="60" t="s">
        <v>450</v>
      </c>
      <c r="F1131" s="59" t="s">
        <v>451</v>
      </c>
      <c r="G1131" s="61">
        <v>147912</v>
      </c>
      <c r="H1131" s="123">
        <f t="shared" si="17"/>
        <v>30.1188161150083</v>
      </c>
    </row>
    <row r="1132" spans="1:8" x14ac:dyDescent="0.25">
      <c r="A1132" s="58">
        <v>396980650295</v>
      </c>
      <c r="B1132" s="59" t="s">
        <v>682</v>
      </c>
      <c r="C1132" s="60" t="s">
        <v>680</v>
      </c>
      <c r="D1132" s="60" t="s">
        <v>683</v>
      </c>
      <c r="E1132" s="60" t="s">
        <v>450</v>
      </c>
      <c r="F1132" s="59" t="s">
        <v>451</v>
      </c>
      <c r="G1132" s="61">
        <v>147912</v>
      </c>
      <c r="H1132" s="123">
        <f t="shared" si="17"/>
        <v>30.1188161150083</v>
      </c>
    </row>
    <row r="1133" spans="1:8" x14ac:dyDescent="0.25">
      <c r="A1133" s="58">
        <v>400190302278</v>
      </c>
      <c r="B1133" s="59" t="s">
        <v>3676</v>
      </c>
      <c r="C1133" s="60" t="s">
        <v>3677</v>
      </c>
      <c r="D1133" s="60" t="s">
        <v>3678</v>
      </c>
      <c r="E1133" s="60" t="s">
        <v>726</v>
      </c>
      <c r="F1133" s="59" t="s">
        <v>451</v>
      </c>
      <c r="G1133" s="61">
        <v>147912</v>
      </c>
      <c r="H1133" s="123">
        <f t="shared" si="17"/>
        <v>30.1188161150083</v>
      </c>
    </row>
    <row r="1134" spans="1:8" x14ac:dyDescent="0.25">
      <c r="A1134" s="58">
        <v>400181007875</v>
      </c>
      <c r="B1134" s="59" t="s">
        <v>3679</v>
      </c>
      <c r="C1134" s="60" t="s">
        <v>3680</v>
      </c>
      <c r="D1134" s="60" t="s">
        <v>3681</v>
      </c>
      <c r="E1134" s="60" t="s">
        <v>726</v>
      </c>
      <c r="F1134" s="59" t="s">
        <v>451</v>
      </c>
      <c r="G1134" s="61">
        <v>147774</v>
      </c>
      <c r="H1134" s="123">
        <f t="shared" si="17"/>
        <v>30.090715645649009</v>
      </c>
    </row>
    <row r="1135" spans="1:8" x14ac:dyDescent="0.25">
      <c r="A1135" s="58">
        <v>390130800508</v>
      </c>
      <c r="B1135" s="59" t="s">
        <v>3682</v>
      </c>
      <c r="C1135" s="60" t="s">
        <v>3683</v>
      </c>
      <c r="D1135" s="60" t="s">
        <v>3684</v>
      </c>
      <c r="E1135" s="60" t="s">
        <v>987</v>
      </c>
      <c r="F1135" s="59" t="s">
        <v>487</v>
      </c>
      <c r="G1135" s="61">
        <v>147476</v>
      </c>
      <c r="H1135" s="123">
        <f t="shared" si="17"/>
        <v>30.030034921960112</v>
      </c>
    </row>
    <row r="1136" spans="1:8" x14ac:dyDescent="0.25">
      <c r="A1136" s="58">
        <v>400170504303</v>
      </c>
      <c r="B1136" s="59" t="s">
        <v>3685</v>
      </c>
      <c r="C1136" s="60" t="s">
        <v>3686</v>
      </c>
      <c r="D1136" s="60" t="s">
        <v>3687</v>
      </c>
      <c r="E1136" s="60" t="s">
        <v>726</v>
      </c>
      <c r="F1136" s="59" t="s">
        <v>451</v>
      </c>
      <c r="G1136" s="61">
        <v>147476</v>
      </c>
      <c r="H1136" s="123">
        <f t="shared" si="17"/>
        <v>30.030034921960112</v>
      </c>
    </row>
    <row r="1137" spans="1:8" x14ac:dyDescent="0.25">
      <c r="A1137" s="58">
        <v>371921200542</v>
      </c>
      <c r="B1137" s="59" t="s">
        <v>3688</v>
      </c>
      <c r="C1137" s="60" t="s">
        <v>3689</v>
      </c>
      <c r="D1137" s="60" t="s">
        <v>3690</v>
      </c>
      <c r="E1137" s="60" t="s">
        <v>2210</v>
      </c>
      <c r="F1137" s="59" t="s">
        <v>451</v>
      </c>
      <c r="G1137" s="61">
        <v>147475</v>
      </c>
      <c r="H1137" s="123">
        <f t="shared" si="17"/>
        <v>30.029831295370549</v>
      </c>
    </row>
    <row r="1138" spans="1:8" x14ac:dyDescent="0.25">
      <c r="A1138" s="58">
        <v>371960200711</v>
      </c>
      <c r="B1138" s="59" t="s">
        <v>3691</v>
      </c>
      <c r="C1138" s="60" t="s">
        <v>3692</v>
      </c>
      <c r="D1138" s="60" t="s">
        <v>3693</v>
      </c>
      <c r="E1138" s="60" t="s">
        <v>2210</v>
      </c>
      <c r="F1138" s="59" t="s">
        <v>451</v>
      </c>
      <c r="G1138" s="61">
        <v>147475</v>
      </c>
      <c r="H1138" s="123">
        <f t="shared" si="17"/>
        <v>30.029831295370549</v>
      </c>
    </row>
    <row r="1139" spans="1:8" x14ac:dyDescent="0.25">
      <c r="A1139" s="58">
        <v>389011210109</v>
      </c>
      <c r="B1139" s="59" t="s">
        <v>3694</v>
      </c>
      <c r="C1139" s="60" t="s">
        <v>1663</v>
      </c>
      <c r="D1139" s="60" t="s">
        <v>3695</v>
      </c>
      <c r="E1139" s="60" t="s">
        <v>825</v>
      </c>
      <c r="F1139" s="59" t="s">
        <v>487</v>
      </c>
      <c r="G1139" s="61">
        <v>147475</v>
      </c>
      <c r="H1139" s="123">
        <f t="shared" si="17"/>
        <v>30.029831295370549</v>
      </c>
    </row>
    <row r="1140" spans="1:8" x14ac:dyDescent="0.25">
      <c r="A1140" s="58">
        <v>390030310511</v>
      </c>
      <c r="B1140" s="59" t="s">
        <v>3696</v>
      </c>
      <c r="C1140" s="60" t="s">
        <v>3697</v>
      </c>
      <c r="D1140" s="60" t="s">
        <v>3698</v>
      </c>
      <c r="E1140" s="60" t="s">
        <v>1535</v>
      </c>
      <c r="F1140" s="59" t="s">
        <v>487</v>
      </c>
      <c r="G1140" s="61">
        <v>147475</v>
      </c>
      <c r="H1140" s="123">
        <f t="shared" si="17"/>
        <v>30.029831295370549</v>
      </c>
    </row>
    <row r="1141" spans="1:8" x14ac:dyDescent="0.25">
      <c r="A1141" s="58">
        <v>390930700081</v>
      </c>
      <c r="B1141" s="59" t="s">
        <v>3699</v>
      </c>
      <c r="C1141" s="60" t="s">
        <v>3700</v>
      </c>
      <c r="D1141" s="60" t="s">
        <v>3701</v>
      </c>
      <c r="E1141" s="60" t="s">
        <v>1225</v>
      </c>
      <c r="F1141" s="59" t="s">
        <v>451</v>
      </c>
      <c r="G1141" s="61">
        <v>147475</v>
      </c>
      <c r="H1141" s="123">
        <f t="shared" si="17"/>
        <v>30.029831295370549</v>
      </c>
    </row>
    <row r="1142" spans="1:8" x14ac:dyDescent="0.25">
      <c r="A1142" s="58">
        <v>391930900141</v>
      </c>
      <c r="B1142" s="59" t="s">
        <v>3702</v>
      </c>
      <c r="C1142" s="60" t="s">
        <v>3703</v>
      </c>
      <c r="D1142" s="60" t="s">
        <v>3704</v>
      </c>
      <c r="E1142" s="60" t="s">
        <v>1426</v>
      </c>
      <c r="F1142" s="59" t="s">
        <v>451</v>
      </c>
      <c r="G1142" s="61">
        <v>147475</v>
      </c>
      <c r="H1142" s="123">
        <f t="shared" si="17"/>
        <v>30.029831295370549</v>
      </c>
    </row>
    <row r="1143" spans="1:8" x14ac:dyDescent="0.25">
      <c r="A1143" s="58">
        <v>391950200226</v>
      </c>
      <c r="B1143" s="59" t="s">
        <v>3705</v>
      </c>
      <c r="C1143" s="60" t="s">
        <v>3706</v>
      </c>
      <c r="D1143" s="60" t="s">
        <v>3707</v>
      </c>
      <c r="E1143" s="60" t="s">
        <v>994</v>
      </c>
      <c r="F1143" s="59" t="s">
        <v>451</v>
      </c>
      <c r="G1143" s="61">
        <v>147475</v>
      </c>
      <c r="H1143" s="123">
        <f t="shared" si="17"/>
        <v>30.029831295370549</v>
      </c>
    </row>
    <row r="1144" spans="1:8" x14ac:dyDescent="0.25">
      <c r="A1144" s="58">
        <v>395000803361</v>
      </c>
      <c r="B1144" s="59" t="s">
        <v>3708</v>
      </c>
      <c r="C1144" s="60" t="s">
        <v>3709</v>
      </c>
      <c r="D1144" s="60" t="s">
        <v>3710</v>
      </c>
      <c r="E1144" s="60" t="s">
        <v>738</v>
      </c>
      <c r="F1144" s="59" t="s">
        <v>451</v>
      </c>
      <c r="G1144" s="61">
        <v>147475</v>
      </c>
      <c r="H1144" s="123">
        <f t="shared" si="17"/>
        <v>30.029831295370549</v>
      </c>
    </row>
    <row r="1145" spans="1:8" x14ac:dyDescent="0.25">
      <c r="A1145" s="58">
        <v>395010301968</v>
      </c>
      <c r="B1145" s="59" t="s">
        <v>3711</v>
      </c>
      <c r="C1145" s="60" t="s">
        <v>3712</v>
      </c>
      <c r="D1145" s="60" t="s">
        <v>2319</v>
      </c>
      <c r="E1145" s="60" t="s">
        <v>753</v>
      </c>
      <c r="F1145" s="59" t="s">
        <v>487</v>
      </c>
      <c r="G1145" s="61">
        <v>147475</v>
      </c>
      <c r="H1145" s="123">
        <f t="shared" si="17"/>
        <v>30.029831295370549</v>
      </c>
    </row>
    <row r="1146" spans="1:8" x14ac:dyDescent="0.25">
      <c r="A1146" s="58">
        <v>395060900153</v>
      </c>
      <c r="B1146" s="59" t="s">
        <v>3713</v>
      </c>
      <c r="C1146" s="60" t="s">
        <v>3714</v>
      </c>
      <c r="D1146" s="60" t="s">
        <v>3715</v>
      </c>
      <c r="E1146" s="60" t="s">
        <v>753</v>
      </c>
      <c r="F1146" s="59" t="s">
        <v>487</v>
      </c>
      <c r="G1146" s="61">
        <v>147475</v>
      </c>
      <c r="H1146" s="123">
        <f t="shared" si="17"/>
        <v>30.029831295370549</v>
      </c>
    </row>
    <row r="1147" spans="1:8" x14ac:dyDescent="0.25">
      <c r="A1147" s="58">
        <v>395770800336</v>
      </c>
      <c r="B1147" s="59" t="s">
        <v>3716</v>
      </c>
      <c r="C1147" s="60" t="s">
        <v>3717</v>
      </c>
      <c r="D1147" s="60" t="s">
        <v>3718</v>
      </c>
      <c r="E1147" s="60" t="s">
        <v>738</v>
      </c>
      <c r="F1147" s="59" t="s">
        <v>451</v>
      </c>
      <c r="G1147" s="61">
        <v>147475</v>
      </c>
      <c r="H1147" s="123">
        <f t="shared" si="17"/>
        <v>30.029831295370549</v>
      </c>
    </row>
    <row r="1148" spans="1:8" x14ac:dyDescent="0.25">
      <c r="A1148" s="58">
        <v>395770801642</v>
      </c>
      <c r="B1148" s="59" t="s">
        <v>3719</v>
      </c>
      <c r="C1148" s="60" t="s">
        <v>1709</v>
      </c>
      <c r="D1148" s="60" t="s">
        <v>2698</v>
      </c>
      <c r="E1148" s="60" t="s">
        <v>753</v>
      </c>
      <c r="F1148" s="59" t="s">
        <v>451</v>
      </c>
      <c r="G1148" s="61">
        <v>147475</v>
      </c>
      <c r="H1148" s="123">
        <f t="shared" si="17"/>
        <v>30.029831295370549</v>
      </c>
    </row>
    <row r="1149" spans="1:8" x14ac:dyDescent="0.25">
      <c r="A1149" s="58">
        <v>395990420542</v>
      </c>
      <c r="B1149" s="59" t="s">
        <v>3720</v>
      </c>
      <c r="C1149" s="60" t="s">
        <v>3721</v>
      </c>
      <c r="D1149" s="60" t="s">
        <v>3722</v>
      </c>
      <c r="E1149" s="60" t="s">
        <v>738</v>
      </c>
      <c r="F1149" s="59" t="s">
        <v>451</v>
      </c>
      <c r="G1149" s="61">
        <v>147475</v>
      </c>
      <c r="H1149" s="123">
        <f t="shared" si="17"/>
        <v>30.029831295370549</v>
      </c>
    </row>
    <row r="1150" spans="1:8" x14ac:dyDescent="0.25">
      <c r="A1150" s="58">
        <v>395990952102</v>
      </c>
      <c r="B1150" s="59" t="s">
        <v>3723</v>
      </c>
      <c r="C1150" s="60" t="s">
        <v>3724</v>
      </c>
      <c r="D1150" s="60" t="s">
        <v>3725</v>
      </c>
      <c r="E1150" s="60" t="s">
        <v>753</v>
      </c>
      <c r="F1150" s="59" t="s">
        <v>451</v>
      </c>
      <c r="G1150" s="61">
        <v>147475</v>
      </c>
      <c r="H1150" s="123">
        <f t="shared" si="17"/>
        <v>30.029831295370549</v>
      </c>
    </row>
    <row r="1151" spans="1:8" x14ac:dyDescent="0.25">
      <c r="A1151" s="58">
        <v>396010901937</v>
      </c>
      <c r="B1151" s="59" t="s">
        <v>231</v>
      </c>
      <c r="C1151" s="60" t="s">
        <v>2517</v>
      </c>
      <c r="D1151" s="60" t="s">
        <v>3726</v>
      </c>
      <c r="E1151" s="60" t="s">
        <v>450</v>
      </c>
      <c r="F1151" s="59" t="s">
        <v>487</v>
      </c>
      <c r="G1151" s="61">
        <v>147475</v>
      </c>
      <c r="H1151" s="123">
        <f t="shared" si="17"/>
        <v>30.029831295370549</v>
      </c>
    </row>
    <row r="1152" spans="1:8" x14ac:dyDescent="0.25">
      <c r="A1152" s="58">
        <v>396011203320</v>
      </c>
      <c r="B1152" s="59" t="s">
        <v>215</v>
      </c>
      <c r="C1152" s="60" t="s">
        <v>3727</v>
      </c>
      <c r="D1152" s="60" t="s">
        <v>3728</v>
      </c>
      <c r="E1152" s="60" t="s">
        <v>450</v>
      </c>
      <c r="F1152" s="59" t="s">
        <v>487</v>
      </c>
      <c r="G1152" s="61">
        <v>147475</v>
      </c>
      <c r="H1152" s="123">
        <f t="shared" si="17"/>
        <v>30.029831295370549</v>
      </c>
    </row>
    <row r="1153" spans="1:8" x14ac:dyDescent="0.25">
      <c r="A1153" s="58">
        <v>396021201414</v>
      </c>
      <c r="B1153" s="59" t="s">
        <v>232</v>
      </c>
      <c r="C1153" s="60" t="s">
        <v>2517</v>
      </c>
      <c r="D1153" s="60" t="s">
        <v>2543</v>
      </c>
      <c r="E1153" s="60" t="s">
        <v>450</v>
      </c>
      <c r="F1153" s="59" t="s">
        <v>487</v>
      </c>
      <c r="G1153" s="61">
        <v>147475</v>
      </c>
      <c r="H1153" s="123">
        <f t="shared" si="17"/>
        <v>30.029831295370549</v>
      </c>
    </row>
    <row r="1154" spans="1:8" x14ac:dyDescent="0.25">
      <c r="A1154" s="58">
        <v>396051001118</v>
      </c>
      <c r="B1154" s="59" t="s">
        <v>219</v>
      </c>
      <c r="C1154" s="60" t="s">
        <v>3729</v>
      </c>
      <c r="D1154" s="60" t="s">
        <v>3730</v>
      </c>
      <c r="E1154" s="60" t="s">
        <v>450</v>
      </c>
      <c r="F1154" s="59" t="s">
        <v>451</v>
      </c>
      <c r="G1154" s="61">
        <v>147475</v>
      </c>
      <c r="H1154" s="123">
        <f t="shared" ref="H1154:H1217" si="18">G1154/4910.95</f>
        <v>30.029831295370549</v>
      </c>
    </row>
    <row r="1155" spans="1:8" x14ac:dyDescent="0.25">
      <c r="A1155" s="58">
        <v>396161000249</v>
      </c>
      <c r="B1155" s="59" t="s">
        <v>632</v>
      </c>
      <c r="C1155" s="60" t="s">
        <v>633</v>
      </c>
      <c r="D1155" s="60" t="s">
        <v>634</v>
      </c>
      <c r="E1155" s="60" t="s">
        <v>450</v>
      </c>
      <c r="F1155" s="59" t="s">
        <v>451</v>
      </c>
      <c r="G1155" s="61">
        <v>147475</v>
      </c>
      <c r="H1155" s="123">
        <f t="shared" si="18"/>
        <v>30.029831295370549</v>
      </c>
    </row>
    <row r="1156" spans="1:8" x14ac:dyDescent="0.25">
      <c r="A1156" s="58">
        <v>396740915267</v>
      </c>
      <c r="B1156" s="59" t="s">
        <v>27</v>
      </c>
      <c r="C1156" s="60" t="s">
        <v>3731</v>
      </c>
      <c r="D1156" s="60" t="s">
        <v>3732</v>
      </c>
      <c r="E1156" s="60" t="s">
        <v>450</v>
      </c>
      <c r="F1156" s="59" t="s">
        <v>451</v>
      </c>
      <c r="G1156" s="61">
        <v>147475</v>
      </c>
      <c r="H1156" s="123">
        <f t="shared" si="18"/>
        <v>30.029831295370549</v>
      </c>
    </row>
    <row r="1157" spans="1:8" x14ac:dyDescent="0.25">
      <c r="A1157" s="58">
        <v>400960930183</v>
      </c>
      <c r="B1157" s="59" t="s">
        <v>3733</v>
      </c>
      <c r="C1157" s="60" t="s">
        <v>3734</v>
      </c>
      <c r="D1157" s="60" t="s">
        <v>3735</v>
      </c>
      <c r="E1157" s="60" t="s">
        <v>726</v>
      </c>
      <c r="F1157" s="59" t="s">
        <v>451</v>
      </c>
      <c r="G1157" s="61">
        <v>147475</v>
      </c>
      <c r="H1157" s="123">
        <f t="shared" si="18"/>
        <v>30.029831295370549</v>
      </c>
    </row>
    <row r="1158" spans="1:8" x14ac:dyDescent="0.25">
      <c r="A1158" s="58">
        <v>350161100413</v>
      </c>
      <c r="B1158" s="59" t="s">
        <v>3736</v>
      </c>
      <c r="C1158" s="60" t="s">
        <v>810</v>
      </c>
      <c r="D1158" s="60" t="s">
        <v>3737</v>
      </c>
      <c r="E1158" s="60" t="s">
        <v>742</v>
      </c>
      <c r="F1158" s="59" t="s">
        <v>451</v>
      </c>
      <c r="G1158" s="61">
        <v>147474</v>
      </c>
      <c r="H1158" s="123">
        <f t="shared" si="18"/>
        <v>30.029627668780989</v>
      </c>
    </row>
    <row r="1159" spans="1:8" x14ac:dyDescent="0.25">
      <c r="A1159" s="58">
        <v>370850100073</v>
      </c>
      <c r="B1159" s="59" t="s">
        <v>3738</v>
      </c>
      <c r="C1159" s="60" t="s">
        <v>3739</v>
      </c>
      <c r="D1159" s="60" t="s">
        <v>3740</v>
      </c>
      <c r="E1159" s="60" t="s">
        <v>1419</v>
      </c>
      <c r="F1159" s="59" t="s">
        <v>451</v>
      </c>
      <c r="G1159" s="61">
        <v>147474</v>
      </c>
      <c r="H1159" s="123">
        <f t="shared" si="18"/>
        <v>30.029627668780989</v>
      </c>
    </row>
    <row r="1160" spans="1:8" x14ac:dyDescent="0.25">
      <c r="A1160" s="58">
        <v>371850204061</v>
      </c>
      <c r="B1160" s="59" t="s">
        <v>3741</v>
      </c>
      <c r="C1160" s="60" t="s">
        <v>3742</v>
      </c>
      <c r="D1160" s="60" t="s">
        <v>3743</v>
      </c>
      <c r="E1160" s="60" t="s">
        <v>2184</v>
      </c>
      <c r="F1160" s="59" t="s">
        <v>451</v>
      </c>
      <c r="G1160" s="61">
        <v>147474</v>
      </c>
      <c r="H1160" s="123">
        <f t="shared" si="18"/>
        <v>30.029627668780989</v>
      </c>
    </row>
    <row r="1161" spans="1:8" x14ac:dyDescent="0.25">
      <c r="A1161" s="58">
        <v>389120600553</v>
      </c>
      <c r="B1161" s="59" t="s">
        <v>3744</v>
      </c>
      <c r="C1161" s="60" t="s">
        <v>2545</v>
      </c>
      <c r="D1161" s="60" t="s">
        <v>3745</v>
      </c>
      <c r="E1161" s="60" t="s">
        <v>825</v>
      </c>
      <c r="F1161" s="59" t="s">
        <v>487</v>
      </c>
      <c r="G1161" s="61">
        <v>147474</v>
      </c>
      <c r="H1161" s="123">
        <f t="shared" si="18"/>
        <v>30.029627668780989</v>
      </c>
    </row>
    <row r="1162" spans="1:8" x14ac:dyDescent="0.25">
      <c r="A1162" s="58">
        <v>389960510598</v>
      </c>
      <c r="B1162" s="59" t="s">
        <v>3746</v>
      </c>
      <c r="C1162" s="60" t="s">
        <v>3747</v>
      </c>
      <c r="D1162" s="60" t="s">
        <v>3748</v>
      </c>
      <c r="E1162" s="60" t="s">
        <v>1456</v>
      </c>
      <c r="F1162" s="59" t="s">
        <v>451</v>
      </c>
      <c r="G1162" s="61">
        <v>147474</v>
      </c>
      <c r="H1162" s="123">
        <f t="shared" si="18"/>
        <v>30.029627668780989</v>
      </c>
    </row>
    <row r="1163" spans="1:8" x14ac:dyDescent="0.25">
      <c r="A1163" s="58">
        <v>390020401314</v>
      </c>
      <c r="B1163" s="59" t="s">
        <v>3749</v>
      </c>
      <c r="C1163" s="60" t="s">
        <v>3750</v>
      </c>
      <c r="D1163" s="60" t="s">
        <v>3751</v>
      </c>
      <c r="E1163" s="60" t="s">
        <v>1689</v>
      </c>
      <c r="F1163" s="59" t="s">
        <v>487</v>
      </c>
      <c r="G1163" s="61">
        <v>147474</v>
      </c>
      <c r="H1163" s="123">
        <f t="shared" si="18"/>
        <v>30.029627668780989</v>
      </c>
    </row>
    <row r="1164" spans="1:8" x14ac:dyDescent="0.25">
      <c r="A1164" s="58">
        <v>390061100973</v>
      </c>
      <c r="B1164" s="59" t="s">
        <v>3752</v>
      </c>
      <c r="C1164" s="60" t="s">
        <v>1834</v>
      </c>
      <c r="D1164" s="60" t="s">
        <v>2277</v>
      </c>
      <c r="E1164" s="60" t="s">
        <v>1791</v>
      </c>
      <c r="F1164" s="59" t="s">
        <v>487</v>
      </c>
      <c r="G1164" s="61">
        <v>147474</v>
      </c>
      <c r="H1164" s="123">
        <f t="shared" si="18"/>
        <v>30.029627668780989</v>
      </c>
    </row>
    <row r="1165" spans="1:8" x14ac:dyDescent="0.25">
      <c r="A1165" s="58">
        <v>390080900352</v>
      </c>
      <c r="B1165" s="59" t="s">
        <v>3753</v>
      </c>
      <c r="C1165" s="60" t="s">
        <v>2276</v>
      </c>
      <c r="D1165" s="60" t="s">
        <v>3754</v>
      </c>
      <c r="E1165" s="60" t="s">
        <v>1791</v>
      </c>
      <c r="F1165" s="59" t="s">
        <v>487</v>
      </c>
      <c r="G1165" s="61">
        <v>147474</v>
      </c>
      <c r="H1165" s="123">
        <f t="shared" si="18"/>
        <v>30.029627668780989</v>
      </c>
    </row>
    <row r="1166" spans="1:8" x14ac:dyDescent="0.25">
      <c r="A1166" s="58">
        <v>390100300781</v>
      </c>
      <c r="B1166" s="59" t="s">
        <v>3755</v>
      </c>
      <c r="C1166" s="60" t="s">
        <v>3756</v>
      </c>
      <c r="D1166" s="60" t="s">
        <v>3757</v>
      </c>
      <c r="E1166" s="60" t="s">
        <v>2826</v>
      </c>
      <c r="F1166" s="59" t="s">
        <v>487</v>
      </c>
      <c r="G1166" s="61">
        <v>147474</v>
      </c>
      <c r="H1166" s="123">
        <f t="shared" si="18"/>
        <v>30.029627668780989</v>
      </c>
    </row>
    <row r="1167" spans="1:8" x14ac:dyDescent="0.25">
      <c r="A1167" s="58">
        <v>390101200712</v>
      </c>
      <c r="B1167" s="59" t="s">
        <v>3758</v>
      </c>
      <c r="C1167" s="60" t="s">
        <v>3126</v>
      </c>
      <c r="D1167" s="60" t="s">
        <v>3759</v>
      </c>
      <c r="E1167" s="60" t="s">
        <v>1689</v>
      </c>
      <c r="F1167" s="59" t="s">
        <v>487</v>
      </c>
      <c r="G1167" s="61">
        <v>147474</v>
      </c>
      <c r="H1167" s="123">
        <f t="shared" si="18"/>
        <v>30.029627668780989</v>
      </c>
    </row>
    <row r="1168" spans="1:8" x14ac:dyDescent="0.25">
      <c r="A1168" s="58">
        <v>390120500409</v>
      </c>
      <c r="B1168" s="59" t="s">
        <v>3760</v>
      </c>
      <c r="C1168" s="60" t="s">
        <v>2273</v>
      </c>
      <c r="D1168" s="60" t="s">
        <v>3761</v>
      </c>
      <c r="E1168" s="60" t="s">
        <v>987</v>
      </c>
      <c r="F1168" s="59" t="s">
        <v>451</v>
      </c>
      <c r="G1168" s="61">
        <v>147474</v>
      </c>
      <c r="H1168" s="123">
        <f t="shared" si="18"/>
        <v>30.029627668780989</v>
      </c>
    </row>
    <row r="1169" spans="1:8" x14ac:dyDescent="0.25">
      <c r="A1169" s="58">
        <v>390120600136</v>
      </c>
      <c r="B1169" s="59" t="s">
        <v>3762</v>
      </c>
      <c r="C1169" s="60" t="s">
        <v>3763</v>
      </c>
      <c r="D1169" s="60" t="s">
        <v>3764</v>
      </c>
      <c r="E1169" s="60" t="s">
        <v>1542</v>
      </c>
      <c r="F1169" s="59" t="s">
        <v>487</v>
      </c>
      <c r="G1169" s="61">
        <v>147474</v>
      </c>
      <c r="H1169" s="123">
        <f t="shared" si="18"/>
        <v>30.029627668780989</v>
      </c>
    </row>
    <row r="1170" spans="1:8" x14ac:dyDescent="0.25">
      <c r="A1170" s="58">
        <v>390170300320</v>
      </c>
      <c r="B1170" s="59" t="s">
        <v>3765</v>
      </c>
      <c r="C1170" s="60" t="s">
        <v>3763</v>
      </c>
      <c r="D1170" s="60" t="s">
        <v>3766</v>
      </c>
      <c r="E1170" s="60" t="s">
        <v>1729</v>
      </c>
      <c r="F1170" s="59" t="s">
        <v>487</v>
      </c>
      <c r="G1170" s="61">
        <v>147474</v>
      </c>
      <c r="H1170" s="123">
        <f t="shared" si="18"/>
        <v>30.029627668780989</v>
      </c>
    </row>
    <row r="1171" spans="1:8" x14ac:dyDescent="0.25">
      <c r="A1171" s="58">
        <v>390170301890</v>
      </c>
      <c r="B1171" s="59" t="s">
        <v>3767</v>
      </c>
      <c r="C1171" s="60" t="s">
        <v>3768</v>
      </c>
      <c r="D1171" s="60" t="s">
        <v>3769</v>
      </c>
      <c r="E1171" s="60" t="s">
        <v>1065</v>
      </c>
      <c r="F1171" s="59" t="s">
        <v>451</v>
      </c>
      <c r="G1171" s="61">
        <v>147474</v>
      </c>
      <c r="H1171" s="123">
        <f t="shared" si="18"/>
        <v>30.029627668780989</v>
      </c>
    </row>
    <row r="1172" spans="1:8" x14ac:dyDescent="0.25">
      <c r="A1172" s="58">
        <v>390190700707</v>
      </c>
      <c r="B1172" s="59" t="s">
        <v>3770</v>
      </c>
      <c r="C1172" s="60" t="s">
        <v>3771</v>
      </c>
      <c r="D1172" s="60" t="s">
        <v>3772</v>
      </c>
      <c r="E1172" s="60" t="s">
        <v>1689</v>
      </c>
      <c r="F1172" s="59" t="s">
        <v>451</v>
      </c>
      <c r="G1172" s="61">
        <v>147474</v>
      </c>
      <c r="H1172" s="123">
        <f t="shared" si="18"/>
        <v>30.029627668780989</v>
      </c>
    </row>
    <row r="1173" spans="1:8" x14ac:dyDescent="0.25">
      <c r="A1173" s="58">
        <v>390191000156</v>
      </c>
      <c r="B1173" s="59" t="s">
        <v>3773</v>
      </c>
      <c r="C1173" s="60" t="s">
        <v>3774</v>
      </c>
      <c r="D1173" s="60" t="s">
        <v>3775</v>
      </c>
      <c r="E1173" s="60" t="s">
        <v>1535</v>
      </c>
      <c r="F1173" s="59" t="s">
        <v>451</v>
      </c>
      <c r="G1173" s="61">
        <v>147474</v>
      </c>
      <c r="H1173" s="123">
        <f t="shared" si="18"/>
        <v>30.029627668780989</v>
      </c>
    </row>
    <row r="1174" spans="1:8" x14ac:dyDescent="0.25">
      <c r="A1174" s="58">
        <v>390200100665</v>
      </c>
      <c r="B1174" s="59" t="s">
        <v>3776</v>
      </c>
      <c r="C1174" s="60" t="s">
        <v>3777</v>
      </c>
      <c r="D1174" s="60" t="s">
        <v>3778</v>
      </c>
      <c r="E1174" s="60" t="s">
        <v>1542</v>
      </c>
      <c r="F1174" s="59" t="s">
        <v>451</v>
      </c>
      <c r="G1174" s="61">
        <v>147474</v>
      </c>
      <c r="H1174" s="123">
        <f t="shared" si="18"/>
        <v>30.029627668780989</v>
      </c>
    </row>
    <row r="1175" spans="1:8" x14ac:dyDescent="0.25">
      <c r="A1175" s="58">
        <v>390680600042</v>
      </c>
      <c r="B1175" s="59" t="s">
        <v>3779</v>
      </c>
      <c r="C1175" s="60" t="s">
        <v>3780</v>
      </c>
      <c r="D1175" s="60" t="s">
        <v>3781</v>
      </c>
      <c r="E1175" s="60" t="s">
        <v>1542</v>
      </c>
      <c r="F1175" s="59" t="s">
        <v>451</v>
      </c>
      <c r="G1175" s="61">
        <v>147474</v>
      </c>
      <c r="H1175" s="123">
        <f t="shared" si="18"/>
        <v>30.029627668780989</v>
      </c>
    </row>
    <row r="1176" spans="1:8" x14ac:dyDescent="0.25">
      <c r="A1176" s="58">
        <v>390690300047</v>
      </c>
      <c r="B1176" s="59" t="s">
        <v>3782</v>
      </c>
      <c r="C1176" s="60" t="s">
        <v>3783</v>
      </c>
      <c r="D1176" s="60" t="s">
        <v>2825</v>
      </c>
      <c r="E1176" s="60" t="s">
        <v>2826</v>
      </c>
      <c r="F1176" s="59" t="s">
        <v>487</v>
      </c>
      <c r="G1176" s="61">
        <v>147474</v>
      </c>
      <c r="H1176" s="123">
        <f t="shared" si="18"/>
        <v>30.029627668780989</v>
      </c>
    </row>
    <row r="1177" spans="1:8" x14ac:dyDescent="0.25">
      <c r="A1177" s="58">
        <v>390820600072</v>
      </c>
      <c r="B1177" s="59" t="s">
        <v>3784</v>
      </c>
      <c r="C1177" s="60" t="s">
        <v>3700</v>
      </c>
      <c r="D1177" s="60" t="s">
        <v>3785</v>
      </c>
      <c r="E1177" s="60" t="s">
        <v>1542</v>
      </c>
      <c r="F1177" s="59" t="s">
        <v>451</v>
      </c>
      <c r="G1177" s="61">
        <v>147474</v>
      </c>
      <c r="H1177" s="123">
        <f t="shared" si="18"/>
        <v>30.029627668780989</v>
      </c>
    </row>
    <row r="1178" spans="1:8" x14ac:dyDescent="0.25">
      <c r="A1178" s="58">
        <v>390860200018</v>
      </c>
      <c r="B1178" s="59" t="s">
        <v>3786</v>
      </c>
      <c r="C1178" s="60" t="s">
        <v>3787</v>
      </c>
      <c r="D1178" s="60" t="s">
        <v>3788</v>
      </c>
      <c r="E1178" s="60" t="s">
        <v>1225</v>
      </c>
      <c r="F1178" s="59" t="s">
        <v>487</v>
      </c>
      <c r="G1178" s="61">
        <v>147474</v>
      </c>
      <c r="H1178" s="123">
        <f t="shared" si="18"/>
        <v>30.029627668780989</v>
      </c>
    </row>
    <row r="1179" spans="1:8" x14ac:dyDescent="0.25">
      <c r="A1179" s="58">
        <v>391060900026</v>
      </c>
      <c r="B1179" s="59" t="s">
        <v>3789</v>
      </c>
      <c r="C1179" s="60" t="s">
        <v>3790</v>
      </c>
      <c r="D1179" s="60" t="s">
        <v>3791</v>
      </c>
      <c r="E1179" s="60" t="s">
        <v>1798</v>
      </c>
      <c r="F1179" s="59" t="s">
        <v>451</v>
      </c>
      <c r="G1179" s="61">
        <v>147474</v>
      </c>
      <c r="H1179" s="123">
        <f t="shared" si="18"/>
        <v>30.029627668780989</v>
      </c>
    </row>
    <row r="1180" spans="1:8" x14ac:dyDescent="0.25">
      <c r="A1180" s="58">
        <v>391730100336</v>
      </c>
      <c r="B1180" s="59" t="s">
        <v>3792</v>
      </c>
      <c r="C1180" s="60" t="s">
        <v>3793</v>
      </c>
      <c r="D1180" s="60" t="s">
        <v>3794</v>
      </c>
      <c r="E1180" s="60" t="s">
        <v>1426</v>
      </c>
      <c r="F1180" s="59" t="s">
        <v>451</v>
      </c>
      <c r="G1180" s="61">
        <v>147474</v>
      </c>
      <c r="H1180" s="123">
        <f t="shared" si="18"/>
        <v>30.029627668780989</v>
      </c>
    </row>
    <row r="1181" spans="1:8" x14ac:dyDescent="0.25">
      <c r="A1181" s="58">
        <v>391811000905</v>
      </c>
      <c r="B1181" s="59" t="s">
        <v>3795</v>
      </c>
      <c r="C1181" s="60" t="s">
        <v>3796</v>
      </c>
      <c r="D1181" s="60" t="s">
        <v>3797</v>
      </c>
      <c r="E1181" s="60" t="s">
        <v>3798</v>
      </c>
      <c r="F1181" s="59" t="s">
        <v>451</v>
      </c>
      <c r="G1181" s="61">
        <v>147474</v>
      </c>
      <c r="H1181" s="123">
        <f t="shared" si="18"/>
        <v>30.029627668780989</v>
      </c>
    </row>
    <row r="1182" spans="1:8" x14ac:dyDescent="0.25">
      <c r="A1182" s="58">
        <v>392070310151</v>
      </c>
      <c r="B1182" s="59" t="s">
        <v>3799</v>
      </c>
      <c r="C1182" s="60" t="s">
        <v>3800</v>
      </c>
      <c r="D1182" s="60" t="s">
        <v>3801</v>
      </c>
      <c r="E1182" s="60" t="s">
        <v>948</v>
      </c>
      <c r="F1182" s="59" t="s">
        <v>451</v>
      </c>
      <c r="G1182" s="61">
        <v>147474</v>
      </c>
      <c r="H1182" s="123">
        <f t="shared" si="18"/>
        <v>30.029627668780989</v>
      </c>
    </row>
    <row r="1183" spans="1:8" x14ac:dyDescent="0.25">
      <c r="A1183" s="58">
        <v>392140500262</v>
      </c>
      <c r="B1183" s="59" t="s">
        <v>3802</v>
      </c>
      <c r="C1183" s="60" t="s">
        <v>3803</v>
      </c>
      <c r="D1183" s="60" t="s">
        <v>3804</v>
      </c>
      <c r="E1183" s="60" t="s">
        <v>2488</v>
      </c>
      <c r="F1183" s="59" t="s">
        <v>451</v>
      </c>
      <c r="G1183" s="61">
        <v>147474</v>
      </c>
      <c r="H1183" s="123">
        <f t="shared" si="18"/>
        <v>30.029627668780989</v>
      </c>
    </row>
    <row r="1184" spans="1:8" x14ac:dyDescent="0.25">
      <c r="A1184" s="58">
        <v>393010610151</v>
      </c>
      <c r="B1184" s="59" t="s">
        <v>3805</v>
      </c>
      <c r="C1184" s="60" t="s">
        <v>3806</v>
      </c>
      <c r="D1184" s="60" t="s">
        <v>3807</v>
      </c>
      <c r="E1184" s="60" t="s">
        <v>3808</v>
      </c>
      <c r="F1184" s="59" t="s">
        <v>487</v>
      </c>
      <c r="G1184" s="61">
        <v>147474</v>
      </c>
      <c r="H1184" s="123">
        <f t="shared" si="18"/>
        <v>30.029627668780989</v>
      </c>
    </row>
    <row r="1185" spans="1:8" x14ac:dyDescent="0.25">
      <c r="A1185" s="58">
        <v>393060300226</v>
      </c>
      <c r="B1185" s="59" t="s">
        <v>3809</v>
      </c>
      <c r="C1185" s="60" t="s">
        <v>3810</v>
      </c>
      <c r="D1185" s="60" t="s">
        <v>3811</v>
      </c>
      <c r="E1185" s="60" t="s">
        <v>1215</v>
      </c>
      <c r="F1185" s="59" t="s">
        <v>451</v>
      </c>
      <c r="G1185" s="61">
        <v>147474</v>
      </c>
      <c r="H1185" s="123">
        <f t="shared" si="18"/>
        <v>30.029627668780989</v>
      </c>
    </row>
    <row r="1186" spans="1:8" x14ac:dyDescent="0.25">
      <c r="A1186" s="58">
        <v>393061200144</v>
      </c>
      <c r="B1186" s="59" t="s">
        <v>3812</v>
      </c>
      <c r="C1186" s="60" t="s">
        <v>3813</v>
      </c>
      <c r="D1186" s="60" t="s">
        <v>3169</v>
      </c>
      <c r="E1186" s="60" t="s">
        <v>3163</v>
      </c>
      <c r="F1186" s="59" t="s">
        <v>487</v>
      </c>
      <c r="G1186" s="61">
        <v>147474</v>
      </c>
      <c r="H1186" s="123">
        <f t="shared" si="18"/>
        <v>30.029627668780989</v>
      </c>
    </row>
    <row r="1187" spans="1:8" x14ac:dyDescent="0.25">
      <c r="A1187" s="58">
        <v>393080200252</v>
      </c>
      <c r="B1187" s="59" t="s">
        <v>3814</v>
      </c>
      <c r="C1187" s="60" t="s">
        <v>3815</v>
      </c>
      <c r="D1187" s="60" t="s">
        <v>3816</v>
      </c>
      <c r="E1187" s="60" t="s">
        <v>1215</v>
      </c>
      <c r="F1187" s="59" t="s">
        <v>451</v>
      </c>
      <c r="G1187" s="61">
        <v>147474</v>
      </c>
      <c r="H1187" s="123">
        <f t="shared" si="18"/>
        <v>30.029627668780989</v>
      </c>
    </row>
    <row r="1188" spans="1:8" x14ac:dyDescent="0.25">
      <c r="A1188" s="58">
        <v>393910600127</v>
      </c>
      <c r="B1188" s="59" t="s">
        <v>3817</v>
      </c>
      <c r="C1188" s="60" t="s">
        <v>3818</v>
      </c>
      <c r="D1188" s="60" t="s">
        <v>3819</v>
      </c>
      <c r="E1188" s="60" t="s">
        <v>1215</v>
      </c>
      <c r="F1188" s="59" t="s">
        <v>451</v>
      </c>
      <c r="G1188" s="61">
        <v>147474</v>
      </c>
      <c r="H1188" s="123">
        <f t="shared" si="18"/>
        <v>30.029627668780989</v>
      </c>
    </row>
    <row r="1189" spans="1:8" x14ac:dyDescent="0.25">
      <c r="A1189" s="58">
        <v>393940900109</v>
      </c>
      <c r="B1189" s="59" t="s">
        <v>3820</v>
      </c>
      <c r="C1189" s="60" t="s">
        <v>3821</v>
      </c>
      <c r="D1189" s="60" t="s">
        <v>3822</v>
      </c>
      <c r="E1189" s="60" t="s">
        <v>3823</v>
      </c>
      <c r="F1189" s="59" t="s">
        <v>451</v>
      </c>
      <c r="G1189" s="61">
        <v>147474</v>
      </c>
      <c r="H1189" s="123">
        <f t="shared" si="18"/>
        <v>30.029627668780989</v>
      </c>
    </row>
    <row r="1190" spans="1:8" x14ac:dyDescent="0.25">
      <c r="A1190" s="58">
        <v>395010102311</v>
      </c>
      <c r="B1190" s="59" t="s">
        <v>3824</v>
      </c>
      <c r="C1190" s="60" t="s">
        <v>3825</v>
      </c>
      <c r="D1190" s="60" t="s">
        <v>3826</v>
      </c>
      <c r="E1190" s="60" t="s">
        <v>738</v>
      </c>
      <c r="F1190" s="59" t="s">
        <v>451</v>
      </c>
      <c r="G1190" s="61">
        <v>147474</v>
      </c>
      <c r="H1190" s="123">
        <f t="shared" si="18"/>
        <v>30.029627668780989</v>
      </c>
    </row>
    <row r="1191" spans="1:8" x14ac:dyDescent="0.25">
      <c r="A1191" s="58">
        <v>395010601619</v>
      </c>
      <c r="B1191" s="59" t="s">
        <v>3827</v>
      </c>
      <c r="C1191" s="60" t="s">
        <v>3828</v>
      </c>
      <c r="D1191" s="60" t="s">
        <v>3829</v>
      </c>
      <c r="E1191" s="60" t="s">
        <v>753</v>
      </c>
      <c r="F1191" s="59" t="s">
        <v>451</v>
      </c>
      <c r="G1191" s="61">
        <v>147474</v>
      </c>
      <c r="H1191" s="123">
        <f t="shared" si="18"/>
        <v>30.029627668780989</v>
      </c>
    </row>
    <row r="1192" spans="1:8" x14ac:dyDescent="0.25">
      <c r="A1192" s="58">
        <v>395020201040</v>
      </c>
      <c r="B1192" s="59" t="s">
        <v>3830</v>
      </c>
      <c r="C1192" s="60" t="s">
        <v>3831</v>
      </c>
      <c r="D1192" s="60" t="s">
        <v>3832</v>
      </c>
      <c r="E1192" s="60" t="s">
        <v>753</v>
      </c>
      <c r="F1192" s="59" t="s">
        <v>487</v>
      </c>
      <c r="G1192" s="61">
        <v>147474</v>
      </c>
      <c r="H1192" s="123">
        <f t="shared" si="18"/>
        <v>30.029627668780989</v>
      </c>
    </row>
    <row r="1193" spans="1:8" x14ac:dyDescent="0.25">
      <c r="A1193" s="58">
        <v>395020602249</v>
      </c>
      <c r="B1193" s="59" t="s">
        <v>3833</v>
      </c>
      <c r="C1193" s="60" t="s">
        <v>3834</v>
      </c>
      <c r="D1193" s="60" t="s">
        <v>3835</v>
      </c>
      <c r="E1193" s="60" t="s">
        <v>753</v>
      </c>
      <c r="F1193" s="59" t="s">
        <v>451</v>
      </c>
      <c r="G1193" s="61">
        <v>147474</v>
      </c>
      <c r="H1193" s="123">
        <f t="shared" si="18"/>
        <v>30.029627668780989</v>
      </c>
    </row>
    <row r="1194" spans="1:8" x14ac:dyDescent="0.25">
      <c r="A1194" s="58">
        <v>395020800032</v>
      </c>
      <c r="B1194" s="59" t="s">
        <v>3836</v>
      </c>
      <c r="C1194" s="60" t="s">
        <v>3837</v>
      </c>
      <c r="D1194" s="60" t="s">
        <v>3838</v>
      </c>
      <c r="E1194" s="60" t="s">
        <v>753</v>
      </c>
      <c r="F1194" s="59" t="s">
        <v>451</v>
      </c>
      <c r="G1194" s="61">
        <v>147474</v>
      </c>
      <c r="H1194" s="123">
        <f t="shared" si="18"/>
        <v>30.029627668780989</v>
      </c>
    </row>
    <row r="1195" spans="1:8" x14ac:dyDescent="0.25">
      <c r="A1195" s="58">
        <v>395021002369</v>
      </c>
      <c r="B1195" s="59" t="s">
        <v>3839</v>
      </c>
      <c r="C1195" s="60" t="s">
        <v>3840</v>
      </c>
      <c r="D1195" s="60" t="s">
        <v>3841</v>
      </c>
      <c r="E1195" s="60" t="s">
        <v>738</v>
      </c>
      <c r="F1195" s="59" t="s">
        <v>451</v>
      </c>
      <c r="G1195" s="61">
        <v>147474</v>
      </c>
      <c r="H1195" s="123">
        <f t="shared" si="18"/>
        <v>30.029627668780989</v>
      </c>
    </row>
    <row r="1196" spans="1:8" x14ac:dyDescent="0.25">
      <c r="A1196" s="58">
        <v>395021103424</v>
      </c>
      <c r="B1196" s="59" t="s">
        <v>3842</v>
      </c>
      <c r="C1196" s="60" t="s">
        <v>3843</v>
      </c>
      <c r="D1196" s="60" t="s">
        <v>3844</v>
      </c>
      <c r="E1196" s="60" t="s">
        <v>753</v>
      </c>
      <c r="F1196" s="59" t="s">
        <v>451</v>
      </c>
      <c r="G1196" s="61">
        <v>147474</v>
      </c>
      <c r="H1196" s="123">
        <f t="shared" si="18"/>
        <v>30.029627668780989</v>
      </c>
    </row>
    <row r="1197" spans="1:8" x14ac:dyDescent="0.25">
      <c r="A1197" s="58">
        <v>395040800721</v>
      </c>
      <c r="B1197" s="59" t="s">
        <v>3845</v>
      </c>
      <c r="C1197" s="60" t="s">
        <v>3188</v>
      </c>
      <c r="D1197" s="60" t="s">
        <v>3846</v>
      </c>
      <c r="E1197" s="60" t="s">
        <v>738</v>
      </c>
      <c r="F1197" s="59" t="s">
        <v>487</v>
      </c>
      <c r="G1197" s="61">
        <v>147474</v>
      </c>
      <c r="H1197" s="123">
        <f t="shared" si="18"/>
        <v>30.029627668780989</v>
      </c>
    </row>
    <row r="1198" spans="1:8" x14ac:dyDescent="0.25">
      <c r="A1198" s="58">
        <v>395050101597</v>
      </c>
      <c r="B1198" s="59" t="s">
        <v>3847</v>
      </c>
      <c r="C1198" s="60" t="s">
        <v>3848</v>
      </c>
      <c r="D1198" s="60" t="s">
        <v>3849</v>
      </c>
      <c r="E1198" s="60" t="s">
        <v>738</v>
      </c>
      <c r="F1198" s="59" t="s">
        <v>487</v>
      </c>
      <c r="G1198" s="61">
        <v>147474</v>
      </c>
      <c r="H1198" s="123">
        <f t="shared" si="18"/>
        <v>30.029627668780989</v>
      </c>
    </row>
    <row r="1199" spans="1:8" x14ac:dyDescent="0.25">
      <c r="A1199" s="58">
        <v>395060702475</v>
      </c>
      <c r="B1199" s="59" t="s">
        <v>3850</v>
      </c>
      <c r="C1199" s="60" t="s">
        <v>3851</v>
      </c>
      <c r="D1199" s="60" t="s">
        <v>3852</v>
      </c>
      <c r="E1199" s="60" t="s">
        <v>738</v>
      </c>
      <c r="F1199" s="59" t="s">
        <v>451</v>
      </c>
      <c r="G1199" s="61">
        <v>147474</v>
      </c>
      <c r="H1199" s="123">
        <f t="shared" si="18"/>
        <v>30.029627668780989</v>
      </c>
    </row>
    <row r="1200" spans="1:8" x14ac:dyDescent="0.25">
      <c r="A1200" s="58">
        <v>395070701566</v>
      </c>
      <c r="B1200" s="59" t="s">
        <v>3853</v>
      </c>
      <c r="C1200" s="60" t="s">
        <v>3854</v>
      </c>
      <c r="D1200" s="60" t="s">
        <v>3855</v>
      </c>
      <c r="E1200" s="60" t="s">
        <v>753</v>
      </c>
      <c r="F1200" s="59" t="s">
        <v>487</v>
      </c>
      <c r="G1200" s="61">
        <v>147474</v>
      </c>
      <c r="H1200" s="123">
        <f t="shared" si="18"/>
        <v>30.029627668780989</v>
      </c>
    </row>
    <row r="1201" spans="1:8" x14ac:dyDescent="0.25">
      <c r="A1201" s="58">
        <v>395090101409</v>
      </c>
      <c r="B1201" s="59" t="s">
        <v>3856</v>
      </c>
      <c r="C1201" s="60" t="s">
        <v>3857</v>
      </c>
      <c r="D1201" s="60" t="s">
        <v>3858</v>
      </c>
      <c r="E1201" s="60" t="s">
        <v>738</v>
      </c>
      <c r="F1201" s="59" t="s">
        <v>451</v>
      </c>
      <c r="G1201" s="61">
        <v>147474</v>
      </c>
      <c r="H1201" s="123">
        <f t="shared" si="18"/>
        <v>30.029627668780989</v>
      </c>
    </row>
    <row r="1202" spans="1:8" x14ac:dyDescent="0.25">
      <c r="A1202" s="58">
        <v>395090800536</v>
      </c>
      <c r="B1202" s="59" t="s">
        <v>3859</v>
      </c>
      <c r="C1202" s="60" t="s">
        <v>3860</v>
      </c>
      <c r="D1202" s="60" t="s">
        <v>3861</v>
      </c>
      <c r="E1202" s="60" t="s">
        <v>738</v>
      </c>
      <c r="F1202" s="59" t="s">
        <v>487</v>
      </c>
      <c r="G1202" s="61">
        <v>147474</v>
      </c>
      <c r="H1202" s="123">
        <f t="shared" si="18"/>
        <v>30.029627668780989</v>
      </c>
    </row>
    <row r="1203" spans="1:8" x14ac:dyDescent="0.25">
      <c r="A1203" s="58">
        <v>395110301655</v>
      </c>
      <c r="B1203" s="59" t="s">
        <v>3862</v>
      </c>
      <c r="C1203" s="60" t="s">
        <v>2661</v>
      </c>
      <c r="D1203" s="60" t="s">
        <v>1668</v>
      </c>
      <c r="E1203" s="60" t="s">
        <v>738</v>
      </c>
      <c r="F1203" s="59" t="s">
        <v>451</v>
      </c>
      <c r="G1203" s="61">
        <v>147474</v>
      </c>
      <c r="H1203" s="123">
        <f t="shared" si="18"/>
        <v>30.029627668780989</v>
      </c>
    </row>
    <row r="1204" spans="1:8" x14ac:dyDescent="0.25">
      <c r="A1204" s="58">
        <v>395110800651</v>
      </c>
      <c r="B1204" s="59" t="s">
        <v>3863</v>
      </c>
      <c r="C1204" s="60" t="s">
        <v>3864</v>
      </c>
      <c r="D1204" s="60" t="s">
        <v>3865</v>
      </c>
      <c r="E1204" s="60" t="s">
        <v>738</v>
      </c>
      <c r="F1204" s="59" t="s">
        <v>451</v>
      </c>
      <c r="G1204" s="61">
        <v>147474</v>
      </c>
      <c r="H1204" s="123">
        <f t="shared" si="18"/>
        <v>30.029627668780989</v>
      </c>
    </row>
    <row r="1205" spans="1:8" x14ac:dyDescent="0.25">
      <c r="A1205" s="58">
        <v>395120401551</v>
      </c>
      <c r="B1205" s="59" t="s">
        <v>3866</v>
      </c>
      <c r="C1205" s="60" t="s">
        <v>3867</v>
      </c>
      <c r="D1205" s="60" t="s">
        <v>3868</v>
      </c>
      <c r="E1205" s="60" t="s">
        <v>738</v>
      </c>
      <c r="F1205" s="59" t="s">
        <v>451</v>
      </c>
      <c r="G1205" s="61">
        <v>147474</v>
      </c>
      <c r="H1205" s="123">
        <f t="shared" si="18"/>
        <v>30.029627668780989</v>
      </c>
    </row>
    <row r="1206" spans="1:8" x14ac:dyDescent="0.25">
      <c r="A1206" s="58">
        <v>395120500303</v>
      </c>
      <c r="B1206" s="59" t="s">
        <v>3869</v>
      </c>
      <c r="C1206" s="60" t="s">
        <v>3870</v>
      </c>
      <c r="D1206" s="60" t="s">
        <v>3871</v>
      </c>
      <c r="E1206" s="60" t="s">
        <v>738</v>
      </c>
      <c r="F1206" s="59" t="s">
        <v>487</v>
      </c>
      <c r="G1206" s="61">
        <v>147474</v>
      </c>
      <c r="H1206" s="123">
        <f t="shared" si="18"/>
        <v>30.029627668780989</v>
      </c>
    </row>
    <row r="1207" spans="1:8" x14ac:dyDescent="0.25">
      <c r="A1207" s="58">
        <v>395120900191</v>
      </c>
      <c r="B1207" s="59" t="s">
        <v>3872</v>
      </c>
      <c r="C1207" s="60" t="s">
        <v>3873</v>
      </c>
      <c r="D1207" s="60" t="s">
        <v>3874</v>
      </c>
      <c r="E1207" s="60" t="s">
        <v>753</v>
      </c>
      <c r="F1207" s="59" t="s">
        <v>451</v>
      </c>
      <c r="G1207" s="61">
        <v>147474</v>
      </c>
      <c r="H1207" s="123">
        <f t="shared" si="18"/>
        <v>30.029627668780989</v>
      </c>
    </row>
    <row r="1208" spans="1:8" x14ac:dyDescent="0.25">
      <c r="A1208" s="58">
        <v>395130300582</v>
      </c>
      <c r="B1208" s="59" t="s">
        <v>3875</v>
      </c>
      <c r="C1208" s="60" t="s">
        <v>2226</v>
      </c>
      <c r="D1208" s="60" t="s">
        <v>2227</v>
      </c>
      <c r="E1208" s="60" t="s">
        <v>753</v>
      </c>
      <c r="F1208" s="59" t="s">
        <v>451</v>
      </c>
      <c r="G1208" s="61">
        <v>147474</v>
      </c>
      <c r="H1208" s="123">
        <f t="shared" si="18"/>
        <v>30.029627668780989</v>
      </c>
    </row>
    <row r="1209" spans="1:8" x14ac:dyDescent="0.25">
      <c r="A1209" s="58">
        <v>395130500816</v>
      </c>
      <c r="B1209" s="59" t="s">
        <v>3876</v>
      </c>
      <c r="C1209" s="60" t="s">
        <v>2665</v>
      </c>
      <c r="D1209" s="60" t="s">
        <v>3877</v>
      </c>
      <c r="E1209" s="60" t="s">
        <v>753</v>
      </c>
      <c r="F1209" s="59" t="s">
        <v>451</v>
      </c>
      <c r="G1209" s="61">
        <v>147474</v>
      </c>
      <c r="H1209" s="123">
        <f t="shared" si="18"/>
        <v>30.029627668780989</v>
      </c>
    </row>
    <row r="1210" spans="1:8" x14ac:dyDescent="0.25">
      <c r="A1210" s="58">
        <v>395130601337</v>
      </c>
      <c r="B1210" s="59" t="s">
        <v>3878</v>
      </c>
      <c r="C1210" s="60" t="s">
        <v>3879</v>
      </c>
      <c r="D1210" s="60" t="s">
        <v>3880</v>
      </c>
      <c r="E1210" s="60" t="s">
        <v>738</v>
      </c>
      <c r="F1210" s="59" t="s">
        <v>451</v>
      </c>
      <c r="G1210" s="61">
        <v>147474</v>
      </c>
      <c r="H1210" s="123">
        <f t="shared" si="18"/>
        <v>30.029627668780989</v>
      </c>
    </row>
    <row r="1211" spans="1:8" x14ac:dyDescent="0.25">
      <c r="A1211" s="58">
        <v>395130601809</v>
      </c>
      <c r="B1211" s="59" t="s">
        <v>3881</v>
      </c>
      <c r="C1211" s="60" t="s">
        <v>3882</v>
      </c>
      <c r="D1211" s="60" t="s">
        <v>3883</v>
      </c>
      <c r="E1211" s="60" t="s">
        <v>738</v>
      </c>
      <c r="F1211" s="59" t="s">
        <v>451</v>
      </c>
      <c r="G1211" s="61">
        <v>147474</v>
      </c>
      <c r="H1211" s="123">
        <f t="shared" si="18"/>
        <v>30.029627668780989</v>
      </c>
    </row>
    <row r="1212" spans="1:8" x14ac:dyDescent="0.25">
      <c r="A1212" s="58">
        <v>395130700432</v>
      </c>
      <c r="B1212" s="59" t="s">
        <v>3884</v>
      </c>
      <c r="C1212" s="60" t="s">
        <v>3641</v>
      </c>
      <c r="D1212" s="60" t="s">
        <v>3885</v>
      </c>
      <c r="E1212" s="60" t="s">
        <v>753</v>
      </c>
      <c r="F1212" s="59" t="s">
        <v>487</v>
      </c>
      <c r="G1212" s="61">
        <v>147474</v>
      </c>
      <c r="H1212" s="123">
        <f t="shared" si="18"/>
        <v>30.029627668780989</v>
      </c>
    </row>
    <row r="1213" spans="1:8" x14ac:dyDescent="0.25">
      <c r="A1213" s="58">
        <v>395131101346</v>
      </c>
      <c r="B1213" s="59" t="s">
        <v>3886</v>
      </c>
      <c r="C1213" s="60" t="s">
        <v>3887</v>
      </c>
      <c r="D1213" s="60" t="s">
        <v>3888</v>
      </c>
      <c r="E1213" s="60" t="s">
        <v>738</v>
      </c>
      <c r="F1213" s="59" t="s">
        <v>451</v>
      </c>
      <c r="G1213" s="61">
        <v>147474</v>
      </c>
      <c r="H1213" s="123">
        <f t="shared" si="18"/>
        <v>30.029627668780989</v>
      </c>
    </row>
    <row r="1214" spans="1:8" x14ac:dyDescent="0.25">
      <c r="A1214" s="58">
        <v>395131200476</v>
      </c>
      <c r="B1214" s="59" t="s">
        <v>3889</v>
      </c>
      <c r="C1214" s="60" t="s">
        <v>3890</v>
      </c>
      <c r="D1214" s="60" t="s">
        <v>3891</v>
      </c>
      <c r="E1214" s="60" t="s">
        <v>753</v>
      </c>
      <c r="F1214" s="59" t="s">
        <v>451</v>
      </c>
      <c r="G1214" s="61">
        <v>147474</v>
      </c>
      <c r="H1214" s="123">
        <f t="shared" si="18"/>
        <v>30.029627668780989</v>
      </c>
    </row>
    <row r="1215" spans="1:8" x14ac:dyDescent="0.25">
      <c r="A1215" s="58">
        <v>395131200484</v>
      </c>
      <c r="B1215" s="59" t="s">
        <v>3892</v>
      </c>
      <c r="C1215" s="60" t="s">
        <v>3890</v>
      </c>
      <c r="D1215" s="60" t="s">
        <v>3893</v>
      </c>
      <c r="E1215" s="60" t="s">
        <v>753</v>
      </c>
      <c r="F1215" s="59" t="s">
        <v>451</v>
      </c>
      <c r="G1215" s="61">
        <v>147474</v>
      </c>
      <c r="H1215" s="123">
        <f t="shared" si="18"/>
        <v>30.029627668780989</v>
      </c>
    </row>
    <row r="1216" spans="1:8" x14ac:dyDescent="0.25">
      <c r="A1216" s="58">
        <v>395140701488</v>
      </c>
      <c r="B1216" s="59" t="s">
        <v>3894</v>
      </c>
      <c r="C1216" s="60" t="s">
        <v>3641</v>
      </c>
      <c r="D1216" s="60" t="s">
        <v>3895</v>
      </c>
      <c r="E1216" s="60" t="s">
        <v>753</v>
      </c>
      <c r="F1216" s="59" t="s">
        <v>487</v>
      </c>
      <c r="G1216" s="61">
        <v>147474</v>
      </c>
      <c r="H1216" s="123">
        <f t="shared" si="18"/>
        <v>30.029627668780989</v>
      </c>
    </row>
    <row r="1217" spans="1:8" x14ac:dyDescent="0.25">
      <c r="A1217" s="58">
        <v>395150800441</v>
      </c>
      <c r="B1217" s="59" t="s">
        <v>3896</v>
      </c>
      <c r="C1217" s="60" t="s">
        <v>3897</v>
      </c>
      <c r="D1217" s="60" t="s">
        <v>3898</v>
      </c>
      <c r="E1217" s="60" t="s">
        <v>738</v>
      </c>
      <c r="F1217" s="59" t="s">
        <v>451</v>
      </c>
      <c r="G1217" s="61">
        <v>147474</v>
      </c>
      <c r="H1217" s="123">
        <f t="shared" si="18"/>
        <v>30.029627668780989</v>
      </c>
    </row>
    <row r="1218" spans="1:8" x14ac:dyDescent="0.25">
      <c r="A1218" s="58">
        <v>395150801332</v>
      </c>
      <c r="B1218" s="59" t="s">
        <v>3899</v>
      </c>
      <c r="C1218" s="60" t="s">
        <v>3900</v>
      </c>
      <c r="D1218" s="60" t="s">
        <v>1566</v>
      </c>
      <c r="E1218" s="60" t="s">
        <v>753</v>
      </c>
      <c r="F1218" s="59" t="s">
        <v>451</v>
      </c>
      <c r="G1218" s="61">
        <v>147474</v>
      </c>
      <c r="H1218" s="123">
        <f t="shared" ref="H1218:H1281" si="19">G1218/4910.95</f>
        <v>30.029627668780989</v>
      </c>
    </row>
    <row r="1219" spans="1:8" x14ac:dyDescent="0.25">
      <c r="A1219" s="58">
        <v>395161000242</v>
      </c>
      <c r="B1219" s="59" t="s">
        <v>3901</v>
      </c>
      <c r="C1219" s="60" t="s">
        <v>3887</v>
      </c>
      <c r="D1219" s="60" t="s">
        <v>3902</v>
      </c>
      <c r="E1219" s="60" t="s">
        <v>738</v>
      </c>
      <c r="F1219" s="59" t="s">
        <v>451</v>
      </c>
      <c r="G1219" s="61">
        <v>147474</v>
      </c>
      <c r="H1219" s="123">
        <f t="shared" si="19"/>
        <v>30.029627668780989</v>
      </c>
    </row>
    <row r="1220" spans="1:8" x14ac:dyDescent="0.25">
      <c r="A1220" s="58">
        <v>395161000315</v>
      </c>
      <c r="B1220" s="59" t="s">
        <v>3903</v>
      </c>
      <c r="C1220" s="60" t="s">
        <v>3904</v>
      </c>
      <c r="D1220" s="60" t="s">
        <v>3905</v>
      </c>
      <c r="E1220" s="60" t="s">
        <v>738</v>
      </c>
      <c r="F1220" s="59" t="s">
        <v>451</v>
      </c>
      <c r="G1220" s="61">
        <v>147474</v>
      </c>
      <c r="H1220" s="123">
        <f t="shared" si="19"/>
        <v>30.029627668780989</v>
      </c>
    </row>
    <row r="1221" spans="1:8" x14ac:dyDescent="0.25">
      <c r="A1221" s="58">
        <v>395161000382</v>
      </c>
      <c r="B1221" s="59" t="s">
        <v>3906</v>
      </c>
      <c r="C1221" s="60" t="s">
        <v>3907</v>
      </c>
      <c r="D1221" s="60" t="s">
        <v>3908</v>
      </c>
      <c r="E1221" s="60" t="s">
        <v>738</v>
      </c>
      <c r="F1221" s="59" t="s">
        <v>451</v>
      </c>
      <c r="G1221" s="61">
        <v>147474</v>
      </c>
      <c r="H1221" s="123">
        <f t="shared" si="19"/>
        <v>30.029627668780989</v>
      </c>
    </row>
    <row r="1222" spans="1:8" x14ac:dyDescent="0.25">
      <c r="A1222" s="58">
        <v>395161000391</v>
      </c>
      <c r="B1222" s="59" t="s">
        <v>3909</v>
      </c>
      <c r="C1222" s="60" t="s">
        <v>3910</v>
      </c>
      <c r="D1222" s="60" t="s">
        <v>3911</v>
      </c>
      <c r="E1222" s="60" t="s">
        <v>738</v>
      </c>
      <c r="F1222" s="59" t="s">
        <v>451</v>
      </c>
      <c r="G1222" s="61">
        <v>147474</v>
      </c>
      <c r="H1222" s="123">
        <f t="shared" si="19"/>
        <v>30.029627668780989</v>
      </c>
    </row>
    <row r="1223" spans="1:8" x14ac:dyDescent="0.25">
      <c r="A1223" s="58">
        <v>395161000404</v>
      </c>
      <c r="B1223" s="59" t="s">
        <v>3912</v>
      </c>
      <c r="C1223" s="60" t="s">
        <v>3913</v>
      </c>
      <c r="D1223" s="60" t="s">
        <v>3911</v>
      </c>
      <c r="E1223" s="60" t="s">
        <v>738</v>
      </c>
      <c r="F1223" s="59" t="s">
        <v>451</v>
      </c>
      <c r="G1223" s="61">
        <v>147474</v>
      </c>
      <c r="H1223" s="123">
        <f t="shared" si="19"/>
        <v>30.029627668780989</v>
      </c>
    </row>
    <row r="1224" spans="1:8" x14ac:dyDescent="0.25">
      <c r="A1224" s="58">
        <v>395170100861</v>
      </c>
      <c r="B1224" s="59" t="s">
        <v>3914</v>
      </c>
      <c r="C1224" s="60" t="s">
        <v>3915</v>
      </c>
      <c r="D1224" s="60" t="s">
        <v>3916</v>
      </c>
      <c r="E1224" s="60" t="s">
        <v>753</v>
      </c>
      <c r="F1224" s="59" t="s">
        <v>451</v>
      </c>
      <c r="G1224" s="61">
        <v>147474</v>
      </c>
      <c r="H1224" s="123">
        <f t="shared" si="19"/>
        <v>30.029627668780989</v>
      </c>
    </row>
    <row r="1225" spans="1:8" x14ac:dyDescent="0.25">
      <c r="A1225" s="58">
        <v>395170201005</v>
      </c>
      <c r="B1225" s="59" t="s">
        <v>3917</v>
      </c>
      <c r="C1225" s="60" t="s">
        <v>557</v>
      </c>
      <c r="D1225" s="60" t="s">
        <v>3918</v>
      </c>
      <c r="E1225" s="60" t="s">
        <v>753</v>
      </c>
      <c r="F1225" s="59" t="s">
        <v>451</v>
      </c>
      <c r="G1225" s="61">
        <v>147474</v>
      </c>
      <c r="H1225" s="123">
        <f t="shared" si="19"/>
        <v>30.029627668780989</v>
      </c>
    </row>
    <row r="1226" spans="1:8" x14ac:dyDescent="0.25">
      <c r="A1226" s="58">
        <v>395170301883</v>
      </c>
      <c r="B1226" s="59" t="s">
        <v>3919</v>
      </c>
      <c r="C1226" s="60" t="s">
        <v>557</v>
      </c>
      <c r="D1226" s="60" t="s">
        <v>3920</v>
      </c>
      <c r="E1226" s="60" t="s">
        <v>753</v>
      </c>
      <c r="F1226" s="59" t="s">
        <v>451</v>
      </c>
      <c r="G1226" s="61">
        <v>147474</v>
      </c>
      <c r="H1226" s="123">
        <f t="shared" si="19"/>
        <v>30.029627668780989</v>
      </c>
    </row>
    <row r="1227" spans="1:8" x14ac:dyDescent="0.25">
      <c r="A1227" s="58">
        <v>395170600988</v>
      </c>
      <c r="B1227" s="59" t="s">
        <v>3921</v>
      </c>
      <c r="C1227" s="60" t="s">
        <v>3922</v>
      </c>
      <c r="D1227" s="60" t="s">
        <v>3923</v>
      </c>
      <c r="E1227" s="60" t="s">
        <v>738</v>
      </c>
      <c r="F1227" s="59" t="s">
        <v>451</v>
      </c>
      <c r="G1227" s="61">
        <v>147474</v>
      </c>
      <c r="H1227" s="123">
        <f t="shared" si="19"/>
        <v>30.029627668780989</v>
      </c>
    </row>
    <row r="1228" spans="1:8" x14ac:dyDescent="0.25">
      <c r="A1228" s="58">
        <v>395170701130</v>
      </c>
      <c r="B1228" s="59" t="s">
        <v>3924</v>
      </c>
      <c r="C1228" s="60" t="s">
        <v>3925</v>
      </c>
      <c r="D1228" s="60" t="s">
        <v>3926</v>
      </c>
      <c r="E1228" s="60" t="s">
        <v>753</v>
      </c>
      <c r="F1228" s="59" t="s">
        <v>451</v>
      </c>
      <c r="G1228" s="61">
        <v>147474</v>
      </c>
      <c r="H1228" s="123">
        <f t="shared" si="19"/>
        <v>30.029627668780989</v>
      </c>
    </row>
    <row r="1229" spans="1:8" x14ac:dyDescent="0.25">
      <c r="A1229" s="58">
        <v>395171200941</v>
      </c>
      <c r="B1229" s="59" t="s">
        <v>3927</v>
      </c>
      <c r="C1229" s="60" t="s">
        <v>3928</v>
      </c>
      <c r="D1229" s="60" t="s">
        <v>3929</v>
      </c>
      <c r="E1229" s="60" t="s">
        <v>738</v>
      </c>
      <c r="F1229" s="59" t="s">
        <v>451</v>
      </c>
      <c r="G1229" s="61">
        <v>147474</v>
      </c>
      <c r="H1229" s="123">
        <f t="shared" si="19"/>
        <v>30.029627668780989</v>
      </c>
    </row>
    <row r="1230" spans="1:8" x14ac:dyDescent="0.25">
      <c r="A1230" s="58">
        <v>395180201704</v>
      </c>
      <c r="B1230" s="59" t="s">
        <v>3930</v>
      </c>
      <c r="C1230" s="60" t="s">
        <v>3931</v>
      </c>
      <c r="D1230" s="60" t="s">
        <v>3932</v>
      </c>
      <c r="E1230" s="60" t="s">
        <v>738</v>
      </c>
      <c r="F1230" s="59" t="s">
        <v>487</v>
      </c>
      <c r="G1230" s="61">
        <v>147474</v>
      </c>
      <c r="H1230" s="123">
        <f t="shared" si="19"/>
        <v>30.029627668780989</v>
      </c>
    </row>
    <row r="1231" spans="1:8" x14ac:dyDescent="0.25">
      <c r="A1231" s="58">
        <v>395181001105</v>
      </c>
      <c r="B1231" s="59" t="s">
        <v>3933</v>
      </c>
      <c r="C1231" s="60" t="s">
        <v>3934</v>
      </c>
      <c r="D1231" s="60" t="s">
        <v>3935</v>
      </c>
      <c r="E1231" s="60" t="s">
        <v>738</v>
      </c>
      <c r="F1231" s="59" t="s">
        <v>451</v>
      </c>
      <c r="G1231" s="61">
        <v>147474</v>
      </c>
      <c r="H1231" s="123">
        <f t="shared" si="19"/>
        <v>30.029627668780989</v>
      </c>
    </row>
    <row r="1232" spans="1:8" x14ac:dyDescent="0.25">
      <c r="A1232" s="58">
        <v>395190100477</v>
      </c>
      <c r="B1232" s="59" t="s">
        <v>3936</v>
      </c>
      <c r="C1232" s="60" t="s">
        <v>3937</v>
      </c>
      <c r="D1232" s="60" t="s">
        <v>3938</v>
      </c>
      <c r="E1232" s="60" t="s">
        <v>753</v>
      </c>
      <c r="F1232" s="59" t="s">
        <v>451</v>
      </c>
      <c r="G1232" s="61">
        <v>147474</v>
      </c>
      <c r="H1232" s="123">
        <f t="shared" si="19"/>
        <v>30.029627668780989</v>
      </c>
    </row>
    <row r="1233" spans="1:8" x14ac:dyDescent="0.25">
      <c r="A1233" s="58">
        <v>395190901062</v>
      </c>
      <c r="B1233" s="59" t="s">
        <v>3939</v>
      </c>
      <c r="C1233" s="60" t="s">
        <v>3940</v>
      </c>
      <c r="D1233" s="60" t="s">
        <v>3941</v>
      </c>
      <c r="E1233" s="60" t="s">
        <v>738</v>
      </c>
      <c r="F1233" s="59" t="s">
        <v>451</v>
      </c>
      <c r="G1233" s="61">
        <v>147474</v>
      </c>
      <c r="H1233" s="123">
        <f t="shared" si="19"/>
        <v>30.029627668780989</v>
      </c>
    </row>
    <row r="1234" spans="1:8" x14ac:dyDescent="0.25">
      <c r="A1234" s="58">
        <v>395191000298</v>
      </c>
      <c r="B1234" s="59" t="s">
        <v>3942</v>
      </c>
      <c r="C1234" s="60" t="s">
        <v>3943</v>
      </c>
      <c r="D1234" s="60" t="s">
        <v>3944</v>
      </c>
      <c r="E1234" s="60" t="s">
        <v>753</v>
      </c>
      <c r="F1234" s="59" t="s">
        <v>451</v>
      </c>
      <c r="G1234" s="61">
        <v>147474</v>
      </c>
      <c r="H1234" s="123">
        <f t="shared" si="19"/>
        <v>30.029627668780989</v>
      </c>
    </row>
    <row r="1235" spans="1:8" x14ac:dyDescent="0.25">
      <c r="A1235" s="58">
        <v>395191100225</v>
      </c>
      <c r="B1235" s="59" t="s">
        <v>3945</v>
      </c>
      <c r="C1235" s="60" t="s">
        <v>3946</v>
      </c>
      <c r="D1235" s="60" t="s">
        <v>3947</v>
      </c>
      <c r="E1235" s="60" t="s">
        <v>738</v>
      </c>
      <c r="F1235" s="59" t="s">
        <v>451</v>
      </c>
      <c r="G1235" s="61">
        <v>147474</v>
      </c>
      <c r="H1235" s="123">
        <f t="shared" si="19"/>
        <v>30.029627668780989</v>
      </c>
    </row>
    <row r="1236" spans="1:8" x14ac:dyDescent="0.25">
      <c r="A1236" s="58">
        <v>395750201096</v>
      </c>
      <c r="B1236" s="59" t="s">
        <v>3948</v>
      </c>
      <c r="C1236" s="60" t="s">
        <v>3949</v>
      </c>
      <c r="D1236" s="60" t="s">
        <v>3950</v>
      </c>
      <c r="E1236" s="60" t="s">
        <v>738</v>
      </c>
      <c r="F1236" s="59" t="s">
        <v>451</v>
      </c>
      <c r="G1236" s="61">
        <v>147474</v>
      </c>
      <c r="H1236" s="123">
        <f t="shared" si="19"/>
        <v>30.029627668780989</v>
      </c>
    </row>
    <row r="1237" spans="1:8" x14ac:dyDescent="0.25">
      <c r="A1237" s="58">
        <v>395750201142</v>
      </c>
      <c r="B1237" s="59" t="s">
        <v>3951</v>
      </c>
      <c r="C1237" s="60" t="s">
        <v>3952</v>
      </c>
      <c r="D1237" s="60" t="s">
        <v>2023</v>
      </c>
      <c r="E1237" s="60" t="s">
        <v>738</v>
      </c>
      <c r="F1237" s="59" t="s">
        <v>451</v>
      </c>
      <c r="G1237" s="61">
        <v>147474</v>
      </c>
      <c r="H1237" s="123">
        <f t="shared" si="19"/>
        <v>30.029627668780989</v>
      </c>
    </row>
    <row r="1238" spans="1:8" x14ac:dyDescent="0.25">
      <c r="A1238" s="58">
        <v>395750300132</v>
      </c>
      <c r="B1238" s="59" t="s">
        <v>3953</v>
      </c>
      <c r="C1238" s="60" t="s">
        <v>3082</v>
      </c>
      <c r="D1238" s="60" t="s">
        <v>2698</v>
      </c>
      <c r="E1238" s="60" t="s">
        <v>738</v>
      </c>
      <c r="F1238" s="59" t="s">
        <v>451</v>
      </c>
      <c r="G1238" s="61">
        <v>147474</v>
      </c>
      <c r="H1238" s="123">
        <f t="shared" si="19"/>
        <v>30.029627668780989</v>
      </c>
    </row>
    <row r="1239" spans="1:8" x14ac:dyDescent="0.25">
      <c r="A1239" s="58">
        <v>395770800484</v>
      </c>
      <c r="B1239" s="59" t="s">
        <v>3954</v>
      </c>
      <c r="C1239" s="60" t="s">
        <v>3955</v>
      </c>
      <c r="D1239" s="60" t="s">
        <v>3279</v>
      </c>
      <c r="E1239" s="60" t="s">
        <v>738</v>
      </c>
      <c r="F1239" s="59" t="s">
        <v>451</v>
      </c>
      <c r="G1239" s="61">
        <v>147474</v>
      </c>
      <c r="H1239" s="123">
        <f t="shared" si="19"/>
        <v>30.029627668780989</v>
      </c>
    </row>
    <row r="1240" spans="1:8" x14ac:dyDescent="0.25">
      <c r="A1240" s="58">
        <v>395770800506</v>
      </c>
      <c r="B1240" s="59" t="s">
        <v>3956</v>
      </c>
      <c r="C1240" s="60" t="s">
        <v>3957</v>
      </c>
      <c r="D1240" s="60" t="s">
        <v>3276</v>
      </c>
      <c r="E1240" s="60" t="s">
        <v>738</v>
      </c>
      <c r="F1240" s="59" t="s">
        <v>451</v>
      </c>
      <c r="G1240" s="61">
        <v>147474</v>
      </c>
      <c r="H1240" s="123">
        <f t="shared" si="19"/>
        <v>30.029627668780989</v>
      </c>
    </row>
    <row r="1241" spans="1:8" x14ac:dyDescent="0.25">
      <c r="A1241" s="58">
        <v>395770800514</v>
      </c>
      <c r="B1241" s="59" t="s">
        <v>3958</v>
      </c>
      <c r="C1241" s="60" t="s">
        <v>1088</v>
      </c>
      <c r="D1241" s="60" t="s">
        <v>3959</v>
      </c>
      <c r="E1241" s="60" t="s">
        <v>738</v>
      </c>
      <c r="F1241" s="59" t="s">
        <v>451</v>
      </c>
      <c r="G1241" s="61">
        <v>147474</v>
      </c>
      <c r="H1241" s="123">
        <f t="shared" si="19"/>
        <v>30.029627668780989</v>
      </c>
    </row>
    <row r="1242" spans="1:8" x14ac:dyDescent="0.25">
      <c r="A1242" s="58">
        <v>395770800701</v>
      </c>
      <c r="B1242" s="59" t="s">
        <v>3960</v>
      </c>
      <c r="C1242" s="60" t="s">
        <v>2019</v>
      </c>
      <c r="D1242" s="60" t="s">
        <v>3181</v>
      </c>
      <c r="E1242" s="60" t="s">
        <v>738</v>
      </c>
      <c r="F1242" s="59" t="s">
        <v>451</v>
      </c>
      <c r="G1242" s="61">
        <v>147474</v>
      </c>
      <c r="H1242" s="123">
        <f t="shared" si="19"/>
        <v>30.029627668780989</v>
      </c>
    </row>
    <row r="1243" spans="1:8" x14ac:dyDescent="0.25">
      <c r="A1243" s="58">
        <v>395770802355</v>
      </c>
      <c r="B1243" s="59" t="s">
        <v>3961</v>
      </c>
      <c r="C1243" s="60" t="s">
        <v>3308</v>
      </c>
      <c r="D1243" s="60" t="s">
        <v>3962</v>
      </c>
      <c r="E1243" s="60" t="s">
        <v>753</v>
      </c>
      <c r="F1243" s="59" t="s">
        <v>487</v>
      </c>
      <c r="G1243" s="61">
        <v>147474</v>
      </c>
      <c r="H1243" s="123">
        <f t="shared" si="19"/>
        <v>30.029627668780989</v>
      </c>
    </row>
    <row r="1244" spans="1:8" x14ac:dyDescent="0.25">
      <c r="A1244" s="58">
        <v>395770803220</v>
      </c>
      <c r="B1244" s="59" t="s">
        <v>3963</v>
      </c>
      <c r="C1244" s="60" t="s">
        <v>3714</v>
      </c>
      <c r="D1244" s="60" t="s">
        <v>3715</v>
      </c>
      <c r="E1244" s="60" t="s">
        <v>753</v>
      </c>
      <c r="F1244" s="59" t="s">
        <v>487</v>
      </c>
      <c r="G1244" s="61">
        <v>147474</v>
      </c>
      <c r="H1244" s="123">
        <f t="shared" si="19"/>
        <v>30.029627668780989</v>
      </c>
    </row>
    <row r="1245" spans="1:8" x14ac:dyDescent="0.25">
      <c r="A1245" s="58">
        <v>395931112826</v>
      </c>
      <c r="B1245" s="59" t="s">
        <v>3964</v>
      </c>
      <c r="C1245" s="60" t="s">
        <v>3965</v>
      </c>
      <c r="D1245" s="60" t="s">
        <v>3966</v>
      </c>
      <c r="E1245" s="60" t="s">
        <v>753</v>
      </c>
      <c r="F1245" s="59" t="s">
        <v>451</v>
      </c>
      <c r="G1245" s="61">
        <v>147474</v>
      </c>
      <c r="H1245" s="123">
        <f t="shared" si="19"/>
        <v>30.029627668780989</v>
      </c>
    </row>
    <row r="1246" spans="1:8" x14ac:dyDescent="0.25">
      <c r="A1246" s="58">
        <v>395940251383</v>
      </c>
      <c r="B1246" s="59" t="s">
        <v>3967</v>
      </c>
      <c r="C1246" s="60" t="s">
        <v>3968</v>
      </c>
      <c r="D1246" s="60" t="s">
        <v>3969</v>
      </c>
      <c r="E1246" s="60" t="s">
        <v>753</v>
      </c>
      <c r="F1246" s="59" t="s">
        <v>487</v>
      </c>
      <c r="G1246" s="61">
        <v>147474</v>
      </c>
      <c r="H1246" s="123">
        <f t="shared" si="19"/>
        <v>30.029627668780989</v>
      </c>
    </row>
    <row r="1247" spans="1:8" x14ac:dyDescent="0.25">
      <c r="A1247" s="58">
        <v>395960211434</v>
      </c>
      <c r="B1247" s="59" t="s">
        <v>3970</v>
      </c>
      <c r="C1247" s="60" t="s">
        <v>3971</v>
      </c>
      <c r="D1247" s="60" t="s">
        <v>3972</v>
      </c>
      <c r="E1247" s="60" t="s">
        <v>738</v>
      </c>
      <c r="F1247" s="59" t="s">
        <v>451</v>
      </c>
      <c r="G1247" s="61">
        <v>147474</v>
      </c>
      <c r="H1247" s="123">
        <f t="shared" si="19"/>
        <v>30.029627668780989</v>
      </c>
    </row>
    <row r="1248" spans="1:8" x14ac:dyDescent="0.25">
      <c r="A1248" s="58">
        <v>395960910294</v>
      </c>
      <c r="B1248" s="59" t="s">
        <v>3973</v>
      </c>
      <c r="C1248" s="60" t="s">
        <v>3974</v>
      </c>
      <c r="D1248" s="60" t="s">
        <v>3975</v>
      </c>
      <c r="E1248" s="60" t="s">
        <v>753</v>
      </c>
      <c r="F1248" s="59" t="s">
        <v>487</v>
      </c>
      <c r="G1248" s="61">
        <v>147474</v>
      </c>
      <c r="H1248" s="123">
        <f t="shared" si="19"/>
        <v>30.029627668780989</v>
      </c>
    </row>
    <row r="1249" spans="1:8" x14ac:dyDescent="0.25">
      <c r="A1249" s="58">
        <v>395961210083</v>
      </c>
      <c r="B1249" s="59" t="s">
        <v>3976</v>
      </c>
      <c r="C1249" s="60" t="s">
        <v>3977</v>
      </c>
      <c r="D1249" s="60" t="s">
        <v>2692</v>
      </c>
      <c r="E1249" s="60" t="s">
        <v>738</v>
      </c>
      <c r="F1249" s="59" t="s">
        <v>451</v>
      </c>
      <c r="G1249" s="61">
        <v>147474</v>
      </c>
      <c r="H1249" s="123">
        <f t="shared" si="19"/>
        <v>30.029627668780989</v>
      </c>
    </row>
    <row r="1250" spans="1:8" x14ac:dyDescent="0.25">
      <c r="A1250" s="58">
        <v>395980520174</v>
      </c>
      <c r="B1250" s="59" t="s">
        <v>3978</v>
      </c>
      <c r="C1250" s="60" t="s">
        <v>3915</v>
      </c>
      <c r="D1250" s="60" t="s">
        <v>3979</v>
      </c>
      <c r="E1250" s="60" t="s">
        <v>753</v>
      </c>
      <c r="F1250" s="59" t="s">
        <v>451</v>
      </c>
      <c r="G1250" s="61">
        <v>147474</v>
      </c>
      <c r="H1250" s="123">
        <f t="shared" si="19"/>
        <v>30.029627668780989</v>
      </c>
    </row>
    <row r="1251" spans="1:8" x14ac:dyDescent="0.25">
      <c r="A1251" s="58">
        <v>395990422006</v>
      </c>
      <c r="B1251" s="59" t="s">
        <v>3980</v>
      </c>
      <c r="C1251" s="60" t="s">
        <v>3981</v>
      </c>
      <c r="D1251" s="60" t="s">
        <v>3982</v>
      </c>
      <c r="E1251" s="60" t="s">
        <v>753</v>
      </c>
      <c r="F1251" s="59" t="s">
        <v>487</v>
      </c>
      <c r="G1251" s="61">
        <v>147474</v>
      </c>
      <c r="H1251" s="123">
        <f t="shared" si="19"/>
        <v>30.029627668780989</v>
      </c>
    </row>
    <row r="1252" spans="1:8" x14ac:dyDescent="0.25">
      <c r="A1252" s="58">
        <v>396000900762</v>
      </c>
      <c r="B1252" s="59" t="s">
        <v>369</v>
      </c>
      <c r="C1252" s="60" t="s">
        <v>3983</v>
      </c>
      <c r="D1252" s="60" t="s">
        <v>3984</v>
      </c>
      <c r="E1252" s="60" t="s">
        <v>450</v>
      </c>
      <c r="F1252" s="59" t="s">
        <v>451</v>
      </c>
      <c r="G1252" s="61">
        <v>147474</v>
      </c>
      <c r="H1252" s="123">
        <f t="shared" si="19"/>
        <v>30.029627668780989</v>
      </c>
    </row>
    <row r="1253" spans="1:8" x14ac:dyDescent="0.25">
      <c r="A1253" s="58">
        <v>396060702803</v>
      </c>
      <c r="B1253" s="59" t="s">
        <v>273</v>
      </c>
      <c r="C1253" s="60" t="s">
        <v>3985</v>
      </c>
      <c r="D1253" s="60" t="s">
        <v>3986</v>
      </c>
      <c r="E1253" s="60" t="s">
        <v>450</v>
      </c>
      <c r="F1253" s="59" t="s">
        <v>451</v>
      </c>
      <c r="G1253" s="61">
        <v>147474</v>
      </c>
      <c r="H1253" s="123">
        <f t="shared" si="19"/>
        <v>30.029627668780989</v>
      </c>
    </row>
    <row r="1254" spans="1:8" x14ac:dyDescent="0.25">
      <c r="A1254" s="58">
        <v>396080200855</v>
      </c>
      <c r="B1254" s="59" t="s">
        <v>263</v>
      </c>
      <c r="C1254" s="60" t="s">
        <v>3987</v>
      </c>
      <c r="D1254" s="60" t="s">
        <v>3988</v>
      </c>
      <c r="E1254" s="60" t="s">
        <v>450</v>
      </c>
      <c r="F1254" s="59" t="s">
        <v>487</v>
      </c>
      <c r="G1254" s="61">
        <v>147474</v>
      </c>
      <c r="H1254" s="123">
        <f t="shared" si="19"/>
        <v>30.029627668780989</v>
      </c>
    </row>
    <row r="1255" spans="1:8" x14ac:dyDescent="0.25">
      <c r="A1255" s="58">
        <v>396080501316</v>
      </c>
      <c r="B1255" s="59" t="s">
        <v>358</v>
      </c>
      <c r="C1255" s="60" t="s">
        <v>3989</v>
      </c>
      <c r="D1255" s="60" t="s">
        <v>3990</v>
      </c>
      <c r="E1255" s="60" t="s">
        <v>450</v>
      </c>
      <c r="F1255" s="59" t="s">
        <v>487</v>
      </c>
      <c r="G1255" s="61">
        <v>147474</v>
      </c>
      <c r="H1255" s="123">
        <f t="shared" si="19"/>
        <v>30.029627668780989</v>
      </c>
    </row>
    <row r="1256" spans="1:8" x14ac:dyDescent="0.25">
      <c r="A1256" s="58">
        <v>396090801385</v>
      </c>
      <c r="B1256" s="59" t="s">
        <v>343</v>
      </c>
      <c r="C1256" s="60" t="s">
        <v>3991</v>
      </c>
      <c r="D1256" s="60" t="s">
        <v>3325</v>
      </c>
      <c r="E1256" s="60" t="s">
        <v>450</v>
      </c>
      <c r="F1256" s="59" t="s">
        <v>451</v>
      </c>
      <c r="G1256" s="61">
        <v>147474</v>
      </c>
      <c r="H1256" s="123">
        <f t="shared" si="19"/>
        <v>30.029627668780989</v>
      </c>
    </row>
    <row r="1257" spans="1:8" x14ac:dyDescent="0.25">
      <c r="A1257" s="58">
        <v>396100900166</v>
      </c>
      <c r="B1257" s="59" t="s">
        <v>309</v>
      </c>
      <c r="C1257" s="60" t="s">
        <v>3992</v>
      </c>
      <c r="D1257" s="60" t="s">
        <v>3993</v>
      </c>
      <c r="E1257" s="60" t="s">
        <v>450</v>
      </c>
      <c r="F1257" s="59" t="s">
        <v>487</v>
      </c>
      <c r="G1257" s="61">
        <v>147474</v>
      </c>
      <c r="H1257" s="123">
        <f t="shared" si="19"/>
        <v>30.029627668780989</v>
      </c>
    </row>
    <row r="1258" spans="1:8" x14ac:dyDescent="0.25">
      <c r="A1258" s="58">
        <v>396110101725</v>
      </c>
      <c r="B1258" s="59" t="s">
        <v>432</v>
      </c>
      <c r="C1258" s="60" t="s">
        <v>3994</v>
      </c>
      <c r="D1258" s="60" t="s">
        <v>3995</v>
      </c>
      <c r="E1258" s="60" t="s">
        <v>3996</v>
      </c>
      <c r="F1258" s="59" t="s">
        <v>487</v>
      </c>
      <c r="G1258" s="61">
        <v>147474</v>
      </c>
      <c r="H1258" s="123">
        <f t="shared" si="19"/>
        <v>30.029627668780989</v>
      </c>
    </row>
    <row r="1259" spans="1:8" x14ac:dyDescent="0.25">
      <c r="A1259" s="58">
        <v>396130400869</v>
      </c>
      <c r="B1259" s="59" t="s">
        <v>396</v>
      </c>
      <c r="C1259" s="60" t="s">
        <v>1458</v>
      </c>
      <c r="D1259" s="60" t="s">
        <v>3504</v>
      </c>
      <c r="E1259" s="60" t="s">
        <v>450</v>
      </c>
      <c r="F1259" s="59" t="s">
        <v>451</v>
      </c>
      <c r="G1259" s="61">
        <v>147474</v>
      </c>
      <c r="H1259" s="123">
        <f t="shared" si="19"/>
        <v>30.029627668780989</v>
      </c>
    </row>
    <row r="1260" spans="1:8" x14ac:dyDescent="0.25">
      <c r="A1260" s="58">
        <v>396140701409</v>
      </c>
      <c r="B1260" s="59" t="s">
        <v>339</v>
      </c>
      <c r="C1260" s="60" t="s">
        <v>3997</v>
      </c>
      <c r="D1260" s="60" t="s">
        <v>3998</v>
      </c>
      <c r="E1260" s="60" t="s">
        <v>450</v>
      </c>
      <c r="F1260" s="59" t="s">
        <v>487</v>
      </c>
      <c r="G1260" s="61">
        <v>147474</v>
      </c>
      <c r="H1260" s="123">
        <f t="shared" si="19"/>
        <v>30.029627668780989</v>
      </c>
    </row>
    <row r="1261" spans="1:8" x14ac:dyDescent="0.25">
      <c r="A1261" s="58">
        <v>396140800776</v>
      </c>
      <c r="B1261" s="59" t="s">
        <v>409</v>
      </c>
      <c r="C1261" s="60" t="s">
        <v>3999</v>
      </c>
      <c r="D1261" s="60" t="s">
        <v>4000</v>
      </c>
      <c r="E1261" s="60" t="s">
        <v>450</v>
      </c>
      <c r="F1261" s="59" t="s">
        <v>451</v>
      </c>
      <c r="G1261" s="61">
        <v>147474</v>
      </c>
      <c r="H1261" s="123">
        <f t="shared" si="19"/>
        <v>30.029627668780989</v>
      </c>
    </row>
    <row r="1262" spans="1:8" x14ac:dyDescent="0.25">
      <c r="A1262" s="58">
        <v>396150301671</v>
      </c>
      <c r="B1262" s="59" t="s">
        <v>412</v>
      </c>
      <c r="C1262" s="60" t="s">
        <v>4001</v>
      </c>
      <c r="D1262" s="60" t="s">
        <v>4002</v>
      </c>
      <c r="E1262" s="60" t="s">
        <v>450</v>
      </c>
      <c r="F1262" s="59" t="s">
        <v>451</v>
      </c>
      <c r="G1262" s="61">
        <v>147474</v>
      </c>
      <c r="H1262" s="123">
        <f t="shared" si="19"/>
        <v>30.029627668780989</v>
      </c>
    </row>
    <row r="1263" spans="1:8" x14ac:dyDescent="0.25">
      <c r="A1263" s="58">
        <v>396160200899</v>
      </c>
      <c r="B1263" s="59" t="s">
        <v>622</v>
      </c>
      <c r="C1263" s="60" t="s">
        <v>158</v>
      </c>
      <c r="D1263" s="60" t="s">
        <v>623</v>
      </c>
      <c r="E1263" s="60" t="s">
        <v>450</v>
      </c>
      <c r="F1263" s="59" t="s">
        <v>451</v>
      </c>
      <c r="G1263" s="61">
        <v>147474</v>
      </c>
      <c r="H1263" s="123">
        <f t="shared" si="19"/>
        <v>30.029627668780989</v>
      </c>
    </row>
    <row r="1264" spans="1:8" x14ac:dyDescent="0.25">
      <c r="A1264" s="58">
        <v>396161000206</v>
      </c>
      <c r="B1264" s="59" t="s">
        <v>140</v>
      </c>
      <c r="C1264" s="60" t="s">
        <v>522</v>
      </c>
      <c r="D1264" s="60" t="s">
        <v>523</v>
      </c>
      <c r="E1264" s="60" t="s">
        <v>450</v>
      </c>
      <c r="F1264" s="59" t="s">
        <v>451</v>
      </c>
      <c r="G1264" s="61">
        <v>147474</v>
      </c>
      <c r="H1264" s="123">
        <f t="shared" si="19"/>
        <v>30.029627668780989</v>
      </c>
    </row>
    <row r="1265" spans="1:8" x14ac:dyDescent="0.25">
      <c r="A1265" s="58">
        <v>396161000524</v>
      </c>
      <c r="B1265" s="59" t="s">
        <v>20</v>
      </c>
      <c r="C1265" s="60" t="s">
        <v>4003</v>
      </c>
      <c r="D1265" s="60" t="s">
        <v>4004</v>
      </c>
      <c r="E1265" s="60" t="s">
        <v>450</v>
      </c>
      <c r="F1265" s="59" t="s">
        <v>451</v>
      </c>
      <c r="G1265" s="61">
        <v>147474</v>
      </c>
      <c r="H1265" s="123">
        <f t="shared" si="19"/>
        <v>30.029627668780989</v>
      </c>
    </row>
    <row r="1266" spans="1:8" x14ac:dyDescent="0.25">
      <c r="A1266" s="58">
        <v>396191000316</v>
      </c>
      <c r="B1266" s="59" t="s">
        <v>559</v>
      </c>
      <c r="C1266" s="60" t="s">
        <v>557</v>
      </c>
      <c r="D1266" s="60" t="s">
        <v>558</v>
      </c>
      <c r="E1266" s="60" t="s">
        <v>450</v>
      </c>
      <c r="F1266" s="59" t="s">
        <v>451</v>
      </c>
      <c r="G1266" s="61">
        <v>147474</v>
      </c>
      <c r="H1266" s="123">
        <f t="shared" si="19"/>
        <v>30.029627668780989</v>
      </c>
    </row>
    <row r="1267" spans="1:8" x14ac:dyDescent="0.25">
      <c r="A1267" s="58">
        <v>396740914104</v>
      </c>
      <c r="B1267" s="59" t="s">
        <v>142</v>
      </c>
      <c r="C1267" s="60" t="s">
        <v>4005</v>
      </c>
      <c r="D1267" s="60" t="s">
        <v>4006</v>
      </c>
      <c r="E1267" s="60" t="s">
        <v>450</v>
      </c>
      <c r="F1267" s="59" t="s">
        <v>451</v>
      </c>
      <c r="G1267" s="61">
        <v>147474</v>
      </c>
      <c r="H1267" s="123">
        <f t="shared" si="19"/>
        <v>30.029627668780989</v>
      </c>
    </row>
    <row r="1268" spans="1:8" x14ac:dyDescent="0.25">
      <c r="A1268" s="58">
        <v>396740914783</v>
      </c>
      <c r="B1268" s="59" t="s">
        <v>262</v>
      </c>
      <c r="C1268" s="60" t="s">
        <v>4007</v>
      </c>
      <c r="D1268" s="60" t="s">
        <v>4008</v>
      </c>
      <c r="E1268" s="60" t="s">
        <v>450</v>
      </c>
      <c r="F1268" s="59" t="s">
        <v>451</v>
      </c>
      <c r="G1268" s="61">
        <v>147474</v>
      </c>
      <c r="H1268" s="123">
        <f t="shared" si="19"/>
        <v>30.029627668780989</v>
      </c>
    </row>
    <row r="1269" spans="1:8" x14ac:dyDescent="0.25">
      <c r="A1269" s="58">
        <v>396750300830</v>
      </c>
      <c r="B1269" s="59" t="s">
        <v>268</v>
      </c>
      <c r="C1269" s="60" t="s">
        <v>4009</v>
      </c>
      <c r="D1269" s="60" t="s">
        <v>4010</v>
      </c>
      <c r="E1269" s="60" t="s">
        <v>450</v>
      </c>
      <c r="F1269" s="59" t="s">
        <v>451</v>
      </c>
      <c r="G1269" s="61">
        <v>147474</v>
      </c>
      <c r="H1269" s="123">
        <f t="shared" si="19"/>
        <v>30.029627668780989</v>
      </c>
    </row>
    <row r="1270" spans="1:8" x14ac:dyDescent="0.25">
      <c r="A1270" s="58">
        <v>396750301372</v>
      </c>
      <c r="B1270" s="59" t="s">
        <v>355</v>
      </c>
      <c r="C1270" s="60" t="s">
        <v>4011</v>
      </c>
      <c r="D1270" s="60" t="s">
        <v>4012</v>
      </c>
      <c r="E1270" s="60" t="s">
        <v>450</v>
      </c>
      <c r="F1270" s="59" t="s">
        <v>487</v>
      </c>
      <c r="G1270" s="61">
        <v>147474</v>
      </c>
      <c r="H1270" s="123">
        <f t="shared" si="19"/>
        <v>30.029627668780989</v>
      </c>
    </row>
    <row r="1271" spans="1:8" x14ac:dyDescent="0.25">
      <c r="A1271" s="58">
        <v>396761202813</v>
      </c>
      <c r="B1271" s="59" t="s">
        <v>62</v>
      </c>
      <c r="C1271" s="60" t="s">
        <v>4013</v>
      </c>
      <c r="D1271" s="60" t="s">
        <v>2936</v>
      </c>
      <c r="E1271" s="60" t="s">
        <v>450</v>
      </c>
      <c r="F1271" s="59" t="s">
        <v>451</v>
      </c>
      <c r="G1271" s="61">
        <v>147474</v>
      </c>
      <c r="H1271" s="123">
        <f t="shared" si="19"/>
        <v>30.029627668780989</v>
      </c>
    </row>
    <row r="1272" spans="1:8" x14ac:dyDescent="0.25">
      <c r="A1272" s="58">
        <v>396761203771</v>
      </c>
      <c r="B1272" s="59" t="s">
        <v>61</v>
      </c>
      <c r="C1272" s="60" t="s">
        <v>2943</v>
      </c>
      <c r="D1272" s="60" t="s">
        <v>2944</v>
      </c>
      <c r="E1272" s="60" t="s">
        <v>450</v>
      </c>
      <c r="F1272" s="59" t="s">
        <v>451</v>
      </c>
      <c r="G1272" s="61">
        <v>147474</v>
      </c>
      <c r="H1272" s="123">
        <f t="shared" si="19"/>
        <v>30.029627668780989</v>
      </c>
    </row>
    <row r="1273" spans="1:8" x14ac:dyDescent="0.25">
      <c r="A1273" s="58">
        <v>396920520401</v>
      </c>
      <c r="B1273" s="59" t="s">
        <v>218</v>
      </c>
      <c r="C1273" s="60" t="s">
        <v>4014</v>
      </c>
      <c r="D1273" s="60" t="s">
        <v>4015</v>
      </c>
      <c r="E1273" s="60" t="s">
        <v>450</v>
      </c>
      <c r="F1273" s="59" t="s">
        <v>451</v>
      </c>
      <c r="G1273" s="61">
        <v>147474</v>
      </c>
      <c r="H1273" s="123">
        <f t="shared" si="19"/>
        <v>30.029627668780989</v>
      </c>
    </row>
    <row r="1274" spans="1:8" x14ac:dyDescent="0.25">
      <c r="A1274" s="58">
        <v>396960450079</v>
      </c>
      <c r="B1274" s="59" t="s">
        <v>304</v>
      </c>
      <c r="C1274" s="60" t="s">
        <v>4016</v>
      </c>
      <c r="D1274" s="60" t="s">
        <v>4017</v>
      </c>
      <c r="E1274" s="60" t="s">
        <v>450</v>
      </c>
      <c r="F1274" s="59" t="s">
        <v>487</v>
      </c>
      <c r="G1274" s="61">
        <v>147474</v>
      </c>
      <c r="H1274" s="123">
        <f t="shared" si="19"/>
        <v>30.029627668780989</v>
      </c>
    </row>
    <row r="1275" spans="1:8" x14ac:dyDescent="0.25">
      <c r="A1275" s="58">
        <v>396971151359</v>
      </c>
      <c r="B1275" s="59" t="s">
        <v>175</v>
      </c>
      <c r="C1275" s="60" t="s">
        <v>158</v>
      </c>
      <c r="D1275" s="60" t="s">
        <v>4018</v>
      </c>
      <c r="E1275" s="60" t="s">
        <v>450</v>
      </c>
      <c r="F1275" s="59" t="s">
        <v>451</v>
      </c>
      <c r="G1275" s="61">
        <v>147474</v>
      </c>
      <c r="H1275" s="123">
        <f t="shared" si="19"/>
        <v>30.029627668780989</v>
      </c>
    </row>
    <row r="1276" spans="1:8" x14ac:dyDescent="0.25">
      <c r="A1276" s="58">
        <v>396980351379</v>
      </c>
      <c r="B1276" s="59" t="s">
        <v>356</v>
      </c>
      <c r="C1276" s="60" t="s">
        <v>4019</v>
      </c>
      <c r="D1276" s="60" t="s">
        <v>4020</v>
      </c>
      <c r="E1276" s="60" t="s">
        <v>450</v>
      </c>
      <c r="F1276" s="59" t="s">
        <v>451</v>
      </c>
      <c r="G1276" s="61">
        <v>147474</v>
      </c>
      <c r="H1276" s="123">
        <f t="shared" si="19"/>
        <v>30.029627668780989</v>
      </c>
    </row>
    <row r="1277" spans="1:8" x14ac:dyDescent="0.25">
      <c r="A1277" s="58">
        <v>396990204781</v>
      </c>
      <c r="B1277" s="59" t="s">
        <v>143</v>
      </c>
      <c r="C1277" s="60" t="s">
        <v>4021</v>
      </c>
      <c r="D1277" s="60" t="s">
        <v>4022</v>
      </c>
      <c r="E1277" s="60" t="s">
        <v>450</v>
      </c>
      <c r="F1277" s="59" t="s">
        <v>451</v>
      </c>
      <c r="G1277" s="61">
        <v>147474</v>
      </c>
      <c r="H1277" s="123">
        <f t="shared" si="19"/>
        <v>30.029627668780989</v>
      </c>
    </row>
    <row r="1278" spans="1:8" x14ac:dyDescent="0.25">
      <c r="A1278" s="58">
        <v>396991006185</v>
      </c>
      <c r="B1278" s="59" t="s">
        <v>297</v>
      </c>
      <c r="C1278" s="60" t="s">
        <v>4023</v>
      </c>
      <c r="D1278" s="60" t="s">
        <v>4024</v>
      </c>
      <c r="E1278" s="60" t="s">
        <v>450</v>
      </c>
      <c r="F1278" s="59" t="s">
        <v>451</v>
      </c>
      <c r="G1278" s="61">
        <v>147474</v>
      </c>
      <c r="H1278" s="123">
        <f t="shared" si="19"/>
        <v>30.029627668780989</v>
      </c>
    </row>
    <row r="1279" spans="1:8" x14ac:dyDescent="0.25">
      <c r="A1279" s="58">
        <v>398000805908</v>
      </c>
      <c r="B1279" s="59" t="s">
        <v>4025</v>
      </c>
      <c r="C1279" s="60" t="s">
        <v>4026</v>
      </c>
      <c r="D1279" s="60" t="s">
        <v>4027</v>
      </c>
      <c r="E1279" s="60" t="s">
        <v>4028</v>
      </c>
      <c r="F1279" s="59" t="s">
        <v>451</v>
      </c>
      <c r="G1279" s="61">
        <v>147474</v>
      </c>
      <c r="H1279" s="123">
        <f t="shared" si="19"/>
        <v>30.029627668780989</v>
      </c>
    </row>
    <row r="1280" spans="1:8" x14ac:dyDescent="0.25">
      <c r="A1280" s="58">
        <v>398021201191</v>
      </c>
      <c r="B1280" s="59" t="s">
        <v>4029</v>
      </c>
      <c r="C1280" s="60" t="s">
        <v>2947</v>
      </c>
      <c r="D1280" s="60" t="s">
        <v>2948</v>
      </c>
      <c r="E1280" s="60" t="s">
        <v>753</v>
      </c>
      <c r="F1280" s="59" t="s">
        <v>451</v>
      </c>
      <c r="G1280" s="61">
        <v>147474</v>
      </c>
      <c r="H1280" s="123">
        <f t="shared" si="19"/>
        <v>30.029627668780989</v>
      </c>
    </row>
    <row r="1281" spans="1:8" x14ac:dyDescent="0.25">
      <c r="A1281" s="58">
        <v>398060200801</v>
      </c>
      <c r="B1281" s="59" t="s">
        <v>4030</v>
      </c>
      <c r="C1281" s="60" t="s">
        <v>4031</v>
      </c>
      <c r="D1281" s="60" t="s">
        <v>4032</v>
      </c>
      <c r="E1281" s="60" t="s">
        <v>2047</v>
      </c>
      <c r="F1281" s="59" t="s">
        <v>451</v>
      </c>
      <c r="G1281" s="61">
        <v>147474</v>
      </c>
      <c r="H1281" s="123">
        <f t="shared" si="19"/>
        <v>30.029627668780989</v>
      </c>
    </row>
    <row r="1282" spans="1:8" x14ac:dyDescent="0.25">
      <c r="A1282" s="58">
        <v>398111200665</v>
      </c>
      <c r="B1282" s="59" t="s">
        <v>4033</v>
      </c>
      <c r="C1282" s="60" t="s">
        <v>4034</v>
      </c>
      <c r="D1282" s="60" t="s">
        <v>4035</v>
      </c>
      <c r="E1282" s="60" t="s">
        <v>2233</v>
      </c>
      <c r="F1282" s="59" t="s">
        <v>451</v>
      </c>
      <c r="G1282" s="61">
        <v>147474</v>
      </c>
      <c r="H1282" s="123">
        <f t="shared" ref="H1282:H1345" si="20">G1282/4910.95</f>
        <v>30.029627668780989</v>
      </c>
    </row>
    <row r="1283" spans="1:8" x14ac:dyDescent="0.25">
      <c r="A1283" s="58">
        <v>398141100266</v>
      </c>
      <c r="B1283" s="59" t="s">
        <v>4036</v>
      </c>
      <c r="C1283" s="60" t="s">
        <v>4037</v>
      </c>
      <c r="D1283" s="60" t="s">
        <v>4038</v>
      </c>
      <c r="E1283" s="60" t="s">
        <v>2233</v>
      </c>
      <c r="F1283" s="59" t="s">
        <v>451</v>
      </c>
      <c r="G1283" s="61">
        <v>147474</v>
      </c>
      <c r="H1283" s="123">
        <f t="shared" si="20"/>
        <v>30.029627668780989</v>
      </c>
    </row>
    <row r="1284" spans="1:8" x14ac:dyDescent="0.25">
      <c r="A1284" s="58">
        <v>398150700535</v>
      </c>
      <c r="B1284" s="59" t="s">
        <v>4039</v>
      </c>
      <c r="C1284" s="60" t="s">
        <v>2674</v>
      </c>
      <c r="D1284" s="60" t="s">
        <v>4040</v>
      </c>
      <c r="E1284" s="60" t="s">
        <v>753</v>
      </c>
      <c r="F1284" s="59" t="s">
        <v>451</v>
      </c>
      <c r="G1284" s="61">
        <v>147474</v>
      </c>
      <c r="H1284" s="123">
        <f t="shared" si="20"/>
        <v>30.029627668780989</v>
      </c>
    </row>
    <row r="1285" spans="1:8" x14ac:dyDescent="0.25">
      <c r="A1285" s="58">
        <v>398170501407</v>
      </c>
      <c r="B1285" s="59" t="s">
        <v>4041</v>
      </c>
      <c r="C1285" s="60" t="s">
        <v>4042</v>
      </c>
      <c r="D1285" s="60" t="s">
        <v>4043</v>
      </c>
      <c r="E1285" s="60" t="s">
        <v>2826</v>
      </c>
      <c r="F1285" s="59" t="s">
        <v>451</v>
      </c>
      <c r="G1285" s="61">
        <v>147474</v>
      </c>
      <c r="H1285" s="123">
        <f t="shared" si="20"/>
        <v>30.029627668780989</v>
      </c>
    </row>
    <row r="1286" spans="1:8" x14ac:dyDescent="0.25">
      <c r="A1286" s="58">
        <v>398180300612</v>
      </c>
      <c r="B1286" s="59" t="s">
        <v>4044</v>
      </c>
      <c r="C1286" s="60" t="s">
        <v>4045</v>
      </c>
      <c r="D1286" s="60" t="s">
        <v>4046</v>
      </c>
      <c r="E1286" s="60" t="s">
        <v>2743</v>
      </c>
      <c r="F1286" s="59" t="s">
        <v>487</v>
      </c>
      <c r="G1286" s="61">
        <v>147474</v>
      </c>
      <c r="H1286" s="123">
        <f t="shared" si="20"/>
        <v>30.029627668780989</v>
      </c>
    </row>
    <row r="1287" spans="1:8" x14ac:dyDescent="0.25">
      <c r="A1287" s="58">
        <v>398921000476</v>
      </c>
      <c r="B1287" s="59" t="s">
        <v>4047</v>
      </c>
      <c r="C1287" s="60" t="s">
        <v>4048</v>
      </c>
      <c r="D1287" s="60" t="s">
        <v>4049</v>
      </c>
      <c r="E1287" s="60" t="s">
        <v>753</v>
      </c>
      <c r="F1287" s="59" t="s">
        <v>451</v>
      </c>
      <c r="G1287" s="61">
        <v>147474</v>
      </c>
      <c r="H1287" s="123">
        <f t="shared" si="20"/>
        <v>30.029627668780989</v>
      </c>
    </row>
    <row r="1288" spans="1:8" x14ac:dyDescent="0.25">
      <c r="A1288" s="58">
        <v>398981010993</v>
      </c>
      <c r="B1288" s="59" t="s">
        <v>4050</v>
      </c>
      <c r="C1288" s="60" t="s">
        <v>4051</v>
      </c>
      <c r="D1288" s="60" t="s">
        <v>4052</v>
      </c>
      <c r="E1288" s="60" t="s">
        <v>2237</v>
      </c>
      <c r="F1288" s="59" t="s">
        <v>451</v>
      </c>
      <c r="G1288" s="61">
        <v>147474</v>
      </c>
      <c r="H1288" s="123">
        <f t="shared" si="20"/>
        <v>30.029627668780989</v>
      </c>
    </row>
    <row r="1289" spans="1:8" x14ac:dyDescent="0.25">
      <c r="A1289" s="58">
        <v>398990310801</v>
      </c>
      <c r="B1289" s="59" t="s">
        <v>4053</v>
      </c>
      <c r="C1289" s="60" t="s">
        <v>4054</v>
      </c>
      <c r="D1289" s="60" t="s">
        <v>4055</v>
      </c>
      <c r="E1289" s="60" t="s">
        <v>2237</v>
      </c>
      <c r="F1289" s="59" t="s">
        <v>451</v>
      </c>
      <c r="G1289" s="61">
        <v>147474</v>
      </c>
      <c r="H1289" s="123">
        <f t="shared" si="20"/>
        <v>30.029627668780989</v>
      </c>
    </row>
    <row r="1290" spans="1:8" x14ac:dyDescent="0.25">
      <c r="A1290" s="58">
        <v>398991210397</v>
      </c>
      <c r="B1290" s="59" t="s">
        <v>433</v>
      </c>
      <c r="C1290" s="60" t="s">
        <v>4056</v>
      </c>
      <c r="D1290" s="60" t="s">
        <v>4057</v>
      </c>
      <c r="E1290" s="60" t="s">
        <v>753</v>
      </c>
      <c r="F1290" s="59" t="s">
        <v>487</v>
      </c>
      <c r="G1290" s="61">
        <v>147474</v>
      </c>
      <c r="H1290" s="123">
        <f t="shared" si="20"/>
        <v>30.029627668780989</v>
      </c>
    </row>
    <row r="1291" spans="1:8" x14ac:dyDescent="0.25">
      <c r="A1291" s="58">
        <v>399170300271</v>
      </c>
      <c r="B1291" s="59" t="s">
        <v>4058</v>
      </c>
      <c r="C1291" s="60" t="s">
        <v>4059</v>
      </c>
      <c r="D1291" s="60" t="s">
        <v>4060</v>
      </c>
      <c r="E1291" s="60" t="s">
        <v>835</v>
      </c>
      <c r="F1291" s="59" t="s">
        <v>451</v>
      </c>
      <c r="G1291" s="61">
        <v>147474</v>
      </c>
      <c r="H1291" s="123">
        <f t="shared" si="20"/>
        <v>30.029627668780989</v>
      </c>
    </row>
    <row r="1292" spans="1:8" x14ac:dyDescent="0.25">
      <c r="A1292" s="58">
        <v>399170600169</v>
      </c>
      <c r="B1292" s="59" t="s">
        <v>4061</v>
      </c>
      <c r="C1292" s="60" t="s">
        <v>4062</v>
      </c>
      <c r="D1292" s="60" t="s">
        <v>4063</v>
      </c>
      <c r="E1292" s="60" t="s">
        <v>793</v>
      </c>
      <c r="F1292" s="59" t="s">
        <v>487</v>
      </c>
      <c r="G1292" s="61">
        <v>147474</v>
      </c>
      <c r="H1292" s="123">
        <f t="shared" si="20"/>
        <v>30.029627668780989</v>
      </c>
    </row>
    <row r="1293" spans="1:8" x14ac:dyDescent="0.25">
      <c r="A1293" s="58">
        <v>399180500456</v>
      </c>
      <c r="B1293" s="59" t="s">
        <v>4064</v>
      </c>
      <c r="C1293" s="60" t="s">
        <v>1334</v>
      </c>
      <c r="D1293" s="60" t="s">
        <v>4065</v>
      </c>
      <c r="E1293" s="60" t="s">
        <v>793</v>
      </c>
      <c r="F1293" s="59" t="s">
        <v>451</v>
      </c>
      <c r="G1293" s="61">
        <v>147474</v>
      </c>
      <c r="H1293" s="123">
        <f t="shared" si="20"/>
        <v>30.029627668780989</v>
      </c>
    </row>
    <row r="1294" spans="1:8" x14ac:dyDescent="0.25">
      <c r="A1294" s="58">
        <v>399190700283</v>
      </c>
      <c r="B1294" s="59" t="s">
        <v>4066</v>
      </c>
      <c r="C1294" s="60" t="s">
        <v>4067</v>
      </c>
      <c r="D1294" s="60" t="s">
        <v>4068</v>
      </c>
      <c r="E1294" s="60" t="s">
        <v>793</v>
      </c>
      <c r="F1294" s="59" t="s">
        <v>451</v>
      </c>
      <c r="G1294" s="61">
        <v>147474</v>
      </c>
      <c r="H1294" s="123">
        <f t="shared" si="20"/>
        <v>30.029627668780989</v>
      </c>
    </row>
    <row r="1295" spans="1:8" x14ac:dyDescent="0.25">
      <c r="A1295" s="58">
        <v>399950810033</v>
      </c>
      <c r="B1295" s="59" t="s">
        <v>4069</v>
      </c>
      <c r="C1295" s="60" t="s">
        <v>4070</v>
      </c>
      <c r="D1295" s="60" t="s">
        <v>4071</v>
      </c>
      <c r="E1295" s="60" t="s">
        <v>793</v>
      </c>
      <c r="F1295" s="59" t="s">
        <v>487</v>
      </c>
      <c r="G1295" s="61">
        <v>147474</v>
      </c>
      <c r="H1295" s="123">
        <f t="shared" si="20"/>
        <v>30.029627668780989</v>
      </c>
    </row>
    <row r="1296" spans="1:8" x14ac:dyDescent="0.25">
      <c r="A1296" s="58">
        <v>400090206620</v>
      </c>
      <c r="B1296" s="59" t="s">
        <v>4072</v>
      </c>
      <c r="C1296" s="60" t="s">
        <v>4073</v>
      </c>
      <c r="D1296" s="60" t="s">
        <v>4074</v>
      </c>
      <c r="E1296" s="60" t="s">
        <v>726</v>
      </c>
      <c r="F1296" s="59" t="s">
        <v>451</v>
      </c>
      <c r="G1296" s="61">
        <v>147474</v>
      </c>
      <c r="H1296" s="123">
        <f t="shared" si="20"/>
        <v>30.029627668780989</v>
      </c>
    </row>
    <row r="1297" spans="1:8" x14ac:dyDescent="0.25">
      <c r="A1297" s="58">
        <v>400100206551</v>
      </c>
      <c r="B1297" s="59" t="s">
        <v>4075</v>
      </c>
      <c r="C1297" s="60" t="s">
        <v>4076</v>
      </c>
      <c r="D1297" s="60" t="s">
        <v>4077</v>
      </c>
      <c r="E1297" s="60" t="s">
        <v>726</v>
      </c>
      <c r="F1297" s="59" t="s">
        <v>451</v>
      </c>
      <c r="G1297" s="61">
        <v>147474</v>
      </c>
      <c r="H1297" s="123">
        <f t="shared" si="20"/>
        <v>30.029627668780989</v>
      </c>
    </row>
    <row r="1298" spans="1:8" x14ac:dyDescent="0.25">
      <c r="A1298" s="58">
        <v>400120900097</v>
      </c>
      <c r="B1298" s="59" t="s">
        <v>4078</v>
      </c>
      <c r="C1298" s="60" t="s">
        <v>4079</v>
      </c>
      <c r="D1298" s="60" t="s">
        <v>4080</v>
      </c>
      <c r="E1298" s="60" t="s">
        <v>726</v>
      </c>
      <c r="F1298" s="59" t="s">
        <v>451</v>
      </c>
      <c r="G1298" s="61">
        <v>147474</v>
      </c>
      <c r="H1298" s="123">
        <f t="shared" si="20"/>
        <v>30.029627668780989</v>
      </c>
    </row>
    <row r="1299" spans="1:8" x14ac:dyDescent="0.25">
      <c r="A1299" s="58">
        <v>400130302881</v>
      </c>
      <c r="B1299" s="59" t="s">
        <v>4081</v>
      </c>
      <c r="C1299" s="60" t="s">
        <v>4082</v>
      </c>
      <c r="D1299" s="60" t="s">
        <v>4083</v>
      </c>
      <c r="E1299" s="60" t="s">
        <v>726</v>
      </c>
      <c r="F1299" s="59" t="s">
        <v>451</v>
      </c>
      <c r="G1299" s="61">
        <v>147474</v>
      </c>
      <c r="H1299" s="123">
        <f t="shared" si="20"/>
        <v>30.029627668780989</v>
      </c>
    </row>
    <row r="1300" spans="1:8" x14ac:dyDescent="0.25">
      <c r="A1300" s="58">
        <v>400130304034</v>
      </c>
      <c r="B1300" s="59" t="s">
        <v>4084</v>
      </c>
      <c r="C1300" s="60" t="s">
        <v>4085</v>
      </c>
      <c r="D1300" s="60" t="s">
        <v>4086</v>
      </c>
      <c r="E1300" s="60" t="s">
        <v>726</v>
      </c>
      <c r="F1300" s="59" t="s">
        <v>451</v>
      </c>
      <c r="G1300" s="61">
        <v>147474</v>
      </c>
      <c r="H1300" s="123">
        <f t="shared" si="20"/>
        <v>30.029627668780989</v>
      </c>
    </row>
    <row r="1301" spans="1:8" x14ac:dyDescent="0.25">
      <c r="A1301" s="58">
        <v>400150201100</v>
      </c>
      <c r="B1301" s="59" t="s">
        <v>4087</v>
      </c>
      <c r="C1301" s="60" t="s">
        <v>4088</v>
      </c>
      <c r="D1301" s="60" t="s">
        <v>4089</v>
      </c>
      <c r="E1301" s="60" t="s">
        <v>726</v>
      </c>
      <c r="F1301" s="59" t="s">
        <v>451</v>
      </c>
      <c r="G1301" s="61">
        <v>147474</v>
      </c>
      <c r="H1301" s="123">
        <f t="shared" si="20"/>
        <v>30.029627668780989</v>
      </c>
    </row>
    <row r="1302" spans="1:8" x14ac:dyDescent="0.25">
      <c r="A1302" s="58">
        <v>400150803819</v>
      </c>
      <c r="B1302" s="59" t="s">
        <v>4090</v>
      </c>
      <c r="C1302" s="60" t="s">
        <v>4091</v>
      </c>
      <c r="D1302" s="60" t="s">
        <v>4092</v>
      </c>
      <c r="E1302" s="60" t="s">
        <v>726</v>
      </c>
      <c r="F1302" s="59" t="s">
        <v>451</v>
      </c>
      <c r="G1302" s="61">
        <v>147474</v>
      </c>
      <c r="H1302" s="123">
        <f t="shared" si="20"/>
        <v>30.029627668780989</v>
      </c>
    </row>
    <row r="1303" spans="1:8" x14ac:dyDescent="0.25">
      <c r="A1303" s="58">
        <v>400151105783</v>
      </c>
      <c r="B1303" s="59" t="s">
        <v>4093</v>
      </c>
      <c r="C1303" s="60" t="s">
        <v>4094</v>
      </c>
      <c r="D1303" s="60" t="s">
        <v>4095</v>
      </c>
      <c r="E1303" s="60" t="s">
        <v>726</v>
      </c>
      <c r="F1303" s="59" t="s">
        <v>451</v>
      </c>
      <c r="G1303" s="61">
        <v>147474</v>
      </c>
      <c r="H1303" s="123">
        <f t="shared" si="20"/>
        <v>30.029627668780989</v>
      </c>
    </row>
    <row r="1304" spans="1:8" x14ac:dyDescent="0.25">
      <c r="A1304" s="58">
        <v>400160107772</v>
      </c>
      <c r="B1304" s="59" t="s">
        <v>4096</v>
      </c>
      <c r="C1304" s="60" t="s">
        <v>4097</v>
      </c>
      <c r="D1304" s="60" t="s">
        <v>4098</v>
      </c>
      <c r="E1304" s="60" t="s">
        <v>726</v>
      </c>
      <c r="F1304" s="59" t="s">
        <v>451</v>
      </c>
      <c r="G1304" s="61">
        <v>147474</v>
      </c>
      <c r="H1304" s="123">
        <f t="shared" si="20"/>
        <v>30.029627668780989</v>
      </c>
    </row>
    <row r="1305" spans="1:8" x14ac:dyDescent="0.25">
      <c r="A1305" s="58">
        <v>400160109104</v>
      </c>
      <c r="B1305" s="59" t="s">
        <v>4099</v>
      </c>
      <c r="C1305" s="60" t="s">
        <v>4100</v>
      </c>
      <c r="D1305" s="60" t="s">
        <v>4101</v>
      </c>
      <c r="E1305" s="60" t="s">
        <v>726</v>
      </c>
      <c r="F1305" s="59" t="s">
        <v>451</v>
      </c>
      <c r="G1305" s="61">
        <v>147474</v>
      </c>
      <c r="H1305" s="123">
        <f t="shared" si="20"/>
        <v>30.029627668780989</v>
      </c>
    </row>
    <row r="1306" spans="1:8" x14ac:dyDescent="0.25">
      <c r="A1306" s="58">
        <v>400160800729</v>
      </c>
      <c r="B1306" s="59" t="s">
        <v>4102</v>
      </c>
      <c r="C1306" s="60" t="s">
        <v>4103</v>
      </c>
      <c r="D1306" s="60" t="s">
        <v>4104</v>
      </c>
      <c r="E1306" s="60" t="s">
        <v>726</v>
      </c>
      <c r="F1306" s="59" t="s">
        <v>451</v>
      </c>
      <c r="G1306" s="61">
        <v>147474</v>
      </c>
      <c r="H1306" s="123">
        <f t="shared" si="20"/>
        <v>30.029627668780989</v>
      </c>
    </row>
    <row r="1307" spans="1:8" x14ac:dyDescent="0.25">
      <c r="A1307" s="58">
        <v>400161103797</v>
      </c>
      <c r="B1307" s="59" t="s">
        <v>4105</v>
      </c>
      <c r="C1307" s="60" t="s">
        <v>4106</v>
      </c>
      <c r="D1307" s="60" t="s">
        <v>4107</v>
      </c>
      <c r="E1307" s="60" t="s">
        <v>726</v>
      </c>
      <c r="F1307" s="59" t="s">
        <v>451</v>
      </c>
      <c r="G1307" s="61">
        <v>147474</v>
      </c>
      <c r="H1307" s="123">
        <f t="shared" si="20"/>
        <v>30.029627668780989</v>
      </c>
    </row>
    <row r="1308" spans="1:8" x14ac:dyDescent="0.25">
      <c r="A1308" s="58">
        <v>400170303511</v>
      </c>
      <c r="B1308" s="59" t="s">
        <v>4108</v>
      </c>
      <c r="C1308" s="60" t="s">
        <v>2432</v>
      </c>
      <c r="D1308" s="60" t="s">
        <v>4109</v>
      </c>
      <c r="E1308" s="60" t="s">
        <v>726</v>
      </c>
      <c r="F1308" s="59" t="s">
        <v>451</v>
      </c>
      <c r="G1308" s="61">
        <v>147474</v>
      </c>
      <c r="H1308" s="123">
        <f t="shared" si="20"/>
        <v>30.029627668780989</v>
      </c>
    </row>
    <row r="1309" spans="1:8" x14ac:dyDescent="0.25">
      <c r="A1309" s="58">
        <v>400170600051</v>
      </c>
      <c r="B1309" s="59" t="s">
        <v>4110</v>
      </c>
      <c r="C1309" s="60" t="s">
        <v>4111</v>
      </c>
      <c r="D1309" s="60" t="s">
        <v>4112</v>
      </c>
      <c r="E1309" s="60" t="s">
        <v>726</v>
      </c>
      <c r="F1309" s="59" t="s">
        <v>451</v>
      </c>
      <c r="G1309" s="61">
        <v>147474</v>
      </c>
      <c r="H1309" s="123">
        <f t="shared" si="20"/>
        <v>30.029627668780989</v>
      </c>
    </row>
    <row r="1310" spans="1:8" x14ac:dyDescent="0.25">
      <c r="A1310" s="58">
        <v>400170701761</v>
      </c>
      <c r="B1310" s="59" t="s">
        <v>4113</v>
      </c>
      <c r="C1310" s="60" t="s">
        <v>4114</v>
      </c>
      <c r="D1310" s="60" t="s">
        <v>4115</v>
      </c>
      <c r="E1310" s="60" t="s">
        <v>726</v>
      </c>
      <c r="F1310" s="59" t="s">
        <v>451</v>
      </c>
      <c r="G1310" s="61">
        <v>147474</v>
      </c>
      <c r="H1310" s="123">
        <f t="shared" si="20"/>
        <v>30.029627668780989</v>
      </c>
    </row>
    <row r="1311" spans="1:8" x14ac:dyDescent="0.25">
      <c r="A1311" s="58">
        <v>400170708782</v>
      </c>
      <c r="B1311" s="59" t="s">
        <v>4116</v>
      </c>
      <c r="C1311" s="60" t="s">
        <v>4117</v>
      </c>
      <c r="D1311" s="60" t="s">
        <v>4118</v>
      </c>
      <c r="E1311" s="60" t="s">
        <v>726</v>
      </c>
      <c r="F1311" s="59" t="s">
        <v>451</v>
      </c>
      <c r="G1311" s="61">
        <v>147474</v>
      </c>
      <c r="H1311" s="123">
        <f t="shared" si="20"/>
        <v>30.029627668780989</v>
      </c>
    </row>
    <row r="1312" spans="1:8" x14ac:dyDescent="0.25">
      <c r="A1312" s="58">
        <v>400170802134</v>
      </c>
      <c r="B1312" s="59" t="s">
        <v>4119</v>
      </c>
      <c r="C1312" s="60" t="s">
        <v>4120</v>
      </c>
      <c r="D1312" s="60" t="s">
        <v>4121</v>
      </c>
      <c r="E1312" s="60" t="s">
        <v>726</v>
      </c>
      <c r="F1312" s="59" t="s">
        <v>451</v>
      </c>
      <c r="G1312" s="61">
        <v>147474</v>
      </c>
      <c r="H1312" s="123">
        <f t="shared" si="20"/>
        <v>30.029627668780989</v>
      </c>
    </row>
    <row r="1313" spans="1:8" x14ac:dyDescent="0.25">
      <c r="A1313" s="58">
        <v>400170814264</v>
      </c>
      <c r="B1313" s="59" t="s">
        <v>4122</v>
      </c>
      <c r="C1313" s="60" t="s">
        <v>4123</v>
      </c>
      <c r="D1313" s="60" t="s">
        <v>4124</v>
      </c>
      <c r="E1313" s="60" t="s">
        <v>726</v>
      </c>
      <c r="F1313" s="59" t="s">
        <v>451</v>
      </c>
      <c r="G1313" s="61">
        <v>147474</v>
      </c>
      <c r="H1313" s="123">
        <f t="shared" si="20"/>
        <v>30.029627668780989</v>
      </c>
    </row>
    <row r="1314" spans="1:8" x14ac:dyDescent="0.25">
      <c r="A1314" s="58">
        <v>400171003707</v>
      </c>
      <c r="B1314" s="59" t="s">
        <v>4125</v>
      </c>
      <c r="C1314" s="60" t="s">
        <v>4126</v>
      </c>
      <c r="D1314" s="60" t="s">
        <v>4127</v>
      </c>
      <c r="E1314" s="60" t="s">
        <v>726</v>
      </c>
      <c r="F1314" s="59" t="s">
        <v>451</v>
      </c>
      <c r="G1314" s="61">
        <v>147474</v>
      </c>
      <c r="H1314" s="123">
        <f t="shared" si="20"/>
        <v>30.029627668780989</v>
      </c>
    </row>
    <row r="1315" spans="1:8" x14ac:dyDescent="0.25">
      <c r="A1315" s="58">
        <v>400171100443</v>
      </c>
      <c r="B1315" s="59" t="s">
        <v>4128</v>
      </c>
      <c r="C1315" s="60" t="s">
        <v>4129</v>
      </c>
      <c r="D1315" s="60" t="s">
        <v>4130</v>
      </c>
      <c r="E1315" s="60" t="s">
        <v>726</v>
      </c>
      <c r="F1315" s="59" t="s">
        <v>451</v>
      </c>
      <c r="G1315" s="61">
        <v>147474</v>
      </c>
      <c r="H1315" s="123">
        <f t="shared" si="20"/>
        <v>30.029627668780989</v>
      </c>
    </row>
    <row r="1316" spans="1:8" x14ac:dyDescent="0.25">
      <c r="A1316" s="58">
        <v>400171110741</v>
      </c>
      <c r="B1316" s="59" t="s">
        <v>4131</v>
      </c>
      <c r="C1316" s="60" t="s">
        <v>4120</v>
      </c>
      <c r="D1316" s="60" t="s">
        <v>4132</v>
      </c>
      <c r="E1316" s="60" t="s">
        <v>726</v>
      </c>
      <c r="F1316" s="59" t="s">
        <v>451</v>
      </c>
      <c r="G1316" s="61">
        <v>147474</v>
      </c>
      <c r="H1316" s="123">
        <f t="shared" si="20"/>
        <v>30.029627668780989</v>
      </c>
    </row>
    <row r="1317" spans="1:8" x14ac:dyDescent="0.25">
      <c r="A1317" s="58">
        <v>400190810508</v>
      </c>
      <c r="B1317" s="59" t="s">
        <v>4133</v>
      </c>
      <c r="C1317" s="60" t="s">
        <v>2768</v>
      </c>
      <c r="D1317" s="60" t="s">
        <v>4134</v>
      </c>
      <c r="E1317" s="60" t="s">
        <v>726</v>
      </c>
      <c r="F1317" s="59" t="s">
        <v>451</v>
      </c>
      <c r="G1317" s="61">
        <v>147474</v>
      </c>
      <c r="H1317" s="123">
        <f t="shared" si="20"/>
        <v>30.029627668780989</v>
      </c>
    </row>
    <row r="1318" spans="1:8" x14ac:dyDescent="0.25">
      <c r="A1318" s="58">
        <v>400200107312</v>
      </c>
      <c r="B1318" s="59" t="s">
        <v>4135</v>
      </c>
      <c r="C1318" s="60" t="s">
        <v>4136</v>
      </c>
      <c r="D1318" s="60" t="s">
        <v>4137</v>
      </c>
      <c r="E1318" s="60" t="s">
        <v>726</v>
      </c>
      <c r="F1318" s="59" t="s">
        <v>451</v>
      </c>
      <c r="G1318" s="61">
        <v>147474</v>
      </c>
      <c r="H1318" s="123">
        <f t="shared" si="20"/>
        <v>30.029627668780989</v>
      </c>
    </row>
    <row r="1319" spans="1:8" x14ac:dyDescent="0.25">
      <c r="A1319" s="58">
        <v>400850400456</v>
      </c>
      <c r="B1319" s="59" t="s">
        <v>4138</v>
      </c>
      <c r="C1319" s="60" t="s">
        <v>4139</v>
      </c>
      <c r="D1319" s="60" t="s">
        <v>4140</v>
      </c>
      <c r="E1319" s="60" t="s">
        <v>726</v>
      </c>
      <c r="F1319" s="59" t="s">
        <v>451</v>
      </c>
      <c r="G1319" s="61">
        <v>147474</v>
      </c>
      <c r="H1319" s="123">
        <f t="shared" si="20"/>
        <v>30.029627668780989</v>
      </c>
    </row>
    <row r="1320" spans="1:8" x14ac:dyDescent="0.25">
      <c r="A1320" s="58">
        <v>400910300561</v>
      </c>
      <c r="B1320" s="59" t="s">
        <v>4141</v>
      </c>
      <c r="C1320" s="60" t="s">
        <v>4142</v>
      </c>
      <c r="D1320" s="60" t="s">
        <v>2950</v>
      </c>
      <c r="E1320" s="60" t="s">
        <v>726</v>
      </c>
      <c r="F1320" s="59" t="s">
        <v>451</v>
      </c>
      <c r="G1320" s="61">
        <v>147474</v>
      </c>
      <c r="H1320" s="123">
        <f t="shared" si="20"/>
        <v>30.029627668780989</v>
      </c>
    </row>
    <row r="1321" spans="1:8" x14ac:dyDescent="0.25">
      <c r="A1321" s="58">
        <v>400940740132</v>
      </c>
      <c r="B1321" s="59" t="s">
        <v>4143</v>
      </c>
      <c r="C1321" s="60" t="s">
        <v>4144</v>
      </c>
      <c r="D1321" s="60" t="s">
        <v>3507</v>
      </c>
      <c r="E1321" s="60" t="s">
        <v>726</v>
      </c>
      <c r="F1321" s="59" t="s">
        <v>451</v>
      </c>
      <c r="G1321" s="61">
        <v>147474</v>
      </c>
      <c r="H1321" s="123">
        <f t="shared" si="20"/>
        <v>30.029627668780989</v>
      </c>
    </row>
    <row r="1322" spans="1:8" x14ac:dyDescent="0.25">
      <c r="A1322" s="58">
        <v>403110300155</v>
      </c>
      <c r="B1322" s="59" t="s">
        <v>4145</v>
      </c>
      <c r="C1322" s="60" t="s">
        <v>4146</v>
      </c>
      <c r="D1322" s="60" t="s">
        <v>4147</v>
      </c>
      <c r="E1322" s="60" t="s">
        <v>734</v>
      </c>
      <c r="F1322" s="59" t="s">
        <v>487</v>
      </c>
      <c r="G1322" s="61">
        <v>147474</v>
      </c>
      <c r="H1322" s="123">
        <f t="shared" si="20"/>
        <v>30.029627668780989</v>
      </c>
    </row>
    <row r="1323" spans="1:8" x14ac:dyDescent="0.25">
      <c r="A1323" s="58">
        <v>408080600037</v>
      </c>
      <c r="B1323" s="59" t="s">
        <v>4148</v>
      </c>
      <c r="C1323" s="60" t="s">
        <v>1370</v>
      </c>
      <c r="D1323" s="60" t="s">
        <v>4149</v>
      </c>
      <c r="E1323" s="60" t="s">
        <v>742</v>
      </c>
      <c r="F1323" s="59" t="s">
        <v>451</v>
      </c>
      <c r="G1323" s="61">
        <v>147474</v>
      </c>
      <c r="H1323" s="123">
        <f t="shared" si="20"/>
        <v>30.029627668780989</v>
      </c>
    </row>
    <row r="1324" spans="1:8" x14ac:dyDescent="0.25">
      <c r="A1324" s="58">
        <v>408170500279</v>
      </c>
      <c r="B1324" s="59" t="s">
        <v>4150</v>
      </c>
      <c r="C1324" s="60" t="s">
        <v>4151</v>
      </c>
      <c r="D1324" s="60" t="s">
        <v>4152</v>
      </c>
      <c r="E1324" s="60" t="s">
        <v>742</v>
      </c>
      <c r="F1324" s="59" t="s">
        <v>451</v>
      </c>
      <c r="G1324" s="61">
        <v>147474</v>
      </c>
      <c r="H1324" s="123">
        <f t="shared" si="20"/>
        <v>30.029627668780989</v>
      </c>
    </row>
    <row r="1325" spans="1:8" x14ac:dyDescent="0.25">
      <c r="A1325" s="58">
        <v>408921000081</v>
      </c>
      <c r="B1325" s="59" t="s">
        <v>4153</v>
      </c>
      <c r="C1325" s="60" t="s">
        <v>4154</v>
      </c>
      <c r="D1325" s="60" t="s">
        <v>4155</v>
      </c>
      <c r="E1325" s="60" t="s">
        <v>742</v>
      </c>
      <c r="F1325" s="59" t="s">
        <v>451</v>
      </c>
      <c r="G1325" s="61">
        <v>147474</v>
      </c>
      <c r="H1325" s="123">
        <f t="shared" si="20"/>
        <v>30.029627668780989</v>
      </c>
    </row>
    <row r="1326" spans="1:8" x14ac:dyDescent="0.25">
      <c r="A1326" s="58">
        <v>408921000099</v>
      </c>
      <c r="B1326" s="59" t="s">
        <v>4156</v>
      </c>
      <c r="C1326" s="60" t="s">
        <v>4154</v>
      </c>
      <c r="D1326" s="60" t="s">
        <v>4157</v>
      </c>
      <c r="E1326" s="60" t="s">
        <v>742</v>
      </c>
      <c r="F1326" s="59" t="s">
        <v>451</v>
      </c>
      <c r="G1326" s="61">
        <v>147474</v>
      </c>
      <c r="H1326" s="123">
        <f t="shared" si="20"/>
        <v>30.029627668780989</v>
      </c>
    </row>
    <row r="1327" spans="1:8" x14ac:dyDescent="0.25">
      <c r="A1327" s="58">
        <v>408980500097</v>
      </c>
      <c r="B1327" s="59" t="s">
        <v>4158</v>
      </c>
      <c r="C1327" s="60" t="s">
        <v>4159</v>
      </c>
      <c r="D1327" s="60" t="s">
        <v>4160</v>
      </c>
      <c r="E1327" s="60" t="s">
        <v>742</v>
      </c>
      <c r="F1327" s="59" t="s">
        <v>451</v>
      </c>
      <c r="G1327" s="61">
        <v>147474</v>
      </c>
      <c r="H1327" s="123">
        <f t="shared" si="20"/>
        <v>30.029627668780989</v>
      </c>
    </row>
    <row r="1328" spans="1:8" x14ac:dyDescent="0.25">
      <c r="A1328" s="58">
        <v>399160700556</v>
      </c>
      <c r="B1328" s="59" t="s">
        <v>4161</v>
      </c>
      <c r="C1328" s="60" t="s">
        <v>4162</v>
      </c>
      <c r="D1328" s="60" t="s">
        <v>2412</v>
      </c>
      <c r="E1328" s="60" t="s">
        <v>839</v>
      </c>
      <c r="F1328" s="59" t="s">
        <v>451</v>
      </c>
      <c r="G1328" s="61">
        <v>147255</v>
      </c>
      <c r="H1328" s="123">
        <f t="shared" si="20"/>
        <v>29.985033445667337</v>
      </c>
    </row>
    <row r="1329" spans="1:8" x14ac:dyDescent="0.25">
      <c r="A1329" s="58">
        <v>371000800439</v>
      </c>
      <c r="B1329" s="59" t="s">
        <v>4163</v>
      </c>
      <c r="C1329" s="60" t="s">
        <v>4164</v>
      </c>
      <c r="D1329" s="60" t="s">
        <v>4165</v>
      </c>
      <c r="E1329" s="60" t="s">
        <v>4166</v>
      </c>
      <c r="F1329" s="59" t="s">
        <v>451</v>
      </c>
      <c r="G1329" s="61">
        <v>145120</v>
      </c>
      <c r="H1329" s="123">
        <f t="shared" si="20"/>
        <v>29.5502906769566</v>
      </c>
    </row>
    <row r="1330" spans="1:8" x14ac:dyDescent="0.25">
      <c r="A1330" s="58">
        <v>396031001103</v>
      </c>
      <c r="B1330" s="59" t="s">
        <v>667</v>
      </c>
      <c r="C1330" s="60" t="s">
        <v>668</v>
      </c>
      <c r="D1330" s="60" t="s">
        <v>669</v>
      </c>
      <c r="E1330" s="60" t="s">
        <v>450</v>
      </c>
      <c r="F1330" s="59" t="s">
        <v>451</v>
      </c>
      <c r="G1330" s="61">
        <v>144978</v>
      </c>
      <c r="H1330" s="123">
        <f t="shared" si="20"/>
        <v>29.521375701239069</v>
      </c>
    </row>
    <row r="1331" spans="1:8" x14ac:dyDescent="0.25">
      <c r="A1331" s="58">
        <v>390080500281</v>
      </c>
      <c r="B1331" s="59" t="s">
        <v>4167</v>
      </c>
      <c r="C1331" s="60" t="s">
        <v>4168</v>
      </c>
      <c r="D1331" s="60" t="s">
        <v>4169</v>
      </c>
      <c r="E1331" s="60" t="s">
        <v>1542</v>
      </c>
      <c r="F1331" s="59" t="s">
        <v>487</v>
      </c>
      <c r="G1331" s="61">
        <v>143449</v>
      </c>
      <c r="H1331" s="123">
        <f t="shared" si="20"/>
        <v>29.21003064580173</v>
      </c>
    </row>
    <row r="1332" spans="1:8" x14ac:dyDescent="0.25">
      <c r="A1332" s="58">
        <v>395000101782</v>
      </c>
      <c r="B1332" s="59" t="s">
        <v>4170</v>
      </c>
      <c r="C1332" s="60" t="s">
        <v>4171</v>
      </c>
      <c r="D1332" s="60" t="s">
        <v>4172</v>
      </c>
      <c r="E1332" s="60" t="s">
        <v>4173</v>
      </c>
      <c r="F1332" s="59" t="s">
        <v>487</v>
      </c>
      <c r="G1332" s="61">
        <v>139424</v>
      </c>
      <c r="H1332" s="123">
        <f t="shared" si="20"/>
        <v>28.390433622822471</v>
      </c>
    </row>
    <row r="1333" spans="1:8" x14ac:dyDescent="0.25">
      <c r="A1333" s="58">
        <v>370930801170</v>
      </c>
      <c r="B1333" s="59" t="s">
        <v>4174</v>
      </c>
      <c r="C1333" s="60" t="s">
        <v>4175</v>
      </c>
      <c r="D1333" s="60" t="s">
        <v>4176</v>
      </c>
      <c r="E1333" s="60" t="s">
        <v>1419</v>
      </c>
      <c r="F1333" s="59" t="s">
        <v>451</v>
      </c>
      <c r="G1333" s="61">
        <v>137672</v>
      </c>
      <c r="H1333" s="123">
        <f t="shared" si="20"/>
        <v>28.033679837913237</v>
      </c>
    </row>
    <row r="1334" spans="1:8" x14ac:dyDescent="0.25">
      <c r="A1334" s="58">
        <v>395990520831</v>
      </c>
      <c r="B1334" s="59" t="s">
        <v>4177</v>
      </c>
      <c r="C1334" s="60" t="s">
        <v>1827</v>
      </c>
      <c r="D1334" s="60" t="s">
        <v>2229</v>
      </c>
      <c r="E1334" s="60" t="s">
        <v>753</v>
      </c>
      <c r="F1334" s="59" t="s">
        <v>451</v>
      </c>
      <c r="G1334" s="61">
        <v>137672</v>
      </c>
      <c r="H1334" s="123">
        <f t="shared" si="20"/>
        <v>28.033679837913237</v>
      </c>
    </row>
    <row r="1335" spans="1:8" x14ac:dyDescent="0.25">
      <c r="A1335" s="58">
        <v>395960611394</v>
      </c>
      <c r="B1335" s="59" t="s">
        <v>4178</v>
      </c>
      <c r="C1335" s="60" t="s">
        <v>4179</v>
      </c>
      <c r="D1335" s="60" t="s">
        <v>4180</v>
      </c>
      <c r="E1335" s="60" t="s">
        <v>753</v>
      </c>
      <c r="F1335" s="59" t="s">
        <v>451</v>
      </c>
      <c r="G1335" s="61">
        <v>135221</v>
      </c>
      <c r="H1335" s="123">
        <f t="shared" si="20"/>
        <v>27.534591066901516</v>
      </c>
    </row>
    <row r="1336" spans="1:8" x14ac:dyDescent="0.25">
      <c r="A1336" s="58">
        <v>395990850334</v>
      </c>
      <c r="B1336" s="59" t="s">
        <v>4181</v>
      </c>
      <c r="C1336" s="60" t="s">
        <v>4182</v>
      </c>
      <c r="D1336" s="60" t="s">
        <v>4183</v>
      </c>
      <c r="E1336" s="60" t="s">
        <v>753</v>
      </c>
      <c r="F1336" s="59" t="s">
        <v>487</v>
      </c>
      <c r="G1336" s="61">
        <v>135221</v>
      </c>
      <c r="H1336" s="123">
        <f t="shared" si="20"/>
        <v>27.534591066901516</v>
      </c>
    </row>
    <row r="1337" spans="1:8" x14ac:dyDescent="0.25">
      <c r="A1337" s="58">
        <v>398161000233</v>
      </c>
      <c r="B1337" s="59" t="s">
        <v>4184</v>
      </c>
      <c r="C1337" s="60" t="s">
        <v>4185</v>
      </c>
      <c r="D1337" s="60" t="s">
        <v>4186</v>
      </c>
      <c r="E1337" s="60" t="s">
        <v>1855</v>
      </c>
      <c r="F1337" s="59" t="s">
        <v>451</v>
      </c>
      <c r="G1337" s="61">
        <v>135221</v>
      </c>
      <c r="H1337" s="123">
        <f t="shared" si="20"/>
        <v>27.534591066901516</v>
      </c>
    </row>
    <row r="1338" spans="1:8" x14ac:dyDescent="0.25">
      <c r="A1338" s="58">
        <v>395991150379</v>
      </c>
      <c r="B1338" s="59" t="s">
        <v>4187</v>
      </c>
      <c r="C1338" s="60" t="s">
        <v>4188</v>
      </c>
      <c r="D1338" s="60" t="s">
        <v>4189</v>
      </c>
      <c r="E1338" s="60" t="s">
        <v>738</v>
      </c>
      <c r="F1338" s="59" t="s">
        <v>487</v>
      </c>
      <c r="G1338" s="61">
        <v>134084</v>
      </c>
      <c r="H1338" s="123">
        <f t="shared" si="20"/>
        <v>27.303067634571722</v>
      </c>
    </row>
    <row r="1339" spans="1:8" x14ac:dyDescent="0.25">
      <c r="A1339" s="58">
        <v>370980609822</v>
      </c>
      <c r="B1339" s="59" t="s">
        <v>4190</v>
      </c>
      <c r="C1339" s="60" t="s">
        <v>4191</v>
      </c>
      <c r="D1339" s="60" t="s">
        <v>4192</v>
      </c>
      <c r="E1339" s="60" t="s">
        <v>1419</v>
      </c>
      <c r="F1339" s="59" t="s">
        <v>451</v>
      </c>
      <c r="G1339" s="61">
        <v>132771</v>
      </c>
      <c r="H1339" s="123">
        <f t="shared" si="20"/>
        <v>27.035705922479359</v>
      </c>
    </row>
    <row r="1340" spans="1:8" x14ac:dyDescent="0.25">
      <c r="A1340" s="58">
        <v>371981001247</v>
      </c>
      <c r="B1340" s="59" t="s">
        <v>4193</v>
      </c>
      <c r="C1340" s="60" t="s">
        <v>4194</v>
      </c>
      <c r="D1340" s="60" t="s">
        <v>4195</v>
      </c>
      <c r="E1340" s="60" t="s">
        <v>1439</v>
      </c>
      <c r="F1340" s="59" t="s">
        <v>451</v>
      </c>
      <c r="G1340" s="61">
        <v>132771</v>
      </c>
      <c r="H1340" s="123">
        <f t="shared" si="20"/>
        <v>27.035705922479359</v>
      </c>
    </row>
    <row r="1341" spans="1:8" x14ac:dyDescent="0.25">
      <c r="A1341" s="58">
        <v>400000300517</v>
      </c>
      <c r="B1341" s="59" t="s">
        <v>4196</v>
      </c>
      <c r="C1341" s="60" t="s">
        <v>2612</v>
      </c>
      <c r="D1341" s="60" t="s">
        <v>4197</v>
      </c>
      <c r="E1341" s="60" t="s">
        <v>726</v>
      </c>
      <c r="F1341" s="59" t="s">
        <v>451</v>
      </c>
      <c r="G1341" s="61">
        <v>132771</v>
      </c>
      <c r="H1341" s="123">
        <f t="shared" si="20"/>
        <v>27.035705922479359</v>
      </c>
    </row>
    <row r="1342" spans="1:8" x14ac:dyDescent="0.25">
      <c r="A1342" s="58">
        <v>393040310349</v>
      </c>
      <c r="B1342" s="59" t="s">
        <v>4198</v>
      </c>
      <c r="C1342" s="60" t="s">
        <v>4199</v>
      </c>
      <c r="D1342" s="60" t="s">
        <v>4200</v>
      </c>
      <c r="E1342" s="60" t="s">
        <v>1215</v>
      </c>
      <c r="F1342" s="59" t="s">
        <v>451</v>
      </c>
      <c r="G1342" s="61">
        <v>131838</v>
      </c>
      <c r="H1342" s="123">
        <f t="shared" si="20"/>
        <v>26.845722314419817</v>
      </c>
    </row>
    <row r="1343" spans="1:8" x14ac:dyDescent="0.25">
      <c r="A1343" s="58">
        <v>400780600231</v>
      </c>
      <c r="B1343" s="59" t="s">
        <v>4201</v>
      </c>
      <c r="C1343" s="60" t="s">
        <v>3511</v>
      </c>
      <c r="D1343" s="60" t="s">
        <v>4202</v>
      </c>
      <c r="E1343" s="60" t="s">
        <v>726</v>
      </c>
      <c r="F1343" s="59" t="s">
        <v>451</v>
      </c>
      <c r="G1343" s="61">
        <v>130320</v>
      </c>
      <c r="H1343" s="123">
        <f t="shared" si="20"/>
        <v>26.536617151467638</v>
      </c>
    </row>
    <row r="1344" spans="1:8" x14ac:dyDescent="0.25">
      <c r="A1344" s="58">
        <v>396091200067</v>
      </c>
      <c r="B1344" s="59" t="s">
        <v>302</v>
      </c>
      <c r="C1344" s="60" t="s">
        <v>588</v>
      </c>
      <c r="D1344" s="60" t="s">
        <v>4203</v>
      </c>
      <c r="E1344" s="60" t="s">
        <v>450</v>
      </c>
      <c r="F1344" s="59" t="s">
        <v>487</v>
      </c>
      <c r="G1344" s="61">
        <v>129968</v>
      </c>
      <c r="H1344" s="123">
        <f t="shared" si="20"/>
        <v>26.464940591942497</v>
      </c>
    </row>
    <row r="1345" spans="1:8" x14ac:dyDescent="0.25">
      <c r="A1345" s="58">
        <v>389890700033</v>
      </c>
      <c r="B1345" s="59" t="s">
        <v>4204</v>
      </c>
      <c r="C1345" s="60" t="s">
        <v>4205</v>
      </c>
      <c r="D1345" s="60" t="s">
        <v>4206</v>
      </c>
      <c r="E1345" s="60" t="s">
        <v>3115</v>
      </c>
      <c r="F1345" s="59" t="s">
        <v>451</v>
      </c>
      <c r="G1345" s="61">
        <v>127870</v>
      </c>
      <c r="H1345" s="123">
        <f t="shared" si="20"/>
        <v>26.037732007045481</v>
      </c>
    </row>
    <row r="1346" spans="1:8" x14ac:dyDescent="0.25">
      <c r="A1346" s="58">
        <v>390670200011</v>
      </c>
      <c r="B1346" s="59" t="s">
        <v>4207</v>
      </c>
      <c r="C1346" s="60" t="s">
        <v>4208</v>
      </c>
      <c r="D1346" s="60" t="s">
        <v>4209</v>
      </c>
      <c r="E1346" s="60" t="s">
        <v>1729</v>
      </c>
      <c r="F1346" s="59" t="s">
        <v>451</v>
      </c>
      <c r="G1346" s="61">
        <v>127870</v>
      </c>
      <c r="H1346" s="123">
        <f t="shared" ref="H1346:H1409" si="21">G1346/4910.95</f>
        <v>26.037732007045481</v>
      </c>
    </row>
    <row r="1347" spans="1:8" x14ac:dyDescent="0.25">
      <c r="A1347" s="58">
        <v>390731100015</v>
      </c>
      <c r="B1347" s="59" t="s">
        <v>4210</v>
      </c>
      <c r="C1347" s="60" t="s">
        <v>3567</v>
      </c>
      <c r="D1347" s="60" t="s">
        <v>4211</v>
      </c>
      <c r="E1347" s="60" t="s">
        <v>1225</v>
      </c>
      <c r="F1347" s="59" t="s">
        <v>451</v>
      </c>
      <c r="G1347" s="61">
        <v>127870</v>
      </c>
      <c r="H1347" s="123">
        <f t="shared" si="21"/>
        <v>26.037732007045481</v>
      </c>
    </row>
    <row r="1348" spans="1:8" x14ac:dyDescent="0.25">
      <c r="A1348" s="58">
        <v>395770802088</v>
      </c>
      <c r="B1348" s="59" t="s">
        <v>4212</v>
      </c>
      <c r="C1348" s="60" t="s">
        <v>4213</v>
      </c>
      <c r="D1348" s="60" t="s">
        <v>1668</v>
      </c>
      <c r="E1348" s="60" t="s">
        <v>753</v>
      </c>
      <c r="F1348" s="59" t="s">
        <v>451</v>
      </c>
      <c r="G1348" s="61">
        <v>127870</v>
      </c>
      <c r="H1348" s="123">
        <f t="shared" si="21"/>
        <v>26.037732007045481</v>
      </c>
    </row>
    <row r="1349" spans="1:8" x14ac:dyDescent="0.25">
      <c r="A1349" s="58">
        <v>395770802274</v>
      </c>
      <c r="B1349" s="59" t="s">
        <v>4214</v>
      </c>
      <c r="C1349" s="60" t="s">
        <v>4215</v>
      </c>
      <c r="D1349" s="60" t="s">
        <v>4216</v>
      </c>
      <c r="E1349" s="60" t="s">
        <v>753</v>
      </c>
      <c r="F1349" s="59" t="s">
        <v>487</v>
      </c>
      <c r="G1349" s="61">
        <v>127870</v>
      </c>
      <c r="H1349" s="123">
        <f t="shared" si="21"/>
        <v>26.037732007045481</v>
      </c>
    </row>
    <row r="1350" spans="1:8" x14ac:dyDescent="0.25">
      <c r="A1350" s="58">
        <v>395770803181</v>
      </c>
      <c r="B1350" s="59" t="s">
        <v>4217</v>
      </c>
      <c r="C1350" s="60" t="s">
        <v>2901</v>
      </c>
      <c r="D1350" s="60" t="s">
        <v>2902</v>
      </c>
      <c r="E1350" s="60" t="s">
        <v>753</v>
      </c>
      <c r="F1350" s="59" t="s">
        <v>487</v>
      </c>
      <c r="G1350" s="61">
        <v>127870</v>
      </c>
      <c r="H1350" s="123">
        <f t="shared" si="21"/>
        <v>26.037732007045481</v>
      </c>
    </row>
    <row r="1351" spans="1:8" x14ac:dyDescent="0.25">
      <c r="A1351" s="58">
        <v>400970120163</v>
      </c>
      <c r="B1351" s="59" t="s">
        <v>4218</v>
      </c>
      <c r="C1351" s="60" t="s">
        <v>4219</v>
      </c>
      <c r="D1351" s="60" t="s">
        <v>4220</v>
      </c>
      <c r="E1351" s="60" t="s">
        <v>726</v>
      </c>
      <c r="F1351" s="59" t="s">
        <v>451</v>
      </c>
      <c r="G1351" s="61">
        <v>127870</v>
      </c>
      <c r="H1351" s="123">
        <f t="shared" si="21"/>
        <v>26.037732007045481</v>
      </c>
    </row>
    <row r="1352" spans="1:8" x14ac:dyDescent="0.25">
      <c r="A1352" s="58">
        <v>395030501513</v>
      </c>
      <c r="B1352" s="59" t="s">
        <v>4221</v>
      </c>
      <c r="C1352" s="60" t="s">
        <v>4222</v>
      </c>
      <c r="D1352" s="60" t="s">
        <v>4223</v>
      </c>
      <c r="E1352" s="60" t="s">
        <v>738</v>
      </c>
      <c r="F1352" s="59" t="s">
        <v>451</v>
      </c>
      <c r="G1352" s="61">
        <v>123844</v>
      </c>
      <c r="H1352" s="123">
        <f t="shared" si="21"/>
        <v>25.217931357476662</v>
      </c>
    </row>
    <row r="1353" spans="1:8" x14ac:dyDescent="0.25">
      <c r="A1353" s="58">
        <v>408151100081</v>
      </c>
      <c r="B1353" s="59" t="s">
        <v>4224</v>
      </c>
      <c r="C1353" s="60" t="s">
        <v>3239</v>
      </c>
      <c r="D1353" s="60" t="s">
        <v>4225</v>
      </c>
      <c r="E1353" s="60" t="s">
        <v>742</v>
      </c>
      <c r="F1353" s="59" t="s">
        <v>451</v>
      </c>
      <c r="G1353" s="61">
        <v>123523</v>
      </c>
      <c r="H1353" s="123">
        <f t="shared" si="21"/>
        <v>25.15256722222788</v>
      </c>
    </row>
    <row r="1354" spans="1:8" x14ac:dyDescent="0.25">
      <c r="A1354" s="58">
        <v>395031101675</v>
      </c>
      <c r="B1354" s="59" t="s">
        <v>4226</v>
      </c>
      <c r="C1354" s="60" t="s">
        <v>4227</v>
      </c>
      <c r="D1354" s="60" t="s">
        <v>4228</v>
      </c>
      <c r="E1354" s="60" t="s">
        <v>738</v>
      </c>
      <c r="F1354" s="59" t="s">
        <v>487</v>
      </c>
      <c r="G1354" s="61">
        <v>123406</v>
      </c>
      <c r="H1354" s="123">
        <f t="shared" si="21"/>
        <v>25.128742911249351</v>
      </c>
    </row>
    <row r="1355" spans="1:8" x14ac:dyDescent="0.25">
      <c r="A1355" s="58">
        <v>395050600372</v>
      </c>
      <c r="B1355" s="59" t="s">
        <v>4229</v>
      </c>
      <c r="C1355" s="60" t="s">
        <v>4230</v>
      </c>
      <c r="D1355" s="60" t="s">
        <v>4231</v>
      </c>
      <c r="E1355" s="60" t="s">
        <v>738</v>
      </c>
      <c r="F1355" s="59" t="s">
        <v>451</v>
      </c>
      <c r="G1355" s="61">
        <v>123406</v>
      </c>
      <c r="H1355" s="123">
        <f t="shared" si="21"/>
        <v>25.128742911249351</v>
      </c>
    </row>
    <row r="1356" spans="1:8" x14ac:dyDescent="0.25">
      <c r="A1356" s="58">
        <v>395120800617</v>
      </c>
      <c r="B1356" s="59" t="s">
        <v>4232</v>
      </c>
      <c r="C1356" s="60" t="s">
        <v>4233</v>
      </c>
      <c r="D1356" s="60" t="s">
        <v>4234</v>
      </c>
      <c r="E1356" s="60" t="s">
        <v>738</v>
      </c>
      <c r="F1356" s="59" t="s">
        <v>487</v>
      </c>
      <c r="G1356" s="61">
        <v>123406</v>
      </c>
      <c r="H1356" s="123">
        <f t="shared" si="21"/>
        <v>25.128742911249351</v>
      </c>
    </row>
    <row r="1357" spans="1:8" x14ac:dyDescent="0.25">
      <c r="A1357" s="58">
        <v>395130601922</v>
      </c>
      <c r="B1357" s="59" t="s">
        <v>4235</v>
      </c>
      <c r="C1357" s="60" t="s">
        <v>4236</v>
      </c>
      <c r="D1357" s="60" t="s">
        <v>4237</v>
      </c>
      <c r="E1357" s="60" t="s">
        <v>738</v>
      </c>
      <c r="F1357" s="59" t="s">
        <v>487</v>
      </c>
      <c r="G1357" s="61">
        <v>123406</v>
      </c>
      <c r="H1357" s="123">
        <f t="shared" si="21"/>
        <v>25.128742911249351</v>
      </c>
    </row>
    <row r="1358" spans="1:8" x14ac:dyDescent="0.25">
      <c r="A1358" s="58">
        <v>395140301242</v>
      </c>
      <c r="B1358" s="59" t="s">
        <v>4238</v>
      </c>
      <c r="C1358" s="60" t="s">
        <v>4239</v>
      </c>
      <c r="D1358" s="60" t="s">
        <v>4240</v>
      </c>
      <c r="E1358" s="60" t="s">
        <v>738</v>
      </c>
      <c r="F1358" s="59" t="s">
        <v>451</v>
      </c>
      <c r="G1358" s="61">
        <v>123406</v>
      </c>
      <c r="H1358" s="123">
        <f t="shared" si="21"/>
        <v>25.128742911249351</v>
      </c>
    </row>
    <row r="1359" spans="1:8" x14ac:dyDescent="0.25">
      <c r="A1359" s="58">
        <v>395770802185</v>
      </c>
      <c r="B1359" s="59" t="s">
        <v>4241</v>
      </c>
      <c r="C1359" s="60" t="s">
        <v>4242</v>
      </c>
      <c r="D1359" s="60" t="s">
        <v>4243</v>
      </c>
      <c r="E1359" s="60" t="s">
        <v>753</v>
      </c>
      <c r="F1359" s="59" t="s">
        <v>451</v>
      </c>
      <c r="G1359" s="61">
        <v>123406</v>
      </c>
      <c r="H1359" s="123">
        <f t="shared" si="21"/>
        <v>25.128742911249351</v>
      </c>
    </row>
    <row r="1360" spans="1:8" x14ac:dyDescent="0.25">
      <c r="A1360" s="58">
        <v>395770800549</v>
      </c>
      <c r="B1360" s="59" t="s">
        <v>4244</v>
      </c>
      <c r="C1360" s="60" t="s">
        <v>2019</v>
      </c>
      <c r="D1360" s="60" t="s">
        <v>4245</v>
      </c>
      <c r="E1360" s="60" t="s">
        <v>738</v>
      </c>
      <c r="F1360" s="59" t="s">
        <v>487</v>
      </c>
      <c r="G1360" s="61">
        <v>123405</v>
      </c>
      <c r="H1360" s="123">
        <f t="shared" si="21"/>
        <v>25.128539284659791</v>
      </c>
    </row>
    <row r="1361" spans="1:8" x14ac:dyDescent="0.25">
      <c r="A1361" s="58">
        <v>370980712305</v>
      </c>
      <c r="B1361" s="59" t="s">
        <v>4246</v>
      </c>
      <c r="C1361" s="60" t="s">
        <v>4247</v>
      </c>
      <c r="D1361" s="60" t="s">
        <v>4248</v>
      </c>
      <c r="E1361" s="60" t="s">
        <v>1419</v>
      </c>
      <c r="F1361" s="59" t="s">
        <v>451</v>
      </c>
      <c r="G1361" s="61">
        <v>122969</v>
      </c>
      <c r="H1361" s="123">
        <f t="shared" si="21"/>
        <v>25.039758091611603</v>
      </c>
    </row>
    <row r="1362" spans="1:8" x14ac:dyDescent="0.25">
      <c r="A1362" s="58">
        <v>371970701425</v>
      </c>
      <c r="B1362" s="59" t="s">
        <v>4249</v>
      </c>
      <c r="C1362" s="60" t="s">
        <v>4250</v>
      </c>
      <c r="D1362" s="60" t="s">
        <v>4251</v>
      </c>
      <c r="E1362" s="60" t="s">
        <v>1439</v>
      </c>
      <c r="F1362" s="59" t="s">
        <v>451</v>
      </c>
      <c r="G1362" s="61">
        <v>122969</v>
      </c>
      <c r="H1362" s="123">
        <f t="shared" si="21"/>
        <v>25.039758091611603</v>
      </c>
    </row>
    <row r="1363" spans="1:8" x14ac:dyDescent="0.25">
      <c r="A1363" s="58">
        <v>372020101053</v>
      </c>
      <c r="B1363" s="59" t="s">
        <v>4252</v>
      </c>
      <c r="C1363" s="60" t="s">
        <v>4253</v>
      </c>
      <c r="D1363" s="60" t="s">
        <v>4254</v>
      </c>
      <c r="E1363" s="60" t="s">
        <v>3604</v>
      </c>
      <c r="F1363" s="59" t="s">
        <v>451</v>
      </c>
      <c r="G1363" s="61">
        <v>122969</v>
      </c>
      <c r="H1363" s="123">
        <f t="shared" si="21"/>
        <v>25.039758091611603</v>
      </c>
    </row>
    <row r="1364" spans="1:8" x14ac:dyDescent="0.25">
      <c r="A1364" s="58">
        <v>372710107135</v>
      </c>
      <c r="B1364" s="59" t="s">
        <v>4255</v>
      </c>
      <c r="C1364" s="60" t="s">
        <v>4256</v>
      </c>
      <c r="D1364" s="60" t="s">
        <v>4257</v>
      </c>
      <c r="E1364" s="60" t="s">
        <v>3604</v>
      </c>
      <c r="F1364" s="59" t="s">
        <v>451</v>
      </c>
      <c r="G1364" s="61">
        <v>122969</v>
      </c>
      <c r="H1364" s="123">
        <f t="shared" si="21"/>
        <v>25.039758091611603</v>
      </c>
    </row>
    <row r="1365" spans="1:8" x14ac:dyDescent="0.25">
      <c r="A1365" s="58">
        <v>372791205624</v>
      </c>
      <c r="B1365" s="59" t="s">
        <v>4258</v>
      </c>
      <c r="C1365" s="60" t="s">
        <v>4259</v>
      </c>
      <c r="D1365" s="60" t="s">
        <v>4260</v>
      </c>
      <c r="E1365" s="60" t="s">
        <v>3604</v>
      </c>
      <c r="F1365" s="59" t="s">
        <v>451</v>
      </c>
      <c r="G1365" s="61">
        <v>122969</v>
      </c>
      <c r="H1365" s="123">
        <f t="shared" si="21"/>
        <v>25.039758091611603</v>
      </c>
    </row>
    <row r="1366" spans="1:8" x14ac:dyDescent="0.25">
      <c r="A1366" s="58">
        <v>389880500061</v>
      </c>
      <c r="B1366" s="59" t="s">
        <v>4261</v>
      </c>
      <c r="C1366" s="60" t="s">
        <v>1663</v>
      </c>
      <c r="D1366" s="60" t="s">
        <v>1664</v>
      </c>
      <c r="E1366" s="60" t="s">
        <v>825</v>
      </c>
      <c r="F1366" s="59" t="s">
        <v>451</v>
      </c>
      <c r="G1366" s="61">
        <v>122969</v>
      </c>
      <c r="H1366" s="123">
        <f t="shared" si="21"/>
        <v>25.039758091611603</v>
      </c>
    </row>
    <row r="1367" spans="1:8" x14ac:dyDescent="0.25">
      <c r="A1367" s="58">
        <v>390680700128</v>
      </c>
      <c r="B1367" s="59" t="s">
        <v>4262</v>
      </c>
      <c r="C1367" s="60" t="s">
        <v>4263</v>
      </c>
      <c r="D1367" s="60" t="s">
        <v>3130</v>
      </c>
      <c r="E1367" s="60" t="s">
        <v>1542</v>
      </c>
      <c r="F1367" s="59" t="s">
        <v>451</v>
      </c>
      <c r="G1367" s="61">
        <v>122969</v>
      </c>
      <c r="H1367" s="123">
        <f t="shared" si="21"/>
        <v>25.039758091611603</v>
      </c>
    </row>
    <row r="1368" spans="1:8" x14ac:dyDescent="0.25">
      <c r="A1368" s="58">
        <v>390750200047</v>
      </c>
      <c r="B1368" s="59" t="s">
        <v>4264</v>
      </c>
      <c r="C1368" s="60" t="s">
        <v>4265</v>
      </c>
      <c r="D1368" s="60" t="s">
        <v>4266</v>
      </c>
      <c r="E1368" s="60" t="s">
        <v>1542</v>
      </c>
      <c r="F1368" s="59" t="s">
        <v>451</v>
      </c>
      <c r="G1368" s="61">
        <v>122969</v>
      </c>
      <c r="H1368" s="123">
        <f t="shared" si="21"/>
        <v>25.039758091611603</v>
      </c>
    </row>
    <row r="1369" spans="1:8" x14ac:dyDescent="0.25">
      <c r="A1369" s="58">
        <v>390781200037</v>
      </c>
      <c r="B1369" s="59" t="s">
        <v>4267</v>
      </c>
      <c r="C1369" s="60" t="s">
        <v>4268</v>
      </c>
      <c r="D1369" s="60" t="s">
        <v>4269</v>
      </c>
      <c r="E1369" s="60" t="s">
        <v>1225</v>
      </c>
      <c r="F1369" s="59" t="s">
        <v>451</v>
      </c>
      <c r="G1369" s="61">
        <v>122969</v>
      </c>
      <c r="H1369" s="123">
        <f t="shared" si="21"/>
        <v>25.039758091611603</v>
      </c>
    </row>
    <row r="1370" spans="1:8" x14ac:dyDescent="0.25">
      <c r="A1370" s="58">
        <v>390790200023</v>
      </c>
      <c r="B1370" s="59" t="s">
        <v>4270</v>
      </c>
      <c r="C1370" s="60" t="s">
        <v>4271</v>
      </c>
      <c r="D1370" s="60" t="s">
        <v>2825</v>
      </c>
      <c r="E1370" s="60" t="s">
        <v>2826</v>
      </c>
      <c r="F1370" s="59" t="s">
        <v>451</v>
      </c>
      <c r="G1370" s="61">
        <v>122969</v>
      </c>
      <c r="H1370" s="123">
        <f t="shared" si="21"/>
        <v>25.039758091611603</v>
      </c>
    </row>
    <row r="1371" spans="1:8" x14ac:dyDescent="0.25">
      <c r="A1371" s="58">
        <v>390800100677</v>
      </c>
      <c r="B1371" s="59" t="s">
        <v>4272</v>
      </c>
      <c r="C1371" s="60" t="s">
        <v>4273</v>
      </c>
      <c r="D1371" s="60" t="s">
        <v>4274</v>
      </c>
      <c r="E1371" s="60" t="s">
        <v>1542</v>
      </c>
      <c r="F1371" s="59" t="s">
        <v>451</v>
      </c>
      <c r="G1371" s="61">
        <v>122969</v>
      </c>
      <c r="H1371" s="123">
        <f t="shared" si="21"/>
        <v>25.039758091611603</v>
      </c>
    </row>
    <row r="1372" spans="1:8" x14ac:dyDescent="0.25">
      <c r="A1372" s="58">
        <v>390820600048</v>
      </c>
      <c r="B1372" s="59" t="s">
        <v>4275</v>
      </c>
      <c r="C1372" s="60" t="s">
        <v>4276</v>
      </c>
      <c r="D1372" s="60" t="s">
        <v>4277</v>
      </c>
      <c r="E1372" s="60" t="s">
        <v>1542</v>
      </c>
      <c r="F1372" s="59" t="s">
        <v>451</v>
      </c>
      <c r="G1372" s="61">
        <v>122969</v>
      </c>
      <c r="H1372" s="123">
        <f t="shared" si="21"/>
        <v>25.039758091611603</v>
      </c>
    </row>
    <row r="1373" spans="1:8" x14ac:dyDescent="0.25">
      <c r="A1373" s="58">
        <v>390890900146</v>
      </c>
      <c r="B1373" s="59" t="s">
        <v>4278</v>
      </c>
      <c r="C1373" s="60" t="s">
        <v>4279</v>
      </c>
      <c r="D1373" s="60" t="s">
        <v>4280</v>
      </c>
      <c r="E1373" s="60" t="s">
        <v>1542</v>
      </c>
      <c r="F1373" s="59" t="s">
        <v>487</v>
      </c>
      <c r="G1373" s="61">
        <v>122969</v>
      </c>
      <c r="H1373" s="123">
        <f t="shared" si="21"/>
        <v>25.039758091611603</v>
      </c>
    </row>
    <row r="1374" spans="1:8" x14ac:dyDescent="0.25">
      <c r="A1374" s="58">
        <v>390950410119</v>
      </c>
      <c r="B1374" s="59" t="s">
        <v>4281</v>
      </c>
      <c r="C1374" s="60" t="s">
        <v>4282</v>
      </c>
      <c r="D1374" s="60" t="s">
        <v>4283</v>
      </c>
      <c r="E1374" s="60" t="s">
        <v>1542</v>
      </c>
      <c r="F1374" s="59" t="s">
        <v>451</v>
      </c>
      <c r="G1374" s="61">
        <v>122969</v>
      </c>
      <c r="H1374" s="123">
        <f t="shared" si="21"/>
        <v>25.039758091611603</v>
      </c>
    </row>
    <row r="1375" spans="1:8" x14ac:dyDescent="0.25">
      <c r="A1375" s="58">
        <v>391830400019</v>
      </c>
      <c r="B1375" s="59" t="s">
        <v>4284</v>
      </c>
      <c r="C1375" s="60" t="s">
        <v>1424</v>
      </c>
      <c r="D1375" s="60" t="s">
        <v>1425</v>
      </c>
      <c r="E1375" s="60" t="s">
        <v>1426</v>
      </c>
      <c r="F1375" s="59" t="s">
        <v>451</v>
      </c>
      <c r="G1375" s="61">
        <v>122969</v>
      </c>
      <c r="H1375" s="123">
        <f t="shared" si="21"/>
        <v>25.039758091611603</v>
      </c>
    </row>
    <row r="1376" spans="1:8" x14ac:dyDescent="0.25">
      <c r="A1376" s="58">
        <v>395000101227</v>
      </c>
      <c r="B1376" s="59" t="s">
        <v>4285</v>
      </c>
      <c r="C1376" s="60" t="s">
        <v>4286</v>
      </c>
      <c r="D1376" s="60" t="s">
        <v>3181</v>
      </c>
      <c r="E1376" s="60" t="s">
        <v>738</v>
      </c>
      <c r="F1376" s="59" t="s">
        <v>487</v>
      </c>
      <c r="G1376" s="61">
        <v>122969</v>
      </c>
      <c r="H1376" s="123">
        <f t="shared" si="21"/>
        <v>25.039758091611603</v>
      </c>
    </row>
    <row r="1377" spans="1:8" x14ac:dyDescent="0.25">
      <c r="A1377" s="58">
        <v>395001103576</v>
      </c>
      <c r="B1377" s="59" t="s">
        <v>4287</v>
      </c>
      <c r="C1377" s="60" t="s">
        <v>4288</v>
      </c>
      <c r="D1377" s="60" t="s">
        <v>4289</v>
      </c>
      <c r="E1377" s="60" t="s">
        <v>753</v>
      </c>
      <c r="F1377" s="59" t="s">
        <v>451</v>
      </c>
      <c r="G1377" s="61">
        <v>122969</v>
      </c>
      <c r="H1377" s="123">
        <f t="shared" si="21"/>
        <v>25.039758091611603</v>
      </c>
    </row>
    <row r="1378" spans="1:8" x14ac:dyDescent="0.25">
      <c r="A1378" s="58">
        <v>395010102426</v>
      </c>
      <c r="B1378" s="59" t="s">
        <v>4290</v>
      </c>
      <c r="C1378" s="60" t="s">
        <v>4291</v>
      </c>
      <c r="D1378" s="60" t="s">
        <v>3259</v>
      </c>
      <c r="E1378" s="60" t="s">
        <v>738</v>
      </c>
      <c r="F1378" s="59" t="s">
        <v>451</v>
      </c>
      <c r="G1378" s="61">
        <v>122969</v>
      </c>
      <c r="H1378" s="123">
        <f t="shared" si="21"/>
        <v>25.039758091611603</v>
      </c>
    </row>
    <row r="1379" spans="1:8" x14ac:dyDescent="0.25">
      <c r="A1379" s="58">
        <v>395010703314</v>
      </c>
      <c r="B1379" s="59" t="s">
        <v>4292</v>
      </c>
      <c r="C1379" s="60" t="s">
        <v>4293</v>
      </c>
      <c r="D1379" s="60" t="s">
        <v>4294</v>
      </c>
      <c r="E1379" s="60" t="s">
        <v>738</v>
      </c>
      <c r="F1379" s="59" t="s">
        <v>451</v>
      </c>
      <c r="G1379" s="61">
        <v>122969</v>
      </c>
      <c r="H1379" s="123">
        <f t="shared" si="21"/>
        <v>25.039758091611603</v>
      </c>
    </row>
    <row r="1380" spans="1:8" x14ac:dyDescent="0.25">
      <c r="A1380" s="58">
        <v>395021202139</v>
      </c>
      <c r="B1380" s="59" t="s">
        <v>4295</v>
      </c>
      <c r="C1380" s="60" t="s">
        <v>3915</v>
      </c>
      <c r="D1380" s="60" t="s">
        <v>4296</v>
      </c>
      <c r="E1380" s="60" t="s">
        <v>753</v>
      </c>
      <c r="F1380" s="59" t="s">
        <v>451</v>
      </c>
      <c r="G1380" s="61">
        <v>122969</v>
      </c>
      <c r="H1380" s="123">
        <f t="shared" si="21"/>
        <v>25.039758091611603</v>
      </c>
    </row>
    <row r="1381" spans="1:8" x14ac:dyDescent="0.25">
      <c r="A1381" s="58">
        <v>395050901097</v>
      </c>
      <c r="B1381" s="59" t="s">
        <v>4297</v>
      </c>
      <c r="C1381" s="60" t="s">
        <v>4298</v>
      </c>
      <c r="D1381" s="60" t="s">
        <v>4299</v>
      </c>
      <c r="E1381" s="60" t="s">
        <v>738</v>
      </c>
      <c r="F1381" s="59" t="s">
        <v>451</v>
      </c>
      <c r="G1381" s="61">
        <v>122969</v>
      </c>
      <c r="H1381" s="123">
        <f t="shared" si="21"/>
        <v>25.039758091611603</v>
      </c>
    </row>
    <row r="1382" spans="1:8" x14ac:dyDescent="0.25">
      <c r="A1382" s="58">
        <v>395750201185</v>
      </c>
      <c r="B1382" s="59" t="s">
        <v>4300</v>
      </c>
      <c r="C1382" s="60" t="s">
        <v>4301</v>
      </c>
      <c r="D1382" s="60" t="s">
        <v>3276</v>
      </c>
      <c r="E1382" s="60" t="s">
        <v>738</v>
      </c>
      <c r="F1382" s="59" t="s">
        <v>451</v>
      </c>
      <c r="G1382" s="61">
        <v>122969</v>
      </c>
      <c r="H1382" s="123">
        <f t="shared" si="21"/>
        <v>25.039758091611603</v>
      </c>
    </row>
    <row r="1383" spans="1:8" x14ac:dyDescent="0.25">
      <c r="A1383" s="58">
        <v>395750300418</v>
      </c>
      <c r="B1383" s="59" t="s">
        <v>4302</v>
      </c>
      <c r="C1383" s="60" t="s">
        <v>2893</v>
      </c>
      <c r="D1383" s="60" t="s">
        <v>4303</v>
      </c>
      <c r="E1383" s="60" t="s">
        <v>738</v>
      </c>
      <c r="F1383" s="59" t="s">
        <v>451</v>
      </c>
      <c r="G1383" s="61">
        <v>122969</v>
      </c>
      <c r="H1383" s="123">
        <f t="shared" si="21"/>
        <v>25.039758091611603</v>
      </c>
    </row>
    <row r="1384" spans="1:8" x14ac:dyDescent="0.25">
      <c r="A1384" s="58">
        <v>395750300965</v>
      </c>
      <c r="B1384" s="59" t="s">
        <v>4304</v>
      </c>
      <c r="C1384" s="60" t="s">
        <v>4305</v>
      </c>
      <c r="D1384" s="60" t="s">
        <v>2158</v>
      </c>
      <c r="E1384" s="60" t="s">
        <v>753</v>
      </c>
      <c r="F1384" s="59" t="s">
        <v>451</v>
      </c>
      <c r="G1384" s="61">
        <v>122969</v>
      </c>
      <c r="H1384" s="123">
        <f t="shared" si="21"/>
        <v>25.039758091611603</v>
      </c>
    </row>
    <row r="1385" spans="1:8" x14ac:dyDescent="0.25">
      <c r="A1385" s="58">
        <v>395770800891</v>
      </c>
      <c r="B1385" s="59" t="s">
        <v>4306</v>
      </c>
      <c r="C1385" s="60" t="s">
        <v>4307</v>
      </c>
      <c r="D1385" s="60" t="s">
        <v>4308</v>
      </c>
      <c r="E1385" s="60" t="s">
        <v>738</v>
      </c>
      <c r="F1385" s="59" t="s">
        <v>451</v>
      </c>
      <c r="G1385" s="61">
        <v>122969</v>
      </c>
      <c r="H1385" s="123">
        <f t="shared" si="21"/>
        <v>25.039758091611603</v>
      </c>
    </row>
    <row r="1386" spans="1:8" x14ac:dyDescent="0.25">
      <c r="A1386" s="58">
        <v>395770800905</v>
      </c>
      <c r="B1386" s="59" t="s">
        <v>4309</v>
      </c>
      <c r="C1386" s="60" t="s">
        <v>4310</v>
      </c>
      <c r="D1386" s="60" t="s">
        <v>4311</v>
      </c>
      <c r="E1386" s="60" t="s">
        <v>738</v>
      </c>
      <c r="F1386" s="59" t="s">
        <v>451</v>
      </c>
      <c r="G1386" s="61">
        <v>122969</v>
      </c>
      <c r="H1386" s="123">
        <f t="shared" si="21"/>
        <v>25.039758091611603</v>
      </c>
    </row>
    <row r="1387" spans="1:8" x14ac:dyDescent="0.25">
      <c r="A1387" s="58">
        <v>395770801375</v>
      </c>
      <c r="B1387" s="59" t="s">
        <v>4312</v>
      </c>
      <c r="C1387" s="60" t="s">
        <v>3209</v>
      </c>
      <c r="D1387" s="60" t="s">
        <v>4313</v>
      </c>
      <c r="E1387" s="60" t="s">
        <v>753</v>
      </c>
      <c r="F1387" s="59" t="s">
        <v>487</v>
      </c>
      <c r="G1387" s="61">
        <v>122969</v>
      </c>
      <c r="H1387" s="123">
        <f t="shared" si="21"/>
        <v>25.039758091611603</v>
      </c>
    </row>
    <row r="1388" spans="1:8" x14ac:dyDescent="0.25">
      <c r="A1388" s="58">
        <v>395770801707</v>
      </c>
      <c r="B1388" s="59" t="s">
        <v>4314</v>
      </c>
      <c r="C1388" s="60" t="s">
        <v>1673</v>
      </c>
      <c r="D1388" s="60" t="s">
        <v>3091</v>
      </c>
      <c r="E1388" s="60" t="s">
        <v>753</v>
      </c>
      <c r="F1388" s="59" t="s">
        <v>451</v>
      </c>
      <c r="G1388" s="61">
        <v>122969</v>
      </c>
      <c r="H1388" s="123">
        <f t="shared" si="21"/>
        <v>25.039758091611603</v>
      </c>
    </row>
    <row r="1389" spans="1:8" x14ac:dyDescent="0.25">
      <c r="A1389" s="58">
        <v>395930411382</v>
      </c>
      <c r="B1389" s="59" t="s">
        <v>4315</v>
      </c>
      <c r="C1389" s="60" t="s">
        <v>4316</v>
      </c>
      <c r="D1389" s="60" t="s">
        <v>4317</v>
      </c>
      <c r="E1389" s="60" t="s">
        <v>738</v>
      </c>
      <c r="F1389" s="59" t="s">
        <v>451</v>
      </c>
      <c r="G1389" s="61">
        <v>122969</v>
      </c>
      <c r="H1389" s="123">
        <f t="shared" si="21"/>
        <v>25.039758091611603</v>
      </c>
    </row>
    <row r="1390" spans="1:8" x14ac:dyDescent="0.25">
      <c r="A1390" s="58">
        <v>395940951814</v>
      </c>
      <c r="B1390" s="59" t="s">
        <v>4318</v>
      </c>
      <c r="C1390" s="60" t="s">
        <v>570</v>
      </c>
      <c r="D1390" s="60" t="s">
        <v>4319</v>
      </c>
      <c r="E1390" s="60" t="s">
        <v>753</v>
      </c>
      <c r="F1390" s="59" t="s">
        <v>451</v>
      </c>
      <c r="G1390" s="61">
        <v>122969</v>
      </c>
      <c r="H1390" s="123">
        <f t="shared" si="21"/>
        <v>25.039758091611603</v>
      </c>
    </row>
    <row r="1391" spans="1:8" x14ac:dyDescent="0.25">
      <c r="A1391" s="58">
        <v>395960610231</v>
      </c>
      <c r="B1391" s="59" t="s">
        <v>4320</v>
      </c>
      <c r="C1391" s="60" t="s">
        <v>4321</v>
      </c>
      <c r="D1391" s="60" t="s">
        <v>4322</v>
      </c>
      <c r="E1391" s="60" t="s">
        <v>4322</v>
      </c>
      <c r="F1391" s="59" t="s">
        <v>487</v>
      </c>
      <c r="G1391" s="61">
        <v>122969</v>
      </c>
      <c r="H1391" s="123">
        <f t="shared" si="21"/>
        <v>25.039758091611603</v>
      </c>
    </row>
    <row r="1392" spans="1:8" x14ac:dyDescent="0.25">
      <c r="A1392" s="58">
        <v>395960811172</v>
      </c>
      <c r="B1392" s="59" t="s">
        <v>4323</v>
      </c>
      <c r="C1392" s="60" t="s">
        <v>4324</v>
      </c>
      <c r="D1392" s="60" t="s">
        <v>2224</v>
      </c>
      <c r="E1392" s="60" t="s">
        <v>738</v>
      </c>
      <c r="F1392" s="59" t="s">
        <v>451</v>
      </c>
      <c r="G1392" s="61">
        <v>122969</v>
      </c>
      <c r="H1392" s="123">
        <f t="shared" si="21"/>
        <v>25.039758091611603</v>
      </c>
    </row>
    <row r="1393" spans="1:8" x14ac:dyDescent="0.25">
      <c r="A1393" s="58">
        <v>395961210261</v>
      </c>
      <c r="B1393" s="59" t="s">
        <v>4325</v>
      </c>
      <c r="C1393" s="60" t="s">
        <v>4326</v>
      </c>
      <c r="D1393" s="60" t="s">
        <v>4327</v>
      </c>
      <c r="E1393" s="60" t="s">
        <v>738</v>
      </c>
      <c r="F1393" s="59" t="s">
        <v>451</v>
      </c>
      <c r="G1393" s="61">
        <v>122969</v>
      </c>
      <c r="H1393" s="123">
        <f t="shared" si="21"/>
        <v>25.039758091611603</v>
      </c>
    </row>
    <row r="1394" spans="1:8" x14ac:dyDescent="0.25">
      <c r="A1394" s="58">
        <v>395961210709</v>
      </c>
      <c r="B1394" s="59" t="s">
        <v>4328</v>
      </c>
      <c r="C1394" s="60" t="s">
        <v>4329</v>
      </c>
      <c r="D1394" s="60" t="s">
        <v>3276</v>
      </c>
      <c r="E1394" s="60" t="s">
        <v>738</v>
      </c>
      <c r="F1394" s="59" t="s">
        <v>451</v>
      </c>
      <c r="G1394" s="61">
        <v>122969</v>
      </c>
      <c r="H1394" s="123">
        <f t="shared" si="21"/>
        <v>25.039758091611603</v>
      </c>
    </row>
    <row r="1395" spans="1:8" x14ac:dyDescent="0.25">
      <c r="A1395" s="58">
        <v>395980250029</v>
      </c>
      <c r="B1395" s="59" t="s">
        <v>4330</v>
      </c>
      <c r="C1395" s="60" t="s">
        <v>4331</v>
      </c>
      <c r="D1395" s="60" t="s">
        <v>4332</v>
      </c>
      <c r="E1395" s="60" t="s">
        <v>738</v>
      </c>
      <c r="F1395" s="59" t="s">
        <v>451</v>
      </c>
      <c r="G1395" s="61">
        <v>122969</v>
      </c>
      <c r="H1395" s="123">
        <f t="shared" si="21"/>
        <v>25.039758091611603</v>
      </c>
    </row>
    <row r="1396" spans="1:8" x14ac:dyDescent="0.25">
      <c r="A1396" s="58">
        <v>395980620161</v>
      </c>
      <c r="B1396" s="59" t="s">
        <v>4333</v>
      </c>
      <c r="C1396" s="60" t="s">
        <v>4334</v>
      </c>
      <c r="D1396" s="60" t="s">
        <v>4335</v>
      </c>
      <c r="E1396" s="60" t="s">
        <v>738</v>
      </c>
      <c r="F1396" s="59" t="s">
        <v>451</v>
      </c>
      <c r="G1396" s="61">
        <v>122969</v>
      </c>
      <c r="H1396" s="123">
        <f t="shared" si="21"/>
        <v>25.039758091611603</v>
      </c>
    </row>
    <row r="1397" spans="1:8" x14ac:dyDescent="0.25">
      <c r="A1397" s="58">
        <v>395980720068</v>
      </c>
      <c r="B1397" s="59" t="s">
        <v>4336</v>
      </c>
      <c r="C1397" s="60" t="s">
        <v>4337</v>
      </c>
      <c r="D1397" s="60" t="s">
        <v>4338</v>
      </c>
      <c r="E1397" s="60" t="s">
        <v>738</v>
      </c>
      <c r="F1397" s="59" t="s">
        <v>451</v>
      </c>
      <c r="G1397" s="61">
        <v>122969</v>
      </c>
      <c r="H1397" s="123">
        <f t="shared" si="21"/>
        <v>25.039758091611603</v>
      </c>
    </row>
    <row r="1398" spans="1:8" x14ac:dyDescent="0.25">
      <c r="A1398" s="58">
        <v>395981120889</v>
      </c>
      <c r="B1398" s="59" t="s">
        <v>4339</v>
      </c>
      <c r="C1398" s="60" t="s">
        <v>4340</v>
      </c>
      <c r="D1398" s="60" t="s">
        <v>3276</v>
      </c>
      <c r="E1398" s="60" t="s">
        <v>738</v>
      </c>
      <c r="F1398" s="59" t="s">
        <v>451</v>
      </c>
      <c r="G1398" s="61">
        <v>122969</v>
      </c>
      <c r="H1398" s="123">
        <f t="shared" si="21"/>
        <v>25.039758091611603</v>
      </c>
    </row>
    <row r="1399" spans="1:8" x14ac:dyDescent="0.25">
      <c r="A1399" s="58">
        <v>395990850181</v>
      </c>
      <c r="B1399" s="59" t="s">
        <v>4341</v>
      </c>
      <c r="C1399" s="60" t="s">
        <v>4342</v>
      </c>
      <c r="D1399" s="60" t="s">
        <v>4343</v>
      </c>
      <c r="E1399" s="60" t="s">
        <v>738</v>
      </c>
      <c r="F1399" s="59" t="s">
        <v>451</v>
      </c>
      <c r="G1399" s="61">
        <v>122969</v>
      </c>
      <c r="H1399" s="123">
        <f t="shared" si="21"/>
        <v>25.039758091611603</v>
      </c>
    </row>
    <row r="1400" spans="1:8" x14ac:dyDescent="0.25">
      <c r="A1400" s="58">
        <v>396030103051</v>
      </c>
      <c r="B1400" s="59" t="s">
        <v>542</v>
      </c>
      <c r="C1400" s="60" t="s">
        <v>543</v>
      </c>
      <c r="D1400" s="60" t="s">
        <v>544</v>
      </c>
      <c r="E1400" s="60" t="s">
        <v>450</v>
      </c>
      <c r="F1400" s="59" t="s">
        <v>451</v>
      </c>
      <c r="G1400" s="61">
        <v>122969</v>
      </c>
      <c r="H1400" s="123">
        <f t="shared" si="21"/>
        <v>25.039758091611603</v>
      </c>
    </row>
    <row r="1401" spans="1:8" x14ac:dyDescent="0.25">
      <c r="A1401" s="58">
        <v>396030302819</v>
      </c>
      <c r="B1401" s="59" t="s">
        <v>465</v>
      </c>
      <c r="C1401" s="60" t="s">
        <v>466</v>
      </c>
      <c r="D1401" s="60" t="s">
        <v>464</v>
      </c>
      <c r="E1401" s="60" t="s">
        <v>450</v>
      </c>
      <c r="F1401" s="59" t="s">
        <v>451</v>
      </c>
      <c r="G1401" s="61">
        <v>122969</v>
      </c>
      <c r="H1401" s="123">
        <f t="shared" si="21"/>
        <v>25.039758091611603</v>
      </c>
    </row>
    <row r="1402" spans="1:8" x14ac:dyDescent="0.25">
      <c r="A1402" s="58">
        <v>398000305506</v>
      </c>
      <c r="B1402" s="59" t="s">
        <v>4344</v>
      </c>
      <c r="C1402" s="60" t="s">
        <v>4345</v>
      </c>
      <c r="D1402" s="60" t="s">
        <v>4346</v>
      </c>
      <c r="E1402" s="60" t="s">
        <v>2233</v>
      </c>
      <c r="F1402" s="59" t="s">
        <v>451</v>
      </c>
      <c r="G1402" s="61">
        <v>122969</v>
      </c>
      <c r="H1402" s="123">
        <f t="shared" si="21"/>
        <v>25.039758091611603</v>
      </c>
    </row>
    <row r="1403" spans="1:8" x14ac:dyDescent="0.25">
      <c r="A1403" s="58">
        <v>398990510851</v>
      </c>
      <c r="B1403" s="59" t="s">
        <v>4347</v>
      </c>
      <c r="C1403" s="60" t="s">
        <v>4348</v>
      </c>
      <c r="D1403" s="60" t="s">
        <v>4349</v>
      </c>
      <c r="E1403" s="60" t="s">
        <v>2233</v>
      </c>
      <c r="F1403" s="59" t="s">
        <v>487</v>
      </c>
      <c r="G1403" s="61">
        <v>122969</v>
      </c>
      <c r="H1403" s="123">
        <f t="shared" si="21"/>
        <v>25.039758091611603</v>
      </c>
    </row>
    <row r="1404" spans="1:8" x14ac:dyDescent="0.25">
      <c r="A1404" s="58">
        <v>398990710981</v>
      </c>
      <c r="B1404" s="59" t="s">
        <v>4350</v>
      </c>
      <c r="C1404" s="60" t="s">
        <v>3351</v>
      </c>
      <c r="D1404" s="60" t="s">
        <v>4351</v>
      </c>
      <c r="E1404" s="60" t="s">
        <v>1855</v>
      </c>
      <c r="F1404" s="59" t="s">
        <v>451</v>
      </c>
      <c r="G1404" s="61">
        <v>122969</v>
      </c>
      <c r="H1404" s="123">
        <f t="shared" si="21"/>
        <v>25.039758091611603</v>
      </c>
    </row>
    <row r="1405" spans="1:8" x14ac:dyDescent="0.25">
      <c r="A1405" s="58">
        <v>400000801401</v>
      </c>
      <c r="B1405" s="59" t="s">
        <v>4352</v>
      </c>
      <c r="C1405" s="60" t="s">
        <v>4076</v>
      </c>
      <c r="D1405" s="60" t="s">
        <v>4353</v>
      </c>
      <c r="E1405" s="60" t="s">
        <v>726</v>
      </c>
      <c r="F1405" s="59" t="s">
        <v>451</v>
      </c>
      <c r="G1405" s="61">
        <v>122969</v>
      </c>
      <c r="H1405" s="123">
        <f t="shared" si="21"/>
        <v>25.039758091611603</v>
      </c>
    </row>
    <row r="1406" spans="1:8" x14ac:dyDescent="0.25">
      <c r="A1406" s="58">
        <v>400851100341</v>
      </c>
      <c r="B1406" s="59" t="s">
        <v>4354</v>
      </c>
      <c r="C1406" s="60" t="s">
        <v>4355</v>
      </c>
      <c r="D1406" s="60" t="s">
        <v>4356</v>
      </c>
      <c r="E1406" s="60" t="s">
        <v>1061</v>
      </c>
      <c r="F1406" s="59" t="s">
        <v>451</v>
      </c>
      <c r="G1406" s="61">
        <v>122969</v>
      </c>
      <c r="H1406" s="123">
        <f t="shared" si="21"/>
        <v>25.039758091611603</v>
      </c>
    </row>
    <row r="1407" spans="1:8" x14ac:dyDescent="0.25">
      <c r="A1407" s="58">
        <v>400910500111</v>
      </c>
      <c r="B1407" s="59" t="s">
        <v>4357</v>
      </c>
      <c r="C1407" s="60" t="s">
        <v>4358</v>
      </c>
      <c r="D1407" s="60" t="s">
        <v>4359</v>
      </c>
      <c r="E1407" s="60" t="s">
        <v>2137</v>
      </c>
      <c r="F1407" s="59" t="s">
        <v>451</v>
      </c>
      <c r="G1407" s="61">
        <v>122969</v>
      </c>
      <c r="H1407" s="123">
        <f t="shared" si="21"/>
        <v>25.039758091611603</v>
      </c>
    </row>
    <row r="1408" spans="1:8" x14ac:dyDescent="0.25">
      <c r="A1408" s="58">
        <v>371010702311</v>
      </c>
      <c r="B1408" s="59" t="s">
        <v>4360</v>
      </c>
      <c r="C1408" s="60" t="s">
        <v>4361</v>
      </c>
      <c r="D1408" s="60" t="s">
        <v>4362</v>
      </c>
      <c r="E1408" s="60" t="s">
        <v>2210</v>
      </c>
      <c r="F1408" s="59" t="s">
        <v>451</v>
      </c>
      <c r="G1408" s="61">
        <v>122968</v>
      </c>
      <c r="H1408" s="123">
        <f t="shared" si="21"/>
        <v>25.039554465022043</v>
      </c>
    </row>
    <row r="1409" spans="1:8" x14ac:dyDescent="0.25">
      <c r="A1409" s="58">
        <v>371010900083</v>
      </c>
      <c r="B1409" s="59" t="s">
        <v>4363</v>
      </c>
      <c r="C1409" s="60" t="s">
        <v>3408</v>
      </c>
      <c r="D1409" s="60" t="s">
        <v>3409</v>
      </c>
      <c r="E1409" s="60" t="s">
        <v>2184</v>
      </c>
      <c r="F1409" s="59" t="s">
        <v>451</v>
      </c>
      <c r="G1409" s="61">
        <v>122968</v>
      </c>
      <c r="H1409" s="123">
        <f t="shared" si="21"/>
        <v>25.039554465022043</v>
      </c>
    </row>
    <row r="1410" spans="1:8" x14ac:dyDescent="0.25">
      <c r="A1410" s="58">
        <v>371010901241</v>
      </c>
      <c r="B1410" s="59" t="s">
        <v>4364</v>
      </c>
      <c r="C1410" s="60" t="s">
        <v>3408</v>
      </c>
      <c r="D1410" s="60" t="s">
        <v>3743</v>
      </c>
      <c r="E1410" s="60" t="s">
        <v>2184</v>
      </c>
      <c r="F1410" s="59" t="s">
        <v>451</v>
      </c>
      <c r="G1410" s="61">
        <v>122968</v>
      </c>
      <c r="H1410" s="123">
        <f t="shared" ref="H1410:H1473" si="22">G1410/4910.95</f>
        <v>25.039554465022043</v>
      </c>
    </row>
    <row r="1411" spans="1:8" x14ac:dyDescent="0.25">
      <c r="A1411" s="58">
        <v>371781111374</v>
      </c>
      <c r="B1411" s="59" t="s">
        <v>4365</v>
      </c>
      <c r="C1411" s="60" t="s">
        <v>4366</v>
      </c>
      <c r="D1411" s="60" t="s">
        <v>4367</v>
      </c>
      <c r="E1411" s="60" t="s">
        <v>2210</v>
      </c>
      <c r="F1411" s="59" t="s">
        <v>451</v>
      </c>
      <c r="G1411" s="61">
        <v>122968</v>
      </c>
      <c r="H1411" s="123">
        <f t="shared" si="22"/>
        <v>25.039554465022043</v>
      </c>
    </row>
    <row r="1412" spans="1:8" x14ac:dyDescent="0.25">
      <c r="A1412" s="58">
        <v>371970801136</v>
      </c>
      <c r="B1412" s="59" t="s">
        <v>4368</v>
      </c>
      <c r="C1412" s="60" t="s">
        <v>4369</v>
      </c>
      <c r="D1412" s="60" t="s">
        <v>4370</v>
      </c>
      <c r="E1412" s="60" t="s">
        <v>2210</v>
      </c>
      <c r="F1412" s="59" t="s">
        <v>451</v>
      </c>
      <c r="G1412" s="61">
        <v>122968</v>
      </c>
      <c r="H1412" s="123">
        <f t="shared" si="22"/>
        <v>25.039554465022043</v>
      </c>
    </row>
    <row r="1413" spans="1:8" x14ac:dyDescent="0.25">
      <c r="A1413" s="58">
        <v>372001101182</v>
      </c>
      <c r="B1413" s="59" t="s">
        <v>4371</v>
      </c>
      <c r="C1413" s="60" t="s">
        <v>4372</v>
      </c>
      <c r="D1413" s="60" t="s">
        <v>4373</v>
      </c>
      <c r="E1413" s="60" t="s">
        <v>3604</v>
      </c>
      <c r="F1413" s="59" t="s">
        <v>451</v>
      </c>
      <c r="G1413" s="61">
        <v>122968</v>
      </c>
      <c r="H1413" s="123">
        <f t="shared" si="22"/>
        <v>25.039554465022043</v>
      </c>
    </row>
    <row r="1414" spans="1:8" x14ac:dyDescent="0.25">
      <c r="A1414" s="58">
        <v>373121100577</v>
      </c>
      <c r="B1414" s="59" t="s">
        <v>4374</v>
      </c>
      <c r="C1414" s="60" t="s">
        <v>4375</v>
      </c>
      <c r="D1414" s="60" t="s">
        <v>4376</v>
      </c>
      <c r="E1414" s="60" t="s">
        <v>1419</v>
      </c>
      <c r="F1414" s="59" t="s">
        <v>487</v>
      </c>
      <c r="G1414" s="61">
        <v>122968</v>
      </c>
      <c r="H1414" s="123">
        <f t="shared" si="22"/>
        <v>25.039554465022043</v>
      </c>
    </row>
    <row r="1415" spans="1:8" x14ac:dyDescent="0.25">
      <c r="A1415" s="58">
        <v>389120700345</v>
      </c>
      <c r="B1415" s="59" t="s">
        <v>4377</v>
      </c>
      <c r="C1415" s="60" t="s">
        <v>2254</v>
      </c>
      <c r="D1415" s="60" t="s">
        <v>4378</v>
      </c>
      <c r="E1415" s="60" t="s">
        <v>825</v>
      </c>
      <c r="F1415" s="59" t="s">
        <v>487</v>
      </c>
      <c r="G1415" s="61">
        <v>122968</v>
      </c>
      <c r="H1415" s="123">
        <f t="shared" si="22"/>
        <v>25.039554465022043</v>
      </c>
    </row>
    <row r="1416" spans="1:8" x14ac:dyDescent="0.25">
      <c r="A1416" s="58">
        <v>389140900138</v>
      </c>
      <c r="B1416" s="59" t="s">
        <v>4379</v>
      </c>
      <c r="C1416" s="60" t="s">
        <v>4380</v>
      </c>
      <c r="D1416" s="60" t="s">
        <v>4381</v>
      </c>
      <c r="E1416" s="60" t="s">
        <v>1499</v>
      </c>
      <c r="F1416" s="59" t="s">
        <v>451</v>
      </c>
      <c r="G1416" s="61">
        <v>122968</v>
      </c>
      <c r="H1416" s="123">
        <f t="shared" si="22"/>
        <v>25.039554465022043</v>
      </c>
    </row>
    <row r="1417" spans="1:8" x14ac:dyDescent="0.25">
      <c r="A1417" s="58">
        <v>390000110208</v>
      </c>
      <c r="B1417" s="59" t="s">
        <v>4382</v>
      </c>
      <c r="C1417" s="60" t="s">
        <v>4383</v>
      </c>
      <c r="D1417" s="60" t="s">
        <v>3751</v>
      </c>
      <c r="E1417" s="60" t="s">
        <v>1689</v>
      </c>
      <c r="F1417" s="59" t="s">
        <v>487</v>
      </c>
      <c r="G1417" s="61">
        <v>122968</v>
      </c>
      <c r="H1417" s="123">
        <f t="shared" si="22"/>
        <v>25.039554465022043</v>
      </c>
    </row>
    <row r="1418" spans="1:8" x14ac:dyDescent="0.25">
      <c r="A1418" s="58">
        <v>390110300266</v>
      </c>
      <c r="B1418" s="59" t="s">
        <v>4384</v>
      </c>
      <c r="C1418" s="60" t="s">
        <v>2273</v>
      </c>
      <c r="D1418" s="60" t="s">
        <v>4385</v>
      </c>
      <c r="E1418" s="60" t="s">
        <v>987</v>
      </c>
      <c r="F1418" s="59" t="s">
        <v>487</v>
      </c>
      <c r="G1418" s="61">
        <v>122968</v>
      </c>
      <c r="H1418" s="123">
        <f t="shared" si="22"/>
        <v>25.039554465022043</v>
      </c>
    </row>
    <row r="1419" spans="1:8" x14ac:dyDescent="0.25">
      <c r="A1419" s="58">
        <v>390110500869</v>
      </c>
      <c r="B1419" s="59" t="s">
        <v>4386</v>
      </c>
      <c r="C1419" s="60" t="s">
        <v>2617</v>
      </c>
      <c r="D1419" s="60" t="s">
        <v>4387</v>
      </c>
      <c r="E1419" s="60" t="s">
        <v>1798</v>
      </c>
      <c r="F1419" s="59" t="s">
        <v>451</v>
      </c>
      <c r="G1419" s="61">
        <v>122968</v>
      </c>
      <c r="H1419" s="123">
        <f t="shared" si="22"/>
        <v>25.039554465022043</v>
      </c>
    </row>
    <row r="1420" spans="1:8" x14ac:dyDescent="0.25">
      <c r="A1420" s="58">
        <v>390110500877</v>
      </c>
      <c r="B1420" s="59" t="s">
        <v>4388</v>
      </c>
      <c r="C1420" s="60" t="s">
        <v>2617</v>
      </c>
      <c r="D1420" s="60" t="s">
        <v>2618</v>
      </c>
      <c r="E1420" s="60" t="s">
        <v>1798</v>
      </c>
      <c r="F1420" s="59" t="s">
        <v>451</v>
      </c>
      <c r="G1420" s="61">
        <v>122968</v>
      </c>
      <c r="H1420" s="123">
        <f t="shared" si="22"/>
        <v>25.039554465022043</v>
      </c>
    </row>
    <row r="1421" spans="1:8" x14ac:dyDescent="0.25">
      <c r="A1421" s="58">
        <v>390110500885</v>
      </c>
      <c r="B1421" s="59" t="s">
        <v>4389</v>
      </c>
      <c r="C1421" s="60" t="s">
        <v>2617</v>
      </c>
      <c r="D1421" s="60" t="s">
        <v>2618</v>
      </c>
      <c r="E1421" s="60" t="s">
        <v>1798</v>
      </c>
      <c r="F1421" s="59" t="s">
        <v>451</v>
      </c>
      <c r="G1421" s="61">
        <v>122968</v>
      </c>
      <c r="H1421" s="123">
        <f t="shared" si="22"/>
        <v>25.039554465022043</v>
      </c>
    </row>
    <row r="1422" spans="1:8" x14ac:dyDescent="0.25">
      <c r="A1422" s="58">
        <v>390751100119</v>
      </c>
      <c r="B1422" s="59" t="s">
        <v>4390</v>
      </c>
      <c r="C1422" s="60" t="s">
        <v>4391</v>
      </c>
      <c r="D1422" s="60" t="s">
        <v>3781</v>
      </c>
      <c r="E1422" s="60" t="s">
        <v>1542</v>
      </c>
      <c r="F1422" s="59" t="s">
        <v>451</v>
      </c>
      <c r="G1422" s="61">
        <v>122968</v>
      </c>
      <c r="H1422" s="123">
        <f t="shared" si="22"/>
        <v>25.039554465022043</v>
      </c>
    </row>
    <row r="1423" spans="1:8" x14ac:dyDescent="0.25">
      <c r="A1423" s="58">
        <v>390780300011</v>
      </c>
      <c r="B1423" s="59" t="s">
        <v>4392</v>
      </c>
      <c r="C1423" s="60" t="s">
        <v>3697</v>
      </c>
      <c r="D1423" s="60" t="s">
        <v>3698</v>
      </c>
      <c r="E1423" s="60" t="s">
        <v>1535</v>
      </c>
      <c r="F1423" s="59" t="s">
        <v>487</v>
      </c>
      <c r="G1423" s="61">
        <v>122968</v>
      </c>
      <c r="H1423" s="123">
        <f t="shared" si="22"/>
        <v>25.039554465022043</v>
      </c>
    </row>
    <row r="1424" spans="1:8" x14ac:dyDescent="0.25">
      <c r="A1424" s="58">
        <v>390810300011</v>
      </c>
      <c r="B1424" s="59" t="s">
        <v>4393</v>
      </c>
      <c r="C1424" s="60" t="s">
        <v>4394</v>
      </c>
      <c r="D1424" s="60" t="s">
        <v>4395</v>
      </c>
      <c r="E1424" s="60" t="s">
        <v>1542</v>
      </c>
      <c r="F1424" s="59" t="s">
        <v>451</v>
      </c>
      <c r="G1424" s="61">
        <v>122968</v>
      </c>
      <c r="H1424" s="123">
        <f t="shared" si="22"/>
        <v>25.039554465022043</v>
      </c>
    </row>
    <row r="1425" spans="1:8" x14ac:dyDescent="0.25">
      <c r="A1425" s="58">
        <v>390880100010</v>
      </c>
      <c r="B1425" s="59" t="s">
        <v>4396</v>
      </c>
      <c r="C1425" s="60" t="s">
        <v>3697</v>
      </c>
      <c r="D1425" s="60" t="s">
        <v>4397</v>
      </c>
      <c r="E1425" s="60" t="s">
        <v>1542</v>
      </c>
      <c r="F1425" s="59" t="s">
        <v>451</v>
      </c>
      <c r="G1425" s="61">
        <v>122968</v>
      </c>
      <c r="H1425" s="123">
        <f t="shared" si="22"/>
        <v>25.039554465022043</v>
      </c>
    </row>
    <row r="1426" spans="1:8" x14ac:dyDescent="0.25">
      <c r="A1426" s="58">
        <v>390981110521</v>
      </c>
      <c r="B1426" s="59" t="s">
        <v>4398</v>
      </c>
      <c r="C1426" s="60" t="s">
        <v>4399</v>
      </c>
      <c r="D1426" s="60" t="s">
        <v>4400</v>
      </c>
      <c r="E1426" s="60" t="s">
        <v>1542</v>
      </c>
      <c r="F1426" s="59" t="s">
        <v>451</v>
      </c>
      <c r="G1426" s="61">
        <v>122968</v>
      </c>
      <c r="H1426" s="123">
        <f t="shared" si="22"/>
        <v>25.039554465022043</v>
      </c>
    </row>
    <row r="1427" spans="1:8" x14ac:dyDescent="0.25">
      <c r="A1427" s="58">
        <v>391161000051</v>
      </c>
      <c r="B1427" s="59" t="s">
        <v>4401</v>
      </c>
      <c r="C1427" s="60" t="s">
        <v>4402</v>
      </c>
      <c r="D1427" s="60" t="s">
        <v>4403</v>
      </c>
      <c r="E1427" s="60" t="s">
        <v>994</v>
      </c>
      <c r="F1427" s="59" t="s">
        <v>451</v>
      </c>
      <c r="G1427" s="61">
        <v>122968</v>
      </c>
      <c r="H1427" s="123">
        <f t="shared" si="22"/>
        <v>25.039554465022043</v>
      </c>
    </row>
    <row r="1428" spans="1:8" x14ac:dyDescent="0.25">
      <c r="A1428" s="58">
        <v>391180300073</v>
      </c>
      <c r="B1428" s="59" t="s">
        <v>4404</v>
      </c>
      <c r="C1428" s="60" t="s">
        <v>2617</v>
      </c>
      <c r="D1428" s="60" t="s">
        <v>4405</v>
      </c>
      <c r="E1428" s="60" t="s">
        <v>1798</v>
      </c>
      <c r="F1428" s="59" t="s">
        <v>451</v>
      </c>
      <c r="G1428" s="61">
        <v>122968</v>
      </c>
      <c r="H1428" s="123">
        <f t="shared" si="22"/>
        <v>25.039554465022043</v>
      </c>
    </row>
    <row r="1429" spans="1:8" x14ac:dyDescent="0.25">
      <c r="A1429" s="58">
        <v>393141100019</v>
      </c>
      <c r="B1429" s="59" t="s">
        <v>4406</v>
      </c>
      <c r="C1429" s="60" t="s">
        <v>4407</v>
      </c>
      <c r="D1429" s="60" t="s">
        <v>4408</v>
      </c>
      <c r="E1429" s="60" t="s">
        <v>1215</v>
      </c>
      <c r="F1429" s="59" t="s">
        <v>487</v>
      </c>
      <c r="G1429" s="61">
        <v>122968</v>
      </c>
      <c r="H1429" s="123">
        <f t="shared" si="22"/>
        <v>25.039554465022043</v>
      </c>
    </row>
    <row r="1430" spans="1:8" x14ac:dyDescent="0.25">
      <c r="A1430" s="58">
        <v>393971210241</v>
      </c>
      <c r="B1430" s="59" t="s">
        <v>4409</v>
      </c>
      <c r="C1430" s="60" t="s">
        <v>4410</v>
      </c>
      <c r="D1430" s="60" t="s">
        <v>4411</v>
      </c>
      <c r="E1430" s="60" t="s">
        <v>1215</v>
      </c>
      <c r="F1430" s="59" t="s">
        <v>487</v>
      </c>
      <c r="G1430" s="61">
        <v>122968</v>
      </c>
      <c r="H1430" s="123">
        <f t="shared" si="22"/>
        <v>25.039554465022043</v>
      </c>
    </row>
    <row r="1431" spans="1:8" x14ac:dyDescent="0.25">
      <c r="A1431" s="58">
        <v>395020500560</v>
      </c>
      <c r="B1431" s="59" t="s">
        <v>4412</v>
      </c>
      <c r="C1431" s="60" t="s">
        <v>4413</v>
      </c>
      <c r="D1431" s="60" t="s">
        <v>4414</v>
      </c>
      <c r="E1431" s="60" t="s">
        <v>738</v>
      </c>
      <c r="F1431" s="59" t="s">
        <v>451</v>
      </c>
      <c r="G1431" s="61">
        <v>122968</v>
      </c>
      <c r="H1431" s="123">
        <f t="shared" si="22"/>
        <v>25.039554465022043</v>
      </c>
    </row>
    <row r="1432" spans="1:8" x14ac:dyDescent="0.25">
      <c r="A1432" s="58">
        <v>395030402752</v>
      </c>
      <c r="B1432" s="59" t="s">
        <v>4415</v>
      </c>
      <c r="C1432" s="60" t="s">
        <v>2368</v>
      </c>
      <c r="D1432" s="60" t="s">
        <v>4416</v>
      </c>
      <c r="E1432" s="60" t="s">
        <v>738</v>
      </c>
      <c r="F1432" s="59" t="s">
        <v>487</v>
      </c>
      <c r="G1432" s="61">
        <v>122968</v>
      </c>
      <c r="H1432" s="123">
        <f t="shared" si="22"/>
        <v>25.039554465022043</v>
      </c>
    </row>
    <row r="1433" spans="1:8" x14ac:dyDescent="0.25">
      <c r="A1433" s="58">
        <v>395031101683</v>
      </c>
      <c r="B1433" s="59" t="s">
        <v>4417</v>
      </c>
      <c r="C1433" s="60" t="s">
        <v>4418</v>
      </c>
      <c r="D1433" s="60" t="s">
        <v>4228</v>
      </c>
      <c r="E1433" s="60" t="s">
        <v>738</v>
      </c>
      <c r="F1433" s="59" t="s">
        <v>487</v>
      </c>
      <c r="G1433" s="61">
        <v>122968</v>
      </c>
      <c r="H1433" s="123">
        <f t="shared" si="22"/>
        <v>25.039554465022043</v>
      </c>
    </row>
    <row r="1434" spans="1:8" x14ac:dyDescent="0.25">
      <c r="A1434" s="58">
        <v>395050800509</v>
      </c>
      <c r="B1434" s="59" t="s">
        <v>4419</v>
      </c>
      <c r="C1434" s="60" t="s">
        <v>4420</v>
      </c>
      <c r="D1434" s="60" t="s">
        <v>4421</v>
      </c>
      <c r="E1434" s="60" t="s">
        <v>753</v>
      </c>
      <c r="F1434" s="59" t="s">
        <v>451</v>
      </c>
      <c r="G1434" s="61">
        <v>122968</v>
      </c>
      <c r="H1434" s="123">
        <f t="shared" si="22"/>
        <v>25.039554465022043</v>
      </c>
    </row>
    <row r="1435" spans="1:8" x14ac:dyDescent="0.25">
      <c r="A1435" s="58">
        <v>395080600351</v>
      </c>
      <c r="B1435" s="59" t="s">
        <v>4422</v>
      </c>
      <c r="C1435" s="60" t="s">
        <v>4423</v>
      </c>
      <c r="D1435" s="60" t="s">
        <v>4424</v>
      </c>
      <c r="E1435" s="60" t="s">
        <v>738</v>
      </c>
      <c r="F1435" s="59" t="s">
        <v>451</v>
      </c>
      <c r="G1435" s="61">
        <v>122968</v>
      </c>
      <c r="H1435" s="123">
        <f t="shared" si="22"/>
        <v>25.039554465022043</v>
      </c>
    </row>
    <row r="1436" spans="1:8" x14ac:dyDescent="0.25">
      <c r="A1436" s="58">
        <v>395080601667</v>
      </c>
      <c r="B1436" s="59" t="s">
        <v>4425</v>
      </c>
      <c r="C1436" s="60" t="s">
        <v>4426</v>
      </c>
      <c r="D1436" s="60" t="s">
        <v>4427</v>
      </c>
      <c r="E1436" s="60" t="s">
        <v>738</v>
      </c>
      <c r="F1436" s="59" t="s">
        <v>451</v>
      </c>
      <c r="G1436" s="61">
        <v>122968</v>
      </c>
      <c r="H1436" s="123">
        <f t="shared" si="22"/>
        <v>25.039554465022043</v>
      </c>
    </row>
    <row r="1437" spans="1:8" x14ac:dyDescent="0.25">
      <c r="A1437" s="58">
        <v>395090300495</v>
      </c>
      <c r="B1437" s="59" t="s">
        <v>4428</v>
      </c>
      <c r="C1437" s="60" t="s">
        <v>4429</v>
      </c>
      <c r="D1437" s="60" t="s">
        <v>4430</v>
      </c>
      <c r="E1437" s="60" t="s">
        <v>738</v>
      </c>
      <c r="F1437" s="59" t="s">
        <v>451</v>
      </c>
      <c r="G1437" s="61">
        <v>122968</v>
      </c>
      <c r="H1437" s="123">
        <f t="shared" si="22"/>
        <v>25.039554465022043</v>
      </c>
    </row>
    <row r="1438" spans="1:8" x14ac:dyDescent="0.25">
      <c r="A1438" s="58">
        <v>395090301114</v>
      </c>
      <c r="B1438" s="59" t="s">
        <v>4431</v>
      </c>
      <c r="C1438" s="60" t="s">
        <v>4432</v>
      </c>
      <c r="D1438" s="60" t="s">
        <v>4433</v>
      </c>
      <c r="E1438" s="60" t="s">
        <v>738</v>
      </c>
      <c r="F1438" s="59" t="s">
        <v>487</v>
      </c>
      <c r="G1438" s="61">
        <v>122968</v>
      </c>
      <c r="H1438" s="123">
        <f t="shared" si="22"/>
        <v>25.039554465022043</v>
      </c>
    </row>
    <row r="1439" spans="1:8" x14ac:dyDescent="0.25">
      <c r="A1439" s="58">
        <v>395090700361</v>
      </c>
      <c r="B1439" s="59" t="s">
        <v>4434</v>
      </c>
      <c r="C1439" s="60" t="s">
        <v>4435</v>
      </c>
      <c r="D1439" s="60" t="s">
        <v>4424</v>
      </c>
      <c r="E1439" s="60" t="s">
        <v>738</v>
      </c>
      <c r="F1439" s="59" t="s">
        <v>451</v>
      </c>
      <c r="G1439" s="61">
        <v>122968</v>
      </c>
      <c r="H1439" s="123">
        <f t="shared" si="22"/>
        <v>25.039554465022043</v>
      </c>
    </row>
    <row r="1440" spans="1:8" x14ac:dyDescent="0.25">
      <c r="A1440" s="58">
        <v>395100501141</v>
      </c>
      <c r="B1440" s="59" t="s">
        <v>4436</v>
      </c>
      <c r="C1440" s="60" t="s">
        <v>4437</v>
      </c>
      <c r="D1440" s="60" t="s">
        <v>4438</v>
      </c>
      <c r="E1440" s="60" t="s">
        <v>738</v>
      </c>
      <c r="F1440" s="59" t="s">
        <v>451</v>
      </c>
      <c r="G1440" s="61">
        <v>122968</v>
      </c>
      <c r="H1440" s="123">
        <f t="shared" si="22"/>
        <v>25.039554465022043</v>
      </c>
    </row>
    <row r="1441" spans="1:8" x14ac:dyDescent="0.25">
      <c r="A1441" s="58">
        <v>395100501150</v>
      </c>
      <c r="B1441" s="59" t="s">
        <v>4439</v>
      </c>
      <c r="C1441" s="60" t="s">
        <v>4437</v>
      </c>
      <c r="D1441" s="60" t="s">
        <v>4438</v>
      </c>
      <c r="E1441" s="60" t="s">
        <v>738</v>
      </c>
      <c r="F1441" s="59" t="s">
        <v>451</v>
      </c>
      <c r="G1441" s="61">
        <v>122968</v>
      </c>
      <c r="H1441" s="123">
        <f t="shared" si="22"/>
        <v>25.039554465022043</v>
      </c>
    </row>
    <row r="1442" spans="1:8" x14ac:dyDescent="0.25">
      <c r="A1442" s="58">
        <v>395110500232</v>
      </c>
      <c r="B1442" s="59" t="s">
        <v>4440</v>
      </c>
      <c r="C1442" s="60" t="s">
        <v>4441</v>
      </c>
      <c r="D1442" s="60" t="s">
        <v>4442</v>
      </c>
      <c r="E1442" s="60" t="s">
        <v>738</v>
      </c>
      <c r="F1442" s="59" t="s">
        <v>451</v>
      </c>
      <c r="G1442" s="61">
        <v>122968</v>
      </c>
      <c r="H1442" s="123">
        <f t="shared" si="22"/>
        <v>25.039554465022043</v>
      </c>
    </row>
    <row r="1443" spans="1:8" x14ac:dyDescent="0.25">
      <c r="A1443" s="58">
        <v>395120200580</v>
      </c>
      <c r="B1443" s="59" t="s">
        <v>4443</v>
      </c>
      <c r="C1443" s="60" t="s">
        <v>4444</v>
      </c>
      <c r="D1443" s="60" t="s">
        <v>4445</v>
      </c>
      <c r="E1443" s="60" t="s">
        <v>753</v>
      </c>
      <c r="F1443" s="59" t="s">
        <v>451</v>
      </c>
      <c r="G1443" s="61">
        <v>122968</v>
      </c>
      <c r="H1443" s="123">
        <f t="shared" si="22"/>
        <v>25.039554465022043</v>
      </c>
    </row>
    <row r="1444" spans="1:8" x14ac:dyDescent="0.25">
      <c r="A1444" s="58">
        <v>395120300789</v>
      </c>
      <c r="B1444" s="59" t="s">
        <v>4446</v>
      </c>
      <c r="C1444" s="60" t="s">
        <v>2002</v>
      </c>
      <c r="D1444" s="60" t="s">
        <v>1495</v>
      </c>
      <c r="E1444" s="60" t="s">
        <v>738</v>
      </c>
      <c r="F1444" s="59" t="s">
        <v>487</v>
      </c>
      <c r="G1444" s="61">
        <v>122968</v>
      </c>
      <c r="H1444" s="123">
        <f t="shared" si="22"/>
        <v>25.039554465022043</v>
      </c>
    </row>
    <row r="1445" spans="1:8" x14ac:dyDescent="0.25">
      <c r="A1445" s="58">
        <v>395120301327</v>
      </c>
      <c r="B1445" s="59" t="s">
        <v>4447</v>
      </c>
      <c r="C1445" s="60" t="s">
        <v>2347</v>
      </c>
      <c r="D1445" s="60" t="s">
        <v>4448</v>
      </c>
      <c r="E1445" s="60" t="s">
        <v>753</v>
      </c>
      <c r="F1445" s="59" t="s">
        <v>451</v>
      </c>
      <c r="G1445" s="61">
        <v>122968</v>
      </c>
      <c r="H1445" s="123">
        <f t="shared" si="22"/>
        <v>25.039554465022043</v>
      </c>
    </row>
    <row r="1446" spans="1:8" x14ac:dyDescent="0.25">
      <c r="A1446" s="58">
        <v>395120301335</v>
      </c>
      <c r="B1446" s="59" t="s">
        <v>4449</v>
      </c>
      <c r="C1446" s="60" t="s">
        <v>4450</v>
      </c>
      <c r="D1446" s="60" t="s">
        <v>4448</v>
      </c>
      <c r="E1446" s="60" t="s">
        <v>753</v>
      </c>
      <c r="F1446" s="59" t="s">
        <v>451</v>
      </c>
      <c r="G1446" s="61">
        <v>122968</v>
      </c>
      <c r="H1446" s="123">
        <f t="shared" si="22"/>
        <v>25.039554465022043</v>
      </c>
    </row>
    <row r="1447" spans="1:8" x14ac:dyDescent="0.25">
      <c r="A1447" s="58">
        <v>395140500351</v>
      </c>
      <c r="B1447" s="59" t="s">
        <v>4451</v>
      </c>
      <c r="C1447" s="60" t="s">
        <v>4452</v>
      </c>
      <c r="D1447" s="60" t="s">
        <v>4453</v>
      </c>
      <c r="E1447" s="60" t="s">
        <v>753</v>
      </c>
      <c r="F1447" s="59" t="s">
        <v>487</v>
      </c>
      <c r="G1447" s="61">
        <v>122968</v>
      </c>
      <c r="H1447" s="123">
        <f t="shared" si="22"/>
        <v>25.039554465022043</v>
      </c>
    </row>
    <row r="1448" spans="1:8" x14ac:dyDescent="0.25">
      <c r="A1448" s="58">
        <v>395160201309</v>
      </c>
      <c r="B1448" s="59" t="s">
        <v>4454</v>
      </c>
      <c r="C1448" s="60" t="s">
        <v>4455</v>
      </c>
      <c r="D1448" s="60" t="s">
        <v>4456</v>
      </c>
      <c r="E1448" s="60" t="s">
        <v>738</v>
      </c>
      <c r="F1448" s="59" t="s">
        <v>487</v>
      </c>
      <c r="G1448" s="61">
        <v>122968</v>
      </c>
      <c r="H1448" s="123">
        <f t="shared" si="22"/>
        <v>25.039554465022043</v>
      </c>
    </row>
    <row r="1449" spans="1:8" x14ac:dyDescent="0.25">
      <c r="A1449" s="58">
        <v>395160401430</v>
      </c>
      <c r="B1449" s="59" t="s">
        <v>4457</v>
      </c>
      <c r="C1449" s="60" t="s">
        <v>4458</v>
      </c>
      <c r="D1449" s="60" t="s">
        <v>4459</v>
      </c>
      <c r="E1449" s="60" t="s">
        <v>738</v>
      </c>
      <c r="F1449" s="59" t="s">
        <v>487</v>
      </c>
      <c r="G1449" s="61">
        <v>122968</v>
      </c>
      <c r="H1449" s="123">
        <f t="shared" si="22"/>
        <v>25.039554465022043</v>
      </c>
    </row>
    <row r="1450" spans="1:8" x14ac:dyDescent="0.25">
      <c r="A1450" s="58">
        <v>395160600475</v>
      </c>
      <c r="B1450" s="59" t="s">
        <v>4460</v>
      </c>
      <c r="C1450" s="60" t="s">
        <v>4461</v>
      </c>
      <c r="D1450" s="60" t="s">
        <v>4462</v>
      </c>
      <c r="E1450" s="60" t="s">
        <v>738</v>
      </c>
      <c r="F1450" s="59" t="s">
        <v>487</v>
      </c>
      <c r="G1450" s="61">
        <v>122968</v>
      </c>
      <c r="H1450" s="123">
        <f t="shared" si="22"/>
        <v>25.039554465022043</v>
      </c>
    </row>
    <row r="1451" spans="1:8" x14ac:dyDescent="0.25">
      <c r="A1451" s="58">
        <v>395161000447</v>
      </c>
      <c r="B1451" s="59" t="s">
        <v>4463</v>
      </c>
      <c r="C1451" s="60" t="s">
        <v>4464</v>
      </c>
      <c r="D1451" s="60" t="s">
        <v>4465</v>
      </c>
      <c r="E1451" s="60" t="s">
        <v>753</v>
      </c>
      <c r="F1451" s="59" t="s">
        <v>451</v>
      </c>
      <c r="G1451" s="61">
        <v>122968</v>
      </c>
      <c r="H1451" s="123">
        <f t="shared" si="22"/>
        <v>25.039554465022043</v>
      </c>
    </row>
    <row r="1452" spans="1:8" x14ac:dyDescent="0.25">
      <c r="A1452" s="58">
        <v>395170200246</v>
      </c>
      <c r="B1452" s="59" t="s">
        <v>4466</v>
      </c>
      <c r="C1452" s="60" t="s">
        <v>4467</v>
      </c>
      <c r="D1452" s="60" t="s">
        <v>4468</v>
      </c>
      <c r="E1452" s="60" t="s">
        <v>738</v>
      </c>
      <c r="F1452" s="59" t="s">
        <v>451</v>
      </c>
      <c r="G1452" s="61">
        <v>122968</v>
      </c>
      <c r="H1452" s="123">
        <f t="shared" si="22"/>
        <v>25.039554465022043</v>
      </c>
    </row>
    <row r="1453" spans="1:8" x14ac:dyDescent="0.25">
      <c r="A1453" s="58">
        <v>395170601208</v>
      </c>
      <c r="B1453" s="59" t="s">
        <v>4469</v>
      </c>
      <c r="C1453" s="60" t="s">
        <v>4470</v>
      </c>
      <c r="D1453" s="60" t="s">
        <v>4471</v>
      </c>
      <c r="E1453" s="60" t="s">
        <v>753</v>
      </c>
      <c r="F1453" s="59" t="s">
        <v>487</v>
      </c>
      <c r="G1453" s="61">
        <v>122968</v>
      </c>
      <c r="H1453" s="123">
        <f t="shared" si="22"/>
        <v>25.039554465022043</v>
      </c>
    </row>
    <row r="1454" spans="1:8" x14ac:dyDescent="0.25">
      <c r="A1454" s="58">
        <v>395171200673</v>
      </c>
      <c r="B1454" s="59" t="s">
        <v>4472</v>
      </c>
      <c r="C1454" s="60" t="s">
        <v>4473</v>
      </c>
      <c r="D1454" s="60" t="s">
        <v>4474</v>
      </c>
      <c r="E1454" s="60" t="s">
        <v>738</v>
      </c>
      <c r="F1454" s="59" t="s">
        <v>451</v>
      </c>
      <c r="G1454" s="61">
        <v>122968</v>
      </c>
      <c r="H1454" s="123">
        <f t="shared" si="22"/>
        <v>25.039554465022043</v>
      </c>
    </row>
    <row r="1455" spans="1:8" x14ac:dyDescent="0.25">
      <c r="A1455" s="58">
        <v>395171201335</v>
      </c>
      <c r="B1455" s="59" t="s">
        <v>4475</v>
      </c>
      <c r="C1455" s="60" t="s">
        <v>4476</v>
      </c>
      <c r="D1455" s="60" t="s">
        <v>4477</v>
      </c>
      <c r="E1455" s="60" t="s">
        <v>738</v>
      </c>
      <c r="F1455" s="59" t="s">
        <v>451</v>
      </c>
      <c r="G1455" s="61">
        <v>122968</v>
      </c>
      <c r="H1455" s="123">
        <f t="shared" si="22"/>
        <v>25.039554465022043</v>
      </c>
    </row>
    <row r="1456" spans="1:8" x14ac:dyDescent="0.25">
      <c r="A1456" s="58">
        <v>395180401509</v>
      </c>
      <c r="B1456" s="59" t="s">
        <v>4478</v>
      </c>
      <c r="C1456" s="60" t="s">
        <v>4479</v>
      </c>
      <c r="D1456" s="60" t="s">
        <v>4480</v>
      </c>
      <c r="E1456" s="60" t="s">
        <v>738</v>
      </c>
      <c r="F1456" s="59" t="s">
        <v>451</v>
      </c>
      <c r="G1456" s="61">
        <v>122968</v>
      </c>
      <c r="H1456" s="123">
        <f t="shared" si="22"/>
        <v>25.039554465022043</v>
      </c>
    </row>
    <row r="1457" spans="1:8" x14ac:dyDescent="0.25">
      <c r="A1457" s="58">
        <v>395180600820</v>
      </c>
      <c r="B1457" s="59" t="s">
        <v>4481</v>
      </c>
      <c r="C1457" s="60" t="s">
        <v>2564</v>
      </c>
      <c r="D1457" s="60" t="s">
        <v>4482</v>
      </c>
      <c r="E1457" s="60" t="s">
        <v>738</v>
      </c>
      <c r="F1457" s="59" t="s">
        <v>451</v>
      </c>
      <c r="G1457" s="61">
        <v>122968</v>
      </c>
      <c r="H1457" s="123">
        <f t="shared" si="22"/>
        <v>25.039554465022043</v>
      </c>
    </row>
    <row r="1458" spans="1:8" x14ac:dyDescent="0.25">
      <c r="A1458" s="58">
        <v>395190601727</v>
      </c>
      <c r="B1458" s="59" t="s">
        <v>4483</v>
      </c>
      <c r="C1458" s="60" t="s">
        <v>4484</v>
      </c>
      <c r="D1458" s="60" t="s">
        <v>4485</v>
      </c>
      <c r="E1458" s="60" t="s">
        <v>738</v>
      </c>
      <c r="F1458" s="59" t="s">
        <v>451</v>
      </c>
      <c r="G1458" s="61">
        <v>122968</v>
      </c>
      <c r="H1458" s="123">
        <f t="shared" si="22"/>
        <v>25.039554465022043</v>
      </c>
    </row>
    <row r="1459" spans="1:8" x14ac:dyDescent="0.25">
      <c r="A1459" s="58">
        <v>395190700512</v>
      </c>
      <c r="B1459" s="59" t="s">
        <v>4486</v>
      </c>
      <c r="C1459" s="60" t="s">
        <v>4487</v>
      </c>
      <c r="D1459" s="60" t="s">
        <v>4488</v>
      </c>
      <c r="E1459" s="60" t="s">
        <v>753</v>
      </c>
      <c r="F1459" s="59" t="s">
        <v>451</v>
      </c>
      <c r="G1459" s="61">
        <v>122968</v>
      </c>
      <c r="H1459" s="123">
        <f t="shared" si="22"/>
        <v>25.039554465022043</v>
      </c>
    </row>
    <row r="1460" spans="1:8" x14ac:dyDescent="0.25">
      <c r="A1460" s="58">
        <v>395190901267</v>
      </c>
      <c r="B1460" s="59" t="s">
        <v>4489</v>
      </c>
      <c r="C1460" s="60" t="s">
        <v>4490</v>
      </c>
      <c r="D1460" s="60" t="s">
        <v>4491</v>
      </c>
      <c r="E1460" s="60" t="s">
        <v>738</v>
      </c>
      <c r="F1460" s="59" t="s">
        <v>451</v>
      </c>
      <c r="G1460" s="61">
        <v>122968</v>
      </c>
      <c r="H1460" s="123">
        <f t="shared" si="22"/>
        <v>25.039554465022043</v>
      </c>
    </row>
    <row r="1461" spans="1:8" x14ac:dyDescent="0.25">
      <c r="A1461" s="58">
        <v>395191101281</v>
      </c>
      <c r="B1461" s="59" t="s">
        <v>4492</v>
      </c>
      <c r="C1461" s="60" t="s">
        <v>4493</v>
      </c>
      <c r="D1461" s="60" t="s">
        <v>4494</v>
      </c>
      <c r="E1461" s="60" t="s">
        <v>753</v>
      </c>
      <c r="F1461" s="59" t="s">
        <v>451</v>
      </c>
      <c r="G1461" s="61">
        <v>122968</v>
      </c>
      <c r="H1461" s="123">
        <f t="shared" si="22"/>
        <v>25.039554465022043</v>
      </c>
    </row>
    <row r="1462" spans="1:8" x14ac:dyDescent="0.25">
      <c r="A1462" s="58">
        <v>395750201169</v>
      </c>
      <c r="B1462" s="59" t="s">
        <v>4495</v>
      </c>
      <c r="C1462" s="60" t="s">
        <v>4496</v>
      </c>
      <c r="D1462" s="60" t="s">
        <v>1741</v>
      </c>
      <c r="E1462" s="60" t="s">
        <v>738</v>
      </c>
      <c r="F1462" s="59" t="s">
        <v>451</v>
      </c>
      <c r="G1462" s="61">
        <v>122968</v>
      </c>
      <c r="H1462" s="123">
        <f t="shared" si="22"/>
        <v>25.039554465022043</v>
      </c>
    </row>
    <row r="1463" spans="1:8" x14ac:dyDescent="0.25">
      <c r="A1463" s="58">
        <v>395750201592</v>
      </c>
      <c r="B1463" s="59" t="s">
        <v>4497</v>
      </c>
      <c r="C1463" s="60" t="s">
        <v>4498</v>
      </c>
      <c r="D1463" s="60" t="s">
        <v>4499</v>
      </c>
      <c r="E1463" s="60" t="s">
        <v>738</v>
      </c>
      <c r="F1463" s="59" t="s">
        <v>451</v>
      </c>
      <c r="G1463" s="61">
        <v>122968</v>
      </c>
      <c r="H1463" s="123">
        <f t="shared" si="22"/>
        <v>25.039554465022043</v>
      </c>
    </row>
    <row r="1464" spans="1:8" x14ac:dyDescent="0.25">
      <c r="A1464" s="58">
        <v>395750300370</v>
      </c>
      <c r="B1464" s="59" t="s">
        <v>4500</v>
      </c>
      <c r="C1464" s="60" t="s">
        <v>4501</v>
      </c>
      <c r="D1464" s="60" t="s">
        <v>4502</v>
      </c>
      <c r="E1464" s="60" t="s">
        <v>753</v>
      </c>
      <c r="F1464" s="59" t="s">
        <v>451</v>
      </c>
      <c r="G1464" s="61">
        <v>122968</v>
      </c>
      <c r="H1464" s="123">
        <f t="shared" si="22"/>
        <v>25.039554465022043</v>
      </c>
    </row>
    <row r="1465" spans="1:8" x14ac:dyDescent="0.25">
      <c r="A1465" s="58">
        <v>395750301627</v>
      </c>
      <c r="B1465" s="59" t="s">
        <v>4503</v>
      </c>
      <c r="C1465" s="60" t="s">
        <v>2375</v>
      </c>
      <c r="D1465" s="60" t="s">
        <v>2376</v>
      </c>
      <c r="E1465" s="60" t="s">
        <v>753</v>
      </c>
      <c r="F1465" s="59" t="s">
        <v>487</v>
      </c>
      <c r="G1465" s="61">
        <v>122968</v>
      </c>
      <c r="H1465" s="123">
        <f t="shared" si="22"/>
        <v>25.039554465022043</v>
      </c>
    </row>
    <row r="1466" spans="1:8" x14ac:dyDescent="0.25">
      <c r="A1466" s="58">
        <v>395750301821</v>
      </c>
      <c r="B1466" s="59" t="s">
        <v>4504</v>
      </c>
      <c r="C1466" s="60" t="s">
        <v>2901</v>
      </c>
      <c r="D1466" s="60" t="s">
        <v>2902</v>
      </c>
      <c r="E1466" s="60" t="s">
        <v>753</v>
      </c>
      <c r="F1466" s="59" t="s">
        <v>451</v>
      </c>
      <c r="G1466" s="61">
        <v>122968</v>
      </c>
      <c r="H1466" s="123">
        <f t="shared" si="22"/>
        <v>25.039554465022043</v>
      </c>
    </row>
    <row r="1467" spans="1:8" x14ac:dyDescent="0.25">
      <c r="A1467" s="58">
        <v>395770800719</v>
      </c>
      <c r="B1467" s="59" t="s">
        <v>4505</v>
      </c>
      <c r="C1467" s="60" t="s">
        <v>4506</v>
      </c>
      <c r="D1467" s="60" t="s">
        <v>4507</v>
      </c>
      <c r="E1467" s="60" t="s">
        <v>738</v>
      </c>
      <c r="F1467" s="59" t="s">
        <v>451</v>
      </c>
      <c r="G1467" s="61">
        <v>122968</v>
      </c>
      <c r="H1467" s="123">
        <f t="shared" si="22"/>
        <v>25.039554465022043</v>
      </c>
    </row>
    <row r="1468" spans="1:8" x14ac:dyDescent="0.25">
      <c r="A1468" s="58">
        <v>395770801103</v>
      </c>
      <c r="B1468" s="59" t="s">
        <v>4508</v>
      </c>
      <c r="C1468" s="60" t="s">
        <v>4509</v>
      </c>
      <c r="D1468" s="60" t="s">
        <v>4510</v>
      </c>
      <c r="E1468" s="60" t="s">
        <v>738</v>
      </c>
      <c r="F1468" s="59" t="s">
        <v>451</v>
      </c>
      <c r="G1468" s="61">
        <v>122968</v>
      </c>
      <c r="H1468" s="123">
        <f t="shared" si="22"/>
        <v>25.039554465022043</v>
      </c>
    </row>
    <row r="1469" spans="1:8" x14ac:dyDescent="0.25">
      <c r="A1469" s="58">
        <v>395770801499</v>
      </c>
      <c r="B1469" s="59" t="s">
        <v>4511</v>
      </c>
      <c r="C1469" s="60" t="s">
        <v>4512</v>
      </c>
      <c r="D1469" s="60" t="s">
        <v>4513</v>
      </c>
      <c r="E1469" s="60" t="s">
        <v>753</v>
      </c>
      <c r="F1469" s="59" t="s">
        <v>487</v>
      </c>
      <c r="G1469" s="61">
        <v>122968</v>
      </c>
      <c r="H1469" s="123">
        <f t="shared" si="22"/>
        <v>25.039554465022043</v>
      </c>
    </row>
    <row r="1470" spans="1:8" x14ac:dyDescent="0.25">
      <c r="A1470" s="58">
        <v>395910624738</v>
      </c>
      <c r="B1470" s="59" t="s">
        <v>4514</v>
      </c>
      <c r="C1470" s="60" t="s">
        <v>4515</v>
      </c>
      <c r="D1470" s="60" t="s">
        <v>4516</v>
      </c>
      <c r="E1470" s="60" t="s">
        <v>753</v>
      </c>
      <c r="F1470" s="59" t="s">
        <v>487</v>
      </c>
      <c r="G1470" s="61">
        <v>122968</v>
      </c>
      <c r="H1470" s="123">
        <f t="shared" si="22"/>
        <v>25.039554465022043</v>
      </c>
    </row>
    <row r="1471" spans="1:8" x14ac:dyDescent="0.25">
      <c r="A1471" s="58">
        <v>395930111231</v>
      </c>
      <c r="B1471" s="59" t="s">
        <v>4517</v>
      </c>
      <c r="C1471" s="60" t="s">
        <v>1487</v>
      </c>
      <c r="D1471" s="60" t="s">
        <v>4518</v>
      </c>
      <c r="E1471" s="60" t="s">
        <v>738</v>
      </c>
      <c r="F1471" s="59" t="s">
        <v>451</v>
      </c>
      <c r="G1471" s="61">
        <v>122968</v>
      </c>
      <c r="H1471" s="123">
        <f t="shared" si="22"/>
        <v>25.039554465022043</v>
      </c>
    </row>
    <row r="1472" spans="1:8" x14ac:dyDescent="0.25">
      <c r="A1472" s="58">
        <v>395940650504</v>
      </c>
      <c r="B1472" s="59" t="s">
        <v>4519</v>
      </c>
      <c r="C1472" s="60" t="s">
        <v>4520</v>
      </c>
      <c r="D1472" s="60" t="s">
        <v>4521</v>
      </c>
      <c r="E1472" s="60" t="s">
        <v>738</v>
      </c>
      <c r="F1472" s="59" t="s">
        <v>451</v>
      </c>
      <c r="G1472" s="61">
        <v>122968</v>
      </c>
      <c r="H1472" s="123">
        <f t="shared" si="22"/>
        <v>25.039554465022043</v>
      </c>
    </row>
    <row r="1473" spans="1:8" x14ac:dyDescent="0.25">
      <c r="A1473" s="58">
        <v>395970450305</v>
      </c>
      <c r="B1473" s="59" t="s">
        <v>4522</v>
      </c>
      <c r="C1473" s="60" t="s">
        <v>4523</v>
      </c>
      <c r="D1473" s="60" t="s">
        <v>2706</v>
      </c>
      <c r="E1473" s="60" t="s">
        <v>753</v>
      </c>
      <c r="F1473" s="59" t="s">
        <v>451</v>
      </c>
      <c r="G1473" s="61">
        <v>122968</v>
      </c>
      <c r="H1473" s="123">
        <f t="shared" si="22"/>
        <v>25.039554465022043</v>
      </c>
    </row>
    <row r="1474" spans="1:8" x14ac:dyDescent="0.25">
      <c r="A1474" s="58">
        <v>395970451271</v>
      </c>
      <c r="B1474" s="59" t="s">
        <v>326</v>
      </c>
      <c r="C1474" s="60" t="s">
        <v>4524</v>
      </c>
      <c r="D1474" s="60" t="s">
        <v>4525</v>
      </c>
      <c r="E1474" s="60" t="s">
        <v>450</v>
      </c>
      <c r="F1474" s="59" t="s">
        <v>451</v>
      </c>
      <c r="G1474" s="61">
        <v>122968</v>
      </c>
      <c r="H1474" s="123">
        <f t="shared" ref="H1474:H1537" si="23">G1474/4910.95</f>
        <v>25.039554465022043</v>
      </c>
    </row>
    <row r="1475" spans="1:8" x14ac:dyDescent="0.25">
      <c r="A1475" s="58">
        <v>395980250941</v>
      </c>
      <c r="B1475" s="59" t="s">
        <v>4526</v>
      </c>
      <c r="C1475" s="60" t="s">
        <v>4527</v>
      </c>
      <c r="D1475" s="60" t="s">
        <v>4528</v>
      </c>
      <c r="E1475" s="60" t="s">
        <v>738</v>
      </c>
      <c r="F1475" s="59" t="s">
        <v>451</v>
      </c>
      <c r="G1475" s="61">
        <v>122968</v>
      </c>
      <c r="H1475" s="123">
        <f t="shared" si="23"/>
        <v>25.039554465022043</v>
      </c>
    </row>
    <row r="1476" spans="1:8" x14ac:dyDescent="0.25">
      <c r="A1476" s="58">
        <v>395981020027</v>
      </c>
      <c r="B1476" s="59" t="s">
        <v>4529</v>
      </c>
      <c r="C1476" s="60" t="s">
        <v>4530</v>
      </c>
      <c r="D1476" s="60" t="s">
        <v>2709</v>
      </c>
      <c r="E1476" s="60" t="s">
        <v>738</v>
      </c>
      <c r="F1476" s="59" t="s">
        <v>451</v>
      </c>
      <c r="G1476" s="61">
        <v>122968</v>
      </c>
      <c r="H1476" s="123">
        <f t="shared" si="23"/>
        <v>25.039554465022043</v>
      </c>
    </row>
    <row r="1477" spans="1:8" x14ac:dyDescent="0.25">
      <c r="A1477" s="58">
        <v>396000400212</v>
      </c>
      <c r="B1477" s="59" t="s">
        <v>238</v>
      </c>
      <c r="C1477" s="60" t="s">
        <v>4531</v>
      </c>
      <c r="D1477" s="60" t="s">
        <v>4532</v>
      </c>
      <c r="E1477" s="60" t="s">
        <v>450</v>
      </c>
      <c r="F1477" s="59" t="s">
        <v>487</v>
      </c>
      <c r="G1477" s="61">
        <v>122968</v>
      </c>
      <c r="H1477" s="123">
        <f t="shared" si="23"/>
        <v>25.039554465022043</v>
      </c>
    </row>
    <row r="1478" spans="1:8" x14ac:dyDescent="0.25">
      <c r="A1478" s="58">
        <v>396010301816</v>
      </c>
      <c r="B1478" s="59" t="s">
        <v>79</v>
      </c>
      <c r="C1478" s="60" t="s">
        <v>4533</v>
      </c>
      <c r="D1478" s="60" t="s">
        <v>4534</v>
      </c>
      <c r="E1478" s="60" t="s">
        <v>450</v>
      </c>
      <c r="F1478" s="59" t="s">
        <v>451</v>
      </c>
      <c r="G1478" s="61">
        <v>122968</v>
      </c>
      <c r="H1478" s="123">
        <f t="shared" si="23"/>
        <v>25.039554465022043</v>
      </c>
    </row>
    <row r="1479" spans="1:8" x14ac:dyDescent="0.25">
      <c r="A1479" s="58">
        <v>396011000241</v>
      </c>
      <c r="B1479" s="59" t="s">
        <v>391</v>
      </c>
      <c r="C1479" s="60" t="s">
        <v>4535</v>
      </c>
      <c r="D1479" s="60" t="s">
        <v>4536</v>
      </c>
      <c r="E1479" s="60" t="s">
        <v>450</v>
      </c>
      <c r="F1479" s="59" t="s">
        <v>451</v>
      </c>
      <c r="G1479" s="61">
        <v>122968</v>
      </c>
      <c r="H1479" s="123">
        <f t="shared" si="23"/>
        <v>25.039554465022043</v>
      </c>
    </row>
    <row r="1480" spans="1:8" x14ac:dyDescent="0.25">
      <c r="A1480" s="58">
        <v>396011001336</v>
      </c>
      <c r="B1480" s="59" t="s">
        <v>335</v>
      </c>
      <c r="C1480" s="60" t="s">
        <v>4537</v>
      </c>
      <c r="D1480" s="60" t="s">
        <v>4538</v>
      </c>
      <c r="E1480" s="60" t="s">
        <v>450</v>
      </c>
      <c r="F1480" s="59" t="s">
        <v>487</v>
      </c>
      <c r="G1480" s="61">
        <v>122968</v>
      </c>
      <c r="H1480" s="123">
        <f t="shared" si="23"/>
        <v>25.039554465022043</v>
      </c>
    </row>
    <row r="1481" spans="1:8" x14ac:dyDescent="0.25">
      <c r="A1481" s="58">
        <v>396011002731</v>
      </c>
      <c r="B1481" s="59" t="s">
        <v>399</v>
      </c>
      <c r="C1481" s="60" t="s">
        <v>4539</v>
      </c>
      <c r="D1481" s="60" t="s">
        <v>4525</v>
      </c>
      <c r="E1481" s="60" t="s">
        <v>450</v>
      </c>
      <c r="F1481" s="59" t="s">
        <v>451</v>
      </c>
      <c r="G1481" s="61">
        <v>122968</v>
      </c>
      <c r="H1481" s="123">
        <f t="shared" si="23"/>
        <v>25.039554465022043</v>
      </c>
    </row>
    <row r="1482" spans="1:8" x14ac:dyDescent="0.25">
      <c r="A1482" s="58">
        <v>396011203303</v>
      </c>
      <c r="B1482" s="59" t="s">
        <v>216</v>
      </c>
      <c r="C1482" s="60" t="s">
        <v>3727</v>
      </c>
      <c r="D1482" s="60" t="s">
        <v>4540</v>
      </c>
      <c r="E1482" s="60" t="s">
        <v>450</v>
      </c>
      <c r="F1482" s="59" t="s">
        <v>451</v>
      </c>
      <c r="G1482" s="61">
        <v>122968</v>
      </c>
      <c r="H1482" s="123">
        <f t="shared" si="23"/>
        <v>25.039554465022043</v>
      </c>
    </row>
    <row r="1483" spans="1:8" x14ac:dyDescent="0.25">
      <c r="A1483" s="58">
        <v>396071001521</v>
      </c>
      <c r="B1483" s="59" t="s">
        <v>365</v>
      </c>
      <c r="C1483" s="60" t="s">
        <v>4541</v>
      </c>
      <c r="D1483" s="60" t="s">
        <v>3476</v>
      </c>
      <c r="E1483" s="60" t="s">
        <v>450</v>
      </c>
      <c r="F1483" s="59" t="s">
        <v>487</v>
      </c>
      <c r="G1483" s="61">
        <v>122968</v>
      </c>
      <c r="H1483" s="123">
        <f t="shared" si="23"/>
        <v>25.039554465022043</v>
      </c>
    </row>
    <row r="1484" spans="1:8" x14ac:dyDescent="0.25">
      <c r="A1484" s="58">
        <v>396090602676</v>
      </c>
      <c r="B1484" s="59" t="s">
        <v>419</v>
      </c>
      <c r="C1484" s="60" t="s">
        <v>4542</v>
      </c>
      <c r="D1484" s="60" t="s">
        <v>4543</v>
      </c>
      <c r="E1484" s="60" t="s">
        <v>450</v>
      </c>
      <c r="F1484" s="59" t="s">
        <v>487</v>
      </c>
      <c r="G1484" s="61">
        <v>122968</v>
      </c>
      <c r="H1484" s="123">
        <f t="shared" si="23"/>
        <v>25.039554465022043</v>
      </c>
    </row>
    <row r="1485" spans="1:8" x14ac:dyDescent="0.25">
      <c r="A1485" s="58">
        <v>396090801407</v>
      </c>
      <c r="B1485" s="59" t="s">
        <v>430</v>
      </c>
      <c r="C1485" s="60" t="s">
        <v>4544</v>
      </c>
      <c r="D1485" s="60" t="s">
        <v>3325</v>
      </c>
      <c r="E1485" s="60" t="s">
        <v>450</v>
      </c>
      <c r="F1485" s="59" t="s">
        <v>487</v>
      </c>
      <c r="G1485" s="61">
        <v>122968</v>
      </c>
      <c r="H1485" s="123">
        <f t="shared" si="23"/>
        <v>25.039554465022043</v>
      </c>
    </row>
    <row r="1486" spans="1:8" x14ac:dyDescent="0.25">
      <c r="A1486" s="58">
        <v>396090901096</v>
      </c>
      <c r="B1486" s="59" t="s">
        <v>352</v>
      </c>
      <c r="C1486" s="60" t="s">
        <v>4545</v>
      </c>
      <c r="D1486" s="60" t="s">
        <v>4546</v>
      </c>
      <c r="E1486" s="60" t="s">
        <v>450</v>
      </c>
      <c r="F1486" s="59" t="s">
        <v>487</v>
      </c>
      <c r="G1486" s="61">
        <v>122968</v>
      </c>
      <c r="H1486" s="123">
        <f t="shared" si="23"/>
        <v>25.039554465022043</v>
      </c>
    </row>
    <row r="1487" spans="1:8" x14ac:dyDescent="0.25">
      <c r="A1487" s="58">
        <v>396110301210</v>
      </c>
      <c r="B1487" s="59" t="s">
        <v>323</v>
      </c>
      <c r="C1487" s="60" t="s">
        <v>4547</v>
      </c>
      <c r="D1487" s="60" t="s">
        <v>4548</v>
      </c>
      <c r="E1487" s="60" t="s">
        <v>450</v>
      </c>
      <c r="F1487" s="59" t="s">
        <v>451</v>
      </c>
      <c r="G1487" s="61">
        <v>122968</v>
      </c>
      <c r="H1487" s="123">
        <f t="shared" si="23"/>
        <v>25.039554465022043</v>
      </c>
    </row>
    <row r="1488" spans="1:8" x14ac:dyDescent="0.25">
      <c r="A1488" s="58">
        <v>396110801000</v>
      </c>
      <c r="B1488" s="59" t="s">
        <v>89</v>
      </c>
      <c r="C1488" s="60" t="s">
        <v>4549</v>
      </c>
      <c r="D1488" s="60" t="s">
        <v>4550</v>
      </c>
      <c r="E1488" s="60" t="s">
        <v>450</v>
      </c>
      <c r="F1488" s="59" t="s">
        <v>487</v>
      </c>
      <c r="G1488" s="61">
        <v>122968</v>
      </c>
      <c r="H1488" s="123">
        <f t="shared" si="23"/>
        <v>25.039554465022043</v>
      </c>
    </row>
    <row r="1489" spans="1:8" x14ac:dyDescent="0.25">
      <c r="A1489" s="58">
        <v>396111201260</v>
      </c>
      <c r="B1489" s="59" t="s">
        <v>337</v>
      </c>
      <c r="C1489" s="60" t="s">
        <v>4551</v>
      </c>
      <c r="D1489" s="60" t="s">
        <v>4552</v>
      </c>
      <c r="E1489" s="60" t="s">
        <v>450</v>
      </c>
      <c r="F1489" s="59" t="s">
        <v>451</v>
      </c>
      <c r="G1489" s="61">
        <v>122968</v>
      </c>
      <c r="H1489" s="123">
        <f t="shared" si="23"/>
        <v>25.039554465022043</v>
      </c>
    </row>
    <row r="1490" spans="1:8" x14ac:dyDescent="0.25">
      <c r="A1490" s="58">
        <v>396120500130</v>
      </c>
      <c r="B1490" s="59" t="s">
        <v>587</v>
      </c>
      <c r="C1490" s="60" t="s">
        <v>588</v>
      </c>
      <c r="D1490" s="60" t="s">
        <v>589</v>
      </c>
      <c r="E1490" s="60" t="s">
        <v>450</v>
      </c>
      <c r="F1490" s="59" t="s">
        <v>487</v>
      </c>
      <c r="G1490" s="61">
        <v>122968</v>
      </c>
      <c r="H1490" s="123">
        <f t="shared" si="23"/>
        <v>25.039554465022043</v>
      </c>
    </row>
    <row r="1491" spans="1:8" x14ac:dyDescent="0.25">
      <c r="A1491" s="58">
        <v>396120901118</v>
      </c>
      <c r="B1491" s="59" t="s">
        <v>361</v>
      </c>
      <c r="C1491" s="60" t="s">
        <v>2036</v>
      </c>
      <c r="D1491" s="60" t="s">
        <v>4553</v>
      </c>
      <c r="E1491" s="60" t="s">
        <v>450</v>
      </c>
      <c r="F1491" s="59" t="s">
        <v>451</v>
      </c>
      <c r="G1491" s="61">
        <v>122968</v>
      </c>
      <c r="H1491" s="123">
        <f t="shared" si="23"/>
        <v>25.039554465022043</v>
      </c>
    </row>
    <row r="1492" spans="1:8" x14ac:dyDescent="0.25">
      <c r="A1492" s="58">
        <v>396130301097</v>
      </c>
      <c r="B1492" s="59" t="s">
        <v>408</v>
      </c>
      <c r="C1492" s="60" t="s">
        <v>4554</v>
      </c>
      <c r="D1492" s="60" t="s">
        <v>4555</v>
      </c>
      <c r="E1492" s="60" t="s">
        <v>450</v>
      </c>
      <c r="F1492" s="59" t="s">
        <v>451</v>
      </c>
      <c r="G1492" s="61">
        <v>122968</v>
      </c>
      <c r="H1492" s="123">
        <f t="shared" si="23"/>
        <v>25.039554465022043</v>
      </c>
    </row>
    <row r="1493" spans="1:8" x14ac:dyDescent="0.25">
      <c r="A1493" s="58">
        <v>396140600289</v>
      </c>
      <c r="B1493" s="59" t="s">
        <v>411</v>
      </c>
      <c r="C1493" s="60" t="s">
        <v>4556</v>
      </c>
      <c r="D1493" s="60" t="s">
        <v>4557</v>
      </c>
      <c r="E1493" s="60" t="s">
        <v>450</v>
      </c>
      <c r="F1493" s="59" t="s">
        <v>451</v>
      </c>
      <c r="G1493" s="61">
        <v>122968</v>
      </c>
      <c r="H1493" s="123">
        <f t="shared" si="23"/>
        <v>25.039554465022043</v>
      </c>
    </row>
    <row r="1494" spans="1:8" x14ac:dyDescent="0.25">
      <c r="A1494" s="58">
        <v>396161000737</v>
      </c>
      <c r="B1494" s="59" t="s">
        <v>448</v>
      </c>
      <c r="C1494" s="60" t="s">
        <v>4558</v>
      </c>
      <c r="D1494" s="60" t="s">
        <v>449</v>
      </c>
      <c r="E1494" s="60" t="s">
        <v>450</v>
      </c>
      <c r="F1494" s="59" t="s">
        <v>451</v>
      </c>
      <c r="G1494" s="61">
        <v>122968</v>
      </c>
      <c r="H1494" s="123">
        <f t="shared" si="23"/>
        <v>25.039554465022043</v>
      </c>
    </row>
    <row r="1495" spans="1:8" x14ac:dyDescent="0.25">
      <c r="A1495" s="58">
        <v>396170701292</v>
      </c>
      <c r="B1495" s="59" t="s">
        <v>422</v>
      </c>
      <c r="C1495" s="60" t="s">
        <v>4559</v>
      </c>
      <c r="D1495" s="60" t="s">
        <v>4560</v>
      </c>
      <c r="E1495" s="60" t="s">
        <v>450</v>
      </c>
      <c r="F1495" s="59" t="s">
        <v>487</v>
      </c>
      <c r="G1495" s="61">
        <v>122968</v>
      </c>
      <c r="H1495" s="123">
        <f t="shared" si="23"/>
        <v>25.039554465022043</v>
      </c>
    </row>
    <row r="1496" spans="1:8" x14ac:dyDescent="0.25">
      <c r="A1496" s="58">
        <v>396740915038</v>
      </c>
      <c r="B1496" s="59" t="s">
        <v>148</v>
      </c>
      <c r="C1496" s="60" t="s">
        <v>4561</v>
      </c>
      <c r="D1496" s="60" t="s">
        <v>4562</v>
      </c>
      <c r="E1496" s="60" t="s">
        <v>450</v>
      </c>
      <c r="F1496" s="59" t="s">
        <v>451</v>
      </c>
      <c r="G1496" s="61">
        <v>122968</v>
      </c>
      <c r="H1496" s="123">
        <f t="shared" si="23"/>
        <v>25.039554465022043</v>
      </c>
    </row>
    <row r="1497" spans="1:8" x14ac:dyDescent="0.25">
      <c r="A1497" s="58">
        <v>396740915160</v>
      </c>
      <c r="B1497" s="59" t="s">
        <v>53</v>
      </c>
      <c r="C1497" s="60" t="s">
        <v>4563</v>
      </c>
      <c r="D1497" s="60" t="s">
        <v>4564</v>
      </c>
      <c r="E1497" s="60" t="s">
        <v>450</v>
      </c>
      <c r="F1497" s="59" t="s">
        <v>451</v>
      </c>
      <c r="G1497" s="61">
        <v>122968</v>
      </c>
      <c r="H1497" s="123">
        <f t="shared" si="23"/>
        <v>25.039554465022043</v>
      </c>
    </row>
    <row r="1498" spans="1:8" x14ac:dyDescent="0.25">
      <c r="A1498" s="58">
        <v>396740915330</v>
      </c>
      <c r="B1498" s="59" t="s">
        <v>392</v>
      </c>
      <c r="C1498" s="60" t="s">
        <v>4565</v>
      </c>
      <c r="D1498" s="60" t="s">
        <v>4566</v>
      </c>
      <c r="E1498" s="60" t="s">
        <v>450</v>
      </c>
      <c r="F1498" s="59" t="s">
        <v>451</v>
      </c>
      <c r="G1498" s="61">
        <v>122968</v>
      </c>
      <c r="H1498" s="123">
        <f t="shared" si="23"/>
        <v>25.039554465022043</v>
      </c>
    </row>
    <row r="1499" spans="1:8" x14ac:dyDescent="0.25">
      <c r="A1499" s="58">
        <v>396750301348</v>
      </c>
      <c r="B1499" s="59" t="s">
        <v>387</v>
      </c>
      <c r="C1499" s="60" t="s">
        <v>4558</v>
      </c>
      <c r="D1499" s="60" t="s">
        <v>4567</v>
      </c>
      <c r="E1499" s="60" t="s">
        <v>450</v>
      </c>
      <c r="F1499" s="59" t="s">
        <v>451</v>
      </c>
      <c r="G1499" s="61">
        <v>122968</v>
      </c>
      <c r="H1499" s="123">
        <f t="shared" si="23"/>
        <v>25.039554465022043</v>
      </c>
    </row>
    <row r="1500" spans="1:8" x14ac:dyDescent="0.25">
      <c r="A1500" s="58">
        <v>396761202864</v>
      </c>
      <c r="B1500" s="59" t="s">
        <v>351</v>
      </c>
      <c r="C1500" s="60" t="s">
        <v>4568</v>
      </c>
      <c r="D1500" s="60" t="s">
        <v>4569</v>
      </c>
      <c r="E1500" s="60" t="s">
        <v>450</v>
      </c>
      <c r="F1500" s="59" t="s">
        <v>451</v>
      </c>
      <c r="G1500" s="61">
        <v>122968</v>
      </c>
      <c r="H1500" s="123">
        <f t="shared" si="23"/>
        <v>25.039554465022043</v>
      </c>
    </row>
    <row r="1501" spans="1:8" x14ac:dyDescent="0.25">
      <c r="A1501" s="58">
        <v>396761203607</v>
      </c>
      <c r="B1501" s="59" t="s">
        <v>364</v>
      </c>
      <c r="C1501" s="60" t="s">
        <v>4541</v>
      </c>
      <c r="D1501" s="60" t="s">
        <v>3476</v>
      </c>
      <c r="E1501" s="60" t="s">
        <v>450</v>
      </c>
      <c r="F1501" s="59" t="s">
        <v>487</v>
      </c>
      <c r="G1501" s="61">
        <v>122968</v>
      </c>
      <c r="H1501" s="123">
        <f t="shared" si="23"/>
        <v>25.039554465022043</v>
      </c>
    </row>
    <row r="1502" spans="1:8" x14ac:dyDescent="0.25">
      <c r="A1502" s="58">
        <v>396761203810</v>
      </c>
      <c r="B1502" s="59" t="s">
        <v>384</v>
      </c>
      <c r="C1502" s="60" t="s">
        <v>4570</v>
      </c>
      <c r="D1502" s="60" t="s">
        <v>4571</v>
      </c>
      <c r="E1502" s="60" t="s">
        <v>450</v>
      </c>
      <c r="F1502" s="59" t="s">
        <v>451</v>
      </c>
      <c r="G1502" s="61">
        <v>122968</v>
      </c>
      <c r="H1502" s="123">
        <f t="shared" si="23"/>
        <v>25.039554465022043</v>
      </c>
    </row>
    <row r="1503" spans="1:8" x14ac:dyDescent="0.25">
      <c r="A1503" s="58">
        <v>396941230700</v>
      </c>
      <c r="B1503" s="59" t="s">
        <v>386</v>
      </c>
      <c r="C1503" s="60" t="s">
        <v>4558</v>
      </c>
      <c r="D1503" s="60" t="s">
        <v>4572</v>
      </c>
      <c r="E1503" s="60" t="s">
        <v>450</v>
      </c>
      <c r="F1503" s="59" t="s">
        <v>451</v>
      </c>
      <c r="G1503" s="61">
        <v>122968</v>
      </c>
      <c r="H1503" s="123">
        <f t="shared" si="23"/>
        <v>25.039554465022043</v>
      </c>
    </row>
    <row r="1504" spans="1:8" x14ac:dyDescent="0.25">
      <c r="A1504" s="58">
        <v>396950550920</v>
      </c>
      <c r="B1504" s="59" t="s">
        <v>404</v>
      </c>
      <c r="C1504" s="60" t="s">
        <v>4573</v>
      </c>
      <c r="D1504" s="60" t="s">
        <v>4574</v>
      </c>
      <c r="E1504" s="60" t="s">
        <v>450</v>
      </c>
      <c r="F1504" s="59" t="s">
        <v>451</v>
      </c>
      <c r="G1504" s="61">
        <v>122968</v>
      </c>
      <c r="H1504" s="123">
        <f t="shared" si="23"/>
        <v>25.039554465022043</v>
      </c>
    </row>
    <row r="1505" spans="1:8" x14ac:dyDescent="0.25">
      <c r="A1505" s="58">
        <v>396960551711</v>
      </c>
      <c r="B1505" s="59" t="s">
        <v>367</v>
      </c>
      <c r="C1505" s="60" t="s">
        <v>4575</v>
      </c>
      <c r="D1505" s="60" t="s">
        <v>4576</v>
      </c>
      <c r="E1505" s="60" t="s">
        <v>450</v>
      </c>
      <c r="F1505" s="59" t="s">
        <v>451</v>
      </c>
      <c r="G1505" s="61">
        <v>122968</v>
      </c>
      <c r="H1505" s="123">
        <f t="shared" si="23"/>
        <v>25.039554465022043</v>
      </c>
    </row>
    <row r="1506" spans="1:8" x14ac:dyDescent="0.25">
      <c r="A1506" s="58">
        <v>396960750781</v>
      </c>
      <c r="B1506" s="59" t="s">
        <v>349</v>
      </c>
      <c r="C1506" s="60" t="s">
        <v>4558</v>
      </c>
      <c r="D1506" s="60" t="s">
        <v>4577</v>
      </c>
      <c r="E1506" s="60" t="s">
        <v>450</v>
      </c>
      <c r="F1506" s="59" t="s">
        <v>451</v>
      </c>
      <c r="G1506" s="61">
        <v>122968</v>
      </c>
      <c r="H1506" s="123">
        <f t="shared" si="23"/>
        <v>25.039554465022043</v>
      </c>
    </row>
    <row r="1507" spans="1:8" x14ac:dyDescent="0.25">
      <c r="A1507" s="58">
        <v>396970450280</v>
      </c>
      <c r="B1507" s="59" t="s">
        <v>684</v>
      </c>
      <c r="C1507" s="60" t="s">
        <v>685</v>
      </c>
      <c r="D1507" s="60" t="s">
        <v>686</v>
      </c>
      <c r="E1507" s="60" t="s">
        <v>450</v>
      </c>
      <c r="F1507" s="59" t="s">
        <v>451</v>
      </c>
      <c r="G1507" s="61">
        <v>122968</v>
      </c>
      <c r="H1507" s="123">
        <f t="shared" si="23"/>
        <v>25.039554465022043</v>
      </c>
    </row>
    <row r="1508" spans="1:8" x14ac:dyDescent="0.25">
      <c r="A1508" s="58">
        <v>396980951627</v>
      </c>
      <c r="B1508" s="59" t="s">
        <v>390</v>
      </c>
      <c r="C1508" s="60" t="s">
        <v>153</v>
      </c>
      <c r="D1508" s="60" t="s">
        <v>4578</v>
      </c>
      <c r="E1508" s="60" t="s">
        <v>450</v>
      </c>
      <c r="F1508" s="59" t="s">
        <v>451</v>
      </c>
      <c r="G1508" s="61">
        <v>122968</v>
      </c>
      <c r="H1508" s="123">
        <f t="shared" si="23"/>
        <v>25.039554465022043</v>
      </c>
    </row>
    <row r="1509" spans="1:8" x14ac:dyDescent="0.25">
      <c r="A1509" s="58">
        <v>396990104051</v>
      </c>
      <c r="B1509" s="59" t="s">
        <v>58</v>
      </c>
      <c r="C1509" s="60" t="s">
        <v>4579</v>
      </c>
      <c r="D1509" s="60" t="s">
        <v>4580</v>
      </c>
      <c r="E1509" s="60" t="s">
        <v>450</v>
      </c>
      <c r="F1509" s="59" t="s">
        <v>487</v>
      </c>
      <c r="G1509" s="61">
        <v>122968</v>
      </c>
      <c r="H1509" s="123">
        <f t="shared" si="23"/>
        <v>25.039554465022043</v>
      </c>
    </row>
    <row r="1510" spans="1:8" x14ac:dyDescent="0.25">
      <c r="A1510" s="58">
        <v>396990905194</v>
      </c>
      <c r="B1510" s="59" t="s">
        <v>334</v>
      </c>
      <c r="C1510" s="60" t="s">
        <v>4581</v>
      </c>
      <c r="D1510" s="60" t="s">
        <v>4582</v>
      </c>
      <c r="E1510" s="60" t="s">
        <v>450</v>
      </c>
      <c r="F1510" s="59" t="s">
        <v>487</v>
      </c>
      <c r="G1510" s="61">
        <v>122968</v>
      </c>
      <c r="H1510" s="123">
        <f t="shared" si="23"/>
        <v>25.039554465022043</v>
      </c>
    </row>
    <row r="1511" spans="1:8" x14ac:dyDescent="0.25">
      <c r="A1511" s="58">
        <v>396990906573</v>
      </c>
      <c r="B1511" s="59" t="s">
        <v>155</v>
      </c>
      <c r="C1511" s="60" t="s">
        <v>554</v>
      </c>
      <c r="D1511" s="60" t="s">
        <v>555</v>
      </c>
      <c r="E1511" s="60" t="s">
        <v>450</v>
      </c>
      <c r="F1511" s="59" t="s">
        <v>451</v>
      </c>
      <c r="G1511" s="61">
        <v>122968</v>
      </c>
      <c r="H1511" s="123">
        <f t="shared" si="23"/>
        <v>25.039554465022043</v>
      </c>
    </row>
    <row r="1512" spans="1:8" x14ac:dyDescent="0.25">
      <c r="A1512" s="58">
        <v>398051000564</v>
      </c>
      <c r="B1512" s="59" t="s">
        <v>4583</v>
      </c>
      <c r="C1512" s="60" t="s">
        <v>4584</v>
      </c>
      <c r="D1512" s="60" t="s">
        <v>4585</v>
      </c>
      <c r="E1512" s="60" t="s">
        <v>726</v>
      </c>
      <c r="F1512" s="59" t="s">
        <v>451</v>
      </c>
      <c r="G1512" s="61">
        <v>122968</v>
      </c>
      <c r="H1512" s="123">
        <f t="shared" si="23"/>
        <v>25.039554465022043</v>
      </c>
    </row>
    <row r="1513" spans="1:8" x14ac:dyDescent="0.25">
      <c r="A1513" s="58">
        <v>398120500345</v>
      </c>
      <c r="B1513" s="59" t="s">
        <v>4586</v>
      </c>
      <c r="C1513" s="60" t="s">
        <v>4587</v>
      </c>
      <c r="D1513" s="60" t="s">
        <v>4588</v>
      </c>
      <c r="E1513" s="60" t="s">
        <v>2237</v>
      </c>
      <c r="F1513" s="59" t="s">
        <v>451</v>
      </c>
      <c r="G1513" s="61">
        <v>122968</v>
      </c>
      <c r="H1513" s="123">
        <f t="shared" si="23"/>
        <v>25.039554465022043</v>
      </c>
    </row>
    <row r="1514" spans="1:8" x14ac:dyDescent="0.25">
      <c r="A1514" s="58">
        <v>398121000532</v>
      </c>
      <c r="B1514" s="59" t="s">
        <v>4589</v>
      </c>
      <c r="C1514" s="60" t="s">
        <v>4590</v>
      </c>
      <c r="D1514" s="60" t="s">
        <v>4591</v>
      </c>
      <c r="E1514" s="60" t="s">
        <v>1855</v>
      </c>
      <c r="F1514" s="59" t="s">
        <v>451</v>
      </c>
      <c r="G1514" s="61">
        <v>122968</v>
      </c>
      <c r="H1514" s="123">
        <f t="shared" si="23"/>
        <v>25.039554465022043</v>
      </c>
    </row>
    <row r="1515" spans="1:8" x14ac:dyDescent="0.25">
      <c r="A1515" s="58">
        <v>398151100230</v>
      </c>
      <c r="B1515" s="59" t="s">
        <v>4592</v>
      </c>
      <c r="C1515" s="60" t="s">
        <v>4593</v>
      </c>
      <c r="D1515" s="60" t="s">
        <v>4594</v>
      </c>
      <c r="E1515" s="60" t="s">
        <v>2170</v>
      </c>
      <c r="F1515" s="59" t="s">
        <v>451</v>
      </c>
      <c r="G1515" s="61">
        <v>122968</v>
      </c>
      <c r="H1515" s="123">
        <f t="shared" si="23"/>
        <v>25.039554465022043</v>
      </c>
    </row>
    <row r="1516" spans="1:8" x14ac:dyDescent="0.25">
      <c r="A1516" s="58">
        <v>398801200021</v>
      </c>
      <c r="B1516" s="59" t="s">
        <v>4595</v>
      </c>
      <c r="C1516" s="60" t="s">
        <v>4596</v>
      </c>
      <c r="D1516" s="60" t="s">
        <v>4597</v>
      </c>
      <c r="E1516" s="60" t="s">
        <v>2237</v>
      </c>
      <c r="F1516" s="59" t="s">
        <v>451</v>
      </c>
      <c r="G1516" s="61">
        <v>122968</v>
      </c>
      <c r="H1516" s="123">
        <f t="shared" si="23"/>
        <v>25.039554465022043</v>
      </c>
    </row>
    <row r="1517" spans="1:8" x14ac:dyDescent="0.25">
      <c r="A1517" s="58">
        <v>398960105048</v>
      </c>
      <c r="B1517" s="59" t="s">
        <v>4598</v>
      </c>
      <c r="C1517" s="60" t="s">
        <v>2231</v>
      </c>
      <c r="D1517" s="60" t="s">
        <v>4346</v>
      </c>
      <c r="E1517" s="60" t="s">
        <v>2233</v>
      </c>
      <c r="F1517" s="59" t="s">
        <v>487</v>
      </c>
      <c r="G1517" s="61">
        <v>122968</v>
      </c>
      <c r="H1517" s="123">
        <f t="shared" si="23"/>
        <v>25.039554465022043</v>
      </c>
    </row>
    <row r="1518" spans="1:8" x14ac:dyDescent="0.25">
      <c r="A1518" s="58">
        <v>400010700092</v>
      </c>
      <c r="B1518" s="59" t="s">
        <v>4599</v>
      </c>
      <c r="C1518" s="60" t="s">
        <v>4600</v>
      </c>
      <c r="D1518" s="60" t="s">
        <v>4601</v>
      </c>
      <c r="E1518" s="60" t="s">
        <v>726</v>
      </c>
      <c r="F1518" s="59" t="s">
        <v>451</v>
      </c>
      <c r="G1518" s="61">
        <v>122968</v>
      </c>
      <c r="H1518" s="123">
        <f t="shared" si="23"/>
        <v>25.039554465022043</v>
      </c>
    </row>
    <row r="1519" spans="1:8" x14ac:dyDescent="0.25">
      <c r="A1519" s="58">
        <v>400011103535</v>
      </c>
      <c r="B1519" s="59" t="s">
        <v>4602</v>
      </c>
      <c r="C1519" s="60" t="s">
        <v>4603</v>
      </c>
      <c r="D1519" s="60" t="s">
        <v>4197</v>
      </c>
      <c r="E1519" s="60" t="s">
        <v>726</v>
      </c>
      <c r="F1519" s="59" t="s">
        <v>451</v>
      </c>
      <c r="G1519" s="61">
        <v>122968</v>
      </c>
      <c r="H1519" s="123">
        <f t="shared" si="23"/>
        <v>25.039554465022043</v>
      </c>
    </row>
    <row r="1520" spans="1:8" x14ac:dyDescent="0.25">
      <c r="A1520" s="58">
        <v>400030503391</v>
      </c>
      <c r="B1520" s="59" t="s">
        <v>4604</v>
      </c>
      <c r="C1520" s="60" t="s">
        <v>4605</v>
      </c>
      <c r="D1520" s="60" t="s">
        <v>4606</v>
      </c>
      <c r="E1520" s="60" t="s">
        <v>726</v>
      </c>
      <c r="F1520" s="59" t="s">
        <v>451</v>
      </c>
      <c r="G1520" s="61">
        <v>122968</v>
      </c>
      <c r="H1520" s="123">
        <f t="shared" si="23"/>
        <v>25.039554465022043</v>
      </c>
    </row>
    <row r="1521" spans="1:8" x14ac:dyDescent="0.25">
      <c r="A1521" s="58">
        <v>400030507698</v>
      </c>
      <c r="B1521" s="59" t="s">
        <v>4607</v>
      </c>
      <c r="C1521" s="60" t="s">
        <v>4608</v>
      </c>
      <c r="D1521" s="60" t="s">
        <v>4609</v>
      </c>
      <c r="E1521" s="60" t="s">
        <v>726</v>
      </c>
      <c r="F1521" s="59" t="s">
        <v>451</v>
      </c>
      <c r="G1521" s="61">
        <v>122968</v>
      </c>
      <c r="H1521" s="123">
        <f t="shared" si="23"/>
        <v>25.039554465022043</v>
      </c>
    </row>
    <row r="1522" spans="1:8" x14ac:dyDescent="0.25">
      <c r="A1522" s="58">
        <v>400070300999</v>
      </c>
      <c r="B1522" s="59" t="s">
        <v>4610</v>
      </c>
      <c r="C1522" s="60" t="s">
        <v>4611</v>
      </c>
      <c r="D1522" s="60" t="s">
        <v>4612</v>
      </c>
      <c r="E1522" s="60" t="s">
        <v>726</v>
      </c>
      <c r="F1522" s="59" t="s">
        <v>451</v>
      </c>
      <c r="G1522" s="61">
        <v>122968</v>
      </c>
      <c r="H1522" s="123">
        <f t="shared" si="23"/>
        <v>25.039554465022043</v>
      </c>
    </row>
    <row r="1523" spans="1:8" x14ac:dyDescent="0.25">
      <c r="A1523" s="58">
        <v>400070301821</v>
      </c>
      <c r="B1523" s="59" t="s">
        <v>4613</v>
      </c>
      <c r="C1523" s="60" t="s">
        <v>4614</v>
      </c>
      <c r="D1523" s="60" t="s">
        <v>4615</v>
      </c>
      <c r="E1523" s="60" t="s">
        <v>726</v>
      </c>
      <c r="F1523" s="59" t="s">
        <v>451</v>
      </c>
      <c r="G1523" s="61">
        <v>122968</v>
      </c>
      <c r="H1523" s="123">
        <f t="shared" si="23"/>
        <v>25.039554465022043</v>
      </c>
    </row>
    <row r="1524" spans="1:8" x14ac:dyDescent="0.25">
      <c r="A1524" s="58">
        <v>400090805051</v>
      </c>
      <c r="B1524" s="59" t="s">
        <v>4616</v>
      </c>
      <c r="C1524" s="60" t="s">
        <v>3511</v>
      </c>
      <c r="D1524" s="60" t="s">
        <v>4617</v>
      </c>
      <c r="E1524" s="60" t="s">
        <v>726</v>
      </c>
      <c r="F1524" s="59" t="s">
        <v>451</v>
      </c>
      <c r="G1524" s="61">
        <v>122968</v>
      </c>
      <c r="H1524" s="123">
        <f t="shared" si="23"/>
        <v>25.039554465022043</v>
      </c>
    </row>
    <row r="1525" spans="1:8" x14ac:dyDescent="0.25">
      <c r="A1525" s="58">
        <v>400110503707</v>
      </c>
      <c r="B1525" s="59" t="s">
        <v>4618</v>
      </c>
      <c r="C1525" s="60" t="s">
        <v>4619</v>
      </c>
      <c r="D1525" s="60" t="s">
        <v>4620</v>
      </c>
      <c r="E1525" s="60" t="s">
        <v>726</v>
      </c>
      <c r="F1525" s="59" t="s">
        <v>451</v>
      </c>
      <c r="G1525" s="61">
        <v>122968</v>
      </c>
      <c r="H1525" s="123">
        <f t="shared" si="23"/>
        <v>25.039554465022043</v>
      </c>
    </row>
    <row r="1526" spans="1:8" x14ac:dyDescent="0.25">
      <c r="A1526" s="58">
        <v>400111200341</v>
      </c>
      <c r="B1526" s="59" t="s">
        <v>4621</v>
      </c>
      <c r="C1526" s="60" t="s">
        <v>4622</v>
      </c>
      <c r="D1526" s="60" t="s">
        <v>3507</v>
      </c>
      <c r="E1526" s="60" t="s">
        <v>726</v>
      </c>
      <c r="F1526" s="59" t="s">
        <v>451</v>
      </c>
      <c r="G1526" s="61">
        <v>122968</v>
      </c>
      <c r="H1526" s="123">
        <f t="shared" si="23"/>
        <v>25.039554465022043</v>
      </c>
    </row>
    <row r="1527" spans="1:8" x14ac:dyDescent="0.25">
      <c r="A1527" s="58">
        <v>400130200069</v>
      </c>
      <c r="B1527" s="59" t="s">
        <v>4623</v>
      </c>
      <c r="C1527" s="60" t="s">
        <v>4624</v>
      </c>
      <c r="D1527" s="60" t="s">
        <v>4625</v>
      </c>
      <c r="E1527" s="60" t="s">
        <v>726</v>
      </c>
      <c r="F1527" s="59" t="s">
        <v>451</v>
      </c>
      <c r="G1527" s="61">
        <v>122968</v>
      </c>
      <c r="H1527" s="123">
        <f t="shared" si="23"/>
        <v>25.039554465022043</v>
      </c>
    </row>
    <row r="1528" spans="1:8" x14ac:dyDescent="0.25">
      <c r="A1528" s="58">
        <v>400140800994</v>
      </c>
      <c r="B1528" s="59" t="s">
        <v>4626</v>
      </c>
      <c r="C1528" s="60" t="s">
        <v>4627</v>
      </c>
      <c r="D1528" s="60" t="s">
        <v>4628</v>
      </c>
      <c r="E1528" s="60" t="s">
        <v>726</v>
      </c>
      <c r="F1528" s="59" t="s">
        <v>451</v>
      </c>
      <c r="G1528" s="61">
        <v>122968</v>
      </c>
      <c r="H1528" s="123">
        <f t="shared" si="23"/>
        <v>25.039554465022043</v>
      </c>
    </row>
    <row r="1529" spans="1:8" x14ac:dyDescent="0.25">
      <c r="A1529" s="58">
        <v>400151107395</v>
      </c>
      <c r="B1529" s="59" t="s">
        <v>4629</v>
      </c>
      <c r="C1529" s="60" t="s">
        <v>4630</v>
      </c>
      <c r="D1529" s="60" t="s">
        <v>4631</v>
      </c>
      <c r="E1529" s="60" t="s">
        <v>726</v>
      </c>
      <c r="F1529" s="59" t="s">
        <v>451</v>
      </c>
      <c r="G1529" s="61">
        <v>122968</v>
      </c>
      <c r="H1529" s="123">
        <f t="shared" si="23"/>
        <v>25.039554465022043</v>
      </c>
    </row>
    <row r="1530" spans="1:8" x14ac:dyDescent="0.25">
      <c r="A1530" s="58">
        <v>400160301382</v>
      </c>
      <c r="B1530" s="59" t="s">
        <v>4632</v>
      </c>
      <c r="C1530" s="60" t="s">
        <v>4633</v>
      </c>
      <c r="D1530" s="60" t="s">
        <v>4634</v>
      </c>
      <c r="E1530" s="60" t="s">
        <v>2137</v>
      </c>
      <c r="F1530" s="59" t="s">
        <v>451</v>
      </c>
      <c r="G1530" s="61">
        <v>122968</v>
      </c>
      <c r="H1530" s="123">
        <f t="shared" si="23"/>
        <v>25.039554465022043</v>
      </c>
    </row>
    <row r="1531" spans="1:8" x14ac:dyDescent="0.25">
      <c r="A1531" s="58">
        <v>400161001510</v>
      </c>
      <c r="B1531" s="59" t="s">
        <v>4635</v>
      </c>
      <c r="C1531" s="60" t="s">
        <v>4219</v>
      </c>
      <c r="D1531" s="60" t="s">
        <v>4636</v>
      </c>
      <c r="E1531" s="60" t="s">
        <v>726</v>
      </c>
      <c r="F1531" s="59" t="s">
        <v>451</v>
      </c>
      <c r="G1531" s="61">
        <v>122968</v>
      </c>
      <c r="H1531" s="123">
        <f t="shared" si="23"/>
        <v>25.039554465022043</v>
      </c>
    </row>
    <row r="1532" spans="1:8" x14ac:dyDescent="0.25">
      <c r="A1532" s="58">
        <v>400170309730</v>
      </c>
      <c r="B1532" s="59" t="s">
        <v>4637</v>
      </c>
      <c r="C1532" s="60" t="s">
        <v>4638</v>
      </c>
      <c r="D1532" s="60" t="s">
        <v>4639</v>
      </c>
      <c r="E1532" s="60" t="s">
        <v>726</v>
      </c>
      <c r="F1532" s="59" t="s">
        <v>487</v>
      </c>
      <c r="G1532" s="61">
        <v>122968</v>
      </c>
      <c r="H1532" s="123">
        <f t="shared" si="23"/>
        <v>25.039554465022043</v>
      </c>
    </row>
    <row r="1533" spans="1:8" x14ac:dyDescent="0.25">
      <c r="A1533" s="58">
        <v>400170508929</v>
      </c>
      <c r="B1533" s="59" t="s">
        <v>4640</v>
      </c>
      <c r="C1533" s="60" t="s">
        <v>4641</v>
      </c>
      <c r="D1533" s="60" t="s">
        <v>4642</v>
      </c>
      <c r="E1533" s="60" t="s">
        <v>726</v>
      </c>
      <c r="F1533" s="59" t="s">
        <v>451</v>
      </c>
      <c r="G1533" s="61">
        <v>122968</v>
      </c>
      <c r="H1533" s="123">
        <f t="shared" si="23"/>
        <v>25.039554465022043</v>
      </c>
    </row>
    <row r="1534" spans="1:8" x14ac:dyDescent="0.25">
      <c r="A1534" s="58">
        <v>400170600078</v>
      </c>
      <c r="B1534" s="59" t="s">
        <v>4643</v>
      </c>
      <c r="C1534" s="60" t="s">
        <v>4644</v>
      </c>
      <c r="D1534" s="60" t="s">
        <v>4645</v>
      </c>
      <c r="E1534" s="60" t="s">
        <v>726</v>
      </c>
      <c r="F1534" s="59" t="s">
        <v>451</v>
      </c>
      <c r="G1534" s="61">
        <v>122968</v>
      </c>
      <c r="H1534" s="123">
        <f t="shared" si="23"/>
        <v>25.039554465022043</v>
      </c>
    </row>
    <row r="1535" spans="1:8" x14ac:dyDescent="0.25">
      <c r="A1535" s="58">
        <v>400180102475</v>
      </c>
      <c r="B1535" s="59" t="s">
        <v>4646</v>
      </c>
      <c r="C1535" s="60" t="s">
        <v>4647</v>
      </c>
      <c r="D1535" s="60" t="s">
        <v>2766</v>
      </c>
      <c r="E1535" s="60" t="s">
        <v>726</v>
      </c>
      <c r="F1535" s="59" t="s">
        <v>451</v>
      </c>
      <c r="G1535" s="61">
        <v>122968</v>
      </c>
      <c r="H1535" s="123">
        <f t="shared" si="23"/>
        <v>25.039554465022043</v>
      </c>
    </row>
    <row r="1536" spans="1:8" x14ac:dyDescent="0.25">
      <c r="A1536" s="58">
        <v>400180401120</v>
      </c>
      <c r="B1536" s="59" t="s">
        <v>4648</v>
      </c>
      <c r="C1536" s="60" t="s">
        <v>4649</v>
      </c>
      <c r="D1536" s="60" t="s">
        <v>4650</v>
      </c>
      <c r="E1536" s="60" t="s">
        <v>726</v>
      </c>
      <c r="F1536" s="59" t="s">
        <v>451</v>
      </c>
      <c r="G1536" s="61">
        <v>122968</v>
      </c>
      <c r="H1536" s="123">
        <f t="shared" si="23"/>
        <v>25.039554465022043</v>
      </c>
    </row>
    <row r="1537" spans="1:8" x14ac:dyDescent="0.25">
      <c r="A1537" s="58">
        <v>400180401880</v>
      </c>
      <c r="B1537" s="59" t="s">
        <v>4651</v>
      </c>
      <c r="C1537" s="60" t="s">
        <v>4652</v>
      </c>
      <c r="D1537" s="60" t="s">
        <v>4653</v>
      </c>
      <c r="E1537" s="60" t="s">
        <v>726</v>
      </c>
      <c r="F1537" s="59" t="s">
        <v>451</v>
      </c>
      <c r="G1537" s="61">
        <v>122968</v>
      </c>
      <c r="H1537" s="123">
        <f t="shared" si="23"/>
        <v>25.039554465022043</v>
      </c>
    </row>
    <row r="1538" spans="1:8" x14ac:dyDescent="0.25">
      <c r="A1538" s="58">
        <v>400180710793</v>
      </c>
      <c r="B1538" s="59" t="s">
        <v>4654</v>
      </c>
      <c r="C1538" s="60" t="s">
        <v>4126</v>
      </c>
      <c r="D1538" s="60" t="s">
        <v>4655</v>
      </c>
      <c r="E1538" s="60" t="s">
        <v>726</v>
      </c>
      <c r="F1538" s="59" t="s">
        <v>451</v>
      </c>
      <c r="G1538" s="61">
        <v>122968</v>
      </c>
      <c r="H1538" s="123">
        <f t="shared" ref="H1538:H1601" si="24">G1538/4910.95</f>
        <v>25.039554465022043</v>
      </c>
    </row>
    <row r="1539" spans="1:8" x14ac:dyDescent="0.25">
      <c r="A1539" s="58">
        <v>400190302235</v>
      </c>
      <c r="B1539" s="59" t="s">
        <v>4656</v>
      </c>
      <c r="C1539" s="60" t="s">
        <v>3677</v>
      </c>
      <c r="D1539" s="60" t="s">
        <v>4657</v>
      </c>
      <c r="E1539" s="60" t="s">
        <v>726</v>
      </c>
      <c r="F1539" s="59" t="s">
        <v>451</v>
      </c>
      <c r="G1539" s="61">
        <v>122968</v>
      </c>
      <c r="H1539" s="123">
        <f t="shared" si="24"/>
        <v>25.039554465022043</v>
      </c>
    </row>
    <row r="1540" spans="1:8" x14ac:dyDescent="0.25">
      <c r="A1540" s="58">
        <v>400790200428</v>
      </c>
      <c r="B1540" s="59" t="s">
        <v>4658</v>
      </c>
      <c r="C1540" s="60" t="s">
        <v>2952</v>
      </c>
      <c r="D1540" s="60" t="s">
        <v>4659</v>
      </c>
      <c r="E1540" s="60" t="s">
        <v>726</v>
      </c>
      <c r="F1540" s="59" t="s">
        <v>451</v>
      </c>
      <c r="G1540" s="61">
        <v>122968</v>
      </c>
      <c r="H1540" s="123">
        <f t="shared" si="24"/>
        <v>25.039554465022043</v>
      </c>
    </row>
    <row r="1541" spans="1:8" x14ac:dyDescent="0.25">
      <c r="A1541" s="58">
        <v>400830300251</v>
      </c>
      <c r="B1541" s="59" t="s">
        <v>4660</v>
      </c>
      <c r="C1541" s="60" t="s">
        <v>4661</v>
      </c>
      <c r="D1541" s="60" t="s">
        <v>4662</v>
      </c>
      <c r="E1541" s="60" t="s">
        <v>2137</v>
      </c>
      <c r="F1541" s="59" t="s">
        <v>451</v>
      </c>
      <c r="G1541" s="61">
        <v>122968</v>
      </c>
      <c r="H1541" s="123">
        <f t="shared" si="24"/>
        <v>25.039554465022043</v>
      </c>
    </row>
    <row r="1542" spans="1:8" x14ac:dyDescent="0.25">
      <c r="A1542" s="58">
        <v>400831001605</v>
      </c>
      <c r="B1542" s="59" t="s">
        <v>4663</v>
      </c>
      <c r="C1542" s="60" t="s">
        <v>4664</v>
      </c>
      <c r="D1542" s="60" t="s">
        <v>4665</v>
      </c>
      <c r="E1542" s="60" t="s">
        <v>726</v>
      </c>
      <c r="F1542" s="59" t="s">
        <v>451</v>
      </c>
      <c r="G1542" s="61">
        <v>122968</v>
      </c>
      <c r="H1542" s="123">
        <f t="shared" si="24"/>
        <v>25.039554465022043</v>
      </c>
    </row>
    <row r="1543" spans="1:8" x14ac:dyDescent="0.25">
      <c r="A1543" s="58">
        <v>400890300772</v>
      </c>
      <c r="B1543" s="59" t="s">
        <v>4666</v>
      </c>
      <c r="C1543" s="60" t="s">
        <v>4667</v>
      </c>
      <c r="D1543" s="60" t="s">
        <v>2630</v>
      </c>
      <c r="E1543" s="60" t="s">
        <v>2137</v>
      </c>
      <c r="F1543" s="59" t="s">
        <v>451</v>
      </c>
      <c r="G1543" s="61">
        <v>122968</v>
      </c>
      <c r="H1543" s="123">
        <f t="shared" si="24"/>
        <v>25.039554465022043</v>
      </c>
    </row>
    <row r="1544" spans="1:8" x14ac:dyDescent="0.25">
      <c r="A1544" s="58">
        <v>400910200699</v>
      </c>
      <c r="B1544" s="59" t="s">
        <v>4668</v>
      </c>
      <c r="C1544" s="60" t="s">
        <v>4669</v>
      </c>
      <c r="D1544" s="60" t="s">
        <v>4670</v>
      </c>
      <c r="E1544" s="60" t="s">
        <v>726</v>
      </c>
      <c r="F1544" s="59" t="s">
        <v>451</v>
      </c>
      <c r="G1544" s="61">
        <v>122968</v>
      </c>
      <c r="H1544" s="123">
        <f t="shared" si="24"/>
        <v>25.039554465022043</v>
      </c>
    </row>
    <row r="1545" spans="1:8" x14ac:dyDescent="0.25">
      <c r="A1545" s="58">
        <v>400990420821</v>
      </c>
      <c r="B1545" s="59" t="s">
        <v>4671</v>
      </c>
      <c r="C1545" s="60" t="s">
        <v>4672</v>
      </c>
      <c r="D1545" s="60" t="s">
        <v>4673</v>
      </c>
      <c r="E1545" s="60" t="s">
        <v>726</v>
      </c>
      <c r="F1545" s="59" t="s">
        <v>451</v>
      </c>
      <c r="G1545" s="61">
        <v>122968</v>
      </c>
      <c r="H1545" s="123">
        <f t="shared" si="24"/>
        <v>25.039554465022043</v>
      </c>
    </row>
    <row r="1546" spans="1:8" x14ac:dyDescent="0.25">
      <c r="A1546" s="58">
        <v>403070800168</v>
      </c>
      <c r="B1546" s="59" t="s">
        <v>4674</v>
      </c>
      <c r="C1546" s="60" t="s">
        <v>4675</v>
      </c>
      <c r="D1546" s="60" t="s">
        <v>4147</v>
      </c>
      <c r="E1546" s="60" t="s">
        <v>734</v>
      </c>
      <c r="F1546" s="59" t="s">
        <v>487</v>
      </c>
      <c r="G1546" s="61">
        <v>122968</v>
      </c>
      <c r="H1546" s="123">
        <f t="shared" si="24"/>
        <v>25.039554465022043</v>
      </c>
    </row>
    <row r="1547" spans="1:8" x14ac:dyDescent="0.25">
      <c r="A1547" s="58">
        <v>408070300027</v>
      </c>
      <c r="B1547" s="59" t="s">
        <v>4676</v>
      </c>
      <c r="C1547" s="60" t="s">
        <v>4677</v>
      </c>
      <c r="D1547" s="60" t="s">
        <v>4678</v>
      </c>
      <c r="E1547" s="60" t="s">
        <v>742</v>
      </c>
      <c r="F1547" s="59" t="s">
        <v>451</v>
      </c>
      <c r="G1547" s="61">
        <v>122968</v>
      </c>
      <c r="H1547" s="123">
        <f t="shared" si="24"/>
        <v>25.039554465022043</v>
      </c>
    </row>
    <row r="1548" spans="1:8" x14ac:dyDescent="0.25">
      <c r="A1548" s="58">
        <v>408170300016</v>
      </c>
      <c r="B1548" s="59" t="s">
        <v>4679</v>
      </c>
      <c r="C1548" s="60" t="s">
        <v>4680</v>
      </c>
      <c r="D1548" s="60" t="s">
        <v>4681</v>
      </c>
      <c r="E1548" s="60" t="s">
        <v>742</v>
      </c>
      <c r="F1548" s="59" t="s">
        <v>451</v>
      </c>
      <c r="G1548" s="61">
        <v>122968</v>
      </c>
      <c r="H1548" s="123">
        <f t="shared" si="24"/>
        <v>25.039554465022043</v>
      </c>
    </row>
    <row r="1549" spans="1:8" x14ac:dyDescent="0.25">
      <c r="A1549" s="58">
        <v>408200400061</v>
      </c>
      <c r="B1549" s="59" t="s">
        <v>4682</v>
      </c>
      <c r="C1549" s="60" t="s">
        <v>4683</v>
      </c>
      <c r="D1549" s="60" t="s">
        <v>4684</v>
      </c>
      <c r="E1549" s="60" t="s">
        <v>742</v>
      </c>
      <c r="F1549" s="59" t="s">
        <v>451</v>
      </c>
      <c r="G1549" s="61">
        <v>122968</v>
      </c>
      <c r="H1549" s="123">
        <f t="shared" si="24"/>
        <v>25.039554465022043</v>
      </c>
    </row>
    <row r="1550" spans="1:8" x14ac:dyDescent="0.25">
      <c r="A1550" s="58">
        <v>414090709355</v>
      </c>
      <c r="B1550" s="59" t="s">
        <v>4685</v>
      </c>
      <c r="C1550" s="60" t="s">
        <v>4686</v>
      </c>
      <c r="D1550" s="60" t="s">
        <v>4687</v>
      </c>
      <c r="E1550" s="60" t="s">
        <v>2184</v>
      </c>
      <c r="F1550" s="59" t="s">
        <v>451</v>
      </c>
      <c r="G1550" s="61">
        <v>122968</v>
      </c>
      <c r="H1550" s="123">
        <f t="shared" si="24"/>
        <v>25.039554465022043</v>
      </c>
    </row>
    <row r="1551" spans="1:8" x14ac:dyDescent="0.25">
      <c r="A1551" s="58">
        <v>400090406661</v>
      </c>
      <c r="B1551" s="59" t="s">
        <v>4688</v>
      </c>
      <c r="C1551" s="60" t="s">
        <v>4689</v>
      </c>
      <c r="D1551" s="60" t="s">
        <v>4690</v>
      </c>
      <c r="E1551" s="60" t="s">
        <v>726</v>
      </c>
      <c r="F1551" s="59" t="s">
        <v>451</v>
      </c>
      <c r="G1551" s="61">
        <v>122965</v>
      </c>
      <c r="H1551" s="123">
        <f t="shared" si="24"/>
        <v>25.038943585253364</v>
      </c>
    </row>
    <row r="1552" spans="1:8" x14ac:dyDescent="0.25">
      <c r="A1552" s="58">
        <v>400110706870</v>
      </c>
      <c r="B1552" s="59" t="s">
        <v>4691</v>
      </c>
      <c r="C1552" s="60" t="s">
        <v>4692</v>
      </c>
      <c r="D1552" s="60" t="s">
        <v>4693</v>
      </c>
      <c r="E1552" s="60" t="s">
        <v>726</v>
      </c>
      <c r="F1552" s="59" t="s">
        <v>451</v>
      </c>
      <c r="G1552" s="61">
        <v>122965</v>
      </c>
      <c r="H1552" s="123">
        <f t="shared" si="24"/>
        <v>25.038943585253364</v>
      </c>
    </row>
    <row r="1553" spans="1:8" x14ac:dyDescent="0.25">
      <c r="A1553" s="58">
        <v>400960830456</v>
      </c>
      <c r="B1553" s="59" t="s">
        <v>4694</v>
      </c>
      <c r="C1553" s="60" t="s">
        <v>4695</v>
      </c>
      <c r="D1553" s="60" t="s">
        <v>4696</v>
      </c>
      <c r="E1553" s="60" t="s">
        <v>726</v>
      </c>
      <c r="F1553" s="59" t="s">
        <v>451</v>
      </c>
      <c r="G1553" s="61">
        <v>122965</v>
      </c>
      <c r="H1553" s="123">
        <f t="shared" si="24"/>
        <v>25.038943585253364</v>
      </c>
    </row>
    <row r="1554" spans="1:8" x14ac:dyDescent="0.25">
      <c r="A1554" s="58">
        <v>396740915020</v>
      </c>
      <c r="B1554" s="59" t="s">
        <v>70</v>
      </c>
      <c r="C1554" s="60" t="s">
        <v>4542</v>
      </c>
      <c r="D1554" s="60" t="s">
        <v>4697</v>
      </c>
      <c r="E1554" s="60" t="s">
        <v>450</v>
      </c>
      <c r="F1554" s="59" t="s">
        <v>487</v>
      </c>
      <c r="G1554" s="61">
        <v>122958</v>
      </c>
      <c r="H1554" s="123">
        <f t="shared" si="24"/>
        <v>25.037518199126442</v>
      </c>
    </row>
    <row r="1555" spans="1:8" x14ac:dyDescent="0.25">
      <c r="A1555" s="58">
        <v>395770800646</v>
      </c>
      <c r="B1555" s="59" t="s">
        <v>4698</v>
      </c>
      <c r="C1555" s="60" t="s">
        <v>4699</v>
      </c>
      <c r="D1555" s="60" t="s">
        <v>4700</v>
      </c>
      <c r="E1555" s="60" t="s">
        <v>738</v>
      </c>
      <c r="F1555" s="59" t="s">
        <v>451</v>
      </c>
      <c r="G1555" s="61">
        <v>122924</v>
      </c>
      <c r="H1555" s="123">
        <f t="shared" si="24"/>
        <v>25.0305948950814</v>
      </c>
    </row>
    <row r="1556" spans="1:8" x14ac:dyDescent="0.25">
      <c r="A1556" s="58">
        <v>393080300109</v>
      </c>
      <c r="B1556" s="59" t="s">
        <v>4701</v>
      </c>
      <c r="C1556" s="60" t="s">
        <v>1106</v>
      </c>
      <c r="D1556" s="60" t="s">
        <v>1107</v>
      </c>
      <c r="E1556" s="60" t="s">
        <v>1108</v>
      </c>
      <c r="F1556" s="59" t="s">
        <v>451</v>
      </c>
      <c r="G1556" s="61">
        <v>122534</v>
      </c>
      <c r="H1556" s="123">
        <f t="shared" si="24"/>
        <v>24.951180525152974</v>
      </c>
    </row>
    <row r="1557" spans="1:8" x14ac:dyDescent="0.25">
      <c r="A1557" s="58">
        <v>400040804810</v>
      </c>
      <c r="B1557" s="59" t="s">
        <v>4702</v>
      </c>
      <c r="C1557" s="60" t="s">
        <v>4703</v>
      </c>
      <c r="D1557" s="60" t="s">
        <v>4704</v>
      </c>
      <c r="E1557" s="60" t="s">
        <v>726</v>
      </c>
      <c r="F1557" s="59" t="s">
        <v>451</v>
      </c>
      <c r="G1557" s="61">
        <v>122534</v>
      </c>
      <c r="H1557" s="123">
        <f t="shared" si="24"/>
        <v>24.951180525152974</v>
      </c>
    </row>
    <row r="1558" spans="1:8" x14ac:dyDescent="0.25">
      <c r="A1558" s="58">
        <v>400161001404</v>
      </c>
      <c r="B1558" s="59" t="s">
        <v>4705</v>
      </c>
      <c r="C1558" s="60" t="s">
        <v>4706</v>
      </c>
      <c r="D1558" s="60" t="s">
        <v>4707</v>
      </c>
      <c r="E1558" s="60" t="s">
        <v>726</v>
      </c>
      <c r="F1558" s="59" t="s">
        <v>451</v>
      </c>
      <c r="G1558" s="61">
        <v>122268</v>
      </c>
      <c r="H1558" s="123">
        <f t="shared" si="24"/>
        <v>24.897015852329996</v>
      </c>
    </row>
    <row r="1559" spans="1:8" x14ac:dyDescent="0.25">
      <c r="A1559" s="58">
        <v>408840400416</v>
      </c>
      <c r="B1559" s="59" t="s">
        <v>4708</v>
      </c>
      <c r="C1559" s="60" t="s">
        <v>1814</v>
      </c>
      <c r="D1559" s="60" t="s">
        <v>4709</v>
      </c>
      <c r="E1559" s="60" t="s">
        <v>742</v>
      </c>
      <c r="F1559" s="59" t="s">
        <v>487</v>
      </c>
      <c r="G1559" s="61">
        <v>120438</v>
      </c>
      <c r="H1559" s="123">
        <f t="shared" si="24"/>
        <v>24.524379193435081</v>
      </c>
    </row>
    <row r="1560" spans="1:8" x14ac:dyDescent="0.25">
      <c r="A1560" s="58">
        <v>370990310094</v>
      </c>
      <c r="B1560" s="59" t="s">
        <v>4710</v>
      </c>
      <c r="C1560" s="60" t="s">
        <v>4611</v>
      </c>
      <c r="D1560" s="60" t="s">
        <v>4711</v>
      </c>
      <c r="E1560" s="60" t="s">
        <v>1419</v>
      </c>
      <c r="F1560" s="59" t="s">
        <v>451</v>
      </c>
      <c r="G1560" s="61">
        <v>118067</v>
      </c>
      <c r="H1560" s="123">
        <f t="shared" si="24"/>
        <v>24.041580549588165</v>
      </c>
    </row>
    <row r="1561" spans="1:8" x14ac:dyDescent="0.25">
      <c r="A1561" s="58">
        <v>392960510190</v>
      </c>
      <c r="B1561" s="59" t="s">
        <v>4712</v>
      </c>
      <c r="C1561" s="60" t="s">
        <v>4713</v>
      </c>
      <c r="D1561" s="60" t="s">
        <v>4714</v>
      </c>
      <c r="E1561" s="60" t="s">
        <v>948</v>
      </c>
      <c r="F1561" s="59" t="s">
        <v>451</v>
      </c>
      <c r="G1561" s="61">
        <v>118067</v>
      </c>
      <c r="H1561" s="123">
        <f t="shared" si="24"/>
        <v>24.041580549588165</v>
      </c>
    </row>
    <row r="1562" spans="1:8" x14ac:dyDescent="0.25">
      <c r="A1562" s="58">
        <v>396761203267</v>
      </c>
      <c r="B1562" s="59" t="s">
        <v>44</v>
      </c>
      <c r="C1562" s="60" t="s">
        <v>3335</v>
      </c>
      <c r="D1562" s="60" t="s">
        <v>3336</v>
      </c>
      <c r="E1562" s="60" t="s">
        <v>450</v>
      </c>
      <c r="F1562" s="59" t="s">
        <v>487</v>
      </c>
      <c r="G1562" s="61">
        <v>118067</v>
      </c>
      <c r="H1562" s="123">
        <f t="shared" si="24"/>
        <v>24.041580549588165</v>
      </c>
    </row>
    <row r="1563" spans="1:8" x14ac:dyDescent="0.25">
      <c r="A1563" s="58">
        <v>398000605445</v>
      </c>
      <c r="B1563" s="59" t="s">
        <v>4715</v>
      </c>
      <c r="C1563" s="60" t="s">
        <v>4716</v>
      </c>
      <c r="D1563" s="60" t="s">
        <v>4717</v>
      </c>
      <c r="E1563" s="60" t="s">
        <v>2233</v>
      </c>
      <c r="F1563" s="59" t="s">
        <v>451</v>
      </c>
      <c r="G1563" s="61">
        <v>118067</v>
      </c>
      <c r="H1563" s="123">
        <f t="shared" si="24"/>
        <v>24.041580549588165</v>
      </c>
    </row>
    <row r="1564" spans="1:8" x14ac:dyDescent="0.25">
      <c r="A1564" s="58">
        <v>395970952033</v>
      </c>
      <c r="B1564" s="59" t="s">
        <v>4718</v>
      </c>
      <c r="C1564" s="60" t="s">
        <v>4719</v>
      </c>
      <c r="D1564" s="60" t="s">
        <v>4720</v>
      </c>
      <c r="E1564" s="60" t="s">
        <v>753</v>
      </c>
      <c r="F1564" s="59" t="s">
        <v>451</v>
      </c>
      <c r="G1564" s="61">
        <v>115675</v>
      </c>
      <c r="H1564" s="123">
        <f t="shared" si="24"/>
        <v>23.554505747360491</v>
      </c>
    </row>
    <row r="1565" spans="1:8" x14ac:dyDescent="0.25">
      <c r="A1565" s="58">
        <v>395130100982</v>
      </c>
      <c r="B1565" s="59" t="s">
        <v>4721</v>
      </c>
      <c r="C1565" s="60" t="s">
        <v>4493</v>
      </c>
      <c r="D1565" s="60" t="s">
        <v>4722</v>
      </c>
      <c r="E1565" s="60" t="s">
        <v>753</v>
      </c>
      <c r="F1565" s="59" t="s">
        <v>451</v>
      </c>
      <c r="G1565" s="61">
        <v>113179</v>
      </c>
      <c r="H1565" s="123">
        <f t="shared" si="24"/>
        <v>23.046253779818571</v>
      </c>
    </row>
    <row r="1566" spans="1:8" x14ac:dyDescent="0.25">
      <c r="A1566" s="58">
        <v>393161000037</v>
      </c>
      <c r="B1566" s="59" t="s">
        <v>4723</v>
      </c>
      <c r="C1566" s="60" t="s">
        <v>4724</v>
      </c>
      <c r="D1566" s="60" t="s">
        <v>4725</v>
      </c>
      <c r="E1566" s="60" t="s">
        <v>4726</v>
      </c>
      <c r="F1566" s="59" t="s">
        <v>451</v>
      </c>
      <c r="G1566" s="61">
        <v>113166</v>
      </c>
      <c r="H1566" s="123">
        <f t="shared" si="24"/>
        <v>23.04360663415429</v>
      </c>
    </row>
    <row r="1567" spans="1:8" x14ac:dyDescent="0.25">
      <c r="A1567" s="58">
        <v>395060500121</v>
      </c>
      <c r="B1567" s="59" t="s">
        <v>4727</v>
      </c>
      <c r="C1567" s="60" t="s">
        <v>4728</v>
      </c>
      <c r="D1567" s="60" t="s">
        <v>4729</v>
      </c>
      <c r="E1567" s="60" t="s">
        <v>738</v>
      </c>
      <c r="F1567" s="59" t="s">
        <v>487</v>
      </c>
      <c r="G1567" s="61">
        <v>113166</v>
      </c>
      <c r="H1567" s="123">
        <f t="shared" si="24"/>
        <v>23.04360663415429</v>
      </c>
    </row>
    <row r="1568" spans="1:8" x14ac:dyDescent="0.25">
      <c r="A1568" s="58">
        <v>395770800981</v>
      </c>
      <c r="B1568" s="59" t="s">
        <v>4730</v>
      </c>
      <c r="C1568" s="60" t="s">
        <v>4731</v>
      </c>
      <c r="D1568" s="60" t="s">
        <v>4732</v>
      </c>
      <c r="E1568" s="60" t="s">
        <v>738</v>
      </c>
      <c r="F1568" s="59" t="s">
        <v>451</v>
      </c>
      <c r="G1568" s="61">
        <v>113166</v>
      </c>
      <c r="H1568" s="123">
        <f t="shared" si="24"/>
        <v>23.04360663415429</v>
      </c>
    </row>
    <row r="1569" spans="1:8" x14ac:dyDescent="0.25">
      <c r="A1569" s="58">
        <v>400990320436</v>
      </c>
      <c r="B1569" s="59" t="s">
        <v>4733</v>
      </c>
      <c r="C1569" s="60" t="s">
        <v>4734</v>
      </c>
      <c r="D1569" s="60" t="s">
        <v>4735</v>
      </c>
      <c r="E1569" s="60" t="s">
        <v>726</v>
      </c>
      <c r="F1569" s="59" t="s">
        <v>451</v>
      </c>
      <c r="G1569" s="61">
        <v>112785</v>
      </c>
      <c r="H1569" s="123">
        <f t="shared" si="24"/>
        <v>22.966024903531903</v>
      </c>
    </row>
    <row r="1570" spans="1:8" x14ac:dyDescent="0.25">
      <c r="A1570" s="58">
        <v>395030900990</v>
      </c>
      <c r="B1570" s="59" t="s">
        <v>4736</v>
      </c>
      <c r="C1570" s="60" t="s">
        <v>4737</v>
      </c>
      <c r="D1570" s="60" t="s">
        <v>4738</v>
      </c>
      <c r="E1570" s="60" t="s">
        <v>753</v>
      </c>
      <c r="F1570" s="59" t="s">
        <v>451</v>
      </c>
      <c r="G1570" s="61">
        <v>112128</v>
      </c>
      <c r="H1570" s="123">
        <f t="shared" si="24"/>
        <v>22.832242234190943</v>
      </c>
    </row>
    <row r="1571" spans="1:8" x14ac:dyDescent="0.25">
      <c r="A1571" s="58">
        <v>395030100004</v>
      </c>
      <c r="B1571" s="59" t="s">
        <v>4739</v>
      </c>
      <c r="C1571" s="60" t="s">
        <v>4740</v>
      </c>
      <c r="D1571" s="60" t="s">
        <v>4741</v>
      </c>
      <c r="E1571" s="60" t="s">
        <v>738</v>
      </c>
      <c r="F1571" s="59" t="s">
        <v>451</v>
      </c>
      <c r="G1571" s="61">
        <v>112029</v>
      </c>
      <c r="H1571" s="123">
        <f t="shared" si="24"/>
        <v>22.812083201824496</v>
      </c>
    </row>
    <row r="1572" spans="1:8" x14ac:dyDescent="0.25">
      <c r="A1572" s="58">
        <v>395161000226</v>
      </c>
      <c r="B1572" s="59" t="s">
        <v>4742</v>
      </c>
      <c r="C1572" s="60" t="s">
        <v>4743</v>
      </c>
      <c r="D1572" s="60" t="s">
        <v>4744</v>
      </c>
      <c r="E1572" s="60" t="s">
        <v>738</v>
      </c>
      <c r="F1572" s="59" t="s">
        <v>451</v>
      </c>
      <c r="G1572" s="61">
        <v>112029</v>
      </c>
      <c r="H1572" s="123">
        <f t="shared" si="24"/>
        <v>22.812083201824496</v>
      </c>
    </row>
    <row r="1573" spans="1:8" x14ac:dyDescent="0.25">
      <c r="A1573" s="58">
        <v>395140400224</v>
      </c>
      <c r="B1573" s="59" t="s">
        <v>4745</v>
      </c>
      <c r="C1573" s="60" t="s">
        <v>3946</v>
      </c>
      <c r="D1573" s="60" t="s">
        <v>4746</v>
      </c>
      <c r="E1573" s="60" t="s">
        <v>738</v>
      </c>
      <c r="F1573" s="59" t="s">
        <v>487</v>
      </c>
      <c r="G1573" s="61">
        <v>111591</v>
      </c>
      <c r="H1573" s="123">
        <f t="shared" si="24"/>
        <v>22.722894755597185</v>
      </c>
    </row>
    <row r="1574" spans="1:8" x14ac:dyDescent="0.25">
      <c r="A1574" s="58">
        <v>395140400232</v>
      </c>
      <c r="B1574" s="59" t="s">
        <v>4747</v>
      </c>
      <c r="C1574" s="60" t="s">
        <v>3946</v>
      </c>
      <c r="D1574" s="60" t="s">
        <v>4748</v>
      </c>
      <c r="E1574" s="60" t="s">
        <v>738</v>
      </c>
      <c r="F1574" s="59" t="s">
        <v>487</v>
      </c>
      <c r="G1574" s="61">
        <v>111591</v>
      </c>
      <c r="H1574" s="123">
        <f t="shared" si="24"/>
        <v>22.722894755597185</v>
      </c>
    </row>
    <row r="1575" spans="1:8" x14ac:dyDescent="0.25">
      <c r="A1575" s="58">
        <v>395060601547</v>
      </c>
      <c r="B1575" s="59" t="s">
        <v>4749</v>
      </c>
      <c r="C1575" s="60" t="s">
        <v>4750</v>
      </c>
      <c r="D1575" s="60" t="s">
        <v>4751</v>
      </c>
      <c r="E1575" s="60" t="s">
        <v>738</v>
      </c>
      <c r="F1575" s="59" t="s">
        <v>451</v>
      </c>
      <c r="G1575" s="61">
        <v>111153</v>
      </c>
      <c r="H1575" s="123">
        <f t="shared" si="24"/>
        <v>22.633706309369877</v>
      </c>
    </row>
    <row r="1576" spans="1:8" x14ac:dyDescent="0.25">
      <c r="A1576" s="58">
        <v>395100500374</v>
      </c>
      <c r="B1576" s="59" t="s">
        <v>4752</v>
      </c>
      <c r="C1576" s="60" t="s">
        <v>4753</v>
      </c>
      <c r="D1576" s="60" t="s">
        <v>4754</v>
      </c>
      <c r="E1576" s="60" t="s">
        <v>738</v>
      </c>
      <c r="F1576" s="59" t="s">
        <v>487</v>
      </c>
      <c r="G1576" s="61">
        <v>111153</v>
      </c>
      <c r="H1576" s="123">
        <f t="shared" si="24"/>
        <v>22.633706309369877</v>
      </c>
    </row>
    <row r="1577" spans="1:8" x14ac:dyDescent="0.25">
      <c r="A1577" s="58">
        <v>395980520221</v>
      </c>
      <c r="B1577" s="59" t="s">
        <v>4755</v>
      </c>
      <c r="C1577" s="60" t="s">
        <v>4326</v>
      </c>
      <c r="D1577" s="60" t="s">
        <v>4756</v>
      </c>
      <c r="E1577" s="60" t="s">
        <v>738</v>
      </c>
      <c r="F1577" s="59" t="s">
        <v>451</v>
      </c>
      <c r="G1577" s="61">
        <v>111153</v>
      </c>
      <c r="H1577" s="123">
        <f t="shared" si="24"/>
        <v>22.633706309369877</v>
      </c>
    </row>
    <row r="1578" spans="1:8" x14ac:dyDescent="0.25">
      <c r="A1578" s="58">
        <v>395081100751</v>
      </c>
      <c r="B1578" s="59" t="s">
        <v>4757</v>
      </c>
      <c r="C1578" s="60" t="s">
        <v>4758</v>
      </c>
      <c r="D1578" s="60" t="s">
        <v>4759</v>
      </c>
      <c r="E1578" s="60" t="s">
        <v>753</v>
      </c>
      <c r="F1578" s="59" t="s">
        <v>451</v>
      </c>
      <c r="G1578" s="61">
        <v>110715</v>
      </c>
      <c r="H1578" s="123">
        <f t="shared" si="24"/>
        <v>22.54451786314257</v>
      </c>
    </row>
    <row r="1579" spans="1:8" x14ac:dyDescent="0.25">
      <c r="A1579" s="58">
        <v>395770802657</v>
      </c>
      <c r="B1579" s="59" t="s">
        <v>4760</v>
      </c>
      <c r="C1579" s="60" t="s">
        <v>4761</v>
      </c>
      <c r="D1579" s="60" t="s">
        <v>4762</v>
      </c>
      <c r="E1579" s="60" t="s">
        <v>753</v>
      </c>
      <c r="F1579" s="59" t="s">
        <v>451</v>
      </c>
      <c r="G1579" s="61">
        <v>110715</v>
      </c>
      <c r="H1579" s="123">
        <f t="shared" si="24"/>
        <v>22.54451786314257</v>
      </c>
    </row>
    <row r="1580" spans="1:8" x14ac:dyDescent="0.25">
      <c r="A1580" s="58">
        <v>396050200389</v>
      </c>
      <c r="B1580" s="59" t="s">
        <v>416</v>
      </c>
      <c r="C1580" s="60" t="s">
        <v>4763</v>
      </c>
      <c r="D1580" s="60" t="s">
        <v>4764</v>
      </c>
      <c r="E1580" s="60" t="s">
        <v>450</v>
      </c>
      <c r="F1580" s="59" t="s">
        <v>451</v>
      </c>
      <c r="G1580" s="61">
        <v>110715</v>
      </c>
      <c r="H1580" s="123">
        <f t="shared" si="24"/>
        <v>22.54451786314257</v>
      </c>
    </row>
    <row r="1581" spans="1:8" x14ac:dyDescent="0.25">
      <c r="A1581" s="58">
        <v>398090300052</v>
      </c>
      <c r="B1581" s="59" t="s">
        <v>4765</v>
      </c>
      <c r="C1581" s="60" t="s">
        <v>4766</v>
      </c>
      <c r="D1581" s="60" t="s">
        <v>4767</v>
      </c>
      <c r="E1581" s="60" t="s">
        <v>1855</v>
      </c>
      <c r="F1581" s="59" t="s">
        <v>487</v>
      </c>
      <c r="G1581" s="61">
        <v>110715</v>
      </c>
      <c r="H1581" s="123">
        <f t="shared" si="24"/>
        <v>22.54451786314257</v>
      </c>
    </row>
    <row r="1582" spans="1:8" x14ac:dyDescent="0.25">
      <c r="A1582" s="58">
        <v>398960205158</v>
      </c>
      <c r="B1582" s="59" t="s">
        <v>4768</v>
      </c>
      <c r="C1582" s="60" t="s">
        <v>4766</v>
      </c>
      <c r="D1582" s="60" t="s">
        <v>4769</v>
      </c>
      <c r="E1582" s="60" t="s">
        <v>2047</v>
      </c>
      <c r="F1582" s="59" t="s">
        <v>487</v>
      </c>
      <c r="G1582" s="61">
        <v>110715</v>
      </c>
      <c r="H1582" s="123">
        <f t="shared" si="24"/>
        <v>22.54451786314257</v>
      </c>
    </row>
    <row r="1583" spans="1:8" x14ac:dyDescent="0.25">
      <c r="A1583" s="58">
        <v>414850301271</v>
      </c>
      <c r="B1583" s="59" t="s">
        <v>4770</v>
      </c>
      <c r="C1583" s="60" t="s">
        <v>4771</v>
      </c>
      <c r="D1583" s="60" t="s">
        <v>4772</v>
      </c>
      <c r="E1583" s="60" t="s">
        <v>2184</v>
      </c>
      <c r="F1583" s="59" t="s">
        <v>487</v>
      </c>
      <c r="G1583" s="61">
        <v>109578</v>
      </c>
      <c r="H1583" s="123">
        <f t="shared" si="24"/>
        <v>22.312994430812775</v>
      </c>
    </row>
    <row r="1584" spans="1:8" x14ac:dyDescent="0.25">
      <c r="A1584" s="58">
        <v>395770801511</v>
      </c>
      <c r="B1584" s="59" t="s">
        <v>4773</v>
      </c>
      <c r="C1584" s="60" t="s">
        <v>4719</v>
      </c>
      <c r="D1584" s="60" t="s">
        <v>4720</v>
      </c>
      <c r="E1584" s="60" t="s">
        <v>753</v>
      </c>
      <c r="F1584" s="59" t="s">
        <v>451</v>
      </c>
      <c r="G1584" s="61">
        <v>108317</v>
      </c>
      <c r="H1584" s="123">
        <f t="shared" si="24"/>
        <v>22.056221301377533</v>
      </c>
    </row>
    <row r="1585" spans="1:8" x14ac:dyDescent="0.25">
      <c r="A1585" s="58">
        <v>371891214225</v>
      </c>
      <c r="B1585" s="59" t="s">
        <v>4774</v>
      </c>
      <c r="C1585" s="60" t="s">
        <v>1847</v>
      </c>
      <c r="D1585" s="60" t="s">
        <v>4775</v>
      </c>
      <c r="E1585" s="60" t="s">
        <v>3111</v>
      </c>
      <c r="F1585" s="59" t="s">
        <v>451</v>
      </c>
      <c r="G1585" s="61">
        <v>108265</v>
      </c>
      <c r="H1585" s="123">
        <f t="shared" si="24"/>
        <v>22.045632718720412</v>
      </c>
    </row>
    <row r="1586" spans="1:8" x14ac:dyDescent="0.25">
      <c r="A1586" s="58">
        <v>389720101208</v>
      </c>
      <c r="B1586" s="59" t="s">
        <v>4776</v>
      </c>
      <c r="C1586" s="60" t="s">
        <v>4777</v>
      </c>
      <c r="D1586" s="60" t="s">
        <v>1741</v>
      </c>
      <c r="E1586" s="60" t="s">
        <v>2924</v>
      </c>
      <c r="F1586" s="59" t="s">
        <v>451</v>
      </c>
      <c r="G1586" s="61">
        <v>108265</v>
      </c>
      <c r="H1586" s="123">
        <f t="shared" si="24"/>
        <v>22.045632718720412</v>
      </c>
    </row>
    <row r="1587" spans="1:8" x14ac:dyDescent="0.25">
      <c r="A1587" s="58">
        <v>390750900049</v>
      </c>
      <c r="B1587" s="59" t="s">
        <v>4778</v>
      </c>
      <c r="C1587" s="60" t="s">
        <v>4779</v>
      </c>
      <c r="D1587" s="60" t="s">
        <v>3545</v>
      </c>
      <c r="E1587" s="60" t="s">
        <v>1542</v>
      </c>
      <c r="F1587" s="59" t="s">
        <v>487</v>
      </c>
      <c r="G1587" s="61">
        <v>108265</v>
      </c>
      <c r="H1587" s="123">
        <f t="shared" si="24"/>
        <v>22.045632718720412</v>
      </c>
    </row>
    <row r="1588" spans="1:8" x14ac:dyDescent="0.25">
      <c r="A1588" s="58">
        <v>390790100088</v>
      </c>
      <c r="B1588" s="59" t="s">
        <v>4780</v>
      </c>
      <c r="C1588" s="60" t="s">
        <v>1789</v>
      </c>
      <c r="D1588" s="60" t="s">
        <v>4781</v>
      </c>
      <c r="E1588" s="60" t="s">
        <v>1791</v>
      </c>
      <c r="F1588" s="59" t="s">
        <v>451</v>
      </c>
      <c r="G1588" s="61">
        <v>108265</v>
      </c>
      <c r="H1588" s="123">
        <f t="shared" si="24"/>
        <v>22.045632718720412</v>
      </c>
    </row>
    <row r="1589" spans="1:8" x14ac:dyDescent="0.25">
      <c r="A1589" s="58">
        <v>390791000486</v>
      </c>
      <c r="B1589" s="59" t="s">
        <v>4782</v>
      </c>
      <c r="C1589" s="60" t="s">
        <v>4783</v>
      </c>
      <c r="D1589" s="60" t="s">
        <v>4784</v>
      </c>
      <c r="E1589" s="60" t="s">
        <v>1542</v>
      </c>
      <c r="F1589" s="59" t="s">
        <v>451</v>
      </c>
      <c r="G1589" s="61">
        <v>108265</v>
      </c>
      <c r="H1589" s="123">
        <f t="shared" si="24"/>
        <v>22.045632718720412</v>
      </c>
    </row>
    <row r="1590" spans="1:8" x14ac:dyDescent="0.25">
      <c r="A1590" s="58">
        <v>390800100511</v>
      </c>
      <c r="B1590" s="59" t="s">
        <v>4785</v>
      </c>
      <c r="C1590" s="60" t="s">
        <v>4786</v>
      </c>
      <c r="D1590" s="60" t="s">
        <v>4787</v>
      </c>
      <c r="E1590" s="60" t="s">
        <v>1542</v>
      </c>
      <c r="F1590" s="59" t="s">
        <v>451</v>
      </c>
      <c r="G1590" s="61">
        <v>108265</v>
      </c>
      <c r="H1590" s="123">
        <f t="shared" si="24"/>
        <v>22.045632718720412</v>
      </c>
    </row>
    <row r="1591" spans="1:8" x14ac:dyDescent="0.25">
      <c r="A1591" s="58">
        <v>390970911009</v>
      </c>
      <c r="B1591" s="59" t="s">
        <v>4788</v>
      </c>
      <c r="C1591" s="60" t="s">
        <v>4789</v>
      </c>
      <c r="D1591" s="60" t="s">
        <v>1897</v>
      </c>
      <c r="E1591" s="60" t="s">
        <v>1225</v>
      </c>
      <c r="F1591" s="59" t="s">
        <v>451</v>
      </c>
      <c r="G1591" s="61">
        <v>108265</v>
      </c>
      <c r="H1591" s="123">
        <f t="shared" si="24"/>
        <v>22.045632718720412</v>
      </c>
    </row>
    <row r="1592" spans="1:8" x14ac:dyDescent="0.25">
      <c r="A1592" s="58">
        <v>390980311131</v>
      </c>
      <c r="B1592" s="59" t="s">
        <v>4790</v>
      </c>
      <c r="C1592" s="60" t="s">
        <v>4791</v>
      </c>
      <c r="D1592" s="60" t="s">
        <v>1516</v>
      </c>
      <c r="E1592" s="60" t="s">
        <v>1791</v>
      </c>
      <c r="F1592" s="59" t="s">
        <v>451</v>
      </c>
      <c r="G1592" s="61">
        <v>108265</v>
      </c>
      <c r="H1592" s="123">
        <f t="shared" si="24"/>
        <v>22.045632718720412</v>
      </c>
    </row>
    <row r="1593" spans="1:8" x14ac:dyDescent="0.25">
      <c r="A1593" s="58">
        <v>391890400042</v>
      </c>
      <c r="B1593" s="59" t="s">
        <v>4792</v>
      </c>
      <c r="C1593" s="60" t="s">
        <v>4793</v>
      </c>
      <c r="D1593" s="60" t="s">
        <v>4794</v>
      </c>
      <c r="E1593" s="60" t="s">
        <v>1426</v>
      </c>
      <c r="F1593" s="59" t="s">
        <v>451</v>
      </c>
      <c r="G1593" s="61">
        <v>108265</v>
      </c>
      <c r="H1593" s="123">
        <f t="shared" si="24"/>
        <v>22.045632718720412</v>
      </c>
    </row>
    <row r="1594" spans="1:8" x14ac:dyDescent="0.25">
      <c r="A1594" s="58">
        <v>395770800581</v>
      </c>
      <c r="B1594" s="59" t="s">
        <v>4795</v>
      </c>
      <c r="C1594" s="60" t="s">
        <v>4796</v>
      </c>
      <c r="D1594" s="60" t="s">
        <v>3279</v>
      </c>
      <c r="E1594" s="60" t="s">
        <v>738</v>
      </c>
      <c r="F1594" s="59" t="s">
        <v>487</v>
      </c>
      <c r="G1594" s="61">
        <v>108265</v>
      </c>
      <c r="H1594" s="123">
        <f t="shared" si="24"/>
        <v>22.045632718720412</v>
      </c>
    </row>
    <row r="1595" spans="1:8" x14ac:dyDescent="0.25">
      <c r="A1595" s="58">
        <v>395930410459</v>
      </c>
      <c r="B1595" s="59" t="s">
        <v>4797</v>
      </c>
      <c r="C1595" s="60" t="s">
        <v>4798</v>
      </c>
      <c r="D1595" s="60" t="s">
        <v>4799</v>
      </c>
      <c r="E1595" s="60" t="s">
        <v>738</v>
      </c>
      <c r="F1595" s="59" t="s">
        <v>451</v>
      </c>
      <c r="G1595" s="61">
        <v>108265</v>
      </c>
      <c r="H1595" s="123">
        <f t="shared" si="24"/>
        <v>22.045632718720412</v>
      </c>
    </row>
    <row r="1596" spans="1:8" x14ac:dyDescent="0.25">
      <c r="A1596" s="58">
        <v>395980520310</v>
      </c>
      <c r="B1596" s="59" t="s">
        <v>4800</v>
      </c>
      <c r="C1596" s="60" t="s">
        <v>2572</v>
      </c>
      <c r="D1596" s="60" t="s">
        <v>4288</v>
      </c>
      <c r="E1596" s="60" t="s">
        <v>738</v>
      </c>
      <c r="F1596" s="59" t="s">
        <v>487</v>
      </c>
      <c r="G1596" s="61">
        <v>108265</v>
      </c>
      <c r="H1596" s="123">
        <f t="shared" si="24"/>
        <v>22.045632718720412</v>
      </c>
    </row>
    <row r="1597" spans="1:8" x14ac:dyDescent="0.25">
      <c r="A1597" s="58">
        <v>396740914597</v>
      </c>
      <c r="B1597" s="59" t="s">
        <v>687</v>
      </c>
      <c r="C1597" s="60" t="s">
        <v>688</v>
      </c>
      <c r="D1597" s="60" t="s">
        <v>689</v>
      </c>
      <c r="E1597" s="60" t="s">
        <v>450</v>
      </c>
      <c r="F1597" s="59" t="s">
        <v>487</v>
      </c>
      <c r="G1597" s="61">
        <v>108265</v>
      </c>
      <c r="H1597" s="123">
        <f t="shared" si="24"/>
        <v>22.045632718720412</v>
      </c>
    </row>
    <row r="1598" spans="1:8" x14ac:dyDescent="0.25">
      <c r="A1598" s="58">
        <v>398830100168</v>
      </c>
      <c r="B1598" s="59" t="s">
        <v>4801</v>
      </c>
      <c r="C1598" s="60" t="s">
        <v>4802</v>
      </c>
      <c r="D1598" s="60" t="s">
        <v>4803</v>
      </c>
      <c r="E1598" s="60" t="s">
        <v>2743</v>
      </c>
      <c r="F1598" s="59" t="s">
        <v>451</v>
      </c>
      <c r="G1598" s="61">
        <v>108265</v>
      </c>
      <c r="H1598" s="123">
        <f t="shared" si="24"/>
        <v>22.045632718720412</v>
      </c>
    </row>
    <row r="1599" spans="1:8" x14ac:dyDescent="0.25">
      <c r="A1599" s="58">
        <v>398940920241</v>
      </c>
      <c r="B1599" s="59" t="s">
        <v>4804</v>
      </c>
      <c r="C1599" s="60" t="s">
        <v>4805</v>
      </c>
      <c r="D1599" s="60" t="s">
        <v>4806</v>
      </c>
      <c r="E1599" s="60" t="s">
        <v>4807</v>
      </c>
      <c r="F1599" s="59" t="s">
        <v>451</v>
      </c>
      <c r="G1599" s="61">
        <v>108265</v>
      </c>
      <c r="H1599" s="123">
        <f t="shared" si="24"/>
        <v>22.045632718720412</v>
      </c>
    </row>
    <row r="1600" spans="1:8" x14ac:dyDescent="0.25">
      <c r="A1600" s="58">
        <v>400951030552</v>
      </c>
      <c r="B1600" s="59" t="s">
        <v>4808</v>
      </c>
      <c r="C1600" s="60" t="s">
        <v>4809</v>
      </c>
      <c r="D1600" s="60" t="s">
        <v>4810</v>
      </c>
      <c r="E1600" s="60" t="s">
        <v>726</v>
      </c>
      <c r="F1600" s="59" t="s">
        <v>451</v>
      </c>
      <c r="G1600" s="61">
        <v>108265</v>
      </c>
      <c r="H1600" s="123">
        <f t="shared" si="24"/>
        <v>22.045632718720412</v>
      </c>
    </row>
    <row r="1601" spans="1:8" x14ac:dyDescent="0.25">
      <c r="A1601" s="58">
        <v>400960831649</v>
      </c>
      <c r="B1601" s="59" t="s">
        <v>4811</v>
      </c>
      <c r="C1601" s="60" t="s">
        <v>4812</v>
      </c>
      <c r="D1601" s="60" t="s">
        <v>4813</v>
      </c>
      <c r="E1601" s="60" t="s">
        <v>726</v>
      </c>
      <c r="F1601" s="59" t="s">
        <v>451</v>
      </c>
      <c r="G1601" s="61">
        <v>108265</v>
      </c>
      <c r="H1601" s="123">
        <f t="shared" si="24"/>
        <v>22.045632718720412</v>
      </c>
    </row>
    <row r="1602" spans="1:8" x14ac:dyDescent="0.25">
      <c r="A1602" s="58">
        <v>396761203739</v>
      </c>
      <c r="B1602" s="59" t="s">
        <v>285</v>
      </c>
      <c r="C1602" s="60" t="s">
        <v>4814</v>
      </c>
      <c r="D1602" s="60" t="s">
        <v>4815</v>
      </c>
      <c r="E1602" s="60" t="s">
        <v>450</v>
      </c>
      <c r="F1602" s="59" t="s">
        <v>487</v>
      </c>
      <c r="G1602" s="61">
        <v>108264</v>
      </c>
      <c r="H1602" s="123">
        <f t="shared" ref="H1602:H1665" si="25">G1602/4910.95</f>
        <v>22.045429092130853</v>
      </c>
    </row>
    <row r="1603" spans="1:8" x14ac:dyDescent="0.25">
      <c r="A1603" s="58">
        <v>398080100314</v>
      </c>
      <c r="B1603" s="59" t="s">
        <v>4816</v>
      </c>
      <c r="C1603" s="60" t="s">
        <v>4817</v>
      </c>
      <c r="D1603" s="60" t="s">
        <v>4818</v>
      </c>
      <c r="E1603" s="60" t="s">
        <v>1061</v>
      </c>
      <c r="F1603" s="59" t="s">
        <v>451</v>
      </c>
      <c r="G1603" s="61">
        <v>108264</v>
      </c>
      <c r="H1603" s="123">
        <f t="shared" si="25"/>
        <v>22.045429092130853</v>
      </c>
    </row>
    <row r="1604" spans="1:8" x14ac:dyDescent="0.25">
      <c r="A1604" s="58">
        <v>400100104588</v>
      </c>
      <c r="B1604" s="59" t="s">
        <v>4819</v>
      </c>
      <c r="C1604" s="60" t="s">
        <v>4820</v>
      </c>
      <c r="D1604" s="60" t="s">
        <v>4089</v>
      </c>
      <c r="E1604" s="60" t="s">
        <v>726</v>
      </c>
      <c r="F1604" s="59" t="s">
        <v>451</v>
      </c>
      <c r="G1604" s="61">
        <v>108264</v>
      </c>
      <c r="H1604" s="123">
        <f t="shared" si="25"/>
        <v>22.045429092130853</v>
      </c>
    </row>
    <row r="1605" spans="1:8" x14ac:dyDescent="0.25">
      <c r="A1605" s="58">
        <v>371010301058</v>
      </c>
      <c r="B1605" s="59" t="s">
        <v>4821</v>
      </c>
      <c r="C1605" s="60" t="s">
        <v>4822</v>
      </c>
      <c r="D1605" s="60" t="s">
        <v>4823</v>
      </c>
      <c r="E1605" s="60" t="s">
        <v>4824</v>
      </c>
      <c r="F1605" s="59" t="s">
        <v>451</v>
      </c>
      <c r="G1605" s="61">
        <v>106252</v>
      </c>
      <c r="H1605" s="123">
        <f t="shared" si="25"/>
        <v>21.635732393935999</v>
      </c>
    </row>
    <row r="1606" spans="1:8" x14ac:dyDescent="0.25">
      <c r="A1606" s="58">
        <v>371930200725</v>
      </c>
      <c r="B1606" s="59" t="s">
        <v>4825</v>
      </c>
      <c r="C1606" s="60" t="s">
        <v>4826</v>
      </c>
      <c r="D1606" s="60" t="s">
        <v>4827</v>
      </c>
      <c r="E1606" s="60" t="s">
        <v>2210</v>
      </c>
      <c r="F1606" s="59" t="s">
        <v>451</v>
      </c>
      <c r="G1606" s="61">
        <v>106252</v>
      </c>
      <c r="H1606" s="123">
        <f t="shared" si="25"/>
        <v>21.635732393935999</v>
      </c>
    </row>
    <row r="1607" spans="1:8" x14ac:dyDescent="0.25">
      <c r="A1607" s="58">
        <v>400791200227</v>
      </c>
      <c r="B1607" s="59" t="s">
        <v>4828</v>
      </c>
      <c r="C1607" s="60" t="s">
        <v>4829</v>
      </c>
      <c r="D1607" s="60" t="s">
        <v>4830</v>
      </c>
      <c r="E1607" s="60" t="s">
        <v>726</v>
      </c>
      <c r="F1607" s="59" t="s">
        <v>451</v>
      </c>
      <c r="G1607" s="61">
        <v>105814</v>
      </c>
      <c r="H1607" s="123">
        <f t="shared" si="25"/>
        <v>21.546543947708692</v>
      </c>
    </row>
    <row r="1608" spans="1:8" x14ac:dyDescent="0.25">
      <c r="A1608" s="58">
        <v>408161000247</v>
      </c>
      <c r="B1608" s="59" t="s">
        <v>4831</v>
      </c>
      <c r="C1608" s="60" t="s">
        <v>1632</v>
      </c>
      <c r="D1608" s="60" t="s">
        <v>4832</v>
      </c>
      <c r="E1608" s="60" t="s">
        <v>742</v>
      </c>
      <c r="F1608" s="59" t="s">
        <v>451</v>
      </c>
      <c r="G1608" s="61">
        <v>105558</v>
      </c>
      <c r="H1608" s="123">
        <f t="shared" si="25"/>
        <v>21.494415540781315</v>
      </c>
    </row>
    <row r="1609" spans="1:8" x14ac:dyDescent="0.25">
      <c r="A1609" s="58">
        <v>371980501009</v>
      </c>
      <c r="B1609" s="59" t="s">
        <v>4833</v>
      </c>
      <c r="C1609" s="60" t="s">
        <v>4834</v>
      </c>
      <c r="D1609" s="60" t="s">
        <v>4835</v>
      </c>
      <c r="E1609" s="60" t="s">
        <v>1684</v>
      </c>
      <c r="F1609" s="59" t="s">
        <v>451</v>
      </c>
      <c r="G1609" s="61">
        <v>103364</v>
      </c>
      <c r="H1609" s="123">
        <f t="shared" si="25"/>
        <v>21.047658803286534</v>
      </c>
    </row>
    <row r="1610" spans="1:8" x14ac:dyDescent="0.25">
      <c r="A1610" s="58">
        <v>396740915232</v>
      </c>
      <c r="B1610" s="59" t="s">
        <v>56</v>
      </c>
      <c r="C1610" s="60" t="s">
        <v>4836</v>
      </c>
      <c r="D1610" s="60" t="s">
        <v>4837</v>
      </c>
      <c r="E1610" s="60" t="s">
        <v>450</v>
      </c>
      <c r="F1610" s="59" t="s">
        <v>451</v>
      </c>
      <c r="G1610" s="61">
        <v>100913</v>
      </c>
      <c r="H1610" s="123">
        <f t="shared" si="25"/>
        <v>20.548570032274814</v>
      </c>
    </row>
    <row r="1611" spans="1:8" x14ac:dyDescent="0.25">
      <c r="A1611" s="58">
        <v>371161000815</v>
      </c>
      <c r="B1611" s="59" t="s">
        <v>4838</v>
      </c>
      <c r="C1611" s="60" t="s">
        <v>4839</v>
      </c>
      <c r="D1611" s="60" t="s">
        <v>3481</v>
      </c>
      <c r="E1611" s="60" t="s">
        <v>3111</v>
      </c>
      <c r="F1611" s="59" t="s">
        <v>451</v>
      </c>
      <c r="G1611" s="61">
        <v>99338</v>
      </c>
      <c r="H1611" s="123">
        <f t="shared" si="25"/>
        <v>20.227858153717712</v>
      </c>
    </row>
    <row r="1612" spans="1:8" x14ac:dyDescent="0.25">
      <c r="A1612" s="58">
        <v>395750201550</v>
      </c>
      <c r="B1612" s="59" t="s">
        <v>4840</v>
      </c>
      <c r="C1612" s="60" t="s">
        <v>4841</v>
      </c>
      <c r="D1612" s="60" t="s">
        <v>4842</v>
      </c>
      <c r="E1612" s="60" t="s">
        <v>738</v>
      </c>
      <c r="F1612" s="59" t="s">
        <v>451</v>
      </c>
      <c r="G1612" s="61">
        <v>99338</v>
      </c>
      <c r="H1612" s="123">
        <f t="shared" si="25"/>
        <v>20.227858153717712</v>
      </c>
    </row>
    <row r="1613" spans="1:8" x14ac:dyDescent="0.25">
      <c r="A1613" s="58">
        <v>371040800920</v>
      </c>
      <c r="B1613" s="59" t="s">
        <v>4843</v>
      </c>
      <c r="C1613" s="60" t="s">
        <v>4844</v>
      </c>
      <c r="D1613" s="60" t="s">
        <v>4845</v>
      </c>
      <c r="E1613" s="60" t="s">
        <v>1684</v>
      </c>
      <c r="F1613" s="59" t="s">
        <v>451</v>
      </c>
      <c r="G1613" s="61">
        <v>98988</v>
      </c>
      <c r="H1613" s="123">
        <f t="shared" si="25"/>
        <v>20.15658884737169</v>
      </c>
    </row>
    <row r="1614" spans="1:8" x14ac:dyDescent="0.25">
      <c r="A1614" s="58">
        <v>372040700476</v>
      </c>
      <c r="B1614" s="59" t="s">
        <v>4846</v>
      </c>
      <c r="C1614" s="60" t="s">
        <v>4847</v>
      </c>
      <c r="D1614" s="60" t="s">
        <v>4848</v>
      </c>
      <c r="E1614" s="60" t="s">
        <v>3604</v>
      </c>
      <c r="F1614" s="59" t="s">
        <v>451</v>
      </c>
      <c r="G1614" s="61">
        <v>98988</v>
      </c>
      <c r="H1614" s="123">
        <f t="shared" si="25"/>
        <v>20.15658884737169</v>
      </c>
    </row>
    <row r="1615" spans="1:8" x14ac:dyDescent="0.25">
      <c r="A1615" s="58">
        <v>393110100096</v>
      </c>
      <c r="B1615" s="59" t="s">
        <v>4849</v>
      </c>
      <c r="C1615" s="60" t="s">
        <v>4850</v>
      </c>
      <c r="D1615" s="60" t="s">
        <v>4851</v>
      </c>
      <c r="E1615" s="60" t="s">
        <v>4852</v>
      </c>
      <c r="F1615" s="59" t="s">
        <v>487</v>
      </c>
      <c r="G1615" s="61">
        <v>98988</v>
      </c>
      <c r="H1615" s="123">
        <f t="shared" si="25"/>
        <v>20.15658884737169</v>
      </c>
    </row>
    <row r="1616" spans="1:8" x14ac:dyDescent="0.25">
      <c r="A1616" s="58">
        <v>395040101599</v>
      </c>
      <c r="B1616" s="59" t="s">
        <v>4853</v>
      </c>
      <c r="C1616" s="60" t="s">
        <v>4854</v>
      </c>
      <c r="D1616" s="60" t="s">
        <v>4855</v>
      </c>
      <c r="E1616" s="60" t="s">
        <v>753</v>
      </c>
      <c r="F1616" s="59" t="s">
        <v>451</v>
      </c>
      <c r="G1616" s="61">
        <v>98988</v>
      </c>
      <c r="H1616" s="123">
        <f t="shared" si="25"/>
        <v>20.15658884737169</v>
      </c>
    </row>
    <row r="1617" spans="1:8" x14ac:dyDescent="0.25">
      <c r="A1617" s="58">
        <v>398031100309</v>
      </c>
      <c r="B1617" s="59" t="s">
        <v>4856</v>
      </c>
      <c r="C1617" s="60" t="s">
        <v>4857</v>
      </c>
      <c r="D1617" s="60" t="s">
        <v>4858</v>
      </c>
      <c r="E1617" s="60" t="s">
        <v>2047</v>
      </c>
      <c r="F1617" s="59" t="s">
        <v>451</v>
      </c>
      <c r="G1617" s="61">
        <v>98988</v>
      </c>
      <c r="H1617" s="123">
        <f t="shared" si="25"/>
        <v>20.15658884737169</v>
      </c>
    </row>
    <row r="1618" spans="1:8" x14ac:dyDescent="0.25">
      <c r="A1618" s="58">
        <v>408030600061</v>
      </c>
      <c r="B1618" s="59" t="s">
        <v>4859</v>
      </c>
      <c r="C1618" s="60" t="s">
        <v>4860</v>
      </c>
      <c r="D1618" s="60" t="s">
        <v>4861</v>
      </c>
      <c r="E1618" s="60" t="s">
        <v>742</v>
      </c>
      <c r="F1618" s="59" t="s">
        <v>451</v>
      </c>
      <c r="G1618" s="61">
        <v>98988</v>
      </c>
      <c r="H1618" s="123">
        <f t="shared" si="25"/>
        <v>20.15658884737169</v>
      </c>
    </row>
    <row r="1619" spans="1:8" x14ac:dyDescent="0.25">
      <c r="A1619" s="58">
        <v>408910600086</v>
      </c>
      <c r="B1619" s="59" t="s">
        <v>4862</v>
      </c>
      <c r="C1619" s="60" t="s">
        <v>4863</v>
      </c>
      <c r="D1619" s="60" t="s">
        <v>4864</v>
      </c>
      <c r="E1619" s="60" t="s">
        <v>742</v>
      </c>
      <c r="F1619" s="59" t="s">
        <v>451</v>
      </c>
      <c r="G1619" s="61">
        <v>98988</v>
      </c>
      <c r="H1619" s="123">
        <f t="shared" si="25"/>
        <v>20.15658884737169</v>
      </c>
    </row>
    <row r="1620" spans="1:8" x14ac:dyDescent="0.25">
      <c r="A1620" s="58">
        <v>395030900272</v>
      </c>
      <c r="B1620" s="59" t="s">
        <v>4865</v>
      </c>
      <c r="C1620" s="60" t="s">
        <v>4866</v>
      </c>
      <c r="D1620" s="60" t="s">
        <v>4867</v>
      </c>
      <c r="E1620" s="60" t="s">
        <v>753</v>
      </c>
      <c r="F1620" s="59" t="s">
        <v>451</v>
      </c>
      <c r="G1620" s="61">
        <v>98900</v>
      </c>
      <c r="H1620" s="123">
        <f t="shared" si="25"/>
        <v>20.138669707490404</v>
      </c>
    </row>
    <row r="1621" spans="1:8" x14ac:dyDescent="0.25">
      <c r="A1621" s="58">
        <v>395040400171</v>
      </c>
      <c r="B1621" s="59" t="s">
        <v>4868</v>
      </c>
      <c r="C1621" s="60" t="s">
        <v>4869</v>
      </c>
      <c r="D1621" s="60" t="s">
        <v>4870</v>
      </c>
      <c r="E1621" s="60" t="s">
        <v>738</v>
      </c>
      <c r="F1621" s="59" t="s">
        <v>451</v>
      </c>
      <c r="G1621" s="61">
        <v>98900</v>
      </c>
      <c r="H1621" s="123">
        <f t="shared" si="25"/>
        <v>20.138669707490404</v>
      </c>
    </row>
    <row r="1622" spans="1:8" x14ac:dyDescent="0.25">
      <c r="A1622" s="58">
        <v>395080400696</v>
      </c>
      <c r="B1622" s="59" t="s">
        <v>4871</v>
      </c>
      <c r="C1622" s="60" t="s">
        <v>4872</v>
      </c>
      <c r="D1622" s="60" t="s">
        <v>4873</v>
      </c>
      <c r="E1622" s="60" t="s">
        <v>753</v>
      </c>
      <c r="F1622" s="59" t="s">
        <v>451</v>
      </c>
      <c r="G1622" s="61">
        <v>98900</v>
      </c>
      <c r="H1622" s="123">
        <f t="shared" si="25"/>
        <v>20.138669707490404</v>
      </c>
    </row>
    <row r="1623" spans="1:8" x14ac:dyDescent="0.25">
      <c r="A1623" s="58">
        <v>395080401501</v>
      </c>
      <c r="B1623" s="59" t="s">
        <v>4874</v>
      </c>
      <c r="C1623" s="60" t="s">
        <v>4875</v>
      </c>
      <c r="D1623" s="60" t="s">
        <v>4876</v>
      </c>
      <c r="E1623" s="60" t="s">
        <v>738</v>
      </c>
      <c r="F1623" s="59" t="s">
        <v>487</v>
      </c>
      <c r="G1623" s="61">
        <v>98900</v>
      </c>
      <c r="H1623" s="123">
        <f t="shared" si="25"/>
        <v>20.138669707490404</v>
      </c>
    </row>
    <row r="1624" spans="1:8" x14ac:dyDescent="0.25">
      <c r="A1624" s="58">
        <v>395140700937</v>
      </c>
      <c r="B1624" s="59" t="s">
        <v>4877</v>
      </c>
      <c r="C1624" s="60" t="s">
        <v>4878</v>
      </c>
      <c r="D1624" s="60" t="s">
        <v>4879</v>
      </c>
      <c r="E1624" s="60" t="s">
        <v>738</v>
      </c>
      <c r="F1624" s="59" t="s">
        <v>487</v>
      </c>
      <c r="G1624" s="61">
        <v>98900</v>
      </c>
      <c r="H1624" s="123">
        <f t="shared" si="25"/>
        <v>20.138669707490404</v>
      </c>
    </row>
    <row r="1625" spans="1:8" x14ac:dyDescent="0.25">
      <c r="A1625" s="58">
        <v>395161201116</v>
      </c>
      <c r="B1625" s="59" t="s">
        <v>4880</v>
      </c>
      <c r="C1625" s="60" t="s">
        <v>4881</v>
      </c>
      <c r="D1625" s="60" t="s">
        <v>4882</v>
      </c>
      <c r="E1625" s="60" t="s">
        <v>738</v>
      </c>
      <c r="F1625" s="59" t="s">
        <v>487</v>
      </c>
      <c r="G1625" s="61">
        <v>98900</v>
      </c>
      <c r="H1625" s="123">
        <f t="shared" si="25"/>
        <v>20.138669707490404</v>
      </c>
    </row>
    <row r="1626" spans="1:8" x14ac:dyDescent="0.25">
      <c r="A1626" s="58">
        <v>395940350764</v>
      </c>
      <c r="B1626" s="59" t="s">
        <v>4883</v>
      </c>
      <c r="C1626" s="60" t="s">
        <v>3242</v>
      </c>
      <c r="D1626" s="60" t="s">
        <v>4884</v>
      </c>
      <c r="E1626" s="60" t="s">
        <v>738</v>
      </c>
      <c r="F1626" s="59" t="s">
        <v>487</v>
      </c>
      <c r="G1626" s="61">
        <v>98900</v>
      </c>
      <c r="H1626" s="123">
        <f t="shared" si="25"/>
        <v>20.138669707490404</v>
      </c>
    </row>
    <row r="1627" spans="1:8" x14ac:dyDescent="0.25">
      <c r="A1627" s="58">
        <v>396161200981</v>
      </c>
      <c r="B1627" s="59" t="s">
        <v>425</v>
      </c>
      <c r="C1627" s="60" t="s">
        <v>4885</v>
      </c>
      <c r="D1627" s="60" t="s">
        <v>4886</v>
      </c>
      <c r="E1627" s="60" t="s">
        <v>450</v>
      </c>
      <c r="F1627" s="59" t="s">
        <v>451</v>
      </c>
      <c r="G1627" s="61">
        <v>98900</v>
      </c>
      <c r="H1627" s="123">
        <f t="shared" si="25"/>
        <v>20.138669707490404</v>
      </c>
    </row>
    <row r="1628" spans="1:8" x14ac:dyDescent="0.25">
      <c r="A1628" s="58">
        <v>396170700911</v>
      </c>
      <c r="B1628" s="59" t="s">
        <v>421</v>
      </c>
      <c r="C1628" s="60" t="s">
        <v>4887</v>
      </c>
      <c r="D1628" s="60" t="s">
        <v>4888</v>
      </c>
      <c r="E1628" s="60" t="s">
        <v>450</v>
      </c>
      <c r="F1628" s="59" t="s">
        <v>451</v>
      </c>
      <c r="G1628" s="61">
        <v>98900</v>
      </c>
      <c r="H1628" s="123">
        <f t="shared" si="25"/>
        <v>20.138669707490404</v>
      </c>
    </row>
    <row r="1629" spans="1:8" x14ac:dyDescent="0.25">
      <c r="A1629" s="58">
        <v>396740915411</v>
      </c>
      <c r="B1629" s="59" t="s">
        <v>54</v>
      </c>
      <c r="C1629" s="60" t="s">
        <v>4889</v>
      </c>
      <c r="D1629" s="60" t="s">
        <v>4890</v>
      </c>
      <c r="E1629" s="60" t="s">
        <v>450</v>
      </c>
      <c r="F1629" s="59" t="s">
        <v>451</v>
      </c>
      <c r="G1629" s="61">
        <v>98900</v>
      </c>
      <c r="H1629" s="123">
        <f t="shared" si="25"/>
        <v>20.138669707490404</v>
      </c>
    </row>
    <row r="1630" spans="1:8" x14ac:dyDescent="0.25">
      <c r="A1630" s="58">
        <v>396920721041</v>
      </c>
      <c r="B1630" s="59" t="s">
        <v>418</v>
      </c>
      <c r="C1630" s="60" t="s">
        <v>4891</v>
      </c>
      <c r="D1630" s="60" t="s">
        <v>4892</v>
      </c>
      <c r="E1630" s="60" t="s">
        <v>450</v>
      </c>
      <c r="F1630" s="59" t="s">
        <v>451</v>
      </c>
      <c r="G1630" s="61">
        <v>98900</v>
      </c>
      <c r="H1630" s="123">
        <f t="shared" si="25"/>
        <v>20.138669707490404</v>
      </c>
    </row>
    <row r="1631" spans="1:8" x14ac:dyDescent="0.25">
      <c r="A1631" s="58">
        <v>413130602528</v>
      </c>
      <c r="B1631" s="59" t="s">
        <v>4893</v>
      </c>
      <c r="C1631" s="60" t="s">
        <v>4894</v>
      </c>
      <c r="D1631" s="60" t="s">
        <v>4895</v>
      </c>
      <c r="E1631" s="60" t="s">
        <v>1290</v>
      </c>
      <c r="F1631" s="59" t="s">
        <v>451</v>
      </c>
      <c r="G1631" s="61">
        <v>98463</v>
      </c>
      <c r="H1631" s="123">
        <f t="shared" si="25"/>
        <v>20.049684887852656</v>
      </c>
    </row>
    <row r="1632" spans="1:8" x14ac:dyDescent="0.25">
      <c r="A1632" s="58">
        <v>370161001416</v>
      </c>
      <c r="B1632" s="59" t="s">
        <v>4896</v>
      </c>
      <c r="C1632" s="60" t="s">
        <v>4897</v>
      </c>
      <c r="D1632" s="60" t="s">
        <v>4898</v>
      </c>
      <c r="E1632" s="60" t="s">
        <v>1419</v>
      </c>
      <c r="F1632" s="59" t="s">
        <v>451</v>
      </c>
      <c r="G1632" s="61">
        <v>98462</v>
      </c>
      <c r="H1632" s="123">
        <f t="shared" si="25"/>
        <v>20.049481261263097</v>
      </c>
    </row>
    <row r="1633" spans="1:8" x14ac:dyDescent="0.25">
      <c r="A1633" s="58">
        <v>370850200655</v>
      </c>
      <c r="B1633" s="59" t="s">
        <v>4899</v>
      </c>
      <c r="C1633" s="60" t="s">
        <v>4900</v>
      </c>
      <c r="D1633" s="60" t="s">
        <v>4901</v>
      </c>
      <c r="E1633" s="60" t="s">
        <v>1419</v>
      </c>
      <c r="F1633" s="59" t="s">
        <v>451</v>
      </c>
      <c r="G1633" s="61">
        <v>98462</v>
      </c>
      <c r="H1633" s="123">
        <f t="shared" si="25"/>
        <v>20.049481261263097</v>
      </c>
    </row>
    <row r="1634" spans="1:8" x14ac:dyDescent="0.25">
      <c r="A1634" s="58">
        <v>370960514621</v>
      </c>
      <c r="B1634" s="59" t="s">
        <v>4902</v>
      </c>
      <c r="C1634" s="60" t="s">
        <v>4903</v>
      </c>
      <c r="D1634" s="60" t="s">
        <v>4904</v>
      </c>
      <c r="E1634" s="60" t="s">
        <v>1419</v>
      </c>
      <c r="F1634" s="59" t="s">
        <v>451</v>
      </c>
      <c r="G1634" s="61">
        <v>98462</v>
      </c>
      <c r="H1634" s="123">
        <f t="shared" si="25"/>
        <v>20.049481261263097</v>
      </c>
    </row>
    <row r="1635" spans="1:8" x14ac:dyDescent="0.25">
      <c r="A1635" s="58">
        <v>370980207465</v>
      </c>
      <c r="B1635" s="59" t="s">
        <v>4905</v>
      </c>
      <c r="C1635" s="60" t="s">
        <v>4906</v>
      </c>
      <c r="D1635" s="60" t="s">
        <v>4907</v>
      </c>
      <c r="E1635" s="60" t="s">
        <v>1419</v>
      </c>
      <c r="F1635" s="59" t="s">
        <v>451</v>
      </c>
      <c r="G1635" s="61">
        <v>98462</v>
      </c>
      <c r="H1635" s="123">
        <f t="shared" si="25"/>
        <v>20.049481261263097</v>
      </c>
    </row>
    <row r="1636" spans="1:8" x14ac:dyDescent="0.25">
      <c r="A1636" s="58">
        <v>371110300407</v>
      </c>
      <c r="B1636" s="59" t="s">
        <v>4908</v>
      </c>
      <c r="C1636" s="60" t="s">
        <v>4909</v>
      </c>
      <c r="D1636" s="60" t="s">
        <v>4910</v>
      </c>
      <c r="E1636" s="60" t="s">
        <v>1684</v>
      </c>
      <c r="F1636" s="59" t="s">
        <v>451</v>
      </c>
      <c r="G1636" s="61">
        <v>98462</v>
      </c>
      <c r="H1636" s="123">
        <f t="shared" si="25"/>
        <v>20.049481261263097</v>
      </c>
    </row>
    <row r="1637" spans="1:8" x14ac:dyDescent="0.25">
      <c r="A1637" s="58">
        <v>371161000751</v>
      </c>
      <c r="B1637" s="59" t="s">
        <v>4911</v>
      </c>
      <c r="C1637" s="60" t="s">
        <v>4912</v>
      </c>
      <c r="D1637" s="60" t="s">
        <v>4913</v>
      </c>
      <c r="E1637" s="60" t="s">
        <v>2210</v>
      </c>
      <c r="F1637" s="59" t="s">
        <v>451</v>
      </c>
      <c r="G1637" s="61">
        <v>98462</v>
      </c>
      <c r="H1637" s="123">
        <f t="shared" si="25"/>
        <v>20.049481261263097</v>
      </c>
    </row>
    <row r="1638" spans="1:8" x14ac:dyDescent="0.25">
      <c r="A1638" s="58">
        <v>371200401393</v>
      </c>
      <c r="B1638" s="59" t="s">
        <v>4914</v>
      </c>
      <c r="C1638" s="60" t="s">
        <v>4915</v>
      </c>
      <c r="D1638" s="60" t="s">
        <v>4916</v>
      </c>
      <c r="E1638" s="60" t="s">
        <v>2210</v>
      </c>
      <c r="F1638" s="59" t="s">
        <v>451</v>
      </c>
      <c r="G1638" s="61">
        <v>98462</v>
      </c>
      <c r="H1638" s="123">
        <f t="shared" si="25"/>
        <v>20.049481261263097</v>
      </c>
    </row>
    <row r="1639" spans="1:8" x14ac:dyDescent="0.25">
      <c r="A1639" s="58">
        <v>371850204096</v>
      </c>
      <c r="B1639" s="59" t="s">
        <v>4917</v>
      </c>
      <c r="C1639" s="60" t="s">
        <v>4918</v>
      </c>
      <c r="D1639" s="60" t="s">
        <v>4919</v>
      </c>
      <c r="E1639" s="60" t="s">
        <v>2184</v>
      </c>
      <c r="F1639" s="59" t="s">
        <v>451</v>
      </c>
      <c r="G1639" s="61">
        <v>98462</v>
      </c>
      <c r="H1639" s="123">
        <f t="shared" si="25"/>
        <v>20.049481261263097</v>
      </c>
    </row>
    <row r="1640" spans="1:8" x14ac:dyDescent="0.25">
      <c r="A1640" s="58">
        <v>371880309895</v>
      </c>
      <c r="B1640" s="59" t="s">
        <v>4920</v>
      </c>
      <c r="C1640" s="60" t="s">
        <v>3109</v>
      </c>
      <c r="D1640" s="60" t="s">
        <v>2249</v>
      </c>
      <c r="E1640" s="60" t="s">
        <v>3111</v>
      </c>
      <c r="F1640" s="59" t="s">
        <v>451</v>
      </c>
      <c r="G1640" s="61">
        <v>98462</v>
      </c>
      <c r="H1640" s="123">
        <f t="shared" si="25"/>
        <v>20.049481261263097</v>
      </c>
    </row>
    <row r="1641" spans="1:8" x14ac:dyDescent="0.25">
      <c r="A1641" s="58">
        <v>371891214365</v>
      </c>
      <c r="B1641" s="59" t="s">
        <v>4921</v>
      </c>
      <c r="C1641" s="60" t="s">
        <v>4922</v>
      </c>
      <c r="D1641" s="60" t="s">
        <v>4923</v>
      </c>
      <c r="E1641" s="60" t="s">
        <v>3111</v>
      </c>
      <c r="F1641" s="59" t="s">
        <v>451</v>
      </c>
      <c r="G1641" s="61">
        <v>98462</v>
      </c>
      <c r="H1641" s="123">
        <f t="shared" si="25"/>
        <v>20.049481261263097</v>
      </c>
    </row>
    <row r="1642" spans="1:8" x14ac:dyDescent="0.25">
      <c r="A1642" s="58">
        <v>371891214390</v>
      </c>
      <c r="B1642" s="59" t="s">
        <v>4924</v>
      </c>
      <c r="C1642" s="60" t="s">
        <v>4925</v>
      </c>
      <c r="D1642" s="60" t="s">
        <v>4926</v>
      </c>
      <c r="E1642" s="60" t="s">
        <v>3111</v>
      </c>
      <c r="F1642" s="59" t="s">
        <v>451</v>
      </c>
      <c r="G1642" s="61">
        <v>98462</v>
      </c>
      <c r="H1642" s="123">
        <f t="shared" si="25"/>
        <v>20.049481261263097</v>
      </c>
    </row>
    <row r="1643" spans="1:8" x14ac:dyDescent="0.25">
      <c r="A1643" s="58">
        <v>371960300899</v>
      </c>
      <c r="B1643" s="59" t="s">
        <v>4927</v>
      </c>
      <c r="C1643" s="60" t="s">
        <v>4928</v>
      </c>
      <c r="D1643" s="60" t="s">
        <v>4929</v>
      </c>
      <c r="E1643" s="60" t="s">
        <v>1439</v>
      </c>
      <c r="F1643" s="59" t="s">
        <v>451</v>
      </c>
      <c r="G1643" s="61">
        <v>98462</v>
      </c>
      <c r="H1643" s="123">
        <f t="shared" si="25"/>
        <v>20.049481261263097</v>
      </c>
    </row>
    <row r="1644" spans="1:8" x14ac:dyDescent="0.25">
      <c r="A1644" s="58">
        <v>371960800191</v>
      </c>
      <c r="B1644" s="59" t="s">
        <v>4930</v>
      </c>
      <c r="C1644" s="60" t="s">
        <v>4931</v>
      </c>
      <c r="D1644" s="60" t="s">
        <v>4932</v>
      </c>
      <c r="E1644" s="60" t="s">
        <v>2210</v>
      </c>
      <c r="F1644" s="59" t="s">
        <v>451</v>
      </c>
      <c r="G1644" s="61">
        <v>98462</v>
      </c>
      <c r="H1644" s="123">
        <f t="shared" si="25"/>
        <v>20.049481261263097</v>
      </c>
    </row>
    <row r="1645" spans="1:8" x14ac:dyDescent="0.25">
      <c r="A1645" s="58">
        <v>389071110367</v>
      </c>
      <c r="B1645" s="59" t="s">
        <v>4933</v>
      </c>
      <c r="C1645" s="60" t="s">
        <v>4934</v>
      </c>
      <c r="D1645" s="60" t="s">
        <v>4935</v>
      </c>
      <c r="E1645" s="60" t="s">
        <v>825</v>
      </c>
      <c r="F1645" s="59" t="s">
        <v>487</v>
      </c>
      <c r="G1645" s="61">
        <v>98462</v>
      </c>
      <c r="H1645" s="123">
        <f t="shared" si="25"/>
        <v>20.049481261263097</v>
      </c>
    </row>
    <row r="1646" spans="1:8" x14ac:dyDescent="0.25">
      <c r="A1646" s="58">
        <v>390050301136</v>
      </c>
      <c r="B1646" s="59" t="s">
        <v>4936</v>
      </c>
      <c r="C1646" s="60" t="s">
        <v>4937</v>
      </c>
      <c r="D1646" s="60" t="s">
        <v>4938</v>
      </c>
      <c r="E1646" s="60" t="s">
        <v>1225</v>
      </c>
      <c r="F1646" s="59" t="s">
        <v>487</v>
      </c>
      <c r="G1646" s="61">
        <v>98462</v>
      </c>
      <c r="H1646" s="123">
        <f t="shared" si="25"/>
        <v>20.049481261263097</v>
      </c>
    </row>
    <row r="1647" spans="1:8" x14ac:dyDescent="0.25">
      <c r="A1647" s="58">
        <v>390090601400</v>
      </c>
      <c r="B1647" s="59" t="s">
        <v>4939</v>
      </c>
      <c r="C1647" s="60" t="s">
        <v>4940</v>
      </c>
      <c r="D1647" s="60" t="s">
        <v>4941</v>
      </c>
      <c r="E1647" s="60" t="s">
        <v>2826</v>
      </c>
      <c r="F1647" s="59" t="s">
        <v>487</v>
      </c>
      <c r="G1647" s="61">
        <v>98462</v>
      </c>
      <c r="H1647" s="123">
        <f t="shared" si="25"/>
        <v>20.049481261263097</v>
      </c>
    </row>
    <row r="1648" spans="1:8" x14ac:dyDescent="0.25">
      <c r="A1648" s="58">
        <v>390120400579</v>
      </c>
      <c r="B1648" s="59" t="s">
        <v>4942</v>
      </c>
      <c r="C1648" s="60" t="s">
        <v>4779</v>
      </c>
      <c r="D1648" s="60" t="s">
        <v>4943</v>
      </c>
      <c r="E1648" s="60" t="s">
        <v>1689</v>
      </c>
      <c r="F1648" s="59" t="s">
        <v>487</v>
      </c>
      <c r="G1648" s="61">
        <v>98462</v>
      </c>
      <c r="H1648" s="123">
        <f t="shared" si="25"/>
        <v>20.049481261263097</v>
      </c>
    </row>
    <row r="1649" spans="1:8" x14ac:dyDescent="0.25">
      <c r="A1649" s="58">
        <v>390160600023</v>
      </c>
      <c r="B1649" s="59" t="s">
        <v>4944</v>
      </c>
      <c r="C1649" s="60" t="s">
        <v>4945</v>
      </c>
      <c r="D1649" s="60" t="s">
        <v>4784</v>
      </c>
      <c r="E1649" s="60" t="s">
        <v>1542</v>
      </c>
      <c r="F1649" s="59" t="s">
        <v>487</v>
      </c>
      <c r="G1649" s="61">
        <v>98462</v>
      </c>
      <c r="H1649" s="123">
        <f t="shared" si="25"/>
        <v>20.049481261263097</v>
      </c>
    </row>
    <row r="1650" spans="1:8" x14ac:dyDescent="0.25">
      <c r="A1650" s="58">
        <v>390160600554</v>
      </c>
      <c r="B1650" s="59" t="s">
        <v>4946</v>
      </c>
      <c r="C1650" s="60" t="s">
        <v>2598</v>
      </c>
      <c r="D1650" s="60" t="s">
        <v>2599</v>
      </c>
      <c r="E1650" s="60" t="s">
        <v>1542</v>
      </c>
      <c r="F1650" s="59" t="s">
        <v>451</v>
      </c>
      <c r="G1650" s="61">
        <v>98462</v>
      </c>
      <c r="H1650" s="123">
        <f t="shared" si="25"/>
        <v>20.049481261263097</v>
      </c>
    </row>
    <row r="1651" spans="1:8" x14ac:dyDescent="0.25">
      <c r="A1651" s="58">
        <v>390170400553</v>
      </c>
      <c r="B1651" s="59" t="s">
        <v>4947</v>
      </c>
      <c r="C1651" s="60" t="s">
        <v>4948</v>
      </c>
      <c r="D1651" s="60" t="s">
        <v>4949</v>
      </c>
      <c r="E1651" s="60" t="s">
        <v>1542</v>
      </c>
      <c r="F1651" s="59" t="s">
        <v>451</v>
      </c>
      <c r="G1651" s="61">
        <v>98462</v>
      </c>
      <c r="H1651" s="123">
        <f t="shared" si="25"/>
        <v>20.049481261263097</v>
      </c>
    </row>
    <row r="1652" spans="1:8" x14ac:dyDescent="0.25">
      <c r="A1652" s="58">
        <v>390691000535</v>
      </c>
      <c r="B1652" s="59" t="s">
        <v>4950</v>
      </c>
      <c r="C1652" s="60" t="s">
        <v>4951</v>
      </c>
      <c r="D1652" s="60" t="s">
        <v>4952</v>
      </c>
      <c r="E1652" s="60" t="s">
        <v>1542</v>
      </c>
      <c r="F1652" s="59" t="s">
        <v>451</v>
      </c>
      <c r="G1652" s="61">
        <v>98462</v>
      </c>
      <c r="H1652" s="123">
        <f t="shared" si="25"/>
        <v>20.049481261263097</v>
      </c>
    </row>
    <row r="1653" spans="1:8" x14ac:dyDescent="0.25">
      <c r="A1653" s="58">
        <v>390770200027</v>
      </c>
      <c r="B1653" s="59" t="s">
        <v>4953</v>
      </c>
      <c r="C1653" s="60" t="s">
        <v>4954</v>
      </c>
      <c r="D1653" s="60" t="s">
        <v>4955</v>
      </c>
      <c r="E1653" s="60" t="s">
        <v>1065</v>
      </c>
      <c r="F1653" s="59" t="s">
        <v>451</v>
      </c>
      <c r="G1653" s="61">
        <v>98462</v>
      </c>
      <c r="H1653" s="123">
        <f t="shared" si="25"/>
        <v>20.049481261263097</v>
      </c>
    </row>
    <row r="1654" spans="1:8" x14ac:dyDescent="0.25">
      <c r="A1654" s="58">
        <v>390800100367</v>
      </c>
      <c r="B1654" s="59" t="s">
        <v>4956</v>
      </c>
      <c r="C1654" s="60" t="s">
        <v>4957</v>
      </c>
      <c r="D1654" s="60" t="s">
        <v>4958</v>
      </c>
      <c r="E1654" s="60" t="s">
        <v>1542</v>
      </c>
      <c r="F1654" s="59" t="s">
        <v>451</v>
      </c>
      <c r="G1654" s="61">
        <v>98462</v>
      </c>
      <c r="H1654" s="123">
        <f t="shared" si="25"/>
        <v>20.049481261263097</v>
      </c>
    </row>
    <row r="1655" spans="1:8" x14ac:dyDescent="0.25">
      <c r="A1655" s="58">
        <v>390890300033</v>
      </c>
      <c r="B1655" s="59" t="s">
        <v>4959</v>
      </c>
      <c r="C1655" s="60" t="s">
        <v>4960</v>
      </c>
      <c r="D1655" s="60" t="s">
        <v>4961</v>
      </c>
      <c r="E1655" s="60" t="s">
        <v>1225</v>
      </c>
      <c r="F1655" s="59" t="s">
        <v>451</v>
      </c>
      <c r="G1655" s="61">
        <v>98462</v>
      </c>
      <c r="H1655" s="123">
        <f t="shared" si="25"/>
        <v>20.049481261263097</v>
      </c>
    </row>
    <row r="1656" spans="1:8" x14ac:dyDescent="0.25">
      <c r="A1656" s="58">
        <v>390891001218</v>
      </c>
      <c r="B1656" s="59" t="s">
        <v>4962</v>
      </c>
      <c r="C1656" s="60" t="s">
        <v>4963</v>
      </c>
      <c r="D1656" s="60" t="s">
        <v>4964</v>
      </c>
      <c r="E1656" s="60" t="s">
        <v>1225</v>
      </c>
      <c r="F1656" s="59" t="s">
        <v>451</v>
      </c>
      <c r="G1656" s="61">
        <v>98462</v>
      </c>
      <c r="H1656" s="123">
        <f t="shared" si="25"/>
        <v>20.049481261263097</v>
      </c>
    </row>
    <row r="1657" spans="1:8" x14ac:dyDescent="0.25">
      <c r="A1657" s="58">
        <v>390900600031</v>
      </c>
      <c r="B1657" s="59" t="s">
        <v>4965</v>
      </c>
      <c r="C1657" s="60" t="s">
        <v>4966</v>
      </c>
      <c r="D1657" s="60" t="s">
        <v>4967</v>
      </c>
      <c r="E1657" s="60" t="s">
        <v>1225</v>
      </c>
      <c r="F1657" s="59" t="s">
        <v>451</v>
      </c>
      <c r="G1657" s="61">
        <v>98462</v>
      </c>
      <c r="H1657" s="123">
        <f t="shared" si="25"/>
        <v>20.049481261263097</v>
      </c>
    </row>
    <row r="1658" spans="1:8" x14ac:dyDescent="0.25">
      <c r="A1658" s="58">
        <v>390970810792</v>
      </c>
      <c r="B1658" s="59" t="s">
        <v>4968</v>
      </c>
      <c r="C1658" s="60" t="s">
        <v>4969</v>
      </c>
      <c r="D1658" s="60" t="s">
        <v>4784</v>
      </c>
      <c r="E1658" s="60" t="s">
        <v>1542</v>
      </c>
      <c r="F1658" s="59" t="s">
        <v>451</v>
      </c>
      <c r="G1658" s="61">
        <v>98462</v>
      </c>
      <c r="H1658" s="123">
        <f t="shared" si="25"/>
        <v>20.049481261263097</v>
      </c>
    </row>
    <row r="1659" spans="1:8" x14ac:dyDescent="0.25">
      <c r="A1659" s="58">
        <v>390980710958</v>
      </c>
      <c r="B1659" s="59" t="s">
        <v>4970</v>
      </c>
      <c r="C1659" s="60" t="s">
        <v>4971</v>
      </c>
      <c r="D1659" s="60" t="s">
        <v>4972</v>
      </c>
      <c r="E1659" s="60" t="s">
        <v>1542</v>
      </c>
      <c r="F1659" s="59" t="s">
        <v>451</v>
      </c>
      <c r="G1659" s="61">
        <v>98462</v>
      </c>
      <c r="H1659" s="123">
        <f t="shared" si="25"/>
        <v>20.049481261263097</v>
      </c>
    </row>
    <row r="1660" spans="1:8" x14ac:dyDescent="0.25">
      <c r="A1660" s="58">
        <v>391090700269</v>
      </c>
      <c r="B1660" s="59" t="s">
        <v>4973</v>
      </c>
      <c r="C1660" s="60" t="s">
        <v>4974</v>
      </c>
      <c r="D1660" s="60" t="s">
        <v>4975</v>
      </c>
      <c r="E1660" s="60" t="s">
        <v>1426</v>
      </c>
      <c r="F1660" s="59" t="s">
        <v>487</v>
      </c>
      <c r="G1660" s="61">
        <v>98462</v>
      </c>
      <c r="H1660" s="123">
        <f t="shared" si="25"/>
        <v>20.049481261263097</v>
      </c>
    </row>
    <row r="1661" spans="1:8" x14ac:dyDescent="0.25">
      <c r="A1661" s="58">
        <v>391161000042</v>
      </c>
      <c r="B1661" s="59" t="s">
        <v>4976</v>
      </c>
      <c r="C1661" s="60" t="s">
        <v>4977</v>
      </c>
      <c r="D1661" s="60" t="s">
        <v>4978</v>
      </c>
      <c r="E1661" s="60" t="s">
        <v>1426</v>
      </c>
      <c r="F1661" s="59" t="s">
        <v>451</v>
      </c>
      <c r="G1661" s="61">
        <v>98462</v>
      </c>
      <c r="H1661" s="123">
        <f t="shared" si="25"/>
        <v>20.049481261263097</v>
      </c>
    </row>
    <row r="1662" spans="1:8" x14ac:dyDescent="0.25">
      <c r="A1662" s="58">
        <v>391900700104</v>
      </c>
      <c r="B1662" s="59" t="s">
        <v>4979</v>
      </c>
      <c r="C1662" s="60" t="s">
        <v>4980</v>
      </c>
      <c r="D1662" s="60" t="s">
        <v>4981</v>
      </c>
      <c r="E1662" s="60" t="s">
        <v>994</v>
      </c>
      <c r="F1662" s="59" t="s">
        <v>451</v>
      </c>
      <c r="G1662" s="61">
        <v>98462</v>
      </c>
      <c r="H1662" s="123">
        <f t="shared" si="25"/>
        <v>20.049481261263097</v>
      </c>
    </row>
    <row r="1663" spans="1:8" x14ac:dyDescent="0.25">
      <c r="A1663" s="58">
        <v>391980601233</v>
      </c>
      <c r="B1663" s="59" t="s">
        <v>4982</v>
      </c>
      <c r="C1663" s="60" t="s">
        <v>4983</v>
      </c>
      <c r="D1663" s="60" t="s">
        <v>4984</v>
      </c>
      <c r="E1663" s="60" t="s">
        <v>1426</v>
      </c>
      <c r="F1663" s="59" t="s">
        <v>451</v>
      </c>
      <c r="G1663" s="61">
        <v>98462</v>
      </c>
      <c r="H1663" s="123">
        <f t="shared" si="25"/>
        <v>20.049481261263097</v>
      </c>
    </row>
    <row r="1664" spans="1:8" x14ac:dyDescent="0.25">
      <c r="A1664" s="58">
        <v>392091200231</v>
      </c>
      <c r="B1664" s="59" t="s">
        <v>4985</v>
      </c>
      <c r="C1664" s="60" t="s">
        <v>4986</v>
      </c>
      <c r="D1664" s="60" t="s">
        <v>4987</v>
      </c>
      <c r="E1664" s="60" t="s">
        <v>948</v>
      </c>
      <c r="F1664" s="59" t="s">
        <v>487</v>
      </c>
      <c r="G1664" s="61">
        <v>98462</v>
      </c>
      <c r="H1664" s="123">
        <f t="shared" si="25"/>
        <v>20.049481261263097</v>
      </c>
    </row>
    <row r="1665" spans="1:8" x14ac:dyDescent="0.25">
      <c r="A1665" s="58">
        <v>392160200095</v>
      </c>
      <c r="B1665" s="59" t="s">
        <v>4988</v>
      </c>
      <c r="C1665" s="60" t="s">
        <v>4989</v>
      </c>
      <c r="D1665" s="60" t="s">
        <v>4990</v>
      </c>
      <c r="E1665" s="60" t="s">
        <v>2488</v>
      </c>
      <c r="F1665" s="59" t="s">
        <v>451</v>
      </c>
      <c r="G1665" s="61">
        <v>98462</v>
      </c>
      <c r="H1665" s="123">
        <f t="shared" si="25"/>
        <v>20.049481261263097</v>
      </c>
    </row>
    <row r="1666" spans="1:8" x14ac:dyDescent="0.25">
      <c r="A1666" s="58">
        <v>392161200226</v>
      </c>
      <c r="B1666" s="59" t="s">
        <v>4991</v>
      </c>
      <c r="C1666" s="60" t="s">
        <v>4992</v>
      </c>
      <c r="D1666" s="60" t="s">
        <v>4993</v>
      </c>
      <c r="E1666" s="60" t="s">
        <v>948</v>
      </c>
      <c r="F1666" s="59" t="s">
        <v>451</v>
      </c>
      <c r="G1666" s="61">
        <v>98462</v>
      </c>
      <c r="H1666" s="123">
        <f t="shared" ref="H1666:H1729" si="26">G1666/4910.95</f>
        <v>20.049481261263097</v>
      </c>
    </row>
    <row r="1667" spans="1:8" x14ac:dyDescent="0.25">
      <c r="A1667" s="58">
        <v>392841000281</v>
      </c>
      <c r="B1667" s="59" t="s">
        <v>4994</v>
      </c>
      <c r="C1667" s="60" t="s">
        <v>4995</v>
      </c>
      <c r="D1667" s="60" t="s">
        <v>4996</v>
      </c>
      <c r="E1667" s="60" t="s">
        <v>948</v>
      </c>
      <c r="F1667" s="59" t="s">
        <v>451</v>
      </c>
      <c r="G1667" s="61">
        <v>98462</v>
      </c>
      <c r="H1667" s="123">
        <f t="shared" si="26"/>
        <v>20.049481261263097</v>
      </c>
    </row>
    <row r="1668" spans="1:8" x14ac:dyDescent="0.25">
      <c r="A1668" s="58">
        <v>395000300017</v>
      </c>
      <c r="B1668" s="59" t="s">
        <v>4997</v>
      </c>
      <c r="C1668" s="60" t="s">
        <v>4998</v>
      </c>
      <c r="D1668" s="60" t="s">
        <v>4999</v>
      </c>
      <c r="E1668" s="60" t="s">
        <v>738</v>
      </c>
      <c r="F1668" s="59" t="s">
        <v>487</v>
      </c>
      <c r="G1668" s="61">
        <v>98462</v>
      </c>
      <c r="H1668" s="123">
        <f t="shared" si="26"/>
        <v>20.049481261263097</v>
      </c>
    </row>
    <row r="1669" spans="1:8" x14ac:dyDescent="0.25">
      <c r="A1669" s="58">
        <v>395000400089</v>
      </c>
      <c r="B1669" s="59" t="s">
        <v>5000</v>
      </c>
      <c r="C1669" s="60" t="s">
        <v>1559</v>
      </c>
      <c r="D1669" s="60" t="s">
        <v>1560</v>
      </c>
      <c r="E1669" s="60" t="s">
        <v>738</v>
      </c>
      <c r="F1669" s="59" t="s">
        <v>487</v>
      </c>
      <c r="G1669" s="61">
        <v>98462</v>
      </c>
      <c r="H1669" s="123">
        <f t="shared" si="26"/>
        <v>20.049481261263097</v>
      </c>
    </row>
    <row r="1670" spans="1:8" x14ac:dyDescent="0.25">
      <c r="A1670" s="58">
        <v>395000800397</v>
      </c>
      <c r="B1670" s="59" t="s">
        <v>5001</v>
      </c>
      <c r="C1670" s="60" t="s">
        <v>5002</v>
      </c>
      <c r="D1670" s="60" t="s">
        <v>2636</v>
      </c>
      <c r="E1670" s="60" t="s">
        <v>753</v>
      </c>
      <c r="F1670" s="59" t="s">
        <v>451</v>
      </c>
      <c r="G1670" s="61">
        <v>98462</v>
      </c>
      <c r="H1670" s="123">
        <f t="shared" si="26"/>
        <v>20.049481261263097</v>
      </c>
    </row>
    <row r="1671" spans="1:8" x14ac:dyDescent="0.25">
      <c r="A1671" s="58">
        <v>395001001803</v>
      </c>
      <c r="B1671" s="59" t="s">
        <v>5003</v>
      </c>
      <c r="C1671" s="60" t="s">
        <v>5004</v>
      </c>
      <c r="D1671" s="60" t="s">
        <v>3220</v>
      </c>
      <c r="E1671" s="60" t="s">
        <v>738</v>
      </c>
      <c r="F1671" s="59" t="s">
        <v>487</v>
      </c>
      <c r="G1671" s="61">
        <v>98462</v>
      </c>
      <c r="H1671" s="123">
        <f t="shared" si="26"/>
        <v>20.049481261263097</v>
      </c>
    </row>
    <row r="1672" spans="1:8" x14ac:dyDescent="0.25">
      <c r="A1672" s="58">
        <v>395001103568</v>
      </c>
      <c r="B1672" s="59" t="s">
        <v>5005</v>
      </c>
      <c r="C1672" s="60" t="s">
        <v>4493</v>
      </c>
      <c r="D1672" s="60" t="s">
        <v>3273</v>
      </c>
      <c r="E1672" s="60" t="s">
        <v>753</v>
      </c>
      <c r="F1672" s="59" t="s">
        <v>451</v>
      </c>
      <c r="G1672" s="61">
        <v>98462</v>
      </c>
      <c r="H1672" s="123">
        <f t="shared" si="26"/>
        <v>20.049481261263097</v>
      </c>
    </row>
    <row r="1673" spans="1:8" x14ac:dyDescent="0.25">
      <c r="A1673" s="58">
        <v>395010102302</v>
      </c>
      <c r="B1673" s="59" t="s">
        <v>5006</v>
      </c>
      <c r="C1673" s="60" t="s">
        <v>570</v>
      </c>
      <c r="D1673" s="60" t="s">
        <v>5007</v>
      </c>
      <c r="E1673" s="60" t="s">
        <v>753</v>
      </c>
      <c r="F1673" s="59" t="s">
        <v>451</v>
      </c>
      <c r="G1673" s="61">
        <v>98462</v>
      </c>
      <c r="H1673" s="123">
        <f t="shared" si="26"/>
        <v>20.049481261263097</v>
      </c>
    </row>
    <row r="1674" spans="1:8" x14ac:dyDescent="0.25">
      <c r="A1674" s="58">
        <v>395010702059</v>
      </c>
      <c r="B1674" s="59" t="s">
        <v>5008</v>
      </c>
      <c r="C1674" s="60" t="s">
        <v>5009</v>
      </c>
      <c r="D1674" s="60" t="s">
        <v>5010</v>
      </c>
      <c r="E1674" s="60" t="s">
        <v>738</v>
      </c>
      <c r="F1674" s="59" t="s">
        <v>451</v>
      </c>
      <c r="G1674" s="61">
        <v>98462</v>
      </c>
      <c r="H1674" s="123">
        <f t="shared" si="26"/>
        <v>20.049481261263097</v>
      </c>
    </row>
    <row r="1675" spans="1:8" x14ac:dyDescent="0.25">
      <c r="A1675" s="58">
        <v>395010803599</v>
      </c>
      <c r="B1675" s="59" t="s">
        <v>5011</v>
      </c>
      <c r="C1675" s="60" t="s">
        <v>5012</v>
      </c>
      <c r="D1675" s="60" t="s">
        <v>5013</v>
      </c>
      <c r="E1675" s="60" t="s">
        <v>753</v>
      </c>
      <c r="F1675" s="59" t="s">
        <v>451</v>
      </c>
      <c r="G1675" s="61">
        <v>98462</v>
      </c>
      <c r="H1675" s="123">
        <f t="shared" si="26"/>
        <v>20.049481261263097</v>
      </c>
    </row>
    <row r="1676" spans="1:8" x14ac:dyDescent="0.25">
      <c r="A1676" s="58">
        <v>395020600181</v>
      </c>
      <c r="B1676" s="59" t="s">
        <v>5014</v>
      </c>
      <c r="C1676" s="60" t="s">
        <v>5015</v>
      </c>
      <c r="D1676" s="60" t="s">
        <v>5016</v>
      </c>
      <c r="E1676" s="60" t="s">
        <v>738</v>
      </c>
      <c r="F1676" s="59" t="s">
        <v>451</v>
      </c>
      <c r="G1676" s="61">
        <v>98462</v>
      </c>
      <c r="H1676" s="123">
        <f t="shared" si="26"/>
        <v>20.049481261263097</v>
      </c>
    </row>
    <row r="1677" spans="1:8" x14ac:dyDescent="0.25">
      <c r="A1677" s="58">
        <v>395020701280</v>
      </c>
      <c r="B1677" s="59" t="s">
        <v>5017</v>
      </c>
      <c r="C1677" s="60" t="s">
        <v>5018</v>
      </c>
      <c r="D1677" s="60" t="s">
        <v>5019</v>
      </c>
      <c r="E1677" s="60" t="s">
        <v>753</v>
      </c>
      <c r="F1677" s="59" t="s">
        <v>451</v>
      </c>
      <c r="G1677" s="61">
        <v>98462</v>
      </c>
      <c r="H1677" s="123">
        <f t="shared" si="26"/>
        <v>20.049481261263097</v>
      </c>
    </row>
    <row r="1678" spans="1:8" x14ac:dyDescent="0.25">
      <c r="A1678" s="58">
        <v>395021002300</v>
      </c>
      <c r="B1678" s="59" t="s">
        <v>5020</v>
      </c>
      <c r="C1678" s="60" t="s">
        <v>2887</v>
      </c>
      <c r="D1678" s="60" t="s">
        <v>5021</v>
      </c>
      <c r="E1678" s="60" t="s">
        <v>753</v>
      </c>
      <c r="F1678" s="59" t="s">
        <v>487</v>
      </c>
      <c r="G1678" s="61">
        <v>98462</v>
      </c>
      <c r="H1678" s="123">
        <f t="shared" si="26"/>
        <v>20.049481261263097</v>
      </c>
    </row>
    <row r="1679" spans="1:8" x14ac:dyDescent="0.25">
      <c r="A1679" s="58">
        <v>395021103441</v>
      </c>
      <c r="B1679" s="59" t="s">
        <v>5022</v>
      </c>
      <c r="C1679" s="60" t="s">
        <v>3843</v>
      </c>
      <c r="D1679" s="60" t="s">
        <v>3844</v>
      </c>
      <c r="E1679" s="60" t="s">
        <v>753</v>
      </c>
      <c r="F1679" s="59" t="s">
        <v>451</v>
      </c>
      <c r="G1679" s="61">
        <v>98462</v>
      </c>
      <c r="H1679" s="123">
        <f t="shared" si="26"/>
        <v>20.049481261263097</v>
      </c>
    </row>
    <row r="1680" spans="1:8" x14ac:dyDescent="0.25">
      <c r="A1680" s="58">
        <v>395030100641</v>
      </c>
      <c r="B1680" s="59" t="s">
        <v>5023</v>
      </c>
      <c r="C1680" s="60" t="s">
        <v>5024</v>
      </c>
      <c r="D1680" s="60" t="s">
        <v>5025</v>
      </c>
      <c r="E1680" s="60" t="s">
        <v>738</v>
      </c>
      <c r="F1680" s="59" t="s">
        <v>451</v>
      </c>
      <c r="G1680" s="61">
        <v>98462</v>
      </c>
      <c r="H1680" s="123">
        <f t="shared" si="26"/>
        <v>20.049481261263097</v>
      </c>
    </row>
    <row r="1681" spans="1:8" x14ac:dyDescent="0.25">
      <c r="A1681" s="58">
        <v>395030203717</v>
      </c>
      <c r="B1681" s="59" t="s">
        <v>5026</v>
      </c>
      <c r="C1681" s="60" t="s">
        <v>2375</v>
      </c>
      <c r="D1681" s="60" t="s">
        <v>5027</v>
      </c>
      <c r="E1681" s="60" t="s">
        <v>753</v>
      </c>
      <c r="F1681" s="59" t="s">
        <v>487</v>
      </c>
      <c r="G1681" s="61">
        <v>98462</v>
      </c>
      <c r="H1681" s="123">
        <f t="shared" si="26"/>
        <v>20.049481261263097</v>
      </c>
    </row>
    <row r="1682" spans="1:8" x14ac:dyDescent="0.25">
      <c r="A1682" s="58">
        <v>395030203806</v>
      </c>
      <c r="B1682" s="59" t="s">
        <v>5028</v>
      </c>
      <c r="C1682" s="60" t="s">
        <v>5029</v>
      </c>
      <c r="D1682" s="60" t="s">
        <v>5030</v>
      </c>
      <c r="E1682" s="60" t="s">
        <v>738</v>
      </c>
      <c r="F1682" s="59" t="s">
        <v>451</v>
      </c>
      <c r="G1682" s="61">
        <v>98462</v>
      </c>
      <c r="H1682" s="123">
        <f t="shared" si="26"/>
        <v>20.049481261263097</v>
      </c>
    </row>
    <row r="1683" spans="1:8" x14ac:dyDescent="0.25">
      <c r="A1683" s="58">
        <v>395041201571</v>
      </c>
      <c r="B1683" s="59" t="s">
        <v>5031</v>
      </c>
      <c r="C1683" s="60" t="s">
        <v>5032</v>
      </c>
      <c r="D1683" s="60" t="s">
        <v>5033</v>
      </c>
      <c r="E1683" s="60" t="s">
        <v>753</v>
      </c>
      <c r="F1683" s="59" t="s">
        <v>451</v>
      </c>
      <c r="G1683" s="61">
        <v>98462</v>
      </c>
      <c r="H1683" s="123">
        <f t="shared" si="26"/>
        <v>20.049481261263097</v>
      </c>
    </row>
    <row r="1684" spans="1:8" x14ac:dyDescent="0.25">
      <c r="A1684" s="58">
        <v>395050101040</v>
      </c>
      <c r="B1684" s="59" t="s">
        <v>5034</v>
      </c>
      <c r="C1684" s="60" t="s">
        <v>5035</v>
      </c>
      <c r="D1684" s="60" t="s">
        <v>5036</v>
      </c>
      <c r="E1684" s="60" t="s">
        <v>738</v>
      </c>
      <c r="F1684" s="59" t="s">
        <v>451</v>
      </c>
      <c r="G1684" s="61">
        <v>98462</v>
      </c>
      <c r="H1684" s="123">
        <f t="shared" si="26"/>
        <v>20.049481261263097</v>
      </c>
    </row>
    <row r="1685" spans="1:8" x14ac:dyDescent="0.25">
      <c r="A1685" s="58">
        <v>395050101490</v>
      </c>
      <c r="B1685" s="59" t="s">
        <v>5037</v>
      </c>
      <c r="C1685" s="60" t="s">
        <v>4493</v>
      </c>
      <c r="D1685" s="60" t="s">
        <v>5038</v>
      </c>
      <c r="E1685" s="60" t="s">
        <v>753</v>
      </c>
      <c r="F1685" s="59" t="s">
        <v>451</v>
      </c>
      <c r="G1685" s="61">
        <v>98462</v>
      </c>
      <c r="H1685" s="123">
        <f t="shared" si="26"/>
        <v>20.049481261263097</v>
      </c>
    </row>
    <row r="1686" spans="1:8" x14ac:dyDescent="0.25">
      <c r="A1686" s="58">
        <v>395050301111</v>
      </c>
      <c r="B1686" s="59" t="s">
        <v>5039</v>
      </c>
      <c r="C1686" s="60" t="s">
        <v>2490</v>
      </c>
      <c r="D1686" s="60" t="s">
        <v>5040</v>
      </c>
      <c r="E1686" s="60" t="s">
        <v>738</v>
      </c>
      <c r="F1686" s="59" t="s">
        <v>487</v>
      </c>
      <c r="G1686" s="61">
        <v>98462</v>
      </c>
      <c r="H1686" s="123">
        <f t="shared" si="26"/>
        <v>20.049481261263097</v>
      </c>
    </row>
    <row r="1687" spans="1:8" x14ac:dyDescent="0.25">
      <c r="A1687" s="58">
        <v>395051201064</v>
      </c>
      <c r="B1687" s="59" t="s">
        <v>5041</v>
      </c>
      <c r="C1687" s="60" t="s">
        <v>5042</v>
      </c>
      <c r="D1687" s="60" t="s">
        <v>5043</v>
      </c>
      <c r="E1687" s="60" t="s">
        <v>738</v>
      </c>
      <c r="F1687" s="59" t="s">
        <v>487</v>
      </c>
      <c r="G1687" s="61">
        <v>98462</v>
      </c>
      <c r="H1687" s="123">
        <f t="shared" si="26"/>
        <v>20.049481261263097</v>
      </c>
    </row>
    <row r="1688" spans="1:8" x14ac:dyDescent="0.25">
      <c r="A1688" s="58">
        <v>395060801058</v>
      </c>
      <c r="B1688" s="59" t="s">
        <v>5044</v>
      </c>
      <c r="C1688" s="60" t="s">
        <v>3188</v>
      </c>
      <c r="D1688" s="60" t="s">
        <v>5045</v>
      </c>
      <c r="E1688" s="60" t="s">
        <v>738</v>
      </c>
      <c r="F1688" s="59" t="s">
        <v>487</v>
      </c>
      <c r="G1688" s="61">
        <v>98462</v>
      </c>
      <c r="H1688" s="123">
        <f t="shared" si="26"/>
        <v>20.049481261263097</v>
      </c>
    </row>
    <row r="1689" spans="1:8" x14ac:dyDescent="0.25">
      <c r="A1689" s="58">
        <v>395071201419</v>
      </c>
      <c r="B1689" s="59" t="s">
        <v>5046</v>
      </c>
      <c r="C1689" s="60" t="s">
        <v>5047</v>
      </c>
      <c r="D1689" s="60" t="s">
        <v>5048</v>
      </c>
      <c r="E1689" s="60" t="s">
        <v>738</v>
      </c>
      <c r="F1689" s="59" t="s">
        <v>451</v>
      </c>
      <c r="G1689" s="61">
        <v>98462</v>
      </c>
      <c r="H1689" s="123">
        <f t="shared" si="26"/>
        <v>20.049481261263097</v>
      </c>
    </row>
    <row r="1690" spans="1:8" x14ac:dyDescent="0.25">
      <c r="A1690" s="58">
        <v>395080100668</v>
      </c>
      <c r="B1690" s="59" t="s">
        <v>5049</v>
      </c>
      <c r="C1690" s="60" t="s">
        <v>5050</v>
      </c>
      <c r="D1690" s="60" t="s">
        <v>5013</v>
      </c>
      <c r="E1690" s="60" t="s">
        <v>753</v>
      </c>
      <c r="F1690" s="59" t="s">
        <v>451</v>
      </c>
      <c r="G1690" s="61">
        <v>98462</v>
      </c>
      <c r="H1690" s="123">
        <f t="shared" si="26"/>
        <v>20.049481261263097</v>
      </c>
    </row>
    <row r="1691" spans="1:8" x14ac:dyDescent="0.25">
      <c r="A1691" s="58">
        <v>395080401145</v>
      </c>
      <c r="B1691" s="59" t="s">
        <v>5051</v>
      </c>
      <c r="C1691" s="60" t="s">
        <v>5052</v>
      </c>
      <c r="D1691" s="60" t="s">
        <v>5053</v>
      </c>
      <c r="E1691" s="60" t="s">
        <v>738</v>
      </c>
      <c r="F1691" s="59" t="s">
        <v>451</v>
      </c>
      <c r="G1691" s="61">
        <v>98462</v>
      </c>
      <c r="H1691" s="123">
        <f t="shared" si="26"/>
        <v>20.049481261263097</v>
      </c>
    </row>
    <row r="1692" spans="1:8" x14ac:dyDescent="0.25">
      <c r="A1692" s="58">
        <v>395090801664</v>
      </c>
      <c r="B1692" s="59" t="s">
        <v>5054</v>
      </c>
      <c r="C1692" s="60" t="s">
        <v>3641</v>
      </c>
      <c r="D1692" s="60" t="s">
        <v>3434</v>
      </c>
      <c r="E1692" s="60" t="s">
        <v>738</v>
      </c>
      <c r="F1692" s="59" t="s">
        <v>487</v>
      </c>
      <c r="G1692" s="61">
        <v>98462</v>
      </c>
      <c r="H1692" s="123">
        <f t="shared" si="26"/>
        <v>20.049481261263097</v>
      </c>
    </row>
    <row r="1693" spans="1:8" x14ac:dyDescent="0.25">
      <c r="A1693" s="58">
        <v>395090801761</v>
      </c>
      <c r="B1693" s="59" t="s">
        <v>5055</v>
      </c>
      <c r="C1693" s="60" t="s">
        <v>3867</v>
      </c>
      <c r="D1693" s="60" t="s">
        <v>5056</v>
      </c>
      <c r="E1693" s="60" t="s">
        <v>738</v>
      </c>
      <c r="F1693" s="59" t="s">
        <v>451</v>
      </c>
      <c r="G1693" s="61">
        <v>98462</v>
      </c>
      <c r="H1693" s="123">
        <f t="shared" si="26"/>
        <v>20.049481261263097</v>
      </c>
    </row>
    <row r="1694" spans="1:8" x14ac:dyDescent="0.25">
      <c r="A1694" s="58">
        <v>395110400491</v>
      </c>
      <c r="B1694" s="59" t="s">
        <v>5057</v>
      </c>
      <c r="C1694" s="60" t="s">
        <v>5058</v>
      </c>
      <c r="D1694" s="60" t="s">
        <v>5059</v>
      </c>
      <c r="E1694" s="60" t="s">
        <v>753</v>
      </c>
      <c r="F1694" s="59" t="s">
        <v>451</v>
      </c>
      <c r="G1694" s="61">
        <v>98462</v>
      </c>
      <c r="H1694" s="123">
        <f t="shared" si="26"/>
        <v>20.049481261263097</v>
      </c>
    </row>
    <row r="1695" spans="1:8" x14ac:dyDescent="0.25">
      <c r="A1695" s="58">
        <v>395110500208</v>
      </c>
      <c r="B1695" s="59" t="s">
        <v>5060</v>
      </c>
      <c r="C1695" s="60" t="s">
        <v>4441</v>
      </c>
      <c r="D1695" s="60" t="s">
        <v>4442</v>
      </c>
      <c r="E1695" s="60" t="s">
        <v>738</v>
      </c>
      <c r="F1695" s="59" t="s">
        <v>451</v>
      </c>
      <c r="G1695" s="61">
        <v>98462</v>
      </c>
      <c r="H1695" s="123">
        <f t="shared" si="26"/>
        <v>20.049481261263097</v>
      </c>
    </row>
    <row r="1696" spans="1:8" x14ac:dyDescent="0.25">
      <c r="A1696" s="58">
        <v>395110501026</v>
      </c>
      <c r="B1696" s="59" t="s">
        <v>5061</v>
      </c>
      <c r="C1696" s="60" t="s">
        <v>5062</v>
      </c>
      <c r="D1696" s="60" t="s">
        <v>5063</v>
      </c>
      <c r="E1696" s="60" t="s">
        <v>738</v>
      </c>
      <c r="F1696" s="59" t="s">
        <v>451</v>
      </c>
      <c r="G1696" s="61">
        <v>98462</v>
      </c>
      <c r="H1696" s="123">
        <f t="shared" si="26"/>
        <v>20.049481261263097</v>
      </c>
    </row>
    <row r="1697" spans="1:8" x14ac:dyDescent="0.25">
      <c r="A1697" s="58">
        <v>395110502146</v>
      </c>
      <c r="B1697" s="59" t="s">
        <v>5064</v>
      </c>
      <c r="C1697" s="60" t="s">
        <v>2647</v>
      </c>
      <c r="D1697" s="60" t="s">
        <v>2011</v>
      </c>
      <c r="E1697" s="60" t="s">
        <v>738</v>
      </c>
      <c r="F1697" s="59" t="s">
        <v>451</v>
      </c>
      <c r="G1697" s="61">
        <v>98462</v>
      </c>
      <c r="H1697" s="123">
        <f t="shared" si="26"/>
        <v>20.049481261263097</v>
      </c>
    </row>
    <row r="1698" spans="1:8" x14ac:dyDescent="0.25">
      <c r="A1698" s="58">
        <v>395120201314</v>
      </c>
      <c r="B1698" s="59" t="s">
        <v>5065</v>
      </c>
      <c r="C1698" s="60" t="s">
        <v>4998</v>
      </c>
      <c r="D1698" s="60" t="s">
        <v>2366</v>
      </c>
      <c r="E1698" s="60" t="s">
        <v>738</v>
      </c>
      <c r="F1698" s="59" t="s">
        <v>487</v>
      </c>
      <c r="G1698" s="61">
        <v>98462</v>
      </c>
      <c r="H1698" s="123">
        <f t="shared" si="26"/>
        <v>20.049481261263097</v>
      </c>
    </row>
    <row r="1699" spans="1:8" x14ac:dyDescent="0.25">
      <c r="A1699" s="58">
        <v>395120501661</v>
      </c>
      <c r="B1699" s="59" t="s">
        <v>5066</v>
      </c>
      <c r="C1699" s="60" t="s">
        <v>5067</v>
      </c>
      <c r="D1699" s="60" t="s">
        <v>5068</v>
      </c>
      <c r="E1699" s="60" t="s">
        <v>738</v>
      </c>
      <c r="F1699" s="59" t="s">
        <v>451</v>
      </c>
      <c r="G1699" s="61">
        <v>98462</v>
      </c>
      <c r="H1699" s="123">
        <f t="shared" si="26"/>
        <v>20.049481261263097</v>
      </c>
    </row>
    <row r="1700" spans="1:8" x14ac:dyDescent="0.25">
      <c r="A1700" s="58">
        <v>395120701881</v>
      </c>
      <c r="B1700" s="59" t="s">
        <v>5069</v>
      </c>
      <c r="C1700" s="60" t="s">
        <v>5070</v>
      </c>
      <c r="D1700" s="60" t="s">
        <v>5071</v>
      </c>
      <c r="E1700" s="60" t="s">
        <v>753</v>
      </c>
      <c r="F1700" s="59" t="s">
        <v>451</v>
      </c>
      <c r="G1700" s="61">
        <v>98462</v>
      </c>
      <c r="H1700" s="123">
        <f t="shared" si="26"/>
        <v>20.049481261263097</v>
      </c>
    </row>
    <row r="1701" spans="1:8" x14ac:dyDescent="0.25">
      <c r="A1701" s="58">
        <v>395130700211</v>
      </c>
      <c r="B1701" s="59" t="s">
        <v>5072</v>
      </c>
      <c r="C1701" s="60" t="s">
        <v>3915</v>
      </c>
      <c r="D1701" s="60" t="s">
        <v>5073</v>
      </c>
      <c r="E1701" s="60" t="s">
        <v>753</v>
      </c>
      <c r="F1701" s="59" t="s">
        <v>451</v>
      </c>
      <c r="G1701" s="61">
        <v>98462</v>
      </c>
      <c r="H1701" s="123">
        <f t="shared" si="26"/>
        <v>20.049481261263097</v>
      </c>
    </row>
    <row r="1702" spans="1:8" x14ac:dyDescent="0.25">
      <c r="A1702" s="58">
        <v>395141001285</v>
      </c>
      <c r="B1702" s="59" t="s">
        <v>5074</v>
      </c>
      <c r="C1702" s="60" t="s">
        <v>5075</v>
      </c>
      <c r="D1702" s="60" t="s">
        <v>5076</v>
      </c>
      <c r="E1702" s="60" t="s">
        <v>753</v>
      </c>
      <c r="F1702" s="59" t="s">
        <v>451</v>
      </c>
      <c r="G1702" s="61">
        <v>98462</v>
      </c>
      <c r="H1702" s="123">
        <f t="shared" si="26"/>
        <v>20.049481261263097</v>
      </c>
    </row>
    <row r="1703" spans="1:8" x14ac:dyDescent="0.25">
      <c r="A1703" s="58">
        <v>395141001536</v>
      </c>
      <c r="B1703" s="59" t="s">
        <v>435</v>
      </c>
      <c r="C1703" s="60" t="s">
        <v>5077</v>
      </c>
      <c r="D1703" s="60" t="s">
        <v>5078</v>
      </c>
      <c r="E1703" s="60" t="s">
        <v>1855</v>
      </c>
      <c r="F1703" s="59" t="s">
        <v>451</v>
      </c>
      <c r="G1703" s="61">
        <v>98462</v>
      </c>
      <c r="H1703" s="123">
        <f t="shared" si="26"/>
        <v>20.049481261263097</v>
      </c>
    </row>
    <row r="1704" spans="1:8" x14ac:dyDescent="0.25">
      <c r="A1704" s="58">
        <v>395141001544</v>
      </c>
      <c r="B1704" s="59" t="s">
        <v>434</v>
      </c>
      <c r="C1704" s="60" t="s">
        <v>5077</v>
      </c>
      <c r="D1704" s="60" t="s">
        <v>5079</v>
      </c>
      <c r="E1704" s="60" t="s">
        <v>1855</v>
      </c>
      <c r="F1704" s="59" t="s">
        <v>451</v>
      </c>
      <c r="G1704" s="61">
        <v>98462</v>
      </c>
      <c r="H1704" s="123">
        <f t="shared" si="26"/>
        <v>20.049481261263097</v>
      </c>
    </row>
    <row r="1705" spans="1:8" x14ac:dyDescent="0.25">
      <c r="A1705" s="58">
        <v>395151000091</v>
      </c>
      <c r="B1705" s="59" t="s">
        <v>5080</v>
      </c>
      <c r="C1705" s="60" t="s">
        <v>557</v>
      </c>
      <c r="D1705" s="60" t="s">
        <v>5081</v>
      </c>
      <c r="E1705" s="60" t="s">
        <v>753</v>
      </c>
      <c r="F1705" s="59" t="s">
        <v>487</v>
      </c>
      <c r="G1705" s="61">
        <v>98462</v>
      </c>
      <c r="H1705" s="123">
        <f t="shared" si="26"/>
        <v>20.049481261263097</v>
      </c>
    </row>
    <row r="1706" spans="1:8" x14ac:dyDescent="0.25">
      <c r="A1706" s="58">
        <v>395160100383</v>
      </c>
      <c r="B1706" s="59" t="s">
        <v>5082</v>
      </c>
      <c r="C1706" s="60" t="s">
        <v>5083</v>
      </c>
      <c r="D1706" s="60" t="s">
        <v>5084</v>
      </c>
      <c r="E1706" s="60" t="s">
        <v>738</v>
      </c>
      <c r="F1706" s="59" t="s">
        <v>451</v>
      </c>
      <c r="G1706" s="61">
        <v>98462</v>
      </c>
      <c r="H1706" s="123">
        <f t="shared" si="26"/>
        <v>20.049481261263097</v>
      </c>
    </row>
    <row r="1707" spans="1:8" x14ac:dyDescent="0.25">
      <c r="A1707" s="58">
        <v>395160501159</v>
      </c>
      <c r="B1707" s="59" t="s">
        <v>5085</v>
      </c>
      <c r="C1707" s="60" t="s">
        <v>4493</v>
      </c>
      <c r="D1707" s="60" t="s">
        <v>5086</v>
      </c>
      <c r="E1707" s="60" t="s">
        <v>738</v>
      </c>
      <c r="F1707" s="59" t="s">
        <v>451</v>
      </c>
      <c r="G1707" s="61">
        <v>98462</v>
      </c>
      <c r="H1707" s="123">
        <f t="shared" si="26"/>
        <v>20.049481261263097</v>
      </c>
    </row>
    <row r="1708" spans="1:8" x14ac:dyDescent="0.25">
      <c r="A1708" s="58">
        <v>395160600998</v>
      </c>
      <c r="B1708" s="59" t="s">
        <v>5087</v>
      </c>
      <c r="C1708" s="60" t="s">
        <v>4719</v>
      </c>
      <c r="D1708" s="60" t="s">
        <v>5088</v>
      </c>
      <c r="E1708" s="60" t="s">
        <v>753</v>
      </c>
      <c r="F1708" s="59" t="s">
        <v>451</v>
      </c>
      <c r="G1708" s="61">
        <v>98462</v>
      </c>
      <c r="H1708" s="123">
        <f t="shared" si="26"/>
        <v>20.049481261263097</v>
      </c>
    </row>
    <row r="1709" spans="1:8" x14ac:dyDescent="0.25">
      <c r="A1709" s="58">
        <v>395161000986</v>
      </c>
      <c r="B1709" s="59" t="s">
        <v>5089</v>
      </c>
      <c r="C1709" s="60" t="s">
        <v>2711</v>
      </c>
      <c r="D1709" s="60" t="s">
        <v>5090</v>
      </c>
      <c r="E1709" s="60" t="s">
        <v>738</v>
      </c>
      <c r="F1709" s="59" t="s">
        <v>451</v>
      </c>
      <c r="G1709" s="61">
        <v>98462</v>
      </c>
      <c r="H1709" s="123">
        <f t="shared" si="26"/>
        <v>20.049481261263097</v>
      </c>
    </row>
    <row r="1710" spans="1:8" x14ac:dyDescent="0.25">
      <c r="A1710" s="58">
        <v>395170301981</v>
      </c>
      <c r="B1710" s="59" t="s">
        <v>5091</v>
      </c>
      <c r="C1710" s="60" t="s">
        <v>5092</v>
      </c>
      <c r="D1710" s="60" t="s">
        <v>5093</v>
      </c>
      <c r="E1710" s="60" t="s">
        <v>753</v>
      </c>
      <c r="F1710" s="59" t="s">
        <v>487</v>
      </c>
      <c r="G1710" s="61">
        <v>98462</v>
      </c>
      <c r="H1710" s="123">
        <f t="shared" si="26"/>
        <v>20.049481261263097</v>
      </c>
    </row>
    <row r="1711" spans="1:8" x14ac:dyDescent="0.25">
      <c r="A1711" s="58">
        <v>395171201343</v>
      </c>
      <c r="B1711" s="59" t="s">
        <v>5094</v>
      </c>
      <c r="C1711" s="60" t="s">
        <v>4476</v>
      </c>
      <c r="D1711" s="60" t="s">
        <v>5095</v>
      </c>
      <c r="E1711" s="60" t="s">
        <v>738</v>
      </c>
      <c r="F1711" s="59" t="s">
        <v>451</v>
      </c>
      <c r="G1711" s="61">
        <v>98462</v>
      </c>
      <c r="H1711" s="123">
        <f t="shared" si="26"/>
        <v>20.049481261263097</v>
      </c>
    </row>
    <row r="1712" spans="1:8" x14ac:dyDescent="0.25">
      <c r="A1712" s="58">
        <v>395180201437</v>
      </c>
      <c r="B1712" s="59" t="s">
        <v>5096</v>
      </c>
      <c r="C1712" s="60" t="s">
        <v>5097</v>
      </c>
      <c r="D1712" s="60" t="s">
        <v>5098</v>
      </c>
      <c r="E1712" s="60" t="s">
        <v>738</v>
      </c>
      <c r="F1712" s="59" t="s">
        <v>451</v>
      </c>
      <c r="G1712" s="61">
        <v>98462</v>
      </c>
      <c r="H1712" s="123">
        <f t="shared" si="26"/>
        <v>20.049481261263097</v>
      </c>
    </row>
    <row r="1713" spans="1:8" x14ac:dyDescent="0.25">
      <c r="A1713" s="58">
        <v>395180300796</v>
      </c>
      <c r="B1713" s="59" t="s">
        <v>438</v>
      </c>
      <c r="C1713" s="60" t="s">
        <v>5099</v>
      </c>
      <c r="D1713" s="60" t="s">
        <v>5100</v>
      </c>
      <c r="E1713" s="60" t="s">
        <v>738</v>
      </c>
      <c r="F1713" s="59" t="s">
        <v>451</v>
      </c>
      <c r="G1713" s="61">
        <v>98462</v>
      </c>
      <c r="H1713" s="123">
        <f t="shared" si="26"/>
        <v>20.049481261263097</v>
      </c>
    </row>
    <row r="1714" spans="1:8" x14ac:dyDescent="0.25">
      <c r="A1714" s="58">
        <v>395190200552</v>
      </c>
      <c r="B1714" s="59" t="s">
        <v>5101</v>
      </c>
      <c r="C1714" s="60" t="s">
        <v>1506</v>
      </c>
      <c r="D1714" s="60" t="s">
        <v>5102</v>
      </c>
      <c r="E1714" s="60" t="s">
        <v>753</v>
      </c>
      <c r="F1714" s="59" t="s">
        <v>451</v>
      </c>
      <c r="G1714" s="61">
        <v>98462</v>
      </c>
      <c r="H1714" s="123">
        <f t="shared" si="26"/>
        <v>20.049481261263097</v>
      </c>
    </row>
    <row r="1715" spans="1:8" x14ac:dyDescent="0.25">
      <c r="A1715" s="58">
        <v>395190200811</v>
      </c>
      <c r="B1715" s="59" t="s">
        <v>5103</v>
      </c>
      <c r="C1715" s="60" t="s">
        <v>5104</v>
      </c>
      <c r="D1715" s="60" t="s">
        <v>5105</v>
      </c>
      <c r="E1715" s="60" t="s">
        <v>738</v>
      </c>
      <c r="F1715" s="59" t="s">
        <v>451</v>
      </c>
      <c r="G1715" s="61">
        <v>98462</v>
      </c>
      <c r="H1715" s="123">
        <f t="shared" si="26"/>
        <v>20.049481261263097</v>
      </c>
    </row>
    <row r="1716" spans="1:8" x14ac:dyDescent="0.25">
      <c r="A1716" s="58">
        <v>395190401213</v>
      </c>
      <c r="B1716" s="59" t="s">
        <v>5106</v>
      </c>
      <c r="C1716" s="60" t="s">
        <v>5107</v>
      </c>
      <c r="D1716" s="60" t="s">
        <v>4240</v>
      </c>
      <c r="E1716" s="60" t="s">
        <v>738</v>
      </c>
      <c r="F1716" s="59" t="s">
        <v>451</v>
      </c>
      <c r="G1716" s="61">
        <v>98462</v>
      </c>
      <c r="H1716" s="123">
        <f t="shared" si="26"/>
        <v>20.049481261263097</v>
      </c>
    </row>
    <row r="1717" spans="1:8" x14ac:dyDescent="0.25">
      <c r="A1717" s="58">
        <v>395190500602</v>
      </c>
      <c r="B1717" s="59" t="s">
        <v>5108</v>
      </c>
      <c r="C1717" s="60" t="s">
        <v>5109</v>
      </c>
      <c r="D1717" s="60" t="s">
        <v>5110</v>
      </c>
      <c r="E1717" s="60" t="s">
        <v>738</v>
      </c>
      <c r="F1717" s="59" t="s">
        <v>451</v>
      </c>
      <c r="G1717" s="61">
        <v>98462</v>
      </c>
      <c r="H1717" s="123">
        <f t="shared" si="26"/>
        <v>20.049481261263097</v>
      </c>
    </row>
    <row r="1718" spans="1:8" x14ac:dyDescent="0.25">
      <c r="A1718" s="58">
        <v>395190800584</v>
      </c>
      <c r="B1718" s="59" t="s">
        <v>5111</v>
      </c>
      <c r="C1718" s="60" t="s">
        <v>4324</v>
      </c>
      <c r="D1718" s="60" t="s">
        <v>5112</v>
      </c>
      <c r="E1718" s="60" t="s">
        <v>738</v>
      </c>
      <c r="F1718" s="59" t="s">
        <v>451</v>
      </c>
      <c r="G1718" s="61">
        <v>98462</v>
      </c>
      <c r="H1718" s="123">
        <f t="shared" si="26"/>
        <v>20.049481261263097</v>
      </c>
    </row>
    <row r="1719" spans="1:8" x14ac:dyDescent="0.25">
      <c r="A1719" s="58">
        <v>395191100489</v>
      </c>
      <c r="B1719" s="59" t="s">
        <v>5113</v>
      </c>
      <c r="C1719" s="60" t="s">
        <v>3635</v>
      </c>
      <c r="D1719" s="60" t="s">
        <v>5114</v>
      </c>
      <c r="E1719" s="60" t="s">
        <v>738</v>
      </c>
      <c r="F1719" s="59" t="s">
        <v>487</v>
      </c>
      <c r="G1719" s="61">
        <v>98462</v>
      </c>
      <c r="H1719" s="123">
        <f t="shared" si="26"/>
        <v>20.049481261263097</v>
      </c>
    </row>
    <row r="1720" spans="1:8" x14ac:dyDescent="0.25">
      <c r="A1720" s="58">
        <v>395191200190</v>
      </c>
      <c r="B1720" s="59" t="s">
        <v>5115</v>
      </c>
      <c r="C1720" s="60" t="s">
        <v>5116</v>
      </c>
      <c r="D1720" s="60" t="s">
        <v>5117</v>
      </c>
      <c r="E1720" s="60" t="s">
        <v>738</v>
      </c>
      <c r="F1720" s="59" t="s">
        <v>451</v>
      </c>
      <c r="G1720" s="61">
        <v>98462</v>
      </c>
      <c r="H1720" s="123">
        <f t="shared" si="26"/>
        <v>20.049481261263097</v>
      </c>
    </row>
    <row r="1721" spans="1:8" x14ac:dyDescent="0.25">
      <c r="A1721" s="58">
        <v>395200100331</v>
      </c>
      <c r="B1721" s="59" t="s">
        <v>5118</v>
      </c>
      <c r="C1721" s="60" t="s">
        <v>557</v>
      </c>
      <c r="D1721" s="60" t="s">
        <v>5119</v>
      </c>
      <c r="E1721" s="60" t="s">
        <v>738</v>
      </c>
      <c r="F1721" s="59" t="s">
        <v>451</v>
      </c>
      <c r="G1721" s="61">
        <v>98462</v>
      </c>
      <c r="H1721" s="123">
        <f t="shared" si="26"/>
        <v>20.049481261263097</v>
      </c>
    </row>
    <row r="1722" spans="1:8" x14ac:dyDescent="0.25">
      <c r="A1722" s="58">
        <v>395200100888</v>
      </c>
      <c r="B1722" s="59" t="s">
        <v>5120</v>
      </c>
      <c r="C1722" s="60" t="s">
        <v>5121</v>
      </c>
      <c r="D1722" s="60" t="s">
        <v>5122</v>
      </c>
      <c r="E1722" s="60" t="s">
        <v>738</v>
      </c>
      <c r="F1722" s="59" t="s">
        <v>451</v>
      </c>
      <c r="G1722" s="61">
        <v>98462</v>
      </c>
      <c r="H1722" s="123">
        <f t="shared" si="26"/>
        <v>20.049481261263097</v>
      </c>
    </row>
    <row r="1723" spans="1:8" x14ac:dyDescent="0.25">
      <c r="A1723" s="58">
        <v>395200101302</v>
      </c>
      <c r="B1723" s="59" t="s">
        <v>5123</v>
      </c>
      <c r="C1723" s="60" t="s">
        <v>5121</v>
      </c>
      <c r="D1723" s="60" t="s">
        <v>5122</v>
      </c>
      <c r="E1723" s="60" t="s">
        <v>738</v>
      </c>
      <c r="F1723" s="59" t="s">
        <v>451</v>
      </c>
      <c r="G1723" s="61">
        <v>98462</v>
      </c>
      <c r="H1723" s="123">
        <f t="shared" si="26"/>
        <v>20.049481261263097</v>
      </c>
    </row>
    <row r="1724" spans="1:8" x14ac:dyDescent="0.25">
      <c r="A1724" s="58">
        <v>395200101396</v>
      </c>
      <c r="B1724" s="59" t="s">
        <v>5124</v>
      </c>
      <c r="C1724" s="60" t="s">
        <v>5125</v>
      </c>
      <c r="D1724" s="60" t="s">
        <v>5126</v>
      </c>
      <c r="E1724" s="60" t="s">
        <v>738</v>
      </c>
      <c r="F1724" s="59" t="s">
        <v>451</v>
      </c>
      <c r="G1724" s="61">
        <v>98462</v>
      </c>
      <c r="H1724" s="123">
        <f t="shared" si="26"/>
        <v>20.049481261263097</v>
      </c>
    </row>
    <row r="1725" spans="1:8" x14ac:dyDescent="0.25">
      <c r="A1725" s="58">
        <v>395200101400</v>
      </c>
      <c r="B1725" s="59" t="s">
        <v>5127</v>
      </c>
      <c r="C1725" s="60" t="s">
        <v>5128</v>
      </c>
      <c r="D1725" s="60" t="s">
        <v>5129</v>
      </c>
      <c r="E1725" s="60" t="s">
        <v>738</v>
      </c>
      <c r="F1725" s="59" t="s">
        <v>451</v>
      </c>
      <c r="G1725" s="61">
        <v>98462</v>
      </c>
      <c r="H1725" s="123">
        <f t="shared" si="26"/>
        <v>20.049481261263097</v>
      </c>
    </row>
    <row r="1726" spans="1:8" x14ac:dyDescent="0.25">
      <c r="A1726" s="58">
        <v>395200101469</v>
      </c>
      <c r="B1726" s="59" t="s">
        <v>5130</v>
      </c>
      <c r="C1726" s="60" t="s">
        <v>5131</v>
      </c>
      <c r="D1726" s="60" t="s">
        <v>5132</v>
      </c>
      <c r="E1726" s="60" t="s">
        <v>738</v>
      </c>
      <c r="F1726" s="59" t="s">
        <v>451</v>
      </c>
      <c r="G1726" s="61">
        <v>98462</v>
      </c>
      <c r="H1726" s="123">
        <f t="shared" si="26"/>
        <v>20.049481261263097</v>
      </c>
    </row>
    <row r="1727" spans="1:8" x14ac:dyDescent="0.25">
      <c r="A1727" s="58">
        <v>395200201013</v>
      </c>
      <c r="B1727" s="59" t="s">
        <v>5133</v>
      </c>
      <c r="C1727" s="60" t="s">
        <v>5134</v>
      </c>
      <c r="D1727" s="60" t="s">
        <v>5135</v>
      </c>
      <c r="E1727" s="60" t="s">
        <v>753</v>
      </c>
      <c r="F1727" s="59" t="s">
        <v>451</v>
      </c>
      <c r="G1727" s="61">
        <v>98462</v>
      </c>
      <c r="H1727" s="123">
        <f t="shared" si="26"/>
        <v>20.049481261263097</v>
      </c>
    </row>
    <row r="1728" spans="1:8" x14ac:dyDescent="0.25">
      <c r="A1728" s="58">
        <v>395200201072</v>
      </c>
      <c r="B1728" s="59" t="s">
        <v>5136</v>
      </c>
      <c r="C1728" s="60" t="s">
        <v>5137</v>
      </c>
      <c r="D1728" s="60" t="s">
        <v>5138</v>
      </c>
      <c r="E1728" s="60" t="s">
        <v>738</v>
      </c>
      <c r="F1728" s="59" t="s">
        <v>451</v>
      </c>
      <c r="G1728" s="61">
        <v>98462</v>
      </c>
      <c r="H1728" s="123">
        <f t="shared" si="26"/>
        <v>20.049481261263097</v>
      </c>
    </row>
    <row r="1729" spans="1:8" x14ac:dyDescent="0.25">
      <c r="A1729" s="58">
        <v>395200701024</v>
      </c>
      <c r="B1729" s="59" t="s">
        <v>5139</v>
      </c>
      <c r="C1729" s="60" t="s">
        <v>3227</v>
      </c>
      <c r="D1729" s="60" t="s">
        <v>5140</v>
      </c>
      <c r="E1729" s="60" t="s">
        <v>753</v>
      </c>
      <c r="F1729" s="59" t="s">
        <v>451</v>
      </c>
      <c r="G1729" s="61">
        <v>98462</v>
      </c>
      <c r="H1729" s="123">
        <f t="shared" si="26"/>
        <v>20.049481261263097</v>
      </c>
    </row>
    <row r="1730" spans="1:8" x14ac:dyDescent="0.25">
      <c r="A1730" s="58">
        <v>395750201291</v>
      </c>
      <c r="B1730" s="59" t="s">
        <v>5141</v>
      </c>
      <c r="C1730" s="60" t="s">
        <v>5142</v>
      </c>
      <c r="D1730" s="60" t="s">
        <v>5143</v>
      </c>
      <c r="E1730" s="60" t="s">
        <v>738</v>
      </c>
      <c r="F1730" s="59" t="s">
        <v>487</v>
      </c>
      <c r="G1730" s="61">
        <v>98462</v>
      </c>
      <c r="H1730" s="123">
        <f t="shared" ref="H1730:H1793" si="27">G1730/4910.95</f>
        <v>20.049481261263097</v>
      </c>
    </row>
    <row r="1731" spans="1:8" x14ac:dyDescent="0.25">
      <c r="A1731" s="58">
        <v>395750201541</v>
      </c>
      <c r="B1731" s="59" t="s">
        <v>5144</v>
      </c>
      <c r="C1731" s="60" t="s">
        <v>5145</v>
      </c>
      <c r="D1731" s="60" t="s">
        <v>5146</v>
      </c>
      <c r="E1731" s="60" t="s">
        <v>738</v>
      </c>
      <c r="F1731" s="59" t="s">
        <v>487</v>
      </c>
      <c r="G1731" s="61">
        <v>98462</v>
      </c>
      <c r="H1731" s="123">
        <f t="shared" si="27"/>
        <v>20.049481261263097</v>
      </c>
    </row>
    <row r="1732" spans="1:8" x14ac:dyDescent="0.25">
      <c r="A1732" s="58">
        <v>395750201631</v>
      </c>
      <c r="B1732" s="59" t="s">
        <v>5147</v>
      </c>
      <c r="C1732" s="60" t="s">
        <v>5148</v>
      </c>
      <c r="D1732" s="60" t="s">
        <v>5149</v>
      </c>
      <c r="E1732" s="60" t="s">
        <v>738</v>
      </c>
      <c r="F1732" s="59" t="s">
        <v>451</v>
      </c>
      <c r="G1732" s="61">
        <v>98462</v>
      </c>
      <c r="H1732" s="123">
        <f t="shared" si="27"/>
        <v>20.049481261263097</v>
      </c>
    </row>
    <row r="1733" spans="1:8" x14ac:dyDescent="0.25">
      <c r="A1733" s="58">
        <v>395770800697</v>
      </c>
      <c r="B1733" s="59" t="s">
        <v>5150</v>
      </c>
      <c r="C1733" s="60" t="s">
        <v>5151</v>
      </c>
      <c r="D1733" s="60" t="s">
        <v>3181</v>
      </c>
      <c r="E1733" s="60" t="s">
        <v>738</v>
      </c>
      <c r="F1733" s="59" t="s">
        <v>451</v>
      </c>
      <c r="G1733" s="61">
        <v>98462</v>
      </c>
      <c r="H1733" s="123">
        <f t="shared" si="27"/>
        <v>20.049481261263097</v>
      </c>
    </row>
    <row r="1734" spans="1:8" x14ac:dyDescent="0.25">
      <c r="A1734" s="58">
        <v>395770801910</v>
      </c>
      <c r="B1734" s="59" t="s">
        <v>5152</v>
      </c>
      <c r="C1734" s="60" t="s">
        <v>5153</v>
      </c>
      <c r="D1734" s="60" t="s">
        <v>5154</v>
      </c>
      <c r="E1734" s="60" t="s">
        <v>753</v>
      </c>
      <c r="F1734" s="59" t="s">
        <v>451</v>
      </c>
      <c r="G1734" s="61">
        <v>98462</v>
      </c>
      <c r="H1734" s="123">
        <f t="shared" si="27"/>
        <v>20.049481261263097</v>
      </c>
    </row>
    <row r="1735" spans="1:8" x14ac:dyDescent="0.25">
      <c r="A1735" s="58">
        <v>395770802053</v>
      </c>
      <c r="B1735" s="59" t="s">
        <v>5155</v>
      </c>
      <c r="C1735" s="60" t="s">
        <v>5156</v>
      </c>
      <c r="D1735" s="60" t="s">
        <v>5157</v>
      </c>
      <c r="E1735" s="60" t="s">
        <v>753</v>
      </c>
      <c r="F1735" s="59" t="s">
        <v>487</v>
      </c>
      <c r="G1735" s="61">
        <v>98462</v>
      </c>
      <c r="H1735" s="123">
        <f t="shared" si="27"/>
        <v>20.049481261263097</v>
      </c>
    </row>
    <row r="1736" spans="1:8" x14ac:dyDescent="0.25">
      <c r="A1736" s="58">
        <v>395770802169</v>
      </c>
      <c r="B1736" s="59" t="s">
        <v>5158</v>
      </c>
      <c r="C1736" s="60" t="s">
        <v>5159</v>
      </c>
      <c r="D1736" s="60" t="s">
        <v>5160</v>
      </c>
      <c r="E1736" s="60" t="s">
        <v>753</v>
      </c>
      <c r="F1736" s="59" t="s">
        <v>451</v>
      </c>
      <c r="G1736" s="61">
        <v>98462</v>
      </c>
      <c r="H1736" s="123">
        <f t="shared" si="27"/>
        <v>20.049481261263097</v>
      </c>
    </row>
    <row r="1737" spans="1:8" x14ac:dyDescent="0.25">
      <c r="A1737" s="58">
        <v>395770802321</v>
      </c>
      <c r="B1737" s="59" t="s">
        <v>5161</v>
      </c>
      <c r="C1737" s="60" t="s">
        <v>3308</v>
      </c>
      <c r="D1737" s="60" t="s">
        <v>5162</v>
      </c>
      <c r="E1737" s="60" t="s">
        <v>753</v>
      </c>
      <c r="F1737" s="59" t="s">
        <v>487</v>
      </c>
      <c r="G1737" s="61">
        <v>98462</v>
      </c>
      <c r="H1737" s="123">
        <f t="shared" si="27"/>
        <v>20.049481261263097</v>
      </c>
    </row>
    <row r="1738" spans="1:8" x14ac:dyDescent="0.25">
      <c r="A1738" s="58">
        <v>395770802908</v>
      </c>
      <c r="B1738" s="59" t="s">
        <v>5163</v>
      </c>
      <c r="C1738" s="60" t="s">
        <v>5164</v>
      </c>
      <c r="D1738" s="60" t="s">
        <v>2376</v>
      </c>
      <c r="E1738" s="60" t="s">
        <v>753</v>
      </c>
      <c r="F1738" s="59" t="s">
        <v>487</v>
      </c>
      <c r="G1738" s="61">
        <v>98462</v>
      </c>
      <c r="H1738" s="123">
        <f t="shared" si="27"/>
        <v>20.049481261263097</v>
      </c>
    </row>
    <row r="1739" spans="1:8" x14ac:dyDescent="0.25">
      <c r="A1739" s="58">
        <v>395770805818</v>
      </c>
      <c r="B1739" s="59" t="s">
        <v>5165</v>
      </c>
      <c r="C1739" s="60" t="s">
        <v>2711</v>
      </c>
      <c r="D1739" s="60" t="s">
        <v>5166</v>
      </c>
      <c r="E1739" s="60" t="s">
        <v>753</v>
      </c>
      <c r="F1739" s="59" t="s">
        <v>451</v>
      </c>
      <c r="G1739" s="61">
        <v>98462</v>
      </c>
      <c r="H1739" s="123">
        <f t="shared" si="27"/>
        <v>20.049481261263097</v>
      </c>
    </row>
    <row r="1740" spans="1:8" x14ac:dyDescent="0.25">
      <c r="A1740" s="58">
        <v>395930710827</v>
      </c>
      <c r="B1740" s="59" t="s">
        <v>5167</v>
      </c>
      <c r="C1740" s="60" t="s">
        <v>5168</v>
      </c>
      <c r="D1740" s="60" t="s">
        <v>4566</v>
      </c>
      <c r="E1740" s="60" t="s">
        <v>738</v>
      </c>
      <c r="F1740" s="59" t="s">
        <v>451</v>
      </c>
      <c r="G1740" s="61">
        <v>98462</v>
      </c>
      <c r="H1740" s="123">
        <f t="shared" si="27"/>
        <v>20.049481261263097</v>
      </c>
    </row>
    <row r="1741" spans="1:8" x14ac:dyDescent="0.25">
      <c r="A1741" s="58">
        <v>395940251405</v>
      </c>
      <c r="B1741" s="59" t="s">
        <v>5169</v>
      </c>
      <c r="C1741" s="60" t="s">
        <v>3038</v>
      </c>
      <c r="D1741" s="60" t="s">
        <v>5170</v>
      </c>
      <c r="E1741" s="60" t="s">
        <v>738</v>
      </c>
      <c r="F1741" s="59" t="s">
        <v>451</v>
      </c>
      <c r="G1741" s="61">
        <v>98462</v>
      </c>
      <c r="H1741" s="123">
        <f t="shared" si="27"/>
        <v>20.049481261263097</v>
      </c>
    </row>
    <row r="1742" spans="1:8" x14ac:dyDescent="0.25">
      <c r="A1742" s="58">
        <v>395940951733</v>
      </c>
      <c r="B1742" s="59" t="s">
        <v>5171</v>
      </c>
      <c r="C1742" s="60" t="s">
        <v>2381</v>
      </c>
      <c r="D1742" s="60" t="s">
        <v>5172</v>
      </c>
      <c r="E1742" s="60" t="s">
        <v>753</v>
      </c>
      <c r="F1742" s="59" t="s">
        <v>487</v>
      </c>
      <c r="G1742" s="61">
        <v>98462</v>
      </c>
      <c r="H1742" s="123">
        <f t="shared" si="27"/>
        <v>20.049481261263097</v>
      </c>
    </row>
    <row r="1743" spans="1:8" x14ac:dyDescent="0.25">
      <c r="A1743" s="58">
        <v>395950310914</v>
      </c>
      <c r="B1743" s="59" t="s">
        <v>5173</v>
      </c>
      <c r="C1743" s="60" t="s">
        <v>570</v>
      </c>
      <c r="D1743" s="60" t="s">
        <v>5174</v>
      </c>
      <c r="E1743" s="60" t="s">
        <v>753</v>
      </c>
      <c r="F1743" s="59" t="s">
        <v>451</v>
      </c>
      <c r="G1743" s="61">
        <v>98462</v>
      </c>
      <c r="H1743" s="123">
        <f t="shared" si="27"/>
        <v>20.049481261263097</v>
      </c>
    </row>
    <row r="1744" spans="1:8" x14ac:dyDescent="0.25">
      <c r="A1744" s="58">
        <v>395950611035</v>
      </c>
      <c r="B1744" s="59" t="s">
        <v>5175</v>
      </c>
      <c r="C1744" s="60" t="s">
        <v>5176</v>
      </c>
      <c r="D1744" s="60" t="s">
        <v>3276</v>
      </c>
      <c r="E1744" s="60" t="s">
        <v>738</v>
      </c>
      <c r="F1744" s="59" t="s">
        <v>451</v>
      </c>
      <c r="G1744" s="61">
        <v>98462</v>
      </c>
      <c r="H1744" s="123">
        <f t="shared" si="27"/>
        <v>20.049481261263097</v>
      </c>
    </row>
    <row r="1745" spans="1:8" x14ac:dyDescent="0.25">
      <c r="A1745" s="58">
        <v>395960210233</v>
      </c>
      <c r="B1745" s="59" t="s">
        <v>5177</v>
      </c>
      <c r="C1745" s="60" t="s">
        <v>5178</v>
      </c>
      <c r="D1745" s="60" t="s">
        <v>5179</v>
      </c>
      <c r="E1745" s="60" t="s">
        <v>738</v>
      </c>
      <c r="F1745" s="59" t="s">
        <v>451</v>
      </c>
      <c r="G1745" s="61">
        <v>98462</v>
      </c>
      <c r="H1745" s="123">
        <f t="shared" si="27"/>
        <v>20.049481261263097</v>
      </c>
    </row>
    <row r="1746" spans="1:8" x14ac:dyDescent="0.25">
      <c r="A1746" s="58">
        <v>395960610606</v>
      </c>
      <c r="B1746" s="59" t="s">
        <v>5180</v>
      </c>
      <c r="C1746" s="60" t="s">
        <v>2493</v>
      </c>
      <c r="D1746" s="60" t="s">
        <v>2020</v>
      </c>
      <c r="E1746" s="60" t="s">
        <v>738</v>
      </c>
      <c r="F1746" s="59" t="s">
        <v>487</v>
      </c>
      <c r="G1746" s="61">
        <v>98462</v>
      </c>
      <c r="H1746" s="123">
        <f t="shared" si="27"/>
        <v>20.049481261263097</v>
      </c>
    </row>
    <row r="1747" spans="1:8" x14ac:dyDescent="0.25">
      <c r="A1747" s="58">
        <v>395960710376</v>
      </c>
      <c r="B1747" s="59" t="s">
        <v>5181</v>
      </c>
      <c r="C1747" s="60" t="s">
        <v>5182</v>
      </c>
      <c r="D1747" s="60" t="s">
        <v>5183</v>
      </c>
      <c r="E1747" s="60" t="s">
        <v>753</v>
      </c>
      <c r="F1747" s="59" t="s">
        <v>451</v>
      </c>
      <c r="G1747" s="61">
        <v>98462</v>
      </c>
      <c r="H1747" s="123">
        <f t="shared" si="27"/>
        <v>20.049481261263097</v>
      </c>
    </row>
    <row r="1748" spans="1:8" x14ac:dyDescent="0.25">
      <c r="A1748" s="58">
        <v>395970750392</v>
      </c>
      <c r="B1748" s="59" t="s">
        <v>5184</v>
      </c>
      <c r="C1748" s="60" t="s">
        <v>5185</v>
      </c>
      <c r="D1748" s="60" t="s">
        <v>5186</v>
      </c>
      <c r="E1748" s="60" t="s">
        <v>738</v>
      </c>
      <c r="F1748" s="59" t="s">
        <v>451</v>
      </c>
      <c r="G1748" s="61">
        <v>98462</v>
      </c>
      <c r="H1748" s="123">
        <f t="shared" si="27"/>
        <v>20.049481261263097</v>
      </c>
    </row>
    <row r="1749" spans="1:8" x14ac:dyDescent="0.25">
      <c r="A1749" s="58">
        <v>395970751330</v>
      </c>
      <c r="B1749" s="59" t="s">
        <v>5187</v>
      </c>
      <c r="C1749" s="60" t="s">
        <v>5188</v>
      </c>
      <c r="D1749" s="60" t="s">
        <v>2864</v>
      </c>
      <c r="E1749" s="60" t="s">
        <v>738</v>
      </c>
      <c r="F1749" s="59" t="s">
        <v>451</v>
      </c>
      <c r="G1749" s="61">
        <v>98462</v>
      </c>
      <c r="H1749" s="123">
        <f t="shared" si="27"/>
        <v>20.049481261263097</v>
      </c>
    </row>
    <row r="1750" spans="1:8" x14ac:dyDescent="0.25">
      <c r="A1750" s="58">
        <v>395980721731</v>
      </c>
      <c r="B1750" s="59" t="s">
        <v>5189</v>
      </c>
      <c r="C1750" s="60" t="s">
        <v>5190</v>
      </c>
      <c r="D1750" s="60" t="s">
        <v>5191</v>
      </c>
      <c r="E1750" s="60" t="s">
        <v>753</v>
      </c>
      <c r="F1750" s="59" t="s">
        <v>487</v>
      </c>
      <c r="G1750" s="61">
        <v>98462</v>
      </c>
      <c r="H1750" s="123">
        <f t="shared" si="27"/>
        <v>20.049481261263097</v>
      </c>
    </row>
    <row r="1751" spans="1:8" x14ac:dyDescent="0.25">
      <c r="A1751" s="58">
        <v>395980921926</v>
      </c>
      <c r="B1751" s="59" t="s">
        <v>5192</v>
      </c>
      <c r="C1751" s="60" t="s">
        <v>5193</v>
      </c>
      <c r="D1751" s="60" t="s">
        <v>5194</v>
      </c>
      <c r="E1751" s="60" t="s">
        <v>4173</v>
      </c>
      <c r="F1751" s="59" t="s">
        <v>451</v>
      </c>
      <c r="G1751" s="61">
        <v>98462</v>
      </c>
      <c r="H1751" s="123">
        <f t="shared" si="27"/>
        <v>20.049481261263097</v>
      </c>
    </row>
    <row r="1752" spans="1:8" x14ac:dyDescent="0.25">
      <c r="A1752" s="58">
        <v>395981120234</v>
      </c>
      <c r="B1752" s="59" t="s">
        <v>5195</v>
      </c>
      <c r="C1752" s="60" t="s">
        <v>5196</v>
      </c>
      <c r="D1752" s="60" t="s">
        <v>5197</v>
      </c>
      <c r="E1752" s="60" t="s">
        <v>738</v>
      </c>
      <c r="F1752" s="59" t="s">
        <v>451</v>
      </c>
      <c r="G1752" s="61">
        <v>98462</v>
      </c>
      <c r="H1752" s="123">
        <f t="shared" si="27"/>
        <v>20.049481261263097</v>
      </c>
    </row>
    <row r="1753" spans="1:8" x14ac:dyDescent="0.25">
      <c r="A1753" s="58">
        <v>395990105248</v>
      </c>
      <c r="B1753" s="59" t="s">
        <v>5198</v>
      </c>
      <c r="C1753" s="60" t="s">
        <v>5199</v>
      </c>
      <c r="D1753" s="60" t="s">
        <v>5200</v>
      </c>
      <c r="E1753" s="60" t="s">
        <v>738</v>
      </c>
      <c r="F1753" s="59" t="s">
        <v>451</v>
      </c>
      <c r="G1753" s="61">
        <v>98462</v>
      </c>
      <c r="H1753" s="123">
        <f t="shared" si="27"/>
        <v>20.049481261263097</v>
      </c>
    </row>
    <row r="1754" spans="1:8" x14ac:dyDescent="0.25">
      <c r="A1754" s="58">
        <v>395990221337</v>
      </c>
      <c r="B1754" s="59" t="s">
        <v>5201</v>
      </c>
      <c r="C1754" s="60" t="s">
        <v>3915</v>
      </c>
      <c r="D1754" s="60" t="s">
        <v>2161</v>
      </c>
      <c r="E1754" s="60" t="s">
        <v>753</v>
      </c>
      <c r="F1754" s="59" t="s">
        <v>451</v>
      </c>
      <c r="G1754" s="61">
        <v>98462</v>
      </c>
      <c r="H1754" s="123">
        <f t="shared" si="27"/>
        <v>20.049481261263097</v>
      </c>
    </row>
    <row r="1755" spans="1:8" x14ac:dyDescent="0.25">
      <c r="A1755" s="58">
        <v>395990321510</v>
      </c>
      <c r="B1755" s="59" t="s">
        <v>5202</v>
      </c>
      <c r="C1755" s="60" t="s">
        <v>5203</v>
      </c>
      <c r="D1755" s="60" t="s">
        <v>5204</v>
      </c>
      <c r="E1755" s="60" t="s">
        <v>753</v>
      </c>
      <c r="F1755" s="59" t="s">
        <v>451</v>
      </c>
      <c r="G1755" s="61">
        <v>98462</v>
      </c>
      <c r="H1755" s="123">
        <f t="shared" si="27"/>
        <v>20.049481261263097</v>
      </c>
    </row>
    <row r="1756" spans="1:8" x14ac:dyDescent="0.25">
      <c r="A1756" s="58">
        <v>395991151669</v>
      </c>
      <c r="B1756" s="59" t="s">
        <v>5205</v>
      </c>
      <c r="C1756" s="60" t="s">
        <v>5206</v>
      </c>
      <c r="D1756" s="60" t="s">
        <v>2319</v>
      </c>
      <c r="E1756" s="60" t="s">
        <v>753</v>
      </c>
      <c r="F1756" s="59" t="s">
        <v>487</v>
      </c>
      <c r="G1756" s="61">
        <v>98462</v>
      </c>
      <c r="H1756" s="123">
        <f t="shared" si="27"/>
        <v>20.049481261263097</v>
      </c>
    </row>
    <row r="1757" spans="1:8" x14ac:dyDescent="0.25">
      <c r="A1757" s="58">
        <v>396010303720</v>
      </c>
      <c r="B1757" s="59" t="s">
        <v>144</v>
      </c>
      <c r="C1757" s="60" t="s">
        <v>3983</v>
      </c>
      <c r="D1757" s="60" t="s">
        <v>5207</v>
      </c>
      <c r="E1757" s="60" t="s">
        <v>450</v>
      </c>
      <c r="F1757" s="59" t="s">
        <v>451</v>
      </c>
      <c r="G1757" s="61">
        <v>98462</v>
      </c>
      <c r="H1757" s="123">
        <f t="shared" si="27"/>
        <v>20.049481261263097</v>
      </c>
    </row>
    <row r="1758" spans="1:8" x14ac:dyDescent="0.25">
      <c r="A1758" s="58">
        <v>396011001280</v>
      </c>
      <c r="B1758" s="59" t="s">
        <v>246</v>
      </c>
      <c r="C1758" s="60" t="s">
        <v>3992</v>
      </c>
      <c r="D1758" s="60" t="s">
        <v>5208</v>
      </c>
      <c r="E1758" s="60" t="s">
        <v>450</v>
      </c>
      <c r="F1758" s="59" t="s">
        <v>451</v>
      </c>
      <c r="G1758" s="61">
        <v>98462</v>
      </c>
      <c r="H1758" s="123">
        <f t="shared" si="27"/>
        <v>20.049481261263097</v>
      </c>
    </row>
    <row r="1759" spans="1:8" x14ac:dyDescent="0.25">
      <c r="A1759" s="58">
        <v>396020100886</v>
      </c>
      <c r="B1759" s="59" t="s">
        <v>347</v>
      </c>
      <c r="C1759" s="60" t="s">
        <v>5209</v>
      </c>
      <c r="D1759" s="60" t="s">
        <v>5210</v>
      </c>
      <c r="E1759" s="60" t="s">
        <v>450</v>
      </c>
      <c r="F1759" s="59" t="s">
        <v>451</v>
      </c>
      <c r="G1759" s="61">
        <v>98462</v>
      </c>
      <c r="H1759" s="123">
        <f t="shared" si="27"/>
        <v>20.049481261263097</v>
      </c>
    </row>
    <row r="1760" spans="1:8" x14ac:dyDescent="0.25">
      <c r="A1760" s="58">
        <v>396041200554</v>
      </c>
      <c r="B1760" s="59" t="s">
        <v>229</v>
      </c>
      <c r="C1760" s="60" t="s">
        <v>3992</v>
      </c>
      <c r="D1760" s="60" t="s">
        <v>675</v>
      </c>
      <c r="E1760" s="60" t="s">
        <v>450</v>
      </c>
      <c r="F1760" s="59" t="s">
        <v>487</v>
      </c>
      <c r="G1760" s="61">
        <v>98462</v>
      </c>
      <c r="H1760" s="123">
        <f t="shared" si="27"/>
        <v>20.049481261263097</v>
      </c>
    </row>
    <row r="1761" spans="1:8" x14ac:dyDescent="0.25">
      <c r="A1761" s="58">
        <v>396051000391</v>
      </c>
      <c r="B1761" s="59" t="s">
        <v>275</v>
      </c>
      <c r="C1761" s="60" t="s">
        <v>5211</v>
      </c>
      <c r="D1761" s="60" t="s">
        <v>5212</v>
      </c>
      <c r="E1761" s="60" t="s">
        <v>450</v>
      </c>
      <c r="F1761" s="59" t="s">
        <v>451</v>
      </c>
      <c r="G1761" s="61">
        <v>98462</v>
      </c>
      <c r="H1761" s="123">
        <f t="shared" si="27"/>
        <v>20.049481261263097</v>
      </c>
    </row>
    <row r="1762" spans="1:8" x14ac:dyDescent="0.25">
      <c r="A1762" s="58">
        <v>396060801038</v>
      </c>
      <c r="B1762" s="59" t="s">
        <v>512</v>
      </c>
      <c r="C1762" s="60" t="s">
        <v>513</v>
      </c>
      <c r="D1762" s="60" t="s">
        <v>514</v>
      </c>
      <c r="E1762" s="60" t="s">
        <v>450</v>
      </c>
      <c r="F1762" s="59" t="s">
        <v>451</v>
      </c>
      <c r="G1762" s="61">
        <v>98462</v>
      </c>
      <c r="H1762" s="123">
        <f t="shared" si="27"/>
        <v>20.049481261263097</v>
      </c>
    </row>
    <row r="1763" spans="1:8" x14ac:dyDescent="0.25">
      <c r="A1763" s="58">
        <v>396091101140</v>
      </c>
      <c r="B1763" s="59" t="s">
        <v>80</v>
      </c>
      <c r="C1763" s="60" t="s">
        <v>2731</v>
      </c>
      <c r="D1763" s="60" t="s">
        <v>5213</v>
      </c>
      <c r="E1763" s="60" t="s">
        <v>450</v>
      </c>
      <c r="F1763" s="59" t="s">
        <v>487</v>
      </c>
      <c r="G1763" s="61">
        <v>98462</v>
      </c>
      <c r="H1763" s="123">
        <f t="shared" si="27"/>
        <v>20.049481261263097</v>
      </c>
    </row>
    <row r="1764" spans="1:8" x14ac:dyDescent="0.25">
      <c r="A1764" s="58">
        <v>396100901740</v>
      </c>
      <c r="B1764" s="59" t="s">
        <v>83</v>
      </c>
      <c r="C1764" s="60" t="s">
        <v>5214</v>
      </c>
      <c r="D1764" s="60" t="s">
        <v>5215</v>
      </c>
      <c r="E1764" s="60" t="s">
        <v>450</v>
      </c>
      <c r="F1764" s="59" t="s">
        <v>451</v>
      </c>
      <c r="G1764" s="61">
        <v>98462</v>
      </c>
      <c r="H1764" s="123">
        <f t="shared" si="27"/>
        <v>20.049481261263097</v>
      </c>
    </row>
    <row r="1765" spans="1:8" x14ac:dyDescent="0.25">
      <c r="A1765" s="58">
        <v>396120200110</v>
      </c>
      <c r="B1765" s="59" t="s">
        <v>382</v>
      </c>
      <c r="C1765" s="60" t="s">
        <v>5216</v>
      </c>
      <c r="D1765" s="60" t="s">
        <v>5217</v>
      </c>
      <c r="E1765" s="60" t="s">
        <v>450</v>
      </c>
      <c r="F1765" s="59" t="s">
        <v>451</v>
      </c>
      <c r="G1765" s="61">
        <v>98462</v>
      </c>
      <c r="H1765" s="123">
        <f t="shared" si="27"/>
        <v>20.049481261263097</v>
      </c>
    </row>
    <row r="1766" spans="1:8" x14ac:dyDescent="0.25">
      <c r="A1766" s="58">
        <v>396150201340</v>
      </c>
      <c r="B1766" s="59" t="s">
        <v>414</v>
      </c>
      <c r="C1766" s="60" t="s">
        <v>5218</v>
      </c>
      <c r="D1766" s="60" t="s">
        <v>5219</v>
      </c>
      <c r="E1766" s="60" t="s">
        <v>450</v>
      </c>
      <c r="F1766" s="59" t="s">
        <v>451</v>
      </c>
      <c r="G1766" s="61">
        <v>98462</v>
      </c>
      <c r="H1766" s="123">
        <f t="shared" si="27"/>
        <v>20.049481261263097</v>
      </c>
    </row>
    <row r="1767" spans="1:8" x14ac:dyDescent="0.25">
      <c r="A1767" s="58">
        <v>396150401021</v>
      </c>
      <c r="B1767" s="59" t="s">
        <v>428</v>
      </c>
      <c r="C1767" s="60" t="s">
        <v>158</v>
      </c>
      <c r="D1767" s="60" t="s">
        <v>5220</v>
      </c>
      <c r="E1767" s="60" t="s">
        <v>450</v>
      </c>
      <c r="F1767" s="59" t="s">
        <v>451</v>
      </c>
      <c r="G1767" s="61">
        <v>98462</v>
      </c>
      <c r="H1767" s="123">
        <f t="shared" si="27"/>
        <v>20.049481261263097</v>
      </c>
    </row>
    <row r="1768" spans="1:8" x14ac:dyDescent="0.25">
      <c r="A1768" s="58">
        <v>396150401586</v>
      </c>
      <c r="B1768" s="59" t="s">
        <v>427</v>
      </c>
      <c r="C1768" s="60" t="s">
        <v>158</v>
      </c>
      <c r="D1768" s="60" t="s">
        <v>5221</v>
      </c>
      <c r="E1768" s="60" t="s">
        <v>450</v>
      </c>
      <c r="F1768" s="59" t="s">
        <v>451</v>
      </c>
      <c r="G1768" s="61">
        <v>98462</v>
      </c>
      <c r="H1768" s="123">
        <f t="shared" si="27"/>
        <v>20.049481261263097</v>
      </c>
    </row>
    <row r="1769" spans="1:8" x14ac:dyDescent="0.25">
      <c r="A1769" s="58">
        <v>396161001628</v>
      </c>
      <c r="B1769" s="59" t="s">
        <v>719</v>
      </c>
      <c r="C1769" s="60" t="s">
        <v>720</v>
      </c>
      <c r="D1769" s="60" t="s">
        <v>721</v>
      </c>
      <c r="E1769" s="60" t="s">
        <v>450</v>
      </c>
      <c r="F1769" s="59" t="s">
        <v>451</v>
      </c>
      <c r="G1769" s="61">
        <v>98462</v>
      </c>
      <c r="H1769" s="123">
        <f t="shared" si="27"/>
        <v>20.049481261263097</v>
      </c>
    </row>
    <row r="1770" spans="1:8" x14ac:dyDescent="0.25">
      <c r="A1770" s="58">
        <v>396161001636</v>
      </c>
      <c r="B1770" s="59" t="s">
        <v>722</v>
      </c>
      <c r="C1770" s="60" t="s">
        <v>720</v>
      </c>
      <c r="D1770" s="60" t="s">
        <v>721</v>
      </c>
      <c r="E1770" s="60" t="s">
        <v>450</v>
      </c>
      <c r="F1770" s="59" t="s">
        <v>451</v>
      </c>
      <c r="G1770" s="61">
        <v>98462</v>
      </c>
      <c r="H1770" s="123">
        <f t="shared" si="27"/>
        <v>20.049481261263097</v>
      </c>
    </row>
    <row r="1771" spans="1:8" x14ac:dyDescent="0.25">
      <c r="A1771" s="58">
        <v>396190600328</v>
      </c>
      <c r="B1771" s="59" t="s">
        <v>663</v>
      </c>
      <c r="C1771" s="60" t="s">
        <v>657</v>
      </c>
      <c r="D1771" s="60" t="s">
        <v>664</v>
      </c>
      <c r="E1771" s="60" t="s">
        <v>450</v>
      </c>
      <c r="F1771" s="59" t="s">
        <v>451</v>
      </c>
      <c r="G1771" s="61">
        <v>98462</v>
      </c>
      <c r="H1771" s="123">
        <f t="shared" si="27"/>
        <v>20.049481261263097</v>
      </c>
    </row>
    <row r="1772" spans="1:8" x14ac:dyDescent="0.25">
      <c r="A1772" s="58">
        <v>396190701469</v>
      </c>
      <c r="B1772" s="59" t="s">
        <v>665</v>
      </c>
      <c r="C1772" s="60" t="s">
        <v>657</v>
      </c>
      <c r="D1772" s="60" t="s">
        <v>666</v>
      </c>
      <c r="E1772" s="60" t="s">
        <v>450</v>
      </c>
      <c r="F1772" s="59" t="s">
        <v>451</v>
      </c>
      <c r="G1772" s="61">
        <v>98462</v>
      </c>
      <c r="H1772" s="123">
        <f t="shared" si="27"/>
        <v>20.049481261263097</v>
      </c>
    </row>
    <row r="1773" spans="1:8" x14ac:dyDescent="0.25">
      <c r="A1773" s="58">
        <v>396190801668</v>
      </c>
      <c r="B1773" s="59" t="s">
        <v>591</v>
      </c>
      <c r="C1773" s="60" t="s">
        <v>592</v>
      </c>
      <c r="D1773" s="60" t="s">
        <v>568</v>
      </c>
      <c r="E1773" s="60" t="s">
        <v>450</v>
      </c>
      <c r="F1773" s="59" t="s">
        <v>451</v>
      </c>
      <c r="G1773" s="61">
        <v>98462</v>
      </c>
      <c r="H1773" s="123">
        <f t="shared" si="27"/>
        <v>20.049481261263097</v>
      </c>
    </row>
    <row r="1774" spans="1:8" x14ac:dyDescent="0.25">
      <c r="A1774" s="58">
        <v>396190801676</v>
      </c>
      <c r="B1774" s="59" t="s">
        <v>566</v>
      </c>
      <c r="C1774" s="60" t="s">
        <v>567</v>
      </c>
      <c r="D1774" s="60" t="s">
        <v>568</v>
      </c>
      <c r="E1774" s="60" t="s">
        <v>450</v>
      </c>
      <c r="F1774" s="59" t="s">
        <v>451</v>
      </c>
      <c r="G1774" s="61">
        <v>98462</v>
      </c>
      <c r="H1774" s="123">
        <f t="shared" si="27"/>
        <v>20.049481261263097</v>
      </c>
    </row>
    <row r="1775" spans="1:8" x14ac:dyDescent="0.25">
      <c r="A1775" s="58">
        <v>396200101031</v>
      </c>
      <c r="B1775" s="59" t="s">
        <v>515</v>
      </c>
      <c r="C1775" s="60" t="s">
        <v>516</v>
      </c>
      <c r="D1775" s="60" t="s">
        <v>517</v>
      </c>
      <c r="E1775" s="60" t="s">
        <v>450</v>
      </c>
      <c r="F1775" s="59" t="s">
        <v>451</v>
      </c>
      <c r="G1775" s="61">
        <v>98462</v>
      </c>
      <c r="H1775" s="123">
        <f t="shared" si="27"/>
        <v>20.049481261263097</v>
      </c>
    </row>
    <row r="1776" spans="1:8" x14ac:dyDescent="0.25">
      <c r="A1776" s="58">
        <v>396200201486</v>
      </c>
      <c r="B1776" s="59" t="s">
        <v>651</v>
      </c>
      <c r="C1776" s="60" t="s">
        <v>649</v>
      </c>
      <c r="D1776" s="60" t="s">
        <v>652</v>
      </c>
      <c r="E1776" s="60" t="s">
        <v>450</v>
      </c>
      <c r="F1776" s="59" t="s">
        <v>451</v>
      </c>
      <c r="G1776" s="61">
        <v>98462</v>
      </c>
      <c r="H1776" s="123">
        <f t="shared" si="27"/>
        <v>20.049481261263097</v>
      </c>
    </row>
    <row r="1777" spans="1:8" x14ac:dyDescent="0.25">
      <c r="A1777" s="58">
        <v>396200300816</v>
      </c>
      <c r="B1777" s="59" t="s">
        <v>518</v>
      </c>
      <c r="C1777" s="60" t="s">
        <v>519</v>
      </c>
      <c r="D1777" s="60" t="s">
        <v>520</v>
      </c>
      <c r="E1777" s="60" t="s">
        <v>450</v>
      </c>
      <c r="F1777" s="59" t="s">
        <v>451</v>
      </c>
      <c r="G1777" s="61">
        <v>98462</v>
      </c>
      <c r="H1777" s="123">
        <f t="shared" si="27"/>
        <v>20.049481261263097</v>
      </c>
    </row>
    <row r="1778" spans="1:8" x14ac:dyDescent="0.25">
      <c r="A1778" s="58">
        <v>396740914465</v>
      </c>
      <c r="B1778" s="59" t="s">
        <v>217</v>
      </c>
      <c r="C1778" s="60" t="s">
        <v>5222</v>
      </c>
      <c r="D1778" s="60" t="s">
        <v>5223</v>
      </c>
      <c r="E1778" s="60" t="s">
        <v>450</v>
      </c>
      <c r="F1778" s="59" t="s">
        <v>451</v>
      </c>
      <c r="G1778" s="61">
        <v>98462</v>
      </c>
      <c r="H1778" s="123">
        <f t="shared" si="27"/>
        <v>20.049481261263097</v>
      </c>
    </row>
    <row r="1779" spans="1:8" x14ac:dyDescent="0.25">
      <c r="A1779" s="58">
        <v>396740915097</v>
      </c>
      <c r="B1779" s="59" t="s">
        <v>65</v>
      </c>
      <c r="C1779" s="60" t="s">
        <v>5224</v>
      </c>
      <c r="D1779" s="60" t="s">
        <v>5225</v>
      </c>
      <c r="E1779" s="60" t="s">
        <v>450</v>
      </c>
      <c r="F1779" s="59" t="s">
        <v>487</v>
      </c>
      <c r="G1779" s="61">
        <v>98462</v>
      </c>
      <c r="H1779" s="123">
        <f t="shared" si="27"/>
        <v>20.049481261263097</v>
      </c>
    </row>
    <row r="1780" spans="1:8" x14ac:dyDescent="0.25">
      <c r="A1780" s="58">
        <v>396740915101</v>
      </c>
      <c r="B1780" s="59" t="s">
        <v>66</v>
      </c>
      <c r="C1780" s="60" t="s">
        <v>5224</v>
      </c>
      <c r="D1780" s="60" t="s">
        <v>5225</v>
      </c>
      <c r="E1780" s="60" t="s">
        <v>450</v>
      </c>
      <c r="F1780" s="59" t="s">
        <v>487</v>
      </c>
      <c r="G1780" s="61">
        <v>98462</v>
      </c>
      <c r="H1780" s="123">
        <f t="shared" si="27"/>
        <v>20.049481261263097</v>
      </c>
    </row>
    <row r="1781" spans="1:8" x14ac:dyDescent="0.25">
      <c r="A1781" s="58">
        <v>396740915178</v>
      </c>
      <c r="B1781" s="59" t="s">
        <v>52</v>
      </c>
      <c r="C1781" s="60" t="s">
        <v>5226</v>
      </c>
      <c r="D1781" s="60" t="s">
        <v>5227</v>
      </c>
      <c r="E1781" s="60" t="s">
        <v>450</v>
      </c>
      <c r="F1781" s="59" t="s">
        <v>451</v>
      </c>
      <c r="G1781" s="61">
        <v>98462</v>
      </c>
      <c r="H1781" s="123">
        <f t="shared" si="27"/>
        <v>20.049481261263097</v>
      </c>
    </row>
    <row r="1782" spans="1:8" x14ac:dyDescent="0.25">
      <c r="A1782" s="58">
        <v>396740915402</v>
      </c>
      <c r="B1782" s="59" t="s">
        <v>69</v>
      </c>
      <c r="C1782" s="60" t="s">
        <v>5228</v>
      </c>
      <c r="D1782" s="60" t="s">
        <v>5229</v>
      </c>
      <c r="E1782" s="60" t="s">
        <v>450</v>
      </c>
      <c r="F1782" s="59" t="s">
        <v>451</v>
      </c>
      <c r="G1782" s="61">
        <v>98462</v>
      </c>
      <c r="H1782" s="123">
        <f t="shared" si="27"/>
        <v>20.049481261263097</v>
      </c>
    </row>
    <row r="1783" spans="1:8" x14ac:dyDescent="0.25">
      <c r="A1783" s="58">
        <v>396761202929</v>
      </c>
      <c r="B1783" s="59" t="s">
        <v>372</v>
      </c>
      <c r="C1783" s="60" t="s">
        <v>471</v>
      </c>
      <c r="D1783" s="60" t="s">
        <v>3098</v>
      </c>
      <c r="E1783" s="60" t="s">
        <v>450</v>
      </c>
      <c r="F1783" s="59" t="s">
        <v>451</v>
      </c>
      <c r="G1783" s="61">
        <v>98462</v>
      </c>
      <c r="H1783" s="123">
        <f t="shared" si="27"/>
        <v>20.049481261263097</v>
      </c>
    </row>
    <row r="1784" spans="1:8" x14ac:dyDescent="0.25">
      <c r="A1784" s="58">
        <v>396761203101</v>
      </c>
      <c r="B1784" s="59" t="s">
        <v>73</v>
      </c>
      <c r="C1784" s="60" t="s">
        <v>507</v>
      </c>
      <c r="D1784" s="60" t="s">
        <v>5230</v>
      </c>
      <c r="E1784" s="60" t="s">
        <v>450</v>
      </c>
      <c r="F1784" s="59" t="s">
        <v>451</v>
      </c>
      <c r="G1784" s="61">
        <v>98462</v>
      </c>
      <c r="H1784" s="123">
        <f t="shared" si="27"/>
        <v>20.049481261263097</v>
      </c>
    </row>
    <row r="1785" spans="1:8" x14ac:dyDescent="0.25">
      <c r="A1785" s="58">
        <v>396921120126</v>
      </c>
      <c r="B1785" s="59" t="s">
        <v>75</v>
      </c>
      <c r="C1785" s="60" t="s">
        <v>5231</v>
      </c>
      <c r="D1785" s="60" t="s">
        <v>5232</v>
      </c>
      <c r="E1785" s="60" t="s">
        <v>450</v>
      </c>
      <c r="F1785" s="59" t="s">
        <v>451</v>
      </c>
      <c r="G1785" s="61">
        <v>98462</v>
      </c>
      <c r="H1785" s="123">
        <f t="shared" si="27"/>
        <v>20.049481261263097</v>
      </c>
    </row>
    <row r="1786" spans="1:8" x14ac:dyDescent="0.25">
      <c r="A1786" s="58">
        <v>396980750443</v>
      </c>
      <c r="B1786" s="59" t="s">
        <v>230</v>
      </c>
      <c r="C1786" s="60" t="s">
        <v>5233</v>
      </c>
      <c r="D1786" s="60" t="s">
        <v>5234</v>
      </c>
      <c r="E1786" s="60" t="s">
        <v>450</v>
      </c>
      <c r="F1786" s="59" t="s">
        <v>451</v>
      </c>
      <c r="G1786" s="61">
        <v>98462</v>
      </c>
      <c r="H1786" s="123">
        <f t="shared" si="27"/>
        <v>20.049481261263097</v>
      </c>
    </row>
    <row r="1787" spans="1:8" x14ac:dyDescent="0.25">
      <c r="A1787" s="58">
        <v>396990103683</v>
      </c>
      <c r="B1787" s="59" t="s">
        <v>55</v>
      </c>
      <c r="C1787" s="60" t="s">
        <v>4549</v>
      </c>
      <c r="D1787" s="60" t="s">
        <v>5235</v>
      </c>
      <c r="E1787" s="60" t="s">
        <v>450</v>
      </c>
      <c r="F1787" s="59" t="s">
        <v>487</v>
      </c>
      <c r="G1787" s="61">
        <v>98462</v>
      </c>
      <c r="H1787" s="123">
        <f t="shared" si="27"/>
        <v>20.049481261263097</v>
      </c>
    </row>
    <row r="1788" spans="1:8" x14ac:dyDescent="0.25">
      <c r="A1788" s="58">
        <v>397161000113</v>
      </c>
      <c r="B1788" s="59" t="s">
        <v>5236</v>
      </c>
      <c r="C1788" s="60" t="s">
        <v>5237</v>
      </c>
      <c r="D1788" s="60" t="s">
        <v>5238</v>
      </c>
      <c r="E1788" s="60" t="s">
        <v>726</v>
      </c>
      <c r="F1788" s="59" t="s">
        <v>451</v>
      </c>
      <c r="G1788" s="61">
        <v>98462</v>
      </c>
      <c r="H1788" s="123">
        <f t="shared" si="27"/>
        <v>20.049481261263097</v>
      </c>
    </row>
    <row r="1789" spans="1:8" x14ac:dyDescent="0.25">
      <c r="A1789" s="58">
        <v>397161000121</v>
      </c>
      <c r="B1789" s="59" t="s">
        <v>222</v>
      </c>
      <c r="C1789" s="60" t="s">
        <v>491</v>
      </c>
      <c r="D1789" s="60" t="s">
        <v>492</v>
      </c>
      <c r="E1789" s="60" t="s">
        <v>450</v>
      </c>
      <c r="F1789" s="59" t="s">
        <v>451</v>
      </c>
      <c r="G1789" s="61">
        <v>98462</v>
      </c>
      <c r="H1789" s="123">
        <f t="shared" si="27"/>
        <v>20.049481261263097</v>
      </c>
    </row>
    <row r="1790" spans="1:8" x14ac:dyDescent="0.25">
      <c r="A1790" s="58">
        <v>398050801113</v>
      </c>
      <c r="B1790" s="59" t="s">
        <v>5239</v>
      </c>
      <c r="C1790" s="60" t="s">
        <v>5240</v>
      </c>
      <c r="D1790" s="60" t="s">
        <v>5241</v>
      </c>
      <c r="E1790" s="60" t="s">
        <v>1855</v>
      </c>
      <c r="F1790" s="59" t="s">
        <v>487</v>
      </c>
      <c r="G1790" s="61">
        <v>98462</v>
      </c>
      <c r="H1790" s="123">
        <f t="shared" si="27"/>
        <v>20.049481261263097</v>
      </c>
    </row>
    <row r="1791" spans="1:8" x14ac:dyDescent="0.25">
      <c r="A1791" s="58">
        <v>398070201091</v>
      </c>
      <c r="B1791" s="59" t="s">
        <v>5242</v>
      </c>
      <c r="C1791" s="60" t="s">
        <v>2405</v>
      </c>
      <c r="D1791" s="60" t="s">
        <v>3986</v>
      </c>
      <c r="E1791" s="60" t="s">
        <v>753</v>
      </c>
      <c r="F1791" s="59" t="s">
        <v>487</v>
      </c>
      <c r="G1791" s="61">
        <v>98462</v>
      </c>
      <c r="H1791" s="123">
        <f t="shared" si="27"/>
        <v>20.049481261263097</v>
      </c>
    </row>
    <row r="1792" spans="1:8" x14ac:dyDescent="0.25">
      <c r="A1792" s="58">
        <v>398070801349</v>
      </c>
      <c r="B1792" s="59" t="s">
        <v>5243</v>
      </c>
      <c r="C1792" s="60" t="s">
        <v>5244</v>
      </c>
      <c r="D1792" s="60" t="s">
        <v>5245</v>
      </c>
      <c r="E1792" s="60" t="s">
        <v>1855</v>
      </c>
      <c r="F1792" s="59" t="s">
        <v>487</v>
      </c>
      <c r="G1792" s="61">
        <v>98462</v>
      </c>
      <c r="H1792" s="123">
        <f t="shared" si="27"/>
        <v>20.049481261263097</v>
      </c>
    </row>
    <row r="1793" spans="1:8" x14ac:dyDescent="0.25">
      <c r="A1793" s="58">
        <v>398090700191</v>
      </c>
      <c r="B1793" s="59" t="s">
        <v>5246</v>
      </c>
      <c r="C1793" s="60" t="s">
        <v>5247</v>
      </c>
      <c r="D1793" s="60" t="s">
        <v>5248</v>
      </c>
      <c r="E1793" s="60" t="s">
        <v>1061</v>
      </c>
      <c r="F1793" s="59" t="s">
        <v>451</v>
      </c>
      <c r="G1793" s="61">
        <v>98462</v>
      </c>
      <c r="H1793" s="123">
        <f t="shared" si="27"/>
        <v>20.049481261263097</v>
      </c>
    </row>
    <row r="1794" spans="1:8" x14ac:dyDescent="0.25">
      <c r="A1794" s="58">
        <v>398091000907</v>
      </c>
      <c r="B1794" s="59" t="s">
        <v>5249</v>
      </c>
      <c r="C1794" s="60" t="s">
        <v>5250</v>
      </c>
      <c r="D1794" s="60" t="s">
        <v>5251</v>
      </c>
      <c r="E1794" s="60" t="s">
        <v>1061</v>
      </c>
      <c r="F1794" s="59" t="s">
        <v>451</v>
      </c>
      <c r="G1794" s="61">
        <v>98462</v>
      </c>
      <c r="H1794" s="123">
        <f t="shared" ref="H1794:H1857" si="28">G1794/4910.95</f>
        <v>20.049481261263097</v>
      </c>
    </row>
    <row r="1795" spans="1:8" x14ac:dyDescent="0.25">
      <c r="A1795" s="58">
        <v>398100701212</v>
      </c>
      <c r="B1795" s="59" t="s">
        <v>444</v>
      </c>
      <c r="C1795" s="60" t="s">
        <v>5077</v>
      </c>
      <c r="D1795" s="60" t="s">
        <v>5252</v>
      </c>
      <c r="E1795" s="60" t="s">
        <v>1855</v>
      </c>
      <c r="F1795" s="59" t="s">
        <v>451</v>
      </c>
      <c r="G1795" s="61">
        <v>98462</v>
      </c>
      <c r="H1795" s="123">
        <f t="shared" si="28"/>
        <v>20.049481261263097</v>
      </c>
    </row>
    <row r="1796" spans="1:8" x14ac:dyDescent="0.25">
      <c r="A1796" s="58">
        <v>398121100464</v>
      </c>
      <c r="B1796" s="59" t="s">
        <v>5253</v>
      </c>
      <c r="C1796" s="60" t="s">
        <v>4593</v>
      </c>
      <c r="D1796" s="60" t="s">
        <v>5254</v>
      </c>
      <c r="E1796" s="60" t="s">
        <v>1061</v>
      </c>
      <c r="F1796" s="59" t="s">
        <v>487</v>
      </c>
      <c r="G1796" s="61">
        <v>98462</v>
      </c>
      <c r="H1796" s="123">
        <f t="shared" si="28"/>
        <v>20.049481261263097</v>
      </c>
    </row>
    <row r="1797" spans="1:8" x14ac:dyDescent="0.25">
      <c r="A1797" s="58">
        <v>398140200461</v>
      </c>
      <c r="B1797" s="59" t="s">
        <v>5255</v>
      </c>
      <c r="C1797" s="60" t="s">
        <v>5256</v>
      </c>
      <c r="D1797" s="60" t="s">
        <v>5257</v>
      </c>
      <c r="E1797" s="60" t="s">
        <v>1855</v>
      </c>
      <c r="F1797" s="59" t="s">
        <v>451</v>
      </c>
      <c r="G1797" s="61">
        <v>98462</v>
      </c>
      <c r="H1797" s="123">
        <f t="shared" si="28"/>
        <v>20.049481261263097</v>
      </c>
    </row>
    <row r="1798" spans="1:8" x14ac:dyDescent="0.25">
      <c r="A1798" s="58">
        <v>398140500775</v>
      </c>
      <c r="B1798" s="59" t="s">
        <v>5258</v>
      </c>
      <c r="C1798" s="60" t="s">
        <v>5259</v>
      </c>
      <c r="D1798" s="60" t="s">
        <v>5260</v>
      </c>
      <c r="E1798" s="60" t="s">
        <v>5261</v>
      </c>
      <c r="F1798" s="59" t="s">
        <v>451</v>
      </c>
      <c r="G1798" s="61">
        <v>98462</v>
      </c>
      <c r="H1798" s="123">
        <f t="shared" si="28"/>
        <v>20.049481261263097</v>
      </c>
    </row>
    <row r="1799" spans="1:8" x14ac:dyDescent="0.25">
      <c r="A1799" s="58">
        <v>398190200985</v>
      </c>
      <c r="B1799" s="59" t="s">
        <v>5262</v>
      </c>
      <c r="C1799" s="60" t="s">
        <v>5263</v>
      </c>
      <c r="D1799" s="60" t="s">
        <v>5264</v>
      </c>
      <c r="E1799" s="60" t="s">
        <v>1061</v>
      </c>
      <c r="F1799" s="59" t="s">
        <v>451</v>
      </c>
      <c r="G1799" s="61">
        <v>98462</v>
      </c>
      <c r="H1799" s="123">
        <f t="shared" si="28"/>
        <v>20.049481261263097</v>
      </c>
    </row>
    <row r="1800" spans="1:8" x14ac:dyDescent="0.25">
      <c r="A1800" s="58">
        <v>398191100411</v>
      </c>
      <c r="B1800" s="59" t="s">
        <v>5265</v>
      </c>
      <c r="C1800" s="60" t="s">
        <v>5266</v>
      </c>
      <c r="D1800" s="60" t="s">
        <v>5267</v>
      </c>
      <c r="E1800" s="60" t="s">
        <v>1855</v>
      </c>
      <c r="F1800" s="59" t="s">
        <v>487</v>
      </c>
      <c r="G1800" s="61">
        <v>98462</v>
      </c>
      <c r="H1800" s="123">
        <f t="shared" si="28"/>
        <v>20.049481261263097</v>
      </c>
    </row>
    <row r="1801" spans="1:8" x14ac:dyDescent="0.25">
      <c r="A1801" s="58">
        <v>398191201381</v>
      </c>
      <c r="B1801" s="59" t="s">
        <v>5268</v>
      </c>
      <c r="C1801" s="60" t="s">
        <v>5269</v>
      </c>
      <c r="D1801" s="60" t="s">
        <v>5270</v>
      </c>
      <c r="E1801" s="60" t="s">
        <v>753</v>
      </c>
      <c r="F1801" s="59" t="s">
        <v>451</v>
      </c>
      <c r="G1801" s="61">
        <v>98462</v>
      </c>
      <c r="H1801" s="123">
        <f t="shared" si="28"/>
        <v>20.049481261263097</v>
      </c>
    </row>
    <row r="1802" spans="1:8" x14ac:dyDescent="0.25">
      <c r="A1802" s="58">
        <v>398200300461</v>
      </c>
      <c r="B1802" s="59" t="s">
        <v>5271</v>
      </c>
      <c r="C1802" s="60" t="s">
        <v>5272</v>
      </c>
      <c r="D1802" s="60" t="s">
        <v>5273</v>
      </c>
      <c r="E1802" s="60" t="s">
        <v>1061</v>
      </c>
      <c r="F1802" s="59" t="s">
        <v>451</v>
      </c>
      <c r="G1802" s="61">
        <v>98462</v>
      </c>
      <c r="H1802" s="123">
        <f t="shared" si="28"/>
        <v>20.049481261263097</v>
      </c>
    </row>
    <row r="1803" spans="1:8" x14ac:dyDescent="0.25">
      <c r="A1803" s="58">
        <v>398880400227</v>
      </c>
      <c r="B1803" s="59" t="s">
        <v>5274</v>
      </c>
      <c r="C1803" s="60" t="s">
        <v>5240</v>
      </c>
      <c r="D1803" s="60" t="s">
        <v>5275</v>
      </c>
      <c r="E1803" s="60" t="s">
        <v>753</v>
      </c>
      <c r="F1803" s="59" t="s">
        <v>487</v>
      </c>
      <c r="G1803" s="61">
        <v>98462</v>
      </c>
      <c r="H1803" s="123">
        <f t="shared" si="28"/>
        <v>20.049481261263097</v>
      </c>
    </row>
    <row r="1804" spans="1:8" x14ac:dyDescent="0.25">
      <c r="A1804" s="58">
        <v>398890600151</v>
      </c>
      <c r="B1804" s="59" t="s">
        <v>5276</v>
      </c>
      <c r="C1804" s="60" t="s">
        <v>5277</v>
      </c>
      <c r="D1804" s="60" t="s">
        <v>5278</v>
      </c>
      <c r="E1804" s="60" t="s">
        <v>2233</v>
      </c>
      <c r="F1804" s="59" t="s">
        <v>451</v>
      </c>
      <c r="G1804" s="61">
        <v>98462</v>
      </c>
      <c r="H1804" s="123">
        <f t="shared" si="28"/>
        <v>20.049481261263097</v>
      </c>
    </row>
    <row r="1805" spans="1:8" x14ac:dyDescent="0.25">
      <c r="A1805" s="58">
        <v>398900600325</v>
      </c>
      <c r="B1805" s="59" t="s">
        <v>5279</v>
      </c>
      <c r="C1805" s="60" t="s">
        <v>5280</v>
      </c>
      <c r="D1805" s="60" t="s">
        <v>5281</v>
      </c>
      <c r="E1805" s="60" t="s">
        <v>2170</v>
      </c>
      <c r="F1805" s="59" t="s">
        <v>451</v>
      </c>
      <c r="G1805" s="61">
        <v>98462</v>
      </c>
      <c r="H1805" s="123">
        <f t="shared" si="28"/>
        <v>20.049481261263097</v>
      </c>
    </row>
    <row r="1806" spans="1:8" x14ac:dyDescent="0.25">
      <c r="A1806" s="58">
        <v>398940720251</v>
      </c>
      <c r="B1806" s="59" t="s">
        <v>5282</v>
      </c>
      <c r="C1806" s="60" t="s">
        <v>5283</v>
      </c>
      <c r="D1806" s="60" t="s">
        <v>5284</v>
      </c>
      <c r="E1806" s="60" t="s">
        <v>2237</v>
      </c>
      <c r="F1806" s="59" t="s">
        <v>487</v>
      </c>
      <c r="G1806" s="61">
        <v>98462</v>
      </c>
      <c r="H1806" s="123">
        <f t="shared" si="28"/>
        <v>20.049481261263097</v>
      </c>
    </row>
    <row r="1807" spans="1:8" x14ac:dyDescent="0.25">
      <c r="A1807" s="58">
        <v>398960405955</v>
      </c>
      <c r="B1807" s="59" t="s">
        <v>5285</v>
      </c>
      <c r="C1807" s="60" t="s">
        <v>5286</v>
      </c>
      <c r="D1807" s="60" t="s">
        <v>5287</v>
      </c>
      <c r="E1807" s="60" t="s">
        <v>2233</v>
      </c>
      <c r="F1807" s="59" t="s">
        <v>451</v>
      </c>
      <c r="G1807" s="61">
        <v>98462</v>
      </c>
      <c r="H1807" s="123">
        <f t="shared" si="28"/>
        <v>20.049481261263097</v>
      </c>
    </row>
    <row r="1808" spans="1:8" x14ac:dyDescent="0.25">
      <c r="A1808" s="58">
        <v>399170400046</v>
      </c>
      <c r="B1808" s="59" t="s">
        <v>5288</v>
      </c>
      <c r="C1808" s="60" t="s">
        <v>5289</v>
      </c>
      <c r="D1808" s="60" t="s">
        <v>5290</v>
      </c>
      <c r="E1808" s="60" t="s">
        <v>835</v>
      </c>
      <c r="F1808" s="59" t="s">
        <v>451</v>
      </c>
      <c r="G1808" s="61">
        <v>98462</v>
      </c>
      <c r="H1808" s="123">
        <f t="shared" si="28"/>
        <v>20.049481261263097</v>
      </c>
    </row>
    <row r="1809" spans="1:8" x14ac:dyDescent="0.25">
      <c r="A1809" s="58">
        <v>400020103246</v>
      </c>
      <c r="B1809" s="59" t="s">
        <v>5291</v>
      </c>
      <c r="C1809" s="60" t="s">
        <v>2753</v>
      </c>
      <c r="D1809" s="60" t="s">
        <v>5292</v>
      </c>
      <c r="E1809" s="60" t="s">
        <v>726</v>
      </c>
      <c r="F1809" s="59" t="s">
        <v>451</v>
      </c>
      <c r="G1809" s="61">
        <v>98462</v>
      </c>
      <c r="H1809" s="123">
        <f t="shared" si="28"/>
        <v>20.049481261263097</v>
      </c>
    </row>
    <row r="1810" spans="1:8" x14ac:dyDescent="0.25">
      <c r="A1810" s="58">
        <v>400030507744</v>
      </c>
      <c r="B1810" s="59" t="s">
        <v>5293</v>
      </c>
      <c r="C1810" s="60" t="s">
        <v>5294</v>
      </c>
      <c r="D1810" s="60" t="s">
        <v>5295</v>
      </c>
      <c r="E1810" s="60" t="s">
        <v>726</v>
      </c>
      <c r="F1810" s="59" t="s">
        <v>451</v>
      </c>
      <c r="G1810" s="61">
        <v>98462</v>
      </c>
      <c r="H1810" s="123">
        <f t="shared" si="28"/>
        <v>20.049481261263097</v>
      </c>
    </row>
    <row r="1811" spans="1:8" x14ac:dyDescent="0.25">
      <c r="A1811" s="58">
        <v>400050305013</v>
      </c>
      <c r="B1811" s="59" t="s">
        <v>5296</v>
      </c>
      <c r="C1811" s="60" t="s">
        <v>5297</v>
      </c>
      <c r="D1811" s="60" t="s">
        <v>5298</v>
      </c>
      <c r="E1811" s="60" t="s">
        <v>726</v>
      </c>
      <c r="F1811" s="59" t="s">
        <v>451</v>
      </c>
      <c r="G1811" s="61">
        <v>98462</v>
      </c>
      <c r="H1811" s="123">
        <f t="shared" si="28"/>
        <v>20.049481261263097</v>
      </c>
    </row>
    <row r="1812" spans="1:8" x14ac:dyDescent="0.25">
      <c r="A1812" s="58">
        <v>400100500220</v>
      </c>
      <c r="B1812" s="59" t="s">
        <v>5299</v>
      </c>
      <c r="C1812" s="60" t="s">
        <v>4076</v>
      </c>
      <c r="D1812" s="60" t="s">
        <v>5300</v>
      </c>
      <c r="E1812" s="60" t="s">
        <v>726</v>
      </c>
      <c r="F1812" s="59" t="s">
        <v>451</v>
      </c>
      <c r="G1812" s="61">
        <v>98462</v>
      </c>
      <c r="H1812" s="123">
        <f t="shared" si="28"/>
        <v>20.049481261263097</v>
      </c>
    </row>
    <row r="1813" spans="1:8" x14ac:dyDescent="0.25">
      <c r="A1813" s="58">
        <v>400101111405</v>
      </c>
      <c r="B1813" s="59" t="s">
        <v>5301</v>
      </c>
      <c r="C1813" s="60" t="s">
        <v>5302</v>
      </c>
      <c r="D1813" s="60" t="s">
        <v>5303</v>
      </c>
      <c r="E1813" s="60" t="s">
        <v>726</v>
      </c>
      <c r="F1813" s="59" t="s">
        <v>451</v>
      </c>
      <c r="G1813" s="61">
        <v>98462</v>
      </c>
      <c r="H1813" s="123">
        <f t="shared" si="28"/>
        <v>20.049481261263097</v>
      </c>
    </row>
    <row r="1814" spans="1:8" x14ac:dyDescent="0.25">
      <c r="A1814" s="58">
        <v>400110401033</v>
      </c>
      <c r="B1814" s="59" t="s">
        <v>5304</v>
      </c>
      <c r="C1814" s="60" t="s">
        <v>5305</v>
      </c>
      <c r="D1814" s="60" t="s">
        <v>5306</v>
      </c>
      <c r="E1814" s="60" t="s">
        <v>726</v>
      </c>
      <c r="F1814" s="59" t="s">
        <v>451</v>
      </c>
      <c r="G1814" s="61">
        <v>98462</v>
      </c>
      <c r="H1814" s="123">
        <f t="shared" si="28"/>
        <v>20.049481261263097</v>
      </c>
    </row>
    <row r="1815" spans="1:8" x14ac:dyDescent="0.25">
      <c r="A1815" s="58">
        <v>400120605486</v>
      </c>
      <c r="B1815" s="59" t="s">
        <v>5307</v>
      </c>
      <c r="C1815" s="60" t="s">
        <v>2417</v>
      </c>
      <c r="D1815" s="60" t="s">
        <v>5308</v>
      </c>
      <c r="E1815" s="60" t="s">
        <v>726</v>
      </c>
      <c r="F1815" s="59" t="s">
        <v>451</v>
      </c>
      <c r="G1815" s="61">
        <v>98462</v>
      </c>
      <c r="H1815" s="123">
        <f t="shared" si="28"/>
        <v>20.049481261263097</v>
      </c>
    </row>
    <row r="1816" spans="1:8" x14ac:dyDescent="0.25">
      <c r="A1816" s="58">
        <v>400121003056</v>
      </c>
      <c r="B1816" s="59" t="s">
        <v>5309</v>
      </c>
      <c r="C1816" s="60" t="s">
        <v>5310</v>
      </c>
      <c r="D1816" s="60" t="s">
        <v>5311</v>
      </c>
      <c r="E1816" s="60" t="s">
        <v>726</v>
      </c>
      <c r="F1816" s="59" t="s">
        <v>451</v>
      </c>
      <c r="G1816" s="61">
        <v>98462</v>
      </c>
      <c r="H1816" s="123">
        <f t="shared" si="28"/>
        <v>20.049481261263097</v>
      </c>
    </row>
    <row r="1817" spans="1:8" x14ac:dyDescent="0.25">
      <c r="A1817" s="58">
        <v>400121004281</v>
      </c>
      <c r="B1817" s="59" t="s">
        <v>5312</v>
      </c>
      <c r="C1817" s="60" t="s">
        <v>5313</v>
      </c>
      <c r="D1817" s="60" t="s">
        <v>5314</v>
      </c>
      <c r="E1817" s="60" t="s">
        <v>726</v>
      </c>
      <c r="F1817" s="59" t="s">
        <v>451</v>
      </c>
      <c r="G1817" s="61">
        <v>98462</v>
      </c>
      <c r="H1817" s="123">
        <f t="shared" si="28"/>
        <v>20.049481261263097</v>
      </c>
    </row>
    <row r="1818" spans="1:8" x14ac:dyDescent="0.25">
      <c r="A1818" s="58">
        <v>400130200085</v>
      </c>
      <c r="B1818" s="59" t="s">
        <v>5315</v>
      </c>
      <c r="C1818" s="60" t="s">
        <v>2420</v>
      </c>
      <c r="D1818" s="60" t="s">
        <v>1442</v>
      </c>
      <c r="E1818" s="60" t="s">
        <v>726</v>
      </c>
      <c r="F1818" s="59" t="s">
        <v>451</v>
      </c>
      <c r="G1818" s="61">
        <v>98462</v>
      </c>
      <c r="H1818" s="123">
        <f t="shared" si="28"/>
        <v>20.049481261263097</v>
      </c>
    </row>
    <row r="1819" spans="1:8" x14ac:dyDescent="0.25">
      <c r="A1819" s="58">
        <v>400160506791</v>
      </c>
      <c r="B1819" s="59" t="s">
        <v>5316</v>
      </c>
      <c r="C1819" s="60" t="s">
        <v>5317</v>
      </c>
      <c r="D1819" s="60" t="s">
        <v>5318</v>
      </c>
      <c r="E1819" s="60" t="s">
        <v>726</v>
      </c>
      <c r="F1819" s="59" t="s">
        <v>451</v>
      </c>
      <c r="G1819" s="61">
        <v>98462</v>
      </c>
      <c r="H1819" s="123">
        <f t="shared" si="28"/>
        <v>20.049481261263097</v>
      </c>
    </row>
    <row r="1820" spans="1:8" x14ac:dyDescent="0.25">
      <c r="A1820" s="58">
        <v>400160707354</v>
      </c>
      <c r="B1820" s="59" t="s">
        <v>5319</v>
      </c>
      <c r="C1820" s="60" t="s">
        <v>5320</v>
      </c>
      <c r="D1820" s="60" t="s">
        <v>5321</v>
      </c>
      <c r="E1820" s="60" t="s">
        <v>726</v>
      </c>
      <c r="F1820" s="59" t="s">
        <v>487</v>
      </c>
      <c r="G1820" s="61">
        <v>98462</v>
      </c>
      <c r="H1820" s="123">
        <f t="shared" si="28"/>
        <v>20.049481261263097</v>
      </c>
    </row>
    <row r="1821" spans="1:8" x14ac:dyDescent="0.25">
      <c r="A1821" s="58">
        <v>400161001285</v>
      </c>
      <c r="B1821" s="59" t="s">
        <v>5322</v>
      </c>
      <c r="C1821" s="60" t="s">
        <v>5323</v>
      </c>
      <c r="D1821" s="60" t="s">
        <v>4609</v>
      </c>
      <c r="E1821" s="60" t="s">
        <v>726</v>
      </c>
      <c r="F1821" s="59" t="s">
        <v>451</v>
      </c>
      <c r="G1821" s="61">
        <v>98462</v>
      </c>
      <c r="H1821" s="123">
        <f t="shared" si="28"/>
        <v>20.049481261263097</v>
      </c>
    </row>
    <row r="1822" spans="1:8" x14ac:dyDescent="0.25">
      <c r="A1822" s="58">
        <v>400161001480</v>
      </c>
      <c r="B1822" s="59" t="s">
        <v>5324</v>
      </c>
      <c r="C1822" s="60" t="s">
        <v>2753</v>
      </c>
      <c r="D1822" s="60" t="s">
        <v>5325</v>
      </c>
      <c r="E1822" s="60" t="s">
        <v>726</v>
      </c>
      <c r="F1822" s="59" t="s">
        <v>451</v>
      </c>
      <c r="G1822" s="61">
        <v>98462</v>
      </c>
      <c r="H1822" s="123">
        <f t="shared" si="28"/>
        <v>20.049481261263097</v>
      </c>
    </row>
    <row r="1823" spans="1:8" x14ac:dyDescent="0.25">
      <c r="A1823" s="58">
        <v>400170107789</v>
      </c>
      <c r="B1823" s="59" t="s">
        <v>5326</v>
      </c>
      <c r="C1823" s="60" t="s">
        <v>5327</v>
      </c>
      <c r="D1823" s="60" t="s">
        <v>5328</v>
      </c>
      <c r="E1823" s="60" t="s">
        <v>726</v>
      </c>
      <c r="F1823" s="59" t="s">
        <v>451</v>
      </c>
      <c r="G1823" s="61">
        <v>98462</v>
      </c>
      <c r="H1823" s="123">
        <f t="shared" si="28"/>
        <v>20.049481261263097</v>
      </c>
    </row>
    <row r="1824" spans="1:8" x14ac:dyDescent="0.25">
      <c r="A1824" s="58">
        <v>400170303626</v>
      </c>
      <c r="B1824" s="59" t="s">
        <v>5329</v>
      </c>
      <c r="C1824" s="60" t="s">
        <v>5330</v>
      </c>
      <c r="D1824" s="60" t="s">
        <v>5331</v>
      </c>
      <c r="E1824" s="60" t="s">
        <v>726</v>
      </c>
      <c r="F1824" s="59" t="s">
        <v>451</v>
      </c>
      <c r="G1824" s="61">
        <v>98462</v>
      </c>
      <c r="H1824" s="123">
        <f t="shared" si="28"/>
        <v>20.049481261263097</v>
      </c>
    </row>
    <row r="1825" spans="1:8" x14ac:dyDescent="0.25">
      <c r="A1825" s="58">
        <v>400170408657</v>
      </c>
      <c r="B1825" s="59" t="s">
        <v>5332</v>
      </c>
      <c r="C1825" s="60" t="s">
        <v>5333</v>
      </c>
      <c r="D1825" s="60" t="s">
        <v>5334</v>
      </c>
      <c r="E1825" s="60" t="s">
        <v>726</v>
      </c>
      <c r="F1825" s="59" t="s">
        <v>451</v>
      </c>
      <c r="G1825" s="61">
        <v>98462</v>
      </c>
      <c r="H1825" s="123">
        <f t="shared" si="28"/>
        <v>20.049481261263097</v>
      </c>
    </row>
    <row r="1826" spans="1:8" x14ac:dyDescent="0.25">
      <c r="A1826" s="58">
        <v>400170606831</v>
      </c>
      <c r="B1826" s="59" t="s">
        <v>5335</v>
      </c>
      <c r="C1826" s="60" t="s">
        <v>5336</v>
      </c>
      <c r="D1826" s="60" t="s">
        <v>4124</v>
      </c>
      <c r="E1826" s="60" t="s">
        <v>726</v>
      </c>
      <c r="F1826" s="59" t="s">
        <v>451</v>
      </c>
      <c r="G1826" s="61">
        <v>98462</v>
      </c>
      <c r="H1826" s="123">
        <f t="shared" si="28"/>
        <v>20.049481261263097</v>
      </c>
    </row>
    <row r="1827" spans="1:8" x14ac:dyDescent="0.25">
      <c r="A1827" s="58">
        <v>400170701591</v>
      </c>
      <c r="B1827" s="59" t="s">
        <v>5337</v>
      </c>
      <c r="C1827" s="60" t="s">
        <v>5338</v>
      </c>
      <c r="D1827" s="60" t="s">
        <v>5339</v>
      </c>
      <c r="E1827" s="60" t="s">
        <v>726</v>
      </c>
      <c r="F1827" s="59" t="s">
        <v>451</v>
      </c>
      <c r="G1827" s="61">
        <v>98462</v>
      </c>
      <c r="H1827" s="123">
        <f t="shared" si="28"/>
        <v>20.049481261263097</v>
      </c>
    </row>
    <row r="1828" spans="1:8" x14ac:dyDescent="0.25">
      <c r="A1828" s="58">
        <v>400180203069</v>
      </c>
      <c r="B1828" s="59" t="s">
        <v>5340</v>
      </c>
      <c r="C1828" s="60" t="s">
        <v>5341</v>
      </c>
      <c r="D1828" s="60" t="s">
        <v>5342</v>
      </c>
      <c r="E1828" s="60" t="s">
        <v>726</v>
      </c>
      <c r="F1828" s="59" t="s">
        <v>451</v>
      </c>
      <c r="G1828" s="61">
        <v>98462</v>
      </c>
      <c r="H1828" s="123">
        <f t="shared" si="28"/>
        <v>20.049481261263097</v>
      </c>
    </row>
    <row r="1829" spans="1:8" x14ac:dyDescent="0.25">
      <c r="A1829" s="58">
        <v>400180407993</v>
      </c>
      <c r="B1829" s="59" t="s">
        <v>5343</v>
      </c>
      <c r="C1829" s="60" t="s">
        <v>4652</v>
      </c>
      <c r="D1829" s="60" t="s">
        <v>5344</v>
      </c>
      <c r="E1829" s="60" t="s">
        <v>726</v>
      </c>
      <c r="F1829" s="59" t="s">
        <v>451</v>
      </c>
      <c r="G1829" s="61">
        <v>98462</v>
      </c>
      <c r="H1829" s="123">
        <f t="shared" si="28"/>
        <v>20.049481261263097</v>
      </c>
    </row>
    <row r="1830" spans="1:8" x14ac:dyDescent="0.25">
      <c r="A1830" s="58">
        <v>400190110905</v>
      </c>
      <c r="B1830" s="59" t="s">
        <v>5345</v>
      </c>
      <c r="C1830" s="60" t="s">
        <v>5346</v>
      </c>
      <c r="D1830" s="60" t="s">
        <v>5347</v>
      </c>
      <c r="E1830" s="60" t="s">
        <v>726</v>
      </c>
      <c r="F1830" s="59" t="s">
        <v>451</v>
      </c>
      <c r="G1830" s="61">
        <v>98462</v>
      </c>
      <c r="H1830" s="123">
        <f t="shared" si="28"/>
        <v>20.049481261263097</v>
      </c>
    </row>
    <row r="1831" spans="1:8" x14ac:dyDescent="0.25">
      <c r="A1831" s="58">
        <v>400190506027</v>
      </c>
      <c r="B1831" s="59" t="s">
        <v>5348</v>
      </c>
      <c r="C1831" s="60" t="s">
        <v>5349</v>
      </c>
      <c r="D1831" s="60" t="s">
        <v>5350</v>
      </c>
      <c r="E1831" s="60" t="s">
        <v>726</v>
      </c>
      <c r="F1831" s="59" t="s">
        <v>451</v>
      </c>
      <c r="G1831" s="61">
        <v>98462</v>
      </c>
      <c r="H1831" s="123">
        <f t="shared" si="28"/>
        <v>20.049481261263097</v>
      </c>
    </row>
    <row r="1832" spans="1:8" x14ac:dyDescent="0.25">
      <c r="A1832" s="58">
        <v>400190602557</v>
      </c>
      <c r="B1832" s="59" t="s">
        <v>5351</v>
      </c>
      <c r="C1832" s="60" t="s">
        <v>5352</v>
      </c>
      <c r="D1832" s="60" t="s">
        <v>5353</v>
      </c>
      <c r="E1832" s="60" t="s">
        <v>2137</v>
      </c>
      <c r="F1832" s="59" t="s">
        <v>451</v>
      </c>
      <c r="G1832" s="61">
        <v>98462</v>
      </c>
      <c r="H1832" s="123">
        <f t="shared" si="28"/>
        <v>20.049481261263097</v>
      </c>
    </row>
    <row r="1833" spans="1:8" x14ac:dyDescent="0.25">
      <c r="A1833" s="58">
        <v>400200209433</v>
      </c>
      <c r="B1833" s="59" t="s">
        <v>5354</v>
      </c>
      <c r="C1833" s="60" t="s">
        <v>758</v>
      </c>
      <c r="D1833" s="60" t="s">
        <v>5355</v>
      </c>
      <c r="E1833" s="60" t="s">
        <v>726</v>
      </c>
      <c r="F1833" s="59" t="s">
        <v>451</v>
      </c>
      <c r="G1833" s="61">
        <v>98462</v>
      </c>
      <c r="H1833" s="123">
        <f t="shared" si="28"/>
        <v>20.049481261263097</v>
      </c>
    </row>
    <row r="1834" spans="1:8" x14ac:dyDescent="0.25">
      <c r="A1834" s="58">
        <v>400200304771</v>
      </c>
      <c r="B1834" s="59" t="s">
        <v>5356</v>
      </c>
      <c r="C1834" s="60" t="s">
        <v>4647</v>
      </c>
      <c r="D1834" s="60" t="s">
        <v>5357</v>
      </c>
      <c r="E1834" s="60" t="s">
        <v>726</v>
      </c>
      <c r="F1834" s="59" t="s">
        <v>451</v>
      </c>
      <c r="G1834" s="61">
        <v>98462</v>
      </c>
      <c r="H1834" s="123">
        <f t="shared" si="28"/>
        <v>20.049481261263097</v>
      </c>
    </row>
    <row r="1835" spans="1:8" x14ac:dyDescent="0.25">
      <c r="A1835" s="58">
        <v>400200304797</v>
      </c>
      <c r="B1835" s="59" t="s">
        <v>5358</v>
      </c>
      <c r="C1835" s="60" t="s">
        <v>4647</v>
      </c>
      <c r="D1835" s="60" t="s">
        <v>5350</v>
      </c>
      <c r="E1835" s="60" t="s">
        <v>726</v>
      </c>
      <c r="F1835" s="59" t="s">
        <v>451</v>
      </c>
      <c r="G1835" s="61">
        <v>98462</v>
      </c>
      <c r="H1835" s="123">
        <f t="shared" si="28"/>
        <v>20.049481261263097</v>
      </c>
    </row>
    <row r="1836" spans="1:8" x14ac:dyDescent="0.25">
      <c r="A1836" s="58">
        <v>400750300144</v>
      </c>
      <c r="B1836" s="59" t="s">
        <v>5359</v>
      </c>
      <c r="C1836" s="60" t="s">
        <v>5360</v>
      </c>
      <c r="D1836" s="60" t="s">
        <v>5361</v>
      </c>
      <c r="E1836" s="60" t="s">
        <v>726</v>
      </c>
      <c r="F1836" s="59" t="s">
        <v>451</v>
      </c>
      <c r="G1836" s="61">
        <v>98462</v>
      </c>
      <c r="H1836" s="123">
        <f t="shared" si="28"/>
        <v>20.049481261263097</v>
      </c>
    </row>
    <row r="1837" spans="1:8" x14ac:dyDescent="0.25">
      <c r="A1837" s="58">
        <v>400760700159</v>
      </c>
      <c r="B1837" s="59" t="s">
        <v>5362</v>
      </c>
      <c r="C1837" s="60" t="s">
        <v>5363</v>
      </c>
      <c r="D1837" s="60" t="s">
        <v>5364</v>
      </c>
      <c r="E1837" s="60" t="s">
        <v>726</v>
      </c>
      <c r="F1837" s="59" t="s">
        <v>451</v>
      </c>
      <c r="G1837" s="61">
        <v>98462</v>
      </c>
      <c r="H1837" s="123">
        <f t="shared" si="28"/>
        <v>20.049481261263097</v>
      </c>
    </row>
    <row r="1838" spans="1:8" x14ac:dyDescent="0.25">
      <c r="A1838" s="58">
        <v>400840500177</v>
      </c>
      <c r="B1838" s="59" t="s">
        <v>5365</v>
      </c>
      <c r="C1838" s="60" t="s">
        <v>5366</v>
      </c>
      <c r="D1838" s="60" t="s">
        <v>4140</v>
      </c>
      <c r="E1838" s="60" t="s">
        <v>726</v>
      </c>
      <c r="F1838" s="59" t="s">
        <v>451</v>
      </c>
      <c r="G1838" s="61">
        <v>98462</v>
      </c>
      <c r="H1838" s="123">
        <f t="shared" si="28"/>
        <v>20.049481261263097</v>
      </c>
    </row>
    <row r="1839" spans="1:8" x14ac:dyDescent="0.25">
      <c r="A1839" s="58">
        <v>400871100312</v>
      </c>
      <c r="B1839" s="59" t="s">
        <v>5367</v>
      </c>
      <c r="C1839" s="60" t="s">
        <v>5368</v>
      </c>
      <c r="D1839" s="60" t="s">
        <v>5369</v>
      </c>
      <c r="E1839" s="60" t="s">
        <v>726</v>
      </c>
      <c r="F1839" s="59" t="s">
        <v>451</v>
      </c>
      <c r="G1839" s="61">
        <v>98462</v>
      </c>
      <c r="H1839" s="123">
        <f t="shared" si="28"/>
        <v>20.049481261263097</v>
      </c>
    </row>
    <row r="1840" spans="1:8" x14ac:dyDescent="0.25">
      <c r="A1840" s="58">
        <v>400940740159</v>
      </c>
      <c r="B1840" s="59" t="s">
        <v>5370</v>
      </c>
      <c r="C1840" s="60" t="s">
        <v>5371</v>
      </c>
      <c r="D1840" s="60" t="s">
        <v>5372</v>
      </c>
      <c r="E1840" s="60" t="s">
        <v>726</v>
      </c>
      <c r="F1840" s="59" t="s">
        <v>451</v>
      </c>
      <c r="G1840" s="61">
        <v>98462</v>
      </c>
      <c r="H1840" s="123">
        <f t="shared" si="28"/>
        <v>20.049481261263097</v>
      </c>
    </row>
    <row r="1841" spans="1:8" x14ac:dyDescent="0.25">
      <c r="A1841" s="58">
        <v>400980120374</v>
      </c>
      <c r="B1841" s="59" t="s">
        <v>5373</v>
      </c>
      <c r="C1841" s="60" t="s">
        <v>5374</v>
      </c>
      <c r="D1841" s="60" t="s">
        <v>5375</v>
      </c>
      <c r="E1841" s="60" t="s">
        <v>726</v>
      </c>
      <c r="F1841" s="59" t="s">
        <v>451</v>
      </c>
      <c r="G1841" s="61">
        <v>98462</v>
      </c>
      <c r="H1841" s="123">
        <f t="shared" si="28"/>
        <v>20.049481261263097</v>
      </c>
    </row>
    <row r="1842" spans="1:8" x14ac:dyDescent="0.25">
      <c r="A1842" s="58">
        <v>400981021370</v>
      </c>
      <c r="B1842" s="59" t="s">
        <v>5376</v>
      </c>
      <c r="C1842" s="60" t="s">
        <v>5377</v>
      </c>
      <c r="D1842" s="60" t="s">
        <v>5378</v>
      </c>
      <c r="E1842" s="60" t="s">
        <v>726</v>
      </c>
      <c r="F1842" s="59" t="s">
        <v>451</v>
      </c>
      <c r="G1842" s="61">
        <v>98462</v>
      </c>
      <c r="H1842" s="123">
        <f t="shared" si="28"/>
        <v>20.049481261263097</v>
      </c>
    </row>
    <row r="1843" spans="1:8" x14ac:dyDescent="0.25">
      <c r="A1843" s="58">
        <v>400990220032</v>
      </c>
      <c r="B1843" s="59" t="s">
        <v>5379</v>
      </c>
      <c r="C1843" s="60" t="s">
        <v>5380</v>
      </c>
      <c r="D1843" s="60" t="s">
        <v>5381</v>
      </c>
      <c r="E1843" s="60" t="s">
        <v>726</v>
      </c>
      <c r="F1843" s="59" t="s">
        <v>451</v>
      </c>
      <c r="G1843" s="61">
        <v>98462</v>
      </c>
      <c r="H1843" s="123">
        <f t="shared" si="28"/>
        <v>20.049481261263097</v>
      </c>
    </row>
    <row r="1844" spans="1:8" x14ac:dyDescent="0.25">
      <c r="A1844" s="58">
        <v>400990221691</v>
      </c>
      <c r="B1844" s="59" t="s">
        <v>5382</v>
      </c>
      <c r="C1844" s="60" t="s">
        <v>4219</v>
      </c>
      <c r="D1844" s="60" t="s">
        <v>5383</v>
      </c>
      <c r="E1844" s="60" t="s">
        <v>726</v>
      </c>
      <c r="F1844" s="59" t="s">
        <v>451</v>
      </c>
      <c r="G1844" s="61">
        <v>98462</v>
      </c>
      <c r="H1844" s="123">
        <f t="shared" si="28"/>
        <v>20.049481261263097</v>
      </c>
    </row>
    <row r="1845" spans="1:8" x14ac:dyDescent="0.25">
      <c r="A1845" s="58">
        <v>400990822288</v>
      </c>
      <c r="B1845" s="59" t="s">
        <v>5384</v>
      </c>
      <c r="C1845" s="60" t="s">
        <v>5385</v>
      </c>
      <c r="D1845" s="60" t="s">
        <v>5386</v>
      </c>
      <c r="E1845" s="60" t="s">
        <v>726</v>
      </c>
      <c r="F1845" s="59" t="s">
        <v>451</v>
      </c>
      <c r="G1845" s="61">
        <v>98462</v>
      </c>
      <c r="H1845" s="123">
        <f t="shared" si="28"/>
        <v>20.049481261263097</v>
      </c>
    </row>
    <row r="1846" spans="1:8" x14ac:dyDescent="0.25">
      <c r="A1846" s="58">
        <v>403080700579</v>
      </c>
      <c r="B1846" s="59" t="s">
        <v>5387</v>
      </c>
      <c r="C1846" s="60" t="s">
        <v>902</v>
      </c>
      <c r="D1846" s="60" t="s">
        <v>5388</v>
      </c>
      <c r="E1846" s="60" t="s">
        <v>734</v>
      </c>
      <c r="F1846" s="59" t="s">
        <v>487</v>
      </c>
      <c r="G1846" s="61">
        <v>98462</v>
      </c>
      <c r="H1846" s="123">
        <f t="shared" si="28"/>
        <v>20.049481261263097</v>
      </c>
    </row>
    <row r="1847" spans="1:8" x14ac:dyDescent="0.25">
      <c r="A1847" s="58">
        <v>408120400133</v>
      </c>
      <c r="B1847" s="59" t="s">
        <v>5389</v>
      </c>
      <c r="C1847" s="60" t="s">
        <v>5390</v>
      </c>
      <c r="D1847" s="60" t="s">
        <v>3797</v>
      </c>
      <c r="E1847" s="60" t="s">
        <v>742</v>
      </c>
      <c r="F1847" s="59" t="s">
        <v>451</v>
      </c>
      <c r="G1847" s="61">
        <v>98462</v>
      </c>
      <c r="H1847" s="123">
        <f t="shared" si="28"/>
        <v>20.049481261263097</v>
      </c>
    </row>
    <row r="1848" spans="1:8" x14ac:dyDescent="0.25">
      <c r="A1848" s="58">
        <v>408151200086</v>
      </c>
      <c r="B1848" s="59" t="s">
        <v>5391</v>
      </c>
      <c r="C1848" s="60" t="s">
        <v>5392</v>
      </c>
      <c r="D1848" s="60" t="s">
        <v>5393</v>
      </c>
      <c r="E1848" s="60" t="s">
        <v>742</v>
      </c>
      <c r="F1848" s="59" t="s">
        <v>487</v>
      </c>
      <c r="G1848" s="61">
        <v>98462</v>
      </c>
      <c r="H1848" s="123">
        <f t="shared" si="28"/>
        <v>20.049481261263097</v>
      </c>
    </row>
    <row r="1849" spans="1:8" x14ac:dyDescent="0.25">
      <c r="A1849" s="58">
        <v>414071106178</v>
      </c>
      <c r="B1849" s="59" t="s">
        <v>5394</v>
      </c>
      <c r="C1849" s="60" t="s">
        <v>5395</v>
      </c>
      <c r="D1849" s="60" t="s">
        <v>5396</v>
      </c>
      <c r="E1849" s="60" t="s">
        <v>2184</v>
      </c>
      <c r="F1849" s="59" t="s">
        <v>451</v>
      </c>
      <c r="G1849" s="61">
        <v>98462</v>
      </c>
      <c r="H1849" s="123">
        <f t="shared" si="28"/>
        <v>20.049481261263097</v>
      </c>
    </row>
    <row r="1850" spans="1:8" x14ac:dyDescent="0.25">
      <c r="A1850" s="58">
        <v>414120716823</v>
      </c>
      <c r="B1850" s="59" t="s">
        <v>5397</v>
      </c>
      <c r="C1850" s="60" t="s">
        <v>5398</v>
      </c>
      <c r="D1850" s="60" t="s">
        <v>5399</v>
      </c>
      <c r="E1850" s="60" t="s">
        <v>2184</v>
      </c>
      <c r="F1850" s="59" t="s">
        <v>451</v>
      </c>
      <c r="G1850" s="61">
        <v>98462</v>
      </c>
      <c r="H1850" s="123">
        <f t="shared" si="28"/>
        <v>20.049481261263097</v>
      </c>
    </row>
    <row r="1851" spans="1:8" x14ac:dyDescent="0.25">
      <c r="A1851" s="58">
        <v>414950504641</v>
      </c>
      <c r="B1851" s="59" t="s">
        <v>5400</v>
      </c>
      <c r="C1851" s="60" t="s">
        <v>5401</v>
      </c>
      <c r="D1851" s="60" t="s">
        <v>5402</v>
      </c>
      <c r="E1851" s="60" t="s">
        <v>2184</v>
      </c>
      <c r="F1851" s="59" t="s">
        <v>451</v>
      </c>
      <c r="G1851" s="61">
        <v>98462</v>
      </c>
      <c r="H1851" s="123">
        <f t="shared" si="28"/>
        <v>20.049481261263097</v>
      </c>
    </row>
    <row r="1852" spans="1:8" x14ac:dyDescent="0.25">
      <c r="A1852" s="58">
        <v>414980202096</v>
      </c>
      <c r="B1852" s="59" t="s">
        <v>5403</v>
      </c>
      <c r="C1852" s="60" t="s">
        <v>5404</v>
      </c>
      <c r="D1852" s="60" t="s">
        <v>5405</v>
      </c>
      <c r="E1852" s="60" t="s">
        <v>2184</v>
      </c>
      <c r="F1852" s="59" t="s">
        <v>451</v>
      </c>
      <c r="G1852" s="61">
        <v>98462</v>
      </c>
      <c r="H1852" s="123">
        <f t="shared" si="28"/>
        <v>20.049481261263097</v>
      </c>
    </row>
    <row r="1853" spans="1:8" x14ac:dyDescent="0.25">
      <c r="A1853" s="58">
        <v>420090301691</v>
      </c>
      <c r="B1853" s="59" t="s">
        <v>5406</v>
      </c>
      <c r="C1853" s="60" t="s">
        <v>5407</v>
      </c>
      <c r="D1853" s="60" t="s">
        <v>5408</v>
      </c>
      <c r="E1853" s="60" t="s">
        <v>5409</v>
      </c>
      <c r="F1853" s="59" t="s">
        <v>451</v>
      </c>
      <c r="G1853" s="61">
        <v>98462</v>
      </c>
      <c r="H1853" s="123">
        <f t="shared" si="28"/>
        <v>20.049481261263097</v>
      </c>
    </row>
    <row r="1854" spans="1:8" x14ac:dyDescent="0.25">
      <c r="A1854" s="58">
        <v>395051200157</v>
      </c>
      <c r="B1854" s="59" t="s">
        <v>253</v>
      </c>
      <c r="C1854" s="60" t="s">
        <v>5410</v>
      </c>
      <c r="D1854" s="60" t="s">
        <v>5411</v>
      </c>
      <c r="E1854" s="60" t="s">
        <v>450</v>
      </c>
      <c r="F1854" s="59" t="s">
        <v>451</v>
      </c>
      <c r="G1854" s="61">
        <v>98446</v>
      </c>
      <c r="H1854" s="123">
        <f t="shared" si="28"/>
        <v>20.046223235830137</v>
      </c>
    </row>
    <row r="1855" spans="1:8" x14ac:dyDescent="0.25">
      <c r="A1855" s="58">
        <v>395760509765</v>
      </c>
      <c r="B1855" s="59" t="s">
        <v>5412</v>
      </c>
      <c r="C1855" s="60" t="s">
        <v>5413</v>
      </c>
      <c r="D1855" s="60" t="s">
        <v>5414</v>
      </c>
      <c r="E1855" s="60" t="s">
        <v>738</v>
      </c>
      <c r="F1855" s="59" t="s">
        <v>451</v>
      </c>
      <c r="G1855" s="61">
        <v>98331</v>
      </c>
      <c r="H1855" s="123">
        <f t="shared" si="28"/>
        <v>20.022806178030727</v>
      </c>
    </row>
    <row r="1856" spans="1:8" x14ac:dyDescent="0.25">
      <c r="A1856" s="58">
        <v>400110206524</v>
      </c>
      <c r="B1856" s="59" t="s">
        <v>5415</v>
      </c>
      <c r="C1856" s="60" t="s">
        <v>5416</v>
      </c>
      <c r="D1856" s="60" t="s">
        <v>5417</v>
      </c>
      <c r="E1856" s="60" t="s">
        <v>726</v>
      </c>
      <c r="F1856" s="59" t="s">
        <v>451</v>
      </c>
      <c r="G1856" s="61">
        <v>97462</v>
      </c>
      <c r="H1856" s="123">
        <f t="shared" si="28"/>
        <v>19.84585467170303</v>
      </c>
    </row>
    <row r="1857" spans="1:8" x14ac:dyDescent="0.25">
      <c r="A1857" s="58">
        <v>395121100686</v>
      </c>
      <c r="B1857" s="59" t="s">
        <v>5418</v>
      </c>
      <c r="C1857" s="60" t="s">
        <v>5419</v>
      </c>
      <c r="D1857" s="60" t="s">
        <v>5420</v>
      </c>
      <c r="E1857" s="60" t="s">
        <v>753</v>
      </c>
      <c r="F1857" s="59" t="s">
        <v>451</v>
      </c>
      <c r="G1857" s="61">
        <v>97155</v>
      </c>
      <c r="H1857" s="123">
        <f t="shared" si="28"/>
        <v>19.783341308708092</v>
      </c>
    </row>
    <row r="1858" spans="1:8" x14ac:dyDescent="0.25">
      <c r="A1858" s="58">
        <v>395130200162</v>
      </c>
      <c r="B1858" s="59" t="s">
        <v>5421</v>
      </c>
      <c r="C1858" s="60" t="s">
        <v>5422</v>
      </c>
      <c r="D1858" s="60" t="s">
        <v>5423</v>
      </c>
      <c r="E1858" s="60" t="s">
        <v>753</v>
      </c>
      <c r="F1858" s="59" t="s">
        <v>451</v>
      </c>
      <c r="G1858" s="61">
        <v>97155</v>
      </c>
      <c r="H1858" s="123">
        <f t="shared" ref="H1858:H1921" si="29">G1858/4910.95</f>
        <v>19.783341308708092</v>
      </c>
    </row>
    <row r="1859" spans="1:8" x14ac:dyDescent="0.25">
      <c r="A1859" s="58">
        <v>395130800305</v>
      </c>
      <c r="B1859" s="59" t="s">
        <v>5424</v>
      </c>
      <c r="C1859" s="60" t="s">
        <v>5425</v>
      </c>
      <c r="D1859" s="60" t="s">
        <v>4756</v>
      </c>
      <c r="E1859" s="60" t="s">
        <v>738</v>
      </c>
      <c r="F1859" s="59" t="s">
        <v>451</v>
      </c>
      <c r="G1859" s="61">
        <v>97155</v>
      </c>
      <c r="H1859" s="123">
        <f t="shared" si="29"/>
        <v>19.783341308708092</v>
      </c>
    </row>
    <row r="1860" spans="1:8" x14ac:dyDescent="0.25">
      <c r="A1860" s="58">
        <v>395150400460</v>
      </c>
      <c r="B1860" s="59" t="s">
        <v>5426</v>
      </c>
      <c r="C1860" s="60" t="s">
        <v>3867</v>
      </c>
      <c r="D1860" s="60" t="s">
        <v>3868</v>
      </c>
      <c r="E1860" s="60" t="s">
        <v>738</v>
      </c>
      <c r="F1860" s="59" t="s">
        <v>451</v>
      </c>
      <c r="G1860" s="61">
        <v>97155</v>
      </c>
      <c r="H1860" s="123">
        <f t="shared" si="29"/>
        <v>19.783341308708092</v>
      </c>
    </row>
    <row r="1861" spans="1:8" x14ac:dyDescent="0.25">
      <c r="A1861" s="58">
        <v>395160800202</v>
      </c>
      <c r="B1861" s="59" t="s">
        <v>5427</v>
      </c>
      <c r="C1861" s="60" t="s">
        <v>5428</v>
      </c>
      <c r="D1861" s="60" t="s">
        <v>5429</v>
      </c>
      <c r="E1861" s="60" t="s">
        <v>753</v>
      </c>
      <c r="F1861" s="59" t="s">
        <v>451</v>
      </c>
      <c r="G1861" s="61">
        <v>97155</v>
      </c>
      <c r="H1861" s="123">
        <f t="shared" si="29"/>
        <v>19.783341308708092</v>
      </c>
    </row>
    <row r="1862" spans="1:8" x14ac:dyDescent="0.25">
      <c r="A1862" s="58">
        <v>395180201208</v>
      </c>
      <c r="B1862" s="59" t="s">
        <v>5430</v>
      </c>
      <c r="C1862" s="60" t="s">
        <v>5431</v>
      </c>
      <c r="D1862" s="60" t="s">
        <v>5432</v>
      </c>
      <c r="E1862" s="60" t="s">
        <v>738</v>
      </c>
      <c r="F1862" s="59" t="s">
        <v>451</v>
      </c>
      <c r="G1862" s="61">
        <v>97155</v>
      </c>
      <c r="H1862" s="123">
        <f t="shared" si="29"/>
        <v>19.783341308708092</v>
      </c>
    </row>
    <row r="1863" spans="1:8" x14ac:dyDescent="0.25">
      <c r="A1863" s="58">
        <v>395180300567</v>
      </c>
      <c r="B1863" s="59" t="s">
        <v>5433</v>
      </c>
      <c r="C1863" s="60" t="s">
        <v>557</v>
      </c>
      <c r="D1863" s="60" t="s">
        <v>5434</v>
      </c>
      <c r="E1863" s="60" t="s">
        <v>738</v>
      </c>
      <c r="F1863" s="59" t="s">
        <v>451</v>
      </c>
      <c r="G1863" s="61">
        <v>97155</v>
      </c>
      <c r="H1863" s="123">
        <f t="shared" si="29"/>
        <v>19.783341308708092</v>
      </c>
    </row>
    <row r="1864" spans="1:8" x14ac:dyDescent="0.25">
      <c r="A1864" s="58">
        <v>395180900874</v>
      </c>
      <c r="B1864" s="59" t="s">
        <v>5435</v>
      </c>
      <c r="C1864" s="60" t="s">
        <v>5436</v>
      </c>
      <c r="D1864" s="60" t="s">
        <v>5437</v>
      </c>
      <c r="E1864" s="60" t="s">
        <v>738</v>
      </c>
      <c r="F1864" s="59" t="s">
        <v>451</v>
      </c>
      <c r="G1864" s="61">
        <v>97155</v>
      </c>
      <c r="H1864" s="123">
        <f t="shared" si="29"/>
        <v>19.783341308708092</v>
      </c>
    </row>
    <row r="1865" spans="1:8" x14ac:dyDescent="0.25">
      <c r="A1865" s="58">
        <v>395190300573</v>
      </c>
      <c r="B1865" s="59" t="s">
        <v>5438</v>
      </c>
      <c r="C1865" s="60" t="s">
        <v>5439</v>
      </c>
      <c r="D1865" s="60" t="s">
        <v>5440</v>
      </c>
      <c r="E1865" s="60" t="s">
        <v>738</v>
      </c>
      <c r="F1865" s="59" t="s">
        <v>451</v>
      </c>
      <c r="G1865" s="61">
        <v>97155</v>
      </c>
      <c r="H1865" s="123">
        <f t="shared" si="29"/>
        <v>19.783341308708092</v>
      </c>
    </row>
    <row r="1866" spans="1:8" x14ac:dyDescent="0.25">
      <c r="A1866" s="58">
        <v>395190301723</v>
      </c>
      <c r="B1866" s="59" t="s">
        <v>5441</v>
      </c>
      <c r="C1866" s="60" t="s">
        <v>5442</v>
      </c>
      <c r="D1866" s="60" t="s">
        <v>5443</v>
      </c>
      <c r="E1866" s="60" t="s">
        <v>738</v>
      </c>
      <c r="F1866" s="59" t="s">
        <v>451</v>
      </c>
      <c r="G1866" s="61">
        <v>97155</v>
      </c>
      <c r="H1866" s="123">
        <f t="shared" si="29"/>
        <v>19.783341308708092</v>
      </c>
    </row>
    <row r="1867" spans="1:8" x14ac:dyDescent="0.25">
      <c r="A1867" s="58">
        <v>395190400098</v>
      </c>
      <c r="B1867" s="59" t="s">
        <v>5444</v>
      </c>
      <c r="C1867" s="60" t="s">
        <v>5445</v>
      </c>
      <c r="D1867" s="60" t="s">
        <v>5446</v>
      </c>
      <c r="E1867" s="60" t="s">
        <v>738</v>
      </c>
      <c r="F1867" s="59" t="s">
        <v>487</v>
      </c>
      <c r="G1867" s="61">
        <v>97155</v>
      </c>
      <c r="H1867" s="123">
        <f t="shared" si="29"/>
        <v>19.783341308708092</v>
      </c>
    </row>
    <row r="1868" spans="1:8" x14ac:dyDescent="0.25">
      <c r="A1868" s="58">
        <v>395190400217</v>
      </c>
      <c r="B1868" s="59" t="s">
        <v>5447</v>
      </c>
      <c r="C1868" s="60" t="s">
        <v>5448</v>
      </c>
      <c r="D1868" s="60" t="s">
        <v>5449</v>
      </c>
      <c r="E1868" s="60" t="s">
        <v>738</v>
      </c>
      <c r="F1868" s="59" t="s">
        <v>451</v>
      </c>
      <c r="G1868" s="61">
        <v>97155</v>
      </c>
      <c r="H1868" s="123">
        <f t="shared" si="29"/>
        <v>19.783341308708092</v>
      </c>
    </row>
    <row r="1869" spans="1:8" x14ac:dyDescent="0.25">
      <c r="A1869" s="58">
        <v>395190501129</v>
      </c>
      <c r="B1869" s="59" t="s">
        <v>5450</v>
      </c>
      <c r="C1869" s="60" t="s">
        <v>3635</v>
      </c>
      <c r="D1869" s="60" t="s">
        <v>5451</v>
      </c>
      <c r="E1869" s="60" t="s">
        <v>738</v>
      </c>
      <c r="F1869" s="59" t="s">
        <v>487</v>
      </c>
      <c r="G1869" s="61">
        <v>97155</v>
      </c>
      <c r="H1869" s="123">
        <f t="shared" si="29"/>
        <v>19.783341308708092</v>
      </c>
    </row>
    <row r="1870" spans="1:8" x14ac:dyDescent="0.25">
      <c r="A1870" s="58">
        <v>395190501617</v>
      </c>
      <c r="B1870" s="59" t="s">
        <v>5452</v>
      </c>
      <c r="C1870" s="60" t="s">
        <v>3641</v>
      </c>
      <c r="D1870" s="60" t="s">
        <v>5453</v>
      </c>
      <c r="E1870" s="60" t="s">
        <v>753</v>
      </c>
      <c r="F1870" s="59" t="s">
        <v>451</v>
      </c>
      <c r="G1870" s="61">
        <v>97155</v>
      </c>
      <c r="H1870" s="123">
        <f t="shared" si="29"/>
        <v>19.783341308708092</v>
      </c>
    </row>
    <row r="1871" spans="1:8" x14ac:dyDescent="0.25">
      <c r="A1871" s="58">
        <v>395190600224</v>
      </c>
      <c r="B1871" s="59" t="s">
        <v>5454</v>
      </c>
      <c r="C1871" s="60" t="s">
        <v>5455</v>
      </c>
      <c r="D1871" s="60" t="s">
        <v>5456</v>
      </c>
      <c r="E1871" s="60" t="s">
        <v>738</v>
      </c>
      <c r="F1871" s="59" t="s">
        <v>451</v>
      </c>
      <c r="G1871" s="61">
        <v>97155</v>
      </c>
      <c r="H1871" s="123">
        <f t="shared" si="29"/>
        <v>19.783341308708092</v>
      </c>
    </row>
    <row r="1872" spans="1:8" x14ac:dyDescent="0.25">
      <c r="A1872" s="58">
        <v>395190600313</v>
      </c>
      <c r="B1872" s="59" t="s">
        <v>5457</v>
      </c>
      <c r="C1872" s="60" t="s">
        <v>5458</v>
      </c>
      <c r="D1872" s="60" t="s">
        <v>5459</v>
      </c>
      <c r="E1872" s="60" t="s">
        <v>753</v>
      </c>
      <c r="F1872" s="59" t="s">
        <v>451</v>
      </c>
      <c r="G1872" s="61">
        <v>97155</v>
      </c>
      <c r="H1872" s="123">
        <f t="shared" si="29"/>
        <v>19.783341308708092</v>
      </c>
    </row>
    <row r="1873" spans="1:8" x14ac:dyDescent="0.25">
      <c r="A1873" s="58">
        <v>395190601620</v>
      </c>
      <c r="B1873" s="59" t="s">
        <v>5460</v>
      </c>
      <c r="C1873" s="60" t="s">
        <v>5461</v>
      </c>
      <c r="D1873" s="60" t="s">
        <v>5462</v>
      </c>
      <c r="E1873" s="60" t="s">
        <v>738</v>
      </c>
      <c r="F1873" s="59" t="s">
        <v>451</v>
      </c>
      <c r="G1873" s="61">
        <v>97155</v>
      </c>
      <c r="H1873" s="123">
        <f t="shared" si="29"/>
        <v>19.783341308708092</v>
      </c>
    </row>
    <row r="1874" spans="1:8" x14ac:dyDescent="0.25">
      <c r="A1874" s="58">
        <v>395190601638</v>
      </c>
      <c r="B1874" s="59" t="s">
        <v>5463</v>
      </c>
      <c r="C1874" s="60" t="s">
        <v>5464</v>
      </c>
      <c r="D1874" s="60" t="s">
        <v>5465</v>
      </c>
      <c r="E1874" s="60" t="s">
        <v>738</v>
      </c>
      <c r="F1874" s="59" t="s">
        <v>451</v>
      </c>
      <c r="G1874" s="61">
        <v>97155</v>
      </c>
      <c r="H1874" s="123">
        <f t="shared" si="29"/>
        <v>19.783341308708092</v>
      </c>
    </row>
    <row r="1875" spans="1:8" x14ac:dyDescent="0.25">
      <c r="A1875" s="58">
        <v>395190700270</v>
      </c>
      <c r="B1875" s="59" t="s">
        <v>5466</v>
      </c>
      <c r="C1875" s="60" t="s">
        <v>5467</v>
      </c>
      <c r="D1875" s="60" t="s">
        <v>5462</v>
      </c>
      <c r="E1875" s="60" t="s">
        <v>738</v>
      </c>
      <c r="F1875" s="59" t="s">
        <v>451</v>
      </c>
      <c r="G1875" s="61">
        <v>97155</v>
      </c>
      <c r="H1875" s="123">
        <f t="shared" si="29"/>
        <v>19.783341308708092</v>
      </c>
    </row>
    <row r="1876" spans="1:8" x14ac:dyDescent="0.25">
      <c r="A1876" s="58">
        <v>395190700571</v>
      </c>
      <c r="B1876" s="59" t="s">
        <v>5468</v>
      </c>
      <c r="C1876" s="60" t="s">
        <v>5469</v>
      </c>
      <c r="D1876" s="60" t="s">
        <v>5470</v>
      </c>
      <c r="E1876" s="60" t="s">
        <v>738</v>
      </c>
      <c r="F1876" s="59" t="s">
        <v>451</v>
      </c>
      <c r="G1876" s="61">
        <v>97155</v>
      </c>
      <c r="H1876" s="123">
        <f t="shared" si="29"/>
        <v>19.783341308708092</v>
      </c>
    </row>
    <row r="1877" spans="1:8" x14ac:dyDescent="0.25">
      <c r="A1877" s="58">
        <v>395190701021</v>
      </c>
      <c r="B1877" s="59" t="s">
        <v>5471</v>
      </c>
      <c r="C1877" s="60" t="s">
        <v>5472</v>
      </c>
      <c r="D1877" s="60" t="s">
        <v>5473</v>
      </c>
      <c r="E1877" s="60" t="s">
        <v>753</v>
      </c>
      <c r="F1877" s="59" t="s">
        <v>451</v>
      </c>
      <c r="G1877" s="61">
        <v>97155</v>
      </c>
      <c r="H1877" s="123">
        <f t="shared" si="29"/>
        <v>19.783341308708092</v>
      </c>
    </row>
    <row r="1878" spans="1:8" x14ac:dyDescent="0.25">
      <c r="A1878" s="58">
        <v>395190701381</v>
      </c>
      <c r="B1878" s="59" t="s">
        <v>5474</v>
      </c>
      <c r="C1878" s="60" t="s">
        <v>5475</v>
      </c>
      <c r="D1878" s="60" t="s">
        <v>5476</v>
      </c>
      <c r="E1878" s="60" t="s">
        <v>738</v>
      </c>
      <c r="F1878" s="59" t="s">
        <v>451</v>
      </c>
      <c r="G1878" s="61">
        <v>97155</v>
      </c>
      <c r="H1878" s="123">
        <f t="shared" si="29"/>
        <v>19.783341308708092</v>
      </c>
    </row>
    <row r="1879" spans="1:8" x14ac:dyDescent="0.25">
      <c r="A1879" s="58">
        <v>395190800568</v>
      </c>
      <c r="B1879" s="59" t="s">
        <v>5477</v>
      </c>
      <c r="C1879" s="60" t="s">
        <v>5478</v>
      </c>
      <c r="D1879" s="60" t="s">
        <v>5479</v>
      </c>
      <c r="E1879" s="60" t="s">
        <v>753</v>
      </c>
      <c r="F1879" s="59" t="s">
        <v>451</v>
      </c>
      <c r="G1879" s="61">
        <v>97155</v>
      </c>
      <c r="H1879" s="123">
        <f t="shared" si="29"/>
        <v>19.783341308708092</v>
      </c>
    </row>
    <row r="1880" spans="1:8" x14ac:dyDescent="0.25">
      <c r="A1880" s="58">
        <v>395190801530</v>
      </c>
      <c r="B1880" s="59" t="s">
        <v>5480</v>
      </c>
      <c r="C1880" s="60" t="s">
        <v>5481</v>
      </c>
      <c r="D1880" s="60" t="s">
        <v>5482</v>
      </c>
      <c r="E1880" s="60" t="s">
        <v>753</v>
      </c>
      <c r="F1880" s="59" t="s">
        <v>451</v>
      </c>
      <c r="G1880" s="61">
        <v>97155</v>
      </c>
      <c r="H1880" s="123">
        <f t="shared" si="29"/>
        <v>19.783341308708092</v>
      </c>
    </row>
    <row r="1881" spans="1:8" x14ac:dyDescent="0.25">
      <c r="A1881" s="58">
        <v>395190900856</v>
      </c>
      <c r="B1881" s="59" t="s">
        <v>5483</v>
      </c>
      <c r="C1881" s="60" t="s">
        <v>5484</v>
      </c>
      <c r="D1881" s="60" t="s">
        <v>5485</v>
      </c>
      <c r="E1881" s="60" t="s">
        <v>738</v>
      </c>
      <c r="F1881" s="59" t="s">
        <v>451</v>
      </c>
      <c r="G1881" s="61">
        <v>97155</v>
      </c>
      <c r="H1881" s="123">
        <f t="shared" si="29"/>
        <v>19.783341308708092</v>
      </c>
    </row>
    <row r="1882" spans="1:8" x14ac:dyDescent="0.25">
      <c r="A1882" s="58">
        <v>395750300922</v>
      </c>
      <c r="B1882" s="59" t="s">
        <v>5486</v>
      </c>
      <c r="C1882" s="60" t="s">
        <v>5487</v>
      </c>
      <c r="D1882" s="60" t="s">
        <v>5488</v>
      </c>
      <c r="E1882" s="60" t="s">
        <v>753</v>
      </c>
      <c r="F1882" s="59" t="s">
        <v>451</v>
      </c>
      <c r="G1882" s="61">
        <v>97155</v>
      </c>
      <c r="H1882" s="123">
        <f t="shared" si="29"/>
        <v>19.783341308708092</v>
      </c>
    </row>
    <row r="1883" spans="1:8" x14ac:dyDescent="0.25">
      <c r="A1883" s="58">
        <v>396120600169</v>
      </c>
      <c r="B1883" s="59" t="s">
        <v>706</v>
      </c>
      <c r="C1883" s="60" t="s">
        <v>5489</v>
      </c>
      <c r="D1883" s="60" t="s">
        <v>5490</v>
      </c>
      <c r="E1883" s="60" t="s">
        <v>450</v>
      </c>
      <c r="F1883" s="59" t="s">
        <v>451</v>
      </c>
      <c r="G1883" s="61">
        <v>97155</v>
      </c>
      <c r="H1883" s="123">
        <f t="shared" si="29"/>
        <v>19.783341308708092</v>
      </c>
    </row>
    <row r="1884" spans="1:8" x14ac:dyDescent="0.25">
      <c r="A1884" s="58">
        <v>396131000635</v>
      </c>
      <c r="B1884" s="59" t="s">
        <v>169</v>
      </c>
      <c r="C1884" s="60" t="s">
        <v>5489</v>
      </c>
      <c r="D1884" s="60" t="s">
        <v>5491</v>
      </c>
      <c r="E1884" s="60" t="s">
        <v>450</v>
      </c>
      <c r="F1884" s="59" t="s">
        <v>451</v>
      </c>
      <c r="G1884" s="61">
        <v>97155</v>
      </c>
      <c r="H1884" s="123">
        <f t="shared" si="29"/>
        <v>19.783341308708092</v>
      </c>
    </row>
    <row r="1885" spans="1:8" x14ac:dyDescent="0.25">
      <c r="A1885" s="58">
        <v>396190700853</v>
      </c>
      <c r="B1885" s="59" t="s">
        <v>646</v>
      </c>
      <c r="C1885" s="60" t="s">
        <v>644</v>
      </c>
      <c r="D1885" s="60" t="s">
        <v>647</v>
      </c>
      <c r="E1885" s="60" t="s">
        <v>450</v>
      </c>
      <c r="F1885" s="59" t="s">
        <v>451</v>
      </c>
      <c r="G1885" s="61">
        <v>97155</v>
      </c>
      <c r="H1885" s="123">
        <f t="shared" si="29"/>
        <v>19.783341308708092</v>
      </c>
    </row>
    <row r="1886" spans="1:8" x14ac:dyDescent="0.25">
      <c r="A1886" s="58">
        <v>396190701698</v>
      </c>
      <c r="B1886" s="59" t="s">
        <v>452</v>
      </c>
      <c r="C1886" s="60" t="s">
        <v>5492</v>
      </c>
      <c r="D1886" s="60" t="s">
        <v>453</v>
      </c>
      <c r="E1886" s="60" t="s">
        <v>450</v>
      </c>
      <c r="F1886" s="59" t="s">
        <v>451</v>
      </c>
      <c r="G1886" s="61">
        <v>97155</v>
      </c>
      <c r="H1886" s="123">
        <f t="shared" si="29"/>
        <v>19.783341308708092</v>
      </c>
    </row>
    <row r="1887" spans="1:8" x14ac:dyDescent="0.25">
      <c r="A1887" s="58">
        <v>396190701710</v>
      </c>
      <c r="B1887" s="59" t="s">
        <v>635</v>
      </c>
      <c r="C1887" s="60" t="s">
        <v>636</v>
      </c>
      <c r="D1887" s="60" t="s">
        <v>453</v>
      </c>
      <c r="E1887" s="60" t="s">
        <v>450</v>
      </c>
      <c r="F1887" s="59" t="s">
        <v>451</v>
      </c>
      <c r="G1887" s="61">
        <v>97155</v>
      </c>
      <c r="H1887" s="123">
        <f t="shared" si="29"/>
        <v>19.783341308708092</v>
      </c>
    </row>
    <row r="1888" spans="1:8" x14ac:dyDescent="0.25">
      <c r="A1888" s="58">
        <v>396190900780</v>
      </c>
      <c r="B1888" s="59" t="s">
        <v>556</v>
      </c>
      <c r="C1888" s="60" t="s">
        <v>557</v>
      </c>
      <c r="D1888" s="60" t="s">
        <v>558</v>
      </c>
      <c r="E1888" s="60" t="s">
        <v>450</v>
      </c>
      <c r="F1888" s="59" t="s">
        <v>451</v>
      </c>
      <c r="G1888" s="61">
        <v>97155</v>
      </c>
      <c r="H1888" s="123">
        <f t="shared" si="29"/>
        <v>19.783341308708092</v>
      </c>
    </row>
    <row r="1889" spans="1:8" x14ac:dyDescent="0.25">
      <c r="A1889" s="58">
        <v>396740914660</v>
      </c>
      <c r="B1889" s="59" t="s">
        <v>640</v>
      </c>
      <c r="C1889" s="60" t="s">
        <v>641</v>
      </c>
      <c r="D1889" s="60" t="s">
        <v>642</v>
      </c>
      <c r="E1889" s="60" t="s">
        <v>450</v>
      </c>
      <c r="F1889" s="59" t="s">
        <v>451</v>
      </c>
      <c r="G1889" s="61">
        <v>97155</v>
      </c>
      <c r="H1889" s="123">
        <f t="shared" si="29"/>
        <v>19.783341308708092</v>
      </c>
    </row>
    <row r="1890" spans="1:8" x14ac:dyDescent="0.25">
      <c r="A1890" s="58">
        <v>396960551631</v>
      </c>
      <c r="B1890" s="59" t="s">
        <v>488</v>
      </c>
      <c r="C1890" s="60" t="s">
        <v>489</v>
      </c>
      <c r="D1890" s="60" t="s">
        <v>490</v>
      </c>
      <c r="E1890" s="60" t="s">
        <v>450</v>
      </c>
      <c r="F1890" s="59" t="s">
        <v>451</v>
      </c>
      <c r="G1890" s="61">
        <v>97155</v>
      </c>
      <c r="H1890" s="123">
        <f t="shared" si="29"/>
        <v>19.783341308708092</v>
      </c>
    </row>
    <row r="1891" spans="1:8" x14ac:dyDescent="0.25">
      <c r="A1891" s="58">
        <v>398180801085</v>
      </c>
      <c r="B1891" s="59" t="s">
        <v>5493</v>
      </c>
      <c r="C1891" s="60" t="s">
        <v>5494</v>
      </c>
      <c r="D1891" s="60" t="s">
        <v>5495</v>
      </c>
      <c r="E1891" s="60" t="s">
        <v>1855</v>
      </c>
      <c r="F1891" s="59" t="s">
        <v>451</v>
      </c>
      <c r="G1891" s="61">
        <v>97155</v>
      </c>
      <c r="H1891" s="123">
        <f t="shared" si="29"/>
        <v>19.783341308708092</v>
      </c>
    </row>
    <row r="1892" spans="1:8" x14ac:dyDescent="0.25">
      <c r="A1892" s="58">
        <v>398190700741</v>
      </c>
      <c r="B1892" s="59" t="s">
        <v>5496</v>
      </c>
      <c r="C1892" s="60" t="s">
        <v>5497</v>
      </c>
      <c r="D1892" s="60" t="s">
        <v>5498</v>
      </c>
      <c r="E1892" s="60" t="s">
        <v>1061</v>
      </c>
      <c r="F1892" s="59" t="s">
        <v>451</v>
      </c>
      <c r="G1892" s="61">
        <v>97155</v>
      </c>
      <c r="H1892" s="123">
        <f t="shared" si="29"/>
        <v>19.783341308708092</v>
      </c>
    </row>
    <row r="1893" spans="1:8" x14ac:dyDescent="0.25">
      <c r="A1893" s="58">
        <v>398190800893</v>
      </c>
      <c r="B1893" s="59" t="s">
        <v>5499</v>
      </c>
      <c r="C1893" s="60" t="s">
        <v>5500</v>
      </c>
      <c r="D1893" s="60" t="s">
        <v>5501</v>
      </c>
      <c r="E1893" s="60" t="s">
        <v>2743</v>
      </c>
      <c r="F1893" s="59" t="s">
        <v>451</v>
      </c>
      <c r="G1893" s="61">
        <v>97155</v>
      </c>
      <c r="H1893" s="123">
        <f t="shared" si="29"/>
        <v>19.783341308708092</v>
      </c>
    </row>
    <row r="1894" spans="1:8" x14ac:dyDescent="0.25">
      <c r="A1894" s="58">
        <v>371850201020</v>
      </c>
      <c r="B1894" s="59" t="s">
        <v>5502</v>
      </c>
      <c r="C1894" s="60" t="s">
        <v>5503</v>
      </c>
      <c r="D1894" s="60" t="s">
        <v>5504</v>
      </c>
      <c r="E1894" s="60" t="s">
        <v>3111</v>
      </c>
      <c r="F1894" s="59" t="s">
        <v>451</v>
      </c>
      <c r="G1894" s="61">
        <v>94875</v>
      </c>
      <c r="H1894" s="123">
        <f t="shared" si="29"/>
        <v>19.319072684511145</v>
      </c>
    </row>
    <row r="1895" spans="1:8" x14ac:dyDescent="0.25">
      <c r="A1895" s="58">
        <v>395200300348</v>
      </c>
      <c r="B1895" s="59" t="s">
        <v>5505</v>
      </c>
      <c r="C1895" s="60" t="s">
        <v>3644</v>
      </c>
      <c r="D1895" s="60" t="s">
        <v>5506</v>
      </c>
      <c r="E1895" s="60" t="s">
        <v>738</v>
      </c>
      <c r="F1895" s="59" t="s">
        <v>451</v>
      </c>
      <c r="G1895" s="61">
        <v>94862</v>
      </c>
      <c r="H1895" s="123">
        <f t="shared" si="29"/>
        <v>19.316425538846865</v>
      </c>
    </row>
    <row r="1896" spans="1:8" x14ac:dyDescent="0.25">
      <c r="A1896" s="58">
        <v>390701100029</v>
      </c>
      <c r="B1896" s="59" t="s">
        <v>5507</v>
      </c>
      <c r="C1896" s="60" t="s">
        <v>5508</v>
      </c>
      <c r="D1896" s="60" t="s">
        <v>5509</v>
      </c>
      <c r="E1896" s="60" t="s">
        <v>1689</v>
      </c>
      <c r="F1896" s="59" t="s">
        <v>451</v>
      </c>
      <c r="G1896" s="61">
        <v>93561</v>
      </c>
      <c r="H1896" s="123">
        <f t="shared" si="29"/>
        <v>19.051507345829219</v>
      </c>
    </row>
    <row r="1897" spans="1:8" x14ac:dyDescent="0.25">
      <c r="A1897" s="58">
        <v>390110400546</v>
      </c>
      <c r="B1897" s="59" t="s">
        <v>5510</v>
      </c>
      <c r="C1897" s="60" t="s">
        <v>5511</v>
      </c>
      <c r="D1897" s="60" t="s">
        <v>5512</v>
      </c>
      <c r="E1897" s="60" t="s">
        <v>1542</v>
      </c>
      <c r="F1897" s="59" t="s">
        <v>487</v>
      </c>
      <c r="G1897" s="61">
        <v>91600</v>
      </c>
      <c r="H1897" s="123">
        <f t="shared" si="29"/>
        <v>18.652195603701934</v>
      </c>
    </row>
    <row r="1898" spans="1:8" x14ac:dyDescent="0.25">
      <c r="A1898" s="58">
        <v>398900500231</v>
      </c>
      <c r="B1898" s="59" t="s">
        <v>5513</v>
      </c>
      <c r="C1898" s="60" t="s">
        <v>3613</v>
      </c>
      <c r="D1898" s="60" t="s">
        <v>3614</v>
      </c>
      <c r="E1898" s="60" t="s">
        <v>2237</v>
      </c>
      <c r="F1898" s="59" t="s">
        <v>451</v>
      </c>
      <c r="G1898" s="61">
        <v>89921</v>
      </c>
      <c r="H1898" s="123">
        <f t="shared" si="29"/>
        <v>18.310306559830583</v>
      </c>
    </row>
    <row r="1899" spans="1:8" x14ac:dyDescent="0.25">
      <c r="A1899" s="58">
        <v>395161000188</v>
      </c>
      <c r="B1899" s="59" t="s">
        <v>5514</v>
      </c>
      <c r="C1899" s="60" t="s">
        <v>5515</v>
      </c>
      <c r="D1899" s="60" t="s">
        <v>5516</v>
      </c>
      <c r="E1899" s="60" t="s">
        <v>753</v>
      </c>
      <c r="F1899" s="59" t="s">
        <v>451</v>
      </c>
      <c r="G1899" s="61">
        <v>89535</v>
      </c>
      <c r="H1899" s="123">
        <f t="shared" si="29"/>
        <v>18.2317066962604</v>
      </c>
    </row>
    <row r="1900" spans="1:8" x14ac:dyDescent="0.25">
      <c r="A1900" s="58">
        <v>371980701458</v>
      </c>
      <c r="B1900" s="59" t="s">
        <v>5517</v>
      </c>
      <c r="C1900" s="60" t="s">
        <v>5518</v>
      </c>
      <c r="D1900" s="60" t="s">
        <v>5519</v>
      </c>
      <c r="E1900" s="60" t="s">
        <v>1684</v>
      </c>
      <c r="F1900" s="59" t="s">
        <v>451</v>
      </c>
      <c r="G1900" s="61">
        <v>88660</v>
      </c>
      <c r="H1900" s="123">
        <f t="shared" si="29"/>
        <v>18.053533430395341</v>
      </c>
    </row>
    <row r="1901" spans="1:8" x14ac:dyDescent="0.25">
      <c r="A1901" s="58">
        <v>390760100041</v>
      </c>
      <c r="B1901" s="59" t="s">
        <v>5520</v>
      </c>
      <c r="C1901" s="60" t="s">
        <v>5521</v>
      </c>
      <c r="D1901" s="60" t="s">
        <v>4952</v>
      </c>
      <c r="E1901" s="60" t="s">
        <v>1791</v>
      </c>
      <c r="F1901" s="59" t="s">
        <v>451</v>
      </c>
      <c r="G1901" s="61">
        <v>88660</v>
      </c>
      <c r="H1901" s="123">
        <f t="shared" si="29"/>
        <v>18.053533430395341</v>
      </c>
    </row>
    <row r="1902" spans="1:8" x14ac:dyDescent="0.25">
      <c r="A1902" s="58">
        <v>390780400032</v>
      </c>
      <c r="B1902" s="59" t="s">
        <v>5522</v>
      </c>
      <c r="C1902" s="60" t="s">
        <v>3697</v>
      </c>
      <c r="D1902" s="60" t="s">
        <v>3698</v>
      </c>
      <c r="E1902" s="60" t="s">
        <v>1542</v>
      </c>
      <c r="F1902" s="59" t="s">
        <v>451</v>
      </c>
      <c r="G1902" s="61">
        <v>88660</v>
      </c>
      <c r="H1902" s="123">
        <f t="shared" si="29"/>
        <v>18.053533430395341</v>
      </c>
    </row>
    <row r="1903" spans="1:8" x14ac:dyDescent="0.25">
      <c r="A1903" s="58">
        <v>390871000100</v>
      </c>
      <c r="B1903" s="59" t="s">
        <v>5523</v>
      </c>
      <c r="C1903" s="60" t="s">
        <v>5524</v>
      </c>
      <c r="D1903" s="60" t="s">
        <v>5525</v>
      </c>
      <c r="E1903" s="60" t="s">
        <v>1065</v>
      </c>
      <c r="F1903" s="59" t="s">
        <v>451</v>
      </c>
      <c r="G1903" s="61">
        <v>88660</v>
      </c>
      <c r="H1903" s="123">
        <f t="shared" si="29"/>
        <v>18.053533430395341</v>
      </c>
    </row>
    <row r="1904" spans="1:8" x14ac:dyDescent="0.25">
      <c r="A1904" s="58">
        <v>391000510270</v>
      </c>
      <c r="B1904" s="59" t="s">
        <v>5526</v>
      </c>
      <c r="C1904" s="60" t="s">
        <v>5527</v>
      </c>
      <c r="D1904" s="60" t="s">
        <v>5528</v>
      </c>
      <c r="E1904" s="60" t="s">
        <v>994</v>
      </c>
      <c r="F1904" s="59" t="s">
        <v>451</v>
      </c>
      <c r="G1904" s="61">
        <v>88660</v>
      </c>
      <c r="H1904" s="123">
        <f t="shared" si="29"/>
        <v>18.053533430395341</v>
      </c>
    </row>
    <row r="1905" spans="1:8" x14ac:dyDescent="0.25">
      <c r="A1905" s="58">
        <v>391950600194</v>
      </c>
      <c r="B1905" s="59" t="s">
        <v>5529</v>
      </c>
      <c r="C1905" s="60" t="s">
        <v>5530</v>
      </c>
      <c r="D1905" s="60" t="s">
        <v>5531</v>
      </c>
      <c r="E1905" s="60" t="s">
        <v>1426</v>
      </c>
      <c r="F1905" s="59" t="s">
        <v>451</v>
      </c>
      <c r="G1905" s="61">
        <v>88660</v>
      </c>
      <c r="H1905" s="123">
        <f t="shared" si="29"/>
        <v>18.053533430395341</v>
      </c>
    </row>
    <row r="1906" spans="1:8" x14ac:dyDescent="0.25">
      <c r="A1906" s="58">
        <v>395960110603</v>
      </c>
      <c r="B1906" s="59" t="s">
        <v>5532</v>
      </c>
      <c r="C1906" s="60" t="s">
        <v>5533</v>
      </c>
      <c r="D1906" s="60" t="s">
        <v>5534</v>
      </c>
      <c r="E1906" s="60" t="s">
        <v>738</v>
      </c>
      <c r="F1906" s="59" t="s">
        <v>451</v>
      </c>
      <c r="G1906" s="61">
        <v>88660</v>
      </c>
      <c r="H1906" s="123">
        <f t="shared" si="29"/>
        <v>18.053533430395341</v>
      </c>
    </row>
    <row r="1907" spans="1:8" x14ac:dyDescent="0.25">
      <c r="A1907" s="58">
        <v>395961011307</v>
      </c>
      <c r="B1907" s="59" t="s">
        <v>5535</v>
      </c>
      <c r="C1907" s="60" t="s">
        <v>5536</v>
      </c>
      <c r="D1907" s="60" t="s">
        <v>5537</v>
      </c>
      <c r="E1907" s="60" t="s">
        <v>753</v>
      </c>
      <c r="F1907" s="59" t="s">
        <v>451</v>
      </c>
      <c r="G1907" s="61">
        <v>88660</v>
      </c>
      <c r="H1907" s="123">
        <f t="shared" si="29"/>
        <v>18.053533430395341</v>
      </c>
    </row>
    <row r="1908" spans="1:8" x14ac:dyDescent="0.25">
      <c r="A1908" s="58">
        <v>395990520849</v>
      </c>
      <c r="B1908" s="59" t="s">
        <v>5538</v>
      </c>
      <c r="C1908" s="60" t="s">
        <v>1827</v>
      </c>
      <c r="D1908" s="60" t="s">
        <v>2229</v>
      </c>
      <c r="E1908" s="60" t="s">
        <v>753</v>
      </c>
      <c r="F1908" s="59" t="s">
        <v>451</v>
      </c>
      <c r="G1908" s="61">
        <v>88660</v>
      </c>
      <c r="H1908" s="123">
        <f t="shared" si="29"/>
        <v>18.053533430395341</v>
      </c>
    </row>
    <row r="1909" spans="1:8" x14ac:dyDescent="0.25">
      <c r="A1909" s="58">
        <v>396740915283</v>
      </c>
      <c r="B1909" s="59" t="s">
        <v>48</v>
      </c>
      <c r="C1909" s="60" t="s">
        <v>5539</v>
      </c>
      <c r="D1909" s="60" t="s">
        <v>5540</v>
      </c>
      <c r="E1909" s="60" t="s">
        <v>450</v>
      </c>
      <c r="F1909" s="59" t="s">
        <v>451</v>
      </c>
      <c r="G1909" s="61">
        <v>88660</v>
      </c>
      <c r="H1909" s="123">
        <f t="shared" si="29"/>
        <v>18.053533430395341</v>
      </c>
    </row>
    <row r="1910" spans="1:8" x14ac:dyDescent="0.25">
      <c r="A1910" s="58">
        <v>400940740116</v>
      </c>
      <c r="B1910" s="59" t="s">
        <v>5541</v>
      </c>
      <c r="C1910" s="60" t="s">
        <v>5542</v>
      </c>
      <c r="D1910" s="60" t="s">
        <v>5543</v>
      </c>
      <c r="E1910" s="60" t="s">
        <v>726</v>
      </c>
      <c r="F1910" s="59" t="s">
        <v>451</v>
      </c>
      <c r="G1910" s="61">
        <v>88660</v>
      </c>
      <c r="H1910" s="123">
        <f t="shared" si="29"/>
        <v>18.053533430395341</v>
      </c>
    </row>
    <row r="1911" spans="1:8" x14ac:dyDescent="0.25">
      <c r="A1911" s="58">
        <v>396000101657</v>
      </c>
      <c r="B1911" s="59" t="s">
        <v>353</v>
      </c>
      <c r="C1911" s="60" t="s">
        <v>2933</v>
      </c>
      <c r="D1911" s="60" t="s">
        <v>5544</v>
      </c>
      <c r="E1911" s="60" t="s">
        <v>450</v>
      </c>
      <c r="F1911" s="59" t="s">
        <v>451</v>
      </c>
      <c r="G1911" s="61">
        <v>88659</v>
      </c>
      <c r="H1911" s="123">
        <f t="shared" si="29"/>
        <v>18.053329803805781</v>
      </c>
    </row>
    <row r="1912" spans="1:8" x14ac:dyDescent="0.25">
      <c r="A1912" s="58">
        <v>396930450813</v>
      </c>
      <c r="B1912" s="59" t="s">
        <v>250</v>
      </c>
      <c r="C1912" s="60" t="s">
        <v>5545</v>
      </c>
      <c r="D1912" s="60" t="s">
        <v>5546</v>
      </c>
      <c r="E1912" s="60" t="s">
        <v>450</v>
      </c>
      <c r="F1912" s="59" t="s">
        <v>451</v>
      </c>
      <c r="G1912" s="61">
        <v>88659</v>
      </c>
      <c r="H1912" s="123">
        <f t="shared" si="29"/>
        <v>18.053329803805781</v>
      </c>
    </row>
    <row r="1913" spans="1:8" x14ac:dyDescent="0.25">
      <c r="A1913" s="58">
        <v>398130500246</v>
      </c>
      <c r="B1913" s="59" t="s">
        <v>5547</v>
      </c>
      <c r="C1913" s="60" t="s">
        <v>3641</v>
      </c>
      <c r="D1913" s="60" t="s">
        <v>5548</v>
      </c>
      <c r="E1913" s="60" t="s">
        <v>2233</v>
      </c>
      <c r="F1913" s="59" t="s">
        <v>487</v>
      </c>
      <c r="G1913" s="61">
        <v>88659</v>
      </c>
      <c r="H1913" s="123">
        <f t="shared" si="29"/>
        <v>18.053329803805781</v>
      </c>
    </row>
    <row r="1914" spans="1:8" x14ac:dyDescent="0.25">
      <c r="A1914" s="58">
        <v>400070504560</v>
      </c>
      <c r="B1914" s="59" t="s">
        <v>5549</v>
      </c>
      <c r="C1914" s="60" t="s">
        <v>5550</v>
      </c>
      <c r="D1914" s="60" t="s">
        <v>5551</v>
      </c>
      <c r="E1914" s="60" t="s">
        <v>726</v>
      </c>
      <c r="F1914" s="59" t="s">
        <v>451</v>
      </c>
      <c r="G1914" s="61">
        <v>88659</v>
      </c>
      <c r="H1914" s="123">
        <f t="shared" si="29"/>
        <v>18.053329803805781</v>
      </c>
    </row>
    <row r="1915" spans="1:8" x14ac:dyDescent="0.25">
      <c r="A1915" s="58">
        <v>372010100873</v>
      </c>
      <c r="B1915" s="59" t="s">
        <v>5552</v>
      </c>
      <c r="C1915" s="60" t="s">
        <v>4372</v>
      </c>
      <c r="D1915" s="60" t="s">
        <v>5553</v>
      </c>
      <c r="E1915" s="60" t="s">
        <v>3604</v>
      </c>
      <c r="F1915" s="59" t="s">
        <v>451</v>
      </c>
      <c r="G1915" s="61">
        <v>87422</v>
      </c>
      <c r="H1915" s="123">
        <f t="shared" si="29"/>
        <v>17.80144371251998</v>
      </c>
    </row>
    <row r="1916" spans="1:8" x14ac:dyDescent="0.25">
      <c r="A1916" s="58">
        <v>371060702606</v>
      </c>
      <c r="B1916" s="59" t="s">
        <v>5554</v>
      </c>
      <c r="C1916" s="60" t="s">
        <v>5555</v>
      </c>
      <c r="D1916" s="60" t="s">
        <v>5556</v>
      </c>
      <c r="E1916" s="60" t="s">
        <v>3111</v>
      </c>
      <c r="F1916" s="59" t="s">
        <v>451</v>
      </c>
      <c r="G1916" s="61">
        <v>87085</v>
      </c>
      <c r="H1916" s="123">
        <f t="shared" si="29"/>
        <v>17.732821551838239</v>
      </c>
    </row>
    <row r="1917" spans="1:8" x14ac:dyDescent="0.25">
      <c r="A1917" s="58">
        <v>395070702236</v>
      </c>
      <c r="B1917" s="59" t="s">
        <v>5557</v>
      </c>
      <c r="C1917" s="60" t="s">
        <v>5558</v>
      </c>
      <c r="D1917" s="60" t="s">
        <v>5559</v>
      </c>
      <c r="E1917" s="60" t="s">
        <v>738</v>
      </c>
      <c r="F1917" s="59" t="s">
        <v>451</v>
      </c>
      <c r="G1917" s="61">
        <v>86647</v>
      </c>
      <c r="H1917" s="123">
        <f t="shared" si="29"/>
        <v>17.643633105610931</v>
      </c>
    </row>
    <row r="1918" spans="1:8" x14ac:dyDescent="0.25">
      <c r="A1918" s="58">
        <v>395981221227</v>
      </c>
      <c r="B1918" s="59" t="s">
        <v>5560</v>
      </c>
      <c r="C1918" s="60" t="s">
        <v>4493</v>
      </c>
      <c r="D1918" s="60" t="s">
        <v>5561</v>
      </c>
      <c r="E1918" s="60" t="s">
        <v>753</v>
      </c>
      <c r="F1918" s="59" t="s">
        <v>451</v>
      </c>
      <c r="G1918" s="61">
        <v>86647</v>
      </c>
      <c r="H1918" s="123">
        <f t="shared" si="29"/>
        <v>17.643633105610931</v>
      </c>
    </row>
    <row r="1919" spans="1:8" x14ac:dyDescent="0.25">
      <c r="A1919" s="58">
        <v>395990321323</v>
      </c>
      <c r="B1919" s="59" t="s">
        <v>5562</v>
      </c>
      <c r="C1919" s="60" t="s">
        <v>5563</v>
      </c>
      <c r="D1919" s="60" t="s">
        <v>5564</v>
      </c>
      <c r="E1919" s="60" t="s">
        <v>753</v>
      </c>
      <c r="F1919" s="59" t="s">
        <v>451</v>
      </c>
      <c r="G1919" s="61">
        <v>86209</v>
      </c>
      <c r="H1919" s="123">
        <f t="shared" si="29"/>
        <v>17.554444659383623</v>
      </c>
    </row>
    <row r="1920" spans="1:8" x14ac:dyDescent="0.25">
      <c r="A1920" s="58">
        <v>396941230025</v>
      </c>
      <c r="B1920" s="59" t="s">
        <v>214</v>
      </c>
      <c r="C1920" s="60" t="s">
        <v>5565</v>
      </c>
      <c r="D1920" s="60" t="s">
        <v>5566</v>
      </c>
      <c r="E1920" s="60" t="s">
        <v>450</v>
      </c>
      <c r="F1920" s="59" t="s">
        <v>451</v>
      </c>
      <c r="G1920" s="61">
        <v>86209</v>
      </c>
      <c r="H1920" s="123">
        <f t="shared" si="29"/>
        <v>17.554444659383623</v>
      </c>
    </row>
    <row r="1921" spans="1:8" x14ac:dyDescent="0.25">
      <c r="A1921" s="58">
        <v>396990805416</v>
      </c>
      <c r="B1921" s="59" t="s">
        <v>311</v>
      </c>
      <c r="C1921" s="60" t="s">
        <v>5567</v>
      </c>
      <c r="D1921" s="60" t="s">
        <v>5568</v>
      </c>
      <c r="E1921" s="60" t="s">
        <v>450</v>
      </c>
      <c r="F1921" s="59" t="s">
        <v>487</v>
      </c>
      <c r="G1921" s="61">
        <v>86209</v>
      </c>
      <c r="H1921" s="123">
        <f t="shared" si="29"/>
        <v>17.554444659383623</v>
      </c>
    </row>
    <row r="1922" spans="1:8" x14ac:dyDescent="0.25">
      <c r="A1922" s="58">
        <v>398731000755</v>
      </c>
      <c r="B1922" s="59" t="s">
        <v>5569</v>
      </c>
      <c r="C1922" s="60" t="s">
        <v>2165</v>
      </c>
      <c r="D1922" s="60" t="s">
        <v>3611</v>
      </c>
      <c r="E1922" s="60" t="s">
        <v>2743</v>
      </c>
      <c r="F1922" s="59" t="s">
        <v>451</v>
      </c>
      <c r="G1922" s="61">
        <v>86209</v>
      </c>
      <c r="H1922" s="123">
        <f t="shared" ref="H1922:H1985" si="30">G1922/4910.95</f>
        <v>17.554444659383623</v>
      </c>
    </row>
    <row r="1923" spans="1:8" x14ac:dyDescent="0.25">
      <c r="A1923" s="58">
        <v>400851000770</v>
      </c>
      <c r="B1923" s="59" t="s">
        <v>5570</v>
      </c>
      <c r="C1923" s="60" t="s">
        <v>5571</v>
      </c>
      <c r="D1923" s="60" t="s">
        <v>2785</v>
      </c>
      <c r="E1923" s="60" t="s">
        <v>726</v>
      </c>
      <c r="F1923" s="59" t="s">
        <v>451</v>
      </c>
      <c r="G1923" s="61">
        <v>86209</v>
      </c>
      <c r="H1923" s="123">
        <f t="shared" si="30"/>
        <v>17.554444659383623</v>
      </c>
    </row>
    <row r="1924" spans="1:8" x14ac:dyDescent="0.25">
      <c r="A1924" s="58">
        <v>400981220933</v>
      </c>
      <c r="B1924" s="59" t="s">
        <v>5572</v>
      </c>
      <c r="C1924" s="60" t="s">
        <v>5573</v>
      </c>
      <c r="D1924" s="60" t="s">
        <v>5381</v>
      </c>
      <c r="E1924" s="60" t="s">
        <v>726</v>
      </c>
      <c r="F1924" s="59" t="s">
        <v>451</v>
      </c>
      <c r="G1924" s="61">
        <v>86209</v>
      </c>
      <c r="H1924" s="123">
        <f t="shared" si="30"/>
        <v>17.554444659383623</v>
      </c>
    </row>
    <row r="1925" spans="1:8" x14ac:dyDescent="0.25">
      <c r="A1925" s="58">
        <v>390720600016</v>
      </c>
      <c r="B1925" s="59" t="s">
        <v>5574</v>
      </c>
      <c r="C1925" s="60" t="s">
        <v>2604</v>
      </c>
      <c r="D1925" s="60" t="s">
        <v>5575</v>
      </c>
      <c r="E1925" s="60" t="s">
        <v>1542</v>
      </c>
      <c r="F1925" s="59" t="s">
        <v>451</v>
      </c>
      <c r="G1925" s="61">
        <v>83759</v>
      </c>
      <c r="H1925" s="123">
        <f t="shared" si="30"/>
        <v>17.055559514961466</v>
      </c>
    </row>
    <row r="1926" spans="1:8" x14ac:dyDescent="0.25">
      <c r="A1926" s="58">
        <v>390721000764</v>
      </c>
      <c r="B1926" s="59" t="s">
        <v>5576</v>
      </c>
      <c r="C1926" s="60" t="s">
        <v>5577</v>
      </c>
      <c r="D1926" s="60" t="s">
        <v>3559</v>
      </c>
      <c r="E1926" s="60" t="s">
        <v>1542</v>
      </c>
      <c r="F1926" s="59" t="s">
        <v>451</v>
      </c>
      <c r="G1926" s="61">
        <v>83759</v>
      </c>
      <c r="H1926" s="123">
        <f t="shared" si="30"/>
        <v>17.055559514961466</v>
      </c>
    </row>
    <row r="1927" spans="1:8" x14ac:dyDescent="0.25">
      <c r="A1927" s="58">
        <v>390750600029</v>
      </c>
      <c r="B1927" s="59" t="s">
        <v>5578</v>
      </c>
      <c r="C1927" s="60" t="s">
        <v>5579</v>
      </c>
      <c r="D1927" s="60" t="s">
        <v>5580</v>
      </c>
      <c r="E1927" s="60" t="s">
        <v>1065</v>
      </c>
      <c r="F1927" s="59" t="s">
        <v>487</v>
      </c>
      <c r="G1927" s="61">
        <v>83759</v>
      </c>
      <c r="H1927" s="123">
        <f t="shared" si="30"/>
        <v>17.055559514961466</v>
      </c>
    </row>
    <row r="1928" spans="1:8" x14ac:dyDescent="0.25">
      <c r="A1928" s="58">
        <v>390830500025</v>
      </c>
      <c r="B1928" s="59" t="s">
        <v>5581</v>
      </c>
      <c r="C1928" s="60" t="s">
        <v>5582</v>
      </c>
      <c r="D1928" s="60" t="s">
        <v>5583</v>
      </c>
      <c r="E1928" s="60" t="s">
        <v>1542</v>
      </c>
      <c r="F1928" s="59" t="s">
        <v>451</v>
      </c>
      <c r="G1928" s="61">
        <v>83759</v>
      </c>
      <c r="H1928" s="123">
        <f t="shared" si="30"/>
        <v>17.055559514961466</v>
      </c>
    </row>
    <row r="1929" spans="1:8" x14ac:dyDescent="0.25">
      <c r="A1929" s="58">
        <v>390860700355</v>
      </c>
      <c r="B1929" s="59" t="s">
        <v>5584</v>
      </c>
      <c r="C1929" s="60" t="s">
        <v>5585</v>
      </c>
      <c r="D1929" s="60" t="s">
        <v>5586</v>
      </c>
      <c r="E1929" s="60" t="s">
        <v>1542</v>
      </c>
      <c r="F1929" s="59" t="s">
        <v>451</v>
      </c>
      <c r="G1929" s="61">
        <v>83759</v>
      </c>
      <c r="H1929" s="123">
        <f t="shared" si="30"/>
        <v>17.055559514961466</v>
      </c>
    </row>
    <row r="1930" spans="1:8" x14ac:dyDescent="0.25">
      <c r="A1930" s="58">
        <v>390891000726</v>
      </c>
      <c r="B1930" s="59" t="s">
        <v>5587</v>
      </c>
      <c r="C1930" s="60" t="s">
        <v>5588</v>
      </c>
      <c r="D1930" s="60" t="s">
        <v>5589</v>
      </c>
      <c r="E1930" s="60" t="s">
        <v>1542</v>
      </c>
      <c r="F1930" s="59" t="s">
        <v>451</v>
      </c>
      <c r="G1930" s="61">
        <v>83759</v>
      </c>
      <c r="H1930" s="123">
        <f t="shared" si="30"/>
        <v>17.055559514961466</v>
      </c>
    </row>
    <row r="1931" spans="1:8" x14ac:dyDescent="0.25">
      <c r="A1931" s="58">
        <v>390950211035</v>
      </c>
      <c r="B1931" s="59" t="s">
        <v>5590</v>
      </c>
      <c r="C1931" s="60" t="s">
        <v>1762</v>
      </c>
      <c r="D1931" s="60" t="s">
        <v>5591</v>
      </c>
      <c r="E1931" s="60" t="s">
        <v>1542</v>
      </c>
      <c r="F1931" s="59" t="s">
        <v>487</v>
      </c>
      <c r="G1931" s="61">
        <v>83759</v>
      </c>
      <c r="H1931" s="123">
        <f t="shared" si="30"/>
        <v>17.055559514961466</v>
      </c>
    </row>
    <row r="1932" spans="1:8" x14ac:dyDescent="0.25">
      <c r="A1932" s="58">
        <v>390960810042</v>
      </c>
      <c r="B1932" s="59" t="s">
        <v>5592</v>
      </c>
      <c r="C1932" s="60" t="s">
        <v>1847</v>
      </c>
      <c r="D1932" s="60" t="s">
        <v>1848</v>
      </c>
      <c r="E1932" s="60" t="s">
        <v>1535</v>
      </c>
      <c r="F1932" s="59" t="s">
        <v>451</v>
      </c>
      <c r="G1932" s="61">
        <v>83759</v>
      </c>
      <c r="H1932" s="123">
        <f t="shared" si="30"/>
        <v>17.055559514961466</v>
      </c>
    </row>
    <row r="1933" spans="1:8" x14ac:dyDescent="0.25">
      <c r="A1933" s="58">
        <v>391840100056</v>
      </c>
      <c r="B1933" s="59" t="s">
        <v>5593</v>
      </c>
      <c r="C1933" s="60" t="s">
        <v>5594</v>
      </c>
      <c r="D1933" s="60" t="s">
        <v>5595</v>
      </c>
      <c r="E1933" s="60" t="s">
        <v>994</v>
      </c>
      <c r="F1933" s="59" t="s">
        <v>451</v>
      </c>
      <c r="G1933" s="61">
        <v>83759</v>
      </c>
      <c r="H1933" s="123">
        <f t="shared" si="30"/>
        <v>17.055559514961466</v>
      </c>
    </row>
    <row r="1934" spans="1:8" x14ac:dyDescent="0.25">
      <c r="A1934" s="58">
        <v>395770801251</v>
      </c>
      <c r="B1934" s="59" t="s">
        <v>5596</v>
      </c>
      <c r="C1934" s="60" t="s">
        <v>5597</v>
      </c>
      <c r="D1934" s="60" t="s">
        <v>5598</v>
      </c>
      <c r="E1934" s="60" t="s">
        <v>738</v>
      </c>
      <c r="F1934" s="59" t="s">
        <v>451</v>
      </c>
      <c r="G1934" s="61">
        <v>83759</v>
      </c>
      <c r="H1934" s="123">
        <f t="shared" si="30"/>
        <v>17.055559514961466</v>
      </c>
    </row>
    <row r="1935" spans="1:8" x14ac:dyDescent="0.25">
      <c r="A1935" s="58">
        <v>395770801324</v>
      </c>
      <c r="B1935" s="59" t="s">
        <v>5599</v>
      </c>
      <c r="C1935" s="60" t="s">
        <v>5600</v>
      </c>
      <c r="D1935" s="60" t="s">
        <v>3633</v>
      </c>
      <c r="E1935" s="60" t="s">
        <v>753</v>
      </c>
      <c r="F1935" s="59" t="s">
        <v>487</v>
      </c>
      <c r="G1935" s="61">
        <v>83759</v>
      </c>
      <c r="H1935" s="123">
        <f t="shared" si="30"/>
        <v>17.055559514961466</v>
      </c>
    </row>
    <row r="1936" spans="1:8" x14ac:dyDescent="0.25">
      <c r="A1936" s="58">
        <v>395770801847</v>
      </c>
      <c r="B1936" s="59" t="s">
        <v>5601</v>
      </c>
      <c r="C1936" s="60" t="s">
        <v>3313</v>
      </c>
      <c r="D1936" s="60" t="s">
        <v>5602</v>
      </c>
      <c r="E1936" s="60" t="s">
        <v>753</v>
      </c>
      <c r="F1936" s="59" t="s">
        <v>451</v>
      </c>
      <c r="G1936" s="61">
        <v>83759</v>
      </c>
      <c r="H1936" s="123">
        <f t="shared" si="30"/>
        <v>17.055559514961466</v>
      </c>
    </row>
    <row r="1937" spans="1:8" x14ac:dyDescent="0.25">
      <c r="A1937" s="58">
        <v>395770802118</v>
      </c>
      <c r="B1937" s="59" t="s">
        <v>5603</v>
      </c>
      <c r="C1937" s="60" t="s">
        <v>3828</v>
      </c>
      <c r="D1937" s="60" t="s">
        <v>5604</v>
      </c>
      <c r="E1937" s="60" t="s">
        <v>753</v>
      </c>
      <c r="F1937" s="59" t="s">
        <v>451</v>
      </c>
      <c r="G1937" s="61">
        <v>83759</v>
      </c>
      <c r="H1937" s="123">
        <f t="shared" si="30"/>
        <v>17.055559514961466</v>
      </c>
    </row>
    <row r="1938" spans="1:8" x14ac:dyDescent="0.25">
      <c r="A1938" s="58">
        <v>396971152061</v>
      </c>
      <c r="B1938" s="59" t="s">
        <v>28</v>
      </c>
      <c r="C1938" s="60" t="s">
        <v>5605</v>
      </c>
      <c r="D1938" s="60" t="s">
        <v>3343</v>
      </c>
      <c r="E1938" s="60" t="s">
        <v>450</v>
      </c>
      <c r="F1938" s="59" t="s">
        <v>487</v>
      </c>
      <c r="G1938" s="61">
        <v>83759</v>
      </c>
      <c r="H1938" s="123">
        <f t="shared" si="30"/>
        <v>17.055559514961466</v>
      </c>
    </row>
    <row r="1939" spans="1:8" x14ac:dyDescent="0.25">
      <c r="A1939" s="58">
        <v>400940741864</v>
      </c>
      <c r="B1939" s="59" t="s">
        <v>5606</v>
      </c>
      <c r="C1939" s="60" t="s">
        <v>5607</v>
      </c>
      <c r="D1939" s="60" t="s">
        <v>3594</v>
      </c>
      <c r="E1939" s="60" t="s">
        <v>1061</v>
      </c>
      <c r="F1939" s="59" t="s">
        <v>451</v>
      </c>
      <c r="G1939" s="61">
        <v>83759</v>
      </c>
      <c r="H1939" s="123">
        <f t="shared" si="30"/>
        <v>17.055559514961466</v>
      </c>
    </row>
    <row r="1940" spans="1:8" x14ac:dyDescent="0.25">
      <c r="A1940" s="58">
        <v>400970120171</v>
      </c>
      <c r="B1940" s="59" t="s">
        <v>5608</v>
      </c>
      <c r="C1940" s="60" t="s">
        <v>4219</v>
      </c>
      <c r="D1940" s="60" t="s">
        <v>4220</v>
      </c>
      <c r="E1940" s="60" t="s">
        <v>726</v>
      </c>
      <c r="F1940" s="59" t="s">
        <v>451</v>
      </c>
      <c r="G1940" s="61">
        <v>83759</v>
      </c>
      <c r="H1940" s="123">
        <f t="shared" si="30"/>
        <v>17.055559514961466</v>
      </c>
    </row>
    <row r="1941" spans="1:8" x14ac:dyDescent="0.25">
      <c r="A1941" s="58">
        <v>400971221796</v>
      </c>
      <c r="B1941" s="59" t="s">
        <v>5609</v>
      </c>
      <c r="C1941" s="60" t="s">
        <v>5610</v>
      </c>
      <c r="D1941" s="60" t="s">
        <v>5611</v>
      </c>
      <c r="E1941" s="60" t="s">
        <v>726</v>
      </c>
      <c r="F1941" s="59" t="s">
        <v>451</v>
      </c>
      <c r="G1941" s="61">
        <v>83759</v>
      </c>
      <c r="H1941" s="123">
        <f t="shared" si="30"/>
        <v>17.055559514961466</v>
      </c>
    </row>
    <row r="1942" spans="1:8" x14ac:dyDescent="0.25">
      <c r="A1942" s="58">
        <v>400980920796</v>
      </c>
      <c r="B1942" s="59" t="s">
        <v>5612</v>
      </c>
      <c r="C1942" s="60" t="s">
        <v>5613</v>
      </c>
      <c r="D1942" s="60" t="s">
        <v>5614</v>
      </c>
      <c r="E1942" s="60" t="s">
        <v>726</v>
      </c>
      <c r="F1942" s="59" t="s">
        <v>451</v>
      </c>
      <c r="G1942" s="61">
        <v>83759</v>
      </c>
      <c r="H1942" s="123">
        <f t="shared" si="30"/>
        <v>17.055559514961466</v>
      </c>
    </row>
    <row r="1943" spans="1:8" x14ac:dyDescent="0.25">
      <c r="A1943" s="58">
        <v>400981020012</v>
      </c>
      <c r="B1943" s="59" t="s">
        <v>5615</v>
      </c>
      <c r="C1943" s="60" t="s">
        <v>5616</v>
      </c>
      <c r="D1943" s="60" t="s">
        <v>5614</v>
      </c>
      <c r="E1943" s="60" t="s">
        <v>726</v>
      </c>
      <c r="F1943" s="59" t="s">
        <v>451</v>
      </c>
      <c r="G1943" s="61">
        <v>83759</v>
      </c>
      <c r="H1943" s="123">
        <f t="shared" si="30"/>
        <v>17.055559514961466</v>
      </c>
    </row>
    <row r="1944" spans="1:8" x14ac:dyDescent="0.25">
      <c r="A1944" s="58">
        <v>398890200358</v>
      </c>
      <c r="B1944" s="59" t="s">
        <v>5617</v>
      </c>
      <c r="C1944" s="60" t="s">
        <v>5618</v>
      </c>
      <c r="D1944" s="60" t="s">
        <v>5619</v>
      </c>
      <c r="E1944" s="60" t="s">
        <v>753</v>
      </c>
      <c r="F1944" s="59" t="s">
        <v>487</v>
      </c>
      <c r="G1944" s="61">
        <v>79733</v>
      </c>
      <c r="H1944" s="123">
        <f t="shared" si="30"/>
        <v>16.235758865392643</v>
      </c>
    </row>
    <row r="1945" spans="1:8" x14ac:dyDescent="0.25">
      <c r="A1945" s="58">
        <v>393031110370</v>
      </c>
      <c r="B1945" s="59" t="s">
        <v>5620</v>
      </c>
      <c r="C1945" s="60" t="s">
        <v>5621</v>
      </c>
      <c r="D1945" s="60" t="s">
        <v>5622</v>
      </c>
      <c r="E1945" s="60" t="s">
        <v>5623</v>
      </c>
      <c r="F1945" s="59" t="s">
        <v>451</v>
      </c>
      <c r="G1945" s="61">
        <v>79278</v>
      </c>
      <c r="H1945" s="123">
        <f t="shared" si="30"/>
        <v>16.143108767142813</v>
      </c>
    </row>
    <row r="1946" spans="1:8" x14ac:dyDescent="0.25">
      <c r="A1946" s="58">
        <v>371030500812</v>
      </c>
      <c r="B1946" s="59" t="s">
        <v>5624</v>
      </c>
      <c r="C1946" s="60" t="s">
        <v>5625</v>
      </c>
      <c r="D1946" s="60" t="s">
        <v>5626</v>
      </c>
      <c r="E1946" s="60" t="s">
        <v>1439</v>
      </c>
      <c r="F1946" s="59" t="s">
        <v>451</v>
      </c>
      <c r="G1946" s="61">
        <v>78858</v>
      </c>
      <c r="H1946" s="123">
        <f t="shared" si="30"/>
        <v>16.057585599527588</v>
      </c>
    </row>
    <row r="1947" spans="1:8" x14ac:dyDescent="0.25">
      <c r="A1947" s="58">
        <v>371981001727</v>
      </c>
      <c r="B1947" s="59" t="s">
        <v>5627</v>
      </c>
      <c r="C1947" s="60" t="s">
        <v>5628</v>
      </c>
      <c r="D1947" s="60" t="s">
        <v>5629</v>
      </c>
      <c r="E1947" s="60" t="s">
        <v>1439</v>
      </c>
      <c r="F1947" s="59" t="s">
        <v>451</v>
      </c>
      <c r="G1947" s="61">
        <v>78858</v>
      </c>
      <c r="H1947" s="123">
        <f t="shared" si="30"/>
        <v>16.057585599527588</v>
      </c>
    </row>
    <row r="1948" spans="1:8" x14ac:dyDescent="0.25">
      <c r="A1948" s="58">
        <v>390821100201</v>
      </c>
      <c r="B1948" s="59" t="s">
        <v>5630</v>
      </c>
      <c r="C1948" s="60" t="s">
        <v>5631</v>
      </c>
      <c r="D1948" s="60" t="s">
        <v>5632</v>
      </c>
      <c r="E1948" s="60" t="s">
        <v>1542</v>
      </c>
      <c r="F1948" s="59" t="s">
        <v>451</v>
      </c>
      <c r="G1948" s="61">
        <v>78858</v>
      </c>
      <c r="H1948" s="123">
        <f t="shared" si="30"/>
        <v>16.057585599527588</v>
      </c>
    </row>
    <row r="1949" spans="1:8" x14ac:dyDescent="0.25">
      <c r="A1949" s="58">
        <v>391101100170</v>
      </c>
      <c r="B1949" s="59" t="s">
        <v>5633</v>
      </c>
      <c r="C1949" s="60" t="s">
        <v>5634</v>
      </c>
      <c r="D1949" s="60" t="s">
        <v>5635</v>
      </c>
      <c r="E1949" s="60" t="s">
        <v>994</v>
      </c>
      <c r="F1949" s="59" t="s">
        <v>451</v>
      </c>
      <c r="G1949" s="61">
        <v>78857</v>
      </c>
      <c r="H1949" s="123">
        <f t="shared" si="30"/>
        <v>16.057381972938028</v>
      </c>
    </row>
    <row r="1950" spans="1:8" x14ac:dyDescent="0.25">
      <c r="A1950" s="58">
        <v>396761202201</v>
      </c>
      <c r="B1950" s="59" t="s">
        <v>284</v>
      </c>
      <c r="C1950" s="60" t="s">
        <v>4814</v>
      </c>
      <c r="D1950" s="60" t="s">
        <v>5636</v>
      </c>
      <c r="E1950" s="60" t="s">
        <v>450</v>
      </c>
      <c r="F1950" s="59" t="s">
        <v>487</v>
      </c>
      <c r="G1950" s="61">
        <v>78857</v>
      </c>
      <c r="H1950" s="123">
        <f t="shared" si="30"/>
        <v>16.057381972938028</v>
      </c>
    </row>
    <row r="1951" spans="1:8" x14ac:dyDescent="0.25">
      <c r="A1951" s="58">
        <v>400841001239</v>
      </c>
      <c r="B1951" s="59" t="s">
        <v>5637</v>
      </c>
      <c r="C1951" s="60" t="s">
        <v>5638</v>
      </c>
      <c r="D1951" s="60" t="s">
        <v>5639</v>
      </c>
      <c r="E1951" s="60" t="s">
        <v>726</v>
      </c>
      <c r="F1951" s="59" t="s">
        <v>451</v>
      </c>
      <c r="G1951" s="61">
        <v>78857</v>
      </c>
      <c r="H1951" s="123">
        <f t="shared" si="30"/>
        <v>16.057381972938028</v>
      </c>
    </row>
    <row r="1952" spans="1:8" x14ac:dyDescent="0.25">
      <c r="A1952" s="58">
        <v>400000200610</v>
      </c>
      <c r="B1952" s="59" t="s">
        <v>5640</v>
      </c>
      <c r="C1952" s="60" t="s">
        <v>5641</v>
      </c>
      <c r="D1952" s="60" t="s">
        <v>5642</v>
      </c>
      <c r="E1952" s="60" t="s">
        <v>726</v>
      </c>
      <c r="F1952" s="59" t="s">
        <v>451</v>
      </c>
      <c r="G1952" s="61">
        <v>77789</v>
      </c>
      <c r="H1952" s="123">
        <f t="shared" si="30"/>
        <v>15.839908775287878</v>
      </c>
    </row>
    <row r="1953" spans="1:8" x14ac:dyDescent="0.25">
      <c r="A1953" s="58">
        <v>395170900256</v>
      </c>
      <c r="B1953" s="59" t="s">
        <v>5643</v>
      </c>
      <c r="C1953" s="60" t="s">
        <v>4493</v>
      </c>
      <c r="D1953" s="60" t="s">
        <v>5644</v>
      </c>
      <c r="E1953" s="60" t="s">
        <v>738</v>
      </c>
      <c r="F1953" s="59" t="s">
        <v>451</v>
      </c>
      <c r="G1953" s="61">
        <v>76406</v>
      </c>
      <c r="H1953" s="123">
        <f t="shared" si="30"/>
        <v>15.558293201926308</v>
      </c>
    </row>
    <row r="1954" spans="1:8" x14ac:dyDescent="0.25">
      <c r="A1954" s="58">
        <v>395161000358</v>
      </c>
      <c r="B1954" s="59" t="s">
        <v>5645</v>
      </c>
      <c r="C1954" s="60" t="s">
        <v>5097</v>
      </c>
      <c r="D1954" s="60" t="s">
        <v>5646</v>
      </c>
      <c r="E1954" s="60" t="s">
        <v>738</v>
      </c>
      <c r="F1954" s="59" t="s">
        <v>451</v>
      </c>
      <c r="G1954" s="61">
        <v>75956</v>
      </c>
      <c r="H1954" s="123">
        <f t="shared" si="30"/>
        <v>15.466661236624279</v>
      </c>
    </row>
    <row r="1955" spans="1:8" x14ac:dyDescent="0.25">
      <c r="A1955" s="58">
        <v>371891214292</v>
      </c>
      <c r="B1955" s="59" t="s">
        <v>5647</v>
      </c>
      <c r="C1955" s="60" t="s">
        <v>5648</v>
      </c>
      <c r="D1955" s="60" t="s">
        <v>5649</v>
      </c>
      <c r="E1955" s="60" t="s">
        <v>3111</v>
      </c>
      <c r="F1955" s="59" t="s">
        <v>451</v>
      </c>
      <c r="G1955" s="61">
        <v>75270</v>
      </c>
      <c r="H1955" s="123">
        <f t="shared" si="30"/>
        <v>15.326973396186075</v>
      </c>
    </row>
    <row r="1956" spans="1:8" x14ac:dyDescent="0.25">
      <c r="A1956" s="58">
        <v>389150700188</v>
      </c>
      <c r="B1956" s="59" t="s">
        <v>5650</v>
      </c>
      <c r="C1956" s="60" t="s">
        <v>5651</v>
      </c>
      <c r="D1956" s="60" t="s">
        <v>5652</v>
      </c>
      <c r="E1956" s="60" t="s">
        <v>825</v>
      </c>
      <c r="F1956" s="59" t="s">
        <v>451</v>
      </c>
      <c r="G1956" s="61">
        <v>74832</v>
      </c>
      <c r="H1956" s="123">
        <f t="shared" si="30"/>
        <v>15.237784949958765</v>
      </c>
    </row>
    <row r="1957" spans="1:8" x14ac:dyDescent="0.25">
      <c r="A1957" s="58">
        <v>371091100647</v>
      </c>
      <c r="B1957" s="59" t="s">
        <v>5653</v>
      </c>
      <c r="C1957" s="60" t="s">
        <v>5654</v>
      </c>
      <c r="D1957" s="60" t="s">
        <v>5655</v>
      </c>
      <c r="E1957" s="60" t="s">
        <v>3111</v>
      </c>
      <c r="F1957" s="59" t="s">
        <v>451</v>
      </c>
      <c r="G1957" s="61">
        <v>74394</v>
      </c>
      <c r="H1957" s="123">
        <f t="shared" si="30"/>
        <v>15.148596503731458</v>
      </c>
    </row>
    <row r="1958" spans="1:8" x14ac:dyDescent="0.25">
      <c r="A1958" s="58">
        <v>395100400043</v>
      </c>
      <c r="B1958" s="59" t="s">
        <v>5656</v>
      </c>
      <c r="C1958" s="60" t="s">
        <v>5657</v>
      </c>
      <c r="D1958" s="60" t="s">
        <v>5658</v>
      </c>
      <c r="E1958" s="60" t="s">
        <v>738</v>
      </c>
      <c r="F1958" s="59" t="s">
        <v>451</v>
      </c>
      <c r="G1958" s="61">
        <v>74394</v>
      </c>
      <c r="H1958" s="123">
        <f t="shared" si="30"/>
        <v>15.148596503731458</v>
      </c>
    </row>
    <row r="1959" spans="1:8" x14ac:dyDescent="0.25">
      <c r="A1959" s="58">
        <v>395110301418</v>
      </c>
      <c r="B1959" s="59" t="s">
        <v>5659</v>
      </c>
      <c r="C1959" s="60" t="s">
        <v>5660</v>
      </c>
      <c r="D1959" s="60" t="s">
        <v>5661</v>
      </c>
      <c r="E1959" s="60" t="s">
        <v>738</v>
      </c>
      <c r="F1959" s="59" t="s">
        <v>451</v>
      </c>
      <c r="G1959" s="61">
        <v>74394</v>
      </c>
      <c r="H1959" s="123">
        <f t="shared" si="30"/>
        <v>15.148596503731458</v>
      </c>
    </row>
    <row r="1960" spans="1:8" x14ac:dyDescent="0.25">
      <c r="A1960" s="58">
        <v>395170101191</v>
      </c>
      <c r="B1960" s="59" t="s">
        <v>5662</v>
      </c>
      <c r="C1960" s="60" t="s">
        <v>5663</v>
      </c>
      <c r="D1960" s="60" t="s">
        <v>5664</v>
      </c>
      <c r="E1960" s="60" t="s">
        <v>738</v>
      </c>
      <c r="F1960" s="59" t="s">
        <v>451</v>
      </c>
      <c r="G1960" s="61">
        <v>74175</v>
      </c>
      <c r="H1960" s="123">
        <f t="shared" si="30"/>
        <v>15.104002280617804</v>
      </c>
    </row>
    <row r="1961" spans="1:8" x14ac:dyDescent="0.25">
      <c r="A1961" s="58">
        <v>395170401641</v>
      </c>
      <c r="B1961" s="59" t="s">
        <v>5665</v>
      </c>
      <c r="C1961" s="60" t="s">
        <v>5666</v>
      </c>
      <c r="D1961" s="60" t="s">
        <v>5667</v>
      </c>
      <c r="E1961" s="60" t="s">
        <v>753</v>
      </c>
      <c r="F1961" s="59" t="s">
        <v>487</v>
      </c>
      <c r="G1961" s="61">
        <v>74175</v>
      </c>
      <c r="H1961" s="123">
        <f t="shared" si="30"/>
        <v>15.104002280617804</v>
      </c>
    </row>
    <row r="1962" spans="1:8" x14ac:dyDescent="0.25">
      <c r="A1962" s="58">
        <v>370850102343</v>
      </c>
      <c r="B1962" s="59" t="s">
        <v>5668</v>
      </c>
      <c r="C1962" s="60" t="s">
        <v>5669</v>
      </c>
      <c r="D1962" s="60" t="s">
        <v>5670</v>
      </c>
      <c r="E1962" s="60" t="s">
        <v>1419</v>
      </c>
      <c r="F1962" s="59" t="s">
        <v>451</v>
      </c>
      <c r="G1962" s="61">
        <v>73956</v>
      </c>
      <c r="H1962" s="123">
        <f t="shared" si="30"/>
        <v>15.05940805750415</v>
      </c>
    </row>
    <row r="1963" spans="1:8" x14ac:dyDescent="0.25">
      <c r="A1963" s="58">
        <v>370980409505</v>
      </c>
      <c r="B1963" s="59" t="s">
        <v>5671</v>
      </c>
      <c r="C1963" s="60" t="s">
        <v>5672</v>
      </c>
      <c r="D1963" s="60" t="s">
        <v>5673</v>
      </c>
      <c r="E1963" s="60" t="s">
        <v>1419</v>
      </c>
      <c r="F1963" s="59" t="s">
        <v>451</v>
      </c>
      <c r="G1963" s="61">
        <v>73956</v>
      </c>
      <c r="H1963" s="123">
        <f t="shared" si="30"/>
        <v>15.05940805750415</v>
      </c>
    </row>
    <row r="1964" spans="1:8" x14ac:dyDescent="0.25">
      <c r="A1964" s="58">
        <v>371020201175</v>
      </c>
      <c r="B1964" s="59" t="s">
        <v>5674</v>
      </c>
      <c r="C1964" s="60" t="s">
        <v>5675</v>
      </c>
      <c r="D1964" s="60" t="s">
        <v>4919</v>
      </c>
      <c r="E1964" s="60" t="s">
        <v>2184</v>
      </c>
      <c r="F1964" s="59" t="s">
        <v>451</v>
      </c>
      <c r="G1964" s="61">
        <v>73956</v>
      </c>
      <c r="H1964" s="123">
        <f t="shared" si="30"/>
        <v>15.05940805750415</v>
      </c>
    </row>
    <row r="1965" spans="1:8" x14ac:dyDescent="0.25">
      <c r="A1965" s="58">
        <v>371050500321</v>
      </c>
      <c r="B1965" s="59" t="s">
        <v>5676</v>
      </c>
      <c r="C1965" s="60" t="s">
        <v>5677</v>
      </c>
      <c r="D1965" s="60" t="s">
        <v>5678</v>
      </c>
      <c r="E1965" s="60" t="s">
        <v>4166</v>
      </c>
      <c r="F1965" s="59" t="s">
        <v>451</v>
      </c>
      <c r="G1965" s="61">
        <v>73956</v>
      </c>
      <c r="H1965" s="123">
        <f t="shared" si="30"/>
        <v>15.05940805750415</v>
      </c>
    </row>
    <row r="1966" spans="1:8" x14ac:dyDescent="0.25">
      <c r="A1966" s="58">
        <v>371131001779</v>
      </c>
      <c r="B1966" s="59" t="s">
        <v>5679</v>
      </c>
      <c r="C1966" s="60" t="s">
        <v>5680</v>
      </c>
      <c r="D1966" s="60" t="s">
        <v>5681</v>
      </c>
      <c r="E1966" s="60" t="s">
        <v>1684</v>
      </c>
      <c r="F1966" s="59" t="s">
        <v>451</v>
      </c>
      <c r="G1966" s="61">
        <v>73956</v>
      </c>
      <c r="H1966" s="123">
        <f t="shared" si="30"/>
        <v>15.05940805750415</v>
      </c>
    </row>
    <row r="1967" spans="1:8" x14ac:dyDescent="0.25">
      <c r="A1967" s="58">
        <v>371131100327</v>
      </c>
      <c r="B1967" s="59" t="s">
        <v>5682</v>
      </c>
      <c r="C1967" s="60" t="s">
        <v>5683</v>
      </c>
      <c r="D1967" s="60" t="s">
        <v>5684</v>
      </c>
      <c r="E1967" s="60" t="s">
        <v>1684</v>
      </c>
      <c r="F1967" s="59" t="s">
        <v>451</v>
      </c>
      <c r="G1967" s="61">
        <v>73956</v>
      </c>
      <c r="H1967" s="123">
        <f t="shared" si="30"/>
        <v>15.05940805750415</v>
      </c>
    </row>
    <row r="1968" spans="1:8" x14ac:dyDescent="0.25">
      <c r="A1968" s="58">
        <v>371160301765</v>
      </c>
      <c r="B1968" s="59" t="s">
        <v>5685</v>
      </c>
      <c r="C1968" s="60" t="s">
        <v>5686</v>
      </c>
      <c r="D1968" s="60" t="s">
        <v>5687</v>
      </c>
      <c r="E1968" s="60" t="s">
        <v>1684</v>
      </c>
      <c r="F1968" s="59" t="s">
        <v>451</v>
      </c>
      <c r="G1968" s="61">
        <v>73956</v>
      </c>
      <c r="H1968" s="123">
        <f t="shared" si="30"/>
        <v>15.05940805750415</v>
      </c>
    </row>
    <row r="1969" spans="1:8" x14ac:dyDescent="0.25">
      <c r="A1969" s="58">
        <v>371161000831</v>
      </c>
      <c r="B1969" s="59" t="s">
        <v>5688</v>
      </c>
      <c r="C1969" s="60" t="s">
        <v>5689</v>
      </c>
      <c r="D1969" s="60" t="s">
        <v>5690</v>
      </c>
      <c r="E1969" s="60" t="s">
        <v>2210</v>
      </c>
      <c r="F1969" s="59" t="s">
        <v>451</v>
      </c>
      <c r="G1969" s="61">
        <v>73956</v>
      </c>
      <c r="H1969" s="123">
        <f t="shared" si="30"/>
        <v>15.05940805750415</v>
      </c>
    </row>
    <row r="1970" spans="1:8" x14ac:dyDescent="0.25">
      <c r="A1970" s="58">
        <v>371200103716</v>
      </c>
      <c r="B1970" s="59" t="s">
        <v>5691</v>
      </c>
      <c r="C1970" s="60" t="s">
        <v>5692</v>
      </c>
      <c r="D1970" s="60" t="s">
        <v>5693</v>
      </c>
      <c r="E1970" s="60" t="s">
        <v>2210</v>
      </c>
      <c r="F1970" s="59" t="s">
        <v>451</v>
      </c>
      <c r="G1970" s="61">
        <v>73956</v>
      </c>
      <c r="H1970" s="123">
        <f t="shared" si="30"/>
        <v>15.05940805750415</v>
      </c>
    </row>
    <row r="1971" spans="1:8" x14ac:dyDescent="0.25">
      <c r="A1971" s="58">
        <v>371850204070</v>
      </c>
      <c r="B1971" s="59" t="s">
        <v>5694</v>
      </c>
      <c r="C1971" s="60" t="s">
        <v>5695</v>
      </c>
      <c r="D1971" s="60" t="s">
        <v>5696</v>
      </c>
      <c r="E1971" s="60" t="s">
        <v>2184</v>
      </c>
      <c r="F1971" s="59" t="s">
        <v>451</v>
      </c>
      <c r="G1971" s="61">
        <v>73956</v>
      </c>
      <c r="H1971" s="123">
        <f t="shared" si="30"/>
        <v>15.05940805750415</v>
      </c>
    </row>
    <row r="1972" spans="1:8" x14ac:dyDescent="0.25">
      <c r="A1972" s="58">
        <v>371940900318</v>
      </c>
      <c r="B1972" s="59" t="s">
        <v>5697</v>
      </c>
      <c r="C1972" s="60" t="s">
        <v>5698</v>
      </c>
      <c r="D1972" s="60" t="s">
        <v>5699</v>
      </c>
      <c r="E1972" s="60" t="s">
        <v>2210</v>
      </c>
      <c r="F1972" s="59" t="s">
        <v>451</v>
      </c>
      <c r="G1972" s="61">
        <v>73956</v>
      </c>
      <c r="H1972" s="123">
        <f t="shared" si="30"/>
        <v>15.05940805750415</v>
      </c>
    </row>
    <row r="1973" spans="1:8" x14ac:dyDescent="0.25">
      <c r="A1973" s="58">
        <v>371960400826</v>
      </c>
      <c r="B1973" s="59" t="s">
        <v>5700</v>
      </c>
      <c r="C1973" s="60" t="s">
        <v>5701</v>
      </c>
      <c r="D1973" s="60" t="s">
        <v>5702</v>
      </c>
      <c r="E1973" s="60" t="s">
        <v>1439</v>
      </c>
      <c r="F1973" s="59" t="s">
        <v>451</v>
      </c>
      <c r="G1973" s="61">
        <v>73956</v>
      </c>
      <c r="H1973" s="123">
        <f t="shared" si="30"/>
        <v>15.05940805750415</v>
      </c>
    </row>
    <row r="1974" spans="1:8" x14ac:dyDescent="0.25">
      <c r="A1974" s="58">
        <v>371971001087</v>
      </c>
      <c r="B1974" s="59" t="s">
        <v>5703</v>
      </c>
      <c r="C1974" s="60" t="s">
        <v>5704</v>
      </c>
      <c r="D1974" s="60" t="s">
        <v>5705</v>
      </c>
      <c r="E1974" s="60" t="s">
        <v>1439</v>
      </c>
      <c r="F1974" s="59" t="s">
        <v>451</v>
      </c>
      <c r="G1974" s="61">
        <v>73956</v>
      </c>
      <c r="H1974" s="123">
        <f t="shared" si="30"/>
        <v>15.05940805750415</v>
      </c>
    </row>
    <row r="1975" spans="1:8" x14ac:dyDescent="0.25">
      <c r="A1975" s="58">
        <v>372090401127</v>
      </c>
      <c r="B1975" s="59" t="s">
        <v>5706</v>
      </c>
      <c r="C1975" s="60" t="s">
        <v>5707</v>
      </c>
      <c r="D1975" s="60" t="s">
        <v>5708</v>
      </c>
      <c r="E1975" s="60" t="s">
        <v>3024</v>
      </c>
      <c r="F1975" s="59" t="s">
        <v>451</v>
      </c>
      <c r="G1975" s="61">
        <v>73956</v>
      </c>
      <c r="H1975" s="123">
        <f t="shared" si="30"/>
        <v>15.05940805750415</v>
      </c>
    </row>
    <row r="1976" spans="1:8" x14ac:dyDescent="0.25">
      <c r="A1976" s="58">
        <v>372190301464</v>
      </c>
      <c r="B1976" s="59" t="s">
        <v>5709</v>
      </c>
      <c r="C1976" s="60" t="s">
        <v>5710</v>
      </c>
      <c r="D1976" s="60" t="s">
        <v>5711</v>
      </c>
      <c r="E1976" s="60" t="s">
        <v>3604</v>
      </c>
      <c r="F1976" s="59" t="s">
        <v>451</v>
      </c>
      <c r="G1976" s="61">
        <v>73956</v>
      </c>
      <c r="H1976" s="123">
        <f t="shared" si="30"/>
        <v>15.05940805750415</v>
      </c>
    </row>
    <row r="1977" spans="1:8" x14ac:dyDescent="0.25">
      <c r="A1977" s="58">
        <v>372951000242</v>
      </c>
      <c r="B1977" s="59" t="s">
        <v>5712</v>
      </c>
      <c r="C1977" s="60" t="s">
        <v>5713</v>
      </c>
      <c r="D1977" s="60" t="s">
        <v>5714</v>
      </c>
      <c r="E1977" s="60" t="s">
        <v>3604</v>
      </c>
      <c r="F1977" s="59" t="s">
        <v>451</v>
      </c>
      <c r="G1977" s="61">
        <v>73956</v>
      </c>
      <c r="H1977" s="123">
        <f t="shared" si="30"/>
        <v>15.05940805750415</v>
      </c>
    </row>
    <row r="1978" spans="1:8" x14ac:dyDescent="0.25">
      <c r="A1978" s="58">
        <v>373980908284</v>
      </c>
      <c r="B1978" s="59" t="s">
        <v>5715</v>
      </c>
      <c r="C1978" s="60" t="s">
        <v>5716</v>
      </c>
      <c r="D1978" s="60" t="s">
        <v>5717</v>
      </c>
      <c r="E1978" s="60" t="s">
        <v>5409</v>
      </c>
      <c r="F1978" s="59" t="s">
        <v>451</v>
      </c>
      <c r="G1978" s="61">
        <v>73956</v>
      </c>
      <c r="H1978" s="123">
        <f t="shared" si="30"/>
        <v>15.05940805750415</v>
      </c>
    </row>
    <row r="1979" spans="1:8" x14ac:dyDescent="0.25">
      <c r="A1979" s="58">
        <v>385140200360</v>
      </c>
      <c r="B1979" s="59" t="s">
        <v>5718</v>
      </c>
      <c r="C1979" s="60" t="s">
        <v>4894</v>
      </c>
      <c r="D1979" s="60" t="s">
        <v>4895</v>
      </c>
      <c r="E1979" s="60" t="s">
        <v>1290</v>
      </c>
      <c r="F1979" s="59" t="s">
        <v>451</v>
      </c>
      <c r="G1979" s="61">
        <v>73956</v>
      </c>
      <c r="H1979" s="123">
        <f t="shared" si="30"/>
        <v>15.05940805750415</v>
      </c>
    </row>
    <row r="1980" spans="1:8" x14ac:dyDescent="0.25">
      <c r="A1980" s="58">
        <v>389100700233</v>
      </c>
      <c r="B1980" s="59" t="s">
        <v>5719</v>
      </c>
      <c r="C1980" s="60" t="s">
        <v>5720</v>
      </c>
      <c r="D1980" s="60" t="s">
        <v>5721</v>
      </c>
      <c r="E1980" s="60" t="s">
        <v>5722</v>
      </c>
      <c r="F1980" s="59" t="s">
        <v>451</v>
      </c>
      <c r="G1980" s="61">
        <v>73956</v>
      </c>
      <c r="H1980" s="123">
        <f t="shared" si="30"/>
        <v>15.05940805750415</v>
      </c>
    </row>
    <row r="1981" spans="1:8" x14ac:dyDescent="0.25">
      <c r="A1981" s="58">
        <v>390041011206</v>
      </c>
      <c r="B1981" s="59" t="s">
        <v>5723</v>
      </c>
      <c r="C1981" s="60" t="s">
        <v>3483</v>
      </c>
      <c r="D1981" s="60" t="s">
        <v>5724</v>
      </c>
      <c r="E1981" s="60" t="s">
        <v>1225</v>
      </c>
      <c r="F1981" s="59" t="s">
        <v>451</v>
      </c>
      <c r="G1981" s="61">
        <v>73956</v>
      </c>
      <c r="H1981" s="123">
        <f t="shared" si="30"/>
        <v>15.05940805750415</v>
      </c>
    </row>
    <row r="1982" spans="1:8" x14ac:dyDescent="0.25">
      <c r="A1982" s="58">
        <v>390090900466</v>
      </c>
      <c r="B1982" s="59" t="s">
        <v>5725</v>
      </c>
      <c r="C1982" s="60" t="s">
        <v>5726</v>
      </c>
      <c r="D1982" s="60" t="s">
        <v>5727</v>
      </c>
      <c r="E1982" s="60" t="s">
        <v>1542</v>
      </c>
      <c r="F1982" s="59" t="s">
        <v>487</v>
      </c>
      <c r="G1982" s="61">
        <v>73956</v>
      </c>
      <c r="H1982" s="123">
        <f t="shared" si="30"/>
        <v>15.05940805750415</v>
      </c>
    </row>
    <row r="1983" spans="1:8" x14ac:dyDescent="0.25">
      <c r="A1983" s="58">
        <v>390130200772</v>
      </c>
      <c r="B1983" s="59" t="s">
        <v>5728</v>
      </c>
      <c r="C1983" s="60" t="s">
        <v>3796</v>
      </c>
      <c r="D1983" s="60" t="s">
        <v>5729</v>
      </c>
      <c r="E1983" s="60" t="s">
        <v>1065</v>
      </c>
      <c r="F1983" s="59" t="s">
        <v>487</v>
      </c>
      <c r="G1983" s="61">
        <v>73956</v>
      </c>
      <c r="H1983" s="123">
        <f t="shared" si="30"/>
        <v>15.05940805750415</v>
      </c>
    </row>
    <row r="1984" spans="1:8" x14ac:dyDescent="0.25">
      <c r="A1984" s="58">
        <v>390160400385</v>
      </c>
      <c r="B1984" s="59" t="s">
        <v>5730</v>
      </c>
      <c r="C1984" s="60" t="s">
        <v>2512</v>
      </c>
      <c r="D1984" s="60" t="s">
        <v>5731</v>
      </c>
      <c r="E1984" s="60" t="s">
        <v>1225</v>
      </c>
      <c r="F1984" s="59" t="s">
        <v>487</v>
      </c>
      <c r="G1984" s="61">
        <v>73956</v>
      </c>
      <c r="H1984" s="123">
        <f t="shared" si="30"/>
        <v>15.05940805750415</v>
      </c>
    </row>
    <row r="1985" spans="1:8" x14ac:dyDescent="0.25">
      <c r="A1985" s="58">
        <v>390161000160</v>
      </c>
      <c r="B1985" s="59" t="s">
        <v>5732</v>
      </c>
      <c r="C1985" s="60" t="s">
        <v>5733</v>
      </c>
      <c r="D1985" s="60" t="s">
        <v>5734</v>
      </c>
      <c r="E1985" s="60" t="s">
        <v>1542</v>
      </c>
      <c r="F1985" s="59" t="s">
        <v>451</v>
      </c>
      <c r="G1985" s="61">
        <v>73956</v>
      </c>
      <c r="H1985" s="123">
        <f t="shared" si="30"/>
        <v>15.05940805750415</v>
      </c>
    </row>
    <row r="1986" spans="1:8" x14ac:dyDescent="0.25">
      <c r="A1986" s="58">
        <v>390170900050</v>
      </c>
      <c r="B1986" s="59" t="s">
        <v>5735</v>
      </c>
      <c r="C1986" s="60" t="s">
        <v>3135</v>
      </c>
      <c r="D1986" s="60" t="s">
        <v>5736</v>
      </c>
      <c r="E1986" s="60" t="s">
        <v>2826</v>
      </c>
      <c r="F1986" s="59" t="s">
        <v>487</v>
      </c>
      <c r="G1986" s="61">
        <v>73956</v>
      </c>
      <c r="H1986" s="123">
        <f t="shared" ref="H1986:H2049" si="31">G1986/4910.95</f>
        <v>15.05940805750415</v>
      </c>
    </row>
    <row r="1987" spans="1:8" x14ac:dyDescent="0.25">
      <c r="A1987" s="58">
        <v>390171000991</v>
      </c>
      <c r="B1987" s="59" t="s">
        <v>5737</v>
      </c>
      <c r="C1987" s="60" t="s">
        <v>5738</v>
      </c>
      <c r="D1987" s="60" t="s">
        <v>5739</v>
      </c>
      <c r="E1987" s="60" t="s">
        <v>1225</v>
      </c>
      <c r="F1987" s="59" t="s">
        <v>451</v>
      </c>
      <c r="G1987" s="61">
        <v>73956</v>
      </c>
      <c r="H1987" s="123">
        <f t="shared" si="31"/>
        <v>15.05940805750415</v>
      </c>
    </row>
    <row r="1988" spans="1:8" x14ac:dyDescent="0.25">
      <c r="A1988" s="58">
        <v>390181000646</v>
      </c>
      <c r="B1988" s="59" t="s">
        <v>5740</v>
      </c>
      <c r="C1988" s="60" t="s">
        <v>5741</v>
      </c>
      <c r="D1988" s="60" t="s">
        <v>5742</v>
      </c>
      <c r="E1988" s="60" t="s">
        <v>1542</v>
      </c>
      <c r="F1988" s="59" t="s">
        <v>487</v>
      </c>
      <c r="G1988" s="61">
        <v>73956</v>
      </c>
      <c r="H1988" s="123">
        <f t="shared" si="31"/>
        <v>15.05940805750415</v>
      </c>
    </row>
    <row r="1989" spans="1:8" x14ac:dyDescent="0.25">
      <c r="A1989" s="58">
        <v>390770400034</v>
      </c>
      <c r="B1989" s="59" t="s">
        <v>5743</v>
      </c>
      <c r="C1989" s="60" t="s">
        <v>5744</v>
      </c>
      <c r="D1989" s="60" t="s">
        <v>5745</v>
      </c>
      <c r="E1989" s="60" t="s">
        <v>1065</v>
      </c>
      <c r="F1989" s="59" t="s">
        <v>451</v>
      </c>
      <c r="G1989" s="61">
        <v>73956</v>
      </c>
      <c r="H1989" s="123">
        <f t="shared" si="31"/>
        <v>15.05940805750415</v>
      </c>
    </row>
    <row r="1990" spans="1:8" x14ac:dyDescent="0.25">
      <c r="A1990" s="58">
        <v>390800101282</v>
      </c>
      <c r="B1990" s="59" t="s">
        <v>5746</v>
      </c>
      <c r="C1990" s="60" t="s">
        <v>3489</v>
      </c>
      <c r="D1990" s="60" t="s">
        <v>3130</v>
      </c>
      <c r="E1990" s="60" t="s">
        <v>1542</v>
      </c>
      <c r="F1990" s="59" t="s">
        <v>451</v>
      </c>
      <c r="G1990" s="61">
        <v>73956</v>
      </c>
      <c r="H1990" s="123">
        <f t="shared" si="31"/>
        <v>15.05940805750415</v>
      </c>
    </row>
    <row r="1991" spans="1:8" x14ac:dyDescent="0.25">
      <c r="A1991" s="58">
        <v>390811000232</v>
      </c>
      <c r="B1991" s="59" t="s">
        <v>5747</v>
      </c>
      <c r="C1991" s="60" t="s">
        <v>5748</v>
      </c>
      <c r="D1991" s="60" t="s">
        <v>5749</v>
      </c>
      <c r="E1991" s="60" t="s">
        <v>1535</v>
      </c>
      <c r="F1991" s="59" t="s">
        <v>451</v>
      </c>
      <c r="G1991" s="61">
        <v>73956</v>
      </c>
      <c r="H1991" s="123">
        <f t="shared" si="31"/>
        <v>15.05940805750415</v>
      </c>
    </row>
    <row r="1992" spans="1:8" x14ac:dyDescent="0.25">
      <c r="A1992" s="58">
        <v>390831000239</v>
      </c>
      <c r="B1992" s="59" t="s">
        <v>5750</v>
      </c>
      <c r="C1992" s="60" t="s">
        <v>3598</v>
      </c>
      <c r="D1992" s="60" t="s">
        <v>3414</v>
      </c>
      <c r="E1992" s="60" t="s">
        <v>1542</v>
      </c>
      <c r="F1992" s="59" t="s">
        <v>451</v>
      </c>
      <c r="G1992" s="61">
        <v>73956</v>
      </c>
      <c r="H1992" s="123">
        <f t="shared" si="31"/>
        <v>15.05940805750415</v>
      </c>
    </row>
    <row r="1993" spans="1:8" x14ac:dyDescent="0.25">
      <c r="A1993" s="58">
        <v>390890800303</v>
      </c>
      <c r="B1993" s="59" t="s">
        <v>5751</v>
      </c>
      <c r="C1993" s="60" t="s">
        <v>5752</v>
      </c>
      <c r="D1993" s="60" t="s">
        <v>5753</v>
      </c>
      <c r="E1993" s="60" t="s">
        <v>883</v>
      </c>
      <c r="F1993" s="59" t="s">
        <v>487</v>
      </c>
      <c r="G1993" s="61">
        <v>73956</v>
      </c>
      <c r="H1993" s="123">
        <f t="shared" si="31"/>
        <v>15.05940805750415</v>
      </c>
    </row>
    <row r="1994" spans="1:8" x14ac:dyDescent="0.25">
      <c r="A1994" s="58">
        <v>390921000271</v>
      </c>
      <c r="B1994" s="59" t="s">
        <v>5754</v>
      </c>
      <c r="C1994" s="60" t="s">
        <v>5755</v>
      </c>
      <c r="D1994" s="60" t="s">
        <v>5756</v>
      </c>
      <c r="E1994" s="60" t="s">
        <v>1065</v>
      </c>
      <c r="F1994" s="59" t="s">
        <v>487</v>
      </c>
      <c r="G1994" s="61">
        <v>73956</v>
      </c>
      <c r="H1994" s="123">
        <f t="shared" si="31"/>
        <v>15.05940805750415</v>
      </c>
    </row>
    <row r="1995" spans="1:8" x14ac:dyDescent="0.25">
      <c r="A1995" s="58">
        <v>390980111213</v>
      </c>
      <c r="B1995" s="59" t="s">
        <v>5757</v>
      </c>
      <c r="C1995" s="60" t="s">
        <v>5758</v>
      </c>
      <c r="D1995" s="60" t="s">
        <v>5759</v>
      </c>
      <c r="E1995" s="60" t="s">
        <v>1542</v>
      </c>
      <c r="F1995" s="59" t="s">
        <v>487</v>
      </c>
      <c r="G1995" s="61">
        <v>73956</v>
      </c>
      <c r="H1995" s="123">
        <f t="shared" si="31"/>
        <v>15.05940805750415</v>
      </c>
    </row>
    <row r="1996" spans="1:8" x14ac:dyDescent="0.25">
      <c r="A1996" s="58">
        <v>390990510591</v>
      </c>
      <c r="B1996" s="59" t="s">
        <v>5760</v>
      </c>
      <c r="C1996" s="60" t="s">
        <v>5761</v>
      </c>
      <c r="D1996" s="60" t="s">
        <v>5762</v>
      </c>
      <c r="E1996" s="60" t="s">
        <v>1542</v>
      </c>
      <c r="F1996" s="59" t="s">
        <v>451</v>
      </c>
      <c r="G1996" s="61">
        <v>73956</v>
      </c>
      <c r="H1996" s="123">
        <f t="shared" si="31"/>
        <v>15.05940805750415</v>
      </c>
    </row>
    <row r="1997" spans="1:8" x14ac:dyDescent="0.25">
      <c r="A1997" s="58">
        <v>391020800126</v>
      </c>
      <c r="B1997" s="59" t="s">
        <v>5763</v>
      </c>
      <c r="C1997" s="60" t="s">
        <v>3151</v>
      </c>
      <c r="D1997" s="60" t="s">
        <v>5764</v>
      </c>
      <c r="E1997" s="60" t="s">
        <v>994</v>
      </c>
      <c r="F1997" s="59" t="s">
        <v>487</v>
      </c>
      <c r="G1997" s="61">
        <v>73956</v>
      </c>
      <c r="H1997" s="123">
        <f t="shared" si="31"/>
        <v>15.05940805750415</v>
      </c>
    </row>
    <row r="1998" spans="1:8" x14ac:dyDescent="0.25">
      <c r="A1998" s="58">
        <v>391140400075</v>
      </c>
      <c r="B1998" s="59" t="s">
        <v>5765</v>
      </c>
      <c r="C1998" s="60" t="s">
        <v>5766</v>
      </c>
      <c r="D1998" s="60" t="s">
        <v>5767</v>
      </c>
      <c r="E1998" s="60" t="s">
        <v>994</v>
      </c>
      <c r="F1998" s="59" t="s">
        <v>487</v>
      </c>
      <c r="G1998" s="61">
        <v>73956</v>
      </c>
      <c r="H1998" s="123">
        <f t="shared" si="31"/>
        <v>15.05940805750415</v>
      </c>
    </row>
    <row r="1999" spans="1:8" x14ac:dyDescent="0.25">
      <c r="A1999" s="58">
        <v>391881100044</v>
      </c>
      <c r="B1999" s="59" t="s">
        <v>5768</v>
      </c>
      <c r="C1999" s="60" t="s">
        <v>5769</v>
      </c>
      <c r="D1999" s="60" t="s">
        <v>5770</v>
      </c>
      <c r="E1999" s="60" t="s">
        <v>994</v>
      </c>
      <c r="F1999" s="59" t="s">
        <v>451</v>
      </c>
      <c r="G1999" s="61">
        <v>73956</v>
      </c>
      <c r="H1999" s="123">
        <f t="shared" si="31"/>
        <v>15.05940805750415</v>
      </c>
    </row>
    <row r="2000" spans="1:8" x14ac:dyDescent="0.25">
      <c r="A2000" s="58">
        <v>391941000362</v>
      </c>
      <c r="B2000" s="59" t="s">
        <v>5771</v>
      </c>
      <c r="C2000" s="60" t="s">
        <v>5772</v>
      </c>
      <c r="D2000" s="60" t="s">
        <v>5773</v>
      </c>
      <c r="E2000" s="60" t="s">
        <v>1535</v>
      </c>
      <c r="F2000" s="59" t="s">
        <v>451</v>
      </c>
      <c r="G2000" s="61">
        <v>73956</v>
      </c>
      <c r="H2000" s="123">
        <f t="shared" si="31"/>
        <v>15.05940805750415</v>
      </c>
    </row>
    <row r="2001" spans="1:8" x14ac:dyDescent="0.25">
      <c r="A2001" s="58">
        <v>392000410255</v>
      </c>
      <c r="B2001" s="59" t="s">
        <v>5774</v>
      </c>
      <c r="C2001" s="60" t="s">
        <v>5775</v>
      </c>
      <c r="D2001" s="60" t="s">
        <v>5776</v>
      </c>
      <c r="E2001" s="60" t="s">
        <v>948</v>
      </c>
      <c r="F2001" s="59" t="s">
        <v>451</v>
      </c>
      <c r="G2001" s="61">
        <v>73956</v>
      </c>
      <c r="H2001" s="123">
        <f t="shared" si="31"/>
        <v>15.05940805750415</v>
      </c>
    </row>
    <row r="2002" spans="1:8" x14ac:dyDescent="0.25">
      <c r="A2002" s="58">
        <v>393081200132</v>
      </c>
      <c r="B2002" s="59" t="s">
        <v>5777</v>
      </c>
      <c r="C2002" s="60" t="s">
        <v>5778</v>
      </c>
      <c r="D2002" s="60" t="s">
        <v>5779</v>
      </c>
      <c r="E2002" s="60" t="s">
        <v>5780</v>
      </c>
      <c r="F2002" s="59" t="s">
        <v>487</v>
      </c>
      <c r="G2002" s="61">
        <v>73956</v>
      </c>
      <c r="H2002" s="123">
        <f t="shared" si="31"/>
        <v>15.05940805750415</v>
      </c>
    </row>
    <row r="2003" spans="1:8" x14ac:dyDescent="0.25">
      <c r="A2003" s="58">
        <v>393110200015</v>
      </c>
      <c r="B2003" s="59" t="s">
        <v>5781</v>
      </c>
      <c r="C2003" s="60" t="s">
        <v>5782</v>
      </c>
      <c r="D2003" s="60" t="s">
        <v>5783</v>
      </c>
      <c r="E2003" s="60" t="s">
        <v>1108</v>
      </c>
      <c r="F2003" s="59" t="s">
        <v>487</v>
      </c>
      <c r="G2003" s="61">
        <v>73956</v>
      </c>
      <c r="H2003" s="123">
        <f t="shared" si="31"/>
        <v>15.05940805750415</v>
      </c>
    </row>
    <row r="2004" spans="1:8" x14ac:dyDescent="0.25">
      <c r="A2004" s="58">
        <v>393190900187</v>
      </c>
      <c r="B2004" s="59" t="s">
        <v>5784</v>
      </c>
      <c r="C2004" s="60" t="s">
        <v>5785</v>
      </c>
      <c r="D2004" s="60" t="s">
        <v>5786</v>
      </c>
      <c r="E2004" s="60" t="s">
        <v>1215</v>
      </c>
      <c r="F2004" s="59" t="s">
        <v>451</v>
      </c>
      <c r="G2004" s="61">
        <v>73956</v>
      </c>
      <c r="H2004" s="123">
        <f t="shared" si="31"/>
        <v>15.05940805750415</v>
      </c>
    </row>
    <row r="2005" spans="1:8" x14ac:dyDescent="0.25">
      <c r="A2005" s="58">
        <v>393200100273</v>
      </c>
      <c r="B2005" s="59" t="s">
        <v>5787</v>
      </c>
      <c r="C2005" s="60" t="s">
        <v>3429</v>
      </c>
      <c r="D2005" s="60" t="s">
        <v>5788</v>
      </c>
      <c r="E2005" s="60" t="s">
        <v>3431</v>
      </c>
      <c r="F2005" s="59" t="s">
        <v>451</v>
      </c>
      <c r="G2005" s="61">
        <v>73956</v>
      </c>
      <c r="H2005" s="123">
        <f t="shared" si="31"/>
        <v>15.05940805750415</v>
      </c>
    </row>
    <row r="2006" spans="1:8" x14ac:dyDescent="0.25">
      <c r="A2006" s="58">
        <v>395000200781</v>
      </c>
      <c r="B2006" s="59" t="s">
        <v>5789</v>
      </c>
      <c r="C2006" s="60" t="s">
        <v>5790</v>
      </c>
      <c r="D2006" s="60" t="s">
        <v>5791</v>
      </c>
      <c r="E2006" s="60" t="s">
        <v>738</v>
      </c>
      <c r="F2006" s="59" t="s">
        <v>451</v>
      </c>
      <c r="G2006" s="61">
        <v>73956</v>
      </c>
      <c r="H2006" s="123">
        <f t="shared" si="31"/>
        <v>15.05940805750415</v>
      </c>
    </row>
    <row r="2007" spans="1:8" x14ac:dyDescent="0.25">
      <c r="A2007" s="58">
        <v>395000401140</v>
      </c>
      <c r="B2007" s="59" t="s">
        <v>5792</v>
      </c>
      <c r="C2007" s="60" t="s">
        <v>5793</v>
      </c>
      <c r="D2007" s="60" t="s">
        <v>5794</v>
      </c>
      <c r="E2007" s="60" t="s">
        <v>4173</v>
      </c>
      <c r="F2007" s="59" t="s">
        <v>487</v>
      </c>
      <c r="G2007" s="61">
        <v>73956</v>
      </c>
      <c r="H2007" s="123">
        <f t="shared" si="31"/>
        <v>15.05940805750415</v>
      </c>
    </row>
    <row r="2008" spans="1:8" x14ac:dyDescent="0.25">
      <c r="A2008" s="58">
        <v>395000700201</v>
      </c>
      <c r="B2008" s="59" t="s">
        <v>5795</v>
      </c>
      <c r="C2008" s="60" t="s">
        <v>5796</v>
      </c>
      <c r="D2008" s="60" t="s">
        <v>5797</v>
      </c>
      <c r="E2008" s="60" t="s">
        <v>738</v>
      </c>
      <c r="F2008" s="59" t="s">
        <v>451</v>
      </c>
      <c r="G2008" s="61">
        <v>73956</v>
      </c>
      <c r="H2008" s="123">
        <f t="shared" si="31"/>
        <v>15.05940805750415</v>
      </c>
    </row>
    <row r="2009" spans="1:8" x14ac:dyDescent="0.25">
      <c r="A2009" s="58">
        <v>395001200806</v>
      </c>
      <c r="B2009" s="59" t="s">
        <v>5798</v>
      </c>
      <c r="C2009" s="60" t="s">
        <v>5799</v>
      </c>
      <c r="D2009" s="60" t="s">
        <v>5800</v>
      </c>
      <c r="E2009" s="60" t="s">
        <v>738</v>
      </c>
      <c r="F2009" s="59" t="s">
        <v>451</v>
      </c>
      <c r="G2009" s="61">
        <v>73956</v>
      </c>
      <c r="H2009" s="123">
        <f t="shared" si="31"/>
        <v>15.05940805750415</v>
      </c>
    </row>
    <row r="2010" spans="1:8" x14ac:dyDescent="0.25">
      <c r="A2010" s="58">
        <v>395001200814</v>
      </c>
      <c r="B2010" s="59" t="s">
        <v>5801</v>
      </c>
      <c r="C2010" s="60" t="s">
        <v>5799</v>
      </c>
      <c r="D2010" s="60" t="s">
        <v>5800</v>
      </c>
      <c r="E2010" s="60" t="s">
        <v>738</v>
      </c>
      <c r="F2010" s="59" t="s">
        <v>451</v>
      </c>
      <c r="G2010" s="61">
        <v>73956</v>
      </c>
      <c r="H2010" s="123">
        <f t="shared" si="31"/>
        <v>15.05940805750415</v>
      </c>
    </row>
    <row r="2011" spans="1:8" x14ac:dyDescent="0.25">
      <c r="A2011" s="58">
        <v>395001200822</v>
      </c>
      <c r="B2011" s="59" t="s">
        <v>5802</v>
      </c>
      <c r="C2011" s="60" t="s">
        <v>5799</v>
      </c>
      <c r="D2011" s="60" t="s">
        <v>5800</v>
      </c>
      <c r="E2011" s="60" t="s">
        <v>738</v>
      </c>
      <c r="F2011" s="59" t="s">
        <v>451</v>
      </c>
      <c r="G2011" s="61">
        <v>73956</v>
      </c>
      <c r="H2011" s="123">
        <f t="shared" si="31"/>
        <v>15.05940805750415</v>
      </c>
    </row>
    <row r="2012" spans="1:8" x14ac:dyDescent="0.25">
      <c r="A2012" s="58">
        <v>395010501053</v>
      </c>
      <c r="B2012" s="59" t="s">
        <v>5803</v>
      </c>
      <c r="C2012" s="60" t="s">
        <v>5804</v>
      </c>
      <c r="D2012" s="60" t="s">
        <v>5805</v>
      </c>
      <c r="E2012" s="60" t="s">
        <v>753</v>
      </c>
      <c r="F2012" s="59" t="s">
        <v>451</v>
      </c>
      <c r="G2012" s="61">
        <v>73956</v>
      </c>
      <c r="H2012" s="123">
        <f t="shared" si="31"/>
        <v>15.05940805750415</v>
      </c>
    </row>
    <row r="2013" spans="1:8" x14ac:dyDescent="0.25">
      <c r="A2013" s="58">
        <v>395021103408</v>
      </c>
      <c r="B2013" s="59" t="s">
        <v>5806</v>
      </c>
      <c r="C2013" s="60" t="s">
        <v>3843</v>
      </c>
      <c r="D2013" s="60" t="s">
        <v>3844</v>
      </c>
      <c r="E2013" s="60" t="s">
        <v>753</v>
      </c>
      <c r="F2013" s="59" t="s">
        <v>451</v>
      </c>
      <c r="G2013" s="61">
        <v>73956</v>
      </c>
      <c r="H2013" s="123">
        <f t="shared" si="31"/>
        <v>15.05940805750415</v>
      </c>
    </row>
    <row r="2014" spans="1:8" x14ac:dyDescent="0.25">
      <c r="A2014" s="58">
        <v>395021103467</v>
      </c>
      <c r="B2014" s="59" t="s">
        <v>5807</v>
      </c>
      <c r="C2014" s="60" t="s">
        <v>3843</v>
      </c>
      <c r="D2014" s="60" t="s">
        <v>3844</v>
      </c>
      <c r="E2014" s="60" t="s">
        <v>753</v>
      </c>
      <c r="F2014" s="59" t="s">
        <v>451</v>
      </c>
      <c r="G2014" s="61">
        <v>73956</v>
      </c>
      <c r="H2014" s="123">
        <f t="shared" si="31"/>
        <v>15.05940805750415</v>
      </c>
    </row>
    <row r="2015" spans="1:8" x14ac:dyDescent="0.25">
      <c r="A2015" s="58">
        <v>395041101240</v>
      </c>
      <c r="B2015" s="59" t="s">
        <v>5808</v>
      </c>
      <c r="C2015" s="60" t="s">
        <v>5809</v>
      </c>
      <c r="D2015" s="60" t="s">
        <v>4756</v>
      </c>
      <c r="E2015" s="60" t="s">
        <v>738</v>
      </c>
      <c r="F2015" s="59" t="s">
        <v>451</v>
      </c>
      <c r="G2015" s="61">
        <v>73956</v>
      </c>
      <c r="H2015" s="123">
        <f t="shared" si="31"/>
        <v>15.05940805750415</v>
      </c>
    </row>
    <row r="2016" spans="1:8" x14ac:dyDescent="0.25">
      <c r="A2016" s="58">
        <v>395050100825</v>
      </c>
      <c r="B2016" s="59" t="s">
        <v>5810</v>
      </c>
      <c r="C2016" s="60" t="s">
        <v>5811</v>
      </c>
      <c r="D2016" s="60" t="s">
        <v>5812</v>
      </c>
      <c r="E2016" s="60" t="s">
        <v>753</v>
      </c>
      <c r="F2016" s="59" t="s">
        <v>451</v>
      </c>
      <c r="G2016" s="61">
        <v>73956</v>
      </c>
      <c r="H2016" s="123">
        <f t="shared" si="31"/>
        <v>15.05940805750415</v>
      </c>
    </row>
    <row r="2017" spans="1:8" x14ac:dyDescent="0.25">
      <c r="A2017" s="58">
        <v>395050103352</v>
      </c>
      <c r="B2017" s="59" t="s">
        <v>5813</v>
      </c>
      <c r="C2017" s="60" t="s">
        <v>5814</v>
      </c>
      <c r="D2017" s="60" t="s">
        <v>5815</v>
      </c>
      <c r="E2017" s="60" t="s">
        <v>738</v>
      </c>
      <c r="F2017" s="59" t="s">
        <v>487</v>
      </c>
      <c r="G2017" s="61">
        <v>73956</v>
      </c>
      <c r="H2017" s="123">
        <f t="shared" si="31"/>
        <v>15.05940805750415</v>
      </c>
    </row>
    <row r="2018" spans="1:8" x14ac:dyDescent="0.25">
      <c r="A2018" s="58">
        <v>395060801805</v>
      </c>
      <c r="B2018" s="59" t="s">
        <v>5816</v>
      </c>
      <c r="C2018" s="60" t="s">
        <v>5817</v>
      </c>
      <c r="D2018" s="60" t="s">
        <v>3201</v>
      </c>
      <c r="E2018" s="60" t="s">
        <v>738</v>
      </c>
      <c r="F2018" s="59" t="s">
        <v>451</v>
      </c>
      <c r="G2018" s="61">
        <v>73956</v>
      </c>
      <c r="H2018" s="123">
        <f t="shared" si="31"/>
        <v>15.05940805750415</v>
      </c>
    </row>
    <row r="2019" spans="1:8" x14ac:dyDescent="0.25">
      <c r="A2019" s="58">
        <v>395060802232</v>
      </c>
      <c r="B2019" s="59" t="s">
        <v>5818</v>
      </c>
      <c r="C2019" s="60" t="s">
        <v>5819</v>
      </c>
      <c r="D2019" s="60" t="s">
        <v>5820</v>
      </c>
      <c r="E2019" s="60" t="s">
        <v>738</v>
      </c>
      <c r="F2019" s="59" t="s">
        <v>451</v>
      </c>
      <c r="G2019" s="61">
        <v>73956</v>
      </c>
      <c r="H2019" s="123">
        <f t="shared" si="31"/>
        <v>15.05940805750415</v>
      </c>
    </row>
    <row r="2020" spans="1:8" x14ac:dyDescent="0.25">
      <c r="A2020" s="58">
        <v>395070300511</v>
      </c>
      <c r="B2020" s="59" t="s">
        <v>5821</v>
      </c>
      <c r="C2020" s="60" t="s">
        <v>5822</v>
      </c>
      <c r="D2020" s="60" t="s">
        <v>5823</v>
      </c>
      <c r="E2020" s="60" t="s">
        <v>738</v>
      </c>
      <c r="F2020" s="59" t="s">
        <v>451</v>
      </c>
      <c r="G2020" s="61">
        <v>73956</v>
      </c>
      <c r="H2020" s="123">
        <f t="shared" si="31"/>
        <v>15.05940805750415</v>
      </c>
    </row>
    <row r="2021" spans="1:8" x14ac:dyDescent="0.25">
      <c r="A2021" s="58">
        <v>395070501982</v>
      </c>
      <c r="B2021" s="59" t="s">
        <v>5824</v>
      </c>
      <c r="C2021" s="60" t="s">
        <v>5825</v>
      </c>
      <c r="D2021" s="60" t="s">
        <v>5826</v>
      </c>
      <c r="E2021" s="60" t="s">
        <v>753</v>
      </c>
      <c r="F2021" s="59" t="s">
        <v>451</v>
      </c>
      <c r="G2021" s="61">
        <v>73956</v>
      </c>
      <c r="H2021" s="123">
        <f t="shared" si="31"/>
        <v>15.05940805750415</v>
      </c>
    </row>
    <row r="2022" spans="1:8" x14ac:dyDescent="0.25">
      <c r="A2022" s="58">
        <v>395080300420</v>
      </c>
      <c r="B2022" s="59" t="s">
        <v>5827</v>
      </c>
      <c r="C2022" s="60" t="s">
        <v>5828</v>
      </c>
      <c r="D2022" s="60" t="s">
        <v>5829</v>
      </c>
      <c r="E2022" s="60" t="s">
        <v>738</v>
      </c>
      <c r="F2022" s="59" t="s">
        <v>451</v>
      </c>
      <c r="G2022" s="61">
        <v>73956</v>
      </c>
      <c r="H2022" s="123">
        <f t="shared" si="31"/>
        <v>15.05940805750415</v>
      </c>
    </row>
    <row r="2023" spans="1:8" x14ac:dyDescent="0.25">
      <c r="A2023" s="58">
        <v>395080601403</v>
      </c>
      <c r="B2023" s="59" t="s">
        <v>5830</v>
      </c>
      <c r="C2023" s="60" t="s">
        <v>5831</v>
      </c>
      <c r="D2023" s="60" t="s">
        <v>5832</v>
      </c>
      <c r="E2023" s="60" t="s">
        <v>738</v>
      </c>
      <c r="F2023" s="59" t="s">
        <v>451</v>
      </c>
      <c r="G2023" s="61">
        <v>73956</v>
      </c>
      <c r="H2023" s="123">
        <f t="shared" si="31"/>
        <v>15.05940805750415</v>
      </c>
    </row>
    <row r="2024" spans="1:8" x14ac:dyDescent="0.25">
      <c r="A2024" s="58">
        <v>395090100739</v>
      </c>
      <c r="B2024" s="59" t="s">
        <v>5833</v>
      </c>
      <c r="C2024" s="60" t="s">
        <v>2890</v>
      </c>
      <c r="D2024" s="60" t="s">
        <v>2891</v>
      </c>
      <c r="E2024" s="60" t="s">
        <v>738</v>
      </c>
      <c r="F2024" s="59" t="s">
        <v>451</v>
      </c>
      <c r="G2024" s="61">
        <v>73956</v>
      </c>
      <c r="H2024" s="123">
        <f t="shared" si="31"/>
        <v>15.05940805750415</v>
      </c>
    </row>
    <row r="2025" spans="1:8" x14ac:dyDescent="0.25">
      <c r="A2025" s="58">
        <v>395090300797</v>
      </c>
      <c r="B2025" s="59" t="s">
        <v>5834</v>
      </c>
      <c r="C2025" s="60" t="s">
        <v>4878</v>
      </c>
      <c r="D2025" s="60" t="s">
        <v>5835</v>
      </c>
      <c r="E2025" s="60" t="s">
        <v>738</v>
      </c>
      <c r="F2025" s="59" t="s">
        <v>487</v>
      </c>
      <c r="G2025" s="61">
        <v>73956</v>
      </c>
      <c r="H2025" s="123">
        <f t="shared" si="31"/>
        <v>15.05940805750415</v>
      </c>
    </row>
    <row r="2026" spans="1:8" x14ac:dyDescent="0.25">
      <c r="A2026" s="58">
        <v>395090701767</v>
      </c>
      <c r="B2026" s="59" t="s">
        <v>5836</v>
      </c>
      <c r="C2026" s="60" t="s">
        <v>5837</v>
      </c>
      <c r="D2026" s="60" t="s">
        <v>5838</v>
      </c>
      <c r="E2026" s="60" t="s">
        <v>738</v>
      </c>
      <c r="F2026" s="59" t="s">
        <v>451</v>
      </c>
      <c r="G2026" s="61">
        <v>73956</v>
      </c>
      <c r="H2026" s="123">
        <f t="shared" si="31"/>
        <v>15.05940805750415</v>
      </c>
    </row>
    <row r="2027" spans="1:8" x14ac:dyDescent="0.25">
      <c r="A2027" s="58">
        <v>395100501133</v>
      </c>
      <c r="B2027" s="59" t="s">
        <v>5839</v>
      </c>
      <c r="C2027" s="60" t="s">
        <v>4437</v>
      </c>
      <c r="D2027" s="60" t="s">
        <v>4438</v>
      </c>
      <c r="E2027" s="60" t="s">
        <v>738</v>
      </c>
      <c r="F2027" s="59" t="s">
        <v>487</v>
      </c>
      <c r="G2027" s="61">
        <v>73956</v>
      </c>
      <c r="H2027" s="123">
        <f t="shared" si="31"/>
        <v>15.05940805750415</v>
      </c>
    </row>
    <row r="2028" spans="1:8" x14ac:dyDescent="0.25">
      <c r="A2028" s="58">
        <v>395100501192</v>
      </c>
      <c r="B2028" s="59" t="s">
        <v>5840</v>
      </c>
      <c r="C2028" s="60" t="s">
        <v>4437</v>
      </c>
      <c r="D2028" s="60" t="s">
        <v>5841</v>
      </c>
      <c r="E2028" s="60" t="s">
        <v>738</v>
      </c>
      <c r="F2028" s="59" t="s">
        <v>451</v>
      </c>
      <c r="G2028" s="61">
        <v>73956</v>
      </c>
      <c r="H2028" s="123">
        <f t="shared" si="31"/>
        <v>15.05940805750415</v>
      </c>
    </row>
    <row r="2029" spans="1:8" x14ac:dyDescent="0.25">
      <c r="A2029" s="58">
        <v>395100501206</v>
      </c>
      <c r="B2029" s="59" t="s">
        <v>5842</v>
      </c>
      <c r="C2029" s="60" t="s">
        <v>4437</v>
      </c>
      <c r="D2029" s="60" t="s">
        <v>4438</v>
      </c>
      <c r="E2029" s="60" t="s">
        <v>738</v>
      </c>
      <c r="F2029" s="59" t="s">
        <v>451</v>
      </c>
      <c r="G2029" s="61">
        <v>73956</v>
      </c>
      <c r="H2029" s="123">
        <f t="shared" si="31"/>
        <v>15.05940805750415</v>
      </c>
    </row>
    <row r="2030" spans="1:8" x14ac:dyDescent="0.25">
      <c r="A2030" s="58">
        <v>395110102369</v>
      </c>
      <c r="B2030" s="59" t="s">
        <v>5843</v>
      </c>
      <c r="C2030" s="60" t="s">
        <v>5844</v>
      </c>
      <c r="D2030" s="60" t="s">
        <v>5845</v>
      </c>
      <c r="E2030" s="60" t="s">
        <v>753</v>
      </c>
      <c r="F2030" s="59" t="s">
        <v>451</v>
      </c>
      <c r="G2030" s="61">
        <v>73956</v>
      </c>
      <c r="H2030" s="123">
        <f t="shared" si="31"/>
        <v>15.05940805750415</v>
      </c>
    </row>
    <row r="2031" spans="1:8" x14ac:dyDescent="0.25">
      <c r="A2031" s="58">
        <v>395110202380</v>
      </c>
      <c r="B2031" s="59" t="s">
        <v>5846</v>
      </c>
      <c r="C2031" s="60" t="s">
        <v>5847</v>
      </c>
      <c r="D2031" s="60" t="s">
        <v>5848</v>
      </c>
      <c r="E2031" s="60" t="s">
        <v>738</v>
      </c>
      <c r="F2031" s="59" t="s">
        <v>451</v>
      </c>
      <c r="G2031" s="61">
        <v>73956</v>
      </c>
      <c r="H2031" s="123">
        <f t="shared" si="31"/>
        <v>15.05940805750415</v>
      </c>
    </row>
    <row r="2032" spans="1:8" x14ac:dyDescent="0.25">
      <c r="A2032" s="58">
        <v>395110600083</v>
      </c>
      <c r="B2032" s="59" t="s">
        <v>5849</v>
      </c>
      <c r="C2032" s="60" t="s">
        <v>5850</v>
      </c>
      <c r="D2032" s="60" t="s">
        <v>5851</v>
      </c>
      <c r="E2032" s="60" t="s">
        <v>738</v>
      </c>
      <c r="F2032" s="59" t="s">
        <v>451</v>
      </c>
      <c r="G2032" s="61">
        <v>73956</v>
      </c>
      <c r="H2032" s="123">
        <f t="shared" si="31"/>
        <v>15.05940805750415</v>
      </c>
    </row>
    <row r="2033" spans="1:8" x14ac:dyDescent="0.25">
      <c r="A2033" s="58">
        <v>395111000764</v>
      </c>
      <c r="B2033" s="59" t="s">
        <v>5852</v>
      </c>
      <c r="C2033" s="60" t="s">
        <v>3227</v>
      </c>
      <c r="D2033" s="60" t="s">
        <v>5853</v>
      </c>
      <c r="E2033" s="60" t="s">
        <v>753</v>
      </c>
      <c r="F2033" s="59" t="s">
        <v>451</v>
      </c>
      <c r="G2033" s="61">
        <v>73956</v>
      </c>
      <c r="H2033" s="123">
        <f t="shared" si="31"/>
        <v>15.05940805750415</v>
      </c>
    </row>
    <row r="2034" spans="1:8" x14ac:dyDescent="0.25">
      <c r="A2034" s="58">
        <v>395120600651</v>
      </c>
      <c r="B2034" s="59" t="s">
        <v>5854</v>
      </c>
      <c r="C2034" s="60" t="s">
        <v>5855</v>
      </c>
      <c r="D2034" s="60" t="s">
        <v>5856</v>
      </c>
      <c r="E2034" s="60" t="s">
        <v>738</v>
      </c>
      <c r="F2034" s="59" t="s">
        <v>451</v>
      </c>
      <c r="G2034" s="61">
        <v>73956</v>
      </c>
      <c r="H2034" s="123">
        <f t="shared" si="31"/>
        <v>15.05940805750415</v>
      </c>
    </row>
    <row r="2035" spans="1:8" x14ac:dyDescent="0.25">
      <c r="A2035" s="58">
        <v>395130100788</v>
      </c>
      <c r="B2035" s="59" t="s">
        <v>5857</v>
      </c>
      <c r="C2035" s="60" t="s">
        <v>5858</v>
      </c>
      <c r="D2035" s="60" t="s">
        <v>5859</v>
      </c>
      <c r="E2035" s="60" t="s">
        <v>753</v>
      </c>
      <c r="F2035" s="59" t="s">
        <v>451</v>
      </c>
      <c r="G2035" s="61">
        <v>73956</v>
      </c>
      <c r="H2035" s="123">
        <f t="shared" si="31"/>
        <v>15.05940805750415</v>
      </c>
    </row>
    <row r="2036" spans="1:8" x14ac:dyDescent="0.25">
      <c r="A2036" s="58">
        <v>395130201983</v>
      </c>
      <c r="B2036" s="59" t="s">
        <v>5860</v>
      </c>
      <c r="C2036" s="60" t="s">
        <v>5861</v>
      </c>
      <c r="D2036" s="60" t="s">
        <v>5862</v>
      </c>
      <c r="E2036" s="60" t="s">
        <v>753</v>
      </c>
      <c r="F2036" s="59" t="s">
        <v>451</v>
      </c>
      <c r="G2036" s="61">
        <v>73956</v>
      </c>
      <c r="H2036" s="123">
        <f t="shared" si="31"/>
        <v>15.05940805750415</v>
      </c>
    </row>
    <row r="2037" spans="1:8" x14ac:dyDescent="0.25">
      <c r="A2037" s="58">
        <v>395130400021</v>
      </c>
      <c r="B2037" s="59" t="s">
        <v>5863</v>
      </c>
      <c r="C2037" s="60" t="s">
        <v>5864</v>
      </c>
      <c r="D2037" s="60" t="s">
        <v>5865</v>
      </c>
      <c r="E2037" s="60" t="s">
        <v>738</v>
      </c>
      <c r="F2037" s="59" t="s">
        <v>451</v>
      </c>
      <c r="G2037" s="61">
        <v>73956</v>
      </c>
      <c r="H2037" s="123">
        <f t="shared" si="31"/>
        <v>15.05940805750415</v>
      </c>
    </row>
    <row r="2038" spans="1:8" x14ac:dyDescent="0.25">
      <c r="A2038" s="58">
        <v>395130401664</v>
      </c>
      <c r="B2038" s="59" t="s">
        <v>5866</v>
      </c>
      <c r="C2038" s="60" t="s">
        <v>5867</v>
      </c>
      <c r="D2038" s="60" t="s">
        <v>1574</v>
      </c>
      <c r="E2038" s="60" t="s">
        <v>738</v>
      </c>
      <c r="F2038" s="59" t="s">
        <v>451</v>
      </c>
      <c r="G2038" s="61">
        <v>73956</v>
      </c>
      <c r="H2038" s="123">
        <f t="shared" si="31"/>
        <v>15.05940805750415</v>
      </c>
    </row>
    <row r="2039" spans="1:8" x14ac:dyDescent="0.25">
      <c r="A2039" s="58">
        <v>395130500409</v>
      </c>
      <c r="B2039" s="59" t="s">
        <v>5868</v>
      </c>
      <c r="C2039" s="60" t="s">
        <v>5869</v>
      </c>
      <c r="D2039" s="60" t="s">
        <v>5870</v>
      </c>
      <c r="E2039" s="60" t="s">
        <v>738</v>
      </c>
      <c r="F2039" s="59" t="s">
        <v>451</v>
      </c>
      <c r="G2039" s="61">
        <v>73956</v>
      </c>
      <c r="H2039" s="123">
        <f t="shared" si="31"/>
        <v>15.05940805750415</v>
      </c>
    </row>
    <row r="2040" spans="1:8" x14ac:dyDescent="0.25">
      <c r="A2040" s="58">
        <v>395130601787</v>
      </c>
      <c r="B2040" s="59" t="s">
        <v>5871</v>
      </c>
      <c r="C2040" s="60" t="s">
        <v>5872</v>
      </c>
      <c r="D2040" s="60" t="s">
        <v>5873</v>
      </c>
      <c r="E2040" s="60" t="s">
        <v>738</v>
      </c>
      <c r="F2040" s="59" t="s">
        <v>487</v>
      </c>
      <c r="G2040" s="61">
        <v>73956</v>
      </c>
      <c r="H2040" s="123">
        <f t="shared" si="31"/>
        <v>15.05940805750415</v>
      </c>
    </row>
    <row r="2041" spans="1:8" x14ac:dyDescent="0.25">
      <c r="A2041" s="58">
        <v>395130800895</v>
      </c>
      <c r="B2041" s="59" t="s">
        <v>5874</v>
      </c>
      <c r="C2041" s="60" t="s">
        <v>5875</v>
      </c>
      <c r="D2041" s="60" t="s">
        <v>5876</v>
      </c>
      <c r="E2041" s="60" t="s">
        <v>738</v>
      </c>
      <c r="F2041" s="59" t="s">
        <v>451</v>
      </c>
      <c r="G2041" s="61">
        <v>73956</v>
      </c>
      <c r="H2041" s="123">
        <f t="shared" si="31"/>
        <v>15.05940805750415</v>
      </c>
    </row>
    <row r="2042" spans="1:8" x14ac:dyDescent="0.25">
      <c r="A2042" s="58">
        <v>395131000574</v>
      </c>
      <c r="B2042" s="59" t="s">
        <v>5877</v>
      </c>
      <c r="C2042" s="60" t="s">
        <v>4719</v>
      </c>
      <c r="D2042" s="60" t="s">
        <v>5878</v>
      </c>
      <c r="E2042" s="60" t="s">
        <v>753</v>
      </c>
      <c r="F2042" s="59" t="s">
        <v>451</v>
      </c>
      <c r="G2042" s="61">
        <v>73956</v>
      </c>
      <c r="H2042" s="123">
        <f t="shared" si="31"/>
        <v>15.05940805750415</v>
      </c>
    </row>
    <row r="2043" spans="1:8" x14ac:dyDescent="0.25">
      <c r="A2043" s="58">
        <v>395140301293</v>
      </c>
      <c r="B2043" s="59" t="s">
        <v>5879</v>
      </c>
      <c r="C2043" s="60" t="s">
        <v>5880</v>
      </c>
      <c r="D2043" s="60" t="s">
        <v>5881</v>
      </c>
      <c r="E2043" s="60" t="s">
        <v>738</v>
      </c>
      <c r="F2043" s="59" t="s">
        <v>451</v>
      </c>
      <c r="G2043" s="61">
        <v>73956</v>
      </c>
      <c r="H2043" s="123">
        <f t="shared" si="31"/>
        <v>15.05940805750415</v>
      </c>
    </row>
    <row r="2044" spans="1:8" x14ac:dyDescent="0.25">
      <c r="A2044" s="58">
        <v>395140500130</v>
      </c>
      <c r="B2044" s="59" t="s">
        <v>5882</v>
      </c>
      <c r="C2044" s="60" t="s">
        <v>3922</v>
      </c>
      <c r="D2044" s="60" t="s">
        <v>5883</v>
      </c>
      <c r="E2044" s="60" t="s">
        <v>738</v>
      </c>
      <c r="F2044" s="59" t="s">
        <v>451</v>
      </c>
      <c r="G2044" s="61">
        <v>73956</v>
      </c>
      <c r="H2044" s="123">
        <f t="shared" si="31"/>
        <v>15.05940805750415</v>
      </c>
    </row>
    <row r="2045" spans="1:8" x14ac:dyDescent="0.25">
      <c r="A2045" s="58">
        <v>395150200771</v>
      </c>
      <c r="B2045" s="59" t="s">
        <v>5884</v>
      </c>
      <c r="C2045" s="60" t="s">
        <v>5885</v>
      </c>
      <c r="D2045" s="60" t="s">
        <v>5886</v>
      </c>
      <c r="E2045" s="60" t="s">
        <v>753</v>
      </c>
      <c r="F2045" s="59" t="s">
        <v>451</v>
      </c>
      <c r="G2045" s="61">
        <v>73956</v>
      </c>
      <c r="H2045" s="123">
        <f t="shared" si="31"/>
        <v>15.05940805750415</v>
      </c>
    </row>
    <row r="2046" spans="1:8" x14ac:dyDescent="0.25">
      <c r="A2046" s="58">
        <v>395150300767</v>
      </c>
      <c r="B2046" s="59" t="s">
        <v>5887</v>
      </c>
      <c r="C2046" s="60" t="s">
        <v>5888</v>
      </c>
      <c r="D2046" s="60" t="s">
        <v>5889</v>
      </c>
      <c r="E2046" s="60" t="s">
        <v>738</v>
      </c>
      <c r="F2046" s="59" t="s">
        <v>451</v>
      </c>
      <c r="G2046" s="61">
        <v>73956</v>
      </c>
      <c r="H2046" s="123">
        <f t="shared" si="31"/>
        <v>15.05940805750415</v>
      </c>
    </row>
    <row r="2047" spans="1:8" x14ac:dyDescent="0.25">
      <c r="A2047" s="58">
        <v>395150601091</v>
      </c>
      <c r="B2047" s="59" t="s">
        <v>5890</v>
      </c>
      <c r="C2047" s="60" t="s">
        <v>5891</v>
      </c>
      <c r="D2047" s="60" t="s">
        <v>5892</v>
      </c>
      <c r="E2047" s="60" t="s">
        <v>738</v>
      </c>
      <c r="F2047" s="59" t="s">
        <v>451</v>
      </c>
      <c r="G2047" s="61">
        <v>73956</v>
      </c>
      <c r="H2047" s="123">
        <f t="shared" si="31"/>
        <v>15.05940805750415</v>
      </c>
    </row>
    <row r="2048" spans="1:8" x14ac:dyDescent="0.25">
      <c r="A2048" s="58">
        <v>395160200272</v>
      </c>
      <c r="B2048" s="59" t="s">
        <v>5893</v>
      </c>
      <c r="C2048" s="60" t="s">
        <v>5880</v>
      </c>
      <c r="D2048" s="60" t="s">
        <v>5894</v>
      </c>
      <c r="E2048" s="60" t="s">
        <v>738</v>
      </c>
      <c r="F2048" s="59" t="s">
        <v>451</v>
      </c>
      <c r="G2048" s="61">
        <v>73956</v>
      </c>
      <c r="H2048" s="123">
        <f t="shared" si="31"/>
        <v>15.05940805750415</v>
      </c>
    </row>
    <row r="2049" spans="1:8" x14ac:dyDescent="0.25">
      <c r="A2049" s="58">
        <v>395160800181</v>
      </c>
      <c r="B2049" s="59" t="s">
        <v>5895</v>
      </c>
      <c r="C2049" s="60" t="s">
        <v>3922</v>
      </c>
      <c r="D2049" s="60" t="s">
        <v>5896</v>
      </c>
      <c r="E2049" s="60" t="s">
        <v>738</v>
      </c>
      <c r="F2049" s="59" t="s">
        <v>451</v>
      </c>
      <c r="G2049" s="61">
        <v>73956</v>
      </c>
      <c r="H2049" s="123">
        <f t="shared" si="31"/>
        <v>15.05940805750415</v>
      </c>
    </row>
    <row r="2050" spans="1:8" x14ac:dyDescent="0.25">
      <c r="A2050" s="58">
        <v>395160801349</v>
      </c>
      <c r="B2050" s="59" t="s">
        <v>5897</v>
      </c>
      <c r="C2050" s="60" t="s">
        <v>5128</v>
      </c>
      <c r="D2050" s="60" t="s">
        <v>5898</v>
      </c>
      <c r="E2050" s="60" t="s">
        <v>738</v>
      </c>
      <c r="F2050" s="59" t="s">
        <v>451</v>
      </c>
      <c r="G2050" s="61">
        <v>73956</v>
      </c>
      <c r="H2050" s="123">
        <f t="shared" ref="H2050:H2113" si="32">G2050/4910.95</f>
        <v>15.05940805750415</v>
      </c>
    </row>
    <row r="2051" spans="1:8" x14ac:dyDescent="0.25">
      <c r="A2051" s="58">
        <v>395160801373</v>
      </c>
      <c r="B2051" s="59" t="s">
        <v>5899</v>
      </c>
      <c r="C2051" s="60" t="s">
        <v>5900</v>
      </c>
      <c r="D2051" s="60" t="s">
        <v>5901</v>
      </c>
      <c r="E2051" s="60" t="s">
        <v>738</v>
      </c>
      <c r="F2051" s="59" t="s">
        <v>451</v>
      </c>
      <c r="G2051" s="61">
        <v>73956</v>
      </c>
      <c r="H2051" s="123">
        <f t="shared" si="32"/>
        <v>15.05940805750415</v>
      </c>
    </row>
    <row r="2052" spans="1:8" x14ac:dyDescent="0.25">
      <c r="A2052" s="58">
        <v>395160901297</v>
      </c>
      <c r="B2052" s="59" t="s">
        <v>5902</v>
      </c>
      <c r="C2052" s="60" t="s">
        <v>5903</v>
      </c>
      <c r="D2052" s="60" t="s">
        <v>5904</v>
      </c>
      <c r="E2052" s="60" t="s">
        <v>753</v>
      </c>
      <c r="F2052" s="59" t="s">
        <v>487</v>
      </c>
      <c r="G2052" s="61">
        <v>73956</v>
      </c>
      <c r="H2052" s="123">
        <f t="shared" si="32"/>
        <v>15.05940805750415</v>
      </c>
    </row>
    <row r="2053" spans="1:8" x14ac:dyDescent="0.25">
      <c r="A2053" s="58">
        <v>395161000251</v>
      </c>
      <c r="B2053" s="59" t="s">
        <v>5905</v>
      </c>
      <c r="C2053" s="60" t="s">
        <v>2226</v>
      </c>
      <c r="D2053" s="60" t="s">
        <v>5906</v>
      </c>
      <c r="E2053" s="60" t="s">
        <v>738</v>
      </c>
      <c r="F2053" s="59" t="s">
        <v>451</v>
      </c>
      <c r="G2053" s="61">
        <v>73956</v>
      </c>
      <c r="H2053" s="123">
        <f t="shared" si="32"/>
        <v>15.05940805750415</v>
      </c>
    </row>
    <row r="2054" spans="1:8" x14ac:dyDescent="0.25">
      <c r="A2054" s="58">
        <v>395161001770</v>
      </c>
      <c r="B2054" s="59" t="s">
        <v>5907</v>
      </c>
      <c r="C2054" s="60" t="s">
        <v>5908</v>
      </c>
      <c r="D2054" s="60" t="s">
        <v>5909</v>
      </c>
      <c r="E2054" s="60" t="s">
        <v>4173</v>
      </c>
      <c r="F2054" s="59" t="s">
        <v>451</v>
      </c>
      <c r="G2054" s="61">
        <v>73956</v>
      </c>
      <c r="H2054" s="123">
        <f t="shared" si="32"/>
        <v>15.05940805750415</v>
      </c>
    </row>
    <row r="2055" spans="1:8" x14ac:dyDescent="0.25">
      <c r="A2055" s="58">
        <v>395161100182</v>
      </c>
      <c r="B2055" s="59" t="s">
        <v>5910</v>
      </c>
      <c r="C2055" s="60" t="s">
        <v>5422</v>
      </c>
      <c r="D2055" s="60" t="s">
        <v>5911</v>
      </c>
      <c r="E2055" s="60" t="s">
        <v>753</v>
      </c>
      <c r="F2055" s="59" t="s">
        <v>451</v>
      </c>
      <c r="G2055" s="61">
        <v>73956</v>
      </c>
      <c r="H2055" s="123">
        <f t="shared" si="32"/>
        <v>15.05940805750415</v>
      </c>
    </row>
    <row r="2056" spans="1:8" x14ac:dyDescent="0.25">
      <c r="A2056" s="58">
        <v>395170101060</v>
      </c>
      <c r="B2056" s="59" t="s">
        <v>5912</v>
      </c>
      <c r="C2056" s="60" t="s">
        <v>5913</v>
      </c>
      <c r="D2056" s="60" t="s">
        <v>5914</v>
      </c>
      <c r="E2056" s="60" t="s">
        <v>738</v>
      </c>
      <c r="F2056" s="59" t="s">
        <v>451</v>
      </c>
      <c r="G2056" s="61">
        <v>73956</v>
      </c>
      <c r="H2056" s="123">
        <f t="shared" si="32"/>
        <v>15.05940805750415</v>
      </c>
    </row>
    <row r="2057" spans="1:8" x14ac:dyDescent="0.25">
      <c r="A2057" s="58">
        <v>395170800626</v>
      </c>
      <c r="B2057" s="59" t="s">
        <v>5915</v>
      </c>
      <c r="C2057" s="60" t="s">
        <v>4484</v>
      </c>
      <c r="D2057" s="60" t="s">
        <v>5916</v>
      </c>
      <c r="E2057" s="60" t="s">
        <v>738</v>
      </c>
      <c r="F2057" s="59" t="s">
        <v>451</v>
      </c>
      <c r="G2057" s="61">
        <v>73956</v>
      </c>
      <c r="H2057" s="123">
        <f t="shared" si="32"/>
        <v>15.05940805750415</v>
      </c>
    </row>
    <row r="2058" spans="1:8" x14ac:dyDescent="0.25">
      <c r="A2058" s="58">
        <v>395170801100</v>
      </c>
      <c r="B2058" s="59" t="s">
        <v>5917</v>
      </c>
      <c r="C2058" s="60" t="s">
        <v>5861</v>
      </c>
      <c r="D2058" s="60" t="s">
        <v>5918</v>
      </c>
      <c r="E2058" s="60" t="s">
        <v>753</v>
      </c>
      <c r="F2058" s="59" t="s">
        <v>451</v>
      </c>
      <c r="G2058" s="61">
        <v>73956</v>
      </c>
      <c r="H2058" s="123">
        <f t="shared" si="32"/>
        <v>15.05940805750415</v>
      </c>
    </row>
    <row r="2059" spans="1:8" x14ac:dyDescent="0.25">
      <c r="A2059" s="58">
        <v>395171000704</v>
      </c>
      <c r="B2059" s="59" t="s">
        <v>5919</v>
      </c>
      <c r="C2059" s="60" t="s">
        <v>5920</v>
      </c>
      <c r="D2059" s="60" t="s">
        <v>5921</v>
      </c>
      <c r="E2059" s="60" t="s">
        <v>738</v>
      </c>
      <c r="F2059" s="59" t="s">
        <v>451</v>
      </c>
      <c r="G2059" s="61">
        <v>73956</v>
      </c>
      <c r="H2059" s="123">
        <f t="shared" si="32"/>
        <v>15.05940805750415</v>
      </c>
    </row>
    <row r="2060" spans="1:8" x14ac:dyDescent="0.25">
      <c r="A2060" s="58">
        <v>395171000780</v>
      </c>
      <c r="B2060" s="59" t="s">
        <v>5922</v>
      </c>
      <c r="C2060" s="60" t="s">
        <v>5923</v>
      </c>
      <c r="D2060" s="60" t="s">
        <v>5924</v>
      </c>
      <c r="E2060" s="60" t="s">
        <v>738</v>
      </c>
      <c r="F2060" s="59" t="s">
        <v>487</v>
      </c>
      <c r="G2060" s="61">
        <v>73956</v>
      </c>
      <c r="H2060" s="123">
        <f t="shared" si="32"/>
        <v>15.05940805750415</v>
      </c>
    </row>
    <row r="2061" spans="1:8" x14ac:dyDescent="0.25">
      <c r="A2061" s="58">
        <v>395171100261</v>
      </c>
      <c r="B2061" s="59" t="s">
        <v>5925</v>
      </c>
      <c r="C2061" s="60" t="s">
        <v>5926</v>
      </c>
      <c r="D2061" s="60" t="s">
        <v>5927</v>
      </c>
      <c r="E2061" s="60" t="s">
        <v>753</v>
      </c>
      <c r="F2061" s="59" t="s">
        <v>451</v>
      </c>
      <c r="G2061" s="61">
        <v>73956</v>
      </c>
      <c r="H2061" s="123">
        <f t="shared" si="32"/>
        <v>15.05940805750415</v>
      </c>
    </row>
    <row r="2062" spans="1:8" x14ac:dyDescent="0.25">
      <c r="A2062" s="58">
        <v>395171101691</v>
      </c>
      <c r="B2062" s="59" t="s">
        <v>5928</v>
      </c>
      <c r="C2062" s="60" t="s">
        <v>5929</v>
      </c>
      <c r="D2062" s="60" t="s">
        <v>5930</v>
      </c>
      <c r="E2062" s="60" t="s">
        <v>738</v>
      </c>
      <c r="F2062" s="59" t="s">
        <v>451</v>
      </c>
      <c r="G2062" s="61">
        <v>73956</v>
      </c>
      <c r="H2062" s="123">
        <f t="shared" si="32"/>
        <v>15.05940805750415</v>
      </c>
    </row>
    <row r="2063" spans="1:8" x14ac:dyDescent="0.25">
      <c r="A2063" s="58">
        <v>395171200681</v>
      </c>
      <c r="B2063" s="59" t="s">
        <v>5931</v>
      </c>
      <c r="C2063" s="60" t="s">
        <v>5932</v>
      </c>
      <c r="D2063" s="60" t="s">
        <v>5933</v>
      </c>
      <c r="E2063" s="60" t="s">
        <v>738</v>
      </c>
      <c r="F2063" s="59" t="s">
        <v>451</v>
      </c>
      <c r="G2063" s="61">
        <v>73956</v>
      </c>
      <c r="H2063" s="123">
        <f t="shared" si="32"/>
        <v>15.05940805750415</v>
      </c>
    </row>
    <row r="2064" spans="1:8" x14ac:dyDescent="0.25">
      <c r="A2064" s="58">
        <v>395180102030</v>
      </c>
      <c r="B2064" s="59" t="s">
        <v>5934</v>
      </c>
      <c r="C2064" s="60" t="s">
        <v>5935</v>
      </c>
      <c r="D2064" s="60" t="s">
        <v>5936</v>
      </c>
      <c r="E2064" s="60" t="s">
        <v>753</v>
      </c>
      <c r="F2064" s="59" t="s">
        <v>451</v>
      </c>
      <c r="G2064" s="61">
        <v>73956</v>
      </c>
      <c r="H2064" s="123">
        <f t="shared" si="32"/>
        <v>15.05940805750415</v>
      </c>
    </row>
    <row r="2065" spans="1:8" x14ac:dyDescent="0.25">
      <c r="A2065" s="58">
        <v>395180301504</v>
      </c>
      <c r="B2065" s="59" t="s">
        <v>5937</v>
      </c>
      <c r="C2065" s="60" t="s">
        <v>5938</v>
      </c>
      <c r="D2065" s="60" t="s">
        <v>5939</v>
      </c>
      <c r="E2065" s="60" t="s">
        <v>753</v>
      </c>
      <c r="F2065" s="59" t="s">
        <v>451</v>
      </c>
      <c r="G2065" s="61">
        <v>73956</v>
      </c>
      <c r="H2065" s="123">
        <f t="shared" si="32"/>
        <v>15.05940805750415</v>
      </c>
    </row>
    <row r="2066" spans="1:8" x14ac:dyDescent="0.25">
      <c r="A2066" s="58">
        <v>395180400871</v>
      </c>
      <c r="B2066" s="59" t="s">
        <v>5940</v>
      </c>
      <c r="C2066" s="60" t="s">
        <v>5941</v>
      </c>
      <c r="D2066" s="60" t="s">
        <v>5942</v>
      </c>
      <c r="E2066" s="60" t="s">
        <v>738</v>
      </c>
      <c r="F2066" s="59" t="s">
        <v>451</v>
      </c>
      <c r="G2066" s="61">
        <v>73956</v>
      </c>
      <c r="H2066" s="123">
        <f t="shared" si="32"/>
        <v>15.05940805750415</v>
      </c>
    </row>
    <row r="2067" spans="1:8" x14ac:dyDescent="0.25">
      <c r="A2067" s="58">
        <v>395180401185</v>
      </c>
      <c r="B2067" s="59" t="s">
        <v>5943</v>
      </c>
      <c r="C2067" s="60" t="s">
        <v>5944</v>
      </c>
      <c r="D2067" s="60" t="s">
        <v>5945</v>
      </c>
      <c r="E2067" s="60" t="s">
        <v>738</v>
      </c>
      <c r="F2067" s="59" t="s">
        <v>451</v>
      </c>
      <c r="G2067" s="61">
        <v>73956</v>
      </c>
      <c r="H2067" s="123">
        <f t="shared" si="32"/>
        <v>15.05940805750415</v>
      </c>
    </row>
    <row r="2068" spans="1:8" x14ac:dyDescent="0.25">
      <c r="A2068" s="58">
        <v>395180401401</v>
      </c>
      <c r="B2068" s="59" t="s">
        <v>5946</v>
      </c>
      <c r="C2068" s="60" t="s">
        <v>5947</v>
      </c>
      <c r="D2068" s="60" t="s">
        <v>5948</v>
      </c>
      <c r="E2068" s="60" t="s">
        <v>738</v>
      </c>
      <c r="F2068" s="59" t="s">
        <v>451</v>
      </c>
      <c r="G2068" s="61">
        <v>73956</v>
      </c>
      <c r="H2068" s="123">
        <f t="shared" si="32"/>
        <v>15.05940805750415</v>
      </c>
    </row>
    <row r="2069" spans="1:8" x14ac:dyDescent="0.25">
      <c r="A2069" s="58">
        <v>395180401843</v>
      </c>
      <c r="B2069" s="59" t="s">
        <v>5949</v>
      </c>
      <c r="C2069" s="60" t="s">
        <v>570</v>
      </c>
      <c r="D2069" s="60" t="s">
        <v>5950</v>
      </c>
      <c r="E2069" s="60" t="s">
        <v>738</v>
      </c>
      <c r="F2069" s="59" t="s">
        <v>487</v>
      </c>
      <c r="G2069" s="61">
        <v>73956</v>
      </c>
      <c r="H2069" s="123">
        <f t="shared" si="32"/>
        <v>15.05940805750415</v>
      </c>
    </row>
    <row r="2070" spans="1:8" x14ac:dyDescent="0.25">
      <c r="A2070" s="58">
        <v>395180401851</v>
      </c>
      <c r="B2070" s="59" t="s">
        <v>5951</v>
      </c>
      <c r="C2070" s="60" t="s">
        <v>2711</v>
      </c>
      <c r="D2070" s="60" t="s">
        <v>5952</v>
      </c>
      <c r="E2070" s="60" t="s">
        <v>753</v>
      </c>
      <c r="F2070" s="59" t="s">
        <v>451</v>
      </c>
      <c r="G2070" s="61">
        <v>73956</v>
      </c>
      <c r="H2070" s="123">
        <f t="shared" si="32"/>
        <v>15.05940805750415</v>
      </c>
    </row>
    <row r="2071" spans="1:8" x14ac:dyDescent="0.25">
      <c r="A2071" s="58">
        <v>395180500191</v>
      </c>
      <c r="B2071" s="59" t="s">
        <v>5953</v>
      </c>
      <c r="C2071" s="60" t="s">
        <v>5954</v>
      </c>
      <c r="D2071" s="60" t="s">
        <v>5955</v>
      </c>
      <c r="E2071" s="60" t="s">
        <v>738</v>
      </c>
      <c r="F2071" s="59" t="s">
        <v>451</v>
      </c>
      <c r="G2071" s="61">
        <v>73956</v>
      </c>
      <c r="H2071" s="123">
        <f t="shared" si="32"/>
        <v>15.05940805750415</v>
      </c>
    </row>
    <row r="2072" spans="1:8" x14ac:dyDescent="0.25">
      <c r="A2072" s="58">
        <v>395180601044</v>
      </c>
      <c r="B2072" s="59" t="s">
        <v>5956</v>
      </c>
      <c r="C2072" s="60" t="s">
        <v>5957</v>
      </c>
      <c r="D2072" s="60" t="s">
        <v>5958</v>
      </c>
      <c r="E2072" s="60" t="s">
        <v>738</v>
      </c>
      <c r="F2072" s="59" t="s">
        <v>451</v>
      </c>
      <c r="G2072" s="61">
        <v>73956</v>
      </c>
      <c r="H2072" s="123">
        <f t="shared" si="32"/>
        <v>15.05940805750415</v>
      </c>
    </row>
    <row r="2073" spans="1:8" x14ac:dyDescent="0.25">
      <c r="A2073" s="58">
        <v>395180800527</v>
      </c>
      <c r="B2073" s="59" t="s">
        <v>5959</v>
      </c>
      <c r="C2073" s="60" t="s">
        <v>5960</v>
      </c>
      <c r="D2073" s="60" t="s">
        <v>5961</v>
      </c>
      <c r="E2073" s="60" t="s">
        <v>738</v>
      </c>
      <c r="F2073" s="59" t="s">
        <v>451</v>
      </c>
      <c r="G2073" s="61">
        <v>73956</v>
      </c>
      <c r="H2073" s="123">
        <f t="shared" si="32"/>
        <v>15.05940805750415</v>
      </c>
    </row>
    <row r="2074" spans="1:8" x14ac:dyDescent="0.25">
      <c r="A2074" s="58">
        <v>395180900939</v>
      </c>
      <c r="B2074" s="59" t="s">
        <v>5962</v>
      </c>
      <c r="C2074" s="60" t="s">
        <v>5428</v>
      </c>
      <c r="D2074" s="60" t="s">
        <v>5429</v>
      </c>
      <c r="E2074" s="60" t="s">
        <v>753</v>
      </c>
      <c r="F2074" s="59" t="s">
        <v>451</v>
      </c>
      <c r="G2074" s="61">
        <v>73956</v>
      </c>
      <c r="H2074" s="123">
        <f t="shared" si="32"/>
        <v>15.05940805750415</v>
      </c>
    </row>
    <row r="2075" spans="1:8" x14ac:dyDescent="0.25">
      <c r="A2075" s="58">
        <v>395181000346</v>
      </c>
      <c r="B2075" s="59" t="s">
        <v>443</v>
      </c>
      <c r="C2075" s="60" t="s">
        <v>5963</v>
      </c>
      <c r="D2075" s="60" t="s">
        <v>5964</v>
      </c>
      <c r="E2075" s="60" t="s">
        <v>738</v>
      </c>
      <c r="F2075" s="59" t="s">
        <v>451</v>
      </c>
      <c r="G2075" s="61">
        <v>73956</v>
      </c>
      <c r="H2075" s="123">
        <f t="shared" si="32"/>
        <v>15.05940805750415</v>
      </c>
    </row>
    <row r="2076" spans="1:8" x14ac:dyDescent="0.25">
      <c r="A2076" s="58">
        <v>395181101193</v>
      </c>
      <c r="B2076" s="59" t="s">
        <v>442</v>
      </c>
      <c r="C2076" s="60" t="s">
        <v>570</v>
      </c>
      <c r="D2076" s="60" t="s">
        <v>5449</v>
      </c>
      <c r="E2076" s="60" t="s">
        <v>753</v>
      </c>
      <c r="F2076" s="59" t="s">
        <v>487</v>
      </c>
      <c r="G2076" s="61">
        <v>73956</v>
      </c>
      <c r="H2076" s="123">
        <f t="shared" si="32"/>
        <v>15.05940805750415</v>
      </c>
    </row>
    <row r="2077" spans="1:8" x14ac:dyDescent="0.25">
      <c r="A2077" s="58">
        <v>395200302260</v>
      </c>
      <c r="B2077" s="59" t="s">
        <v>5965</v>
      </c>
      <c r="C2077" s="60" t="s">
        <v>5128</v>
      </c>
      <c r="D2077" s="60" t="s">
        <v>5898</v>
      </c>
      <c r="E2077" s="60" t="s">
        <v>738</v>
      </c>
      <c r="F2077" s="59" t="s">
        <v>451</v>
      </c>
      <c r="G2077" s="61">
        <v>73956</v>
      </c>
      <c r="H2077" s="123">
        <f t="shared" si="32"/>
        <v>15.05940805750415</v>
      </c>
    </row>
    <row r="2078" spans="1:8" x14ac:dyDescent="0.25">
      <c r="A2078" s="58">
        <v>395200501653</v>
      </c>
      <c r="B2078" s="59" t="s">
        <v>5966</v>
      </c>
      <c r="C2078" s="60" t="s">
        <v>5967</v>
      </c>
      <c r="D2078" s="60" t="s">
        <v>5968</v>
      </c>
      <c r="E2078" s="60" t="s">
        <v>738</v>
      </c>
      <c r="F2078" s="59" t="s">
        <v>487</v>
      </c>
      <c r="G2078" s="61">
        <v>73956</v>
      </c>
      <c r="H2078" s="123">
        <f t="shared" si="32"/>
        <v>15.05940805750415</v>
      </c>
    </row>
    <row r="2079" spans="1:8" x14ac:dyDescent="0.25">
      <c r="A2079" s="58">
        <v>395200801991</v>
      </c>
      <c r="B2079" s="59" t="s">
        <v>5969</v>
      </c>
      <c r="C2079" s="60" t="s">
        <v>4455</v>
      </c>
      <c r="D2079" s="60" t="s">
        <v>5970</v>
      </c>
      <c r="E2079" s="60" t="s">
        <v>738</v>
      </c>
      <c r="F2079" s="59" t="s">
        <v>451</v>
      </c>
      <c r="G2079" s="61">
        <v>73956</v>
      </c>
      <c r="H2079" s="123">
        <f t="shared" si="32"/>
        <v>15.05940805750415</v>
      </c>
    </row>
    <row r="2080" spans="1:8" x14ac:dyDescent="0.25">
      <c r="A2080" s="58">
        <v>395750201282</v>
      </c>
      <c r="B2080" s="59" t="s">
        <v>5971</v>
      </c>
      <c r="C2080" s="60" t="s">
        <v>2019</v>
      </c>
      <c r="D2080" s="60" t="s">
        <v>5972</v>
      </c>
      <c r="E2080" s="60" t="s">
        <v>738</v>
      </c>
      <c r="F2080" s="59" t="s">
        <v>451</v>
      </c>
      <c r="G2080" s="61">
        <v>73956</v>
      </c>
      <c r="H2080" s="123">
        <f t="shared" si="32"/>
        <v>15.05940805750415</v>
      </c>
    </row>
    <row r="2081" spans="1:8" x14ac:dyDescent="0.25">
      <c r="A2081" s="58">
        <v>395750201533</v>
      </c>
      <c r="B2081" s="59" t="s">
        <v>5973</v>
      </c>
      <c r="C2081" s="60" t="s">
        <v>5974</v>
      </c>
      <c r="D2081" s="60" t="s">
        <v>5975</v>
      </c>
      <c r="E2081" s="60" t="s">
        <v>738</v>
      </c>
      <c r="F2081" s="59" t="s">
        <v>451</v>
      </c>
      <c r="G2081" s="61">
        <v>73956</v>
      </c>
      <c r="H2081" s="123">
        <f t="shared" si="32"/>
        <v>15.05940805750415</v>
      </c>
    </row>
    <row r="2082" spans="1:8" x14ac:dyDescent="0.25">
      <c r="A2082" s="58">
        <v>395770800425</v>
      </c>
      <c r="B2082" s="59" t="s">
        <v>5976</v>
      </c>
      <c r="C2082" s="60" t="s">
        <v>3275</v>
      </c>
      <c r="D2082" s="60" t="s">
        <v>3276</v>
      </c>
      <c r="E2082" s="60" t="s">
        <v>738</v>
      </c>
      <c r="F2082" s="59" t="s">
        <v>451</v>
      </c>
      <c r="G2082" s="61">
        <v>73956</v>
      </c>
      <c r="H2082" s="123">
        <f t="shared" si="32"/>
        <v>15.05940805750415</v>
      </c>
    </row>
    <row r="2083" spans="1:8" x14ac:dyDescent="0.25">
      <c r="A2083" s="58">
        <v>395770800603</v>
      </c>
      <c r="B2083" s="59" t="s">
        <v>5977</v>
      </c>
      <c r="C2083" s="60" t="s">
        <v>5978</v>
      </c>
      <c r="D2083" s="60" t="s">
        <v>5979</v>
      </c>
      <c r="E2083" s="60" t="s">
        <v>738</v>
      </c>
      <c r="F2083" s="59" t="s">
        <v>451</v>
      </c>
      <c r="G2083" s="61">
        <v>73956</v>
      </c>
      <c r="H2083" s="123">
        <f t="shared" si="32"/>
        <v>15.05940805750415</v>
      </c>
    </row>
    <row r="2084" spans="1:8" x14ac:dyDescent="0.25">
      <c r="A2084" s="58">
        <v>395770800638</v>
      </c>
      <c r="B2084" s="59" t="s">
        <v>5980</v>
      </c>
      <c r="C2084" s="60" t="s">
        <v>5142</v>
      </c>
      <c r="D2084" s="60" t="s">
        <v>3181</v>
      </c>
      <c r="E2084" s="60" t="s">
        <v>738</v>
      </c>
      <c r="F2084" s="59" t="s">
        <v>487</v>
      </c>
      <c r="G2084" s="61">
        <v>73956</v>
      </c>
      <c r="H2084" s="123">
        <f t="shared" si="32"/>
        <v>15.05940805750415</v>
      </c>
    </row>
    <row r="2085" spans="1:8" x14ac:dyDescent="0.25">
      <c r="A2085" s="58">
        <v>395770801367</v>
      </c>
      <c r="B2085" s="59" t="s">
        <v>5981</v>
      </c>
      <c r="C2085" s="60" t="s">
        <v>5982</v>
      </c>
      <c r="D2085" s="60" t="s">
        <v>3633</v>
      </c>
      <c r="E2085" s="60" t="s">
        <v>738</v>
      </c>
      <c r="F2085" s="59" t="s">
        <v>451</v>
      </c>
      <c r="G2085" s="61">
        <v>73956</v>
      </c>
      <c r="H2085" s="123">
        <f t="shared" si="32"/>
        <v>15.05940805750415</v>
      </c>
    </row>
    <row r="2086" spans="1:8" x14ac:dyDescent="0.25">
      <c r="A2086" s="58">
        <v>395770801421</v>
      </c>
      <c r="B2086" s="59" t="s">
        <v>5983</v>
      </c>
      <c r="C2086" s="60" t="s">
        <v>5984</v>
      </c>
      <c r="D2086" s="60" t="s">
        <v>5791</v>
      </c>
      <c r="E2086" s="60" t="s">
        <v>738</v>
      </c>
      <c r="F2086" s="59" t="s">
        <v>451</v>
      </c>
      <c r="G2086" s="61">
        <v>73956</v>
      </c>
      <c r="H2086" s="123">
        <f t="shared" si="32"/>
        <v>15.05940805750415</v>
      </c>
    </row>
    <row r="2087" spans="1:8" x14ac:dyDescent="0.25">
      <c r="A2087" s="58">
        <v>395770801740</v>
      </c>
      <c r="B2087" s="59" t="s">
        <v>5985</v>
      </c>
      <c r="C2087" s="60" t="s">
        <v>1673</v>
      </c>
      <c r="D2087" s="60" t="s">
        <v>1674</v>
      </c>
      <c r="E2087" s="60" t="s">
        <v>753</v>
      </c>
      <c r="F2087" s="59" t="s">
        <v>451</v>
      </c>
      <c r="G2087" s="61">
        <v>73956</v>
      </c>
      <c r="H2087" s="123">
        <f t="shared" si="32"/>
        <v>15.05940805750415</v>
      </c>
    </row>
    <row r="2088" spans="1:8" x14ac:dyDescent="0.25">
      <c r="A2088" s="58">
        <v>395770801880</v>
      </c>
      <c r="B2088" s="59" t="s">
        <v>5986</v>
      </c>
      <c r="C2088" s="60" t="s">
        <v>3469</v>
      </c>
      <c r="D2088" s="60" t="s">
        <v>5987</v>
      </c>
      <c r="E2088" s="60" t="s">
        <v>753</v>
      </c>
      <c r="F2088" s="59" t="s">
        <v>487</v>
      </c>
      <c r="G2088" s="61">
        <v>73956</v>
      </c>
      <c r="H2088" s="123">
        <f t="shared" si="32"/>
        <v>15.05940805750415</v>
      </c>
    </row>
    <row r="2089" spans="1:8" x14ac:dyDescent="0.25">
      <c r="A2089" s="58">
        <v>395770802380</v>
      </c>
      <c r="B2089" s="59" t="s">
        <v>5988</v>
      </c>
      <c r="C2089" s="60" t="s">
        <v>5989</v>
      </c>
      <c r="D2089" s="60" t="s">
        <v>5990</v>
      </c>
      <c r="E2089" s="60" t="s">
        <v>753</v>
      </c>
      <c r="F2089" s="59" t="s">
        <v>451</v>
      </c>
      <c r="G2089" s="61">
        <v>73956</v>
      </c>
      <c r="H2089" s="123">
        <f t="shared" si="32"/>
        <v>15.05940805750415</v>
      </c>
    </row>
    <row r="2090" spans="1:8" x14ac:dyDescent="0.25">
      <c r="A2090" s="58">
        <v>395910820243</v>
      </c>
      <c r="B2090" s="59" t="s">
        <v>5991</v>
      </c>
      <c r="C2090" s="60" t="s">
        <v>5992</v>
      </c>
      <c r="D2090" s="60" t="s">
        <v>5993</v>
      </c>
      <c r="E2090" s="60" t="s">
        <v>753</v>
      </c>
      <c r="F2090" s="59" t="s">
        <v>451</v>
      </c>
      <c r="G2090" s="61">
        <v>73956</v>
      </c>
      <c r="H2090" s="123">
        <f t="shared" si="32"/>
        <v>15.05940805750415</v>
      </c>
    </row>
    <row r="2091" spans="1:8" x14ac:dyDescent="0.25">
      <c r="A2091" s="58">
        <v>395930410041</v>
      </c>
      <c r="B2091" s="59" t="s">
        <v>5994</v>
      </c>
      <c r="C2091" s="60" t="s">
        <v>5995</v>
      </c>
      <c r="D2091" s="60" t="s">
        <v>5996</v>
      </c>
      <c r="E2091" s="60" t="s">
        <v>738</v>
      </c>
      <c r="F2091" s="59" t="s">
        <v>451</v>
      </c>
      <c r="G2091" s="61">
        <v>73956</v>
      </c>
      <c r="H2091" s="123">
        <f t="shared" si="32"/>
        <v>15.05940805750415</v>
      </c>
    </row>
    <row r="2092" spans="1:8" x14ac:dyDescent="0.25">
      <c r="A2092" s="58">
        <v>395930411421</v>
      </c>
      <c r="B2092" s="59" t="s">
        <v>5997</v>
      </c>
      <c r="C2092" s="60" t="s">
        <v>5998</v>
      </c>
      <c r="D2092" s="60" t="s">
        <v>5999</v>
      </c>
      <c r="E2092" s="60" t="s">
        <v>738</v>
      </c>
      <c r="F2092" s="59" t="s">
        <v>451</v>
      </c>
      <c r="G2092" s="61">
        <v>73956</v>
      </c>
      <c r="H2092" s="123">
        <f t="shared" si="32"/>
        <v>15.05940805750415</v>
      </c>
    </row>
    <row r="2093" spans="1:8" x14ac:dyDescent="0.25">
      <c r="A2093" s="58">
        <v>395940251367</v>
      </c>
      <c r="B2093" s="59" t="s">
        <v>6000</v>
      </c>
      <c r="C2093" s="60" t="s">
        <v>6001</v>
      </c>
      <c r="D2093" s="60" t="s">
        <v>5191</v>
      </c>
      <c r="E2093" s="60" t="s">
        <v>753</v>
      </c>
      <c r="F2093" s="59" t="s">
        <v>487</v>
      </c>
      <c r="G2093" s="61">
        <v>73956</v>
      </c>
      <c r="H2093" s="123">
        <f t="shared" si="32"/>
        <v>15.05940805750415</v>
      </c>
    </row>
    <row r="2094" spans="1:8" x14ac:dyDescent="0.25">
      <c r="A2094" s="58">
        <v>395940450742</v>
      </c>
      <c r="B2094" s="59" t="s">
        <v>6002</v>
      </c>
      <c r="C2094" s="60" t="s">
        <v>6003</v>
      </c>
      <c r="D2094" s="60" t="s">
        <v>6004</v>
      </c>
      <c r="E2094" s="60" t="s">
        <v>753</v>
      </c>
      <c r="F2094" s="59" t="s">
        <v>451</v>
      </c>
      <c r="G2094" s="61">
        <v>73956</v>
      </c>
      <c r="H2094" s="123">
        <f t="shared" si="32"/>
        <v>15.05940805750415</v>
      </c>
    </row>
    <row r="2095" spans="1:8" x14ac:dyDescent="0.25">
      <c r="A2095" s="58">
        <v>395940550976</v>
      </c>
      <c r="B2095" s="59" t="s">
        <v>6005</v>
      </c>
      <c r="C2095" s="60" t="s">
        <v>6006</v>
      </c>
      <c r="D2095" s="60" t="s">
        <v>6007</v>
      </c>
      <c r="E2095" s="60" t="s">
        <v>738</v>
      </c>
      <c r="F2095" s="59" t="s">
        <v>451</v>
      </c>
      <c r="G2095" s="61">
        <v>73956</v>
      </c>
      <c r="H2095" s="123">
        <f t="shared" si="32"/>
        <v>15.05940805750415</v>
      </c>
    </row>
    <row r="2096" spans="1:8" x14ac:dyDescent="0.25">
      <c r="A2096" s="58">
        <v>395940951792</v>
      </c>
      <c r="B2096" s="59" t="s">
        <v>6008</v>
      </c>
      <c r="C2096" s="60" t="s">
        <v>2711</v>
      </c>
      <c r="D2096" s="60" t="s">
        <v>6009</v>
      </c>
      <c r="E2096" s="60" t="s">
        <v>738</v>
      </c>
      <c r="F2096" s="59" t="s">
        <v>451</v>
      </c>
      <c r="G2096" s="61">
        <v>73956</v>
      </c>
      <c r="H2096" s="123">
        <f t="shared" si="32"/>
        <v>15.05940805750415</v>
      </c>
    </row>
    <row r="2097" spans="1:8" x14ac:dyDescent="0.25">
      <c r="A2097" s="58">
        <v>395950610993</v>
      </c>
      <c r="B2097" s="59" t="s">
        <v>6010</v>
      </c>
      <c r="C2097" s="60" t="s">
        <v>6011</v>
      </c>
      <c r="D2097" s="60" t="s">
        <v>6012</v>
      </c>
      <c r="E2097" s="60" t="s">
        <v>753</v>
      </c>
      <c r="F2097" s="59" t="s">
        <v>451</v>
      </c>
      <c r="G2097" s="61">
        <v>73956</v>
      </c>
      <c r="H2097" s="123">
        <f t="shared" si="32"/>
        <v>15.05940805750415</v>
      </c>
    </row>
    <row r="2098" spans="1:8" x14ac:dyDescent="0.25">
      <c r="A2098" s="58">
        <v>395950911535</v>
      </c>
      <c r="B2098" s="59" t="s">
        <v>6013</v>
      </c>
      <c r="C2098" s="60" t="s">
        <v>3085</v>
      </c>
      <c r="D2098" s="60" t="s">
        <v>6014</v>
      </c>
      <c r="E2098" s="60" t="s">
        <v>738</v>
      </c>
      <c r="F2098" s="59" t="s">
        <v>451</v>
      </c>
      <c r="G2098" s="61">
        <v>73956</v>
      </c>
      <c r="H2098" s="123">
        <f t="shared" si="32"/>
        <v>15.05940805750415</v>
      </c>
    </row>
    <row r="2099" spans="1:8" x14ac:dyDescent="0.25">
      <c r="A2099" s="58">
        <v>395960410194</v>
      </c>
      <c r="B2099" s="59" t="s">
        <v>6015</v>
      </c>
      <c r="C2099" s="60" t="s">
        <v>6016</v>
      </c>
      <c r="D2099" s="60" t="s">
        <v>3172</v>
      </c>
      <c r="E2099" s="60" t="s">
        <v>738</v>
      </c>
      <c r="F2099" s="59" t="s">
        <v>451</v>
      </c>
      <c r="G2099" s="61">
        <v>73956</v>
      </c>
      <c r="H2099" s="123">
        <f t="shared" si="32"/>
        <v>15.05940805750415</v>
      </c>
    </row>
    <row r="2100" spans="1:8" x14ac:dyDescent="0.25">
      <c r="A2100" s="58">
        <v>395960710660</v>
      </c>
      <c r="B2100" s="59" t="s">
        <v>6017</v>
      </c>
      <c r="C2100" s="60" t="s">
        <v>6018</v>
      </c>
      <c r="D2100" s="60" t="s">
        <v>6019</v>
      </c>
      <c r="E2100" s="60" t="s">
        <v>753</v>
      </c>
      <c r="F2100" s="59" t="s">
        <v>451</v>
      </c>
      <c r="G2100" s="61">
        <v>73956</v>
      </c>
      <c r="H2100" s="123">
        <f t="shared" si="32"/>
        <v>15.05940805750415</v>
      </c>
    </row>
    <row r="2101" spans="1:8" x14ac:dyDescent="0.25">
      <c r="A2101" s="58">
        <v>395961211195</v>
      </c>
      <c r="B2101" s="59" t="s">
        <v>6020</v>
      </c>
      <c r="C2101" s="60" t="s">
        <v>6021</v>
      </c>
      <c r="D2101" s="60" t="s">
        <v>6022</v>
      </c>
      <c r="E2101" s="60" t="s">
        <v>738</v>
      </c>
      <c r="F2101" s="59" t="s">
        <v>451</v>
      </c>
      <c r="G2101" s="61">
        <v>73956</v>
      </c>
      <c r="H2101" s="123">
        <f t="shared" si="32"/>
        <v>15.05940805750415</v>
      </c>
    </row>
    <row r="2102" spans="1:8" x14ac:dyDescent="0.25">
      <c r="A2102" s="58">
        <v>395970651904</v>
      </c>
      <c r="B2102" s="59" t="s">
        <v>6023</v>
      </c>
      <c r="C2102" s="60" t="s">
        <v>6024</v>
      </c>
      <c r="D2102" s="60" t="s">
        <v>6025</v>
      </c>
      <c r="E2102" s="60" t="s">
        <v>753</v>
      </c>
      <c r="F2102" s="59" t="s">
        <v>451</v>
      </c>
      <c r="G2102" s="61">
        <v>73956</v>
      </c>
      <c r="H2102" s="123">
        <f t="shared" si="32"/>
        <v>15.05940805750415</v>
      </c>
    </row>
    <row r="2103" spans="1:8" x14ac:dyDescent="0.25">
      <c r="A2103" s="58">
        <v>395970750333</v>
      </c>
      <c r="B2103" s="59" t="s">
        <v>6026</v>
      </c>
      <c r="C2103" s="60" t="s">
        <v>6027</v>
      </c>
      <c r="D2103" s="60" t="s">
        <v>6028</v>
      </c>
      <c r="E2103" s="60" t="s">
        <v>753</v>
      </c>
      <c r="F2103" s="59" t="s">
        <v>451</v>
      </c>
      <c r="G2103" s="61">
        <v>73956</v>
      </c>
      <c r="H2103" s="123">
        <f t="shared" si="32"/>
        <v>15.05940805750415</v>
      </c>
    </row>
    <row r="2104" spans="1:8" x14ac:dyDescent="0.25">
      <c r="A2104" s="58">
        <v>395980251327</v>
      </c>
      <c r="B2104" s="59" t="s">
        <v>6029</v>
      </c>
      <c r="C2104" s="60" t="s">
        <v>6030</v>
      </c>
      <c r="D2104" s="60" t="s">
        <v>6031</v>
      </c>
      <c r="E2104" s="60" t="s">
        <v>753</v>
      </c>
      <c r="F2104" s="59" t="s">
        <v>451</v>
      </c>
      <c r="G2104" s="61">
        <v>73956</v>
      </c>
      <c r="H2104" s="123">
        <f t="shared" si="32"/>
        <v>15.05940805750415</v>
      </c>
    </row>
    <row r="2105" spans="1:8" x14ac:dyDescent="0.25">
      <c r="A2105" s="58">
        <v>395980351097</v>
      </c>
      <c r="B2105" s="59" t="s">
        <v>6032</v>
      </c>
      <c r="C2105" s="60" t="s">
        <v>6033</v>
      </c>
      <c r="D2105" s="60" t="s">
        <v>6034</v>
      </c>
      <c r="E2105" s="60" t="s">
        <v>738</v>
      </c>
      <c r="F2105" s="59" t="s">
        <v>451</v>
      </c>
      <c r="G2105" s="61">
        <v>73956</v>
      </c>
      <c r="H2105" s="123">
        <f t="shared" si="32"/>
        <v>15.05940805750415</v>
      </c>
    </row>
    <row r="2106" spans="1:8" x14ac:dyDescent="0.25">
      <c r="A2106" s="58">
        <v>395980351127</v>
      </c>
      <c r="B2106" s="59" t="s">
        <v>6035</v>
      </c>
      <c r="C2106" s="60" t="s">
        <v>6036</v>
      </c>
      <c r="D2106" s="60" t="s">
        <v>6037</v>
      </c>
      <c r="E2106" s="60" t="s">
        <v>4173</v>
      </c>
      <c r="F2106" s="59" t="s">
        <v>451</v>
      </c>
      <c r="G2106" s="61">
        <v>73956</v>
      </c>
      <c r="H2106" s="123">
        <f t="shared" si="32"/>
        <v>15.05940805750415</v>
      </c>
    </row>
    <row r="2107" spans="1:8" x14ac:dyDescent="0.25">
      <c r="A2107" s="58">
        <v>395990106295</v>
      </c>
      <c r="B2107" s="59" t="s">
        <v>6038</v>
      </c>
      <c r="C2107" s="60" t="s">
        <v>6039</v>
      </c>
      <c r="D2107" s="60" t="s">
        <v>6040</v>
      </c>
      <c r="E2107" s="60" t="s">
        <v>738</v>
      </c>
      <c r="F2107" s="59" t="s">
        <v>451</v>
      </c>
      <c r="G2107" s="61">
        <v>73956</v>
      </c>
      <c r="H2107" s="123">
        <f t="shared" si="32"/>
        <v>15.05940805750415</v>
      </c>
    </row>
    <row r="2108" spans="1:8" x14ac:dyDescent="0.25">
      <c r="A2108" s="58">
        <v>395990220021</v>
      </c>
      <c r="B2108" s="59" t="s">
        <v>6041</v>
      </c>
      <c r="C2108" s="60" t="s">
        <v>6042</v>
      </c>
      <c r="D2108" s="60" t="s">
        <v>4507</v>
      </c>
      <c r="E2108" s="60" t="s">
        <v>738</v>
      </c>
      <c r="F2108" s="59" t="s">
        <v>487</v>
      </c>
      <c r="G2108" s="61">
        <v>73956</v>
      </c>
      <c r="H2108" s="123">
        <f t="shared" si="32"/>
        <v>15.05940805750415</v>
      </c>
    </row>
    <row r="2109" spans="1:8" x14ac:dyDescent="0.25">
      <c r="A2109" s="58">
        <v>395990421948</v>
      </c>
      <c r="B2109" s="59" t="s">
        <v>6043</v>
      </c>
      <c r="C2109" s="60" t="s">
        <v>6044</v>
      </c>
      <c r="D2109" s="60" t="s">
        <v>1060</v>
      </c>
      <c r="E2109" s="60" t="s">
        <v>753</v>
      </c>
      <c r="F2109" s="59" t="s">
        <v>451</v>
      </c>
      <c r="G2109" s="61">
        <v>73956</v>
      </c>
      <c r="H2109" s="123">
        <f t="shared" si="32"/>
        <v>15.05940805750415</v>
      </c>
    </row>
    <row r="2110" spans="1:8" x14ac:dyDescent="0.25">
      <c r="A2110" s="58">
        <v>395990520199</v>
      </c>
      <c r="B2110" s="59" t="s">
        <v>6045</v>
      </c>
      <c r="C2110" s="60" t="s">
        <v>3171</v>
      </c>
      <c r="D2110" s="60" t="s">
        <v>6046</v>
      </c>
      <c r="E2110" s="60" t="s">
        <v>753</v>
      </c>
      <c r="F2110" s="59" t="s">
        <v>451</v>
      </c>
      <c r="G2110" s="61">
        <v>73956</v>
      </c>
      <c r="H2110" s="123">
        <f t="shared" si="32"/>
        <v>15.05940805750415</v>
      </c>
    </row>
    <row r="2111" spans="1:8" x14ac:dyDescent="0.25">
      <c r="A2111" s="58">
        <v>396000101355</v>
      </c>
      <c r="B2111" s="59" t="s">
        <v>60</v>
      </c>
      <c r="C2111" s="60" t="s">
        <v>2943</v>
      </c>
      <c r="D2111" s="60" t="s">
        <v>6047</v>
      </c>
      <c r="E2111" s="60" t="s">
        <v>450</v>
      </c>
      <c r="F2111" s="59" t="s">
        <v>451</v>
      </c>
      <c r="G2111" s="61">
        <v>73956</v>
      </c>
      <c r="H2111" s="123">
        <f t="shared" si="32"/>
        <v>15.05940805750415</v>
      </c>
    </row>
    <row r="2112" spans="1:8" x14ac:dyDescent="0.25">
      <c r="A2112" s="58">
        <v>396000300102</v>
      </c>
      <c r="B2112" s="59" t="s">
        <v>174</v>
      </c>
      <c r="C2112" s="60" t="s">
        <v>6048</v>
      </c>
      <c r="D2112" s="60" t="s">
        <v>6049</v>
      </c>
      <c r="E2112" s="60" t="s">
        <v>450</v>
      </c>
      <c r="F2112" s="59" t="s">
        <v>487</v>
      </c>
      <c r="G2112" s="61">
        <v>73956</v>
      </c>
      <c r="H2112" s="123">
        <f t="shared" si="32"/>
        <v>15.05940805750415</v>
      </c>
    </row>
    <row r="2113" spans="1:8" x14ac:dyDescent="0.25">
      <c r="A2113" s="58">
        <v>396000500527</v>
      </c>
      <c r="B2113" s="59" t="s">
        <v>239</v>
      </c>
      <c r="C2113" s="60" t="s">
        <v>6050</v>
      </c>
      <c r="D2113" s="60" t="s">
        <v>6051</v>
      </c>
      <c r="E2113" s="60" t="s">
        <v>450</v>
      </c>
      <c r="F2113" s="59" t="s">
        <v>487</v>
      </c>
      <c r="G2113" s="61">
        <v>73956</v>
      </c>
      <c r="H2113" s="123">
        <f t="shared" si="32"/>
        <v>15.05940805750415</v>
      </c>
    </row>
    <row r="2114" spans="1:8" x14ac:dyDescent="0.25">
      <c r="A2114" s="58">
        <v>396011001859</v>
      </c>
      <c r="B2114" s="59" t="s">
        <v>233</v>
      </c>
      <c r="C2114" s="60" t="s">
        <v>6052</v>
      </c>
      <c r="D2114" s="60" t="s">
        <v>6053</v>
      </c>
      <c r="E2114" s="60" t="s">
        <v>2114</v>
      </c>
      <c r="F2114" s="59" t="s">
        <v>451</v>
      </c>
      <c r="G2114" s="61">
        <v>73956</v>
      </c>
      <c r="H2114" s="123">
        <f t="shared" ref="H2114:H2177" si="33">G2114/4910.95</f>
        <v>15.05940805750415</v>
      </c>
    </row>
    <row r="2115" spans="1:8" x14ac:dyDescent="0.25">
      <c r="A2115" s="58">
        <v>396030203861</v>
      </c>
      <c r="B2115" s="59" t="s">
        <v>383</v>
      </c>
      <c r="C2115" s="60" t="s">
        <v>6054</v>
      </c>
      <c r="D2115" s="60" t="s">
        <v>6055</v>
      </c>
      <c r="E2115" s="60" t="s">
        <v>450</v>
      </c>
      <c r="F2115" s="59" t="s">
        <v>451</v>
      </c>
      <c r="G2115" s="61">
        <v>73956</v>
      </c>
      <c r="H2115" s="123">
        <f t="shared" si="33"/>
        <v>15.05940805750415</v>
      </c>
    </row>
    <row r="2116" spans="1:8" x14ac:dyDescent="0.25">
      <c r="A2116" s="58">
        <v>396030302801</v>
      </c>
      <c r="B2116" s="59" t="s">
        <v>462</v>
      </c>
      <c r="C2116" s="60" t="s">
        <v>463</v>
      </c>
      <c r="D2116" s="60" t="s">
        <v>464</v>
      </c>
      <c r="E2116" s="60" t="s">
        <v>450</v>
      </c>
      <c r="F2116" s="59" t="s">
        <v>451</v>
      </c>
      <c r="G2116" s="61">
        <v>73956</v>
      </c>
      <c r="H2116" s="123">
        <f t="shared" si="33"/>
        <v>15.05940805750415</v>
      </c>
    </row>
    <row r="2117" spans="1:8" x14ac:dyDescent="0.25">
      <c r="A2117" s="58">
        <v>396041001128</v>
      </c>
      <c r="B2117" s="59" t="s">
        <v>64</v>
      </c>
      <c r="C2117" s="60" t="s">
        <v>6056</v>
      </c>
      <c r="D2117" s="60" t="s">
        <v>6057</v>
      </c>
      <c r="E2117" s="60" t="s">
        <v>450</v>
      </c>
      <c r="F2117" s="59" t="s">
        <v>451</v>
      </c>
      <c r="G2117" s="61">
        <v>73956</v>
      </c>
      <c r="H2117" s="123">
        <f t="shared" si="33"/>
        <v>15.05940805750415</v>
      </c>
    </row>
    <row r="2118" spans="1:8" x14ac:dyDescent="0.25">
      <c r="A2118" s="58">
        <v>396050602711</v>
      </c>
      <c r="B2118" s="59" t="s">
        <v>272</v>
      </c>
      <c r="C2118" s="60" t="s">
        <v>6058</v>
      </c>
      <c r="D2118" s="60" t="s">
        <v>6059</v>
      </c>
      <c r="E2118" s="60" t="s">
        <v>450</v>
      </c>
      <c r="F2118" s="59" t="s">
        <v>487</v>
      </c>
      <c r="G2118" s="61">
        <v>73956</v>
      </c>
      <c r="H2118" s="123">
        <f t="shared" si="33"/>
        <v>15.05940805750415</v>
      </c>
    </row>
    <row r="2119" spans="1:8" x14ac:dyDescent="0.25">
      <c r="A2119" s="58">
        <v>396051000278</v>
      </c>
      <c r="B2119" s="59" t="s">
        <v>258</v>
      </c>
      <c r="C2119" s="60" t="s">
        <v>6060</v>
      </c>
      <c r="D2119" s="60" t="s">
        <v>6061</v>
      </c>
      <c r="E2119" s="60" t="s">
        <v>450</v>
      </c>
      <c r="F2119" s="59" t="s">
        <v>451</v>
      </c>
      <c r="G2119" s="61">
        <v>73956</v>
      </c>
      <c r="H2119" s="123">
        <f t="shared" si="33"/>
        <v>15.05940805750415</v>
      </c>
    </row>
    <row r="2120" spans="1:8" x14ac:dyDescent="0.25">
      <c r="A2120" s="58">
        <v>396070901618</v>
      </c>
      <c r="B2120" s="59" t="s">
        <v>254</v>
      </c>
      <c r="C2120" s="60" t="s">
        <v>516</v>
      </c>
      <c r="D2120" s="60" t="s">
        <v>6062</v>
      </c>
      <c r="E2120" s="60" t="s">
        <v>450</v>
      </c>
      <c r="F2120" s="59" t="s">
        <v>451</v>
      </c>
      <c r="G2120" s="61">
        <v>73956</v>
      </c>
      <c r="H2120" s="123">
        <f t="shared" si="33"/>
        <v>15.05940805750415</v>
      </c>
    </row>
    <row r="2121" spans="1:8" x14ac:dyDescent="0.25">
      <c r="A2121" s="58">
        <v>396081200786</v>
      </c>
      <c r="B2121" s="59" t="s">
        <v>278</v>
      </c>
      <c r="C2121" s="60" t="s">
        <v>6063</v>
      </c>
      <c r="D2121" s="60" t="s">
        <v>5491</v>
      </c>
      <c r="E2121" s="60" t="s">
        <v>450</v>
      </c>
      <c r="F2121" s="59" t="s">
        <v>451</v>
      </c>
      <c r="G2121" s="61">
        <v>73956</v>
      </c>
      <c r="H2121" s="123">
        <f t="shared" si="33"/>
        <v>15.05940805750415</v>
      </c>
    </row>
    <row r="2122" spans="1:8" x14ac:dyDescent="0.25">
      <c r="A2122" s="58">
        <v>396090700449</v>
      </c>
      <c r="B2122" s="59" t="s">
        <v>307</v>
      </c>
      <c r="C2122" s="60" t="s">
        <v>6064</v>
      </c>
      <c r="D2122" s="60" t="s">
        <v>6065</v>
      </c>
      <c r="E2122" s="60" t="s">
        <v>450</v>
      </c>
      <c r="F2122" s="59" t="s">
        <v>451</v>
      </c>
      <c r="G2122" s="61">
        <v>73956</v>
      </c>
      <c r="H2122" s="123">
        <f t="shared" si="33"/>
        <v>15.05940805750415</v>
      </c>
    </row>
    <row r="2123" spans="1:8" x14ac:dyDescent="0.25">
      <c r="A2123" s="58">
        <v>396100300703</v>
      </c>
      <c r="B2123" s="59" t="s">
        <v>303</v>
      </c>
      <c r="C2123" s="60" t="s">
        <v>507</v>
      </c>
      <c r="D2123" s="60" t="s">
        <v>6066</v>
      </c>
      <c r="E2123" s="60" t="s">
        <v>450</v>
      </c>
      <c r="F2123" s="59" t="s">
        <v>451</v>
      </c>
      <c r="G2123" s="61">
        <v>73956</v>
      </c>
      <c r="H2123" s="123">
        <f t="shared" si="33"/>
        <v>15.05940805750415</v>
      </c>
    </row>
    <row r="2124" spans="1:8" x14ac:dyDescent="0.25">
      <c r="A2124" s="58">
        <v>396101100805</v>
      </c>
      <c r="B2124" s="59" t="s">
        <v>344</v>
      </c>
      <c r="C2124" s="60" t="s">
        <v>534</v>
      </c>
      <c r="D2124" s="60" t="s">
        <v>6067</v>
      </c>
      <c r="E2124" s="60" t="s">
        <v>450</v>
      </c>
      <c r="F2124" s="59" t="s">
        <v>487</v>
      </c>
      <c r="G2124" s="61">
        <v>73956</v>
      </c>
      <c r="H2124" s="123">
        <f t="shared" si="33"/>
        <v>15.05940805750415</v>
      </c>
    </row>
    <row r="2125" spans="1:8" x14ac:dyDescent="0.25">
      <c r="A2125" s="58">
        <v>396111001082</v>
      </c>
      <c r="B2125" s="59" t="s">
        <v>340</v>
      </c>
      <c r="C2125" s="60" t="s">
        <v>6068</v>
      </c>
      <c r="D2125" s="60" t="s">
        <v>6069</v>
      </c>
      <c r="E2125" s="60" t="s">
        <v>450</v>
      </c>
      <c r="F2125" s="59" t="s">
        <v>451</v>
      </c>
      <c r="G2125" s="61">
        <v>73956</v>
      </c>
      <c r="H2125" s="123">
        <f t="shared" si="33"/>
        <v>15.05940805750415</v>
      </c>
    </row>
    <row r="2126" spans="1:8" x14ac:dyDescent="0.25">
      <c r="A2126" s="58">
        <v>396111001694</v>
      </c>
      <c r="B2126" s="59" t="s">
        <v>333</v>
      </c>
      <c r="C2126" s="60" t="s">
        <v>3326</v>
      </c>
      <c r="D2126" s="60" t="s">
        <v>6070</v>
      </c>
      <c r="E2126" s="60" t="s">
        <v>450</v>
      </c>
      <c r="F2126" s="59" t="s">
        <v>451</v>
      </c>
      <c r="G2126" s="61">
        <v>73956</v>
      </c>
      <c r="H2126" s="123">
        <f t="shared" si="33"/>
        <v>15.05940805750415</v>
      </c>
    </row>
    <row r="2127" spans="1:8" x14ac:dyDescent="0.25">
      <c r="A2127" s="58">
        <v>396120700325</v>
      </c>
      <c r="B2127" s="59" t="s">
        <v>348</v>
      </c>
      <c r="C2127" s="60" t="s">
        <v>6071</v>
      </c>
      <c r="D2127" s="60" t="s">
        <v>6072</v>
      </c>
      <c r="E2127" s="60" t="s">
        <v>2114</v>
      </c>
      <c r="F2127" s="59" t="s">
        <v>451</v>
      </c>
      <c r="G2127" s="61">
        <v>73956</v>
      </c>
      <c r="H2127" s="123">
        <f t="shared" si="33"/>
        <v>15.05940805750415</v>
      </c>
    </row>
    <row r="2128" spans="1:8" x14ac:dyDescent="0.25">
      <c r="A2128" s="58">
        <v>396150801746</v>
      </c>
      <c r="B2128" s="59" t="s">
        <v>539</v>
      </c>
      <c r="C2128" s="60" t="s">
        <v>540</v>
      </c>
      <c r="D2128" s="60" t="s">
        <v>541</v>
      </c>
      <c r="E2128" s="60" t="s">
        <v>450</v>
      </c>
      <c r="F2128" s="59" t="s">
        <v>451</v>
      </c>
      <c r="G2128" s="61">
        <v>73956</v>
      </c>
      <c r="H2128" s="123">
        <f t="shared" si="33"/>
        <v>15.05940805750415</v>
      </c>
    </row>
    <row r="2129" spans="1:8" x14ac:dyDescent="0.25">
      <c r="A2129" s="58">
        <v>396161000168</v>
      </c>
      <c r="B2129" s="59" t="s">
        <v>6073</v>
      </c>
      <c r="C2129" s="60" t="s">
        <v>6074</v>
      </c>
      <c r="D2129" s="60" t="s">
        <v>6075</v>
      </c>
      <c r="E2129" s="60" t="s">
        <v>2114</v>
      </c>
      <c r="F2129" s="59" t="s">
        <v>451</v>
      </c>
      <c r="G2129" s="61">
        <v>73956</v>
      </c>
      <c r="H2129" s="123">
        <f t="shared" si="33"/>
        <v>15.05940805750415</v>
      </c>
    </row>
    <row r="2130" spans="1:8" x14ac:dyDescent="0.25">
      <c r="A2130" s="58">
        <v>396170101139</v>
      </c>
      <c r="B2130" s="59" t="s">
        <v>690</v>
      </c>
      <c r="C2130" s="60" t="s">
        <v>691</v>
      </c>
      <c r="D2130" s="60" t="s">
        <v>692</v>
      </c>
      <c r="E2130" s="60" t="s">
        <v>693</v>
      </c>
      <c r="F2130" s="59" t="s">
        <v>451</v>
      </c>
      <c r="G2130" s="61">
        <v>73956</v>
      </c>
      <c r="H2130" s="123">
        <f t="shared" si="33"/>
        <v>15.05940805750415</v>
      </c>
    </row>
    <row r="2131" spans="1:8" x14ac:dyDescent="0.25">
      <c r="A2131" s="58">
        <v>396171001219</v>
      </c>
      <c r="B2131" s="59" t="s">
        <v>653</v>
      </c>
      <c r="C2131" s="60" t="s">
        <v>654</v>
      </c>
      <c r="D2131" s="60" t="s">
        <v>655</v>
      </c>
      <c r="E2131" s="60" t="s">
        <v>450</v>
      </c>
      <c r="F2131" s="59" t="s">
        <v>451</v>
      </c>
      <c r="G2131" s="61">
        <v>73956</v>
      </c>
      <c r="H2131" s="123">
        <f t="shared" si="33"/>
        <v>15.05940805750415</v>
      </c>
    </row>
    <row r="2132" spans="1:8" x14ac:dyDescent="0.25">
      <c r="A2132" s="58">
        <v>396180401726</v>
      </c>
      <c r="B2132" s="59" t="s">
        <v>694</v>
      </c>
      <c r="C2132" s="60" t="s">
        <v>695</v>
      </c>
      <c r="D2132" s="60" t="s">
        <v>696</v>
      </c>
      <c r="E2132" s="60" t="s">
        <v>450</v>
      </c>
      <c r="F2132" s="59" t="s">
        <v>487</v>
      </c>
      <c r="G2132" s="61">
        <v>73956</v>
      </c>
      <c r="H2132" s="123">
        <f t="shared" si="33"/>
        <v>15.05940805750415</v>
      </c>
    </row>
    <row r="2133" spans="1:8" x14ac:dyDescent="0.25">
      <c r="A2133" s="58">
        <v>396181100282</v>
      </c>
      <c r="B2133" s="59" t="s">
        <v>569</v>
      </c>
      <c r="C2133" s="60" t="s">
        <v>570</v>
      </c>
      <c r="D2133" s="60" t="s">
        <v>571</v>
      </c>
      <c r="E2133" s="60" t="s">
        <v>450</v>
      </c>
      <c r="F2133" s="59" t="s">
        <v>451</v>
      </c>
      <c r="G2133" s="61">
        <v>73956</v>
      </c>
      <c r="H2133" s="123">
        <f t="shared" si="33"/>
        <v>15.05940805750415</v>
      </c>
    </row>
    <row r="2134" spans="1:8" x14ac:dyDescent="0.25">
      <c r="A2134" s="58">
        <v>396740914571</v>
      </c>
      <c r="B2134" s="59" t="s">
        <v>563</v>
      </c>
      <c r="C2134" s="60" t="s">
        <v>564</v>
      </c>
      <c r="D2134" s="60" t="s">
        <v>565</v>
      </c>
      <c r="E2134" s="60" t="s">
        <v>450</v>
      </c>
      <c r="F2134" s="59" t="s">
        <v>487</v>
      </c>
      <c r="G2134" s="61">
        <v>73956</v>
      </c>
      <c r="H2134" s="123">
        <f t="shared" si="33"/>
        <v>15.05940805750415</v>
      </c>
    </row>
    <row r="2135" spans="1:8" x14ac:dyDescent="0.25">
      <c r="A2135" s="58">
        <v>396740914643</v>
      </c>
      <c r="B2135" s="59" t="s">
        <v>481</v>
      </c>
      <c r="C2135" s="60" t="s">
        <v>482</v>
      </c>
      <c r="D2135" s="60" t="s">
        <v>483</v>
      </c>
      <c r="E2135" s="60" t="s">
        <v>450</v>
      </c>
      <c r="F2135" s="59" t="s">
        <v>451</v>
      </c>
      <c r="G2135" s="61">
        <v>73956</v>
      </c>
      <c r="H2135" s="123">
        <f t="shared" si="33"/>
        <v>15.05940805750415</v>
      </c>
    </row>
    <row r="2136" spans="1:8" x14ac:dyDescent="0.25">
      <c r="A2136" s="58">
        <v>396740914651</v>
      </c>
      <c r="B2136" s="59" t="s">
        <v>282</v>
      </c>
      <c r="C2136" s="60" t="s">
        <v>6076</v>
      </c>
      <c r="D2136" s="60" t="s">
        <v>6077</v>
      </c>
      <c r="E2136" s="60" t="s">
        <v>450</v>
      </c>
      <c r="F2136" s="59" t="s">
        <v>451</v>
      </c>
      <c r="G2136" s="61">
        <v>73956</v>
      </c>
      <c r="H2136" s="123">
        <f t="shared" si="33"/>
        <v>15.05940805750415</v>
      </c>
    </row>
    <row r="2137" spans="1:8" x14ac:dyDescent="0.25">
      <c r="A2137" s="58">
        <v>396750301879</v>
      </c>
      <c r="B2137" s="59" t="s">
        <v>602</v>
      </c>
      <c r="C2137" s="60" t="s">
        <v>603</v>
      </c>
      <c r="D2137" s="60" t="s">
        <v>604</v>
      </c>
      <c r="E2137" s="60" t="s">
        <v>450</v>
      </c>
      <c r="F2137" s="59" t="s">
        <v>451</v>
      </c>
      <c r="G2137" s="61">
        <v>73956</v>
      </c>
      <c r="H2137" s="123">
        <f t="shared" si="33"/>
        <v>15.05940805750415</v>
      </c>
    </row>
    <row r="2138" spans="1:8" x14ac:dyDescent="0.25">
      <c r="A2138" s="58">
        <v>396761203119</v>
      </c>
      <c r="B2138" s="59" t="s">
        <v>305</v>
      </c>
      <c r="C2138" s="60" t="s">
        <v>6078</v>
      </c>
      <c r="D2138" s="60" t="s">
        <v>6079</v>
      </c>
      <c r="E2138" s="60" t="s">
        <v>450</v>
      </c>
      <c r="F2138" s="59" t="s">
        <v>451</v>
      </c>
      <c r="G2138" s="61">
        <v>73956</v>
      </c>
      <c r="H2138" s="123">
        <f t="shared" si="33"/>
        <v>15.05940805750415</v>
      </c>
    </row>
    <row r="2139" spans="1:8" x14ac:dyDescent="0.25">
      <c r="A2139" s="58">
        <v>396761203658</v>
      </c>
      <c r="B2139" s="59" t="s">
        <v>389</v>
      </c>
      <c r="C2139" s="60" t="s">
        <v>6080</v>
      </c>
      <c r="D2139" s="60" t="s">
        <v>6081</v>
      </c>
      <c r="E2139" s="60" t="s">
        <v>450</v>
      </c>
      <c r="F2139" s="59" t="s">
        <v>451</v>
      </c>
      <c r="G2139" s="61">
        <v>73956</v>
      </c>
      <c r="H2139" s="123">
        <f t="shared" si="33"/>
        <v>15.05940805750415</v>
      </c>
    </row>
    <row r="2140" spans="1:8" x14ac:dyDescent="0.25">
      <c r="A2140" s="58">
        <v>396761203682</v>
      </c>
      <c r="B2140" s="59" t="s">
        <v>679</v>
      </c>
      <c r="C2140" s="60" t="s">
        <v>680</v>
      </c>
      <c r="D2140" s="60" t="s">
        <v>681</v>
      </c>
      <c r="E2140" s="60" t="s">
        <v>450</v>
      </c>
      <c r="F2140" s="59" t="s">
        <v>451</v>
      </c>
      <c r="G2140" s="61">
        <v>73956</v>
      </c>
      <c r="H2140" s="123">
        <f t="shared" si="33"/>
        <v>15.05940805750415</v>
      </c>
    </row>
    <row r="2141" spans="1:8" x14ac:dyDescent="0.25">
      <c r="A2141" s="58">
        <v>396961250821</v>
      </c>
      <c r="B2141" s="59" t="s">
        <v>212</v>
      </c>
      <c r="C2141" s="60" t="s">
        <v>6082</v>
      </c>
      <c r="D2141" s="60" t="s">
        <v>6083</v>
      </c>
      <c r="E2141" s="60" t="s">
        <v>450</v>
      </c>
      <c r="F2141" s="59" t="s">
        <v>487</v>
      </c>
      <c r="G2141" s="61">
        <v>73956</v>
      </c>
      <c r="H2141" s="123">
        <f t="shared" si="33"/>
        <v>15.05940805750415</v>
      </c>
    </row>
    <row r="2142" spans="1:8" x14ac:dyDescent="0.25">
      <c r="A2142" s="58">
        <v>396971152142</v>
      </c>
      <c r="B2142" s="59" t="s">
        <v>72</v>
      </c>
      <c r="C2142" s="60" t="s">
        <v>5214</v>
      </c>
      <c r="D2142" s="60" t="s">
        <v>6084</v>
      </c>
      <c r="E2142" s="60" t="s">
        <v>450</v>
      </c>
      <c r="F2142" s="59" t="s">
        <v>451</v>
      </c>
      <c r="G2142" s="61">
        <v>73956</v>
      </c>
      <c r="H2142" s="123">
        <f t="shared" si="33"/>
        <v>15.05940805750415</v>
      </c>
    </row>
    <row r="2143" spans="1:8" x14ac:dyDescent="0.25">
      <c r="A2143" s="58">
        <v>396971251183</v>
      </c>
      <c r="B2143" s="59" t="s">
        <v>287</v>
      </c>
      <c r="C2143" s="60" t="s">
        <v>3326</v>
      </c>
      <c r="D2143" s="60" t="s">
        <v>6085</v>
      </c>
      <c r="E2143" s="60" t="s">
        <v>450</v>
      </c>
      <c r="F2143" s="59" t="s">
        <v>451</v>
      </c>
      <c r="G2143" s="61">
        <v>73956</v>
      </c>
      <c r="H2143" s="123">
        <f t="shared" si="33"/>
        <v>15.05940805750415</v>
      </c>
    </row>
    <row r="2144" spans="1:8" x14ac:dyDescent="0.25">
      <c r="A2144" s="58">
        <v>396990306631</v>
      </c>
      <c r="B2144" s="59" t="s">
        <v>406</v>
      </c>
      <c r="C2144" s="60" t="s">
        <v>6086</v>
      </c>
      <c r="D2144" s="60" t="s">
        <v>6087</v>
      </c>
      <c r="E2144" s="60" t="s">
        <v>450</v>
      </c>
      <c r="F2144" s="59" t="s">
        <v>451</v>
      </c>
      <c r="G2144" s="61">
        <v>73956</v>
      </c>
      <c r="H2144" s="123">
        <f t="shared" si="33"/>
        <v>15.05940805750415</v>
      </c>
    </row>
    <row r="2145" spans="1:8" x14ac:dyDescent="0.25">
      <c r="A2145" s="58">
        <v>396991206150</v>
      </c>
      <c r="B2145" s="59" t="s">
        <v>213</v>
      </c>
      <c r="C2145" s="60" t="s">
        <v>6082</v>
      </c>
      <c r="D2145" s="60" t="s">
        <v>6088</v>
      </c>
      <c r="E2145" s="60" t="s">
        <v>450</v>
      </c>
      <c r="F2145" s="59" t="s">
        <v>487</v>
      </c>
      <c r="G2145" s="61">
        <v>73956</v>
      </c>
      <c r="H2145" s="123">
        <f t="shared" si="33"/>
        <v>15.05940805750415</v>
      </c>
    </row>
    <row r="2146" spans="1:8" x14ac:dyDescent="0.25">
      <c r="A2146" s="58">
        <v>398010901182</v>
      </c>
      <c r="B2146" s="59" t="s">
        <v>6089</v>
      </c>
      <c r="C2146" s="60" t="s">
        <v>6090</v>
      </c>
      <c r="D2146" s="60" t="s">
        <v>6091</v>
      </c>
      <c r="E2146" s="60" t="s">
        <v>6091</v>
      </c>
      <c r="F2146" s="59" t="s">
        <v>451</v>
      </c>
      <c r="G2146" s="61">
        <v>73956</v>
      </c>
      <c r="H2146" s="123">
        <f t="shared" si="33"/>
        <v>15.05940805750415</v>
      </c>
    </row>
    <row r="2147" spans="1:8" x14ac:dyDescent="0.25">
      <c r="A2147" s="58">
        <v>398030200318</v>
      </c>
      <c r="B2147" s="59" t="s">
        <v>6092</v>
      </c>
      <c r="C2147" s="60" t="s">
        <v>6093</v>
      </c>
      <c r="D2147" s="60" t="s">
        <v>5197</v>
      </c>
      <c r="E2147" s="60" t="s">
        <v>3175</v>
      </c>
      <c r="F2147" s="59" t="s">
        <v>451</v>
      </c>
      <c r="G2147" s="61">
        <v>73956</v>
      </c>
      <c r="H2147" s="123">
        <f t="shared" si="33"/>
        <v>15.05940805750415</v>
      </c>
    </row>
    <row r="2148" spans="1:8" x14ac:dyDescent="0.25">
      <c r="A2148" s="58">
        <v>398081100628</v>
      </c>
      <c r="B2148" s="59" t="s">
        <v>6094</v>
      </c>
      <c r="C2148" s="60" t="s">
        <v>6095</v>
      </c>
      <c r="D2148" s="60" t="s">
        <v>6096</v>
      </c>
      <c r="E2148" s="60" t="s">
        <v>753</v>
      </c>
      <c r="F2148" s="59" t="s">
        <v>451</v>
      </c>
      <c r="G2148" s="61">
        <v>73956</v>
      </c>
      <c r="H2148" s="123">
        <f t="shared" si="33"/>
        <v>15.05940805750415</v>
      </c>
    </row>
    <row r="2149" spans="1:8" x14ac:dyDescent="0.25">
      <c r="A2149" s="58">
        <v>398110601178</v>
      </c>
      <c r="B2149" s="59" t="s">
        <v>6097</v>
      </c>
      <c r="C2149" s="60" t="s">
        <v>6098</v>
      </c>
      <c r="D2149" s="60" t="s">
        <v>6099</v>
      </c>
      <c r="E2149" s="60" t="s">
        <v>1937</v>
      </c>
      <c r="F2149" s="59" t="s">
        <v>451</v>
      </c>
      <c r="G2149" s="61">
        <v>73956</v>
      </c>
      <c r="H2149" s="123">
        <f t="shared" si="33"/>
        <v>15.05940805750415</v>
      </c>
    </row>
    <row r="2150" spans="1:8" x14ac:dyDescent="0.25">
      <c r="A2150" s="58">
        <v>398120700476</v>
      </c>
      <c r="B2150" s="59" t="s">
        <v>6100</v>
      </c>
      <c r="C2150" s="60" t="s">
        <v>6101</v>
      </c>
      <c r="D2150" s="60" t="s">
        <v>6102</v>
      </c>
      <c r="E2150" s="60" t="s">
        <v>3175</v>
      </c>
      <c r="F2150" s="59" t="s">
        <v>451</v>
      </c>
      <c r="G2150" s="61">
        <v>73956</v>
      </c>
      <c r="H2150" s="123">
        <f t="shared" si="33"/>
        <v>15.05940805750415</v>
      </c>
    </row>
    <row r="2151" spans="1:8" x14ac:dyDescent="0.25">
      <c r="A2151" s="58">
        <v>398120901188</v>
      </c>
      <c r="B2151" s="59" t="s">
        <v>6103</v>
      </c>
      <c r="C2151" s="60" t="s">
        <v>6104</v>
      </c>
      <c r="D2151" s="60" t="s">
        <v>6105</v>
      </c>
      <c r="E2151" s="60" t="s">
        <v>753</v>
      </c>
      <c r="F2151" s="59" t="s">
        <v>451</v>
      </c>
      <c r="G2151" s="61">
        <v>73956</v>
      </c>
      <c r="H2151" s="123">
        <f t="shared" si="33"/>
        <v>15.05940805750415</v>
      </c>
    </row>
    <row r="2152" spans="1:8" x14ac:dyDescent="0.25">
      <c r="A2152" s="58">
        <v>398121000516</v>
      </c>
      <c r="B2152" s="59" t="s">
        <v>6106</v>
      </c>
      <c r="C2152" s="60" t="s">
        <v>4590</v>
      </c>
      <c r="D2152" s="60" t="s">
        <v>4591</v>
      </c>
      <c r="E2152" s="60" t="s">
        <v>2047</v>
      </c>
      <c r="F2152" s="59" t="s">
        <v>451</v>
      </c>
      <c r="G2152" s="61">
        <v>73956</v>
      </c>
      <c r="H2152" s="123">
        <f t="shared" si="33"/>
        <v>15.05940805750415</v>
      </c>
    </row>
    <row r="2153" spans="1:8" x14ac:dyDescent="0.25">
      <c r="A2153" s="58">
        <v>398130300450</v>
      </c>
      <c r="B2153" s="59" t="s">
        <v>6107</v>
      </c>
      <c r="C2153" s="60" t="s">
        <v>4590</v>
      </c>
      <c r="D2153" s="60" t="s">
        <v>6108</v>
      </c>
      <c r="E2153" s="60" t="s">
        <v>2047</v>
      </c>
      <c r="F2153" s="59" t="s">
        <v>451</v>
      </c>
      <c r="G2153" s="61">
        <v>73956</v>
      </c>
      <c r="H2153" s="123">
        <f t="shared" si="33"/>
        <v>15.05940805750415</v>
      </c>
    </row>
    <row r="2154" spans="1:8" x14ac:dyDescent="0.25">
      <c r="A2154" s="58">
        <v>398160400785</v>
      </c>
      <c r="B2154" s="59" t="s">
        <v>6109</v>
      </c>
      <c r="C2154" s="60" t="s">
        <v>6110</v>
      </c>
      <c r="D2154" s="60" t="s">
        <v>6111</v>
      </c>
      <c r="E2154" s="60" t="s">
        <v>2170</v>
      </c>
      <c r="F2154" s="59" t="s">
        <v>451</v>
      </c>
      <c r="G2154" s="61">
        <v>73956</v>
      </c>
      <c r="H2154" s="123">
        <f t="shared" si="33"/>
        <v>15.05940805750415</v>
      </c>
    </row>
    <row r="2155" spans="1:8" x14ac:dyDescent="0.25">
      <c r="A2155" s="58">
        <v>398170200288</v>
      </c>
      <c r="B2155" s="59" t="s">
        <v>6112</v>
      </c>
      <c r="C2155" s="60" t="s">
        <v>6113</v>
      </c>
      <c r="D2155" s="60" t="s">
        <v>6114</v>
      </c>
      <c r="E2155" s="60" t="s">
        <v>2233</v>
      </c>
      <c r="F2155" s="59" t="s">
        <v>451</v>
      </c>
      <c r="G2155" s="61">
        <v>73956</v>
      </c>
      <c r="H2155" s="123">
        <f t="shared" si="33"/>
        <v>15.05940805750415</v>
      </c>
    </row>
    <row r="2156" spans="1:8" x14ac:dyDescent="0.25">
      <c r="A2156" s="58">
        <v>398180100401</v>
      </c>
      <c r="B2156" s="59" t="s">
        <v>6115</v>
      </c>
      <c r="C2156" s="60" t="s">
        <v>6116</v>
      </c>
      <c r="D2156" s="60" t="s">
        <v>6117</v>
      </c>
      <c r="E2156" s="60" t="s">
        <v>753</v>
      </c>
      <c r="F2156" s="59" t="s">
        <v>451</v>
      </c>
      <c r="G2156" s="61">
        <v>73956</v>
      </c>
      <c r="H2156" s="123">
        <f t="shared" si="33"/>
        <v>15.05940805750415</v>
      </c>
    </row>
    <row r="2157" spans="1:8" x14ac:dyDescent="0.25">
      <c r="A2157" s="58">
        <v>398180100419</v>
      </c>
      <c r="B2157" s="59" t="s">
        <v>6118</v>
      </c>
      <c r="C2157" s="60" t="s">
        <v>6119</v>
      </c>
      <c r="D2157" s="60" t="s">
        <v>6120</v>
      </c>
      <c r="E2157" s="60" t="s">
        <v>753</v>
      </c>
      <c r="F2157" s="59" t="s">
        <v>451</v>
      </c>
      <c r="G2157" s="61">
        <v>73956</v>
      </c>
      <c r="H2157" s="123">
        <f t="shared" si="33"/>
        <v>15.05940805750415</v>
      </c>
    </row>
    <row r="2158" spans="1:8" x14ac:dyDescent="0.25">
      <c r="A2158" s="58">
        <v>398180600179</v>
      </c>
      <c r="B2158" s="59" t="s">
        <v>6121</v>
      </c>
      <c r="C2158" s="60" t="s">
        <v>6122</v>
      </c>
      <c r="D2158" s="60" t="s">
        <v>6123</v>
      </c>
      <c r="E2158" s="60" t="s">
        <v>753</v>
      </c>
      <c r="F2158" s="59" t="s">
        <v>451</v>
      </c>
      <c r="G2158" s="61">
        <v>73956</v>
      </c>
      <c r="H2158" s="123">
        <f t="shared" si="33"/>
        <v>15.05940805750415</v>
      </c>
    </row>
    <row r="2159" spans="1:8" x14ac:dyDescent="0.25">
      <c r="A2159" s="58">
        <v>398180600276</v>
      </c>
      <c r="B2159" s="59" t="s">
        <v>6124</v>
      </c>
      <c r="C2159" s="60" t="s">
        <v>6125</v>
      </c>
      <c r="D2159" s="60" t="s">
        <v>6126</v>
      </c>
      <c r="E2159" s="60" t="s">
        <v>4173</v>
      </c>
      <c r="F2159" s="59" t="s">
        <v>451</v>
      </c>
      <c r="G2159" s="61">
        <v>73956</v>
      </c>
      <c r="H2159" s="123">
        <f t="shared" si="33"/>
        <v>15.05940805750415</v>
      </c>
    </row>
    <row r="2160" spans="1:8" x14ac:dyDescent="0.25">
      <c r="A2160" s="58">
        <v>398181100609</v>
      </c>
      <c r="B2160" s="59" t="s">
        <v>6127</v>
      </c>
      <c r="C2160" s="60" t="s">
        <v>6128</v>
      </c>
      <c r="D2160" s="60" t="s">
        <v>6129</v>
      </c>
      <c r="E2160" s="60" t="s">
        <v>2237</v>
      </c>
      <c r="F2160" s="59" t="s">
        <v>487</v>
      </c>
      <c r="G2160" s="61">
        <v>73956</v>
      </c>
      <c r="H2160" s="123">
        <f t="shared" si="33"/>
        <v>15.05940805750415</v>
      </c>
    </row>
    <row r="2161" spans="1:8" x14ac:dyDescent="0.25">
      <c r="A2161" s="58">
        <v>398861000901</v>
      </c>
      <c r="B2161" s="59" t="s">
        <v>6130</v>
      </c>
      <c r="C2161" s="60" t="s">
        <v>6131</v>
      </c>
      <c r="D2161" s="60" t="s">
        <v>6132</v>
      </c>
      <c r="E2161" s="60" t="s">
        <v>2826</v>
      </c>
      <c r="F2161" s="59" t="s">
        <v>451</v>
      </c>
      <c r="G2161" s="61">
        <v>73956</v>
      </c>
      <c r="H2161" s="123">
        <f t="shared" si="33"/>
        <v>15.05940805750415</v>
      </c>
    </row>
    <row r="2162" spans="1:8" x14ac:dyDescent="0.25">
      <c r="A2162" s="58">
        <v>398870800197</v>
      </c>
      <c r="B2162" s="59" t="s">
        <v>6133</v>
      </c>
      <c r="C2162" s="60" t="s">
        <v>6134</v>
      </c>
      <c r="D2162" s="60" t="s">
        <v>5197</v>
      </c>
      <c r="E2162" s="60" t="s">
        <v>6135</v>
      </c>
      <c r="F2162" s="59" t="s">
        <v>487</v>
      </c>
      <c r="G2162" s="61">
        <v>73956</v>
      </c>
      <c r="H2162" s="123">
        <f t="shared" si="33"/>
        <v>15.05940805750415</v>
      </c>
    </row>
    <row r="2163" spans="1:8" x14ac:dyDescent="0.25">
      <c r="A2163" s="58">
        <v>398880500221</v>
      </c>
      <c r="B2163" s="59" t="s">
        <v>6136</v>
      </c>
      <c r="C2163" s="60" t="s">
        <v>4766</v>
      </c>
      <c r="D2163" s="60" t="s">
        <v>6137</v>
      </c>
      <c r="E2163" s="60" t="s">
        <v>3175</v>
      </c>
      <c r="F2163" s="59" t="s">
        <v>487</v>
      </c>
      <c r="G2163" s="61">
        <v>73956</v>
      </c>
      <c r="H2163" s="123">
        <f t="shared" si="33"/>
        <v>15.05940805750415</v>
      </c>
    </row>
    <row r="2164" spans="1:8" x14ac:dyDescent="0.25">
      <c r="A2164" s="58">
        <v>398950320480</v>
      </c>
      <c r="B2164" s="59" t="s">
        <v>6138</v>
      </c>
      <c r="C2164" s="60" t="s">
        <v>6139</v>
      </c>
      <c r="D2164" s="60" t="s">
        <v>6140</v>
      </c>
      <c r="E2164" s="60" t="s">
        <v>4807</v>
      </c>
      <c r="F2164" s="59" t="s">
        <v>451</v>
      </c>
      <c r="G2164" s="61">
        <v>73956</v>
      </c>
      <c r="H2164" s="123">
        <f t="shared" si="33"/>
        <v>15.05940805750415</v>
      </c>
    </row>
    <row r="2165" spans="1:8" x14ac:dyDescent="0.25">
      <c r="A2165" s="58">
        <v>398950321044</v>
      </c>
      <c r="B2165" s="59" t="s">
        <v>6141</v>
      </c>
      <c r="C2165" s="60" t="s">
        <v>6142</v>
      </c>
      <c r="D2165" s="60" t="s">
        <v>6143</v>
      </c>
      <c r="E2165" s="60" t="s">
        <v>753</v>
      </c>
      <c r="F2165" s="59" t="s">
        <v>487</v>
      </c>
      <c r="G2165" s="61">
        <v>73956</v>
      </c>
      <c r="H2165" s="123">
        <f t="shared" si="33"/>
        <v>15.05940805750415</v>
      </c>
    </row>
    <row r="2166" spans="1:8" x14ac:dyDescent="0.25">
      <c r="A2166" s="58">
        <v>398990610391</v>
      </c>
      <c r="B2166" s="59" t="s">
        <v>6144</v>
      </c>
      <c r="C2166" s="60" t="s">
        <v>6145</v>
      </c>
      <c r="D2166" s="60" t="s">
        <v>6146</v>
      </c>
      <c r="E2166" s="60" t="s">
        <v>6147</v>
      </c>
      <c r="F2166" s="59" t="s">
        <v>451</v>
      </c>
      <c r="G2166" s="61">
        <v>73956</v>
      </c>
      <c r="H2166" s="123">
        <f t="shared" si="33"/>
        <v>15.05940805750415</v>
      </c>
    </row>
    <row r="2167" spans="1:8" x14ac:dyDescent="0.25">
      <c r="A2167" s="58">
        <v>400000302218</v>
      </c>
      <c r="B2167" s="59" t="s">
        <v>6148</v>
      </c>
      <c r="C2167" s="60" t="s">
        <v>6149</v>
      </c>
      <c r="D2167" s="60" t="s">
        <v>6150</v>
      </c>
      <c r="E2167" s="60" t="s">
        <v>726</v>
      </c>
      <c r="F2167" s="59" t="s">
        <v>451</v>
      </c>
      <c r="G2167" s="61">
        <v>73956</v>
      </c>
      <c r="H2167" s="123">
        <f t="shared" si="33"/>
        <v>15.05940805750415</v>
      </c>
    </row>
    <row r="2168" spans="1:8" x14ac:dyDescent="0.25">
      <c r="A2168" s="58">
        <v>400030900021</v>
      </c>
      <c r="B2168" s="59" t="s">
        <v>6151</v>
      </c>
      <c r="C2168" s="60" t="s">
        <v>6152</v>
      </c>
      <c r="D2168" s="60" t="s">
        <v>6153</v>
      </c>
      <c r="E2168" s="60" t="s">
        <v>726</v>
      </c>
      <c r="F2168" s="59" t="s">
        <v>451</v>
      </c>
      <c r="G2168" s="61">
        <v>73956</v>
      </c>
      <c r="H2168" s="123">
        <f t="shared" si="33"/>
        <v>15.05940805750415</v>
      </c>
    </row>
    <row r="2169" spans="1:8" x14ac:dyDescent="0.25">
      <c r="A2169" s="58">
        <v>400060301971</v>
      </c>
      <c r="B2169" s="59" t="s">
        <v>6154</v>
      </c>
      <c r="C2169" s="60" t="s">
        <v>2417</v>
      </c>
      <c r="D2169" s="60" t="s">
        <v>6155</v>
      </c>
      <c r="E2169" s="60" t="s">
        <v>726</v>
      </c>
      <c r="F2169" s="59" t="s">
        <v>451</v>
      </c>
      <c r="G2169" s="61">
        <v>73956</v>
      </c>
      <c r="H2169" s="123">
        <f t="shared" si="33"/>
        <v>15.05940805750415</v>
      </c>
    </row>
    <row r="2170" spans="1:8" x14ac:dyDescent="0.25">
      <c r="A2170" s="58">
        <v>400070302100</v>
      </c>
      <c r="B2170" s="59" t="s">
        <v>6156</v>
      </c>
      <c r="C2170" s="60" t="s">
        <v>6157</v>
      </c>
      <c r="D2170" s="60" t="s">
        <v>6158</v>
      </c>
      <c r="E2170" s="60" t="s">
        <v>2137</v>
      </c>
      <c r="F2170" s="59" t="s">
        <v>451</v>
      </c>
      <c r="G2170" s="61">
        <v>73956</v>
      </c>
      <c r="H2170" s="123">
        <f t="shared" si="33"/>
        <v>15.05940805750415</v>
      </c>
    </row>
    <row r="2171" spans="1:8" x14ac:dyDescent="0.25">
      <c r="A2171" s="58">
        <v>400070510543</v>
      </c>
      <c r="B2171" s="59" t="s">
        <v>6159</v>
      </c>
      <c r="C2171" s="60" t="s">
        <v>6160</v>
      </c>
      <c r="D2171" s="60" t="s">
        <v>6161</v>
      </c>
      <c r="E2171" s="60" t="s">
        <v>2137</v>
      </c>
      <c r="F2171" s="59" t="s">
        <v>451</v>
      </c>
      <c r="G2171" s="61">
        <v>73956</v>
      </c>
      <c r="H2171" s="123">
        <f t="shared" si="33"/>
        <v>15.05940805750415</v>
      </c>
    </row>
    <row r="2172" spans="1:8" x14ac:dyDescent="0.25">
      <c r="A2172" s="58">
        <v>400070901437</v>
      </c>
      <c r="B2172" s="59" t="s">
        <v>6162</v>
      </c>
      <c r="C2172" s="60" t="s">
        <v>6163</v>
      </c>
      <c r="D2172" s="60" t="s">
        <v>6164</v>
      </c>
      <c r="E2172" s="60" t="s">
        <v>2137</v>
      </c>
      <c r="F2172" s="59" t="s">
        <v>451</v>
      </c>
      <c r="G2172" s="61">
        <v>73956</v>
      </c>
      <c r="H2172" s="123">
        <f t="shared" si="33"/>
        <v>15.05940805750415</v>
      </c>
    </row>
    <row r="2173" spans="1:8" x14ac:dyDescent="0.25">
      <c r="A2173" s="58">
        <v>400071102139</v>
      </c>
      <c r="B2173" s="59" t="s">
        <v>6165</v>
      </c>
      <c r="C2173" s="60" t="s">
        <v>6166</v>
      </c>
      <c r="D2173" s="60" t="s">
        <v>6167</v>
      </c>
      <c r="E2173" s="60" t="s">
        <v>2137</v>
      </c>
      <c r="F2173" s="59" t="s">
        <v>451</v>
      </c>
      <c r="G2173" s="61">
        <v>73956</v>
      </c>
      <c r="H2173" s="123">
        <f t="shared" si="33"/>
        <v>15.05940805750415</v>
      </c>
    </row>
    <row r="2174" spans="1:8" x14ac:dyDescent="0.25">
      <c r="A2174" s="58">
        <v>400080307819</v>
      </c>
      <c r="B2174" s="59" t="s">
        <v>6168</v>
      </c>
      <c r="C2174" s="60" t="s">
        <v>6169</v>
      </c>
      <c r="D2174" s="60" t="s">
        <v>6170</v>
      </c>
      <c r="E2174" s="60" t="s">
        <v>726</v>
      </c>
      <c r="F2174" s="59" t="s">
        <v>451</v>
      </c>
      <c r="G2174" s="61">
        <v>73956</v>
      </c>
      <c r="H2174" s="123">
        <f t="shared" si="33"/>
        <v>15.05940805750415</v>
      </c>
    </row>
    <row r="2175" spans="1:8" x14ac:dyDescent="0.25">
      <c r="A2175" s="58">
        <v>400080504983</v>
      </c>
      <c r="B2175" s="59" t="s">
        <v>6171</v>
      </c>
      <c r="C2175" s="60" t="s">
        <v>6172</v>
      </c>
      <c r="D2175" s="60" t="s">
        <v>6173</v>
      </c>
      <c r="E2175" s="60" t="s">
        <v>2137</v>
      </c>
      <c r="F2175" s="59" t="s">
        <v>451</v>
      </c>
      <c r="G2175" s="61">
        <v>73956</v>
      </c>
      <c r="H2175" s="123">
        <f t="shared" si="33"/>
        <v>15.05940805750415</v>
      </c>
    </row>
    <row r="2176" spans="1:8" x14ac:dyDescent="0.25">
      <c r="A2176" s="58">
        <v>400080707191</v>
      </c>
      <c r="B2176" s="59" t="s">
        <v>6174</v>
      </c>
      <c r="C2176" s="60" t="s">
        <v>2417</v>
      </c>
      <c r="D2176" s="60" t="s">
        <v>6175</v>
      </c>
      <c r="E2176" s="60" t="s">
        <v>726</v>
      </c>
      <c r="F2176" s="59" t="s">
        <v>451</v>
      </c>
      <c r="G2176" s="61">
        <v>73956</v>
      </c>
      <c r="H2176" s="123">
        <f t="shared" si="33"/>
        <v>15.05940805750415</v>
      </c>
    </row>
    <row r="2177" spans="1:8" x14ac:dyDescent="0.25">
      <c r="A2177" s="58">
        <v>400090107419</v>
      </c>
      <c r="B2177" s="59" t="s">
        <v>6176</v>
      </c>
      <c r="C2177" s="60" t="s">
        <v>6177</v>
      </c>
      <c r="D2177" s="60" t="s">
        <v>6178</v>
      </c>
      <c r="E2177" s="60" t="s">
        <v>726</v>
      </c>
      <c r="F2177" s="59" t="s">
        <v>451</v>
      </c>
      <c r="G2177" s="61">
        <v>73956</v>
      </c>
      <c r="H2177" s="123">
        <f t="shared" si="33"/>
        <v>15.05940805750415</v>
      </c>
    </row>
    <row r="2178" spans="1:8" x14ac:dyDescent="0.25">
      <c r="A2178" s="58">
        <v>400090200800</v>
      </c>
      <c r="B2178" s="59" t="s">
        <v>6179</v>
      </c>
      <c r="C2178" s="60" t="s">
        <v>6180</v>
      </c>
      <c r="D2178" s="60" t="s">
        <v>6181</v>
      </c>
      <c r="E2178" s="60" t="s">
        <v>726</v>
      </c>
      <c r="F2178" s="59" t="s">
        <v>451</v>
      </c>
      <c r="G2178" s="61">
        <v>73956</v>
      </c>
      <c r="H2178" s="123">
        <f t="shared" ref="H2178:H2241" si="34">G2178/4910.95</f>
        <v>15.05940805750415</v>
      </c>
    </row>
    <row r="2179" spans="1:8" x14ac:dyDescent="0.25">
      <c r="A2179" s="58">
        <v>400090400302</v>
      </c>
      <c r="B2179" s="59" t="s">
        <v>6182</v>
      </c>
      <c r="C2179" s="60" t="s">
        <v>6183</v>
      </c>
      <c r="D2179" s="60" t="s">
        <v>6184</v>
      </c>
      <c r="E2179" s="60" t="s">
        <v>726</v>
      </c>
      <c r="F2179" s="59" t="s">
        <v>451</v>
      </c>
      <c r="G2179" s="61">
        <v>73956</v>
      </c>
      <c r="H2179" s="123">
        <f t="shared" si="34"/>
        <v>15.05940805750415</v>
      </c>
    </row>
    <row r="2180" spans="1:8" x14ac:dyDescent="0.25">
      <c r="A2180" s="58">
        <v>400090707459</v>
      </c>
      <c r="B2180" s="59" t="s">
        <v>6185</v>
      </c>
      <c r="C2180" s="60" t="s">
        <v>6186</v>
      </c>
      <c r="D2180" s="60" t="s">
        <v>6187</v>
      </c>
      <c r="E2180" s="60" t="s">
        <v>726</v>
      </c>
      <c r="F2180" s="59" t="s">
        <v>451</v>
      </c>
      <c r="G2180" s="61">
        <v>73956</v>
      </c>
      <c r="H2180" s="123">
        <f t="shared" si="34"/>
        <v>15.05940805750415</v>
      </c>
    </row>
    <row r="2181" spans="1:8" x14ac:dyDescent="0.25">
      <c r="A2181" s="58">
        <v>400091003030</v>
      </c>
      <c r="B2181" s="59" t="s">
        <v>6188</v>
      </c>
      <c r="C2181" s="60" t="s">
        <v>6189</v>
      </c>
      <c r="D2181" s="60" t="s">
        <v>6190</v>
      </c>
      <c r="E2181" s="60" t="s">
        <v>726</v>
      </c>
      <c r="F2181" s="59" t="s">
        <v>451</v>
      </c>
      <c r="G2181" s="61">
        <v>73956</v>
      </c>
      <c r="H2181" s="123">
        <f t="shared" si="34"/>
        <v>15.05940805750415</v>
      </c>
    </row>
    <row r="2182" spans="1:8" x14ac:dyDescent="0.25">
      <c r="A2182" s="58">
        <v>400091205228</v>
      </c>
      <c r="B2182" s="59" t="s">
        <v>6191</v>
      </c>
      <c r="C2182" s="60" t="s">
        <v>6192</v>
      </c>
      <c r="D2182" s="60" t="s">
        <v>6193</v>
      </c>
      <c r="E2182" s="60" t="s">
        <v>726</v>
      </c>
      <c r="F2182" s="59" t="s">
        <v>451</v>
      </c>
      <c r="G2182" s="61">
        <v>73956</v>
      </c>
      <c r="H2182" s="123">
        <f t="shared" si="34"/>
        <v>15.05940805750415</v>
      </c>
    </row>
    <row r="2183" spans="1:8" x14ac:dyDescent="0.25">
      <c r="A2183" s="58">
        <v>400110402897</v>
      </c>
      <c r="B2183" s="59" t="s">
        <v>6194</v>
      </c>
      <c r="C2183" s="60" t="s">
        <v>6195</v>
      </c>
      <c r="D2183" s="60" t="s">
        <v>6196</v>
      </c>
      <c r="E2183" s="60" t="s">
        <v>2137</v>
      </c>
      <c r="F2183" s="59" t="s">
        <v>451</v>
      </c>
      <c r="G2183" s="61">
        <v>73956</v>
      </c>
      <c r="H2183" s="123">
        <f t="shared" si="34"/>
        <v>15.05940805750415</v>
      </c>
    </row>
    <row r="2184" spans="1:8" x14ac:dyDescent="0.25">
      <c r="A2184" s="58">
        <v>400110403966</v>
      </c>
      <c r="B2184" s="59" t="s">
        <v>6197</v>
      </c>
      <c r="C2184" s="60" t="s">
        <v>6198</v>
      </c>
      <c r="D2184" s="60" t="s">
        <v>5417</v>
      </c>
      <c r="E2184" s="60" t="s">
        <v>726</v>
      </c>
      <c r="F2184" s="59" t="s">
        <v>451</v>
      </c>
      <c r="G2184" s="61">
        <v>73956</v>
      </c>
      <c r="H2184" s="123">
        <f t="shared" si="34"/>
        <v>15.05940805750415</v>
      </c>
    </row>
    <row r="2185" spans="1:8" x14ac:dyDescent="0.25">
      <c r="A2185" s="58">
        <v>400111005077</v>
      </c>
      <c r="B2185" s="59" t="s">
        <v>6199</v>
      </c>
      <c r="C2185" s="60" t="s">
        <v>2952</v>
      </c>
      <c r="D2185" s="60" t="s">
        <v>2953</v>
      </c>
      <c r="E2185" s="60" t="s">
        <v>726</v>
      </c>
      <c r="F2185" s="59" t="s">
        <v>451</v>
      </c>
      <c r="G2185" s="61">
        <v>73956</v>
      </c>
      <c r="H2185" s="123">
        <f t="shared" si="34"/>
        <v>15.05940805750415</v>
      </c>
    </row>
    <row r="2186" spans="1:8" x14ac:dyDescent="0.25">
      <c r="A2186" s="58">
        <v>400120401376</v>
      </c>
      <c r="B2186" s="59" t="s">
        <v>6200</v>
      </c>
      <c r="C2186" s="60" t="s">
        <v>6201</v>
      </c>
      <c r="D2186" s="60" t="s">
        <v>6202</v>
      </c>
      <c r="E2186" s="60" t="s">
        <v>726</v>
      </c>
      <c r="F2186" s="59" t="s">
        <v>451</v>
      </c>
      <c r="G2186" s="61">
        <v>73956</v>
      </c>
      <c r="H2186" s="123">
        <f t="shared" si="34"/>
        <v>15.05940805750415</v>
      </c>
    </row>
    <row r="2187" spans="1:8" x14ac:dyDescent="0.25">
      <c r="A2187" s="58">
        <v>400121204540</v>
      </c>
      <c r="B2187" s="59" t="s">
        <v>6203</v>
      </c>
      <c r="C2187" s="60" t="s">
        <v>6204</v>
      </c>
      <c r="D2187" s="60" t="s">
        <v>6205</v>
      </c>
      <c r="E2187" s="60" t="s">
        <v>726</v>
      </c>
      <c r="F2187" s="59" t="s">
        <v>451</v>
      </c>
      <c r="G2187" s="61">
        <v>73956</v>
      </c>
      <c r="H2187" s="123">
        <f t="shared" si="34"/>
        <v>15.05940805750415</v>
      </c>
    </row>
    <row r="2188" spans="1:8" x14ac:dyDescent="0.25">
      <c r="A2188" s="58">
        <v>400130707945</v>
      </c>
      <c r="B2188" s="59" t="s">
        <v>6206</v>
      </c>
      <c r="C2188" s="60" t="s">
        <v>6207</v>
      </c>
      <c r="D2188" s="60" t="s">
        <v>6208</v>
      </c>
      <c r="E2188" s="60" t="s">
        <v>726</v>
      </c>
      <c r="F2188" s="59" t="s">
        <v>451</v>
      </c>
      <c r="G2188" s="61">
        <v>73956</v>
      </c>
      <c r="H2188" s="123">
        <f t="shared" si="34"/>
        <v>15.05940805750415</v>
      </c>
    </row>
    <row r="2189" spans="1:8" x14ac:dyDescent="0.25">
      <c r="A2189" s="58">
        <v>400131201387</v>
      </c>
      <c r="B2189" s="59" t="s">
        <v>6209</v>
      </c>
      <c r="C2189" s="60" t="s">
        <v>6210</v>
      </c>
      <c r="D2189" s="60" t="s">
        <v>6211</v>
      </c>
      <c r="E2189" s="60" t="s">
        <v>726</v>
      </c>
      <c r="F2189" s="59" t="s">
        <v>451</v>
      </c>
      <c r="G2189" s="61">
        <v>73956</v>
      </c>
      <c r="H2189" s="123">
        <f t="shared" si="34"/>
        <v>15.05940805750415</v>
      </c>
    </row>
    <row r="2190" spans="1:8" x14ac:dyDescent="0.25">
      <c r="A2190" s="58">
        <v>400140204461</v>
      </c>
      <c r="B2190" s="59" t="s">
        <v>6212</v>
      </c>
      <c r="C2190" s="60" t="s">
        <v>6213</v>
      </c>
      <c r="D2190" s="60" t="s">
        <v>4628</v>
      </c>
      <c r="E2190" s="60" t="s">
        <v>726</v>
      </c>
      <c r="F2190" s="59" t="s">
        <v>451</v>
      </c>
      <c r="G2190" s="61">
        <v>73956</v>
      </c>
      <c r="H2190" s="123">
        <f t="shared" si="34"/>
        <v>15.05940805750415</v>
      </c>
    </row>
    <row r="2191" spans="1:8" x14ac:dyDescent="0.25">
      <c r="A2191" s="58">
        <v>400150506610</v>
      </c>
      <c r="B2191" s="59" t="s">
        <v>6214</v>
      </c>
      <c r="C2191" s="60" t="s">
        <v>6215</v>
      </c>
      <c r="D2191" s="60" t="s">
        <v>6216</v>
      </c>
      <c r="E2191" s="60" t="s">
        <v>726</v>
      </c>
      <c r="F2191" s="59" t="s">
        <v>451</v>
      </c>
      <c r="G2191" s="61">
        <v>73956</v>
      </c>
      <c r="H2191" s="123">
        <f t="shared" si="34"/>
        <v>15.05940805750415</v>
      </c>
    </row>
    <row r="2192" spans="1:8" x14ac:dyDescent="0.25">
      <c r="A2192" s="58">
        <v>400150901128</v>
      </c>
      <c r="B2192" s="59" t="s">
        <v>6217</v>
      </c>
      <c r="C2192" s="60" t="s">
        <v>6218</v>
      </c>
      <c r="D2192" s="60" t="s">
        <v>6219</v>
      </c>
      <c r="E2192" s="60" t="s">
        <v>726</v>
      </c>
      <c r="F2192" s="59" t="s">
        <v>451</v>
      </c>
      <c r="G2192" s="61">
        <v>73956</v>
      </c>
      <c r="H2192" s="123">
        <f t="shared" si="34"/>
        <v>15.05940805750415</v>
      </c>
    </row>
    <row r="2193" spans="1:8" x14ac:dyDescent="0.25">
      <c r="A2193" s="58">
        <v>400160702140</v>
      </c>
      <c r="B2193" s="59" t="s">
        <v>6220</v>
      </c>
      <c r="C2193" s="60" t="s">
        <v>6221</v>
      </c>
      <c r="D2193" s="60" t="s">
        <v>6222</v>
      </c>
      <c r="E2193" s="60" t="s">
        <v>2137</v>
      </c>
      <c r="F2193" s="59" t="s">
        <v>451</v>
      </c>
      <c r="G2193" s="61">
        <v>73956</v>
      </c>
      <c r="H2193" s="123">
        <f t="shared" si="34"/>
        <v>15.05940805750415</v>
      </c>
    </row>
    <row r="2194" spans="1:8" x14ac:dyDescent="0.25">
      <c r="A2194" s="58">
        <v>400161001412</v>
      </c>
      <c r="B2194" s="59" t="s">
        <v>6223</v>
      </c>
      <c r="C2194" s="60" t="s">
        <v>6224</v>
      </c>
      <c r="D2194" s="60" t="s">
        <v>2766</v>
      </c>
      <c r="E2194" s="60" t="s">
        <v>726</v>
      </c>
      <c r="F2194" s="59" t="s">
        <v>451</v>
      </c>
      <c r="G2194" s="61">
        <v>73956</v>
      </c>
      <c r="H2194" s="123">
        <f t="shared" si="34"/>
        <v>15.05940805750415</v>
      </c>
    </row>
    <row r="2195" spans="1:8" x14ac:dyDescent="0.25">
      <c r="A2195" s="58">
        <v>400161001463</v>
      </c>
      <c r="B2195" s="59" t="s">
        <v>6225</v>
      </c>
      <c r="C2195" s="60" t="s">
        <v>6226</v>
      </c>
      <c r="D2195" s="60" t="s">
        <v>6227</v>
      </c>
      <c r="E2195" s="60" t="s">
        <v>726</v>
      </c>
      <c r="F2195" s="59" t="s">
        <v>451</v>
      </c>
      <c r="G2195" s="61">
        <v>73956</v>
      </c>
      <c r="H2195" s="123">
        <f t="shared" si="34"/>
        <v>15.05940805750415</v>
      </c>
    </row>
    <row r="2196" spans="1:8" x14ac:dyDescent="0.25">
      <c r="A2196" s="58">
        <v>400170901264</v>
      </c>
      <c r="B2196" s="59" t="s">
        <v>6228</v>
      </c>
      <c r="C2196" s="60" t="s">
        <v>6229</v>
      </c>
      <c r="D2196" s="60" t="s">
        <v>6230</v>
      </c>
      <c r="E2196" s="60" t="s">
        <v>726</v>
      </c>
      <c r="F2196" s="59" t="s">
        <v>451</v>
      </c>
      <c r="G2196" s="61">
        <v>73956</v>
      </c>
      <c r="H2196" s="123">
        <f t="shared" si="34"/>
        <v>15.05940805750415</v>
      </c>
    </row>
    <row r="2197" spans="1:8" x14ac:dyDescent="0.25">
      <c r="A2197" s="58">
        <v>400171201584</v>
      </c>
      <c r="B2197" s="59" t="s">
        <v>6231</v>
      </c>
      <c r="C2197" s="60" t="s">
        <v>6232</v>
      </c>
      <c r="D2197" s="60" t="s">
        <v>6233</v>
      </c>
      <c r="E2197" s="60" t="s">
        <v>726</v>
      </c>
      <c r="F2197" s="59" t="s">
        <v>451</v>
      </c>
      <c r="G2197" s="61">
        <v>73956</v>
      </c>
      <c r="H2197" s="123">
        <f t="shared" si="34"/>
        <v>15.05940805750415</v>
      </c>
    </row>
    <row r="2198" spans="1:8" x14ac:dyDescent="0.25">
      <c r="A2198" s="58">
        <v>400180102530</v>
      </c>
      <c r="B2198" s="59" t="s">
        <v>6234</v>
      </c>
      <c r="C2198" s="60" t="s">
        <v>6232</v>
      </c>
      <c r="D2198" s="60" t="s">
        <v>6233</v>
      </c>
      <c r="E2198" s="60" t="s">
        <v>726</v>
      </c>
      <c r="F2198" s="59" t="s">
        <v>451</v>
      </c>
      <c r="G2198" s="61">
        <v>73956</v>
      </c>
      <c r="H2198" s="123">
        <f t="shared" si="34"/>
        <v>15.05940805750415</v>
      </c>
    </row>
    <row r="2199" spans="1:8" x14ac:dyDescent="0.25">
      <c r="A2199" s="58">
        <v>400180711331</v>
      </c>
      <c r="B2199" s="59" t="s">
        <v>6235</v>
      </c>
      <c r="C2199" s="60" t="s">
        <v>6236</v>
      </c>
      <c r="D2199" s="60" t="s">
        <v>6237</v>
      </c>
      <c r="E2199" s="60" t="s">
        <v>726</v>
      </c>
      <c r="F2199" s="59" t="s">
        <v>451</v>
      </c>
      <c r="G2199" s="61">
        <v>73956</v>
      </c>
      <c r="H2199" s="123">
        <f t="shared" si="34"/>
        <v>15.05940805750415</v>
      </c>
    </row>
    <row r="2200" spans="1:8" x14ac:dyDescent="0.25">
      <c r="A2200" s="58">
        <v>400181003446</v>
      </c>
      <c r="B2200" s="59" t="s">
        <v>6238</v>
      </c>
      <c r="C2200" s="60" t="s">
        <v>5338</v>
      </c>
      <c r="D2200" s="60" t="s">
        <v>6239</v>
      </c>
      <c r="E2200" s="60" t="s">
        <v>726</v>
      </c>
      <c r="F2200" s="59" t="s">
        <v>451</v>
      </c>
      <c r="G2200" s="61">
        <v>73956</v>
      </c>
      <c r="H2200" s="123">
        <f t="shared" si="34"/>
        <v>15.05940805750415</v>
      </c>
    </row>
    <row r="2201" spans="1:8" x14ac:dyDescent="0.25">
      <c r="A2201" s="58">
        <v>400711000338</v>
      </c>
      <c r="B2201" s="59" t="s">
        <v>6240</v>
      </c>
      <c r="C2201" s="60" t="s">
        <v>6241</v>
      </c>
      <c r="D2201" s="60" t="s">
        <v>2430</v>
      </c>
      <c r="E2201" s="60" t="s">
        <v>726</v>
      </c>
      <c r="F2201" s="59" t="s">
        <v>451</v>
      </c>
      <c r="G2201" s="61">
        <v>73956</v>
      </c>
      <c r="H2201" s="123">
        <f t="shared" si="34"/>
        <v>15.05940805750415</v>
      </c>
    </row>
    <row r="2202" spans="1:8" x14ac:dyDescent="0.25">
      <c r="A2202" s="58">
        <v>400791000066</v>
      </c>
      <c r="B2202" s="59" t="s">
        <v>6242</v>
      </c>
      <c r="C2202" s="60" t="s">
        <v>6243</v>
      </c>
      <c r="D2202" s="60" t="s">
        <v>6244</v>
      </c>
      <c r="E2202" s="60" t="s">
        <v>726</v>
      </c>
      <c r="F2202" s="59" t="s">
        <v>451</v>
      </c>
      <c r="G2202" s="61">
        <v>73956</v>
      </c>
      <c r="H2202" s="123">
        <f t="shared" si="34"/>
        <v>15.05940805750415</v>
      </c>
    </row>
    <row r="2203" spans="1:8" x14ac:dyDescent="0.25">
      <c r="A2203" s="58">
        <v>400800401265</v>
      </c>
      <c r="B2203" s="59" t="s">
        <v>6245</v>
      </c>
      <c r="C2203" s="60" t="s">
        <v>6224</v>
      </c>
      <c r="D2203" s="60" t="s">
        <v>6246</v>
      </c>
      <c r="E2203" s="60" t="s">
        <v>726</v>
      </c>
      <c r="F2203" s="59" t="s">
        <v>451</v>
      </c>
      <c r="G2203" s="61">
        <v>73956</v>
      </c>
      <c r="H2203" s="123">
        <f t="shared" si="34"/>
        <v>15.05940805750415</v>
      </c>
    </row>
    <row r="2204" spans="1:8" x14ac:dyDescent="0.25">
      <c r="A2204" s="58">
        <v>400830100456</v>
      </c>
      <c r="B2204" s="59" t="s">
        <v>6247</v>
      </c>
      <c r="C2204" s="60" t="s">
        <v>6248</v>
      </c>
      <c r="D2204" s="60" t="s">
        <v>6249</v>
      </c>
      <c r="E2204" s="60" t="s">
        <v>1061</v>
      </c>
      <c r="F2204" s="59" t="s">
        <v>451</v>
      </c>
      <c r="G2204" s="61">
        <v>73956</v>
      </c>
      <c r="H2204" s="123">
        <f t="shared" si="34"/>
        <v>15.05940805750415</v>
      </c>
    </row>
    <row r="2205" spans="1:8" x14ac:dyDescent="0.25">
      <c r="A2205" s="58">
        <v>400840400296</v>
      </c>
      <c r="B2205" s="59" t="s">
        <v>6250</v>
      </c>
      <c r="C2205" s="60" t="s">
        <v>6251</v>
      </c>
      <c r="D2205" s="60" t="s">
        <v>6252</v>
      </c>
      <c r="E2205" s="60" t="s">
        <v>726</v>
      </c>
      <c r="F2205" s="59" t="s">
        <v>451</v>
      </c>
      <c r="G2205" s="61">
        <v>73956</v>
      </c>
      <c r="H2205" s="123">
        <f t="shared" si="34"/>
        <v>15.05940805750415</v>
      </c>
    </row>
    <row r="2206" spans="1:8" x14ac:dyDescent="0.25">
      <c r="A2206" s="58">
        <v>400851001571</v>
      </c>
      <c r="B2206" s="59" t="s">
        <v>6253</v>
      </c>
      <c r="C2206" s="60" t="s">
        <v>6254</v>
      </c>
      <c r="D2206" s="60" t="s">
        <v>5639</v>
      </c>
      <c r="E2206" s="60" t="s">
        <v>726</v>
      </c>
      <c r="F2206" s="59" t="s">
        <v>451</v>
      </c>
      <c r="G2206" s="61">
        <v>73956</v>
      </c>
      <c r="H2206" s="123">
        <f t="shared" si="34"/>
        <v>15.05940805750415</v>
      </c>
    </row>
    <row r="2207" spans="1:8" x14ac:dyDescent="0.25">
      <c r="A2207" s="58">
        <v>400880300391</v>
      </c>
      <c r="B2207" s="59" t="s">
        <v>6255</v>
      </c>
      <c r="C2207" s="60" t="s">
        <v>6256</v>
      </c>
      <c r="D2207" s="60" t="s">
        <v>6257</v>
      </c>
      <c r="E2207" s="60" t="s">
        <v>726</v>
      </c>
      <c r="F2207" s="59" t="s">
        <v>451</v>
      </c>
      <c r="G2207" s="61">
        <v>73956</v>
      </c>
      <c r="H2207" s="123">
        <f t="shared" si="34"/>
        <v>15.05940805750415</v>
      </c>
    </row>
    <row r="2208" spans="1:8" x14ac:dyDescent="0.25">
      <c r="A2208" s="58">
        <v>400891002724</v>
      </c>
      <c r="B2208" s="59" t="s">
        <v>6258</v>
      </c>
      <c r="C2208" s="60" t="s">
        <v>6259</v>
      </c>
      <c r="D2208" s="60" t="s">
        <v>6260</v>
      </c>
      <c r="E2208" s="60" t="s">
        <v>2137</v>
      </c>
      <c r="F2208" s="59" t="s">
        <v>451</v>
      </c>
      <c r="G2208" s="61">
        <v>73956</v>
      </c>
      <c r="H2208" s="123">
        <f t="shared" si="34"/>
        <v>15.05940805750415</v>
      </c>
    </row>
    <row r="2209" spans="1:8" x14ac:dyDescent="0.25">
      <c r="A2209" s="58">
        <v>400900500139</v>
      </c>
      <c r="B2209" s="59" t="s">
        <v>6261</v>
      </c>
      <c r="C2209" s="60" t="s">
        <v>6262</v>
      </c>
      <c r="D2209" s="60" t="s">
        <v>6263</v>
      </c>
      <c r="E2209" s="60" t="s">
        <v>6264</v>
      </c>
      <c r="F2209" s="59" t="s">
        <v>451</v>
      </c>
      <c r="G2209" s="61">
        <v>73956</v>
      </c>
      <c r="H2209" s="123">
        <f t="shared" si="34"/>
        <v>15.05940805750415</v>
      </c>
    </row>
    <row r="2210" spans="1:8" x14ac:dyDescent="0.25">
      <c r="A2210" s="58">
        <v>400910900453</v>
      </c>
      <c r="B2210" s="59" t="s">
        <v>6265</v>
      </c>
      <c r="C2210" s="60" t="s">
        <v>6266</v>
      </c>
      <c r="D2210" s="60" t="s">
        <v>2950</v>
      </c>
      <c r="E2210" s="60" t="s">
        <v>726</v>
      </c>
      <c r="F2210" s="59" t="s">
        <v>451</v>
      </c>
      <c r="G2210" s="61">
        <v>73956</v>
      </c>
      <c r="H2210" s="123">
        <f t="shared" si="34"/>
        <v>15.05940805750415</v>
      </c>
    </row>
    <row r="2211" spans="1:8" x14ac:dyDescent="0.25">
      <c r="A2211" s="58">
        <v>400921100688</v>
      </c>
      <c r="B2211" s="59" t="s">
        <v>6267</v>
      </c>
      <c r="C2211" s="60" t="s">
        <v>6268</v>
      </c>
      <c r="D2211" s="60" t="s">
        <v>2950</v>
      </c>
      <c r="E2211" s="60" t="s">
        <v>726</v>
      </c>
      <c r="F2211" s="59" t="s">
        <v>451</v>
      </c>
      <c r="G2211" s="61">
        <v>73956</v>
      </c>
      <c r="H2211" s="123">
        <f t="shared" si="34"/>
        <v>15.05940805750415</v>
      </c>
    </row>
    <row r="2212" spans="1:8" x14ac:dyDescent="0.25">
      <c r="A2212" s="58">
        <v>400941041238</v>
      </c>
      <c r="B2212" s="59" t="s">
        <v>6269</v>
      </c>
      <c r="C2212" s="60" t="s">
        <v>6270</v>
      </c>
      <c r="D2212" s="60" t="s">
        <v>6150</v>
      </c>
      <c r="E2212" s="60" t="s">
        <v>726</v>
      </c>
      <c r="F2212" s="59" t="s">
        <v>451</v>
      </c>
      <c r="G2212" s="61">
        <v>73956</v>
      </c>
      <c r="H2212" s="123">
        <f t="shared" si="34"/>
        <v>15.05940805750415</v>
      </c>
    </row>
    <row r="2213" spans="1:8" x14ac:dyDescent="0.25">
      <c r="A2213" s="58">
        <v>400950930746</v>
      </c>
      <c r="B2213" s="59" t="s">
        <v>6271</v>
      </c>
      <c r="C2213" s="60" t="s">
        <v>6272</v>
      </c>
      <c r="D2213" s="60" t="s">
        <v>3147</v>
      </c>
      <c r="E2213" s="60" t="s">
        <v>2137</v>
      </c>
      <c r="F2213" s="59" t="s">
        <v>451</v>
      </c>
      <c r="G2213" s="61">
        <v>73956</v>
      </c>
      <c r="H2213" s="123">
        <f t="shared" si="34"/>
        <v>15.05940805750415</v>
      </c>
    </row>
    <row r="2214" spans="1:8" x14ac:dyDescent="0.25">
      <c r="A2214" s="58">
        <v>400961230428</v>
      </c>
      <c r="B2214" s="59" t="s">
        <v>6273</v>
      </c>
      <c r="C2214" s="60" t="s">
        <v>4593</v>
      </c>
      <c r="D2214" s="60" t="s">
        <v>6274</v>
      </c>
      <c r="E2214" s="60" t="s">
        <v>1061</v>
      </c>
      <c r="F2214" s="59" t="s">
        <v>487</v>
      </c>
      <c r="G2214" s="61">
        <v>73956</v>
      </c>
      <c r="H2214" s="123">
        <f t="shared" si="34"/>
        <v>15.05940805750415</v>
      </c>
    </row>
    <row r="2215" spans="1:8" x14ac:dyDescent="0.25">
      <c r="A2215" s="58">
        <v>400970722473</v>
      </c>
      <c r="B2215" s="59" t="s">
        <v>6275</v>
      </c>
      <c r="C2215" s="60" t="s">
        <v>6276</v>
      </c>
      <c r="D2215" s="60" t="s">
        <v>6277</v>
      </c>
      <c r="E2215" s="60" t="s">
        <v>2137</v>
      </c>
      <c r="F2215" s="59" t="s">
        <v>451</v>
      </c>
      <c r="G2215" s="61">
        <v>73956</v>
      </c>
      <c r="H2215" s="123">
        <f t="shared" si="34"/>
        <v>15.05940805750415</v>
      </c>
    </row>
    <row r="2216" spans="1:8" x14ac:dyDescent="0.25">
      <c r="A2216" s="58">
        <v>400990821842</v>
      </c>
      <c r="B2216" s="59" t="s">
        <v>6278</v>
      </c>
      <c r="C2216" s="60" t="s">
        <v>2952</v>
      </c>
      <c r="D2216" s="60" t="s">
        <v>6279</v>
      </c>
      <c r="E2216" s="60" t="s">
        <v>726</v>
      </c>
      <c r="F2216" s="59" t="s">
        <v>451</v>
      </c>
      <c r="G2216" s="61">
        <v>73956</v>
      </c>
      <c r="H2216" s="123">
        <f t="shared" si="34"/>
        <v>15.05940805750415</v>
      </c>
    </row>
    <row r="2217" spans="1:8" x14ac:dyDescent="0.25">
      <c r="A2217" s="58">
        <v>400991220877</v>
      </c>
      <c r="B2217" s="59" t="s">
        <v>6280</v>
      </c>
      <c r="C2217" s="60" t="s">
        <v>6281</v>
      </c>
      <c r="D2217" s="60" t="s">
        <v>6282</v>
      </c>
      <c r="E2217" s="60" t="s">
        <v>726</v>
      </c>
      <c r="F2217" s="59" t="s">
        <v>451</v>
      </c>
      <c r="G2217" s="61">
        <v>73956</v>
      </c>
      <c r="H2217" s="123">
        <f t="shared" si="34"/>
        <v>15.05940805750415</v>
      </c>
    </row>
    <row r="2218" spans="1:8" x14ac:dyDescent="0.25">
      <c r="A2218" s="58">
        <v>403150900295</v>
      </c>
      <c r="B2218" s="59" t="s">
        <v>6283</v>
      </c>
      <c r="C2218" s="60" t="s">
        <v>6284</v>
      </c>
      <c r="D2218" s="60" t="s">
        <v>6285</v>
      </c>
      <c r="E2218" s="60" t="s">
        <v>734</v>
      </c>
      <c r="F2218" s="59" t="s">
        <v>451</v>
      </c>
      <c r="G2218" s="61">
        <v>73956</v>
      </c>
      <c r="H2218" s="123">
        <f t="shared" si="34"/>
        <v>15.05940805750415</v>
      </c>
    </row>
    <row r="2219" spans="1:8" x14ac:dyDescent="0.25">
      <c r="A2219" s="58">
        <v>414151104826</v>
      </c>
      <c r="B2219" s="59" t="s">
        <v>6286</v>
      </c>
      <c r="C2219" s="60" t="s">
        <v>6287</v>
      </c>
      <c r="D2219" s="60" t="s">
        <v>6288</v>
      </c>
      <c r="E2219" s="60" t="s">
        <v>2184</v>
      </c>
      <c r="F2219" s="59" t="s">
        <v>451</v>
      </c>
      <c r="G2219" s="61">
        <v>73956</v>
      </c>
      <c r="H2219" s="123">
        <f t="shared" si="34"/>
        <v>15.05940805750415</v>
      </c>
    </row>
    <row r="2220" spans="1:8" x14ac:dyDescent="0.25">
      <c r="A2220" s="58">
        <v>414850301378</v>
      </c>
      <c r="B2220" s="59" t="s">
        <v>6289</v>
      </c>
      <c r="C2220" s="60" t="s">
        <v>6290</v>
      </c>
      <c r="D2220" s="60" t="s">
        <v>6291</v>
      </c>
      <c r="E2220" s="60" t="s">
        <v>2184</v>
      </c>
      <c r="F2220" s="59" t="s">
        <v>451</v>
      </c>
      <c r="G2220" s="61">
        <v>73956</v>
      </c>
      <c r="H2220" s="123">
        <f t="shared" si="34"/>
        <v>15.05940805750415</v>
      </c>
    </row>
    <row r="2221" spans="1:8" x14ac:dyDescent="0.25">
      <c r="A2221" s="58">
        <v>414970705979</v>
      </c>
      <c r="B2221" s="59" t="s">
        <v>6292</v>
      </c>
      <c r="C2221" s="60" t="s">
        <v>6293</v>
      </c>
      <c r="D2221" s="60" t="s">
        <v>6294</v>
      </c>
      <c r="E2221" s="60" t="s">
        <v>6295</v>
      </c>
      <c r="F2221" s="59" t="s">
        <v>451</v>
      </c>
      <c r="G2221" s="61">
        <v>73956</v>
      </c>
      <c r="H2221" s="123">
        <f t="shared" si="34"/>
        <v>15.05940805750415</v>
      </c>
    </row>
    <row r="2222" spans="1:8" x14ac:dyDescent="0.25">
      <c r="A2222" s="58">
        <v>396150101345</v>
      </c>
      <c r="B2222" s="59" t="s">
        <v>533</v>
      </c>
      <c r="C2222" s="60" t="s">
        <v>534</v>
      </c>
      <c r="D2222" s="60" t="s">
        <v>535</v>
      </c>
      <c r="E2222" s="60" t="s">
        <v>450</v>
      </c>
      <c r="F2222" s="59" t="s">
        <v>451</v>
      </c>
      <c r="G2222" s="61">
        <v>73522</v>
      </c>
      <c r="H2222" s="123">
        <f t="shared" si="34"/>
        <v>14.971034117635082</v>
      </c>
    </row>
    <row r="2223" spans="1:8" x14ac:dyDescent="0.25">
      <c r="A2223" s="58">
        <v>390071110438</v>
      </c>
      <c r="B2223" s="59" t="s">
        <v>6296</v>
      </c>
      <c r="C2223" s="60" t="s">
        <v>3135</v>
      </c>
      <c r="D2223" s="60" t="s">
        <v>6297</v>
      </c>
      <c r="E2223" s="60" t="s">
        <v>2826</v>
      </c>
      <c r="F2223" s="59" t="s">
        <v>451</v>
      </c>
      <c r="G2223" s="61">
        <v>73519</v>
      </c>
      <c r="H2223" s="123">
        <f t="shared" si="34"/>
        <v>14.970423237866401</v>
      </c>
    </row>
    <row r="2224" spans="1:8" x14ac:dyDescent="0.25">
      <c r="A2224" s="58">
        <v>390161000062</v>
      </c>
      <c r="B2224" s="59" t="s">
        <v>6298</v>
      </c>
      <c r="C2224" s="60" t="s">
        <v>1796</v>
      </c>
      <c r="D2224" s="60" t="s">
        <v>6299</v>
      </c>
      <c r="E2224" s="60" t="s">
        <v>994</v>
      </c>
      <c r="F2224" s="59" t="s">
        <v>451</v>
      </c>
      <c r="G2224" s="61">
        <v>72708</v>
      </c>
      <c r="H2224" s="123">
        <f t="shared" si="34"/>
        <v>14.805282073733188</v>
      </c>
    </row>
    <row r="2225" spans="1:8" x14ac:dyDescent="0.25">
      <c r="A2225" s="58">
        <v>400150709910</v>
      </c>
      <c r="B2225" s="59" t="s">
        <v>6300</v>
      </c>
      <c r="C2225" s="60" t="s">
        <v>6301</v>
      </c>
      <c r="D2225" s="60" t="s">
        <v>6302</v>
      </c>
      <c r="E2225" s="60" t="s">
        <v>726</v>
      </c>
      <c r="F2225" s="59" t="s">
        <v>451</v>
      </c>
      <c r="G2225" s="61">
        <v>72708</v>
      </c>
      <c r="H2225" s="123">
        <f t="shared" si="34"/>
        <v>14.805282073733188</v>
      </c>
    </row>
    <row r="2226" spans="1:8" x14ac:dyDescent="0.25">
      <c r="A2226" s="58">
        <v>390751000149</v>
      </c>
      <c r="B2226" s="59" t="s">
        <v>6303</v>
      </c>
      <c r="C2226" s="60" t="s">
        <v>6304</v>
      </c>
      <c r="D2226" s="60" t="s">
        <v>2822</v>
      </c>
      <c r="E2226" s="60" t="s">
        <v>1225</v>
      </c>
      <c r="F2226" s="59" t="s">
        <v>451</v>
      </c>
      <c r="G2226" s="61">
        <v>71720</v>
      </c>
      <c r="H2226" s="123">
        <f t="shared" si="34"/>
        <v>14.604099003247844</v>
      </c>
    </row>
    <row r="2227" spans="1:8" x14ac:dyDescent="0.25">
      <c r="A2227" s="58">
        <v>400950520475</v>
      </c>
      <c r="B2227" s="59" t="s">
        <v>6305</v>
      </c>
      <c r="C2227" s="60" t="s">
        <v>6306</v>
      </c>
      <c r="D2227" s="60" t="s">
        <v>6307</v>
      </c>
      <c r="E2227" s="60" t="s">
        <v>1061</v>
      </c>
      <c r="F2227" s="59" t="s">
        <v>451</v>
      </c>
      <c r="G2227" s="61">
        <v>70604</v>
      </c>
      <c r="H2227" s="123">
        <f t="shared" si="34"/>
        <v>14.376851729298812</v>
      </c>
    </row>
    <row r="2228" spans="1:8" x14ac:dyDescent="0.25">
      <c r="A2228" s="58">
        <v>400161001323</v>
      </c>
      <c r="B2228" s="59" t="s">
        <v>6308</v>
      </c>
      <c r="C2228" s="60" t="s">
        <v>6309</v>
      </c>
      <c r="D2228" s="60" t="s">
        <v>6310</v>
      </c>
      <c r="E2228" s="60" t="s">
        <v>726</v>
      </c>
      <c r="F2228" s="59" t="s">
        <v>451</v>
      </c>
      <c r="G2228" s="61">
        <v>70058</v>
      </c>
      <c r="H2228" s="123">
        <f t="shared" si="34"/>
        <v>14.265671611399018</v>
      </c>
    </row>
    <row r="2229" spans="1:8" x14ac:dyDescent="0.25">
      <c r="A2229" s="58">
        <v>393011210122</v>
      </c>
      <c r="B2229" s="59" t="s">
        <v>6311</v>
      </c>
      <c r="C2229" s="60" t="s">
        <v>6312</v>
      </c>
      <c r="D2229" s="60" t="s">
        <v>1568</v>
      </c>
      <c r="E2229" s="60" t="s">
        <v>3163</v>
      </c>
      <c r="F2229" s="59" t="s">
        <v>451</v>
      </c>
      <c r="G2229" s="61">
        <v>69055</v>
      </c>
      <c r="H2229" s="123">
        <f t="shared" si="34"/>
        <v>14.061434142070272</v>
      </c>
    </row>
    <row r="2230" spans="1:8" x14ac:dyDescent="0.25">
      <c r="A2230" s="58">
        <v>396761203097</v>
      </c>
      <c r="B2230" s="59" t="s">
        <v>40</v>
      </c>
      <c r="C2230" s="60" t="s">
        <v>2939</v>
      </c>
      <c r="D2230" s="60" t="s">
        <v>6313</v>
      </c>
      <c r="E2230" s="60" t="s">
        <v>450</v>
      </c>
      <c r="F2230" s="59" t="s">
        <v>487</v>
      </c>
      <c r="G2230" s="61">
        <v>69055</v>
      </c>
      <c r="H2230" s="123">
        <f t="shared" si="34"/>
        <v>14.061434142070272</v>
      </c>
    </row>
    <row r="2231" spans="1:8" x14ac:dyDescent="0.25">
      <c r="A2231" s="58">
        <v>400040700313</v>
      </c>
      <c r="B2231" s="59" t="s">
        <v>6314</v>
      </c>
      <c r="C2231" s="60" t="s">
        <v>6315</v>
      </c>
      <c r="D2231" s="60" t="s">
        <v>6316</v>
      </c>
      <c r="E2231" s="60" t="s">
        <v>2137</v>
      </c>
      <c r="F2231" s="59" t="s">
        <v>451</v>
      </c>
      <c r="G2231" s="61">
        <v>69055</v>
      </c>
      <c r="H2231" s="123">
        <f t="shared" si="34"/>
        <v>14.061434142070272</v>
      </c>
    </row>
    <row r="2232" spans="1:8" x14ac:dyDescent="0.25">
      <c r="A2232" s="58">
        <v>400760100097</v>
      </c>
      <c r="B2232" s="59" t="s">
        <v>6317</v>
      </c>
      <c r="C2232" s="60" t="s">
        <v>6318</v>
      </c>
      <c r="D2232" s="60" t="s">
        <v>6252</v>
      </c>
      <c r="E2232" s="60" t="s">
        <v>726</v>
      </c>
      <c r="F2232" s="59" t="s">
        <v>451</v>
      </c>
      <c r="G2232" s="61">
        <v>69055</v>
      </c>
      <c r="H2232" s="123">
        <f t="shared" si="34"/>
        <v>14.061434142070272</v>
      </c>
    </row>
    <row r="2233" spans="1:8" x14ac:dyDescent="0.25">
      <c r="A2233" s="58">
        <v>372041000397</v>
      </c>
      <c r="B2233" s="59" t="s">
        <v>6319</v>
      </c>
      <c r="C2233" s="60" t="s">
        <v>6320</v>
      </c>
      <c r="D2233" s="60" t="s">
        <v>6321</v>
      </c>
      <c r="E2233" s="60" t="s">
        <v>6322</v>
      </c>
      <c r="F2233" s="59" t="s">
        <v>451</v>
      </c>
      <c r="G2233" s="61">
        <v>66138</v>
      </c>
      <c r="H2233" s="123">
        <f t="shared" si="34"/>
        <v>13.467455380323564</v>
      </c>
    </row>
    <row r="2234" spans="1:8" x14ac:dyDescent="0.25">
      <c r="A2234" s="58">
        <v>390940601111</v>
      </c>
      <c r="B2234" s="59" t="s">
        <v>6323</v>
      </c>
      <c r="C2234" s="60" t="s">
        <v>3697</v>
      </c>
      <c r="D2234" s="60" t="s">
        <v>6324</v>
      </c>
      <c r="E2234" s="60" t="s">
        <v>1542</v>
      </c>
      <c r="F2234" s="59" t="s">
        <v>487</v>
      </c>
      <c r="G2234" s="61">
        <v>66138</v>
      </c>
      <c r="H2234" s="123">
        <f t="shared" si="34"/>
        <v>13.467455380323564</v>
      </c>
    </row>
    <row r="2235" spans="1:8" x14ac:dyDescent="0.25">
      <c r="A2235" s="58">
        <v>396161000125</v>
      </c>
      <c r="B2235" s="59" t="s">
        <v>457</v>
      </c>
      <c r="C2235" s="60" t="s">
        <v>458</v>
      </c>
      <c r="D2235" s="60" t="s">
        <v>459</v>
      </c>
      <c r="E2235" s="60" t="s">
        <v>450</v>
      </c>
      <c r="F2235" s="59" t="s">
        <v>451</v>
      </c>
      <c r="G2235" s="61">
        <v>66138</v>
      </c>
      <c r="H2235" s="123">
        <f t="shared" si="34"/>
        <v>13.467455380323564</v>
      </c>
    </row>
    <row r="2236" spans="1:8" x14ac:dyDescent="0.25">
      <c r="A2236" s="58">
        <v>396161000257</v>
      </c>
      <c r="B2236" s="59" t="s">
        <v>454</v>
      </c>
      <c r="C2236" s="60" t="s">
        <v>455</v>
      </c>
      <c r="D2236" s="60" t="s">
        <v>456</v>
      </c>
      <c r="E2236" s="60" t="s">
        <v>450</v>
      </c>
      <c r="F2236" s="59" t="s">
        <v>451</v>
      </c>
      <c r="G2236" s="61">
        <v>66138</v>
      </c>
      <c r="H2236" s="123">
        <f t="shared" si="34"/>
        <v>13.467455380323564</v>
      </c>
    </row>
    <row r="2237" spans="1:8" x14ac:dyDescent="0.25">
      <c r="A2237" s="58">
        <v>371010702001</v>
      </c>
      <c r="B2237" s="59" t="s">
        <v>6325</v>
      </c>
      <c r="C2237" s="60" t="s">
        <v>3692</v>
      </c>
      <c r="D2237" s="60" t="s">
        <v>6326</v>
      </c>
      <c r="E2237" s="60" t="s">
        <v>2210</v>
      </c>
      <c r="F2237" s="59" t="s">
        <v>451</v>
      </c>
      <c r="G2237" s="61">
        <v>65787</v>
      </c>
      <c r="H2237" s="123">
        <f t="shared" si="34"/>
        <v>13.395982447387981</v>
      </c>
    </row>
    <row r="2238" spans="1:8" x14ac:dyDescent="0.25">
      <c r="A2238" s="58">
        <v>395110801496</v>
      </c>
      <c r="B2238" s="59" t="s">
        <v>6327</v>
      </c>
      <c r="C2238" s="60" t="s">
        <v>4493</v>
      </c>
      <c r="D2238" s="60" t="s">
        <v>6328</v>
      </c>
      <c r="E2238" s="60" t="s">
        <v>738</v>
      </c>
      <c r="F2238" s="59" t="s">
        <v>487</v>
      </c>
      <c r="G2238" s="61">
        <v>65029</v>
      </c>
      <c r="H2238" s="123">
        <f t="shared" si="34"/>
        <v>13.241633492501451</v>
      </c>
    </row>
    <row r="2239" spans="1:8" x14ac:dyDescent="0.25">
      <c r="A2239" s="58">
        <v>371921200135</v>
      </c>
      <c r="B2239" s="59" t="s">
        <v>6329</v>
      </c>
      <c r="C2239" s="60" t="s">
        <v>3689</v>
      </c>
      <c r="D2239" s="60" t="s">
        <v>6330</v>
      </c>
      <c r="E2239" s="60" t="s">
        <v>2210</v>
      </c>
      <c r="F2239" s="59" t="s">
        <v>451</v>
      </c>
      <c r="G2239" s="61">
        <v>64154</v>
      </c>
      <c r="H2239" s="123">
        <f t="shared" si="34"/>
        <v>13.063460226636394</v>
      </c>
    </row>
    <row r="2240" spans="1:8" x14ac:dyDescent="0.25">
      <c r="A2240" s="58">
        <v>389850800019</v>
      </c>
      <c r="B2240" s="59" t="s">
        <v>6331</v>
      </c>
      <c r="C2240" s="60" t="s">
        <v>6332</v>
      </c>
      <c r="D2240" s="60" t="s">
        <v>6333</v>
      </c>
      <c r="E2240" s="60" t="s">
        <v>825</v>
      </c>
      <c r="F2240" s="59" t="s">
        <v>451</v>
      </c>
      <c r="G2240" s="61">
        <v>64154</v>
      </c>
      <c r="H2240" s="123">
        <f t="shared" si="34"/>
        <v>13.063460226636394</v>
      </c>
    </row>
    <row r="2241" spans="1:8" x14ac:dyDescent="0.25">
      <c r="A2241" s="58">
        <v>389900100617</v>
      </c>
      <c r="B2241" s="59" t="s">
        <v>6334</v>
      </c>
      <c r="C2241" s="60" t="s">
        <v>6335</v>
      </c>
      <c r="D2241" s="60" t="s">
        <v>6336</v>
      </c>
      <c r="E2241" s="60" t="s">
        <v>6337</v>
      </c>
      <c r="F2241" s="59" t="s">
        <v>451</v>
      </c>
      <c r="G2241" s="61">
        <v>64154</v>
      </c>
      <c r="H2241" s="123">
        <f t="shared" si="34"/>
        <v>13.063460226636394</v>
      </c>
    </row>
    <row r="2242" spans="1:8" x14ac:dyDescent="0.25">
      <c r="A2242" s="58">
        <v>390161000143</v>
      </c>
      <c r="B2242" s="59" t="s">
        <v>6338</v>
      </c>
      <c r="C2242" s="60" t="s">
        <v>6339</v>
      </c>
      <c r="D2242" s="60" t="s">
        <v>6340</v>
      </c>
      <c r="E2242" s="60" t="s">
        <v>2826</v>
      </c>
      <c r="F2242" s="59" t="s">
        <v>451</v>
      </c>
      <c r="G2242" s="61">
        <v>64154</v>
      </c>
      <c r="H2242" s="123">
        <f t="shared" ref="H2242:H2305" si="35">G2242/4910.95</f>
        <v>13.063460226636394</v>
      </c>
    </row>
    <row r="2243" spans="1:8" x14ac:dyDescent="0.25">
      <c r="A2243" s="58">
        <v>390710900011</v>
      </c>
      <c r="B2243" s="59" t="s">
        <v>6341</v>
      </c>
      <c r="C2243" s="60" t="s">
        <v>6342</v>
      </c>
      <c r="D2243" s="60" t="s">
        <v>2822</v>
      </c>
      <c r="E2243" s="60" t="s">
        <v>1225</v>
      </c>
      <c r="F2243" s="59" t="s">
        <v>451</v>
      </c>
      <c r="G2243" s="61">
        <v>64154</v>
      </c>
      <c r="H2243" s="123">
        <f t="shared" si="35"/>
        <v>13.063460226636394</v>
      </c>
    </row>
    <row r="2244" spans="1:8" x14ac:dyDescent="0.25">
      <c r="A2244" s="58">
        <v>390760900012</v>
      </c>
      <c r="B2244" s="59" t="s">
        <v>6343</v>
      </c>
      <c r="C2244" s="60" t="s">
        <v>6344</v>
      </c>
      <c r="D2244" s="60" t="s">
        <v>1225</v>
      </c>
      <c r="E2244" s="60" t="s">
        <v>1225</v>
      </c>
      <c r="F2244" s="59" t="s">
        <v>451</v>
      </c>
      <c r="G2244" s="61">
        <v>64154</v>
      </c>
      <c r="H2244" s="123">
        <f t="shared" si="35"/>
        <v>13.063460226636394</v>
      </c>
    </row>
    <row r="2245" spans="1:8" x14ac:dyDescent="0.25">
      <c r="A2245" s="58">
        <v>390831000051</v>
      </c>
      <c r="B2245" s="59" t="s">
        <v>6345</v>
      </c>
      <c r="C2245" s="60" t="s">
        <v>6346</v>
      </c>
      <c r="D2245" s="60" t="s">
        <v>6347</v>
      </c>
      <c r="E2245" s="60" t="s">
        <v>1542</v>
      </c>
      <c r="F2245" s="59" t="s">
        <v>487</v>
      </c>
      <c r="G2245" s="61">
        <v>64154</v>
      </c>
      <c r="H2245" s="123">
        <f t="shared" si="35"/>
        <v>13.063460226636394</v>
      </c>
    </row>
    <row r="2246" spans="1:8" x14ac:dyDescent="0.25">
      <c r="A2246" s="58">
        <v>390870700167</v>
      </c>
      <c r="B2246" s="59" t="s">
        <v>6348</v>
      </c>
      <c r="C2246" s="60" t="s">
        <v>6349</v>
      </c>
      <c r="D2246" s="60" t="s">
        <v>6350</v>
      </c>
      <c r="E2246" s="60" t="s">
        <v>1542</v>
      </c>
      <c r="F2246" s="59" t="s">
        <v>451</v>
      </c>
      <c r="G2246" s="61">
        <v>64154</v>
      </c>
      <c r="H2246" s="123">
        <f t="shared" si="35"/>
        <v>13.063460226636394</v>
      </c>
    </row>
    <row r="2247" spans="1:8" x14ac:dyDescent="0.25">
      <c r="A2247" s="58">
        <v>390960910276</v>
      </c>
      <c r="B2247" s="59" t="s">
        <v>6351</v>
      </c>
      <c r="C2247" s="60" t="s">
        <v>6352</v>
      </c>
      <c r="D2247" s="60" t="s">
        <v>6353</v>
      </c>
      <c r="E2247" s="60" t="s">
        <v>883</v>
      </c>
      <c r="F2247" s="59" t="s">
        <v>451</v>
      </c>
      <c r="G2247" s="61">
        <v>64154</v>
      </c>
      <c r="H2247" s="123">
        <f t="shared" si="35"/>
        <v>13.063460226636394</v>
      </c>
    </row>
    <row r="2248" spans="1:8" x14ac:dyDescent="0.25">
      <c r="A2248" s="58">
        <v>391760200068</v>
      </c>
      <c r="B2248" s="59" t="s">
        <v>6354</v>
      </c>
      <c r="C2248" s="60" t="s">
        <v>6355</v>
      </c>
      <c r="D2248" s="60" t="s">
        <v>6356</v>
      </c>
      <c r="E2248" s="60" t="s">
        <v>994</v>
      </c>
      <c r="F2248" s="59" t="s">
        <v>451</v>
      </c>
      <c r="G2248" s="61">
        <v>64154</v>
      </c>
      <c r="H2248" s="123">
        <f t="shared" si="35"/>
        <v>13.063460226636394</v>
      </c>
    </row>
    <row r="2249" spans="1:8" x14ac:dyDescent="0.25">
      <c r="A2249" s="58">
        <v>391791000130</v>
      </c>
      <c r="B2249" s="59" t="s">
        <v>6357</v>
      </c>
      <c r="C2249" s="60" t="s">
        <v>6358</v>
      </c>
      <c r="D2249" s="60" t="s">
        <v>6359</v>
      </c>
      <c r="E2249" s="60" t="s">
        <v>994</v>
      </c>
      <c r="F2249" s="59" t="s">
        <v>451</v>
      </c>
      <c r="G2249" s="61">
        <v>64154</v>
      </c>
      <c r="H2249" s="123">
        <f t="shared" si="35"/>
        <v>13.063460226636394</v>
      </c>
    </row>
    <row r="2250" spans="1:8" x14ac:dyDescent="0.25">
      <c r="A2250" s="58">
        <v>391850100020</v>
      </c>
      <c r="B2250" s="59" t="s">
        <v>6360</v>
      </c>
      <c r="C2250" s="60" t="s">
        <v>6361</v>
      </c>
      <c r="D2250" s="60" t="s">
        <v>6362</v>
      </c>
      <c r="E2250" s="60" t="s">
        <v>1426</v>
      </c>
      <c r="F2250" s="59" t="s">
        <v>451</v>
      </c>
      <c r="G2250" s="61">
        <v>64154</v>
      </c>
      <c r="H2250" s="123">
        <f t="shared" si="35"/>
        <v>13.063460226636394</v>
      </c>
    </row>
    <row r="2251" spans="1:8" x14ac:dyDescent="0.25">
      <c r="A2251" s="58">
        <v>391850600049</v>
      </c>
      <c r="B2251" s="59" t="s">
        <v>6363</v>
      </c>
      <c r="C2251" s="60" t="s">
        <v>6364</v>
      </c>
      <c r="D2251" s="60" t="s">
        <v>6365</v>
      </c>
      <c r="E2251" s="60" t="s">
        <v>1426</v>
      </c>
      <c r="F2251" s="59" t="s">
        <v>451</v>
      </c>
      <c r="G2251" s="61">
        <v>64154</v>
      </c>
      <c r="H2251" s="123">
        <f t="shared" si="35"/>
        <v>13.063460226636394</v>
      </c>
    </row>
    <row r="2252" spans="1:8" x14ac:dyDescent="0.25">
      <c r="A2252" s="58">
        <v>392980310057</v>
      </c>
      <c r="B2252" s="59" t="s">
        <v>6366</v>
      </c>
      <c r="C2252" s="60" t="s">
        <v>6367</v>
      </c>
      <c r="D2252" s="60" t="s">
        <v>6368</v>
      </c>
      <c r="E2252" s="60" t="s">
        <v>948</v>
      </c>
      <c r="F2252" s="59" t="s">
        <v>451</v>
      </c>
      <c r="G2252" s="61">
        <v>64154</v>
      </c>
      <c r="H2252" s="123">
        <f t="shared" si="35"/>
        <v>13.063460226636394</v>
      </c>
    </row>
    <row r="2253" spans="1:8" x14ac:dyDescent="0.25">
      <c r="A2253" s="58">
        <v>393021200397</v>
      </c>
      <c r="B2253" s="59" t="s">
        <v>6369</v>
      </c>
      <c r="C2253" s="60" t="s">
        <v>6370</v>
      </c>
      <c r="D2253" s="60" t="s">
        <v>6371</v>
      </c>
      <c r="E2253" s="60" t="s">
        <v>6372</v>
      </c>
      <c r="F2253" s="59" t="s">
        <v>451</v>
      </c>
      <c r="G2253" s="61">
        <v>64154</v>
      </c>
      <c r="H2253" s="123">
        <f t="shared" si="35"/>
        <v>13.063460226636394</v>
      </c>
    </row>
    <row r="2254" spans="1:8" x14ac:dyDescent="0.25">
      <c r="A2254" s="58">
        <v>395770800409</v>
      </c>
      <c r="B2254" s="59" t="s">
        <v>6373</v>
      </c>
      <c r="C2254" s="60" t="s">
        <v>3825</v>
      </c>
      <c r="D2254" s="60" t="s">
        <v>6374</v>
      </c>
      <c r="E2254" s="60" t="s">
        <v>738</v>
      </c>
      <c r="F2254" s="59" t="s">
        <v>451</v>
      </c>
      <c r="G2254" s="61">
        <v>64154</v>
      </c>
      <c r="H2254" s="123">
        <f t="shared" si="35"/>
        <v>13.063460226636394</v>
      </c>
    </row>
    <row r="2255" spans="1:8" x14ac:dyDescent="0.25">
      <c r="A2255" s="58">
        <v>395770800751</v>
      </c>
      <c r="B2255" s="59" t="s">
        <v>6375</v>
      </c>
      <c r="C2255" s="60" t="s">
        <v>6376</v>
      </c>
      <c r="D2255" s="60" t="s">
        <v>6377</v>
      </c>
      <c r="E2255" s="60" t="s">
        <v>738</v>
      </c>
      <c r="F2255" s="59" t="s">
        <v>451</v>
      </c>
      <c r="G2255" s="61">
        <v>64154</v>
      </c>
      <c r="H2255" s="123">
        <f t="shared" si="35"/>
        <v>13.063460226636394</v>
      </c>
    </row>
    <row r="2256" spans="1:8" x14ac:dyDescent="0.25">
      <c r="A2256" s="58">
        <v>395770800778</v>
      </c>
      <c r="B2256" s="59" t="s">
        <v>6378</v>
      </c>
      <c r="C2256" s="60" t="s">
        <v>3575</v>
      </c>
      <c r="D2256" s="60" t="s">
        <v>4704</v>
      </c>
      <c r="E2256" s="60" t="s">
        <v>738</v>
      </c>
      <c r="F2256" s="59" t="s">
        <v>451</v>
      </c>
      <c r="G2256" s="61">
        <v>64154</v>
      </c>
      <c r="H2256" s="123">
        <f t="shared" si="35"/>
        <v>13.063460226636394</v>
      </c>
    </row>
    <row r="2257" spans="1:8" x14ac:dyDescent="0.25">
      <c r="A2257" s="58">
        <v>395770801162</v>
      </c>
      <c r="B2257" s="59" t="s">
        <v>6379</v>
      </c>
      <c r="C2257" s="60" t="s">
        <v>6380</v>
      </c>
      <c r="D2257" s="60" t="s">
        <v>6381</v>
      </c>
      <c r="E2257" s="60" t="s">
        <v>738</v>
      </c>
      <c r="F2257" s="59" t="s">
        <v>451</v>
      </c>
      <c r="G2257" s="61">
        <v>64154</v>
      </c>
      <c r="H2257" s="123">
        <f t="shared" si="35"/>
        <v>13.063460226636394</v>
      </c>
    </row>
    <row r="2258" spans="1:8" x14ac:dyDescent="0.25">
      <c r="A2258" s="58">
        <v>395770801448</v>
      </c>
      <c r="B2258" s="59" t="s">
        <v>6382</v>
      </c>
      <c r="C2258" s="60" t="s">
        <v>6383</v>
      </c>
      <c r="D2258" s="60" t="s">
        <v>5197</v>
      </c>
      <c r="E2258" s="60" t="s">
        <v>738</v>
      </c>
      <c r="F2258" s="59" t="s">
        <v>451</v>
      </c>
      <c r="G2258" s="61">
        <v>64154</v>
      </c>
      <c r="H2258" s="123">
        <f t="shared" si="35"/>
        <v>13.063460226636394</v>
      </c>
    </row>
    <row r="2259" spans="1:8" x14ac:dyDescent="0.25">
      <c r="A2259" s="58">
        <v>395770803157</v>
      </c>
      <c r="B2259" s="59" t="s">
        <v>6384</v>
      </c>
      <c r="C2259" s="60" t="s">
        <v>2901</v>
      </c>
      <c r="D2259" s="60" t="s">
        <v>2902</v>
      </c>
      <c r="E2259" s="60" t="s">
        <v>753</v>
      </c>
      <c r="F2259" s="59" t="s">
        <v>487</v>
      </c>
      <c r="G2259" s="61">
        <v>64154</v>
      </c>
      <c r="H2259" s="123">
        <f t="shared" si="35"/>
        <v>13.063460226636394</v>
      </c>
    </row>
    <row r="2260" spans="1:8" x14ac:dyDescent="0.25">
      <c r="A2260" s="58">
        <v>398020100251</v>
      </c>
      <c r="B2260" s="59" t="s">
        <v>6385</v>
      </c>
      <c r="C2260" s="60" t="s">
        <v>6386</v>
      </c>
      <c r="D2260" s="60" t="s">
        <v>6387</v>
      </c>
      <c r="E2260" s="60" t="s">
        <v>2743</v>
      </c>
      <c r="F2260" s="59" t="s">
        <v>451</v>
      </c>
      <c r="G2260" s="61">
        <v>64154</v>
      </c>
      <c r="H2260" s="123">
        <f t="shared" si="35"/>
        <v>13.063460226636394</v>
      </c>
    </row>
    <row r="2261" spans="1:8" x14ac:dyDescent="0.25">
      <c r="A2261" s="58">
        <v>398700500083</v>
      </c>
      <c r="B2261" s="59" t="s">
        <v>6388</v>
      </c>
      <c r="C2261" s="60" t="s">
        <v>6389</v>
      </c>
      <c r="D2261" s="60" t="s">
        <v>6390</v>
      </c>
      <c r="E2261" s="60" t="s">
        <v>753</v>
      </c>
      <c r="F2261" s="59" t="s">
        <v>451</v>
      </c>
      <c r="G2261" s="61">
        <v>64154</v>
      </c>
      <c r="H2261" s="123">
        <f t="shared" si="35"/>
        <v>13.063460226636394</v>
      </c>
    </row>
    <row r="2262" spans="1:8" x14ac:dyDescent="0.25">
      <c r="A2262" s="58">
        <v>398830700106</v>
      </c>
      <c r="B2262" s="59" t="s">
        <v>6391</v>
      </c>
      <c r="C2262" s="60" t="s">
        <v>6392</v>
      </c>
      <c r="D2262" s="60" t="s">
        <v>6393</v>
      </c>
      <c r="E2262" s="60" t="s">
        <v>2237</v>
      </c>
      <c r="F2262" s="59" t="s">
        <v>451</v>
      </c>
      <c r="G2262" s="61">
        <v>64154</v>
      </c>
      <c r="H2262" s="123">
        <f t="shared" si="35"/>
        <v>13.063460226636394</v>
      </c>
    </row>
    <row r="2263" spans="1:8" x14ac:dyDescent="0.25">
      <c r="A2263" s="58">
        <v>398861200390</v>
      </c>
      <c r="B2263" s="59" t="s">
        <v>6394</v>
      </c>
      <c r="C2263" s="60" t="s">
        <v>6131</v>
      </c>
      <c r="D2263" s="60" t="s">
        <v>6395</v>
      </c>
      <c r="E2263" s="60" t="s">
        <v>2826</v>
      </c>
      <c r="F2263" s="59" t="s">
        <v>451</v>
      </c>
      <c r="G2263" s="61">
        <v>64154</v>
      </c>
      <c r="H2263" s="123">
        <f t="shared" si="35"/>
        <v>13.063460226636394</v>
      </c>
    </row>
    <row r="2264" spans="1:8" x14ac:dyDescent="0.25">
      <c r="A2264" s="58">
        <v>400000300142</v>
      </c>
      <c r="B2264" s="59" t="s">
        <v>6396</v>
      </c>
      <c r="C2264" s="60" t="s">
        <v>6397</v>
      </c>
      <c r="D2264" s="60" t="s">
        <v>6398</v>
      </c>
      <c r="E2264" s="60" t="s">
        <v>726</v>
      </c>
      <c r="F2264" s="59" t="s">
        <v>451</v>
      </c>
      <c r="G2264" s="61">
        <v>64154</v>
      </c>
      <c r="H2264" s="123">
        <f t="shared" si="35"/>
        <v>13.063460226636394</v>
      </c>
    </row>
    <row r="2265" spans="1:8" x14ac:dyDescent="0.25">
      <c r="A2265" s="58">
        <v>400000501911</v>
      </c>
      <c r="B2265" s="59" t="s">
        <v>6399</v>
      </c>
      <c r="C2265" s="60" t="s">
        <v>6400</v>
      </c>
      <c r="D2265" s="60" t="s">
        <v>6401</v>
      </c>
      <c r="E2265" s="60" t="s">
        <v>726</v>
      </c>
      <c r="F2265" s="59" t="s">
        <v>451</v>
      </c>
      <c r="G2265" s="61">
        <v>64154</v>
      </c>
      <c r="H2265" s="123">
        <f t="shared" si="35"/>
        <v>13.063460226636394</v>
      </c>
    </row>
    <row r="2266" spans="1:8" x14ac:dyDescent="0.25">
      <c r="A2266" s="58">
        <v>400030301097</v>
      </c>
      <c r="B2266" s="59" t="s">
        <v>6402</v>
      </c>
      <c r="C2266" s="60" t="s">
        <v>6403</v>
      </c>
      <c r="D2266" s="60" t="s">
        <v>6404</v>
      </c>
      <c r="E2266" s="60" t="s">
        <v>726</v>
      </c>
      <c r="F2266" s="59" t="s">
        <v>451</v>
      </c>
      <c r="G2266" s="61">
        <v>64154</v>
      </c>
      <c r="H2266" s="123">
        <f t="shared" si="35"/>
        <v>13.063460226636394</v>
      </c>
    </row>
    <row r="2267" spans="1:8" x14ac:dyDescent="0.25">
      <c r="A2267" s="58">
        <v>400030802878</v>
      </c>
      <c r="B2267" s="59" t="s">
        <v>6405</v>
      </c>
      <c r="C2267" s="60" t="s">
        <v>3511</v>
      </c>
      <c r="D2267" s="60" t="s">
        <v>6406</v>
      </c>
      <c r="E2267" s="60" t="s">
        <v>726</v>
      </c>
      <c r="F2267" s="59" t="s">
        <v>451</v>
      </c>
      <c r="G2267" s="61">
        <v>64154</v>
      </c>
      <c r="H2267" s="123">
        <f t="shared" si="35"/>
        <v>13.063460226636394</v>
      </c>
    </row>
    <row r="2268" spans="1:8" x14ac:dyDescent="0.25">
      <c r="A2268" s="58">
        <v>400040805654</v>
      </c>
      <c r="B2268" s="59" t="s">
        <v>6407</v>
      </c>
      <c r="C2268" s="60" t="s">
        <v>6408</v>
      </c>
      <c r="D2268" s="60" t="s">
        <v>6409</v>
      </c>
      <c r="E2268" s="60" t="s">
        <v>726</v>
      </c>
      <c r="F2268" s="59" t="s">
        <v>451</v>
      </c>
      <c r="G2268" s="61">
        <v>64154</v>
      </c>
      <c r="H2268" s="123">
        <f t="shared" si="35"/>
        <v>13.063460226636394</v>
      </c>
    </row>
    <row r="2269" spans="1:8" x14ac:dyDescent="0.25">
      <c r="A2269" s="58">
        <v>400780900065</v>
      </c>
      <c r="B2269" s="59" t="s">
        <v>6410</v>
      </c>
      <c r="C2269" s="60" t="s">
        <v>6411</v>
      </c>
      <c r="D2269" s="60" t="s">
        <v>6412</v>
      </c>
      <c r="E2269" s="60" t="s">
        <v>2137</v>
      </c>
      <c r="F2269" s="59" t="s">
        <v>451</v>
      </c>
      <c r="G2269" s="61">
        <v>64154</v>
      </c>
      <c r="H2269" s="123">
        <f t="shared" si="35"/>
        <v>13.063460226636394</v>
      </c>
    </row>
    <row r="2270" spans="1:8" x14ac:dyDescent="0.25">
      <c r="A2270" s="58">
        <v>400870600303</v>
      </c>
      <c r="B2270" s="59" t="s">
        <v>6413</v>
      </c>
      <c r="C2270" s="60" t="s">
        <v>6414</v>
      </c>
      <c r="D2270" s="60" t="s">
        <v>6415</v>
      </c>
      <c r="E2270" s="60" t="s">
        <v>1061</v>
      </c>
      <c r="F2270" s="59" t="s">
        <v>451</v>
      </c>
      <c r="G2270" s="61">
        <v>64154</v>
      </c>
      <c r="H2270" s="123">
        <f t="shared" si="35"/>
        <v>13.063460226636394</v>
      </c>
    </row>
    <row r="2271" spans="1:8" x14ac:dyDescent="0.25">
      <c r="A2271" s="58">
        <v>400911100825</v>
      </c>
      <c r="B2271" s="59" t="s">
        <v>6416</v>
      </c>
      <c r="C2271" s="60" t="s">
        <v>6417</v>
      </c>
      <c r="D2271" s="60" t="s">
        <v>2950</v>
      </c>
      <c r="E2271" s="60" t="s">
        <v>726</v>
      </c>
      <c r="F2271" s="59" t="s">
        <v>451</v>
      </c>
      <c r="G2271" s="61">
        <v>64154</v>
      </c>
      <c r="H2271" s="123">
        <f t="shared" si="35"/>
        <v>13.063460226636394</v>
      </c>
    </row>
    <row r="2272" spans="1:8" x14ac:dyDescent="0.25">
      <c r="A2272" s="58">
        <v>400950250737</v>
      </c>
      <c r="B2272" s="59" t="s">
        <v>6418</v>
      </c>
      <c r="C2272" s="60" t="s">
        <v>6419</v>
      </c>
      <c r="D2272" s="60" t="s">
        <v>6420</v>
      </c>
      <c r="E2272" s="60" t="s">
        <v>726</v>
      </c>
      <c r="F2272" s="59" t="s">
        <v>451</v>
      </c>
      <c r="G2272" s="61">
        <v>64154</v>
      </c>
      <c r="H2272" s="123">
        <f t="shared" si="35"/>
        <v>13.063460226636394</v>
      </c>
    </row>
    <row r="2273" spans="1:8" x14ac:dyDescent="0.25">
      <c r="A2273" s="58">
        <v>400960522921</v>
      </c>
      <c r="B2273" s="59" t="s">
        <v>6421</v>
      </c>
      <c r="C2273" s="60" t="s">
        <v>6422</v>
      </c>
      <c r="D2273" s="60" t="s">
        <v>6423</v>
      </c>
      <c r="E2273" s="60" t="s">
        <v>726</v>
      </c>
      <c r="F2273" s="59" t="s">
        <v>451</v>
      </c>
      <c r="G2273" s="61">
        <v>64154</v>
      </c>
      <c r="H2273" s="123">
        <f t="shared" si="35"/>
        <v>13.063460226636394</v>
      </c>
    </row>
    <row r="2274" spans="1:8" x14ac:dyDescent="0.25">
      <c r="A2274" s="58">
        <v>400961131535</v>
      </c>
      <c r="B2274" s="59" t="s">
        <v>6424</v>
      </c>
      <c r="C2274" s="60" t="s">
        <v>6425</v>
      </c>
      <c r="D2274" s="60" t="s">
        <v>6426</v>
      </c>
      <c r="E2274" s="60" t="s">
        <v>726</v>
      </c>
      <c r="F2274" s="59" t="s">
        <v>451</v>
      </c>
      <c r="G2274" s="61">
        <v>64154</v>
      </c>
      <c r="H2274" s="123">
        <f t="shared" si="35"/>
        <v>13.063460226636394</v>
      </c>
    </row>
    <row r="2275" spans="1:8" x14ac:dyDescent="0.25">
      <c r="A2275" s="58">
        <v>400980520208</v>
      </c>
      <c r="B2275" s="59" t="s">
        <v>6427</v>
      </c>
      <c r="C2275" s="60" t="s">
        <v>6428</v>
      </c>
      <c r="D2275" s="60" t="s">
        <v>6429</v>
      </c>
      <c r="E2275" s="60" t="s">
        <v>726</v>
      </c>
      <c r="F2275" s="59" t="s">
        <v>451</v>
      </c>
      <c r="G2275" s="61">
        <v>64154</v>
      </c>
      <c r="H2275" s="123">
        <f t="shared" si="35"/>
        <v>13.063460226636394</v>
      </c>
    </row>
    <row r="2276" spans="1:8" x14ac:dyDescent="0.25">
      <c r="A2276" s="58">
        <v>400990420104</v>
      </c>
      <c r="B2276" s="59" t="s">
        <v>6430</v>
      </c>
      <c r="C2276" s="60" t="s">
        <v>6431</v>
      </c>
      <c r="D2276" s="60" t="s">
        <v>6432</v>
      </c>
      <c r="E2276" s="60" t="s">
        <v>726</v>
      </c>
      <c r="F2276" s="59" t="s">
        <v>451</v>
      </c>
      <c r="G2276" s="61">
        <v>64154</v>
      </c>
      <c r="H2276" s="123">
        <f t="shared" si="35"/>
        <v>13.063460226636394</v>
      </c>
    </row>
    <row r="2277" spans="1:8" x14ac:dyDescent="0.25">
      <c r="A2277" s="58">
        <v>403961110103</v>
      </c>
      <c r="B2277" s="59" t="s">
        <v>6433</v>
      </c>
      <c r="C2277" s="60" t="s">
        <v>2964</v>
      </c>
      <c r="D2277" s="60" t="s">
        <v>6434</v>
      </c>
      <c r="E2277" s="60" t="s">
        <v>734</v>
      </c>
      <c r="F2277" s="59" t="s">
        <v>487</v>
      </c>
      <c r="G2277" s="61">
        <v>64154</v>
      </c>
      <c r="H2277" s="123">
        <f t="shared" si="35"/>
        <v>13.063460226636394</v>
      </c>
    </row>
    <row r="2278" spans="1:8" x14ac:dyDescent="0.25">
      <c r="A2278" s="58">
        <v>395150801570</v>
      </c>
      <c r="B2278" s="59" t="s">
        <v>6435</v>
      </c>
      <c r="C2278" s="60" t="s">
        <v>6436</v>
      </c>
      <c r="D2278" s="60" t="s">
        <v>6437</v>
      </c>
      <c r="E2278" s="60" t="s">
        <v>4173</v>
      </c>
      <c r="F2278" s="59" t="s">
        <v>451</v>
      </c>
      <c r="G2278" s="61">
        <v>64153</v>
      </c>
      <c r="H2278" s="123">
        <f t="shared" si="35"/>
        <v>13.063256600046834</v>
      </c>
    </row>
    <row r="2279" spans="1:8" x14ac:dyDescent="0.25">
      <c r="A2279" s="58">
        <v>400000602513</v>
      </c>
      <c r="B2279" s="59" t="s">
        <v>6438</v>
      </c>
      <c r="C2279" s="60" t="s">
        <v>6439</v>
      </c>
      <c r="D2279" s="60" t="s">
        <v>6440</v>
      </c>
      <c r="E2279" s="60" t="s">
        <v>726</v>
      </c>
      <c r="F2279" s="59" t="s">
        <v>451</v>
      </c>
      <c r="G2279" s="61">
        <v>64153</v>
      </c>
      <c r="H2279" s="123">
        <f t="shared" si="35"/>
        <v>13.063256600046834</v>
      </c>
    </row>
    <row r="2280" spans="1:8" x14ac:dyDescent="0.25">
      <c r="A2280" s="58">
        <v>400030501908</v>
      </c>
      <c r="B2280" s="59" t="s">
        <v>6441</v>
      </c>
      <c r="C2280" s="60" t="s">
        <v>5638</v>
      </c>
      <c r="D2280" s="60" t="s">
        <v>6442</v>
      </c>
      <c r="E2280" s="60" t="s">
        <v>726</v>
      </c>
      <c r="F2280" s="59" t="s">
        <v>451</v>
      </c>
      <c r="G2280" s="61">
        <v>64153</v>
      </c>
      <c r="H2280" s="123">
        <f t="shared" si="35"/>
        <v>13.063256600046834</v>
      </c>
    </row>
    <row r="2281" spans="1:8" x14ac:dyDescent="0.25">
      <c r="A2281" s="58">
        <v>395001200407</v>
      </c>
      <c r="B2281" s="59" t="s">
        <v>6443</v>
      </c>
      <c r="C2281" s="60" t="s">
        <v>6444</v>
      </c>
      <c r="D2281" s="60" t="s">
        <v>6445</v>
      </c>
      <c r="E2281" s="60" t="s">
        <v>753</v>
      </c>
      <c r="F2281" s="59" t="s">
        <v>451</v>
      </c>
      <c r="G2281" s="61">
        <v>61703</v>
      </c>
      <c r="H2281" s="123">
        <f t="shared" si="35"/>
        <v>12.564371455624675</v>
      </c>
    </row>
    <row r="2282" spans="1:8" x14ac:dyDescent="0.25">
      <c r="A2282" s="58">
        <v>395130800399</v>
      </c>
      <c r="B2282" s="59" t="s">
        <v>6446</v>
      </c>
      <c r="C2282" s="60" t="s">
        <v>6447</v>
      </c>
      <c r="D2282" s="60" t="s">
        <v>6448</v>
      </c>
      <c r="E2282" s="60" t="s">
        <v>738</v>
      </c>
      <c r="F2282" s="59" t="s">
        <v>451</v>
      </c>
      <c r="G2282" s="61">
        <v>61703</v>
      </c>
      <c r="H2282" s="123">
        <f t="shared" si="35"/>
        <v>12.564371455624675</v>
      </c>
    </row>
    <row r="2283" spans="1:8" x14ac:dyDescent="0.25">
      <c r="A2283" s="58">
        <v>396161000141</v>
      </c>
      <c r="B2283" s="59" t="s">
        <v>506</v>
      </c>
      <c r="C2283" s="60" t="s">
        <v>507</v>
      </c>
      <c r="D2283" s="60" t="s">
        <v>508</v>
      </c>
      <c r="E2283" s="60" t="s">
        <v>450</v>
      </c>
      <c r="F2283" s="59" t="s">
        <v>451</v>
      </c>
      <c r="G2283" s="61">
        <v>61703</v>
      </c>
      <c r="H2283" s="123">
        <f t="shared" si="35"/>
        <v>12.564371455624675</v>
      </c>
    </row>
    <row r="2284" spans="1:8" x14ac:dyDescent="0.25">
      <c r="A2284" s="58">
        <v>396761203186</v>
      </c>
      <c r="B2284" s="59" t="s">
        <v>74</v>
      </c>
      <c r="C2284" s="60" t="s">
        <v>507</v>
      </c>
      <c r="D2284" s="60" t="s">
        <v>6449</v>
      </c>
      <c r="E2284" s="60" t="s">
        <v>450</v>
      </c>
      <c r="F2284" s="59" t="s">
        <v>451</v>
      </c>
      <c r="G2284" s="61">
        <v>61703</v>
      </c>
      <c r="H2284" s="123">
        <f t="shared" si="35"/>
        <v>12.564371455624675</v>
      </c>
    </row>
    <row r="2285" spans="1:8" x14ac:dyDescent="0.25">
      <c r="A2285" s="58">
        <v>398150500692</v>
      </c>
      <c r="B2285" s="59" t="s">
        <v>6450</v>
      </c>
      <c r="C2285" s="60" t="s">
        <v>6451</v>
      </c>
      <c r="D2285" s="60" t="s">
        <v>6452</v>
      </c>
      <c r="E2285" s="60" t="s">
        <v>2826</v>
      </c>
      <c r="F2285" s="59" t="s">
        <v>451</v>
      </c>
      <c r="G2285" s="61">
        <v>61703</v>
      </c>
      <c r="H2285" s="123">
        <f t="shared" si="35"/>
        <v>12.564371455624675</v>
      </c>
    </row>
    <row r="2286" spans="1:8" x14ac:dyDescent="0.25">
      <c r="A2286" s="58">
        <v>400001100040</v>
      </c>
      <c r="B2286" s="59" t="s">
        <v>6453</v>
      </c>
      <c r="C2286" s="60" t="s">
        <v>5638</v>
      </c>
      <c r="D2286" s="60" t="s">
        <v>6454</v>
      </c>
      <c r="E2286" s="60" t="s">
        <v>726</v>
      </c>
      <c r="F2286" s="59" t="s">
        <v>451</v>
      </c>
      <c r="G2286" s="61">
        <v>61703</v>
      </c>
      <c r="H2286" s="123">
        <f t="shared" si="35"/>
        <v>12.564371455624675</v>
      </c>
    </row>
    <row r="2287" spans="1:8" x14ac:dyDescent="0.25">
      <c r="A2287" s="58">
        <v>400911001924</v>
      </c>
      <c r="B2287" s="59" t="s">
        <v>6455</v>
      </c>
      <c r="C2287" s="60" t="s">
        <v>6456</v>
      </c>
      <c r="D2287" s="60" t="s">
        <v>2950</v>
      </c>
      <c r="E2287" s="60" t="s">
        <v>726</v>
      </c>
      <c r="F2287" s="59" t="s">
        <v>451</v>
      </c>
      <c r="G2287" s="61">
        <v>61703</v>
      </c>
      <c r="H2287" s="123">
        <f t="shared" si="35"/>
        <v>12.564371455624675</v>
      </c>
    </row>
    <row r="2288" spans="1:8" x14ac:dyDescent="0.25">
      <c r="A2288" s="58">
        <v>395970510740</v>
      </c>
      <c r="B2288" s="59" t="s">
        <v>6457</v>
      </c>
      <c r="C2288" s="60" t="s">
        <v>1712</v>
      </c>
      <c r="D2288" s="60" t="s">
        <v>6458</v>
      </c>
      <c r="E2288" s="60" t="s">
        <v>753</v>
      </c>
      <c r="F2288" s="59" t="s">
        <v>451</v>
      </c>
      <c r="G2288" s="61">
        <v>60128</v>
      </c>
      <c r="H2288" s="123">
        <f t="shared" si="35"/>
        <v>12.243659577067573</v>
      </c>
    </row>
    <row r="2289" spans="1:8" x14ac:dyDescent="0.25">
      <c r="A2289" s="58">
        <v>370850200353</v>
      </c>
      <c r="B2289" s="59" t="s">
        <v>6459</v>
      </c>
      <c r="C2289" s="60" t="s">
        <v>4375</v>
      </c>
      <c r="D2289" s="60" t="s">
        <v>6460</v>
      </c>
      <c r="E2289" s="60" t="s">
        <v>1419</v>
      </c>
      <c r="F2289" s="59" t="s">
        <v>451</v>
      </c>
      <c r="G2289" s="61">
        <v>59568</v>
      </c>
      <c r="H2289" s="123">
        <f t="shared" si="35"/>
        <v>12.129628686913938</v>
      </c>
    </row>
    <row r="2290" spans="1:8" x14ac:dyDescent="0.25">
      <c r="A2290" s="58">
        <v>393031110353</v>
      </c>
      <c r="B2290" s="59" t="s">
        <v>6461</v>
      </c>
      <c r="C2290" s="60" t="s">
        <v>6462</v>
      </c>
      <c r="D2290" s="60" t="s">
        <v>6463</v>
      </c>
      <c r="E2290" s="60" t="s">
        <v>2630</v>
      </c>
      <c r="F2290" s="59" t="s">
        <v>451</v>
      </c>
      <c r="G2290" s="61">
        <v>59568</v>
      </c>
      <c r="H2290" s="123">
        <f t="shared" si="35"/>
        <v>12.129628686913938</v>
      </c>
    </row>
    <row r="2291" spans="1:8" x14ac:dyDescent="0.25">
      <c r="A2291" s="58">
        <v>393031110361</v>
      </c>
      <c r="B2291" s="59" t="s">
        <v>6464</v>
      </c>
      <c r="C2291" s="60" t="s">
        <v>2809</v>
      </c>
      <c r="D2291" s="60" t="s">
        <v>6465</v>
      </c>
      <c r="E2291" s="60" t="s">
        <v>6372</v>
      </c>
      <c r="F2291" s="59" t="s">
        <v>451</v>
      </c>
      <c r="G2291" s="61">
        <v>59568</v>
      </c>
      <c r="H2291" s="123">
        <f t="shared" si="35"/>
        <v>12.129628686913938</v>
      </c>
    </row>
    <row r="2292" spans="1:8" x14ac:dyDescent="0.25">
      <c r="A2292" s="58">
        <v>395050101139</v>
      </c>
      <c r="B2292" s="59" t="s">
        <v>6466</v>
      </c>
      <c r="C2292" s="60" t="s">
        <v>6467</v>
      </c>
      <c r="D2292" s="60" t="s">
        <v>6468</v>
      </c>
      <c r="E2292" s="60" t="s">
        <v>753</v>
      </c>
      <c r="F2292" s="59" t="s">
        <v>451</v>
      </c>
      <c r="G2292" s="61">
        <v>59568</v>
      </c>
      <c r="H2292" s="123">
        <f t="shared" si="35"/>
        <v>12.129628686913938</v>
      </c>
    </row>
    <row r="2293" spans="1:8" x14ac:dyDescent="0.25">
      <c r="A2293" s="58">
        <v>370991200187</v>
      </c>
      <c r="B2293" s="59" t="s">
        <v>6469</v>
      </c>
      <c r="C2293" s="60" t="s">
        <v>6470</v>
      </c>
      <c r="D2293" s="60" t="s">
        <v>6471</v>
      </c>
      <c r="E2293" s="60" t="s">
        <v>1419</v>
      </c>
      <c r="F2293" s="59" t="s">
        <v>451</v>
      </c>
      <c r="G2293" s="61">
        <v>59253</v>
      </c>
      <c r="H2293" s="123">
        <f t="shared" si="35"/>
        <v>12.065486311202518</v>
      </c>
    </row>
    <row r="2294" spans="1:8" x14ac:dyDescent="0.25">
      <c r="A2294" s="58">
        <v>389911100287</v>
      </c>
      <c r="B2294" s="59" t="s">
        <v>6472</v>
      </c>
      <c r="C2294" s="60" t="s">
        <v>6473</v>
      </c>
      <c r="D2294" s="60" t="s">
        <v>6474</v>
      </c>
      <c r="E2294" s="60" t="s">
        <v>825</v>
      </c>
      <c r="F2294" s="59" t="s">
        <v>451</v>
      </c>
      <c r="G2294" s="61">
        <v>59253</v>
      </c>
      <c r="H2294" s="123">
        <f t="shared" si="35"/>
        <v>12.065486311202518</v>
      </c>
    </row>
    <row r="2295" spans="1:8" x14ac:dyDescent="0.25">
      <c r="A2295" s="58">
        <v>414850301475</v>
      </c>
      <c r="B2295" s="59" t="s">
        <v>6475</v>
      </c>
      <c r="C2295" s="60" t="s">
        <v>6476</v>
      </c>
      <c r="D2295" s="60" t="s">
        <v>6477</v>
      </c>
      <c r="E2295" s="60" t="s">
        <v>6295</v>
      </c>
      <c r="F2295" s="59" t="s">
        <v>451</v>
      </c>
      <c r="G2295" s="61">
        <v>59253</v>
      </c>
      <c r="H2295" s="123">
        <f t="shared" si="35"/>
        <v>12.065486311202518</v>
      </c>
    </row>
    <row r="2296" spans="1:8" x14ac:dyDescent="0.25">
      <c r="A2296" s="58">
        <v>371010801182</v>
      </c>
      <c r="B2296" s="59" t="s">
        <v>6478</v>
      </c>
      <c r="C2296" s="60" t="s">
        <v>6479</v>
      </c>
      <c r="D2296" s="60" t="s">
        <v>3481</v>
      </c>
      <c r="E2296" s="60" t="s">
        <v>3111</v>
      </c>
      <c r="F2296" s="59" t="s">
        <v>451</v>
      </c>
      <c r="G2296" s="61">
        <v>59252</v>
      </c>
      <c r="H2296" s="123">
        <f t="shared" si="35"/>
        <v>12.065282684612956</v>
      </c>
    </row>
    <row r="2297" spans="1:8" x14ac:dyDescent="0.25">
      <c r="A2297" s="58">
        <v>373120701267</v>
      </c>
      <c r="B2297" s="59" t="s">
        <v>6480</v>
      </c>
      <c r="C2297" s="60" t="s">
        <v>6481</v>
      </c>
      <c r="D2297" s="60" t="s">
        <v>6482</v>
      </c>
      <c r="E2297" s="60" t="s">
        <v>1419</v>
      </c>
      <c r="F2297" s="59" t="s">
        <v>451</v>
      </c>
      <c r="G2297" s="61">
        <v>59252</v>
      </c>
      <c r="H2297" s="123">
        <f t="shared" si="35"/>
        <v>12.065282684612956</v>
      </c>
    </row>
    <row r="2298" spans="1:8" x14ac:dyDescent="0.25">
      <c r="A2298" s="58">
        <v>396951050858</v>
      </c>
      <c r="B2298" s="59" t="s">
        <v>286</v>
      </c>
      <c r="C2298" s="60" t="s">
        <v>6483</v>
      </c>
      <c r="D2298" s="60" t="s">
        <v>6484</v>
      </c>
      <c r="E2298" s="60" t="s">
        <v>450</v>
      </c>
      <c r="F2298" s="59" t="s">
        <v>487</v>
      </c>
      <c r="G2298" s="61">
        <v>59252</v>
      </c>
      <c r="H2298" s="123">
        <f t="shared" si="35"/>
        <v>12.065282684612956</v>
      </c>
    </row>
    <row r="2299" spans="1:8" x14ac:dyDescent="0.25">
      <c r="A2299" s="58">
        <v>400970422411</v>
      </c>
      <c r="B2299" s="59" t="s">
        <v>6485</v>
      </c>
      <c r="C2299" s="60" t="s">
        <v>6486</v>
      </c>
      <c r="D2299" s="60" t="s">
        <v>6487</v>
      </c>
      <c r="E2299" s="60" t="s">
        <v>726</v>
      </c>
      <c r="F2299" s="59" t="s">
        <v>451</v>
      </c>
      <c r="G2299" s="61">
        <v>59252</v>
      </c>
      <c r="H2299" s="123">
        <f t="shared" si="35"/>
        <v>12.065282684612956</v>
      </c>
    </row>
    <row r="2300" spans="1:8" x14ac:dyDescent="0.25">
      <c r="A2300" s="58">
        <v>370850201538</v>
      </c>
      <c r="B2300" s="59" t="s">
        <v>6488</v>
      </c>
      <c r="C2300" s="60" t="s">
        <v>6489</v>
      </c>
      <c r="D2300" s="60" t="s">
        <v>6490</v>
      </c>
      <c r="E2300" s="60" t="s">
        <v>1419</v>
      </c>
      <c r="F2300" s="59" t="s">
        <v>451</v>
      </c>
      <c r="G2300" s="61">
        <v>56802</v>
      </c>
      <c r="H2300" s="123">
        <f t="shared" si="35"/>
        <v>11.566397540190799</v>
      </c>
    </row>
    <row r="2301" spans="1:8" x14ac:dyDescent="0.25">
      <c r="A2301" s="58">
        <v>396100800684</v>
      </c>
      <c r="B2301" s="59" t="s">
        <v>293</v>
      </c>
      <c r="C2301" s="60" t="s">
        <v>6491</v>
      </c>
      <c r="D2301" s="60" t="s">
        <v>6492</v>
      </c>
      <c r="E2301" s="60" t="s">
        <v>450</v>
      </c>
      <c r="F2301" s="59" t="s">
        <v>487</v>
      </c>
      <c r="G2301" s="61">
        <v>56802</v>
      </c>
      <c r="H2301" s="123">
        <f t="shared" si="35"/>
        <v>11.566397540190799</v>
      </c>
    </row>
    <row r="2302" spans="1:8" x14ac:dyDescent="0.25">
      <c r="A2302" s="58">
        <v>398021200852</v>
      </c>
      <c r="B2302" s="59" t="s">
        <v>6493</v>
      </c>
      <c r="C2302" s="60" t="s">
        <v>6494</v>
      </c>
      <c r="D2302" s="60" t="s">
        <v>6495</v>
      </c>
      <c r="E2302" s="60" t="s">
        <v>2826</v>
      </c>
      <c r="F2302" s="59" t="s">
        <v>451</v>
      </c>
      <c r="G2302" s="61">
        <v>56802</v>
      </c>
      <c r="H2302" s="123">
        <f t="shared" si="35"/>
        <v>11.566397540190799</v>
      </c>
    </row>
    <row r="2303" spans="1:8" x14ac:dyDescent="0.25">
      <c r="A2303" s="58">
        <v>390110400031</v>
      </c>
      <c r="B2303" s="59" t="s">
        <v>6496</v>
      </c>
      <c r="C2303" s="60" t="s">
        <v>6497</v>
      </c>
      <c r="D2303" s="60" t="s">
        <v>6498</v>
      </c>
      <c r="E2303" s="60" t="s">
        <v>1542</v>
      </c>
      <c r="F2303" s="59" t="s">
        <v>451</v>
      </c>
      <c r="G2303" s="61">
        <v>54789</v>
      </c>
      <c r="H2303" s="123">
        <f t="shared" si="35"/>
        <v>11.156497215406388</v>
      </c>
    </row>
    <row r="2304" spans="1:8" x14ac:dyDescent="0.25">
      <c r="A2304" s="58">
        <v>390931101075</v>
      </c>
      <c r="B2304" s="59" t="s">
        <v>6499</v>
      </c>
      <c r="C2304" s="60" t="s">
        <v>6500</v>
      </c>
      <c r="D2304" s="60" t="s">
        <v>6501</v>
      </c>
      <c r="E2304" s="60" t="s">
        <v>6502</v>
      </c>
      <c r="F2304" s="59" t="s">
        <v>487</v>
      </c>
      <c r="G2304" s="61">
        <v>54351</v>
      </c>
      <c r="H2304" s="123">
        <f t="shared" si="35"/>
        <v>11.06730876917908</v>
      </c>
    </row>
    <row r="2305" spans="1:8" x14ac:dyDescent="0.25">
      <c r="A2305" s="58">
        <v>395010303162</v>
      </c>
      <c r="B2305" s="59" t="s">
        <v>6503</v>
      </c>
      <c r="C2305" s="60" t="s">
        <v>6504</v>
      </c>
      <c r="D2305" s="60" t="s">
        <v>6505</v>
      </c>
      <c r="E2305" s="60" t="s">
        <v>753</v>
      </c>
      <c r="F2305" s="59" t="s">
        <v>451</v>
      </c>
      <c r="G2305" s="61">
        <v>54351</v>
      </c>
      <c r="H2305" s="123">
        <f t="shared" si="35"/>
        <v>11.06730876917908</v>
      </c>
    </row>
    <row r="2306" spans="1:8" x14ac:dyDescent="0.25">
      <c r="A2306" s="58">
        <v>395020602206</v>
      </c>
      <c r="B2306" s="59" t="s">
        <v>6506</v>
      </c>
      <c r="C2306" s="60" t="s">
        <v>6507</v>
      </c>
      <c r="D2306" s="60" t="s">
        <v>2864</v>
      </c>
      <c r="E2306" s="60" t="s">
        <v>738</v>
      </c>
      <c r="F2306" s="59" t="s">
        <v>451</v>
      </c>
      <c r="G2306" s="61">
        <v>54351</v>
      </c>
      <c r="H2306" s="123">
        <f t="shared" ref="H2306:H2369" si="36">G2306/4910.95</f>
        <v>11.06730876917908</v>
      </c>
    </row>
    <row r="2307" spans="1:8" x14ac:dyDescent="0.25">
      <c r="A2307" s="58">
        <v>395971051358</v>
      </c>
      <c r="B2307" s="59" t="s">
        <v>6508</v>
      </c>
      <c r="C2307" s="60" t="s">
        <v>6509</v>
      </c>
      <c r="D2307" s="60" t="s">
        <v>6510</v>
      </c>
      <c r="E2307" s="60" t="s">
        <v>753</v>
      </c>
      <c r="F2307" s="59" t="s">
        <v>451</v>
      </c>
      <c r="G2307" s="61">
        <v>54351</v>
      </c>
      <c r="H2307" s="123">
        <f t="shared" si="36"/>
        <v>11.06730876917908</v>
      </c>
    </row>
    <row r="2308" spans="1:8" x14ac:dyDescent="0.25">
      <c r="A2308" s="58">
        <v>396990806137</v>
      </c>
      <c r="B2308" s="59" t="s">
        <v>318</v>
      </c>
      <c r="C2308" s="60" t="s">
        <v>6511</v>
      </c>
      <c r="D2308" s="60" t="s">
        <v>6512</v>
      </c>
      <c r="E2308" s="60" t="s">
        <v>450</v>
      </c>
      <c r="F2308" s="59" t="s">
        <v>451</v>
      </c>
      <c r="G2308" s="61">
        <v>54351</v>
      </c>
      <c r="H2308" s="123">
        <f t="shared" si="36"/>
        <v>11.06730876917908</v>
      </c>
    </row>
    <row r="2309" spans="1:8" x14ac:dyDescent="0.25">
      <c r="A2309" s="58">
        <v>398961205542</v>
      </c>
      <c r="B2309" s="59" t="s">
        <v>6513</v>
      </c>
      <c r="C2309" s="60" t="s">
        <v>2165</v>
      </c>
      <c r="D2309" s="60" t="s">
        <v>6514</v>
      </c>
      <c r="E2309" s="60" t="s">
        <v>2047</v>
      </c>
      <c r="F2309" s="59" t="s">
        <v>451</v>
      </c>
      <c r="G2309" s="61">
        <v>54351</v>
      </c>
      <c r="H2309" s="123">
        <f t="shared" si="36"/>
        <v>11.06730876917908</v>
      </c>
    </row>
    <row r="2310" spans="1:8" x14ac:dyDescent="0.25">
      <c r="A2310" s="58">
        <v>398040100265</v>
      </c>
      <c r="B2310" s="59" t="s">
        <v>6515</v>
      </c>
      <c r="C2310" s="60" t="s">
        <v>6516</v>
      </c>
      <c r="D2310" s="60" t="s">
        <v>6517</v>
      </c>
      <c r="E2310" s="60" t="s">
        <v>753</v>
      </c>
      <c r="F2310" s="59" t="s">
        <v>451</v>
      </c>
      <c r="G2310" s="61">
        <v>52998</v>
      </c>
      <c r="H2310" s="123">
        <f t="shared" si="36"/>
        <v>10.791801993504313</v>
      </c>
    </row>
    <row r="2311" spans="1:8" x14ac:dyDescent="0.25">
      <c r="A2311" s="58">
        <v>398940120679</v>
      </c>
      <c r="B2311" s="59" t="s">
        <v>6518</v>
      </c>
      <c r="C2311" s="60" t="s">
        <v>6519</v>
      </c>
      <c r="D2311" s="60" t="s">
        <v>6520</v>
      </c>
      <c r="E2311" s="60" t="s">
        <v>1855</v>
      </c>
      <c r="F2311" s="59" t="s">
        <v>451</v>
      </c>
      <c r="G2311" s="61">
        <v>52338</v>
      </c>
      <c r="H2311" s="123">
        <f t="shared" si="36"/>
        <v>10.657408444394669</v>
      </c>
    </row>
    <row r="2312" spans="1:8" x14ac:dyDescent="0.25">
      <c r="A2312" s="58">
        <v>408950800142</v>
      </c>
      <c r="B2312" s="59" t="s">
        <v>6521</v>
      </c>
      <c r="C2312" s="60" t="s">
        <v>833</v>
      </c>
      <c r="D2312" s="60" t="s">
        <v>6522</v>
      </c>
      <c r="E2312" s="60" t="s">
        <v>742</v>
      </c>
      <c r="F2312" s="59" t="s">
        <v>451</v>
      </c>
      <c r="G2312" s="61">
        <v>50438</v>
      </c>
      <c r="H2312" s="123">
        <f t="shared" si="36"/>
        <v>10.270517924230546</v>
      </c>
    </row>
    <row r="2313" spans="1:8" x14ac:dyDescent="0.25">
      <c r="A2313" s="58">
        <v>390070411116</v>
      </c>
      <c r="B2313" s="59" t="s">
        <v>6523</v>
      </c>
      <c r="C2313" s="60" t="s">
        <v>6524</v>
      </c>
      <c r="D2313" s="60" t="s">
        <v>6525</v>
      </c>
      <c r="E2313" s="60" t="s">
        <v>1542</v>
      </c>
      <c r="F2313" s="59" t="s">
        <v>487</v>
      </c>
      <c r="G2313" s="61">
        <v>49888</v>
      </c>
      <c r="H2313" s="123">
        <f t="shared" si="36"/>
        <v>10.158523299972511</v>
      </c>
    </row>
    <row r="2314" spans="1:8" x14ac:dyDescent="0.25">
      <c r="A2314" s="58">
        <v>395190200692</v>
      </c>
      <c r="B2314" s="59" t="s">
        <v>6526</v>
      </c>
      <c r="C2314" s="60" t="s">
        <v>6527</v>
      </c>
      <c r="D2314" s="60" t="s">
        <v>5443</v>
      </c>
      <c r="E2314" s="60" t="s">
        <v>738</v>
      </c>
      <c r="F2314" s="59" t="s">
        <v>451</v>
      </c>
      <c r="G2314" s="61">
        <v>49888</v>
      </c>
      <c r="H2314" s="123">
        <f t="shared" si="36"/>
        <v>10.158523299972511</v>
      </c>
    </row>
    <row r="2315" spans="1:8" x14ac:dyDescent="0.25">
      <c r="A2315" s="58">
        <v>395911205801</v>
      </c>
      <c r="B2315" s="59" t="s">
        <v>6528</v>
      </c>
      <c r="C2315" s="60" t="s">
        <v>3085</v>
      </c>
      <c r="D2315" s="60" t="s">
        <v>6529</v>
      </c>
      <c r="E2315" s="60" t="s">
        <v>738</v>
      </c>
      <c r="F2315" s="59" t="s">
        <v>451</v>
      </c>
      <c r="G2315" s="61">
        <v>49888</v>
      </c>
      <c r="H2315" s="123">
        <f t="shared" si="36"/>
        <v>10.158523299972511</v>
      </c>
    </row>
    <row r="2316" spans="1:8" x14ac:dyDescent="0.25">
      <c r="A2316" s="58">
        <v>371850203952</v>
      </c>
      <c r="B2316" s="59" t="s">
        <v>6530</v>
      </c>
      <c r="C2316" s="60" t="s">
        <v>6531</v>
      </c>
      <c r="D2316" s="60" t="s">
        <v>6532</v>
      </c>
      <c r="E2316" s="60" t="s">
        <v>4166</v>
      </c>
      <c r="F2316" s="59" t="s">
        <v>451</v>
      </c>
      <c r="G2316" s="61">
        <v>49540</v>
      </c>
      <c r="H2316" s="123">
        <f t="shared" si="36"/>
        <v>10.087661246805608</v>
      </c>
    </row>
    <row r="2317" spans="1:8" x14ac:dyDescent="0.25">
      <c r="A2317" s="58">
        <v>395000900634</v>
      </c>
      <c r="B2317" s="59" t="s">
        <v>6533</v>
      </c>
      <c r="C2317" s="60" t="s">
        <v>6534</v>
      </c>
      <c r="D2317" s="60" t="s">
        <v>6535</v>
      </c>
      <c r="E2317" s="60" t="s">
        <v>753</v>
      </c>
      <c r="F2317" s="59" t="s">
        <v>451</v>
      </c>
      <c r="G2317" s="61">
        <v>49490</v>
      </c>
      <c r="H2317" s="123">
        <f t="shared" si="36"/>
        <v>10.077479917327604</v>
      </c>
    </row>
    <row r="2318" spans="1:8" x14ac:dyDescent="0.25">
      <c r="A2318" s="58">
        <v>385860300078</v>
      </c>
      <c r="B2318" s="59" t="s">
        <v>6536</v>
      </c>
      <c r="C2318" s="60" t="s">
        <v>6537</v>
      </c>
      <c r="D2318" s="60" t="s">
        <v>6538</v>
      </c>
      <c r="E2318" s="60" t="s">
        <v>1290</v>
      </c>
      <c r="F2318" s="59" t="s">
        <v>451</v>
      </c>
      <c r="G2318" s="61">
        <v>49451</v>
      </c>
      <c r="H2318" s="123">
        <f t="shared" si="36"/>
        <v>10.069538480334762</v>
      </c>
    </row>
    <row r="2319" spans="1:8" x14ac:dyDescent="0.25">
      <c r="A2319" s="58">
        <v>400181105770</v>
      </c>
      <c r="B2319" s="59" t="s">
        <v>6539</v>
      </c>
      <c r="C2319" s="60" t="s">
        <v>6540</v>
      </c>
      <c r="D2319" s="60" t="s">
        <v>6541</v>
      </c>
      <c r="E2319" s="60" t="s">
        <v>726</v>
      </c>
      <c r="F2319" s="59" t="s">
        <v>451</v>
      </c>
      <c r="G2319" s="61">
        <v>49451</v>
      </c>
      <c r="H2319" s="123">
        <f t="shared" si="36"/>
        <v>10.069538480334762</v>
      </c>
    </row>
    <row r="2320" spans="1:8" x14ac:dyDescent="0.25">
      <c r="A2320" s="58">
        <v>370000110363</v>
      </c>
      <c r="B2320" s="59" t="s">
        <v>6542</v>
      </c>
      <c r="C2320" s="60" t="s">
        <v>2872</v>
      </c>
      <c r="D2320" s="60" t="s">
        <v>6543</v>
      </c>
      <c r="E2320" s="60" t="s">
        <v>1419</v>
      </c>
      <c r="F2320" s="59" t="s">
        <v>451</v>
      </c>
      <c r="G2320" s="61">
        <v>49450</v>
      </c>
      <c r="H2320" s="123">
        <f t="shared" si="36"/>
        <v>10.069334853745202</v>
      </c>
    </row>
    <row r="2321" spans="1:8" x14ac:dyDescent="0.25">
      <c r="A2321" s="58">
        <v>370160806852</v>
      </c>
      <c r="B2321" s="59" t="s">
        <v>6544</v>
      </c>
      <c r="C2321" s="60" t="s">
        <v>6545</v>
      </c>
      <c r="D2321" s="60" t="s">
        <v>6546</v>
      </c>
      <c r="E2321" s="60" t="s">
        <v>1419</v>
      </c>
      <c r="F2321" s="59" t="s">
        <v>451</v>
      </c>
      <c r="G2321" s="61">
        <v>49450</v>
      </c>
      <c r="H2321" s="123">
        <f t="shared" si="36"/>
        <v>10.069334853745202</v>
      </c>
    </row>
    <row r="2322" spans="1:8" x14ac:dyDescent="0.25">
      <c r="A2322" s="58">
        <v>370940700771</v>
      </c>
      <c r="B2322" s="59" t="s">
        <v>6547</v>
      </c>
      <c r="C2322" s="60" t="s">
        <v>6548</v>
      </c>
      <c r="D2322" s="60" t="s">
        <v>6549</v>
      </c>
      <c r="E2322" s="60" t="s">
        <v>1419</v>
      </c>
      <c r="F2322" s="59" t="s">
        <v>451</v>
      </c>
      <c r="G2322" s="61">
        <v>49450</v>
      </c>
      <c r="H2322" s="123">
        <f t="shared" si="36"/>
        <v>10.069334853745202</v>
      </c>
    </row>
    <row r="2323" spans="1:8" x14ac:dyDescent="0.25">
      <c r="A2323" s="58">
        <v>370980507159</v>
      </c>
      <c r="B2323" s="59" t="s">
        <v>6550</v>
      </c>
      <c r="C2323" s="60" t="s">
        <v>6551</v>
      </c>
      <c r="D2323" s="60" t="s">
        <v>6552</v>
      </c>
      <c r="E2323" s="60" t="s">
        <v>1419</v>
      </c>
      <c r="F2323" s="59" t="s">
        <v>451</v>
      </c>
      <c r="G2323" s="61">
        <v>49450</v>
      </c>
      <c r="H2323" s="123">
        <f t="shared" si="36"/>
        <v>10.069334853745202</v>
      </c>
    </row>
    <row r="2324" spans="1:8" x14ac:dyDescent="0.25">
      <c r="A2324" s="58">
        <v>370991200195</v>
      </c>
      <c r="B2324" s="59" t="s">
        <v>6553</v>
      </c>
      <c r="C2324" s="60" t="s">
        <v>6470</v>
      </c>
      <c r="D2324" s="60" t="s">
        <v>6471</v>
      </c>
      <c r="E2324" s="60" t="s">
        <v>1419</v>
      </c>
      <c r="F2324" s="59" t="s">
        <v>451</v>
      </c>
      <c r="G2324" s="61">
        <v>49450</v>
      </c>
      <c r="H2324" s="123">
        <f t="shared" si="36"/>
        <v>10.069334853745202</v>
      </c>
    </row>
    <row r="2325" spans="1:8" x14ac:dyDescent="0.25">
      <c r="A2325" s="58">
        <v>371010100788</v>
      </c>
      <c r="B2325" s="59" t="s">
        <v>6554</v>
      </c>
      <c r="C2325" s="60" t="s">
        <v>6555</v>
      </c>
      <c r="D2325" s="60" t="s">
        <v>6556</v>
      </c>
      <c r="E2325" s="60" t="s">
        <v>1684</v>
      </c>
      <c r="F2325" s="59" t="s">
        <v>451</v>
      </c>
      <c r="G2325" s="61">
        <v>49450</v>
      </c>
      <c r="H2325" s="123">
        <f t="shared" si="36"/>
        <v>10.069334853745202</v>
      </c>
    </row>
    <row r="2326" spans="1:8" x14ac:dyDescent="0.25">
      <c r="A2326" s="58">
        <v>371051200321</v>
      </c>
      <c r="B2326" s="59" t="s">
        <v>6557</v>
      </c>
      <c r="C2326" s="60" t="s">
        <v>6558</v>
      </c>
      <c r="D2326" s="60" t="s">
        <v>6559</v>
      </c>
      <c r="E2326" s="60" t="s">
        <v>2210</v>
      </c>
      <c r="F2326" s="59" t="s">
        <v>451</v>
      </c>
      <c r="G2326" s="61">
        <v>49450</v>
      </c>
      <c r="H2326" s="123">
        <f t="shared" si="36"/>
        <v>10.069334853745202</v>
      </c>
    </row>
    <row r="2327" spans="1:8" x14ac:dyDescent="0.25">
      <c r="A2327" s="58">
        <v>371160801831</v>
      </c>
      <c r="B2327" s="59" t="s">
        <v>6560</v>
      </c>
      <c r="C2327" s="60" t="s">
        <v>6561</v>
      </c>
      <c r="D2327" s="60" t="s">
        <v>6562</v>
      </c>
      <c r="E2327" s="60" t="s">
        <v>2210</v>
      </c>
      <c r="F2327" s="59" t="s">
        <v>487</v>
      </c>
      <c r="G2327" s="61">
        <v>49450</v>
      </c>
      <c r="H2327" s="123">
        <f t="shared" si="36"/>
        <v>10.069334853745202</v>
      </c>
    </row>
    <row r="2328" spans="1:8" x14ac:dyDescent="0.25">
      <c r="A2328" s="58">
        <v>371161000793</v>
      </c>
      <c r="B2328" s="59" t="s">
        <v>6563</v>
      </c>
      <c r="C2328" s="60" t="s">
        <v>6564</v>
      </c>
      <c r="D2328" s="60" t="s">
        <v>6565</v>
      </c>
      <c r="E2328" s="60" t="s">
        <v>1684</v>
      </c>
      <c r="F2328" s="59" t="s">
        <v>451</v>
      </c>
      <c r="G2328" s="61">
        <v>49450</v>
      </c>
      <c r="H2328" s="123">
        <f t="shared" si="36"/>
        <v>10.069334853745202</v>
      </c>
    </row>
    <row r="2329" spans="1:8" x14ac:dyDescent="0.25">
      <c r="A2329" s="58">
        <v>371161202299</v>
      </c>
      <c r="B2329" s="59" t="s">
        <v>6566</v>
      </c>
      <c r="C2329" s="60" t="s">
        <v>6567</v>
      </c>
      <c r="D2329" s="60" t="s">
        <v>6568</v>
      </c>
      <c r="E2329" s="60" t="s">
        <v>2210</v>
      </c>
      <c r="F2329" s="59" t="s">
        <v>451</v>
      </c>
      <c r="G2329" s="61">
        <v>49450</v>
      </c>
      <c r="H2329" s="123">
        <f t="shared" si="36"/>
        <v>10.069334853745202</v>
      </c>
    </row>
    <row r="2330" spans="1:8" x14ac:dyDescent="0.25">
      <c r="A2330" s="58">
        <v>371781112176</v>
      </c>
      <c r="B2330" s="59" t="s">
        <v>6569</v>
      </c>
      <c r="C2330" s="60" t="s">
        <v>6570</v>
      </c>
      <c r="D2330" s="60" t="s">
        <v>6571</v>
      </c>
      <c r="E2330" s="60" t="s">
        <v>2210</v>
      </c>
      <c r="F2330" s="59" t="s">
        <v>451</v>
      </c>
      <c r="G2330" s="61">
        <v>49450</v>
      </c>
      <c r="H2330" s="123">
        <f t="shared" si="36"/>
        <v>10.069334853745202</v>
      </c>
    </row>
    <row r="2331" spans="1:8" x14ac:dyDescent="0.25">
      <c r="A2331" s="58">
        <v>371850203693</v>
      </c>
      <c r="B2331" s="59" t="s">
        <v>6572</v>
      </c>
      <c r="C2331" s="60" t="s">
        <v>6573</v>
      </c>
      <c r="D2331" s="60" t="s">
        <v>6574</v>
      </c>
      <c r="E2331" s="60" t="s">
        <v>2210</v>
      </c>
      <c r="F2331" s="59" t="s">
        <v>451</v>
      </c>
      <c r="G2331" s="61">
        <v>49450</v>
      </c>
      <c r="H2331" s="123">
        <f t="shared" si="36"/>
        <v>10.069334853745202</v>
      </c>
    </row>
    <row r="2332" spans="1:8" x14ac:dyDescent="0.25">
      <c r="A2332" s="58">
        <v>371880310087</v>
      </c>
      <c r="B2332" s="59" t="s">
        <v>6575</v>
      </c>
      <c r="C2332" s="60" t="s">
        <v>6576</v>
      </c>
      <c r="D2332" s="60" t="s">
        <v>6577</v>
      </c>
      <c r="E2332" s="60" t="s">
        <v>1684</v>
      </c>
      <c r="F2332" s="59" t="s">
        <v>451</v>
      </c>
      <c r="G2332" s="61">
        <v>49450</v>
      </c>
      <c r="H2332" s="123">
        <f t="shared" si="36"/>
        <v>10.069334853745202</v>
      </c>
    </row>
    <row r="2333" spans="1:8" x14ac:dyDescent="0.25">
      <c r="A2333" s="58">
        <v>371880311008</v>
      </c>
      <c r="B2333" s="59" t="s">
        <v>6578</v>
      </c>
      <c r="C2333" s="60" t="s">
        <v>6579</v>
      </c>
      <c r="D2333" s="60" t="s">
        <v>6580</v>
      </c>
      <c r="E2333" s="60" t="s">
        <v>1684</v>
      </c>
      <c r="F2333" s="59" t="s">
        <v>451</v>
      </c>
      <c r="G2333" s="61">
        <v>49450</v>
      </c>
      <c r="H2333" s="123">
        <f t="shared" si="36"/>
        <v>10.069334853745202</v>
      </c>
    </row>
    <row r="2334" spans="1:8" x14ac:dyDescent="0.25">
      <c r="A2334" s="58">
        <v>371940500671</v>
      </c>
      <c r="B2334" s="59" t="s">
        <v>6581</v>
      </c>
      <c r="C2334" s="60" t="s">
        <v>6582</v>
      </c>
      <c r="D2334" s="60" t="s">
        <v>6583</v>
      </c>
      <c r="E2334" s="60" t="s">
        <v>2210</v>
      </c>
      <c r="F2334" s="59" t="s">
        <v>451</v>
      </c>
      <c r="G2334" s="61">
        <v>49450</v>
      </c>
      <c r="H2334" s="123">
        <f t="shared" si="36"/>
        <v>10.069334853745202</v>
      </c>
    </row>
    <row r="2335" spans="1:8" x14ac:dyDescent="0.25">
      <c r="A2335" s="58">
        <v>371951200806</v>
      </c>
      <c r="B2335" s="59" t="s">
        <v>6584</v>
      </c>
      <c r="C2335" s="60" t="s">
        <v>2916</v>
      </c>
      <c r="D2335" s="60" t="s">
        <v>2917</v>
      </c>
      <c r="E2335" s="60" t="s">
        <v>2210</v>
      </c>
      <c r="F2335" s="59" t="s">
        <v>451</v>
      </c>
      <c r="G2335" s="61">
        <v>49450</v>
      </c>
      <c r="H2335" s="123">
        <f t="shared" si="36"/>
        <v>10.069334853745202</v>
      </c>
    </row>
    <row r="2336" spans="1:8" x14ac:dyDescent="0.25">
      <c r="A2336" s="58">
        <v>371960700315</v>
      </c>
      <c r="B2336" s="59" t="s">
        <v>6585</v>
      </c>
      <c r="C2336" s="60" t="s">
        <v>6586</v>
      </c>
      <c r="D2336" s="60" t="s">
        <v>6587</v>
      </c>
      <c r="E2336" s="60" t="s">
        <v>2210</v>
      </c>
      <c r="F2336" s="59" t="s">
        <v>451</v>
      </c>
      <c r="G2336" s="61">
        <v>49450</v>
      </c>
      <c r="H2336" s="123">
        <f t="shared" si="36"/>
        <v>10.069334853745202</v>
      </c>
    </row>
    <row r="2337" spans="1:8" x14ac:dyDescent="0.25">
      <c r="A2337" s="58">
        <v>371971100506</v>
      </c>
      <c r="B2337" s="59" t="s">
        <v>6588</v>
      </c>
      <c r="C2337" s="60" t="s">
        <v>6589</v>
      </c>
      <c r="D2337" s="60" t="s">
        <v>6590</v>
      </c>
      <c r="E2337" s="60" t="s">
        <v>2210</v>
      </c>
      <c r="F2337" s="59" t="s">
        <v>451</v>
      </c>
      <c r="G2337" s="61">
        <v>49450</v>
      </c>
      <c r="H2337" s="123">
        <f t="shared" si="36"/>
        <v>10.069334853745202</v>
      </c>
    </row>
    <row r="2338" spans="1:8" x14ac:dyDescent="0.25">
      <c r="A2338" s="58">
        <v>371980301018</v>
      </c>
      <c r="B2338" s="59" t="s">
        <v>6591</v>
      </c>
      <c r="C2338" s="60" t="s">
        <v>6592</v>
      </c>
      <c r="D2338" s="60" t="s">
        <v>6593</v>
      </c>
      <c r="E2338" s="60" t="s">
        <v>2210</v>
      </c>
      <c r="F2338" s="59" t="s">
        <v>451</v>
      </c>
      <c r="G2338" s="61">
        <v>49450</v>
      </c>
      <c r="H2338" s="123">
        <f t="shared" si="36"/>
        <v>10.069334853745202</v>
      </c>
    </row>
    <row r="2339" spans="1:8" x14ac:dyDescent="0.25">
      <c r="A2339" s="58">
        <v>371990100037</v>
      </c>
      <c r="B2339" s="59" t="s">
        <v>6594</v>
      </c>
      <c r="C2339" s="60" t="s">
        <v>6595</v>
      </c>
      <c r="D2339" s="60" t="s">
        <v>6596</v>
      </c>
      <c r="E2339" s="60" t="s">
        <v>2210</v>
      </c>
      <c r="F2339" s="59" t="s">
        <v>451</v>
      </c>
      <c r="G2339" s="61">
        <v>49450</v>
      </c>
      <c r="H2339" s="123">
        <f t="shared" si="36"/>
        <v>10.069334853745202</v>
      </c>
    </row>
    <row r="2340" spans="1:8" x14ac:dyDescent="0.25">
      <c r="A2340" s="58">
        <v>373120203259</v>
      </c>
      <c r="B2340" s="59" t="s">
        <v>6597</v>
      </c>
      <c r="C2340" s="60" t="s">
        <v>6598</v>
      </c>
      <c r="D2340" s="60" t="s">
        <v>6599</v>
      </c>
      <c r="E2340" s="60" t="s">
        <v>726</v>
      </c>
      <c r="F2340" s="59" t="s">
        <v>451</v>
      </c>
      <c r="G2340" s="61">
        <v>49450</v>
      </c>
      <c r="H2340" s="123">
        <f t="shared" si="36"/>
        <v>10.069334853745202</v>
      </c>
    </row>
    <row r="2341" spans="1:8" x14ac:dyDescent="0.25">
      <c r="A2341" s="58">
        <v>385010902541</v>
      </c>
      <c r="B2341" s="59" t="s">
        <v>6600</v>
      </c>
      <c r="C2341" s="60" t="s">
        <v>6601</v>
      </c>
      <c r="D2341" s="60" t="s">
        <v>6602</v>
      </c>
      <c r="E2341" s="60" t="s">
        <v>1290</v>
      </c>
      <c r="F2341" s="59" t="s">
        <v>451</v>
      </c>
      <c r="G2341" s="61">
        <v>49450</v>
      </c>
      <c r="H2341" s="123">
        <f t="shared" si="36"/>
        <v>10.069334853745202</v>
      </c>
    </row>
    <row r="2342" spans="1:8" x14ac:dyDescent="0.25">
      <c r="A2342" s="58">
        <v>389161000072</v>
      </c>
      <c r="B2342" s="59" t="s">
        <v>6603</v>
      </c>
      <c r="C2342" s="60" t="s">
        <v>6604</v>
      </c>
      <c r="D2342" s="60" t="s">
        <v>6605</v>
      </c>
      <c r="E2342" s="60" t="s">
        <v>3115</v>
      </c>
      <c r="F2342" s="59" t="s">
        <v>451</v>
      </c>
      <c r="G2342" s="61">
        <v>49450</v>
      </c>
      <c r="H2342" s="123">
        <f t="shared" si="36"/>
        <v>10.069334853745202</v>
      </c>
    </row>
    <row r="2343" spans="1:8" x14ac:dyDescent="0.25">
      <c r="A2343" s="58">
        <v>389190300255</v>
      </c>
      <c r="B2343" s="59" t="s">
        <v>6606</v>
      </c>
      <c r="C2343" s="60" t="s">
        <v>6607</v>
      </c>
      <c r="D2343" s="60" t="s">
        <v>6608</v>
      </c>
      <c r="E2343" s="60" t="s">
        <v>3115</v>
      </c>
      <c r="F2343" s="59" t="s">
        <v>451</v>
      </c>
      <c r="G2343" s="61">
        <v>49450</v>
      </c>
      <c r="H2343" s="123">
        <f t="shared" si="36"/>
        <v>10.069334853745202</v>
      </c>
    </row>
    <row r="2344" spans="1:8" x14ac:dyDescent="0.25">
      <c r="A2344" s="58">
        <v>389831200060</v>
      </c>
      <c r="B2344" s="59" t="s">
        <v>6609</v>
      </c>
      <c r="C2344" s="60" t="s">
        <v>6610</v>
      </c>
      <c r="D2344" s="60" t="s">
        <v>6611</v>
      </c>
      <c r="E2344" s="60" t="s">
        <v>2259</v>
      </c>
      <c r="F2344" s="59" t="s">
        <v>451</v>
      </c>
      <c r="G2344" s="61">
        <v>49450</v>
      </c>
      <c r="H2344" s="123">
        <f t="shared" si="36"/>
        <v>10.069334853745202</v>
      </c>
    </row>
    <row r="2345" spans="1:8" x14ac:dyDescent="0.25">
      <c r="A2345" s="58">
        <v>389900100609</v>
      </c>
      <c r="B2345" s="59" t="s">
        <v>6612</v>
      </c>
      <c r="C2345" s="60" t="s">
        <v>6335</v>
      </c>
      <c r="D2345" s="60" t="s">
        <v>6336</v>
      </c>
      <c r="E2345" s="60" t="s">
        <v>6337</v>
      </c>
      <c r="F2345" s="59" t="s">
        <v>451</v>
      </c>
      <c r="G2345" s="61">
        <v>49450</v>
      </c>
      <c r="H2345" s="123">
        <f t="shared" si="36"/>
        <v>10.069334853745202</v>
      </c>
    </row>
    <row r="2346" spans="1:8" x14ac:dyDescent="0.25">
      <c r="A2346" s="58">
        <v>389900100625</v>
      </c>
      <c r="B2346" s="59" t="s">
        <v>6613</v>
      </c>
      <c r="C2346" s="60" t="s">
        <v>6335</v>
      </c>
      <c r="D2346" s="60" t="s">
        <v>6336</v>
      </c>
      <c r="E2346" s="60" t="s">
        <v>6337</v>
      </c>
      <c r="F2346" s="59" t="s">
        <v>451</v>
      </c>
      <c r="G2346" s="61">
        <v>49450</v>
      </c>
      <c r="H2346" s="123">
        <f t="shared" si="36"/>
        <v>10.069334853745202</v>
      </c>
    </row>
    <row r="2347" spans="1:8" x14ac:dyDescent="0.25">
      <c r="A2347" s="58">
        <v>390100200891</v>
      </c>
      <c r="B2347" s="59" t="s">
        <v>6614</v>
      </c>
      <c r="C2347" s="60" t="s">
        <v>6615</v>
      </c>
      <c r="D2347" s="60" t="s">
        <v>6616</v>
      </c>
      <c r="E2347" s="60" t="s">
        <v>1225</v>
      </c>
      <c r="F2347" s="59" t="s">
        <v>451</v>
      </c>
      <c r="G2347" s="61">
        <v>49450</v>
      </c>
      <c r="H2347" s="123">
        <f t="shared" si="36"/>
        <v>10.069334853745202</v>
      </c>
    </row>
    <row r="2348" spans="1:8" x14ac:dyDescent="0.25">
      <c r="A2348" s="58">
        <v>390130300688</v>
      </c>
      <c r="B2348" s="59" t="s">
        <v>6617</v>
      </c>
      <c r="C2348" s="60" t="s">
        <v>6618</v>
      </c>
      <c r="D2348" s="60" t="s">
        <v>6619</v>
      </c>
      <c r="E2348" s="60" t="s">
        <v>1542</v>
      </c>
      <c r="F2348" s="59" t="s">
        <v>487</v>
      </c>
      <c r="G2348" s="61">
        <v>49450</v>
      </c>
      <c r="H2348" s="123">
        <f t="shared" si="36"/>
        <v>10.069334853745202</v>
      </c>
    </row>
    <row r="2349" spans="1:8" x14ac:dyDescent="0.25">
      <c r="A2349" s="58">
        <v>390191100606</v>
      </c>
      <c r="B2349" s="59" t="s">
        <v>6620</v>
      </c>
      <c r="C2349" s="60" t="s">
        <v>6621</v>
      </c>
      <c r="D2349" s="60" t="s">
        <v>6622</v>
      </c>
      <c r="E2349" s="60" t="s">
        <v>1791</v>
      </c>
      <c r="F2349" s="59" t="s">
        <v>487</v>
      </c>
      <c r="G2349" s="61">
        <v>49450</v>
      </c>
      <c r="H2349" s="123">
        <f t="shared" si="36"/>
        <v>10.069334853745202</v>
      </c>
    </row>
    <row r="2350" spans="1:8" x14ac:dyDescent="0.25">
      <c r="A2350" s="58">
        <v>390680400019</v>
      </c>
      <c r="B2350" s="59" t="s">
        <v>6623</v>
      </c>
      <c r="C2350" s="60" t="s">
        <v>6624</v>
      </c>
      <c r="D2350" s="60" t="s">
        <v>6625</v>
      </c>
      <c r="E2350" s="60" t="s">
        <v>1542</v>
      </c>
      <c r="F2350" s="59" t="s">
        <v>451</v>
      </c>
      <c r="G2350" s="61">
        <v>49450</v>
      </c>
      <c r="H2350" s="123">
        <f t="shared" si="36"/>
        <v>10.069334853745202</v>
      </c>
    </row>
    <row r="2351" spans="1:8" x14ac:dyDescent="0.25">
      <c r="A2351" s="58">
        <v>390690500011</v>
      </c>
      <c r="B2351" s="59" t="s">
        <v>6626</v>
      </c>
      <c r="C2351" s="60" t="s">
        <v>6627</v>
      </c>
      <c r="D2351" s="60" t="s">
        <v>6628</v>
      </c>
      <c r="E2351" s="60" t="s">
        <v>1225</v>
      </c>
      <c r="F2351" s="59" t="s">
        <v>451</v>
      </c>
      <c r="G2351" s="61">
        <v>49450</v>
      </c>
      <c r="H2351" s="123">
        <f t="shared" si="36"/>
        <v>10.069334853745202</v>
      </c>
    </row>
    <row r="2352" spans="1:8" x14ac:dyDescent="0.25">
      <c r="A2352" s="58">
        <v>390780500177</v>
      </c>
      <c r="B2352" s="59" t="s">
        <v>6629</v>
      </c>
      <c r="C2352" s="60" t="s">
        <v>3697</v>
      </c>
      <c r="D2352" s="60" t="s">
        <v>3698</v>
      </c>
      <c r="E2352" s="60" t="s">
        <v>1535</v>
      </c>
      <c r="F2352" s="59" t="s">
        <v>487</v>
      </c>
      <c r="G2352" s="61">
        <v>49450</v>
      </c>
      <c r="H2352" s="123">
        <f t="shared" si="36"/>
        <v>10.069334853745202</v>
      </c>
    </row>
    <row r="2353" spans="1:8" x14ac:dyDescent="0.25">
      <c r="A2353" s="58">
        <v>391101000191</v>
      </c>
      <c r="B2353" s="59" t="s">
        <v>6630</v>
      </c>
      <c r="C2353" s="60" t="s">
        <v>6631</v>
      </c>
      <c r="D2353" s="60" t="s">
        <v>6632</v>
      </c>
      <c r="E2353" s="60" t="s">
        <v>994</v>
      </c>
      <c r="F2353" s="59" t="s">
        <v>451</v>
      </c>
      <c r="G2353" s="61">
        <v>49450</v>
      </c>
      <c r="H2353" s="123">
        <f t="shared" si="36"/>
        <v>10.069334853745202</v>
      </c>
    </row>
    <row r="2354" spans="1:8" x14ac:dyDescent="0.25">
      <c r="A2354" s="58">
        <v>391111200121</v>
      </c>
      <c r="B2354" s="59" t="s">
        <v>6633</v>
      </c>
      <c r="C2354" s="60" t="s">
        <v>2617</v>
      </c>
      <c r="D2354" s="60" t="s">
        <v>2618</v>
      </c>
      <c r="E2354" s="60" t="s">
        <v>1798</v>
      </c>
      <c r="F2354" s="59" t="s">
        <v>451</v>
      </c>
      <c r="G2354" s="61">
        <v>49450</v>
      </c>
      <c r="H2354" s="123">
        <f t="shared" si="36"/>
        <v>10.069334853745202</v>
      </c>
    </row>
    <row r="2355" spans="1:8" x14ac:dyDescent="0.25">
      <c r="A2355" s="58">
        <v>391161000026</v>
      </c>
      <c r="B2355" s="59" t="s">
        <v>6634</v>
      </c>
      <c r="C2355" s="60" t="s">
        <v>2881</v>
      </c>
      <c r="D2355" s="60" t="s">
        <v>6635</v>
      </c>
      <c r="E2355" s="60" t="s">
        <v>1426</v>
      </c>
      <c r="F2355" s="59" t="s">
        <v>451</v>
      </c>
      <c r="G2355" s="61">
        <v>49450</v>
      </c>
      <c r="H2355" s="123">
        <f t="shared" si="36"/>
        <v>10.069334853745202</v>
      </c>
    </row>
    <row r="2356" spans="1:8" x14ac:dyDescent="0.25">
      <c r="A2356" s="58">
        <v>395000200811</v>
      </c>
      <c r="B2356" s="59" t="s">
        <v>6636</v>
      </c>
      <c r="C2356" s="60" t="s">
        <v>6637</v>
      </c>
      <c r="D2356" s="60" t="s">
        <v>6638</v>
      </c>
      <c r="E2356" s="60" t="s">
        <v>753</v>
      </c>
      <c r="F2356" s="59" t="s">
        <v>451</v>
      </c>
      <c r="G2356" s="61">
        <v>49450</v>
      </c>
      <c r="H2356" s="123">
        <f t="shared" si="36"/>
        <v>10.069334853745202</v>
      </c>
    </row>
    <row r="2357" spans="1:8" x14ac:dyDescent="0.25">
      <c r="A2357" s="58">
        <v>395001200792</v>
      </c>
      <c r="B2357" s="59" t="s">
        <v>6639</v>
      </c>
      <c r="C2357" s="60" t="s">
        <v>6640</v>
      </c>
      <c r="D2357" s="60" t="s">
        <v>6641</v>
      </c>
      <c r="E2357" s="60" t="s">
        <v>753</v>
      </c>
      <c r="F2357" s="59" t="s">
        <v>451</v>
      </c>
      <c r="G2357" s="61">
        <v>49450</v>
      </c>
      <c r="H2357" s="123">
        <f t="shared" si="36"/>
        <v>10.069334853745202</v>
      </c>
    </row>
    <row r="2358" spans="1:8" x14ac:dyDescent="0.25">
      <c r="A2358" s="58">
        <v>395001201098</v>
      </c>
      <c r="B2358" s="59" t="s">
        <v>439</v>
      </c>
      <c r="C2358" s="60" t="s">
        <v>6642</v>
      </c>
      <c r="D2358" s="60" t="s">
        <v>5851</v>
      </c>
      <c r="E2358" s="60" t="s">
        <v>738</v>
      </c>
      <c r="F2358" s="59" t="s">
        <v>451</v>
      </c>
      <c r="G2358" s="61">
        <v>49450</v>
      </c>
      <c r="H2358" s="123">
        <f t="shared" si="36"/>
        <v>10.069334853745202</v>
      </c>
    </row>
    <row r="2359" spans="1:8" x14ac:dyDescent="0.25">
      <c r="A2359" s="58">
        <v>395010601147</v>
      </c>
      <c r="B2359" s="59" t="s">
        <v>6643</v>
      </c>
      <c r="C2359" s="60" t="s">
        <v>2564</v>
      </c>
      <c r="D2359" s="60" t="s">
        <v>6644</v>
      </c>
      <c r="E2359" s="60" t="s">
        <v>738</v>
      </c>
      <c r="F2359" s="59" t="s">
        <v>451</v>
      </c>
      <c r="G2359" s="61">
        <v>49450</v>
      </c>
      <c r="H2359" s="123">
        <f t="shared" si="36"/>
        <v>10.069334853745202</v>
      </c>
    </row>
    <row r="2360" spans="1:8" x14ac:dyDescent="0.25">
      <c r="A2360" s="58">
        <v>395010802746</v>
      </c>
      <c r="B2360" s="59" t="s">
        <v>6645</v>
      </c>
      <c r="C2360" s="60" t="s">
        <v>3937</v>
      </c>
      <c r="D2360" s="60" t="s">
        <v>6646</v>
      </c>
      <c r="E2360" s="60" t="s">
        <v>753</v>
      </c>
      <c r="F2360" s="59" t="s">
        <v>451</v>
      </c>
      <c r="G2360" s="61">
        <v>49450</v>
      </c>
      <c r="H2360" s="123">
        <f t="shared" si="36"/>
        <v>10.069334853745202</v>
      </c>
    </row>
    <row r="2361" spans="1:8" x14ac:dyDescent="0.25">
      <c r="A2361" s="58">
        <v>395011004126</v>
      </c>
      <c r="B2361" s="59" t="s">
        <v>6647</v>
      </c>
      <c r="C2361" s="60" t="s">
        <v>6648</v>
      </c>
      <c r="D2361" s="60" t="s">
        <v>6649</v>
      </c>
      <c r="E2361" s="60" t="s">
        <v>738</v>
      </c>
      <c r="F2361" s="59" t="s">
        <v>451</v>
      </c>
      <c r="G2361" s="61">
        <v>49450</v>
      </c>
      <c r="H2361" s="123">
        <f t="shared" si="36"/>
        <v>10.069334853745202</v>
      </c>
    </row>
    <row r="2362" spans="1:8" x14ac:dyDescent="0.25">
      <c r="A2362" s="58">
        <v>395020700127</v>
      </c>
      <c r="B2362" s="59" t="s">
        <v>6650</v>
      </c>
      <c r="C2362" s="60" t="s">
        <v>6651</v>
      </c>
      <c r="D2362" s="60" t="s">
        <v>6652</v>
      </c>
      <c r="E2362" s="60" t="s">
        <v>753</v>
      </c>
      <c r="F2362" s="59" t="s">
        <v>451</v>
      </c>
      <c r="G2362" s="61">
        <v>49450</v>
      </c>
      <c r="H2362" s="123">
        <f t="shared" si="36"/>
        <v>10.069334853745202</v>
      </c>
    </row>
    <row r="2363" spans="1:8" x14ac:dyDescent="0.25">
      <c r="A2363" s="58">
        <v>395020803660</v>
      </c>
      <c r="B2363" s="59" t="s">
        <v>6653</v>
      </c>
      <c r="C2363" s="60" t="s">
        <v>6654</v>
      </c>
      <c r="D2363" s="60" t="s">
        <v>6655</v>
      </c>
      <c r="E2363" s="60" t="s">
        <v>753</v>
      </c>
      <c r="F2363" s="59" t="s">
        <v>451</v>
      </c>
      <c r="G2363" s="61">
        <v>49450</v>
      </c>
      <c r="H2363" s="123">
        <f t="shared" si="36"/>
        <v>10.069334853745202</v>
      </c>
    </row>
    <row r="2364" spans="1:8" x14ac:dyDescent="0.25">
      <c r="A2364" s="58">
        <v>395030100047</v>
      </c>
      <c r="B2364" s="59" t="s">
        <v>6656</v>
      </c>
      <c r="C2364" s="60" t="s">
        <v>6657</v>
      </c>
      <c r="D2364" s="60" t="s">
        <v>6658</v>
      </c>
      <c r="E2364" s="60" t="s">
        <v>738</v>
      </c>
      <c r="F2364" s="59" t="s">
        <v>451</v>
      </c>
      <c r="G2364" s="61">
        <v>49450</v>
      </c>
      <c r="H2364" s="123">
        <f t="shared" si="36"/>
        <v>10.069334853745202</v>
      </c>
    </row>
    <row r="2365" spans="1:8" x14ac:dyDescent="0.25">
      <c r="A2365" s="58">
        <v>395030600317</v>
      </c>
      <c r="B2365" s="59" t="s">
        <v>6659</v>
      </c>
      <c r="C2365" s="60" t="s">
        <v>6660</v>
      </c>
      <c r="D2365" s="60" t="s">
        <v>5194</v>
      </c>
      <c r="E2365" s="60" t="s">
        <v>4173</v>
      </c>
      <c r="F2365" s="59" t="s">
        <v>451</v>
      </c>
      <c r="G2365" s="61">
        <v>49450</v>
      </c>
      <c r="H2365" s="123">
        <f t="shared" si="36"/>
        <v>10.069334853745202</v>
      </c>
    </row>
    <row r="2366" spans="1:8" x14ac:dyDescent="0.25">
      <c r="A2366" s="58">
        <v>395030800871</v>
      </c>
      <c r="B2366" s="59" t="s">
        <v>6661</v>
      </c>
      <c r="C2366" s="60" t="s">
        <v>6662</v>
      </c>
      <c r="D2366" s="60" t="s">
        <v>6663</v>
      </c>
      <c r="E2366" s="60" t="s">
        <v>738</v>
      </c>
      <c r="F2366" s="59" t="s">
        <v>451</v>
      </c>
      <c r="G2366" s="61">
        <v>49450</v>
      </c>
      <c r="H2366" s="123">
        <f t="shared" si="36"/>
        <v>10.069334853745202</v>
      </c>
    </row>
    <row r="2367" spans="1:8" x14ac:dyDescent="0.25">
      <c r="A2367" s="58">
        <v>395050500688</v>
      </c>
      <c r="B2367" s="59" t="s">
        <v>6664</v>
      </c>
      <c r="C2367" s="60" t="s">
        <v>6665</v>
      </c>
      <c r="D2367" s="60" t="s">
        <v>6652</v>
      </c>
      <c r="E2367" s="60" t="s">
        <v>753</v>
      </c>
      <c r="F2367" s="59" t="s">
        <v>451</v>
      </c>
      <c r="G2367" s="61">
        <v>49450</v>
      </c>
      <c r="H2367" s="123">
        <f t="shared" si="36"/>
        <v>10.069334853745202</v>
      </c>
    </row>
    <row r="2368" spans="1:8" x14ac:dyDescent="0.25">
      <c r="A2368" s="58">
        <v>395060200402</v>
      </c>
      <c r="B2368" s="59" t="s">
        <v>6666</v>
      </c>
      <c r="C2368" s="60" t="s">
        <v>4998</v>
      </c>
      <c r="D2368" s="60" t="s">
        <v>6667</v>
      </c>
      <c r="E2368" s="60" t="s">
        <v>738</v>
      </c>
      <c r="F2368" s="59" t="s">
        <v>487</v>
      </c>
      <c r="G2368" s="61">
        <v>49450</v>
      </c>
      <c r="H2368" s="123">
        <f t="shared" si="36"/>
        <v>10.069334853745202</v>
      </c>
    </row>
    <row r="2369" spans="1:8" x14ac:dyDescent="0.25">
      <c r="A2369" s="58">
        <v>395060301241</v>
      </c>
      <c r="B2369" s="59" t="s">
        <v>6668</v>
      </c>
      <c r="C2369" s="60" t="s">
        <v>6669</v>
      </c>
      <c r="D2369" s="60" t="s">
        <v>6670</v>
      </c>
      <c r="E2369" s="60" t="s">
        <v>753</v>
      </c>
      <c r="F2369" s="59" t="s">
        <v>487</v>
      </c>
      <c r="G2369" s="61">
        <v>49450</v>
      </c>
      <c r="H2369" s="123">
        <f t="shared" si="36"/>
        <v>10.069334853745202</v>
      </c>
    </row>
    <row r="2370" spans="1:8" x14ac:dyDescent="0.25">
      <c r="A2370" s="58">
        <v>395070401431</v>
      </c>
      <c r="B2370" s="59" t="s">
        <v>6671</v>
      </c>
      <c r="C2370" s="60" t="s">
        <v>6672</v>
      </c>
      <c r="D2370" s="60" t="s">
        <v>6673</v>
      </c>
      <c r="E2370" s="60" t="s">
        <v>753</v>
      </c>
      <c r="F2370" s="59" t="s">
        <v>451</v>
      </c>
      <c r="G2370" s="61">
        <v>49450</v>
      </c>
      <c r="H2370" s="123">
        <f t="shared" ref="H2370:H2433" si="37">G2370/4910.95</f>
        <v>10.069334853745202</v>
      </c>
    </row>
    <row r="2371" spans="1:8" x14ac:dyDescent="0.25">
      <c r="A2371" s="58">
        <v>395070901352</v>
      </c>
      <c r="B2371" s="59" t="s">
        <v>6674</v>
      </c>
      <c r="C2371" s="60" t="s">
        <v>6675</v>
      </c>
      <c r="D2371" s="60" t="s">
        <v>6676</v>
      </c>
      <c r="E2371" s="60" t="s">
        <v>753</v>
      </c>
      <c r="F2371" s="59" t="s">
        <v>451</v>
      </c>
      <c r="G2371" s="61">
        <v>49450</v>
      </c>
      <c r="H2371" s="123">
        <f t="shared" si="37"/>
        <v>10.069334853745202</v>
      </c>
    </row>
    <row r="2372" spans="1:8" x14ac:dyDescent="0.25">
      <c r="A2372" s="58">
        <v>395080201936</v>
      </c>
      <c r="B2372" s="59" t="s">
        <v>6677</v>
      </c>
      <c r="C2372" s="60" t="s">
        <v>4493</v>
      </c>
      <c r="D2372" s="60" t="s">
        <v>6678</v>
      </c>
      <c r="E2372" s="60" t="s">
        <v>753</v>
      </c>
      <c r="F2372" s="59" t="s">
        <v>451</v>
      </c>
      <c r="G2372" s="61">
        <v>49450</v>
      </c>
      <c r="H2372" s="123">
        <f t="shared" si="37"/>
        <v>10.069334853745202</v>
      </c>
    </row>
    <row r="2373" spans="1:8" x14ac:dyDescent="0.25">
      <c r="A2373" s="58">
        <v>395080501701</v>
      </c>
      <c r="B2373" s="59" t="s">
        <v>6679</v>
      </c>
      <c r="C2373" s="60" t="s">
        <v>6680</v>
      </c>
      <c r="D2373" s="60" t="s">
        <v>4433</v>
      </c>
      <c r="E2373" s="60" t="s">
        <v>738</v>
      </c>
      <c r="F2373" s="59" t="s">
        <v>487</v>
      </c>
      <c r="G2373" s="61">
        <v>49450</v>
      </c>
      <c r="H2373" s="123">
        <f t="shared" si="37"/>
        <v>10.069334853745202</v>
      </c>
    </row>
    <row r="2374" spans="1:8" x14ac:dyDescent="0.25">
      <c r="A2374" s="58">
        <v>395081000934</v>
      </c>
      <c r="B2374" s="59" t="s">
        <v>6681</v>
      </c>
      <c r="C2374" s="60" t="s">
        <v>6682</v>
      </c>
      <c r="D2374" s="60" t="s">
        <v>6683</v>
      </c>
      <c r="E2374" s="60" t="s">
        <v>753</v>
      </c>
      <c r="F2374" s="59" t="s">
        <v>451</v>
      </c>
      <c r="G2374" s="61">
        <v>49450</v>
      </c>
      <c r="H2374" s="123">
        <f t="shared" si="37"/>
        <v>10.069334853745202</v>
      </c>
    </row>
    <row r="2375" spans="1:8" x14ac:dyDescent="0.25">
      <c r="A2375" s="58">
        <v>395081100653</v>
      </c>
      <c r="B2375" s="59" t="s">
        <v>6684</v>
      </c>
      <c r="C2375" s="60" t="s">
        <v>6685</v>
      </c>
      <c r="D2375" s="60" t="s">
        <v>6686</v>
      </c>
      <c r="E2375" s="60" t="s">
        <v>753</v>
      </c>
      <c r="F2375" s="59" t="s">
        <v>451</v>
      </c>
      <c r="G2375" s="61">
        <v>49450</v>
      </c>
      <c r="H2375" s="123">
        <f t="shared" si="37"/>
        <v>10.069334853745202</v>
      </c>
    </row>
    <row r="2376" spans="1:8" x14ac:dyDescent="0.25">
      <c r="A2376" s="58">
        <v>395090801168</v>
      </c>
      <c r="B2376" s="59" t="s">
        <v>6687</v>
      </c>
      <c r="C2376" s="60" t="s">
        <v>6688</v>
      </c>
      <c r="D2376" s="60" t="s">
        <v>6689</v>
      </c>
      <c r="E2376" s="60" t="s">
        <v>738</v>
      </c>
      <c r="F2376" s="59" t="s">
        <v>451</v>
      </c>
      <c r="G2376" s="61">
        <v>49450</v>
      </c>
      <c r="H2376" s="123">
        <f t="shared" si="37"/>
        <v>10.069334853745202</v>
      </c>
    </row>
    <row r="2377" spans="1:8" x14ac:dyDescent="0.25">
      <c r="A2377" s="58">
        <v>395091201652</v>
      </c>
      <c r="B2377" s="59" t="s">
        <v>6690</v>
      </c>
      <c r="C2377" s="60" t="s">
        <v>4493</v>
      </c>
      <c r="D2377" s="60" t="s">
        <v>6691</v>
      </c>
      <c r="E2377" s="60" t="s">
        <v>753</v>
      </c>
      <c r="F2377" s="59" t="s">
        <v>487</v>
      </c>
      <c r="G2377" s="61">
        <v>49450</v>
      </c>
      <c r="H2377" s="123">
        <f t="shared" si="37"/>
        <v>10.069334853745202</v>
      </c>
    </row>
    <row r="2378" spans="1:8" x14ac:dyDescent="0.25">
      <c r="A2378" s="58">
        <v>395100501125</v>
      </c>
      <c r="B2378" s="59" t="s">
        <v>6692</v>
      </c>
      <c r="C2378" s="60" t="s">
        <v>4437</v>
      </c>
      <c r="D2378" s="60" t="s">
        <v>4438</v>
      </c>
      <c r="E2378" s="60" t="s">
        <v>738</v>
      </c>
      <c r="F2378" s="59" t="s">
        <v>451</v>
      </c>
      <c r="G2378" s="61">
        <v>49450</v>
      </c>
      <c r="H2378" s="123">
        <f t="shared" si="37"/>
        <v>10.069334853745202</v>
      </c>
    </row>
    <row r="2379" spans="1:8" x14ac:dyDescent="0.25">
      <c r="A2379" s="58">
        <v>395100501168</v>
      </c>
      <c r="B2379" s="59" t="s">
        <v>6693</v>
      </c>
      <c r="C2379" s="60" t="s">
        <v>4437</v>
      </c>
      <c r="D2379" s="60" t="s">
        <v>4438</v>
      </c>
      <c r="E2379" s="60" t="s">
        <v>738</v>
      </c>
      <c r="F2379" s="59" t="s">
        <v>451</v>
      </c>
      <c r="G2379" s="61">
        <v>49450</v>
      </c>
      <c r="H2379" s="123">
        <f t="shared" si="37"/>
        <v>10.069334853745202</v>
      </c>
    </row>
    <row r="2380" spans="1:8" x14ac:dyDescent="0.25">
      <c r="A2380" s="58">
        <v>395101101635</v>
      </c>
      <c r="B2380" s="59" t="s">
        <v>6694</v>
      </c>
      <c r="C2380" s="60" t="s">
        <v>6695</v>
      </c>
      <c r="D2380" s="60" t="s">
        <v>6696</v>
      </c>
      <c r="E2380" s="60" t="s">
        <v>753</v>
      </c>
      <c r="F2380" s="59" t="s">
        <v>451</v>
      </c>
      <c r="G2380" s="61">
        <v>49450</v>
      </c>
      <c r="H2380" s="123">
        <f t="shared" si="37"/>
        <v>10.069334853745202</v>
      </c>
    </row>
    <row r="2381" spans="1:8" x14ac:dyDescent="0.25">
      <c r="A2381" s="58">
        <v>395110201693</v>
      </c>
      <c r="B2381" s="59" t="s">
        <v>6697</v>
      </c>
      <c r="C2381" s="60" t="s">
        <v>6698</v>
      </c>
      <c r="D2381" s="60" t="s">
        <v>6699</v>
      </c>
      <c r="E2381" s="60" t="s">
        <v>4173</v>
      </c>
      <c r="F2381" s="59" t="s">
        <v>451</v>
      </c>
      <c r="G2381" s="61">
        <v>49450</v>
      </c>
      <c r="H2381" s="123">
        <f t="shared" si="37"/>
        <v>10.069334853745202</v>
      </c>
    </row>
    <row r="2382" spans="1:8" x14ac:dyDescent="0.25">
      <c r="A2382" s="58">
        <v>395110400513</v>
      </c>
      <c r="B2382" s="59" t="s">
        <v>6700</v>
      </c>
      <c r="C2382" s="60" t="s">
        <v>557</v>
      </c>
      <c r="D2382" s="60" t="s">
        <v>6701</v>
      </c>
      <c r="E2382" s="60" t="s">
        <v>753</v>
      </c>
      <c r="F2382" s="59" t="s">
        <v>451</v>
      </c>
      <c r="G2382" s="61">
        <v>49450</v>
      </c>
      <c r="H2382" s="123">
        <f t="shared" si="37"/>
        <v>10.069334853745202</v>
      </c>
    </row>
    <row r="2383" spans="1:8" x14ac:dyDescent="0.25">
      <c r="A2383" s="58">
        <v>395110400963</v>
      </c>
      <c r="B2383" s="59" t="s">
        <v>6702</v>
      </c>
      <c r="C2383" s="60" t="s">
        <v>6703</v>
      </c>
      <c r="D2383" s="60" t="s">
        <v>6704</v>
      </c>
      <c r="E2383" s="60" t="s">
        <v>753</v>
      </c>
      <c r="F2383" s="59" t="s">
        <v>451</v>
      </c>
      <c r="G2383" s="61">
        <v>49450</v>
      </c>
      <c r="H2383" s="123">
        <f t="shared" si="37"/>
        <v>10.069334853745202</v>
      </c>
    </row>
    <row r="2384" spans="1:8" x14ac:dyDescent="0.25">
      <c r="A2384" s="58">
        <v>395120600995</v>
      </c>
      <c r="B2384" s="59" t="s">
        <v>6705</v>
      </c>
      <c r="C2384" s="60" t="s">
        <v>3227</v>
      </c>
      <c r="D2384" s="60" t="s">
        <v>6706</v>
      </c>
      <c r="E2384" s="60" t="s">
        <v>753</v>
      </c>
      <c r="F2384" s="59" t="s">
        <v>451</v>
      </c>
      <c r="G2384" s="61">
        <v>49450</v>
      </c>
      <c r="H2384" s="123">
        <f t="shared" si="37"/>
        <v>10.069334853745202</v>
      </c>
    </row>
    <row r="2385" spans="1:8" x14ac:dyDescent="0.25">
      <c r="A2385" s="58">
        <v>395120601355</v>
      </c>
      <c r="B2385" s="59" t="s">
        <v>441</v>
      </c>
      <c r="C2385" s="60" t="s">
        <v>6707</v>
      </c>
      <c r="D2385" s="60" t="s">
        <v>6708</v>
      </c>
      <c r="E2385" s="60" t="s">
        <v>738</v>
      </c>
      <c r="F2385" s="59" t="s">
        <v>451</v>
      </c>
      <c r="G2385" s="61">
        <v>49450</v>
      </c>
      <c r="H2385" s="123">
        <f t="shared" si="37"/>
        <v>10.069334853745202</v>
      </c>
    </row>
    <row r="2386" spans="1:8" x14ac:dyDescent="0.25">
      <c r="A2386" s="58">
        <v>395120800692</v>
      </c>
      <c r="B2386" s="59" t="s">
        <v>6709</v>
      </c>
      <c r="C2386" s="60" t="s">
        <v>6710</v>
      </c>
      <c r="D2386" s="60" t="s">
        <v>6711</v>
      </c>
      <c r="E2386" s="60" t="s">
        <v>738</v>
      </c>
      <c r="F2386" s="59" t="s">
        <v>451</v>
      </c>
      <c r="G2386" s="61">
        <v>49450</v>
      </c>
      <c r="H2386" s="123">
        <f t="shared" si="37"/>
        <v>10.069334853745202</v>
      </c>
    </row>
    <row r="2387" spans="1:8" x14ac:dyDescent="0.25">
      <c r="A2387" s="58">
        <v>395121002242</v>
      </c>
      <c r="B2387" s="59" t="s">
        <v>6712</v>
      </c>
      <c r="C2387" s="60" t="s">
        <v>6713</v>
      </c>
      <c r="D2387" s="60" t="s">
        <v>6714</v>
      </c>
      <c r="E2387" s="60" t="s">
        <v>753</v>
      </c>
      <c r="F2387" s="59" t="s">
        <v>451</v>
      </c>
      <c r="G2387" s="61">
        <v>49450</v>
      </c>
      <c r="H2387" s="123">
        <f t="shared" si="37"/>
        <v>10.069334853745202</v>
      </c>
    </row>
    <row r="2388" spans="1:8" x14ac:dyDescent="0.25">
      <c r="A2388" s="58">
        <v>395130300736</v>
      </c>
      <c r="B2388" s="59" t="s">
        <v>6715</v>
      </c>
      <c r="C2388" s="60" t="s">
        <v>6716</v>
      </c>
      <c r="D2388" s="60" t="s">
        <v>6717</v>
      </c>
      <c r="E2388" s="60" t="s">
        <v>753</v>
      </c>
      <c r="F2388" s="59" t="s">
        <v>451</v>
      </c>
      <c r="G2388" s="61">
        <v>49450</v>
      </c>
      <c r="H2388" s="123">
        <f t="shared" si="37"/>
        <v>10.069334853745202</v>
      </c>
    </row>
    <row r="2389" spans="1:8" x14ac:dyDescent="0.25">
      <c r="A2389" s="58">
        <v>395130401532</v>
      </c>
      <c r="B2389" s="59" t="s">
        <v>6718</v>
      </c>
      <c r="C2389" s="60" t="s">
        <v>6719</v>
      </c>
      <c r="D2389" s="60" t="s">
        <v>4516</v>
      </c>
      <c r="E2389" s="60" t="s">
        <v>753</v>
      </c>
      <c r="F2389" s="59" t="s">
        <v>487</v>
      </c>
      <c r="G2389" s="61">
        <v>49450</v>
      </c>
      <c r="H2389" s="123">
        <f t="shared" si="37"/>
        <v>10.069334853745202</v>
      </c>
    </row>
    <row r="2390" spans="1:8" x14ac:dyDescent="0.25">
      <c r="A2390" s="58">
        <v>395130900482</v>
      </c>
      <c r="B2390" s="59" t="s">
        <v>6720</v>
      </c>
      <c r="C2390" s="60" t="s">
        <v>2674</v>
      </c>
      <c r="D2390" s="60" t="s">
        <v>3982</v>
      </c>
      <c r="E2390" s="60" t="s">
        <v>753</v>
      </c>
      <c r="F2390" s="59" t="s">
        <v>487</v>
      </c>
      <c r="G2390" s="61">
        <v>49450</v>
      </c>
      <c r="H2390" s="123">
        <f t="shared" si="37"/>
        <v>10.069334853745202</v>
      </c>
    </row>
    <row r="2391" spans="1:8" x14ac:dyDescent="0.25">
      <c r="A2391" s="58">
        <v>395131001155</v>
      </c>
      <c r="B2391" s="59" t="s">
        <v>6721</v>
      </c>
      <c r="C2391" s="60" t="s">
        <v>3671</v>
      </c>
      <c r="D2391" s="60" t="s">
        <v>3982</v>
      </c>
      <c r="E2391" s="60" t="s">
        <v>753</v>
      </c>
      <c r="F2391" s="59" t="s">
        <v>487</v>
      </c>
      <c r="G2391" s="61">
        <v>49450</v>
      </c>
      <c r="H2391" s="123">
        <f t="shared" si="37"/>
        <v>10.069334853745202</v>
      </c>
    </row>
    <row r="2392" spans="1:8" x14ac:dyDescent="0.25">
      <c r="A2392" s="58">
        <v>395150400338</v>
      </c>
      <c r="B2392" s="59" t="s">
        <v>6722</v>
      </c>
      <c r="C2392" s="60" t="s">
        <v>5831</v>
      </c>
      <c r="D2392" s="60" t="s">
        <v>6723</v>
      </c>
      <c r="E2392" s="60" t="s">
        <v>738</v>
      </c>
      <c r="F2392" s="59" t="s">
        <v>451</v>
      </c>
      <c r="G2392" s="61">
        <v>49450</v>
      </c>
      <c r="H2392" s="123">
        <f t="shared" si="37"/>
        <v>10.069334853745202</v>
      </c>
    </row>
    <row r="2393" spans="1:8" x14ac:dyDescent="0.25">
      <c r="A2393" s="58">
        <v>395150700544</v>
      </c>
      <c r="B2393" s="59" t="s">
        <v>6724</v>
      </c>
      <c r="C2393" s="60" t="s">
        <v>6725</v>
      </c>
      <c r="D2393" s="60" t="s">
        <v>6726</v>
      </c>
      <c r="E2393" s="60" t="s">
        <v>738</v>
      </c>
      <c r="F2393" s="59" t="s">
        <v>451</v>
      </c>
      <c r="G2393" s="61">
        <v>49450</v>
      </c>
      <c r="H2393" s="123">
        <f t="shared" si="37"/>
        <v>10.069334853745202</v>
      </c>
    </row>
    <row r="2394" spans="1:8" x14ac:dyDescent="0.25">
      <c r="A2394" s="58">
        <v>395150800310</v>
      </c>
      <c r="B2394" s="59" t="s">
        <v>6727</v>
      </c>
      <c r="C2394" s="60" t="s">
        <v>6728</v>
      </c>
      <c r="D2394" s="60" t="s">
        <v>6729</v>
      </c>
      <c r="E2394" s="60" t="s">
        <v>738</v>
      </c>
      <c r="F2394" s="59" t="s">
        <v>451</v>
      </c>
      <c r="G2394" s="61">
        <v>49450</v>
      </c>
      <c r="H2394" s="123">
        <f t="shared" si="37"/>
        <v>10.069334853745202</v>
      </c>
    </row>
    <row r="2395" spans="1:8" x14ac:dyDescent="0.25">
      <c r="A2395" s="58">
        <v>395160100731</v>
      </c>
      <c r="B2395" s="59" t="s">
        <v>6730</v>
      </c>
      <c r="C2395" s="60" t="s">
        <v>6731</v>
      </c>
      <c r="D2395" s="60" t="s">
        <v>6732</v>
      </c>
      <c r="E2395" s="60" t="s">
        <v>753</v>
      </c>
      <c r="F2395" s="59" t="s">
        <v>451</v>
      </c>
      <c r="G2395" s="61">
        <v>49450</v>
      </c>
      <c r="H2395" s="123">
        <f t="shared" si="37"/>
        <v>10.069334853745202</v>
      </c>
    </row>
    <row r="2396" spans="1:8" x14ac:dyDescent="0.25">
      <c r="A2396" s="58">
        <v>395160201643</v>
      </c>
      <c r="B2396" s="59" t="s">
        <v>6733</v>
      </c>
      <c r="C2396" s="60" t="s">
        <v>6734</v>
      </c>
      <c r="D2396" s="60" t="s">
        <v>6735</v>
      </c>
      <c r="E2396" s="60" t="s">
        <v>738</v>
      </c>
      <c r="F2396" s="59" t="s">
        <v>451</v>
      </c>
      <c r="G2396" s="61">
        <v>49450</v>
      </c>
      <c r="H2396" s="123">
        <f t="shared" si="37"/>
        <v>10.069334853745202</v>
      </c>
    </row>
    <row r="2397" spans="1:8" x14ac:dyDescent="0.25">
      <c r="A2397" s="58">
        <v>395160601412</v>
      </c>
      <c r="B2397" s="59" t="s">
        <v>6736</v>
      </c>
      <c r="C2397" s="60" t="s">
        <v>6737</v>
      </c>
      <c r="D2397" s="60" t="s">
        <v>6738</v>
      </c>
      <c r="E2397" s="60" t="s">
        <v>738</v>
      </c>
      <c r="F2397" s="59" t="s">
        <v>451</v>
      </c>
      <c r="G2397" s="61">
        <v>49450</v>
      </c>
      <c r="H2397" s="123">
        <f t="shared" si="37"/>
        <v>10.069334853745202</v>
      </c>
    </row>
    <row r="2398" spans="1:8" x14ac:dyDescent="0.25">
      <c r="A2398" s="58">
        <v>395161000412</v>
      </c>
      <c r="B2398" s="59" t="s">
        <v>6739</v>
      </c>
      <c r="C2398" s="60" t="s">
        <v>6740</v>
      </c>
      <c r="D2398" s="60" t="s">
        <v>5105</v>
      </c>
      <c r="E2398" s="60" t="s">
        <v>738</v>
      </c>
      <c r="F2398" s="59" t="s">
        <v>451</v>
      </c>
      <c r="G2398" s="61">
        <v>49450</v>
      </c>
      <c r="H2398" s="123">
        <f t="shared" si="37"/>
        <v>10.069334853745202</v>
      </c>
    </row>
    <row r="2399" spans="1:8" x14ac:dyDescent="0.25">
      <c r="A2399" s="58">
        <v>395170101035</v>
      </c>
      <c r="B2399" s="59" t="s">
        <v>6741</v>
      </c>
      <c r="C2399" s="60" t="s">
        <v>6742</v>
      </c>
      <c r="D2399" s="60" t="s">
        <v>6743</v>
      </c>
      <c r="E2399" s="60" t="s">
        <v>738</v>
      </c>
      <c r="F2399" s="59" t="s">
        <v>451</v>
      </c>
      <c r="G2399" s="61">
        <v>49450</v>
      </c>
      <c r="H2399" s="123">
        <f t="shared" si="37"/>
        <v>10.069334853745202</v>
      </c>
    </row>
    <row r="2400" spans="1:8" x14ac:dyDescent="0.25">
      <c r="A2400" s="58">
        <v>395170400237</v>
      </c>
      <c r="B2400" s="59" t="s">
        <v>6744</v>
      </c>
      <c r="C2400" s="60" t="s">
        <v>6745</v>
      </c>
      <c r="D2400" s="60" t="s">
        <v>6746</v>
      </c>
      <c r="E2400" s="60" t="s">
        <v>738</v>
      </c>
      <c r="F2400" s="59" t="s">
        <v>451</v>
      </c>
      <c r="G2400" s="61">
        <v>49450</v>
      </c>
      <c r="H2400" s="123">
        <f t="shared" si="37"/>
        <v>10.069334853745202</v>
      </c>
    </row>
    <row r="2401" spans="1:8" x14ac:dyDescent="0.25">
      <c r="A2401" s="58">
        <v>395170900370</v>
      </c>
      <c r="B2401" s="59" t="s">
        <v>6747</v>
      </c>
      <c r="C2401" s="60" t="s">
        <v>6748</v>
      </c>
      <c r="D2401" s="60" t="s">
        <v>5449</v>
      </c>
      <c r="E2401" s="60" t="s">
        <v>738</v>
      </c>
      <c r="F2401" s="59" t="s">
        <v>451</v>
      </c>
      <c r="G2401" s="61">
        <v>49450</v>
      </c>
      <c r="H2401" s="123">
        <f t="shared" si="37"/>
        <v>10.069334853745202</v>
      </c>
    </row>
    <row r="2402" spans="1:8" x14ac:dyDescent="0.25">
      <c r="A2402" s="58">
        <v>395180101122</v>
      </c>
      <c r="B2402" s="59" t="s">
        <v>6749</v>
      </c>
      <c r="C2402" s="60" t="s">
        <v>6750</v>
      </c>
      <c r="D2402" s="60" t="s">
        <v>6751</v>
      </c>
      <c r="E2402" s="60" t="s">
        <v>738</v>
      </c>
      <c r="F2402" s="59" t="s">
        <v>451</v>
      </c>
      <c r="G2402" s="61">
        <v>49450</v>
      </c>
      <c r="H2402" s="123">
        <f t="shared" si="37"/>
        <v>10.069334853745202</v>
      </c>
    </row>
    <row r="2403" spans="1:8" x14ac:dyDescent="0.25">
      <c r="A2403" s="58">
        <v>395180200597</v>
      </c>
      <c r="B2403" s="59" t="s">
        <v>6752</v>
      </c>
      <c r="C2403" s="60" t="s">
        <v>6753</v>
      </c>
      <c r="D2403" s="60" t="s">
        <v>6754</v>
      </c>
      <c r="E2403" s="60" t="s">
        <v>738</v>
      </c>
      <c r="F2403" s="59" t="s">
        <v>451</v>
      </c>
      <c r="G2403" s="61">
        <v>49450</v>
      </c>
      <c r="H2403" s="123">
        <f t="shared" si="37"/>
        <v>10.069334853745202</v>
      </c>
    </row>
    <row r="2404" spans="1:8" x14ac:dyDescent="0.25">
      <c r="A2404" s="58">
        <v>395180301652</v>
      </c>
      <c r="B2404" s="59" t="s">
        <v>6755</v>
      </c>
      <c r="C2404" s="60" t="s">
        <v>6756</v>
      </c>
      <c r="D2404" s="60" t="s">
        <v>6757</v>
      </c>
      <c r="E2404" s="60" t="s">
        <v>738</v>
      </c>
      <c r="F2404" s="59" t="s">
        <v>451</v>
      </c>
      <c r="G2404" s="61">
        <v>49450</v>
      </c>
      <c r="H2404" s="123">
        <f t="shared" si="37"/>
        <v>10.069334853745202</v>
      </c>
    </row>
    <row r="2405" spans="1:8" x14ac:dyDescent="0.25">
      <c r="A2405" s="58">
        <v>395180401631</v>
      </c>
      <c r="B2405" s="59" t="s">
        <v>6758</v>
      </c>
      <c r="C2405" s="60" t="s">
        <v>6759</v>
      </c>
      <c r="D2405" s="60" t="s">
        <v>6760</v>
      </c>
      <c r="E2405" s="60" t="s">
        <v>753</v>
      </c>
      <c r="F2405" s="59" t="s">
        <v>451</v>
      </c>
      <c r="G2405" s="61">
        <v>49450</v>
      </c>
      <c r="H2405" s="123">
        <f t="shared" si="37"/>
        <v>10.069334853745202</v>
      </c>
    </row>
    <row r="2406" spans="1:8" x14ac:dyDescent="0.25">
      <c r="A2406" s="58">
        <v>395180501066</v>
      </c>
      <c r="B2406" s="59" t="s">
        <v>6761</v>
      </c>
      <c r="C2406" s="60" t="s">
        <v>6762</v>
      </c>
      <c r="D2406" s="60" t="s">
        <v>6763</v>
      </c>
      <c r="E2406" s="60" t="s">
        <v>738</v>
      </c>
      <c r="F2406" s="59" t="s">
        <v>451</v>
      </c>
      <c r="G2406" s="61">
        <v>49450</v>
      </c>
      <c r="H2406" s="123">
        <f t="shared" si="37"/>
        <v>10.069334853745202</v>
      </c>
    </row>
    <row r="2407" spans="1:8" x14ac:dyDescent="0.25">
      <c r="A2407" s="58">
        <v>395180701227</v>
      </c>
      <c r="B2407" s="59" t="s">
        <v>6764</v>
      </c>
      <c r="C2407" s="60" t="s">
        <v>6765</v>
      </c>
      <c r="D2407" s="60" t="s">
        <v>6766</v>
      </c>
      <c r="E2407" s="60" t="s">
        <v>738</v>
      </c>
      <c r="F2407" s="59" t="s">
        <v>451</v>
      </c>
      <c r="G2407" s="61">
        <v>49450</v>
      </c>
      <c r="H2407" s="123">
        <f t="shared" si="37"/>
        <v>10.069334853745202</v>
      </c>
    </row>
    <row r="2408" spans="1:8" x14ac:dyDescent="0.25">
      <c r="A2408" s="58">
        <v>395180801566</v>
      </c>
      <c r="B2408" s="59" t="s">
        <v>6767</v>
      </c>
      <c r="C2408" s="60" t="s">
        <v>158</v>
      </c>
      <c r="D2408" s="60" t="s">
        <v>6768</v>
      </c>
      <c r="E2408" s="60" t="s">
        <v>753</v>
      </c>
      <c r="F2408" s="59" t="s">
        <v>451</v>
      </c>
      <c r="G2408" s="61">
        <v>49450</v>
      </c>
      <c r="H2408" s="123">
        <f t="shared" si="37"/>
        <v>10.069334853745202</v>
      </c>
    </row>
    <row r="2409" spans="1:8" x14ac:dyDescent="0.25">
      <c r="A2409" s="58">
        <v>395180801574</v>
      </c>
      <c r="B2409" s="59" t="s">
        <v>6769</v>
      </c>
      <c r="C2409" s="60" t="s">
        <v>158</v>
      </c>
      <c r="D2409" s="60" t="s">
        <v>6770</v>
      </c>
      <c r="E2409" s="60" t="s">
        <v>753</v>
      </c>
      <c r="F2409" s="59" t="s">
        <v>451</v>
      </c>
      <c r="G2409" s="61">
        <v>49450</v>
      </c>
      <c r="H2409" s="123">
        <f t="shared" si="37"/>
        <v>10.069334853745202</v>
      </c>
    </row>
    <row r="2410" spans="1:8" x14ac:dyDescent="0.25">
      <c r="A2410" s="58">
        <v>395181201082</v>
      </c>
      <c r="B2410" s="59" t="s">
        <v>440</v>
      </c>
      <c r="C2410" s="60" t="s">
        <v>3249</v>
      </c>
      <c r="D2410" s="60" t="s">
        <v>6771</v>
      </c>
      <c r="E2410" s="60" t="s">
        <v>738</v>
      </c>
      <c r="F2410" s="59" t="s">
        <v>451</v>
      </c>
      <c r="G2410" s="61">
        <v>49450</v>
      </c>
      <c r="H2410" s="123">
        <f t="shared" si="37"/>
        <v>10.069334853745202</v>
      </c>
    </row>
    <row r="2411" spans="1:8" x14ac:dyDescent="0.25">
      <c r="A2411" s="58">
        <v>395190101279</v>
      </c>
      <c r="B2411" s="59" t="s">
        <v>6772</v>
      </c>
      <c r="C2411" s="60" t="s">
        <v>5131</v>
      </c>
      <c r="D2411" s="60" t="s">
        <v>6773</v>
      </c>
      <c r="E2411" s="60" t="s">
        <v>738</v>
      </c>
      <c r="F2411" s="59" t="s">
        <v>451</v>
      </c>
      <c r="G2411" s="61">
        <v>49450</v>
      </c>
      <c r="H2411" s="123">
        <f t="shared" si="37"/>
        <v>10.069334853745202</v>
      </c>
    </row>
    <row r="2412" spans="1:8" x14ac:dyDescent="0.25">
      <c r="A2412" s="58">
        <v>395190200951</v>
      </c>
      <c r="B2412" s="59" t="s">
        <v>6774</v>
      </c>
      <c r="C2412" s="60" t="s">
        <v>6775</v>
      </c>
      <c r="D2412" s="60" t="s">
        <v>6776</v>
      </c>
      <c r="E2412" s="60" t="s">
        <v>753</v>
      </c>
      <c r="F2412" s="59" t="s">
        <v>451</v>
      </c>
      <c r="G2412" s="61">
        <v>49450</v>
      </c>
      <c r="H2412" s="123">
        <f t="shared" si="37"/>
        <v>10.069334853745202</v>
      </c>
    </row>
    <row r="2413" spans="1:8" x14ac:dyDescent="0.25">
      <c r="A2413" s="58">
        <v>395190300301</v>
      </c>
      <c r="B2413" s="59" t="s">
        <v>6777</v>
      </c>
      <c r="C2413" s="60" t="s">
        <v>6778</v>
      </c>
      <c r="D2413" s="60" t="s">
        <v>6779</v>
      </c>
      <c r="E2413" s="60" t="s">
        <v>738</v>
      </c>
      <c r="F2413" s="59" t="s">
        <v>451</v>
      </c>
      <c r="G2413" s="61">
        <v>49450</v>
      </c>
      <c r="H2413" s="123">
        <f t="shared" si="37"/>
        <v>10.069334853745202</v>
      </c>
    </row>
    <row r="2414" spans="1:8" x14ac:dyDescent="0.25">
      <c r="A2414" s="58">
        <v>395190300441</v>
      </c>
      <c r="B2414" s="59" t="s">
        <v>6780</v>
      </c>
      <c r="C2414" s="60" t="s">
        <v>6778</v>
      </c>
      <c r="D2414" s="60" t="s">
        <v>6781</v>
      </c>
      <c r="E2414" s="60" t="s">
        <v>738</v>
      </c>
      <c r="F2414" s="59" t="s">
        <v>451</v>
      </c>
      <c r="G2414" s="61">
        <v>49450</v>
      </c>
      <c r="H2414" s="123">
        <f t="shared" si="37"/>
        <v>10.069334853745202</v>
      </c>
    </row>
    <row r="2415" spans="1:8" x14ac:dyDescent="0.25">
      <c r="A2415" s="58">
        <v>395190300620</v>
      </c>
      <c r="B2415" s="59" t="s">
        <v>6782</v>
      </c>
      <c r="C2415" s="60" t="s">
        <v>2674</v>
      </c>
      <c r="D2415" s="60" t="s">
        <v>6783</v>
      </c>
      <c r="E2415" s="60" t="s">
        <v>753</v>
      </c>
      <c r="F2415" s="59" t="s">
        <v>451</v>
      </c>
      <c r="G2415" s="61">
        <v>49450</v>
      </c>
      <c r="H2415" s="123">
        <f t="shared" si="37"/>
        <v>10.069334853745202</v>
      </c>
    </row>
    <row r="2416" spans="1:8" x14ac:dyDescent="0.25">
      <c r="A2416" s="58">
        <v>395190301430</v>
      </c>
      <c r="B2416" s="59" t="s">
        <v>6784</v>
      </c>
      <c r="C2416" s="60" t="s">
        <v>6785</v>
      </c>
      <c r="D2416" s="60" t="s">
        <v>6786</v>
      </c>
      <c r="E2416" s="60" t="s">
        <v>738</v>
      </c>
      <c r="F2416" s="59" t="s">
        <v>451</v>
      </c>
      <c r="G2416" s="61">
        <v>49450</v>
      </c>
      <c r="H2416" s="123">
        <f t="shared" si="37"/>
        <v>10.069334853745202</v>
      </c>
    </row>
    <row r="2417" spans="1:8" x14ac:dyDescent="0.25">
      <c r="A2417" s="58">
        <v>395190301588</v>
      </c>
      <c r="B2417" s="59" t="s">
        <v>6787</v>
      </c>
      <c r="C2417" s="60" t="s">
        <v>6788</v>
      </c>
      <c r="D2417" s="60" t="s">
        <v>6789</v>
      </c>
      <c r="E2417" s="60" t="s">
        <v>738</v>
      </c>
      <c r="F2417" s="59" t="s">
        <v>451</v>
      </c>
      <c r="G2417" s="61">
        <v>49450</v>
      </c>
      <c r="H2417" s="123">
        <f t="shared" si="37"/>
        <v>10.069334853745202</v>
      </c>
    </row>
    <row r="2418" spans="1:8" x14ac:dyDescent="0.25">
      <c r="A2418" s="58">
        <v>395190400501</v>
      </c>
      <c r="B2418" s="59" t="s">
        <v>6790</v>
      </c>
      <c r="C2418" s="60" t="s">
        <v>6791</v>
      </c>
      <c r="D2418" s="60" t="s">
        <v>6792</v>
      </c>
      <c r="E2418" s="60" t="s">
        <v>738</v>
      </c>
      <c r="F2418" s="59" t="s">
        <v>451</v>
      </c>
      <c r="G2418" s="61">
        <v>49450</v>
      </c>
      <c r="H2418" s="123">
        <f t="shared" si="37"/>
        <v>10.069334853745202</v>
      </c>
    </row>
    <row r="2419" spans="1:8" x14ac:dyDescent="0.25">
      <c r="A2419" s="58">
        <v>395190400870</v>
      </c>
      <c r="B2419" s="59" t="s">
        <v>6793</v>
      </c>
      <c r="C2419" s="60" t="s">
        <v>6794</v>
      </c>
      <c r="D2419" s="60" t="s">
        <v>6795</v>
      </c>
      <c r="E2419" s="60" t="s">
        <v>738</v>
      </c>
      <c r="F2419" s="59" t="s">
        <v>451</v>
      </c>
      <c r="G2419" s="61">
        <v>49450</v>
      </c>
      <c r="H2419" s="123">
        <f t="shared" si="37"/>
        <v>10.069334853745202</v>
      </c>
    </row>
    <row r="2420" spans="1:8" x14ac:dyDescent="0.25">
      <c r="A2420" s="58">
        <v>395190401175</v>
      </c>
      <c r="B2420" s="59" t="s">
        <v>6796</v>
      </c>
      <c r="C2420" s="60" t="s">
        <v>6797</v>
      </c>
      <c r="D2420" s="60" t="s">
        <v>6795</v>
      </c>
      <c r="E2420" s="60" t="s">
        <v>738</v>
      </c>
      <c r="F2420" s="59" t="s">
        <v>451</v>
      </c>
      <c r="G2420" s="61">
        <v>49450</v>
      </c>
      <c r="H2420" s="123">
        <f t="shared" si="37"/>
        <v>10.069334853745202</v>
      </c>
    </row>
    <row r="2421" spans="1:8" x14ac:dyDescent="0.25">
      <c r="A2421" s="58">
        <v>395190500271</v>
      </c>
      <c r="B2421" s="59" t="s">
        <v>6798</v>
      </c>
      <c r="C2421" s="60" t="s">
        <v>6799</v>
      </c>
      <c r="D2421" s="60" t="s">
        <v>6800</v>
      </c>
      <c r="E2421" s="60" t="s">
        <v>738</v>
      </c>
      <c r="F2421" s="59" t="s">
        <v>451</v>
      </c>
      <c r="G2421" s="61">
        <v>49450</v>
      </c>
      <c r="H2421" s="123">
        <f t="shared" si="37"/>
        <v>10.069334853745202</v>
      </c>
    </row>
    <row r="2422" spans="1:8" x14ac:dyDescent="0.25">
      <c r="A2422" s="58">
        <v>395190500289</v>
      </c>
      <c r="B2422" s="59" t="s">
        <v>6801</v>
      </c>
      <c r="C2422" s="60" t="s">
        <v>6802</v>
      </c>
      <c r="D2422" s="60" t="s">
        <v>6803</v>
      </c>
      <c r="E2422" s="60" t="s">
        <v>738</v>
      </c>
      <c r="F2422" s="59" t="s">
        <v>451</v>
      </c>
      <c r="G2422" s="61">
        <v>49450</v>
      </c>
      <c r="H2422" s="123">
        <f t="shared" si="37"/>
        <v>10.069334853745202</v>
      </c>
    </row>
    <row r="2423" spans="1:8" x14ac:dyDescent="0.25">
      <c r="A2423" s="58">
        <v>395191001022</v>
      </c>
      <c r="B2423" s="59" t="s">
        <v>6804</v>
      </c>
      <c r="C2423" s="60" t="s">
        <v>158</v>
      </c>
      <c r="D2423" s="60" t="s">
        <v>6805</v>
      </c>
      <c r="E2423" s="60" t="s">
        <v>753</v>
      </c>
      <c r="F2423" s="59" t="s">
        <v>451</v>
      </c>
      <c r="G2423" s="61">
        <v>49450</v>
      </c>
      <c r="H2423" s="123">
        <f t="shared" si="37"/>
        <v>10.069334853745202</v>
      </c>
    </row>
    <row r="2424" spans="1:8" x14ac:dyDescent="0.25">
      <c r="A2424" s="58">
        <v>395191101515</v>
      </c>
      <c r="B2424" s="59" t="s">
        <v>6806</v>
      </c>
      <c r="C2424" s="60" t="s">
        <v>6807</v>
      </c>
      <c r="D2424" s="60" t="s">
        <v>6808</v>
      </c>
      <c r="E2424" s="60" t="s">
        <v>738</v>
      </c>
      <c r="F2424" s="59" t="s">
        <v>451</v>
      </c>
      <c r="G2424" s="61">
        <v>49450</v>
      </c>
      <c r="H2424" s="123">
        <f t="shared" si="37"/>
        <v>10.069334853745202</v>
      </c>
    </row>
    <row r="2425" spans="1:8" x14ac:dyDescent="0.25">
      <c r="A2425" s="58">
        <v>395191200122</v>
      </c>
      <c r="B2425" s="59" t="s">
        <v>6809</v>
      </c>
      <c r="C2425" s="60" t="s">
        <v>5121</v>
      </c>
      <c r="D2425" s="60" t="s">
        <v>6810</v>
      </c>
      <c r="E2425" s="60" t="s">
        <v>738</v>
      </c>
      <c r="F2425" s="59" t="s">
        <v>451</v>
      </c>
      <c r="G2425" s="61">
        <v>49450</v>
      </c>
      <c r="H2425" s="123">
        <f t="shared" si="37"/>
        <v>10.069334853745202</v>
      </c>
    </row>
    <row r="2426" spans="1:8" x14ac:dyDescent="0.25">
      <c r="A2426" s="58">
        <v>395770801146</v>
      </c>
      <c r="B2426" s="59" t="s">
        <v>6811</v>
      </c>
      <c r="C2426" s="60" t="s">
        <v>6812</v>
      </c>
      <c r="D2426" s="60" t="s">
        <v>6813</v>
      </c>
      <c r="E2426" s="60" t="s">
        <v>738</v>
      </c>
      <c r="F2426" s="59" t="s">
        <v>451</v>
      </c>
      <c r="G2426" s="61">
        <v>49450</v>
      </c>
      <c r="H2426" s="123">
        <f t="shared" si="37"/>
        <v>10.069334853745202</v>
      </c>
    </row>
    <row r="2427" spans="1:8" x14ac:dyDescent="0.25">
      <c r="A2427" s="58">
        <v>395770801472</v>
      </c>
      <c r="B2427" s="59" t="s">
        <v>6814</v>
      </c>
      <c r="C2427" s="60" t="s">
        <v>5804</v>
      </c>
      <c r="D2427" s="60" t="s">
        <v>6815</v>
      </c>
      <c r="E2427" s="60" t="s">
        <v>753</v>
      </c>
      <c r="F2427" s="59" t="s">
        <v>451</v>
      </c>
      <c r="G2427" s="61">
        <v>49450</v>
      </c>
      <c r="H2427" s="123">
        <f t="shared" si="37"/>
        <v>10.069334853745202</v>
      </c>
    </row>
    <row r="2428" spans="1:8" x14ac:dyDescent="0.25">
      <c r="A2428" s="58">
        <v>395770801618</v>
      </c>
      <c r="B2428" s="59" t="s">
        <v>6816</v>
      </c>
      <c r="C2428" s="60" t="s">
        <v>6817</v>
      </c>
      <c r="D2428" s="60" t="s">
        <v>6046</v>
      </c>
      <c r="E2428" s="60" t="s">
        <v>753</v>
      </c>
      <c r="F2428" s="59" t="s">
        <v>451</v>
      </c>
      <c r="G2428" s="61">
        <v>49450</v>
      </c>
      <c r="H2428" s="123">
        <f t="shared" si="37"/>
        <v>10.069334853745202</v>
      </c>
    </row>
    <row r="2429" spans="1:8" x14ac:dyDescent="0.25">
      <c r="A2429" s="58">
        <v>395770801863</v>
      </c>
      <c r="B2429" s="59" t="s">
        <v>6818</v>
      </c>
      <c r="C2429" s="60" t="s">
        <v>6819</v>
      </c>
      <c r="D2429" s="60" t="s">
        <v>6820</v>
      </c>
      <c r="E2429" s="60" t="s">
        <v>753</v>
      </c>
      <c r="F2429" s="59" t="s">
        <v>451</v>
      </c>
      <c r="G2429" s="61">
        <v>49450</v>
      </c>
      <c r="H2429" s="123">
        <f t="shared" si="37"/>
        <v>10.069334853745202</v>
      </c>
    </row>
    <row r="2430" spans="1:8" x14ac:dyDescent="0.25">
      <c r="A2430" s="58">
        <v>395770802126</v>
      </c>
      <c r="B2430" s="59" t="s">
        <v>6821</v>
      </c>
      <c r="C2430" s="60" t="s">
        <v>5280</v>
      </c>
      <c r="D2430" s="60" t="s">
        <v>1566</v>
      </c>
      <c r="E2430" s="60" t="s">
        <v>753</v>
      </c>
      <c r="F2430" s="59" t="s">
        <v>451</v>
      </c>
      <c r="G2430" s="61">
        <v>49450</v>
      </c>
      <c r="H2430" s="123">
        <f t="shared" si="37"/>
        <v>10.069334853745202</v>
      </c>
    </row>
    <row r="2431" spans="1:8" x14ac:dyDescent="0.25">
      <c r="A2431" s="58">
        <v>395770802673</v>
      </c>
      <c r="B2431" s="59" t="s">
        <v>6822</v>
      </c>
      <c r="C2431" s="60" t="s">
        <v>6823</v>
      </c>
      <c r="D2431" s="60" t="s">
        <v>6824</v>
      </c>
      <c r="E2431" s="60" t="s">
        <v>753</v>
      </c>
      <c r="F2431" s="59" t="s">
        <v>451</v>
      </c>
      <c r="G2431" s="61">
        <v>49450</v>
      </c>
      <c r="H2431" s="123">
        <f t="shared" si="37"/>
        <v>10.069334853745202</v>
      </c>
    </row>
    <row r="2432" spans="1:8" x14ac:dyDescent="0.25">
      <c r="A2432" s="58">
        <v>395930810104</v>
      </c>
      <c r="B2432" s="59" t="s">
        <v>6825</v>
      </c>
      <c r="C2432" s="60" t="s">
        <v>6826</v>
      </c>
      <c r="D2432" s="60" t="s">
        <v>6827</v>
      </c>
      <c r="E2432" s="60" t="s">
        <v>738</v>
      </c>
      <c r="F2432" s="59" t="s">
        <v>487</v>
      </c>
      <c r="G2432" s="61">
        <v>49450</v>
      </c>
      <c r="H2432" s="123">
        <f t="shared" si="37"/>
        <v>10.069334853745202</v>
      </c>
    </row>
    <row r="2433" spans="1:8" x14ac:dyDescent="0.25">
      <c r="A2433" s="58">
        <v>395931112818</v>
      </c>
      <c r="B2433" s="59" t="s">
        <v>6828</v>
      </c>
      <c r="C2433" s="60" t="s">
        <v>6829</v>
      </c>
      <c r="D2433" s="60" t="s">
        <v>6830</v>
      </c>
      <c r="E2433" s="60" t="s">
        <v>738</v>
      </c>
      <c r="F2433" s="59" t="s">
        <v>451</v>
      </c>
      <c r="G2433" s="61">
        <v>49450</v>
      </c>
      <c r="H2433" s="123">
        <f t="shared" si="37"/>
        <v>10.069334853745202</v>
      </c>
    </row>
    <row r="2434" spans="1:8" x14ac:dyDescent="0.25">
      <c r="A2434" s="58">
        <v>395940950613</v>
      </c>
      <c r="B2434" s="59" t="s">
        <v>6831</v>
      </c>
      <c r="C2434" s="60" t="s">
        <v>6832</v>
      </c>
      <c r="D2434" s="60" t="s">
        <v>6833</v>
      </c>
      <c r="E2434" s="60" t="s">
        <v>753</v>
      </c>
      <c r="F2434" s="59" t="s">
        <v>451</v>
      </c>
      <c r="G2434" s="61">
        <v>49450</v>
      </c>
      <c r="H2434" s="123">
        <f t="shared" ref="H2434:H2497" si="38">G2434/4910.95</f>
        <v>10.069334853745202</v>
      </c>
    </row>
    <row r="2435" spans="1:8" x14ac:dyDescent="0.25">
      <c r="A2435" s="58">
        <v>395960211604</v>
      </c>
      <c r="B2435" s="59" t="s">
        <v>6834</v>
      </c>
      <c r="C2435" s="60" t="s">
        <v>6835</v>
      </c>
      <c r="D2435" s="60" t="s">
        <v>6836</v>
      </c>
      <c r="E2435" s="60" t="s">
        <v>753</v>
      </c>
      <c r="F2435" s="59" t="s">
        <v>451</v>
      </c>
      <c r="G2435" s="61">
        <v>49450</v>
      </c>
      <c r="H2435" s="123">
        <f t="shared" si="38"/>
        <v>10.069334853745202</v>
      </c>
    </row>
    <row r="2436" spans="1:8" x14ac:dyDescent="0.25">
      <c r="A2436" s="58">
        <v>395960711674</v>
      </c>
      <c r="B2436" s="59" t="s">
        <v>6837</v>
      </c>
      <c r="C2436" s="60" t="s">
        <v>6838</v>
      </c>
      <c r="D2436" s="60" t="s">
        <v>6839</v>
      </c>
      <c r="E2436" s="60" t="s">
        <v>753</v>
      </c>
      <c r="F2436" s="59" t="s">
        <v>451</v>
      </c>
      <c r="G2436" s="61">
        <v>49450</v>
      </c>
      <c r="H2436" s="123">
        <f t="shared" si="38"/>
        <v>10.069334853745202</v>
      </c>
    </row>
    <row r="2437" spans="1:8" x14ac:dyDescent="0.25">
      <c r="A2437" s="58">
        <v>395960712069</v>
      </c>
      <c r="B2437" s="59" t="s">
        <v>6840</v>
      </c>
      <c r="C2437" s="60" t="s">
        <v>6841</v>
      </c>
      <c r="D2437" s="60" t="s">
        <v>6836</v>
      </c>
      <c r="E2437" s="60" t="s">
        <v>753</v>
      </c>
      <c r="F2437" s="59" t="s">
        <v>451</v>
      </c>
      <c r="G2437" s="61">
        <v>49450</v>
      </c>
      <c r="H2437" s="123">
        <f t="shared" si="38"/>
        <v>10.069334853745202</v>
      </c>
    </row>
    <row r="2438" spans="1:8" x14ac:dyDescent="0.25">
      <c r="A2438" s="58">
        <v>395970112337</v>
      </c>
      <c r="B2438" s="59" t="s">
        <v>6842</v>
      </c>
      <c r="C2438" s="60" t="s">
        <v>3196</v>
      </c>
      <c r="D2438" s="60" t="s">
        <v>4288</v>
      </c>
      <c r="E2438" s="60" t="s">
        <v>753</v>
      </c>
      <c r="F2438" s="59" t="s">
        <v>451</v>
      </c>
      <c r="G2438" s="61">
        <v>49450</v>
      </c>
      <c r="H2438" s="123">
        <f t="shared" si="38"/>
        <v>10.069334853745202</v>
      </c>
    </row>
    <row r="2439" spans="1:8" x14ac:dyDescent="0.25">
      <c r="A2439" s="58">
        <v>395970351684</v>
      </c>
      <c r="B2439" s="59" t="s">
        <v>6843</v>
      </c>
      <c r="C2439" s="60" t="s">
        <v>6844</v>
      </c>
      <c r="D2439" s="60" t="s">
        <v>6845</v>
      </c>
      <c r="E2439" s="60" t="s">
        <v>753</v>
      </c>
      <c r="F2439" s="59" t="s">
        <v>451</v>
      </c>
      <c r="G2439" s="61">
        <v>49450</v>
      </c>
      <c r="H2439" s="123">
        <f t="shared" si="38"/>
        <v>10.069334853745202</v>
      </c>
    </row>
    <row r="2440" spans="1:8" x14ac:dyDescent="0.25">
      <c r="A2440" s="58">
        <v>395970352346</v>
      </c>
      <c r="B2440" s="59" t="s">
        <v>6846</v>
      </c>
      <c r="C2440" s="60" t="s">
        <v>2157</v>
      </c>
      <c r="D2440" s="60" t="s">
        <v>6847</v>
      </c>
      <c r="E2440" s="60" t="s">
        <v>753</v>
      </c>
      <c r="F2440" s="59" t="s">
        <v>487</v>
      </c>
      <c r="G2440" s="61">
        <v>49450</v>
      </c>
      <c r="H2440" s="123">
        <f t="shared" si="38"/>
        <v>10.069334853745202</v>
      </c>
    </row>
    <row r="2441" spans="1:8" x14ac:dyDescent="0.25">
      <c r="A2441" s="58">
        <v>395970510481</v>
      </c>
      <c r="B2441" s="59" t="s">
        <v>6848</v>
      </c>
      <c r="C2441" s="60" t="s">
        <v>6849</v>
      </c>
      <c r="D2441" s="60" t="s">
        <v>1583</v>
      </c>
      <c r="E2441" s="60" t="s">
        <v>753</v>
      </c>
      <c r="F2441" s="59" t="s">
        <v>451</v>
      </c>
      <c r="G2441" s="61">
        <v>49450</v>
      </c>
      <c r="H2441" s="123">
        <f t="shared" si="38"/>
        <v>10.069334853745202</v>
      </c>
    </row>
    <row r="2442" spans="1:8" x14ac:dyDescent="0.25">
      <c r="A2442" s="58">
        <v>395970510855</v>
      </c>
      <c r="B2442" s="59" t="s">
        <v>6850</v>
      </c>
      <c r="C2442" s="60" t="s">
        <v>6851</v>
      </c>
      <c r="D2442" s="60" t="s">
        <v>6836</v>
      </c>
      <c r="E2442" s="60" t="s">
        <v>753</v>
      </c>
      <c r="F2442" s="59" t="s">
        <v>451</v>
      </c>
      <c r="G2442" s="61">
        <v>49450</v>
      </c>
      <c r="H2442" s="123">
        <f t="shared" si="38"/>
        <v>10.069334853745202</v>
      </c>
    </row>
    <row r="2443" spans="1:8" x14ac:dyDescent="0.25">
      <c r="A2443" s="58">
        <v>395971250431</v>
      </c>
      <c r="B2443" s="59" t="s">
        <v>6852</v>
      </c>
      <c r="C2443" s="60" t="s">
        <v>6853</v>
      </c>
      <c r="D2443" s="60" t="s">
        <v>2577</v>
      </c>
      <c r="E2443" s="60" t="s">
        <v>738</v>
      </c>
      <c r="F2443" s="59" t="s">
        <v>451</v>
      </c>
      <c r="G2443" s="61">
        <v>49450</v>
      </c>
      <c r="H2443" s="123">
        <f t="shared" si="38"/>
        <v>10.069334853745202</v>
      </c>
    </row>
    <row r="2444" spans="1:8" x14ac:dyDescent="0.25">
      <c r="A2444" s="58">
        <v>395980410051</v>
      </c>
      <c r="B2444" s="59" t="s">
        <v>6854</v>
      </c>
      <c r="C2444" s="60" t="s">
        <v>6855</v>
      </c>
      <c r="D2444" s="60" t="s">
        <v>6856</v>
      </c>
      <c r="E2444" s="60" t="s">
        <v>753</v>
      </c>
      <c r="F2444" s="59" t="s">
        <v>451</v>
      </c>
      <c r="G2444" s="61">
        <v>49450</v>
      </c>
      <c r="H2444" s="123">
        <f t="shared" si="38"/>
        <v>10.069334853745202</v>
      </c>
    </row>
    <row r="2445" spans="1:8" x14ac:dyDescent="0.25">
      <c r="A2445" s="58">
        <v>395980521219</v>
      </c>
      <c r="B2445" s="59" t="s">
        <v>6857</v>
      </c>
      <c r="C2445" s="60" t="s">
        <v>6858</v>
      </c>
      <c r="D2445" s="60" t="s">
        <v>6859</v>
      </c>
      <c r="E2445" s="60" t="s">
        <v>753</v>
      </c>
      <c r="F2445" s="59" t="s">
        <v>487</v>
      </c>
      <c r="G2445" s="61">
        <v>49450</v>
      </c>
      <c r="H2445" s="123">
        <f t="shared" si="38"/>
        <v>10.069334853745202</v>
      </c>
    </row>
    <row r="2446" spans="1:8" x14ac:dyDescent="0.25">
      <c r="A2446" s="58">
        <v>395980521405</v>
      </c>
      <c r="B2446" s="59" t="s">
        <v>6860</v>
      </c>
      <c r="C2446" s="60" t="s">
        <v>6861</v>
      </c>
      <c r="D2446" s="60" t="s">
        <v>6862</v>
      </c>
      <c r="E2446" s="60" t="s">
        <v>753</v>
      </c>
      <c r="F2446" s="59" t="s">
        <v>451</v>
      </c>
      <c r="G2446" s="61">
        <v>49450</v>
      </c>
      <c r="H2446" s="123">
        <f t="shared" si="38"/>
        <v>10.069334853745202</v>
      </c>
    </row>
    <row r="2447" spans="1:8" x14ac:dyDescent="0.25">
      <c r="A2447" s="58">
        <v>395980821522</v>
      </c>
      <c r="B2447" s="59" t="s">
        <v>6863</v>
      </c>
      <c r="C2447" s="60" t="s">
        <v>6864</v>
      </c>
      <c r="D2447" s="60" t="s">
        <v>6865</v>
      </c>
      <c r="E2447" s="60" t="s">
        <v>753</v>
      </c>
      <c r="F2447" s="59" t="s">
        <v>451</v>
      </c>
      <c r="G2447" s="61">
        <v>49450</v>
      </c>
      <c r="H2447" s="123">
        <f t="shared" si="38"/>
        <v>10.069334853745202</v>
      </c>
    </row>
    <row r="2448" spans="1:8" x14ac:dyDescent="0.25">
      <c r="A2448" s="58">
        <v>395981120854</v>
      </c>
      <c r="B2448" s="59" t="s">
        <v>160</v>
      </c>
      <c r="C2448" s="60" t="s">
        <v>6866</v>
      </c>
      <c r="D2448" s="60" t="s">
        <v>6867</v>
      </c>
      <c r="E2448" s="60" t="s">
        <v>753</v>
      </c>
      <c r="F2448" s="59" t="s">
        <v>451</v>
      </c>
      <c r="G2448" s="61">
        <v>49450</v>
      </c>
      <c r="H2448" s="123">
        <f t="shared" si="38"/>
        <v>10.069334853745202</v>
      </c>
    </row>
    <row r="2449" spans="1:8" x14ac:dyDescent="0.25">
      <c r="A2449" s="58">
        <v>395990321196</v>
      </c>
      <c r="B2449" s="59" t="s">
        <v>6868</v>
      </c>
      <c r="C2449" s="60" t="s">
        <v>6869</v>
      </c>
      <c r="D2449" s="60" t="s">
        <v>6870</v>
      </c>
      <c r="E2449" s="60" t="s">
        <v>753</v>
      </c>
      <c r="F2449" s="59" t="s">
        <v>451</v>
      </c>
      <c r="G2449" s="61">
        <v>49450</v>
      </c>
      <c r="H2449" s="123">
        <f t="shared" si="38"/>
        <v>10.069334853745202</v>
      </c>
    </row>
    <row r="2450" spans="1:8" x14ac:dyDescent="0.25">
      <c r="A2450" s="58">
        <v>395990420020</v>
      </c>
      <c r="B2450" s="59" t="s">
        <v>6871</v>
      </c>
      <c r="C2450" s="60" t="s">
        <v>6872</v>
      </c>
      <c r="D2450" s="60" t="s">
        <v>6873</v>
      </c>
      <c r="E2450" s="60" t="s">
        <v>738</v>
      </c>
      <c r="F2450" s="59" t="s">
        <v>487</v>
      </c>
      <c r="G2450" s="61">
        <v>49450</v>
      </c>
      <c r="H2450" s="123">
        <f t="shared" si="38"/>
        <v>10.069334853745202</v>
      </c>
    </row>
    <row r="2451" spans="1:8" x14ac:dyDescent="0.25">
      <c r="A2451" s="58">
        <v>395990620819</v>
      </c>
      <c r="B2451" s="59" t="s">
        <v>6874</v>
      </c>
      <c r="C2451" s="60" t="s">
        <v>6875</v>
      </c>
      <c r="D2451" s="60" t="s">
        <v>6876</v>
      </c>
      <c r="E2451" s="60" t="s">
        <v>753</v>
      </c>
      <c r="F2451" s="59" t="s">
        <v>451</v>
      </c>
      <c r="G2451" s="61">
        <v>49450</v>
      </c>
      <c r="H2451" s="123">
        <f t="shared" si="38"/>
        <v>10.069334853745202</v>
      </c>
    </row>
    <row r="2452" spans="1:8" x14ac:dyDescent="0.25">
      <c r="A2452" s="58">
        <v>395990751212</v>
      </c>
      <c r="B2452" s="59" t="s">
        <v>6877</v>
      </c>
      <c r="C2452" s="60" t="s">
        <v>5203</v>
      </c>
      <c r="D2452" s="60" t="s">
        <v>6878</v>
      </c>
      <c r="E2452" s="60" t="s">
        <v>753</v>
      </c>
      <c r="F2452" s="59" t="s">
        <v>451</v>
      </c>
      <c r="G2452" s="61">
        <v>49450</v>
      </c>
      <c r="H2452" s="123">
        <f t="shared" si="38"/>
        <v>10.069334853745202</v>
      </c>
    </row>
    <row r="2453" spans="1:8" x14ac:dyDescent="0.25">
      <c r="A2453" s="58">
        <v>395990952820</v>
      </c>
      <c r="B2453" s="59" t="s">
        <v>6879</v>
      </c>
      <c r="C2453" s="60" t="s">
        <v>2904</v>
      </c>
      <c r="D2453" s="60" t="s">
        <v>6880</v>
      </c>
      <c r="E2453" s="60" t="s">
        <v>753</v>
      </c>
      <c r="F2453" s="59" t="s">
        <v>451</v>
      </c>
      <c r="G2453" s="61">
        <v>49450</v>
      </c>
      <c r="H2453" s="123">
        <f t="shared" si="38"/>
        <v>10.069334853745202</v>
      </c>
    </row>
    <row r="2454" spans="1:8" x14ac:dyDescent="0.25">
      <c r="A2454" s="58">
        <v>395991050102</v>
      </c>
      <c r="B2454" s="59" t="s">
        <v>6881</v>
      </c>
      <c r="C2454" s="60" t="s">
        <v>6882</v>
      </c>
      <c r="D2454" s="60" t="s">
        <v>6883</v>
      </c>
      <c r="E2454" s="60" t="s">
        <v>753</v>
      </c>
      <c r="F2454" s="59" t="s">
        <v>451</v>
      </c>
      <c r="G2454" s="61">
        <v>49450</v>
      </c>
      <c r="H2454" s="123">
        <f t="shared" si="38"/>
        <v>10.069334853745202</v>
      </c>
    </row>
    <row r="2455" spans="1:8" x14ac:dyDescent="0.25">
      <c r="A2455" s="58">
        <v>396011201157</v>
      </c>
      <c r="B2455" s="59" t="s">
        <v>373</v>
      </c>
      <c r="C2455" s="60" t="s">
        <v>6884</v>
      </c>
      <c r="D2455" s="60" t="s">
        <v>6885</v>
      </c>
      <c r="E2455" s="60" t="s">
        <v>450</v>
      </c>
      <c r="F2455" s="59" t="s">
        <v>451</v>
      </c>
      <c r="G2455" s="61">
        <v>49450</v>
      </c>
      <c r="H2455" s="123">
        <f t="shared" si="38"/>
        <v>10.069334853745202</v>
      </c>
    </row>
    <row r="2456" spans="1:8" x14ac:dyDescent="0.25">
      <c r="A2456" s="58">
        <v>396030600658</v>
      </c>
      <c r="B2456" s="59" t="s">
        <v>375</v>
      </c>
      <c r="C2456" s="60" t="s">
        <v>6886</v>
      </c>
      <c r="D2456" s="60" t="s">
        <v>6887</v>
      </c>
      <c r="E2456" s="60" t="s">
        <v>450</v>
      </c>
      <c r="F2456" s="59" t="s">
        <v>451</v>
      </c>
      <c r="G2456" s="61">
        <v>49450</v>
      </c>
      <c r="H2456" s="123">
        <f t="shared" si="38"/>
        <v>10.069334853745202</v>
      </c>
    </row>
    <row r="2457" spans="1:8" x14ac:dyDescent="0.25">
      <c r="A2457" s="58">
        <v>396040701614</v>
      </c>
      <c r="B2457" s="59" t="s">
        <v>301</v>
      </c>
      <c r="C2457" s="60" t="s">
        <v>6888</v>
      </c>
      <c r="D2457" s="60" t="s">
        <v>6889</v>
      </c>
      <c r="E2457" s="60" t="s">
        <v>450</v>
      </c>
      <c r="F2457" s="59" t="s">
        <v>487</v>
      </c>
      <c r="G2457" s="61">
        <v>49450</v>
      </c>
      <c r="H2457" s="123">
        <f t="shared" si="38"/>
        <v>10.069334853745202</v>
      </c>
    </row>
    <row r="2458" spans="1:8" x14ac:dyDescent="0.25">
      <c r="A2458" s="58">
        <v>396060401722</v>
      </c>
      <c r="B2458" s="59" t="s">
        <v>527</v>
      </c>
      <c r="C2458" s="60" t="s">
        <v>528</v>
      </c>
      <c r="D2458" s="60" t="s">
        <v>529</v>
      </c>
      <c r="E2458" s="60" t="s">
        <v>450</v>
      </c>
      <c r="F2458" s="59" t="s">
        <v>451</v>
      </c>
      <c r="G2458" s="61">
        <v>49450</v>
      </c>
      <c r="H2458" s="123">
        <f t="shared" si="38"/>
        <v>10.069334853745202</v>
      </c>
    </row>
    <row r="2459" spans="1:8" x14ac:dyDescent="0.25">
      <c r="A2459" s="58">
        <v>396060700690</v>
      </c>
      <c r="B2459" s="59" t="s">
        <v>248</v>
      </c>
      <c r="C2459" s="60" t="s">
        <v>6890</v>
      </c>
      <c r="D2459" s="60" t="s">
        <v>6891</v>
      </c>
      <c r="E2459" s="60" t="s">
        <v>450</v>
      </c>
      <c r="F2459" s="59" t="s">
        <v>451</v>
      </c>
      <c r="G2459" s="61">
        <v>49450</v>
      </c>
      <c r="H2459" s="123">
        <f t="shared" si="38"/>
        <v>10.069334853745202</v>
      </c>
    </row>
    <row r="2460" spans="1:8" x14ac:dyDescent="0.25">
      <c r="A2460" s="58">
        <v>396060702820</v>
      </c>
      <c r="B2460" s="59" t="s">
        <v>274</v>
      </c>
      <c r="C2460" s="60" t="s">
        <v>3985</v>
      </c>
      <c r="D2460" s="60" t="s">
        <v>3986</v>
      </c>
      <c r="E2460" s="60" t="s">
        <v>450</v>
      </c>
      <c r="F2460" s="59" t="s">
        <v>451</v>
      </c>
      <c r="G2460" s="61">
        <v>49450</v>
      </c>
      <c r="H2460" s="123">
        <f t="shared" si="38"/>
        <v>10.069334853745202</v>
      </c>
    </row>
    <row r="2461" spans="1:8" x14ac:dyDescent="0.25">
      <c r="A2461" s="58">
        <v>396060800562</v>
      </c>
      <c r="B2461" s="59" t="s">
        <v>243</v>
      </c>
      <c r="C2461" s="60" t="s">
        <v>6892</v>
      </c>
      <c r="D2461" s="60" t="s">
        <v>6893</v>
      </c>
      <c r="E2461" s="60" t="s">
        <v>450</v>
      </c>
      <c r="F2461" s="59" t="s">
        <v>451</v>
      </c>
      <c r="G2461" s="61">
        <v>49450</v>
      </c>
      <c r="H2461" s="123">
        <f t="shared" si="38"/>
        <v>10.069334853745202</v>
      </c>
    </row>
    <row r="2462" spans="1:8" x14ac:dyDescent="0.25">
      <c r="A2462" s="58">
        <v>396071001335</v>
      </c>
      <c r="B2462" s="59" t="s">
        <v>247</v>
      </c>
      <c r="C2462" s="60" t="s">
        <v>6894</v>
      </c>
      <c r="D2462" s="60" t="s">
        <v>6895</v>
      </c>
      <c r="E2462" s="60" t="s">
        <v>450</v>
      </c>
      <c r="F2462" s="59" t="s">
        <v>487</v>
      </c>
      <c r="G2462" s="61">
        <v>49450</v>
      </c>
      <c r="H2462" s="123">
        <f t="shared" si="38"/>
        <v>10.069334853745202</v>
      </c>
    </row>
    <row r="2463" spans="1:8" x14ac:dyDescent="0.25">
      <c r="A2463" s="58">
        <v>396071100651</v>
      </c>
      <c r="B2463" s="59" t="s">
        <v>276</v>
      </c>
      <c r="C2463" s="60" t="s">
        <v>3985</v>
      </c>
      <c r="D2463" s="60" t="s">
        <v>6896</v>
      </c>
      <c r="E2463" s="60" t="s">
        <v>450</v>
      </c>
      <c r="F2463" s="59" t="s">
        <v>451</v>
      </c>
      <c r="G2463" s="61">
        <v>49450</v>
      </c>
      <c r="H2463" s="123">
        <f t="shared" si="38"/>
        <v>10.069334853745202</v>
      </c>
    </row>
    <row r="2464" spans="1:8" x14ac:dyDescent="0.25">
      <c r="A2464" s="58">
        <v>396080401419</v>
      </c>
      <c r="B2464" s="59" t="s">
        <v>336</v>
      </c>
      <c r="C2464" s="60" t="s">
        <v>4551</v>
      </c>
      <c r="D2464" s="60" t="s">
        <v>6897</v>
      </c>
      <c r="E2464" s="60" t="s">
        <v>450</v>
      </c>
      <c r="F2464" s="59" t="s">
        <v>451</v>
      </c>
      <c r="G2464" s="61">
        <v>49450</v>
      </c>
      <c r="H2464" s="123">
        <f t="shared" si="38"/>
        <v>10.069334853745202</v>
      </c>
    </row>
    <row r="2465" spans="1:8" x14ac:dyDescent="0.25">
      <c r="A2465" s="58">
        <v>396100101093</v>
      </c>
      <c r="B2465" s="59" t="s">
        <v>81</v>
      </c>
      <c r="C2465" s="60" t="s">
        <v>588</v>
      </c>
      <c r="D2465" s="60" t="s">
        <v>6898</v>
      </c>
      <c r="E2465" s="60" t="s">
        <v>450</v>
      </c>
      <c r="F2465" s="59" t="s">
        <v>487</v>
      </c>
      <c r="G2465" s="61">
        <v>49450</v>
      </c>
      <c r="H2465" s="123">
        <f t="shared" si="38"/>
        <v>10.069334853745202</v>
      </c>
    </row>
    <row r="2466" spans="1:8" x14ac:dyDescent="0.25">
      <c r="A2466" s="58">
        <v>396100700841</v>
      </c>
      <c r="B2466" s="59" t="s">
        <v>380</v>
      </c>
      <c r="C2466" s="60" t="s">
        <v>6899</v>
      </c>
      <c r="D2466" s="60" t="s">
        <v>6900</v>
      </c>
      <c r="E2466" s="60" t="s">
        <v>450</v>
      </c>
      <c r="F2466" s="59" t="s">
        <v>451</v>
      </c>
      <c r="G2466" s="61">
        <v>49450</v>
      </c>
      <c r="H2466" s="123">
        <f t="shared" si="38"/>
        <v>10.069334853745202</v>
      </c>
    </row>
    <row r="2467" spans="1:8" x14ac:dyDescent="0.25">
      <c r="A2467" s="58">
        <v>396100800528</v>
      </c>
      <c r="B2467" s="59" t="s">
        <v>345</v>
      </c>
      <c r="C2467" s="60" t="s">
        <v>6901</v>
      </c>
      <c r="D2467" s="60" t="s">
        <v>6902</v>
      </c>
      <c r="E2467" s="60" t="s">
        <v>450</v>
      </c>
      <c r="F2467" s="59" t="s">
        <v>451</v>
      </c>
      <c r="G2467" s="61">
        <v>49450</v>
      </c>
      <c r="H2467" s="123">
        <f t="shared" si="38"/>
        <v>10.069334853745202</v>
      </c>
    </row>
    <row r="2468" spans="1:8" x14ac:dyDescent="0.25">
      <c r="A2468" s="58">
        <v>396101000550</v>
      </c>
      <c r="B2468" s="59" t="s">
        <v>317</v>
      </c>
      <c r="C2468" s="60" t="s">
        <v>6903</v>
      </c>
      <c r="D2468" s="60" t="s">
        <v>6904</v>
      </c>
      <c r="E2468" s="60" t="s">
        <v>450</v>
      </c>
      <c r="F2468" s="59" t="s">
        <v>487</v>
      </c>
      <c r="G2468" s="61">
        <v>49450</v>
      </c>
      <c r="H2468" s="123">
        <f t="shared" si="38"/>
        <v>10.069334853745202</v>
      </c>
    </row>
    <row r="2469" spans="1:8" x14ac:dyDescent="0.25">
      <c r="A2469" s="58">
        <v>396120200284</v>
      </c>
      <c r="B2469" s="59" t="s">
        <v>338</v>
      </c>
      <c r="C2469" s="60" t="s">
        <v>6905</v>
      </c>
      <c r="D2469" s="60" t="s">
        <v>6906</v>
      </c>
      <c r="E2469" s="60" t="s">
        <v>450</v>
      </c>
      <c r="F2469" s="59" t="s">
        <v>487</v>
      </c>
      <c r="G2469" s="61">
        <v>49450</v>
      </c>
      <c r="H2469" s="123">
        <f t="shared" si="38"/>
        <v>10.069334853745202</v>
      </c>
    </row>
    <row r="2470" spans="1:8" x14ac:dyDescent="0.25">
      <c r="A2470" s="58">
        <v>396120302036</v>
      </c>
      <c r="B2470" s="59" t="s">
        <v>167</v>
      </c>
      <c r="C2470" s="60" t="s">
        <v>6907</v>
      </c>
      <c r="D2470" s="60" t="s">
        <v>6908</v>
      </c>
      <c r="E2470" s="60" t="s">
        <v>450</v>
      </c>
      <c r="F2470" s="59" t="s">
        <v>451</v>
      </c>
      <c r="G2470" s="61">
        <v>49450</v>
      </c>
      <c r="H2470" s="123">
        <f t="shared" si="38"/>
        <v>10.069334853745202</v>
      </c>
    </row>
    <row r="2471" spans="1:8" x14ac:dyDescent="0.25">
      <c r="A2471" s="58">
        <v>396120601025</v>
      </c>
      <c r="B2471" s="59" t="s">
        <v>584</v>
      </c>
      <c r="C2471" s="60" t="s">
        <v>585</v>
      </c>
      <c r="D2471" s="60" t="s">
        <v>586</v>
      </c>
      <c r="E2471" s="60" t="s">
        <v>450</v>
      </c>
      <c r="F2471" s="59" t="s">
        <v>451</v>
      </c>
      <c r="G2471" s="61">
        <v>49450</v>
      </c>
      <c r="H2471" s="123">
        <f t="shared" si="38"/>
        <v>10.069334853745202</v>
      </c>
    </row>
    <row r="2472" spans="1:8" x14ac:dyDescent="0.25">
      <c r="A2472" s="58">
        <v>396120902220</v>
      </c>
      <c r="B2472" s="59" t="s">
        <v>581</v>
      </c>
      <c r="C2472" s="60" t="s">
        <v>582</v>
      </c>
      <c r="D2472" s="60" t="s">
        <v>583</v>
      </c>
      <c r="E2472" s="60" t="s">
        <v>450</v>
      </c>
      <c r="F2472" s="59" t="s">
        <v>451</v>
      </c>
      <c r="G2472" s="61">
        <v>49450</v>
      </c>
      <c r="H2472" s="123">
        <f t="shared" si="38"/>
        <v>10.069334853745202</v>
      </c>
    </row>
    <row r="2473" spans="1:8" x14ac:dyDescent="0.25">
      <c r="A2473" s="58">
        <v>396140500021</v>
      </c>
      <c r="B2473" s="59" t="s">
        <v>627</v>
      </c>
      <c r="C2473" s="60" t="s">
        <v>628</v>
      </c>
      <c r="D2473" s="60" t="s">
        <v>629</v>
      </c>
      <c r="E2473" s="60" t="s">
        <v>450</v>
      </c>
      <c r="F2473" s="59" t="s">
        <v>451</v>
      </c>
      <c r="G2473" s="61">
        <v>49450</v>
      </c>
      <c r="H2473" s="123">
        <f t="shared" si="38"/>
        <v>10.069334853745202</v>
      </c>
    </row>
    <row r="2474" spans="1:8" x14ac:dyDescent="0.25">
      <c r="A2474" s="58">
        <v>396140700895</v>
      </c>
      <c r="B2474" s="59" t="s">
        <v>398</v>
      </c>
      <c r="C2474" s="60" t="s">
        <v>6909</v>
      </c>
      <c r="D2474" s="60" t="s">
        <v>6910</v>
      </c>
      <c r="E2474" s="60" t="s">
        <v>450</v>
      </c>
      <c r="F2474" s="59" t="s">
        <v>451</v>
      </c>
      <c r="G2474" s="61">
        <v>49450</v>
      </c>
      <c r="H2474" s="123">
        <f t="shared" si="38"/>
        <v>10.069334853745202</v>
      </c>
    </row>
    <row r="2475" spans="1:8" x14ac:dyDescent="0.25">
      <c r="A2475" s="58">
        <v>396150200572</v>
      </c>
      <c r="B2475" s="59" t="s">
        <v>168</v>
      </c>
      <c r="C2475" s="60" t="s">
        <v>6911</v>
      </c>
      <c r="D2475" s="60" t="s">
        <v>6912</v>
      </c>
      <c r="E2475" s="60" t="s">
        <v>450</v>
      </c>
      <c r="F2475" s="59" t="s">
        <v>451</v>
      </c>
      <c r="G2475" s="61">
        <v>49450</v>
      </c>
      <c r="H2475" s="123">
        <f t="shared" si="38"/>
        <v>10.069334853745202</v>
      </c>
    </row>
    <row r="2476" spans="1:8" x14ac:dyDescent="0.25">
      <c r="A2476" s="58">
        <v>396160700727</v>
      </c>
      <c r="B2476" s="59" t="s">
        <v>560</v>
      </c>
      <c r="C2476" s="60" t="s">
        <v>561</v>
      </c>
      <c r="D2476" s="60" t="s">
        <v>562</v>
      </c>
      <c r="E2476" s="60" t="s">
        <v>450</v>
      </c>
      <c r="F2476" s="59" t="s">
        <v>451</v>
      </c>
      <c r="G2476" s="61">
        <v>49450</v>
      </c>
      <c r="H2476" s="123">
        <f t="shared" si="38"/>
        <v>10.069334853745202</v>
      </c>
    </row>
    <row r="2477" spans="1:8" x14ac:dyDescent="0.25">
      <c r="A2477" s="58">
        <v>396170401272</v>
      </c>
      <c r="B2477" s="59" t="s">
        <v>420</v>
      </c>
      <c r="C2477" s="60" t="s">
        <v>6913</v>
      </c>
      <c r="D2477" s="60" t="s">
        <v>6914</v>
      </c>
      <c r="E2477" s="60" t="s">
        <v>450</v>
      </c>
      <c r="F2477" s="59" t="s">
        <v>451</v>
      </c>
      <c r="G2477" s="61">
        <v>49450</v>
      </c>
      <c r="H2477" s="123">
        <f t="shared" si="38"/>
        <v>10.069334853745202</v>
      </c>
    </row>
    <row r="2478" spans="1:8" x14ac:dyDescent="0.25">
      <c r="A2478" s="58">
        <v>396170500564</v>
      </c>
      <c r="B2478" s="59" t="s">
        <v>417</v>
      </c>
      <c r="C2478" s="60" t="s">
        <v>6915</v>
      </c>
      <c r="D2478" s="60" t="s">
        <v>6916</v>
      </c>
      <c r="E2478" s="60" t="s">
        <v>450</v>
      </c>
      <c r="F2478" s="59" t="s">
        <v>487</v>
      </c>
      <c r="G2478" s="61">
        <v>49450</v>
      </c>
      <c r="H2478" s="123">
        <f t="shared" si="38"/>
        <v>10.069334853745202</v>
      </c>
    </row>
    <row r="2479" spans="1:8" x14ac:dyDescent="0.25">
      <c r="A2479" s="58">
        <v>396181201330</v>
      </c>
      <c r="B2479" s="59" t="s">
        <v>530</v>
      </c>
      <c r="C2479" s="60" t="s">
        <v>531</v>
      </c>
      <c r="D2479" s="60" t="s">
        <v>532</v>
      </c>
      <c r="E2479" s="60" t="s">
        <v>450</v>
      </c>
      <c r="F2479" s="59" t="s">
        <v>451</v>
      </c>
      <c r="G2479" s="61">
        <v>49450</v>
      </c>
      <c r="H2479" s="123">
        <f t="shared" si="38"/>
        <v>10.069334853745202</v>
      </c>
    </row>
    <row r="2480" spans="1:8" x14ac:dyDescent="0.25">
      <c r="A2480" s="58">
        <v>396740914473</v>
      </c>
      <c r="B2480" s="59" t="s">
        <v>235</v>
      </c>
      <c r="C2480" s="60" t="s">
        <v>6917</v>
      </c>
      <c r="D2480" s="60" t="s">
        <v>6918</v>
      </c>
      <c r="E2480" s="60" t="s">
        <v>450</v>
      </c>
      <c r="F2480" s="59" t="s">
        <v>487</v>
      </c>
      <c r="G2480" s="61">
        <v>49450</v>
      </c>
      <c r="H2480" s="123">
        <f t="shared" si="38"/>
        <v>10.069334853745202</v>
      </c>
    </row>
    <row r="2481" spans="1:8" x14ac:dyDescent="0.25">
      <c r="A2481" s="58">
        <v>396740914546</v>
      </c>
      <c r="B2481" s="59" t="s">
        <v>707</v>
      </c>
      <c r="C2481" s="60" t="s">
        <v>708</v>
      </c>
      <c r="D2481" s="60" t="s">
        <v>709</v>
      </c>
      <c r="E2481" s="60" t="s">
        <v>450</v>
      </c>
      <c r="F2481" s="59" t="s">
        <v>451</v>
      </c>
      <c r="G2481" s="61">
        <v>49450</v>
      </c>
      <c r="H2481" s="123">
        <f t="shared" si="38"/>
        <v>10.069334853745202</v>
      </c>
    </row>
    <row r="2482" spans="1:8" x14ac:dyDescent="0.25">
      <c r="A2482" s="58">
        <v>396740914554</v>
      </c>
      <c r="B2482" s="59" t="s">
        <v>500</v>
      </c>
      <c r="C2482" s="60" t="s">
        <v>501</v>
      </c>
      <c r="D2482" s="60" t="s">
        <v>502</v>
      </c>
      <c r="E2482" s="60" t="s">
        <v>450</v>
      </c>
      <c r="F2482" s="59" t="s">
        <v>451</v>
      </c>
      <c r="G2482" s="61">
        <v>49450</v>
      </c>
      <c r="H2482" s="123">
        <f t="shared" si="38"/>
        <v>10.069334853745202</v>
      </c>
    </row>
    <row r="2483" spans="1:8" x14ac:dyDescent="0.25">
      <c r="A2483" s="58">
        <v>396740914775</v>
      </c>
      <c r="B2483" s="59" t="s">
        <v>261</v>
      </c>
      <c r="C2483" s="60" t="s">
        <v>4007</v>
      </c>
      <c r="D2483" s="60" t="s">
        <v>4008</v>
      </c>
      <c r="E2483" s="60" t="s">
        <v>450</v>
      </c>
      <c r="F2483" s="59" t="s">
        <v>451</v>
      </c>
      <c r="G2483" s="61">
        <v>49450</v>
      </c>
      <c r="H2483" s="123">
        <f t="shared" si="38"/>
        <v>10.069334853745202</v>
      </c>
    </row>
    <row r="2484" spans="1:8" x14ac:dyDescent="0.25">
      <c r="A2484" s="58">
        <v>396761202848</v>
      </c>
      <c r="B2484" s="59" t="s">
        <v>330</v>
      </c>
      <c r="C2484" s="60" t="s">
        <v>6919</v>
      </c>
      <c r="D2484" s="60" t="s">
        <v>6920</v>
      </c>
      <c r="E2484" s="60" t="s">
        <v>450</v>
      </c>
      <c r="F2484" s="59" t="s">
        <v>451</v>
      </c>
      <c r="G2484" s="61">
        <v>49450</v>
      </c>
      <c r="H2484" s="123">
        <f t="shared" si="38"/>
        <v>10.069334853745202</v>
      </c>
    </row>
    <row r="2485" spans="1:8" x14ac:dyDescent="0.25">
      <c r="A2485" s="58">
        <v>396761203305</v>
      </c>
      <c r="B2485" s="59" t="s">
        <v>151</v>
      </c>
      <c r="C2485" s="60" t="s">
        <v>6921</v>
      </c>
      <c r="D2485" s="60" t="s">
        <v>6922</v>
      </c>
      <c r="E2485" s="60" t="s">
        <v>450</v>
      </c>
      <c r="F2485" s="59" t="s">
        <v>487</v>
      </c>
      <c r="G2485" s="61">
        <v>49450</v>
      </c>
      <c r="H2485" s="123">
        <f t="shared" si="38"/>
        <v>10.069334853745202</v>
      </c>
    </row>
    <row r="2486" spans="1:8" x14ac:dyDescent="0.25">
      <c r="A2486" s="58">
        <v>396761203453</v>
      </c>
      <c r="B2486" s="59" t="s">
        <v>288</v>
      </c>
      <c r="C2486" s="60" t="s">
        <v>3326</v>
      </c>
      <c r="D2486" s="60" t="s">
        <v>6923</v>
      </c>
      <c r="E2486" s="60" t="s">
        <v>450</v>
      </c>
      <c r="F2486" s="59" t="s">
        <v>487</v>
      </c>
      <c r="G2486" s="61">
        <v>49450</v>
      </c>
      <c r="H2486" s="123">
        <f t="shared" si="38"/>
        <v>10.069334853745202</v>
      </c>
    </row>
    <row r="2487" spans="1:8" x14ac:dyDescent="0.25">
      <c r="A2487" s="58">
        <v>396761203747</v>
      </c>
      <c r="B2487" s="59" t="s">
        <v>294</v>
      </c>
      <c r="C2487" s="60" t="s">
        <v>6924</v>
      </c>
      <c r="D2487" s="60" t="s">
        <v>2942</v>
      </c>
      <c r="E2487" s="60" t="s">
        <v>450</v>
      </c>
      <c r="F2487" s="59" t="s">
        <v>487</v>
      </c>
      <c r="G2487" s="61">
        <v>49450</v>
      </c>
      <c r="H2487" s="123">
        <f t="shared" si="38"/>
        <v>10.069334853745202</v>
      </c>
    </row>
    <row r="2488" spans="1:8" x14ac:dyDescent="0.25">
      <c r="A2488" s="58">
        <v>396920820877</v>
      </c>
      <c r="B2488" s="59" t="s">
        <v>78</v>
      </c>
      <c r="C2488" s="60" t="s">
        <v>4533</v>
      </c>
      <c r="D2488" s="60" t="s">
        <v>6925</v>
      </c>
      <c r="E2488" s="60" t="s">
        <v>450</v>
      </c>
      <c r="F2488" s="59" t="s">
        <v>451</v>
      </c>
      <c r="G2488" s="61">
        <v>49450</v>
      </c>
      <c r="H2488" s="123">
        <f t="shared" si="38"/>
        <v>10.069334853745202</v>
      </c>
    </row>
    <row r="2489" spans="1:8" x14ac:dyDescent="0.25">
      <c r="A2489" s="58">
        <v>396920920307</v>
      </c>
      <c r="B2489" s="59" t="s">
        <v>277</v>
      </c>
      <c r="C2489" s="60" t="s">
        <v>6926</v>
      </c>
      <c r="D2489" s="60" t="s">
        <v>6927</v>
      </c>
      <c r="E2489" s="60" t="s">
        <v>450</v>
      </c>
      <c r="F2489" s="59" t="s">
        <v>451</v>
      </c>
      <c r="G2489" s="61">
        <v>49450</v>
      </c>
      <c r="H2489" s="123">
        <f t="shared" si="38"/>
        <v>10.069334853745202</v>
      </c>
    </row>
    <row r="2490" spans="1:8" x14ac:dyDescent="0.25">
      <c r="A2490" s="58">
        <v>396930950689</v>
      </c>
      <c r="B2490" s="59" t="s">
        <v>289</v>
      </c>
      <c r="C2490" s="60" t="s">
        <v>3326</v>
      </c>
      <c r="D2490" s="60" t="s">
        <v>6928</v>
      </c>
      <c r="E2490" s="60" t="s">
        <v>450</v>
      </c>
      <c r="F2490" s="59" t="s">
        <v>487</v>
      </c>
      <c r="G2490" s="61">
        <v>49450</v>
      </c>
      <c r="H2490" s="123">
        <f t="shared" si="38"/>
        <v>10.069334853745202</v>
      </c>
    </row>
    <row r="2491" spans="1:8" x14ac:dyDescent="0.25">
      <c r="A2491" s="58">
        <v>396931250494</v>
      </c>
      <c r="B2491" s="59" t="s">
        <v>91</v>
      </c>
      <c r="C2491" s="60" t="s">
        <v>6929</v>
      </c>
      <c r="D2491" s="60" t="s">
        <v>6930</v>
      </c>
      <c r="E2491" s="60" t="s">
        <v>450</v>
      </c>
      <c r="F2491" s="59" t="s">
        <v>451</v>
      </c>
      <c r="G2491" s="61">
        <v>49450</v>
      </c>
      <c r="H2491" s="123">
        <f t="shared" si="38"/>
        <v>10.069334853745202</v>
      </c>
    </row>
    <row r="2492" spans="1:8" x14ac:dyDescent="0.25">
      <c r="A2492" s="58">
        <v>396950851288</v>
      </c>
      <c r="B2492" s="59" t="s">
        <v>475</v>
      </c>
      <c r="C2492" s="60" t="s">
        <v>476</v>
      </c>
      <c r="D2492" s="60" t="s">
        <v>477</v>
      </c>
      <c r="E2492" s="60" t="s">
        <v>450</v>
      </c>
      <c r="F2492" s="59" t="s">
        <v>451</v>
      </c>
      <c r="G2492" s="61">
        <v>49450</v>
      </c>
      <c r="H2492" s="123">
        <f t="shared" si="38"/>
        <v>10.069334853745202</v>
      </c>
    </row>
    <row r="2493" spans="1:8" x14ac:dyDescent="0.25">
      <c r="A2493" s="58">
        <v>396980550843</v>
      </c>
      <c r="B2493" s="59" t="s">
        <v>300</v>
      </c>
      <c r="C2493" s="60" t="s">
        <v>513</v>
      </c>
      <c r="D2493" s="60" t="s">
        <v>6931</v>
      </c>
      <c r="E2493" s="60" t="s">
        <v>450</v>
      </c>
      <c r="F2493" s="59" t="s">
        <v>487</v>
      </c>
      <c r="G2493" s="61">
        <v>49450</v>
      </c>
      <c r="H2493" s="123">
        <f t="shared" si="38"/>
        <v>10.069334853745202</v>
      </c>
    </row>
    <row r="2494" spans="1:8" x14ac:dyDescent="0.25">
      <c r="A2494" s="58">
        <v>396980651844</v>
      </c>
      <c r="B2494" s="59" t="s">
        <v>77</v>
      </c>
      <c r="C2494" s="60" t="s">
        <v>6932</v>
      </c>
      <c r="D2494" s="60" t="s">
        <v>6933</v>
      </c>
      <c r="E2494" s="60" t="s">
        <v>450</v>
      </c>
      <c r="F2494" s="59" t="s">
        <v>451</v>
      </c>
      <c r="G2494" s="61">
        <v>49450</v>
      </c>
      <c r="H2494" s="123">
        <f t="shared" si="38"/>
        <v>10.069334853745202</v>
      </c>
    </row>
    <row r="2495" spans="1:8" x14ac:dyDescent="0.25">
      <c r="A2495" s="58">
        <v>397160800124</v>
      </c>
      <c r="B2495" s="59" t="s">
        <v>551</v>
      </c>
      <c r="C2495" s="60" t="s">
        <v>552</v>
      </c>
      <c r="D2495" s="60" t="s">
        <v>553</v>
      </c>
      <c r="E2495" s="60" t="s">
        <v>450</v>
      </c>
      <c r="F2495" s="59" t="s">
        <v>451</v>
      </c>
      <c r="G2495" s="61">
        <v>49450</v>
      </c>
      <c r="H2495" s="123">
        <f t="shared" si="38"/>
        <v>10.069334853745202</v>
      </c>
    </row>
    <row r="2496" spans="1:8" x14ac:dyDescent="0.25">
      <c r="A2496" s="58">
        <v>398000905236</v>
      </c>
      <c r="B2496" s="59" t="s">
        <v>6934</v>
      </c>
      <c r="C2496" s="60" t="s">
        <v>6935</v>
      </c>
      <c r="D2496" s="60" t="s">
        <v>6936</v>
      </c>
      <c r="E2496" s="60" t="s">
        <v>6937</v>
      </c>
      <c r="F2496" s="59" t="s">
        <v>451</v>
      </c>
      <c r="G2496" s="61">
        <v>49450</v>
      </c>
      <c r="H2496" s="123">
        <f t="shared" si="38"/>
        <v>10.069334853745202</v>
      </c>
    </row>
    <row r="2497" spans="1:8" x14ac:dyDescent="0.25">
      <c r="A2497" s="58">
        <v>398000905601</v>
      </c>
      <c r="B2497" s="59" t="s">
        <v>6938</v>
      </c>
      <c r="C2497" s="60" t="s">
        <v>6939</v>
      </c>
      <c r="D2497" s="60" t="s">
        <v>6940</v>
      </c>
      <c r="E2497" s="60" t="s">
        <v>2237</v>
      </c>
      <c r="F2497" s="59" t="s">
        <v>451</v>
      </c>
      <c r="G2497" s="61">
        <v>49450</v>
      </c>
      <c r="H2497" s="123">
        <f t="shared" si="38"/>
        <v>10.069334853745202</v>
      </c>
    </row>
    <row r="2498" spans="1:8" x14ac:dyDescent="0.25">
      <c r="A2498" s="58">
        <v>398000906089</v>
      </c>
      <c r="B2498" s="59" t="s">
        <v>6941</v>
      </c>
      <c r="C2498" s="60" t="s">
        <v>6935</v>
      </c>
      <c r="D2498" s="60" t="s">
        <v>6936</v>
      </c>
      <c r="E2498" s="60" t="s">
        <v>6937</v>
      </c>
      <c r="F2498" s="59" t="s">
        <v>451</v>
      </c>
      <c r="G2498" s="61">
        <v>49450</v>
      </c>
      <c r="H2498" s="123">
        <f t="shared" ref="H2498:H2561" si="39">G2498/4910.95</f>
        <v>10.069334853745202</v>
      </c>
    </row>
    <row r="2499" spans="1:8" x14ac:dyDescent="0.25">
      <c r="A2499" s="58">
        <v>398001106850</v>
      </c>
      <c r="B2499" s="59" t="s">
        <v>6942</v>
      </c>
      <c r="C2499" s="60" t="s">
        <v>6943</v>
      </c>
      <c r="D2499" s="60" t="s">
        <v>6944</v>
      </c>
      <c r="E2499" s="60" t="s">
        <v>2237</v>
      </c>
      <c r="F2499" s="59" t="s">
        <v>451</v>
      </c>
      <c r="G2499" s="61">
        <v>49450</v>
      </c>
      <c r="H2499" s="123">
        <f t="shared" si="39"/>
        <v>10.069334853745202</v>
      </c>
    </row>
    <row r="2500" spans="1:8" x14ac:dyDescent="0.25">
      <c r="A2500" s="58">
        <v>398010201571</v>
      </c>
      <c r="B2500" s="59" t="s">
        <v>6945</v>
      </c>
      <c r="C2500" s="60" t="s">
        <v>6946</v>
      </c>
      <c r="D2500" s="60" t="s">
        <v>6947</v>
      </c>
      <c r="E2500" s="60" t="s">
        <v>3633</v>
      </c>
      <c r="F2500" s="59" t="s">
        <v>451</v>
      </c>
      <c r="G2500" s="61">
        <v>49450</v>
      </c>
      <c r="H2500" s="123">
        <f t="shared" si="39"/>
        <v>10.069334853745202</v>
      </c>
    </row>
    <row r="2501" spans="1:8" x14ac:dyDescent="0.25">
      <c r="A2501" s="58">
        <v>398021101714</v>
      </c>
      <c r="B2501" s="59" t="s">
        <v>6948</v>
      </c>
      <c r="C2501" s="60" t="s">
        <v>6949</v>
      </c>
      <c r="D2501" s="60" t="s">
        <v>6950</v>
      </c>
      <c r="E2501" s="60" t="s">
        <v>2237</v>
      </c>
      <c r="F2501" s="59" t="s">
        <v>451</v>
      </c>
      <c r="G2501" s="61">
        <v>49450</v>
      </c>
      <c r="H2501" s="123">
        <f t="shared" si="39"/>
        <v>10.069334853745202</v>
      </c>
    </row>
    <row r="2502" spans="1:8" x14ac:dyDescent="0.25">
      <c r="A2502" s="58">
        <v>398021202731</v>
      </c>
      <c r="B2502" s="59" t="s">
        <v>6951</v>
      </c>
      <c r="C2502" s="60" t="s">
        <v>2231</v>
      </c>
      <c r="D2502" s="60" t="s">
        <v>6952</v>
      </c>
      <c r="E2502" s="60" t="s">
        <v>2233</v>
      </c>
      <c r="F2502" s="59" t="s">
        <v>487</v>
      </c>
      <c r="G2502" s="61">
        <v>49450</v>
      </c>
      <c r="H2502" s="123">
        <f t="shared" si="39"/>
        <v>10.069334853745202</v>
      </c>
    </row>
    <row r="2503" spans="1:8" x14ac:dyDescent="0.25">
      <c r="A2503" s="58">
        <v>398080100209</v>
      </c>
      <c r="B2503" s="59" t="s">
        <v>6953</v>
      </c>
      <c r="C2503" s="60" t="s">
        <v>6954</v>
      </c>
      <c r="D2503" s="60" t="s">
        <v>6955</v>
      </c>
      <c r="E2503" s="60" t="s">
        <v>2826</v>
      </c>
      <c r="F2503" s="59" t="s">
        <v>451</v>
      </c>
      <c r="G2503" s="61">
        <v>49450</v>
      </c>
      <c r="H2503" s="123">
        <f t="shared" si="39"/>
        <v>10.069334853745202</v>
      </c>
    </row>
    <row r="2504" spans="1:8" x14ac:dyDescent="0.25">
      <c r="A2504" s="58">
        <v>398081000631</v>
      </c>
      <c r="B2504" s="59" t="s">
        <v>6956</v>
      </c>
      <c r="C2504" s="60" t="s">
        <v>6957</v>
      </c>
      <c r="D2504" s="60" t="s">
        <v>6958</v>
      </c>
      <c r="E2504" s="60" t="s">
        <v>1061</v>
      </c>
      <c r="F2504" s="59" t="s">
        <v>451</v>
      </c>
      <c r="G2504" s="61">
        <v>49450</v>
      </c>
      <c r="H2504" s="123">
        <f t="shared" si="39"/>
        <v>10.069334853745202</v>
      </c>
    </row>
    <row r="2505" spans="1:8" x14ac:dyDescent="0.25">
      <c r="A2505" s="58">
        <v>398090201313</v>
      </c>
      <c r="B2505" s="59" t="s">
        <v>6959</v>
      </c>
      <c r="C2505" s="60" t="s">
        <v>2165</v>
      </c>
      <c r="D2505" s="60" t="s">
        <v>6960</v>
      </c>
      <c r="E2505" s="60" t="s">
        <v>6961</v>
      </c>
      <c r="F2505" s="59" t="s">
        <v>451</v>
      </c>
      <c r="G2505" s="61">
        <v>49450</v>
      </c>
      <c r="H2505" s="123">
        <f t="shared" si="39"/>
        <v>10.069334853745202</v>
      </c>
    </row>
    <row r="2506" spans="1:8" x14ac:dyDescent="0.25">
      <c r="A2506" s="58">
        <v>398090601109</v>
      </c>
      <c r="B2506" s="59" t="s">
        <v>6962</v>
      </c>
      <c r="C2506" s="60" t="s">
        <v>6386</v>
      </c>
      <c r="D2506" s="60" t="s">
        <v>6963</v>
      </c>
      <c r="E2506" s="60" t="s">
        <v>1061</v>
      </c>
      <c r="F2506" s="59" t="s">
        <v>451</v>
      </c>
      <c r="G2506" s="61">
        <v>49450</v>
      </c>
      <c r="H2506" s="123">
        <f t="shared" si="39"/>
        <v>10.069334853745202</v>
      </c>
    </row>
    <row r="2507" spans="1:8" x14ac:dyDescent="0.25">
      <c r="A2507" s="58">
        <v>398091200094</v>
      </c>
      <c r="B2507" s="59" t="s">
        <v>6964</v>
      </c>
      <c r="C2507" s="60" t="s">
        <v>6965</v>
      </c>
      <c r="D2507" s="60" t="s">
        <v>6966</v>
      </c>
      <c r="E2507" s="60" t="s">
        <v>1061</v>
      </c>
      <c r="F2507" s="59" t="s">
        <v>451</v>
      </c>
      <c r="G2507" s="61">
        <v>49450</v>
      </c>
      <c r="H2507" s="123">
        <f t="shared" si="39"/>
        <v>10.069334853745202</v>
      </c>
    </row>
    <row r="2508" spans="1:8" x14ac:dyDescent="0.25">
      <c r="A2508" s="58">
        <v>398110100748</v>
      </c>
      <c r="B2508" s="59" t="s">
        <v>6967</v>
      </c>
      <c r="C2508" s="60" t="s">
        <v>6968</v>
      </c>
      <c r="D2508" s="60" t="s">
        <v>6969</v>
      </c>
      <c r="E2508" s="60" t="s">
        <v>1061</v>
      </c>
      <c r="F2508" s="59" t="s">
        <v>451</v>
      </c>
      <c r="G2508" s="61">
        <v>49450</v>
      </c>
      <c r="H2508" s="123">
        <f t="shared" si="39"/>
        <v>10.069334853745202</v>
      </c>
    </row>
    <row r="2509" spans="1:8" x14ac:dyDescent="0.25">
      <c r="A2509" s="58">
        <v>398110400261</v>
      </c>
      <c r="B2509" s="59" t="s">
        <v>6970</v>
      </c>
      <c r="C2509" s="60" t="s">
        <v>6971</v>
      </c>
      <c r="D2509" s="60" t="s">
        <v>6972</v>
      </c>
      <c r="E2509" s="60" t="s">
        <v>753</v>
      </c>
      <c r="F2509" s="59" t="s">
        <v>451</v>
      </c>
      <c r="G2509" s="61">
        <v>49450</v>
      </c>
      <c r="H2509" s="123">
        <f t="shared" si="39"/>
        <v>10.069334853745202</v>
      </c>
    </row>
    <row r="2510" spans="1:8" x14ac:dyDescent="0.25">
      <c r="A2510" s="58">
        <v>398110501114</v>
      </c>
      <c r="B2510" s="59" t="s">
        <v>6973</v>
      </c>
      <c r="C2510" s="60" t="s">
        <v>6974</v>
      </c>
      <c r="D2510" s="60" t="s">
        <v>6975</v>
      </c>
      <c r="E2510" s="60" t="s">
        <v>5261</v>
      </c>
      <c r="F2510" s="59" t="s">
        <v>451</v>
      </c>
      <c r="G2510" s="61">
        <v>49450</v>
      </c>
      <c r="H2510" s="123">
        <f t="shared" si="39"/>
        <v>10.069334853745202</v>
      </c>
    </row>
    <row r="2511" spans="1:8" x14ac:dyDescent="0.25">
      <c r="A2511" s="58">
        <v>398110900345</v>
      </c>
      <c r="B2511" s="59" t="s">
        <v>6976</v>
      </c>
      <c r="C2511" s="60" t="s">
        <v>6977</v>
      </c>
      <c r="D2511" s="60" t="s">
        <v>6978</v>
      </c>
      <c r="E2511" s="60" t="s">
        <v>726</v>
      </c>
      <c r="F2511" s="59" t="s">
        <v>451</v>
      </c>
      <c r="G2511" s="61">
        <v>49450</v>
      </c>
      <c r="H2511" s="123">
        <f t="shared" si="39"/>
        <v>10.069334853745202</v>
      </c>
    </row>
    <row r="2512" spans="1:8" x14ac:dyDescent="0.25">
      <c r="A2512" s="58">
        <v>398130300298</v>
      </c>
      <c r="B2512" s="59" t="s">
        <v>6979</v>
      </c>
      <c r="C2512" s="60" t="s">
        <v>4593</v>
      </c>
      <c r="D2512" s="60" t="s">
        <v>6980</v>
      </c>
      <c r="E2512" s="60" t="s">
        <v>2237</v>
      </c>
      <c r="F2512" s="59" t="s">
        <v>487</v>
      </c>
      <c r="G2512" s="61">
        <v>49450</v>
      </c>
      <c r="H2512" s="123">
        <f t="shared" si="39"/>
        <v>10.069334853745202</v>
      </c>
    </row>
    <row r="2513" spans="1:8" x14ac:dyDescent="0.25">
      <c r="A2513" s="58">
        <v>398180400820</v>
      </c>
      <c r="B2513" s="59" t="s">
        <v>6981</v>
      </c>
      <c r="C2513" s="60" t="s">
        <v>6982</v>
      </c>
      <c r="D2513" s="60" t="s">
        <v>6983</v>
      </c>
      <c r="E2513" s="60" t="s">
        <v>753</v>
      </c>
      <c r="F2513" s="59" t="s">
        <v>487</v>
      </c>
      <c r="G2513" s="61">
        <v>49450</v>
      </c>
      <c r="H2513" s="123">
        <f t="shared" si="39"/>
        <v>10.069334853745202</v>
      </c>
    </row>
    <row r="2514" spans="1:8" x14ac:dyDescent="0.25">
      <c r="A2514" s="58">
        <v>398730900205</v>
      </c>
      <c r="B2514" s="59" t="s">
        <v>6984</v>
      </c>
      <c r="C2514" s="60" t="s">
        <v>6985</v>
      </c>
      <c r="D2514" s="60" t="s">
        <v>5197</v>
      </c>
      <c r="E2514" s="60" t="s">
        <v>3175</v>
      </c>
      <c r="F2514" s="59" t="s">
        <v>451</v>
      </c>
      <c r="G2514" s="61">
        <v>49450</v>
      </c>
      <c r="H2514" s="123">
        <f t="shared" si="39"/>
        <v>10.069334853745202</v>
      </c>
    </row>
    <row r="2515" spans="1:8" x14ac:dyDescent="0.25">
      <c r="A2515" s="58">
        <v>398890900333</v>
      </c>
      <c r="B2515" s="59" t="s">
        <v>6986</v>
      </c>
      <c r="C2515" s="60" t="s">
        <v>6987</v>
      </c>
      <c r="D2515" s="60" t="s">
        <v>6988</v>
      </c>
      <c r="E2515" s="60" t="s">
        <v>2233</v>
      </c>
      <c r="F2515" s="59" t="s">
        <v>451</v>
      </c>
      <c r="G2515" s="61">
        <v>49450</v>
      </c>
      <c r="H2515" s="123">
        <f t="shared" si="39"/>
        <v>10.069334853745202</v>
      </c>
    </row>
    <row r="2516" spans="1:8" x14ac:dyDescent="0.25">
      <c r="A2516" s="58">
        <v>398911000281</v>
      </c>
      <c r="B2516" s="59" t="s">
        <v>6989</v>
      </c>
      <c r="C2516" s="60" t="s">
        <v>6990</v>
      </c>
      <c r="D2516" s="60" t="s">
        <v>1664</v>
      </c>
      <c r="E2516" s="60" t="s">
        <v>2233</v>
      </c>
      <c r="F2516" s="59" t="s">
        <v>451</v>
      </c>
      <c r="G2516" s="61">
        <v>49450</v>
      </c>
      <c r="H2516" s="123">
        <f t="shared" si="39"/>
        <v>10.069334853745202</v>
      </c>
    </row>
    <row r="2517" spans="1:8" x14ac:dyDescent="0.25">
      <c r="A2517" s="58">
        <v>398920900317</v>
      </c>
      <c r="B2517" s="59" t="s">
        <v>6991</v>
      </c>
      <c r="C2517" s="60" t="s">
        <v>6992</v>
      </c>
      <c r="D2517" s="60" t="s">
        <v>6993</v>
      </c>
      <c r="E2517" s="60" t="s">
        <v>1855</v>
      </c>
      <c r="F2517" s="59" t="s">
        <v>451</v>
      </c>
      <c r="G2517" s="61">
        <v>49450</v>
      </c>
      <c r="H2517" s="123">
        <f t="shared" si="39"/>
        <v>10.069334853745202</v>
      </c>
    </row>
    <row r="2518" spans="1:8" x14ac:dyDescent="0.25">
      <c r="A2518" s="58">
        <v>398940820522</v>
      </c>
      <c r="B2518" s="59" t="s">
        <v>6994</v>
      </c>
      <c r="C2518" s="60" t="s">
        <v>6995</v>
      </c>
      <c r="D2518" s="60" t="s">
        <v>6996</v>
      </c>
      <c r="E2518" s="60" t="s">
        <v>6135</v>
      </c>
      <c r="F2518" s="59" t="s">
        <v>451</v>
      </c>
      <c r="G2518" s="61">
        <v>49450</v>
      </c>
      <c r="H2518" s="123">
        <f t="shared" si="39"/>
        <v>10.069334853745202</v>
      </c>
    </row>
    <row r="2519" spans="1:8" x14ac:dyDescent="0.25">
      <c r="A2519" s="58">
        <v>398950220795</v>
      </c>
      <c r="B2519" s="59" t="s">
        <v>6997</v>
      </c>
      <c r="C2519" s="60" t="s">
        <v>6998</v>
      </c>
      <c r="D2519" s="60" t="s">
        <v>6999</v>
      </c>
      <c r="E2519" s="60" t="s">
        <v>5261</v>
      </c>
      <c r="F2519" s="59" t="s">
        <v>451</v>
      </c>
      <c r="G2519" s="61">
        <v>49450</v>
      </c>
      <c r="H2519" s="123">
        <f t="shared" si="39"/>
        <v>10.069334853745202</v>
      </c>
    </row>
    <row r="2520" spans="1:8" x14ac:dyDescent="0.25">
      <c r="A2520" s="58">
        <v>398980110625</v>
      </c>
      <c r="B2520" s="59" t="s">
        <v>7000</v>
      </c>
      <c r="C2520" s="60" t="s">
        <v>5286</v>
      </c>
      <c r="D2520" s="60" t="s">
        <v>7001</v>
      </c>
      <c r="E2520" s="60" t="s">
        <v>2170</v>
      </c>
      <c r="F2520" s="59" t="s">
        <v>451</v>
      </c>
      <c r="G2520" s="61">
        <v>49450</v>
      </c>
      <c r="H2520" s="123">
        <f t="shared" si="39"/>
        <v>10.069334853745202</v>
      </c>
    </row>
    <row r="2521" spans="1:8" x14ac:dyDescent="0.25">
      <c r="A2521" s="58">
        <v>398980910591</v>
      </c>
      <c r="B2521" s="59" t="s">
        <v>7002</v>
      </c>
      <c r="C2521" s="60" t="s">
        <v>7003</v>
      </c>
      <c r="D2521" s="60" t="s">
        <v>7004</v>
      </c>
      <c r="E2521" s="60" t="s">
        <v>7005</v>
      </c>
      <c r="F2521" s="59" t="s">
        <v>451</v>
      </c>
      <c r="G2521" s="61">
        <v>49450</v>
      </c>
      <c r="H2521" s="123">
        <f t="shared" si="39"/>
        <v>10.069334853745202</v>
      </c>
    </row>
    <row r="2522" spans="1:8" x14ac:dyDescent="0.25">
      <c r="A2522" s="58">
        <v>399190100022</v>
      </c>
      <c r="B2522" s="59" t="s">
        <v>7006</v>
      </c>
      <c r="C2522" s="60" t="s">
        <v>7007</v>
      </c>
      <c r="D2522" s="60" t="s">
        <v>7008</v>
      </c>
      <c r="E2522" s="60" t="s">
        <v>738</v>
      </c>
      <c r="F2522" s="59" t="s">
        <v>451</v>
      </c>
      <c r="G2522" s="61">
        <v>49450</v>
      </c>
      <c r="H2522" s="123">
        <f t="shared" si="39"/>
        <v>10.069334853745202</v>
      </c>
    </row>
    <row r="2523" spans="1:8" x14ac:dyDescent="0.25">
      <c r="A2523" s="58">
        <v>400001101950</v>
      </c>
      <c r="B2523" s="59" t="s">
        <v>7009</v>
      </c>
      <c r="C2523" s="60" t="s">
        <v>6301</v>
      </c>
      <c r="D2523" s="60" t="s">
        <v>7010</v>
      </c>
      <c r="E2523" s="60" t="s">
        <v>726</v>
      </c>
      <c r="F2523" s="59" t="s">
        <v>451</v>
      </c>
      <c r="G2523" s="61">
        <v>49450</v>
      </c>
      <c r="H2523" s="123">
        <f t="shared" si="39"/>
        <v>10.069334853745202</v>
      </c>
    </row>
    <row r="2524" spans="1:8" x14ac:dyDescent="0.25">
      <c r="A2524" s="58">
        <v>400001102255</v>
      </c>
      <c r="B2524" s="59" t="s">
        <v>7011</v>
      </c>
      <c r="C2524" s="60" t="s">
        <v>7012</v>
      </c>
      <c r="D2524" s="60" t="s">
        <v>7013</v>
      </c>
      <c r="E2524" s="60" t="s">
        <v>726</v>
      </c>
      <c r="F2524" s="59" t="s">
        <v>451</v>
      </c>
      <c r="G2524" s="61">
        <v>49450</v>
      </c>
      <c r="H2524" s="123">
        <f t="shared" si="39"/>
        <v>10.069334853745202</v>
      </c>
    </row>
    <row r="2525" spans="1:8" x14ac:dyDescent="0.25">
      <c r="A2525" s="58">
        <v>400010301694</v>
      </c>
      <c r="B2525" s="59" t="s">
        <v>7014</v>
      </c>
      <c r="C2525" s="60" t="s">
        <v>7015</v>
      </c>
      <c r="D2525" s="60" t="s">
        <v>6279</v>
      </c>
      <c r="E2525" s="60" t="s">
        <v>726</v>
      </c>
      <c r="F2525" s="59" t="s">
        <v>451</v>
      </c>
      <c r="G2525" s="61">
        <v>49450</v>
      </c>
      <c r="H2525" s="123">
        <f t="shared" si="39"/>
        <v>10.069334853745202</v>
      </c>
    </row>
    <row r="2526" spans="1:8" x14ac:dyDescent="0.25">
      <c r="A2526" s="58">
        <v>400010401753</v>
      </c>
      <c r="B2526" s="59" t="s">
        <v>7016</v>
      </c>
      <c r="C2526" s="60" t="s">
        <v>7017</v>
      </c>
      <c r="D2526" s="60" t="s">
        <v>6244</v>
      </c>
      <c r="E2526" s="60" t="s">
        <v>726</v>
      </c>
      <c r="F2526" s="59" t="s">
        <v>451</v>
      </c>
      <c r="G2526" s="61">
        <v>49450</v>
      </c>
      <c r="H2526" s="123">
        <f t="shared" si="39"/>
        <v>10.069334853745202</v>
      </c>
    </row>
    <row r="2527" spans="1:8" x14ac:dyDescent="0.25">
      <c r="A2527" s="58">
        <v>400011254312</v>
      </c>
      <c r="B2527" s="59" t="s">
        <v>7018</v>
      </c>
      <c r="C2527" s="60" t="s">
        <v>7019</v>
      </c>
      <c r="D2527" s="60" t="s">
        <v>7020</v>
      </c>
      <c r="E2527" s="60" t="s">
        <v>726</v>
      </c>
      <c r="F2527" s="59" t="s">
        <v>451</v>
      </c>
      <c r="G2527" s="61">
        <v>49450</v>
      </c>
      <c r="H2527" s="123">
        <f t="shared" si="39"/>
        <v>10.069334853745202</v>
      </c>
    </row>
    <row r="2528" spans="1:8" x14ac:dyDescent="0.25">
      <c r="A2528" s="58">
        <v>400021202787</v>
      </c>
      <c r="B2528" s="59" t="s">
        <v>7021</v>
      </c>
      <c r="C2528" s="60" t="s">
        <v>7022</v>
      </c>
      <c r="D2528" s="60" t="s">
        <v>7023</v>
      </c>
      <c r="E2528" s="60" t="s">
        <v>726</v>
      </c>
      <c r="F2528" s="59" t="s">
        <v>451</v>
      </c>
      <c r="G2528" s="61">
        <v>49450</v>
      </c>
      <c r="H2528" s="123">
        <f t="shared" si="39"/>
        <v>10.069334853745202</v>
      </c>
    </row>
    <row r="2529" spans="1:8" x14ac:dyDescent="0.25">
      <c r="A2529" s="58">
        <v>400041005619</v>
      </c>
      <c r="B2529" s="59" t="s">
        <v>7024</v>
      </c>
      <c r="C2529" s="60" t="s">
        <v>7025</v>
      </c>
      <c r="D2529" s="60" t="s">
        <v>3507</v>
      </c>
      <c r="E2529" s="60" t="s">
        <v>726</v>
      </c>
      <c r="F2529" s="59" t="s">
        <v>451</v>
      </c>
      <c r="G2529" s="61">
        <v>49450</v>
      </c>
      <c r="H2529" s="123">
        <f t="shared" si="39"/>
        <v>10.069334853745202</v>
      </c>
    </row>
    <row r="2530" spans="1:8" x14ac:dyDescent="0.25">
      <c r="A2530" s="58">
        <v>400050302405</v>
      </c>
      <c r="B2530" s="59" t="s">
        <v>7026</v>
      </c>
      <c r="C2530" s="60" t="s">
        <v>7027</v>
      </c>
      <c r="D2530" s="60" t="s">
        <v>7028</v>
      </c>
      <c r="E2530" s="60" t="s">
        <v>726</v>
      </c>
      <c r="F2530" s="59" t="s">
        <v>451</v>
      </c>
      <c r="G2530" s="61">
        <v>49450</v>
      </c>
      <c r="H2530" s="123">
        <f t="shared" si="39"/>
        <v>10.069334853745202</v>
      </c>
    </row>
    <row r="2531" spans="1:8" x14ac:dyDescent="0.25">
      <c r="A2531" s="58">
        <v>400051100016</v>
      </c>
      <c r="B2531" s="59" t="s">
        <v>7029</v>
      </c>
      <c r="C2531" s="60" t="s">
        <v>7030</v>
      </c>
      <c r="D2531" s="60" t="s">
        <v>7031</v>
      </c>
      <c r="E2531" s="60" t="s">
        <v>726</v>
      </c>
      <c r="F2531" s="59" t="s">
        <v>451</v>
      </c>
      <c r="G2531" s="61">
        <v>49450</v>
      </c>
      <c r="H2531" s="123">
        <f t="shared" si="39"/>
        <v>10.069334853745202</v>
      </c>
    </row>
    <row r="2532" spans="1:8" x14ac:dyDescent="0.25">
      <c r="A2532" s="58">
        <v>400060202531</v>
      </c>
      <c r="B2532" s="59" t="s">
        <v>7032</v>
      </c>
      <c r="C2532" s="60" t="s">
        <v>7033</v>
      </c>
      <c r="D2532" s="60" t="s">
        <v>7034</v>
      </c>
      <c r="E2532" s="60" t="s">
        <v>726</v>
      </c>
      <c r="F2532" s="59" t="s">
        <v>451</v>
      </c>
      <c r="G2532" s="61">
        <v>49450</v>
      </c>
      <c r="H2532" s="123">
        <f t="shared" si="39"/>
        <v>10.069334853745202</v>
      </c>
    </row>
    <row r="2533" spans="1:8" x14ac:dyDescent="0.25">
      <c r="A2533" s="58">
        <v>400061000184</v>
      </c>
      <c r="B2533" s="59" t="s">
        <v>7035</v>
      </c>
      <c r="C2533" s="60" t="s">
        <v>7036</v>
      </c>
      <c r="D2533" s="60" t="s">
        <v>7037</v>
      </c>
      <c r="E2533" s="60" t="s">
        <v>726</v>
      </c>
      <c r="F2533" s="59" t="s">
        <v>451</v>
      </c>
      <c r="G2533" s="61">
        <v>49450</v>
      </c>
      <c r="H2533" s="123">
        <f t="shared" si="39"/>
        <v>10.069334853745202</v>
      </c>
    </row>
    <row r="2534" spans="1:8" x14ac:dyDescent="0.25">
      <c r="A2534" s="58">
        <v>400061202631</v>
      </c>
      <c r="B2534" s="59" t="s">
        <v>7038</v>
      </c>
      <c r="C2534" s="60" t="s">
        <v>4263</v>
      </c>
      <c r="D2534" s="60" t="s">
        <v>7039</v>
      </c>
      <c r="E2534" s="60" t="s">
        <v>726</v>
      </c>
      <c r="F2534" s="59" t="s">
        <v>451</v>
      </c>
      <c r="G2534" s="61">
        <v>49450</v>
      </c>
      <c r="H2534" s="123">
        <f t="shared" si="39"/>
        <v>10.069334853745202</v>
      </c>
    </row>
    <row r="2535" spans="1:8" x14ac:dyDescent="0.25">
      <c r="A2535" s="58">
        <v>400070304269</v>
      </c>
      <c r="B2535" s="59" t="s">
        <v>7040</v>
      </c>
      <c r="C2535" s="60" t="s">
        <v>7041</v>
      </c>
      <c r="D2535" s="60" t="s">
        <v>7042</v>
      </c>
      <c r="E2535" s="60" t="s">
        <v>726</v>
      </c>
      <c r="F2535" s="59" t="s">
        <v>451</v>
      </c>
      <c r="G2535" s="61">
        <v>49450</v>
      </c>
      <c r="H2535" s="123">
        <f t="shared" si="39"/>
        <v>10.069334853745202</v>
      </c>
    </row>
    <row r="2536" spans="1:8" x14ac:dyDescent="0.25">
      <c r="A2536" s="58">
        <v>400070509782</v>
      </c>
      <c r="B2536" s="59" t="s">
        <v>7043</v>
      </c>
      <c r="C2536" s="60" t="s">
        <v>7044</v>
      </c>
      <c r="D2536" s="60" t="s">
        <v>7045</v>
      </c>
      <c r="E2536" s="60" t="s">
        <v>726</v>
      </c>
      <c r="F2536" s="59" t="s">
        <v>451</v>
      </c>
      <c r="G2536" s="61">
        <v>49450</v>
      </c>
      <c r="H2536" s="123">
        <f t="shared" si="39"/>
        <v>10.069334853745202</v>
      </c>
    </row>
    <row r="2537" spans="1:8" x14ac:dyDescent="0.25">
      <c r="A2537" s="58">
        <v>400071004871</v>
      </c>
      <c r="B2537" s="59" t="s">
        <v>7046</v>
      </c>
      <c r="C2537" s="60" t="s">
        <v>7047</v>
      </c>
      <c r="D2537" s="60" t="s">
        <v>7048</v>
      </c>
      <c r="E2537" s="60" t="s">
        <v>1061</v>
      </c>
      <c r="F2537" s="59" t="s">
        <v>451</v>
      </c>
      <c r="G2537" s="61">
        <v>49450</v>
      </c>
      <c r="H2537" s="123">
        <f t="shared" si="39"/>
        <v>10.069334853745202</v>
      </c>
    </row>
    <row r="2538" spans="1:8" x14ac:dyDescent="0.25">
      <c r="A2538" s="58">
        <v>400090202101</v>
      </c>
      <c r="B2538" s="59" t="s">
        <v>7049</v>
      </c>
      <c r="C2538" s="60" t="s">
        <v>7050</v>
      </c>
      <c r="D2538" s="60" t="s">
        <v>7051</v>
      </c>
      <c r="E2538" s="60" t="s">
        <v>726</v>
      </c>
      <c r="F2538" s="59" t="s">
        <v>451</v>
      </c>
      <c r="G2538" s="61">
        <v>49450</v>
      </c>
      <c r="H2538" s="123">
        <f t="shared" si="39"/>
        <v>10.069334853745202</v>
      </c>
    </row>
    <row r="2539" spans="1:8" x14ac:dyDescent="0.25">
      <c r="A2539" s="58">
        <v>400090203370</v>
      </c>
      <c r="B2539" s="59" t="s">
        <v>7052</v>
      </c>
      <c r="C2539" s="60" t="s">
        <v>7053</v>
      </c>
      <c r="D2539" s="60" t="s">
        <v>7054</v>
      </c>
      <c r="E2539" s="60" t="s">
        <v>726</v>
      </c>
      <c r="F2539" s="59" t="s">
        <v>451</v>
      </c>
      <c r="G2539" s="61">
        <v>49450</v>
      </c>
      <c r="H2539" s="123">
        <f t="shared" si="39"/>
        <v>10.069334853745202</v>
      </c>
    </row>
    <row r="2540" spans="1:8" x14ac:dyDescent="0.25">
      <c r="A2540" s="58">
        <v>400090607519</v>
      </c>
      <c r="B2540" s="59" t="s">
        <v>7055</v>
      </c>
      <c r="C2540" s="60" t="s">
        <v>7056</v>
      </c>
      <c r="D2540" s="60" t="s">
        <v>7057</v>
      </c>
      <c r="E2540" s="60" t="s">
        <v>726</v>
      </c>
      <c r="F2540" s="59" t="s">
        <v>451</v>
      </c>
      <c r="G2540" s="61">
        <v>49450</v>
      </c>
      <c r="H2540" s="123">
        <f t="shared" si="39"/>
        <v>10.069334853745202</v>
      </c>
    </row>
    <row r="2541" spans="1:8" x14ac:dyDescent="0.25">
      <c r="A2541" s="58">
        <v>400100301154</v>
      </c>
      <c r="B2541" s="59" t="s">
        <v>7058</v>
      </c>
      <c r="C2541" s="60" t="s">
        <v>7059</v>
      </c>
      <c r="D2541" s="60" t="s">
        <v>7060</v>
      </c>
      <c r="E2541" s="60" t="s">
        <v>726</v>
      </c>
      <c r="F2541" s="59" t="s">
        <v>451</v>
      </c>
      <c r="G2541" s="61">
        <v>49450</v>
      </c>
      <c r="H2541" s="123">
        <f t="shared" si="39"/>
        <v>10.069334853745202</v>
      </c>
    </row>
    <row r="2542" spans="1:8" x14ac:dyDescent="0.25">
      <c r="A2542" s="58">
        <v>400100305257</v>
      </c>
      <c r="B2542" s="59" t="s">
        <v>7061</v>
      </c>
      <c r="C2542" s="60" t="s">
        <v>7062</v>
      </c>
      <c r="D2542" s="60" t="s">
        <v>7063</v>
      </c>
      <c r="E2542" s="60" t="s">
        <v>726</v>
      </c>
      <c r="F2542" s="59" t="s">
        <v>451</v>
      </c>
      <c r="G2542" s="61">
        <v>49450</v>
      </c>
      <c r="H2542" s="123">
        <f t="shared" si="39"/>
        <v>10.069334853745202</v>
      </c>
    </row>
    <row r="2543" spans="1:8" x14ac:dyDescent="0.25">
      <c r="A2543" s="58">
        <v>400100402651</v>
      </c>
      <c r="B2543" s="59" t="s">
        <v>7064</v>
      </c>
      <c r="C2543" s="60" t="s">
        <v>7065</v>
      </c>
      <c r="D2543" s="60" t="s">
        <v>7066</v>
      </c>
      <c r="E2543" s="60" t="s">
        <v>726</v>
      </c>
      <c r="F2543" s="59" t="s">
        <v>451</v>
      </c>
      <c r="G2543" s="61">
        <v>49450</v>
      </c>
      <c r="H2543" s="123">
        <f t="shared" si="39"/>
        <v>10.069334853745202</v>
      </c>
    </row>
    <row r="2544" spans="1:8" x14ac:dyDescent="0.25">
      <c r="A2544" s="58">
        <v>400101005630</v>
      </c>
      <c r="B2544" s="59" t="s">
        <v>7067</v>
      </c>
      <c r="C2544" s="60" t="s">
        <v>7068</v>
      </c>
      <c r="D2544" s="60" t="s">
        <v>7069</v>
      </c>
      <c r="E2544" s="60" t="s">
        <v>726</v>
      </c>
      <c r="F2544" s="59" t="s">
        <v>451</v>
      </c>
      <c r="G2544" s="61">
        <v>49450</v>
      </c>
      <c r="H2544" s="123">
        <f t="shared" si="39"/>
        <v>10.069334853745202</v>
      </c>
    </row>
    <row r="2545" spans="1:8" x14ac:dyDescent="0.25">
      <c r="A2545" s="58">
        <v>400110105345</v>
      </c>
      <c r="B2545" s="59" t="s">
        <v>7070</v>
      </c>
      <c r="C2545" s="60" t="s">
        <v>4076</v>
      </c>
      <c r="D2545" s="60" t="s">
        <v>7071</v>
      </c>
      <c r="E2545" s="60" t="s">
        <v>726</v>
      </c>
      <c r="F2545" s="59" t="s">
        <v>451</v>
      </c>
      <c r="G2545" s="61">
        <v>49450</v>
      </c>
      <c r="H2545" s="123">
        <f t="shared" si="39"/>
        <v>10.069334853745202</v>
      </c>
    </row>
    <row r="2546" spans="1:8" x14ac:dyDescent="0.25">
      <c r="A2546" s="58">
        <v>400110404202</v>
      </c>
      <c r="B2546" s="59" t="s">
        <v>7072</v>
      </c>
      <c r="C2546" s="60" t="s">
        <v>7073</v>
      </c>
      <c r="D2546" s="60" t="s">
        <v>7074</v>
      </c>
      <c r="E2546" s="60" t="s">
        <v>726</v>
      </c>
      <c r="F2546" s="59" t="s">
        <v>451</v>
      </c>
      <c r="G2546" s="61">
        <v>49450</v>
      </c>
      <c r="H2546" s="123">
        <f t="shared" si="39"/>
        <v>10.069334853745202</v>
      </c>
    </row>
    <row r="2547" spans="1:8" x14ac:dyDescent="0.25">
      <c r="A2547" s="58">
        <v>400110503936</v>
      </c>
      <c r="B2547" s="59" t="s">
        <v>7075</v>
      </c>
      <c r="C2547" s="60" t="s">
        <v>7076</v>
      </c>
      <c r="D2547" s="60" t="s">
        <v>7077</v>
      </c>
      <c r="E2547" s="60" t="s">
        <v>726</v>
      </c>
      <c r="F2547" s="59" t="s">
        <v>451</v>
      </c>
      <c r="G2547" s="61">
        <v>49450</v>
      </c>
      <c r="H2547" s="123">
        <f t="shared" si="39"/>
        <v>10.069334853745202</v>
      </c>
    </row>
    <row r="2548" spans="1:8" x14ac:dyDescent="0.25">
      <c r="A2548" s="58">
        <v>400110603299</v>
      </c>
      <c r="B2548" s="59" t="s">
        <v>7078</v>
      </c>
      <c r="C2548" s="60" t="s">
        <v>7079</v>
      </c>
      <c r="D2548" s="60" t="s">
        <v>7080</v>
      </c>
      <c r="E2548" s="60" t="s">
        <v>726</v>
      </c>
      <c r="F2548" s="59" t="s">
        <v>451</v>
      </c>
      <c r="G2548" s="61">
        <v>49450</v>
      </c>
      <c r="H2548" s="123">
        <f t="shared" si="39"/>
        <v>10.069334853745202</v>
      </c>
    </row>
    <row r="2549" spans="1:8" x14ac:dyDescent="0.25">
      <c r="A2549" s="58">
        <v>400110802607</v>
      </c>
      <c r="B2549" s="59" t="s">
        <v>7081</v>
      </c>
      <c r="C2549" s="60" t="s">
        <v>7082</v>
      </c>
      <c r="D2549" s="60" t="s">
        <v>7083</v>
      </c>
      <c r="E2549" s="60" t="s">
        <v>726</v>
      </c>
      <c r="F2549" s="59" t="s">
        <v>451</v>
      </c>
      <c r="G2549" s="61">
        <v>49450</v>
      </c>
      <c r="H2549" s="123">
        <f t="shared" si="39"/>
        <v>10.069334853745202</v>
      </c>
    </row>
    <row r="2550" spans="1:8" x14ac:dyDescent="0.25">
      <c r="A2550" s="58">
        <v>400110905716</v>
      </c>
      <c r="B2550" s="59" t="s">
        <v>7084</v>
      </c>
      <c r="C2550" s="60" t="s">
        <v>7085</v>
      </c>
      <c r="D2550" s="60" t="s">
        <v>7086</v>
      </c>
      <c r="E2550" s="60" t="s">
        <v>726</v>
      </c>
      <c r="F2550" s="59" t="s">
        <v>451</v>
      </c>
      <c r="G2550" s="61">
        <v>49450</v>
      </c>
      <c r="H2550" s="123">
        <f t="shared" si="39"/>
        <v>10.069334853745202</v>
      </c>
    </row>
    <row r="2551" spans="1:8" x14ac:dyDescent="0.25">
      <c r="A2551" s="58">
        <v>400120106757</v>
      </c>
      <c r="B2551" s="59" t="s">
        <v>7087</v>
      </c>
      <c r="C2551" s="60" t="s">
        <v>7088</v>
      </c>
      <c r="D2551" s="60" t="s">
        <v>7089</v>
      </c>
      <c r="E2551" s="60" t="s">
        <v>726</v>
      </c>
      <c r="F2551" s="59" t="s">
        <v>451</v>
      </c>
      <c r="G2551" s="61">
        <v>49450</v>
      </c>
      <c r="H2551" s="123">
        <f t="shared" si="39"/>
        <v>10.069334853745202</v>
      </c>
    </row>
    <row r="2552" spans="1:8" x14ac:dyDescent="0.25">
      <c r="A2552" s="58">
        <v>400120204732</v>
      </c>
      <c r="B2552" s="59" t="s">
        <v>7090</v>
      </c>
      <c r="C2552" s="60" t="s">
        <v>7091</v>
      </c>
      <c r="D2552" s="60" t="s">
        <v>7092</v>
      </c>
      <c r="E2552" s="60" t="s">
        <v>726</v>
      </c>
      <c r="F2552" s="59" t="s">
        <v>451</v>
      </c>
      <c r="G2552" s="61">
        <v>49450</v>
      </c>
      <c r="H2552" s="123">
        <f t="shared" si="39"/>
        <v>10.069334853745202</v>
      </c>
    </row>
    <row r="2553" spans="1:8" x14ac:dyDescent="0.25">
      <c r="A2553" s="58">
        <v>400121203594</v>
      </c>
      <c r="B2553" s="59" t="s">
        <v>7093</v>
      </c>
      <c r="C2553" s="60" t="s">
        <v>7094</v>
      </c>
      <c r="D2553" s="60" t="s">
        <v>7095</v>
      </c>
      <c r="E2553" s="60" t="s">
        <v>726</v>
      </c>
      <c r="F2553" s="59" t="s">
        <v>451</v>
      </c>
      <c r="G2553" s="61">
        <v>49450</v>
      </c>
      <c r="H2553" s="123">
        <f t="shared" si="39"/>
        <v>10.069334853745202</v>
      </c>
    </row>
    <row r="2554" spans="1:8" x14ac:dyDescent="0.25">
      <c r="A2554" s="58">
        <v>400130104922</v>
      </c>
      <c r="B2554" s="59" t="s">
        <v>7096</v>
      </c>
      <c r="C2554" s="60" t="s">
        <v>7097</v>
      </c>
      <c r="D2554" s="60" t="s">
        <v>7098</v>
      </c>
      <c r="E2554" s="60" t="s">
        <v>726</v>
      </c>
      <c r="F2554" s="59" t="s">
        <v>451</v>
      </c>
      <c r="G2554" s="61">
        <v>49450</v>
      </c>
      <c r="H2554" s="123">
        <f t="shared" si="39"/>
        <v>10.069334853745202</v>
      </c>
    </row>
    <row r="2555" spans="1:8" x14ac:dyDescent="0.25">
      <c r="A2555" s="58">
        <v>400130204129</v>
      </c>
      <c r="B2555" s="59" t="s">
        <v>7099</v>
      </c>
      <c r="C2555" s="60" t="s">
        <v>7100</v>
      </c>
      <c r="D2555" s="60" t="s">
        <v>7101</v>
      </c>
      <c r="E2555" s="60" t="s">
        <v>726</v>
      </c>
      <c r="F2555" s="59" t="s">
        <v>451</v>
      </c>
      <c r="G2555" s="61">
        <v>49450</v>
      </c>
      <c r="H2555" s="123">
        <f t="shared" si="39"/>
        <v>10.069334853745202</v>
      </c>
    </row>
    <row r="2556" spans="1:8" x14ac:dyDescent="0.25">
      <c r="A2556" s="58">
        <v>400131205765</v>
      </c>
      <c r="B2556" s="59" t="s">
        <v>7102</v>
      </c>
      <c r="C2556" s="60" t="s">
        <v>7103</v>
      </c>
      <c r="D2556" s="60" t="s">
        <v>7104</v>
      </c>
      <c r="E2556" s="60" t="s">
        <v>726</v>
      </c>
      <c r="F2556" s="59" t="s">
        <v>451</v>
      </c>
      <c r="G2556" s="61">
        <v>49450</v>
      </c>
      <c r="H2556" s="123">
        <f t="shared" si="39"/>
        <v>10.069334853745202</v>
      </c>
    </row>
    <row r="2557" spans="1:8" x14ac:dyDescent="0.25">
      <c r="A2557" s="58">
        <v>400140300967</v>
      </c>
      <c r="B2557" s="59" t="s">
        <v>7105</v>
      </c>
      <c r="C2557" s="60" t="s">
        <v>7094</v>
      </c>
      <c r="D2557" s="60" t="s">
        <v>7106</v>
      </c>
      <c r="E2557" s="60" t="s">
        <v>726</v>
      </c>
      <c r="F2557" s="59" t="s">
        <v>451</v>
      </c>
      <c r="G2557" s="61">
        <v>49450</v>
      </c>
      <c r="H2557" s="123">
        <f t="shared" si="39"/>
        <v>10.069334853745202</v>
      </c>
    </row>
    <row r="2558" spans="1:8" x14ac:dyDescent="0.25">
      <c r="A2558" s="58">
        <v>400140301238</v>
      </c>
      <c r="B2558" s="59" t="s">
        <v>7107</v>
      </c>
      <c r="C2558" s="60" t="s">
        <v>7108</v>
      </c>
      <c r="D2558" s="60" t="s">
        <v>7109</v>
      </c>
      <c r="E2558" s="60" t="s">
        <v>726</v>
      </c>
      <c r="F2558" s="59" t="s">
        <v>451</v>
      </c>
      <c r="G2558" s="61">
        <v>49450</v>
      </c>
      <c r="H2558" s="123">
        <f t="shared" si="39"/>
        <v>10.069334853745202</v>
      </c>
    </row>
    <row r="2559" spans="1:8" x14ac:dyDescent="0.25">
      <c r="A2559" s="58">
        <v>400140402638</v>
      </c>
      <c r="B2559" s="59" t="s">
        <v>7110</v>
      </c>
      <c r="C2559" s="60" t="s">
        <v>7111</v>
      </c>
      <c r="D2559" s="60" t="s">
        <v>7112</v>
      </c>
      <c r="E2559" s="60" t="s">
        <v>726</v>
      </c>
      <c r="F2559" s="59" t="s">
        <v>451</v>
      </c>
      <c r="G2559" s="61">
        <v>49450</v>
      </c>
      <c r="H2559" s="123">
        <f t="shared" si="39"/>
        <v>10.069334853745202</v>
      </c>
    </row>
    <row r="2560" spans="1:8" x14ac:dyDescent="0.25">
      <c r="A2560" s="58">
        <v>400140605296</v>
      </c>
      <c r="B2560" s="59" t="s">
        <v>7113</v>
      </c>
      <c r="C2560" s="60" t="s">
        <v>7114</v>
      </c>
      <c r="D2560" s="60" t="s">
        <v>7115</v>
      </c>
      <c r="E2560" s="60" t="s">
        <v>726</v>
      </c>
      <c r="F2560" s="59" t="s">
        <v>451</v>
      </c>
      <c r="G2560" s="61">
        <v>49450</v>
      </c>
      <c r="H2560" s="123">
        <f t="shared" si="39"/>
        <v>10.069334853745202</v>
      </c>
    </row>
    <row r="2561" spans="1:8" x14ac:dyDescent="0.25">
      <c r="A2561" s="58">
        <v>400161001391</v>
      </c>
      <c r="B2561" s="59" t="s">
        <v>7116</v>
      </c>
      <c r="C2561" s="60" t="s">
        <v>7117</v>
      </c>
      <c r="D2561" s="60" t="s">
        <v>4645</v>
      </c>
      <c r="E2561" s="60" t="s">
        <v>726</v>
      </c>
      <c r="F2561" s="59" t="s">
        <v>451</v>
      </c>
      <c r="G2561" s="61">
        <v>49450</v>
      </c>
      <c r="H2561" s="123">
        <f t="shared" si="39"/>
        <v>10.069334853745202</v>
      </c>
    </row>
    <row r="2562" spans="1:8" x14ac:dyDescent="0.25">
      <c r="A2562" s="58">
        <v>400161001528</v>
      </c>
      <c r="B2562" s="59" t="s">
        <v>7118</v>
      </c>
      <c r="C2562" s="60" t="s">
        <v>7085</v>
      </c>
      <c r="D2562" s="60" t="s">
        <v>7119</v>
      </c>
      <c r="E2562" s="60" t="s">
        <v>726</v>
      </c>
      <c r="F2562" s="59" t="s">
        <v>451</v>
      </c>
      <c r="G2562" s="61">
        <v>49450</v>
      </c>
      <c r="H2562" s="123">
        <f t="shared" ref="H2562:H2625" si="40">G2562/4910.95</f>
        <v>10.069334853745202</v>
      </c>
    </row>
    <row r="2563" spans="1:8" x14ac:dyDescent="0.25">
      <c r="A2563" s="58">
        <v>400180100839</v>
      </c>
      <c r="B2563" s="59" t="s">
        <v>7120</v>
      </c>
      <c r="C2563" s="60" t="s">
        <v>7121</v>
      </c>
      <c r="D2563" s="60" t="s">
        <v>7122</v>
      </c>
      <c r="E2563" s="60" t="s">
        <v>726</v>
      </c>
      <c r="F2563" s="59" t="s">
        <v>451</v>
      </c>
      <c r="G2563" s="61">
        <v>49450</v>
      </c>
      <c r="H2563" s="123">
        <f t="shared" si="40"/>
        <v>10.069334853745202</v>
      </c>
    </row>
    <row r="2564" spans="1:8" x14ac:dyDescent="0.25">
      <c r="A2564" s="58">
        <v>400191104186</v>
      </c>
      <c r="B2564" s="59" t="s">
        <v>7123</v>
      </c>
      <c r="C2564" s="60" t="s">
        <v>7124</v>
      </c>
      <c r="D2564" s="60" t="s">
        <v>7125</v>
      </c>
      <c r="E2564" s="60" t="s">
        <v>726</v>
      </c>
      <c r="F2564" s="59" t="s">
        <v>451</v>
      </c>
      <c r="G2564" s="61">
        <v>49450</v>
      </c>
      <c r="H2564" s="123">
        <f t="shared" si="40"/>
        <v>10.069334853745202</v>
      </c>
    </row>
    <row r="2565" spans="1:8" x14ac:dyDescent="0.25">
      <c r="A2565" s="58">
        <v>400191207619</v>
      </c>
      <c r="B2565" s="59" t="s">
        <v>7126</v>
      </c>
      <c r="C2565" s="60" t="s">
        <v>7127</v>
      </c>
      <c r="D2565" s="60" t="s">
        <v>7128</v>
      </c>
      <c r="E2565" s="60" t="s">
        <v>726</v>
      </c>
      <c r="F2565" s="59" t="s">
        <v>451</v>
      </c>
      <c r="G2565" s="61">
        <v>49450</v>
      </c>
      <c r="H2565" s="123">
        <f t="shared" si="40"/>
        <v>10.069334853745202</v>
      </c>
    </row>
    <row r="2566" spans="1:8" x14ac:dyDescent="0.25">
      <c r="A2566" s="58">
        <v>400200110101</v>
      </c>
      <c r="B2566" s="59" t="s">
        <v>7129</v>
      </c>
      <c r="C2566" s="60" t="s">
        <v>7130</v>
      </c>
      <c r="D2566" s="60" t="s">
        <v>7131</v>
      </c>
      <c r="E2566" s="60" t="s">
        <v>726</v>
      </c>
      <c r="F2566" s="59" t="s">
        <v>451</v>
      </c>
      <c r="G2566" s="61">
        <v>49450</v>
      </c>
      <c r="H2566" s="123">
        <f t="shared" si="40"/>
        <v>10.069334853745202</v>
      </c>
    </row>
    <row r="2567" spans="1:8" x14ac:dyDescent="0.25">
      <c r="A2567" s="58">
        <v>400200110127</v>
      </c>
      <c r="B2567" s="59" t="s">
        <v>7132</v>
      </c>
      <c r="C2567" s="60" t="s">
        <v>7133</v>
      </c>
      <c r="D2567" s="60" t="s">
        <v>7134</v>
      </c>
      <c r="E2567" s="60" t="s">
        <v>726</v>
      </c>
      <c r="F2567" s="59" t="s">
        <v>451</v>
      </c>
      <c r="G2567" s="61">
        <v>49450</v>
      </c>
      <c r="H2567" s="123">
        <f t="shared" si="40"/>
        <v>10.069334853745202</v>
      </c>
    </row>
    <row r="2568" spans="1:8" x14ac:dyDescent="0.25">
      <c r="A2568" s="58">
        <v>400270800015</v>
      </c>
      <c r="B2568" s="59" t="s">
        <v>7135</v>
      </c>
      <c r="C2568" s="60" t="s">
        <v>7036</v>
      </c>
      <c r="D2568" s="60" t="s">
        <v>2950</v>
      </c>
      <c r="E2568" s="60" t="s">
        <v>726</v>
      </c>
      <c r="F2568" s="59" t="s">
        <v>451</v>
      </c>
      <c r="G2568" s="61">
        <v>49450</v>
      </c>
      <c r="H2568" s="123">
        <f t="shared" si="40"/>
        <v>10.069334853745202</v>
      </c>
    </row>
    <row r="2569" spans="1:8" x14ac:dyDescent="0.25">
      <c r="A2569" s="58">
        <v>400821100702</v>
      </c>
      <c r="B2569" s="59" t="s">
        <v>7136</v>
      </c>
      <c r="C2569" s="60" t="s">
        <v>7137</v>
      </c>
      <c r="D2569" s="60" t="s">
        <v>2950</v>
      </c>
      <c r="E2569" s="60" t="s">
        <v>726</v>
      </c>
      <c r="F2569" s="59" t="s">
        <v>451</v>
      </c>
      <c r="G2569" s="61">
        <v>49450</v>
      </c>
      <c r="H2569" s="123">
        <f t="shared" si="40"/>
        <v>10.069334853745202</v>
      </c>
    </row>
    <row r="2570" spans="1:8" x14ac:dyDescent="0.25">
      <c r="A2570" s="58">
        <v>400831000871</v>
      </c>
      <c r="B2570" s="59" t="s">
        <v>7138</v>
      </c>
      <c r="C2570" s="60" t="s">
        <v>7139</v>
      </c>
      <c r="D2570" s="60" t="s">
        <v>7140</v>
      </c>
      <c r="E2570" s="60" t="s">
        <v>726</v>
      </c>
      <c r="F2570" s="59" t="s">
        <v>451</v>
      </c>
      <c r="G2570" s="61">
        <v>49450</v>
      </c>
      <c r="H2570" s="123">
        <f t="shared" si="40"/>
        <v>10.069334853745202</v>
      </c>
    </row>
    <row r="2571" spans="1:8" x14ac:dyDescent="0.25">
      <c r="A2571" s="58">
        <v>400831001133</v>
      </c>
      <c r="B2571" s="59" t="s">
        <v>7141</v>
      </c>
      <c r="C2571" s="60" t="s">
        <v>7142</v>
      </c>
      <c r="D2571" s="60" t="s">
        <v>2950</v>
      </c>
      <c r="E2571" s="60" t="s">
        <v>726</v>
      </c>
      <c r="F2571" s="59" t="s">
        <v>451</v>
      </c>
      <c r="G2571" s="61">
        <v>49450</v>
      </c>
      <c r="H2571" s="123">
        <f t="shared" si="40"/>
        <v>10.069334853745202</v>
      </c>
    </row>
    <row r="2572" spans="1:8" x14ac:dyDescent="0.25">
      <c r="A2572" s="58">
        <v>400840100276</v>
      </c>
      <c r="B2572" s="59" t="s">
        <v>7143</v>
      </c>
      <c r="C2572" s="60" t="s">
        <v>7036</v>
      </c>
      <c r="D2572" s="60" t="s">
        <v>2950</v>
      </c>
      <c r="E2572" s="60" t="s">
        <v>726</v>
      </c>
      <c r="F2572" s="59" t="s">
        <v>451</v>
      </c>
      <c r="G2572" s="61">
        <v>49450</v>
      </c>
      <c r="H2572" s="123">
        <f t="shared" si="40"/>
        <v>10.069334853745202</v>
      </c>
    </row>
    <row r="2573" spans="1:8" x14ac:dyDescent="0.25">
      <c r="A2573" s="58">
        <v>400841200371</v>
      </c>
      <c r="B2573" s="59" t="s">
        <v>7144</v>
      </c>
      <c r="C2573" s="60" t="s">
        <v>7145</v>
      </c>
      <c r="D2573" s="60" t="s">
        <v>4670</v>
      </c>
      <c r="E2573" s="60" t="s">
        <v>726</v>
      </c>
      <c r="F2573" s="59" t="s">
        <v>451</v>
      </c>
      <c r="G2573" s="61">
        <v>49450</v>
      </c>
      <c r="H2573" s="123">
        <f t="shared" si="40"/>
        <v>10.069334853745202</v>
      </c>
    </row>
    <row r="2574" spans="1:8" x14ac:dyDescent="0.25">
      <c r="A2574" s="58">
        <v>400861001472</v>
      </c>
      <c r="B2574" s="59" t="s">
        <v>7146</v>
      </c>
      <c r="C2574" s="60" t="s">
        <v>7147</v>
      </c>
      <c r="D2574" s="60" t="s">
        <v>7148</v>
      </c>
      <c r="E2574" s="60" t="s">
        <v>726</v>
      </c>
      <c r="F2574" s="59" t="s">
        <v>451</v>
      </c>
      <c r="G2574" s="61">
        <v>49450</v>
      </c>
      <c r="H2574" s="123">
        <f t="shared" si="40"/>
        <v>10.069334853745202</v>
      </c>
    </row>
    <row r="2575" spans="1:8" x14ac:dyDescent="0.25">
      <c r="A2575" s="58">
        <v>400871000857</v>
      </c>
      <c r="B2575" s="59" t="s">
        <v>7149</v>
      </c>
      <c r="C2575" s="60" t="s">
        <v>7150</v>
      </c>
      <c r="D2575" s="60" t="s">
        <v>2950</v>
      </c>
      <c r="E2575" s="60" t="s">
        <v>726</v>
      </c>
      <c r="F2575" s="59" t="s">
        <v>451</v>
      </c>
      <c r="G2575" s="61">
        <v>49450</v>
      </c>
      <c r="H2575" s="123">
        <f t="shared" si="40"/>
        <v>10.069334853745202</v>
      </c>
    </row>
    <row r="2576" spans="1:8" x14ac:dyDescent="0.25">
      <c r="A2576" s="58">
        <v>400890700762</v>
      </c>
      <c r="B2576" s="59" t="s">
        <v>7151</v>
      </c>
      <c r="C2576" s="60" t="s">
        <v>7152</v>
      </c>
      <c r="D2576" s="60" t="s">
        <v>5639</v>
      </c>
      <c r="E2576" s="60" t="s">
        <v>726</v>
      </c>
      <c r="F2576" s="59" t="s">
        <v>451</v>
      </c>
      <c r="G2576" s="61">
        <v>49450</v>
      </c>
      <c r="H2576" s="123">
        <f t="shared" si="40"/>
        <v>10.069334853745202</v>
      </c>
    </row>
    <row r="2577" spans="1:8" x14ac:dyDescent="0.25">
      <c r="A2577" s="58">
        <v>400891003674</v>
      </c>
      <c r="B2577" s="59" t="s">
        <v>7153</v>
      </c>
      <c r="C2577" s="60" t="s">
        <v>7154</v>
      </c>
      <c r="D2577" s="60" t="s">
        <v>7155</v>
      </c>
      <c r="E2577" s="60" t="s">
        <v>726</v>
      </c>
      <c r="F2577" s="59" t="s">
        <v>451</v>
      </c>
      <c r="G2577" s="61">
        <v>49450</v>
      </c>
      <c r="H2577" s="123">
        <f t="shared" si="40"/>
        <v>10.069334853745202</v>
      </c>
    </row>
    <row r="2578" spans="1:8" x14ac:dyDescent="0.25">
      <c r="A2578" s="58">
        <v>400940241926</v>
      </c>
      <c r="B2578" s="59" t="s">
        <v>7156</v>
      </c>
      <c r="C2578" s="60" t="s">
        <v>7157</v>
      </c>
      <c r="D2578" s="60" t="s">
        <v>3259</v>
      </c>
      <c r="E2578" s="60" t="s">
        <v>726</v>
      </c>
      <c r="F2578" s="59" t="s">
        <v>451</v>
      </c>
      <c r="G2578" s="61">
        <v>49450</v>
      </c>
      <c r="H2578" s="123">
        <f t="shared" si="40"/>
        <v>10.069334853745202</v>
      </c>
    </row>
    <row r="2579" spans="1:8" x14ac:dyDescent="0.25">
      <c r="A2579" s="58">
        <v>400940340673</v>
      </c>
      <c r="B2579" s="59" t="s">
        <v>7158</v>
      </c>
      <c r="C2579" s="60" t="s">
        <v>7159</v>
      </c>
      <c r="D2579" s="60" t="s">
        <v>7160</v>
      </c>
      <c r="E2579" s="60" t="s">
        <v>726</v>
      </c>
      <c r="F2579" s="59" t="s">
        <v>451</v>
      </c>
      <c r="G2579" s="61">
        <v>49450</v>
      </c>
      <c r="H2579" s="123">
        <f t="shared" si="40"/>
        <v>10.069334853745202</v>
      </c>
    </row>
    <row r="2580" spans="1:8" x14ac:dyDescent="0.25">
      <c r="A2580" s="58">
        <v>400940540362</v>
      </c>
      <c r="B2580" s="59" t="s">
        <v>7161</v>
      </c>
      <c r="C2580" s="60" t="s">
        <v>7162</v>
      </c>
      <c r="D2580" s="60" t="s">
        <v>7163</v>
      </c>
      <c r="E2580" s="60" t="s">
        <v>726</v>
      </c>
      <c r="F2580" s="59" t="s">
        <v>451</v>
      </c>
      <c r="G2580" s="61">
        <v>49450</v>
      </c>
      <c r="H2580" s="123">
        <f t="shared" si="40"/>
        <v>10.069334853745202</v>
      </c>
    </row>
    <row r="2581" spans="1:8" x14ac:dyDescent="0.25">
      <c r="A2581" s="58">
        <v>400940841028</v>
      </c>
      <c r="B2581" s="59" t="s">
        <v>7164</v>
      </c>
      <c r="C2581" s="60" t="s">
        <v>3506</v>
      </c>
      <c r="D2581" s="60" t="s">
        <v>3507</v>
      </c>
      <c r="E2581" s="60" t="s">
        <v>726</v>
      </c>
      <c r="F2581" s="59" t="s">
        <v>451</v>
      </c>
      <c r="G2581" s="61">
        <v>49450</v>
      </c>
      <c r="H2581" s="123">
        <f t="shared" si="40"/>
        <v>10.069334853745202</v>
      </c>
    </row>
    <row r="2582" spans="1:8" x14ac:dyDescent="0.25">
      <c r="A2582" s="58">
        <v>400950331231</v>
      </c>
      <c r="B2582" s="59" t="s">
        <v>7165</v>
      </c>
      <c r="C2582" s="60" t="s">
        <v>7166</v>
      </c>
      <c r="D2582" s="60" t="s">
        <v>7167</v>
      </c>
      <c r="E2582" s="60" t="s">
        <v>726</v>
      </c>
      <c r="F2582" s="59" t="s">
        <v>451</v>
      </c>
      <c r="G2582" s="61">
        <v>49450</v>
      </c>
      <c r="H2582" s="123">
        <f t="shared" si="40"/>
        <v>10.069334853745202</v>
      </c>
    </row>
    <row r="2583" spans="1:8" x14ac:dyDescent="0.25">
      <c r="A2583" s="58">
        <v>400950520467</v>
      </c>
      <c r="B2583" s="59" t="s">
        <v>7168</v>
      </c>
      <c r="C2583" s="60" t="s">
        <v>7169</v>
      </c>
      <c r="D2583" s="60" t="s">
        <v>7170</v>
      </c>
      <c r="E2583" s="60" t="s">
        <v>1061</v>
      </c>
      <c r="F2583" s="59" t="s">
        <v>451</v>
      </c>
      <c r="G2583" s="61">
        <v>49450</v>
      </c>
      <c r="H2583" s="123">
        <f t="shared" si="40"/>
        <v>10.069334853745202</v>
      </c>
    </row>
    <row r="2584" spans="1:8" x14ac:dyDescent="0.25">
      <c r="A2584" s="58">
        <v>400960831070</v>
      </c>
      <c r="B2584" s="59" t="s">
        <v>7171</v>
      </c>
      <c r="C2584" s="60" t="s">
        <v>4076</v>
      </c>
      <c r="D2584" s="60" t="s">
        <v>6150</v>
      </c>
      <c r="E2584" s="60" t="s">
        <v>726</v>
      </c>
      <c r="F2584" s="59" t="s">
        <v>451</v>
      </c>
      <c r="G2584" s="61">
        <v>49450</v>
      </c>
      <c r="H2584" s="123">
        <f t="shared" si="40"/>
        <v>10.069334853745202</v>
      </c>
    </row>
    <row r="2585" spans="1:8" x14ac:dyDescent="0.25">
      <c r="A2585" s="58">
        <v>400960931431</v>
      </c>
      <c r="B2585" s="59" t="s">
        <v>7172</v>
      </c>
      <c r="C2585" s="60" t="s">
        <v>7173</v>
      </c>
      <c r="D2585" s="60" t="s">
        <v>7092</v>
      </c>
      <c r="E2585" s="60" t="s">
        <v>726</v>
      </c>
      <c r="F2585" s="59" t="s">
        <v>451</v>
      </c>
      <c r="G2585" s="61">
        <v>49450</v>
      </c>
      <c r="H2585" s="123">
        <f t="shared" si="40"/>
        <v>10.069334853745202</v>
      </c>
    </row>
    <row r="2586" spans="1:8" x14ac:dyDescent="0.25">
      <c r="A2586" s="58">
        <v>400970520528</v>
      </c>
      <c r="B2586" s="59" t="s">
        <v>7174</v>
      </c>
      <c r="C2586" s="60" t="s">
        <v>7175</v>
      </c>
      <c r="D2586" s="60" t="s">
        <v>5611</v>
      </c>
      <c r="E2586" s="60" t="s">
        <v>726</v>
      </c>
      <c r="F2586" s="59" t="s">
        <v>451</v>
      </c>
      <c r="G2586" s="61">
        <v>49450</v>
      </c>
      <c r="H2586" s="123">
        <f t="shared" si="40"/>
        <v>10.069334853745202</v>
      </c>
    </row>
    <row r="2587" spans="1:8" x14ac:dyDescent="0.25">
      <c r="A2587" s="58">
        <v>400971122208</v>
      </c>
      <c r="B2587" s="59" t="s">
        <v>7176</v>
      </c>
      <c r="C2587" s="60" t="s">
        <v>7177</v>
      </c>
      <c r="D2587" s="60" t="s">
        <v>7178</v>
      </c>
      <c r="E2587" s="60" t="s">
        <v>726</v>
      </c>
      <c r="F2587" s="59" t="s">
        <v>451</v>
      </c>
      <c r="G2587" s="61">
        <v>49450</v>
      </c>
      <c r="H2587" s="123">
        <f t="shared" si="40"/>
        <v>10.069334853745202</v>
      </c>
    </row>
    <row r="2588" spans="1:8" x14ac:dyDescent="0.25">
      <c r="A2588" s="58">
        <v>400981021001</v>
      </c>
      <c r="B2588" s="59" t="s">
        <v>7179</v>
      </c>
      <c r="C2588" s="60" t="s">
        <v>7180</v>
      </c>
      <c r="D2588" s="60" t="s">
        <v>6150</v>
      </c>
      <c r="E2588" s="60" t="s">
        <v>726</v>
      </c>
      <c r="F2588" s="59" t="s">
        <v>451</v>
      </c>
      <c r="G2588" s="61">
        <v>49450</v>
      </c>
      <c r="H2588" s="123">
        <f t="shared" si="40"/>
        <v>10.069334853745202</v>
      </c>
    </row>
    <row r="2589" spans="1:8" x14ac:dyDescent="0.25">
      <c r="A2589" s="58">
        <v>400981122478</v>
      </c>
      <c r="B2589" s="59" t="s">
        <v>7181</v>
      </c>
      <c r="C2589" s="60" t="s">
        <v>7182</v>
      </c>
      <c r="D2589" s="60" t="s">
        <v>7183</v>
      </c>
      <c r="E2589" s="60" t="s">
        <v>726</v>
      </c>
      <c r="F2589" s="59" t="s">
        <v>451</v>
      </c>
      <c r="G2589" s="61">
        <v>49450</v>
      </c>
      <c r="H2589" s="123">
        <f t="shared" si="40"/>
        <v>10.069334853745202</v>
      </c>
    </row>
    <row r="2590" spans="1:8" x14ac:dyDescent="0.25">
      <c r="A2590" s="58">
        <v>400990422484</v>
      </c>
      <c r="B2590" s="59" t="s">
        <v>7184</v>
      </c>
      <c r="C2590" s="60" t="s">
        <v>7185</v>
      </c>
      <c r="D2590" s="60" t="s">
        <v>7186</v>
      </c>
      <c r="E2590" s="60" t="s">
        <v>726</v>
      </c>
      <c r="F2590" s="59" t="s">
        <v>451</v>
      </c>
      <c r="G2590" s="61">
        <v>49450</v>
      </c>
      <c r="H2590" s="123">
        <f t="shared" si="40"/>
        <v>10.069334853745202</v>
      </c>
    </row>
    <row r="2591" spans="1:8" x14ac:dyDescent="0.25">
      <c r="A2591" s="58">
        <v>408150300109</v>
      </c>
      <c r="B2591" s="59" t="s">
        <v>7187</v>
      </c>
      <c r="C2591" s="60" t="s">
        <v>1052</v>
      </c>
      <c r="D2591" s="60" t="s">
        <v>7188</v>
      </c>
      <c r="E2591" s="60" t="s">
        <v>742</v>
      </c>
      <c r="F2591" s="59" t="s">
        <v>451</v>
      </c>
      <c r="G2591" s="61">
        <v>49450</v>
      </c>
      <c r="H2591" s="123">
        <f t="shared" si="40"/>
        <v>10.069334853745202</v>
      </c>
    </row>
    <row r="2592" spans="1:8" x14ac:dyDescent="0.25">
      <c r="A2592" s="58">
        <v>414060501521</v>
      </c>
      <c r="B2592" s="59" t="s">
        <v>7189</v>
      </c>
      <c r="C2592" s="60" t="s">
        <v>7190</v>
      </c>
      <c r="D2592" s="60" t="s">
        <v>7191</v>
      </c>
      <c r="E2592" s="60" t="s">
        <v>6295</v>
      </c>
      <c r="F2592" s="59" t="s">
        <v>451</v>
      </c>
      <c r="G2592" s="61">
        <v>49450</v>
      </c>
      <c r="H2592" s="123">
        <f t="shared" si="40"/>
        <v>10.069334853745202</v>
      </c>
    </row>
    <row r="2593" spans="1:8" x14ac:dyDescent="0.25">
      <c r="A2593" s="58">
        <v>414950309937</v>
      </c>
      <c r="B2593" s="59" t="s">
        <v>7192</v>
      </c>
      <c r="C2593" s="60" t="s">
        <v>7193</v>
      </c>
      <c r="D2593" s="60" t="s">
        <v>7194</v>
      </c>
      <c r="E2593" s="60" t="s">
        <v>6295</v>
      </c>
      <c r="F2593" s="59" t="s">
        <v>451</v>
      </c>
      <c r="G2593" s="61">
        <v>49450</v>
      </c>
      <c r="H2593" s="123">
        <f t="shared" si="40"/>
        <v>10.069334853745202</v>
      </c>
    </row>
    <row r="2594" spans="1:8" x14ac:dyDescent="0.25">
      <c r="A2594" s="58">
        <v>414970105921</v>
      </c>
      <c r="B2594" s="59" t="s">
        <v>7195</v>
      </c>
      <c r="C2594" s="60" t="s">
        <v>5398</v>
      </c>
      <c r="D2594" s="60" t="s">
        <v>7196</v>
      </c>
      <c r="E2594" s="60" t="s">
        <v>2184</v>
      </c>
      <c r="F2594" s="59" t="s">
        <v>451</v>
      </c>
      <c r="G2594" s="61">
        <v>49450</v>
      </c>
      <c r="H2594" s="123">
        <f t="shared" si="40"/>
        <v>10.069334853745202</v>
      </c>
    </row>
    <row r="2595" spans="1:8" x14ac:dyDescent="0.25">
      <c r="A2595" s="58">
        <v>888980702597</v>
      </c>
      <c r="B2595" s="59" t="s">
        <v>7197</v>
      </c>
      <c r="C2595" s="60" t="s">
        <v>7198</v>
      </c>
      <c r="D2595" s="60" t="s">
        <v>7199</v>
      </c>
      <c r="E2595" s="60" t="s">
        <v>7200</v>
      </c>
      <c r="F2595" s="59" t="s">
        <v>451</v>
      </c>
      <c r="G2595" s="61">
        <v>49450</v>
      </c>
      <c r="H2595" s="123">
        <f t="shared" si="40"/>
        <v>10.069334853745202</v>
      </c>
    </row>
    <row r="2596" spans="1:8" x14ac:dyDescent="0.25">
      <c r="A2596" s="58">
        <v>395170700630</v>
      </c>
      <c r="B2596" s="59" t="s">
        <v>7201</v>
      </c>
      <c r="C2596" s="60" t="s">
        <v>7202</v>
      </c>
      <c r="D2596" s="60" t="s">
        <v>7203</v>
      </c>
      <c r="E2596" s="60" t="s">
        <v>738</v>
      </c>
      <c r="F2596" s="59" t="s">
        <v>451</v>
      </c>
      <c r="G2596" s="61">
        <v>49444</v>
      </c>
      <c r="H2596" s="123">
        <f t="shared" si="40"/>
        <v>10.068113094207842</v>
      </c>
    </row>
    <row r="2597" spans="1:8" x14ac:dyDescent="0.25">
      <c r="A2597" s="58">
        <v>396190701175</v>
      </c>
      <c r="B2597" s="59" t="s">
        <v>7204</v>
      </c>
      <c r="C2597" s="60" t="s">
        <v>7205</v>
      </c>
      <c r="D2597" s="60" t="s">
        <v>7206</v>
      </c>
      <c r="E2597" s="60" t="s">
        <v>2114</v>
      </c>
      <c r="F2597" s="59" t="s">
        <v>451</v>
      </c>
      <c r="G2597" s="61">
        <v>49016</v>
      </c>
      <c r="H2597" s="123">
        <f t="shared" si="40"/>
        <v>9.9809609138761335</v>
      </c>
    </row>
    <row r="2598" spans="1:8" x14ac:dyDescent="0.25">
      <c r="A2598" s="58">
        <v>389200300291</v>
      </c>
      <c r="B2598" s="59" t="s">
        <v>7207</v>
      </c>
      <c r="C2598" s="60" t="s">
        <v>6607</v>
      </c>
      <c r="D2598" s="60" t="s">
        <v>7208</v>
      </c>
      <c r="E2598" s="60" t="s">
        <v>3115</v>
      </c>
      <c r="F2598" s="59" t="s">
        <v>451</v>
      </c>
      <c r="G2598" s="61">
        <v>47437</v>
      </c>
      <c r="H2598" s="123">
        <f t="shared" si="40"/>
        <v>9.6594345289607926</v>
      </c>
    </row>
    <row r="2599" spans="1:8" x14ac:dyDescent="0.25">
      <c r="A2599" s="58">
        <v>390040311443</v>
      </c>
      <c r="B2599" s="59" t="s">
        <v>7209</v>
      </c>
      <c r="C2599" s="60" t="s">
        <v>7210</v>
      </c>
      <c r="D2599" s="60" t="s">
        <v>7211</v>
      </c>
      <c r="E2599" s="60" t="s">
        <v>1542</v>
      </c>
      <c r="F2599" s="59" t="s">
        <v>451</v>
      </c>
      <c r="G2599" s="61">
        <v>46428</v>
      </c>
      <c r="H2599" s="123">
        <f t="shared" si="40"/>
        <v>9.4539753000946867</v>
      </c>
    </row>
    <row r="2600" spans="1:8" x14ac:dyDescent="0.25">
      <c r="A2600" s="58">
        <v>390820600285</v>
      </c>
      <c r="B2600" s="59" t="s">
        <v>7212</v>
      </c>
      <c r="C2600" s="60" t="s">
        <v>7213</v>
      </c>
      <c r="D2600" s="60" t="s">
        <v>7214</v>
      </c>
      <c r="E2600" s="60" t="s">
        <v>1542</v>
      </c>
      <c r="F2600" s="59" t="s">
        <v>451</v>
      </c>
      <c r="G2600" s="61">
        <v>46428</v>
      </c>
      <c r="H2600" s="123">
        <f t="shared" si="40"/>
        <v>9.4539753000946867</v>
      </c>
    </row>
    <row r="2601" spans="1:8" x14ac:dyDescent="0.25">
      <c r="A2601" s="58">
        <v>395030801444</v>
      </c>
      <c r="B2601" s="59" t="s">
        <v>7215</v>
      </c>
      <c r="C2601" s="60" t="s">
        <v>3547</v>
      </c>
      <c r="D2601" s="60" t="s">
        <v>3548</v>
      </c>
      <c r="E2601" s="60" t="s">
        <v>753</v>
      </c>
      <c r="F2601" s="59" t="s">
        <v>451</v>
      </c>
      <c r="G2601" s="61">
        <v>46428</v>
      </c>
      <c r="H2601" s="123">
        <f t="shared" si="40"/>
        <v>9.4539753000946867</v>
      </c>
    </row>
    <row r="2602" spans="1:8" x14ac:dyDescent="0.25">
      <c r="A2602" s="58">
        <v>390970710216</v>
      </c>
      <c r="B2602" s="59" t="s">
        <v>7216</v>
      </c>
      <c r="C2602" s="60" t="s">
        <v>7217</v>
      </c>
      <c r="D2602" s="60" t="s">
        <v>7218</v>
      </c>
      <c r="E2602" s="60" t="s">
        <v>1542</v>
      </c>
      <c r="F2602" s="59" t="s">
        <v>451</v>
      </c>
      <c r="G2602" s="61">
        <v>46134</v>
      </c>
      <c r="H2602" s="123">
        <f t="shared" si="40"/>
        <v>9.394109082764027</v>
      </c>
    </row>
    <row r="2603" spans="1:8" x14ac:dyDescent="0.25">
      <c r="A2603" s="58">
        <v>395010301909</v>
      </c>
      <c r="B2603" s="59" t="s">
        <v>7219</v>
      </c>
      <c r="C2603" s="60" t="s">
        <v>4719</v>
      </c>
      <c r="D2603" s="60" t="s">
        <v>4720</v>
      </c>
      <c r="E2603" s="60" t="s">
        <v>753</v>
      </c>
      <c r="F2603" s="59" t="s">
        <v>451</v>
      </c>
      <c r="G2603" s="61">
        <v>44588</v>
      </c>
      <c r="H2603" s="123">
        <f t="shared" si="40"/>
        <v>9.0793023753041684</v>
      </c>
    </row>
    <row r="2604" spans="1:8" x14ac:dyDescent="0.25">
      <c r="A2604" s="58">
        <v>370850202623</v>
      </c>
      <c r="B2604" s="59" t="s">
        <v>7220</v>
      </c>
      <c r="C2604" s="60" t="s">
        <v>7221</v>
      </c>
      <c r="D2604" s="60" t="s">
        <v>7222</v>
      </c>
      <c r="E2604" s="60" t="s">
        <v>1419</v>
      </c>
      <c r="F2604" s="59" t="s">
        <v>451</v>
      </c>
      <c r="G2604" s="61">
        <v>44549</v>
      </c>
      <c r="H2604" s="123">
        <f t="shared" si="40"/>
        <v>9.0713609383113258</v>
      </c>
    </row>
    <row r="2605" spans="1:8" x14ac:dyDescent="0.25">
      <c r="A2605" s="58">
        <v>371880311041</v>
      </c>
      <c r="B2605" s="59" t="s">
        <v>7223</v>
      </c>
      <c r="C2605" s="60" t="s">
        <v>1664</v>
      </c>
      <c r="D2605" s="60" t="s">
        <v>7224</v>
      </c>
      <c r="E2605" s="60" t="s">
        <v>1684</v>
      </c>
      <c r="F2605" s="59" t="s">
        <v>451</v>
      </c>
      <c r="G2605" s="61">
        <v>44549</v>
      </c>
      <c r="H2605" s="123">
        <f t="shared" si="40"/>
        <v>9.0713609383113258</v>
      </c>
    </row>
    <row r="2606" spans="1:8" x14ac:dyDescent="0.25">
      <c r="A2606" s="58">
        <v>389930200179</v>
      </c>
      <c r="B2606" s="59" t="s">
        <v>7225</v>
      </c>
      <c r="C2606" s="60" t="s">
        <v>7226</v>
      </c>
      <c r="D2606" s="60" t="s">
        <v>7227</v>
      </c>
      <c r="E2606" s="60" t="s">
        <v>1499</v>
      </c>
      <c r="F2606" s="59" t="s">
        <v>451</v>
      </c>
      <c r="G2606" s="61">
        <v>44549</v>
      </c>
      <c r="H2606" s="123">
        <f t="shared" si="40"/>
        <v>9.0713609383113258</v>
      </c>
    </row>
    <row r="2607" spans="1:8" x14ac:dyDescent="0.25">
      <c r="A2607" s="58">
        <v>390750400241</v>
      </c>
      <c r="B2607" s="59" t="s">
        <v>7228</v>
      </c>
      <c r="C2607" s="60" t="s">
        <v>7229</v>
      </c>
      <c r="D2607" s="60" t="s">
        <v>7230</v>
      </c>
      <c r="E2607" s="60" t="s">
        <v>1542</v>
      </c>
      <c r="F2607" s="59" t="s">
        <v>451</v>
      </c>
      <c r="G2607" s="61">
        <v>44549</v>
      </c>
      <c r="H2607" s="123">
        <f t="shared" si="40"/>
        <v>9.0713609383113258</v>
      </c>
    </row>
    <row r="2608" spans="1:8" x14ac:dyDescent="0.25">
      <c r="A2608" s="58">
        <v>390751200016</v>
      </c>
      <c r="B2608" s="59" t="s">
        <v>7231</v>
      </c>
      <c r="C2608" s="60" t="s">
        <v>3567</v>
      </c>
      <c r="D2608" s="60" t="s">
        <v>1225</v>
      </c>
      <c r="E2608" s="60" t="s">
        <v>1225</v>
      </c>
      <c r="F2608" s="59" t="s">
        <v>451</v>
      </c>
      <c r="G2608" s="61">
        <v>44549</v>
      </c>
      <c r="H2608" s="123">
        <f t="shared" si="40"/>
        <v>9.0713609383113258</v>
      </c>
    </row>
    <row r="2609" spans="1:8" x14ac:dyDescent="0.25">
      <c r="A2609" s="58">
        <v>390890500083</v>
      </c>
      <c r="B2609" s="59" t="s">
        <v>7232</v>
      </c>
      <c r="C2609" s="60" t="s">
        <v>7233</v>
      </c>
      <c r="D2609" s="60" t="s">
        <v>7234</v>
      </c>
      <c r="E2609" s="60" t="s">
        <v>1542</v>
      </c>
      <c r="F2609" s="59" t="s">
        <v>451</v>
      </c>
      <c r="G2609" s="61">
        <v>44549</v>
      </c>
      <c r="H2609" s="123">
        <f t="shared" si="40"/>
        <v>9.0713609383113258</v>
      </c>
    </row>
    <row r="2610" spans="1:8" x14ac:dyDescent="0.25">
      <c r="A2610" s="58">
        <v>390900200075</v>
      </c>
      <c r="B2610" s="59" t="s">
        <v>7235</v>
      </c>
      <c r="C2610" s="60" t="s">
        <v>6618</v>
      </c>
      <c r="D2610" s="60" t="s">
        <v>7236</v>
      </c>
      <c r="E2610" s="60" t="s">
        <v>1542</v>
      </c>
      <c r="F2610" s="59" t="s">
        <v>451</v>
      </c>
      <c r="G2610" s="61">
        <v>44549</v>
      </c>
      <c r="H2610" s="123">
        <f t="shared" si="40"/>
        <v>9.0713609383113258</v>
      </c>
    </row>
    <row r="2611" spans="1:8" x14ac:dyDescent="0.25">
      <c r="A2611" s="58">
        <v>390930200070</v>
      </c>
      <c r="B2611" s="59" t="s">
        <v>7237</v>
      </c>
      <c r="C2611" s="60" t="s">
        <v>7238</v>
      </c>
      <c r="D2611" s="60" t="s">
        <v>7239</v>
      </c>
      <c r="E2611" s="60" t="s">
        <v>7240</v>
      </c>
      <c r="F2611" s="59" t="s">
        <v>451</v>
      </c>
      <c r="G2611" s="61">
        <v>44549</v>
      </c>
      <c r="H2611" s="123">
        <f t="shared" si="40"/>
        <v>9.0713609383113258</v>
      </c>
    </row>
    <row r="2612" spans="1:8" x14ac:dyDescent="0.25">
      <c r="A2612" s="58">
        <v>390950710589</v>
      </c>
      <c r="B2612" s="59" t="s">
        <v>7241</v>
      </c>
      <c r="C2612" s="60" t="s">
        <v>7022</v>
      </c>
      <c r="D2612" s="60" t="s">
        <v>7242</v>
      </c>
      <c r="E2612" s="60" t="s">
        <v>1542</v>
      </c>
      <c r="F2612" s="59" t="s">
        <v>451</v>
      </c>
      <c r="G2612" s="61">
        <v>44549</v>
      </c>
      <c r="H2612" s="123">
        <f t="shared" si="40"/>
        <v>9.0713609383113258</v>
      </c>
    </row>
    <row r="2613" spans="1:8" x14ac:dyDescent="0.25">
      <c r="A2613" s="58">
        <v>390951110551</v>
      </c>
      <c r="B2613" s="59" t="s">
        <v>7243</v>
      </c>
      <c r="C2613" s="60" t="s">
        <v>6361</v>
      </c>
      <c r="D2613" s="60" t="s">
        <v>555</v>
      </c>
      <c r="E2613" s="60" t="s">
        <v>2826</v>
      </c>
      <c r="F2613" s="59" t="s">
        <v>451</v>
      </c>
      <c r="G2613" s="61">
        <v>44549</v>
      </c>
      <c r="H2613" s="123">
        <f t="shared" si="40"/>
        <v>9.0713609383113258</v>
      </c>
    </row>
    <row r="2614" spans="1:8" x14ac:dyDescent="0.25">
      <c r="A2614" s="58">
        <v>390970411154</v>
      </c>
      <c r="B2614" s="59" t="s">
        <v>7244</v>
      </c>
      <c r="C2614" s="60" t="s">
        <v>7245</v>
      </c>
      <c r="D2614" s="60" t="s">
        <v>6856</v>
      </c>
      <c r="E2614" s="60" t="s">
        <v>1225</v>
      </c>
      <c r="F2614" s="59" t="s">
        <v>451</v>
      </c>
      <c r="G2614" s="61">
        <v>44549</v>
      </c>
      <c r="H2614" s="123">
        <f t="shared" si="40"/>
        <v>9.0713609383113258</v>
      </c>
    </row>
    <row r="2615" spans="1:8" x14ac:dyDescent="0.25">
      <c r="A2615" s="58">
        <v>390980210149</v>
      </c>
      <c r="B2615" s="59" t="s">
        <v>7246</v>
      </c>
      <c r="C2615" s="60" t="s">
        <v>7247</v>
      </c>
      <c r="D2615" s="60" t="s">
        <v>7248</v>
      </c>
      <c r="E2615" s="60" t="s">
        <v>1542</v>
      </c>
      <c r="F2615" s="59" t="s">
        <v>451</v>
      </c>
      <c r="G2615" s="61">
        <v>44549</v>
      </c>
      <c r="H2615" s="123">
        <f t="shared" si="40"/>
        <v>9.0713609383113258</v>
      </c>
    </row>
    <row r="2616" spans="1:8" x14ac:dyDescent="0.25">
      <c r="A2616" s="58">
        <v>391010410672</v>
      </c>
      <c r="B2616" s="59" t="s">
        <v>7249</v>
      </c>
      <c r="C2616" s="60" t="s">
        <v>7250</v>
      </c>
      <c r="D2616" s="60" t="s">
        <v>7251</v>
      </c>
      <c r="E2616" s="60" t="s">
        <v>1535</v>
      </c>
      <c r="F2616" s="59" t="s">
        <v>451</v>
      </c>
      <c r="G2616" s="61">
        <v>44549</v>
      </c>
      <c r="H2616" s="123">
        <f t="shared" si="40"/>
        <v>9.0713609383113258</v>
      </c>
    </row>
    <row r="2617" spans="1:8" x14ac:dyDescent="0.25">
      <c r="A2617" s="58">
        <v>391930700028</v>
      </c>
      <c r="B2617" s="59" t="s">
        <v>7252</v>
      </c>
      <c r="C2617" s="60" t="s">
        <v>7253</v>
      </c>
      <c r="D2617" s="60" t="s">
        <v>7254</v>
      </c>
      <c r="E2617" s="60" t="s">
        <v>994</v>
      </c>
      <c r="F2617" s="59" t="s">
        <v>451</v>
      </c>
      <c r="G2617" s="61">
        <v>44549</v>
      </c>
      <c r="H2617" s="123">
        <f t="shared" si="40"/>
        <v>9.0713609383113258</v>
      </c>
    </row>
    <row r="2618" spans="1:8" x14ac:dyDescent="0.25">
      <c r="A2618" s="58">
        <v>395161000978</v>
      </c>
      <c r="B2618" s="59" t="s">
        <v>7255</v>
      </c>
      <c r="C2618" s="60" t="s">
        <v>2127</v>
      </c>
      <c r="D2618" s="60" t="s">
        <v>5465</v>
      </c>
      <c r="E2618" s="60" t="s">
        <v>738</v>
      </c>
      <c r="F2618" s="59" t="s">
        <v>451</v>
      </c>
      <c r="G2618" s="61">
        <v>44549</v>
      </c>
      <c r="H2618" s="123">
        <f t="shared" si="40"/>
        <v>9.0713609383113258</v>
      </c>
    </row>
    <row r="2619" spans="1:8" x14ac:dyDescent="0.25">
      <c r="A2619" s="58">
        <v>395770800816</v>
      </c>
      <c r="B2619" s="59" t="s">
        <v>7256</v>
      </c>
      <c r="C2619" s="60" t="s">
        <v>7257</v>
      </c>
      <c r="D2619" s="60" t="s">
        <v>4704</v>
      </c>
      <c r="E2619" s="60" t="s">
        <v>738</v>
      </c>
      <c r="F2619" s="59" t="s">
        <v>451</v>
      </c>
      <c r="G2619" s="61">
        <v>44549</v>
      </c>
      <c r="H2619" s="123">
        <f t="shared" si="40"/>
        <v>9.0713609383113258</v>
      </c>
    </row>
    <row r="2620" spans="1:8" x14ac:dyDescent="0.25">
      <c r="A2620" s="58">
        <v>395770801871</v>
      </c>
      <c r="B2620" s="59" t="s">
        <v>7258</v>
      </c>
      <c r="C2620" s="60" t="s">
        <v>7259</v>
      </c>
      <c r="D2620" s="60" t="s">
        <v>7260</v>
      </c>
      <c r="E2620" s="60" t="s">
        <v>753</v>
      </c>
      <c r="F2620" s="59" t="s">
        <v>451</v>
      </c>
      <c r="G2620" s="61">
        <v>44549</v>
      </c>
      <c r="H2620" s="123">
        <f t="shared" si="40"/>
        <v>9.0713609383113258</v>
      </c>
    </row>
    <row r="2621" spans="1:8" x14ac:dyDescent="0.25">
      <c r="A2621" s="58">
        <v>395770803173</v>
      </c>
      <c r="B2621" s="59" t="s">
        <v>7261</v>
      </c>
      <c r="C2621" s="60" t="s">
        <v>2901</v>
      </c>
      <c r="D2621" s="60" t="s">
        <v>2902</v>
      </c>
      <c r="E2621" s="60" t="s">
        <v>753</v>
      </c>
      <c r="F2621" s="59" t="s">
        <v>487</v>
      </c>
      <c r="G2621" s="61">
        <v>44549</v>
      </c>
      <c r="H2621" s="123">
        <f t="shared" si="40"/>
        <v>9.0713609383113258</v>
      </c>
    </row>
    <row r="2622" spans="1:8" x14ac:dyDescent="0.25">
      <c r="A2622" s="58">
        <v>395770803211</v>
      </c>
      <c r="B2622" s="59" t="s">
        <v>7262</v>
      </c>
      <c r="C2622" s="60" t="s">
        <v>7263</v>
      </c>
      <c r="D2622" s="60" t="s">
        <v>7264</v>
      </c>
      <c r="E2622" s="60" t="s">
        <v>753</v>
      </c>
      <c r="F2622" s="59" t="s">
        <v>451</v>
      </c>
      <c r="G2622" s="61">
        <v>44549</v>
      </c>
      <c r="H2622" s="123">
        <f t="shared" si="40"/>
        <v>9.0713609383113258</v>
      </c>
    </row>
    <row r="2623" spans="1:8" x14ac:dyDescent="0.25">
      <c r="A2623" s="58">
        <v>395970752107</v>
      </c>
      <c r="B2623" s="59" t="s">
        <v>7265</v>
      </c>
      <c r="C2623" s="60" t="s">
        <v>7266</v>
      </c>
      <c r="D2623" s="60" t="s">
        <v>2149</v>
      </c>
      <c r="E2623" s="60" t="s">
        <v>738</v>
      </c>
      <c r="F2623" s="59" t="s">
        <v>451</v>
      </c>
      <c r="G2623" s="61">
        <v>44549</v>
      </c>
      <c r="H2623" s="123">
        <f t="shared" si="40"/>
        <v>9.0713609383113258</v>
      </c>
    </row>
    <row r="2624" spans="1:8" x14ac:dyDescent="0.25">
      <c r="A2624" s="58">
        <v>395991251396</v>
      </c>
      <c r="B2624" s="59" t="s">
        <v>7267</v>
      </c>
      <c r="C2624" s="60" t="s">
        <v>7268</v>
      </c>
      <c r="D2624" s="60" t="s">
        <v>7269</v>
      </c>
      <c r="E2624" s="60" t="s">
        <v>753</v>
      </c>
      <c r="F2624" s="59" t="s">
        <v>451</v>
      </c>
      <c r="G2624" s="61">
        <v>44549</v>
      </c>
      <c r="H2624" s="123">
        <f t="shared" si="40"/>
        <v>9.0713609383113258</v>
      </c>
    </row>
    <row r="2625" spans="1:8" x14ac:dyDescent="0.25">
      <c r="A2625" s="58">
        <v>398000905465</v>
      </c>
      <c r="B2625" s="59" t="s">
        <v>7270</v>
      </c>
      <c r="C2625" s="60" t="s">
        <v>7271</v>
      </c>
      <c r="D2625" s="60" t="s">
        <v>7272</v>
      </c>
      <c r="E2625" s="60" t="s">
        <v>1061</v>
      </c>
      <c r="F2625" s="59" t="s">
        <v>451</v>
      </c>
      <c r="G2625" s="61">
        <v>44549</v>
      </c>
      <c r="H2625" s="123">
        <f t="shared" si="40"/>
        <v>9.0713609383113258</v>
      </c>
    </row>
    <row r="2626" spans="1:8" x14ac:dyDescent="0.25">
      <c r="A2626" s="58">
        <v>398020400092</v>
      </c>
      <c r="B2626" s="59" t="s">
        <v>7273</v>
      </c>
      <c r="C2626" s="60" t="s">
        <v>7274</v>
      </c>
      <c r="D2626" s="60" t="s">
        <v>1535</v>
      </c>
      <c r="E2626" s="60" t="s">
        <v>2233</v>
      </c>
      <c r="F2626" s="59" t="s">
        <v>451</v>
      </c>
      <c r="G2626" s="61">
        <v>44549</v>
      </c>
      <c r="H2626" s="123">
        <f t="shared" ref="H2626:H2689" si="41">G2626/4910.95</f>
        <v>9.0713609383113258</v>
      </c>
    </row>
    <row r="2627" spans="1:8" x14ac:dyDescent="0.25">
      <c r="A2627" s="58">
        <v>398030401755</v>
      </c>
      <c r="B2627" s="59" t="s">
        <v>7275</v>
      </c>
      <c r="C2627" s="60" t="s">
        <v>7276</v>
      </c>
      <c r="D2627" s="60" t="s">
        <v>7277</v>
      </c>
      <c r="E2627" s="60" t="s">
        <v>2237</v>
      </c>
      <c r="F2627" s="59" t="s">
        <v>451</v>
      </c>
      <c r="G2627" s="61">
        <v>44549</v>
      </c>
      <c r="H2627" s="123">
        <f t="shared" si="41"/>
        <v>9.0713609383113258</v>
      </c>
    </row>
    <row r="2628" spans="1:8" x14ac:dyDescent="0.25">
      <c r="A2628" s="58">
        <v>398161000225</v>
      </c>
      <c r="B2628" s="59" t="s">
        <v>7278</v>
      </c>
      <c r="C2628" s="60" t="s">
        <v>7279</v>
      </c>
      <c r="D2628" s="60" t="s">
        <v>7280</v>
      </c>
      <c r="E2628" s="60" t="s">
        <v>2743</v>
      </c>
      <c r="F2628" s="59" t="s">
        <v>451</v>
      </c>
      <c r="G2628" s="61">
        <v>44549</v>
      </c>
      <c r="H2628" s="123">
        <f t="shared" si="41"/>
        <v>9.0713609383113258</v>
      </c>
    </row>
    <row r="2629" spans="1:8" x14ac:dyDescent="0.25">
      <c r="A2629" s="58">
        <v>398720300137</v>
      </c>
      <c r="B2629" s="59" t="s">
        <v>7281</v>
      </c>
      <c r="C2629" s="60" t="s">
        <v>2702</v>
      </c>
      <c r="D2629" s="60" t="s">
        <v>7282</v>
      </c>
      <c r="E2629" s="60" t="s">
        <v>2237</v>
      </c>
      <c r="F2629" s="59" t="s">
        <v>451</v>
      </c>
      <c r="G2629" s="61">
        <v>44549</v>
      </c>
      <c r="H2629" s="123">
        <f t="shared" si="41"/>
        <v>9.0713609383113258</v>
      </c>
    </row>
    <row r="2630" spans="1:8" x14ac:dyDescent="0.25">
      <c r="A2630" s="58">
        <v>398851000945</v>
      </c>
      <c r="B2630" s="59" t="s">
        <v>7283</v>
      </c>
      <c r="C2630" s="60" t="s">
        <v>7284</v>
      </c>
      <c r="D2630" s="60" t="s">
        <v>7285</v>
      </c>
      <c r="E2630" s="60" t="s">
        <v>2237</v>
      </c>
      <c r="F2630" s="59" t="s">
        <v>451</v>
      </c>
      <c r="G2630" s="61">
        <v>44549</v>
      </c>
      <c r="H2630" s="123">
        <f t="shared" si="41"/>
        <v>9.0713609383113258</v>
      </c>
    </row>
    <row r="2631" spans="1:8" x14ac:dyDescent="0.25">
      <c r="A2631" s="58">
        <v>400000301394</v>
      </c>
      <c r="B2631" s="59" t="s">
        <v>7286</v>
      </c>
      <c r="C2631" s="60" t="s">
        <v>2417</v>
      </c>
      <c r="D2631" s="60" t="s">
        <v>7287</v>
      </c>
      <c r="E2631" s="60" t="s">
        <v>726</v>
      </c>
      <c r="F2631" s="59" t="s">
        <v>451</v>
      </c>
      <c r="G2631" s="61">
        <v>44549</v>
      </c>
      <c r="H2631" s="123">
        <f t="shared" si="41"/>
        <v>9.0713609383113258</v>
      </c>
    </row>
    <row r="2632" spans="1:8" x14ac:dyDescent="0.25">
      <c r="A2632" s="58">
        <v>400000301432</v>
      </c>
      <c r="B2632" s="59" t="s">
        <v>7288</v>
      </c>
      <c r="C2632" s="60" t="s">
        <v>7289</v>
      </c>
      <c r="D2632" s="60" t="s">
        <v>7178</v>
      </c>
      <c r="E2632" s="60" t="s">
        <v>2137</v>
      </c>
      <c r="F2632" s="59" t="s">
        <v>451</v>
      </c>
      <c r="G2632" s="61">
        <v>44549</v>
      </c>
      <c r="H2632" s="123">
        <f t="shared" si="41"/>
        <v>9.0713609383113258</v>
      </c>
    </row>
    <row r="2633" spans="1:8" x14ac:dyDescent="0.25">
      <c r="A2633" s="58">
        <v>400000600049</v>
      </c>
      <c r="B2633" s="59" t="s">
        <v>7290</v>
      </c>
      <c r="C2633" s="60" t="s">
        <v>7291</v>
      </c>
      <c r="D2633" s="60" t="s">
        <v>7292</v>
      </c>
      <c r="E2633" s="60" t="s">
        <v>2137</v>
      </c>
      <c r="F2633" s="59" t="s">
        <v>451</v>
      </c>
      <c r="G2633" s="61">
        <v>44549</v>
      </c>
      <c r="H2633" s="123">
        <f t="shared" si="41"/>
        <v>9.0713609383113258</v>
      </c>
    </row>
    <row r="2634" spans="1:8" x14ac:dyDescent="0.25">
      <c r="A2634" s="58">
        <v>400001200729</v>
      </c>
      <c r="B2634" s="59" t="s">
        <v>7293</v>
      </c>
      <c r="C2634" s="60" t="s">
        <v>7294</v>
      </c>
      <c r="D2634" s="60" t="s">
        <v>7295</v>
      </c>
      <c r="E2634" s="60" t="s">
        <v>726</v>
      </c>
      <c r="F2634" s="59" t="s">
        <v>451</v>
      </c>
      <c r="G2634" s="61">
        <v>44549</v>
      </c>
      <c r="H2634" s="123">
        <f t="shared" si="41"/>
        <v>9.0713609383113258</v>
      </c>
    </row>
    <row r="2635" spans="1:8" x14ac:dyDescent="0.25">
      <c r="A2635" s="58">
        <v>400851100669</v>
      </c>
      <c r="B2635" s="59" t="s">
        <v>7296</v>
      </c>
      <c r="C2635" s="60" t="s">
        <v>7297</v>
      </c>
      <c r="D2635" s="60" t="s">
        <v>1943</v>
      </c>
      <c r="E2635" s="60" t="s">
        <v>726</v>
      </c>
      <c r="F2635" s="59" t="s">
        <v>451</v>
      </c>
      <c r="G2635" s="61">
        <v>44549</v>
      </c>
      <c r="H2635" s="123">
        <f t="shared" si="41"/>
        <v>9.0713609383113258</v>
      </c>
    </row>
    <row r="2636" spans="1:8" x14ac:dyDescent="0.25">
      <c r="A2636" s="58">
        <v>400881100566</v>
      </c>
      <c r="B2636" s="59" t="s">
        <v>7298</v>
      </c>
      <c r="C2636" s="60" t="s">
        <v>7299</v>
      </c>
      <c r="D2636" s="60" t="s">
        <v>7300</v>
      </c>
      <c r="E2636" s="60" t="s">
        <v>726</v>
      </c>
      <c r="F2636" s="59" t="s">
        <v>451</v>
      </c>
      <c r="G2636" s="61">
        <v>44549</v>
      </c>
      <c r="H2636" s="123">
        <f t="shared" si="41"/>
        <v>9.0713609383113258</v>
      </c>
    </row>
    <row r="2637" spans="1:8" x14ac:dyDescent="0.25">
      <c r="A2637" s="58">
        <v>400900501003</v>
      </c>
      <c r="B2637" s="59" t="s">
        <v>7301</v>
      </c>
      <c r="C2637" s="60" t="s">
        <v>6419</v>
      </c>
      <c r="D2637" s="60" t="s">
        <v>7302</v>
      </c>
      <c r="E2637" s="60" t="s">
        <v>726</v>
      </c>
      <c r="F2637" s="59" t="s">
        <v>451</v>
      </c>
      <c r="G2637" s="61">
        <v>44549</v>
      </c>
      <c r="H2637" s="123">
        <f t="shared" si="41"/>
        <v>9.0713609383113258</v>
      </c>
    </row>
    <row r="2638" spans="1:8" x14ac:dyDescent="0.25">
      <c r="A2638" s="58">
        <v>400910400418</v>
      </c>
      <c r="B2638" s="59" t="s">
        <v>7303</v>
      </c>
      <c r="C2638" s="60" t="s">
        <v>7304</v>
      </c>
      <c r="D2638" s="60" t="s">
        <v>2950</v>
      </c>
      <c r="E2638" s="60" t="s">
        <v>726</v>
      </c>
      <c r="F2638" s="59" t="s">
        <v>451</v>
      </c>
      <c r="G2638" s="61">
        <v>44549</v>
      </c>
      <c r="H2638" s="123">
        <f t="shared" si="41"/>
        <v>9.0713609383113258</v>
      </c>
    </row>
    <row r="2639" spans="1:8" x14ac:dyDescent="0.25">
      <c r="A2639" s="58">
        <v>400940740329</v>
      </c>
      <c r="B2639" s="59" t="s">
        <v>7305</v>
      </c>
      <c r="C2639" s="60" t="s">
        <v>7306</v>
      </c>
      <c r="D2639" s="60" t="s">
        <v>7307</v>
      </c>
      <c r="E2639" s="60" t="s">
        <v>726</v>
      </c>
      <c r="F2639" s="59" t="s">
        <v>451</v>
      </c>
      <c r="G2639" s="61">
        <v>44549</v>
      </c>
      <c r="H2639" s="123">
        <f t="shared" si="41"/>
        <v>9.0713609383113258</v>
      </c>
    </row>
    <row r="2640" spans="1:8" x14ac:dyDescent="0.25">
      <c r="A2640" s="58">
        <v>400960831657</v>
      </c>
      <c r="B2640" s="59" t="s">
        <v>7308</v>
      </c>
      <c r="C2640" s="60" t="s">
        <v>7309</v>
      </c>
      <c r="D2640" s="60" t="s">
        <v>3507</v>
      </c>
      <c r="E2640" s="60" t="s">
        <v>726</v>
      </c>
      <c r="F2640" s="59" t="s">
        <v>451</v>
      </c>
      <c r="G2640" s="61">
        <v>44549</v>
      </c>
      <c r="H2640" s="123">
        <f t="shared" si="41"/>
        <v>9.0713609383113258</v>
      </c>
    </row>
    <row r="2641" spans="1:8" x14ac:dyDescent="0.25">
      <c r="A2641" s="58">
        <v>400971120019</v>
      </c>
      <c r="B2641" s="59" t="s">
        <v>7310</v>
      </c>
      <c r="C2641" s="60" t="s">
        <v>7311</v>
      </c>
      <c r="D2641" s="60" t="s">
        <v>7312</v>
      </c>
      <c r="E2641" s="60" t="s">
        <v>726</v>
      </c>
      <c r="F2641" s="59" t="s">
        <v>451</v>
      </c>
      <c r="G2641" s="61">
        <v>44549</v>
      </c>
      <c r="H2641" s="123">
        <f t="shared" si="41"/>
        <v>9.0713609383113258</v>
      </c>
    </row>
    <row r="2642" spans="1:8" x14ac:dyDescent="0.25">
      <c r="A2642" s="58">
        <v>400990721180</v>
      </c>
      <c r="B2642" s="59" t="s">
        <v>7313</v>
      </c>
      <c r="C2642" s="60" t="s">
        <v>2773</v>
      </c>
      <c r="D2642" s="60" t="s">
        <v>7314</v>
      </c>
      <c r="E2642" s="60" t="s">
        <v>726</v>
      </c>
      <c r="F2642" s="59" t="s">
        <v>451</v>
      </c>
      <c r="G2642" s="61">
        <v>44549</v>
      </c>
      <c r="H2642" s="123">
        <f t="shared" si="41"/>
        <v>9.0713609383113258</v>
      </c>
    </row>
    <row r="2643" spans="1:8" x14ac:dyDescent="0.25">
      <c r="A2643" s="58">
        <v>398161000772</v>
      </c>
      <c r="B2643" s="59" t="s">
        <v>7315</v>
      </c>
      <c r="C2643" s="60" t="s">
        <v>4766</v>
      </c>
      <c r="D2643" s="60" t="s">
        <v>7316</v>
      </c>
      <c r="E2643" s="60" t="s">
        <v>3175</v>
      </c>
      <c r="F2643" s="59" t="s">
        <v>487</v>
      </c>
      <c r="G2643" s="61">
        <v>44548</v>
      </c>
      <c r="H2643" s="123">
        <f t="shared" si="41"/>
        <v>9.0711573117217643</v>
      </c>
    </row>
    <row r="2644" spans="1:8" x14ac:dyDescent="0.25">
      <c r="A2644" s="58">
        <v>400030601481</v>
      </c>
      <c r="B2644" s="59" t="s">
        <v>7317</v>
      </c>
      <c r="C2644" s="60" t="s">
        <v>7318</v>
      </c>
      <c r="D2644" s="60" t="s">
        <v>7319</v>
      </c>
      <c r="E2644" s="60" t="s">
        <v>726</v>
      </c>
      <c r="F2644" s="59" t="s">
        <v>451</v>
      </c>
      <c r="G2644" s="61">
        <v>44548</v>
      </c>
      <c r="H2644" s="123">
        <f t="shared" si="41"/>
        <v>9.0711573117217643</v>
      </c>
    </row>
    <row r="2645" spans="1:8" x14ac:dyDescent="0.25">
      <c r="A2645" s="58">
        <v>395080202029</v>
      </c>
      <c r="B2645" s="59" t="s">
        <v>7320</v>
      </c>
      <c r="C2645" s="60" t="s">
        <v>7321</v>
      </c>
      <c r="D2645" s="60" t="s">
        <v>7322</v>
      </c>
      <c r="E2645" s="60" t="s">
        <v>738</v>
      </c>
      <c r="F2645" s="59" t="s">
        <v>451</v>
      </c>
      <c r="G2645" s="61">
        <v>42098</v>
      </c>
      <c r="H2645" s="123">
        <f t="shared" si="41"/>
        <v>8.5722721672996069</v>
      </c>
    </row>
    <row r="2646" spans="1:8" x14ac:dyDescent="0.25">
      <c r="A2646" s="58">
        <v>389031110968</v>
      </c>
      <c r="B2646" s="59" t="s">
        <v>7323</v>
      </c>
      <c r="C2646" s="60" t="s">
        <v>7324</v>
      </c>
      <c r="D2646" s="60" t="s">
        <v>7325</v>
      </c>
      <c r="E2646" s="60" t="s">
        <v>5722</v>
      </c>
      <c r="F2646" s="59" t="s">
        <v>451</v>
      </c>
      <c r="G2646" s="61">
        <v>40085</v>
      </c>
      <c r="H2646" s="123">
        <f t="shared" si="41"/>
        <v>8.1623718425151957</v>
      </c>
    </row>
    <row r="2647" spans="1:8" x14ac:dyDescent="0.25">
      <c r="A2647" s="58">
        <v>395100101542</v>
      </c>
      <c r="B2647" s="59" t="s">
        <v>7326</v>
      </c>
      <c r="C2647" s="60" t="s">
        <v>7327</v>
      </c>
      <c r="D2647" s="60" t="s">
        <v>7328</v>
      </c>
      <c r="E2647" s="60" t="s">
        <v>738</v>
      </c>
      <c r="F2647" s="59" t="s">
        <v>451</v>
      </c>
      <c r="G2647" s="61">
        <v>40085</v>
      </c>
      <c r="H2647" s="123">
        <f t="shared" si="41"/>
        <v>8.1623718425151957</v>
      </c>
    </row>
    <row r="2648" spans="1:8" x14ac:dyDescent="0.25">
      <c r="A2648" s="58">
        <v>395971250105</v>
      </c>
      <c r="B2648" s="59" t="s">
        <v>7329</v>
      </c>
      <c r="C2648" s="60" t="s">
        <v>7330</v>
      </c>
      <c r="D2648" s="60" t="s">
        <v>7331</v>
      </c>
      <c r="E2648" s="60" t="s">
        <v>753</v>
      </c>
      <c r="F2648" s="59" t="s">
        <v>451</v>
      </c>
      <c r="G2648" s="61">
        <v>40085</v>
      </c>
      <c r="H2648" s="123">
        <f t="shared" si="41"/>
        <v>8.1623718425151957</v>
      </c>
    </row>
    <row r="2649" spans="1:8" x14ac:dyDescent="0.25">
      <c r="A2649" s="58">
        <v>391031210029</v>
      </c>
      <c r="B2649" s="59" t="s">
        <v>7332</v>
      </c>
      <c r="C2649" s="60" t="s">
        <v>7333</v>
      </c>
      <c r="D2649" s="60" t="s">
        <v>7334</v>
      </c>
      <c r="E2649" s="60" t="s">
        <v>1426</v>
      </c>
      <c r="F2649" s="59" t="s">
        <v>451</v>
      </c>
      <c r="G2649" s="61">
        <v>39858</v>
      </c>
      <c r="H2649" s="123">
        <f t="shared" si="41"/>
        <v>8.1161486066850621</v>
      </c>
    </row>
    <row r="2650" spans="1:8" x14ac:dyDescent="0.25">
      <c r="A2650" s="58">
        <v>393040610326</v>
      </c>
      <c r="B2650" s="59" t="s">
        <v>7335</v>
      </c>
      <c r="C2650" s="60" t="s">
        <v>7336</v>
      </c>
      <c r="D2650" s="60" t="s">
        <v>7337</v>
      </c>
      <c r="E2650" s="60" t="s">
        <v>1215</v>
      </c>
      <c r="F2650" s="59" t="s">
        <v>451</v>
      </c>
      <c r="G2650" s="61">
        <v>39858</v>
      </c>
      <c r="H2650" s="123">
        <f t="shared" si="41"/>
        <v>8.1161486066850621</v>
      </c>
    </row>
    <row r="2651" spans="1:8" x14ac:dyDescent="0.25">
      <c r="A2651" s="58">
        <v>393161000061</v>
      </c>
      <c r="B2651" s="59" t="s">
        <v>7338</v>
      </c>
      <c r="C2651" s="60" t="s">
        <v>7339</v>
      </c>
      <c r="D2651" s="60" t="s">
        <v>7340</v>
      </c>
      <c r="E2651" s="60" t="s">
        <v>1215</v>
      </c>
      <c r="F2651" s="59" t="s">
        <v>451</v>
      </c>
      <c r="G2651" s="61">
        <v>39858</v>
      </c>
      <c r="H2651" s="123">
        <f t="shared" si="41"/>
        <v>8.1161486066850621</v>
      </c>
    </row>
    <row r="2652" spans="1:8" x14ac:dyDescent="0.25">
      <c r="A2652" s="58">
        <v>395030700176</v>
      </c>
      <c r="B2652" s="59" t="s">
        <v>7341</v>
      </c>
      <c r="C2652" s="60" t="s">
        <v>7342</v>
      </c>
      <c r="D2652" s="60" t="s">
        <v>2158</v>
      </c>
      <c r="E2652" s="60" t="s">
        <v>753</v>
      </c>
      <c r="F2652" s="59" t="s">
        <v>451</v>
      </c>
      <c r="G2652" s="61">
        <v>39858</v>
      </c>
      <c r="H2652" s="123">
        <f t="shared" si="41"/>
        <v>8.1161486066850621</v>
      </c>
    </row>
    <row r="2653" spans="1:8" x14ac:dyDescent="0.25">
      <c r="A2653" s="58">
        <v>396050400311</v>
      </c>
      <c r="B2653" s="59" t="s">
        <v>673</v>
      </c>
      <c r="C2653" s="60" t="s">
        <v>674</v>
      </c>
      <c r="D2653" s="60" t="s">
        <v>675</v>
      </c>
      <c r="E2653" s="60" t="s">
        <v>450</v>
      </c>
      <c r="F2653" s="59" t="s">
        <v>451</v>
      </c>
      <c r="G2653" s="61">
        <v>39858</v>
      </c>
      <c r="H2653" s="123">
        <f t="shared" si="41"/>
        <v>8.1161486066850621</v>
      </c>
    </row>
    <row r="2654" spans="1:8" x14ac:dyDescent="0.25">
      <c r="A2654" s="58">
        <v>398050500431</v>
      </c>
      <c r="B2654" s="59" t="s">
        <v>7343</v>
      </c>
      <c r="C2654" s="60" t="s">
        <v>7344</v>
      </c>
      <c r="D2654" s="60" t="s">
        <v>7345</v>
      </c>
      <c r="E2654" s="60" t="s">
        <v>7346</v>
      </c>
      <c r="F2654" s="59" t="s">
        <v>451</v>
      </c>
      <c r="G2654" s="61">
        <v>39858</v>
      </c>
      <c r="H2654" s="123">
        <f t="shared" si="41"/>
        <v>8.1161486066850621</v>
      </c>
    </row>
    <row r="2655" spans="1:8" x14ac:dyDescent="0.25">
      <c r="A2655" s="58">
        <v>408050200026</v>
      </c>
      <c r="B2655" s="59" t="s">
        <v>7347</v>
      </c>
      <c r="C2655" s="60" t="s">
        <v>7348</v>
      </c>
      <c r="D2655" s="60" t="s">
        <v>7349</v>
      </c>
      <c r="E2655" s="60" t="s">
        <v>742</v>
      </c>
      <c r="F2655" s="59" t="s">
        <v>451</v>
      </c>
      <c r="G2655" s="61">
        <v>39858</v>
      </c>
      <c r="H2655" s="123">
        <f t="shared" si="41"/>
        <v>8.1161486066850621</v>
      </c>
    </row>
    <row r="2656" spans="1:8" x14ac:dyDescent="0.25">
      <c r="A2656" s="58">
        <v>414040901743</v>
      </c>
      <c r="B2656" s="59" t="s">
        <v>7350</v>
      </c>
      <c r="C2656" s="60" t="s">
        <v>7351</v>
      </c>
      <c r="D2656" s="60" t="s">
        <v>7352</v>
      </c>
      <c r="E2656" s="60" t="s">
        <v>2184</v>
      </c>
      <c r="F2656" s="59" t="s">
        <v>451</v>
      </c>
      <c r="G2656" s="61">
        <v>39858</v>
      </c>
      <c r="H2656" s="123">
        <f t="shared" si="41"/>
        <v>8.1161486066850621</v>
      </c>
    </row>
    <row r="2657" spans="1:8" x14ac:dyDescent="0.25">
      <c r="A2657" s="58">
        <v>371950800419</v>
      </c>
      <c r="B2657" s="59" t="s">
        <v>7353</v>
      </c>
      <c r="C2657" s="60" t="s">
        <v>7354</v>
      </c>
      <c r="D2657" s="60" t="s">
        <v>7355</v>
      </c>
      <c r="E2657" s="60" t="s">
        <v>1439</v>
      </c>
      <c r="F2657" s="59" t="s">
        <v>451</v>
      </c>
      <c r="G2657" s="61">
        <v>39648</v>
      </c>
      <c r="H2657" s="123">
        <f t="shared" si="41"/>
        <v>8.0733870228774478</v>
      </c>
    </row>
    <row r="2658" spans="1:8" x14ac:dyDescent="0.25">
      <c r="A2658" s="58">
        <v>390000110054</v>
      </c>
      <c r="B2658" s="59" t="s">
        <v>7356</v>
      </c>
      <c r="C2658" s="60" t="s">
        <v>7357</v>
      </c>
      <c r="D2658" s="60" t="s">
        <v>7358</v>
      </c>
      <c r="E2658" s="60" t="s">
        <v>1542</v>
      </c>
      <c r="F2658" s="59" t="s">
        <v>451</v>
      </c>
      <c r="G2658" s="61">
        <v>39648</v>
      </c>
      <c r="H2658" s="123">
        <f t="shared" si="41"/>
        <v>8.0733870228774478</v>
      </c>
    </row>
    <row r="2659" spans="1:8" x14ac:dyDescent="0.25">
      <c r="A2659" s="58">
        <v>390730100038</v>
      </c>
      <c r="B2659" s="59" t="s">
        <v>7359</v>
      </c>
      <c r="C2659" s="60" t="s">
        <v>7360</v>
      </c>
      <c r="D2659" s="60" t="s">
        <v>7361</v>
      </c>
      <c r="E2659" s="60" t="s">
        <v>1065</v>
      </c>
      <c r="F2659" s="59" t="s">
        <v>451</v>
      </c>
      <c r="G2659" s="61">
        <v>39648</v>
      </c>
      <c r="H2659" s="123">
        <f t="shared" si="41"/>
        <v>8.0733870228774478</v>
      </c>
    </row>
    <row r="2660" spans="1:8" x14ac:dyDescent="0.25">
      <c r="A2660" s="58">
        <v>395010401768</v>
      </c>
      <c r="B2660" s="59" t="s">
        <v>7362</v>
      </c>
      <c r="C2660" s="60" t="s">
        <v>5203</v>
      </c>
      <c r="D2660" s="60" t="s">
        <v>2568</v>
      </c>
      <c r="E2660" s="60" t="s">
        <v>753</v>
      </c>
      <c r="F2660" s="59" t="s">
        <v>451</v>
      </c>
      <c r="G2660" s="61">
        <v>39648</v>
      </c>
      <c r="H2660" s="123">
        <f t="shared" si="41"/>
        <v>8.0733870228774478</v>
      </c>
    </row>
    <row r="2661" spans="1:8" x14ac:dyDescent="0.25">
      <c r="A2661" s="58">
        <v>395010703357</v>
      </c>
      <c r="B2661" s="59" t="s">
        <v>7363</v>
      </c>
      <c r="C2661" s="60" t="s">
        <v>7364</v>
      </c>
      <c r="D2661" s="60" t="s">
        <v>7365</v>
      </c>
      <c r="E2661" s="60" t="s">
        <v>753</v>
      </c>
      <c r="F2661" s="59" t="s">
        <v>451</v>
      </c>
      <c r="G2661" s="61">
        <v>39648</v>
      </c>
      <c r="H2661" s="123">
        <f t="shared" si="41"/>
        <v>8.0733870228774478</v>
      </c>
    </row>
    <row r="2662" spans="1:8" x14ac:dyDescent="0.25">
      <c r="A2662" s="58">
        <v>395010703365</v>
      </c>
      <c r="B2662" s="59" t="s">
        <v>7366</v>
      </c>
      <c r="C2662" s="60" t="s">
        <v>7367</v>
      </c>
      <c r="D2662" s="60" t="s">
        <v>7365</v>
      </c>
      <c r="E2662" s="60" t="s">
        <v>753</v>
      </c>
      <c r="F2662" s="59" t="s">
        <v>451</v>
      </c>
      <c r="G2662" s="61">
        <v>39648</v>
      </c>
      <c r="H2662" s="123">
        <f t="shared" si="41"/>
        <v>8.0733870228774478</v>
      </c>
    </row>
    <row r="2663" spans="1:8" x14ac:dyDescent="0.25">
      <c r="A2663" s="58">
        <v>395110500721</v>
      </c>
      <c r="B2663" s="59" t="s">
        <v>7368</v>
      </c>
      <c r="C2663" s="60" t="s">
        <v>7369</v>
      </c>
      <c r="D2663" s="60" t="s">
        <v>7370</v>
      </c>
      <c r="E2663" s="60" t="s">
        <v>753</v>
      </c>
      <c r="F2663" s="59" t="s">
        <v>451</v>
      </c>
      <c r="G2663" s="61">
        <v>39648</v>
      </c>
      <c r="H2663" s="123">
        <f t="shared" si="41"/>
        <v>8.0733870228774478</v>
      </c>
    </row>
    <row r="2664" spans="1:8" x14ac:dyDescent="0.25">
      <c r="A2664" s="58">
        <v>395970512416</v>
      </c>
      <c r="B2664" s="59" t="s">
        <v>7371</v>
      </c>
      <c r="C2664" s="60" t="s">
        <v>7372</v>
      </c>
      <c r="D2664" s="60" t="s">
        <v>7373</v>
      </c>
      <c r="E2664" s="60" t="s">
        <v>753</v>
      </c>
      <c r="F2664" s="59" t="s">
        <v>451</v>
      </c>
      <c r="G2664" s="61">
        <v>39648</v>
      </c>
      <c r="H2664" s="123">
        <f t="shared" si="41"/>
        <v>8.0733870228774478</v>
      </c>
    </row>
    <row r="2665" spans="1:8" x14ac:dyDescent="0.25">
      <c r="A2665" s="58">
        <v>395980411707</v>
      </c>
      <c r="B2665" s="59" t="s">
        <v>7374</v>
      </c>
      <c r="C2665" s="60" t="s">
        <v>7375</v>
      </c>
      <c r="D2665" s="60" t="s">
        <v>7376</v>
      </c>
      <c r="E2665" s="60" t="s">
        <v>753</v>
      </c>
      <c r="F2665" s="59" t="s">
        <v>451</v>
      </c>
      <c r="G2665" s="61">
        <v>39648</v>
      </c>
      <c r="H2665" s="123">
        <f t="shared" si="41"/>
        <v>8.0733870228774478</v>
      </c>
    </row>
    <row r="2666" spans="1:8" x14ac:dyDescent="0.25">
      <c r="A2666" s="58"/>
      <c r="B2666" s="59"/>
      <c r="C2666" s="60"/>
      <c r="D2666" s="60"/>
      <c r="E2666" s="60"/>
      <c r="F2666" s="59"/>
      <c r="G2666" s="61"/>
      <c r="H2666" s="123"/>
    </row>
    <row r="2667" spans="1:8" x14ac:dyDescent="0.25">
      <c r="A2667" s="58">
        <v>400000301475</v>
      </c>
      <c r="B2667" s="59" t="s">
        <v>7377</v>
      </c>
      <c r="C2667" s="60" t="s">
        <v>7378</v>
      </c>
      <c r="D2667" s="60" t="s">
        <v>7379</v>
      </c>
      <c r="E2667" s="60" t="s">
        <v>726</v>
      </c>
      <c r="F2667" s="59" t="s">
        <v>451</v>
      </c>
      <c r="G2667" s="61">
        <v>39648</v>
      </c>
      <c r="H2667" s="123">
        <f t="shared" si="41"/>
        <v>8.0733870228774478</v>
      </c>
    </row>
    <row r="2668" spans="1:8" x14ac:dyDescent="0.25">
      <c r="A2668" s="58">
        <v>400001100716</v>
      </c>
      <c r="B2668" s="59" t="s">
        <v>7380</v>
      </c>
      <c r="C2668" s="60" t="s">
        <v>7381</v>
      </c>
      <c r="D2668" s="60" t="s">
        <v>7382</v>
      </c>
      <c r="E2668" s="60" t="s">
        <v>726</v>
      </c>
      <c r="F2668" s="59" t="s">
        <v>451</v>
      </c>
      <c r="G2668" s="61">
        <v>39648</v>
      </c>
      <c r="H2668" s="123">
        <f t="shared" si="41"/>
        <v>8.0733870228774478</v>
      </c>
    </row>
    <row r="2669" spans="1:8" x14ac:dyDescent="0.25">
      <c r="A2669" s="58">
        <v>400850800357</v>
      </c>
      <c r="B2669" s="59" t="s">
        <v>7383</v>
      </c>
      <c r="C2669" s="60" t="s">
        <v>7384</v>
      </c>
      <c r="D2669" s="60" t="s">
        <v>5639</v>
      </c>
      <c r="E2669" s="60" t="s">
        <v>726</v>
      </c>
      <c r="F2669" s="59" t="s">
        <v>451</v>
      </c>
      <c r="G2669" s="61">
        <v>39648</v>
      </c>
      <c r="H2669" s="123">
        <f t="shared" si="41"/>
        <v>8.0733870228774478</v>
      </c>
    </row>
    <row r="2670" spans="1:8" x14ac:dyDescent="0.25">
      <c r="A2670" s="58">
        <v>400980621420</v>
      </c>
      <c r="B2670" s="59" t="s">
        <v>7385</v>
      </c>
      <c r="C2670" s="60" t="s">
        <v>7386</v>
      </c>
      <c r="D2670" s="60" t="s">
        <v>7387</v>
      </c>
      <c r="E2670" s="60" t="s">
        <v>726</v>
      </c>
      <c r="F2670" s="59" t="s">
        <v>451</v>
      </c>
      <c r="G2670" s="61">
        <v>39648</v>
      </c>
      <c r="H2670" s="123">
        <f t="shared" si="41"/>
        <v>8.0733870228774478</v>
      </c>
    </row>
    <row r="2671" spans="1:8" x14ac:dyDescent="0.25">
      <c r="A2671" s="58">
        <v>389860100228</v>
      </c>
      <c r="B2671" s="59" t="s">
        <v>7388</v>
      </c>
      <c r="C2671" s="60" t="s">
        <v>7389</v>
      </c>
      <c r="D2671" s="60" t="s">
        <v>7390</v>
      </c>
      <c r="E2671" s="60" t="s">
        <v>1499</v>
      </c>
      <c r="F2671" s="59" t="s">
        <v>451</v>
      </c>
      <c r="G2671" s="61">
        <v>39647</v>
      </c>
      <c r="H2671" s="123">
        <f t="shared" si="41"/>
        <v>8.0731833962878881</v>
      </c>
    </row>
    <row r="2672" spans="1:8" x14ac:dyDescent="0.25">
      <c r="A2672" s="58">
        <v>395160801101</v>
      </c>
      <c r="B2672" s="59" t="s">
        <v>7391</v>
      </c>
      <c r="C2672" s="60" t="s">
        <v>3952</v>
      </c>
      <c r="D2672" s="60" t="s">
        <v>7392</v>
      </c>
      <c r="E2672" s="60" t="s">
        <v>738</v>
      </c>
      <c r="F2672" s="59" t="s">
        <v>451</v>
      </c>
      <c r="G2672" s="61">
        <v>39647</v>
      </c>
      <c r="H2672" s="123">
        <f t="shared" si="41"/>
        <v>8.0731833962878881</v>
      </c>
    </row>
    <row r="2673" spans="1:8" x14ac:dyDescent="0.25">
      <c r="A2673" s="58">
        <v>396111200531</v>
      </c>
      <c r="B2673" s="59" t="s">
        <v>92</v>
      </c>
      <c r="C2673" s="60" t="s">
        <v>7393</v>
      </c>
      <c r="D2673" s="60" t="s">
        <v>7394</v>
      </c>
      <c r="E2673" s="60" t="s">
        <v>450</v>
      </c>
      <c r="F2673" s="59" t="s">
        <v>451</v>
      </c>
      <c r="G2673" s="61">
        <v>39647</v>
      </c>
      <c r="H2673" s="123">
        <f t="shared" si="41"/>
        <v>8.0731833962878881</v>
      </c>
    </row>
    <row r="2674" spans="1:8" x14ac:dyDescent="0.25">
      <c r="A2674" s="58">
        <v>398090500311</v>
      </c>
      <c r="B2674" s="59" t="s">
        <v>7395</v>
      </c>
      <c r="C2674" s="60" t="s">
        <v>7396</v>
      </c>
      <c r="D2674" s="60" t="s">
        <v>7397</v>
      </c>
      <c r="E2674" s="60" t="s">
        <v>1061</v>
      </c>
      <c r="F2674" s="59" t="s">
        <v>451</v>
      </c>
      <c r="G2674" s="61">
        <v>39647</v>
      </c>
      <c r="H2674" s="123">
        <f t="shared" si="41"/>
        <v>8.0731833962878881</v>
      </c>
    </row>
    <row r="2675" spans="1:8" x14ac:dyDescent="0.25">
      <c r="A2675" s="58">
        <v>398130500254</v>
      </c>
      <c r="B2675" s="59" t="s">
        <v>7398</v>
      </c>
      <c r="C2675" s="60" t="s">
        <v>3641</v>
      </c>
      <c r="D2675" s="60" t="s">
        <v>7399</v>
      </c>
      <c r="E2675" s="60" t="s">
        <v>753</v>
      </c>
      <c r="F2675" s="59" t="s">
        <v>487</v>
      </c>
      <c r="G2675" s="61">
        <v>39647</v>
      </c>
      <c r="H2675" s="123">
        <f t="shared" si="41"/>
        <v>8.0731833962878881</v>
      </c>
    </row>
    <row r="2676" spans="1:8" x14ac:dyDescent="0.25">
      <c r="A2676" s="58">
        <v>398140400631</v>
      </c>
      <c r="B2676" s="59" t="s">
        <v>7400</v>
      </c>
      <c r="C2676" s="60" t="s">
        <v>7401</v>
      </c>
      <c r="D2676" s="60" t="s">
        <v>7402</v>
      </c>
      <c r="E2676" s="60" t="s">
        <v>2237</v>
      </c>
      <c r="F2676" s="59" t="s">
        <v>451</v>
      </c>
      <c r="G2676" s="61">
        <v>39647</v>
      </c>
      <c r="H2676" s="123">
        <f t="shared" si="41"/>
        <v>8.0731833962878881</v>
      </c>
    </row>
    <row r="2677" spans="1:8" x14ac:dyDescent="0.25">
      <c r="A2677" s="58">
        <v>400140503183</v>
      </c>
      <c r="B2677" s="59" t="s">
        <v>7403</v>
      </c>
      <c r="C2677" s="60" t="s">
        <v>7404</v>
      </c>
      <c r="D2677" s="60" t="s">
        <v>7405</v>
      </c>
      <c r="E2677" s="60" t="s">
        <v>726</v>
      </c>
      <c r="F2677" s="59" t="s">
        <v>451</v>
      </c>
      <c r="G2677" s="61">
        <v>39647</v>
      </c>
      <c r="H2677" s="123">
        <f t="shared" si="41"/>
        <v>8.0731833962878881</v>
      </c>
    </row>
    <row r="2678" spans="1:8" x14ac:dyDescent="0.25">
      <c r="A2678" s="58">
        <v>400890200336</v>
      </c>
      <c r="B2678" s="59" t="s">
        <v>7406</v>
      </c>
      <c r="C2678" s="60" t="s">
        <v>2753</v>
      </c>
      <c r="D2678" s="60" t="s">
        <v>2950</v>
      </c>
      <c r="E2678" s="60" t="s">
        <v>726</v>
      </c>
      <c r="F2678" s="59" t="s">
        <v>451</v>
      </c>
      <c r="G2678" s="61">
        <v>39647</v>
      </c>
      <c r="H2678" s="123">
        <f t="shared" si="41"/>
        <v>8.0731833962878881</v>
      </c>
    </row>
    <row r="2679" spans="1:8" x14ac:dyDescent="0.25">
      <c r="A2679" s="58">
        <v>400960621822</v>
      </c>
      <c r="B2679" s="59" t="s">
        <v>7407</v>
      </c>
      <c r="C2679" s="60" t="s">
        <v>7408</v>
      </c>
      <c r="D2679" s="60" t="s">
        <v>7409</v>
      </c>
      <c r="E2679" s="60" t="s">
        <v>726</v>
      </c>
      <c r="F2679" s="59" t="s">
        <v>451</v>
      </c>
      <c r="G2679" s="61">
        <v>39647</v>
      </c>
      <c r="H2679" s="123">
        <f t="shared" si="41"/>
        <v>8.0731833962878881</v>
      </c>
    </row>
    <row r="2680" spans="1:8" x14ac:dyDescent="0.25">
      <c r="A2680" s="58">
        <v>400960830626</v>
      </c>
      <c r="B2680" s="59" t="s">
        <v>7410</v>
      </c>
      <c r="C2680" s="60" t="s">
        <v>7411</v>
      </c>
      <c r="D2680" s="60" t="s">
        <v>7412</v>
      </c>
      <c r="E2680" s="60" t="s">
        <v>726</v>
      </c>
      <c r="F2680" s="59" t="s">
        <v>451</v>
      </c>
      <c r="G2680" s="61">
        <v>39647</v>
      </c>
      <c r="H2680" s="123">
        <f t="shared" si="41"/>
        <v>8.0731833962878881</v>
      </c>
    </row>
    <row r="2681" spans="1:8" x14ac:dyDescent="0.25">
      <c r="A2681" s="58">
        <v>395070400582</v>
      </c>
      <c r="B2681" s="59" t="s">
        <v>7413</v>
      </c>
      <c r="C2681" s="60" t="s">
        <v>7414</v>
      </c>
      <c r="D2681" s="60" t="s">
        <v>7415</v>
      </c>
      <c r="E2681" s="60" t="s">
        <v>753</v>
      </c>
      <c r="F2681" s="59" t="s">
        <v>451</v>
      </c>
      <c r="G2681" s="61">
        <v>37198</v>
      </c>
      <c r="H2681" s="123">
        <f t="shared" si="41"/>
        <v>7.5745018784552887</v>
      </c>
    </row>
    <row r="2682" spans="1:8" x14ac:dyDescent="0.25">
      <c r="A2682" s="58">
        <v>371010902167</v>
      </c>
      <c r="B2682" s="59" t="s">
        <v>7416</v>
      </c>
      <c r="C2682" s="60" t="s">
        <v>7417</v>
      </c>
      <c r="D2682" s="60" t="s">
        <v>7418</v>
      </c>
      <c r="E2682" s="60" t="s">
        <v>2210</v>
      </c>
      <c r="F2682" s="59" t="s">
        <v>451</v>
      </c>
      <c r="G2682" s="61">
        <v>37197</v>
      </c>
      <c r="H2682" s="123">
        <f t="shared" si="41"/>
        <v>7.5742982518657289</v>
      </c>
    </row>
    <row r="2683" spans="1:8" x14ac:dyDescent="0.25">
      <c r="A2683" s="58">
        <v>371100307730</v>
      </c>
      <c r="B2683" s="59" t="s">
        <v>7419</v>
      </c>
      <c r="C2683" s="60" t="s">
        <v>7420</v>
      </c>
      <c r="D2683" s="60" t="s">
        <v>7421</v>
      </c>
      <c r="E2683" s="60" t="s">
        <v>4824</v>
      </c>
      <c r="F2683" s="59" t="s">
        <v>451</v>
      </c>
      <c r="G2683" s="61">
        <v>37197</v>
      </c>
      <c r="H2683" s="123">
        <f t="shared" si="41"/>
        <v>7.5742982518657289</v>
      </c>
    </row>
    <row r="2684" spans="1:8" x14ac:dyDescent="0.25">
      <c r="A2684" s="58">
        <v>371140602882</v>
      </c>
      <c r="B2684" s="59" t="s">
        <v>7422</v>
      </c>
      <c r="C2684" s="60" t="s">
        <v>7423</v>
      </c>
      <c r="D2684" s="60" t="s">
        <v>7424</v>
      </c>
      <c r="E2684" s="60" t="s">
        <v>1439</v>
      </c>
      <c r="F2684" s="59" t="s">
        <v>451</v>
      </c>
      <c r="G2684" s="61">
        <v>37197</v>
      </c>
      <c r="H2684" s="123">
        <f t="shared" si="41"/>
        <v>7.5742982518657289</v>
      </c>
    </row>
    <row r="2685" spans="1:8" x14ac:dyDescent="0.25">
      <c r="A2685" s="58">
        <v>371160601246</v>
      </c>
      <c r="B2685" s="59" t="s">
        <v>7425</v>
      </c>
      <c r="C2685" s="60" t="s">
        <v>7426</v>
      </c>
      <c r="D2685" s="60" t="s">
        <v>7427</v>
      </c>
      <c r="E2685" s="60" t="s">
        <v>2210</v>
      </c>
      <c r="F2685" s="59" t="s">
        <v>451</v>
      </c>
      <c r="G2685" s="61">
        <v>37197</v>
      </c>
      <c r="H2685" s="123">
        <f t="shared" si="41"/>
        <v>7.5742982518657289</v>
      </c>
    </row>
    <row r="2686" spans="1:8" x14ac:dyDescent="0.25">
      <c r="A2686" s="58">
        <v>371800118831</v>
      </c>
      <c r="B2686" s="59" t="s">
        <v>7428</v>
      </c>
      <c r="C2686" s="60" t="s">
        <v>7429</v>
      </c>
      <c r="D2686" s="60" t="s">
        <v>7430</v>
      </c>
      <c r="E2686" s="60" t="s">
        <v>2184</v>
      </c>
      <c r="F2686" s="59" t="s">
        <v>451</v>
      </c>
      <c r="G2686" s="61">
        <v>37197</v>
      </c>
      <c r="H2686" s="123">
        <f t="shared" si="41"/>
        <v>7.5742982518657289</v>
      </c>
    </row>
    <row r="2687" spans="1:8" x14ac:dyDescent="0.25">
      <c r="A2687" s="58">
        <v>372130301970</v>
      </c>
      <c r="B2687" s="59" t="s">
        <v>7431</v>
      </c>
      <c r="C2687" s="60" t="s">
        <v>7432</v>
      </c>
      <c r="D2687" s="60" t="s">
        <v>7433</v>
      </c>
      <c r="E2687" s="60" t="s">
        <v>6322</v>
      </c>
      <c r="F2687" s="59" t="s">
        <v>451</v>
      </c>
      <c r="G2687" s="61">
        <v>37197</v>
      </c>
      <c r="H2687" s="123">
        <f t="shared" si="41"/>
        <v>7.5742982518657289</v>
      </c>
    </row>
    <row r="2688" spans="1:8" x14ac:dyDescent="0.25">
      <c r="A2688" s="58">
        <v>389101200226</v>
      </c>
      <c r="B2688" s="59" t="s">
        <v>7434</v>
      </c>
      <c r="C2688" s="60" t="s">
        <v>7435</v>
      </c>
      <c r="D2688" s="60" t="s">
        <v>7436</v>
      </c>
      <c r="E2688" s="60" t="s">
        <v>3115</v>
      </c>
      <c r="F2688" s="59" t="s">
        <v>451</v>
      </c>
      <c r="G2688" s="61">
        <v>37197</v>
      </c>
      <c r="H2688" s="123">
        <f t="shared" si="41"/>
        <v>7.5742982518657289</v>
      </c>
    </row>
    <row r="2689" spans="1:8" x14ac:dyDescent="0.25">
      <c r="A2689" s="58">
        <v>389170500291</v>
      </c>
      <c r="B2689" s="59" t="s">
        <v>7437</v>
      </c>
      <c r="C2689" s="60" t="s">
        <v>7438</v>
      </c>
      <c r="D2689" s="60" t="s">
        <v>7439</v>
      </c>
      <c r="E2689" s="60" t="s">
        <v>825</v>
      </c>
      <c r="F2689" s="59" t="s">
        <v>451</v>
      </c>
      <c r="G2689" s="61">
        <v>37197</v>
      </c>
      <c r="H2689" s="123">
        <f t="shared" si="41"/>
        <v>7.5742982518657289</v>
      </c>
    </row>
    <row r="2690" spans="1:8" x14ac:dyDescent="0.25">
      <c r="A2690" s="58">
        <v>390101001078</v>
      </c>
      <c r="B2690" s="59" t="s">
        <v>7440</v>
      </c>
      <c r="C2690" s="60" t="s">
        <v>1960</v>
      </c>
      <c r="D2690" s="60" t="s">
        <v>1961</v>
      </c>
      <c r="E2690" s="60" t="s">
        <v>883</v>
      </c>
      <c r="F2690" s="59" t="s">
        <v>451</v>
      </c>
      <c r="G2690" s="61">
        <v>37197</v>
      </c>
      <c r="H2690" s="123">
        <f t="shared" ref="H2690:H2754" si="42">G2690/4910.95</f>
        <v>7.5742982518657289</v>
      </c>
    </row>
    <row r="2691" spans="1:8" x14ac:dyDescent="0.25">
      <c r="A2691" s="58">
        <v>390110300584</v>
      </c>
      <c r="B2691" s="59" t="s">
        <v>7441</v>
      </c>
      <c r="C2691" s="60" t="s">
        <v>7442</v>
      </c>
      <c r="D2691" s="60" t="s">
        <v>7443</v>
      </c>
      <c r="E2691" s="60" t="s">
        <v>1065</v>
      </c>
      <c r="F2691" s="59" t="s">
        <v>451</v>
      </c>
      <c r="G2691" s="61">
        <v>37197</v>
      </c>
      <c r="H2691" s="123">
        <f t="shared" si="42"/>
        <v>7.5742982518657289</v>
      </c>
    </row>
    <row r="2692" spans="1:8" x14ac:dyDescent="0.25">
      <c r="A2692" s="58">
        <v>390170401169</v>
      </c>
      <c r="B2692" s="59" t="s">
        <v>7444</v>
      </c>
      <c r="C2692" s="60" t="s">
        <v>7445</v>
      </c>
      <c r="D2692" s="60" t="s">
        <v>7446</v>
      </c>
      <c r="E2692" s="60" t="s">
        <v>7447</v>
      </c>
      <c r="F2692" s="59" t="s">
        <v>451</v>
      </c>
      <c r="G2692" s="61">
        <v>37197</v>
      </c>
      <c r="H2692" s="123">
        <f t="shared" si="42"/>
        <v>7.5742982518657289</v>
      </c>
    </row>
    <row r="2693" spans="1:8" x14ac:dyDescent="0.25">
      <c r="A2693" s="58">
        <v>390950110981</v>
      </c>
      <c r="B2693" s="59" t="s">
        <v>7448</v>
      </c>
      <c r="C2693" s="60" t="s">
        <v>7449</v>
      </c>
      <c r="D2693" s="60" t="s">
        <v>7450</v>
      </c>
      <c r="E2693" s="60" t="s">
        <v>1225</v>
      </c>
      <c r="F2693" s="59" t="s">
        <v>451</v>
      </c>
      <c r="G2693" s="61">
        <v>37197</v>
      </c>
      <c r="H2693" s="123">
        <f t="shared" si="42"/>
        <v>7.5742982518657289</v>
      </c>
    </row>
    <row r="2694" spans="1:8" x14ac:dyDescent="0.25">
      <c r="A2694" s="58">
        <v>391081100291</v>
      </c>
      <c r="B2694" s="59" t="s">
        <v>7451</v>
      </c>
      <c r="C2694" s="60" t="s">
        <v>7452</v>
      </c>
      <c r="D2694" s="60" t="s">
        <v>7453</v>
      </c>
      <c r="E2694" s="60" t="s">
        <v>994</v>
      </c>
      <c r="F2694" s="59" t="s">
        <v>451</v>
      </c>
      <c r="G2694" s="61">
        <v>37197</v>
      </c>
      <c r="H2694" s="123">
        <f t="shared" si="42"/>
        <v>7.5742982518657289</v>
      </c>
    </row>
    <row r="2695" spans="1:8" x14ac:dyDescent="0.25">
      <c r="A2695" s="58">
        <v>391150300028</v>
      </c>
      <c r="B2695" s="59" t="s">
        <v>7454</v>
      </c>
      <c r="C2695" s="60" t="s">
        <v>7455</v>
      </c>
      <c r="D2695" s="60" t="s">
        <v>7456</v>
      </c>
      <c r="E2695" s="60" t="s">
        <v>1426</v>
      </c>
      <c r="F2695" s="59" t="s">
        <v>487</v>
      </c>
      <c r="G2695" s="61">
        <v>37197</v>
      </c>
      <c r="H2695" s="123">
        <f t="shared" si="42"/>
        <v>7.5742982518657289</v>
      </c>
    </row>
    <row r="2696" spans="1:8" x14ac:dyDescent="0.25">
      <c r="A2696" s="58">
        <v>391161000093</v>
      </c>
      <c r="B2696" s="59" t="s">
        <v>7457</v>
      </c>
      <c r="C2696" s="60" t="s">
        <v>7458</v>
      </c>
      <c r="D2696" s="60" t="s">
        <v>7459</v>
      </c>
      <c r="E2696" s="60" t="s">
        <v>1535</v>
      </c>
      <c r="F2696" s="59" t="s">
        <v>451</v>
      </c>
      <c r="G2696" s="61">
        <v>37197</v>
      </c>
      <c r="H2696" s="123">
        <f t="shared" si="42"/>
        <v>7.5742982518657289</v>
      </c>
    </row>
    <row r="2697" spans="1:8" x14ac:dyDescent="0.25">
      <c r="A2697" s="58">
        <v>394120800033</v>
      </c>
      <c r="B2697" s="59" t="s">
        <v>7460</v>
      </c>
      <c r="C2697" s="60" t="s">
        <v>7461</v>
      </c>
      <c r="D2697" s="60" t="s">
        <v>7462</v>
      </c>
      <c r="E2697" s="60" t="s">
        <v>3163</v>
      </c>
      <c r="F2697" s="59" t="s">
        <v>487</v>
      </c>
      <c r="G2697" s="61">
        <v>37197</v>
      </c>
      <c r="H2697" s="123">
        <f t="shared" si="42"/>
        <v>7.5742982518657289</v>
      </c>
    </row>
    <row r="2698" spans="1:8" x14ac:dyDescent="0.25">
      <c r="A2698" s="58">
        <v>395000100981</v>
      </c>
      <c r="B2698" s="59" t="s">
        <v>7463</v>
      </c>
      <c r="C2698" s="60" t="s">
        <v>7464</v>
      </c>
      <c r="D2698" s="60" t="s">
        <v>3282</v>
      </c>
      <c r="E2698" s="60" t="s">
        <v>753</v>
      </c>
      <c r="F2698" s="59" t="s">
        <v>451</v>
      </c>
      <c r="G2698" s="61">
        <v>37197</v>
      </c>
      <c r="H2698" s="123">
        <f t="shared" si="42"/>
        <v>7.5742982518657289</v>
      </c>
    </row>
    <row r="2699" spans="1:8" x14ac:dyDescent="0.25">
      <c r="A2699" s="58">
        <v>395001201845</v>
      </c>
      <c r="B2699" s="59" t="s">
        <v>7465</v>
      </c>
      <c r="C2699" s="60" t="s">
        <v>7466</v>
      </c>
      <c r="D2699" s="60" t="s">
        <v>7467</v>
      </c>
      <c r="E2699" s="60" t="s">
        <v>738</v>
      </c>
      <c r="F2699" s="59" t="s">
        <v>451</v>
      </c>
      <c r="G2699" s="61">
        <v>37197</v>
      </c>
      <c r="H2699" s="123">
        <f t="shared" si="42"/>
        <v>7.5742982518657289</v>
      </c>
    </row>
    <row r="2700" spans="1:8" x14ac:dyDescent="0.25">
      <c r="A2700" s="58">
        <v>395011102641</v>
      </c>
      <c r="B2700" s="59" t="s">
        <v>7468</v>
      </c>
      <c r="C2700" s="60" t="s">
        <v>7469</v>
      </c>
      <c r="D2700" s="60" t="s">
        <v>5805</v>
      </c>
      <c r="E2700" s="60" t="s">
        <v>738</v>
      </c>
      <c r="F2700" s="59" t="s">
        <v>451</v>
      </c>
      <c r="G2700" s="61">
        <v>37197</v>
      </c>
      <c r="H2700" s="123">
        <f t="shared" si="42"/>
        <v>7.5742982518657289</v>
      </c>
    </row>
    <row r="2701" spans="1:8" x14ac:dyDescent="0.25">
      <c r="A2701" s="58">
        <v>395020500390</v>
      </c>
      <c r="B2701" s="59" t="s">
        <v>7470</v>
      </c>
      <c r="C2701" s="60" t="s">
        <v>7471</v>
      </c>
      <c r="D2701" s="60" t="s">
        <v>3181</v>
      </c>
      <c r="E2701" s="60" t="s">
        <v>738</v>
      </c>
      <c r="F2701" s="59" t="s">
        <v>451</v>
      </c>
      <c r="G2701" s="61">
        <v>37197</v>
      </c>
      <c r="H2701" s="123">
        <f t="shared" si="42"/>
        <v>7.5742982518657289</v>
      </c>
    </row>
    <row r="2702" spans="1:8" x14ac:dyDescent="0.25">
      <c r="A2702" s="58">
        <v>395021200691</v>
      </c>
      <c r="B2702" s="59" t="s">
        <v>7472</v>
      </c>
      <c r="C2702" s="60" t="s">
        <v>5097</v>
      </c>
      <c r="D2702" s="60" t="s">
        <v>4288</v>
      </c>
      <c r="E2702" s="60" t="s">
        <v>753</v>
      </c>
      <c r="F2702" s="59" t="s">
        <v>451</v>
      </c>
      <c r="G2702" s="61">
        <v>37197</v>
      </c>
      <c r="H2702" s="123">
        <f t="shared" si="42"/>
        <v>7.5742982518657289</v>
      </c>
    </row>
    <row r="2703" spans="1:8" x14ac:dyDescent="0.25">
      <c r="A2703" s="58">
        <v>395090502063</v>
      </c>
      <c r="B2703" s="59" t="s">
        <v>7473</v>
      </c>
      <c r="C2703" s="60" t="s">
        <v>2645</v>
      </c>
      <c r="D2703" s="60" t="s">
        <v>7474</v>
      </c>
      <c r="E2703" s="60" t="s">
        <v>753</v>
      </c>
      <c r="F2703" s="59" t="s">
        <v>451</v>
      </c>
      <c r="G2703" s="61">
        <v>37197</v>
      </c>
      <c r="H2703" s="123">
        <f t="shared" si="42"/>
        <v>7.5742982518657289</v>
      </c>
    </row>
    <row r="2704" spans="1:8" x14ac:dyDescent="0.25">
      <c r="A2704" s="58">
        <v>395090502071</v>
      </c>
      <c r="B2704" s="59" t="s">
        <v>7475</v>
      </c>
      <c r="C2704" s="60" t="s">
        <v>2645</v>
      </c>
      <c r="D2704" s="60" t="s">
        <v>7474</v>
      </c>
      <c r="E2704" s="60" t="s">
        <v>753</v>
      </c>
      <c r="F2704" s="59" t="s">
        <v>451</v>
      </c>
      <c r="G2704" s="61">
        <v>37197</v>
      </c>
      <c r="H2704" s="123">
        <f t="shared" si="42"/>
        <v>7.5742982518657289</v>
      </c>
    </row>
    <row r="2705" spans="1:8" x14ac:dyDescent="0.25">
      <c r="A2705" s="58">
        <v>395090502080</v>
      </c>
      <c r="B2705" s="59" t="s">
        <v>7476</v>
      </c>
      <c r="C2705" s="60" t="s">
        <v>7477</v>
      </c>
      <c r="D2705" s="60" t="s">
        <v>7478</v>
      </c>
      <c r="E2705" s="60" t="s">
        <v>738</v>
      </c>
      <c r="F2705" s="59" t="s">
        <v>451</v>
      </c>
      <c r="G2705" s="61">
        <v>37197</v>
      </c>
      <c r="H2705" s="123">
        <f t="shared" si="42"/>
        <v>7.5742982518657289</v>
      </c>
    </row>
    <row r="2706" spans="1:8" x14ac:dyDescent="0.25">
      <c r="A2706" s="58">
        <v>395090701538</v>
      </c>
      <c r="B2706" s="59" t="s">
        <v>7479</v>
      </c>
      <c r="C2706" s="60" t="s">
        <v>7480</v>
      </c>
      <c r="D2706" s="60" t="s">
        <v>7481</v>
      </c>
      <c r="E2706" s="60" t="s">
        <v>738</v>
      </c>
      <c r="F2706" s="59" t="s">
        <v>451</v>
      </c>
      <c r="G2706" s="61">
        <v>37197</v>
      </c>
      <c r="H2706" s="123">
        <f t="shared" si="42"/>
        <v>7.5742982518657289</v>
      </c>
    </row>
    <row r="2707" spans="1:8" x14ac:dyDescent="0.25">
      <c r="A2707" s="58">
        <v>395091000011</v>
      </c>
      <c r="B2707" s="59" t="s">
        <v>7482</v>
      </c>
      <c r="C2707" s="60" t="s">
        <v>7483</v>
      </c>
      <c r="D2707" s="60" t="s">
        <v>7484</v>
      </c>
      <c r="E2707" s="60" t="s">
        <v>753</v>
      </c>
      <c r="F2707" s="59" t="s">
        <v>451</v>
      </c>
      <c r="G2707" s="61">
        <v>37197</v>
      </c>
      <c r="H2707" s="123">
        <f t="shared" si="42"/>
        <v>7.5742982518657289</v>
      </c>
    </row>
    <row r="2708" spans="1:8" x14ac:dyDescent="0.25">
      <c r="A2708" s="58">
        <v>395100500251</v>
      </c>
      <c r="B2708" s="59" t="s">
        <v>7485</v>
      </c>
      <c r="C2708" s="60" t="s">
        <v>7486</v>
      </c>
      <c r="D2708" s="60" t="s">
        <v>7487</v>
      </c>
      <c r="E2708" s="60" t="s">
        <v>738</v>
      </c>
      <c r="F2708" s="59" t="s">
        <v>451</v>
      </c>
      <c r="G2708" s="61">
        <v>37197</v>
      </c>
      <c r="H2708" s="123">
        <f t="shared" si="42"/>
        <v>7.5742982518657289</v>
      </c>
    </row>
    <row r="2709" spans="1:8" x14ac:dyDescent="0.25">
      <c r="A2709" s="58">
        <v>395100501176</v>
      </c>
      <c r="B2709" s="59" t="s">
        <v>7488</v>
      </c>
      <c r="C2709" s="60" t="s">
        <v>4437</v>
      </c>
      <c r="D2709" s="60" t="s">
        <v>4438</v>
      </c>
      <c r="E2709" s="60" t="s">
        <v>738</v>
      </c>
      <c r="F2709" s="59" t="s">
        <v>451</v>
      </c>
      <c r="G2709" s="61">
        <v>37197</v>
      </c>
      <c r="H2709" s="123">
        <f t="shared" si="42"/>
        <v>7.5742982518657289</v>
      </c>
    </row>
    <row r="2710" spans="1:8" x14ac:dyDescent="0.25">
      <c r="A2710" s="58">
        <v>395100501214</v>
      </c>
      <c r="B2710" s="59" t="s">
        <v>7489</v>
      </c>
      <c r="C2710" s="60" t="s">
        <v>4437</v>
      </c>
      <c r="D2710" s="60" t="s">
        <v>4438</v>
      </c>
      <c r="E2710" s="60" t="s">
        <v>738</v>
      </c>
      <c r="F2710" s="59" t="s">
        <v>451</v>
      </c>
      <c r="G2710" s="61">
        <v>37197</v>
      </c>
      <c r="H2710" s="123">
        <f t="shared" si="42"/>
        <v>7.5742982518657289</v>
      </c>
    </row>
    <row r="2711" spans="1:8" x14ac:dyDescent="0.25">
      <c r="A2711" s="58">
        <v>395101102003</v>
      </c>
      <c r="B2711" s="59" t="s">
        <v>7490</v>
      </c>
      <c r="C2711" s="60" t="s">
        <v>7491</v>
      </c>
      <c r="D2711" s="60" t="s">
        <v>7492</v>
      </c>
      <c r="E2711" s="60" t="s">
        <v>753</v>
      </c>
      <c r="F2711" s="59" t="s">
        <v>451</v>
      </c>
      <c r="G2711" s="61">
        <v>37197</v>
      </c>
      <c r="H2711" s="123">
        <f t="shared" si="42"/>
        <v>7.5742982518657289</v>
      </c>
    </row>
    <row r="2712" spans="1:8" x14ac:dyDescent="0.25">
      <c r="A2712" s="58">
        <v>395110400530</v>
      </c>
      <c r="B2712" s="59" t="s">
        <v>7493</v>
      </c>
      <c r="C2712" s="60" t="s">
        <v>7494</v>
      </c>
      <c r="D2712" s="60" t="s">
        <v>6701</v>
      </c>
      <c r="E2712" s="60" t="s">
        <v>753</v>
      </c>
      <c r="F2712" s="59" t="s">
        <v>451</v>
      </c>
      <c r="G2712" s="61">
        <v>37197</v>
      </c>
      <c r="H2712" s="123">
        <f t="shared" si="42"/>
        <v>7.5742982518657289</v>
      </c>
    </row>
    <row r="2713" spans="1:8" x14ac:dyDescent="0.25">
      <c r="A2713" s="58">
        <v>395110401013</v>
      </c>
      <c r="B2713" s="59" t="s">
        <v>7495</v>
      </c>
      <c r="C2713" s="60" t="s">
        <v>7496</v>
      </c>
      <c r="D2713" s="60" t="s">
        <v>7497</v>
      </c>
      <c r="E2713" s="60" t="s">
        <v>753</v>
      </c>
      <c r="F2713" s="59" t="s">
        <v>451</v>
      </c>
      <c r="G2713" s="61">
        <v>37197</v>
      </c>
      <c r="H2713" s="123">
        <f t="shared" si="42"/>
        <v>7.5742982518657289</v>
      </c>
    </row>
    <row r="2714" spans="1:8" x14ac:dyDescent="0.25">
      <c r="A2714" s="58">
        <v>395110500755</v>
      </c>
      <c r="B2714" s="59" t="s">
        <v>7498</v>
      </c>
      <c r="C2714" s="60" t="s">
        <v>6110</v>
      </c>
      <c r="D2714" s="60" t="s">
        <v>7499</v>
      </c>
      <c r="E2714" s="60" t="s">
        <v>753</v>
      </c>
      <c r="F2714" s="59" t="s">
        <v>451</v>
      </c>
      <c r="G2714" s="61">
        <v>37197</v>
      </c>
      <c r="H2714" s="123">
        <f t="shared" si="42"/>
        <v>7.5742982518657289</v>
      </c>
    </row>
    <row r="2715" spans="1:8" x14ac:dyDescent="0.25">
      <c r="A2715" s="58">
        <v>395110700886</v>
      </c>
      <c r="B2715" s="59" t="s">
        <v>7500</v>
      </c>
      <c r="C2715" s="60" t="s">
        <v>2661</v>
      </c>
      <c r="D2715" s="60" t="s">
        <v>7501</v>
      </c>
      <c r="E2715" s="60" t="s">
        <v>738</v>
      </c>
      <c r="F2715" s="59" t="s">
        <v>451</v>
      </c>
      <c r="G2715" s="61">
        <v>37197</v>
      </c>
      <c r="H2715" s="123">
        <f t="shared" si="42"/>
        <v>7.5742982518657289</v>
      </c>
    </row>
    <row r="2716" spans="1:8" x14ac:dyDescent="0.25">
      <c r="A2716" s="58">
        <v>395110801640</v>
      </c>
      <c r="B2716" s="59" t="s">
        <v>7502</v>
      </c>
      <c r="C2716" s="60" t="s">
        <v>7503</v>
      </c>
      <c r="D2716" s="60" t="s">
        <v>7504</v>
      </c>
      <c r="E2716" s="60" t="s">
        <v>738</v>
      </c>
      <c r="F2716" s="59" t="s">
        <v>451</v>
      </c>
      <c r="G2716" s="61">
        <v>37197</v>
      </c>
      <c r="H2716" s="123">
        <f t="shared" si="42"/>
        <v>7.5742982518657289</v>
      </c>
    </row>
    <row r="2717" spans="1:8" x14ac:dyDescent="0.25">
      <c r="A2717" s="58">
        <v>395120400121</v>
      </c>
      <c r="B2717" s="59" t="s">
        <v>7505</v>
      </c>
      <c r="C2717" s="60" t="s">
        <v>7506</v>
      </c>
      <c r="D2717" s="60" t="s">
        <v>7507</v>
      </c>
      <c r="E2717" s="60" t="s">
        <v>753</v>
      </c>
      <c r="F2717" s="59" t="s">
        <v>487</v>
      </c>
      <c r="G2717" s="61">
        <v>37197</v>
      </c>
      <c r="H2717" s="123">
        <f t="shared" si="42"/>
        <v>7.5742982518657289</v>
      </c>
    </row>
    <row r="2718" spans="1:8" x14ac:dyDescent="0.25">
      <c r="A2718" s="58">
        <v>395120400201</v>
      </c>
      <c r="B2718" s="59" t="s">
        <v>7508</v>
      </c>
      <c r="C2718" s="60" t="s">
        <v>7509</v>
      </c>
      <c r="D2718" s="60" t="s">
        <v>7507</v>
      </c>
      <c r="E2718" s="60" t="s">
        <v>753</v>
      </c>
      <c r="F2718" s="59" t="s">
        <v>487</v>
      </c>
      <c r="G2718" s="61">
        <v>37197</v>
      </c>
      <c r="H2718" s="123">
        <f t="shared" si="42"/>
        <v>7.5742982518657289</v>
      </c>
    </row>
    <row r="2719" spans="1:8" x14ac:dyDescent="0.25">
      <c r="A2719" s="58">
        <v>395131000965</v>
      </c>
      <c r="B2719" s="59" t="s">
        <v>7510</v>
      </c>
      <c r="C2719" s="60" t="s">
        <v>7511</v>
      </c>
      <c r="D2719" s="60" t="s">
        <v>7512</v>
      </c>
      <c r="E2719" s="60" t="s">
        <v>753</v>
      </c>
      <c r="F2719" s="59" t="s">
        <v>451</v>
      </c>
      <c r="G2719" s="61">
        <v>37197</v>
      </c>
      <c r="H2719" s="123">
        <f t="shared" si="42"/>
        <v>7.5742982518657289</v>
      </c>
    </row>
    <row r="2720" spans="1:8" x14ac:dyDescent="0.25">
      <c r="A2720" s="58">
        <v>395140900421</v>
      </c>
      <c r="B2720" s="59" t="s">
        <v>7513</v>
      </c>
      <c r="C2720" s="60" t="s">
        <v>7514</v>
      </c>
      <c r="D2720" s="60" t="s">
        <v>7515</v>
      </c>
      <c r="E2720" s="60" t="s">
        <v>738</v>
      </c>
      <c r="F2720" s="59" t="s">
        <v>451</v>
      </c>
      <c r="G2720" s="61">
        <v>37197</v>
      </c>
      <c r="H2720" s="123">
        <f t="shared" si="42"/>
        <v>7.5742982518657289</v>
      </c>
    </row>
    <row r="2721" spans="1:8" x14ac:dyDescent="0.25">
      <c r="A2721" s="58">
        <v>395141000181</v>
      </c>
      <c r="B2721" s="59" t="s">
        <v>7516</v>
      </c>
      <c r="C2721" s="60" t="s">
        <v>1458</v>
      </c>
      <c r="D2721" s="60" t="s">
        <v>2864</v>
      </c>
      <c r="E2721" s="60" t="s">
        <v>738</v>
      </c>
      <c r="F2721" s="59" t="s">
        <v>451</v>
      </c>
      <c r="G2721" s="61">
        <v>37197</v>
      </c>
      <c r="H2721" s="123">
        <f t="shared" si="42"/>
        <v>7.5742982518657289</v>
      </c>
    </row>
    <row r="2722" spans="1:8" x14ac:dyDescent="0.25">
      <c r="A2722" s="58">
        <v>395141100721</v>
      </c>
      <c r="B2722" s="59" t="s">
        <v>7517</v>
      </c>
      <c r="C2722" s="60" t="s">
        <v>557</v>
      </c>
      <c r="D2722" s="60" t="s">
        <v>3633</v>
      </c>
      <c r="E2722" s="60" t="s">
        <v>738</v>
      </c>
      <c r="F2722" s="59" t="s">
        <v>451</v>
      </c>
      <c r="G2722" s="61">
        <v>37197</v>
      </c>
      <c r="H2722" s="123">
        <f t="shared" si="42"/>
        <v>7.5742982518657289</v>
      </c>
    </row>
    <row r="2723" spans="1:8" x14ac:dyDescent="0.25">
      <c r="A2723" s="58">
        <v>395150201157</v>
      </c>
      <c r="B2723" s="59" t="s">
        <v>7518</v>
      </c>
      <c r="C2723" s="60" t="s">
        <v>7519</v>
      </c>
      <c r="D2723" s="60" t="s">
        <v>7520</v>
      </c>
      <c r="E2723" s="60" t="s">
        <v>738</v>
      </c>
      <c r="F2723" s="59" t="s">
        <v>451</v>
      </c>
      <c r="G2723" s="61">
        <v>37197</v>
      </c>
      <c r="H2723" s="123">
        <f t="shared" si="42"/>
        <v>7.5742982518657289</v>
      </c>
    </row>
    <row r="2724" spans="1:8" x14ac:dyDescent="0.25">
      <c r="A2724" s="58">
        <v>395160801543</v>
      </c>
      <c r="B2724" s="59" t="s">
        <v>7521</v>
      </c>
      <c r="C2724" s="60" t="s">
        <v>7522</v>
      </c>
      <c r="D2724" s="60" t="s">
        <v>7523</v>
      </c>
      <c r="E2724" s="60" t="s">
        <v>753</v>
      </c>
      <c r="F2724" s="59" t="s">
        <v>451</v>
      </c>
      <c r="G2724" s="61">
        <v>37197</v>
      </c>
      <c r="H2724" s="123">
        <f t="shared" si="42"/>
        <v>7.5742982518657289</v>
      </c>
    </row>
    <row r="2725" spans="1:8" x14ac:dyDescent="0.25">
      <c r="A2725" s="58">
        <v>395161000234</v>
      </c>
      <c r="B2725" s="59" t="s">
        <v>7524</v>
      </c>
      <c r="C2725" s="60" t="s">
        <v>7525</v>
      </c>
      <c r="D2725" s="60" t="s">
        <v>7526</v>
      </c>
      <c r="E2725" s="60" t="s">
        <v>738</v>
      </c>
      <c r="F2725" s="59" t="s">
        <v>451</v>
      </c>
      <c r="G2725" s="61">
        <v>37197</v>
      </c>
      <c r="H2725" s="123">
        <f t="shared" si="42"/>
        <v>7.5742982518657289</v>
      </c>
    </row>
    <row r="2726" spans="1:8" x14ac:dyDescent="0.25">
      <c r="A2726" s="58">
        <v>395161000331</v>
      </c>
      <c r="B2726" s="59" t="s">
        <v>7527</v>
      </c>
      <c r="C2726" s="60" t="s">
        <v>7528</v>
      </c>
      <c r="D2726" s="60" t="s">
        <v>7529</v>
      </c>
      <c r="E2726" s="60" t="s">
        <v>738</v>
      </c>
      <c r="F2726" s="59" t="s">
        <v>451</v>
      </c>
      <c r="G2726" s="61">
        <v>37197</v>
      </c>
      <c r="H2726" s="123">
        <f t="shared" si="42"/>
        <v>7.5742982518657289</v>
      </c>
    </row>
    <row r="2727" spans="1:8" x14ac:dyDescent="0.25">
      <c r="A2727" s="58">
        <v>395180302683</v>
      </c>
      <c r="B2727" s="59" t="s">
        <v>7530</v>
      </c>
      <c r="C2727" s="60" t="s">
        <v>7531</v>
      </c>
      <c r="D2727" s="60" t="s">
        <v>7532</v>
      </c>
      <c r="E2727" s="60" t="s">
        <v>753</v>
      </c>
      <c r="F2727" s="59" t="s">
        <v>451</v>
      </c>
      <c r="G2727" s="61">
        <v>37197</v>
      </c>
      <c r="H2727" s="123">
        <f t="shared" si="42"/>
        <v>7.5742982518657289</v>
      </c>
    </row>
    <row r="2728" spans="1:8" x14ac:dyDescent="0.25">
      <c r="A2728" s="58">
        <v>395750301775</v>
      </c>
      <c r="B2728" s="59" t="s">
        <v>7533</v>
      </c>
      <c r="C2728" s="60" t="s">
        <v>736</v>
      </c>
      <c r="D2728" s="60" t="s">
        <v>7534</v>
      </c>
      <c r="E2728" s="60" t="s">
        <v>753</v>
      </c>
      <c r="F2728" s="59" t="s">
        <v>451</v>
      </c>
      <c r="G2728" s="61">
        <v>37197</v>
      </c>
      <c r="H2728" s="123">
        <f t="shared" si="42"/>
        <v>7.5742982518657289</v>
      </c>
    </row>
    <row r="2729" spans="1:8" x14ac:dyDescent="0.25">
      <c r="A2729" s="58">
        <v>395770801481</v>
      </c>
      <c r="B2729" s="59" t="s">
        <v>7535</v>
      </c>
      <c r="C2729" s="60" t="s">
        <v>4719</v>
      </c>
      <c r="D2729" s="60" t="s">
        <v>4720</v>
      </c>
      <c r="E2729" s="60" t="s">
        <v>753</v>
      </c>
      <c r="F2729" s="59" t="s">
        <v>451</v>
      </c>
      <c r="G2729" s="61">
        <v>37197</v>
      </c>
      <c r="H2729" s="123">
        <f t="shared" si="42"/>
        <v>7.5742982518657289</v>
      </c>
    </row>
    <row r="2730" spans="1:8" x14ac:dyDescent="0.25">
      <c r="A2730" s="58">
        <v>395770802142</v>
      </c>
      <c r="B2730" s="59" t="s">
        <v>7536</v>
      </c>
      <c r="C2730" s="60" t="s">
        <v>3724</v>
      </c>
      <c r="D2730" s="60" t="s">
        <v>7537</v>
      </c>
      <c r="E2730" s="60" t="s">
        <v>753</v>
      </c>
      <c r="F2730" s="59" t="s">
        <v>451</v>
      </c>
      <c r="G2730" s="61">
        <v>37197</v>
      </c>
      <c r="H2730" s="123">
        <f t="shared" si="42"/>
        <v>7.5742982518657289</v>
      </c>
    </row>
    <row r="2731" spans="1:8" x14ac:dyDescent="0.25">
      <c r="A2731" s="58">
        <v>395770803017</v>
      </c>
      <c r="B2731" s="59" t="s">
        <v>7538</v>
      </c>
      <c r="C2731" s="60" t="s">
        <v>7539</v>
      </c>
      <c r="D2731" s="60" t="s">
        <v>7540</v>
      </c>
      <c r="E2731" s="60" t="s">
        <v>753</v>
      </c>
      <c r="F2731" s="59" t="s">
        <v>451</v>
      </c>
      <c r="G2731" s="61">
        <v>37197</v>
      </c>
      <c r="H2731" s="123">
        <f t="shared" si="42"/>
        <v>7.5742982518657289</v>
      </c>
    </row>
    <row r="2732" spans="1:8" x14ac:dyDescent="0.25">
      <c r="A2732" s="58">
        <v>395930210212</v>
      </c>
      <c r="B2732" s="59" t="s">
        <v>7541</v>
      </c>
      <c r="C2732" s="60" t="s">
        <v>7542</v>
      </c>
      <c r="D2732" s="60" t="s">
        <v>7543</v>
      </c>
      <c r="E2732" s="60" t="s">
        <v>753</v>
      </c>
      <c r="F2732" s="59" t="s">
        <v>451</v>
      </c>
      <c r="G2732" s="61">
        <v>37197</v>
      </c>
      <c r="H2732" s="123">
        <f t="shared" si="42"/>
        <v>7.5742982518657289</v>
      </c>
    </row>
    <row r="2733" spans="1:8" x14ac:dyDescent="0.25">
      <c r="A2733" s="58">
        <v>395941150874</v>
      </c>
      <c r="B2733" s="59" t="s">
        <v>7544</v>
      </c>
      <c r="C2733" s="60" t="s">
        <v>4188</v>
      </c>
      <c r="D2733" s="60" t="s">
        <v>7545</v>
      </c>
      <c r="E2733" s="60" t="s">
        <v>753</v>
      </c>
      <c r="F2733" s="59" t="s">
        <v>487</v>
      </c>
      <c r="G2733" s="61">
        <v>37197</v>
      </c>
      <c r="H2733" s="123">
        <f t="shared" si="42"/>
        <v>7.5742982518657289</v>
      </c>
    </row>
    <row r="2734" spans="1:8" x14ac:dyDescent="0.25">
      <c r="A2734" s="58">
        <v>395960611416</v>
      </c>
      <c r="B2734" s="59" t="s">
        <v>7546</v>
      </c>
      <c r="C2734" s="60" t="s">
        <v>7547</v>
      </c>
      <c r="D2734" s="60" t="s">
        <v>7548</v>
      </c>
      <c r="E2734" s="60" t="s">
        <v>753</v>
      </c>
      <c r="F2734" s="59" t="s">
        <v>451</v>
      </c>
      <c r="G2734" s="61">
        <v>37197</v>
      </c>
      <c r="H2734" s="123">
        <f t="shared" si="42"/>
        <v>7.5742982518657289</v>
      </c>
    </row>
    <row r="2735" spans="1:8" x14ac:dyDescent="0.25">
      <c r="A2735" s="58">
        <v>395990105094</v>
      </c>
      <c r="B2735" s="59" t="s">
        <v>7549</v>
      </c>
      <c r="C2735" s="60" t="s">
        <v>7550</v>
      </c>
      <c r="D2735" s="60" t="s">
        <v>3883</v>
      </c>
      <c r="E2735" s="60" t="s">
        <v>738</v>
      </c>
      <c r="F2735" s="59" t="s">
        <v>451</v>
      </c>
      <c r="G2735" s="61">
        <v>37197</v>
      </c>
      <c r="H2735" s="123">
        <f t="shared" si="42"/>
        <v>7.5742982518657289</v>
      </c>
    </row>
    <row r="2736" spans="1:8" x14ac:dyDescent="0.25">
      <c r="A2736" s="58">
        <v>395990321676</v>
      </c>
      <c r="B2736" s="59" t="s">
        <v>7551</v>
      </c>
      <c r="C2736" s="60" t="s">
        <v>7552</v>
      </c>
      <c r="D2736" s="60" t="s">
        <v>7553</v>
      </c>
      <c r="E2736" s="60" t="s">
        <v>753</v>
      </c>
      <c r="F2736" s="59" t="s">
        <v>451</v>
      </c>
      <c r="G2736" s="61">
        <v>37197</v>
      </c>
      <c r="H2736" s="123">
        <f t="shared" si="42"/>
        <v>7.5742982518657289</v>
      </c>
    </row>
    <row r="2737" spans="1:8" x14ac:dyDescent="0.25">
      <c r="A2737" s="58">
        <v>396000101436</v>
      </c>
      <c r="B2737" s="59" t="s">
        <v>108</v>
      </c>
      <c r="C2737" s="60" t="s">
        <v>7554</v>
      </c>
      <c r="D2737" s="60" t="s">
        <v>7555</v>
      </c>
      <c r="E2737" s="60" t="s">
        <v>450</v>
      </c>
      <c r="F2737" s="59" t="s">
        <v>451</v>
      </c>
      <c r="G2737" s="61">
        <v>37197</v>
      </c>
      <c r="H2737" s="123">
        <f t="shared" si="42"/>
        <v>7.5742982518657289</v>
      </c>
    </row>
    <row r="2738" spans="1:8" x14ac:dyDescent="0.25">
      <c r="A2738" s="58">
        <v>396020402114</v>
      </c>
      <c r="B2738" s="59" t="s">
        <v>146</v>
      </c>
      <c r="C2738" s="60" t="s">
        <v>7556</v>
      </c>
      <c r="D2738" s="60" t="s">
        <v>7557</v>
      </c>
      <c r="E2738" s="60" t="s">
        <v>450</v>
      </c>
      <c r="F2738" s="59" t="s">
        <v>451</v>
      </c>
      <c r="G2738" s="61">
        <v>37197</v>
      </c>
      <c r="H2738" s="123">
        <f t="shared" si="42"/>
        <v>7.5742982518657289</v>
      </c>
    </row>
    <row r="2739" spans="1:8" x14ac:dyDescent="0.25">
      <c r="A2739" s="58">
        <v>396020601133</v>
      </c>
      <c r="B2739" s="59" t="s">
        <v>242</v>
      </c>
      <c r="C2739" s="60" t="s">
        <v>7558</v>
      </c>
      <c r="D2739" s="60" t="s">
        <v>7559</v>
      </c>
      <c r="E2739" s="60" t="s">
        <v>450</v>
      </c>
      <c r="F2739" s="59" t="s">
        <v>451</v>
      </c>
      <c r="G2739" s="61">
        <v>37197</v>
      </c>
      <c r="H2739" s="123">
        <f t="shared" si="42"/>
        <v>7.5742982518657289</v>
      </c>
    </row>
    <row r="2740" spans="1:8" x14ac:dyDescent="0.25">
      <c r="A2740" s="58">
        <v>396021002047</v>
      </c>
      <c r="B2740" s="59" t="s">
        <v>283</v>
      </c>
      <c r="C2740" s="60" t="s">
        <v>7560</v>
      </c>
      <c r="D2740" s="60" t="s">
        <v>7561</v>
      </c>
      <c r="E2740" s="60" t="s">
        <v>450</v>
      </c>
      <c r="F2740" s="59" t="s">
        <v>451</v>
      </c>
      <c r="G2740" s="61">
        <v>37197</v>
      </c>
      <c r="H2740" s="123">
        <f t="shared" si="42"/>
        <v>7.5742982518657289</v>
      </c>
    </row>
    <row r="2741" spans="1:8" x14ac:dyDescent="0.25">
      <c r="A2741" s="58">
        <v>396070500117</v>
      </c>
      <c r="B2741" s="59" t="s">
        <v>315</v>
      </c>
      <c r="C2741" s="60" t="s">
        <v>625</v>
      </c>
      <c r="D2741" s="60" t="s">
        <v>7562</v>
      </c>
      <c r="E2741" s="60" t="s">
        <v>450</v>
      </c>
      <c r="F2741" s="59" t="s">
        <v>451</v>
      </c>
      <c r="G2741" s="61">
        <v>37197</v>
      </c>
      <c r="H2741" s="123">
        <f t="shared" si="42"/>
        <v>7.5742982518657289</v>
      </c>
    </row>
    <row r="2742" spans="1:8" x14ac:dyDescent="0.25">
      <c r="A2742" s="58">
        <v>396070801184</v>
      </c>
      <c r="B2742" s="59" t="s">
        <v>63</v>
      </c>
      <c r="C2742" s="60" t="s">
        <v>7563</v>
      </c>
      <c r="D2742" s="60" t="s">
        <v>7564</v>
      </c>
      <c r="E2742" s="60" t="s">
        <v>450</v>
      </c>
      <c r="F2742" s="59" t="s">
        <v>487</v>
      </c>
      <c r="G2742" s="61">
        <v>37197</v>
      </c>
      <c r="H2742" s="123">
        <f t="shared" si="42"/>
        <v>7.5742982518657289</v>
      </c>
    </row>
    <row r="2743" spans="1:8" x14ac:dyDescent="0.25">
      <c r="A2743" s="58">
        <v>396071203094</v>
      </c>
      <c r="B2743" s="59" t="s">
        <v>378</v>
      </c>
      <c r="C2743" s="60" t="s">
        <v>7565</v>
      </c>
      <c r="D2743" s="60" t="s">
        <v>7566</v>
      </c>
      <c r="E2743" s="60" t="s">
        <v>450</v>
      </c>
      <c r="F2743" s="59" t="s">
        <v>451</v>
      </c>
      <c r="G2743" s="61">
        <v>37197</v>
      </c>
      <c r="H2743" s="123">
        <f t="shared" si="42"/>
        <v>7.5742982518657289</v>
      </c>
    </row>
    <row r="2744" spans="1:8" x14ac:dyDescent="0.25">
      <c r="A2744" s="58">
        <v>396080501561</v>
      </c>
      <c r="B2744" s="59" t="s">
        <v>292</v>
      </c>
      <c r="C2744" s="60" t="s">
        <v>7567</v>
      </c>
      <c r="D2744" s="60" t="s">
        <v>7568</v>
      </c>
      <c r="E2744" s="60" t="s">
        <v>450</v>
      </c>
      <c r="F2744" s="59" t="s">
        <v>451</v>
      </c>
      <c r="G2744" s="61">
        <v>37197</v>
      </c>
      <c r="H2744" s="123">
        <f t="shared" si="42"/>
        <v>7.5742982518657289</v>
      </c>
    </row>
    <row r="2745" spans="1:8" x14ac:dyDescent="0.25">
      <c r="A2745" s="58">
        <v>396111100307</v>
      </c>
      <c r="B2745" s="59" t="s">
        <v>86</v>
      </c>
      <c r="C2745" s="60" t="s">
        <v>7569</v>
      </c>
      <c r="D2745" s="60" t="s">
        <v>7570</v>
      </c>
      <c r="E2745" s="60" t="s">
        <v>450</v>
      </c>
      <c r="F2745" s="59" t="s">
        <v>451</v>
      </c>
      <c r="G2745" s="61">
        <v>37197</v>
      </c>
      <c r="H2745" s="123">
        <f t="shared" si="42"/>
        <v>7.5742982518657289</v>
      </c>
    </row>
    <row r="2746" spans="1:8" x14ac:dyDescent="0.25">
      <c r="A2746" s="58">
        <v>396111101206</v>
      </c>
      <c r="B2746" s="59" t="s">
        <v>331</v>
      </c>
      <c r="C2746" s="60" t="s">
        <v>7571</v>
      </c>
      <c r="D2746" s="60" t="s">
        <v>4578</v>
      </c>
      <c r="E2746" s="60" t="s">
        <v>450</v>
      </c>
      <c r="F2746" s="59" t="s">
        <v>487</v>
      </c>
      <c r="G2746" s="61">
        <v>37197</v>
      </c>
      <c r="H2746" s="123">
        <f t="shared" si="42"/>
        <v>7.5742982518657289</v>
      </c>
    </row>
    <row r="2747" spans="1:8" x14ac:dyDescent="0.25">
      <c r="A2747" s="58">
        <v>396120702409</v>
      </c>
      <c r="B2747" s="59" t="s">
        <v>374</v>
      </c>
      <c r="C2747" s="60" t="s">
        <v>649</v>
      </c>
      <c r="D2747" s="60" t="s">
        <v>7572</v>
      </c>
      <c r="E2747" s="60" t="s">
        <v>450</v>
      </c>
      <c r="F2747" s="59" t="s">
        <v>451</v>
      </c>
      <c r="G2747" s="61">
        <v>37197</v>
      </c>
      <c r="H2747" s="123">
        <f t="shared" si="42"/>
        <v>7.5742982518657289</v>
      </c>
    </row>
    <row r="2748" spans="1:8" x14ac:dyDescent="0.25">
      <c r="A2748" s="58">
        <v>396130900489</v>
      </c>
      <c r="B2748" s="59" t="s">
        <v>394</v>
      </c>
      <c r="C2748" s="60" t="s">
        <v>7573</v>
      </c>
      <c r="D2748" s="60" t="s">
        <v>7574</v>
      </c>
      <c r="E2748" s="60" t="s">
        <v>450</v>
      </c>
      <c r="F2748" s="59" t="s">
        <v>451</v>
      </c>
      <c r="G2748" s="61">
        <v>37197</v>
      </c>
      <c r="H2748" s="123">
        <f t="shared" si="42"/>
        <v>7.5742982518657289</v>
      </c>
    </row>
    <row r="2749" spans="1:8" x14ac:dyDescent="0.25">
      <c r="A2749" s="58"/>
      <c r="B2749" s="59"/>
      <c r="C2749" s="60"/>
      <c r="D2749" s="60"/>
      <c r="E2749" s="60"/>
      <c r="F2749" s="59"/>
      <c r="G2749" s="61"/>
      <c r="H2749" s="123"/>
    </row>
    <row r="2750" spans="1:8" x14ac:dyDescent="0.25">
      <c r="A2750" s="58">
        <v>396740915356</v>
      </c>
      <c r="B2750" s="59" t="s">
        <v>320</v>
      </c>
      <c r="C2750" s="60" t="s">
        <v>7575</v>
      </c>
      <c r="D2750" s="60" t="s">
        <v>4562</v>
      </c>
      <c r="E2750" s="60" t="s">
        <v>450</v>
      </c>
      <c r="F2750" s="59" t="s">
        <v>451</v>
      </c>
      <c r="G2750" s="61">
        <v>37197</v>
      </c>
      <c r="H2750" s="123">
        <f t="shared" si="42"/>
        <v>7.5742982518657289</v>
      </c>
    </row>
    <row r="2751" spans="1:8" x14ac:dyDescent="0.25">
      <c r="A2751" s="58">
        <v>396761202724</v>
      </c>
      <c r="B2751" s="59" t="s">
        <v>280</v>
      </c>
      <c r="C2751" s="60" t="s">
        <v>7576</v>
      </c>
      <c r="D2751" s="60" t="s">
        <v>7577</v>
      </c>
      <c r="E2751" s="60" t="s">
        <v>450</v>
      </c>
      <c r="F2751" s="59" t="s">
        <v>451</v>
      </c>
      <c r="G2751" s="61">
        <v>37197</v>
      </c>
      <c r="H2751" s="123">
        <f t="shared" si="42"/>
        <v>7.5742982518657289</v>
      </c>
    </row>
    <row r="2752" spans="1:8" x14ac:dyDescent="0.25">
      <c r="A2752" s="58">
        <v>396761203071</v>
      </c>
      <c r="B2752" s="59" t="s">
        <v>224</v>
      </c>
      <c r="C2752" s="60" t="s">
        <v>2519</v>
      </c>
      <c r="D2752" s="60" t="s">
        <v>7578</v>
      </c>
      <c r="E2752" s="60" t="s">
        <v>450</v>
      </c>
      <c r="F2752" s="59" t="s">
        <v>487</v>
      </c>
      <c r="G2752" s="61">
        <v>37197</v>
      </c>
      <c r="H2752" s="123">
        <f t="shared" si="42"/>
        <v>7.5742982518657289</v>
      </c>
    </row>
    <row r="2753" spans="1:8" x14ac:dyDescent="0.25">
      <c r="A2753" s="58">
        <v>396960750811</v>
      </c>
      <c r="B2753" s="59" t="s">
        <v>76</v>
      </c>
      <c r="C2753" s="60" t="s">
        <v>7579</v>
      </c>
      <c r="D2753" s="60" t="s">
        <v>7580</v>
      </c>
      <c r="E2753" s="60" t="s">
        <v>450</v>
      </c>
      <c r="F2753" s="59" t="s">
        <v>451</v>
      </c>
      <c r="G2753" s="61">
        <v>37197</v>
      </c>
      <c r="H2753" s="123">
        <f t="shared" si="42"/>
        <v>7.5742982518657289</v>
      </c>
    </row>
    <row r="2754" spans="1:8" x14ac:dyDescent="0.25">
      <c r="A2754" s="58">
        <v>396960850786</v>
      </c>
      <c r="B2754" s="59" t="s">
        <v>269</v>
      </c>
      <c r="C2754" s="60" t="s">
        <v>3997</v>
      </c>
      <c r="D2754" s="60" t="s">
        <v>7581</v>
      </c>
      <c r="E2754" s="60" t="s">
        <v>450</v>
      </c>
      <c r="F2754" s="59" t="s">
        <v>451</v>
      </c>
      <c r="G2754" s="61">
        <v>37197</v>
      </c>
      <c r="H2754" s="123">
        <f t="shared" si="42"/>
        <v>7.5742982518657289</v>
      </c>
    </row>
    <row r="2755" spans="1:8" x14ac:dyDescent="0.25">
      <c r="A2755" s="58">
        <v>397140400405</v>
      </c>
      <c r="B2755" s="59" t="s">
        <v>7582</v>
      </c>
      <c r="C2755" s="60" t="s">
        <v>5128</v>
      </c>
      <c r="D2755" s="60" t="s">
        <v>5143</v>
      </c>
      <c r="E2755" s="60" t="s">
        <v>738</v>
      </c>
      <c r="F2755" s="59" t="s">
        <v>451</v>
      </c>
      <c r="G2755" s="61">
        <v>37197</v>
      </c>
      <c r="H2755" s="123">
        <f t="shared" ref="H2755:H2818" si="43">G2755/4910.95</f>
        <v>7.5742982518657289</v>
      </c>
    </row>
    <row r="2756" spans="1:8" x14ac:dyDescent="0.25">
      <c r="A2756" s="58">
        <v>398080700435</v>
      </c>
      <c r="B2756" s="59" t="s">
        <v>7583</v>
      </c>
      <c r="C2756" s="60" t="s">
        <v>7584</v>
      </c>
      <c r="D2756" s="60" t="s">
        <v>7585</v>
      </c>
      <c r="E2756" s="60" t="s">
        <v>7586</v>
      </c>
      <c r="F2756" s="59" t="s">
        <v>451</v>
      </c>
      <c r="G2756" s="61">
        <v>37197</v>
      </c>
      <c r="H2756" s="123">
        <f t="shared" si="43"/>
        <v>7.5742982518657289</v>
      </c>
    </row>
    <row r="2757" spans="1:8" x14ac:dyDescent="0.25">
      <c r="A2757" s="58">
        <v>398110300925</v>
      </c>
      <c r="B2757" s="59" t="s">
        <v>7587</v>
      </c>
      <c r="C2757" s="60" t="s">
        <v>2165</v>
      </c>
      <c r="D2757" s="60" t="s">
        <v>7588</v>
      </c>
      <c r="E2757" s="60" t="s">
        <v>2743</v>
      </c>
      <c r="F2757" s="59" t="s">
        <v>451</v>
      </c>
      <c r="G2757" s="61">
        <v>37197</v>
      </c>
      <c r="H2757" s="123">
        <f t="shared" si="43"/>
        <v>7.5742982518657289</v>
      </c>
    </row>
    <row r="2758" spans="1:8" x14ac:dyDescent="0.25">
      <c r="A2758" s="58">
        <v>398110800448</v>
      </c>
      <c r="B2758" s="59" t="s">
        <v>7589</v>
      </c>
      <c r="C2758" s="60" t="s">
        <v>7590</v>
      </c>
      <c r="D2758" s="60" t="s">
        <v>7591</v>
      </c>
      <c r="E2758" s="60" t="s">
        <v>2170</v>
      </c>
      <c r="F2758" s="59" t="s">
        <v>451</v>
      </c>
      <c r="G2758" s="61">
        <v>37197</v>
      </c>
      <c r="H2758" s="123">
        <f t="shared" si="43"/>
        <v>7.5742982518657289</v>
      </c>
    </row>
    <row r="2759" spans="1:8" x14ac:dyDescent="0.25">
      <c r="A2759" s="58">
        <v>398130600208</v>
      </c>
      <c r="B2759" s="59" t="s">
        <v>7592</v>
      </c>
      <c r="C2759" s="60" t="s">
        <v>4766</v>
      </c>
      <c r="D2759" s="60" t="s">
        <v>7593</v>
      </c>
      <c r="E2759" s="60" t="s">
        <v>2047</v>
      </c>
      <c r="F2759" s="59" t="s">
        <v>487</v>
      </c>
      <c r="G2759" s="61">
        <v>37197</v>
      </c>
      <c r="H2759" s="123">
        <f t="shared" si="43"/>
        <v>7.5742982518657289</v>
      </c>
    </row>
    <row r="2760" spans="1:8" x14ac:dyDescent="0.25">
      <c r="A2760" s="58">
        <v>398161000250</v>
      </c>
      <c r="B2760" s="59" t="s">
        <v>7594</v>
      </c>
      <c r="C2760" s="60" t="s">
        <v>7595</v>
      </c>
      <c r="D2760" s="60" t="s">
        <v>7596</v>
      </c>
      <c r="E2760" s="60" t="s">
        <v>6961</v>
      </c>
      <c r="F2760" s="59" t="s">
        <v>487</v>
      </c>
      <c r="G2760" s="61">
        <v>37197</v>
      </c>
      <c r="H2760" s="123">
        <f t="shared" si="43"/>
        <v>7.5742982518657289</v>
      </c>
    </row>
    <row r="2761" spans="1:8" x14ac:dyDescent="0.25">
      <c r="A2761" s="58">
        <v>398161000764</v>
      </c>
      <c r="B2761" s="59" t="s">
        <v>7597</v>
      </c>
      <c r="C2761" s="60" t="s">
        <v>4766</v>
      </c>
      <c r="D2761" s="60" t="s">
        <v>7598</v>
      </c>
      <c r="E2761" s="60" t="s">
        <v>3175</v>
      </c>
      <c r="F2761" s="59" t="s">
        <v>487</v>
      </c>
      <c r="G2761" s="61">
        <v>37197</v>
      </c>
      <c r="H2761" s="123">
        <f t="shared" si="43"/>
        <v>7.5742982518657289</v>
      </c>
    </row>
    <row r="2762" spans="1:8" x14ac:dyDescent="0.25">
      <c r="A2762" s="58">
        <v>398180301066</v>
      </c>
      <c r="B2762" s="59" t="s">
        <v>7599</v>
      </c>
      <c r="C2762" s="60" t="s">
        <v>7600</v>
      </c>
      <c r="D2762" s="60" t="s">
        <v>7601</v>
      </c>
      <c r="E2762" s="60" t="s">
        <v>1061</v>
      </c>
      <c r="F2762" s="59" t="s">
        <v>451</v>
      </c>
      <c r="G2762" s="61">
        <v>37197</v>
      </c>
      <c r="H2762" s="123">
        <f t="shared" si="43"/>
        <v>7.5742982518657289</v>
      </c>
    </row>
    <row r="2763" spans="1:8" x14ac:dyDescent="0.25">
      <c r="A2763" s="58">
        <v>398870800057</v>
      </c>
      <c r="B2763" s="59" t="s">
        <v>7602</v>
      </c>
      <c r="C2763" s="60" t="s">
        <v>7603</v>
      </c>
      <c r="D2763" s="60" t="s">
        <v>7604</v>
      </c>
      <c r="E2763" s="60" t="s">
        <v>753</v>
      </c>
      <c r="F2763" s="59" t="s">
        <v>487</v>
      </c>
      <c r="G2763" s="61">
        <v>37197</v>
      </c>
      <c r="H2763" s="123">
        <f t="shared" si="43"/>
        <v>7.5742982518657289</v>
      </c>
    </row>
    <row r="2764" spans="1:8" x14ac:dyDescent="0.25">
      <c r="A2764" s="58">
        <v>398911101304</v>
      </c>
      <c r="B2764" s="59" t="s">
        <v>7605</v>
      </c>
      <c r="C2764" s="60" t="s">
        <v>7606</v>
      </c>
      <c r="D2764" s="60" t="s">
        <v>7607</v>
      </c>
      <c r="E2764" s="60" t="s">
        <v>7607</v>
      </c>
      <c r="F2764" s="59" t="s">
        <v>451</v>
      </c>
      <c r="G2764" s="61">
        <v>37197</v>
      </c>
      <c r="H2764" s="123">
        <f t="shared" si="43"/>
        <v>7.5742982518657289</v>
      </c>
    </row>
    <row r="2765" spans="1:8" x14ac:dyDescent="0.25">
      <c r="A2765" s="58">
        <v>398960305462</v>
      </c>
      <c r="B2765" s="59" t="s">
        <v>7608</v>
      </c>
      <c r="C2765" s="60" t="s">
        <v>7015</v>
      </c>
      <c r="D2765" s="60" t="s">
        <v>7609</v>
      </c>
      <c r="E2765" s="60" t="s">
        <v>753</v>
      </c>
      <c r="F2765" s="59" t="s">
        <v>451</v>
      </c>
      <c r="G2765" s="61">
        <v>37197</v>
      </c>
      <c r="H2765" s="123">
        <f t="shared" si="43"/>
        <v>7.5742982518657289</v>
      </c>
    </row>
    <row r="2766" spans="1:8" x14ac:dyDescent="0.25">
      <c r="A2766" s="58">
        <v>398960405581</v>
      </c>
      <c r="B2766" s="59" t="s">
        <v>7610</v>
      </c>
      <c r="C2766" s="60" t="s">
        <v>7015</v>
      </c>
      <c r="D2766" s="60" t="s">
        <v>7611</v>
      </c>
      <c r="E2766" s="60" t="s">
        <v>2170</v>
      </c>
      <c r="F2766" s="59" t="s">
        <v>451</v>
      </c>
      <c r="G2766" s="61">
        <v>37197</v>
      </c>
      <c r="H2766" s="123">
        <f t="shared" si="43"/>
        <v>7.5742982518657289</v>
      </c>
    </row>
    <row r="2767" spans="1:8" x14ac:dyDescent="0.25">
      <c r="A2767" s="58">
        <v>400010302399</v>
      </c>
      <c r="B2767" s="59" t="s">
        <v>7612</v>
      </c>
      <c r="C2767" s="60" t="s">
        <v>7613</v>
      </c>
      <c r="D2767" s="60" t="s">
        <v>7614</v>
      </c>
      <c r="E2767" s="60" t="s">
        <v>726</v>
      </c>
      <c r="F2767" s="59" t="s">
        <v>451</v>
      </c>
      <c r="G2767" s="61">
        <v>37197</v>
      </c>
      <c r="H2767" s="123">
        <f t="shared" si="43"/>
        <v>7.5742982518657289</v>
      </c>
    </row>
    <row r="2768" spans="1:8" x14ac:dyDescent="0.25">
      <c r="A2768" s="58">
        <v>400020704240</v>
      </c>
      <c r="B2768" s="59" t="s">
        <v>7615</v>
      </c>
      <c r="C2768" s="60" t="s">
        <v>7616</v>
      </c>
      <c r="D2768" s="60" t="s">
        <v>7023</v>
      </c>
      <c r="E2768" s="60" t="s">
        <v>726</v>
      </c>
      <c r="F2768" s="59" t="s">
        <v>451</v>
      </c>
      <c r="G2768" s="61">
        <v>37197</v>
      </c>
      <c r="H2768" s="123">
        <f t="shared" si="43"/>
        <v>7.5742982518657289</v>
      </c>
    </row>
    <row r="2769" spans="1:8" x14ac:dyDescent="0.25">
      <c r="A2769" s="58">
        <v>400060504758</v>
      </c>
      <c r="B2769" s="59" t="s">
        <v>7617</v>
      </c>
      <c r="C2769" s="60" t="s">
        <v>2417</v>
      </c>
      <c r="D2769" s="60" t="s">
        <v>7020</v>
      </c>
      <c r="E2769" s="60" t="s">
        <v>726</v>
      </c>
      <c r="F2769" s="59" t="s">
        <v>451</v>
      </c>
      <c r="G2769" s="61">
        <v>37197</v>
      </c>
      <c r="H2769" s="123">
        <f t="shared" si="43"/>
        <v>7.5742982518657289</v>
      </c>
    </row>
    <row r="2770" spans="1:8" x14ac:dyDescent="0.25">
      <c r="A2770" s="58">
        <v>400060803747</v>
      </c>
      <c r="B2770" s="59" t="s">
        <v>7618</v>
      </c>
      <c r="C2770" s="60" t="s">
        <v>7619</v>
      </c>
      <c r="D2770" s="60" t="s">
        <v>6432</v>
      </c>
      <c r="E2770" s="60" t="s">
        <v>726</v>
      </c>
      <c r="F2770" s="59" t="s">
        <v>451</v>
      </c>
      <c r="G2770" s="61">
        <v>37197</v>
      </c>
      <c r="H2770" s="123">
        <f t="shared" si="43"/>
        <v>7.5742982518657289</v>
      </c>
    </row>
    <row r="2771" spans="1:8" x14ac:dyDescent="0.25">
      <c r="A2771" s="58">
        <v>400070309066</v>
      </c>
      <c r="B2771" s="59" t="s">
        <v>7620</v>
      </c>
      <c r="C2771" s="60" t="s">
        <v>7621</v>
      </c>
      <c r="D2771" s="60" t="s">
        <v>7622</v>
      </c>
      <c r="E2771" s="60" t="s">
        <v>2137</v>
      </c>
      <c r="F2771" s="59" t="s">
        <v>451</v>
      </c>
      <c r="G2771" s="61">
        <v>37197</v>
      </c>
      <c r="H2771" s="123">
        <f t="shared" si="43"/>
        <v>7.5742982518657289</v>
      </c>
    </row>
    <row r="2772" spans="1:8" x14ac:dyDescent="0.25">
      <c r="A2772" s="58">
        <v>400100802404</v>
      </c>
      <c r="B2772" s="59" t="s">
        <v>7623</v>
      </c>
      <c r="C2772" s="60" t="s">
        <v>2417</v>
      </c>
      <c r="D2772" s="60" t="s">
        <v>7063</v>
      </c>
      <c r="E2772" s="60" t="s">
        <v>726</v>
      </c>
      <c r="F2772" s="59" t="s">
        <v>451</v>
      </c>
      <c r="G2772" s="61">
        <v>37197</v>
      </c>
      <c r="H2772" s="123">
        <f t="shared" si="43"/>
        <v>7.5742982518657289</v>
      </c>
    </row>
    <row r="2773" spans="1:8" x14ac:dyDescent="0.25">
      <c r="A2773" s="58">
        <v>400101105952</v>
      </c>
      <c r="B2773" s="59" t="s">
        <v>7624</v>
      </c>
      <c r="C2773" s="60" t="s">
        <v>7625</v>
      </c>
      <c r="D2773" s="60" t="s">
        <v>7626</v>
      </c>
      <c r="E2773" s="60" t="s">
        <v>2137</v>
      </c>
      <c r="F2773" s="59" t="s">
        <v>451</v>
      </c>
      <c r="G2773" s="61">
        <v>37197</v>
      </c>
      <c r="H2773" s="123">
        <f t="shared" si="43"/>
        <v>7.5742982518657289</v>
      </c>
    </row>
    <row r="2774" spans="1:8" x14ac:dyDescent="0.25">
      <c r="A2774" s="58">
        <v>400160205618</v>
      </c>
      <c r="B2774" s="59" t="s">
        <v>7627</v>
      </c>
      <c r="C2774" s="60" t="s">
        <v>7628</v>
      </c>
      <c r="D2774" s="60" t="s">
        <v>7629</v>
      </c>
      <c r="E2774" s="60" t="s">
        <v>726</v>
      </c>
      <c r="F2774" s="59" t="s">
        <v>451</v>
      </c>
      <c r="G2774" s="61">
        <v>37197</v>
      </c>
      <c r="H2774" s="123">
        <f t="shared" si="43"/>
        <v>7.5742982518657289</v>
      </c>
    </row>
    <row r="2775" spans="1:8" x14ac:dyDescent="0.25">
      <c r="A2775" s="58">
        <v>400161003784</v>
      </c>
      <c r="B2775" s="59" t="s">
        <v>7630</v>
      </c>
      <c r="C2775" s="60" t="s">
        <v>7631</v>
      </c>
      <c r="D2775" s="60" t="s">
        <v>7632</v>
      </c>
      <c r="E2775" s="60" t="s">
        <v>726</v>
      </c>
      <c r="F2775" s="59" t="s">
        <v>451</v>
      </c>
      <c r="G2775" s="61">
        <v>37197</v>
      </c>
      <c r="H2775" s="123">
        <f t="shared" si="43"/>
        <v>7.5742982518657289</v>
      </c>
    </row>
    <row r="2776" spans="1:8" x14ac:dyDescent="0.25">
      <c r="A2776" s="58">
        <v>400170611681</v>
      </c>
      <c r="B2776" s="59" t="s">
        <v>7633</v>
      </c>
      <c r="C2776" s="60" t="s">
        <v>7121</v>
      </c>
      <c r="D2776" s="60" t="s">
        <v>7634</v>
      </c>
      <c r="E2776" s="60" t="s">
        <v>726</v>
      </c>
      <c r="F2776" s="59" t="s">
        <v>451</v>
      </c>
      <c r="G2776" s="61">
        <v>37197</v>
      </c>
      <c r="H2776" s="123">
        <f t="shared" si="43"/>
        <v>7.5742982518657289</v>
      </c>
    </row>
    <row r="2777" spans="1:8" x14ac:dyDescent="0.25">
      <c r="A2777" s="58">
        <v>400770100184</v>
      </c>
      <c r="B2777" s="59" t="s">
        <v>7635</v>
      </c>
      <c r="C2777" s="60" t="s">
        <v>7636</v>
      </c>
      <c r="D2777" s="60" t="s">
        <v>4140</v>
      </c>
      <c r="E2777" s="60" t="s">
        <v>726</v>
      </c>
      <c r="F2777" s="59" t="s">
        <v>451</v>
      </c>
      <c r="G2777" s="61">
        <v>37197</v>
      </c>
      <c r="H2777" s="123">
        <f t="shared" si="43"/>
        <v>7.5742982518657289</v>
      </c>
    </row>
    <row r="2778" spans="1:8" x14ac:dyDescent="0.25">
      <c r="A2778" s="58">
        <v>400851000818</v>
      </c>
      <c r="B2778" s="59" t="s">
        <v>7637</v>
      </c>
      <c r="C2778" s="60" t="s">
        <v>7638</v>
      </c>
      <c r="D2778" s="60" t="s">
        <v>2950</v>
      </c>
      <c r="E2778" s="60" t="s">
        <v>726</v>
      </c>
      <c r="F2778" s="59" t="s">
        <v>451</v>
      </c>
      <c r="G2778" s="61">
        <v>37197</v>
      </c>
      <c r="H2778" s="123">
        <f t="shared" si="43"/>
        <v>7.5742982518657289</v>
      </c>
    </row>
    <row r="2779" spans="1:8" x14ac:dyDescent="0.25">
      <c r="A2779" s="58">
        <v>400940242884</v>
      </c>
      <c r="B2779" s="59" t="s">
        <v>7639</v>
      </c>
      <c r="C2779" s="60" t="s">
        <v>7640</v>
      </c>
      <c r="D2779" s="60" t="s">
        <v>7641</v>
      </c>
      <c r="E2779" s="60" t="s">
        <v>726</v>
      </c>
      <c r="F2779" s="59" t="s">
        <v>451</v>
      </c>
      <c r="G2779" s="61">
        <v>37197</v>
      </c>
      <c r="H2779" s="123">
        <f t="shared" si="43"/>
        <v>7.5742982518657289</v>
      </c>
    </row>
    <row r="2780" spans="1:8" x14ac:dyDescent="0.25">
      <c r="A2780" s="58">
        <v>400970331920</v>
      </c>
      <c r="B2780" s="59" t="s">
        <v>7642</v>
      </c>
      <c r="C2780" s="60" t="s">
        <v>7643</v>
      </c>
      <c r="D2780" s="60" t="s">
        <v>7644</v>
      </c>
      <c r="E2780" s="60" t="s">
        <v>726</v>
      </c>
      <c r="F2780" s="59" t="s">
        <v>451</v>
      </c>
      <c r="G2780" s="61">
        <v>37197</v>
      </c>
      <c r="H2780" s="123">
        <f t="shared" si="43"/>
        <v>7.5742982518657289</v>
      </c>
    </row>
    <row r="2781" spans="1:8" x14ac:dyDescent="0.25">
      <c r="A2781" s="58">
        <v>403100300076</v>
      </c>
      <c r="B2781" s="59" t="s">
        <v>7645</v>
      </c>
      <c r="C2781" s="60" t="s">
        <v>7646</v>
      </c>
      <c r="D2781" s="60" t="s">
        <v>7647</v>
      </c>
      <c r="E2781" s="60" t="s">
        <v>734</v>
      </c>
      <c r="F2781" s="59" t="s">
        <v>451</v>
      </c>
      <c r="G2781" s="61">
        <v>37197</v>
      </c>
      <c r="H2781" s="123">
        <f t="shared" si="43"/>
        <v>7.5742982518657289</v>
      </c>
    </row>
    <row r="2782" spans="1:8" x14ac:dyDescent="0.25">
      <c r="A2782" s="58">
        <v>403150900147</v>
      </c>
      <c r="B2782" s="59" t="s">
        <v>7648</v>
      </c>
      <c r="C2782" s="60" t="s">
        <v>7649</v>
      </c>
      <c r="D2782" s="60" t="s">
        <v>7650</v>
      </c>
      <c r="E2782" s="60" t="s">
        <v>734</v>
      </c>
      <c r="F2782" s="59" t="s">
        <v>451</v>
      </c>
      <c r="G2782" s="61">
        <v>37197</v>
      </c>
      <c r="H2782" s="123">
        <f t="shared" si="43"/>
        <v>7.5742982518657289</v>
      </c>
    </row>
    <row r="2783" spans="1:8" x14ac:dyDescent="0.25">
      <c r="A2783" s="58">
        <v>403860900090</v>
      </c>
      <c r="B2783" s="59" t="s">
        <v>7651</v>
      </c>
      <c r="C2783" s="60" t="s">
        <v>7652</v>
      </c>
      <c r="D2783" s="60" t="s">
        <v>2071</v>
      </c>
      <c r="E2783" s="60" t="s">
        <v>2071</v>
      </c>
      <c r="F2783" s="59" t="s">
        <v>451</v>
      </c>
      <c r="G2783" s="61">
        <v>37197</v>
      </c>
      <c r="H2783" s="123">
        <f t="shared" si="43"/>
        <v>7.5742982518657289</v>
      </c>
    </row>
    <row r="2784" spans="1:8" x14ac:dyDescent="0.25">
      <c r="A2784" s="58">
        <v>393080200139</v>
      </c>
      <c r="B2784" s="59" t="s">
        <v>7653</v>
      </c>
      <c r="C2784" s="60" t="s">
        <v>7654</v>
      </c>
      <c r="D2784" s="60" t="s">
        <v>7655</v>
      </c>
      <c r="E2784" s="60" t="s">
        <v>3163</v>
      </c>
      <c r="F2784" s="59" t="s">
        <v>487</v>
      </c>
      <c r="G2784" s="61">
        <v>37164</v>
      </c>
      <c r="H2784" s="123">
        <f t="shared" si="43"/>
        <v>7.5675785744102466</v>
      </c>
    </row>
    <row r="2785" spans="1:8" x14ac:dyDescent="0.25">
      <c r="A2785" s="58">
        <v>390790900033</v>
      </c>
      <c r="B2785" s="59" t="s">
        <v>7656</v>
      </c>
      <c r="C2785" s="60" t="s">
        <v>7657</v>
      </c>
      <c r="D2785" s="60" t="s">
        <v>7658</v>
      </c>
      <c r="E2785" s="60" t="s">
        <v>1542</v>
      </c>
      <c r="F2785" s="59" t="s">
        <v>451</v>
      </c>
      <c r="G2785" s="61">
        <v>36760</v>
      </c>
      <c r="H2785" s="123">
        <f t="shared" si="43"/>
        <v>7.4853134322279802</v>
      </c>
    </row>
    <row r="2786" spans="1:8" x14ac:dyDescent="0.25">
      <c r="A2786" s="58">
        <v>398000111299</v>
      </c>
      <c r="B2786" s="59" t="s">
        <v>7659</v>
      </c>
      <c r="C2786" s="60" t="s">
        <v>7660</v>
      </c>
      <c r="D2786" s="60" t="s">
        <v>7661</v>
      </c>
      <c r="E2786" s="60" t="s">
        <v>753</v>
      </c>
      <c r="F2786" s="59" t="s">
        <v>451</v>
      </c>
      <c r="G2786" s="61">
        <v>36759</v>
      </c>
      <c r="H2786" s="123">
        <f t="shared" si="43"/>
        <v>7.4851098056384204</v>
      </c>
    </row>
    <row r="2787" spans="1:8" x14ac:dyDescent="0.25">
      <c r="A2787" s="58">
        <v>371950500814</v>
      </c>
      <c r="B2787" s="59" t="s">
        <v>7662</v>
      </c>
      <c r="C2787" s="60" t="s">
        <v>7663</v>
      </c>
      <c r="D2787" s="60" t="s">
        <v>7664</v>
      </c>
      <c r="E2787" s="60" t="s">
        <v>4166</v>
      </c>
      <c r="F2787" s="59" t="s">
        <v>451</v>
      </c>
      <c r="G2787" s="61">
        <v>35184</v>
      </c>
      <c r="H2787" s="123">
        <f t="shared" si="43"/>
        <v>7.1643979270813185</v>
      </c>
    </row>
    <row r="2788" spans="1:8" x14ac:dyDescent="0.25">
      <c r="A2788" s="58">
        <v>398910100363</v>
      </c>
      <c r="B2788" s="59" t="s">
        <v>7665</v>
      </c>
      <c r="C2788" s="60" t="s">
        <v>2165</v>
      </c>
      <c r="D2788" s="60" t="s">
        <v>7666</v>
      </c>
      <c r="E2788" s="60" t="s">
        <v>2047</v>
      </c>
      <c r="F2788" s="59" t="s">
        <v>451</v>
      </c>
      <c r="G2788" s="61">
        <v>35184</v>
      </c>
      <c r="H2788" s="123">
        <f t="shared" si="43"/>
        <v>7.1643979270813185</v>
      </c>
    </row>
    <row r="2789" spans="1:8" x14ac:dyDescent="0.25">
      <c r="A2789" s="58">
        <v>370850201660</v>
      </c>
      <c r="B2789" s="59" t="s">
        <v>7667</v>
      </c>
      <c r="C2789" s="60" t="s">
        <v>7668</v>
      </c>
      <c r="D2789" s="60" t="s">
        <v>7669</v>
      </c>
      <c r="E2789" s="60" t="s">
        <v>1419</v>
      </c>
      <c r="F2789" s="59" t="s">
        <v>451</v>
      </c>
      <c r="G2789" s="61">
        <v>34747</v>
      </c>
      <c r="H2789" s="123">
        <f t="shared" si="43"/>
        <v>7.0754131074435707</v>
      </c>
    </row>
    <row r="2790" spans="1:8" x14ac:dyDescent="0.25">
      <c r="A2790" s="58">
        <v>370980304592</v>
      </c>
      <c r="B2790" s="59" t="s">
        <v>7670</v>
      </c>
      <c r="C2790" s="60" t="s">
        <v>7671</v>
      </c>
      <c r="D2790" s="60" t="s">
        <v>7672</v>
      </c>
      <c r="E2790" s="60" t="s">
        <v>1419</v>
      </c>
      <c r="F2790" s="59" t="s">
        <v>451</v>
      </c>
      <c r="G2790" s="61">
        <v>34747</v>
      </c>
      <c r="H2790" s="123">
        <f t="shared" si="43"/>
        <v>7.0754131074435707</v>
      </c>
    </row>
    <row r="2791" spans="1:8" x14ac:dyDescent="0.25">
      <c r="A2791" s="58">
        <v>371880310338</v>
      </c>
      <c r="B2791" s="59" t="s">
        <v>7673</v>
      </c>
      <c r="C2791" s="60" t="s">
        <v>7674</v>
      </c>
      <c r="D2791" s="60" t="s">
        <v>7675</v>
      </c>
      <c r="E2791" s="60" t="s">
        <v>1684</v>
      </c>
      <c r="F2791" s="59" t="s">
        <v>451</v>
      </c>
      <c r="G2791" s="61">
        <v>34747</v>
      </c>
      <c r="H2791" s="123">
        <f t="shared" si="43"/>
        <v>7.0754131074435707</v>
      </c>
    </row>
    <row r="2792" spans="1:8" x14ac:dyDescent="0.25">
      <c r="A2792" s="58">
        <v>371941201197</v>
      </c>
      <c r="B2792" s="59" t="s">
        <v>7676</v>
      </c>
      <c r="C2792" s="60" t="s">
        <v>7677</v>
      </c>
      <c r="D2792" s="60" t="s">
        <v>7678</v>
      </c>
      <c r="E2792" s="60" t="s">
        <v>1684</v>
      </c>
      <c r="F2792" s="59" t="s">
        <v>451</v>
      </c>
      <c r="G2792" s="61">
        <v>34747</v>
      </c>
      <c r="H2792" s="123">
        <f t="shared" si="43"/>
        <v>7.0754131074435707</v>
      </c>
    </row>
    <row r="2793" spans="1:8" x14ac:dyDescent="0.25">
      <c r="A2793" s="58">
        <v>371970400531</v>
      </c>
      <c r="B2793" s="59" t="s">
        <v>7679</v>
      </c>
      <c r="C2793" s="60" t="s">
        <v>7680</v>
      </c>
      <c r="D2793" s="60" t="s">
        <v>7681</v>
      </c>
      <c r="E2793" s="60" t="s">
        <v>1684</v>
      </c>
      <c r="F2793" s="59" t="s">
        <v>451</v>
      </c>
      <c r="G2793" s="61">
        <v>34747</v>
      </c>
      <c r="H2793" s="123">
        <f t="shared" si="43"/>
        <v>7.0754131074435707</v>
      </c>
    </row>
    <row r="2794" spans="1:8" x14ac:dyDescent="0.25">
      <c r="A2794" s="58">
        <v>371970401758</v>
      </c>
      <c r="B2794" s="59" t="s">
        <v>7682</v>
      </c>
      <c r="C2794" s="60" t="s">
        <v>7683</v>
      </c>
      <c r="D2794" s="60" t="s">
        <v>7684</v>
      </c>
      <c r="E2794" s="60" t="s">
        <v>2210</v>
      </c>
      <c r="F2794" s="59" t="s">
        <v>451</v>
      </c>
      <c r="G2794" s="61">
        <v>34747</v>
      </c>
      <c r="H2794" s="123">
        <f t="shared" si="43"/>
        <v>7.0754131074435707</v>
      </c>
    </row>
    <row r="2795" spans="1:8" x14ac:dyDescent="0.25">
      <c r="A2795" s="58">
        <v>371990600196</v>
      </c>
      <c r="B2795" s="59" t="s">
        <v>7685</v>
      </c>
      <c r="C2795" s="60" t="s">
        <v>7686</v>
      </c>
      <c r="D2795" s="60" t="s">
        <v>6559</v>
      </c>
      <c r="E2795" s="60" t="s">
        <v>2210</v>
      </c>
      <c r="F2795" s="59" t="s">
        <v>451</v>
      </c>
      <c r="G2795" s="61">
        <v>34747</v>
      </c>
      <c r="H2795" s="123">
        <f t="shared" si="43"/>
        <v>7.0754131074435707</v>
      </c>
    </row>
    <row r="2796" spans="1:8" x14ac:dyDescent="0.25">
      <c r="A2796" s="58">
        <v>372930100352</v>
      </c>
      <c r="B2796" s="59" t="s">
        <v>7687</v>
      </c>
      <c r="C2796" s="60" t="s">
        <v>4372</v>
      </c>
      <c r="D2796" s="60" t="s">
        <v>7688</v>
      </c>
      <c r="E2796" s="60" t="s">
        <v>3604</v>
      </c>
      <c r="F2796" s="59" t="s">
        <v>451</v>
      </c>
      <c r="G2796" s="61">
        <v>34747</v>
      </c>
      <c r="H2796" s="123">
        <f t="shared" si="43"/>
        <v>7.0754131074435707</v>
      </c>
    </row>
    <row r="2797" spans="1:8" x14ac:dyDescent="0.25">
      <c r="A2797" s="58">
        <v>389770201106</v>
      </c>
      <c r="B2797" s="59" t="s">
        <v>7689</v>
      </c>
      <c r="C2797" s="60" t="s">
        <v>7690</v>
      </c>
      <c r="D2797" s="60" t="s">
        <v>5048</v>
      </c>
      <c r="E2797" s="60" t="s">
        <v>7691</v>
      </c>
      <c r="F2797" s="59" t="s">
        <v>451</v>
      </c>
      <c r="G2797" s="61">
        <v>34747</v>
      </c>
      <c r="H2797" s="123">
        <f t="shared" si="43"/>
        <v>7.0754131074435707</v>
      </c>
    </row>
    <row r="2798" spans="1:8" x14ac:dyDescent="0.25">
      <c r="A2798" s="58">
        <v>389831100057</v>
      </c>
      <c r="B2798" s="59" t="s">
        <v>7692</v>
      </c>
      <c r="C2798" s="60" t="s">
        <v>7693</v>
      </c>
      <c r="D2798" s="60" t="s">
        <v>1835</v>
      </c>
      <c r="E2798" s="60" t="s">
        <v>825</v>
      </c>
      <c r="F2798" s="59" t="s">
        <v>451</v>
      </c>
      <c r="G2798" s="61">
        <v>34747</v>
      </c>
      <c r="H2798" s="123">
        <f t="shared" si="43"/>
        <v>7.0754131074435707</v>
      </c>
    </row>
    <row r="2799" spans="1:8" x14ac:dyDescent="0.25">
      <c r="A2799" s="58">
        <v>390721100203</v>
      </c>
      <c r="B2799" s="59" t="s">
        <v>7694</v>
      </c>
      <c r="C2799" s="60" t="s">
        <v>4263</v>
      </c>
      <c r="D2799" s="60" t="s">
        <v>7695</v>
      </c>
      <c r="E2799" s="60" t="s">
        <v>1542</v>
      </c>
      <c r="F2799" s="59" t="s">
        <v>451</v>
      </c>
      <c r="G2799" s="61">
        <v>34747</v>
      </c>
      <c r="H2799" s="123">
        <f t="shared" si="43"/>
        <v>7.0754131074435707</v>
      </c>
    </row>
    <row r="2800" spans="1:8" x14ac:dyDescent="0.25">
      <c r="A2800" s="58">
        <v>390731100481</v>
      </c>
      <c r="B2800" s="59" t="s">
        <v>7696</v>
      </c>
      <c r="C2800" s="60" t="s">
        <v>7697</v>
      </c>
      <c r="D2800" s="60" t="s">
        <v>7698</v>
      </c>
      <c r="E2800" s="60" t="s">
        <v>1542</v>
      </c>
      <c r="F2800" s="59" t="s">
        <v>451</v>
      </c>
      <c r="G2800" s="61">
        <v>34747</v>
      </c>
      <c r="H2800" s="123">
        <f t="shared" si="43"/>
        <v>7.0754131074435707</v>
      </c>
    </row>
    <row r="2801" spans="1:8" x14ac:dyDescent="0.25">
      <c r="A2801" s="58">
        <v>390750100166</v>
      </c>
      <c r="B2801" s="59" t="s">
        <v>7699</v>
      </c>
      <c r="C2801" s="60" t="s">
        <v>7229</v>
      </c>
      <c r="D2801" s="60" t="s">
        <v>3559</v>
      </c>
      <c r="E2801" s="60" t="s">
        <v>1542</v>
      </c>
      <c r="F2801" s="59" t="s">
        <v>451</v>
      </c>
      <c r="G2801" s="61">
        <v>34747</v>
      </c>
      <c r="H2801" s="123">
        <f t="shared" si="43"/>
        <v>7.0754131074435707</v>
      </c>
    </row>
    <row r="2802" spans="1:8" x14ac:dyDescent="0.25">
      <c r="A2802" s="58">
        <v>390820600013</v>
      </c>
      <c r="B2802" s="59" t="s">
        <v>7700</v>
      </c>
      <c r="C2802" s="60" t="s">
        <v>3567</v>
      </c>
      <c r="D2802" s="60" t="s">
        <v>2822</v>
      </c>
      <c r="E2802" s="60" t="s">
        <v>1225</v>
      </c>
      <c r="F2802" s="59" t="s">
        <v>451</v>
      </c>
      <c r="G2802" s="61">
        <v>34747</v>
      </c>
      <c r="H2802" s="123">
        <f t="shared" si="43"/>
        <v>7.0754131074435707</v>
      </c>
    </row>
    <row r="2803" spans="1:8" x14ac:dyDescent="0.25">
      <c r="A2803" s="58">
        <v>390820800179</v>
      </c>
      <c r="B2803" s="59" t="s">
        <v>7701</v>
      </c>
      <c r="C2803" s="60" t="s">
        <v>7702</v>
      </c>
      <c r="D2803" s="60" t="s">
        <v>3559</v>
      </c>
      <c r="E2803" s="60" t="s">
        <v>1542</v>
      </c>
      <c r="F2803" s="59" t="s">
        <v>451</v>
      </c>
      <c r="G2803" s="61">
        <v>34747</v>
      </c>
      <c r="H2803" s="123">
        <f t="shared" si="43"/>
        <v>7.0754131074435707</v>
      </c>
    </row>
    <row r="2804" spans="1:8" x14ac:dyDescent="0.25">
      <c r="A2804" s="58">
        <v>390860800201</v>
      </c>
      <c r="B2804" s="59" t="s">
        <v>7703</v>
      </c>
      <c r="C2804" s="60" t="s">
        <v>7704</v>
      </c>
      <c r="D2804" s="60" t="s">
        <v>7705</v>
      </c>
      <c r="E2804" s="60" t="s">
        <v>1542</v>
      </c>
      <c r="F2804" s="59" t="s">
        <v>451</v>
      </c>
      <c r="G2804" s="61">
        <v>34747</v>
      </c>
      <c r="H2804" s="123">
        <f t="shared" si="43"/>
        <v>7.0754131074435707</v>
      </c>
    </row>
    <row r="2805" spans="1:8" x14ac:dyDescent="0.25">
      <c r="A2805" s="58">
        <v>390870800030</v>
      </c>
      <c r="B2805" s="59" t="s">
        <v>7706</v>
      </c>
      <c r="C2805" s="60" t="s">
        <v>7707</v>
      </c>
      <c r="D2805" s="60" t="s">
        <v>2825</v>
      </c>
      <c r="E2805" s="60" t="s">
        <v>2826</v>
      </c>
      <c r="F2805" s="59" t="s">
        <v>451</v>
      </c>
      <c r="G2805" s="61">
        <v>34747</v>
      </c>
      <c r="H2805" s="123">
        <f t="shared" si="43"/>
        <v>7.0754131074435707</v>
      </c>
    </row>
    <row r="2806" spans="1:8" x14ac:dyDescent="0.25">
      <c r="A2806" s="58">
        <v>390900200466</v>
      </c>
      <c r="B2806" s="59" t="s">
        <v>7708</v>
      </c>
      <c r="C2806" s="60" t="s">
        <v>7709</v>
      </c>
      <c r="D2806" s="60" t="s">
        <v>7710</v>
      </c>
      <c r="E2806" s="60" t="s">
        <v>1542</v>
      </c>
      <c r="F2806" s="59" t="s">
        <v>451</v>
      </c>
      <c r="G2806" s="61">
        <v>34747</v>
      </c>
      <c r="H2806" s="123">
        <f t="shared" si="43"/>
        <v>7.0754131074435707</v>
      </c>
    </row>
    <row r="2807" spans="1:8" x14ac:dyDescent="0.25">
      <c r="A2807" s="58">
        <v>390970111789</v>
      </c>
      <c r="B2807" s="59" t="s">
        <v>7711</v>
      </c>
      <c r="C2807" s="60" t="s">
        <v>7712</v>
      </c>
      <c r="D2807" s="60" t="s">
        <v>7713</v>
      </c>
      <c r="E2807" s="60" t="s">
        <v>1225</v>
      </c>
      <c r="F2807" s="59" t="s">
        <v>451</v>
      </c>
      <c r="G2807" s="61">
        <v>34747</v>
      </c>
      <c r="H2807" s="123">
        <f t="shared" si="43"/>
        <v>7.0754131074435707</v>
      </c>
    </row>
    <row r="2808" spans="1:8" x14ac:dyDescent="0.25">
      <c r="A2808" s="58">
        <v>390970910797</v>
      </c>
      <c r="B2808" s="59" t="s">
        <v>7714</v>
      </c>
      <c r="C2808" s="60" t="s">
        <v>7233</v>
      </c>
      <c r="D2808" s="60" t="s">
        <v>7715</v>
      </c>
      <c r="E2808" s="60" t="s">
        <v>1542</v>
      </c>
      <c r="F2808" s="59" t="s">
        <v>451</v>
      </c>
      <c r="G2808" s="61">
        <v>34747</v>
      </c>
      <c r="H2808" s="123">
        <f t="shared" si="43"/>
        <v>7.0754131074435707</v>
      </c>
    </row>
    <row r="2809" spans="1:8" x14ac:dyDescent="0.25">
      <c r="A2809" s="58">
        <v>390970910851</v>
      </c>
      <c r="B2809" s="59" t="s">
        <v>7716</v>
      </c>
      <c r="C2809" s="60" t="s">
        <v>7717</v>
      </c>
      <c r="D2809" s="60" t="s">
        <v>7718</v>
      </c>
      <c r="E2809" s="60" t="s">
        <v>1542</v>
      </c>
      <c r="F2809" s="59" t="s">
        <v>451</v>
      </c>
      <c r="G2809" s="61">
        <v>34747</v>
      </c>
      <c r="H2809" s="123">
        <f t="shared" si="43"/>
        <v>7.0754131074435707</v>
      </c>
    </row>
    <row r="2810" spans="1:8" x14ac:dyDescent="0.25">
      <c r="A2810" s="58">
        <v>391000510334</v>
      </c>
      <c r="B2810" s="59" t="s">
        <v>7719</v>
      </c>
      <c r="C2810" s="60" t="s">
        <v>7720</v>
      </c>
      <c r="D2810" s="60" t="s">
        <v>7721</v>
      </c>
      <c r="E2810" s="60" t="s">
        <v>994</v>
      </c>
      <c r="F2810" s="59" t="s">
        <v>451</v>
      </c>
      <c r="G2810" s="61">
        <v>34747</v>
      </c>
      <c r="H2810" s="123">
        <f t="shared" si="43"/>
        <v>7.0754131074435707</v>
      </c>
    </row>
    <row r="2811" spans="1:8" x14ac:dyDescent="0.25">
      <c r="A2811" s="58">
        <v>391770200091</v>
      </c>
      <c r="B2811" s="59" t="s">
        <v>7722</v>
      </c>
      <c r="C2811" s="60" t="s">
        <v>2188</v>
      </c>
      <c r="D2811" s="60" t="s">
        <v>7723</v>
      </c>
      <c r="E2811" s="60" t="s">
        <v>1426</v>
      </c>
      <c r="F2811" s="59" t="s">
        <v>451</v>
      </c>
      <c r="G2811" s="61">
        <v>34747</v>
      </c>
      <c r="H2811" s="123">
        <f t="shared" si="43"/>
        <v>7.0754131074435707</v>
      </c>
    </row>
    <row r="2812" spans="1:8" x14ac:dyDescent="0.25">
      <c r="A2812" s="58">
        <v>391840300055</v>
      </c>
      <c r="B2812" s="59" t="s">
        <v>7724</v>
      </c>
      <c r="C2812" s="60" t="s">
        <v>7725</v>
      </c>
      <c r="D2812" s="60" t="s">
        <v>7726</v>
      </c>
      <c r="E2812" s="60" t="s">
        <v>994</v>
      </c>
      <c r="F2812" s="59" t="s">
        <v>451</v>
      </c>
      <c r="G2812" s="61">
        <v>34747</v>
      </c>
      <c r="H2812" s="123">
        <f t="shared" si="43"/>
        <v>7.0754131074435707</v>
      </c>
    </row>
    <row r="2813" spans="1:8" x14ac:dyDescent="0.25">
      <c r="A2813" s="58">
        <v>395770802819</v>
      </c>
      <c r="B2813" s="59" t="s">
        <v>7727</v>
      </c>
      <c r="C2813" s="60" t="s">
        <v>7728</v>
      </c>
      <c r="D2813" s="60" t="s">
        <v>7729</v>
      </c>
      <c r="E2813" s="60" t="s">
        <v>753</v>
      </c>
      <c r="F2813" s="59" t="s">
        <v>451</v>
      </c>
      <c r="G2813" s="61">
        <v>34747</v>
      </c>
      <c r="H2813" s="123">
        <f t="shared" si="43"/>
        <v>7.0754131074435707</v>
      </c>
    </row>
    <row r="2814" spans="1:8" x14ac:dyDescent="0.25">
      <c r="A2814" s="58">
        <v>395991151910</v>
      </c>
      <c r="B2814" s="59" t="s">
        <v>7730</v>
      </c>
      <c r="C2814" s="60" t="s">
        <v>7731</v>
      </c>
      <c r="D2814" s="60" t="s">
        <v>7732</v>
      </c>
      <c r="E2814" s="60" t="s">
        <v>753</v>
      </c>
      <c r="F2814" s="59" t="s">
        <v>451</v>
      </c>
      <c r="G2814" s="61">
        <v>34747</v>
      </c>
      <c r="H2814" s="123">
        <f t="shared" si="43"/>
        <v>7.0754131074435707</v>
      </c>
    </row>
    <row r="2815" spans="1:8" x14ac:dyDescent="0.25">
      <c r="A2815" s="58">
        <v>396010501548</v>
      </c>
      <c r="B2815" s="59" t="s">
        <v>697</v>
      </c>
      <c r="C2815" s="60" t="s">
        <v>698</v>
      </c>
      <c r="D2815" s="60" t="s">
        <v>699</v>
      </c>
      <c r="E2815" s="60" t="s">
        <v>450</v>
      </c>
      <c r="F2815" s="59" t="s">
        <v>451</v>
      </c>
      <c r="G2815" s="61">
        <v>34747</v>
      </c>
      <c r="H2815" s="123">
        <f t="shared" si="43"/>
        <v>7.0754131074435707</v>
      </c>
    </row>
    <row r="2816" spans="1:8" x14ac:dyDescent="0.25">
      <c r="A2816" s="58">
        <v>398000906071</v>
      </c>
      <c r="B2816" s="59" t="s">
        <v>7733</v>
      </c>
      <c r="C2816" s="60" t="s">
        <v>7734</v>
      </c>
      <c r="D2816" s="60" t="s">
        <v>7735</v>
      </c>
      <c r="E2816" s="60" t="s">
        <v>753</v>
      </c>
      <c r="F2816" s="59" t="s">
        <v>451</v>
      </c>
      <c r="G2816" s="61">
        <v>34747</v>
      </c>
      <c r="H2816" s="123">
        <f t="shared" si="43"/>
        <v>7.0754131074435707</v>
      </c>
    </row>
    <row r="2817" spans="1:8" x14ac:dyDescent="0.25">
      <c r="A2817" s="58">
        <v>398010400949</v>
      </c>
      <c r="B2817" s="59" t="s">
        <v>7736</v>
      </c>
      <c r="C2817" s="60" t="s">
        <v>7737</v>
      </c>
      <c r="D2817" s="60" t="s">
        <v>7738</v>
      </c>
      <c r="E2817" s="60" t="s">
        <v>2237</v>
      </c>
      <c r="F2817" s="59" t="s">
        <v>451</v>
      </c>
      <c r="G2817" s="61">
        <v>34747</v>
      </c>
      <c r="H2817" s="123">
        <f t="shared" si="43"/>
        <v>7.0754131074435707</v>
      </c>
    </row>
    <row r="2818" spans="1:8" x14ac:dyDescent="0.25">
      <c r="A2818" s="58">
        <v>398010600794</v>
      </c>
      <c r="B2818" s="59" t="s">
        <v>7739</v>
      </c>
      <c r="C2818" s="60" t="s">
        <v>7740</v>
      </c>
      <c r="D2818" s="60" t="s">
        <v>7741</v>
      </c>
      <c r="E2818" s="60" t="s">
        <v>753</v>
      </c>
      <c r="F2818" s="59" t="s">
        <v>487</v>
      </c>
      <c r="G2818" s="61">
        <v>34747</v>
      </c>
      <c r="H2818" s="123">
        <f t="shared" si="43"/>
        <v>7.0754131074435707</v>
      </c>
    </row>
    <row r="2819" spans="1:8" x14ac:dyDescent="0.25">
      <c r="A2819" s="58">
        <v>398030600251</v>
      </c>
      <c r="B2819" s="59" t="s">
        <v>7742</v>
      </c>
      <c r="C2819" s="60" t="s">
        <v>7743</v>
      </c>
      <c r="D2819" s="60" t="s">
        <v>7744</v>
      </c>
      <c r="E2819" s="60" t="s">
        <v>2233</v>
      </c>
      <c r="F2819" s="59" t="s">
        <v>451</v>
      </c>
      <c r="G2819" s="61">
        <v>34747</v>
      </c>
      <c r="H2819" s="123">
        <f t="shared" ref="H2819:H2882" si="44">G2819/4910.95</f>
        <v>7.0754131074435707</v>
      </c>
    </row>
    <row r="2820" spans="1:8" x14ac:dyDescent="0.25">
      <c r="A2820" s="58">
        <v>398960206600</v>
      </c>
      <c r="B2820" s="59" t="s">
        <v>7745</v>
      </c>
      <c r="C2820" s="60" t="s">
        <v>6386</v>
      </c>
      <c r="D2820" s="60" t="s">
        <v>6387</v>
      </c>
      <c r="E2820" s="60" t="s">
        <v>2743</v>
      </c>
      <c r="F2820" s="59" t="s">
        <v>451</v>
      </c>
      <c r="G2820" s="61">
        <v>34747</v>
      </c>
      <c r="H2820" s="123">
        <f t="shared" si="44"/>
        <v>7.0754131074435707</v>
      </c>
    </row>
    <row r="2821" spans="1:8" x14ac:dyDescent="0.25">
      <c r="A2821" s="58">
        <v>398970410337</v>
      </c>
      <c r="B2821" s="59" t="s">
        <v>7746</v>
      </c>
      <c r="C2821" s="60" t="s">
        <v>7747</v>
      </c>
      <c r="D2821" s="60" t="s">
        <v>7748</v>
      </c>
      <c r="E2821" s="60" t="s">
        <v>2170</v>
      </c>
      <c r="F2821" s="59" t="s">
        <v>451</v>
      </c>
      <c r="G2821" s="61">
        <v>34747</v>
      </c>
      <c r="H2821" s="123">
        <f t="shared" si="44"/>
        <v>7.0754131074435707</v>
      </c>
    </row>
    <row r="2822" spans="1:8" x14ac:dyDescent="0.25">
      <c r="A2822" s="58">
        <v>400931110207</v>
      </c>
      <c r="B2822" s="59" t="s">
        <v>7749</v>
      </c>
      <c r="C2822" s="60" t="s">
        <v>7750</v>
      </c>
      <c r="D2822" s="60" t="s">
        <v>7751</v>
      </c>
      <c r="E2822" s="60" t="s">
        <v>726</v>
      </c>
      <c r="F2822" s="59" t="s">
        <v>451</v>
      </c>
      <c r="G2822" s="61">
        <v>34747</v>
      </c>
      <c r="H2822" s="123">
        <f t="shared" si="44"/>
        <v>7.0754131074435707</v>
      </c>
    </row>
    <row r="2823" spans="1:8" x14ac:dyDescent="0.25">
      <c r="A2823" s="58">
        <v>400951030846</v>
      </c>
      <c r="B2823" s="59" t="s">
        <v>7752</v>
      </c>
      <c r="C2823" s="60" t="s">
        <v>7753</v>
      </c>
      <c r="D2823" s="60" t="s">
        <v>7754</v>
      </c>
      <c r="E2823" s="60" t="s">
        <v>726</v>
      </c>
      <c r="F2823" s="59" t="s">
        <v>451</v>
      </c>
      <c r="G2823" s="61">
        <v>34747</v>
      </c>
      <c r="H2823" s="123">
        <f t="shared" si="44"/>
        <v>7.0754131074435707</v>
      </c>
    </row>
    <row r="2824" spans="1:8" x14ac:dyDescent="0.25">
      <c r="A2824" s="58">
        <v>400951231094</v>
      </c>
      <c r="B2824" s="59" t="s">
        <v>7755</v>
      </c>
      <c r="C2824" s="60" t="s">
        <v>7756</v>
      </c>
      <c r="D2824" s="60" t="s">
        <v>2754</v>
      </c>
      <c r="E2824" s="60" t="s">
        <v>726</v>
      </c>
      <c r="F2824" s="59" t="s">
        <v>451</v>
      </c>
      <c r="G2824" s="61">
        <v>34747</v>
      </c>
      <c r="H2824" s="123">
        <f t="shared" si="44"/>
        <v>7.0754131074435707</v>
      </c>
    </row>
    <row r="2825" spans="1:8" x14ac:dyDescent="0.25">
      <c r="A2825" s="58">
        <v>400960930167</v>
      </c>
      <c r="B2825" s="59" t="s">
        <v>7757</v>
      </c>
      <c r="C2825" s="60" t="s">
        <v>7758</v>
      </c>
      <c r="D2825" s="60" t="s">
        <v>7759</v>
      </c>
      <c r="E2825" s="60" t="s">
        <v>726</v>
      </c>
      <c r="F2825" s="59" t="s">
        <v>451</v>
      </c>
      <c r="G2825" s="61">
        <v>34747</v>
      </c>
      <c r="H2825" s="123">
        <f t="shared" si="44"/>
        <v>7.0754131074435707</v>
      </c>
    </row>
    <row r="2826" spans="1:8" x14ac:dyDescent="0.25">
      <c r="A2826" s="58">
        <v>371070101911</v>
      </c>
      <c r="B2826" s="59" t="s">
        <v>7760</v>
      </c>
      <c r="C2826" s="60" t="s">
        <v>7761</v>
      </c>
      <c r="D2826" s="60" t="s">
        <v>7762</v>
      </c>
      <c r="E2826" s="60" t="s">
        <v>1684</v>
      </c>
      <c r="F2826" s="59" t="s">
        <v>451</v>
      </c>
      <c r="G2826" s="61">
        <v>34746</v>
      </c>
      <c r="H2826" s="123">
        <f t="shared" si="44"/>
        <v>7.07520948085401</v>
      </c>
    </row>
    <row r="2827" spans="1:8" x14ac:dyDescent="0.25">
      <c r="A2827" s="58">
        <v>371090404545</v>
      </c>
      <c r="B2827" s="59" t="s">
        <v>7763</v>
      </c>
      <c r="C2827" s="60" t="s">
        <v>7764</v>
      </c>
      <c r="D2827" s="60" t="s">
        <v>7765</v>
      </c>
      <c r="E2827" s="60" t="s">
        <v>1684</v>
      </c>
      <c r="F2827" s="59" t="s">
        <v>451</v>
      </c>
      <c r="G2827" s="61">
        <v>34746</v>
      </c>
      <c r="H2827" s="123">
        <f t="shared" si="44"/>
        <v>7.07520948085401</v>
      </c>
    </row>
    <row r="2828" spans="1:8" x14ac:dyDescent="0.25">
      <c r="A2828" s="58">
        <v>389140100280</v>
      </c>
      <c r="B2828" s="59" t="s">
        <v>7766</v>
      </c>
      <c r="C2828" s="60" t="s">
        <v>7767</v>
      </c>
      <c r="D2828" s="60" t="s">
        <v>7768</v>
      </c>
      <c r="E2828" s="60" t="s">
        <v>825</v>
      </c>
      <c r="F2828" s="59" t="s">
        <v>451</v>
      </c>
      <c r="G2828" s="61">
        <v>34746</v>
      </c>
      <c r="H2828" s="123">
        <f t="shared" si="44"/>
        <v>7.07520948085401</v>
      </c>
    </row>
    <row r="2829" spans="1:8" x14ac:dyDescent="0.25">
      <c r="A2829" s="58">
        <v>395000501292</v>
      </c>
      <c r="B2829" s="59" t="s">
        <v>7769</v>
      </c>
      <c r="C2829" s="60" t="s">
        <v>7770</v>
      </c>
      <c r="D2829" s="60" t="s">
        <v>2340</v>
      </c>
      <c r="E2829" s="60" t="s">
        <v>738</v>
      </c>
      <c r="F2829" s="59" t="s">
        <v>451</v>
      </c>
      <c r="G2829" s="61">
        <v>34746</v>
      </c>
      <c r="H2829" s="123">
        <f t="shared" si="44"/>
        <v>7.07520948085401</v>
      </c>
    </row>
    <row r="2830" spans="1:8" x14ac:dyDescent="0.25">
      <c r="A2830" s="58">
        <v>395010602551</v>
      </c>
      <c r="B2830" s="59" t="s">
        <v>7771</v>
      </c>
      <c r="C2830" s="60" t="s">
        <v>7772</v>
      </c>
      <c r="D2830" s="60" t="s">
        <v>7773</v>
      </c>
      <c r="E2830" s="60" t="s">
        <v>753</v>
      </c>
      <c r="F2830" s="59" t="s">
        <v>451</v>
      </c>
      <c r="G2830" s="61">
        <v>34746</v>
      </c>
      <c r="H2830" s="123">
        <f t="shared" si="44"/>
        <v>7.07520948085401</v>
      </c>
    </row>
    <row r="2831" spans="1:8" x14ac:dyDescent="0.25">
      <c r="A2831" s="58">
        <v>395761208793</v>
      </c>
      <c r="B2831" s="59" t="s">
        <v>7774</v>
      </c>
      <c r="C2831" s="60" t="s">
        <v>7775</v>
      </c>
      <c r="D2831" s="60" t="s">
        <v>7776</v>
      </c>
      <c r="E2831" s="60" t="s">
        <v>753</v>
      </c>
      <c r="F2831" s="59" t="s">
        <v>451</v>
      </c>
      <c r="G2831" s="61">
        <v>34746</v>
      </c>
      <c r="H2831" s="123">
        <f t="shared" si="44"/>
        <v>7.07520948085401</v>
      </c>
    </row>
    <row r="2832" spans="1:8" x14ac:dyDescent="0.25">
      <c r="A2832" s="58">
        <v>398951220357</v>
      </c>
      <c r="B2832" s="59" t="s">
        <v>7777</v>
      </c>
      <c r="C2832" s="60" t="s">
        <v>7778</v>
      </c>
      <c r="D2832" s="60" t="s">
        <v>7779</v>
      </c>
      <c r="E2832" s="60" t="s">
        <v>6961</v>
      </c>
      <c r="F2832" s="59" t="s">
        <v>451</v>
      </c>
      <c r="G2832" s="61">
        <v>34746</v>
      </c>
      <c r="H2832" s="123">
        <f t="shared" si="44"/>
        <v>7.07520948085401</v>
      </c>
    </row>
    <row r="2833" spans="1:8" x14ac:dyDescent="0.25">
      <c r="A2833" s="58">
        <v>400120302637</v>
      </c>
      <c r="B2833" s="59" t="s">
        <v>7780</v>
      </c>
      <c r="C2833" s="60" t="s">
        <v>7781</v>
      </c>
      <c r="D2833" s="60" t="s">
        <v>7782</v>
      </c>
      <c r="E2833" s="60" t="s">
        <v>726</v>
      </c>
      <c r="F2833" s="59" t="s">
        <v>451</v>
      </c>
      <c r="G2833" s="61">
        <v>34746</v>
      </c>
      <c r="H2833" s="123">
        <f t="shared" si="44"/>
        <v>7.07520948085401</v>
      </c>
    </row>
    <row r="2834" spans="1:8" x14ac:dyDescent="0.25">
      <c r="A2834" s="58">
        <v>400840700222</v>
      </c>
      <c r="B2834" s="59" t="s">
        <v>7783</v>
      </c>
      <c r="C2834" s="60" t="s">
        <v>7784</v>
      </c>
      <c r="D2834" s="60" t="s">
        <v>7785</v>
      </c>
      <c r="E2834" s="60" t="s">
        <v>726</v>
      </c>
      <c r="F2834" s="59" t="s">
        <v>451</v>
      </c>
      <c r="G2834" s="61">
        <v>34746</v>
      </c>
      <c r="H2834" s="123">
        <f t="shared" si="44"/>
        <v>7.07520948085401</v>
      </c>
    </row>
    <row r="2835" spans="1:8" x14ac:dyDescent="0.25">
      <c r="A2835" s="58">
        <v>400960830880</v>
      </c>
      <c r="B2835" s="59" t="s">
        <v>7786</v>
      </c>
      <c r="C2835" s="60" t="s">
        <v>7787</v>
      </c>
      <c r="D2835" s="60" t="s">
        <v>6150</v>
      </c>
      <c r="E2835" s="60" t="s">
        <v>726</v>
      </c>
      <c r="F2835" s="59" t="s">
        <v>451</v>
      </c>
      <c r="G2835" s="61">
        <v>34746</v>
      </c>
      <c r="H2835" s="123">
        <f t="shared" si="44"/>
        <v>7.07520948085401</v>
      </c>
    </row>
    <row r="2836" spans="1:8" x14ac:dyDescent="0.25">
      <c r="A2836" s="58">
        <v>400980920206</v>
      </c>
      <c r="B2836" s="59" t="s">
        <v>7788</v>
      </c>
      <c r="C2836" s="60" t="s">
        <v>7789</v>
      </c>
      <c r="D2836" s="60" t="s">
        <v>7790</v>
      </c>
      <c r="E2836" s="60" t="s">
        <v>726</v>
      </c>
      <c r="F2836" s="59" t="s">
        <v>451</v>
      </c>
      <c r="G2836" s="61">
        <v>34746</v>
      </c>
      <c r="H2836" s="123">
        <f t="shared" si="44"/>
        <v>7.07520948085401</v>
      </c>
    </row>
    <row r="2837" spans="1:8" x14ac:dyDescent="0.25">
      <c r="A2837" s="58">
        <v>400981221948</v>
      </c>
      <c r="B2837" s="59" t="s">
        <v>7791</v>
      </c>
      <c r="C2837" s="60" t="s">
        <v>7792</v>
      </c>
      <c r="D2837" s="60" t="s">
        <v>7793</v>
      </c>
      <c r="E2837" s="60" t="s">
        <v>726</v>
      </c>
      <c r="F2837" s="59" t="s">
        <v>451</v>
      </c>
      <c r="G2837" s="61">
        <v>34746</v>
      </c>
      <c r="H2837" s="123">
        <f t="shared" si="44"/>
        <v>7.07520948085401</v>
      </c>
    </row>
    <row r="2838" spans="1:8" x14ac:dyDescent="0.25">
      <c r="A2838" s="58">
        <v>400841100491</v>
      </c>
      <c r="B2838" s="59" t="s">
        <v>7794</v>
      </c>
      <c r="C2838" s="60" t="s">
        <v>7795</v>
      </c>
      <c r="D2838" s="60" t="s">
        <v>7796</v>
      </c>
      <c r="E2838" s="60" t="s">
        <v>726</v>
      </c>
      <c r="F2838" s="59" t="s">
        <v>451</v>
      </c>
      <c r="G2838" s="61">
        <v>34476</v>
      </c>
      <c r="H2838" s="123">
        <f t="shared" si="44"/>
        <v>7.0202303016727923</v>
      </c>
    </row>
    <row r="2839" spans="1:8" x14ac:dyDescent="0.25">
      <c r="A2839" s="58">
        <v>372720400973</v>
      </c>
      <c r="B2839" s="59" t="s">
        <v>7797</v>
      </c>
      <c r="C2839" s="60" t="s">
        <v>7798</v>
      </c>
      <c r="D2839" s="60" t="s">
        <v>7799</v>
      </c>
      <c r="E2839" s="60" t="s">
        <v>6322</v>
      </c>
      <c r="F2839" s="59" t="s">
        <v>451</v>
      </c>
      <c r="G2839" s="61">
        <v>33288</v>
      </c>
      <c r="H2839" s="123">
        <f t="shared" si="44"/>
        <v>6.7783219132754358</v>
      </c>
    </row>
    <row r="2840" spans="1:8" x14ac:dyDescent="0.25">
      <c r="A2840" s="58">
        <v>389031110496</v>
      </c>
      <c r="B2840" s="59" t="s">
        <v>7800</v>
      </c>
      <c r="C2840" s="60" t="s">
        <v>7801</v>
      </c>
      <c r="D2840" s="60" t="s">
        <v>1958</v>
      </c>
      <c r="E2840" s="60" t="s">
        <v>7691</v>
      </c>
      <c r="F2840" s="59" t="s">
        <v>451</v>
      </c>
      <c r="G2840" s="61">
        <v>33288</v>
      </c>
      <c r="H2840" s="123">
        <f t="shared" si="44"/>
        <v>6.7783219132754358</v>
      </c>
    </row>
    <row r="2841" spans="1:8" x14ac:dyDescent="0.25">
      <c r="A2841" s="58">
        <v>390030412764</v>
      </c>
      <c r="B2841" s="59" t="s">
        <v>7802</v>
      </c>
      <c r="C2841" s="60" t="s">
        <v>7803</v>
      </c>
      <c r="D2841" s="60" t="s">
        <v>7804</v>
      </c>
      <c r="E2841" s="60" t="s">
        <v>1542</v>
      </c>
      <c r="F2841" s="59" t="s">
        <v>451</v>
      </c>
      <c r="G2841" s="61">
        <v>33288</v>
      </c>
      <c r="H2841" s="123">
        <f t="shared" si="44"/>
        <v>6.7783219132754358</v>
      </c>
    </row>
    <row r="2842" spans="1:8" x14ac:dyDescent="0.25">
      <c r="A2842" s="58">
        <v>390960410664</v>
      </c>
      <c r="B2842" s="59" t="s">
        <v>7805</v>
      </c>
      <c r="C2842" s="60" t="s">
        <v>7806</v>
      </c>
      <c r="D2842" s="60" t="s">
        <v>7807</v>
      </c>
      <c r="E2842" s="60" t="s">
        <v>1542</v>
      </c>
      <c r="F2842" s="59" t="s">
        <v>487</v>
      </c>
      <c r="G2842" s="61">
        <v>33288</v>
      </c>
      <c r="H2842" s="123">
        <f t="shared" si="44"/>
        <v>6.7783219132754358</v>
      </c>
    </row>
    <row r="2843" spans="1:8" x14ac:dyDescent="0.25">
      <c r="A2843" s="58">
        <v>393050100083</v>
      </c>
      <c r="B2843" s="59" t="s">
        <v>7808</v>
      </c>
      <c r="C2843" s="60" t="s">
        <v>7809</v>
      </c>
      <c r="D2843" s="60" t="s">
        <v>7810</v>
      </c>
      <c r="E2843" s="60" t="s">
        <v>746</v>
      </c>
      <c r="F2843" s="59" t="s">
        <v>451</v>
      </c>
      <c r="G2843" s="61">
        <v>33288</v>
      </c>
      <c r="H2843" s="123">
        <f t="shared" si="44"/>
        <v>6.7783219132754358</v>
      </c>
    </row>
    <row r="2844" spans="1:8" x14ac:dyDescent="0.25">
      <c r="A2844" s="58">
        <v>395030901007</v>
      </c>
      <c r="B2844" s="59" t="s">
        <v>7811</v>
      </c>
      <c r="C2844" s="60" t="s">
        <v>4737</v>
      </c>
      <c r="D2844" s="60" t="s">
        <v>4738</v>
      </c>
      <c r="E2844" s="60" t="s">
        <v>753</v>
      </c>
      <c r="F2844" s="59" t="s">
        <v>451</v>
      </c>
      <c r="G2844" s="61">
        <v>33288</v>
      </c>
      <c r="H2844" s="123">
        <f t="shared" si="44"/>
        <v>6.7783219132754358</v>
      </c>
    </row>
    <row r="2845" spans="1:8" x14ac:dyDescent="0.25">
      <c r="A2845" s="58">
        <v>395040701448</v>
      </c>
      <c r="B2845" s="59" t="s">
        <v>7812</v>
      </c>
      <c r="C2845" s="60" t="s">
        <v>7813</v>
      </c>
      <c r="D2845" s="60" t="s">
        <v>7814</v>
      </c>
      <c r="E2845" s="60" t="s">
        <v>738</v>
      </c>
      <c r="F2845" s="59" t="s">
        <v>451</v>
      </c>
      <c r="G2845" s="61">
        <v>33288</v>
      </c>
      <c r="H2845" s="123">
        <f t="shared" si="44"/>
        <v>6.7783219132754358</v>
      </c>
    </row>
    <row r="2846" spans="1:8" x14ac:dyDescent="0.25">
      <c r="A2846" s="58">
        <v>395050200641</v>
      </c>
      <c r="B2846" s="59" t="s">
        <v>7815</v>
      </c>
      <c r="C2846" s="60" t="s">
        <v>7816</v>
      </c>
      <c r="D2846" s="60" t="s">
        <v>7817</v>
      </c>
      <c r="E2846" s="60" t="s">
        <v>738</v>
      </c>
      <c r="F2846" s="59" t="s">
        <v>487</v>
      </c>
      <c r="G2846" s="61">
        <v>33288</v>
      </c>
      <c r="H2846" s="123">
        <f t="shared" si="44"/>
        <v>6.7783219132754358</v>
      </c>
    </row>
    <row r="2847" spans="1:8" x14ac:dyDescent="0.25">
      <c r="A2847" s="58">
        <v>398040400943</v>
      </c>
      <c r="B2847" s="59" t="s">
        <v>7818</v>
      </c>
      <c r="C2847" s="60" t="s">
        <v>7819</v>
      </c>
      <c r="D2847" s="60" t="s">
        <v>7820</v>
      </c>
      <c r="E2847" s="60" t="s">
        <v>1855</v>
      </c>
      <c r="F2847" s="59" t="s">
        <v>451</v>
      </c>
      <c r="G2847" s="61">
        <v>33288</v>
      </c>
      <c r="H2847" s="123">
        <f t="shared" si="44"/>
        <v>6.7783219132754358</v>
      </c>
    </row>
    <row r="2848" spans="1:8" x14ac:dyDescent="0.25">
      <c r="A2848" s="58">
        <v>398050300114</v>
      </c>
      <c r="B2848" s="59" t="s">
        <v>7821</v>
      </c>
      <c r="C2848" s="60" t="s">
        <v>7822</v>
      </c>
      <c r="D2848" s="60" t="s">
        <v>7823</v>
      </c>
      <c r="E2848" s="60" t="s">
        <v>1061</v>
      </c>
      <c r="F2848" s="59" t="s">
        <v>451</v>
      </c>
      <c r="G2848" s="61">
        <v>33288</v>
      </c>
      <c r="H2848" s="123">
        <f t="shared" si="44"/>
        <v>6.7783219132754358</v>
      </c>
    </row>
    <row r="2849" spans="1:8" x14ac:dyDescent="0.25">
      <c r="A2849" s="58">
        <v>398050600592</v>
      </c>
      <c r="B2849" s="59" t="s">
        <v>7824</v>
      </c>
      <c r="C2849" s="60" t="s">
        <v>7825</v>
      </c>
      <c r="D2849" s="60" t="s">
        <v>7826</v>
      </c>
      <c r="E2849" s="60" t="s">
        <v>753</v>
      </c>
      <c r="F2849" s="59" t="s">
        <v>451</v>
      </c>
      <c r="G2849" s="61">
        <v>33288</v>
      </c>
      <c r="H2849" s="123">
        <f t="shared" si="44"/>
        <v>6.7783219132754358</v>
      </c>
    </row>
    <row r="2850" spans="1:8" x14ac:dyDescent="0.25">
      <c r="A2850" s="58">
        <v>398050601271</v>
      </c>
      <c r="B2850" s="59" t="s">
        <v>7827</v>
      </c>
      <c r="C2850" s="60" t="s">
        <v>7828</v>
      </c>
      <c r="D2850" s="60" t="s">
        <v>7829</v>
      </c>
      <c r="E2850" s="60" t="s">
        <v>1937</v>
      </c>
      <c r="F2850" s="59" t="s">
        <v>451</v>
      </c>
      <c r="G2850" s="61">
        <v>33288</v>
      </c>
      <c r="H2850" s="123">
        <f t="shared" si="44"/>
        <v>6.7783219132754358</v>
      </c>
    </row>
    <row r="2851" spans="1:8" x14ac:dyDescent="0.25">
      <c r="A2851" s="58">
        <v>414700801089</v>
      </c>
      <c r="B2851" s="59" t="s">
        <v>7830</v>
      </c>
      <c r="C2851" s="60" t="s">
        <v>7831</v>
      </c>
      <c r="D2851" s="60" t="s">
        <v>7832</v>
      </c>
      <c r="E2851" s="60" t="s">
        <v>2184</v>
      </c>
      <c r="F2851" s="59" t="s">
        <v>451</v>
      </c>
      <c r="G2851" s="61">
        <v>33288</v>
      </c>
      <c r="H2851" s="123">
        <f t="shared" si="44"/>
        <v>6.7783219132754358</v>
      </c>
    </row>
    <row r="2852" spans="1:8" x14ac:dyDescent="0.25">
      <c r="A2852" s="58">
        <v>888981102321</v>
      </c>
      <c r="B2852" s="59" t="s">
        <v>7833</v>
      </c>
      <c r="C2852" s="60" t="s">
        <v>7834</v>
      </c>
      <c r="D2852" s="60" t="s">
        <v>7835</v>
      </c>
      <c r="E2852" s="60" t="s">
        <v>7836</v>
      </c>
      <c r="F2852" s="59" t="s">
        <v>451</v>
      </c>
      <c r="G2852" s="61">
        <v>33288</v>
      </c>
      <c r="H2852" s="123">
        <f t="shared" si="44"/>
        <v>6.7783219132754358</v>
      </c>
    </row>
    <row r="2853" spans="1:8" x14ac:dyDescent="0.25">
      <c r="A2853" s="58">
        <v>390800102378</v>
      </c>
      <c r="B2853" s="59" t="s">
        <v>7837</v>
      </c>
      <c r="C2853" s="60" t="s">
        <v>7838</v>
      </c>
      <c r="D2853" s="60" t="s">
        <v>7839</v>
      </c>
      <c r="E2853" s="60" t="s">
        <v>1542</v>
      </c>
      <c r="F2853" s="59" t="s">
        <v>451</v>
      </c>
      <c r="G2853" s="61">
        <v>32296</v>
      </c>
      <c r="H2853" s="123">
        <f t="shared" si="44"/>
        <v>6.5763243364318518</v>
      </c>
    </row>
    <row r="2854" spans="1:8" x14ac:dyDescent="0.25">
      <c r="A2854" s="58">
        <v>400990320932</v>
      </c>
      <c r="B2854" s="59" t="s">
        <v>7840</v>
      </c>
      <c r="C2854" s="60" t="s">
        <v>7085</v>
      </c>
      <c r="D2854" s="60" t="s">
        <v>7841</v>
      </c>
      <c r="E2854" s="60" t="s">
        <v>726</v>
      </c>
      <c r="F2854" s="59" t="s">
        <v>451</v>
      </c>
      <c r="G2854" s="61">
        <v>32295</v>
      </c>
      <c r="H2854" s="123">
        <f t="shared" si="44"/>
        <v>6.5761207098422911</v>
      </c>
    </row>
    <row r="2855" spans="1:8" x14ac:dyDescent="0.25">
      <c r="A2855" s="58">
        <v>371951000955</v>
      </c>
      <c r="B2855" s="59" t="s">
        <v>7842</v>
      </c>
      <c r="C2855" s="60" t="s">
        <v>7843</v>
      </c>
      <c r="D2855" s="60" t="s">
        <v>7844</v>
      </c>
      <c r="E2855" s="60" t="s">
        <v>4166</v>
      </c>
      <c r="F2855" s="59" t="s">
        <v>451</v>
      </c>
      <c r="G2855" s="61">
        <v>31477</v>
      </c>
      <c r="H2855" s="123">
        <f t="shared" si="44"/>
        <v>6.4095541595821581</v>
      </c>
    </row>
    <row r="2856" spans="1:8" x14ac:dyDescent="0.25">
      <c r="A2856" s="58">
        <v>372850201301</v>
      </c>
      <c r="B2856" s="59" t="s">
        <v>7845</v>
      </c>
      <c r="C2856" s="60" t="s">
        <v>7846</v>
      </c>
      <c r="D2856" s="60" t="s">
        <v>7847</v>
      </c>
      <c r="E2856" s="60" t="s">
        <v>3604</v>
      </c>
      <c r="F2856" s="59" t="s">
        <v>451</v>
      </c>
      <c r="G2856" s="61">
        <v>31197</v>
      </c>
      <c r="H2856" s="123">
        <f t="shared" si="44"/>
        <v>6.3525387145053402</v>
      </c>
    </row>
    <row r="2857" spans="1:8" x14ac:dyDescent="0.25">
      <c r="A2857" s="58">
        <v>395050500921</v>
      </c>
      <c r="B2857" s="59" t="s">
        <v>7848</v>
      </c>
      <c r="C2857" s="60" t="s">
        <v>7849</v>
      </c>
      <c r="D2857" s="60" t="s">
        <v>7850</v>
      </c>
      <c r="E2857" s="60" t="s">
        <v>753</v>
      </c>
      <c r="F2857" s="59" t="s">
        <v>487</v>
      </c>
      <c r="G2857" s="61">
        <v>30721</v>
      </c>
      <c r="H2857" s="123">
        <f t="shared" si="44"/>
        <v>6.2556124578747498</v>
      </c>
    </row>
    <row r="2858" spans="1:8" x14ac:dyDescent="0.25">
      <c r="A2858" s="58">
        <v>395150701559</v>
      </c>
      <c r="B2858" s="59" t="s">
        <v>7851</v>
      </c>
      <c r="C2858" s="60" t="s">
        <v>7852</v>
      </c>
      <c r="D2858" s="60" t="s">
        <v>7853</v>
      </c>
      <c r="E2858" s="60" t="s">
        <v>753</v>
      </c>
      <c r="F2858" s="59" t="s">
        <v>451</v>
      </c>
      <c r="G2858" s="61">
        <v>30721</v>
      </c>
      <c r="H2858" s="123">
        <f t="shared" si="44"/>
        <v>6.2556124578747498</v>
      </c>
    </row>
    <row r="2859" spans="1:8" x14ac:dyDescent="0.25">
      <c r="A2859" s="58">
        <v>398941220375</v>
      </c>
      <c r="B2859" s="59" t="s">
        <v>7854</v>
      </c>
      <c r="C2859" s="60" t="s">
        <v>7855</v>
      </c>
      <c r="D2859" s="60" t="s">
        <v>7856</v>
      </c>
      <c r="E2859" s="60" t="s">
        <v>7005</v>
      </c>
      <c r="F2859" s="59" t="s">
        <v>451</v>
      </c>
      <c r="G2859" s="61">
        <v>30721</v>
      </c>
      <c r="H2859" s="123">
        <f t="shared" si="44"/>
        <v>6.2556124578747498</v>
      </c>
    </row>
    <row r="2860" spans="1:8" x14ac:dyDescent="0.25">
      <c r="A2860" s="58">
        <v>371120304699</v>
      </c>
      <c r="B2860" s="59" t="s">
        <v>7857</v>
      </c>
      <c r="C2860" s="60" t="s">
        <v>7858</v>
      </c>
      <c r="D2860" s="60" t="s">
        <v>7859</v>
      </c>
      <c r="E2860" s="60" t="s">
        <v>3111</v>
      </c>
      <c r="F2860" s="59" t="s">
        <v>451</v>
      </c>
      <c r="G2860" s="61">
        <v>30283</v>
      </c>
      <c r="H2860" s="123">
        <f t="shared" si="44"/>
        <v>6.1664240116474414</v>
      </c>
    </row>
    <row r="2861" spans="1:8" x14ac:dyDescent="0.25">
      <c r="A2861" s="58">
        <v>395090801745</v>
      </c>
      <c r="B2861" s="59" t="s">
        <v>7860</v>
      </c>
      <c r="C2861" s="60" t="s">
        <v>7861</v>
      </c>
      <c r="D2861" s="60" t="s">
        <v>7862</v>
      </c>
      <c r="E2861" s="60" t="s">
        <v>738</v>
      </c>
      <c r="F2861" s="59" t="s">
        <v>451</v>
      </c>
      <c r="G2861" s="61">
        <v>30283</v>
      </c>
      <c r="H2861" s="123">
        <f t="shared" si="44"/>
        <v>6.1664240116474414</v>
      </c>
    </row>
    <row r="2862" spans="1:8" x14ac:dyDescent="0.25">
      <c r="A2862" s="58">
        <v>389120500290</v>
      </c>
      <c r="B2862" s="59" t="s">
        <v>7863</v>
      </c>
      <c r="C2862" s="60" t="s">
        <v>7864</v>
      </c>
      <c r="D2862" s="60" t="s">
        <v>7865</v>
      </c>
      <c r="E2862" s="60" t="s">
        <v>1499</v>
      </c>
      <c r="F2862" s="59" t="s">
        <v>451</v>
      </c>
      <c r="G2862" s="61">
        <v>29944</v>
      </c>
      <c r="H2862" s="123">
        <f t="shared" si="44"/>
        <v>6.0973945977865789</v>
      </c>
    </row>
    <row r="2863" spans="1:8" x14ac:dyDescent="0.25">
      <c r="A2863" s="58">
        <v>395170900868</v>
      </c>
      <c r="B2863" s="59" t="s">
        <v>7866</v>
      </c>
      <c r="C2863" s="60" t="s">
        <v>7867</v>
      </c>
      <c r="D2863" s="60" t="s">
        <v>7868</v>
      </c>
      <c r="E2863" s="60" t="s">
        <v>738</v>
      </c>
      <c r="F2863" s="59" t="s">
        <v>451</v>
      </c>
      <c r="G2863" s="61">
        <v>29944</v>
      </c>
      <c r="H2863" s="123">
        <f t="shared" si="44"/>
        <v>6.0973945977865789</v>
      </c>
    </row>
    <row r="2864" spans="1:8" x14ac:dyDescent="0.25">
      <c r="A2864" s="58">
        <v>398060400231</v>
      </c>
      <c r="B2864" s="59" t="s">
        <v>7869</v>
      </c>
      <c r="C2864" s="60" t="s">
        <v>7870</v>
      </c>
      <c r="D2864" s="60" t="s">
        <v>7871</v>
      </c>
      <c r="E2864" s="60" t="s">
        <v>2170</v>
      </c>
      <c r="F2864" s="59" t="s">
        <v>451</v>
      </c>
      <c r="G2864" s="61">
        <v>29944</v>
      </c>
      <c r="H2864" s="123">
        <f t="shared" si="44"/>
        <v>6.0973945977865789</v>
      </c>
    </row>
    <row r="2865" spans="1:8" x14ac:dyDescent="0.25">
      <c r="A2865" s="58">
        <v>400160207530</v>
      </c>
      <c r="B2865" s="59" t="s">
        <v>7872</v>
      </c>
      <c r="C2865" s="60" t="s">
        <v>7121</v>
      </c>
      <c r="D2865" s="60" t="s">
        <v>7873</v>
      </c>
      <c r="E2865" s="60" t="s">
        <v>726</v>
      </c>
      <c r="F2865" s="59" t="s">
        <v>451</v>
      </c>
      <c r="G2865" s="61">
        <v>29944</v>
      </c>
      <c r="H2865" s="123">
        <f t="shared" si="44"/>
        <v>6.0973945977865789</v>
      </c>
    </row>
    <row r="2866" spans="1:8" x14ac:dyDescent="0.25">
      <c r="A2866" s="58">
        <v>371090102522</v>
      </c>
      <c r="B2866" s="59" t="s">
        <v>7874</v>
      </c>
      <c r="C2866" s="60" t="s">
        <v>7875</v>
      </c>
      <c r="D2866" s="60" t="s">
        <v>7876</v>
      </c>
      <c r="E2866" s="60" t="s">
        <v>1439</v>
      </c>
      <c r="F2866" s="59" t="s">
        <v>451</v>
      </c>
      <c r="G2866" s="61">
        <v>29845</v>
      </c>
      <c r="H2866" s="123">
        <f t="shared" si="44"/>
        <v>6.0772355654201329</v>
      </c>
    </row>
    <row r="2867" spans="1:8" x14ac:dyDescent="0.25">
      <c r="A2867" s="58">
        <v>371781111242</v>
      </c>
      <c r="B2867" s="59" t="s">
        <v>7877</v>
      </c>
      <c r="C2867" s="60" t="s">
        <v>7878</v>
      </c>
      <c r="D2867" s="60" t="s">
        <v>7879</v>
      </c>
      <c r="E2867" s="60" t="s">
        <v>2210</v>
      </c>
      <c r="F2867" s="59" t="s">
        <v>451</v>
      </c>
      <c r="G2867" s="61">
        <v>29845</v>
      </c>
      <c r="H2867" s="123">
        <f t="shared" si="44"/>
        <v>6.0772355654201329</v>
      </c>
    </row>
    <row r="2868" spans="1:8" x14ac:dyDescent="0.25">
      <c r="A2868" s="58">
        <v>371880310991</v>
      </c>
      <c r="B2868" s="59" t="s">
        <v>7880</v>
      </c>
      <c r="C2868" s="60" t="s">
        <v>7881</v>
      </c>
      <c r="D2868" s="60" t="s">
        <v>7882</v>
      </c>
      <c r="E2868" s="60" t="s">
        <v>1684</v>
      </c>
      <c r="F2868" s="59" t="s">
        <v>451</v>
      </c>
      <c r="G2868" s="61">
        <v>29845</v>
      </c>
      <c r="H2868" s="123">
        <f t="shared" si="44"/>
        <v>6.0772355654201329</v>
      </c>
    </row>
    <row r="2869" spans="1:8" x14ac:dyDescent="0.25">
      <c r="A2869" s="58">
        <v>389831200205</v>
      </c>
      <c r="B2869" s="59" t="s">
        <v>7883</v>
      </c>
      <c r="C2869" s="60" t="s">
        <v>7884</v>
      </c>
      <c r="D2869" s="60" t="s">
        <v>7885</v>
      </c>
      <c r="E2869" s="60" t="s">
        <v>6337</v>
      </c>
      <c r="F2869" s="59" t="s">
        <v>451</v>
      </c>
      <c r="G2869" s="61">
        <v>29845</v>
      </c>
      <c r="H2869" s="123">
        <f t="shared" si="44"/>
        <v>6.0772355654201329</v>
      </c>
    </row>
    <row r="2870" spans="1:8" x14ac:dyDescent="0.25">
      <c r="A2870" s="58">
        <v>390050400801</v>
      </c>
      <c r="B2870" s="59" t="s">
        <v>7886</v>
      </c>
      <c r="C2870" s="60" t="s">
        <v>4168</v>
      </c>
      <c r="D2870" s="60" t="s">
        <v>7887</v>
      </c>
      <c r="E2870" s="60" t="s">
        <v>1542</v>
      </c>
      <c r="F2870" s="59" t="s">
        <v>487</v>
      </c>
      <c r="G2870" s="61">
        <v>29845</v>
      </c>
      <c r="H2870" s="123">
        <f t="shared" si="44"/>
        <v>6.0772355654201329</v>
      </c>
    </row>
    <row r="2871" spans="1:8" x14ac:dyDescent="0.25">
      <c r="A2871" s="58">
        <v>393030710187</v>
      </c>
      <c r="B2871" s="59" t="s">
        <v>7888</v>
      </c>
      <c r="C2871" s="60" t="s">
        <v>7889</v>
      </c>
      <c r="D2871" s="60" t="s">
        <v>7890</v>
      </c>
      <c r="E2871" s="60" t="s">
        <v>1215</v>
      </c>
      <c r="F2871" s="59" t="s">
        <v>451</v>
      </c>
      <c r="G2871" s="61">
        <v>29845</v>
      </c>
      <c r="H2871" s="123">
        <f t="shared" si="44"/>
        <v>6.0772355654201329</v>
      </c>
    </row>
    <row r="2872" spans="1:8" x14ac:dyDescent="0.25">
      <c r="A2872" s="58">
        <v>395110301329</v>
      </c>
      <c r="B2872" s="59" t="s">
        <v>7891</v>
      </c>
      <c r="C2872" s="60" t="s">
        <v>7892</v>
      </c>
      <c r="D2872" s="60" t="s">
        <v>6691</v>
      </c>
      <c r="E2872" s="60" t="s">
        <v>753</v>
      </c>
      <c r="F2872" s="59" t="s">
        <v>451</v>
      </c>
      <c r="G2872" s="61">
        <v>29845</v>
      </c>
      <c r="H2872" s="123">
        <f t="shared" si="44"/>
        <v>6.0772355654201329</v>
      </c>
    </row>
    <row r="2873" spans="1:8" x14ac:dyDescent="0.25">
      <c r="A2873" s="58">
        <v>395180401657</v>
      </c>
      <c r="B2873" s="59" t="s">
        <v>7893</v>
      </c>
      <c r="C2873" s="60" t="s">
        <v>2714</v>
      </c>
      <c r="D2873" s="60" t="s">
        <v>7894</v>
      </c>
      <c r="E2873" s="60" t="s">
        <v>753</v>
      </c>
      <c r="F2873" s="59" t="s">
        <v>451</v>
      </c>
      <c r="G2873" s="61">
        <v>29845</v>
      </c>
      <c r="H2873" s="123">
        <f t="shared" si="44"/>
        <v>6.0772355654201329</v>
      </c>
    </row>
    <row r="2874" spans="1:8" x14ac:dyDescent="0.25">
      <c r="A2874" s="58">
        <v>396060202835</v>
      </c>
      <c r="B2874" s="59" t="s">
        <v>313</v>
      </c>
      <c r="C2874" s="60" t="s">
        <v>7895</v>
      </c>
      <c r="D2874" s="60" t="s">
        <v>7896</v>
      </c>
      <c r="E2874" s="60" t="s">
        <v>450</v>
      </c>
      <c r="F2874" s="59" t="s">
        <v>451</v>
      </c>
      <c r="G2874" s="61">
        <v>29845</v>
      </c>
      <c r="H2874" s="123">
        <f t="shared" si="44"/>
        <v>6.0772355654201329</v>
      </c>
    </row>
    <row r="2875" spans="1:8" x14ac:dyDescent="0.25">
      <c r="A2875" s="58">
        <v>396980951236</v>
      </c>
      <c r="B2875" s="59" t="s">
        <v>611</v>
      </c>
      <c r="C2875" s="60" t="s">
        <v>612</v>
      </c>
      <c r="D2875" s="60" t="s">
        <v>613</v>
      </c>
      <c r="E2875" s="60" t="s">
        <v>450</v>
      </c>
      <c r="F2875" s="59" t="s">
        <v>451</v>
      </c>
      <c r="G2875" s="61">
        <v>29845</v>
      </c>
      <c r="H2875" s="123">
        <f t="shared" si="44"/>
        <v>6.0772355654201329</v>
      </c>
    </row>
    <row r="2876" spans="1:8" x14ac:dyDescent="0.25">
      <c r="A2876" s="58">
        <v>398010201598</v>
      </c>
      <c r="B2876" s="59" t="s">
        <v>7897</v>
      </c>
      <c r="C2876" s="60" t="s">
        <v>7898</v>
      </c>
      <c r="D2876" s="60" t="s">
        <v>7899</v>
      </c>
      <c r="E2876" s="60" t="s">
        <v>2237</v>
      </c>
      <c r="F2876" s="59" t="s">
        <v>451</v>
      </c>
      <c r="G2876" s="61">
        <v>29845</v>
      </c>
      <c r="H2876" s="123">
        <f t="shared" si="44"/>
        <v>6.0772355654201329</v>
      </c>
    </row>
    <row r="2877" spans="1:8" x14ac:dyDescent="0.25">
      <c r="A2877" s="58">
        <v>398030500494</v>
      </c>
      <c r="B2877" s="59" t="s">
        <v>7900</v>
      </c>
      <c r="C2877" s="60" t="s">
        <v>7901</v>
      </c>
      <c r="D2877" s="60" t="s">
        <v>7902</v>
      </c>
      <c r="E2877" s="60" t="s">
        <v>6147</v>
      </c>
      <c r="F2877" s="59" t="s">
        <v>451</v>
      </c>
      <c r="G2877" s="61">
        <v>29845</v>
      </c>
      <c r="H2877" s="123">
        <f t="shared" si="44"/>
        <v>6.0772355654201329</v>
      </c>
    </row>
    <row r="2878" spans="1:8" x14ac:dyDescent="0.25">
      <c r="A2878" s="58">
        <v>398951220268</v>
      </c>
      <c r="B2878" s="59" t="s">
        <v>7903</v>
      </c>
      <c r="C2878" s="60" t="s">
        <v>7904</v>
      </c>
      <c r="D2878" s="60" t="s">
        <v>7905</v>
      </c>
      <c r="E2878" s="60" t="s">
        <v>7005</v>
      </c>
      <c r="F2878" s="59" t="s">
        <v>451</v>
      </c>
      <c r="G2878" s="61">
        <v>29845</v>
      </c>
      <c r="H2878" s="123">
        <f t="shared" si="44"/>
        <v>6.0772355654201329</v>
      </c>
    </row>
    <row r="2879" spans="1:8" x14ac:dyDescent="0.25">
      <c r="A2879" s="58">
        <v>400030501690</v>
      </c>
      <c r="B2879" s="59" t="s">
        <v>7906</v>
      </c>
      <c r="C2879" s="60" t="s">
        <v>7907</v>
      </c>
      <c r="D2879" s="60" t="s">
        <v>7908</v>
      </c>
      <c r="E2879" s="60" t="s">
        <v>726</v>
      </c>
      <c r="F2879" s="59" t="s">
        <v>451</v>
      </c>
      <c r="G2879" s="61">
        <v>29845</v>
      </c>
      <c r="H2879" s="123">
        <f t="shared" si="44"/>
        <v>6.0772355654201329</v>
      </c>
    </row>
    <row r="2880" spans="1:8" x14ac:dyDescent="0.25">
      <c r="A2880" s="58">
        <v>400050202290</v>
      </c>
      <c r="B2880" s="59" t="s">
        <v>7909</v>
      </c>
      <c r="C2880" s="60" t="s">
        <v>7910</v>
      </c>
      <c r="D2880" s="60" t="s">
        <v>7911</v>
      </c>
      <c r="E2880" s="60" t="s">
        <v>726</v>
      </c>
      <c r="F2880" s="59" t="s">
        <v>451</v>
      </c>
      <c r="G2880" s="61">
        <v>29845</v>
      </c>
      <c r="H2880" s="123">
        <f t="shared" si="44"/>
        <v>6.0772355654201329</v>
      </c>
    </row>
    <row r="2881" spans="1:8" x14ac:dyDescent="0.25">
      <c r="A2881" s="58">
        <v>400120902057</v>
      </c>
      <c r="B2881" s="59" t="s">
        <v>7912</v>
      </c>
      <c r="C2881" s="60" t="s">
        <v>7913</v>
      </c>
      <c r="D2881" s="60" t="s">
        <v>7914</v>
      </c>
      <c r="E2881" s="60" t="s">
        <v>726</v>
      </c>
      <c r="F2881" s="59" t="s">
        <v>451</v>
      </c>
      <c r="G2881" s="61">
        <v>29845</v>
      </c>
      <c r="H2881" s="123">
        <f t="shared" si="44"/>
        <v>6.0772355654201329</v>
      </c>
    </row>
    <row r="2882" spans="1:8" x14ac:dyDescent="0.25">
      <c r="A2882" s="58">
        <v>400760200091</v>
      </c>
      <c r="B2882" s="59" t="s">
        <v>7915</v>
      </c>
      <c r="C2882" s="60" t="s">
        <v>7916</v>
      </c>
      <c r="D2882" s="60" t="s">
        <v>7917</v>
      </c>
      <c r="E2882" s="60" t="s">
        <v>2137</v>
      </c>
      <c r="F2882" s="59" t="s">
        <v>451</v>
      </c>
      <c r="G2882" s="61">
        <v>29845</v>
      </c>
      <c r="H2882" s="123">
        <f t="shared" si="44"/>
        <v>6.0772355654201329</v>
      </c>
    </row>
    <row r="2883" spans="1:8" x14ac:dyDescent="0.25">
      <c r="A2883" s="58">
        <v>400921001361</v>
      </c>
      <c r="B2883" s="59" t="s">
        <v>7918</v>
      </c>
      <c r="C2883" s="60" t="s">
        <v>7919</v>
      </c>
      <c r="D2883" s="60" t="s">
        <v>7920</v>
      </c>
      <c r="E2883" s="60" t="s">
        <v>726</v>
      </c>
      <c r="F2883" s="59" t="s">
        <v>451</v>
      </c>
      <c r="G2883" s="61">
        <v>29845</v>
      </c>
      <c r="H2883" s="123">
        <f t="shared" ref="H2883:H2946" si="45">G2883/4910.95</f>
        <v>6.0772355654201329</v>
      </c>
    </row>
    <row r="2884" spans="1:8" x14ac:dyDescent="0.25">
      <c r="A2884" s="58">
        <v>400161001315</v>
      </c>
      <c r="B2884" s="59" t="s">
        <v>7921</v>
      </c>
      <c r="C2884" s="60" t="s">
        <v>7922</v>
      </c>
      <c r="D2884" s="60" t="s">
        <v>7923</v>
      </c>
      <c r="E2884" s="60" t="s">
        <v>726</v>
      </c>
      <c r="F2884" s="59" t="s">
        <v>451</v>
      </c>
      <c r="G2884" s="61">
        <v>29647</v>
      </c>
      <c r="H2884" s="123">
        <f t="shared" si="45"/>
        <v>6.03691750068724</v>
      </c>
    </row>
    <row r="2885" spans="1:8" x14ac:dyDescent="0.25">
      <c r="A2885" s="58">
        <v>414111102553</v>
      </c>
      <c r="B2885" s="59" t="s">
        <v>7924</v>
      </c>
      <c r="C2885" s="60" t="s">
        <v>7925</v>
      </c>
      <c r="D2885" s="60" t="s">
        <v>7926</v>
      </c>
      <c r="E2885" s="60" t="s">
        <v>4166</v>
      </c>
      <c r="F2885" s="59" t="s">
        <v>451</v>
      </c>
      <c r="G2885" s="61">
        <v>29056</v>
      </c>
      <c r="H2885" s="123">
        <f t="shared" si="45"/>
        <v>5.9165741862572414</v>
      </c>
    </row>
    <row r="2886" spans="1:8" x14ac:dyDescent="0.25">
      <c r="A2886" s="58">
        <v>390080400074</v>
      </c>
      <c r="B2886" s="59" t="s">
        <v>7927</v>
      </c>
      <c r="C2886" s="60" t="s">
        <v>7928</v>
      </c>
      <c r="D2886" s="60" t="s">
        <v>7929</v>
      </c>
      <c r="E2886" s="60" t="s">
        <v>1542</v>
      </c>
      <c r="F2886" s="59" t="s">
        <v>451</v>
      </c>
      <c r="G2886" s="61">
        <v>27668</v>
      </c>
      <c r="H2886" s="123">
        <f t="shared" si="45"/>
        <v>5.6339404799478716</v>
      </c>
    </row>
    <row r="2887" spans="1:8" x14ac:dyDescent="0.25">
      <c r="A2887" s="58">
        <v>395950911438</v>
      </c>
      <c r="B2887" s="59" t="s">
        <v>7930</v>
      </c>
      <c r="C2887" s="60" t="s">
        <v>7931</v>
      </c>
      <c r="D2887" s="60" t="s">
        <v>7932</v>
      </c>
      <c r="E2887" s="60" t="s">
        <v>753</v>
      </c>
      <c r="F2887" s="59" t="s">
        <v>487</v>
      </c>
      <c r="G2887" s="61">
        <v>27394</v>
      </c>
      <c r="H2887" s="123">
        <f t="shared" si="45"/>
        <v>5.578146794408414</v>
      </c>
    </row>
    <row r="2888" spans="1:8" x14ac:dyDescent="0.25">
      <c r="A2888" s="58">
        <v>400771000159</v>
      </c>
      <c r="B2888" s="59" t="s">
        <v>7933</v>
      </c>
      <c r="C2888" s="60" t="s">
        <v>7934</v>
      </c>
      <c r="D2888" s="60" t="s">
        <v>7935</v>
      </c>
      <c r="E2888" s="60" t="s">
        <v>726</v>
      </c>
      <c r="F2888" s="59" t="s">
        <v>451</v>
      </c>
      <c r="G2888" s="61">
        <v>27394</v>
      </c>
      <c r="H2888" s="123">
        <f t="shared" si="45"/>
        <v>5.578146794408414</v>
      </c>
    </row>
    <row r="2889" spans="1:8" x14ac:dyDescent="0.25">
      <c r="A2889" s="58">
        <v>398050600827</v>
      </c>
      <c r="B2889" s="59" t="s">
        <v>7936</v>
      </c>
      <c r="C2889" s="60" t="s">
        <v>7937</v>
      </c>
      <c r="D2889" s="60" t="s">
        <v>7938</v>
      </c>
      <c r="E2889" s="60" t="s">
        <v>2170</v>
      </c>
      <c r="F2889" s="59" t="s">
        <v>451</v>
      </c>
      <c r="G2889" s="61">
        <v>26718</v>
      </c>
      <c r="H2889" s="123">
        <f t="shared" si="45"/>
        <v>5.4404952198658103</v>
      </c>
    </row>
    <row r="2890" spans="1:8" x14ac:dyDescent="0.25">
      <c r="A2890" s="58">
        <v>371950900952</v>
      </c>
      <c r="B2890" s="59" t="s">
        <v>7939</v>
      </c>
      <c r="C2890" s="60" t="s">
        <v>7940</v>
      </c>
      <c r="D2890" s="60" t="s">
        <v>7941</v>
      </c>
      <c r="E2890" s="60" t="s">
        <v>4166</v>
      </c>
      <c r="F2890" s="59" t="s">
        <v>451</v>
      </c>
      <c r="G2890" s="61">
        <v>26444</v>
      </c>
      <c r="H2890" s="123">
        <f t="shared" si="45"/>
        <v>5.3847015343263527</v>
      </c>
    </row>
    <row r="2891" spans="1:8" x14ac:dyDescent="0.25">
      <c r="A2891" s="58">
        <v>395101101007</v>
      </c>
      <c r="B2891" s="59" t="s">
        <v>7942</v>
      </c>
      <c r="C2891" s="60" t="s">
        <v>7943</v>
      </c>
      <c r="D2891" s="60" t="s">
        <v>7944</v>
      </c>
      <c r="E2891" s="60" t="s">
        <v>753</v>
      </c>
      <c r="F2891" s="59" t="s">
        <v>451</v>
      </c>
      <c r="G2891" s="61">
        <v>25404</v>
      </c>
      <c r="H2891" s="123">
        <f t="shared" si="45"/>
        <v>5.1729298811838849</v>
      </c>
    </row>
    <row r="2892" spans="1:8" x14ac:dyDescent="0.25">
      <c r="A2892" s="58">
        <v>396120500148</v>
      </c>
      <c r="B2892" s="59" t="s">
        <v>590</v>
      </c>
      <c r="C2892" s="60" t="s">
        <v>588</v>
      </c>
      <c r="D2892" s="60" t="s">
        <v>589</v>
      </c>
      <c r="E2892" s="60" t="s">
        <v>450</v>
      </c>
      <c r="F2892" s="59" t="s">
        <v>451</v>
      </c>
      <c r="G2892" s="61">
        <v>25404</v>
      </c>
      <c r="H2892" s="123">
        <f t="shared" si="45"/>
        <v>5.1729298811838849</v>
      </c>
    </row>
    <row r="2893" spans="1:8" x14ac:dyDescent="0.25">
      <c r="A2893" s="58">
        <v>395120601592</v>
      </c>
      <c r="B2893" s="59" t="s">
        <v>7945</v>
      </c>
      <c r="C2893" s="60" t="s">
        <v>7946</v>
      </c>
      <c r="D2893" s="60" t="s">
        <v>7947</v>
      </c>
      <c r="E2893" s="60" t="s">
        <v>738</v>
      </c>
      <c r="F2893" s="59" t="s">
        <v>451</v>
      </c>
      <c r="G2893" s="61">
        <v>25382</v>
      </c>
      <c r="H2893" s="123">
        <f t="shared" si="45"/>
        <v>5.1684500962135633</v>
      </c>
    </row>
    <row r="2894" spans="1:8" x14ac:dyDescent="0.25">
      <c r="A2894" s="58">
        <v>398070601021</v>
      </c>
      <c r="B2894" s="59" t="s">
        <v>7948</v>
      </c>
      <c r="C2894" s="60" t="s">
        <v>7949</v>
      </c>
      <c r="D2894" s="60" t="s">
        <v>7950</v>
      </c>
      <c r="E2894" s="60" t="s">
        <v>1061</v>
      </c>
      <c r="F2894" s="59" t="s">
        <v>451</v>
      </c>
      <c r="G2894" s="61">
        <v>24994</v>
      </c>
      <c r="H2894" s="123">
        <f t="shared" si="45"/>
        <v>5.0894429794642591</v>
      </c>
    </row>
    <row r="2895" spans="1:8" x14ac:dyDescent="0.25">
      <c r="A2895" s="58">
        <v>396190401058</v>
      </c>
      <c r="B2895" s="59" t="s">
        <v>676</v>
      </c>
      <c r="C2895" s="60" t="s">
        <v>677</v>
      </c>
      <c r="D2895" s="60" t="s">
        <v>678</v>
      </c>
      <c r="E2895" s="60" t="s">
        <v>450</v>
      </c>
      <c r="F2895" s="59" t="s">
        <v>487</v>
      </c>
      <c r="G2895" s="61">
        <v>24989</v>
      </c>
      <c r="H2895" s="123">
        <f t="shared" si="45"/>
        <v>5.0884248465164585</v>
      </c>
    </row>
    <row r="2896" spans="1:8" x14ac:dyDescent="0.25">
      <c r="A2896" s="58">
        <v>370850103421</v>
      </c>
      <c r="B2896" s="59" t="s">
        <v>7951</v>
      </c>
      <c r="C2896" s="60" t="s">
        <v>7952</v>
      </c>
      <c r="D2896" s="60" t="s">
        <v>7953</v>
      </c>
      <c r="E2896" s="60" t="s">
        <v>1419</v>
      </c>
      <c r="F2896" s="59" t="s">
        <v>451</v>
      </c>
      <c r="G2896" s="61">
        <v>24944</v>
      </c>
      <c r="H2896" s="123">
        <f t="shared" si="45"/>
        <v>5.0792616499862557</v>
      </c>
    </row>
    <row r="2897" spans="1:8" x14ac:dyDescent="0.25">
      <c r="A2897" s="58">
        <v>370970207670</v>
      </c>
      <c r="B2897" s="59" t="s">
        <v>7954</v>
      </c>
      <c r="C2897" s="60" t="s">
        <v>7955</v>
      </c>
      <c r="D2897" s="60" t="s">
        <v>7956</v>
      </c>
      <c r="E2897" s="60" t="s">
        <v>1419</v>
      </c>
      <c r="F2897" s="59" t="s">
        <v>451</v>
      </c>
      <c r="G2897" s="61">
        <v>24944</v>
      </c>
      <c r="H2897" s="123">
        <f t="shared" si="45"/>
        <v>5.0792616499862557</v>
      </c>
    </row>
    <row r="2898" spans="1:8" x14ac:dyDescent="0.25">
      <c r="A2898" s="58">
        <v>371010901209</v>
      </c>
      <c r="B2898" s="59" t="s">
        <v>7957</v>
      </c>
      <c r="C2898" s="60" t="s">
        <v>7958</v>
      </c>
      <c r="D2898" s="60" t="s">
        <v>7959</v>
      </c>
      <c r="E2898" s="60" t="s">
        <v>4166</v>
      </c>
      <c r="F2898" s="59" t="s">
        <v>451</v>
      </c>
      <c r="G2898" s="61">
        <v>24944</v>
      </c>
      <c r="H2898" s="123">
        <f t="shared" si="45"/>
        <v>5.0792616499862557</v>
      </c>
    </row>
    <row r="2899" spans="1:8" x14ac:dyDescent="0.25">
      <c r="A2899" s="58">
        <v>371030500197</v>
      </c>
      <c r="B2899" s="59" t="s">
        <v>7960</v>
      </c>
      <c r="C2899" s="60" t="s">
        <v>7961</v>
      </c>
      <c r="D2899" s="60" t="s">
        <v>7962</v>
      </c>
      <c r="E2899" s="60" t="s">
        <v>3111</v>
      </c>
      <c r="F2899" s="59" t="s">
        <v>451</v>
      </c>
      <c r="G2899" s="61">
        <v>24944</v>
      </c>
      <c r="H2899" s="123">
        <f t="shared" si="45"/>
        <v>5.0792616499862557</v>
      </c>
    </row>
    <row r="2900" spans="1:8" x14ac:dyDescent="0.25">
      <c r="A2900" s="58">
        <v>371111101866</v>
      </c>
      <c r="B2900" s="59" t="s">
        <v>7963</v>
      </c>
      <c r="C2900" s="60" t="s">
        <v>7964</v>
      </c>
      <c r="D2900" s="60" t="s">
        <v>7965</v>
      </c>
      <c r="E2900" s="60" t="s">
        <v>2210</v>
      </c>
      <c r="F2900" s="59" t="s">
        <v>451</v>
      </c>
      <c r="G2900" s="61">
        <v>24944</v>
      </c>
      <c r="H2900" s="123">
        <f t="shared" si="45"/>
        <v>5.0792616499862557</v>
      </c>
    </row>
    <row r="2901" spans="1:8" x14ac:dyDescent="0.25">
      <c r="A2901" s="58">
        <v>371120402135</v>
      </c>
      <c r="B2901" s="59" t="s">
        <v>7966</v>
      </c>
      <c r="C2901" s="60" t="s">
        <v>7967</v>
      </c>
      <c r="D2901" s="60" t="s">
        <v>7968</v>
      </c>
      <c r="E2901" s="60" t="s">
        <v>1439</v>
      </c>
      <c r="F2901" s="59" t="s">
        <v>451</v>
      </c>
      <c r="G2901" s="61">
        <v>24944</v>
      </c>
      <c r="H2901" s="123">
        <f t="shared" si="45"/>
        <v>5.0792616499862557</v>
      </c>
    </row>
    <row r="2902" spans="1:8" x14ac:dyDescent="0.25">
      <c r="A2902" s="58">
        <v>371120601880</v>
      </c>
      <c r="B2902" s="59" t="s">
        <v>7969</v>
      </c>
      <c r="C2902" s="60" t="s">
        <v>7970</v>
      </c>
      <c r="D2902" s="60" t="s">
        <v>7971</v>
      </c>
      <c r="E2902" s="60" t="s">
        <v>1439</v>
      </c>
      <c r="F2902" s="59" t="s">
        <v>451</v>
      </c>
      <c r="G2902" s="61">
        <v>24944</v>
      </c>
      <c r="H2902" s="123">
        <f t="shared" si="45"/>
        <v>5.0792616499862557</v>
      </c>
    </row>
    <row r="2903" spans="1:8" x14ac:dyDescent="0.25">
      <c r="A2903" s="58">
        <v>371151202886</v>
      </c>
      <c r="B2903" s="59" t="s">
        <v>7972</v>
      </c>
      <c r="C2903" s="60" t="s">
        <v>7973</v>
      </c>
      <c r="D2903" s="60" t="s">
        <v>7974</v>
      </c>
      <c r="E2903" s="60" t="s">
        <v>1419</v>
      </c>
      <c r="F2903" s="59" t="s">
        <v>451</v>
      </c>
      <c r="G2903" s="61">
        <v>24944</v>
      </c>
      <c r="H2903" s="123">
        <f t="shared" si="45"/>
        <v>5.0792616499862557</v>
      </c>
    </row>
    <row r="2904" spans="1:8" x14ac:dyDescent="0.25">
      <c r="A2904" s="58">
        <v>371160804295</v>
      </c>
      <c r="B2904" s="59" t="s">
        <v>7975</v>
      </c>
      <c r="C2904" s="60" t="s">
        <v>7976</v>
      </c>
      <c r="D2904" s="60" t="s">
        <v>7977</v>
      </c>
      <c r="E2904" s="60" t="s">
        <v>3111</v>
      </c>
      <c r="F2904" s="59" t="s">
        <v>451</v>
      </c>
      <c r="G2904" s="61">
        <v>24944</v>
      </c>
      <c r="H2904" s="123">
        <f t="shared" si="45"/>
        <v>5.0792616499862557</v>
      </c>
    </row>
    <row r="2905" spans="1:8" x14ac:dyDescent="0.25">
      <c r="A2905" s="58">
        <v>371161000807</v>
      </c>
      <c r="B2905" s="59" t="s">
        <v>7978</v>
      </c>
      <c r="C2905" s="60" t="s">
        <v>7979</v>
      </c>
      <c r="D2905" s="60" t="s">
        <v>7980</v>
      </c>
      <c r="E2905" s="60" t="s">
        <v>4824</v>
      </c>
      <c r="F2905" s="59" t="s">
        <v>451</v>
      </c>
      <c r="G2905" s="61">
        <v>24944</v>
      </c>
      <c r="H2905" s="123">
        <f t="shared" si="45"/>
        <v>5.0792616499862557</v>
      </c>
    </row>
    <row r="2906" spans="1:8" x14ac:dyDescent="0.25">
      <c r="A2906" s="58">
        <v>371191101721</v>
      </c>
      <c r="B2906" s="59" t="s">
        <v>7981</v>
      </c>
      <c r="C2906" s="60" t="s">
        <v>7982</v>
      </c>
      <c r="D2906" s="60" t="s">
        <v>7983</v>
      </c>
      <c r="E2906" s="60" t="s">
        <v>1684</v>
      </c>
      <c r="F2906" s="59" t="s">
        <v>451</v>
      </c>
      <c r="G2906" s="61">
        <v>24944</v>
      </c>
      <c r="H2906" s="123">
        <f t="shared" si="45"/>
        <v>5.0792616499862557</v>
      </c>
    </row>
    <row r="2907" spans="1:8" x14ac:dyDescent="0.25">
      <c r="A2907" s="58">
        <v>371850202492</v>
      </c>
      <c r="B2907" s="59" t="s">
        <v>7984</v>
      </c>
      <c r="C2907" s="60" t="s">
        <v>7985</v>
      </c>
      <c r="D2907" s="60" t="s">
        <v>7986</v>
      </c>
      <c r="E2907" s="60" t="s">
        <v>2210</v>
      </c>
      <c r="F2907" s="59" t="s">
        <v>451</v>
      </c>
      <c r="G2907" s="61">
        <v>24944</v>
      </c>
      <c r="H2907" s="123">
        <f t="shared" si="45"/>
        <v>5.0792616499862557</v>
      </c>
    </row>
    <row r="2908" spans="1:8" x14ac:dyDescent="0.25">
      <c r="A2908" s="58">
        <v>371880310834</v>
      </c>
      <c r="B2908" s="59" t="s">
        <v>7987</v>
      </c>
      <c r="C2908" s="60" t="s">
        <v>7988</v>
      </c>
      <c r="D2908" s="60" t="s">
        <v>7989</v>
      </c>
      <c r="E2908" s="60" t="s">
        <v>1684</v>
      </c>
      <c r="F2908" s="59" t="s">
        <v>451</v>
      </c>
      <c r="G2908" s="61">
        <v>24944</v>
      </c>
      <c r="H2908" s="123">
        <f t="shared" si="45"/>
        <v>5.0792616499862557</v>
      </c>
    </row>
    <row r="2909" spans="1:8" x14ac:dyDescent="0.25">
      <c r="A2909" s="58">
        <v>371891216139</v>
      </c>
      <c r="B2909" s="59" t="s">
        <v>7990</v>
      </c>
      <c r="C2909" s="60" t="s">
        <v>7991</v>
      </c>
      <c r="D2909" s="60" t="s">
        <v>7992</v>
      </c>
      <c r="E2909" s="60" t="s">
        <v>4824</v>
      </c>
      <c r="F2909" s="59" t="s">
        <v>451</v>
      </c>
      <c r="G2909" s="61">
        <v>24944</v>
      </c>
      <c r="H2909" s="123">
        <f t="shared" si="45"/>
        <v>5.0792616499862557</v>
      </c>
    </row>
    <row r="2910" spans="1:8" x14ac:dyDescent="0.25">
      <c r="A2910" s="58">
        <v>371921200313</v>
      </c>
      <c r="B2910" s="59" t="s">
        <v>7993</v>
      </c>
      <c r="C2910" s="60" t="s">
        <v>7994</v>
      </c>
      <c r="D2910" s="60" t="s">
        <v>7995</v>
      </c>
      <c r="E2910" s="60" t="s">
        <v>4166</v>
      </c>
      <c r="F2910" s="59" t="s">
        <v>451</v>
      </c>
      <c r="G2910" s="61">
        <v>24944</v>
      </c>
      <c r="H2910" s="123">
        <f t="shared" si="45"/>
        <v>5.0792616499862557</v>
      </c>
    </row>
    <row r="2911" spans="1:8" x14ac:dyDescent="0.25">
      <c r="A2911" s="58">
        <v>371931000142</v>
      </c>
      <c r="B2911" s="59" t="s">
        <v>7996</v>
      </c>
      <c r="C2911" s="60" t="s">
        <v>7997</v>
      </c>
      <c r="D2911" s="60" t="s">
        <v>7998</v>
      </c>
      <c r="E2911" s="60" t="s">
        <v>2210</v>
      </c>
      <c r="F2911" s="59" t="s">
        <v>451</v>
      </c>
      <c r="G2911" s="61">
        <v>24944</v>
      </c>
      <c r="H2911" s="123">
        <f t="shared" si="45"/>
        <v>5.0792616499862557</v>
      </c>
    </row>
    <row r="2912" spans="1:8" x14ac:dyDescent="0.25">
      <c r="A2912" s="58">
        <v>371950800788</v>
      </c>
      <c r="B2912" s="59" t="s">
        <v>7999</v>
      </c>
      <c r="C2912" s="60" t="s">
        <v>8000</v>
      </c>
      <c r="D2912" s="60" t="s">
        <v>8001</v>
      </c>
      <c r="E2912" s="60" t="s">
        <v>3111</v>
      </c>
      <c r="F2912" s="59" t="s">
        <v>451</v>
      </c>
      <c r="G2912" s="61">
        <v>24944</v>
      </c>
      <c r="H2912" s="123">
        <f t="shared" si="45"/>
        <v>5.0792616499862557</v>
      </c>
    </row>
    <row r="2913" spans="1:8" x14ac:dyDescent="0.25">
      <c r="A2913" s="58">
        <v>371960400672</v>
      </c>
      <c r="B2913" s="59" t="s">
        <v>8002</v>
      </c>
      <c r="C2913" s="60" t="s">
        <v>8003</v>
      </c>
      <c r="D2913" s="60" t="s">
        <v>8004</v>
      </c>
      <c r="E2913" s="60" t="s">
        <v>1439</v>
      </c>
      <c r="F2913" s="59" t="s">
        <v>451</v>
      </c>
      <c r="G2913" s="61">
        <v>24944</v>
      </c>
      <c r="H2913" s="123">
        <f t="shared" si="45"/>
        <v>5.0792616499862557</v>
      </c>
    </row>
    <row r="2914" spans="1:8" x14ac:dyDescent="0.25">
      <c r="A2914" s="58">
        <v>371960800379</v>
      </c>
      <c r="B2914" s="59" t="s">
        <v>8005</v>
      </c>
      <c r="C2914" s="60" t="s">
        <v>8006</v>
      </c>
      <c r="D2914" s="60" t="s">
        <v>8007</v>
      </c>
      <c r="E2914" s="60" t="s">
        <v>1439</v>
      </c>
      <c r="F2914" s="59" t="s">
        <v>451</v>
      </c>
      <c r="G2914" s="61">
        <v>24944</v>
      </c>
      <c r="H2914" s="123">
        <f t="shared" si="45"/>
        <v>5.0792616499862557</v>
      </c>
    </row>
    <row r="2915" spans="1:8" x14ac:dyDescent="0.25">
      <c r="A2915" s="58">
        <v>371970500152</v>
      </c>
      <c r="B2915" s="59" t="s">
        <v>8008</v>
      </c>
      <c r="C2915" s="60" t="s">
        <v>8009</v>
      </c>
      <c r="D2915" s="60" t="s">
        <v>8010</v>
      </c>
      <c r="E2915" s="60" t="s">
        <v>3111</v>
      </c>
      <c r="F2915" s="59" t="s">
        <v>451</v>
      </c>
      <c r="G2915" s="61">
        <v>24944</v>
      </c>
      <c r="H2915" s="123">
        <f t="shared" si="45"/>
        <v>5.0792616499862557</v>
      </c>
    </row>
    <row r="2916" spans="1:8" x14ac:dyDescent="0.25">
      <c r="A2916" s="58">
        <v>371980200432</v>
      </c>
      <c r="B2916" s="59" t="s">
        <v>8011</v>
      </c>
      <c r="C2916" s="60" t="s">
        <v>8012</v>
      </c>
      <c r="D2916" s="60" t="s">
        <v>8013</v>
      </c>
      <c r="E2916" s="60" t="s">
        <v>2210</v>
      </c>
      <c r="F2916" s="59" t="s">
        <v>451</v>
      </c>
      <c r="G2916" s="61">
        <v>24944</v>
      </c>
      <c r="H2916" s="123">
        <f t="shared" si="45"/>
        <v>5.0792616499862557</v>
      </c>
    </row>
    <row r="2917" spans="1:8" x14ac:dyDescent="0.25">
      <c r="A2917" s="58">
        <v>371980300780</v>
      </c>
      <c r="B2917" s="59" t="s">
        <v>8014</v>
      </c>
      <c r="C2917" s="60" t="s">
        <v>8015</v>
      </c>
      <c r="D2917" s="60" t="s">
        <v>8016</v>
      </c>
      <c r="E2917" s="60" t="s">
        <v>1439</v>
      </c>
      <c r="F2917" s="59" t="s">
        <v>451</v>
      </c>
      <c r="G2917" s="61">
        <v>24944</v>
      </c>
      <c r="H2917" s="123">
        <f t="shared" si="45"/>
        <v>5.0792616499862557</v>
      </c>
    </row>
    <row r="2918" spans="1:8" x14ac:dyDescent="0.25">
      <c r="A2918" s="58">
        <v>371991101878</v>
      </c>
      <c r="B2918" s="59" t="s">
        <v>8017</v>
      </c>
      <c r="C2918" s="60" t="s">
        <v>8018</v>
      </c>
      <c r="D2918" s="60" t="s">
        <v>8019</v>
      </c>
      <c r="E2918" s="60" t="s">
        <v>2210</v>
      </c>
      <c r="F2918" s="59" t="s">
        <v>451</v>
      </c>
      <c r="G2918" s="61">
        <v>24944</v>
      </c>
      <c r="H2918" s="123">
        <f t="shared" si="45"/>
        <v>5.0792616499862557</v>
      </c>
    </row>
    <row r="2919" spans="1:8" x14ac:dyDescent="0.25">
      <c r="A2919" s="58">
        <v>371991200876</v>
      </c>
      <c r="B2919" s="59" t="s">
        <v>8020</v>
      </c>
      <c r="C2919" s="60" t="s">
        <v>8021</v>
      </c>
      <c r="D2919" s="60" t="s">
        <v>8022</v>
      </c>
      <c r="E2919" s="60" t="s">
        <v>1684</v>
      </c>
      <c r="F2919" s="59" t="s">
        <v>451</v>
      </c>
      <c r="G2919" s="61">
        <v>24944</v>
      </c>
      <c r="H2919" s="123">
        <f t="shared" si="45"/>
        <v>5.0792616499862557</v>
      </c>
    </row>
    <row r="2920" spans="1:8" x14ac:dyDescent="0.25">
      <c r="A2920" s="58">
        <v>385161000018</v>
      </c>
      <c r="B2920" s="59" t="s">
        <v>8023</v>
      </c>
      <c r="C2920" s="60" t="s">
        <v>8024</v>
      </c>
      <c r="D2920" s="60" t="s">
        <v>8025</v>
      </c>
      <c r="E2920" s="60" t="s">
        <v>1290</v>
      </c>
      <c r="F2920" s="59" t="s">
        <v>451</v>
      </c>
      <c r="G2920" s="61">
        <v>24944</v>
      </c>
      <c r="H2920" s="123">
        <f t="shared" si="45"/>
        <v>5.0792616499862557</v>
      </c>
    </row>
    <row r="2921" spans="1:8" x14ac:dyDescent="0.25">
      <c r="A2921" s="58">
        <v>389070610528</v>
      </c>
      <c r="B2921" s="59" t="s">
        <v>8026</v>
      </c>
      <c r="C2921" s="60" t="s">
        <v>8027</v>
      </c>
      <c r="D2921" s="60" t="s">
        <v>8028</v>
      </c>
      <c r="E2921" s="60" t="s">
        <v>1499</v>
      </c>
      <c r="F2921" s="59" t="s">
        <v>451</v>
      </c>
      <c r="G2921" s="61">
        <v>24944</v>
      </c>
      <c r="H2921" s="123">
        <f t="shared" si="45"/>
        <v>5.0792616499862557</v>
      </c>
    </row>
    <row r="2922" spans="1:8" x14ac:dyDescent="0.25">
      <c r="A2922" s="58">
        <v>389100700012</v>
      </c>
      <c r="B2922" s="59" t="s">
        <v>8029</v>
      </c>
      <c r="C2922" s="60" t="s">
        <v>8030</v>
      </c>
      <c r="D2922" s="60" t="s">
        <v>8031</v>
      </c>
      <c r="E2922" s="60" t="s">
        <v>3115</v>
      </c>
      <c r="F2922" s="59" t="s">
        <v>451</v>
      </c>
      <c r="G2922" s="61">
        <v>24944</v>
      </c>
      <c r="H2922" s="123">
        <f t="shared" si="45"/>
        <v>5.0792616499862557</v>
      </c>
    </row>
    <row r="2923" spans="1:8" x14ac:dyDescent="0.25">
      <c r="A2923" s="58">
        <v>389100700217</v>
      </c>
      <c r="B2923" s="59" t="s">
        <v>8032</v>
      </c>
      <c r="C2923" s="60" t="s">
        <v>8033</v>
      </c>
      <c r="D2923" s="60" t="s">
        <v>8034</v>
      </c>
      <c r="E2923" s="60" t="s">
        <v>1499</v>
      </c>
      <c r="F2923" s="59" t="s">
        <v>451</v>
      </c>
      <c r="G2923" s="61">
        <v>24944</v>
      </c>
      <c r="H2923" s="123">
        <f t="shared" si="45"/>
        <v>5.0792616499862557</v>
      </c>
    </row>
    <row r="2924" spans="1:8" x14ac:dyDescent="0.25">
      <c r="A2924" s="58">
        <v>389111000071</v>
      </c>
      <c r="B2924" s="59" t="s">
        <v>8035</v>
      </c>
      <c r="C2924" s="60" t="s">
        <v>8036</v>
      </c>
      <c r="D2924" s="60" t="s">
        <v>8037</v>
      </c>
      <c r="E2924" s="60" t="s">
        <v>3163</v>
      </c>
      <c r="F2924" s="59" t="s">
        <v>487</v>
      </c>
      <c r="G2924" s="61">
        <v>24944</v>
      </c>
      <c r="H2924" s="123">
        <f t="shared" si="45"/>
        <v>5.0792616499862557</v>
      </c>
    </row>
    <row r="2925" spans="1:8" x14ac:dyDescent="0.25">
      <c r="A2925" s="58">
        <v>389190100078</v>
      </c>
      <c r="B2925" s="59" t="s">
        <v>8038</v>
      </c>
      <c r="C2925" s="60" t="s">
        <v>8033</v>
      </c>
      <c r="D2925" s="60" t="s">
        <v>8039</v>
      </c>
      <c r="E2925" s="60" t="s">
        <v>1499</v>
      </c>
      <c r="F2925" s="59" t="s">
        <v>451</v>
      </c>
      <c r="G2925" s="61">
        <v>24944</v>
      </c>
      <c r="H2925" s="123">
        <f t="shared" si="45"/>
        <v>5.0792616499862557</v>
      </c>
    </row>
    <row r="2926" spans="1:8" x14ac:dyDescent="0.25">
      <c r="A2926" s="58">
        <v>389641000226</v>
      </c>
      <c r="B2926" s="59" t="s">
        <v>8040</v>
      </c>
      <c r="C2926" s="60" t="s">
        <v>8041</v>
      </c>
      <c r="D2926" s="60" t="s">
        <v>8042</v>
      </c>
      <c r="E2926" s="60" t="s">
        <v>3115</v>
      </c>
      <c r="F2926" s="59" t="s">
        <v>451</v>
      </c>
      <c r="G2926" s="61">
        <v>24944</v>
      </c>
      <c r="H2926" s="123">
        <f t="shared" si="45"/>
        <v>5.0792616499862557</v>
      </c>
    </row>
    <row r="2927" spans="1:8" x14ac:dyDescent="0.25">
      <c r="A2927" s="58">
        <v>390000510494</v>
      </c>
      <c r="B2927" s="59" t="s">
        <v>8043</v>
      </c>
      <c r="C2927" s="60" t="s">
        <v>8044</v>
      </c>
      <c r="D2927" s="60" t="s">
        <v>3751</v>
      </c>
      <c r="E2927" s="60" t="s">
        <v>1689</v>
      </c>
      <c r="F2927" s="59" t="s">
        <v>487</v>
      </c>
      <c r="G2927" s="61">
        <v>24944</v>
      </c>
      <c r="H2927" s="123">
        <f t="shared" si="45"/>
        <v>5.0792616499862557</v>
      </c>
    </row>
    <row r="2928" spans="1:8" x14ac:dyDescent="0.25">
      <c r="A2928" s="58">
        <v>390030410648</v>
      </c>
      <c r="B2928" s="59" t="s">
        <v>8045</v>
      </c>
      <c r="C2928" s="60" t="s">
        <v>8046</v>
      </c>
      <c r="D2928" s="60" t="s">
        <v>3751</v>
      </c>
      <c r="E2928" s="60" t="s">
        <v>1689</v>
      </c>
      <c r="F2928" s="59" t="s">
        <v>451</v>
      </c>
      <c r="G2928" s="61">
        <v>24944</v>
      </c>
      <c r="H2928" s="123">
        <f t="shared" si="45"/>
        <v>5.0792616499862557</v>
      </c>
    </row>
    <row r="2929" spans="1:8" x14ac:dyDescent="0.25">
      <c r="A2929" s="58">
        <v>390080600235</v>
      </c>
      <c r="B2929" s="59" t="s">
        <v>8047</v>
      </c>
      <c r="C2929" s="60" t="s">
        <v>8048</v>
      </c>
      <c r="D2929" s="60" t="s">
        <v>8049</v>
      </c>
      <c r="E2929" s="60" t="s">
        <v>1065</v>
      </c>
      <c r="F2929" s="59" t="s">
        <v>451</v>
      </c>
      <c r="G2929" s="61">
        <v>24944</v>
      </c>
      <c r="H2929" s="123">
        <f t="shared" si="45"/>
        <v>5.0792616499862557</v>
      </c>
    </row>
    <row r="2930" spans="1:8" x14ac:dyDescent="0.25">
      <c r="A2930" s="58">
        <v>390091000370</v>
      </c>
      <c r="B2930" s="59" t="s">
        <v>8050</v>
      </c>
      <c r="C2930" s="60" t="s">
        <v>8051</v>
      </c>
      <c r="D2930" s="60" t="s">
        <v>8052</v>
      </c>
      <c r="E2930" s="60" t="s">
        <v>1225</v>
      </c>
      <c r="F2930" s="59" t="s">
        <v>451</v>
      </c>
      <c r="G2930" s="61">
        <v>24944</v>
      </c>
      <c r="H2930" s="123">
        <f t="shared" si="45"/>
        <v>5.0792616499862557</v>
      </c>
    </row>
    <row r="2931" spans="1:8" x14ac:dyDescent="0.25">
      <c r="A2931" s="58">
        <v>390101200925</v>
      </c>
      <c r="B2931" s="59" t="s">
        <v>8053</v>
      </c>
      <c r="C2931" s="60" t="s">
        <v>8054</v>
      </c>
      <c r="D2931" s="60" t="s">
        <v>8055</v>
      </c>
      <c r="E2931" s="60" t="s">
        <v>1542</v>
      </c>
      <c r="F2931" s="59" t="s">
        <v>487</v>
      </c>
      <c r="G2931" s="61">
        <v>24944</v>
      </c>
      <c r="H2931" s="123">
        <f t="shared" si="45"/>
        <v>5.0792616499862557</v>
      </c>
    </row>
    <row r="2932" spans="1:8" x14ac:dyDescent="0.25">
      <c r="A2932" s="58">
        <v>390110500109</v>
      </c>
      <c r="B2932" s="59" t="s">
        <v>8056</v>
      </c>
      <c r="C2932" s="60" t="s">
        <v>8057</v>
      </c>
      <c r="D2932" s="60" t="s">
        <v>8058</v>
      </c>
      <c r="E2932" s="60" t="s">
        <v>1542</v>
      </c>
      <c r="F2932" s="59" t="s">
        <v>487</v>
      </c>
      <c r="G2932" s="61">
        <v>24944</v>
      </c>
      <c r="H2932" s="123">
        <f t="shared" si="45"/>
        <v>5.0792616499862557</v>
      </c>
    </row>
    <row r="2933" spans="1:8" x14ac:dyDescent="0.25">
      <c r="A2933" s="58">
        <v>390111101097</v>
      </c>
      <c r="B2933" s="59" t="s">
        <v>8059</v>
      </c>
      <c r="C2933" s="60" t="s">
        <v>7442</v>
      </c>
      <c r="D2933" s="60" t="s">
        <v>8060</v>
      </c>
      <c r="E2933" s="60" t="s">
        <v>1542</v>
      </c>
      <c r="F2933" s="59" t="s">
        <v>451</v>
      </c>
      <c r="G2933" s="61">
        <v>24944</v>
      </c>
      <c r="H2933" s="123">
        <f t="shared" si="45"/>
        <v>5.0792616499862557</v>
      </c>
    </row>
    <row r="2934" spans="1:8" x14ac:dyDescent="0.25">
      <c r="A2934" s="58">
        <v>390120101253</v>
      </c>
      <c r="B2934" s="59" t="s">
        <v>8061</v>
      </c>
      <c r="C2934" s="60" t="s">
        <v>8062</v>
      </c>
      <c r="D2934" s="60" t="s">
        <v>8063</v>
      </c>
      <c r="E2934" s="60" t="s">
        <v>1542</v>
      </c>
      <c r="F2934" s="59" t="s">
        <v>487</v>
      </c>
      <c r="G2934" s="61">
        <v>24944</v>
      </c>
      <c r="H2934" s="123">
        <f t="shared" si="45"/>
        <v>5.0792616499862557</v>
      </c>
    </row>
    <row r="2935" spans="1:8" x14ac:dyDescent="0.25">
      <c r="A2935" s="58">
        <v>390120200642</v>
      </c>
      <c r="B2935" s="59" t="s">
        <v>8064</v>
      </c>
      <c r="C2935" s="60" t="s">
        <v>8065</v>
      </c>
      <c r="D2935" s="60" t="s">
        <v>8063</v>
      </c>
      <c r="E2935" s="60" t="s">
        <v>1542</v>
      </c>
      <c r="F2935" s="59" t="s">
        <v>487</v>
      </c>
      <c r="G2935" s="61">
        <v>24944</v>
      </c>
      <c r="H2935" s="123">
        <f t="shared" si="45"/>
        <v>5.0792616499862557</v>
      </c>
    </row>
    <row r="2936" spans="1:8" x14ac:dyDescent="0.25">
      <c r="A2936" s="58">
        <v>390130200519</v>
      </c>
      <c r="B2936" s="59" t="s">
        <v>8066</v>
      </c>
      <c r="C2936" s="60" t="s">
        <v>8067</v>
      </c>
      <c r="D2936" s="60" t="s">
        <v>8068</v>
      </c>
      <c r="E2936" s="60" t="s">
        <v>1225</v>
      </c>
      <c r="F2936" s="59" t="s">
        <v>451</v>
      </c>
      <c r="G2936" s="61">
        <v>24944</v>
      </c>
      <c r="H2936" s="123">
        <f t="shared" si="45"/>
        <v>5.0792616499862557</v>
      </c>
    </row>
    <row r="2937" spans="1:8" x14ac:dyDescent="0.25">
      <c r="A2937" s="58">
        <v>390141200171</v>
      </c>
      <c r="B2937" s="59" t="s">
        <v>8069</v>
      </c>
      <c r="C2937" s="60" t="s">
        <v>8070</v>
      </c>
      <c r="D2937" s="60" t="s">
        <v>8071</v>
      </c>
      <c r="E2937" s="60" t="s">
        <v>4696</v>
      </c>
      <c r="F2937" s="59" t="s">
        <v>451</v>
      </c>
      <c r="G2937" s="61">
        <v>24944</v>
      </c>
      <c r="H2937" s="123">
        <f t="shared" si="45"/>
        <v>5.0792616499862557</v>
      </c>
    </row>
    <row r="2938" spans="1:8" x14ac:dyDescent="0.25">
      <c r="A2938" s="58">
        <v>390151000030</v>
      </c>
      <c r="B2938" s="59" t="s">
        <v>8072</v>
      </c>
      <c r="C2938" s="60" t="s">
        <v>8073</v>
      </c>
      <c r="D2938" s="60" t="s">
        <v>8074</v>
      </c>
      <c r="E2938" s="60" t="s">
        <v>1542</v>
      </c>
      <c r="F2938" s="59" t="s">
        <v>451</v>
      </c>
      <c r="G2938" s="61">
        <v>24944</v>
      </c>
      <c r="H2938" s="123">
        <f t="shared" si="45"/>
        <v>5.0792616499862557</v>
      </c>
    </row>
    <row r="2939" spans="1:8" x14ac:dyDescent="0.25">
      <c r="A2939" s="58">
        <v>390190100114</v>
      </c>
      <c r="B2939" s="59" t="s">
        <v>8075</v>
      </c>
      <c r="C2939" s="60" t="s">
        <v>8076</v>
      </c>
      <c r="D2939" s="60" t="s">
        <v>8077</v>
      </c>
      <c r="E2939" s="60" t="s">
        <v>1791</v>
      </c>
      <c r="F2939" s="59" t="s">
        <v>451</v>
      </c>
      <c r="G2939" s="61">
        <v>24944</v>
      </c>
      <c r="H2939" s="123">
        <f t="shared" si="45"/>
        <v>5.0792616499862557</v>
      </c>
    </row>
    <row r="2940" spans="1:8" x14ac:dyDescent="0.25">
      <c r="A2940" s="58">
        <v>390190900862</v>
      </c>
      <c r="B2940" s="59" t="s">
        <v>8078</v>
      </c>
      <c r="C2940" s="60" t="s">
        <v>8079</v>
      </c>
      <c r="D2940" s="60" t="s">
        <v>8080</v>
      </c>
      <c r="E2940" s="60" t="s">
        <v>1535</v>
      </c>
      <c r="F2940" s="59" t="s">
        <v>451</v>
      </c>
      <c r="G2940" s="61">
        <v>24944</v>
      </c>
      <c r="H2940" s="123">
        <f t="shared" si="45"/>
        <v>5.0792616499862557</v>
      </c>
    </row>
    <row r="2941" spans="1:8" x14ac:dyDescent="0.25">
      <c r="A2941" s="58">
        <v>390750700147</v>
      </c>
      <c r="B2941" s="59" t="s">
        <v>8081</v>
      </c>
      <c r="C2941" s="60" t="s">
        <v>8082</v>
      </c>
      <c r="D2941" s="60" t="s">
        <v>8083</v>
      </c>
      <c r="E2941" s="60" t="s">
        <v>1542</v>
      </c>
      <c r="F2941" s="59" t="s">
        <v>451</v>
      </c>
      <c r="G2941" s="61">
        <v>24944</v>
      </c>
      <c r="H2941" s="123">
        <f t="shared" si="45"/>
        <v>5.0792616499862557</v>
      </c>
    </row>
    <row r="2942" spans="1:8" x14ac:dyDescent="0.25">
      <c r="A2942" s="58">
        <v>390751100054</v>
      </c>
      <c r="B2942" s="59" t="s">
        <v>8084</v>
      </c>
      <c r="C2942" s="60" t="s">
        <v>8085</v>
      </c>
      <c r="D2942" s="60" t="s">
        <v>1404</v>
      </c>
      <c r="E2942" s="60" t="s">
        <v>1542</v>
      </c>
      <c r="F2942" s="59" t="s">
        <v>8086</v>
      </c>
      <c r="G2942" s="61">
        <v>24944</v>
      </c>
      <c r="H2942" s="123">
        <f t="shared" si="45"/>
        <v>5.0792616499862557</v>
      </c>
    </row>
    <row r="2943" spans="1:8" x14ac:dyDescent="0.25">
      <c r="A2943" s="58">
        <v>390751200326</v>
      </c>
      <c r="B2943" s="59" t="s">
        <v>8087</v>
      </c>
      <c r="C2943" s="60" t="s">
        <v>2604</v>
      </c>
      <c r="D2943" s="60" t="s">
        <v>3559</v>
      </c>
      <c r="E2943" s="60" t="s">
        <v>1542</v>
      </c>
      <c r="F2943" s="59" t="s">
        <v>451</v>
      </c>
      <c r="G2943" s="61">
        <v>24944</v>
      </c>
      <c r="H2943" s="123">
        <f t="shared" si="45"/>
        <v>5.0792616499862557</v>
      </c>
    </row>
    <row r="2944" spans="1:8" x14ac:dyDescent="0.25">
      <c r="A2944" s="58">
        <v>390760100148</v>
      </c>
      <c r="B2944" s="59" t="s">
        <v>8088</v>
      </c>
      <c r="C2944" s="60" t="s">
        <v>8089</v>
      </c>
      <c r="D2944" s="60" t="s">
        <v>3559</v>
      </c>
      <c r="E2944" s="60" t="s">
        <v>1542</v>
      </c>
      <c r="F2944" s="59" t="s">
        <v>451</v>
      </c>
      <c r="G2944" s="61">
        <v>24944</v>
      </c>
      <c r="H2944" s="123">
        <f t="shared" si="45"/>
        <v>5.0792616499862557</v>
      </c>
    </row>
    <row r="2945" spans="1:8" x14ac:dyDescent="0.25">
      <c r="A2945" s="58">
        <v>390841100495</v>
      </c>
      <c r="B2945" s="59" t="s">
        <v>8090</v>
      </c>
      <c r="C2945" s="60" t="s">
        <v>8091</v>
      </c>
      <c r="D2945" s="60" t="s">
        <v>3559</v>
      </c>
      <c r="E2945" s="60" t="s">
        <v>1542</v>
      </c>
      <c r="F2945" s="59" t="s">
        <v>451</v>
      </c>
      <c r="G2945" s="61">
        <v>24944</v>
      </c>
      <c r="H2945" s="123">
        <f t="shared" si="45"/>
        <v>5.0792616499862557</v>
      </c>
    </row>
    <row r="2946" spans="1:8" x14ac:dyDescent="0.25">
      <c r="A2946" s="58">
        <v>390890100042</v>
      </c>
      <c r="B2946" s="59" t="s">
        <v>8092</v>
      </c>
      <c r="C2946" s="60" t="s">
        <v>8093</v>
      </c>
      <c r="D2946" s="60" t="s">
        <v>8094</v>
      </c>
      <c r="E2946" s="60" t="s">
        <v>1566</v>
      </c>
      <c r="F2946" s="59" t="s">
        <v>451</v>
      </c>
      <c r="G2946" s="61">
        <v>24944</v>
      </c>
      <c r="H2946" s="123">
        <f t="shared" si="45"/>
        <v>5.0792616499862557</v>
      </c>
    </row>
    <row r="2947" spans="1:8" x14ac:dyDescent="0.25">
      <c r="A2947" s="58">
        <v>390890600011</v>
      </c>
      <c r="B2947" s="59" t="s">
        <v>8095</v>
      </c>
      <c r="C2947" s="60" t="s">
        <v>8096</v>
      </c>
      <c r="D2947" s="60" t="s">
        <v>8097</v>
      </c>
      <c r="E2947" s="60" t="s">
        <v>1225</v>
      </c>
      <c r="F2947" s="59" t="s">
        <v>451</v>
      </c>
      <c r="G2947" s="61">
        <v>24944</v>
      </c>
      <c r="H2947" s="123">
        <f t="shared" ref="H2947:H3010" si="46">G2947/4910.95</f>
        <v>5.0792616499862557</v>
      </c>
    </row>
    <row r="2948" spans="1:8" x14ac:dyDescent="0.25">
      <c r="A2948" s="58">
        <v>390891100020</v>
      </c>
      <c r="B2948" s="59" t="s">
        <v>8098</v>
      </c>
      <c r="C2948" s="60" t="s">
        <v>8099</v>
      </c>
      <c r="D2948" s="60" t="s">
        <v>8100</v>
      </c>
      <c r="E2948" s="60" t="s">
        <v>1542</v>
      </c>
      <c r="F2948" s="59" t="s">
        <v>451</v>
      </c>
      <c r="G2948" s="61">
        <v>24944</v>
      </c>
      <c r="H2948" s="123">
        <f t="shared" si="46"/>
        <v>5.0792616499862557</v>
      </c>
    </row>
    <row r="2949" spans="1:8" x14ac:dyDescent="0.25">
      <c r="A2949" s="58">
        <v>390920800044</v>
      </c>
      <c r="B2949" s="59" t="s">
        <v>8101</v>
      </c>
      <c r="C2949" s="60" t="s">
        <v>3768</v>
      </c>
      <c r="D2949" s="60" t="s">
        <v>8102</v>
      </c>
      <c r="E2949" s="60" t="s">
        <v>1225</v>
      </c>
      <c r="F2949" s="59" t="s">
        <v>451</v>
      </c>
      <c r="G2949" s="61">
        <v>24944</v>
      </c>
      <c r="H2949" s="123">
        <f t="shared" si="46"/>
        <v>5.0792616499862557</v>
      </c>
    </row>
    <row r="2950" spans="1:8" x14ac:dyDescent="0.25">
      <c r="A2950" s="58">
        <v>390940500438</v>
      </c>
      <c r="B2950" s="59" t="s">
        <v>8103</v>
      </c>
      <c r="C2950" s="60" t="s">
        <v>5524</v>
      </c>
      <c r="D2950" s="60" t="s">
        <v>8104</v>
      </c>
      <c r="E2950" s="60" t="s">
        <v>1065</v>
      </c>
      <c r="F2950" s="59" t="s">
        <v>451</v>
      </c>
      <c r="G2950" s="61">
        <v>24944</v>
      </c>
      <c r="H2950" s="123">
        <f t="shared" si="46"/>
        <v>5.0792616499862557</v>
      </c>
    </row>
    <row r="2951" spans="1:8" x14ac:dyDescent="0.25">
      <c r="A2951" s="58">
        <v>390960410192</v>
      </c>
      <c r="B2951" s="59" t="s">
        <v>8105</v>
      </c>
      <c r="C2951" s="60" t="s">
        <v>4786</v>
      </c>
      <c r="D2951" s="60" t="s">
        <v>8106</v>
      </c>
      <c r="E2951" s="60" t="s">
        <v>1542</v>
      </c>
      <c r="F2951" s="59" t="s">
        <v>451</v>
      </c>
      <c r="G2951" s="61">
        <v>24944</v>
      </c>
      <c r="H2951" s="123">
        <f t="shared" si="46"/>
        <v>5.0792616499862557</v>
      </c>
    </row>
    <row r="2952" spans="1:8" x14ac:dyDescent="0.25">
      <c r="A2952" s="58">
        <v>390960910241</v>
      </c>
      <c r="B2952" s="59" t="s">
        <v>8107</v>
      </c>
      <c r="C2952" s="60" t="s">
        <v>8108</v>
      </c>
      <c r="D2952" s="60" t="s">
        <v>8109</v>
      </c>
      <c r="E2952" s="60" t="s">
        <v>1542</v>
      </c>
      <c r="F2952" s="59" t="s">
        <v>451</v>
      </c>
      <c r="G2952" s="61">
        <v>24944</v>
      </c>
      <c r="H2952" s="123">
        <f t="shared" si="46"/>
        <v>5.0792616499862557</v>
      </c>
    </row>
    <row r="2953" spans="1:8" x14ac:dyDescent="0.25">
      <c r="A2953" s="58">
        <v>390970910720</v>
      </c>
      <c r="B2953" s="59" t="s">
        <v>8110</v>
      </c>
      <c r="C2953" s="60" t="s">
        <v>8111</v>
      </c>
      <c r="D2953" s="60" t="s">
        <v>8112</v>
      </c>
      <c r="E2953" s="60" t="s">
        <v>1542</v>
      </c>
      <c r="F2953" s="59" t="s">
        <v>451</v>
      </c>
      <c r="G2953" s="61">
        <v>24944</v>
      </c>
      <c r="H2953" s="123">
        <f t="shared" si="46"/>
        <v>5.0792616499862557</v>
      </c>
    </row>
    <row r="2954" spans="1:8" x14ac:dyDescent="0.25">
      <c r="A2954" s="58">
        <v>391000410356</v>
      </c>
      <c r="B2954" s="59" t="s">
        <v>8113</v>
      </c>
      <c r="C2954" s="60" t="s">
        <v>8114</v>
      </c>
      <c r="D2954" s="60" t="s">
        <v>8115</v>
      </c>
      <c r="E2954" s="60" t="s">
        <v>1426</v>
      </c>
      <c r="F2954" s="59" t="s">
        <v>451</v>
      </c>
      <c r="G2954" s="61">
        <v>24944</v>
      </c>
      <c r="H2954" s="123">
        <f t="shared" si="46"/>
        <v>5.0792616499862557</v>
      </c>
    </row>
    <row r="2955" spans="1:8" x14ac:dyDescent="0.25">
      <c r="A2955" s="58">
        <v>391010910233</v>
      </c>
      <c r="B2955" s="59" t="s">
        <v>8116</v>
      </c>
      <c r="C2955" s="60" t="s">
        <v>4980</v>
      </c>
      <c r="D2955" s="60" t="s">
        <v>8117</v>
      </c>
      <c r="E2955" s="60" t="s">
        <v>994</v>
      </c>
      <c r="F2955" s="59" t="s">
        <v>451</v>
      </c>
      <c r="G2955" s="61">
        <v>24944</v>
      </c>
      <c r="H2955" s="123">
        <f t="shared" si="46"/>
        <v>5.0792616499862557</v>
      </c>
    </row>
    <row r="2956" spans="1:8" x14ac:dyDescent="0.25">
      <c r="A2956" s="58">
        <v>391011210146</v>
      </c>
      <c r="B2956" s="59" t="s">
        <v>8118</v>
      </c>
      <c r="C2956" s="60" t="s">
        <v>8119</v>
      </c>
      <c r="D2956" s="60" t="s">
        <v>2265</v>
      </c>
      <c r="E2956" s="60" t="s">
        <v>1426</v>
      </c>
      <c r="F2956" s="59" t="s">
        <v>451</v>
      </c>
      <c r="G2956" s="61">
        <v>24944</v>
      </c>
      <c r="H2956" s="123">
        <f t="shared" si="46"/>
        <v>5.0792616499862557</v>
      </c>
    </row>
    <row r="2957" spans="1:8" x14ac:dyDescent="0.25">
      <c r="A2957" s="58">
        <v>391100900083</v>
      </c>
      <c r="B2957" s="59" t="s">
        <v>8120</v>
      </c>
      <c r="C2957" s="60" t="s">
        <v>8121</v>
      </c>
      <c r="D2957" s="60" t="s">
        <v>8122</v>
      </c>
      <c r="E2957" s="60" t="s">
        <v>1535</v>
      </c>
      <c r="F2957" s="59" t="s">
        <v>451</v>
      </c>
      <c r="G2957" s="61">
        <v>24944</v>
      </c>
      <c r="H2957" s="123">
        <f t="shared" si="46"/>
        <v>5.0792616499862557</v>
      </c>
    </row>
    <row r="2958" spans="1:8" x14ac:dyDescent="0.25">
      <c r="A2958" s="58">
        <v>391100900091</v>
      </c>
      <c r="B2958" s="59" t="s">
        <v>8123</v>
      </c>
      <c r="C2958" s="60" t="s">
        <v>8124</v>
      </c>
      <c r="D2958" s="60" t="s">
        <v>8125</v>
      </c>
      <c r="E2958" s="60" t="s">
        <v>994</v>
      </c>
      <c r="F2958" s="59" t="s">
        <v>451</v>
      </c>
      <c r="G2958" s="61">
        <v>24944</v>
      </c>
      <c r="H2958" s="123">
        <f t="shared" si="46"/>
        <v>5.0792616499862557</v>
      </c>
    </row>
    <row r="2959" spans="1:8" x14ac:dyDescent="0.25">
      <c r="A2959" s="58">
        <v>391140400253</v>
      </c>
      <c r="B2959" s="59" t="s">
        <v>8126</v>
      </c>
      <c r="C2959" s="60" t="s">
        <v>8127</v>
      </c>
      <c r="D2959" s="60" t="s">
        <v>8128</v>
      </c>
      <c r="E2959" s="60" t="s">
        <v>1426</v>
      </c>
      <c r="F2959" s="59" t="s">
        <v>451</v>
      </c>
      <c r="G2959" s="61">
        <v>24944</v>
      </c>
      <c r="H2959" s="123">
        <f t="shared" si="46"/>
        <v>5.0792616499862557</v>
      </c>
    </row>
    <row r="2960" spans="1:8" x14ac:dyDescent="0.25">
      <c r="A2960" s="58">
        <v>391701000128</v>
      </c>
      <c r="B2960" s="59" t="s">
        <v>8129</v>
      </c>
      <c r="C2960" s="60" t="s">
        <v>8130</v>
      </c>
      <c r="D2960" s="60" t="s">
        <v>8131</v>
      </c>
      <c r="E2960" s="60" t="s">
        <v>994</v>
      </c>
      <c r="F2960" s="59" t="s">
        <v>451</v>
      </c>
      <c r="G2960" s="61">
        <v>24944</v>
      </c>
      <c r="H2960" s="123">
        <f t="shared" si="46"/>
        <v>5.0792616499862557</v>
      </c>
    </row>
    <row r="2961" spans="1:8" x14ac:dyDescent="0.25">
      <c r="A2961" s="58">
        <v>391770200082</v>
      </c>
      <c r="B2961" s="59" t="s">
        <v>8132</v>
      </c>
      <c r="C2961" s="60" t="s">
        <v>8133</v>
      </c>
      <c r="D2961" s="60" t="s">
        <v>8134</v>
      </c>
      <c r="E2961" s="60" t="s">
        <v>994</v>
      </c>
      <c r="F2961" s="59" t="s">
        <v>451</v>
      </c>
      <c r="G2961" s="61">
        <v>24944</v>
      </c>
      <c r="H2961" s="123">
        <f t="shared" si="46"/>
        <v>5.0792616499862557</v>
      </c>
    </row>
    <row r="2962" spans="1:8" x14ac:dyDescent="0.25">
      <c r="A2962" s="58">
        <v>391790200151</v>
      </c>
      <c r="B2962" s="59" t="s">
        <v>8135</v>
      </c>
      <c r="C2962" s="60" t="s">
        <v>8136</v>
      </c>
      <c r="D2962" s="60" t="s">
        <v>8137</v>
      </c>
      <c r="E2962" s="60" t="s">
        <v>994</v>
      </c>
      <c r="F2962" s="59" t="s">
        <v>451</v>
      </c>
      <c r="G2962" s="61">
        <v>24944</v>
      </c>
      <c r="H2962" s="123">
        <f t="shared" si="46"/>
        <v>5.0792616499862557</v>
      </c>
    </row>
    <row r="2963" spans="1:8" x14ac:dyDescent="0.25">
      <c r="A2963" s="58">
        <v>391841000047</v>
      </c>
      <c r="B2963" s="59" t="s">
        <v>8138</v>
      </c>
      <c r="C2963" s="60" t="s">
        <v>8139</v>
      </c>
      <c r="D2963" s="60" t="s">
        <v>8140</v>
      </c>
      <c r="E2963" s="60" t="s">
        <v>1426</v>
      </c>
      <c r="F2963" s="59" t="s">
        <v>451</v>
      </c>
      <c r="G2963" s="61">
        <v>24944</v>
      </c>
      <c r="H2963" s="123">
        <f t="shared" si="46"/>
        <v>5.0792616499862557</v>
      </c>
    </row>
    <row r="2964" spans="1:8" x14ac:dyDescent="0.25">
      <c r="A2964" s="58">
        <v>391851200010</v>
      </c>
      <c r="B2964" s="59" t="s">
        <v>8141</v>
      </c>
      <c r="C2964" s="60" t="s">
        <v>8142</v>
      </c>
      <c r="D2964" s="60" t="s">
        <v>8143</v>
      </c>
      <c r="E2964" s="60" t="s">
        <v>3798</v>
      </c>
      <c r="F2964" s="59" t="s">
        <v>451</v>
      </c>
      <c r="G2964" s="61">
        <v>24944</v>
      </c>
      <c r="H2964" s="123">
        <f t="shared" si="46"/>
        <v>5.0792616499862557</v>
      </c>
    </row>
    <row r="2965" spans="1:8" x14ac:dyDescent="0.25">
      <c r="A2965" s="58">
        <v>391900700091</v>
      </c>
      <c r="B2965" s="59" t="s">
        <v>8144</v>
      </c>
      <c r="C2965" s="60" t="s">
        <v>8145</v>
      </c>
      <c r="D2965" s="60" t="s">
        <v>4981</v>
      </c>
      <c r="E2965" s="60" t="s">
        <v>994</v>
      </c>
      <c r="F2965" s="59" t="s">
        <v>451</v>
      </c>
      <c r="G2965" s="61">
        <v>24944</v>
      </c>
      <c r="H2965" s="123">
        <f t="shared" si="46"/>
        <v>5.0792616499862557</v>
      </c>
    </row>
    <row r="2966" spans="1:8" x14ac:dyDescent="0.25">
      <c r="A2966" s="58">
        <v>391910100067</v>
      </c>
      <c r="B2966" s="59" t="s">
        <v>8146</v>
      </c>
      <c r="C2966" s="60" t="s">
        <v>8147</v>
      </c>
      <c r="D2966" s="60" t="s">
        <v>8148</v>
      </c>
      <c r="E2966" s="60" t="s">
        <v>1798</v>
      </c>
      <c r="F2966" s="59" t="s">
        <v>451</v>
      </c>
      <c r="G2966" s="61">
        <v>24944</v>
      </c>
      <c r="H2966" s="123">
        <f t="shared" si="46"/>
        <v>5.0792616499862557</v>
      </c>
    </row>
    <row r="2967" spans="1:8" x14ac:dyDescent="0.25">
      <c r="A2967" s="58">
        <v>391910400079</v>
      </c>
      <c r="B2967" s="59" t="s">
        <v>8149</v>
      </c>
      <c r="C2967" s="60" t="s">
        <v>8150</v>
      </c>
      <c r="D2967" s="60" t="s">
        <v>8151</v>
      </c>
      <c r="E2967" s="60" t="s">
        <v>994</v>
      </c>
      <c r="F2967" s="59" t="s">
        <v>451</v>
      </c>
      <c r="G2967" s="61">
        <v>24944</v>
      </c>
      <c r="H2967" s="123">
        <f t="shared" si="46"/>
        <v>5.0792616499862557</v>
      </c>
    </row>
    <row r="2968" spans="1:8" x14ac:dyDescent="0.25">
      <c r="A2968" s="58">
        <v>391990901057</v>
      </c>
      <c r="B2968" s="59" t="s">
        <v>8152</v>
      </c>
      <c r="C2968" s="60" t="s">
        <v>5527</v>
      </c>
      <c r="D2968" s="60" t="s">
        <v>8153</v>
      </c>
      <c r="E2968" s="60" t="s">
        <v>1535</v>
      </c>
      <c r="F2968" s="59" t="s">
        <v>451</v>
      </c>
      <c r="G2968" s="61">
        <v>24944</v>
      </c>
      <c r="H2968" s="123">
        <f t="shared" si="46"/>
        <v>5.0792616499862557</v>
      </c>
    </row>
    <row r="2969" spans="1:8" x14ac:dyDescent="0.25">
      <c r="A2969" s="58">
        <v>393030610158</v>
      </c>
      <c r="B2969" s="59" t="s">
        <v>8154</v>
      </c>
      <c r="C2969" s="60" t="s">
        <v>8155</v>
      </c>
      <c r="D2969" s="60" t="s">
        <v>8156</v>
      </c>
      <c r="E2969" s="60" t="s">
        <v>1215</v>
      </c>
      <c r="F2969" s="59" t="s">
        <v>451</v>
      </c>
      <c r="G2969" s="61">
        <v>24944</v>
      </c>
      <c r="H2969" s="123">
        <f t="shared" si="46"/>
        <v>5.0792616499862557</v>
      </c>
    </row>
    <row r="2970" spans="1:8" x14ac:dyDescent="0.25">
      <c r="A2970" s="58">
        <v>393030610182</v>
      </c>
      <c r="B2970" s="59" t="s">
        <v>8157</v>
      </c>
      <c r="C2970" s="60" t="s">
        <v>8158</v>
      </c>
      <c r="D2970" s="60" t="s">
        <v>8159</v>
      </c>
      <c r="E2970" s="60" t="s">
        <v>6372</v>
      </c>
      <c r="F2970" s="59" t="s">
        <v>451</v>
      </c>
      <c r="G2970" s="61">
        <v>24944</v>
      </c>
      <c r="H2970" s="123">
        <f t="shared" si="46"/>
        <v>5.0792616499862557</v>
      </c>
    </row>
    <row r="2971" spans="1:8" x14ac:dyDescent="0.25">
      <c r="A2971" s="58">
        <v>395000500610</v>
      </c>
      <c r="B2971" s="59" t="s">
        <v>8160</v>
      </c>
      <c r="C2971" s="60" t="s">
        <v>8161</v>
      </c>
      <c r="D2971" s="60" t="s">
        <v>8162</v>
      </c>
      <c r="E2971" s="60" t="s">
        <v>753</v>
      </c>
      <c r="F2971" s="59" t="s">
        <v>451</v>
      </c>
      <c r="G2971" s="61">
        <v>24944</v>
      </c>
      <c r="H2971" s="123">
        <f t="shared" si="46"/>
        <v>5.0792616499862557</v>
      </c>
    </row>
    <row r="2972" spans="1:8" x14ac:dyDescent="0.25">
      <c r="A2972" s="58">
        <v>395000801024</v>
      </c>
      <c r="B2972" s="59" t="s">
        <v>8163</v>
      </c>
      <c r="C2972" s="60" t="s">
        <v>8164</v>
      </c>
      <c r="D2972" s="60" t="s">
        <v>2568</v>
      </c>
      <c r="E2972" s="60" t="s">
        <v>753</v>
      </c>
      <c r="F2972" s="59" t="s">
        <v>451</v>
      </c>
      <c r="G2972" s="61">
        <v>24944</v>
      </c>
      <c r="H2972" s="123">
        <f t="shared" si="46"/>
        <v>5.0792616499862557</v>
      </c>
    </row>
    <row r="2973" spans="1:8" x14ac:dyDescent="0.25">
      <c r="A2973" s="58">
        <v>395000802837</v>
      </c>
      <c r="B2973" s="59" t="s">
        <v>8165</v>
      </c>
      <c r="C2973" s="60" t="s">
        <v>8166</v>
      </c>
      <c r="D2973" s="60" t="s">
        <v>8167</v>
      </c>
      <c r="E2973" s="60" t="s">
        <v>753</v>
      </c>
      <c r="F2973" s="59" t="s">
        <v>451</v>
      </c>
      <c r="G2973" s="61">
        <v>24944</v>
      </c>
      <c r="H2973" s="123">
        <f t="shared" si="46"/>
        <v>5.0792616499862557</v>
      </c>
    </row>
    <row r="2974" spans="1:8" x14ac:dyDescent="0.25">
      <c r="A2974" s="58">
        <v>395010104062</v>
      </c>
      <c r="B2974" s="59" t="s">
        <v>8168</v>
      </c>
      <c r="C2974" s="60" t="s">
        <v>8169</v>
      </c>
      <c r="D2974" s="60" t="s">
        <v>8170</v>
      </c>
      <c r="E2974" s="60" t="s">
        <v>753</v>
      </c>
      <c r="F2974" s="59" t="s">
        <v>451</v>
      </c>
      <c r="G2974" s="61">
        <v>24944</v>
      </c>
      <c r="H2974" s="123">
        <f t="shared" si="46"/>
        <v>5.0792616499862557</v>
      </c>
    </row>
    <row r="2975" spans="1:8" x14ac:dyDescent="0.25">
      <c r="A2975" s="58">
        <v>395010104097</v>
      </c>
      <c r="B2975" s="59" t="s">
        <v>8171</v>
      </c>
      <c r="C2975" s="60" t="s">
        <v>8172</v>
      </c>
      <c r="D2975" s="60" t="s">
        <v>4762</v>
      </c>
      <c r="E2975" s="60" t="s">
        <v>753</v>
      </c>
      <c r="F2975" s="59" t="s">
        <v>451</v>
      </c>
      <c r="G2975" s="61">
        <v>24944</v>
      </c>
      <c r="H2975" s="123">
        <f t="shared" si="46"/>
        <v>5.0792616499862557</v>
      </c>
    </row>
    <row r="2976" spans="1:8" x14ac:dyDescent="0.25">
      <c r="A2976" s="58">
        <v>395011002964</v>
      </c>
      <c r="B2976" s="59" t="s">
        <v>8173</v>
      </c>
      <c r="C2976" s="60" t="s">
        <v>8174</v>
      </c>
      <c r="D2976" s="60" t="s">
        <v>8175</v>
      </c>
      <c r="E2976" s="60" t="s">
        <v>753</v>
      </c>
      <c r="F2976" s="59" t="s">
        <v>451</v>
      </c>
      <c r="G2976" s="61">
        <v>24944</v>
      </c>
      <c r="H2976" s="123">
        <f t="shared" si="46"/>
        <v>5.0792616499862557</v>
      </c>
    </row>
    <row r="2977" spans="1:8" x14ac:dyDescent="0.25">
      <c r="A2977" s="58">
        <v>395030300461</v>
      </c>
      <c r="B2977" s="59" t="s">
        <v>8176</v>
      </c>
      <c r="C2977" s="60" t="s">
        <v>8177</v>
      </c>
      <c r="D2977" s="60" t="s">
        <v>8178</v>
      </c>
      <c r="E2977" s="60" t="s">
        <v>753</v>
      </c>
      <c r="F2977" s="59" t="s">
        <v>451</v>
      </c>
      <c r="G2977" s="61">
        <v>24944</v>
      </c>
      <c r="H2977" s="123">
        <f t="shared" si="46"/>
        <v>5.0792616499862557</v>
      </c>
    </row>
    <row r="2978" spans="1:8" x14ac:dyDescent="0.25">
      <c r="A2978" s="58">
        <v>395030500452</v>
      </c>
      <c r="B2978" s="59" t="s">
        <v>8179</v>
      </c>
      <c r="C2978" s="60" t="s">
        <v>8180</v>
      </c>
      <c r="D2978" s="60" t="s">
        <v>8181</v>
      </c>
      <c r="E2978" s="60" t="s">
        <v>738</v>
      </c>
      <c r="F2978" s="59" t="s">
        <v>451</v>
      </c>
      <c r="G2978" s="61">
        <v>24944</v>
      </c>
      <c r="H2978" s="123">
        <f t="shared" si="46"/>
        <v>5.0792616499862557</v>
      </c>
    </row>
    <row r="2979" spans="1:8" x14ac:dyDescent="0.25">
      <c r="A2979" s="58">
        <v>395030800367</v>
      </c>
      <c r="B2979" s="59" t="s">
        <v>8182</v>
      </c>
      <c r="C2979" s="60" t="s">
        <v>8183</v>
      </c>
      <c r="D2979" s="60" t="s">
        <v>2026</v>
      </c>
      <c r="E2979" s="60" t="s">
        <v>738</v>
      </c>
      <c r="F2979" s="59" t="s">
        <v>451</v>
      </c>
      <c r="G2979" s="61">
        <v>24944</v>
      </c>
      <c r="H2979" s="123">
        <f t="shared" si="46"/>
        <v>5.0792616499862557</v>
      </c>
    </row>
    <row r="2980" spans="1:8" x14ac:dyDescent="0.25">
      <c r="A2980" s="58">
        <v>395030800855</v>
      </c>
      <c r="B2980" s="59" t="s">
        <v>8184</v>
      </c>
      <c r="C2980" s="60" t="s">
        <v>8185</v>
      </c>
      <c r="D2980" s="60" t="s">
        <v>8186</v>
      </c>
      <c r="E2980" s="60" t="s">
        <v>753</v>
      </c>
      <c r="F2980" s="59" t="s">
        <v>451</v>
      </c>
      <c r="G2980" s="61">
        <v>24944</v>
      </c>
      <c r="H2980" s="123">
        <f t="shared" si="46"/>
        <v>5.0792616499862557</v>
      </c>
    </row>
    <row r="2981" spans="1:8" x14ac:dyDescent="0.25">
      <c r="A2981" s="58">
        <v>395030901571</v>
      </c>
      <c r="B2981" s="59" t="s">
        <v>8187</v>
      </c>
      <c r="C2981" s="60" t="s">
        <v>8188</v>
      </c>
      <c r="D2981" s="60" t="s">
        <v>8189</v>
      </c>
      <c r="E2981" s="60" t="s">
        <v>738</v>
      </c>
      <c r="F2981" s="59" t="s">
        <v>451</v>
      </c>
      <c r="G2981" s="61">
        <v>24944</v>
      </c>
      <c r="H2981" s="123">
        <f t="shared" si="46"/>
        <v>5.0792616499862557</v>
      </c>
    </row>
    <row r="2982" spans="1:8" x14ac:dyDescent="0.25">
      <c r="A2982" s="58">
        <v>395040804280</v>
      </c>
      <c r="B2982" s="59" t="s">
        <v>8190</v>
      </c>
      <c r="C2982" s="60" t="s">
        <v>8191</v>
      </c>
      <c r="D2982" s="60" t="s">
        <v>3434</v>
      </c>
      <c r="E2982" s="60" t="s">
        <v>738</v>
      </c>
      <c r="F2982" s="59" t="s">
        <v>451</v>
      </c>
      <c r="G2982" s="61">
        <v>24944</v>
      </c>
      <c r="H2982" s="123">
        <f t="shared" si="46"/>
        <v>5.0792616499862557</v>
      </c>
    </row>
    <row r="2983" spans="1:8" x14ac:dyDescent="0.25">
      <c r="A2983" s="58">
        <v>395041102220</v>
      </c>
      <c r="B2983" s="59" t="s">
        <v>8192</v>
      </c>
      <c r="C2983" s="60" t="s">
        <v>4743</v>
      </c>
      <c r="D2983" s="60" t="s">
        <v>6845</v>
      </c>
      <c r="E2983" s="60" t="s">
        <v>753</v>
      </c>
      <c r="F2983" s="59" t="s">
        <v>451</v>
      </c>
      <c r="G2983" s="61">
        <v>24944</v>
      </c>
      <c r="H2983" s="123">
        <f t="shared" si="46"/>
        <v>5.0792616499862557</v>
      </c>
    </row>
    <row r="2984" spans="1:8" x14ac:dyDescent="0.25">
      <c r="A2984" s="58">
        <v>395050301553</v>
      </c>
      <c r="B2984" s="59" t="s">
        <v>8193</v>
      </c>
      <c r="C2984" s="60" t="s">
        <v>8194</v>
      </c>
      <c r="D2984" s="60" t="s">
        <v>8195</v>
      </c>
      <c r="E2984" s="60" t="s">
        <v>753</v>
      </c>
      <c r="F2984" s="59" t="s">
        <v>451</v>
      </c>
      <c r="G2984" s="61">
        <v>24944</v>
      </c>
      <c r="H2984" s="123">
        <f t="shared" si="46"/>
        <v>5.0792616499862557</v>
      </c>
    </row>
    <row r="2985" spans="1:8" x14ac:dyDescent="0.25">
      <c r="A2985" s="58">
        <v>395050801297</v>
      </c>
      <c r="B2985" s="59" t="s">
        <v>8196</v>
      </c>
      <c r="C2985" s="60" t="s">
        <v>8197</v>
      </c>
      <c r="D2985" s="60" t="s">
        <v>5194</v>
      </c>
      <c r="E2985" s="60" t="s">
        <v>4173</v>
      </c>
      <c r="F2985" s="59" t="s">
        <v>451</v>
      </c>
      <c r="G2985" s="61">
        <v>24944</v>
      </c>
      <c r="H2985" s="123">
        <f t="shared" si="46"/>
        <v>5.0792616499862557</v>
      </c>
    </row>
    <row r="2986" spans="1:8" x14ac:dyDescent="0.25">
      <c r="A2986" s="58">
        <v>395051201072</v>
      </c>
      <c r="B2986" s="59" t="s">
        <v>8198</v>
      </c>
      <c r="C2986" s="60" t="s">
        <v>8199</v>
      </c>
      <c r="D2986" s="60" t="s">
        <v>8200</v>
      </c>
      <c r="E2986" s="60" t="s">
        <v>738</v>
      </c>
      <c r="F2986" s="59" t="s">
        <v>451</v>
      </c>
      <c r="G2986" s="61">
        <v>24944</v>
      </c>
      <c r="H2986" s="123">
        <f t="shared" si="46"/>
        <v>5.0792616499862557</v>
      </c>
    </row>
    <row r="2987" spans="1:8" x14ac:dyDescent="0.25">
      <c r="A2987" s="58">
        <v>395060701452</v>
      </c>
      <c r="B2987" s="59" t="s">
        <v>8201</v>
      </c>
      <c r="C2987" s="60" t="s">
        <v>8202</v>
      </c>
      <c r="D2987" s="60" t="s">
        <v>8203</v>
      </c>
      <c r="E2987" s="60" t="s">
        <v>738</v>
      </c>
      <c r="F2987" s="59" t="s">
        <v>451</v>
      </c>
      <c r="G2987" s="61">
        <v>24944</v>
      </c>
      <c r="H2987" s="123">
        <f t="shared" si="46"/>
        <v>5.0792616499862557</v>
      </c>
    </row>
    <row r="2988" spans="1:8" x14ac:dyDescent="0.25">
      <c r="A2988" s="58">
        <v>395060701461</v>
      </c>
      <c r="B2988" s="59" t="s">
        <v>8204</v>
      </c>
      <c r="C2988" s="60" t="s">
        <v>8205</v>
      </c>
      <c r="D2988" s="60" t="s">
        <v>8206</v>
      </c>
      <c r="E2988" s="60" t="s">
        <v>738</v>
      </c>
      <c r="F2988" s="59" t="s">
        <v>451</v>
      </c>
      <c r="G2988" s="61">
        <v>24944</v>
      </c>
      <c r="H2988" s="123">
        <f t="shared" si="46"/>
        <v>5.0792616499862557</v>
      </c>
    </row>
    <row r="2989" spans="1:8" x14ac:dyDescent="0.25">
      <c r="A2989" s="58">
        <v>395070100775</v>
      </c>
      <c r="B2989" s="59" t="s">
        <v>8207</v>
      </c>
      <c r="C2989" s="60" t="s">
        <v>8208</v>
      </c>
      <c r="D2989" s="60" t="s">
        <v>8209</v>
      </c>
      <c r="E2989" s="60" t="s">
        <v>753</v>
      </c>
      <c r="F2989" s="59" t="s">
        <v>451</v>
      </c>
      <c r="G2989" s="61">
        <v>24944</v>
      </c>
      <c r="H2989" s="123">
        <f t="shared" si="46"/>
        <v>5.0792616499862557</v>
      </c>
    </row>
    <row r="2990" spans="1:8" x14ac:dyDescent="0.25">
      <c r="A2990" s="58">
        <v>395070302041</v>
      </c>
      <c r="B2990" s="59" t="s">
        <v>8210</v>
      </c>
      <c r="C2990" s="60" t="s">
        <v>8211</v>
      </c>
      <c r="D2990" s="60" t="s">
        <v>6673</v>
      </c>
      <c r="E2990" s="60" t="s">
        <v>753</v>
      </c>
      <c r="F2990" s="59" t="s">
        <v>451</v>
      </c>
      <c r="G2990" s="61">
        <v>24944</v>
      </c>
      <c r="H2990" s="123">
        <f t="shared" si="46"/>
        <v>5.0792616499862557</v>
      </c>
    </row>
    <row r="2991" spans="1:8" x14ac:dyDescent="0.25">
      <c r="A2991" s="58">
        <v>395080100421</v>
      </c>
      <c r="B2991" s="59" t="s">
        <v>8212</v>
      </c>
      <c r="C2991" s="60" t="s">
        <v>8213</v>
      </c>
      <c r="D2991" s="60" t="s">
        <v>8214</v>
      </c>
      <c r="E2991" s="60" t="s">
        <v>753</v>
      </c>
      <c r="F2991" s="59" t="s">
        <v>451</v>
      </c>
      <c r="G2991" s="61">
        <v>24944</v>
      </c>
      <c r="H2991" s="123">
        <f t="shared" si="46"/>
        <v>5.0792616499862557</v>
      </c>
    </row>
    <row r="2992" spans="1:8" x14ac:dyDescent="0.25">
      <c r="A2992" s="58">
        <v>395081101412</v>
      </c>
      <c r="B2992" s="59" t="s">
        <v>8215</v>
      </c>
      <c r="C2992" s="60" t="s">
        <v>8216</v>
      </c>
      <c r="D2992" s="60" t="s">
        <v>8217</v>
      </c>
      <c r="E2992" s="60" t="s">
        <v>753</v>
      </c>
      <c r="F2992" s="59" t="s">
        <v>451</v>
      </c>
      <c r="G2992" s="61">
        <v>24944</v>
      </c>
      <c r="H2992" s="123">
        <f t="shared" si="46"/>
        <v>5.0792616499862557</v>
      </c>
    </row>
    <row r="2993" spans="1:8" x14ac:dyDescent="0.25">
      <c r="A2993" s="58">
        <v>395090101182</v>
      </c>
      <c r="B2993" s="59" t="s">
        <v>8218</v>
      </c>
      <c r="C2993" s="60" t="s">
        <v>8219</v>
      </c>
      <c r="D2993" s="60" t="s">
        <v>5894</v>
      </c>
      <c r="E2993" s="60" t="s">
        <v>738</v>
      </c>
      <c r="F2993" s="59" t="s">
        <v>451</v>
      </c>
      <c r="G2993" s="61">
        <v>24944</v>
      </c>
      <c r="H2993" s="123">
        <f t="shared" si="46"/>
        <v>5.0792616499862557</v>
      </c>
    </row>
    <row r="2994" spans="1:8" x14ac:dyDescent="0.25">
      <c r="A2994" s="58">
        <v>395090500699</v>
      </c>
      <c r="B2994" s="59" t="s">
        <v>8220</v>
      </c>
      <c r="C2994" s="60" t="s">
        <v>4493</v>
      </c>
      <c r="D2994" s="60" t="s">
        <v>8221</v>
      </c>
      <c r="E2994" s="60" t="s">
        <v>753</v>
      </c>
      <c r="F2994" s="59" t="s">
        <v>451</v>
      </c>
      <c r="G2994" s="61">
        <v>24944</v>
      </c>
      <c r="H2994" s="123">
        <f t="shared" si="46"/>
        <v>5.0792616499862557</v>
      </c>
    </row>
    <row r="2995" spans="1:8" x14ac:dyDescent="0.25">
      <c r="A2995" s="58">
        <v>395090700418</v>
      </c>
      <c r="B2995" s="59" t="s">
        <v>8222</v>
      </c>
      <c r="C2995" s="60" t="s">
        <v>8223</v>
      </c>
      <c r="D2995" s="60" t="s">
        <v>8224</v>
      </c>
      <c r="E2995" s="60" t="s">
        <v>738</v>
      </c>
      <c r="F2995" s="59" t="s">
        <v>451</v>
      </c>
      <c r="G2995" s="61">
        <v>24944</v>
      </c>
      <c r="H2995" s="123">
        <f t="shared" si="46"/>
        <v>5.0792616499862557</v>
      </c>
    </row>
    <row r="2996" spans="1:8" x14ac:dyDescent="0.25">
      <c r="A2996" s="58">
        <v>395090800161</v>
      </c>
      <c r="B2996" s="59" t="s">
        <v>8225</v>
      </c>
      <c r="C2996" s="60" t="s">
        <v>8226</v>
      </c>
      <c r="D2996" s="60" t="s">
        <v>8227</v>
      </c>
      <c r="E2996" s="60" t="s">
        <v>738</v>
      </c>
      <c r="F2996" s="59" t="s">
        <v>451</v>
      </c>
      <c r="G2996" s="61">
        <v>24944</v>
      </c>
      <c r="H2996" s="123">
        <f t="shared" si="46"/>
        <v>5.0792616499862557</v>
      </c>
    </row>
    <row r="2997" spans="1:8" x14ac:dyDescent="0.25">
      <c r="A2997" s="58">
        <v>395091001017</v>
      </c>
      <c r="B2997" s="59" t="s">
        <v>8228</v>
      </c>
      <c r="C2997" s="60" t="s">
        <v>8229</v>
      </c>
      <c r="D2997" s="60" t="s">
        <v>8230</v>
      </c>
      <c r="E2997" s="60" t="s">
        <v>738</v>
      </c>
      <c r="F2997" s="59" t="s">
        <v>451</v>
      </c>
      <c r="G2997" s="61">
        <v>24944</v>
      </c>
      <c r="H2997" s="123">
        <f t="shared" si="46"/>
        <v>5.0792616499862557</v>
      </c>
    </row>
    <row r="2998" spans="1:8" x14ac:dyDescent="0.25">
      <c r="A2998" s="58">
        <v>395091200591</v>
      </c>
      <c r="B2998" s="59" t="s">
        <v>8231</v>
      </c>
      <c r="C2998" s="60" t="s">
        <v>3854</v>
      </c>
      <c r="D2998" s="60" t="s">
        <v>8232</v>
      </c>
      <c r="E2998" s="60" t="s">
        <v>753</v>
      </c>
      <c r="F2998" s="59" t="s">
        <v>451</v>
      </c>
      <c r="G2998" s="61">
        <v>24944</v>
      </c>
      <c r="H2998" s="123">
        <f t="shared" si="46"/>
        <v>5.0792616499862557</v>
      </c>
    </row>
    <row r="2999" spans="1:8" x14ac:dyDescent="0.25">
      <c r="A2999" s="58">
        <v>395100401198</v>
      </c>
      <c r="B2999" s="59" t="s">
        <v>8233</v>
      </c>
      <c r="C2999" s="60" t="s">
        <v>8234</v>
      </c>
      <c r="D2999" s="60" t="s">
        <v>8235</v>
      </c>
      <c r="E2999" s="60" t="s">
        <v>753</v>
      </c>
      <c r="F2999" s="59" t="s">
        <v>451</v>
      </c>
      <c r="G2999" s="61">
        <v>24944</v>
      </c>
      <c r="H2999" s="123">
        <f t="shared" si="46"/>
        <v>5.0792616499862557</v>
      </c>
    </row>
    <row r="3000" spans="1:8" x14ac:dyDescent="0.25">
      <c r="A3000" s="58">
        <v>395100500528</v>
      </c>
      <c r="B3000" s="59" t="s">
        <v>8236</v>
      </c>
      <c r="C3000" s="60" t="s">
        <v>8237</v>
      </c>
      <c r="D3000" s="60" t="s">
        <v>8238</v>
      </c>
      <c r="E3000" s="60" t="s">
        <v>753</v>
      </c>
      <c r="F3000" s="59" t="s">
        <v>451</v>
      </c>
      <c r="G3000" s="61">
        <v>24944</v>
      </c>
      <c r="H3000" s="123">
        <f t="shared" si="46"/>
        <v>5.0792616499862557</v>
      </c>
    </row>
    <row r="3001" spans="1:8" x14ac:dyDescent="0.25">
      <c r="A3001" s="58">
        <v>395100501516</v>
      </c>
      <c r="B3001" s="59" t="s">
        <v>8239</v>
      </c>
      <c r="C3001" s="60" t="s">
        <v>6665</v>
      </c>
      <c r="D3001" s="60" t="s">
        <v>8240</v>
      </c>
      <c r="E3001" s="60" t="s">
        <v>753</v>
      </c>
      <c r="F3001" s="59" t="s">
        <v>451</v>
      </c>
      <c r="G3001" s="61">
        <v>24944</v>
      </c>
      <c r="H3001" s="123">
        <f t="shared" si="46"/>
        <v>5.0792616499862557</v>
      </c>
    </row>
    <row r="3002" spans="1:8" x14ac:dyDescent="0.25">
      <c r="A3002" s="58">
        <v>395100502016</v>
      </c>
      <c r="B3002" s="59" t="s">
        <v>8241</v>
      </c>
      <c r="C3002" s="60" t="s">
        <v>7480</v>
      </c>
      <c r="D3002" s="60" t="s">
        <v>7481</v>
      </c>
      <c r="E3002" s="60" t="s">
        <v>738</v>
      </c>
      <c r="F3002" s="59" t="s">
        <v>451</v>
      </c>
      <c r="G3002" s="61">
        <v>24944</v>
      </c>
      <c r="H3002" s="123">
        <f t="shared" si="46"/>
        <v>5.0792616499862557</v>
      </c>
    </row>
    <row r="3003" spans="1:8" x14ac:dyDescent="0.25">
      <c r="A3003" s="58">
        <v>395100602011</v>
      </c>
      <c r="B3003" s="59" t="s">
        <v>8242</v>
      </c>
      <c r="C3003" s="60" t="s">
        <v>8243</v>
      </c>
      <c r="D3003" s="60" t="s">
        <v>2557</v>
      </c>
      <c r="E3003" s="60" t="s">
        <v>753</v>
      </c>
      <c r="F3003" s="59" t="s">
        <v>451</v>
      </c>
      <c r="G3003" s="61">
        <v>24944</v>
      </c>
      <c r="H3003" s="123">
        <f t="shared" si="46"/>
        <v>5.0792616499862557</v>
      </c>
    </row>
    <row r="3004" spans="1:8" x14ac:dyDescent="0.25">
      <c r="A3004" s="58">
        <v>395110300438</v>
      </c>
      <c r="B3004" s="59" t="s">
        <v>8244</v>
      </c>
      <c r="C3004" s="60" t="s">
        <v>8245</v>
      </c>
      <c r="D3004" s="60" t="s">
        <v>8246</v>
      </c>
      <c r="E3004" s="60" t="s">
        <v>738</v>
      </c>
      <c r="F3004" s="59" t="s">
        <v>451</v>
      </c>
      <c r="G3004" s="61">
        <v>24944</v>
      </c>
      <c r="H3004" s="123">
        <f t="shared" si="46"/>
        <v>5.0792616499862557</v>
      </c>
    </row>
    <row r="3005" spans="1:8" x14ac:dyDescent="0.25">
      <c r="A3005" s="58">
        <v>395110301710</v>
      </c>
      <c r="B3005" s="59" t="s">
        <v>8247</v>
      </c>
      <c r="C3005" s="60" t="s">
        <v>8248</v>
      </c>
      <c r="D3005" s="60" t="s">
        <v>8249</v>
      </c>
      <c r="E3005" s="60" t="s">
        <v>753</v>
      </c>
      <c r="F3005" s="59" t="s">
        <v>451</v>
      </c>
      <c r="G3005" s="61">
        <v>24944</v>
      </c>
      <c r="H3005" s="123">
        <f t="shared" si="46"/>
        <v>5.0792616499862557</v>
      </c>
    </row>
    <row r="3006" spans="1:8" x14ac:dyDescent="0.25">
      <c r="A3006" s="58">
        <v>395110601802</v>
      </c>
      <c r="B3006" s="59" t="s">
        <v>8250</v>
      </c>
      <c r="C3006" s="60" t="s">
        <v>8251</v>
      </c>
      <c r="D3006" s="60" t="s">
        <v>8252</v>
      </c>
      <c r="E3006" s="60" t="s">
        <v>753</v>
      </c>
      <c r="F3006" s="59" t="s">
        <v>451</v>
      </c>
      <c r="G3006" s="61">
        <v>24944</v>
      </c>
      <c r="H3006" s="123">
        <f t="shared" si="46"/>
        <v>5.0792616499862557</v>
      </c>
    </row>
    <row r="3007" spans="1:8" x14ac:dyDescent="0.25">
      <c r="A3007" s="58">
        <v>395111100785</v>
      </c>
      <c r="B3007" s="59" t="s">
        <v>8253</v>
      </c>
      <c r="C3007" s="60" t="s">
        <v>6669</v>
      </c>
      <c r="D3007" s="60" t="s">
        <v>8254</v>
      </c>
      <c r="E3007" s="60" t="s">
        <v>753</v>
      </c>
      <c r="F3007" s="59" t="s">
        <v>487</v>
      </c>
      <c r="G3007" s="61">
        <v>24944</v>
      </c>
      <c r="H3007" s="123">
        <f t="shared" si="46"/>
        <v>5.0792616499862557</v>
      </c>
    </row>
    <row r="3008" spans="1:8" x14ac:dyDescent="0.25">
      <c r="A3008" s="58">
        <v>395111101773</v>
      </c>
      <c r="B3008" s="59" t="s">
        <v>8255</v>
      </c>
      <c r="C3008" s="60" t="s">
        <v>8256</v>
      </c>
      <c r="D3008" s="60" t="s">
        <v>2870</v>
      </c>
      <c r="E3008" s="60" t="s">
        <v>753</v>
      </c>
      <c r="F3008" s="59" t="s">
        <v>451</v>
      </c>
      <c r="G3008" s="61">
        <v>24944</v>
      </c>
      <c r="H3008" s="123">
        <f t="shared" si="46"/>
        <v>5.0792616499862557</v>
      </c>
    </row>
    <row r="3009" spans="1:8" x14ac:dyDescent="0.25">
      <c r="A3009" s="58">
        <v>395111101889</v>
      </c>
      <c r="B3009" s="59" t="s">
        <v>8257</v>
      </c>
      <c r="C3009" s="60" t="s">
        <v>8258</v>
      </c>
      <c r="D3009" s="60" t="s">
        <v>8259</v>
      </c>
      <c r="E3009" s="60" t="s">
        <v>738</v>
      </c>
      <c r="F3009" s="59" t="s">
        <v>451</v>
      </c>
      <c r="G3009" s="61">
        <v>24944</v>
      </c>
      <c r="H3009" s="123">
        <f t="shared" si="46"/>
        <v>5.0792616499862557</v>
      </c>
    </row>
    <row r="3010" spans="1:8" x14ac:dyDescent="0.25">
      <c r="A3010" s="58">
        <v>395120100577</v>
      </c>
      <c r="B3010" s="59" t="s">
        <v>8260</v>
      </c>
      <c r="C3010" s="60" t="s">
        <v>8261</v>
      </c>
      <c r="D3010" s="60" t="s">
        <v>8262</v>
      </c>
      <c r="E3010" s="60" t="s">
        <v>738</v>
      </c>
      <c r="F3010" s="59" t="s">
        <v>487</v>
      </c>
      <c r="G3010" s="61">
        <v>24944</v>
      </c>
      <c r="H3010" s="123">
        <f t="shared" si="46"/>
        <v>5.0792616499862557</v>
      </c>
    </row>
    <row r="3011" spans="1:8" x14ac:dyDescent="0.25">
      <c r="A3011" s="58">
        <v>395120100879</v>
      </c>
      <c r="B3011" s="59" t="s">
        <v>8263</v>
      </c>
      <c r="C3011" s="60" t="s">
        <v>8264</v>
      </c>
      <c r="D3011" s="60" t="s">
        <v>8265</v>
      </c>
      <c r="E3011" s="60" t="s">
        <v>738</v>
      </c>
      <c r="F3011" s="59" t="s">
        <v>451</v>
      </c>
      <c r="G3011" s="61">
        <v>24944</v>
      </c>
      <c r="H3011" s="123">
        <f t="shared" ref="H3011:H3074" si="47">G3011/4910.95</f>
        <v>5.0792616499862557</v>
      </c>
    </row>
    <row r="3012" spans="1:8" x14ac:dyDescent="0.25">
      <c r="A3012" s="58">
        <v>395120300282</v>
      </c>
      <c r="B3012" s="59" t="s">
        <v>8266</v>
      </c>
      <c r="C3012" s="60" t="s">
        <v>8267</v>
      </c>
      <c r="D3012" s="60" t="s">
        <v>2621</v>
      </c>
      <c r="E3012" s="60" t="s">
        <v>738</v>
      </c>
      <c r="F3012" s="59" t="s">
        <v>451</v>
      </c>
      <c r="G3012" s="61">
        <v>24944</v>
      </c>
      <c r="H3012" s="123">
        <f t="shared" si="47"/>
        <v>5.0792616499862557</v>
      </c>
    </row>
    <row r="3013" spans="1:8" x14ac:dyDescent="0.25">
      <c r="A3013" s="58">
        <v>395120501253</v>
      </c>
      <c r="B3013" s="59" t="s">
        <v>8268</v>
      </c>
      <c r="C3013" s="60" t="s">
        <v>8269</v>
      </c>
      <c r="D3013" s="60" t="s">
        <v>8270</v>
      </c>
      <c r="E3013" s="60" t="s">
        <v>753</v>
      </c>
      <c r="F3013" s="59" t="s">
        <v>451</v>
      </c>
      <c r="G3013" s="61">
        <v>24944</v>
      </c>
      <c r="H3013" s="123">
        <f t="shared" si="47"/>
        <v>5.0792616499862557</v>
      </c>
    </row>
    <row r="3014" spans="1:8" x14ac:dyDescent="0.25">
      <c r="A3014" s="58">
        <v>395120600588</v>
      </c>
      <c r="B3014" s="59" t="s">
        <v>8271</v>
      </c>
      <c r="C3014" s="60" t="s">
        <v>6858</v>
      </c>
      <c r="D3014" s="60" t="s">
        <v>1784</v>
      </c>
      <c r="E3014" s="60" t="s">
        <v>753</v>
      </c>
      <c r="F3014" s="59" t="s">
        <v>451</v>
      </c>
      <c r="G3014" s="61">
        <v>24944</v>
      </c>
      <c r="H3014" s="123">
        <f t="shared" si="47"/>
        <v>5.0792616499862557</v>
      </c>
    </row>
    <row r="3015" spans="1:8" x14ac:dyDescent="0.25">
      <c r="A3015" s="58">
        <v>395121000932</v>
      </c>
      <c r="B3015" s="59" t="s">
        <v>8272</v>
      </c>
      <c r="C3015" s="60" t="s">
        <v>7369</v>
      </c>
      <c r="D3015" s="60" t="s">
        <v>8273</v>
      </c>
      <c r="E3015" s="60" t="s">
        <v>753</v>
      </c>
      <c r="F3015" s="59" t="s">
        <v>451</v>
      </c>
      <c r="G3015" s="61">
        <v>24944</v>
      </c>
      <c r="H3015" s="123">
        <f t="shared" si="47"/>
        <v>5.0792616499862557</v>
      </c>
    </row>
    <row r="3016" spans="1:8" x14ac:dyDescent="0.25">
      <c r="A3016" s="58">
        <v>395130400072</v>
      </c>
      <c r="B3016" s="59" t="s">
        <v>8274</v>
      </c>
      <c r="C3016" s="60" t="s">
        <v>8275</v>
      </c>
      <c r="D3016" s="60" t="s">
        <v>7868</v>
      </c>
      <c r="E3016" s="60" t="s">
        <v>738</v>
      </c>
      <c r="F3016" s="59" t="s">
        <v>451</v>
      </c>
      <c r="G3016" s="61">
        <v>24944</v>
      </c>
      <c r="H3016" s="123">
        <f t="shared" si="47"/>
        <v>5.0792616499862557</v>
      </c>
    </row>
    <row r="3017" spans="1:8" x14ac:dyDescent="0.25">
      <c r="A3017" s="58">
        <v>395130401028</v>
      </c>
      <c r="B3017" s="59" t="s">
        <v>8276</v>
      </c>
      <c r="C3017" s="60" t="s">
        <v>8258</v>
      </c>
      <c r="D3017" s="60" t="s">
        <v>8277</v>
      </c>
      <c r="E3017" s="60" t="s">
        <v>738</v>
      </c>
      <c r="F3017" s="59" t="s">
        <v>451</v>
      </c>
      <c r="G3017" s="61">
        <v>24944</v>
      </c>
      <c r="H3017" s="123">
        <f t="shared" si="47"/>
        <v>5.0792616499862557</v>
      </c>
    </row>
    <row r="3018" spans="1:8" x14ac:dyDescent="0.25">
      <c r="A3018" s="58">
        <v>395130401788</v>
      </c>
      <c r="B3018" s="59" t="s">
        <v>8278</v>
      </c>
      <c r="C3018" s="60" t="s">
        <v>4435</v>
      </c>
      <c r="D3018" s="60" t="s">
        <v>8279</v>
      </c>
      <c r="E3018" s="60" t="s">
        <v>738</v>
      </c>
      <c r="F3018" s="59" t="s">
        <v>451</v>
      </c>
      <c r="G3018" s="61">
        <v>24944</v>
      </c>
      <c r="H3018" s="123">
        <f t="shared" si="47"/>
        <v>5.0792616499862557</v>
      </c>
    </row>
    <row r="3019" spans="1:8" x14ac:dyDescent="0.25">
      <c r="A3019" s="58">
        <v>395130801603</v>
      </c>
      <c r="B3019" s="59" t="s">
        <v>8280</v>
      </c>
      <c r="C3019" s="60" t="s">
        <v>8281</v>
      </c>
      <c r="D3019" s="60" t="s">
        <v>8282</v>
      </c>
      <c r="E3019" s="60" t="s">
        <v>753</v>
      </c>
      <c r="F3019" s="59" t="s">
        <v>451</v>
      </c>
      <c r="G3019" s="61">
        <v>24944</v>
      </c>
      <c r="H3019" s="123">
        <f t="shared" si="47"/>
        <v>5.0792616499862557</v>
      </c>
    </row>
    <row r="3020" spans="1:8" x14ac:dyDescent="0.25">
      <c r="A3020" s="58">
        <v>395131100897</v>
      </c>
      <c r="B3020" s="59" t="s">
        <v>8283</v>
      </c>
      <c r="C3020" s="60" t="s">
        <v>8284</v>
      </c>
      <c r="D3020" s="60" t="s">
        <v>3181</v>
      </c>
      <c r="E3020" s="60" t="s">
        <v>738</v>
      </c>
      <c r="F3020" s="59" t="s">
        <v>451</v>
      </c>
      <c r="G3020" s="61">
        <v>24944</v>
      </c>
      <c r="H3020" s="123">
        <f t="shared" si="47"/>
        <v>5.0792616499862557</v>
      </c>
    </row>
    <row r="3021" spans="1:8" x14ac:dyDescent="0.25">
      <c r="A3021" s="58">
        <v>395141001684</v>
      </c>
      <c r="B3021" s="59" t="s">
        <v>8285</v>
      </c>
      <c r="C3021" s="60" t="s">
        <v>8286</v>
      </c>
      <c r="D3021" s="60" t="s">
        <v>8287</v>
      </c>
      <c r="E3021" s="60" t="s">
        <v>738</v>
      </c>
      <c r="F3021" s="59" t="s">
        <v>487</v>
      </c>
      <c r="G3021" s="61">
        <v>24944</v>
      </c>
      <c r="H3021" s="123">
        <f t="shared" si="47"/>
        <v>5.0792616499862557</v>
      </c>
    </row>
    <row r="3022" spans="1:8" x14ac:dyDescent="0.25">
      <c r="A3022" s="58">
        <v>395151101466</v>
      </c>
      <c r="B3022" s="59" t="s">
        <v>8288</v>
      </c>
      <c r="C3022" s="60" t="s">
        <v>8289</v>
      </c>
      <c r="D3022" s="60" t="s">
        <v>8290</v>
      </c>
      <c r="E3022" s="60" t="s">
        <v>753</v>
      </c>
      <c r="F3022" s="59" t="s">
        <v>451</v>
      </c>
      <c r="G3022" s="61">
        <v>24944</v>
      </c>
      <c r="H3022" s="123">
        <f t="shared" si="47"/>
        <v>5.0792616499862557</v>
      </c>
    </row>
    <row r="3023" spans="1:8" x14ac:dyDescent="0.25">
      <c r="A3023" s="58">
        <v>395161100531</v>
      </c>
      <c r="B3023" s="59" t="s">
        <v>8291</v>
      </c>
      <c r="C3023" s="60" t="s">
        <v>6648</v>
      </c>
      <c r="D3023" s="60" t="s">
        <v>8292</v>
      </c>
      <c r="E3023" s="60" t="s">
        <v>738</v>
      </c>
      <c r="F3023" s="59" t="s">
        <v>451</v>
      </c>
      <c r="G3023" s="61">
        <v>24944</v>
      </c>
      <c r="H3023" s="123">
        <f t="shared" si="47"/>
        <v>5.0792616499862557</v>
      </c>
    </row>
    <row r="3024" spans="1:8" x14ac:dyDescent="0.25">
      <c r="A3024" s="58">
        <v>395170300216</v>
      </c>
      <c r="B3024" s="59" t="s">
        <v>8293</v>
      </c>
      <c r="C3024" s="60" t="s">
        <v>8294</v>
      </c>
      <c r="D3024" s="60" t="s">
        <v>8295</v>
      </c>
      <c r="E3024" s="60" t="s">
        <v>738</v>
      </c>
      <c r="F3024" s="59" t="s">
        <v>451</v>
      </c>
      <c r="G3024" s="61">
        <v>24944</v>
      </c>
      <c r="H3024" s="123">
        <f t="shared" si="47"/>
        <v>5.0792616499862557</v>
      </c>
    </row>
    <row r="3025" spans="1:8" x14ac:dyDescent="0.25">
      <c r="A3025" s="58">
        <v>395170301212</v>
      </c>
      <c r="B3025" s="59" t="s">
        <v>8296</v>
      </c>
      <c r="C3025" s="60" t="s">
        <v>8297</v>
      </c>
      <c r="D3025" s="60" t="s">
        <v>8298</v>
      </c>
      <c r="E3025" s="60" t="s">
        <v>738</v>
      </c>
      <c r="F3025" s="59" t="s">
        <v>451</v>
      </c>
      <c r="G3025" s="61">
        <v>24944</v>
      </c>
      <c r="H3025" s="123">
        <f t="shared" si="47"/>
        <v>5.0792616499862557</v>
      </c>
    </row>
    <row r="3026" spans="1:8" x14ac:dyDescent="0.25">
      <c r="A3026" s="58">
        <v>395170302197</v>
      </c>
      <c r="B3026" s="59" t="s">
        <v>8299</v>
      </c>
      <c r="C3026" s="60" t="s">
        <v>8300</v>
      </c>
      <c r="D3026" s="60" t="s">
        <v>6779</v>
      </c>
      <c r="E3026" s="60" t="s">
        <v>738</v>
      </c>
      <c r="F3026" s="59" t="s">
        <v>451</v>
      </c>
      <c r="G3026" s="61">
        <v>24944</v>
      </c>
      <c r="H3026" s="123">
        <f t="shared" si="47"/>
        <v>5.0792616499862557</v>
      </c>
    </row>
    <row r="3027" spans="1:8" x14ac:dyDescent="0.25">
      <c r="A3027" s="58">
        <v>395180101734</v>
      </c>
      <c r="B3027" s="59" t="s">
        <v>8301</v>
      </c>
      <c r="C3027" s="60" t="s">
        <v>8302</v>
      </c>
      <c r="D3027" s="60" t="s">
        <v>6795</v>
      </c>
      <c r="E3027" s="60" t="s">
        <v>738</v>
      </c>
      <c r="F3027" s="59" t="s">
        <v>451</v>
      </c>
      <c r="G3027" s="61">
        <v>24944</v>
      </c>
      <c r="H3027" s="123">
        <f t="shared" si="47"/>
        <v>5.0792616499862557</v>
      </c>
    </row>
    <row r="3028" spans="1:8" x14ac:dyDescent="0.25">
      <c r="A3028" s="58">
        <v>395180301164</v>
      </c>
      <c r="B3028" s="59" t="s">
        <v>8303</v>
      </c>
      <c r="C3028" s="60" t="s">
        <v>8304</v>
      </c>
      <c r="D3028" s="60" t="s">
        <v>8305</v>
      </c>
      <c r="E3028" s="60" t="s">
        <v>738</v>
      </c>
      <c r="F3028" s="59" t="s">
        <v>451</v>
      </c>
      <c r="G3028" s="61">
        <v>24944</v>
      </c>
      <c r="H3028" s="123">
        <f t="shared" si="47"/>
        <v>5.0792616499862557</v>
      </c>
    </row>
    <row r="3029" spans="1:8" x14ac:dyDescent="0.25">
      <c r="A3029" s="58">
        <v>395180600587</v>
      </c>
      <c r="B3029" s="59" t="s">
        <v>8306</v>
      </c>
      <c r="C3029" s="60" t="s">
        <v>8307</v>
      </c>
      <c r="D3029" s="60" t="s">
        <v>8308</v>
      </c>
      <c r="E3029" s="60" t="s">
        <v>738</v>
      </c>
      <c r="F3029" s="59" t="s">
        <v>451</v>
      </c>
      <c r="G3029" s="61">
        <v>24944</v>
      </c>
      <c r="H3029" s="123">
        <f t="shared" si="47"/>
        <v>5.0792616499862557</v>
      </c>
    </row>
    <row r="3030" spans="1:8" x14ac:dyDescent="0.25">
      <c r="A3030" s="58">
        <v>395180900271</v>
      </c>
      <c r="B3030" s="59" t="s">
        <v>8309</v>
      </c>
      <c r="C3030" s="60" t="s">
        <v>8310</v>
      </c>
      <c r="D3030" s="60" t="s">
        <v>8311</v>
      </c>
      <c r="E3030" s="60" t="s">
        <v>753</v>
      </c>
      <c r="F3030" s="59" t="s">
        <v>451</v>
      </c>
      <c r="G3030" s="61">
        <v>24944</v>
      </c>
      <c r="H3030" s="123">
        <f t="shared" si="47"/>
        <v>5.0792616499862557</v>
      </c>
    </row>
    <row r="3031" spans="1:8" x14ac:dyDescent="0.25">
      <c r="A3031" s="58">
        <v>395181000222</v>
      </c>
      <c r="B3031" s="59" t="s">
        <v>8312</v>
      </c>
      <c r="C3031" s="60" t="s">
        <v>8313</v>
      </c>
      <c r="D3031" s="60" t="s">
        <v>8314</v>
      </c>
      <c r="E3031" s="60" t="s">
        <v>753</v>
      </c>
      <c r="F3031" s="59" t="s">
        <v>451</v>
      </c>
      <c r="G3031" s="61">
        <v>24944</v>
      </c>
      <c r="H3031" s="123">
        <f t="shared" si="47"/>
        <v>5.0792616499862557</v>
      </c>
    </row>
    <row r="3032" spans="1:8" x14ac:dyDescent="0.25">
      <c r="A3032" s="58">
        <v>395181200850</v>
      </c>
      <c r="B3032" s="59" t="s">
        <v>8315</v>
      </c>
      <c r="C3032" s="60" t="s">
        <v>8316</v>
      </c>
      <c r="D3032" s="60" t="s">
        <v>8317</v>
      </c>
      <c r="E3032" s="60" t="s">
        <v>738</v>
      </c>
      <c r="F3032" s="59" t="s">
        <v>451</v>
      </c>
      <c r="G3032" s="61">
        <v>24944</v>
      </c>
      <c r="H3032" s="123">
        <f t="shared" si="47"/>
        <v>5.0792616499862557</v>
      </c>
    </row>
    <row r="3033" spans="1:8" x14ac:dyDescent="0.25">
      <c r="A3033" s="58">
        <v>395191200211</v>
      </c>
      <c r="B3033" s="59" t="s">
        <v>8318</v>
      </c>
      <c r="C3033" s="60" t="s">
        <v>8319</v>
      </c>
      <c r="D3033" s="60" t="s">
        <v>5105</v>
      </c>
      <c r="E3033" s="60" t="s">
        <v>738</v>
      </c>
      <c r="F3033" s="59" t="s">
        <v>451</v>
      </c>
      <c r="G3033" s="61">
        <v>24944</v>
      </c>
      <c r="H3033" s="123">
        <f t="shared" si="47"/>
        <v>5.0792616499862557</v>
      </c>
    </row>
    <row r="3034" spans="1:8" x14ac:dyDescent="0.25">
      <c r="A3034" s="58">
        <v>395200501289</v>
      </c>
      <c r="B3034" s="59" t="s">
        <v>8320</v>
      </c>
      <c r="C3034" s="60" t="s">
        <v>8321</v>
      </c>
      <c r="D3034" s="60" t="s">
        <v>8322</v>
      </c>
      <c r="E3034" s="60" t="s">
        <v>753</v>
      </c>
      <c r="F3034" s="59" t="s">
        <v>451</v>
      </c>
      <c r="G3034" s="61">
        <v>24944</v>
      </c>
      <c r="H3034" s="123">
        <f t="shared" si="47"/>
        <v>5.0792616499862557</v>
      </c>
    </row>
    <row r="3035" spans="1:8" x14ac:dyDescent="0.25">
      <c r="A3035" s="58">
        <v>395200703116</v>
      </c>
      <c r="B3035" s="59" t="s">
        <v>8323</v>
      </c>
      <c r="C3035" s="60" t="s">
        <v>8324</v>
      </c>
      <c r="D3035" s="60" t="s">
        <v>8325</v>
      </c>
      <c r="E3035" s="60" t="s">
        <v>738</v>
      </c>
      <c r="F3035" s="59" t="s">
        <v>451</v>
      </c>
      <c r="G3035" s="61">
        <v>24944</v>
      </c>
      <c r="H3035" s="123">
        <f t="shared" si="47"/>
        <v>5.0792616499862557</v>
      </c>
    </row>
    <row r="3036" spans="1:8" x14ac:dyDescent="0.25">
      <c r="A3036" s="58">
        <v>395770800271</v>
      </c>
      <c r="B3036" s="59" t="s">
        <v>8326</v>
      </c>
      <c r="C3036" s="60" t="s">
        <v>8327</v>
      </c>
      <c r="D3036" s="60" t="s">
        <v>3175</v>
      </c>
      <c r="E3036" s="60" t="s">
        <v>738</v>
      </c>
      <c r="F3036" s="59" t="s">
        <v>451</v>
      </c>
      <c r="G3036" s="61">
        <v>24944</v>
      </c>
      <c r="H3036" s="123">
        <f t="shared" si="47"/>
        <v>5.0792616499862557</v>
      </c>
    </row>
    <row r="3037" spans="1:8" x14ac:dyDescent="0.25">
      <c r="A3037" s="58">
        <v>395770800654</v>
      </c>
      <c r="B3037" s="59" t="s">
        <v>8328</v>
      </c>
      <c r="C3037" s="60" t="s">
        <v>8329</v>
      </c>
      <c r="D3037" s="60" t="s">
        <v>8330</v>
      </c>
      <c r="E3037" s="60" t="s">
        <v>738</v>
      </c>
      <c r="F3037" s="59" t="s">
        <v>487</v>
      </c>
      <c r="G3037" s="61">
        <v>24944</v>
      </c>
      <c r="H3037" s="123">
        <f t="shared" si="47"/>
        <v>5.0792616499862557</v>
      </c>
    </row>
    <row r="3038" spans="1:8" x14ac:dyDescent="0.25">
      <c r="A3038" s="58">
        <v>395770800662</v>
      </c>
      <c r="B3038" s="59" t="s">
        <v>8331</v>
      </c>
      <c r="C3038" s="60" t="s">
        <v>8332</v>
      </c>
      <c r="D3038" s="60" t="s">
        <v>8333</v>
      </c>
      <c r="E3038" s="60" t="s">
        <v>738</v>
      </c>
      <c r="F3038" s="59" t="s">
        <v>451</v>
      </c>
      <c r="G3038" s="61">
        <v>24944</v>
      </c>
      <c r="H3038" s="123">
        <f t="shared" si="47"/>
        <v>5.0792616499862557</v>
      </c>
    </row>
    <row r="3039" spans="1:8" x14ac:dyDescent="0.25">
      <c r="A3039" s="58">
        <v>395770800832</v>
      </c>
      <c r="B3039" s="59" t="s">
        <v>8334</v>
      </c>
      <c r="C3039" s="60" t="s">
        <v>8335</v>
      </c>
      <c r="D3039" s="60" t="s">
        <v>4574</v>
      </c>
      <c r="E3039" s="60" t="s">
        <v>738</v>
      </c>
      <c r="F3039" s="59" t="s">
        <v>451</v>
      </c>
      <c r="G3039" s="61">
        <v>24944</v>
      </c>
      <c r="H3039" s="123">
        <f t="shared" si="47"/>
        <v>5.0792616499862557</v>
      </c>
    </row>
    <row r="3040" spans="1:8" x14ac:dyDescent="0.25">
      <c r="A3040" s="58">
        <v>395770801669</v>
      </c>
      <c r="B3040" s="59" t="s">
        <v>8336</v>
      </c>
      <c r="C3040" s="60" t="s">
        <v>8337</v>
      </c>
      <c r="D3040" s="60" t="s">
        <v>5602</v>
      </c>
      <c r="E3040" s="60" t="s">
        <v>753</v>
      </c>
      <c r="F3040" s="59" t="s">
        <v>451</v>
      </c>
      <c r="G3040" s="61">
        <v>24944</v>
      </c>
      <c r="H3040" s="123">
        <f t="shared" si="47"/>
        <v>5.0792616499862557</v>
      </c>
    </row>
    <row r="3041" spans="1:8" x14ac:dyDescent="0.25">
      <c r="A3041" s="58">
        <v>395770802002</v>
      </c>
      <c r="B3041" s="59" t="s">
        <v>8338</v>
      </c>
      <c r="C3041" s="60" t="s">
        <v>8339</v>
      </c>
      <c r="D3041" s="60" t="s">
        <v>8340</v>
      </c>
      <c r="E3041" s="60" t="s">
        <v>753</v>
      </c>
      <c r="F3041" s="59" t="s">
        <v>451</v>
      </c>
      <c r="G3041" s="61">
        <v>24944</v>
      </c>
      <c r="H3041" s="123">
        <f t="shared" si="47"/>
        <v>5.0792616499862557</v>
      </c>
    </row>
    <row r="3042" spans="1:8" x14ac:dyDescent="0.25">
      <c r="A3042" s="58">
        <v>395770802959</v>
      </c>
      <c r="B3042" s="59" t="s">
        <v>8341</v>
      </c>
      <c r="C3042" s="60" t="s">
        <v>8342</v>
      </c>
      <c r="D3042" s="60" t="s">
        <v>8343</v>
      </c>
      <c r="E3042" s="60" t="s">
        <v>753</v>
      </c>
      <c r="F3042" s="59" t="s">
        <v>451</v>
      </c>
      <c r="G3042" s="61">
        <v>24944</v>
      </c>
      <c r="H3042" s="123">
        <f t="shared" si="47"/>
        <v>5.0792616499862557</v>
      </c>
    </row>
    <row r="3043" spans="1:8" x14ac:dyDescent="0.25">
      <c r="A3043" s="58">
        <v>395770803131</v>
      </c>
      <c r="B3043" s="59" t="s">
        <v>8344</v>
      </c>
      <c r="C3043" s="60" t="s">
        <v>8345</v>
      </c>
      <c r="D3043" s="60" t="s">
        <v>8346</v>
      </c>
      <c r="E3043" s="60" t="s">
        <v>753</v>
      </c>
      <c r="F3043" s="59" t="s">
        <v>451</v>
      </c>
      <c r="G3043" s="61">
        <v>24944</v>
      </c>
      <c r="H3043" s="123">
        <f t="shared" si="47"/>
        <v>5.0792616499862557</v>
      </c>
    </row>
    <row r="3044" spans="1:8" x14ac:dyDescent="0.25">
      <c r="A3044" s="58">
        <v>395770803246</v>
      </c>
      <c r="B3044" s="59" t="s">
        <v>8347</v>
      </c>
      <c r="C3044" s="60" t="s">
        <v>2029</v>
      </c>
      <c r="D3044" s="60" t="s">
        <v>8348</v>
      </c>
      <c r="E3044" s="60" t="s">
        <v>753</v>
      </c>
      <c r="F3044" s="59" t="s">
        <v>451</v>
      </c>
      <c r="G3044" s="61">
        <v>24944</v>
      </c>
      <c r="H3044" s="123">
        <f t="shared" si="47"/>
        <v>5.0792616499862557</v>
      </c>
    </row>
    <row r="3045" spans="1:8" x14ac:dyDescent="0.25">
      <c r="A3045" s="58">
        <v>395920611011</v>
      </c>
      <c r="B3045" s="59" t="s">
        <v>8349</v>
      </c>
      <c r="C3045" s="60" t="s">
        <v>8350</v>
      </c>
      <c r="D3045" s="60" t="s">
        <v>8351</v>
      </c>
      <c r="E3045" s="60" t="s">
        <v>753</v>
      </c>
      <c r="F3045" s="59" t="s">
        <v>451</v>
      </c>
      <c r="G3045" s="61">
        <v>24944</v>
      </c>
      <c r="H3045" s="123">
        <f t="shared" si="47"/>
        <v>5.0792616499862557</v>
      </c>
    </row>
    <row r="3046" spans="1:8" x14ac:dyDescent="0.25">
      <c r="A3046" s="58">
        <v>395930410467</v>
      </c>
      <c r="B3046" s="59" t="s">
        <v>8352</v>
      </c>
      <c r="C3046" s="60" t="s">
        <v>8353</v>
      </c>
      <c r="D3046" s="60" t="s">
        <v>8354</v>
      </c>
      <c r="E3046" s="60" t="s">
        <v>753</v>
      </c>
      <c r="F3046" s="59" t="s">
        <v>451</v>
      </c>
      <c r="G3046" s="61">
        <v>24944</v>
      </c>
      <c r="H3046" s="123">
        <f t="shared" si="47"/>
        <v>5.0792616499862557</v>
      </c>
    </row>
    <row r="3047" spans="1:8" x14ac:dyDescent="0.25">
      <c r="A3047" s="58">
        <v>395950810381</v>
      </c>
      <c r="B3047" s="59" t="s">
        <v>8355</v>
      </c>
      <c r="C3047" s="60" t="s">
        <v>4179</v>
      </c>
      <c r="D3047" s="60" t="s">
        <v>8356</v>
      </c>
      <c r="E3047" s="60" t="s">
        <v>753</v>
      </c>
      <c r="F3047" s="59" t="s">
        <v>451</v>
      </c>
      <c r="G3047" s="61">
        <v>24944</v>
      </c>
      <c r="H3047" s="123">
        <f t="shared" si="47"/>
        <v>5.0792616499862557</v>
      </c>
    </row>
    <row r="3048" spans="1:8" x14ac:dyDescent="0.25">
      <c r="A3048" s="58">
        <v>395951111231</v>
      </c>
      <c r="B3048" s="59" t="s">
        <v>8357</v>
      </c>
      <c r="C3048" s="60" t="s">
        <v>8358</v>
      </c>
      <c r="D3048" s="60" t="s">
        <v>8359</v>
      </c>
      <c r="E3048" s="60" t="s">
        <v>738</v>
      </c>
      <c r="F3048" s="59" t="s">
        <v>451</v>
      </c>
      <c r="G3048" s="61">
        <v>24944</v>
      </c>
      <c r="H3048" s="123">
        <f t="shared" si="47"/>
        <v>5.0792616499862557</v>
      </c>
    </row>
    <row r="3049" spans="1:8" x14ac:dyDescent="0.25">
      <c r="A3049" s="58">
        <v>395960710210</v>
      </c>
      <c r="B3049" s="59" t="s">
        <v>8360</v>
      </c>
      <c r="C3049" s="60" t="s">
        <v>8361</v>
      </c>
      <c r="D3049" s="60" t="s">
        <v>8362</v>
      </c>
      <c r="E3049" s="60" t="s">
        <v>753</v>
      </c>
      <c r="F3049" s="59" t="s">
        <v>451</v>
      </c>
      <c r="G3049" s="61">
        <v>24944</v>
      </c>
      <c r="H3049" s="123">
        <f t="shared" si="47"/>
        <v>5.0792616499862557</v>
      </c>
    </row>
    <row r="3050" spans="1:8" x14ac:dyDescent="0.25">
      <c r="A3050" s="58">
        <v>395960712166</v>
      </c>
      <c r="B3050" s="59" t="s">
        <v>8363</v>
      </c>
      <c r="C3050" s="60" t="s">
        <v>8364</v>
      </c>
      <c r="D3050" s="60" t="s">
        <v>8365</v>
      </c>
      <c r="E3050" s="60" t="s">
        <v>753</v>
      </c>
      <c r="F3050" s="59" t="s">
        <v>451</v>
      </c>
      <c r="G3050" s="61">
        <v>24944</v>
      </c>
      <c r="H3050" s="123">
        <f t="shared" si="47"/>
        <v>5.0792616499862557</v>
      </c>
    </row>
    <row r="3051" spans="1:8" x14ac:dyDescent="0.25">
      <c r="A3051" s="58">
        <v>395961110283</v>
      </c>
      <c r="B3051" s="59" t="s">
        <v>8366</v>
      </c>
      <c r="C3051" s="60" t="s">
        <v>8367</v>
      </c>
      <c r="D3051" s="60" t="s">
        <v>8368</v>
      </c>
      <c r="E3051" s="60" t="s">
        <v>738</v>
      </c>
      <c r="F3051" s="59" t="s">
        <v>451</v>
      </c>
      <c r="G3051" s="61">
        <v>24944</v>
      </c>
      <c r="H3051" s="123">
        <f t="shared" si="47"/>
        <v>5.0792616499862557</v>
      </c>
    </row>
    <row r="3052" spans="1:8" x14ac:dyDescent="0.25">
      <c r="A3052" s="58">
        <v>395961210377</v>
      </c>
      <c r="B3052" s="59" t="s">
        <v>8369</v>
      </c>
      <c r="C3052" s="60" t="s">
        <v>8370</v>
      </c>
      <c r="D3052" s="60" t="s">
        <v>5975</v>
      </c>
      <c r="E3052" s="60" t="s">
        <v>753</v>
      </c>
      <c r="F3052" s="59" t="s">
        <v>451</v>
      </c>
      <c r="G3052" s="61">
        <v>24944</v>
      </c>
      <c r="H3052" s="123">
        <f t="shared" si="47"/>
        <v>5.0792616499862557</v>
      </c>
    </row>
    <row r="3053" spans="1:8" x14ac:dyDescent="0.25">
      <c r="A3053" s="58">
        <v>395970212366</v>
      </c>
      <c r="B3053" s="59" t="s">
        <v>8371</v>
      </c>
      <c r="C3053" s="60" t="s">
        <v>8372</v>
      </c>
      <c r="D3053" s="60" t="s">
        <v>8373</v>
      </c>
      <c r="E3053" s="60" t="s">
        <v>753</v>
      </c>
      <c r="F3053" s="59" t="s">
        <v>451</v>
      </c>
      <c r="G3053" s="61">
        <v>24944</v>
      </c>
      <c r="H3053" s="123">
        <f t="shared" si="47"/>
        <v>5.0792616499862557</v>
      </c>
    </row>
    <row r="3054" spans="1:8" x14ac:dyDescent="0.25">
      <c r="A3054" s="58">
        <v>395970651424</v>
      </c>
      <c r="B3054" s="59" t="s">
        <v>8374</v>
      </c>
      <c r="C3054" s="60" t="s">
        <v>8375</v>
      </c>
      <c r="D3054" s="60" t="s">
        <v>8376</v>
      </c>
      <c r="E3054" s="60" t="s">
        <v>738</v>
      </c>
      <c r="F3054" s="59" t="s">
        <v>451</v>
      </c>
      <c r="G3054" s="61">
        <v>24944</v>
      </c>
      <c r="H3054" s="123">
        <f t="shared" si="47"/>
        <v>5.0792616499862557</v>
      </c>
    </row>
    <row r="3055" spans="1:8" x14ac:dyDescent="0.25">
      <c r="A3055" s="58">
        <v>395970950464</v>
      </c>
      <c r="B3055" s="59" t="s">
        <v>8377</v>
      </c>
      <c r="C3055" s="60" t="s">
        <v>8378</v>
      </c>
      <c r="D3055" s="60" t="s">
        <v>8162</v>
      </c>
      <c r="E3055" s="60" t="s">
        <v>753</v>
      </c>
      <c r="F3055" s="59" t="s">
        <v>451</v>
      </c>
      <c r="G3055" s="61">
        <v>24944</v>
      </c>
      <c r="H3055" s="123">
        <f t="shared" si="47"/>
        <v>5.0792616499862557</v>
      </c>
    </row>
    <row r="3056" spans="1:8" x14ac:dyDescent="0.25">
      <c r="A3056" s="58">
        <v>395970951193</v>
      </c>
      <c r="B3056" s="59" t="s">
        <v>8379</v>
      </c>
      <c r="C3056" s="60" t="s">
        <v>8380</v>
      </c>
      <c r="D3056" s="60" t="s">
        <v>8381</v>
      </c>
      <c r="E3056" s="60" t="s">
        <v>753</v>
      </c>
      <c r="F3056" s="59" t="s">
        <v>451</v>
      </c>
      <c r="G3056" s="61">
        <v>24944</v>
      </c>
      <c r="H3056" s="123">
        <f t="shared" si="47"/>
        <v>5.0792616499862557</v>
      </c>
    </row>
    <row r="3057" spans="1:8" x14ac:dyDescent="0.25">
      <c r="A3057" s="58">
        <v>395971250016</v>
      </c>
      <c r="B3057" s="59" t="s">
        <v>8382</v>
      </c>
      <c r="C3057" s="60" t="s">
        <v>8383</v>
      </c>
      <c r="D3057" s="60" t="s">
        <v>6374</v>
      </c>
      <c r="E3057" s="60" t="s">
        <v>738</v>
      </c>
      <c r="F3057" s="59" t="s">
        <v>451</v>
      </c>
      <c r="G3057" s="61">
        <v>24944</v>
      </c>
      <c r="H3057" s="123">
        <f t="shared" si="47"/>
        <v>5.0792616499862557</v>
      </c>
    </row>
    <row r="3058" spans="1:8" x14ac:dyDescent="0.25">
      <c r="A3058" s="58">
        <v>395980250011</v>
      </c>
      <c r="B3058" s="59" t="s">
        <v>8384</v>
      </c>
      <c r="C3058" s="60" t="s">
        <v>8385</v>
      </c>
      <c r="D3058" s="60" t="s">
        <v>8386</v>
      </c>
      <c r="E3058" s="60" t="s">
        <v>753</v>
      </c>
      <c r="F3058" s="59" t="s">
        <v>451</v>
      </c>
      <c r="G3058" s="61">
        <v>24944</v>
      </c>
      <c r="H3058" s="123">
        <f t="shared" si="47"/>
        <v>5.0792616499862557</v>
      </c>
    </row>
    <row r="3059" spans="1:8" x14ac:dyDescent="0.25">
      <c r="A3059" s="58">
        <v>395980351062</v>
      </c>
      <c r="B3059" s="59" t="s">
        <v>8387</v>
      </c>
      <c r="C3059" s="60" t="s">
        <v>8388</v>
      </c>
      <c r="D3059" s="60" t="s">
        <v>8389</v>
      </c>
      <c r="E3059" s="60" t="s">
        <v>738</v>
      </c>
      <c r="F3059" s="59" t="s">
        <v>487</v>
      </c>
      <c r="G3059" s="61">
        <v>24944</v>
      </c>
      <c r="H3059" s="123">
        <f t="shared" si="47"/>
        <v>5.0792616499862557</v>
      </c>
    </row>
    <row r="3060" spans="1:8" x14ac:dyDescent="0.25">
      <c r="A3060" s="58">
        <v>395981020043</v>
      </c>
      <c r="B3060" s="59" t="s">
        <v>8390</v>
      </c>
      <c r="C3060" s="60" t="s">
        <v>8391</v>
      </c>
      <c r="D3060" s="60" t="s">
        <v>3201</v>
      </c>
      <c r="E3060" s="60" t="s">
        <v>738</v>
      </c>
      <c r="F3060" s="59" t="s">
        <v>451</v>
      </c>
      <c r="G3060" s="61">
        <v>24944</v>
      </c>
      <c r="H3060" s="123">
        <f t="shared" si="47"/>
        <v>5.0792616499862557</v>
      </c>
    </row>
    <row r="3061" spans="1:8" x14ac:dyDescent="0.25">
      <c r="A3061" s="58">
        <v>395981020213</v>
      </c>
      <c r="B3061" s="59" t="s">
        <v>8392</v>
      </c>
      <c r="C3061" s="60" t="s">
        <v>8393</v>
      </c>
      <c r="D3061" s="60" t="s">
        <v>2621</v>
      </c>
      <c r="E3061" s="60" t="s">
        <v>738</v>
      </c>
      <c r="F3061" s="59" t="s">
        <v>451</v>
      </c>
      <c r="G3061" s="61">
        <v>24944</v>
      </c>
      <c r="H3061" s="123">
        <f t="shared" si="47"/>
        <v>5.0792616499862557</v>
      </c>
    </row>
    <row r="3062" spans="1:8" x14ac:dyDescent="0.25">
      <c r="A3062" s="58">
        <v>395981020566</v>
      </c>
      <c r="B3062" s="59" t="s">
        <v>8394</v>
      </c>
      <c r="C3062" s="60" t="s">
        <v>736</v>
      </c>
      <c r="D3062" s="60" t="s">
        <v>8395</v>
      </c>
      <c r="E3062" s="60" t="s">
        <v>753</v>
      </c>
      <c r="F3062" s="59" t="s">
        <v>451</v>
      </c>
      <c r="G3062" s="61">
        <v>24944</v>
      </c>
      <c r="H3062" s="123">
        <f t="shared" si="47"/>
        <v>5.0792616499862557</v>
      </c>
    </row>
    <row r="3063" spans="1:8" x14ac:dyDescent="0.25">
      <c r="A3063" s="58">
        <v>395981021155</v>
      </c>
      <c r="B3063" s="59" t="s">
        <v>8396</v>
      </c>
      <c r="C3063" s="60" t="s">
        <v>8397</v>
      </c>
      <c r="D3063" s="60" t="s">
        <v>8398</v>
      </c>
      <c r="E3063" s="60" t="s">
        <v>738</v>
      </c>
      <c r="F3063" s="59" t="s">
        <v>451</v>
      </c>
      <c r="G3063" s="61">
        <v>24944</v>
      </c>
      <c r="H3063" s="123">
        <f t="shared" si="47"/>
        <v>5.0792616499862557</v>
      </c>
    </row>
    <row r="3064" spans="1:8" x14ac:dyDescent="0.25">
      <c r="A3064" s="58">
        <v>395981221022</v>
      </c>
      <c r="B3064" s="59" t="s">
        <v>8399</v>
      </c>
      <c r="C3064" s="60" t="s">
        <v>8400</v>
      </c>
      <c r="D3064" s="60" t="s">
        <v>8401</v>
      </c>
      <c r="E3064" s="60" t="s">
        <v>738</v>
      </c>
      <c r="F3064" s="59" t="s">
        <v>451</v>
      </c>
      <c r="G3064" s="61">
        <v>24944</v>
      </c>
      <c r="H3064" s="123">
        <f t="shared" si="47"/>
        <v>5.0792616499862557</v>
      </c>
    </row>
    <row r="3065" spans="1:8" x14ac:dyDescent="0.25">
      <c r="A3065" s="58">
        <v>396000101142</v>
      </c>
      <c r="B3065" s="59" t="s">
        <v>413</v>
      </c>
      <c r="C3065" s="60" t="s">
        <v>8402</v>
      </c>
      <c r="D3065" s="60" t="s">
        <v>8403</v>
      </c>
      <c r="E3065" s="60" t="s">
        <v>450</v>
      </c>
      <c r="F3065" s="59" t="s">
        <v>451</v>
      </c>
      <c r="G3065" s="61">
        <v>24944</v>
      </c>
      <c r="H3065" s="123">
        <f t="shared" si="47"/>
        <v>5.0792616499862557</v>
      </c>
    </row>
    <row r="3066" spans="1:8" x14ac:dyDescent="0.25">
      <c r="A3066" s="58">
        <v>396010701377</v>
      </c>
      <c r="B3066" s="59" t="s">
        <v>572</v>
      </c>
      <c r="C3066" s="60" t="s">
        <v>573</v>
      </c>
      <c r="D3066" s="60" t="s">
        <v>574</v>
      </c>
      <c r="E3066" s="60" t="s">
        <v>450</v>
      </c>
      <c r="F3066" s="59" t="s">
        <v>451</v>
      </c>
      <c r="G3066" s="61">
        <v>24944</v>
      </c>
      <c r="H3066" s="123">
        <f t="shared" si="47"/>
        <v>5.0792616499862557</v>
      </c>
    </row>
    <row r="3067" spans="1:8" x14ac:dyDescent="0.25">
      <c r="A3067" s="58">
        <v>396080200898</v>
      </c>
      <c r="B3067" s="59" t="s">
        <v>376</v>
      </c>
      <c r="C3067" s="60" t="s">
        <v>8404</v>
      </c>
      <c r="D3067" s="60" t="s">
        <v>8405</v>
      </c>
      <c r="E3067" s="60" t="s">
        <v>450</v>
      </c>
      <c r="F3067" s="59" t="s">
        <v>451</v>
      </c>
      <c r="G3067" s="61">
        <v>24944</v>
      </c>
      <c r="H3067" s="123">
        <f t="shared" si="47"/>
        <v>5.0792616499862557</v>
      </c>
    </row>
    <row r="3068" spans="1:8" x14ac:dyDescent="0.25">
      <c r="A3068" s="58">
        <v>396080700173</v>
      </c>
      <c r="B3068" s="59" t="s">
        <v>290</v>
      </c>
      <c r="C3068" s="60" t="s">
        <v>8406</v>
      </c>
      <c r="D3068" s="60" t="s">
        <v>8407</v>
      </c>
      <c r="E3068" s="60" t="s">
        <v>450</v>
      </c>
      <c r="F3068" s="59" t="s">
        <v>487</v>
      </c>
      <c r="G3068" s="61">
        <v>24944</v>
      </c>
      <c r="H3068" s="123">
        <f t="shared" si="47"/>
        <v>5.0792616499862557</v>
      </c>
    </row>
    <row r="3069" spans="1:8" x14ac:dyDescent="0.25">
      <c r="A3069" s="58">
        <v>396090700678</v>
      </c>
      <c r="B3069" s="59" t="s">
        <v>296</v>
      </c>
      <c r="C3069" s="60" t="s">
        <v>8408</v>
      </c>
      <c r="D3069" s="60" t="s">
        <v>8409</v>
      </c>
      <c r="E3069" s="60" t="s">
        <v>450</v>
      </c>
      <c r="F3069" s="59" t="s">
        <v>451</v>
      </c>
      <c r="G3069" s="61">
        <v>24944</v>
      </c>
      <c r="H3069" s="123">
        <f t="shared" si="47"/>
        <v>5.0792616499862557</v>
      </c>
    </row>
    <row r="3070" spans="1:8" x14ac:dyDescent="0.25">
      <c r="A3070" s="58">
        <v>396100401020</v>
      </c>
      <c r="B3070" s="59" t="s">
        <v>88</v>
      </c>
      <c r="C3070" s="60" t="s">
        <v>8410</v>
      </c>
      <c r="D3070" s="60" t="s">
        <v>8411</v>
      </c>
      <c r="E3070" s="60" t="s">
        <v>450</v>
      </c>
      <c r="F3070" s="59" t="s">
        <v>451</v>
      </c>
      <c r="G3070" s="61">
        <v>24944</v>
      </c>
      <c r="H3070" s="123">
        <f t="shared" si="47"/>
        <v>5.0792616499862557</v>
      </c>
    </row>
    <row r="3071" spans="1:8" x14ac:dyDescent="0.25">
      <c r="A3071" s="58">
        <v>396101100988</v>
      </c>
      <c r="B3071" s="59" t="s">
        <v>410</v>
      </c>
      <c r="C3071" s="60" t="s">
        <v>8412</v>
      </c>
      <c r="D3071" s="60" t="s">
        <v>8413</v>
      </c>
      <c r="E3071" s="60" t="s">
        <v>450</v>
      </c>
      <c r="F3071" s="59" t="s">
        <v>451</v>
      </c>
      <c r="G3071" s="61">
        <v>24944</v>
      </c>
      <c r="H3071" s="123">
        <f t="shared" si="47"/>
        <v>5.0792616499862557</v>
      </c>
    </row>
    <row r="3072" spans="1:8" x14ac:dyDescent="0.25">
      <c r="A3072" s="58">
        <v>396110601833</v>
      </c>
      <c r="B3072" s="59" t="s">
        <v>324</v>
      </c>
      <c r="C3072" s="60" t="s">
        <v>8414</v>
      </c>
      <c r="D3072" s="60" t="s">
        <v>8415</v>
      </c>
      <c r="E3072" s="60" t="s">
        <v>450</v>
      </c>
      <c r="F3072" s="59" t="s">
        <v>451</v>
      </c>
      <c r="G3072" s="61">
        <v>24944</v>
      </c>
      <c r="H3072" s="123">
        <f t="shared" si="47"/>
        <v>5.0792616499862557</v>
      </c>
    </row>
    <row r="3073" spans="1:8" x14ac:dyDescent="0.25">
      <c r="A3073" s="58">
        <v>396111001651</v>
      </c>
      <c r="B3073" s="59" t="s">
        <v>329</v>
      </c>
      <c r="C3073" s="60" t="s">
        <v>8416</v>
      </c>
      <c r="D3073" s="60" t="s">
        <v>8417</v>
      </c>
      <c r="E3073" s="60" t="s">
        <v>450</v>
      </c>
      <c r="F3073" s="59" t="s">
        <v>451</v>
      </c>
      <c r="G3073" s="61">
        <v>24944</v>
      </c>
      <c r="H3073" s="123">
        <f t="shared" si="47"/>
        <v>5.0792616499862557</v>
      </c>
    </row>
    <row r="3074" spans="1:8" x14ac:dyDescent="0.25">
      <c r="A3074" s="58">
        <v>396120101596</v>
      </c>
      <c r="B3074" s="59" t="s">
        <v>354</v>
      </c>
      <c r="C3074" s="60" t="s">
        <v>6063</v>
      </c>
      <c r="D3074" s="60" t="s">
        <v>8418</v>
      </c>
      <c r="E3074" s="60" t="s">
        <v>450</v>
      </c>
      <c r="F3074" s="59" t="s">
        <v>451</v>
      </c>
      <c r="G3074" s="61">
        <v>24944</v>
      </c>
      <c r="H3074" s="123">
        <f t="shared" si="47"/>
        <v>5.0792616499862557</v>
      </c>
    </row>
    <row r="3075" spans="1:8" x14ac:dyDescent="0.25">
      <c r="A3075" s="58">
        <v>396121101174</v>
      </c>
      <c r="B3075" s="59" t="s">
        <v>377</v>
      </c>
      <c r="C3075" s="60" t="s">
        <v>2540</v>
      </c>
      <c r="D3075" s="60" t="s">
        <v>8419</v>
      </c>
      <c r="E3075" s="60" t="s">
        <v>450</v>
      </c>
      <c r="F3075" s="59" t="s">
        <v>451</v>
      </c>
      <c r="G3075" s="61">
        <v>24944</v>
      </c>
      <c r="H3075" s="123">
        <f t="shared" ref="H3075:H3138" si="48">G3075/4910.95</f>
        <v>5.0792616499862557</v>
      </c>
    </row>
    <row r="3076" spans="1:8" x14ac:dyDescent="0.25">
      <c r="A3076" s="58">
        <v>396160700697</v>
      </c>
      <c r="B3076" s="59" t="s">
        <v>608</v>
      </c>
      <c r="C3076" s="60" t="s">
        <v>609</v>
      </c>
      <c r="D3076" s="60" t="s">
        <v>610</v>
      </c>
      <c r="E3076" s="60" t="s">
        <v>450</v>
      </c>
      <c r="F3076" s="59" t="s">
        <v>451</v>
      </c>
      <c r="G3076" s="61">
        <v>24944</v>
      </c>
      <c r="H3076" s="123">
        <f t="shared" si="48"/>
        <v>5.0792616499862557</v>
      </c>
    </row>
    <row r="3077" spans="1:8" x14ac:dyDescent="0.25">
      <c r="A3077" s="58">
        <v>396170800622</v>
      </c>
      <c r="B3077" s="59" t="s">
        <v>170</v>
      </c>
      <c r="C3077" s="60" t="s">
        <v>8420</v>
      </c>
      <c r="D3077" s="60" t="s">
        <v>8421</v>
      </c>
      <c r="E3077" s="60" t="s">
        <v>450</v>
      </c>
      <c r="F3077" s="59" t="s">
        <v>451</v>
      </c>
      <c r="G3077" s="61">
        <v>24944</v>
      </c>
      <c r="H3077" s="123">
        <f t="shared" si="48"/>
        <v>5.0792616499862557</v>
      </c>
    </row>
    <row r="3078" spans="1:8" x14ac:dyDescent="0.25">
      <c r="A3078" s="58">
        <v>396180200704</v>
      </c>
      <c r="B3078" s="59" t="s">
        <v>509</v>
      </c>
      <c r="C3078" s="60" t="s">
        <v>510</v>
      </c>
      <c r="D3078" s="60" t="s">
        <v>511</v>
      </c>
      <c r="E3078" s="60" t="s">
        <v>450</v>
      </c>
      <c r="F3078" s="59" t="s">
        <v>451</v>
      </c>
      <c r="G3078" s="61">
        <v>24944</v>
      </c>
      <c r="H3078" s="123">
        <f t="shared" si="48"/>
        <v>5.0792616499862557</v>
      </c>
    </row>
    <row r="3079" spans="1:8" x14ac:dyDescent="0.25">
      <c r="A3079" s="58">
        <v>396180500643</v>
      </c>
      <c r="B3079" s="59" t="s">
        <v>700</v>
      </c>
      <c r="C3079" s="60" t="s">
        <v>701</v>
      </c>
      <c r="D3079" s="60" t="s">
        <v>702</v>
      </c>
      <c r="E3079" s="60" t="s">
        <v>450</v>
      </c>
      <c r="F3079" s="59" t="s">
        <v>451</v>
      </c>
      <c r="G3079" s="61">
        <v>24944</v>
      </c>
      <c r="H3079" s="123">
        <f t="shared" si="48"/>
        <v>5.0792616499862557</v>
      </c>
    </row>
    <row r="3080" spans="1:8" x14ac:dyDescent="0.25">
      <c r="A3080" s="58">
        <v>396180900684</v>
      </c>
      <c r="B3080" s="59" t="s">
        <v>593</v>
      </c>
      <c r="C3080" s="60" t="s">
        <v>594</v>
      </c>
      <c r="D3080" s="60" t="s">
        <v>595</v>
      </c>
      <c r="E3080" s="60" t="s">
        <v>450</v>
      </c>
      <c r="F3080" s="59" t="s">
        <v>451</v>
      </c>
      <c r="G3080" s="61">
        <v>24944</v>
      </c>
      <c r="H3080" s="123">
        <f t="shared" si="48"/>
        <v>5.0792616499862557</v>
      </c>
    </row>
    <row r="3081" spans="1:8" x14ac:dyDescent="0.25">
      <c r="A3081" s="58">
        <v>396180900871</v>
      </c>
      <c r="B3081" s="59" t="s">
        <v>648</v>
      </c>
      <c r="C3081" s="60" t="s">
        <v>649</v>
      </c>
      <c r="D3081" s="60" t="s">
        <v>650</v>
      </c>
      <c r="E3081" s="60" t="s">
        <v>450</v>
      </c>
      <c r="F3081" s="59" t="s">
        <v>451</v>
      </c>
      <c r="G3081" s="61">
        <v>24944</v>
      </c>
      <c r="H3081" s="123">
        <f t="shared" si="48"/>
        <v>5.0792616499862557</v>
      </c>
    </row>
    <row r="3082" spans="1:8" x14ac:dyDescent="0.25">
      <c r="A3082" s="58">
        <v>396190100821</v>
      </c>
      <c r="B3082" s="59" t="s">
        <v>643</v>
      </c>
      <c r="C3082" s="60" t="s">
        <v>644</v>
      </c>
      <c r="D3082" s="60" t="s">
        <v>645</v>
      </c>
      <c r="E3082" s="60" t="s">
        <v>450</v>
      </c>
      <c r="F3082" s="59" t="s">
        <v>451</v>
      </c>
      <c r="G3082" s="61">
        <v>24944</v>
      </c>
      <c r="H3082" s="123">
        <f t="shared" si="48"/>
        <v>5.0792616499862557</v>
      </c>
    </row>
    <row r="3083" spans="1:8" x14ac:dyDescent="0.25">
      <c r="A3083" s="58">
        <v>396190101445</v>
      </c>
      <c r="B3083" s="59" t="s">
        <v>710</v>
      </c>
      <c r="C3083" s="60" t="s">
        <v>711</v>
      </c>
      <c r="D3083" s="60" t="s">
        <v>712</v>
      </c>
      <c r="E3083" s="60" t="s">
        <v>450</v>
      </c>
      <c r="F3083" s="59" t="s">
        <v>451</v>
      </c>
      <c r="G3083" s="61">
        <v>24944</v>
      </c>
      <c r="H3083" s="123">
        <f t="shared" si="48"/>
        <v>5.0792616499862557</v>
      </c>
    </row>
    <row r="3084" spans="1:8" x14ac:dyDescent="0.25">
      <c r="A3084" s="58">
        <v>396190300120</v>
      </c>
      <c r="B3084" s="59" t="s">
        <v>656</v>
      </c>
      <c r="C3084" s="60" t="s">
        <v>657</v>
      </c>
      <c r="D3084" s="60" t="s">
        <v>658</v>
      </c>
      <c r="E3084" s="60" t="s">
        <v>450</v>
      </c>
      <c r="F3084" s="59" t="s">
        <v>451</v>
      </c>
      <c r="G3084" s="61">
        <v>24944</v>
      </c>
      <c r="H3084" s="123">
        <f t="shared" si="48"/>
        <v>5.0792616499862557</v>
      </c>
    </row>
    <row r="3085" spans="1:8" x14ac:dyDescent="0.25">
      <c r="A3085" s="58">
        <v>396190300138</v>
      </c>
      <c r="B3085" s="59" t="s">
        <v>659</v>
      </c>
      <c r="C3085" s="60" t="s">
        <v>657</v>
      </c>
      <c r="D3085" s="60" t="s">
        <v>660</v>
      </c>
      <c r="E3085" s="60" t="s">
        <v>450</v>
      </c>
      <c r="F3085" s="59" t="s">
        <v>451</v>
      </c>
      <c r="G3085" s="61">
        <v>24944</v>
      </c>
      <c r="H3085" s="123">
        <f t="shared" si="48"/>
        <v>5.0792616499862557</v>
      </c>
    </row>
    <row r="3086" spans="1:8" x14ac:dyDescent="0.25">
      <c r="A3086" s="58">
        <v>396190300448</v>
      </c>
      <c r="B3086" s="59" t="s">
        <v>431</v>
      </c>
      <c r="C3086" s="60" t="s">
        <v>8422</v>
      </c>
      <c r="D3086" s="60" t="s">
        <v>8423</v>
      </c>
      <c r="E3086" s="60" t="s">
        <v>450</v>
      </c>
      <c r="F3086" s="59" t="s">
        <v>451</v>
      </c>
      <c r="G3086" s="61">
        <v>24944</v>
      </c>
      <c r="H3086" s="123">
        <f t="shared" si="48"/>
        <v>5.0792616499862557</v>
      </c>
    </row>
    <row r="3087" spans="1:8" x14ac:dyDescent="0.25">
      <c r="A3087" s="58">
        <v>396190300537</v>
      </c>
      <c r="B3087" s="59" t="s">
        <v>661</v>
      </c>
      <c r="C3087" s="60" t="s">
        <v>657</v>
      </c>
      <c r="D3087" s="60" t="s">
        <v>662</v>
      </c>
      <c r="E3087" s="60" t="s">
        <v>450</v>
      </c>
      <c r="F3087" s="59" t="s">
        <v>451</v>
      </c>
      <c r="G3087" s="61">
        <v>24944</v>
      </c>
      <c r="H3087" s="123">
        <f t="shared" si="48"/>
        <v>5.0792616499862557</v>
      </c>
    </row>
    <row r="3088" spans="1:8" x14ac:dyDescent="0.25">
      <c r="A3088" s="58">
        <v>396190301193</v>
      </c>
      <c r="B3088" s="59" t="s">
        <v>467</v>
      </c>
      <c r="C3088" s="60" t="s">
        <v>468</v>
      </c>
      <c r="D3088" s="60" t="s">
        <v>469</v>
      </c>
      <c r="E3088" s="60" t="s">
        <v>450</v>
      </c>
      <c r="F3088" s="59" t="s">
        <v>451</v>
      </c>
      <c r="G3088" s="61">
        <v>24944</v>
      </c>
      <c r="H3088" s="123">
        <f t="shared" si="48"/>
        <v>5.0792616499862557</v>
      </c>
    </row>
    <row r="3089" spans="1:8" x14ac:dyDescent="0.25">
      <c r="A3089" s="58">
        <v>396740914961</v>
      </c>
      <c r="B3089" s="59" t="s">
        <v>524</v>
      </c>
      <c r="C3089" s="60" t="s">
        <v>525</v>
      </c>
      <c r="D3089" s="60" t="s">
        <v>526</v>
      </c>
      <c r="E3089" s="60" t="s">
        <v>450</v>
      </c>
      <c r="F3089" s="59" t="s">
        <v>451</v>
      </c>
      <c r="G3089" s="61">
        <v>24944</v>
      </c>
      <c r="H3089" s="123">
        <f t="shared" si="48"/>
        <v>5.0792616499862557</v>
      </c>
    </row>
    <row r="3090" spans="1:8" x14ac:dyDescent="0.25">
      <c r="A3090" s="58">
        <v>396761201094</v>
      </c>
      <c r="B3090" s="59" t="s">
        <v>281</v>
      </c>
      <c r="C3090" s="60" t="s">
        <v>8424</v>
      </c>
      <c r="D3090" s="60" t="s">
        <v>8425</v>
      </c>
      <c r="E3090" s="60" t="s">
        <v>450</v>
      </c>
      <c r="F3090" s="59" t="s">
        <v>451</v>
      </c>
      <c r="G3090" s="61">
        <v>24944</v>
      </c>
      <c r="H3090" s="123">
        <f t="shared" si="48"/>
        <v>5.0792616499862557</v>
      </c>
    </row>
    <row r="3091" spans="1:8" x14ac:dyDescent="0.25">
      <c r="A3091" s="58">
        <v>396761202708</v>
      </c>
      <c r="B3091" s="59" t="s">
        <v>319</v>
      </c>
      <c r="C3091" s="60" t="s">
        <v>8426</v>
      </c>
      <c r="D3091" s="60" t="s">
        <v>8427</v>
      </c>
      <c r="E3091" s="60" t="s">
        <v>450</v>
      </c>
      <c r="F3091" s="59" t="s">
        <v>451</v>
      </c>
      <c r="G3091" s="61">
        <v>24944</v>
      </c>
      <c r="H3091" s="123">
        <f t="shared" si="48"/>
        <v>5.0792616499862557</v>
      </c>
    </row>
    <row r="3092" spans="1:8" x14ac:dyDescent="0.25">
      <c r="A3092" s="58">
        <v>396761203241</v>
      </c>
      <c r="B3092" s="59" t="s">
        <v>385</v>
      </c>
      <c r="C3092" s="60" t="s">
        <v>8428</v>
      </c>
      <c r="D3092" s="60" t="s">
        <v>8429</v>
      </c>
      <c r="E3092" s="60" t="s">
        <v>450</v>
      </c>
      <c r="F3092" s="59" t="s">
        <v>451</v>
      </c>
      <c r="G3092" s="61">
        <v>24944</v>
      </c>
      <c r="H3092" s="123">
        <f t="shared" si="48"/>
        <v>5.0792616499862557</v>
      </c>
    </row>
    <row r="3093" spans="1:8" x14ac:dyDescent="0.25">
      <c r="A3093" s="58">
        <v>396761203615</v>
      </c>
      <c r="B3093" s="59" t="s">
        <v>395</v>
      </c>
      <c r="C3093" s="60" t="s">
        <v>8430</v>
      </c>
      <c r="D3093" s="60" t="s">
        <v>8431</v>
      </c>
      <c r="E3093" s="60" t="s">
        <v>450</v>
      </c>
      <c r="F3093" s="59" t="s">
        <v>451</v>
      </c>
      <c r="G3093" s="61">
        <v>24944</v>
      </c>
      <c r="H3093" s="123">
        <f t="shared" si="48"/>
        <v>5.0792616499862557</v>
      </c>
    </row>
    <row r="3094" spans="1:8" x14ac:dyDescent="0.25">
      <c r="A3094" s="58">
        <v>398000306090</v>
      </c>
      <c r="B3094" s="59" t="s">
        <v>8432</v>
      </c>
      <c r="C3094" s="60" t="s">
        <v>8433</v>
      </c>
      <c r="D3094" s="60" t="s">
        <v>8434</v>
      </c>
      <c r="E3094" s="60" t="s">
        <v>2233</v>
      </c>
      <c r="F3094" s="59" t="s">
        <v>451</v>
      </c>
      <c r="G3094" s="61">
        <v>24944</v>
      </c>
      <c r="H3094" s="123">
        <f t="shared" si="48"/>
        <v>5.0792616499862557</v>
      </c>
    </row>
    <row r="3095" spans="1:8" x14ac:dyDescent="0.25">
      <c r="A3095" s="58">
        <v>398000406485</v>
      </c>
      <c r="B3095" s="59" t="s">
        <v>8435</v>
      </c>
      <c r="C3095" s="60" t="s">
        <v>7898</v>
      </c>
      <c r="D3095" s="60" t="s">
        <v>7899</v>
      </c>
      <c r="E3095" s="60" t="s">
        <v>2237</v>
      </c>
      <c r="F3095" s="59" t="s">
        <v>451</v>
      </c>
      <c r="G3095" s="61">
        <v>24944</v>
      </c>
      <c r="H3095" s="123">
        <f t="shared" si="48"/>
        <v>5.0792616499862557</v>
      </c>
    </row>
    <row r="3096" spans="1:8" x14ac:dyDescent="0.25">
      <c r="A3096" s="58">
        <v>398000605895</v>
      </c>
      <c r="B3096" s="59" t="s">
        <v>8436</v>
      </c>
      <c r="C3096" s="60" t="s">
        <v>8437</v>
      </c>
      <c r="D3096" s="60" t="s">
        <v>8438</v>
      </c>
      <c r="E3096" s="60" t="s">
        <v>1937</v>
      </c>
      <c r="F3096" s="59" t="s">
        <v>451</v>
      </c>
      <c r="G3096" s="61">
        <v>24944</v>
      </c>
      <c r="H3096" s="123">
        <f t="shared" si="48"/>
        <v>5.0792616499862557</v>
      </c>
    </row>
    <row r="3097" spans="1:8" x14ac:dyDescent="0.25">
      <c r="A3097" s="58">
        <v>398000705733</v>
      </c>
      <c r="B3097" s="59" t="s">
        <v>8439</v>
      </c>
      <c r="C3097" s="60" t="s">
        <v>2165</v>
      </c>
      <c r="D3097" s="60" t="s">
        <v>6387</v>
      </c>
      <c r="E3097" s="60" t="s">
        <v>2743</v>
      </c>
      <c r="F3097" s="59" t="s">
        <v>451</v>
      </c>
      <c r="G3097" s="61">
        <v>24944</v>
      </c>
      <c r="H3097" s="123">
        <f t="shared" si="48"/>
        <v>5.0792616499862557</v>
      </c>
    </row>
    <row r="3098" spans="1:8" x14ac:dyDescent="0.25">
      <c r="A3098" s="58">
        <v>398001206421</v>
      </c>
      <c r="B3098" s="59" t="s">
        <v>8440</v>
      </c>
      <c r="C3098" s="60" t="s">
        <v>7825</v>
      </c>
      <c r="D3098" s="60" t="s">
        <v>8441</v>
      </c>
      <c r="E3098" s="60" t="s">
        <v>4807</v>
      </c>
      <c r="F3098" s="59" t="s">
        <v>451</v>
      </c>
      <c r="G3098" s="61">
        <v>24944</v>
      </c>
      <c r="H3098" s="123">
        <f t="shared" si="48"/>
        <v>5.0792616499862557</v>
      </c>
    </row>
    <row r="3099" spans="1:8" x14ac:dyDescent="0.25">
      <c r="A3099" s="58">
        <v>398010101968</v>
      </c>
      <c r="B3099" s="59" t="s">
        <v>8442</v>
      </c>
      <c r="C3099" s="60" t="s">
        <v>8443</v>
      </c>
      <c r="D3099" s="60" t="s">
        <v>8444</v>
      </c>
      <c r="E3099" s="60" t="s">
        <v>753</v>
      </c>
      <c r="F3099" s="59" t="s">
        <v>451</v>
      </c>
      <c r="G3099" s="61">
        <v>24944</v>
      </c>
      <c r="H3099" s="123">
        <f t="shared" si="48"/>
        <v>5.0792616499862557</v>
      </c>
    </row>
    <row r="3100" spans="1:8" x14ac:dyDescent="0.25">
      <c r="A3100" s="58">
        <v>398010900861</v>
      </c>
      <c r="B3100" s="59" t="s">
        <v>8445</v>
      </c>
      <c r="C3100" s="60" t="s">
        <v>8446</v>
      </c>
      <c r="D3100" s="60" t="s">
        <v>8447</v>
      </c>
      <c r="E3100" s="60" t="s">
        <v>2170</v>
      </c>
      <c r="F3100" s="59" t="s">
        <v>451</v>
      </c>
      <c r="G3100" s="61">
        <v>24944</v>
      </c>
      <c r="H3100" s="123">
        <f t="shared" si="48"/>
        <v>5.0792616499862557</v>
      </c>
    </row>
    <row r="3101" spans="1:8" x14ac:dyDescent="0.25">
      <c r="A3101" s="58">
        <v>398011101970</v>
      </c>
      <c r="B3101" s="59" t="s">
        <v>8448</v>
      </c>
      <c r="C3101" s="60" t="s">
        <v>8449</v>
      </c>
      <c r="D3101" s="60" t="s">
        <v>8450</v>
      </c>
      <c r="E3101" s="60" t="s">
        <v>726</v>
      </c>
      <c r="F3101" s="59" t="s">
        <v>451</v>
      </c>
      <c r="G3101" s="61">
        <v>24944</v>
      </c>
      <c r="H3101" s="123">
        <f t="shared" si="48"/>
        <v>5.0792616499862557</v>
      </c>
    </row>
    <row r="3102" spans="1:8" x14ac:dyDescent="0.25">
      <c r="A3102" s="58">
        <v>398011200161</v>
      </c>
      <c r="B3102" s="59" t="s">
        <v>8451</v>
      </c>
      <c r="C3102" s="60" t="s">
        <v>8452</v>
      </c>
      <c r="D3102" s="60" t="s">
        <v>8453</v>
      </c>
      <c r="E3102" s="60" t="s">
        <v>6937</v>
      </c>
      <c r="F3102" s="59" t="s">
        <v>451</v>
      </c>
      <c r="G3102" s="61">
        <v>24944</v>
      </c>
      <c r="H3102" s="123">
        <f t="shared" si="48"/>
        <v>5.0792616499862557</v>
      </c>
    </row>
    <row r="3103" spans="1:8" x14ac:dyDescent="0.25">
      <c r="A3103" s="58">
        <v>398011201516</v>
      </c>
      <c r="B3103" s="59" t="s">
        <v>8454</v>
      </c>
      <c r="C3103" s="60" t="s">
        <v>8455</v>
      </c>
      <c r="D3103" s="60" t="s">
        <v>8456</v>
      </c>
      <c r="E3103" s="60" t="s">
        <v>2170</v>
      </c>
      <c r="F3103" s="59" t="s">
        <v>451</v>
      </c>
      <c r="G3103" s="61">
        <v>24944</v>
      </c>
      <c r="H3103" s="123">
        <f t="shared" si="48"/>
        <v>5.0792616499862557</v>
      </c>
    </row>
    <row r="3104" spans="1:8" x14ac:dyDescent="0.25">
      <c r="A3104" s="58">
        <v>398020100048</v>
      </c>
      <c r="B3104" s="59" t="s">
        <v>8457</v>
      </c>
      <c r="C3104" s="60" t="s">
        <v>5240</v>
      </c>
      <c r="D3104" s="60" t="s">
        <v>8458</v>
      </c>
      <c r="E3104" s="60" t="s">
        <v>2237</v>
      </c>
      <c r="F3104" s="59" t="s">
        <v>451</v>
      </c>
      <c r="G3104" s="61">
        <v>24944</v>
      </c>
      <c r="H3104" s="123">
        <f t="shared" si="48"/>
        <v>5.0792616499862557</v>
      </c>
    </row>
    <row r="3105" spans="1:8" x14ac:dyDescent="0.25">
      <c r="A3105" s="58">
        <v>398020100269</v>
      </c>
      <c r="B3105" s="59" t="s">
        <v>8459</v>
      </c>
      <c r="C3105" s="60" t="s">
        <v>8460</v>
      </c>
      <c r="D3105" s="60" t="s">
        <v>4288</v>
      </c>
      <c r="E3105" s="60" t="s">
        <v>3633</v>
      </c>
      <c r="F3105" s="59" t="s">
        <v>451</v>
      </c>
      <c r="G3105" s="61">
        <v>24944</v>
      </c>
      <c r="H3105" s="123">
        <f t="shared" si="48"/>
        <v>5.0792616499862557</v>
      </c>
    </row>
    <row r="3106" spans="1:8" x14ac:dyDescent="0.25">
      <c r="A3106" s="58">
        <v>398050800109</v>
      </c>
      <c r="B3106" s="59" t="s">
        <v>8461</v>
      </c>
      <c r="C3106" s="60" t="s">
        <v>8462</v>
      </c>
      <c r="D3106" s="60" t="s">
        <v>8463</v>
      </c>
      <c r="E3106" s="60" t="s">
        <v>726</v>
      </c>
      <c r="F3106" s="59" t="s">
        <v>451</v>
      </c>
      <c r="G3106" s="61">
        <v>24944</v>
      </c>
      <c r="H3106" s="123">
        <f t="shared" si="48"/>
        <v>5.0792616499862557</v>
      </c>
    </row>
    <row r="3107" spans="1:8" x14ac:dyDescent="0.25">
      <c r="A3107" s="58">
        <v>398050901436</v>
      </c>
      <c r="B3107" s="59" t="s">
        <v>8464</v>
      </c>
      <c r="C3107" s="60" t="s">
        <v>4348</v>
      </c>
      <c r="D3107" s="60" t="s">
        <v>8465</v>
      </c>
      <c r="E3107" s="60" t="s">
        <v>2233</v>
      </c>
      <c r="F3107" s="59" t="s">
        <v>451</v>
      </c>
      <c r="G3107" s="61">
        <v>24944</v>
      </c>
      <c r="H3107" s="123">
        <f t="shared" si="48"/>
        <v>5.0792616499862557</v>
      </c>
    </row>
    <row r="3108" spans="1:8" x14ac:dyDescent="0.25">
      <c r="A3108" s="58">
        <v>398051000106</v>
      </c>
      <c r="B3108" s="59" t="s">
        <v>8466</v>
      </c>
      <c r="C3108" s="60" t="s">
        <v>8467</v>
      </c>
      <c r="D3108" s="60" t="s">
        <v>5261</v>
      </c>
      <c r="E3108" s="60" t="s">
        <v>5261</v>
      </c>
      <c r="F3108" s="59" t="s">
        <v>451</v>
      </c>
      <c r="G3108" s="61">
        <v>24944</v>
      </c>
      <c r="H3108" s="123">
        <f t="shared" si="48"/>
        <v>5.0792616499862557</v>
      </c>
    </row>
    <row r="3109" spans="1:8" x14ac:dyDescent="0.25">
      <c r="A3109" s="58">
        <v>398070100600</v>
      </c>
      <c r="B3109" s="59" t="s">
        <v>8468</v>
      </c>
      <c r="C3109" s="60" t="s">
        <v>8462</v>
      </c>
      <c r="D3109" s="60" t="s">
        <v>8469</v>
      </c>
      <c r="E3109" s="60" t="s">
        <v>726</v>
      </c>
      <c r="F3109" s="59" t="s">
        <v>451</v>
      </c>
      <c r="G3109" s="61">
        <v>24944</v>
      </c>
      <c r="H3109" s="123">
        <f t="shared" si="48"/>
        <v>5.0792616499862557</v>
      </c>
    </row>
    <row r="3110" spans="1:8" x14ac:dyDescent="0.25">
      <c r="A3110" s="58">
        <v>398080600716</v>
      </c>
      <c r="B3110" s="59" t="s">
        <v>8470</v>
      </c>
      <c r="C3110" s="60" t="s">
        <v>8471</v>
      </c>
      <c r="D3110" s="60" t="s">
        <v>8472</v>
      </c>
      <c r="E3110" s="60" t="s">
        <v>8473</v>
      </c>
      <c r="F3110" s="59" t="s">
        <v>451</v>
      </c>
      <c r="G3110" s="61">
        <v>24944</v>
      </c>
      <c r="H3110" s="123">
        <f t="shared" si="48"/>
        <v>5.0792616499862557</v>
      </c>
    </row>
    <row r="3111" spans="1:8" x14ac:dyDescent="0.25">
      <c r="A3111" s="58">
        <v>398090201160</v>
      </c>
      <c r="B3111" s="59" t="s">
        <v>8474</v>
      </c>
      <c r="C3111" s="60" t="s">
        <v>8475</v>
      </c>
      <c r="D3111" s="60" t="s">
        <v>8476</v>
      </c>
      <c r="E3111" s="60" t="s">
        <v>6091</v>
      </c>
      <c r="F3111" s="59" t="s">
        <v>451</v>
      </c>
      <c r="G3111" s="61">
        <v>24944</v>
      </c>
      <c r="H3111" s="123">
        <f t="shared" si="48"/>
        <v>5.0792616499862557</v>
      </c>
    </row>
    <row r="3112" spans="1:8" x14ac:dyDescent="0.25">
      <c r="A3112" s="58">
        <v>398090600277</v>
      </c>
      <c r="B3112" s="59" t="s">
        <v>8477</v>
      </c>
      <c r="C3112" s="60" t="s">
        <v>8478</v>
      </c>
      <c r="D3112" s="60" t="s">
        <v>8479</v>
      </c>
      <c r="E3112" s="60" t="s">
        <v>753</v>
      </c>
      <c r="F3112" s="59" t="s">
        <v>451</v>
      </c>
      <c r="G3112" s="61">
        <v>24944</v>
      </c>
      <c r="H3112" s="123">
        <f t="shared" si="48"/>
        <v>5.0792616499862557</v>
      </c>
    </row>
    <row r="3113" spans="1:8" x14ac:dyDescent="0.25">
      <c r="A3113" s="58">
        <v>398090601150</v>
      </c>
      <c r="B3113" s="59" t="s">
        <v>8480</v>
      </c>
      <c r="C3113" s="60" t="s">
        <v>8481</v>
      </c>
      <c r="D3113" s="60" t="s">
        <v>8482</v>
      </c>
      <c r="E3113" s="60" t="s">
        <v>7607</v>
      </c>
      <c r="F3113" s="59" t="s">
        <v>451</v>
      </c>
      <c r="G3113" s="61">
        <v>24944</v>
      </c>
      <c r="H3113" s="123">
        <f t="shared" si="48"/>
        <v>5.0792616499862557</v>
      </c>
    </row>
    <row r="3114" spans="1:8" x14ac:dyDescent="0.25">
      <c r="A3114" s="58">
        <v>398110600023</v>
      </c>
      <c r="B3114" s="59" t="s">
        <v>8483</v>
      </c>
      <c r="C3114" s="60" t="s">
        <v>8484</v>
      </c>
      <c r="D3114" s="60" t="s">
        <v>8485</v>
      </c>
      <c r="E3114" s="60" t="s">
        <v>3633</v>
      </c>
      <c r="F3114" s="59" t="s">
        <v>451</v>
      </c>
      <c r="G3114" s="61">
        <v>24944</v>
      </c>
      <c r="H3114" s="123">
        <f t="shared" si="48"/>
        <v>5.0792616499862557</v>
      </c>
    </row>
    <row r="3115" spans="1:8" x14ac:dyDescent="0.25">
      <c r="A3115" s="58">
        <v>398110900167</v>
      </c>
      <c r="B3115" s="59" t="s">
        <v>8486</v>
      </c>
      <c r="C3115" s="60" t="s">
        <v>8487</v>
      </c>
      <c r="D3115" s="60" t="s">
        <v>8488</v>
      </c>
      <c r="E3115" s="60" t="s">
        <v>7346</v>
      </c>
      <c r="F3115" s="59" t="s">
        <v>451</v>
      </c>
      <c r="G3115" s="61">
        <v>24944</v>
      </c>
      <c r="H3115" s="123">
        <f t="shared" si="48"/>
        <v>5.0792616499862557</v>
      </c>
    </row>
    <row r="3116" spans="1:8" x14ac:dyDescent="0.25">
      <c r="A3116" s="58">
        <v>398111200738</v>
      </c>
      <c r="B3116" s="59" t="s">
        <v>8489</v>
      </c>
      <c r="C3116" s="60" t="s">
        <v>8490</v>
      </c>
      <c r="D3116" s="60" t="s">
        <v>8491</v>
      </c>
      <c r="E3116" s="60" t="s">
        <v>2237</v>
      </c>
      <c r="F3116" s="59" t="s">
        <v>451</v>
      </c>
      <c r="G3116" s="61">
        <v>24944</v>
      </c>
      <c r="H3116" s="123">
        <f t="shared" si="48"/>
        <v>5.0792616499862557</v>
      </c>
    </row>
    <row r="3117" spans="1:8" x14ac:dyDescent="0.25">
      <c r="A3117" s="58">
        <v>398120200261</v>
      </c>
      <c r="B3117" s="59" t="s">
        <v>8492</v>
      </c>
      <c r="C3117" s="60" t="s">
        <v>8493</v>
      </c>
      <c r="D3117" s="60" t="s">
        <v>8494</v>
      </c>
      <c r="E3117" s="60" t="s">
        <v>2047</v>
      </c>
      <c r="F3117" s="59" t="s">
        <v>451</v>
      </c>
      <c r="G3117" s="61">
        <v>24944</v>
      </c>
      <c r="H3117" s="123">
        <f t="shared" si="48"/>
        <v>5.0792616499862557</v>
      </c>
    </row>
    <row r="3118" spans="1:8" x14ac:dyDescent="0.25">
      <c r="A3118" s="58">
        <v>398130100540</v>
      </c>
      <c r="B3118" s="59" t="s">
        <v>8495</v>
      </c>
      <c r="C3118" s="60" t="s">
        <v>8496</v>
      </c>
      <c r="D3118" s="60" t="s">
        <v>8497</v>
      </c>
      <c r="E3118" s="60" t="s">
        <v>2233</v>
      </c>
      <c r="F3118" s="59" t="s">
        <v>451</v>
      </c>
      <c r="G3118" s="61">
        <v>24944</v>
      </c>
      <c r="H3118" s="123">
        <f t="shared" si="48"/>
        <v>5.0792616499862557</v>
      </c>
    </row>
    <row r="3119" spans="1:8" x14ac:dyDescent="0.25">
      <c r="A3119" s="58">
        <v>398130100574</v>
      </c>
      <c r="B3119" s="59" t="s">
        <v>8498</v>
      </c>
      <c r="C3119" s="60" t="s">
        <v>8499</v>
      </c>
      <c r="D3119" s="60" t="s">
        <v>8500</v>
      </c>
      <c r="E3119" s="60" t="s">
        <v>1061</v>
      </c>
      <c r="F3119" s="59" t="s">
        <v>451</v>
      </c>
      <c r="G3119" s="61">
        <v>24944</v>
      </c>
      <c r="H3119" s="123">
        <f t="shared" si="48"/>
        <v>5.0792616499862557</v>
      </c>
    </row>
    <row r="3120" spans="1:8" x14ac:dyDescent="0.25">
      <c r="A3120" s="58">
        <v>398131000875</v>
      </c>
      <c r="B3120" s="59" t="s">
        <v>8501</v>
      </c>
      <c r="C3120" s="60" t="s">
        <v>8502</v>
      </c>
      <c r="D3120" s="60" t="s">
        <v>8503</v>
      </c>
      <c r="E3120" s="60" t="s">
        <v>726</v>
      </c>
      <c r="F3120" s="59" t="s">
        <v>451</v>
      </c>
      <c r="G3120" s="61">
        <v>24944</v>
      </c>
      <c r="H3120" s="123">
        <f t="shared" si="48"/>
        <v>5.0792616499862557</v>
      </c>
    </row>
    <row r="3121" spans="1:8" x14ac:dyDescent="0.25">
      <c r="A3121" s="58">
        <v>398131100721</v>
      </c>
      <c r="B3121" s="59" t="s">
        <v>8504</v>
      </c>
      <c r="C3121" s="60" t="s">
        <v>8462</v>
      </c>
      <c r="D3121" s="60" t="s">
        <v>8505</v>
      </c>
      <c r="E3121" s="60" t="s">
        <v>726</v>
      </c>
      <c r="F3121" s="59" t="s">
        <v>451</v>
      </c>
      <c r="G3121" s="61">
        <v>24944</v>
      </c>
      <c r="H3121" s="123">
        <f t="shared" si="48"/>
        <v>5.0792616499862557</v>
      </c>
    </row>
    <row r="3122" spans="1:8" x14ac:dyDescent="0.25">
      <c r="A3122" s="58">
        <v>398140100157</v>
      </c>
      <c r="B3122" s="59" t="s">
        <v>8506</v>
      </c>
      <c r="C3122" s="60" t="s">
        <v>8507</v>
      </c>
      <c r="D3122" s="60" t="s">
        <v>8508</v>
      </c>
      <c r="E3122" s="60" t="s">
        <v>726</v>
      </c>
      <c r="F3122" s="59" t="s">
        <v>451</v>
      </c>
      <c r="G3122" s="61">
        <v>24944</v>
      </c>
      <c r="H3122" s="123">
        <f t="shared" si="48"/>
        <v>5.0792616499862557</v>
      </c>
    </row>
    <row r="3123" spans="1:8" x14ac:dyDescent="0.25">
      <c r="A3123" s="58">
        <v>398140500562</v>
      </c>
      <c r="B3123" s="59" t="s">
        <v>8509</v>
      </c>
      <c r="C3123" s="60" t="s">
        <v>8510</v>
      </c>
      <c r="D3123" s="60" t="s">
        <v>8511</v>
      </c>
      <c r="E3123" s="60" t="s">
        <v>1937</v>
      </c>
      <c r="F3123" s="59" t="s">
        <v>451</v>
      </c>
      <c r="G3123" s="61">
        <v>24944</v>
      </c>
      <c r="H3123" s="123">
        <f t="shared" si="48"/>
        <v>5.0792616499862557</v>
      </c>
    </row>
    <row r="3124" spans="1:8" x14ac:dyDescent="0.25">
      <c r="A3124" s="58">
        <v>398160200964</v>
      </c>
      <c r="B3124" s="59" t="s">
        <v>8512</v>
      </c>
      <c r="C3124" s="60" t="s">
        <v>8513</v>
      </c>
      <c r="D3124" s="60" t="s">
        <v>8514</v>
      </c>
      <c r="E3124" s="60" t="s">
        <v>2237</v>
      </c>
      <c r="F3124" s="59" t="s">
        <v>451</v>
      </c>
      <c r="G3124" s="61">
        <v>24944</v>
      </c>
      <c r="H3124" s="123">
        <f t="shared" si="48"/>
        <v>5.0792616499862557</v>
      </c>
    </row>
    <row r="3125" spans="1:8" x14ac:dyDescent="0.25">
      <c r="A3125" s="58">
        <v>398161000187</v>
      </c>
      <c r="B3125" s="59" t="s">
        <v>8515</v>
      </c>
      <c r="C3125" s="60" t="s">
        <v>8516</v>
      </c>
      <c r="D3125" s="60" t="s">
        <v>8517</v>
      </c>
      <c r="E3125" s="60" t="s">
        <v>726</v>
      </c>
      <c r="F3125" s="59" t="s">
        <v>451</v>
      </c>
      <c r="G3125" s="61">
        <v>24944</v>
      </c>
      <c r="H3125" s="123">
        <f t="shared" si="48"/>
        <v>5.0792616499862557</v>
      </c>
    </row>
    <row r="3126" spans="1:8" x14ac:dyDescent="0.25">
      <c r="A3126" s="58">
        <v>398161000268</v>
      </c>
      <c r="B3126" s="59" t="s">
        <v>8518</v>
      </c>
      <c r="C3126" s="60" t="s">
        <v>8519</v>
      </c>
      <c r="D3126" s="60" t="s">
        <v>8520</v>
      </c>
      <c r="E3126" s="60" t="s">
        <v>7005</v>
      </c>
      <c r="F3126" s="59" t="s">
        <v>451</v>
      </c>
      <c r="G3126" s="61">
        <v>24944</v>
      </c>
      <c r="H3126" s="123">
        <f t="shared" si="48"/>
        <v>5.0792616499862557</v>
      </c>
    </row>
    <row r="3127" spans="1:8" x14ac:dyDescent="0.25">
      <c r="A3127" s="58">
        <v>398821200583</v>
      </c>
      <c r="B3127" s="59" t="s">
        <v>8521</v>
      </c>
      <c r="C3127" s="60" t="s">
        <v>8522</v>
      </c>
      <c r="D3127" s="60" t="s">
        <v>2743</v>
      </c>
      <c r="E3127" s="60" t="s">
        <v>2743</v>
      </c>
      <c r="F3127" s="59" t="s">
        <v>451</v>
      </c>
      <c r="G3127" s="61">
        <v>24944</v>
      </c>
      <c r="H3127" s="123">
        <f t="shared" si="48"/>
        <v>5.0792616499862557</v>
      </c>
    </row>
    <row r="3128" spans="1:8" x14ac:dyDescent="0.25">
      <c r="A3128" s="58">
        <v>398850500065</v>
      </c>
      <c r="B3128" s="59" t="s">
        <v>8523</v>
      </c>
      <c r="C3128" s="60" t="s">
        <v>8524</v>
      </c>
      <c r="D3128" s="60" t="s">
        <v>8525</v>
      </c>
      <c r="E3128" s="60" t="s">
        <v>753</v>
      </c>
      <c r="F3128" s="59" t="s">
        <v>451</v>
      </c>
      <c r="G3128" s="61">
        <v>24944</v>
      </c>
      <c r="H3128" s="123">
        <f t="shared" si="48"/>
        <v>5.0792616499862557</v>
      </c>
    </row>
    <row r="3129" spans="1:8" x14ac:dyDescent="0.25">
      <c r="A3129" s="58">
        <v>398861000552</v>
      </c>
      <c r="B3129" s="59" t="s">
        <v>8526</v>
      </c>
      <c r="C3129" s="60" t="s">
        <v>8527</v>
      </c>
      <c r="D3129" s="60" t="s">
        <v>8528</v>
      </c>
      <c r="E3129" s="60" t="s">
        <v>2237</v>
      </c>
      <c r="F3129" s="59" t="s">
        <v>451</v>
      </c>
      <c r="G3129" s="61">
        <v>24944</v>
      </c>
      <c r="H3129" s="123">
        <f t="shared" si="48"/>
        <v>5.0792616499862557</v>
      </c>
    </row>
    <row r="3130" spans="1:8" x14ac:dyDescent="0.25">
      <c r="A3130" s="58">
        <v>398890100132</v>
      </c>
      <c r="B3130" s="59" t="s">
        <v>8529</v>
      </c>
      <c r="C3130" s="60" t="s">
        <v>8530</v>
      </c>
      <c r="D3130" s="60" t="s">
        <v>8531</v>
      </c>
      <c r="E3130" s="60" t="s">
        <v>1937</v>
      </c>
      <c r="F3130" s="59" t="s">
        <v>451</v>
      </c>
      <c r="G3130" s="61">
        <v>24944</v>
      </c>
      <c r="H3130" s="123">
        <f t="shared" si="48"/>
        <v>5.0792616499862557</v>
      </c>
    </row>
    <row r="3131" spans="1:8" x14ac:dyDescent="0.25">
      <c r="A3131" s="58">
        <v>398920700105</v>
      </c>
      <c r="B3131" s="59" t="s">
        <v>8532</v>
      </c>
      <c r="C3131" s="60" t="s">
        <v>8533</v>
      </c>
      <c r="D3131" s="60" t="s">
        <v>8534</v>
      </c>
      <c r="E3131" s="60" t="s">
        <v>753</v>
      </c>
      <c r="F3131" s="59" t="s">
        <v>451</v>
      </c>
      <c r="G3131" s="61">
        <v>24944</v>
      </c>
      <c r="H3131" s="123">
        <f t="shared" si="48"/>
        <v>5.0792616499862557</v>
      </c>
    </row>
    <row r="3132" spans="1:8" x14ac:dyDescent="0.25">
      <c r="A3132" s="58">
        <v>398950820521</v>
      </c>
      <c r="B3132" s="59" t="s">
        <v>8535</v>
      </c>
      <c r="C3132" s="60" t="s">
        <v>6110</v>
      </c>
      <c r="D3132" s="60" t="s">
        <v>8536</v>
      </c>
      <c r="E3132" s="60" t="s">
        <v>1855</v>
      </c>
      <c r="F3132" s="59" t="s">
        <v>451</v>
      </c>
      <c r="G3132" s="61">
        <v>24944</v>
      </c>
      <c r="H3132" s="123">
        <f t="shared" si="48"/>
        <v>5.0792616499862557</v>
      </c>
    </row>
    <row r="3133" spans="1:8" x14ac:dyDescent="0.25">
      <c r="A3133" s="58">
        <v>398950920835</v>
      </c>
      <c r="B3133" s="59" t="s">
        <v>8537</v>
      </c>
      <c r="C3133" s="60" t="s">
        <v>8538</v>
      </c>
      <c r="D3133" s="60" t="s">
        <v>8539</v>
      </c>
      <c r="E3133" s="60" t="s">
        <v>1937</v>
      </c>
      <c r="F3133" s="59" t="s">
        <v>451</v>
      </c>
      <c r="G3133" s="61">
        <v>24944</v>
      </c>
      <c r="H3133" s="123">
        <f t="shared" si="48"/>
        <v>5.0792616499862557</v>
      </c>
    </row>
    <row r="3134" spans="1:8" x14ac:dyDescent="0.25">
      <c r="A3134" s="58">
        <v>398960405505</v>
      </c>
      <c r="B3134" s="59" t="s">
        <v>8540</v>
      </c>
      <c r="C3134" s="60" t="s">
        <v>8541</v>
      </c>
      <c r="D3134" s="60" t="s">
        <v>8542</v>
      </c>
      <c r="E3134" s="60" t="s">
        <v>2237</v>
      </c>
      <c r="F3134" s="59" t="s">
        <v>451</v>
      </c>
      <c r="G3134" s="61">
        <v>24944</v>
      </c>
      <c r="H3134" s="123">
        <f t="shared" si="48"/>
        <v>5.0792616499862557</v>
      </c>
    </row>
    <row r="3135" spans="1:8" x14ac:dyDescent="0.25">
      <c r="A3135" s="58">
        <v>398960905419</v>
      </c>
      <c r="B3135" s="59" t="s">
        <v>8543</v>
      </c>
      <c r="C3135" s="60" t="s">
        <v>8519</v>
      </c>
      <c r="D3135" s="60" t="s">
        <v>8544</v>
      </c>
      <c r="E3135" s="60" t="s">
        <v>7005</v>
      </c>
      <c r="F3135" s="59" t="s">
        <v>451</v>
      </c>
      <c r="G3135" s="61">
        <v>24944</v>
      </c>
      <c r="H3135" s="123">
        <f t="shared" si="48"/>
        <v>5.0792616499862557</v>
      </c>
    </row>
    <row r="3136" spans="1:8" x14ac:dyDescent="0.25">
      <c r="A3136" s="58">
        <v>398961105513</v>
      </c>
      <c r="B3136" s="59" t="s">
        <v>8545</v>
      </c>
      <c r="C3136" s="60" t="s">
        <v>8546</v>
      </c>
      <c r="D3136" s="60" t="s">
        <v>8547</v>
      </c>
      <c r="E3136" s="60" t="s">
        <v>8548</v>
      </c>
      <c r="F3136" s="59" t="s">
        <v>451</v>
      </c>
      <c r="G3136" s="61">
        <v>24944</v>
      </c>
      <c r="H3136" s="123">
        <f t="shared" si="48"/>
        <v>5.0792616499862557</v>
      </c>
    </row>
    <row r="3137" spans="1:8" x14ac:dyDescent="0.25">
      <c r="A3137" s="58">
        <v>398961105777</v>
      </c>
      <c r="B3137" s="59" t="s">
        <v>8549</v>
      </c>
      <c r="C3137" s="60" t="s">
        <v>2231</v>
      </c>
      <c r="D3137" s="60" t="s">
        <v>4349</v>
      </c>
      <c r="E3137" s="60" t="s">
        <v>2233</v>
      </c>
      <c r="F3137" s="59" t="s">
        <v>487</v>
      </c>
      <c r="G3137" s="61">
        <v>24944</v>
      </c>
      <c r="H3137" s="123">
        <f t="shared" si="48"/>
        <v>5.0792616499862557</v>
      </c>
    </row>
    <row r="3138" spans="1:8" x14ac:dyDescent="0.25">
      <c r="A3138" s="58">
        <v>398980310501</v>
      </c>
      <c r="B3138" s="59" t="s">
        <v>8550</v>
      </c>
      <c r="C3138" s="60" t="s">
        <v>8551</v>
      </c>
      <c r="D3138" s="60" t="s">
        <v>8552</v>
      </c>
      <c r="E3138" s="60" t="s">
        <v>2233</v>
      </c>
      <c r="F3138" s="59" t="s">
        <v>451</v>
      </c>
      <c r="G3138" s="61">
        <v>24944</v>
      </c>
      <c r="H3138" s="123">
        <f t="shared" si="48"/>
        <v>5.0792616499862557</v>
      </c>
    </row>
    <row r="3139" spans="1:8" x14ac:dyDescent="0.25">
      <c r="A3139" s="58">
        <v>398980711530</v>
      </c>
      <c r="B3139" s="59" t="s">
        <v>8553</v>
      </c>
      <c r="C3139" s="60" t="s">
        <v>1059</v>
      </c>
      <c r="D3139" s="60" t="s">
        <v>8554</v>
      </c>
      <c r="E3139" s="60" t="s">
        <v>1061</v>
      </c>
      <c r="F3139" s="59" t="s">
        <v>451</v>
      </c>
      <c r="G3139" s="61">
        <v>24944</v>
      </c>
      <c r="H3139" s="123">
        <f t="shared" ref="H3139:H3202" si="49">G3139/4910.95</f>
        <v>5.0792616499862557</v>
      </c>
    </row>
    <row r="3140" spans="1:8" x14ac:dyDescent="0.25">
      <c r="A3140" s="58">
        <v>398990111433</v>
      </c>
      <c r="B3140" s="59" t="s">
        <v>8555</v>
      </c>
      <c r="C3140" s="60" t="s">
        <v>8556</v>
      </c>
      <c r="D3140" s="60" t="s">
        <v>8557</v>
      </c>
      <c r="E3140" s="60" t="s">
        <v>2170</v>
      </c>
      <c r="F3140" s="59" t="s">
        <v>451</v>
      </c>
      <c r="G3140" s="61">
        <v>24944</v>
      </c>
      <c r="H3140" s="123">
        <f t="shared" si="49"/>
        <v>5.0792616499862557</v>
      </c>
    </row>
    <row r="3141" spans="1:8" x14ac:dyDescent="0.25">
      <c r="A3141" s="58">
        <v>398990810781</v>
      </c>
      <c r="B3141" s="59" t="s">
        <v>8558</v>
      </c>
      <c r="C3141" s="60" t="s">
        <v>8559</v>
      </c>
      <c r="D3141" s="60" t="s">
        <v>8560</v>
      </c>
      <c r="E3141" s="60" t="s">
        <v>7005</v>
      </c>
      <c r="F3141" s="59" t="s">
        <v>451</v>
      </c>
      <c r="G3141" s="61">
        <v>24944</v>
      </c>
      <c r="H3141" s="123">
        <f t="shared" si="49"/>
        <v>5.0792616499862557</v>
      </c>
    </row>
    <row r="3142" spans="1:8" x14ac:dyDescent="0.25">
      <c r="A3142" s="58">
        <v>398990910794</v>
      </c>
      <c r="B3142" s="59" t="s">
        <v>8561</v>
      </c>
      <c r="C3142" s="60" t="s">
        <v>8562</v>
      </c>
      <c r="D3142" s="60" t="s">
        <v>8563</v>
      </c>
      <c r="E3142" s="60" t="s">
        <v>2826</v>
      </c>
      <c r="F3142" s="59" t="s">
        <v>451</v>
      </c>
      <c r="G3142" s="61">
        <v>24944</v>
      </c>
      <c r="H3142" s="123">
        <f t="shared" si="49"/>
        <v>5.0792616499862557</v>
      </c>
    </row>
    <row r="3143" spans="1:8" x14ac:dyDescent="0.25">
      <c r="A3143" s="58">
        <v>400000300169</v>
      </c>
      <c r="B3143" s="59" t="s">
        <v>8564</v>
      </c>
      <c r="C3143" s="60" t="s">
        <v>6397</v>
      </c>
      <c r="D3143" s="60" t="s">
        <v>6398</v>
      </c>
      <c r="E3143" s="60" t="s">
        <v>726</v>
      </c>
      <c r="F3143" s="59" t="s">
        <v>451</v>
      </c>
      <c r="G3143" s="61">
        <v>24944</v>
      </c>
      <c r="H3143" s="123">
        <f t="shared" si="49"/>
        <v>5.0792616499862557</v>
      </c>
    </row>
    <row r="3144" spans="1:8" x14ac:dyDescent="0.25">
      <c r="A3144" s="58">
        <v>400000300983</v>
      </c>
      <c r="B3144" s="59" t="s">
        <v>8565</v>
      </c>
      <c r="C3144" s="60" t="s">
        <v>8566</v>
      </c>
      <c r="D3144" s="60" t="s">
        <v>6150</v>
      </c>
      <c r="E3144" s="60" t="s">
        <v>726</v>
      </c>
      <c r="F3144" s="59" t="s">
        <v>451</v>
      </c>
      <c r="G3144" s="61">
        <v>24944</v>
      </c>
      <c r="H3144" s="123">
        <f t="shared" si="49"/>
        <v>5.0792616499862557</v>
      </c>
    </row>
    <row r="3145" spans="1:8" x14ac:dyDescent="0.25">
      <c r="A3145" s="58">
        <v>400000300991</v>
      </c>
      <c r="B3145" s="59" t="s">
        <v>8567</v>
      </c>
      <c r="C3145" s="60" t="s">
        <v>8568</v>
      </c>
      <c r="D3145" s="60" t="s">
        <v>5369</v>
      </c>
      <c r="E3145" s="60" t="s">
        <v>726</v>
      </c>
      <c r="F3145" s="59" t="s">
        <v>451</v>
      </c>
      <c r="G3145" s="61">
        <v>24944</v>
      </c>
      <c r="H3145" s="123">
        <f t="shared" si="49"/>
        <v>5.0792616499862557</v>
      </c>
    </row>
    <row r="3146" spans="1:8" x14ac:dyDescent="0.25">
      <c r="A3146" s="58">
        <v>400000501148</v>
      </c>
      <c r="B3146" s="59" t="s">
        <v>8569</v>
      </c>
      <c r="C3146" s="60" t="s">
        <v>8570</v>
      </c>
      <c r="D3146" s="60" t="s">
        <v>8571</v>
      </c>
      <c r="E3146" s="60" t="s">
        <v>726</v>
      </c>
      <c r="F3146" s="59" t="s">
        <v>451</v>
      </c>
      <c r="G3146" s="61">
        <v>24944</v>
      </c>
      <c r="H3146" s="123">
        <f t="shared" si="49"/>
        <v>5.0792616499862557</v>
      </c>
    </row>
    <row r="3147" spans="1:8" x14ac:dyDescent="0.25">
      <c r="A3147" s="58">
        <v>400010103531</v>
      </c>
      <c r="B3147" s="59" t="s">
        <v>8572</v>
      </c>
      <c r="C3147" s="60" t="s">
        <v>8573</v>
      </c>
      <c r="D3147" s="60" t="s">
        <v>6150</v>
      </c>
      <c r="E3147" s="60" t="s">
        <v>726</v>
      </c>
      <c r="F3147" s="59" t="s">
        <v>451</v>
      </c>
      <c r="G3147" s="61">
        <v>24944</v>
      </c>
      <c r="H3147" s="123">
        <f t="shared" si="49"/>
        <v>5.0792616499862557</v>
      </c>
    </row>
    <row r="3148" spans="1:8" x14ac:dyDescent="0.25">
      <c r="A3148" s="58">
        <v>400020101049</v>
      </c>
      <c r="B3148" s="59" t="s">
        <v>8574</v>
      </c>
      <c r="C3148" s="60" t="s">
        <v>8575</v>
      </c>
      <c r="D3148" s="60" t="s">
        <v>7796</v>
      </c>
      <c r="E3148" s="60" t="s">
        <v>726</v>
      </c>
      <c r="F3148" s="59" t="s">
        <v>451</v>
      </c>
      <c r="G3148" s="61">
        <v>24944</v>
      </c>
      <c r="H3148" s="123">
        <f t="shared" si="49"/>
        <v>5.0792616499862557</v>
      </c>
    </row>
    <row r="3149" spans="1:8" x14ac:dyDescent="0.25">
      <c r="A3149" s="58">
        <v>400020203437</v>
      </c>
      <c r="B3149" s="59" t="s">
        <v>8576</v>
      </c>
      <c r="C3149" s="60" t="s">
        <v>8577</v>
      </c>
      <c r="D3149" s="60" t="s">
        <v>8578</v>
      </c>
      <c r="E3149" s="60" t="s">
        <v>726</v>
      </c>
      <c r="F3149" s="59" t="s">
        <v>451</v>
      </c>
      <c r="G3149" s="61">
        <v>24944</v>
      </c>
      <c r="H3149" s="123">
        <f t="shared" si="49"/>
        <v>5.0792616499862557</v>
      </c>
    </row>
    <row r="3150" spans="1:8" x14ac:dyDescent="0.25">
      <c r="A3150" s="58">
        <v>400020602455</v>
      </c>
      <c r="B3150" s="59" t="s">
        <v>8579</v>
      </c>
      <c r="C3150" s="60" t="s">
        <v>8580</v>
      </c>
      <c r="D3150" s="60" t="s">
        <v>8581</v>
      </c>
      <c r="E3150" s="60" t="s">
        <v>726</v>
      </c>
      <c r="F3150" s="59" t="s">
        <v>451</v>
      </c>
      <c r="G3150" s="61">
        <v>24944</v>
      </c>
      <c r="H3150" s="123">
        <f t="shared" si="49"/>
        <v>5.0792616499862557</v>
      </c>
    </row>
    <row r="3151" spans="1:8" x14ac:dyDescent="0.25">
      <c r="A3151" s="58">
        <v>400030104445</v>
      </c>
      <c r="B3151" s="59" t="s">
        <v>8582</v>
      </c>
      <c r="C3151" s="60" t="s">
        <v>5638</v>
      </c>
      <c r="D3151" s="60" t="s">
        <v>6454</v>
      </c>
      <c r="E3151" s="60" t="s">
        <v>726</v>
      </c>
      <c r="F3151" s="59" t="s">
        <v>451</v>
      </c>
      <c r="G3151" s="61">
        <v>24944</v>
      </c>
      <c r="H3151" s="123">
        <f t="shared" si="49"/>
        <v>5.0792616499862557</v>
      </c>
    </row>
    <row r="3152" spans="1:8" x14ac:dyDescent="0.25">
      <c r="A3152" s="58">
        <v>400031002913</v>
      </c>
      <c r="B3152" s="59" t="s">
        <v>8583</v>
      </c>
      <c r="C3152" s="60" t="s">
        <v>8584</v>
      </c>
      <c r="D3152" s="60" t="s">
        <v>8585</v>
      </c>
      <c r="E3152" s="60" t="s">
        <v>726</v>
      </c>
      <c r="F3152" s="59" t="s">
        <v>451</v>
      </c>
      <c r="G3152" s="61">
        <v>24944</v>
      </c>
      <c r="H3152" s="123">
        <f t="shared" si="49"/>
        <v>5.0792616499862557</v>
      </c>
    </row>
    <row r="3153" spans="1:8" x14ac:dyDescent="0.25">
      <c r="A3153" s="58">
        <v>400040506789</v>
      </c>
      <c r="B3153" s="59" t="s">
        <v>8586</v>
      </c>
      <c r="C3153" s="60" t="s">
        <v>8587</v>
      </c>
      <c r="D3153" s="60" t="s">
        <v>8588</v>
      </c>
      <c r="E3153" s="60" t="s">
        <v>726</v>
      </c>
      <c r="F3153" s="59" t="s">
        <v>451</v>
      </c>
      <c r="G3153" s="61">
        <v>24944</v>
      </c>
      <c r="H3153" s="123">
        <f t="shared" si="49"/>
        <v>5.0792616499862557</v>
      </c>
    </row>
    <row r="3154" spans="1:8" x14ac:dyDescent="0.25">
      <c r="A3154" s="58">
        <v>400051001573</v>
      </c>
      <c r="B3154" s="59" t="s">
        <v>8589</v>
      </c>
      <c r="C3154" s="60" t="s">
        <v>8590</v>
      </c>
      <c r="D3154" s="60" t="s">
        <v>8591</v>
      </c>
      <c r="E3154" s="60" t="s">
        <v>726</v>
      </c>
      <c r="F3154" s="59" t="s">
        <v>451</v>
      </c>
      <c r="G3154" s="61">
        <v>24944</v>
      </c>
      <c r="H3154" s="123">
        <f t="shared" si="49"/>
        <v>5.0792616499862557</v>
      </c>
    </row>
    <row r="3155" spans="1:8" x14ac:dyDescent="0.25">
      <c r="A3155" s="58">
        <v>400051204733</v>
      </c>
      <c r="B3155" s="59" t="s">
        <v>8592</v>
      </c>
      <c r="C3155" s="60" t="s">
        <v>8593</v>
      </c>
      <c r="D3155" s="60" t="s">
        <v>8594</v>
      </c>
      <c r="E3155" s="60" t="s">
        <v>726</v>
      </c>
      <c r="F3155" s="59" t="s">
        <v>451</v>
      </c>
      <c r="G3155" s="61">
        <v>24944</v>
      </c>
      <c r="H3155" s="123">
        <f t="shared" si="49"/>
        <v>5.0792616499862557</v>
      </c>
    </row>
    <row r="3156" spans="1:8" x14ac:dyDescent="0.25">
      <c r="A3156" s="58">
        <v>400060107031</v>
      </c>
      <c r="B3156" s="59" t="s">
        <v>8595</v>
      </c>
      <c r="C3156" s="60" t="s">
        <v>8596</v>
      </c>
      <c r="D3156" s="60" t="s">
        <v>8597</v>
      </c>
      <c r="E3156" s="60" t="s">
        <v>726</v>
      </c>
      <c r="F3156" s="59" t="s">
        <v>451</v>
      </c>
      <c r="G3156" s="61">
        <v>24944</v>
      </c>
      <c r="H3156" s="123">
        <f t="shared" si="49"/>
        <v>5.0792616499862557</v>
      </c>
    </row>
    <row r="3157" spans="1:8" x14ac:dyDescent="0.25">
      <c r="A3157" s="58">
        <v>400060402360</v>
      </c>
      <c r="B3157" s="59" t="s">
        <v>8598</v>
      </c>
      <c r="C3157" s="60" t="s">
        <v>8599</v>
      </c>
      <c r="D3157" s="60" t="s">
        <v>4098</v>
      </c>
      <c r="E3157" s="60" t="s">
        <v>726</v>
      </c>
      <c r="F3157" s="59" t="s">
        <v>451</v>
      </c>
      <c r="G3157" s="61">
        <v>24944</v>
      </c>
      <c r="H3157" s="123">
        <f t="shared" si="49"/>
        <v>5.0792616499862557</v>
      </c>
    </row>
    <row r="3158" spans="1:8" x14ac:dyDescent="0.25">
      <c r="A3158" s="58">
        <v>400060502101</v>
      </c>
      <c r="B3158" s="59" t="s">
        <v>8600</v>
      </c>
      <c r="C3158" s="60" t="s">
        <v>8601</v>
      </c>
      <c r="D3158" s="60" t="s">
        <v>8602</v>
      </c>
      <c r="E3158" s="60" t="s">
        <v>726</v>
      </c>
      <c r="F3158" s="59" t="s">
        <v>451</v>
      </c>
      <c r="G3158" s="61">
        <v>24944</v>
      </c>
      <c r="H3158" s="123">
        <f t="shared" si="49"/>
        <v>5.0792616499862557</v>
      </c>
    </row>
    <row r="3159" spans="1:8" x14ac:dyDescent="0.25">
      <c r="A3159" s="58">
        <v>400070303696</v>
      </c>
      <c r="B3159" s="59" t="s">
        <v>8603</v>
      </c>
      <c r="C3159" s="60" t="s">
        <v>8604</v>
      </c>
      <c r="D3159" s="60" t="s">
        <v>8605</v>
      </c>
      <c r="E3159" s="60" t="s">
        <v>726</v>
      </c>
      <c r="F3159" s="59" t="s">
        <v>451</v>
      </c>
      <c r="G3159" s="61">
        <v>24944</v>
      </c>
      <c r="H3159" s="123">
        <f t="shared" si="49"/>
        <v>5.0792616499862557</v>
      </c>
    </row>
    <row r="3160" spans="1:8" x14ac:dyDescent="0.25">
      <c r="A3160" s="58">
        <v>400071001405</v>
      </c>
      <c r="B3160" s="59" t="s">
        <v>8606</v>
      </c>
      <c r="C3160" s="60" t="s">
        <v>8607</v>
      </c>
      <c r="D3160" s="60" t="s">
        <v>8608</v>
      </c>
      <c r="E3160" s="60" t="s">
        <v>726</v>
      </c>
      <c r="F3160" s="59" t="s">
        <v>451</v>
      </c>
      <c r="G3160" s="61">
        <v>24944</v>
      </c>
      <c r="H3160" s="123">
        <f t="shared" si="49"/>
        <v>5.0792616499862557</v>
      </c>
    </row>
    <row r="3161" spans="1:8" x14ac:dyDescent="0.25">
      <c r="A3161" s="58">
        <v>400071204985</v>
      </c>
      <c r="B3161" s="59" t="s">
        <v>8609</v>
      </c>
      <c r="C3161" s="60" t="s">
        <v>8610</v>
      </c>
      <c r="D3161" s="60" t="s">
        <v>8611</v>
      </c>
      <c r="E3161" s="60" t="s">
        <v>726</v>
      </c>
      <c r="F3161" s="59" t="s">
        <v>451</v>
      </c>
      <c r="G3161" s="61">
        <v>24944</v>
      </c>
      <c r="H3161" s="123">
        <f t="shared" si="49"/>
        <v>5.0792616499862557</v>
      </c>
    </row>
    <row r="3162" spans="1:8" x14ac:dyDescent="0.25">
      <c r="A3162" s="58">
        <v>400090105033</v>
      </c>
      <c r="B3162" s="59" t="s">
        <v>8612</v>
      </c>
      <c r="C3162" s="60" t="s">
        <v>8613</v>
      </c>
      <c r="D3162" s="60" t="s">
        <v>8614</v>
      </c>
      <c r="E3162" s="60" t="s">
        <v>726</v>
      </c>
      <c r="F3162" s="59" t="s">
        <v>451</v>
      </c>
      <c r="G3162" s="61">
        <v>24944</v>
      </c>
      <c r="H3162" s="123">
        <f t="shared" si="49"/>
        <v>5.0792616499862557</v>
      </c>
    </row>
    <row r="3163" spans="1:8" x14ac:dyDescent="0.25">
      <c r="A3163" s="58">
        <v>400090203442</v>
      </c>
      <c r="B3163" s="59" t="s">
        <v>8615</v>
      </c>
      <c r="C3163" s="60" t="s">
        <v>8616</v>
      </c>
      <c r="D3163" s="60" t="s">
        <v>8617</v>
      </c>
      <c r="E3163" s="60" t="s">
        <v>726</v>
      </c>
      <c r="F3163" s="59" t="s">
        <v>451</v>
      </c>
      <c r="G3163" s="61">
        <v>24944</v>
      </c>
      <c r="H3163" s="123">
        <f t="shared" si="49"/>
        <v>5.0792616499862557</v>
      </c>
    </row>
    <row r="3164" spans="1:8" x14ac:dyDescent="0.25">
      <c r="A3164" s="58">
        <v>400090905323</v>
      </c>
      <c r="B3164" s="59" t="s">
        <v>8618</v>
      </c>
      <c r="C3164" s="60" t="s">
        <v>8619</v>
      </c>
      <c r="D3164" s="60" t="s">
        <v>8620</v>
      </c>
      <c r="E3164" s="60" t="s">
        <v>726</v>
      </c>
      <c r="F3164" s="59" t="s">
        <v>451</v>
      </c>
      <c r="G3164" s="61">
        <v>24944</v>
      </c>
      <c r="H3164" s="123">
        <f t="shared" si="49"/>
        <v>5.0792616499862557</v>
      </c>
    </row>
    <row r="3165" spans="1:8" x14ac:dyDescent="0.25">
      <c r="A3165" s="58">
        <v>400090905536</v>
      </c>
      <c r="B3165" s="59" t="s">
        <v>8621</v>
      </c>
      <c r="C3165" s="60" t="s">
        <v>8622</v>
      </c>
      <c r="D3165" s="60" t="s">
        <v>8623</v>
      </c>
      <c r="E3165" s="60" t="s">
        <v>726</v>
      </c>
      <c r="F3165" s="59" t="s">
        <v>451</v>
      </c>
      <c r="G3165" s="61">
        <v>24944</v>
      </c>
      <c r="H3165" s="123">
        <f t="shared" si="49"/>
        <v>5.0792616499862557</v>
      </c>
    </row>
    <row r="3166" spans="1:8" x14ac:dyDescent="0.25">
      <c r="A3166" s="58">
        <v>400100601018</v>
      </c>
      <c r="B3166" s="59" t="s">
        <v>8624</v>
      </c>
      <c r="C3166" s="60" t="s">
        <v>8625</v>
      </c>
      <c r="D3166" s="60" t="s">
        <v>8626</v>
      </c>
      <c r="E3166" s="60" t="s">
        <v>2137</v>
      </c>
      <c r="F3166" s="59" t="s">
        <v>451</v>
      </c>
      <c r="G3166" s="61">
        <v>24944</v>
      </c>
      <c r="H3166" s="123">
        <f t="shared" si="49"/>
        <v>5.0792616499862557</v>
      </c>
    </row>
    <row r="3167" spans="1:8" x14ac:dyDescent="0.25">
      <c r="A3167" s="58">
        <v>400110200062</v>
      </c>
      <c r="B3167" s="59" t="s">
        <v>8627</v>
      </c>
      <c r="C3167" s="60" t="s">
        <v>8628</v>
      </c>
      <c r="D3167" s="60" t="s">
        <v>8629</v>
      </c>
      <c r="E3167" s="60" t="s">
        <v>726</v>
      </c>
      <c r="F3167" s="59" t="s">
        <v>451</v>
      </c>
      <c r="G3167" s="61">
        <v>24944</v>
      </c>
      <c r="H3167" s="123">
        <f t="shared" si="49"/>
        <v>5.0792616499862557</v>
      </c>
    </row>
    <row r="3168" spans="1:8" x14ac:dyDescent="0.25">
      <c r="A3168" s="58">
        <v>400110403699</v>
      </c>
      <c r="B3168" s="59" t="s">
        <v>8630</v>
      </c>
      <c r="C3168" s="60" t="s">
        <v>8631</v>
      </c>
      <c r="D3168" s="60" t="s">
        <v>8632</v>
      </c>
      <c r="E3168" s="60" t="s">
        <v>726</v>
      </c>
      <c r="F3168" s="59" t="s">
        <v>451</v>
      </c>
      <c r="G3168" s="61">
        <v>24944</v>
      </c>
      <c r="H3168" s="123">
        <f t="shared" si="49"/>
        <v>5.0792616499862557</v>
      </c>
    </row>
    <row r="3169" spans="1:8" x14ac:dyDescent="0.25">
      <c r="A3169" s="58">
        <v>400110501593</v>
      </c>
      <c r="B3169" s="59" t="s">
        <v>8633</v>
      </c>
      <c r="C3169" s="60" t="s">
        <v>5616</v>
      </c>
      <c r="D3169" s="60" t="s">
        <v>8634</v>
      </c>
      <c r="E3169" s="60" t="s">
        <v>726</v>
      </c>
      <c r="F3169" s="59" t="s">
        <v>451</v>
      </c>
      <c r="G3169" s="61">
        <v>24944</v>
      </c>
      <c r="H3169" s="123">
        <f t="shared" si="49"/>
        <v>5.0792616499862557</v>
      </c>
    </row>
    <row r="3170" spans="1:8" x14ac:dyDescent="0.25">
      <c r="A3170" s="58">
        <v>400110601831</v>
      </c>
      <c r="B3170" s="59" t="s">
        <v>8635</v>
      </c>
      <c r="C3170" s="60" t="s">
        <v>6186</v>
      </c>
      <c r="D3170" s="60" t="s">
        <v>4098</v>
      </c>
      <c r="E3170" s="60" t="s">
        <v>726</v>
      </c>
      <c r="F3170" s="59" t="s">
        <v>451</v>
      </c>
      <c r="G3170" s="61">
        <v>24944</v>
      </c>
      <c r="H3170" s="123">
        <f t="shared" si="49"/>
        <v>5.0792616499862557</v>
      </c>
    </row>
    <row r="3171" spans="1:8" x14ac:dyDescent="0.25">
      <c r="A3171" s="58">
        <v>400110903616</v>
      </c>
      <c r="B3171" s="59" t="s">
        <v>8636</v>
      </c>
      <c r="C3171" s="60" t="s">
        <v>2417</v>
      </c>
      <c r="D3171" s="60" t="s">
        <v>7092</v>
      </c>
      <c r="E3171" s="60" t="s">
        <v>726</v>
      </c>
      <c r="F3171" s="59" t="s">
        <v>451</v>
      </c>
      <c r="G3171" s="61">
        <v>24944</v>
      </c>
      <c r="H3171" s="123">
        <f t="shared" si="49"/>
        <v>5.0792616499862557</v>
      </c>
    </row>
    <row r="3172" spans="1:8" x14ac:dyDescent="0.25">
      <c r="A3172" s="58">
        <v>400111201330</v>
      </c>
      <c r="B3172" s="59" t="s">
        <v>8637</v>
      </c>
      <c r="C3172" s="60" t="s">
        <v>8638</v>
      </c>
      <c r="D3172" s="60" t="s">
        <v>8639</v>
      </c>
      <c r="E3172" s="60" t="s">
        <v>726</v>
      </c>
      <c r="F3172" s="59" t="s">
        <v>451</v>
      </c>
      <c r="G3172" s="61">
        <v>24944</v>
      </c>
      <c r="H3172" s="123">
        <f t="shared" si="49"/>
        <v>5.0792616499862557</v>
      </c>
    </row>
    <row r="3173" spans="1:8" x14ac:dyDescent="0.25">
      <c r="A3173" s="58">
        <v>400120100775</v>
      </c>
      <c r="B3173" s="59" t="s">
        <v>8640</v>
      </c>
      <c r="C3173" s="60" t="s">
        <v>8641</v>
      </c>
      <c r="D3173" s="60" t="s">
        <v>8642</v>
      </c>
      <c r="E3173" s="60" t="s">
        <v>726</v>
      </c>
      <c r="F3173" s="59" t="s">
        <v>451</v>
      </c>
      <c r="G3173" s="61">
        <v>24944</v>
      </c>
      <c r="H3173" s="123">
        <f t="shared" si="49"/>
        <v>5.0792616499862557</v>
      </c>
    </row>
    <row r="3174" spans="1:8" x14ac:dyDescent="0.25">
      <c r="A3174" s="58">
        <v>400120200826</v>
      </c>
      <c r="B3174" s="59" t="s">
        <v>8643</v>
      </c>
      <c r="C3174" s="60" t="s">
        <v>8644</v>
      </c>
      <c r="D3174" s="60" t="s">
        <v>8645</v>
      </c>
      <c r="E3174" s="60" t="s">
        <v>726</v>
      </c>
      <c r="F3174" s="59" t="s">
        <v>451</v>
      </c>
      <c r="G3174" s="61">
        <v>24944</v>
      </c>
      <c r="H3174" s="123">
        <f t="shared" si="49"/>
        <v>5.0792616499862557</v>
      </c>
    </row>
    <row r="3175" spans="1:8" x14ac:dyDescent="0.25">
      <c r="A3175" s="58">
        <v>400120204881</v>
      </c>
      <c r="B3175" s="59" t="s">
        <v>8646</v>
      </c>
      <c r="C3175" s="60" t="s">
        <v>8647</v>
      </c>
      <c r="D3175" s="60" t="s">
        <v>8648</v>
      </c>
      <c r="E3175" s="60" t="s">
        <v>726</v>
      </c>
      <c r="F3175" s="59" t="s">
        <v>451</v>
      </c>
      <c r="G3175" s="61">
        <v>24944</v>
      </c>
      <c r="H3175" s="123">
        <f t="shared" si="49"/>
        <v>5.0792616499862557</v>
      </c>
    </row>
    <row r="3176" spans="1:8" x14ac:dyDescent="0.25">
      <c r="A3176" s="58">
        <v>400120905331</v>
      </c>
      <c r="B3176" s="59" t="s">
        <v>8649</v>
      </c>
      <c r="C3176" s="60" t="s">
        <v>8650</v>
      </c>
      <c r="D3176" s="60" t="s">
        <v>8651</v>
      </c>
      <c r="E3176" s="60" t="s">
        <v>726</v>
      </c>
      <c r="F3176" s="59" t="s">
        <v>451</v>
      </c>
      <c r="G3176" s="61">
        <v>24944</v>
      </c>
      <c r="H3176" s="123">
        <f t="shared" si="49"/>
        <v>5.0792616499862557</v>
      </c>
    </row>
    <row r="3177" spans="1:8" x14ac:dyDescent="0.25">
      <c r="A3177" s="58">
        <v>400131101609</v>
      </c>
      <c r="B3177" s="59" t="s">
        <v>8652</v>
      </c>
      <c r="C3177" s="60" t="s">
        <v>8653</v>
      </c>
      <c r="D3177" s="60" t="s">
        <v>7063</v>
      </c>
      <c r="E3177" s="60" t="s">
        <v>726</v>
      </c>
      <c r="F3177" s="59" t="s">
        <v>451</v>
      </c>
      <c r="G3177" s="61">
        <v>24944</v>
      </c>
      <c r="H3177" s="123">
        <f t="shared" si="49"/>
        <v>5.0792616499862557</v>
      </c>
    </row>
    <row r="3178" spans="1:8" x14ac:dyDescent="0.25">
      <c r="A3178" s="58">
        <v>400150204362</v>
      </c>
      <c r="B3178" s="59" t="s">
        <v>8654</v>
      </c>
      <c r="C3178" s="60" t="s">
        <v>8655</v>
      </c>
      <c r="D3178" s="60" t="s">
        <v>8656</v>
      </c>
      <c r="E3178" s="60" t="s">
        <v>726</v>
      </c>
      <c r="F3178" s="59" t="s">
        <v>451</v>
      </c>
      <c r="G3178" s="61">
        <v>24944</v>
      </c>
      <c r="H3178" s="123">
        <f t="shared" si="49"/>
        <v>5.0792616499862557</v>
      </c>
    </row>
    <row r="3179" spans="1:8" x14ac:dyDescent="0.25">
      <c r="A3179" s="58">
        <v>400150301732</v>
      </c>
      <c r="B3179" s="59" t="s">
        <v>8657</v>
      </c>
      <c r="C3179" s="60" t="s">
        <v>8658</v>
      </c>
      <c r="D3179" s="60" t="s">
        <v>8659</v>
      </c>
      <c r="E3179" s="60" t="s">
        <v>726</v>
      </c>
      <c r="F3179" s="59" t="s">
        <v>451</v>
      </c>
      <c r="G3179" s="61">
        <v>24944</v>
      </c>
      <c r="H3179" s="123">
        <f t="shared" si="49"/>
        <v>5.0792616499862557</v>
      </c>
    </row>
    <row r="3180" spans="1:8" x14ac:dyDescent="0.25">
      <c r="A3180" s="58">
        <v>400160605900</v>
      </c>
      <c r="B3180" s="59" t="s">
        <v>8660</v>
      </c>
      <c r="C3180" s="60" t="s">
        <v>8661</v>
      </c>
      <c r="D3180" s="60" t="s">
        <v>8662</v>
      </c>
      <c r="E3180" s="60" t="s">
        <v>8663</v>
      </c>
      <c r="F3180" s="59" t="s">
        <v>451</v>
      </c>
      <c r="G3180" s="61">
        <v>24944</v>
      </c>
      <c r="H3180" s="123">
        <f t="shared" si="49"/>
        <v>5.0792616499862557</v>
      </c>
    </row>
    <row r="3181" spans="1:8" x14ac:dyDescent="0.25">
      <c r="A3181" s="58">
        <v>400160904401</v>
      </c>
      <c r="B3181" s="59" t="s">
        <v>8664</v>
      </c>
      <c r="C3181" s="60" t="s">
        <v>7121</v>
      </c>
      <c r="D3181" s="60" t="s">
        <v>8665</v>
      </c>
      <c r="E3181" s="60" t="s">
        <v>726</v>
      </c>
      <c r="F3181" s="59" t="s">
        <v>451</v>
      </c>
      <c r="G3181" s="61">
        <v>24944</v>
      </c>
      <c r="H3181" s="123">
        <f t="shared" si="49"/>
        <v>5.0792616499862557</v>
      </c>
    </row>
    <row r="3182" spans="1:8" x14ac:dyDescent="0.25">
      <c r="A3182" s="58">
        <v>400161001340</v>
      </c>
      <c r="B3182" s="59" t="s">
        <v>8666</v>
      </c>
      <c r="C3182" s="60" t="s">
        <v>8667</v>
      </c>
      <c r="D3182" s="60" t="s">
        <v>8632</v>
      </c>
      <c r="E3182" s="60" t="s">
        <v>726</v>
      </c>
      <c r="F3182" s="59" t="s">
        <v>451</v>
      </c>
      <c r="G3182" s="61">
        <v>24944</v>
      </c>
      <c r="H3182" s="123">
        <f t="shared" si="49"/>
        <v>5.0792616499862557</v>
      </c>
    </row>
    <row r="3183" spans="1:8" x14ac:dyDescent="0.25">
      <c r="A3183" s="58">
        <v>400161001366</v>
      </c>
      <c r="B3183" s="59" t="s">
        <v>8668</v>
      </c>
      <c r="C3183" s="60" t="s">
        <v>8669</v>
      </c>
      <c r="D3183" s="60" t="s">
        <v>8670</v>
      </c>
      <c r="E3183" s="60" t="s">
        <v>726</v>
      </c>
      <c r="F3183" s="59" t="s">
        <v>451</v>
      </c>
      <c r="G3183" s="61">
        <v>24944</v>
      </c>
      <c r="H3183" s="123">
        <f t="shared" si="49"/>
        <v>5.0792616499862557</v>
      </c>
    </row>
    <row r="3184" spans="1:8" x14ac:dyDescent="0.25">
      <c r="A3184" s="58">
        <v>400161001447</v>
      </c>
      <c r="B3184" s="59" t="s">
        <v>8671</v>
      </c>
      <c r="C3184" s="60" t="s">
        <v>8672</v>
      </c>
      <c r="D3184" s="60" t="s">
        <v>8673</v>
      </c>
      <c r="E3184" s="60" t="s">
        <v>726</v>
      </c>
      <c r="F3184" s="59" t="s">
        <v>451</v>
      </c>
      <c r="G3184" s="61">
        <v>24944</v>
      </c>
      <c r="H3184" s="123">
        <f t="shared" si="49"/>
        <v>5.0792616499862557</v>
      </c>
    </row>
    <row r="3185" spans="1:8" x14ac:dyDescent="0.25">
      <c r="A3185" s="58">
        <v>400170203362</v>
      </c>
      <c r="B3185" s="59" t="s">
        <v>8674</v>
      </c>
      <c r="C3185" s="60" t="s">
        <v>8675</v>
      </c>
      <c r="D3185" s="60" t="s">
        <v>8676</v>
      </c>
      <c r="E3185" s="60" t="s">
        <v>726</v>
      </c>
      <c r="F3185" s="59" t="s">
        <v>487</v>
      </c>
      <c r="G3185" s="61">
        <v>24944</v>
      </c>
      <c r="H3185" s="123">
        <f t="shared" si="49"/>
        <v>5.0792616499862557</v>
      </c>
    </row>
    <row r="3186" spans="1:8" x14ac:dyDescent="0.25">
      <c r="A3186" s="58">
        <v>400170311939</v>
      </c>
      <c r="B3186" s="59" t="s">
        <v>8677</v>
      </c>
      <c r="C3186" s="60" t="s">
        <v>8678</v>
      </c>
      <c r="D3186" s="60" t="s">
        <v>4645</v>
      </c>
      <c r="E3186" s="60" t="s">
        <v>726</v>
      </c>
      <c r="F3186" s="59" t="s">
        <v>451</v>
      </c>
      <c r="G3186" s="61">
        <v>24944</v>
      </c>
      <c r="H3186" s="123">
        <f t="shared" si="49"/>
        <v>5.0792616499862557</v>
      </c>
    </row>
    <row r="3187" spans="1:8" x14ac:dyDescent="0.25">
      <c r="A3187" s="58">
        <v>400190208565</v>
      </c>
      <c r="B3187" s="59" t="s">
        <v>8679</v>
      </c>
      <c r="C3187" s="60" t="s">
        <v>8680</v>
      </c>
      <c r="D3187" s="60" t="s">
        <v>5334</v>
      </c>
      <c r="E3187" s="60" t="s">
        <v>726</v>
      </c>
      <c r="F3187" s="59" t="s">
        <v>451</v>
      </c>
      <c r="G3187" s="61">
        <v>24944</v>
      </c>
      <c r="H3187" s="123">
        <f t="shared" si="49"/>
        <v>5.0792616499862557</v>
      </c>
    </row>
    <row r="3188" spans="1:8" x14ac:dyDescent="0.25">
      <c r="A3188" s="58">
        <v>400770800038</v>
      </c>
      <c r="B3188" s="59" t="s">
        <v>8681</v>
      </c>
      <c r="C3188" s="60" t="s">
        <v>8682</v>
      </c>
      <c r="D3188" s="60" t="s">
        <v>8683</v>
      </c>
      <c r="E3188" s="60" t="s">
        <v>2137</v>
      </c>
      <c r="F3188" s="59" t="s">
        <v>451</v>
      </c>
      <c r="G3188" s="61">
        <v>24944</v>
      </c>
      <c r="H3188" s="123">
        <f t="shared" si="49"/>
        <v>5.0792616499862557</v>
      </c>
    </row>
    <row r="3189" spans="1:8" x14ac:dyDescent="0.25">
      <c r="A3189" s="58">
        <v>400830700186</v>
      </c>
      <c r="B3189" s="59" t="s">
        <v>8684</v>
      </c>
      <c r="C3189" s="60" t="s">
        <v>8685</v>
      </c>
      <c r="D3189" s="60" t="s">
        <v>8686</v>
      </c>
      <c r="E3189" s="60" t="s">
        <v>2137</v>
      </c>
      <c r="F3189" s="59" t="s">
        <v>451</v>
      </c>
      <c r="G3189" s="61">
        <v>24944</v>
      </c>
      <c r="H3189" s="123">
        <f t="shared" si="49"/>
        <v>5.0792616499862557</v>
      </c>
    </row>
    <row r="3190" spans="1:8" x14ac:dyDescent="0.25">
      <c r="A3190" s="58">
        <v>400831000994</v>
      </c>
      <c r="B3190" s="59" t="s">
        <v>8687</v>
      </c>
      <c r="C3190" s="60" t="s">
        <v>8688</v>
      </c>
      <c r="D3190" s="60" t="s">
        <v>8689</v>
      </c>
      <c r="E3190" s="60" t="s">
        <v>1061</v>
      </c>
      <c r="F3190" s="59" t="s">
        <v>451</v>
      </c>
      <c r="G3190" s="61">
        <v>24944</v>
      </c>
      <c r="H3190" s="123">
        <f t="shared" si="49"/>
        <v>5.0792616499862557</v>
      </c>
    </row>
    <row r="3191" spans="1:8" x14ac:dyDescent="0.25">
      <c r="A3191" s="58">
        <v>400840900213</v>
      </c>
      <c r="B3191" s="59" t="s">
        <v>8690</v>
      </c>
      <c r="C3191" s="60" t="s">
        <v>8691</v>
      </c>
      <c r="D3191" s="60" t="s">
        <v>8692</v>
      </c>
      <c r="E3191" s="60" t="s">
        <v>726</v>
      </c>
      <c r="F3191" s="59" t="s">
        <v>451</v>
      </c>
      <c r="G3191" s="61">
        <v>24944</v>
      </c>
      <c r="H3191" s="123">
        <f t="shared" si="49"/>
        <v>5.0792616499862557</v>
      </c>
    </row>
    <row r="3192" spans="1:8" x14ac:dyDescent="0.25">
      <c r="A3192" s="58">
        <v>400841000763</v>
      </c>
      <c r="B3192" s="59" t="s">
        <v>8693</v>
      </c>
      <c r="C3192" s="60" t="s">
        <v>8694</v>
      </c>
      <c r="D3192" s="60" t="s">
        <v>7796</v>
      </c>
      <c r="E3192" s="60" t="s">
        <v>726</v>
      </c>
      <c r="F3192" s="59" t="s">
        <v>451</v>
      </c>
      <c r="G3192" s="61">
        <v>24944</v>
      </c>
      <c r="H3192" s="123">
        <f t="shared" si="49"/>
        <v>5.0792616499862557</v>
      </c>
    </row>
    <row r="3193" spans="1:8" x14ac:dyDescent="0.25">
      <c r="A3193" s="58">
        <v>400851000877</v>
      </c>
      <c r="B3193" s="59" t="s">
        <v>8695</v>
      </c>
      <c r="C3193" s="60" t="s">
        <v>8696</v>
      </c>
      <c r="D3193" s="60" t="s">
        <v>5551</v>
      </c>
      <c r="E3193" s="60" t="s">
        <v>726</v>
      </c>
      <c r="F3193" s="59" t="s">
        <v>451</v>
      </c>
      <c r="G3193" s="61">
        <v>24944</v>
      </c>
      <c r="H3193" s="123">
        <f t="shared" si="49"/>
        <v>5.0792616499862557</v>
      </c>
    </row>
    <row r="3194" spans="1:8" x14ac:dyDescent="0.25">
      <c r="A3194" s="58">
        <v>400911100663</v>
      </c>
      <c r="B3194" s="59" t="s">
        <v>8697</v>
      </c>
      <c r="C3194" s="60" t="s">
        <v>8698</v>
      </c>
      <c r="D3194" s="60" t="s">
        <v>4670</v>
      </c>
      <c r="E3194" s="60" t="s">
        <v>726</v>
      </c>
      <c r="F3194" s="59" t="s">
        <v>451</v>
      </c>
      <c r="G3194" s="61">
        <v>24944</v>
      </c>
      <c r="H3194" s="123">
        <f t="shared" si="49"/>
        <v>5.0792616499862557</v>
      </c>
    </row>
    <row r="3195" spans="1:8" x14ac:dyDescent="0.25">
      <c r="A3195" s="58">
        <v>400931000525</v>
      </c>
      <c r="B3195" s="59" t="s">
        <v>8699</v>
      </c>
      <c r="C3195" s="60" t="s">
        <v>8700</v>
      </c>
      <c r="D3195" s="60" t="s">
        <v>8701</v>
      </c>
      <c r="E3195" s="60" t="s">
        <v>2137</v>
      </c>
      <c r="F3195" s="59" t="s">
        <v>451</v>
      </c>
      <c r="G3195" s="61">
        <v>24944</v>
      </c>
      <c r="H3195" s="123">
        <f t="shared" si="49"/>
        <v>5.0792616499862557</v>
      </c>
    </row>
    <row r="3196" spans="1:8" x14ac:dyDescent="0.25">
      <c r="A3196" s="58">
        <v>400950431499</v>
      </c>
      <c r="B3196" s="59" t="s">
        <v>8702</v>
      </c>
      <c r="C3196" s="60" t="s">
        <v>8703</v>
      </c>
      <c r="D3196" s="60" t="s">
        <v>8704</v>
      </c>
      <c r="E3196" s="60" t="s">
        <v>1061</v>
      </c>
      <c r="F3196" s="59" t="s">
        <v>451</v>
      </c>
      <c r="G3196" s="61">
        <v>24944</v>
      </c>
      <c r="H3196" s="123">
        <f t="shared" si="49"/>
        <v>5.0792616499862557</v>
      </c>
    </row>
    <row r="3197" spans="1:8" x14ac:dyDescent="0.25">
      <c r="A3197" s="58">
        <v>400950520483</v>
      </c>
      <c r="B3197" s="59" t="s">
        <v>8705</v>
      </c>
      <c r="C3197" s="60" t="s">
        <v>4593</v>
      </c>
      <c r="D3197" s="60" t="s">
        <v>4594</v>
      </c>
      <c r="E3197" s="60" t="s">
        <v>2237</v>
      </c>
      <c r="F3197" s="59" t="s">
        <v>487</v>
      </c>
      <c r="G3197" s="61">
        <v>24944</v>
      </c>
      <c r="H3197" s="123">
        <f t="shared" si="49"/>
        <v>5.0792616499862557</v>
      </c>
    </row>
    <row r="3198" spans="1:8" x14ac:dyDescent="0.25">
      <c r="A3198" s="58">
        <v>400960721088</v>
      </c>
      <c r="B3198" s="59" t="s">
        <v>8706</v>
      </c>
      <c r="C3198" s="60" t="s">
        <v>8707</v>
      </c>
      <c r="D3198" s="60" t="s">
        <v>4359</v>
      </c>
      <c r="E3198" s="60" t="s">
        <v>2137</v>
      </c>
      <c r="F3198" s="59" t="s">
        <v>451</v>
      </c>
      <c r="G3198" s="61">
        <v>24944</v>
      </c>
      <c r="H3198" s="123">
        <f t="shared" si="49"/>
        <v>5.0792616499862557</v>
      </c>
    </row>
    <row r="3199" spans="1:8" x14ac:dyDescent="0.25">
      <c r="A3199" s="58">
        <v>400960930051</v>
      </c>
      <c r="B3199" s="59" t="s">
        <v>8708</v>
      </c>
      <c r="C3199" s="60" t="s">
        <v>8709</v>
      </c>
      <c r="D3199" s="60" t="s">
        <v>8710</v>
      </c>
      <c r="E3199" s="60" t="s">
        <v>726</v>
      </c>
      <c r="F3199" s="59" t="s">
        <v>451</v>
      </c>
      <c r="G3199" s="61">
        <v>24944</v>
      </c>
      <c r="H3199" s="123">
        <f t="shared" si="49"/>
        <v>5.0792616499862557</v>
      </c>
    </row>
    <row r="3200" spans="1:8" x14ac:dyDescent="0.25">
      <c r="A3200" s="58">
        <v>400970221253</v>
      </c>
      <c r="B3200" s="59" t="s">
        <v>8711</v>
      </c>
      <c r="C3200" s="60" t="s">
        <v>8712</v>
      </c>
      <c r="D3200" s="60" t="s">
        <v>8713</v>
      </c>
      <c r="E3200" s="60" t="s">
        <v>726</v>
      </c>
      <c r="F3200" s="59" t="s">
        <v>451</v>
      </c>
      <c r="G3200" s="61">
        <v>24944</v>
      </c>
      <c r="H3200" s="123">
        <f t="shared" si="49"/>
        <v>5.0792616499862557</v>
      </c>
    </row>
    <row r="3201" spans="1:8" x14ac:dyDescent="0.25">
      <c r="A3201" s="58">
        <v>400970923681</v>
      </c>
      <c r="B3201" s="59" t="s">
        <v>8714</v>
      </c>
      <c r="C3201" s="60" t="s">
        <v>8715</v>
      </c>
      <c r="D3201" s="60" t="s">
        <v>6150</v>
      </c>
      <c r="E3201" s="60" t="s">
        <v>726</v>
      </c>
      <c r="F3201" s="59" t="s">
        <v>451</v>
      </c>
      <c r="G3201" s="61">
        <v>24944</v>
      </c>
      <c r="H3201" s="123">
        <f t="shared" si="49"/>
        <v>5.0792616499862557</v>
      </c>
    </row>
    <row r="3202" spans="1:8" x14ac:dyDescent="0.25">
      <c r="A3202" s="58">
        <v>400980121125</v>
      </c>
      <c r="B3202" s="59" t="s">
        <v>8716</v>
      </c>
      <c r="C3202" s="60" t="s">
        <v>8717</v>
      </c>
      <c r="D3202" s="60" t="s">
        <v>8571</v>
      </c>
      <c r="E3202" s="60" t="s">
        <v>726</v>
      </c>
      <c r="F3202" s="59" t="s">
        <v>451</v>
      </c>
      <c r="G3202" s="61">
        <v>24944</v>
      </c>
      <c r="H3202" s="123">
        <f t="shared" si="49"/>
        <v>5.0792616499862557</v>
      </c>
    </row>
    <row r="3203" spans="1:8" x14ac:dyDescent="0.25">
      <c r="A3203" s="58">
        <v>400980522201</v>
      </c>
      <c r="B3203" s="59" t="s">
        <v>8718</v>
      </c>
      <c r="C3203" s="60" t="s">
        <v>8719</v>
      </c>
      <c r="D3203" s="60" t="s">
        <v>5642</v>
      </c>
      <c r="E3203" s="60" t="s">
        <v>726</v>
      </c>
      <c r="F3203" s="59" t="s">
        <v>451</v>
      </c>
      <c r="G3203" s="61">
        <v>24944</v>
      </c>
      <c r="H3203" s="123">
        <f t="shared" ref="H3203:H3266" si="50">G3203/4910.95</f>
        <v>5.0792616499862557</v>
      </c>
    </row>
    <row r="3204" spans="1:8" x14ac:dyDescent="0.25">
      <c r="A3204" s="58">
        <v>400980721513</v>
      </c>
      <c r="B3204" s="59" t="s">
        <v>8720</v>
      </c>
      <c r="C3204" s="60" t="s">
        <v>8721</v>
      </c>
      <c r="D3204" s="60" t="s">
        <v>4662</v>
      </c>
      <c r="E3204" s="60" t="s">
        <v>2137</v>
      </c>
      <c r="F3204" s="59" t="s">
        <v>451</v>
      </c>
      <c r="G3204" s="61">
        <v>24944</v>
      </c>
      <c r="H3204" s="123">
        <f t="shared" si="50"/>
        <v>5.0792616499862557</v>
      </c>
    </row>
    <row r="3205" spans="1:8" x14ac:dyDescent="0.25">
      <c r="A3205" s="58">
        <v>400980921261</v>
      </c>
      <c r="B3205" s="59" t="s">
        <v>8722</v>
      </c>
      <c r="C3205" s="60" t="s">
        <v>8723</v>
      </c>
      <c r="D3205" s="60" t="s">
        <v>5369</v>
      </c>
      <c r="E3205" s="60" t="s">
        <v>726</v>
      </c>
      <c r="F3205" s="59" t="s">
        <v>451</v>
      </c>
      <c r="G3205" s="61">
        <v>24944</v>
      </c>
      <c r="H3205" s="123">
        <f t="shared" si="50"/>
        <v>5.0792616499862557</v>
      </c>
    </row>
    <row r="3206" spans="1:8" x14ac:dyDescent="0.25">
      <c r="A3206" s="58">
        <v>400981220496</v>
      </c>
      <c r="B3206" s="59" t="s">
        <v>8724</v>
      </c>
      <c r="C3206" s="60" t="s">
        <v>8725</v>
      </c>
      <c r="D3206" s="60" t="s">
        <v>8726</v>
      </c>
      <c r="E3206" s="60" t="s">
        <v>726</v>
      </c>
      <c r="F3206" s="59" t="s">
        <v>451</v>
      </c>
      <c r="G3206" s="61">
        <v>24944</v>
      </c>
      <c r="H3206" s="123">
        <f t="shared" si="50"/>
        <v>5.0792616499862557</v>
      </c>
    </row>
    <row r="3207" spans="1:8" x14ac:dyDescent="0.25">
      <c r="A3207" s="58">
        <v>400990221985</v>
      </c>
      <c r="B3207" s="59" t="s">
        <v>8727</v>
      </c>
      <c r="C3207" s="60" t="s">
        <v>8610</v>
      </c>
      <c r="D3207" s="60" t="s">
        <v>6599</v>
      </c>
      <c r="E3207" s="60" t="s">
        <v>726</v>
      </c>
      <c r="F3207" s="59" t="s">
        <v>451</v>
      </c>
      <c r="G3207" s="61">
        <v>24944</v>
      </c>
      <c r="H3207" s="123">
        <f t="shared" si="50"/>
        <v>5.0792616499862557</v>
      </c>
    </row>
    <row r="3208" spans="1:8" x14ac:dyDescent="0.25">
      <c r="A3208" s="58">
        <v>400990421909</v>
      </c>
      <c r="B3208" s="59" t="s">
        <v>8728</v>
      </c>
      <c r="C3208" s="60" t="s">
        <v>8729</v>
      </c>
      <c r="D3208" s="60" t="s">
        <v>8730</v>
      </c>
      <c r="E3208" s="60" t="s">
        <v>726</v>
      </c>
      <c r="F3208" s="59" t="s">
        <v>451</v>
      </c>
      <c r="G3208" s="61">
        <v>24944</v>
      </c>
      <c r="H3208" s="123">
        <f t="shared" si="50"/>
        <v>5.0792616499862557</v>
      </c>
    </row>
    <row r="3209" spans="1:8" x14ac:dyDescent="0.25">
      <c r="A3209" s="58">
        <v>400990820994</v>
      </c>
      <c r="B3209" s="59" t="s">
        <v>8731</v>
      </c>
      <c r="C3209" s="60" t="s">
        <v>8732</v>
      </c>
      <c r="D3209" s="60" t="s">
        <v>5551</v>
      </c>
      <c r="E3209" s="60" t="s">
        <v>726</v>
      </c>
      <c r="F3209" s="59" t="s">
        <v>451</v>
      </c>
      <c r="G3209" s="61">
        <v>24944</v>
      </c>
      <c r="H3209" s="123">
        <f t="shared" si="50"/>
        <v>5.0792616499862557</v>
      </c>
    </row>
    <row r="3210" spans="1:8" x14ac:dyDescent="0.25">
      <c r="A3210" s="58">
        <v>414150702274</v>
      </c>
      <c r="B3210" s="59" t="s">
        <v>8733</v>
      </c>
      <c r="C3210" s="60" t="s">
        <v>8734</v>
      </c>
      <c r="D3210" s="60" t="s">
        <v>8735</v>
      </c>
      <c r="E3210" s="60" t="s">
        <v>2184</v>
      </c>
      <c r="F3210" s="59" t="s">
        <v>451</v>
      </c>
      <c r="G3210" s="61">
        <v>24944</v>
      </c>
      <c r="H3210" s="123">
        <f t="shared" si="50"/>
        <v>5.0792616499862557</v>
      </c>
    </row>
    <row r="3211" spans="1:8" x14ac:dyDescent="0.25">
      <c r="A3211" s="58">
        <v>414980303712</v>
      </c>
      <c r="B3211" s="59" t="s">
        <v>8736</v>
      </c>
      <c r="C3211" s="60" t="s">
        <v>7304</v>
      </c>
      <c r="D3211" s="60" t="s">
        <v>8737</v>
      </c>
      <c r="E3211" s="60" t="s">
        <v>6295</v>
      </c>
      <c r="F3211" s="59" t="s">
        <v>451</v>
      </c>
      <c r="G3211" s="61">
        <v>24944</v>
      </c>
      <c r="H3211" s="123">
        <f t="shared" si="50"/>
        <v>5.0792616499862557</v>
      </c>
    </row>
    <row r="3212" spans="1:8" x14ac:dyDescent="0.25">
      <c r="A3212" s="58">
        <v>888940411689</v>
      </c>
      <c r="B3212" s="59" t="s">
        <v>8738</v>
      </c>
      <c r="C3212" s="60" t="s">
        <v>8739</v>
      </c>
      <c r="D3212" s="60" t="s">
        <v>8740</v>
      </c>
      <c r="E3212" s="60" t="s">
        <v>7200</v>
      </c>
      <c r="F3212" s="59" t="s">
        <v>451</v>
      </c>
      <c r="G3212" s="61">
        <v>24944</v>
      </c>
      <c r="H3212" s="123">
        <f t="shared" si="50"/>
        <v>5.0792616499862557</v>
      </c>
    </row>
    <row r="3213" spans="1:8" x14ac:dyDescent="0.25">
      <c r="A3213" s="58">
        <v>395190700610</v>
      </c>
      <c r="B3213" s="59" t="s">
        <v>8741</v>
      </c>
      <c r="C3213" s="60" t="s">
        <v>8742</v>
      </c>
      <c r="D3213" s="60" t="s">
        <v>8743</v>
      </c>
      <c r="E3213" s="60" t="s">
        <v>753</v>
      </c>
      <c r="F3213" s="59" t="s">
        <v>451</v>
      </c>
      <c r="G3213" s="61">
        <v>24943</v>
      </c>
      <c r="H3213" s="123">
        <f t="shared" si="50"/>
        <v>5.0790580233966951</v>
      </c>
    </row>
    <row r="3214" spans="1:8" x14ac:dyDescent="0.25">
      <c r="A3214" s="58">
        <v>396151101403</v>
      </c>
      <c r="B3214" s="59" t="s">
        <v>171</v>
      </c>
      <c r="C3214" s="60" t="s">
        <v>8744</v>
      </c>
      <c r="D3214" s="60" t="s">
        <v>8745</v>
      </c>
      <c r="E3214" s="60" t="s">
        <v>450</v>
      </c>
      <c r="F3214" s="59" t="s">
        <v>451</v>
      </c>
      <c r="G3214" s="61">
        <v>24725</v>
      </c>
      <c r="H3214" s="123">
        <f t="shared" si="50"/>
        <v>5.034667426872601</v>
      </c>
    </row>
    <row r="3215" spans="1:8" x14ac:dyDescent="0.25">
      <c r="A3215" s="58">
        <v>396180301535</v>
      </c>
      <c r="B3215" s="59" t="s">
        <v>605</v>
      </c>
      <c r="C3215" s="60" t="s">
        <v>606</v>
      </c>
      <c r="D3215" s="60" t="s">
        <v>607</v>
      </c>
      <c r="E3215" s="60" t="s">
        <v>450</v>
      </c>
      <c r="F3215" s="59" t="s">
        <v>451</v>
      </c>
      <c r="G3215" s="61">
        <v>24725</v>
      </c>
      <c r="H3215" s="123">
        <f t="shared" si="50"/>
        <v>5.034667426872601</v>
      </c>
    </row>
    <row r="3216" spans="1:8" x14ac:dyDescent="0.25">
      <c r="A3216" s="58">
        <v>396990805378</v>
      </c>
      <c r="B3216" s="59" t="s">
        <v>596</v>
      </c>
      <c r="C3216" s="60" t="s">
        <v>597</v>
      </c>
      <c r="D3216" s="60" t="s">
        <v>598</v>
      </c>
      <c r="E3216" s="60" t="s">
        <v>450</v>
      </c>
      <c r="F3216" s="59" t="s">
        <v>451</v>
      </c>
      <c r="G3216" s="61">
        <v>24725</v>
      </c>
      <c r="H3216" s="123">
        <f t="shared" si="50"/>
        <v>5.034667426872601</v>
      </c>
    </row>
    <row r="3217" spans="1:8" x14ac:dyDescent="0.25">
      <c r="A3217" s="58">
        <v>390880400234</v>
      </c>
      <c r="B3217" s="59" t="s">
        <v>8746</v>
      </c>
      <c r="C3217" s="60" t="s">
        <v>8747</v>
      </c>
      <c r="D3217" s="60" t="s">
        <v>8748</v>
      </c>
      <c r="E3217" s="60" t="s">
        <v>1535</v>
      </c>
      <c r="F3217" s="59" t="s">
        <v>451</v>
      </c>
      <c r="G3217" s="61">
        <v>24526</v>
      </c>
      <c r="H3217" s="123">
        <f t="shared" si="50"/>
        <v>4.9941457355501484</v>
      </c>
    </row>
    <row r="3218" spans="1:8" x14ac:dyDescent="0.25">
      <c r="A3218" s="58">
        <v>398081200177</v>
      </c>
      <c r="B3218" s="59" t="s">
        <v>8749</v>
      </c>
      <c r="C3218" s="60" t="s">
        <v>8750</v>
      </c>
      <c r="D3218" s="60" t="s">
        <v>8751</v>
      </c>
      <c r="E3218" s="60" t="s">
        <v>753</v>
      </c>
      <c r="F3218" s="59" t="s">
        <v>451</v>
      </c>
      <c r="G3218" s="61">
        <v>22513</v>
      </c>
      <c r="H3218" s="123">
        <f t="shared" si="50"/>
        <v>4.584245410765738</v>
      </c>
    </row>
    <row r="3219" spans="1:8" x14ac:dyDescent="0.25">
      <c r="A3219" s="58">
        <v>398991110473</v>
      </c>
      <c r="B3219" s="59" t="s">
        <v>8752</v>
      </c>
      <c r="C3219" s="60" t="s">
        <v>8753</v>
      </c>
      <c r="D3219" s="60" t="s">
        <v>3614</v>
      </c>
      <c r="E3219" s="60" t="s">
        <v>2237</v>
      </c>
      <c r="F3219" s="59" t="s">
        <v>451</v>
      </c>
      <c r="G3219" s="61">
        <v>22513</v>
      </c>
      <c r="H3219" s="123">
        <f t="shared" si="50"/>
        <v>4.584245410765738</v>
      </c>
    </row>
    <row r="3220" spans="1:8" x14ac:dyDescent="0.25">
      <c r="A3220" s="58">
        <v>400091104545</v>
      </c>
      <c r="B3220" s="59" t="s">
        <v>8754</v>
      </c>
      <c r="C3220" s="60" t="s">
        <v>8755</v>
      </c>
      <c r="D3220" s="60" t="s">
        <v>8756</v>
      </c>
      <c r="E3220" s="60" t="s">
        <v>726</v>
      </c>
      <c r="F3220" s="59" t="s">
        <v>451</v>
      </c>
      <c r="G3220" s="61">
        <v>22493</v>
      </c>
      <c r="H3220" s="123">
        <f t="shared" si="50"/>
        <v>4.5801728789745368</v>
      </c>
    </row>
    <row r="3221" spans="1:8" x14ac:dyDescent="0.25">
      <c r="A3221" s="58">
        <v>400180901891</v>
      </c>
      <c r="B3221" s="59" t="s">
        <v>8757</v>
      </c>
      <c r="C3221" s="60" t="s">
        <v>6439</v>
      </c>
      <c r="D3221" s="60" t="s">
        <v>8758</v>
      </c>
      <c r="E3221" s="60" t="s">
        <v>726</v>
      </c>
      <c r="F3221" s="59" t="s">
        <v>451</v>
      </c>
      <c r="G3221" s="61">
        <v>22493</v>
      </c>
      <c r="H3221" s="123">
        <f t="shared" si="50"/>
        <v>4.5801728789745368</v>
      </c>
    </row>
    <row r="3222" spans="1:8" x14ac:dyDescent="0.25">
      <c r="A3222" s="58">
        <v>391750100022</v>
      </c>
      <c r="B3222" s="59" t="s">
        <v>8759</v>
      </c>
      <c r="C3222" s="60" t="s">
        <v>8760</v>
      </c>
      <c r="D3222" s="60" t="s">
        <v>8761</v>
      </c>
      <c r="E3222" s="60" t="s">
        <v>994</v>
      </c>
      <c r="F3222" s="59" t="s">
        <v>451</v>
      </c>
      <c r="G3222" s="61">
        <v>22105</v>
      </c>
      <c r="H3222" s="123">
        <f t="shared" si="50"/>
        <v>4.5011657622252317</v>
      </c>
    </row>
    <row r="3223" spans="1:8" x14ac:dyDescent="0.25">
      <c r="A3223" s="58">
        <v>395040100789</v>
      </c>
      <c r="B3223" s="59" t="s">
        <v>8762</v>
      </c>
      <c r="C3223" s="60" t="s">
        <v>8763</v>
      </c>
      <c r="D3223" s="60" t="s">
        <v>4870</v>
      </c>
      <c r="E3223" s="60" t="s">
        <v>738</v>
      </c>
      <c r="F3223" s="59" t="s">
        <v>451</v>
      </c>
      <c r="G3223" s="61">
        <v>20148</v>
      </c>
      <c r="H3223" s="123">
        <f t="shared" si="50"/>
        <v>4.1026685264561848</v>
      </c>
    </row>
    <row r="3224" spans="1:8" x14ac:dyDescent="0.25">
      <c r="A3224" s="58">
        <v>395050200625</v>
      </c>
      <c r="B3224" s="59" t="s">
        <v>8764</v>
      </c>
      <c r="C3224" s="60" t="s">
        <v>7816</v>
      </c>
      <c r="D3224" s="60" t="s">
        <v>8765</v>
      </c>
      <c r="E3224" s="60" t="s">
        <v>738</v>
      </c>
      <c r="F3224" s="59" t="s">
        <v>487</v>
      </c>
      <c r="G3224" s="61">
        <v>20148</v>
      </c>
      <c r="H3224" s="123">
        <f t="shared" si="50"/>
        <v>4.1026685264561848</v>
      </c>
    </row>
    <row r="3225" spans="1:8" x14ac:dyDescent="0.25">
      <c r="A3225" s="58">
        <v>398040100150</v>
      </c>
      <c r="B3225" s="59" t="s">
        <v>8766</v>
      </c>
      <c r="C3225" s="60" t="s">
        <v>8767</v>
      </c>
      <c r="D3225" s="60" t="s">
        <v>8768</v>
      </c>
      <c r="E3225" s="60" t="s">
        <v>6147</v>
      </c>
      <c r="F3225" s="59" t="s">
        <v>451</v>
      </c>
      <c r="G3225" s="61">
        <v>20148</v>
      </c>
      <c r="H3225" s="123">
        <f t="shared" si="50"/>
        <v>4.1026685264561848</v>
      </c>
    </row>
    <row r="3226" spans="1:8" x14ac:dyDescent="0.25">
      <c r="A3226" s="58">
        <v>398040201193</v>
      </c>
      <c r="B3226" s="59" t="s">
        <v>8769</v>
      </c>
      <c r="C3226" s="60" t="s">
        <v>8770</v>
      </c>
      <c r="D3226" s="60" t="s">
        <v>8771</v>
      </c>
      <c r="E3226" s="60" t="s">
        <v>3633</v>
      </c>
      <c r="F3226" s="59" t="s">
        <v>451</v>
      </c>
      <c r="G3226" s="61">
        <v>20148</v>
      </c>
      <c r="H3226" s="123">
        <f t="shared" si="50"/>
        <v>4.1026685264561848</v>
      </c>
    </row>
    <row r="3227" spans="1:8" x14ac:dyDescent="0.25">
      <c r="A3227" s="58">
        <v>398040300175</v>
      </c>
      <c r="B3227" s="59" t="s">
        <v>8772</v>
      </c>
      <c r="C3227" s="60" t="s">
        <v>8773</v>
      </c>
      <c r="D3227" s="60" t="s">
        <v>623</v>
      </c>
      <c r="E3227" s="60" t="s">
        <v>1061</v>
      </c>
      <c r="F3227" s="59" t="s">
        <v>451</v>
      </c>
      <c r="G3227" s="61">
        <v>20148</v>
      </c>
      <c r="H3227" s="123">
        <f t="shared" si="50"/>
        <v>4.1026685264561848</v>
      </c>
    </row>
    <row r="3228" spans="1:8" x14ac:dyDescent="0.25">
      <c r="A3228" s="58">
        <v>398041200417</v>
      </c>
      <c r="B3228" s="59" t="s">
        <v>8774</v>
      </c>
      <c r="C3228" s="60" t="s">
        <v>8775</v>
      </c>
      <c r="D3228" s="60" t="s">
        <v>8776</v>
      </c>
      <c r="E3228" s="60" t="s">
        <v>5261</v>
      </c>
      <c r="F3228" s="59" t="s">
        <v>451</v>
      </c>
      <c r="G3228" s="61">
        <v>20148</v>
      </c>
      <c r="H3228" s="123">
        <f t="shared" si="50"/>
        <v>4.1026685264561848</v>
      </c>
    </row>
    <row r="3229" spans="1:8" x14ac:dyDescent="0.25">
      <c r="A3229" s="58">
        <v>400160506588</v>
      </c>
      <c r="B3229" s="59" t="s">
        <v>8777</v>
      </c>
      <c r="C3229" s="60" t="s">
        <v>8778</v>
      </c>
      <c r="D3229" s="60" t="s">
        <v>8779</v>
      </c>
      <c r="E3229" s="60" t="s">
        <v>726</v>
      </c>
      <c r="F3229" s="59" t="s">
        <v>451</v>
      </c>
      <c r="G3229" s="61">
        <v>20148</v>
      </c>
      <c r="H3229" s="123">
        <f t="shared" si="50"/>
        <v>4.1026685264561848</v>
      </c>
    </row>
    <row r="3230" spans="1:8" x14ac:dyDescent="0.25">
      <c r="A3230" s="58">
        <v>414700802174</v>
      </c>
      <c r="B3230" s="59" t="s">
        <v>8780</v>
      </c>
      <c r="C3230" s="60" t="s">
        <v>8781</v>
      </c>
      <c r="D3230" s="60" t="s">
        <v>8782</v>
      </c>
      <c r="E3230" s="60" t="s">
        <v>2184</v>
      </c>
      <c r="F3230" s="59" t="s">
        <v>451</v>
      </c>
      <c r="G3230" s="61">
        <v>20148</v>
      </c>
      <c r="H3230" s="123">
        <f t="shared" si="50"/>
        <v>4.1026685264561848</v>
      </c>
    </row>
    <row r="3231" spans="1:8" x14ac:dyDescent="0.25">
      <c r="A3231" s="58">
        <v>400901101017</v>
      </c>
      <c r="B3231" s="59" t="s">
        <v>8783</v>
      </c>
      <c r="C3231" s="60" t="s">
        <v>8784</v>
      </c>
      <c r="D3231" s="60" t="s">
        <v>8785</v>
      </c>
      <c r="E3231" s="60" t="s">
        <v>2137</v>
      </c>
      <c r="F3231" s="59" t="s">
        <v>451</v>
      </c>
      <c r="G3231" s="61">
        <v>20102</v>
      </c>
      <c r="H3231" s="123">
        <f t="shared" si="50"/>
        <v>4.0933017033364214</v>
      </c>
    </row>
    <row r="3232" spans="1:8" x14ac:dyDescent="0.25">
      <c r="A3232" s="58">
        <v>370980403353</v>
      </c>
      <c r="B3232" s="59" t="s">
        <v>8786</v>
      </c>
      <c r="C3232" s="60" t="s">
        <v>8787</v>
      </c>
      <c r="D3232" s="60" t="s">
        <v>8788</v>
      </c>
      <c r="E3232" s="60" t="s">
        <v>1419</v>
      </c>
      <c r="F3232" s="59" t="s">
        <v>451</v>
      </c>
      <c r="G3232" s="61">
        <v>20043</v>
      </c>
      <c r="H3232" s="123">
        <f t="shared" si="50"/>
        <v>4.0812877345523777</v>
      </c>
    </row>
    <row r="3233" spans="1:8" x14ac:dyDescent="0.25">
      <c r="A3233" s="58">
        <v>371000300851</v>
      </c>
      <c r="B3233" s="59" t="s">
        <v>8789</v>
      </c>
      <c r="C3233" s="60" t="s">
        <v>8790</v>
      </c>
      <c r="D3233" s="60" t="s">
        <v>8791</v>
      </c>
      <c r="E3233" s="60" t="s">
        <v>2210</v>
      </c>
      <c r="F3233" s="59" t="s">
        <v>451</v>
      </c>
      <c r="G3233" s="61">
        <v>20043</v>
      </c>
      <c r="H3233" s="123">
        <f t="shared" si="50"/>
        <v>4.0812877345523777</v>
      </c>
    </row>
    <row r="3234" spans="1:8" x14ac:dyDescent="0.25">
      <c r="A3234" s="58">
        <v>371971000315</v>
      </c>
      <c r="B3234" s="59" t="s">
        <v>8792</v>
      </c>
      <c r="C3234" s="60" t="s">
        <v>8793</v>
      </c>
      <c r="D3234" s="60" t="s">
        <v>8794</v>
      </c>
      <c r="E3234" s="60" t="s">
        <v>3111</v>
      </c>
      <c r="F3234" s="59" t="s">
        <v>451</v>
      </c>
      <c r="G3234" s="61">
        <v>20043</v>
      </c>
      <c r="H3234" s="123">
        <f t="shared" si="50"/>
        <v>4.0812877345523777</v>
      </c>
    </row>
    <row r="3235" spans="1:8" x14ac:dyDescent="0.25">
      <c r="A3235" s="58">
        <v>371980800251</v>
      </c>
      <c r="B3235" s="59" t="s">
        <v>8795</v>
      </c>
      <c r="C3235" s="60" t="s">
        <v>8796</v>
      </c>
      <c r="D3235" s="60" t="s">
        <v>8797</v>
      </c>
      <c r="E3235" s="60" t="s">
        <v>2210</v>
      </c>
      <c r="F3235" s="59" t="s">
        <v>451</v>
      </c>
      <c r="G3235" s="61">
        <v>20043</v>
      </c>
      <c r="H3235" s="123">
        <f t="shared" si="50"/>
        <v>4.0812877345523777</v>
      </c>
    </row>
    <row r="3236" spans="1:8" x14ac:dyDescent="0.25">
      <c r="A3236" s="58">
        <v>371990200929</v>
      </c>
      <c r="B3236" s="59" t="s">
        <v>8798</v>
      </c>
      <c r="C3236" s="60" t="s">
        <v>8799</v>
      </c>
      <c r="D3236" s="60" t="s">
        <v>8800</v>
      </c>
      <c r="E3236" s="60" t="s">
        <v>2210</v>
      </c>
      <c r="F3236" s="59" t="s">
        <v>451</v>
      </c>
      <c r="G3236" s="61">
        <v>20043</v>
      </c>
      <c r="H3236" s="123">
        <f t="shared" si="50"/>
        <v>4.0812877345523777</v>
      </c>
    </row>
    <row r="3237" spans="1:8" x14ac:dyDescent="0.25">
      <c r="A3237" s="58">
        <v>390750600193</v>
      </c>
      <c r="B3237" s="59" t="s">
        <v>8801</v>
      </c>
      <c r="C3237" s="60" t="s">
        <v>8802</v>
      </c>
      <c r="D3237" s="60" t="s">
        <v>8803</v>
      </c>
      <c r="E3237" s="60" t="s">
        <v>1542</v>
      </c>
      <c r="F3237" s="59" t="s">
        <v>451</v>
      </c>
      <c r="G3237" s="61">
        <v>20043</v>
      </c>
      <c r="H3237" s="123">
        <f t="shared" si="50"/>
        <v>4.0812877345523777</v>
      </c>
    </row>
    <row r="3238" spans="1:8" x14ac:dyDescent="0.25">
      <c r="A3238" s="58">
        <v>390980810120</v>
      </c>
      <c r="B3238" s="59" t="s">
        <v>8804</v>
      </c>
      <c r="C3238" s="60" t="s">
        <v>8805</v>
      </c>
      <c r="D3238" s="60" t="s">
        <v>8806</v>
      </c>
      <c r="E3238" s="60" t="s">
        <v>1542</v>
      </c>
      <c r="F3238" s="59" t="s">
        <v>451</v>
      </c>
      <c r="G3238" s="61">
        <v>20043</v>
      </c>
      <c r="H3238" s="123">
        <f t="shared" si="50"/>
        <v>4.0812877345523777</v>
      </c>
    </row>
    <row r="3239" spans="1:8" x14ac:dyDescent="0.25">
      <c r="A3239" s="58">
        <v>390980810162</v>
      </c>
      <c r="B3239" s="59" t="s">
        <v>8807</v>
      </c>
      <c r="C3239" s="60" t="s">
        <v>8808</v>
      </c>
      <c r="D3239" s="60" t="s">
        <v>8809</v>
      </c>
      <c r="E3239" s="60" t="s">
        <v>1542</v>
      </c>
      <c r="F3239" s="59" t="s">
        <v>451</v>
      </c>
      <c r="G3239" s="61">
        <v>20043</v>
      </c>
      <c r="H3239" s="123">
        <f t="shared" si="50"/>
        <v>4.0812877345523777</v>
      </c>
    </row>
    <row r="3240" spans="1:8" x14ac:dyDescent="0.25">
      <c r="A3240" s="58">
        <v>391000101116</v>
      </c>
      <c r="B3240" s="59" t="s">
        <v>8810</v>
      </c>
      <c r="C3240" s="60" t="s">
        <v>8811</v>
      </c>
      <c r="D3240" s="60" t="s">
        <v>8812</v>
      </c>
      <c r="E3240" s="60" t="s">
        <v>994</v>
      </c>
      <c r="F3240" s="59" t="s">
        <v>451</v>
      </c>
      <c r="G3240" s="61">
        <v>20043</v>
      </c>
      <c r="H3240" s="123">
        <f t="shared" si="50"/>
        <v>4.0812877345523777</v>
      </c>
    </row>
    <row r="3241" spans="1:8" x14ac:dyDescent="0.25">
      <c r="A3241" s="58">
        <v>391871000122</v>
      </c>
      <c r="B3241" s="59" t="s">
        <v>8813</v>
      </c>
      <c r="C3241" s="60" t="s">
        <v>8814</v>
      </c>
      <c r="D3241" s="60" t="s">
        <v>8815</v>
      </c>
      <c r="E3241" s="60" t="s">
        <v>1426</v>
      </c>
      <c r="F3241" s="59" t="s">
        <v>451</v>
      </c>
      <c r="G3241" s="61">
        <v>20043</v>
      </c>
      <c r="H3241" s="123">
        <f t="shared" si="50"/>
        <v>4.0812877345523777</v>
      </c>
    </row>
    <row r="3242" spans="1:8" x14ac:dyDescent="0.25">
      <c r="A3242" s="58">
        <v>391920100057</v>
      </c>
      <c r="B3242" s="59" t="s">
        <v>8816</v>
      </c>
      <c r="C3242" s="60" t="s">
        <v>8817</v>
      </c>
      <c r="D3242" s="60" t="s">
        <v>8818</v>
      </c>
      <c r="E3242" s="60" t="s">
        <v>994</v>
      </c>
      <c r="F3242" s="59" t="s">
        <v>451</v>
      </c>
      <c r="G3242" s="61">
        <v>20043</v>
      </c>
      <c r="H3242" s="123">
        <f t="shared" si="50"/>
        <v>4.0812877345523777</v>
      </c>
    </row>
    <row r="3243" spans="1:8" x14ac:dyDescent="0.25">
      <c r="A3243" s="58">
        <v>395000501349</v>
      </c>
      <c r="B3243" s="59" t="s">
        <v>8819</v>
      </c>
      <c r="C3243" s="60" t="s">
        <v>8820</v>
      </c>
      <c r="D3243" s="60" t="s">
        <v>8821</v>
      </c>
      <c r="E3243" s="60" t="s">
        <v>738</v>
      </c>
      <c r="F3243" s="59" t="s">
        <v>451</v>
      </c>
      <c r="G3243" s="61">
        <v>20043</v>
      </c>
      <c r="H3243" s="123">
        <f t="shared" si="50"/>
        <v>4.0812877345523777</v>
      </c>
    </row>
    <row r="3244" spans="1:8" x14ac:dyDescent="0.25">
      <c r="A3244" s="58">
        <v>395000601548</v>
      </c>
      <c r="B3244" s="59" t="s">
        <v>8822</v>
      </c>
      <c r="C3244" s="60" t="s">
        <v>8823</v>
      </c>
      <c r="D3244" s="60" t="s">
        <v>8824</v>
      </c>
      <c r="E3244" s="60" t="s">
        <v>753</v>
      </c>
      <c r="F3244" s="59" t="s">
        <v>451</v>
      </c>
      <c r="G3244" s="61">
        <v>20043</v>
      </c>
      <c r="H3244" s="123">
        <f t="shared" si="50"/>
        <v>4.0812877345523777</v>
      </c>
    </row>
    <row r="3245" spans="1:8" x14ac:dyDescent="0.25">
      <c r="A3245" s="58">
        <v>395020700861</v>
      </c>
      <c r="B3245" s="59" t="s">
        <v>8825</v>
      </c>
      <c r="C3245" s="60" t="s">
        <v>8826</v>
      </c>
      <c r="D3245" s="60" t="s">
        <v>8827</v>
      </c>
      <c r="E3245" s="60" t="s">
        <v>753</v>
      </c>
      <c r="F3245" s="59" t="s">
        <v>451</v>
      </c>
      <c r="G3245" s="61">
        <v>20043</v>
      </c>
      <c r="H3245" s="123">
        <f t="shared" si="50"/>
        <v>4.0812877345523777</v>
      </c>
    </row>
    <row r="3246" spans="1:8" x14ac:dyDescent="0.25">
      <c r="A3246" s="58">
        <v>395960811164</v>
      </c>
      <c r="B3246" s="59" t="s">
        <v>8828</v>
      </c>
      <c r="C3246" s="60" t="s">
        <v>8829</v>
      </c>
      <c r="D3246" s="60" t="s">
        <v>2837</v>
      </c>
      <c r="E3246" s="60" t="s">
        <v>738</v>
      </c>
      <c r="F3246" s="59" t="s">
        <v>451</v>
      </c>
      <c r="G3246" s="61">
        <v>20043</v>
      </c>
      <c r="H3246" s="123">
        <f t="shared" si="50"/>
        <v>4.0812877345523777</v>
      </c>
    </row>
    <row r="3247" spans="1:8" x14ac:dyDescent="0.25">
      <c r="A3247" s="58">
        <v>395970210193</v>
      </c>
      <c r="B3247" s="59" t="s">
        <v>8830</v>
      </c>
      <c r="C3247" s="60" t="s">
        <v>8831</v>
      </c>
      <c r="D3247" s="60" t="s">
        <v>2621</v>
      </c>
      <c r="E3247" s="60" t="s">
        <v>738</v>
      </c>
      <c r="F3247" s="59" t="s">
        <v>451</v>
      </c>
      <c r="G3247" s="61">
        <v>20043</v>
      </c>
      <c r="H3247" s="123">
        <f t="shared" si="50"/>
        <v>4.0812877345523777</v>
      </c>
    </row>
    <row r="3248" spans="1:8" x14ac:dyDescent="0.25">
      <c r="A3248" s="58">
        <v>395980821549</v>
      </c>
      <c r="B3248" s="59" t="s">
        <v>8832</v>
      </c>
      <c r="C3248" s="60" t="s">
        <v>8833</v>
      </c>
      <c r="D3248" s="60" t="s">
        <v>8834</v>
      </c>
      <c r="E3248" s="60" t="s">
        <v>4173</v>
      </c>
      <c r="F3248" s="59" t="s">
        <v>451</v>
      </c>
      <c r="G3248" s="61">
        <v>20043</v>
      </c>
      <c r="H3248" s="123">
        <f t="shared" si="50"/>
        <v>4.0812877345523777</v>
      </c>
    </row>
    <row r="3249" spans="1:8" x14ac:dyDescent="0.25">
      <c r="A3249" s="58">
        <v>396000802027</v>
      </c>
      <c r="B3249" s="59" t="s">
        <v>637</v>
      </c>
      <c r="C3249" s="60" t="s">
        <v>638</v>
      </c>
      <c r="D3249" s="60" t="s">
        <v>639</v>
      </c>
      <c r="E3249" s="60" t="s">
        <v>450</v>
      </c>
      <c r="F3249" s="59" t="s">
        <v>451</v>
      </c>
      <c r="G3249" s="61">
        <v>20043</v>
      </c>
      <c r="H3249" s="123">
        <f t="shared" si="50"/>
        <v>4.0812877345523777</v>
      </c>
    </row>
    <row r="3250" spans="1:8" x14ac:dyDescent="0.25">
      <c r="A3250" s="58">
        <v>398000305701</v>
      </c>
      <c r="B3250" s="59" t="s">
        <v>8835</v>
      </c>
      <c r="C3250" s="60" t="s">
        <v>8836</v>
      </c>
      <c r="D3250" s="60" t="s">
        <v>8837</v>
      </c>
      <c r="E3250" s="60" t="s">
        <v>2743</v>
      </c>
      <c r="F3250" s="59" t="s">
        <v>451</v>
      </c>
      <c r="G3250" s="61">
        <v>20043</v>
      </c>
      <c r="H3250" s="123">
        <f t="shared" si="50"/>
        <v>4.0812877345523777</v>
      </c>
    </row>
    <row r="3251" spans="1:8" x14ac:dyDescent="0.25">
      <c r="A3251" s="58">
        <v>398100300820</v>
      </c>
      <c r="B3251" s="59" t="s">
        <v>8838</v>
      </c>
      <c r="C3251" s="60" t="s">
        <v>8839</v>
      </c>
      <c r="D3251" s="60" t="s">
        <v>8840</v>
      </c>
      <c r="E3251" s="60" t="s">
        <v>753</v>
      </c>
      <c r="F3251" s="59" t="s">
        <v>451</v>
      </c>
      <c r="G3251" s="61">
        <v>20043</v>
      </c>
      <c r="H3251" s="123">
        <f t="shared" si="50"/>
        <v>4.0812877345523777</v>
      </c>
    </row>
    <row r="3252" spans="1:8" x14ac:dyDescent="0.25">
      <c r="A3252" s="58">
        <v>398950120561</v>
      </c>
      <c r="B3252" s="59" t="s">
        <v>8841</v>
      </c>
      <c r="C3252" s="60" t="s">
        <v>8842</v>
      </c>
      <c r="D3252" s="60" t="s">
        <v>8843</v>
      </c>
      <c r="E3252" s="60" t="s">
        <v>2170</v>
      </c>
      <c r="F3252" s="59" t="s">
        <v>451</v>
      </c>
      <c r="G3252" s="61">
        <v>20043</v>
      </c>
      <c r="H3252" s="123">
        <f t="shared" si="50"/>
        <v>4.0812877345523777</v>
      </c>
    </row>
    <row r="3253" spans="1:8" x14ac:dyDescent="0.25">
      <c r="A3253" s="58">
        <v>398950620653</v>
      </c>
      <c r="B3253" s="59" t="s">
        <v>8844</v>
      </c>
      <c r="C3253" s="60" t="s">
        <v>8845</v>
      </c>
      <c r="D3253" s="60" t="s">
        <v>8846</v>
      </c>
      <c r="E3253" s="60" t="s">
        <v>4807</v>
      </c>
      <c r="F3253" s="59" t="s">
        <v>451</v>
      </c>
      <c r="G3253" s="61">
        <v>20043</v>
      </c>
      <c r="H3253" s="123">
        <f t="shared" si="50"/>
        <v>4.0812877345523777</v>
      </c>
    </row>
    <row r="3254" spans="1:8" x14ac:dyDescent="0.25">
      <c r="A3254" s="58">
        <v>398960805678</v>
      </c>
      <c r="B3254" s="59" t="s">
        <v>8847</v>
      </c>
      <c r="C3254" s="60" t="s">
        <v>8848</v>
      </c>
      <c r="D3254" s="60" t="s">
        <v>8849</v>
      </c>
      <c r="E3254" s="60" t="s">
        <v>2237</v>
      </c>
      <c r="F3254" s="59" t="s">
        <v>451</v>
      </c>
      <c r="G3254" s="61">
        <v>20043</v>
      </c>
      <c r="H3254" s="123">
        <f t="shared" si="50"/>
        <v>4.0812877345523777</v>
      </c>
    </row>
    <row r="3255" spans="1:8" x14ac:dyDescent="0.25">
      <c r="A3255" s="58">
        <v>398971210277</v>
      </c>
      <c r="B3255" s="59" t="s">
        <v>8850</v>
      </c>
      <c r="C3255" s="60" t="s">
        <v>8851</v>
      </c>
      <c r="D3255" s="60" t="s">
        <v>8852</v>
      </c>
      <c r="E3255" s="60" t="s">
        <v>2237</v>
      </c>
      <c r="F3255" s="59" t="s">
        <v>451</v>
      </c>
      <c r="G3255" s="61">
        <v>20043</v>
      </c>
      <c r="H3255" s="123">
        <f t="shared" si="50"/>
        <v>4.0812877345523777</v>
      </c>
    </row>
    <row r="3256" spans="1:8" x14ac:dyDescent="0.25">
      <c r="A3256" s="58">
        <v>398990511342</v>
      </c>
      <c r="B3256" s="59" t="s">
        <v>8853</v>
      </c>
      <c r="C3256" s="60" t="s">
        <v>8854</v>
      </c>
      <c r="D3256" s="60" t="s">
        <v>8855</v>
      </c>
      <c r="E3256" s="60" t="s">
        <v>753</v>
      </c>
      <c r="F3256" s="59" t="s">
        <v>451</v>
      </c>
      <c r="G3256" s="61">
        <v>20043</v>
      </c>
      <c r="H3256" s="123">
        <f t="shared" si="50"/>
        <v>4.0812877345523777</v>
      </c>
    </row>
    <row r="3257" spans="1:8" x14ac:dyDescent="0.25">
      <c r="A3257" s="58">
        <v>400000901821</v>
      </c>
      <c r="B3257" s="59" t="s">
        <v>8856</v>
      </c>
      <c r="C3257" s="60" t="s">
        <v>8857</v>
      </c>
      <c r="D3257" s="60" t="s">
        <v>5381</v>
      </c>
      <c r="E3257" s="60" t="s">
        <v>726</v>
      </c>
      <c r="F3257" s="59" t="s">
        <v>451</v>
      </c>
      <c r="G3257" s="61">
        <v>20043</v>
      </c>
      <c r="H3257" s="123">
        <f t="shared" si="50"/>
        <v>4.0812877345523777</v>
      </c>
    </row>
    <row r="3258" spans="1:8" x14ac:dyDescent="0.25">
      <c r="A3258" s="58">
        <v>400040807819</v>
      </c>
      <c r="B3258" s="59" t="s">
        <v>8858</v>
      </c>
      <c r="C3258" s="60" t="s">
        <v>8859</v>
      </c>
      <c r="D3258" s="60" t="s">
        <v>8860</v>
      </c>
      <c r="E3258" s="60" t="s">
        <v>726</v>
      </c>
      <c r="F3258" s="59" t="s">
        <v>451</v>
      </c>
      <c r="G3258" s="61">
        <v>20043</v>
      </c>
      <c r="H3258" s="123">
        <f t="shared" si="50"/>
        <v>4.0812877345523777</v>
      </c>
    </row>
    <row r="3259" spans="1:8" x14ac:dyDescent="0.25">
      <c r="A3259" s="58">
        <v>400041002989</v>
      </c>
      <c r="B3259" s="59" t="s">
        <v>8861</v>
      </c>
      <c r="C3259" s="60" t="s">
        <v>8862</v>
      </c>
      <c r="D3259" s="60" t="s">
        <v>1061</v>
      </c>
      <c r="E3259" s="60" t="s">
        <v>1061</v>
      </c>
      <c r="F3259" s="59" t="s">
        <v>451</v>
      </c>
      <c r="G3259" s="61">
        <v>20043</v>
      </c>
      <c r="H3259" s="123">
        <f t="shared" si="50"/>
        <v>4.0812877345523777</v>
      </c>
    </row>
    <row r="3260" spans="1:8" x14ac:dyDescent="0.25">
      <c r="A3260" s="58">
        <v>400041003357</v>
      </c>
      <c r="B3260" s="59" t="s">
        <v>8863</v>
      </c>
      <c r="C3260" s="60" t="s">
        <v>8864</v>
      </c>
      <c r="D3260" s="60" t="s">
        <v>8865</v>
      </c>
      <c r="E3260" s="60" t="s">
        <v>726</v>
      </c>
      <c r="F3260" s="59" t="s">
        <v>451</v>
      </c>
      <c r="G3260" s="61">
        <v>20043</v>
      </c>
      <c r="H3260" s="123">
        <f t="shared" si="50"/>
        <v>4.0812877345523777</v>
      </c>
    </row>
    <row r="3261" spans="1:8" x14ac:dyDescent="0.25">
      <c r="A3261" s="58">
        <v>400050701741</v>
      </c>
      <c r="B3261" s="59" t="s">
        <v>8866</v>
      </c>
      <c r="C3261" s="60" t="s">
        <v>8867</v>
      </c>
      <c r="D3261" s="60" t="s">
        <v>8868</v>
      </c>
      <c r="E3261" s="60" t="s">
        <v>726</v>
      </c>
      <c r="F3261" s="59" t="s">
        <v>451</v>
      </c>
      <c r="G3261" s="61">
        <v>20043</v>
      </c>
      <c r="H3261" s="123">
        <f t="shared" si="50"/>
        <v>4.0812877345523777</v>
      </c>
    </row>
    <row r="3262" spans="1:8" x14ac:dyDescent="0.25">
      <c r="A3262" s="58">
        <v>400940742356</v>
      </c>
      <c r="B3262" s="59" t="s">
        <v>8869</v>
      </c>
      <c r="C3262" s="60" t="s">
        <v>8870</v>
      </c>
      <c r="D3262" s="60" t="s">
        <v>8871</v>
      </c>
      <c r="E3262" s="60" t="s">
        <v>726</v>
      </c>
      <c r="F3262" s="59" t="s">
        <v>451</v>
      </c>
      <c r="G3262" s="61">
        <v>20043</v>
      </c>
      <c r="H3262" s="123">
        <f t="shared" si="50"/>
        <v>4.0812877345523777</v>
      </c>
    </row>
    <row r="3263" spans="1:8" x14ac:dyDescent="0.25">
      <c r="A3263" s="58">
        <v>400970220184</v>
      </c>
      <c r="B3263" s="59" t="s">
        <v>8872</v>
      </c>
      <c r="C3263" s="60" t="s">
        <v>8570</v>
      </c>
      <c r="D3263" s="60" t="s">
        <v>8873</v>
      </c>
      <c r="E3263" s="60" t="s">
        <v>726</v>
      </c>
      <c r="F3263" s="59" t="s">
        <v>451</v>
      </c>
      <c r="G3263" s="61">
        <v>20043</v>
      </c>
      <c r="H3263" s="123">
        <f t="shared" si="50"/>
        <v>4.0812877345523777</v>
      </c>
    </row>
    <row r="3264" spans="1:8" x14ac:dyDescent="0.25">
      <c r="A3264" s="58">
        <v>400981122575</v>
      </c>
      <c r="B3264" s="59" t="s">
        <v>8874</v>
      </c>
      <c r="C3264" s="60" t="s">
        <v>8875</v>
      </c>
      <c r="D3264" s="60" t="s">
        <v>6487</v>
      </c>
      <c r="E3264" s="60" t="s">
        <v>726</v>
      </c>
      <c r="F3264" s="59" t="s">
        <v>451</v>
      </c>
      <c r="G3264" s="61">
        <v>20043</v>
      </c>
      <c r="H3264" s="123">
        <f t="shared" si="50"/>
        <v>4.0812877345523777</v>
      </c>
    </row>
    <row r="3265" spans="1:8" x14ac:dyDescent="0.25">
      <c r="A3265" s="58">
        <v>400990422476</v>
      </c>
      <c r="B3265" s="59" t="s">
        <v>8876</v>
      </c>
      <c r="C3265" s="60" t="s">
        <v>8877</v>
      </c>
      <c r="D3265" s="60" t="s">
        <v>8878</v>
      </c>
      <c r="E3265" s="60" t="s">
        <v>726</v>
      </c>
      <c r="F3265" s="59" t="s">
        <v>451</v>
      </c>
      <c r="G3265" s="61">
        <v>20043</v>
      </c>
      <c r="H3265" s="123">
        <f t="shared" si="50"/>
        <v>4.0812877345523777</v>
      </c>
    </row>
    <row r="3266" spans="1:8" x14ac:dyDescent="0.25">
      <c r="A3266" s="58">
        <v>389061000466</v>
      </c>
      <c r="B3266" s="59" t="s">
        <v>8879</v>
      </c>
      <c r="C3266" s="60" t="s">
        <v>8880</v>
      </c>
      <c r="D3266" s="60" t="s">
        <v>8881</v>
      </c>
      <c r="E3266" s="60" t="s">
        <v>3119</v>
      </c>
      <c r="F3266" s="59" t="s">
        <v>487</v>
      </c>
      <c r="G3266" s="61">
        <v>20042</v>
      </c>
      <c r="H3266" s="123">
        <f t="shared" si="50"/>
        <v>4.081084107962818</v>
      </c>
    </row>
    <row r="3267" spans="1:8" x14ac:dyDescent="0.25">
      <c r="A3267" s="58">
        <v>390831200467</v>
      </c>
      <c r="B3267" s="59" t="s">
        <v>8882</v>
      </c>
      <c r="C3267" s="60" t="s">
        <v>3796</v>
      </c>
      <c r="D3267" s="60" t="s">
        <v>3559</v>
      </c>
      <c r="E3267" s="60" t="s">
        <v>1542</v>
      </c>
      <c r="F3267" s="59" t="s">
        <v>451</v>
      </c>
      <c r="G3267" s="61">
        <v>20042</v>
      </c>
      <c r="H3267" s="123">
        <f t="shared" ref="H3267:H3330" si="51">G3267/4910.95</f>
        <v>4.081084107962818</v>
      </c>
    </row>
    <row r="3268" spans="1:8" x14ac:dyDescent="0.25">
      <c r="A3268" s="58">
        <v>391100500140</v>
      </c>
      <c r="B3268" s="59" t="s">
        <v>8883</v>
      </c>
      <c r="C3268" s="60" t="s">
        <v>8884</v>
      </c>
      <c r="D3268" s="60" t="s">
        <v>8885</v>
      </c>
      <c r="E3268" s="60" t="s">
        <v>994</v>
      </c>
      <c r="F3268" s="59" t="s">
        <v>451</v>
      </c>
      <c r="G3268" s="61">
        <v>20042</v>
      </c>
      <c r="H3268" s="123">
        <f t="shared" si="51"/>
        <v>4.081084107962818</v>
      </c>
    </row>
    <row r="3269" spans="1:8" x14ac:dyDescent="0.25">
      <c r="A3269" s="58">
        <v>391930100080</v>
      </c>
      <c r="B3269" s="59" t="s">
        <v>8886</v>
      </c>
      <c r="C3269" s="60" t="s">
        <v>8887</v>
      </c>
      <c r="D3269" s="60" t="s">
        <v>8888</v>
      </c>
      <c r="E3269" s="60" t="s">
        <v>1798</v>
      </c>
      <c r="F3269" s="59" t="s">
        <v>451</v>
      </c>
      <c r="G3269" s="61">
        <v>20042</v>
      </c>
      <c r="H3269" s="123">
        <f t="shared" si="51"/>
        <v>4.081084107962818</v>
      </c>
    </row>
    <row r="3270" spans="1:8" x14ac:dyDescent="0.25">
      <c r="A3270" s="58">
        <v>395950711587</v>
      </c>
      <c r="B3270" s="59" t="s">
        <v>8889</v>
      </c>
      <c r="C3270" s="60" t="s">
        <v>8890</v>
      </c>
      <c r="D3270" s="60" t="s">
        <v>8891</v>
      </c>
      <c r="E3270" s="60" t="s">
        <v>753</v>
      </c>
      <c r="F3270" s="59" t="s">
        <v>451</v>
      </c>
      <c r="G3270" s="61">
        <v>20042</v>
      </c>
      <c r="H3270" s="123">
        <f t="shared" si="51"/>
        <v>4.081084107962818</v>
      </c>
    </row>
    <row r="3271" spans="1:8" x14ac:dyDescent="0.25">
      <c r="A3271" s="58">
        <v>395970350416</v>
      </c>
      <c r="B3271" s="59" t="s">
        <v>8892</v>
      </c>
      <c r="C3271" s="60" t="s">
        <v>8893</v>
      </c>
      <c r="D3271" s="60" t="s">
        <v>8894</v>
      </c>
      <c r="E3271" s="60" t="s">
        <v>753</v>
      </c>
      <c r="F3271" s="59" t="s">
        <v>451</v>
      </c>
      <c r="G3271" s="61">
        <v>20042</v>
      </c>
      <c r="H3271" s="123">
        <f t="shared" si="51"/>
        <v>4.081084107962818</v>
      </c>
    </row>
    <row r="3272" spans="1:8" x14ac:dyDescent="0.25">
      <c r="A3272" s="58">
        <v>398000506749</v>
      </c>
      <c r="B3272" s="59" t="s">
        <v>8895</v>
      </c>
      <c r="C3272" s="60" t="s">
        <v>8896</v>
      </c>
      <c r="D3272" s="60" t="s">
        <v>8897</v>
      </c>
      <c r="E3272" s="60" t="s">
        <v>2170</v>
      </c>
      <c r="F3272" s="59" t="s">
        <v>451</v>
      </c>
      <c r="G3272" s="61">
        <v>20042</v>
      </c>
      <c r="H3272" s="123">
        <f t="shared" si="51"/>
        <v>4.081084107962818</v>
      </c>
    </row>
    <row r="3273" spans="1:8" x14ac:dyDescent="0.25">
      <c r="A3273" s="58">
        <v>398990210539</v>
      </c>
      <c r="B3273" s="59" t="s">
        <v>8898</v>
      </c>
      <c r="C3273" s="60" t="s">
        <v>8899</v>
      </c>
      <c r="D3273" s="60" t="s">
        <v>1878</v>
      </c>
      <c r="E3273" s="60" t="s">
        <v>2170</v>
      </c>
      <c r="F3273" s="59" t="s">
        <v>451</v>
      </c>
      <c r="G3273" s="61">
        <v>20042</v>
      </c>
      <c r="H3273" s="123">
        <f t="shared" si="51"/>
        <v>4.081084107962818</v>
      </c>
    </row>
    <row r="3274" spans="1:8" x14ac:dyDescent="0.25">
      <c r="A3274" s="58">
        <v>400000800421</v>
      </c>
      <c r="B3274" s="59" t="s">
        <v>8900</v>
      </c>
      <c r="C3274" s="60" t="s">
        <v>8901</v>
      </c>
      <c r="D3274" s="60" t="s">
        <v>6401</v>
      </c>
      <c r="E3274" s="60" t="s">
        <v>726</v>
      </c>
      <c r="F3274" s="59" t="s">
        <v>451</v>
      </c>
      <c r="G3274" s="61">
        <v>20042</v>
      </c>
      <c r="H3274" s="123">
        <f t="shared" si="51"/>
        <v>4.081084107962818</v>
      </c>
    </row>
    <row r="3275" spans="1:8" x14ac:dyDescent="0.25">
      <c r="A3275" s="58">
        <v>400010802804</v>
      </c>
      <c r="B3275" s="59" t="s">
        <v>8902</v>
      </c>
      <c r="C3275" s="60" t="s">
        <v>8903</v>
      </c>
      <c r="D3275" s="60" t="s">
        <v>8904</v>
      </c>
      <c r="E3275" s="60" t="s">
        <v>726</v>
      </c>
      <c r="F3275" s="59" t="s">
        <v>451</v>
      </c>
      <c r="G3275" s="61">
        <v>20042</v>
      </c>
      <c r="H3275" s="123">
        <f t="shared" si="51"/>
        <v>4.081084107962818</v>
      </c>
    </row>
    <row r="3276" spans="1:8" x14ac:dyDescent="0.25">
      <c r="A3276" s="58">
        <v>400080104985</v>
      </c>
      <c r="B3276" s="59" t="s">
        <v>8905</v>
      </c>
      <c r="C3276" s="60" t="s">
        <v>8906</v>
      </c>
      <c r="D3276" s="60" t="s">
        <v>8907</v>
      </c>
      <c r="E3276" s="60" t="s">
        <v>726</v>
      </c>
      <c r="F3276" s="59" t="s">
        <v>451</v>
      </c>
      <c r="G3276" s="61">
        <v>20042</v>
      </c>
      <c r="H3276" s="123">
        <f t="shared" si="51"/>
        <v>4.081084107962818</v>
      </c>
    </row>
    <row r="3277" spans="1:8" x14ac:dyDescent="0.25">
      <c r="A3277" s="58">
        <v>371000200059</v>
      </c>
      <c r="B3277" s="59" t="s">
        <v>8908</v>
      </c>
      <c r="C3277" s="60" t="s">
        <v>8909</v>
      </c>
      <c r="D3277" s="60" t="s">
        <v>8910</v>
      </c>
      <c r="E3277" s="60" t="s">
        <v>4824</v>
      </c>
      <c r="F3277" s="59" t="s">
        <v>451</v>
      </c>
      <c r="G3277" s="61">
        <v>17592</v>
      </c>
      <c r="H3277" s="123">
        <f t="shared" si="51"/>
        <v>3.5821989635406593</v>
      </c>
    </row>
    <row r="3278" spans="1:8" x14ac:dyDescent="0.25">
      <c r="A3278" s="58">
        <v>398181000949</v>
      </c>
      <c r="B3278" s="59" t="s">
        <v>8911</v>
      </c>
      <c r="C3278" s="60" t="s">
        <v>8912</v>
      </c>
      <c r="D3278" s="60" t="s">
        <v>8913</v>
      </c>
      <c r="E3278" s="60" t="s">
        <v>6937</v>
      </c>
      <c r="F3278" s="59" t="s">
        <v>451</v>
      </c>
      <c r="G3278" s="61">
        <v>17592</v>
      </c>
      <c r="H3278" s="123">
        <f t="shared" si="51"/>
        <v>3.5821989635406593</v>
      </c>
    </row>
    <row r="3279" spans="1:8" x14ac:dyDescent="0.25">
      <c r="A3279" s="58">
        <v>390870700027</v>
      </c>
      <c r="B3279" s="59" t="s">
        <v>8914</v>
      </c>
      <c r="C3279" s="60" t="s">
        <v>4969</v>
      </c>
      <c r="D3279" s="60" t="s">
        <v>8915</v>
      </c>
      <c r="E3279" s="60" t="s">
        <v>1065</v>
      </c>
      <c r="F3279" s="59" t="s">
        <v>451</v>
      </c>
      <c r="G3279" s="61">
        <v>17307</v>
      </c>
      <c r="H3279" s="123">
        <f t="shared" si="51"/>
        <v>3.5241653855160409</v>
      </c>
    </row>
    <row r="3280" spans="1:8" x14ac:dyDescent="0.25">
      <c r="A3280" s="58">
        <v>395100300758</v>
      </c>
      <c r="B3280" s="59" t="s">
        <v>8916</v>
      </c>
      <c r="C3280" s="60" t="s">
        <v>8917</v>
      </c>
      <c r="D3280" s="60" t="s">
        <v>8918</v>
      </c>
      <c r="E3280" s="60" t="s">
        <v>753</v>
      </c>
      <c r="F3280" s="59" t="s">
        <v>487</v>
      </c>
      <c r="G3280" s="61">
        <v>16708</v>
      </c>
      <c r="H3280" s="123">
        <f t="shared" si="51"/>
        <v>3.4021930583695621</v>
      </c>
    </row>
    <row r="3281" spans="1:8" x14ac:dyDescent="0.25">
      <c r="A3281" s="58">
        <v>398960105676</v>
      </c>
      <c r="B3281" s="59" t="s">
        <v>8919</v>
      </c>
      <c r="C3281" s="60" t="s">
        <v>2165</v>
      </c>
      <c r="D3281" s="60" t="s">
        <v>8920</v>
      </c>
      <c r="E3281" s="60" t="s">
        <v>2047</v>
      </c>
      <c r="F3281" s="59" t="s">
        <v>451</v>
      </c>
      <c r="G3281" s="61">
        <v>16017</v>
      </c>
      <c r="H3281" s="123">
        <f t="shared" si="51"/>
        <v>3.2614870849835573</v>
      </c>
    </row>
    <row r="3282" spans="1:8" x14ac:dyDescent="0.25">
      <c r="A3282" s="58">
        <v>400940541580</v>
      </c>
      <c r="B3282" s="59" t="s">
        <v>8921</v>
      </c>
      <c r="C3282" s="60" t="s">
        <v>8922</v>
      </c>
      <c r="D3282" s="60" t="s">
        <v>8923</v>
      </c>
      <c r="E3282" s="60" t="s">
        <v>726</v>
      </c>
      <c r="F3282" s="59" t="s">
        <v>451</v>
      </c>
      <c r="G3282" s="61">
        <v>15623</v>
      </c>
      <c r="H3282" s="123">
        <f t="shared" si="51"/>
        <v>3.1812582086968919</v>
      </c>
    </row>
    <row r="3283" spans="1:8" x14ac:dyDescent="0.25">
      <c r="A3283" s="58">
        <v>390831001138</v>
      </c>
      <c r="B3283" s="59" t="s">
        <v>8924</v>
      </c>
      <c r="C3283" s="60" t="s">
        <v>8925</v>
      </c>
      <c r="D3283" s="60" t="s">
        <v>8926</v>
      </c>
      <c r="E3283" s="60" t="s">
        <v>1535</v>
      </c>
      <c r="F3283" s="59" t="s">
        <v>487</v>
      </c>
      <c r="G3283" s="61">
        <v>15341</v>
      </c>
      <c r="H3283" s="123">
        <f t="shared" si="51"/>
        <v>3.1238355104409536</v>
      </c>
    </row>
    <row r="3284" spans="1:8" x14ac:dyDescent="0.25">
      <c r="A3284" s="58">
        <v>370850103013</v>
      </c>
      <c r="B3284" s="59" t="s">
        <v>8927</v>
      </c>
      <c r="C3284" s="60" t="s">
        <v>8928</v>
      </c>
      <c r="D3284" s="60" t="s">
        <v>8929</v>
      </c>
      <c r="E3284" s="60" t="s">
        <v>1419</v>
      </c>
      <c r="F3284" s="59" t="s">
        <v>451</v>
      </c>
      <c r="G3284" s="61">
        <v>15142</v>
      </c>
      <c r="H3284" s="123">
        <f t="shared" si="51"/>
        <v>3.0833138191185006</v>
      </c>
    </row>
    <row r="3285" spans="1:8" x14ac:dyDescent="0.25">
      <c r="A3285" s="58">
        <v>370980409491</v>
      </c>
      <c r="B3285" s="59" t="s">
        <v>8930</v>
      </c>
      <c r="C3285" s="60" t="s">
        <v>8931</v>
      </c>
      <c r="D3285" s="60" t="s">
        <v>8932</v>
      </c>
      <c r="E3285" s="60" t="s">
        <v>1419</v>
      </c>
      <c r="F3285" s="59" t="s">
        <v>451</v>
      </c>
      <c r="G3285" s="61">
        <v>15142</v>
      </c>
      <c r="H3285" s="123">
        <f t="shared" si="51"/>
        <v>3.0833138191185006</v>
      </c>
    </row>
    <row r="3286" spans="1:8" x14ac:dyDescent="0.25">
      <c r="A3286" s="58">
        <v>371930800251</v>
      </c>
      <c r="B3286" s="59" t="s">
        <v>8933</v>
      </c>
      <c r="C3286" s="60" t="s">
        <v>8934</v>
      </c>
      <c r="D3286" s="60" t="s">
        <v>8935</v>
      </c>
      <c r="E3286" s="60" t="s">
        <v>1439</v>
      </c>
      <c r="F3286" s="59" t="s">
        <v>451</v>
      </c>
      <c r="G3286" s="61">
        <v>15142</v>
      </c>
      <c r="H3286" s="123">
        <f t="shared" si="51"/>
        <v>3.0833138191185006</v>
      </c>
    </row>
    <row r="3287" spans="1:8" x14ac:dyDescent="0.25">
      <c r="A3287" s="58">
        <v>371951200652</v>
      </c>
      <c r="B3287" s="59" t="s">
        <v>8936</v>
      </c>
      <c r="C3287" s="60" t="s">
        <v>8937</v>
      </c>
      <c r="D3287" s="60" t="s">
        <v>8938</v>
      </c>
      <c r="E3287" s="60" t="s">
        <v>1684</v>
      </c>
      <c r="F3287" s="59" t="s">
        <v>451</v>
      </c>
      <c r="G3287" s="61">
        <v>15142</v>
      </c>
      <c r="H3287" s="123">
        <f t="shared" si="51"/>
        <v>3.0833138191185006</v>
      </c>
    </row>
    <row r="3288" spans="1:8" x14ac:dyDescent="0.25">
      <c r="A3288" s="58">
        <v>371970700160</v>
      </c>
      <c r="B3288" s="59" t="s">
        <v>8939</v>
      </c>
      <c r="C3288" s="60" t="s">
        <v>8940</v>
      </c>
      <c r="D3288" s="60" t="s">
        <v>8941</v>
      </c>
      <c r="E3288" s="60" t="s">
        <v>1684</v>
      </c>
      <c r="F3288" s="59" t="s">
        <v>451</v>
      </c>
      <c r="G3288" s="61">
        <v>15142</v>
      </c>
      <c r="H3288" s="123">
        <f t="shared" si="51"/>
        <v>3.0833138191185006</v>
      </c>
    </row>
    <row r="3289" spans="1:8" x14ac:dyDescent="0.25">
      <c r="A3289" s="58">
        <v>390750900111</v>
      </c>
      <c r="B3289" s="59" t="s">
        <v>8942</v>
      </c>
      <c r="C3289" s="60" t="s">
        <v>8943</v>
      </c>
      <c r="D3289" s="60" t="s">
        <v>8944</v>
      </c>
      <c r="E3289" s="60" t="s">
        <v>1542</v>
      </c>
      <c r="F3289" s="59" t="s">
        <v>451</v>
      </c>
      <c r="G3289" s="61">
        <v>15142</v>
      </c>
      <c r="H3289" s="123">
        <f t="shared" si="51"/>
        <v>3.0833138191185006</v>
      </c>
    </row>
    <row r="3290" spans="1:8" x14ac:dyDescent="0.25">
      <c r="A3290" s="58">
        <v>390780600121</v>
      </c>
      <c r="B3290" s="59" t="s">
        <v>8945</v>
      </c>
      <c r="C3290" s="60" t="s">
        <v>8946</v>
      </c>
      <c r="D3290" s="60" t="s">
        <v>3559</v>
      </c>
      <c r="E3290" s="60" t="s">
        <v>1542</v>
      </c>
      <c r="F3290" s="59" t="s">
        <v>451</v>
      </c>
      <c r="G3290" s="61">
        <v>15142</v>
      </c>
      <c r="H3290" s="123">
        <f t="shared" si="51"/>
        <v>3.0833138191185006</v>
      </c>
    </row>
    <row r="3291" spans="1:8" x14ac:dyDescent="0.25">
      <c r="A3291" s="58">
        <v>390821100456</v>
      </c>
      <c r="B3291" s="59" t="s">
        <v>8947</v>
      </c>
      <c r="C3291" s="60" t="s">
        <v>8948</v>
      </c>
      <c r="D3291" s="60" t="s">
        <v>8949</v>
      </c>
      <c r="E3291" s="60" t="s">
        <v>1542</v>
      </c>
      <c r="F3291" s="59" t="s">
        <v>451</v>
      </c>
      <c r="G3291" s="61">
        <v>15142</v>
      </c>
      <c r="H3291" s="123">
        <f t="shared" si="51"/>
        <v>3.0833138191185006</v>
      </c>
    </row>
    <row r="3292" spans="1:8" x14ac:dyDescent="0.25">
      <c r="A3292" s="58">
        <v>390840900234</v>
      </c>
      <c r="B3292" s="59" t="s">
        <v>8950</v>
      </c>
      <c r="C3292" s="60" t="s">
        <v>8951</v>
      </c>
      <c r="D3292" s="60" t="s">
        <v>8952</v>
      </c>
      <c r="E3292" s="60" t="s">
        <v>1542</v>
      </c>
      <c r="F3292" s="59" t="s">
        <v>451</v>
      </c>
      <c r="G3292" s="61">
        <v>15142</v>
      </c>
      <c r="H3292" s="123">
        <f t="shared" si="51"/>
        <v>3.0833138191185006</v>
      </c>
    </row>
    <row r="3293" spans="1:8" x14ac:dyDescent="0.25">
      <c r="A3293" s="58">
        <v>390851001070</v>
      </c>
      <c r="B3293" s="59" t="s">
        <v>8953</v>
      </c>
      <c r="C3293" s="60" t="s">
        <v>8954</v>
      </c>
      <c r="D3293" s="60" t="s">
        <v>8955</v>
      </c>
      <c r="E3293" s="60" t="s">
        <v>1542</v>
      </c>
      <c r="F3293" s="59" t="s">
        <v>451</v>
      </c>
      <c r="G3293" s="61">
        <v>15142</v>
      </c>
      <c r="H3293" s="123">
        <f t="shared" si="51"/>
        <v>3.0833138191185006</v>
      </c>
    </row>
    <row r="3294" spans="1:8" x14ac:dyDescent="0.25">
      <c r="A3294" s="58">
        <v>390940720501</v>
      </c>
      <c r="B3294" s="59" t="s">
        <v>8956</v>
      </c>
      <c r="C3294" s="60" t="s">
        <v>8957</v>
      </c>
      <c r="D3294" s="60" t="s">
        <v>8958</v>
      </c>
      <c r="E3294" s="60" t="s">
        <v>1542</v>
      </c>
      <c r="F3294" s="59" t="s">
        <v>451</v>
      </c>
      <c r="G3294" s="61">
        <v>15142</v>
      </c>
      <c r="H3294" s="123">
        <f t="shared" si="51"/>
        <v>3.0833138191185006</v>
      </c>
    </row>
    <row r="3295" spans="1:8" x14ac:dyDescent="0.25">
      <c r="A3295" s="58">
        <v>390961211177</v>
      </c>
      <c r="B3295" s="59" t="s">
        <v>8959</v>
      </c>
      <c r="C3295" s="60" t="s">
        <v>8960</v>
      </c>
      <c r="D3295" s="60" t="s">
        <v>8961</v>
      </c>
      <c r="E3295" s="60" t="s">
        <v>1542</v>
      </c>
      <c r="F3295" s="59" t="s">
        <v>451</v>
      </c>
      <c r="G3295" s="61">
        <v>15142</v>
      </c>
      <c r="H3295" s="123">
        <f t="shared" si="51"/>
        <v>3.0833138191185006</v>
      </c>
    </row>
    <row r="3296" spans="1:8" x14ac:dyDescent="0.25">
      <c r="A3296" s="58">
        <v>390980610449</v>
      </c>
      <c r="B3296" s="59" t="s">
        <v>8962</v>
      </c>
      <c r="C3296" s="60" t="s">
        <v>8963</v>
      </c>
      <c r="D3296" s="60" t="s">
        <v>8964</v>
      </c>
      <c r="E3296" s="60" t="s">
        <v>1542</v>
      </c>
      <c r="F3296" s="59" t="s">
        <v>451</v>
      </c>
      <c r="G3296" s="61">
        <v>15142</v>
      </c>
      <c r="H3296" s="123">
        <f t="shared" si="51"/>
        <v>3.0833138191185006</v>
      </c>
    </row>
    <row r="3297" spans="1:8" x14ac:dyDescent="0.25">
      <c r="A3297" s="58">
        <v>391010610213</v>
      </c>
      <c r="B3297" s="59" t="s">
        <v>8965</v>
      </c>
      <c r="C3297" s="60" t="s">
        <v>8966</v>
      </c>
      <c r="D3297" s="60" t="s">
        <v>8967</v>
      </c>
      <c r="E3297" s="60" t="s">
        <v>994</v>
      </c>
      <c r="F3297" s="59" t="s">
        <v>451</v>
      </c>
      <c r="G3297" s="61">
        <v>15142</v>
      </c>
      <c r="H3297" s="123">
        <f t="shared" si="51"/>
        <v>3.0833138191185006</v>
      </c>
    </row>
    <row r="3298" spans="1:8" x14ac:dyDescent="0.25">
      <c r="A3298" s="58">
        <v>391930600066</v>
      </c>
      <c r="B3298" s="59" t="s">
        <v>8968</v>
      </c>
      <c r="C3298" s="60" t="s">
        <v>8969</v>
      </c>
      <c r="D3298" s="60" t="s">
        <v>8970</v>
      </c>
      <c r="E3298" s="60" t="s">
        <v>1426</v>
      </c>
      <c r="F3298" s="59" t="s">
        <v>451</v>
      </c>
      <c r="G3298" s="61">
        <v>15142</v>
      </c>
      <c r="H3298" s="123">
        <f t="shared" si="51"/>
        <v>3.0833138191185006</v>
      </c>
    </row>
    <row r="3299" spans="1:8" x14ac:dyDescent="0.25">
      <c r="A3299" s="58">
        <v>391950600151</v>
      </c>
      <c r="B3299" s="59" t="s">
        <v>8971</v>
      </c>
      <c r="C3299" s="60" t="s">
        <v>8972</v>
      </c>
      <c r="D3299" s="60" t="s">
        <v>2265</v>
      </c>
      <c r="E3299" s="60" t="s">
        <v>994</v>
      </c>
      <c r="F3299" s="59" t="s">
        <v>451</v>
      </c>
      <c r="G3299" s="61">
        <v>15142</v>
      </c>
      <c r="H3299" s="123">
        <f t="shared" si="51"/>
        <v>3.0833138191185006</v>
      </c>
    </row>
    <row r="3300" spans="1:8" x14ac:dyDescent="0.25">
      <c r="A3300" s="58">
        <v>391960210173</v>
      </c>
      <c r="B3300" s="59" t="s">
        <v>8973</v>
      </c>
      <c r="C3300" s="60" t="s">
        <v>8974</v>
      </c>
      <c r="D3300" s="60" t="s">
        <v>8975</v>
      </c>
      <c r="E3300" s="60" t="s">
        <v>1426</v>
      </c>
      <c r="F3300" s="59" t="s">
        <v>451</v>
      </c>
      <c r="G3300" s="61">
        <v>15142</v>
      </c>
      <c r="H3300" s="123">
        <f t="shared" si="51"/>
        <v>3.0833138191185006</v>
      </c>
    </row>
    <row r="3301" spans="1:8" x14ac:dyDescent="0.25">
      <c r="A3301" s="58">
        <v>391970310052</v>
      </c>
      <c r="B3301" s="59" t="s">
        <v>8976</v>
      </c>
      <c r="C3301" s="60" t="s">
        <v>8972</v>
      </c>
      <c r="D3301" s="60" t="s">
        <v>8812</v>
      </c>
      <c r="E3301" s="60" t="s">
        <v>994</v>
      </c>
      <c r="F3301" s="59" t="s">
        <v>451</v>
      </c>
      <c r="G3301" s="61">
        <v>15142</v>
      </c>
      <c r="H3301" s="123">
        <f t="shared" si="51"/>
        <v>3.0833138191185006</v>
      </c>
    </row>
    <row r="3302" spans="1:8" x14ac:dyDescent="0.25">
      <c r="A3302" s="58">
        <v>391990601461</v>
      </c>
      <c r="B3302" s="59" t="s">
        <v>8977</v>
      </c>
      <c r="C3302" s="60" t="s">
        <v>8978</v>
      </c>
      <c r="D3302" s="60" t="s">
        <v>8979</v>
      </c>
      <c r="E3302" s="60" t="s">
        <v>994</v>
      </c>
      <c r="F3302" s="59" t="s">
        <v>451</v>
      </c>
      <c r="G3302" s="61">
        <v>15142</v>
      </c>
      <c r="H3302" s="123">
        <f t="shared" si="51"/>
        <v>3.0833138191185006</v>
      </c>
    </row>
    <row r="3303" spans="1:8" x14ac:dyDescent="0.25">
      <c r="A3303" s="58">
        <v>395000500661</v>
      </c>
      <c r="B3303" s="59" t="s">
        <v>8980</v>
      </c>
      <c r="C3303" s="60" t="s">
        <v>8981</v>
      </c>
      <c r="D3303" s="60" t="s">
        <v>8982</v>
      </c>
      <c r="E3303" s="60" t="s">
        <v>753</v>
      </c>
      <c r="F3303" s="59" t="s">
        <v>451</v>
      </c>
      <c r="G3303" s="61">
        <v>15142</v>
      </c>
      <c r="H3303" s="123">
        <f t="shared" si="51"/>
        <v>3.0833138191185006</v>
      </c>
    </row>
    <row r="3304" spans="1:8" x14ac:dyDescent="0.25">
      <c r="A3304" s="58">
        <v>395000600495</v>
      </c>
      <c r="B3304" s="59" t="s">
        <v>8983</v>
      </c>
      <c r="C3304" s="60" t="s">
        <v>8984</v>
      </c>
      <c r="D3304" s="60" t="s">
        <v>8985</v>
      </c>
      <c r="E3304" s="60" t="s">
        <v>753</v>
      </c>
      <c r="F3304" s="59" t="s">
        <v>451</v>
      </c>
      <c r="G3304" s="61">
        <v>15142</v>
      </c>
      <c r="H3304" s="123">
        <f t="shared" si="51"/>
        <v>3.0833138191185006</v>
      </c>
    </row>
    <row r="3305" spans="1:8" x14ac:dyDescent="0.25">
      <c r="A3305" s="58">
        <v>395010200495</v>
      </c>
      <c r="B3305" s="59" t="s">
        <v>8986</v>
      </c>
      <c r="C3305" s="60" t="s">
        <v>2708</v>
      </c>
      <c r="D3305" s="60" t="s">
        <v>2709</v>
      </c>
      <c r="E3305" s="60" t="s">
        <v>738</v>
      </c>
      <c r="F3305" s="59" t="s">
        <v>451</v>
      </c>
      <c r="G3305" s="61">
        <v>15142</v>
      </c>
      <c r="H3305" s="123">
        <f t="shared" si="51"/>
        <v>3.0833138191185006</v>
      </c>
    </row>
    <row r="3306" spans="1:8" x14ac:dyDescent="0.25">
      <c r="A3306" s="58">
        <v>395020502058</v>
      </c>
      <c r="B3306" s="59" t="s">
        <v>8987</v>
      </c>
      <c r="C3306" s="60" t="s">
        <v>8988</v>
      </c>
      <c r="D3306" s="60" t="s">
        <v>8989</v>
      </c>
      <c r="E3306" s="60" t="s">
        <v>738</v>
      </c>
      <c r="F3306" s="59" t="s">
        <v>451</v>
      </c>
      <c r="G3306" s="61">
        <v>15142</v>
      </c>
      <c r="H3306" s="123">
        <f t="shared" si="51"/>
        <v>3.0833138191185006</v>
      </c>
    </row>
    <row r="3307" spans="1:8" x14ac:dyDescent="0.25">
      <c r="A3307" s="58">
        <v>395020502376</v>
      </c>
      <c r="B3307" s="59" t="s">
        <v>8990</v>
      </c>
      <c r="C3307" s="60" t="s">
        <v>8991</v>
      </c>
      <c r="D3307" s="60" t="s">
        <v>8992</v>
      </c>
      <c r="E3307" s="60" t="s">
        <v>753</v>
      </c>
      <c r="F3307" s="59" t="s">
        <v>451</v>
      </c>
      <c r="G3307" s="61">
        <v>15142</v>
      </c>
      <c r="H3307" s="123">
        <f t="shared" si="51"/>
        <v>3.0833138191185006</v>
      </c>
    </row>
    <row r="3308" spans="1:8" x14ac:dyDescent="0.25">
      <c r="A3308" s="58">
        <v>395020502724</v>
      </c>
      <c r="B3308" s="59" t="s">
        <v>8993</v>
      </c>
      <c r="C3308" s="60" t="s">
        <v>8994</v>
      </c>
      <c r="D3308" s="60" t="s">
        <v>2864</v>
      </c>
      <c r="E3308" s="60" t="s">
        <v>738</v>
      </c>
      <c r="F3308" s="59" t="s">
        <v>451</v>
      </c>
      <c r="G3308" s="61">
        <v>15142</v>
      </c>
      <c r="H3308" s="123">
        <f t="shared" si="51"/>
        <v>3.0833138191185006</v>
      </c>
    </row>
    <row r="3309" spans="1:8" x14ac:dyDescent="0.25">
      <c r="A3309" s="58">
        <v>395020601960</v>
      </c>
      <c r="B3309" s="59" t="s">
        <v>8995</v>
      </c>
      <c r="C3309" s="60" t="s">
        <v>8996</v>
      </c>
      <c r="D3309" s="60" t="s">
        <v>8997</v>
      </c>
      <c r="E3309" s="60" t="s">
        <v>753</v>
      </c>
      <c r="F3309" s="59" t="s">
        <v>451</v>
      </c>
      <c r="G3309" s="61">
        <v>15142</v>
      </c>
      <c r="H3309" s="123">
        <f t="shared" si="51"/>
        <v>3.0833138191185006</v>
      </c>
    </row>
    <row r="3310" spans="1:8" x14ac:dyDescent="0.25">
      <c r="A3310" s="58">
        <v>395050700326</v>
      </c>
      <c r="B3310" s="59" t="s">
        <v>8998</v>
      </c>
      <c r="C3310" s="60" t="s">
        <v>8999</v>
      </c>
      <c r="D3310" s="60" t="s">
        <v>9000</v>
      </c>
      <c r="E3310" s="60" t="s">
        <v>738</v>
      </c>
      <c r="F3310" s="59" t="s">
        <v>451</v>
      </c>
      <c r="G3310" s="61">
        <v>15142</v>
      </c>
      <c r="H3310" s="123">
        <f t="shared" si="51"/>
        <v>3.0833138191185006</v>
      </c>
    </row>
    <row r="3311" spans="1:8" x14ac:dyDescent="0.25">
      <c r="A3311" s="58">
        <v>395070800424</v>
      </c>
      <c r="B3311" s="59" t="s">
        <v>9001</v>
      </c>
      <c r="C3311" s="60" t="s">
        <v>7414</v>
      </c>
      <c r="D3311" s="60" t="s">
        <v>9002</v>
      </c>
      <c r="E3311" s="60" t="s">
        <v>753</v>
      </c>
      <c r="F3311" s="59" t="s">
        <v>451</v>
      </c>
      <c r="G3311" s="61">
        <v>15142</v>
      </c>
      <c r="H3311" s="123">
        <f t="shared" si="51"/>
        <v>3.0833138191185006</v>
      </c>
    </row>
    <row r="3312" spans="1:8" x14ac:dyDescent="0.25">
      <c r="A3312" s="58">
        <v>395960511233</v>
      </c>
      <c r="B3312" s="59" t="s">
        <v>9003</v>
      </c>
      <c r="C3312" s="60" t="s">
        <v>9004</v>
      </c>
      <c r="D3312" s="60" t="s">
        <v>9005</v>
      </c>
      <c r="E3312" s="60" t="s">
        <v>753</v>
      </c>
      <c r="F3312" s="59" t="s">
        <v>451</v>
      </c>
      <c r="G3312" s="61">
        <v>15142</v>
      </c>
      <c r="H3312" s="123">
        <f t="shared" si="51"/>
        <v>3.0833138191185006</v>
      </c>
    </row>
    <row r="3313" spans="1:8" x14ac:dyDescent="0.25">
      <c r="A3313" s="58">
        <v>395970450119</v>
      </c>
      <c r="B3313" s="59" t="s">
        <v>9006</v>
      </c>
      <c r="C3313" s="60" t="s">
        <v>9007</v>
      </c>
      <c r="D3313" s="60" t="s">
        <v>9008</v>
      </c>
      <c r="E3313" s="60" t="s">
        <v>738</v>
      </c>
      <c r="F3313" s="59" t="s">
        <v>451</v>
      </c>
      <c r="G3313" s="61">
        <v>15142</v>
      </c>
      <c r="H3313" s="123">
        <f t="shared" si="51"/>
        <v>3.0833138191185006</v>
      </c>
    </row>
    <row r="3314" spans="1:8" x14ac:dyDescent="0.25">
      <c r="A3314" s="58">
        <v>395990220438</v>
      </c>
      <c r="B3314" s="59" t="s">
        <v>9009</v>
      </c>
      <c r="C3314" s="60" t="s">
        <v>9010</v>
      </c>
      <c r="D3314" s="60" t="s">
        <v>5194</v>
      </c>
      <c r="E3314" s="60" t="s">
        <v>4173</v>
      </c>
      <c r="F3314" s="59" t="s">
        <v>451</v>
      </c>
      <c r="G3314" s="61">
        <v>15142</v>
      </c>
      <c r="H3314" s="123">
        <f t="shared" si="51"/>
        <v>3.0833138191185006</v>
      </c>
    </row>
    <row r="3315" spans="1:8" x14ac:dyDescent="0.25">
      <c r="A3315" s="58">
        <v>395990520415</v>
      </c>
      <c r="B3315" s="59" t="s">
        <v>9011</v>
      </c>
      <c r="C3315" s="60" t="s">
        <v>519</v>
      </c>
      <c r="D3315" s="60" t="s">
        <v>9012</v>
      </c>
      <c r="E3315" s="60" t="s">
        <v>753</v>
      </c>
      <c r="F3315" s="59" t="s">
        <v>451</v>
      </c>
      <c r="G3315" s="61">
        <v>15142</v>
      </c>
      <c r="H3315" s="123">
        <f t="shared" si="51"/>
        <v>3.0833138191185006</v>
      </c>
    </row>
    <row r="3316" spans="1:8" x14ac:dyDescent="0.25">
      <c r="A3316" s="58">
        <v>396010502595</v>
      </c>
      <c r="B3316" s="59" t="s">
        <v>548</v>
      </c>
      <c r="C3316" s="60" t="s">
        <v>549</v>
      </c>
      <c r="D3316" s="60" t="s">
        <v>550</v>
      </c>
      <c r="E3316" s="60" t="s">
        <v>450</v>
      </c>
      <c r="F3316" s="59" t="s">
        <v>451</v>
      </c>
      <c r="G3316" s="61">
        <v>15142</v>
      </c>
      <c r="H3316" s="123">
        <f t="shared" si="51"/>
        <v>3.0833138191185006</v>
      </c>
    </row>
    <row r="3317" spans="1:8" x14ac:dyDescent="0.25">
      <c r="A3317" s="58">
        <v>396761202660</v>
      </c>
      <c r="B3317" s="59" t="s">
        <v>599</v>
      </c>
      <c r="C3317" s="60" t="s">
        <v>600</v>
      </c>
      <c r="D3317" s="60" t="s">
        <v>601</v>
      </c>
      <c r="E3317" s="60" t="s">
        <v>450</v>
      </c>
      <c r="F3317" s="59" t="s">
        <v>451</v>
      </c>
      <c r="G3317" s="61">
        <v>15142</v>
      </c>
      <c r="H3317" s="123">
        <f t="shared" si="51"/>
        <v>3.0833138191185006</v>
      </c>
    </row>
    <row r="3318" spans="1:8" x14ac:dyDescent="0.25">
      <c r="A3318" s="58">
        <v>398020101737</v>
      </c>
      <c r="B3318" s="59" t="s">
        <v>9013</v>
      </c>
      <c r="C3318" s="60" t="s">
        <v>9014</v>
      </c>
      <c r="D3318" s="60" t="s">
        <v>9015</v>
      </c>
      <c r="E3318" s="60" t="s">
        <v>2170</v>
      </c>
      <c r="F3318" s="59" t="s">
        <v>451</v>
      </c>
      <c r="G3318" s="61">
        <v>15142</v>
      </c>
      <c r="H3318" s="123">
        <f t="shared" si="51"/>
        <v>3.0833138191185006</v>
      </c>
    </row>
    <row r="3319" spans="1:8" x14ac:dyDescent="0.25">
      <c r="A3319" s="58">
        <v>398020103268</v>
      </c>
      <c r="B3319" s="59" t="s">
        <v>9016</v>
      </c>
      <c r="C3319" s="60" t="s">
        <v>6131</v>
      </c>
      <c r="D3319" s="60" t="s">
        <v>2826</v>
      </c>
      <c r="E3319" s="60" t="s">
        <v>2826</v>
      </c>
      <c r="F3319" s="59" t="s">
        <v>451</v>
      </c>
      <c r="G3319" s="61">
        <v>15142</v>
      </c>
      <c r="H3319" s="123">
        <f t="shared" si="51"/>
        <v>3.0833138191185006</v>
      </c>
    </row>
    <row r="3320" spans="1:8" x14ac:dyDescent="0.25">
      <c r="A3320" s="58">
        <v>398101001117</v>
      </c>
      <c r="B3320" s="59" t="s">
        <v>9017</v>
      </c>
      <c r="C3320" s="60" t="s">
        <v>9018</v>
      </c>
      <c r="D3320" s="60" t="s">
        <v>9019</v>
      </c>
      <c r="E3320" s="60" t="s">
        <v>1061</v>
      </c>
      <c r="F3320" s="59" t="s">
        <v>451</v>
      </c>
      <c r="G3320" s="61">
        <v>15142</v>
      </c>
      <c r="H3320" s="123">
        <f t="shared" si="51"/>
        <v>3.0833138191185006</v>
      </c>
    </row>
    <row r="3321" spans="1:8" x14ac:dyDescent="0.25">
      <c r="A3321" s="58">
        <v>398820800064</v>
      </c>
      <c r="B3321" s="59" t="s">
        <v>9020</v>
      </c>
      <c r="C3321" s="60" t="s">
        <v>9021</v>
      </c>
      <c r="D3321" s="60" t="s">
        <v>9022</v>
      </c>
      <c r="E3321" s="60" t="s">
        <v>753</v>
      </c>
      <c r="F3321" s="59" t="s">
        <v>451</v>
      </c>
      <c r="G3321" s="61">
        <v>15142</v>
      </c>
      <c r="H3321" s="123">
        <f t="shared" si="51"/>
        <v>3.0833138191185006</v>
      </c>
    </row>
    <row r="3322" spans="1:8" x14ac:dyDescent="0.25">
      <c r="A3322" s="58">
        <v>398850700269</v>
      </c>
      <c r="B3322" s="59" t="s">
        <v>9023</v>
      </c>
      <c r="C3322" s="60" t="s">
        <v>9024</v>
      </c>
      <c r="D3322" s="60" t="s">
        <v>9025</v>
      </c>
      <c r="E3322" s="60" t="s">
        <v>2170</v>
      </c>
      <c r="F3322" s="59" t="s">
        <v>451</v>
      </c>
      <c r="G3322" s="61">
        <v>15142</v>
      </c>
      <c r="H3322" s="123">
        <f t="shared" si="51"/>
        <v>3.0833138191185006</v>
      </c>
    </row>
    <row r="3323" spans="1:8" x14ac:dyDescent="0.25">
      <c r="A3323" s="58">
        <v>400000100844</v>
      </c>
      <c r="B3323" s="59" t="s">
        <v>9026</v>
      </c>
      <c r="C3323" s="60" t="s">
        <v>9027</v>
      </c>
      <c r="D3323" s="60" t="s">
        <v>9028</v>
      </c>
      <c r="E3323" s="60" t="s">
        <v>726</v>
      </c>
      <c r="F3323" s="59" t="s">
        <v>451</v>
      </c>
      <c r="G3323" s="61">
        <v>15142</v>
      </c>
      <c r="H3323" s="123">
        <f t="shared" si="51"/>
        <v>3.0833138191185006</v>
      </c>
    </row>
    <row r="3324" spans="1:8" x14ac:dyDescent="0.25">
      <c r="A3324" s="58">
        <v>400000201616</v>
      </c>
      <c r="B3324" s="59" t="s">
        <v>9029</v>
      </c>
      <c r="C3324" s="60" t="s">
        <v>9030</v>
      </c>
      <c r="D3324" s="60" t="s">
        <v>9031</v>
      </c>
      <c r="E3324" s="60" t="s">
        <v>726</v>
      </c>
      <c r="F3324" s="59" t="s">
        <v>451</v>
      </c>
      <c r="G3324" s="61">
        <v>15142</v>
      </c>
      <c r="H3324" s="123">
        <f t="shared" si="51"/>
        <v>3.0833138191185006</v>
      </c>
    </row>
    <row r="3325" spans="1:8" x14ac:dyDescent="0.25">
      <c r="A3325" s="58">
        <v>400000601606</v>
      </c>
      <c r="B3325" s="59" t="s">
        <v>9032</v>
      </c>
      <c r="C3325" s="60" t="s">
        <v>9033</v>
      </c>
      <c r="D3325" s="60" t="s">
        <v>9034</v>
      </c>
      <c r="E3325" s="60" t="s">
        <v>726</v>
      </c>
      <c r="F3325" s="59" t="s">
        <v>451</v>
      </c>
      <c r="G3325" s="61">
        <v>15142</v>
      </c>
      <c r="H3325" s="123">
        <f t="shared" si="51"/>
        <v>3.0833138191185006</v>
      </c>
    </row>
    <row r="3326" spans="1:8" x14ac:dyDescent="0.25">
      <c r="A3326" s="58">
        <v>400040807827</v>
      </c>
      <c r="B3326" s="59" t="s">
        <v>9035</v>
      </c>
      <c r="C3326" s="60" t="s">
        <v>9036</v>
      </c>
      <c r="D3326" s="60" t="s">
        <v>9037</v>
      </c>
      <c r="E3326" s="60" t="s">
        <v>726</v>
      </c>
      <c r="F3326" s="59" t="s">
        <v>451</v>
      </c>
      <c r="G3326" s="61">
        <v>15142</v>
      </c>
      <c r="H3326" s="123">
        <f t="shared" si="51"/>
        <v>3.0833138191185006</v>
      </c>
    </row>
    <row r="3327" spans="1:8" x14ac:dyDescent="0.25">
      <c r="A3327" s="58">
        <v>400781200105</v>
      </c>
      <c r="B3327" s="59" t="s">
        <v>9038</v>
      </c>
      <c r="C3327" s="60" t="s">
        <v>9039</v>
      </c>
      <c r="D3327" s="60" t="s">
        <v>9040</v>
      </c>
      <c r="E3327" s="60" t="s">
        <v>726</v>
      </c>
      <c r="F3327" s="59" t="s">
        <v>451</v>
      </c>
      <c r="G3327" s="61">
        <v>15142</v>
      </c>
      <c r="H3327" s="123">
        <f t="shared" si="51"/>
        <v>3.0833138191185006</v>
      </c>
    </row>
    <row r="3328" spans="1:8" x14ac:dyDescent="0.25">
      <c r="A3328" s="58">
        <v>400810300254</v>
      </c>
      <c r="B3328" s="59" t="s">
        <v>9041</v>
      </c>
      <c r="C3328" s="60" t="s">
        <v>9042</v>
      </c>
      <c r="D3328" s="60" t="s">
        <v>5381</v>
      </c>
      <c r="E3328" s="60" t="s">
        <v>726</v>
      </c>
      <c r="F3328" s="59" t="s">
        <v>451</v>
      </c>
      <c r="G3328" s="61">
        <v>15142</v>
      </c>
      <c r="H3328" s="123">
        <f t="shared" si="51"/>
        <v>3.0833138191185006</v>
      </c>
    </row>
    <row r="3329" spans="1:8" x14ac:dyDescent="0.25">
      <c r="A3329" s="58">
        <v>400900200950</v>
      </c>
      <c r="B3329" s="59" t="s">
        <v>9043</v>
      </c>
      <c r="C3329" s="60" t="s">
        <v>9044</v>
      </c>
      <c r="D3329" s="60" t="s">
        <v>5381</v>
      </c>
      <c r="E3329" s="60" t="s">
        <v>726</v>
      </c>
      <c r="F3329" s="59" t="s">
        <v>451</v>
      </c>
      <c r="G3329" s="61">
        <v>15142</v>
      </c>
      <c r="H3329" s="123">
        <f t="shared" si="51"/>
        <v>3.0833138191185006</v>
      </c>
    </row>
    <row r="3330" spans="1:8" x14ac:dyDescent="0.25">
      <c r="A3330" s="58">
        <v>400931100597</v>
      </c>
      <c r="B3330" s="59" t="s">
        <v>9045</v>
      </c>
      <c r="C3330" s="60" t="s">
        <v>9046</v>
      </c>
      <c r="D3330" s="60" t="s">
        <v>9047</v>
      </c>
      <c r="E3330" s="60" t="s">
        <v>726</v>
      </c>
      <c r="F3330" s="59" t="s">
        <v>451</v>
      </c>
      <c r="G3330" s="61">
        <v>15142</v>
      </c>
      <c r="H3330" s="123">
        <f t="shared" si="51"/>
        <v>3.0833138191185006</v>
      </c>
    </row>
    <row r="3331" spans="1:8" x14ac:dyDescent="0.25">
      <c r="A3331" s="58">
        <v>400970121810</v>
      </c>
      <c r="B3331" s="59" t="s">
        <v>9048</v>
      </c>
      <c r="C3331" s="60" t="s">
        <v>9049</v>
      </c>
      <c r="D3331" s="60" t="s">
        <v>5614</v>
      </c>
      <c r="E3331" s="60" t="s">
        <v>726</v>
      </c>
      <c r="F3331" s="59" t="s">
        <v>451</v>
      </c>
      <c r="G3331" s="61">
        <v>15142</v>
      </c>
      <c r="H3331" s="123">
        <f t="shared" ref="H3331:H3394" si="52">G3331/4910.95</f>
        <v>3.0833138191185006</v>
      </c>
    </row>
    <row r="3332" spans="1:8" x14ac:dyDescent="0.25">
      <c r="A3332" s="58">
        <v>400970422232</v>
      </c>
      <c r="B3332" s="59" t="s">
        <v>9050</v>
      </c>
      <c r="C3332" s="60" t="s">
        <v>9051</v>
      </c>
      <c r="D3332" s="60" t="s">
        <v>9052</v>
      </c>
      <c r="E3332" s="60" t="s">
        <v>726</v>
      </c>
      <c r="F3332" s="59" t="s">
        <v>451</v>
      </c>
      <c r="G3332" s="61">
        <v>15142</v>
      </c>
      <c r="H3332" s="123">
        <f t="shared" si="52"/>
        <v>3.0833138191185006</v>
      </c>
    </row>
    <row r="3333" spans="1:8" x14ac:dyDescent="0.25">
      <c r="A3333" s="58">
        <v>400970820556</v>
      </c>
      <c r="B3333" s="59" t="s">
        <v>9053</v>
      </c>
      <c r="C3333" s="60" t="s">
        <v>9054</v>
      </c>
      <c r="D3333" s="60" t="s">
        <v>7023</v>
      </c>
      <c r="E3333" s="60" t="s">
        <v>726</v>
      </c>
      <c r="F3333" s="59" t="s">
        <v>451</v>
      </c>
      <c r="G3333" s="61">
        <v>15142</v>
      </c>
      <c r="H3333" s="123">
        <f t="shared" si="52"/>
        <v>3.0833138191185006</v>
      </c>
    </row>
    <row r="3334" spans="1:8" x14ac:dyDescent="0.25">
      <c r="A3334" s="58">
        <v>400980320896</v>
      </c>
      <c r="B3334" s="59" t="s">
        <v>9055</v>
      </c>
      <c r="C3334" s="60" t="s">
        <v>9056</v>
      </c>
      <c r="D3334" s="60" t="s">
        <v>5642</v>
      </c>
      <c r="E3334" s="60" t="s">
        <v>726</v>
      </c>
      <c r="F3334" s="59" t="s">
        <v>451</v>
      </c>
      <c r="G3334" s="61">
        <v>15142</v>
      </c>
      <c r="H3334" s="123">
        <f t="shared" si="52"/>
        <v>3.0833138191185006</v>
      </c>
    </row>
    <row r="3335" spans="1:8" x14ac:dyDescent="0.25">
      <c r="A3335" s="58">
        <v>400981221786</v>
      </c>
      <c r="B3335" s="59" t="s">
        <v>9057</v>
      </c>
      <c r="C3335" s="60" t="s">
        <v>9058</v>
      </c>
      <c r="D3335" s="60" t="s">
        <v>9059</v>
      </c>
      <c r="E3335" s="60" t="s">
        <v>726</v>
      </c>
      <c r="F3335" s="59" t="s">
        <v>451</v>
      </c>
      <c r="G3335" s="61">
        <v>15142</v>
      </c>
      <c r="H3335" s="123">
        <f t="shared" si="52"/>
        <v>3.0833138191185006</v>
      </c>
    </row>
    <row r="3336" spans="1:8" x14ac:dyDescent="0.25">
      <c r="A3336" s="58">
        <v>400990220237</v>
      </c>
      <c r="B3336" s="59" t="s">
        <v>9060</v>
      </c>
      <c r="C3336" s="60" t="s">
        <v>9061</v>
      </c>
      <c r="D3336" s="60" t="s">
        <v>9062</v>
      </c>
      <c r="E3336" s="60" t="s">
        <v>726</v>
      </c>
      <c r="F3336" s="59" t="s">
        <v>451</v>
      </c>
      <c r="G3336" s="61">
        <v>15142</v>
      </c>
      <c r="H3336" s="123">
        <f t="shared" si="52"/>
        <v>3.0833138191185006</v>
      </c>
    </row>
    <row r="3337" spans="1:8" x14ac:dyDescent="0.25">
      <c r="A3337" s="58">
        <v>400990921103</v>
      </c>
      <c r="B3337" s="59" t="s">
        <v>9063</v>
      </c>
      <c r="C3337" s="60" t="s">
        <v>9064</v>
      </c>
      <c r="D3337" s="60" t="s">
        <v>9065</v>
      </c>
      <c r="E3337" s="60" t="s">
        <v>726</v>
      </c>
      <c r="F3337" s="59" t="s">
        <v>451</v>
      </c>
      <c r="G3337" s="61">
        <v>15142</v>
      </c>
      <c r="H3337" s="123">
        <f t="shared" si="52"/>
        <v>3.0833138191185006</v>
      </c>
    </row>
    <row r="3338" spans="1:8" x14ac:dyDescent="0.25">
      <c r="A3338" s="58">
        <v>370850200345</v>
      </c>
      <c r="B3338" s="59" t="s">
        <v>9066</v>
      </c>
      <c r="C3338" s="60" t="s">
        <v>9067</v>
      </c>
      <c r="D3338" s="60" t="s">
        <v>6460</v>
      </c>
      <c r="E3338" s="60" t="s">
        <v>1419</v>
      </c>
      <c r="F3338" s="59" t="s">
        <v>451</v>
      </c>
      <c r="G3338" s="61">
        <v>15141</v>
      </c>
      <c r="H3338" s="123">
        <f t="shared" si="52"/>
        <v>3.0831101925289404</v>
      </c>
    </row>
    <row r="3339" spans="1:8" x14ac:dyDescent="0.25">
      <c r="A3339" s="58">
        <v>371011200522</v>
      </c>
      <c r="B3339" s="59" t="s">
        <v>9068</v>
      </c>
      <c r="C3339" s="60" t="s">
        <v>9069</v>
      </c>
      <c r="D3339" s="60" t="s">
        <v>9070</v>
      </c>
      <c r="E3339" s="60" t="s">
        <v>4166</v>
      </c>
      <c r="F3339" s="59" t="s">
        <v>451</v>
      </c>
      <c r="G3339" s="61">
        <v>15141</v>
      </c>
      <c r="H3339" s="123">
        <f t="shared" si="52"/>
        <v>3.0831101925289404</v>
      </c>
    </row>
    <row r="3340" spans="1:8" x14ac:dyDescent="0.25">
      <c r="A3340" s="58">
        <v>371051000488</v>
      </c>
      <c r="B3340" s="59" t="s">
        <v>9071</v>
      </c>
      <c r="C3340" s="60" t="s">
        <v>9072</v>
      </c>
      <c r="D3340" s="60" t="s">
        <v>9073</v>
      </c>
      <c r="E3340" s="60" t="s">
        <v>3111</v>
      </c>
      <c r="F3340" s="59" t="s">
        <v>451</v>
      </c>
      <c r="G3340" s="61">
        <v>15141</v>
      </c>
      <c r="H3340" s="123">
        <f t="shared" si="52"/>
        <v>3.0831101925289404</v>
      </c>
    </row>
    <row r="3341" spans="1:8" x14ac:dyDescent="0.25">
      <c r="A3341" s="58">
        <v>371090302289</v>
      </c>
      <c r="B3341" s="59" t="s">
        <v>9074</v>
      </c>
      <c r="C3341" s="60" t="s">
        <v>9075</v>
      </c>
      <c r="D3341" s="60" t="s">
        <v>9076</v>
      </c>
      <c r="E3341" s="60" t="s">
        <v>1439</v>
      </c>
      <c r="F3341" s="59" t="s">
        <v>451</v>
      </c>
      <c r="G3341" s="61">
        <v>15141</v>
      </c>
      <c r="H3341" s="123">
        <f t="shared" si="52"/>
        <v>3.0831101925289404</v>
      </c>
    </row>
    <row r="3342" spans="1:8" x14ac:dyDescent="0.25">
      <c r="A3342" s="58">
        <v>389200600431</v>
      </c>
      <c r="B3342" s="59" t="s">
        <v>9077</v>
      </c>
      <c r="C3342" s="60" t="s">
        <v>9078</v>
      </c>
      <c r="D3342" s="60" t="s">
        <v>9079</v>
      </c>
      <c r="E3342" s="60" t="s">
        <v>1499</v>
      </c>
      <c r="F3342" s="59" t="s">
        <v>451</v>
      </c>
      <c r="G3342" s="61">
        <v>15141</v>
      </c>
      <c r="H3342" s="123">
        <f t="shared" si="52"/>
        <v>3.0831101925289404</v>
      </c>
    </row>
    <row r="3343" spans="1:8" x14ac:dyDescent="0.25">
      <c r="A3343" s="58">
        <v>390080700477</v>
      </c>
      <c r="B3343" s="59" t="s">
        <v>9080</v>
      </c>
      <c r="C3343" s="60" t="s">
        <v>7697</v>
      </c>
      <c r="D3343" s="60" t="s">
        <v>9081</v>
      </c>
      <c r="E3343" s="60" t="s">
        <v>1542</v>
      </c>
      <c r="F3343" s="59" t="s">
        <v>451</v>
      </c>
      <c r="G3343" s="61">
        <v>15141</v>
      </c>
      <c r="H3343" s="123">
        <f t="shared" si="52"/>
        <v>3.0831101925289404</v>
      </c>
    </row>
    <row r="3344" spans="1:8" x14ac:dyDescent="0.25">
      <c r="A3344" s="58">
        <v>390090700530</v>
      </c>
      <c r="B3344" s="59" t="s">
        <v>9082</v>
      </c>
      <c r="C3344" s="60" t="s">
        <v>9083</v>
      </c>
      <c r="D3344" s="60" t="s">
        <v>9084</v>
      </c>
      <c r="E3344" s="60" t="s">
        <v>1542</v>
      </c>
      <c r="F3344" s="59" t="s">
        <v>451</v>
      </c>
      <c r="G3344" s="61">
        <v>15141</v>
      </c>
      <c r="H3344" s="123">
        <f t="shared" si="52"/>
        <v>3.0831101925289404</v>
      </c>
    </row>
    <row r="3345" spans="1:8" x14ac:dyDescent="0.25">
      <c r="A3345" s="58">
        <v>390100300161</v>
      </c>
      <c r="B3345" s="59" t="s">
        <v>9085</v>
      </c>
      <c r="C3345" s="60" t="s">
        <v>9086</v>
      </c>
      <c r="D3345" s="60" t="s">
        <v>9087</v>
      </c>
      <c r="E3345" s="60" t="s">
        <v>1542</v>
      </c>
      <c r="F3345" s="59" t="s">
        <v>451</v>
      </c>
      <c r="G3345" s="61">
        <v>15141</v>
      </c>
      <c r="H3345" s="123">
        <f t="shared" si="52"/>
        <v>3.0831101925289404</v>
      </c>
    </row>
    <row r="3346" spans="1:8" x14ac:dyDescent="0.25">
      <c r="A3346" s="58">
        <v>390140701061</v>
      </c>
      <c r="B3346" s="59" t="s">
        <v>9088</v>
      </c>
      <c r="C3346" s="60" t="s">
        <v>9089</v>
      </c>
      <c r="D3346" s="60" t="s">
        <v>9090</v>
      </c>
      <c r="E3346" s="60" t="s">
        <v>1542</v>
      </c>
      <c r="F3346" s="59" t="s">
        <v>451</v>
      </c>
      <c r="G3346" s="61">
        <v>15141</v>
      </c>
      <c r="H3346" s="123">
        <f t="shared" si="52"/>
        <v>3.0831101925289404</v>
      </c>
    </row>
    <row r="3347" spans="1:8" x14ac:dyDescent="0.25">
      <c r="A3347" s="58">
        <v>390161000097</v>
      </c>
      <c r="B3347" s="59" t="s">
        <v>9091</v>
      </c>
      <c r="C3347" s="60" t="s">
        <v>9092</v>
      </c>
      <c r="D3347" s="60" t="s">
        <v>9093</v>
      </c>
      <c r="E3347" s="60" t="s">
        <v>1542</v>
      </c>
      <c r="F3347" s="59" t="s">
        <v>451</v>
      </c>
      <c r="G3347" s="61">
        <v>15141</v>
      </c>
      <c r="H3347" s="123">
        <f t="shared" si="52"/>
        <v>3.0831101925289404</v>
      </c>
    </row>
    <row r="3348" spans="1:8" x14ac:dyDescent="0.25">
      <c r="A3348" s="58">
        <v>390830400217</v>
      </c>
      <c r="B3348" s="59" t="s">
        <v>9094</v>
      </c>
      <c r="C3348" s="60" t="s">
        <v>9095</v>
      </c>
      <c r="D3348" s="60" t="s">
        <v>9096</v>
      </c>
      <c r="E3348" s="60" t="s">
        <v>1542</v>
      </c>
      <c r="F3348" s="59" t="s">
        <v>451</v>
      </c>
      <c r="G3348" s="61">
        <v>15141</v>
      </c>
      <c r="H3348" s="123">
        <f t="shared" si="52"/>
        <v>3.0831101925289404</v>
      </c>
    </row>
    <row r="3349" spans="1:8" x14ac:dyDescent="0.25">
      <c r="A3349" s="58">
        <v>390950710601</v>
      </c>
      <c r="B3349" s="59" t="s">
        <v>9097</v>
      </c>
      <c r="C3349" s="60" t="s">
        <v>9098</v>
      </c>
      <c r="D3349" s="60" t="s">
        <v>9099</v>
      </c>
      <c r="E3349" s="60" t="s">
        <v>1542</v>
      </c>
      <c r="F3349" s="59" t="s">
        <v>451</v>
      </c>
      <c r="G3349" s="61">
        <v>15141</v>
      </c>
      <c r="H3349" s="123">
        <f t="shared" si="52"/>
        <v>3.0831101925289404</v>
      </c>
    </row>
    <row r="3350" spans="1:8" x14ac:dyDescent="0.25">
      <c r="A3350" s="58">
        <v>390981010054</v>
      </c>
      <c r="B3350" s="59" t="s">
        <v>9100</v>
      </c>
      <c r="C3350" s="60" t="s">
        <v>9098</v>
      </c>
      <c r="D3350" s="60" t="s">
        <v>9101</v>
      </c>
      <c r="E3350" s="60" t="s">
        <v>1542</v>
      </c>
      <c r="F3350" s="59" t="s">
        <v>451</v>
      </c>
      <c r="G3350" s="61">
        <v>15141</v>
      </c>
      <c r="H3350" s="123">
        <f t="shared" si="52"/>
        <v>3.0831101925289404</v>
      </c>
    </row>
    <row r="3351" spans="1:8" x14ac:dyDescent="0.25">
      <c r="A3351" s="58">
        <v>391120200126</v>
      </c>
      <c r="B3351" s="59" t="s">
        <v>9102</v>
      </c>
      <c r="C3351" s="60" t="s">
        <v>9103</v>
      </c>
      <c r="D3351" s="60" t="s">
        <v>9104</v>
      </c>
      <c r="E3351" s="60" t="s">
        <v>994</v>
      </c>
      <c r="F3351" s="59" t="s">
        <v>451</v>
      </c>
      <c r="G3351" s="61">
        <v>15141</v>
      </c>
      <c r="H3351" s="123">
        <f t="shared" si="52"/>
        <v>3.0831101925289404</v>
      </c>
    </row>
    <row r="3352" spans="1:8" x14ac:dyDescent="0.25">
      <c r="A3352" s="58">
        <v>391140300011</v>
      </c>
      <c r="B3352" s="59" t="s">
        <v>9105</v>
      </c>
      <c r="C3352" s="60" t="s">
        <v>9106</v>
      </c>
      <c r="D3352" s="60" t="s">
        <v>9107</v>
      </c>
      <c r="E3352" s="60" t="s">
        <v>1426</v>
      </c>
      <c r="F3352" s="59" t="s">
        <v>451</v>
      </c>
      <c r="G3352" s="61">
        <v>15141</v>
      </c>
      <c r="H3352" s="123">
        <f t="shared" si="52"/>
        <v>3.0831101925289404</v>
      </c>
    </row>
    <row r="3353" spans="1:8" x14ac:dyDescent="0.25">
      <c r="A3353" s="58">
        <v>393190600175</v>
      </c>
      <c r="B3353" s="59" t="s">
        <v>9108</v>
      </c>
      <c r="C3353" s="60" t="s">
        <v>9109</v>
      </c>
      <c r="D3353" s="60" t="s">
        <v>9110</v>
      </c>
      <c r="E3353" s="60" t="s">
        <v>1215</v>
      </c>
      <c r="F3353" s="59" t="s">
        <v>451</v>
      </c>
      <c r="G3353" s="61">
        <v>15141</v>
      </c>
      <c r="H3353" s="123">
        <f t="shared" si="52"/>
        <v>3.0831101925289404</v>
      </c>
    </row>
    <row r="3354" spans="1:8" x14ac:dyDescent="0.25">
      <c r="A3354" s="58">
        <v>393990610501</v>
      </c>
      <c r="B3354" s="59" t="s">
        <v>9111</v>
      </c>
      <c r="C3354" s="60" t="s">
        <v>744</v>
      </c>
      <c r="D3354" s="60" t="s">
        <v>9112</v>
      </c>
      <c r="E3354" s="60" t="s">
        <v>746</v>
      </c>
      <c r="F3354" s="59" t="s">
        <v>487</v>
      </c>
      <c r="G3354" s="61">
        <v>15141</v>
      </c>
      <c r="H3354" s="123">
        <f t="shared" si="52"/>
        <v>3.0831101925289404</v>
      </c>
    </row>
    <row r="3355" spans="1:8" x14ac:dyDescent="0.25">
      <c r="A3355" s="58">
        <v>395000700775</v>
      </c>
      <c r="B3355" s="59" t="s">
        <v>9113</v>
      </c>
      <c r="C3355" s="60" t="s">
        <v>9114</v>
      </c>
      <c r="D3355" s="60" t="s">
        <v>3276</v>
      </c>
      <c r="E3355" s="60" t="s">
        <v>738</v>
      </c>
      <c r="F3355" s="59" t="s">
        <v>451</v>
      </c>
      <c r="G3355" s="61">
        <v>15141</v>
      </c>
      <c r="H3355" s="123">
        <f t="shared" si="52"/>
        <v>3.0831101925289404</v>
      </c>
    </row>
    <row r="3356" spans="1:8" x14ac:dyDescent="0.25">
      <c r="A3356" s="58">
        <v>395001102651</v>
      </c>
      <c r="B3356" s="59" t="s">
        <v>9115</v>
      </c>
      <c r="C3356" s="60" t="s">
        <v>4326</v>
      </c>
      <c r="D3356" s="60" t="s">
        <v>4999</v>
      </c>
      <c r="E3356" s="60" t="s">
        <v>738</v>
      </c>
      <c r="F3356" s="59" t="s">
        <v>451</v>
      </c>
      <c r="G3356" s="61">
        <v>15141</v>
      </c>
      <c r="H3356" s="123">
        <f t="shared" si="52"/>
        <v>3.0831101925289404</v>
      </c>
    </row>
    <row r="3357" spans="1:8" x14ac:dyDescent="0.25">
      <c r="A3357" s="58">
        <v>395020201376</v>
      </c>
      <c r="B3357" s="59" t="s">
        <v>9116</v>
      </c>
      <c r="C3357" s="60" t="s">
        <v>9117</v>
      </c>
      <c r="D3357" s="60" t="s">
        <v>9118</v>
      </c>
      <c r="E3357" s="60" t="s">
        <v>753</v>
      </c>
      <c r="F3357" s="59" t="s">
        <v>451</v>
      </c>
      <c r="G3357" s="61">
        <v>15141</v>
      </c>
      <c r="H3357" s="123">
        <f t="shared" si="52"/>
        <v>3.0831101925289404</v>
      </c>
    </row>
    <row r="3358" spans="1:8" x14ac:dyDescent="0.25">
      <c r="A3358" s="58">
        <v>395021202767</v>
      </c>
      <c r="B3358" s="59" t="s">
        <v>9119</v>
      </c>
      <c r="C3358" s="60" t="s">
        <v>9120</v>
      </c>
      <c r="D3358" s="60" t="s">
        <v>9121</v>
      </c>
      <c r="E3358" s="60" t="s">
        <v>738</v>
      </c>
      <c r="F3358" s="59" t="s">
        <v>451</v>
      </c>
      <c r="G3358" s="61">
        <v>15141</v>
      </c>
      <c r="H3358" s="123">
        <f t="shared" si="52"/>
        <v>3.0831101925289404</v>
      </c>
    </row>
    <row r="3359" spans="1:8" x14ac:dyDescent="0.25">
      <c r="A3359" s="58">
        <v>395040506238</v>
      </c>
      <c r="B3359" s="59" t="s">
        <v>9122</v>
      </c>
      <c r="C3359" s="60" t="s">
        <v>9123</v>
      </c>
      <c r="D3359" s="60" t="s">
        <v>9124</v>
      </c>
      <c r="E3359" s="60" t="s">
        <v>753</v>
      </c>
      <c r="F3359" s="59" t="s">
        <v>451</v>
      </c>
      <c r="G3359" s="61">
        <v>15141</v>
      </c>
      <c r="H3359" s="123">
        <f t="shared" si="52"/>
        <v>3.0831101925289404</v>
      </c>
    </row>
    <row r="3360" spans="1:8" x14ac:dyDescent="0.25">
      <c r="A3360" s="58">
        <v>395040506891</v>
      </c>
      <c r="B3360" s="59" t="s">
        <v>9125</v>
      </c>
      <c r="C3360" s="60" t="s">
        <v>9126</v>
      </c>
      <c r="D3360" s="60" t="s">
        <v>3181</v>
      </c>
      <c r="E3360" s="60" t="s">
        <v>738</v>
      </c>
      <c r="F3360" s="59" t="s">
        <v>451</v>
      </c>
      <c r="G3360" s="61">
        <v>15141</v>
      </c>
      <c r="H3360" s="123">
        <f t="shared" si="52"/>
        <v>3.0831101925289404</v>
      </c>
    </row>
    <row r="3361" spans="1:8" x14ac:dyDescent="0.25">
      <c r="A3361" s="58">
        <v>395040600391</v>
      </c>
      <c r="B3361" s="59" t="s">
        <v>9127</v>
      </c>
      <c r="C3361" s="60" t="s">
        <v>9128</v>
      </c>
      <c r="D3361" s="60" t="s">
        <v>6652</v>
      </c>
      <c r="E3361" s="60" t="s">
        <v>753</v>
      </c>
      <c r="F3361" s="59" t="s">
        <v>451</v>
      </c>
      <c r="G3361" s="61">
        <v>15141</v>
      </c>
      <c r="H3361" s="123">
        <f t="shared" si="52"/>
        <v>3.0831101925289404</v>
      </c>
    </row>
    <row r="3362" spans="1:8" x14ac:dyDescent="0.25">
      <c r="A3362" s="58">
        <v>395060200950</v>
      </c>
      <c r="B3362" s="59" t="s">
        <v>9129</v>
      </c>
      <c r="C3362" s="60" t="s">
        <v>9130</v>
      </c>
      <c r="D3362" s="60" t="s">
        <v>9131</v>
      </c>
      <c r="E3362" s="60" t="s">
        <v>753</v>
      </c>
      <c r="F3362" s="59" t="s">
        <v>451</v>
      </c>
      <c r="G3362" s="61">
        <v>15141</v>
      </c>
      <c r="H3362" s="123">
        <f t="shared" si="52"/>
        <v>3.0831101925289404</v>
      </c>
    </row>
    <row r="3363" spans="1:8" x14ac:dyDescent="0.25">
      <c r="A3363" s="58">
        <v>395060501801</v>
      </c>
      <c r="B3363" s="59" t="s">
        <v>9132</v>
      </c>
      <c r="C3363" s="60" t="s">
        <v>9133</v>
      </c>
      <c r="D3363" s="60" t="s">
        <v>9134</v>
      </c>
      <c r="E3363" s="60" t="s">
        <v>753</v>
      </c>
      <c r="F3363" s="59" t="s">
        <v>451</v>
      </c>
      <c r="G3363" s="61">
        <v>15141</v>
      </c>
      <c r="H3363" s="123">
        <f t="shared" si="52"/>
        <v>3.0831101925289404</v>
      </c>
    </row>
    <row r="3364" spans="1:8" x14ac:dyDescent="0.25">
      <c r="A3364" s="58">
        <v>395070600069</v>
      </c>
      <c r="B3364" s="59" t="s">
        <v>9135</v>
      </c>
      <c r="C3364" s="60" t="s">
        <v>8248</v>
      </c>
      <c r="D3364" s="60" t="s">
        <v>9136</v>
      </c>
      <c r="E3364" s="60" t="s">
        <v>753</v>
      </c>
      <c r="F3364" s="59" t="s">
        <v>451</v>
      </c>
      <c r="G3364" s="61">
        <v>15141</v>
      </c>
      <c r="H3364" s="123">
        <f t="shared" si="52"/>
        <v>3.0831101925289404</v>
      </c>
    </row>
    <row r="3365" spans="1:8" x14ac:dyDescent="0.25">
      <c r="A3365" s="58">
        <v>395070801455</v>
      </c>
      <c r="B3365" s="59" t="s">
        <v>9137</v>
      </c>
      <c r="C3365" s="60" t="s">
        <v>9138</v>
      </c>
      <c r="D3365" s="60" t="s">
        <v>9139</v>
      </c>
      <c r="E3365" s="60" t="s">
        <v>753</v>
      </c>
      <c r="F3365" s="59" t="s">
        <v>451</v>
      </c>
      <c r="G3365" s="61">
        <v>15141</v>
      </c>
      <c r="H3365" s="123">
        <f t="shared" si="52"/>
        <v>3.0831101925289404</v>
      </c>
    </row>
    <row r="3366" spans="1:8" x14ac:dyDescent="0.25">
      <c r="A3366" s="58">
        <v>395080601217</v>
      </c>
      <c r="B3366" s="59" t="s">
        <v>9140</v>
      </c>
      <c r="C3366" s="60" t="s">
        <v>9141</v>
      </c>
      <c r="D3366" s="60" t="s">
        <v>9142</v>
      </c>
      <c r="E3366" s="60" t="s">
        <v>753</v>
      </c>
      <c r="F3366" s="59" t="s">
        <v>451</v>
      </c>
      <c r="G3366" s="61">
        <v>15141</v>
      </c>
      <c r="H3366" s="123">
        <f t="shared" si="52"/>
        <v>3.0831101925289404</v>
      </c>
    </row>
    <row r="3367" spans="1:8" x14ac:dyDescent="0.25">
      <c r="A3367" s="58">
        <v>395090301181</v>
      </c>
      <c r="B3367" s="59" t="s">
        <v>9143</v>
      </c>
      <c r="C3367" s="60" t="s">
        <v>9144</v>
      </c>
      <c r="D3367" s="60" t="s">
        <v>9145</v>
      </c>
      <c r="E3367" s="60" t="s">
        <v>753</v>
      </c>
      <c r="F3367" s="59" t="s">
        <v>487</v>
      </c>
      <c r="G3367" s="61">
        <v>15141</v>
      </c>
      <c r="H3367" s="123">
        <f t="shared" si="52"/>
        <v>3.0831101925289404</v>
      </c>
    </row>
    <row r="3368" spans="1:8" x14ac:dyDescent="0.25">
      <c r="A3368" s="58">
        <v>395110300187</v>
      </c>
      <c r="B3368" s="59" t="s">
        <v>9146</v>
      </c>
      <c r="C3368" s="60" t="s">
        <v>9147</v>
      </c>
      <c r="D3368" s="60" t="s">
        <v>9148</v>
      </c>
      <c r="E3368" s="60" t="s">
        <v>753</v>
      </c>
      <c r="F3368" s="59" t="s">
        <v>451</v>
      </c>
      <c r="G3368" s="61">
        <v>15141</v>
      </c>
      <c r="H3368" s="123">
        <f t="shared" si="52"/>
        <v>3.0831101925289404</v>
      </c>
    </row>
    <row r="3369" spans="1:8" x14ac:dyDescent="0.25">
      <c r="A3369" s="58">
        <v>395110600679</v>
      </c>
      <c r="B3369" s="59" t="s">
        <v>9149</v>
      </c>
      <c r="C3369" s="60" t="s">
        <v>9150</v>
      </c>
      <c r="D3369" s="60" t="s">
        <v>6862</v>
      </c>
      <c r="E3369" s="60" t="s">
        <v>753</v>
      </c>
      <c r="F3369" s="59" t="s">
        <v>451</v>
      </c>
      <c r="G3369" s="61">
        <v>15141</v>
      </c>
      <c r="H3369" s="123">
        <f t="shared" si="52"/>
        <v>3.0831101925289404</v>
      </c>
    </row>
    <row r="3370" spans="1:8" x14ac:dyDescent="0.25">
      <c r="A3370" s="58">
        <v>395110800287</v>
      </c>
      <c r="B3370" s="59" t="s">
        <v>9151</v>
      </c>
      <c r="C3370" s="60" t="s">
        <v>3946</v>
      </c>
      <c r="D3370" s="60" t="s">
        <v>9152</v>
      </c>
      <c r="E3370" s="60" t="s">
        <v>738</v>
      </c>
      <c r="F3370" s="59" t="s">
        <v>451</v>
      </c>
      <c r="G3370" s="61">
        <v>15141</v>
      </c>
      <c r="H3370" s="123">
        <f t="shared" si="52"/>
        <v>3.0831101925289404</v>
      </c>
    </row>
    <row r="3371" spans="1:8" x14ac:dyDescent="0.25">
      <c r="A3371" s="58">
        <v>395111100050</v>
      </c>
      <c r="B3371" s="59" t="s">
        <v>9153</v>
      </c>
      <c r="C3371" s="60" t="s">
        <v>6018</v>
      </c>
      <c r="D3371" s="60" t="s">
        <v>9154</v>
      </c>
      <c r="E3371" s="60" t="s">
        <v>738</v>
      </c>
      <c r="F3371" s="59" t="s">
        <v>451</v>
      </c>
      <c r="G3371" s="61">
        <v>15141</v>
      </c>
      <c r="H3371" s="123">
        <f t="shared" si="52"/>
        <v>3.0831101925289404</v>
      </c>
    </row>
    <row r="3372" spans="1:8" x14ac:dyDescent="0.25">
      <c r="A3372" s="58">
        <v>395111101064</v>
      </c>
      <c r="B3372" s="59" t="s">
        <v>9155</v>
      </c>
      <c r="C3372" s="60" t="s">
        <v>9156</v>
      </c>
      <c r="D3372" s="60" t="s">
        <v>9157</v>
      </c>
      <c r="E3372" s="60" t="s">
        <v>753</v>
      </c>
      <c r="F3372" s="59" t="s">
        <v>451</v>
      </c>
      <c r="G3372" s="61">
        <v>15141</v>
      </c>
      <c r="H3372" s="123">
        <f t="shared" si="52"/>
        <v>3.0831101925289404</v>
      </c>
    </row>
    <row r="3373" spans="1:8" x14ac:dyDescent="0.25">
      <c r="A3373" s="58">
        <v>395120101719</v>
      </c>
      <c r="B3373" s="59" t="s">
        <v>9158</v>
      </c>
      <c r="C3373" s="60" t="s">
        <v>9159</v>
      </c>
      <c r="D3373" s="60" t="s">
        <v>9154</v>
      </c>
      <c r="E3373" s="60" t="s">
        <v>738</v>
      </c>
      <c r="F3373" s="59" t="s">
        <v>451</v>
      </c>
      <c r="G3373" s="61">
        <v>15141</v>
      </c>
      <c r="H3373" s="123">
        <f t="shared" si="52"/>
        <v>3.0831101925289404</v>
      </c>
    </row>
    <row r="3374" spans="1:8" x14ac:dyDescent="0.25">
      <c r="A3374" s="58">
        <v>395120201250</v>
      </c>
      <c r="B3374" s="59" t="s">
        <v>9160</v>
      </c>
      <c r="C3374" s="60" t="s">
        <v>9161</v>
      </c>
      <c r="D3374" s="60" t="s">
        <v>9162</v>
      </c>
      <c r="E3374" s="60" t="s">
        <v>738</v>
      </c>
      <c r="F3374" s="59" t="s">
        <v>451</v>
      </c>
      <c r="G3374" s="61">
        <v>15141</v>
      </c>
      <c r="H3374" s="123">
        <f t="shared" si="52"/>
        <v>3.0831101925289404</v>
      </c>
    </row>
    <row r="3375" spans="1:8" x14ac:dyDescent="0.25">
      <c r="A3375" s="58">
        <v>395120201551</v>
      </c>
      <c r="B3375" s="59" t="s">
        <v>9163</v>
      </c>
      <c r="C3375" s="60" t="s">
        <v>9164</v>
      </c>
      <c r="D3375" s="60" t="s">
        <v>9165</v>
      </c>
      <c r="E3375" s="60" t="s">
        <v>738</v>
      </c>
      <c r="F3375" s="59" t="s">
        <v>451</v>
      </c>
      <c r="G3375" s="61">
        <v>15141</v>
      </c>
      <c r="H3375" s="123">
        <f t="shared" si="52"/>
        <v>3.0831101925289404</v>
      </c>
    </row>
    <row r="3376" spans="1:8" x14ac:dyDescent="0.25">
      <c r="A3376" s="58">
        <v>395130900512</v>
      </c>
      <c r="B3376" s="59" t="s">
        <v>9166</v>
      </c>
      <c r="C3376" s="60" t="s">
        <v>9167</v>
      </c>
      <c r="D3376" s="60" t="s">
        <v>8209</v>
      </c>
      <c r="E3376" s="60" t="s">
        <v>753</v>
      </c>
      <c r="F3376" s="59" t="s">
        <v>451</v>
      </c>
      <c r="G3376" s="61">
        <v>15141</v>
      </c>
      <c r="H3376" s="123">
        <f t="shared" si="52"/>
        <v>3.0831101925289404</v>
      </c>
    </row>
    <row r="3377" spans="1:8" x14ac:dyDescent="0.25">
      <c r="A3377" s="58">
        <v>395141100321</v>
      </c>
      <c r="B3377" s="59" t="s">
        <v>9168</v>
      </c>
      <c r="C3377" s="60" t="s">
        <v>9169</v>
      </c>
      <c r="D3377" s="60" t="s">
        <v>9170</v>
      </c>
      <c r="E3377" s="60" t="s">
        <v>753</v>
      </c>
      <c r="F3377" s="59" t="s">
        <v>451</v>
      </c>
      <c r="G3377" s="61">
        <v>15141</v>
      </c>
      <c r="H3377" s="123">
        <f t="shared" si="52"/>
        <v>3.0831101925289404</v>
      </c>
    </row>
    <row r="3378" spans="1:8" x14ac:dyDescent="0.25">
      <c r="A3378" s="58">
        <v>395150100865</v>
      </c>
      <c r="B3378" s="59" t="s">
        <v>9171</v>
      </c>
      <c r="C3378" s="60" t="s">
        <v>9172</v>
      </c>
      <c r="D3378" s="60" t="s">
        <v>9173</v>
      </c>
      <c r="E3378" s="60" t="s">
        <v>753</v>
      </c>
      <c r="F3378" s="59" t="s">
        <v>451</v>
      </c>
      <c r="G3378" s="61">
        <v>15141</v>
      </c>
      <c r="H3378" s="123">
        <f t="shared" si="52"/>
        <v>3.0831101925289404</v>
      </c>
    </row>
    <row r="3379" spans="1:8" x14ac:dyDescent="0.25">
      <c r="A3379" s="58">
        <v>395150300716</v>
      </c>
      <c r="B3379" s="59" t="s">
        <v>9174</v>
      </c>
      <c r="C3379" s="60" t="s">
        <v>6731</v>
      </c>
      <c r="D3379" s="60" t="s">
        <v>9175</v>
      </c>
      <c r="E3379" s="60" t="s">
        <v>753</v>
      </c>
      <c r="F3379" s="59" t="s">
        <v>451</v>
      </c>
      <c r="G3379" s="61">
        <v>15141</v>
      </c>
      <c r="H3379" s="123">
        <f t="shared" si="52"/>
        <v>3.0831101925289404</v>
      </c>
    </row>
    <row r="3380" spans="1:8" x14ac:dyDescent="0.25">
      <c r="A3380" s="58">
        <v>395150400451</v>
      </c>
      <c r="B3380" s="59" t="s">
        <v>9176</v>
      </c>
      <c r="C3380" s="60" t="s">
        <v>9177</v>
      </c>
      <c r="D3380" s="60" t="s">
        <v>7520</v>
      </c>
      <c r="E3380" s="60" t="s">
        <v>738</v>
      </c>
      <c r="F3380" s="59" t="s">
        <v>451</v>
      </c>
      <c r="G3380" s="61">
        <v>15141</v>
      </c>
      <c r="H3380" s="123">
        <f t="shared" si="52"/>
        <v>3.0831101925289404</v>
      </c>
    </row>
    <row r="3381" spans="1:8" x14ac:dyDescent="0.25">
      <c r="A3381" s="58">
        <v>395161100557</v>
      </c>
      <c r="B3381" s="59" t="s">
        <v>9178</v>
      </c>
      <c r="C3381" s="60" t="s">
        <v>9179</v>
      </c>
      <c r="D3381" s="60" t="s">
        <v>9180</v>
      </c>
      <c r="E3381" s="60" t="s">
        <v>738</v>
      </c>
      <c r="F3381" s="59" t="s">
        <v>451</v>
      </c>
      <c r="G3381" s="61">
        <v>15141</v>
      </c>
      <c r="H3381" s="123">
        <f t="shared" si="52"/>
        <v>3.0831101925289404</v>
      </c>
    </row>
    <row r="3382" spans="1:8" x14ac:dyDescent="0.25">
      <c r="A3382" s="58">
        <v>395170501840</v>
      </c>
      <c r="B3382" s="59" t="s">
        <v>9181</v>
      </c>
      <c r="C3382" s="60" t="s">
        <v>9182</v>
      </c>
      <c r="D3382" s="60" t="s">
        <v>9183</v>
      </c>
      <c r="E3382" s="60" t="s">
        <v>753</v>
      </c>
      <c r="F3382" s="59" t="s">
        <v>451</v>
      </c>
      <c r="G3382" s="61">
        <v>15141</v>
      </c>
      <c r="H3382" s="123">
        <f t="shared" si="52"/>
        <v>3.0831101925289404</v>
      </c>
    </row>
    <row r="3383" spans="1:8" x14ac:dyDescent="0.25">
      <c r="A3383" s="58">
        <v>395180901234</v>
      </c>
      <c r="B3383" s="59" t="s">
        <v>9184</v>
      </c>
      <c r="C3383" s="60" t="s">
        <v>9185</v>
      </c>
      <c r="D3383" s="60" t="s">
        <v>9186</v>
      </c>
      <c r="E3383" s="60" t="s">
        <v>738</v>
      </c>
      <c r="F3383" s="59" t="s">
        <v>451</v>
      </c>
      <c r="G3383" s="61">
        <v>15141</v>
      </c>
      <c r="H3383" s="123">
        <f t="shared" si="52"/>
        <v>3.0831101925289404</v>
      </c>
    </row>
    <row r="3384" spans="1:8" x14ac:dyDescent="0.25">
      <c r="A3384" s="58">
        <v>395190300671</v>
      </c>
      <c r="B3384" s="59" t="s">
        <v>9187</v>
      </c>
      <c r="C3384" s="60" t="s">
        <v>9188</v>
      </c>
      <c r="D3384" s="60" t="s">
        <v>5105</v>
      </c>
      <c r="E3384" s="60" t="s">
        <v>738</v>
      </c>
      <c r="F3384" s="59" t="s">
        <v>451</v>
      </c>
      <c r="G3384" s="61">
        <v>15141</v>
      </c>
      <c r="H3384" s="123">
        <f t="shared" si="52"/>
        <v>3.0831101925289404</v>
      </c>
    </row>
    <row r="3385" spans="1:8" x14ac:dyDescent="0.25">
      <c r="A3385" s="58">
        <v>395190501676</v>
      </c>
      <c r="B3385" s="59" t="s">
        <v>9189</v>
      </c>
      <c r="C3385" s="60" t="s">
        <v>9190</v>
      </c>
      <c r="D3385" s="60" t="s">
        <v>9191</v>
      </c>
      <c r="E3385" s="60" t="s">
        <v>753</v>
      </c>
      <c r="F3385" s="59" t="s">
        <v>451</v>
      </c>
      <c r="G3385" s="61">
        <v>15141</v>
      </c>
      <c r="H3385" s="123">
        <f t="shared" si="52"/>
        <v>3.0831101925289404</v>
      </c>
    </row>
    <row r="3386" spans="1:8" x14ac:dyDescent="0.25">
      <c r="A3386" s="58">
        <v>395190600305</v>
      </c>
      <c r="B3386" s="59" t="s">
        <v>9192</v>
      </c>
      <c r="C3386" s="60" t="s">
        <v>9193</v>
      </c>
      <c r="D3386" s="60" t="s">
        <v>9194</v>
      </c>
      <c r="E3386" s="60" t="s">
        <v>753</v>
      </c>
      <c r="F3386" s="59" t="s">
        <v>451</v>
      </c>
      <c r="G3386" s="61">
        <v>15141</v>
      </c>
      <c r="H3386" s="123">
        <f t="shared" si="52"/>
        <v>3.0831101925289404</v>
      </c>
    </row>
    <row r="3387" spans="1:8" x14ac:dyDescent="0.25">
      <c r="A3387" s="58">
        <v>395191000841</v>
      </c>
      <c r="B3387" s="59" t="s">
        <v>9195</v>
      </c>
      <c r="C3387" s="60" t="s">
        <v>9196</v>
      </c>
      <c r="D3387" s="60" t="s">
        <v>9197</v>
      </c>
      <c r="E3387" s="60" t="s">
        <v>753</v>
      </c>
      <c r="F3387" s="59" t="s">
        <v>451</v>
      </c>
      <c r="G3387" s="61">
        <v>15141</v>
      </c>
      <c r="H3387" s="123">
        <f t="shared" si="52"/>
        <v>3.0831101925289404</v>
      </c>
    </row>
    <row r="3388" spans="1:8" x14ac:dyDescent="0.25">
      <c r="A3388" s="58">
        <v>395770802622</v>
      </c>
      <c r="B3388" s="59" t="s">
        <v>9198</v>
      </c>
      <c r="C3388" s="60" t="s">
        <v>9199</v>
      </c>
      <c r="D3388" s="60" t="s">
        <v>4762</v>
      </c>
      <c r="E3388" s="60" t="s">
        <v>753</v>
      </c>
      <c r="F3388" s="59" t="s">
        <v>451</v>
      </c>
      <c r="G3388" s="61">
        <v>15141</v>
      </c>
      <c r="H3388" s="123">
        <f t="shared" si="52"/>
        <v>3.0831101925289404</v>
      </c>
    </row>
    <row r="3389" spans="1:8" x14ac:dyDescent="0.25">
      <c r="A3389" s="58">
        <v>395770802720</v>
      </c>
      <c r="B3389" s="59" t="s">
        <v>9200</v>
      </c>
      <c r="C3389" s="60" t="s">
        <v>8177</v>
      </c>
      <c r="D3389" s="60" t="s">
        <v>9201</v>
      </c>
      <c r="E3389" s="60" t="s">
        <v>753</v>
      </c>
      <c r="F3389" s="59" t="s">
        <v>451</v>
      </c>
      <c r="G3389" s="61">
        <v>15141</v>
      </c>
      <c r="H3389" s="123">
        <f t="shared" si="52"/>
        <v>3.0831101925289404</v>
      </c>
    </row>
    <row r="3390" spans="1:8" x14ac:dyDescent="0.25">
      <c r="A3390" s="58">
        <v>395980110944</v>
      </c>
      <c r="B3390" s="59" t="s">
        <v>9202</v>
      </c>
      <c r="C3390" s="60" t="s">
        <v>9203</v>
      </c>
      <c r="D3390" s="60" t="s">
        <v>9204</v>
      </c>
      <c r="E3390" s="60" t="s">
        <v>753</v>
      </c>
      <c r="F3390" s="59" t="s">
        <v>451</v>
      </c>
      <c r="G3390" s="61">
        <v>15141</v>
      </c>
      <c r="H3390" s="123">
        <f t="shared" si="52"/>
        <v>3.0831101925289404</v>
      </c>
    </row>
    <row r="3391" spans="1:8" x14ac:dyDescent="0.25">
      <c r="A3391" s="58">
        <v>395980720254</v>
      </c>
      <c r="B3391" s="59" t="s">
        <v>9205</v>
      </c>
      <c r="C3391" s="60" t="s">
        <v>7511</v>
      </c>
      <c r="D3391" s="60" t="s">
        <v>3844</v>
      </c>
      <c r="E3391" s="60" t="s">
        <v>753</v>
      </c>
      <c r="F3391" s="59" t="s">
        <v>451</v>
      </c>
      <c r="G3391" s="61">
        <v>15141</v>
      </c>
      <c r="H3391" s="123">
        <f t="shared" si="52"/>
        <v>3.0831101925289404</v>
      </c>
    </row>
    <row r="3392" spans="1:8" x14ac:dyDescent="0.25">
      <c r="A3392" s="58">
        <v>396060501794</v>
      </c>
      <c r="B3392" s="59" t="s">
        <v>107</v>
      </c>
      <c r="C3392" s="60" t="s">
        <v>9206</v>
      </c>
      <c r="D3392" s="60" t="s">
        <v>9207</v>
      </c>
      <c r="E3392" s="60" t="s">
        <v>450</v>
      </c>
      <c r="F3392" s="59" t="s">
        <v>487</v>
      </c>
      <c r="G3392" s="61">
        <v>15141</v>
      </c>
      <c r="H3392" s="123">
        <f t="shared" si="52"/>
        <v>3.0831101925289404</v>
      </c>
    </row>
    <row r="3393" spans="1:8" x14ac:dyDescent="0.25">
      <c r="A3393" s="58">
        <v>396110800275</v>
      </c>
      <c r="B3393" s="59" t="s">
        <v>328</v>
      </c>
      <c r="C3393" s="60" t="s">
        <v>9208</v>
      </c>
      <c r="D3393" s="60" t="s">
        <v>9209</v>
      </c>
      <c r="E3393" s="60" t="s">
        <v>450</v>
      </c>
      <c r="F3393" s="59" t="s">
        <v>451</v>
      </c>
      <c r="G3393" s="61">
        <v>15141</v>
      </c>
      <c r="H3393" s="123">
        <f t="shared" si="52"/>
        <v>3.0831101925289404</v>
      </c>
    </row>
    <row r="3394" spans="1:8" x14ac:dyDescent="0.25">
      <c r="A3394" s="58">
        <v>396130401679</v>
      </c>
      <c r="B3394" s="59" t="s">
        <v>379</v>
      </c>
      <c r="C3394" s="60" t="s">
        <v>9210</v>
      </c>
      <c r="D3394" s="60" t="s">
        <v>9211</v>
      </c>
      <c r="E3394" s="60" t="s">
        <v>450</v>
      </c>
      <c r="F3394" s="59" t="s">
        <v>451</v>
      </c>
      <c r="G3394" s="61">
        <v>15141</v>
      </c>
      <c r="H3394" s="123">
        <f t="shared" si="52"/>
        <v>3.0831101925289404</v>
      </c>
    </row>
    <row r="3395" spans="1:8" x14ac:dyDescent="0.25">
      <c r="A3395" s="58">
        <v>396130500553</v>
      </c>
      <c r="B3395" s="59" t="s">
        <v>149</v>
      </c>
      <c r="C3395" s="60" t="s">
        <v>9212</v>
      </c>
      <c r="D3395" s="60" t="s">
        <v>9213</v>
      </c>
      <c r="E3395" s="60" t="s">
        <v>450</v>
      </c>
      <c r="F3395" s="59" t="s">
        <v>451</v>
      </c>
      <c r="G3395" s="61">
        <v>15141</v>
      </c>
      <c r="H3395" s="123">
        <f t="shared" ref="H3395:H3458" si="53">G3395/4910.95</f>
        <v>3.0831101925289404</v>
      </c>
    </row>
    <row r="3396" spans="1:8" x14ac:dyDescent="0.25">
      <c r="A3396" s="58">
        <v>396161000150</v>
      </c>
      <c r="B3396" s="59" t="s">
        <v>460</v>
      </c>
      <c r="C3396" s="60" t="s">
        <v>9214</v>
      </c>
      <c r="D3396" s="60" t="s">
        <v>461</v>
      </c>
      <c r="E3396" s="60" t="s">
        <v>450</v>
      </c>
      <c r="F3396" s="59" t="s">
        <v>451</v>
      </c>
      <c r="G3396" s="61">
        <v>15141</v>
      </c>
      <c r="H3396" s="123">
        <f t="shared" si="53"/>
        <v>3.0831101925289404</v>
      </c>
    </row>
    <row r="3397" spans="1:8" x14ac:dyDescent="0.25">
      <c r="A3397" s="58">
        <v>396170701055</v>
      </c>
      <c r="B3397" s="59" t="s">
        <v>575</v>
      </c>
      <c r="C3397" s="60" t="s">
        <v>576</v>
      </c>
      <c r="D3397" s="60" t="s">
        <v>577</v>
      </c>
      <c r="E3397" s="60" t="s">
        <v>450</v>
      </c>
      <c r="F3397" s="59" t="s">
        <v>451</v>
      </c>
      <c r="G3397" s="61">
        <v>15141</v>
      </c>
      <c r="H3397" s="123">
        <f t="shared" si="53"/>
        <v>3.0831101925289404</v>
      </c>
    </row>
    <row r="3398" spans="1:8" x14ac:dyDescent="0.25">
      <c r="A3398" s="58">
        <v>396761203127</v>
      </c>
      <c r="B3398" s="59" t="s">
        <v>306</v>
      </c>
      <c r="C3398" s="60" t="s">
        <v>6078</v>
      </c>
      <c r="D3398" s="60" t="s">
        <v>6079</v>
      </c>
      <c r="E3398" s="60" t="s">
        <v>450</v>
      </c>
      <c r="F3398" s="59" t="s">
        <v>451</v>
      </c>
      <c r="G3398" s="61">
        <v>15141</v>
      </c>
      <c r="H3398" s="123">
        <f t="shared" si="53"/>
        <v>3.0831101925289404</v>
      </c>
    </row>
    <row r="3399" spans="1:8" x14ac:dyDescent="0.25">
      <c r="A3399" s="58">
        <v>396920720800</v>
      </c>
      <c r="B3399" s="59" t="s">
        <v>393</v>
      </c>
      <c r="C3399" s="60" t="s">
        <v>592</v>
      </c>
      <c r="D3399" s="60" t="s">
        <v>4574</v>
      </c>
      <c r="E3399" s="60" t="s">
        <v>450</v>
      </c>
      <c r="F3399" s="59" t="s">
        <v>451</v>
      </c>
      <c r="G3399" s="61">
        <v>15141</v>
      </c>
      <c r="H3399" s="123">
        <f t="shared" si="53"/>
        <v>3.0831101925289404</v>
      </c>
    </row>
    <row r="3400" spans="1:8" x14ac:dyDescent="0.25">
      <c r="A3400" s="58">
        <v>398000305166</v>
      </c>
      <c r="B3400" s="59" t="s">
        <v>9215</v>
      </c>
      <c r="C3400" s="60" t="s">
        <v>9216</v>
      </c>
      <c r="D3400" s="60" t="s">
        <v>9217</v>
      </c>
      <c r="E3400" s="60" t="s">
        <v>2233</v>
      </c>
      <c r="F3400" s="59" t="s">
        <v>451</v>
      </c>
      <c r="G3400" s="61">
        <v>15141</v>
      </c>
      <c r="H3400" s="123">
        <f t="shared" si="53"/>
        <v>3.0831101925289404</v>
      </c>
    </row>
    <row r="3401" spans="1:8" x14ac:dyDescent="0.25">
      <c r="A3401" s="58">
        <v>398011101953</v>
      </c>
      <c r="B3401" s="59" t="s">
        <v>9218</v>
      </c>
      <c r="C3401" s="60" t="s">
        <v>9219</v>
      </c>
      <c r="D3401" s="60" t="s">
        <v>8450</v>
      </c>
      <c r="E3401" s="60" t="s">
        <v>726</v>
      </c>
      <c r="F3401" s="59" t="s">
        <v>451</v>
      </c>
      <c r="G3401" s="61">
        <v>15141</v>
      </c>
      <c r="H3401" s="123">
        <f t="shared" si="53"/>
        <v>3.0831101925289404</v>
      </c>
    </row>
    <row r="3402" spans="1:8" x14ac:dyDescent="0.25">
      <c r="A3402" s="58">
        <v>398020501654</v>
      </c>
      <c r="B3402" s="59" t="s">
        <v>9220</v>
      </c>
      <c r="C3402" s="60" t="s">
        <v>9221</v>
      </c>
      <c r="D3402" s="60" t="s">
        <v>9222</v>
      </c>
      <c r="E3402" s="60" t="s">
        <v>1855</v>
      </c>
      <c r="F3402" s="59" t="s">
        <v>451</v>
      </c>
      <c r="G3402" s="61">
        <v>15141</v>
      </c>
      <c r="H3402" s="123">
        <f t="shared" si="53"/>
        <v>3.0831101925289404</v>
      </c>
    </row>
    <row r="3403" spans="1:8" x14ac:dyDescent="0.25">
      <c r="A3403" s="58">
        <v>398030302579</v>
      </c>
      <c r="B3403" s="59" t="s">
        <v>9223</v>
      </c>
      <c r="C3403" s="60" t="s">
        <v>8449</v>
      </c>
      <c r="D3403" s="60" t="s">
        <v>9224</v>
      </c>
      <c r="E3403" s="60" t="s">
        <v>726</v>
      </c>
      <c r="F3403" s="59" t="s">
        <v>451</v>
      </c>
      <c r="G3403" s="61">
        <v>15141</v>
      </c>
      <c r="H3403" s="123">
        <f t="shared" si="53"/>
        <v>3.0831101925289404</v>
      </c>
    </row>
    <row r="3404" spans="1:8" x14ac:dyDescent="0.25">
      <c r="A3404" s="58">
        <v>398060900781</v>
      </c>
      <c r="B3404" s="59" t="s">
        <v>9225</v>
      </c>
      <c r="C3404" s="60" t="s">
        <v>9226</v>
      </c>
      <c r="D3404" s="60" t="s">
        <v>9227</v>
      </c>
      <c r="E3404" s="60" t="s">
        <v>726</v>
      </c>
      <c r="F3404" s="59" t="s">
        <v>451</v>
      </c>
      <c r="G3404" s="61">
        <v>15141</v>
      </c>
      <c r="H3404" s="123">
        <f t="shared" si="53"/>
        <v>3.0831101925289404</v>
      </c>
    </row>
    <row r="3405" spans="1:8" x14ac:dyDescent="0.25">
      <c r="A3405" s="58">
        <v>398080201285</v>
      </c>
      <c r="B3405" s="59" t="s">
        <v>9228</v>
      </c>
      <c r="C3405" s="60" t="s">
        <v>9229</v>
      </c>
      <c r="D3405" s="60" t="s">
        <v>9230</v>
      </c>
      <c r="E3405" s="60" t="s">
        <v>2170</v>
      </c>
      <c r="F3405" s="59" t="s">
        <v>451</v>
      </c>
      <c r="G3405" s="61">
        <v>15141</v>
      </c>
      <c r="H3405" s="123">
        <f t="shared" si="53"/>
        <v>3.0831101925289404</v>
      </c>
    </row>
    <row r="3406" spans="1:8" x14ac:dyDescent="0.25">
      <c r="A3406" s="58">
        <v>398080600058</v>
      </c>
      <c r="B3406" s="59" t="s">
        <v>9231</v>
      </c>
      <c r="C3406" s="60" t="s">
        <v>9232</v>
      </c>
      <c r="D3406" s="60" t="s">
        <v>9233</v>
      </c>
      <c r="E3406" s="60" t="s">
        <v>2237</v>
      </c>
      <c r="F3406" s="59" t="s">
        <v>451</v>
      </c>
      <c r="G3406" s="61">
        <v>15141</v>
      </c>
      <c r="H3406" s="123">
        <f t="shared" si="53"/>
        <v>3.0831101925289404</v>
      </c>
    </row>
    <row r="3407" spans="1:8" x14ac:dyDescent="0.25">
      <c r="A3407" s="58">
        <v>398080801339</v>
      </c>
      <c r="B3407" s="59" t="s">
        <v>9234</v>
      </c>
      <c r="C3407" s="60" t="s">
        <v>9235</v>
      </c>
      <c r="D3407" s="60" t="s">
        <v>9236</v>
      </c>
      <c r="E3407" s="60" t="s">
        <v>8548</v>
      </c>
      <c r="F3407" s="59" t="s">
        <v>451</v>
      </c>
      <c r="G3407" s="61">
        <v>15141</v>
      </c>
      <c r="H3407" s="123">
        <f t="shared" si="53"/>
        <v>3.0831101925289404</v>
      </c>
    </row>
    <row r="3408" spans="1:8" x14ac:dyDescent="0.25">
      <c r="A3408" s="58">
        <v>398100300455</v>
      </c>
      <c r="B3408" s="59" t="s">
        <v>9237</v>
      </c>
      <c r="C3408" s="60" t="s">
        <v>5240</v>
      </c>
      <c r="D3408" s="60" t="s">
        <v>9238</v>
      </c>
      <c r="E3408" s="60" t="s">
        <v>2170</v>
      </c>
      <c r="F3408" s="59" t="s">
        <v>451</v>
      </c>
      <c r="G3408" s="61">
        <v>15141</v>
      </c>
      <c r="H3408" s="123">
        <f t="shared" si="53"/>
        <v>3.0831101925289404</v>
      </c>
    </row>
    <row r="3409" spans="1:8" x14ac:dyDescent="0.25">
      <c r="A3409" s="58">
        <v>398111100407</v>
      </c>
      <c r="B3409" s="59" t="s">
        <v>9239</v>
      </c>
      <c r="C3409" s="60" t="s">
        <v>9240</v>
      </c>
      <c r="D3409" s="60" t="s">
        <v>9241</v>
      </c>
      <c r="E3409" s="60" t="s">
        <v>7607</v>
      </c>
      <c r="F3409" s="59" t="s">
        <v>451</v>
      </c>
      <c r="G3409" s="61">
        <v>15141</v>
      </c>
      <c r="H3409" s="123">
        <f t="shared" si="53"/>
        <v>3.0831101925289404</v>
      </c>
    </row>
    <row r="3410" spans="1:8" x14ac:dyDescent="0.25">
      <c r="A3410" s="58">
        <v>398120200422</v>
      </c>
      <c r="B3410" s="59" t="s">
        <v>9242</v>
      </c>
      <c r="C3410" s="60" t="s">
        <v>8750</v>
      </c>
      <c r="D3410" s="60" t="s">
        <v>9243</v>
      </c>
      <c r="E3410" s="60" t="s">
        <v>753</v>
      </c>
      <c r="F3410" s="59" t="s">
        <v>451</v>
      </c>
      <c r="G3410" s="61">
        <v>15141</v>
      </c>
      <c r="H3410" s="123">
        <f t="shared" si="53"/>
        <v>3.0831101925289404</v>
      </c>
    </row>
    <row r="3411" spans="1:8" x14ac:dyDescent="0.25">
      <c r="A3411" s="58">
        <v>398130400535</v>
      </c>
      <c r="B3411" s="59" t="s">
        <v>9244</v>
      </c>
      <c r="C3411" s="60" t="s">
        <v>9245</v>
      </c>
      <c r="D3411" s="60" t="s">
        <v>9246</v>
      </c>
      <c r="E3411" s="60" t="s">
        <v>2826</v>
      </c>
      <c r="F3411" s="59" t="s">
        <v>451</v>
      </c>
      <c r="G3411" s="61">
        <v>15141</v>
      </c>
      <c r="H3411" s="123">
        <f t="shared" si="53"/>
        <v>3.0831101925289404</v>
      </c>
    </row>
    <row r="3412" spans="1:8" x14ac:dyDescent="0.25">
      <c r="A3412" s="58">
        <v>398130400705</v>
      </c>
      <c r="B3412" s="59" t="s">
        <v>9247</v>
      </c>
      <c r="C3412" s="60" t="s">
        <v>9248</v>
      </c>
      <c r="D3412" s="60" t="s">
        <v>9249</v>
      </c>
      <c r="E3412" s="60" t="s">
        <v>3633</v>
      </c>
      <c r="F3412" s="59" t="s">
        <v>451</v>
      </c>
      <c r="G3412" s="61">
        <v>15141</v>
      </c>
      <c r="H3412" s="123">
        <f t="shared" si="53"/>
        <v>3.0831101925289404</v>
      </c>
    </row>
    <row r="3413" spans="1:8" x14ac:dyDescent="0.25">
      <c r="A3413" s="58">
        <v>398130700121</v>
      </c>
      <c r="B3413" s="59" t="s">
        <v>9250</v>
      </c>
      <c r="C3413" s="60" t="s">
        <v>9251</v>
      </c>
      <c r="D3413" s="60" t="s">
        <v>9252</v>
      </c>
      <c r="E3413" s="60" t="s">
        <v>2826</v>
      </c>
      <c r="F3413" s="59" t="s">
        <v>451</v>
      </c>
      <c r="G3413" s="61">
        <v>15141</v>
      </c>
      <c r="H3413" s="123">
        <f t="shared" si="53"/>
        <v>3.0831101925289404</v>
      </c>
    </row>
    <row r="3414" spans="1:8" x14ac:dyDescent="0.25">
      <c r="A3414" s="58">
        <v>398140200054</v>
      </c>
      <c r="B3414" s="59" t="s">
        <v>9253</v>
      </c>
      <c r="C3414" s="60" t="s">
        <v>9254</v>
      </c>
      <c r="D3414" s="60" t="s">
        <v>9255</v>
      </c>
      <c r="E3414" s="60" t="s">
        <v>726</v>
      </c>
      <c r="F3414" s="59" t="s">
        <v>451</v>
      </c>
      <c r="G3414" s="61">
        <v>15141</v>
      </c>
      <c r="H3414" s="123">
        <f t="shared" si="53"/>
        <v>3.0831101925289404</v>
      </c>
    </row>
    <row r="3415" spans="1:8" x14ac:dyDescent="0.25">
      <c r="A3415" s="58">
        <v>398160500411</v>
      </c>
      <c r="B3415" s="59" t="s">
        <v>9256</v>
      </c>
      <c r="C3415" s="60" t="s">
        <v>9251</v>
      </c>
      <c r="D3415" s="60" t="s">
        <v>9257</v>
      </c>
      <c r="E3415" s="60" t="s">
        <v>2826</v>
      </c>
      <c r="F3415" s="59" t="s">
        <v>451</v>
      </c>
      <c r="G3415" s="61">
        <v>15141</v>
      </c>
      <c r="H3415" s="123">
        <f t="shared" si="53"/>
        <v>3.0831101925289404</v>
      </c>
    </row>
    <row r="3416" spans="1:8" x14ac:dyDescent="0.25">
      <c r="A3416" s="58">
        <v>398840800052</v>
      </c>
      <c r="B3416" s="59" t="s">
        <v>9258</v>
      </c>
      <c r="C3416" s="60" t="s">
        <v>9259</v>
      </c>
      <c r="D3416" s="60" t="s">
        <v>9260</v>
      </c>
      <c r="E3416" s="60" t="s">
        <v>753</v>
      </c>
      <c r="F3416" s="59" t="s">
        <v>451</v>
      </c>
      <c r="G3416" s="61">
        <v>15141</v>
      </c>
      <c r="H3416" s="123">
        <f t="shared" si="53"/>
        <v>3.0831101925289404</v>
      </c>
    </row>
    <row r="3417" spans="1:8" x14ac:dyDescent="0.25">
      <c r="A3417" s="58">
        <v>398950220612</v>
      </c>
      <c r="B3417" s="59" t="s">
        <v>9261</v>
      </c>
      <c r="C3417" s="60" t="s">
        <v>7904</v>
      </c>
      <c r="D3417" s="60" t="s">
        <v>7005</v>
      </c>
      <c r="E3417" s="60" t="s">
        <v>7005</v>
      </c>
      <c r="F3417" s="59" t="s">
        <v>451</v>
      </c>
      <c r="G3417" s="61">
        <v>15141</v>
      </c>
      <c r="H3417" s="123">
        <f t="shared" si="53"/>
        <v>3.0831101925289404</v>
      </c>
    </row>
    <row r="3418" spans="1:8" x14ac:dyDescent="0.25">
      <c r="A3418" s="58">
        <v>398980511476</v>
      </c>
      <c r="B3418" s="59" t="s">
        <v>9262</v>
      </c>
      <c r="C3418" s="60" t="s">
        <v>9263</v>
      </c>
      <c r="D3418" s="60" t="s">
        <v>9264</v>
      </c>
      <c r="E3418" s="60" t="s">
        <v>726</v>
      </c>
      <c r="F3418" s="59" t="s">
        <v>451</v>
      </c>
      <c r="G3418" s="61">
        <v>15141</v>
      </c>
      <c r="H3418" s="123">
        <f t="shared" si="53"/>
        <v>3.0831101925289404</v>
      </c>
    </row>
    <row r="3419" spans="1:8" x14ac:dyDescent="0.25">
      <c r="A3419" s="58">
        <v>400000300380</v>
      </c>
      <c r="B3419" s="59" t="s">
        <v>9265</v>
      </c>
      <c r="C3419" s="60" t="s">
        <v>9266</v>
      </c>
      <c r="D3419" s="60" t="s">
        <v>8588</v>
      </c>
      <c r="E3419" s="60" t="s">
        <v>726</v>
      </c>
      <c r="F3419" s="59" t="s">
        <v>451</v>
      </c>
      <c r="G3419" s="61">
        <v>15141</v>
      </c>
      <c r="H3419" s="123">
        <f t="shared" si="53"/>
        <v>3.0831101925289404</v>
      </c>
    </row>
    <row r="3420" spans="1:8" x14ac:dyDescent="0.25">
      <c r="A3420" s="58">
        <v>400020801458</v>
      </c>
      <c r="B3420" s="59" t="s">
        <v>9267</v>
      </c>
      <c r="C3420" s="60" t="s">
        <v>9268</v>
      </c>
      <c r="D3420" s="60" t="s">
        <v>9269</v>
      </c>
      <c r="E3420" s="60" t="s">
        <v>2137</v>
      </c>
      <c r="F3420" s="59" t="s">
        <v>451</v>
      </c>
      <c r="G3420" s="61">
        <v>15141</v>
      </c>
      <c r="H3420" s="123">
        <f t="shared" si="53"/>
        <v>3.0831101925289404</v>
      </c>
    </row>
    <row r="3421" spans="1:8" x14ac:dyDescent="0.25">
      <c r="A3421" s="58">
        <v>400030203885</v>
      </c>
      <c r="B3421" s="59" t="s">
        <v>9270</v>
      </c>
      <c r="C3421" s="60" t="s">
        <v>9271</v>
      </c>
      <c r="D3421" s="60" t="s">
        <v>9272</v>
      </c>
      <c r="E3421" s="60" t="s">
        <v>726</v>
      </c>
      <c r="F3421" s="59" t="s">
        <v>451</v>
      </c>
      <c r="G3421" s="61">
        <v>15141</v>
      </c>
      <c r="H3421" s="123">
        <f t="shared" si="53"/>
        <v>3.0831101925289404</v>
      </c>
    </row>
    <row r="3422" spans="1:8" x14ac:dyDescent="0.25">
      <c r="A3422" s="58">
        <v>400031100150</v>
      </c>
      <c r="B3422" s="59" t="s">
        <v>9273</v>
      </c>
      <c r="C3422" s="60" t="s">
        <v>9274</v>
      </c>
      <c r="D3422" s="60" t="s">
        <v>9275</v>
      </c>
      <c r="E3422" s="60" t="s">
        <v>726</v>
      </c>
      <c r="F3422" s="59" t="s">
        <v>451</v>
      </c>
      <c r="G3422" s="61">
        <v>15141</v>
      </c>
      <c r="H3422" s="123">
        <f t="shared" si="53"/>
        <v>3.0831101925289404</v>
      </c>
    </row>
    <row r="3423" spans="1:8" x14ac:dyDescent="0.25">
      <c r="A3423" s="58">
        <v>400051002243</v>
      </c>
      <c r="B3423" s="59" t="s">
        <v>9276</v>
      </c>
      <c r="C3423" s="60" t="s">
        <v>9277</v>
      </c>
      <c r="D3423" s="60" t="s">
        <v>8585</v>
      </c>
      <c r="E3423" s="60" t="s">
        <v>726</v>
      </c>
      <c r="F3423" s="59" t="s">
        <v>451</v>
      </c>
      <c r="G3423" s="61">
        <v>15141</v>
      </c>
      <c r="H3423" s="123">
        <f t="shared" si="53"/>
        <v>3.0831101925289404</v>
      </c>
    </row>
    <row r="3424" spans="1:8" x14ac:dyDescent="0.25">
      <c r="A3424" s="58">
        <v>400060605546</v>
      </c>
      <c r="B3424" s="59" t="s">
        <v>9278</v>
      </c>
      <c r="C3424" s="60" t="s">
        <v>9279</v>
      </c>
      <c r="D3424" s="60" t="s">
        <v>9280</v>
      </c>
      <c r="E3424" s="60" t="s">
        <v>726</v>
      </c>
      <c r="F3424" s="59" t="s">
        <v>451</v>
      </c>
      <c r="G3424" s="61">
        <v>15141</v>
      </c>
      <c r="H3424" s="123">
        <f t="shared" si="53"/>
        <v>3.0831101925289404</v>
      </c>
    </row>
    <row r="3425" spans="1:8" x14ac:dyDescent="0.25">
      <c r="A3425" s="58">
        <v>400070704232</v>
      </c>
      <c r="B3425" s="59" t="s">
        <v>9281</v>
      </c>
      <c r="C3425" s="60" t="s">
        <v>9282</v>
      </c>
      <c r="D3425" s="60" t="s">
        <v>7634</v>
      </c>
      <c r="E3425" s="60" t="s">
        <v>726</v>
      </c>
      <c r="F3425" s="59" t="s">
        <v>451</v>
      </c>
      <c r="G3425" s="61">
        <v>15141</v>
      </c>
      <c r="H3425" s="123">
        <f t="shared" si="53"/>
        <v>3.0831101925289404</v>
      </c>
    </row>
    <row r="3426" spans="1:8" x14ac:dyDescent="0.25">
      <c r="A3426" s="58">
        <v>400070704437</v>
      </c>
      <c r="B3426" s="59" t="s">
        <v>9283</v>
      </c>
      <c r="C3426" s="60" t="s">
        <v>9284</v>
      </c>
      <c r="D3426" s="60" t="s">
        <v>7634</v>
      </c>
      <c r="E3426" s="60" t="s">
        <v>726</v>
      </c>
      <c r="F3426" s="59" t="s">
        <v>451</v>
      </c>
      <c r="G3426" s="61">
        <v>15141</v>
      </c>
      <c r="H3426" s="123">
        <f t="shared" si="53"/>
        <v>3.0831101925289404</v>
      </c>
    </row>
    <row r="3427" spans="1:8" x14ac:dyDescent="0.25">
      <c r="A3427" s="58">
        <v>400070904126</v>
      </c>
      <c r="B3427" s="59" t="s">
        <v>9285</v>
      </c>
      <c r="C3427" s="60" t="s">
        <v>9286</v>
      </c>
      <c r="D3427" s="60" t="s">
        <v>9287</v>
      </c>
      <c r="E3427" s="60" t="s">
        <v>726</v>
      </c>
      <c r="F3427" s="59" t="s">
        <v>451</v>
      </c>
      <c r="G3427" s="61">
        <v>15141</v>
      </c>
      <c r="H3427" s="123">
        <f t="shared" si="53"/>
        <v>3.0831101925289404</v>
      </c>
    </row>
    <row r="3428" spans="1:8" x14ac:dyDescent="0.25">
      <c r="A3428" s="58">
        <v>400071203016</v>
      </c>
      <c r="B3428" s="59" t="s">
        <v>9288</v>
      </c>
      <c r="C3428" s="60" t="s">
        <v>9289</v>
      </c>
      <c r="D3428" s="60" t="s">
        <v>9290</v>
      </c>
      <c r="E3428" s="60" t="s">
        <v>726</v>
      </c>
      <c r="F3428" s="59" t="s">
        <v>451</v>
      </c>
      <c r="G3428" s="61">
        <v>15141</v>
      </c>
      <c r="H3428" s="123">
        <f t="shared" si="53"/>
        <v>3.0831101925289404</v>
      </c>
    </row>
    <row r="3429" spans="1:8" x14ac:dyDescent="0.25">
      <c r="A3429" s="58">
        <v>400080601458</v>
      </c>
      <c r="B3429" s="59" t="s">
        <v>9291</v>
      </c>
      <c r="C3429" s="60" t="s">
        <v>9292</v>
      </c>
      <c r="D3429" s="60" t="s">
        <v>9293</v>
      </c>
      <c r="E3429" s="60" t="s">
        <v>726</v>
      </c>
      <c r="F3429" s="59" t="s">
        <v>451</v>
      </c>
      <c r="G3429" s="61">
        <v>15141</v>
      </c>
      <c r="H3429" s="123">
        <f t="shared" si="53"/>
        <v>3.0831101925289404</v>
      </c>
    </row>
    <row r="3430" spans="1:8" x14ac:dyDescent="0.25">
      <c r="A3430" s="58">
        <v>400081202646</v>
      </c>
      <c r="B3430" s="59" t="s">
        <v>9294</v>
      </c>
      <c r="C3430" s="60" t="s">
        <v>9295</v>
      </c>
      <c r="D3430" s="60" t="s">
        <v>7063</v>
      </c>
      <c r="E3430" s="60" t="s">
        <v>726</v>
      </c>
      <c r="F3430" s="59" t="s">
        <v>451</v>
      </c>
      <c r="G3430" s="61">
        <v>15141</v>
      </c>
      <c r="H3430" s="123">
        <f t="shared" si="53"/>
        <v>3.0831101925289404</v>
      </c>
    </row>
    <row r="3431" spans="1:8" x14ac:dyDescent="0.25">
      <c r="A3431" s="58">
        <v>400090204589</v>
      </c>
      <c r="B3431" s="59" t="s">
        <v>9296</v>
      </c>
      <c r="C3431" s="60" t="s">
        <v>9297</v>
      </c>
      <c r="D3431" s="60" t="s">
        <v>9298</v>
      </c>
      <c r="E3431" s="60" t="s">
        <v>726</v>
      </c>
      <c r="F3431" s="59" t="s">
        <v>451</v>
      </c>
      <c r="G3431" s="61">
        <v>15141</v>
      </c>
      <c r="H3431" s="123">
        <f t="shared" si="53"/>
        <v>3.0831101925289404</v>
      </c>
    </row>
    <row r="3432" spans="1:8" x14ac:dyDescent="0.25">
      <c r="A3432" s="58">
        <v>400090507697</v>
      </c>
      <c r="B3432" s="59" t="s">
        <v>9299</v>
      </c>
      <c r="C3432" s="60" t="s">
        <v>7127</v>
      </c>
      <c r="D3432" s="60" t="s">
        <v>9300</v>
      </c>
      <c r="E3432" s="60" t="s">
        <v>726</v>
      </c>
      <c r="F3432" s="59" t="s">
        <v>451</v>
      </c>
      <c r="G3432" s="61">
        <v>15141</v>
      </c>
      <c r="H3432" s="123">
        <f t="shared" si="53"/>
        <v>3.0831101925289404</v>
      </c>
    </row>
    <row r="3433" spans="1:8" x14ac:dyDescent="0.25">
      <c r="A3433" s="58">
        <v>400090905561</v>
      </c>
      <c r="B3433" s="59" t="s">
        <v>9301</v>
      </c>
      <c r="C3433" s="60" t="s">
        <v>9302</v>
      </c>
      <c r="D3433" s="60" t="s">
        <v>7063</v>
      </c>
      <c r="E3433" s="60" t="s">
        <v>726</v>
      </c>
      <c r="F3433" s="59" t="s">
        <v>451</v>
      </c>
      <c r="G3433" s="61">
        <v>15141</v>
      </c>
      <c r="H3433" s="123">
        <f t="shared" si="53"/>
        <v>3.0831101925289404</v>
      </c>
    </row>
    <row r="3434" spans="1:8" x14ac:dyDescent="0.25">
      <c r="A3434" s="58">
        <v>400110402412</v>
      </c>
      <c r="B3434" s="59" t="s">
        <v>9303</v>
      </c>
      <c r="C3434" s="60" t="s">
        <v>9304</v>
      </c>
      <c r="D3434" s="60" t="s">
        <v>9305</v>
      </c>
      <c r="E3434" s="60" t="s">
        <v>726</v>
      </c>
      <c r="F3434" s="59" t="s">
        <v>451</v>
      </c>
      <c r="G3434" s="61">
        <v>15141</v>
      </c>
      <c r="H3434" s="123">
        <f t="shared" si="53"/>
        <v>3.0831101925289404</v>
      </c>
    </row>
    <row r="3435" spans="1:8" x14ac:dyDescent="0.25">
      <c r="A3435" s="58">
        <v>400110601130</v>
      </c>
      <c r="B3435" s="59" t="s">
        <v>9306</v>
      </c>
      <c r="C3435" s="60" t="s">
        <v>9307</v>
      </c>
      <c r="D3435" s="60" t="s">
        <v>9308</v>
      </c>
      <c r="E3435" s="60" t="s">
        <v>726</v>
      </c>
      <c r="F3435" s="59" t="s">
        <v>451</v>
      </c>
      <c r="G3435" s="61">
        <v>15141</v>
      </c>
      <c r="H3435" s="123">
        <f t="shared" si="53"/>
        <v>3.0831101925289404</v>
      </c>
    </row>
    <row r="3436" spans="1:8" x14ac:dyDescent="0.25">
      <c r="A3436" s="58">
        <v>400120704867</v>
      </c>
      <c r="B3436" s="59" t="s">
        <v>9309</v>
      </c>
      <c r="C3436" s="60" t="s">
        <v>9310</v>
      </c>
      <c r="D3436" s="60" t="s">
        <v>9311</v>
      </c>
      <c r="E3436" s="60" t="s">
        <v>726</v>
      </c>
      <c r="F3436" s="59" t="s">
        <v>451</v>
      </c>
      <c r="G3436" s="61">
        <v>15141</v>
      </c>
      <c r="H3436" s="123">
        <f t="shared" si="53"/>
        <v>3.0831101925289404</v>
      </c>
    </row>
    <row r="3437" spans="1:8" x14ac:dyDescent="0.25">
      <c r="A3437" s="58">
        <v>400181006224</v>
      </c>
      <c r="B3437" s="59" t="s">
        <v>9312</v>
      </c>
      <c r="C3437" s="60" t="s">
        <v>9313</v>
      </c>
      <c r="D3437" s="60" t="s">
        <v>9314</v>
      </c>
      <c r="E3437" s="60" t="s">
        <v>726</v>
      </c>
      <c r="F3437" s="59" t="s">
        <v>451</v>
      </c>
      <c r="G3437" s="61">
        <v>15141</v>
      </c>
      <c r="H3437" s="123">
        <f t="shared" si="53"/>
        <v>3.0831101925289404</v>
      </c>
    </row>
    <row r="3438" spans="1:8" x14ac:dyDescent="0.25">
      <c r="A3438" s="58">
        <v>400190604240</v>
      </c>
      <c r="B3438" s="59" t="s">
        <v>9315</v>
      </c>
      <c r="C3438" s="60" t="s">
        <v>9316</v>
      </c>
      <c r="D3438" s="60" t="s">
        <v>9317</v>
      </c>
      <c r="E3438" s="60" t="s">
        <v>726</v>
      </c>
      <c r="F3438" s="59" t="s">
        <v>451</v>
      </c>
      <c r="G3438" s="61">
        <v>15141</v>
      </c>
      <c r="H3438" s="123">
        <f t="shared" si="53"/>
        <v>3.0831101925289404</v>
      </c>
    </row>
    <row r="3439" spans="1:8" x14ac:dyDescent="0.25">
      <c r="A3439" s="58">
        <v>400841001182</v>
      </c>
      <c r="B3439" s="59" t="s">
        <v>9318</v>
      </c>
      <c r="C3439" s="60" t="s">
        <v>7784</v>
      </c>
      <c r="D3439" s="60" t="s">
        <v>8594</v>
      </c>
      <c r="E3439" s="60" t="s">
        <v>726</v>
      </c>
      <c r="F3439" s="59" t="s">
        <v>451</v>
      </c>
      <c r="G3439" s="61">
        <v>15141</v>
      </c>
      <c r="H3439" s="123">
        <f t="shared" si="53"/>
        <v>3.0831101925289404</v>
      </c>
    </row>
    <row r="3440" spans="1:8" x14ac:dyDescent="0.25">
      <c r="A3440" s="58">
        <v>400950930193</v>
      </c>
      <c r="B3440" s="59" t="s">
        <v>9319</v>
      </c>
      <c r="C3440" s="60" t="s">
        <v>9320</v>
      </c>
      <c r="D3440" s="60" t="s">
        <v>4670</v>
      </c>
      <c r="E3440" s="60" t="s">
        <v>726</v>
      </c>
      <c r="F3440" s="59" t="s">
        <v>451</v>
      </c>
      <c r="G3440" s="61">
        <v>15141</v>
      </c>
      <c r="H3440" s="123">
        <f t="shared" si="53"/>
        <v>3.0831101925289404</v>
      </c>
    </row>
    <row r="3441" spans="1:8" x14ac:dyDescent="0.25">
      <c r="A3441" s="58">
        <v>400960131388</v>
      </c>
      <c r="B3441" s="59" t="s">
        <v>9321</v>
      </c>
      <c r="C3441" s="60" t="s">
        <v>9322</v>
      </c>
      <c r="D3441" s="60" t="s">
        <v>9323</v>
      </c>
      <c r="E3441" s="60" t="s">
        <v>2137</v>
      </c>
      <c r="F3441" s="59" t="s">
        <v>451</v>
      </c>
      <c r="G3441" s="61">
        <v>15141</v>
      </c>
      <c r="H3441" s="123">
        <f t="shared" si="53"/>
        <v>3.0831101925289404</v>
      </c>
    </row>
    <row r="3442" spans="1:8" x14ac:dyDescent="0.25">
      <c r="A3442" s="58">
        <v>400970220028</v>
      </c>
      <c r="B3442" s="59" t="s">
        <v>9324</v>
      </c>
      <c r="C3442" s="60" t="s">
        <v>8719</v>
      </c>
      <c r="D3442" s="60" t="s">
        <v>9325</v>
      </c>
      <c r="E3442" s="60" t="s">
        <v>726</v>
      </c>
      <c r="F3442" s="59" t="s">
        <v>451</v>
      </c>
      <c r="G3442" s="61">
        <v>15141</v>
      </c>
      <c r="H3442" s="123">
        <f t="shared" si="53"/>
        <v>3.0831101925289404</v>
      </c>
    </row>
    <row r="3443" spans="1:8" x14ac:dyDescent="0.25">
      <c r="A3443" s="58">
        <v>400970722261</v>
      </c>
      <c r="B3443" s="59" t="s">
        <v>9326</v>
      </c>
      <c r="C3443" s="60" t="s">
        <v>9327</v>
      </c>
      <c r="D3443" s="60" t="s">
        <v>7023</v>
      </c>
      <c r="E3443" s="60" t="s">
        <v>726</v>
      </c>
      <c r="F3443" s="59" t="s">
        <v>451</v>
      </c>
      <c r="G3443" s="61">
        <v>15141</v>
      </c>
      <c r="H3443" s="123">
        <f t="shared" si="53"/>
        <v>3.0831101925289404</v>
      </c>
    </row>
    <row r="3444" spans="1:8" x14ac:dyDescent="0.25">
      <c r="A3444" s="58">
        <v>400970722538</v>
      </c>
      <c r="B3444" s="59" t="s">
        <v>9328</v>
      </c>
      <c r="C3444" s="60" t="s">
        <v>9329</v>
      </c>
      <c r="D3444" s="60" t="s">
        <v>9330</v>
      </c>
      <c r="E3444" s="60" t="s">
        <v>726</v>
      </c>
      <c r="F3444" s="59" t="s">
        <v>451</v>
      </c>
      <c r="G3444" s="61">
        <v>15141</v>
      </c>
      <c r="H3444" s="123">
        <f t="shared" si="53"/>
        <v>3.0831101925289404</v>
      </c>
    </row>
    <row r="3445" spans="1:8" x14ac:dyDescent="0.25">
      <c r="A3445" s="58">
        <v>400981020624</v>
      </c>
      <c r="B3445" s="59" t="s">
        <v>9331</v>
      </c>
      <c r="C3445" s="60" t="s">
        <v>9332</v>
      </c>
      <c r="D3445" s="60" t="s">
        <v>5551</v>
      </c>
      <c r="E3445" s="60" t="s">
        <v>726</v>
      </c>
      <c r="F3445" s="59" t="s">
        <v>451</v>
      </c>
      <c r="G3445" s="61">
        <v>15141</v>
      </c>
      <c r="H3445" s="123">
        <f t="shared" si="53"/>
        <v>3.0831101925289404</v>
      </c>
    </row>
    <row r="3446" spans="1:8" x14ac:dyDescent="0.25">
      <c r="A3446" s="58">
        <v>400990420163</v>
      </c>
      <c r="B3446" s="59" t="s">
        <v>9333</v>
      </c>
      <c r="C3446" s="60" t="s">
        <v>9334</v>
      </c>
      <c r="D3446" s="60" t="s">
        <v>7911</v>
      </c>
      <c r="E3446" s="60" t="s">
        <v>726</v>
      </c>
      <c r="F3446" s="59" t="s">
        <v>451</v>
      </c>
      <c r="G3446" s="61">
        <v>15141</v>
      </c>
      <c r="H3446" s="123">
        <f t="shared" si="53"/>
        <v>3.0831101925289404</v>
      </c>
    </row>
    <row r="3447" spans="1:8" x14ac:dyDescent="0.25">
      <c r="A3447" s="58">
        <v>414110511778</v>
      </c>
      <c r="B3447" s="59" t="s">
        <v>9335</v>
      </c>
      <c r="C3447" s="60" t="s">
        <v>9069</v>
      </c>
      <c r="D3447" s="60" t="s">
        <v>9336</v>
      </c>
      <c r="E3447" s="60" t="s">
        <v>4166</v>
      </c>
      <c r="F3447" s="59" t="s">
        <v>451</v>
      </c>
      <c r="G3447" s="61">
        <v>15141</v>
      </c>
      <c r="H3447" s="123">
        <f t="shared" si="53"/>
        <v>3.0831101925289404</v>
      </c>
    </row>
    <row r="3448" spans="1:8" x14ac:dyDescent="0.25">
      <c r="A3448" s="58">
        <v>420161001502</v>
      </c>
      <c r="B3448" s="59" t="s">
        <v>9337</v>
      </c>
      <c r="C3448" s="60" t="s">
        <v>9338</v>
      </c>
      <c r="D3448" s="60" t="s">
        <v>9339</v>
      </c>
      <c r="E3448" s="60" t="s">
        <v>726</v>
      </c>
      <c r="F3448" s="59" t="s">
        <v>451</v>
      </c>
      <c r="G3448" s="61">
        <v>14141</v>
      </c>
      <c r="H3448" s="123">
        <f t="shared" si="53"/>
        <v>2.8794836029688757</v>
      </c>
    </row>
    <row r="3449" spans="1:8" x14ac:dyDescent="0.25">
      <c r="A3449" s="58">
        <v>400020804716</v>
      </c>
      <c r="B3449" s="59" t="s">
        <v>9340</v>
      </c>
      <c r="C3449" s="60" t="s">
        <v>9341</v>
      </c>
      <c r="D3449" s="60" t="s">
        <v>9342</v>
      </c>
      <c r="E3449" s="60" t="s">
        <v>726</v>
      </c>
      <c r="F3449" s="59" t="s">
        <v>451</v>
      </c>
      <c r="G3449" s="61">
        <v>14093</v>
      </c>
      <c r="H3449" s="123">
        <f t="shared" si="53"/>
        <v>2.8697095266699928</v>
      </c>
    </row>
    <row r="3450" spans="1:8" x14ac:dyDescent="0.25">
      <c r="A3450" s="58">
        <v>389040810468</v>
      </c>
      <c r="B3450" s="59" t="s">
        <v>9343</v>
      </c>
      <c r="C3450" s="60" t="s">
        <v>9344</v>
      </c>
      <c r="D3450" s="60" t="s">
        <v>9345</v>
      </c>
      <c r="E3450" s="60" t="s">
        <v>9346</v>
      </c>
      <c r="F3450" s="59" t="s">
        <v>451</v>
      </c>
      <c r="G3450" s="61">
        <v>13578</v>
      </c>
      <c r="H3450" s="123">
        <f t="shared" si="53"/>
        <v>2.7648418330465594</v>
      </c>
    </row>
    <row r="3451" spans="1:8" x14ac:dyDescent="0.25">
      <c r="A3451" s="58">
        <v>390040110022</v>
      </c>
      <c r="B3451" s="59" t="s">
        <v>9347</v>
      </c>
      <c r="C3451" s="60" t="s">
        <v>9348</v>
      </c>
      <c r="D3451" s="60" t="s">
        <v>9349</v>
      </c>
      <c r="E3451" s="60" t="s">
        <v>1542</v>
      </c>
      <c r="F3451" s="59" t="s">
        <v>451</v>
      </c>
      <c r="G3451" s="61">
        <v>13578</v>
      </c>
      <c r="H3451" s="123">
        <f t="shared" si="53"/>
        <v>2.7648418330465594</v>
      </c>
    </row>
    <row r="3452" spans="1:8" x14ac:dyDescent="0.25">
      <c r="A3452" s="58">
        <v>391040110177</v>
      </c>
      <c r="B3452" s="59" t="s">
        <v>9350</v>
      </c>
      <c r="C3452" s="60" t="s">
        <v>9351</v>
      </c>
      <c r="D3452" s="60" t="s">
        <v>8812</v>
      </c>
      <c r="E3452" s="60" t="s">
        <v>994</v>
      </c>
      <c r="F3452" s="59" t="s">
        <v>451</v>
      </c>
      <c r="G3452" s="61">
        <v>13578</v>
      </c>
      <c r="H3452" s="123">
        <f t="shared" si="53"/>
        <v>2.7648418330465594</v>
      </c>
    </row>
    <row r="3453" spans="1:8" x14ac:dyDescent="0.25">
      <c r="A3453" s="58">
        <v>395050101121</v>
      </c>
      <c r="B3453" s="59" t="s">
        <v>9352</v>
      </c>
      <c r="C3453" s="60" t="s">
        <v>9353</v>
      </c>
      <c r="D3453" s="60" t="s">
        <v>9354</v>
      </c>
      <c r="E3453" s="60" t="s">
        <v>753</v>
      </c>
      <c r="F3453" s="59" t="s">
        <v>451</v>
      </c>
      <c r="G3453" s="61">
        <v>13578</v>
      </c>
      <c r="H3453" s="123">
        <f t="shared" si="53"/>
        <v>2.7648418330465594</v>
      </c>
    </row>
    <row r="3454" spans="1:8" x14ac:dyDescent="0.25">
      <c r="A3454" s="58">
        <v>398040100133</v>
      </c>
      <c r="B3454" s="59" t="s">
        <v>9355</v>
      </c>
      <c r="C3454" s="60" t="s">
        <v>9356</v>
      </c>
      <c r="D3454" s="60" t="s">
        <v>9357</v>
      </c>
      <c r="E3454" s="60" t="s">
        <v>726</v>
      </c>
      <c r="F3454" s="59" t="s">
        <v>451</v>
      </c>
      <c r="G3454" s="61">
        <v>13578</v>
      </c>
      <c r="H3454" s="123">
        <f t="shared" si="53"/>
        <v>2.7648418330465594</v>
      </c>
    </row>
    <row r="3455" spans="1:8" x14ac:dyDescent="0.25">
      <c r="A3455" s="58">
        <v>398040506288</v>
      </c>
      <c r="B3455" s="59" t="s">
        <v>9358</v>
      </c>
      <c r="C3455" s="60" t="s">
        <v>9359</v>
      </c>
      <c r="D3455" s="60" t="s">
        <v>8843</v>
      </c>
      <c r="E3455" s="60" t="s">
        <v>2170</v>
      </c>
      <c r="F3455" s="59" t="s">
        <v>451</v>
      </c>
      <c r="G3455" s="61">
        <v>13578</v>
      </c>
      <c r="H3455" s="123">
        <f t="shared" si="53"/>
        <v>2.7648418330465594</v>
      </c>
    </row>
    <row r="3456" spans="1:8" x14ac:dyDescent="0.25">
      <c r="A3456" s="58">
        <v>400980820368</v>
      </c>
      <c r="B3456" s="59" t="s">
        <v>9360</v>
      </c>
      <c r="C3456" s="60" t="s">
        <v>9361</v>
      </c>
      <c r="D3456" s="60" t="s">
        <v>9362</v>
      </c>
      <c r="E3456" s="60" t="s">
        <v>726</v>
      </c>
      <c r="F3456" s="59" t="s">
        <v>451</v>
      </c>
      <c r="G3456" s="61">
        <v>13516</v>
      </c>
      <c r="H3456" s="123">
        <f t="shared" si="53"/>
        <v>2.7522169844938351</v>
      </c>
    </row>
    <row r="3457" spans="1:8" x14ac:dyDescent="0.25">
      <c r="A3457" s="58">
        <v>371990600048</v>
      </c>
      <c r="B3457" s="59" t="s">
        <v>9363</v>
      </c>
      <c r="C3457" s="60" t="s">
        <v>9364</v>
      </c>
      <c r="D3457" s="60" t="s">
        <v>9365</v>
      </c>
      <c r="E3457" s="60" t="s">
        <v>4166</v>
      </c>
      <c r="F3457" s="59" t="s">
        <v>451</v>
      </c>
      <c r="G3457" s="61">
        <v>12781</v>
      </c>
      <c r="H3457" s="123">
        <f t="shared" si="53"/>
        <v>2.6025514411671877</v>
      </c>
    </row>
    <row r="3458" spans="1:8" x14ac:dyDescent="0.25">
      <c r="A3458" s="58">
        <v>390750200110</v>
      </c>
      <c r="B3458" s="59" t="s">
        <v>9366</v>
      </c>
      <c r="C3458" s="60" t="s">
        <v>9367</v>
      </c>
      <c r="D3458" s="60" t="s">
        <v>9368</v>
      </c>
      <c r="E3458" s="60" t="s">
        <v>1542</v>
      </c>
      <c r="F3458" s="59" t="s">
        <v>487</v>
      </c>
      <c r="G3458" s="61">
        <v>12691</v>
      </c>
      <c r="H3458" s="123">
        <f t="shared" si="53"/>
        <v>2.5842250481067817</v>
      </c>
    </row>
    <row r="3459" spans="1:8" x14ac:dyDescent="0.25">
      <c r="A3459" s="58">
        <v>391110800133</v>
      </c>
      <c r="B3459" s="59" t="s">
        <v>9369</v>
      </c>
      <c r="C3459" s="60" t="s">
        <v>9370</v>
      </c>
      <c r="D3459" s="60" t="s">
        <v>9371</v>
      </c>
      <c r="E3459" s="60" t="s">
        <v>994</v>
      </c>
      <c r="F3459" s="59" t="s">
        <v>451</v>
      </c>
      <c r="G3459" s="61">
        <v>12691</v>
      </c>
      <c r="H3459" s="123">
        <f t="shared" ref="H3459:H3522" si="54">G3459/4910.95</f>
        <v>2.5842250481067817</v>
      </c>
    </row>
    <row r="3460" spans="1:8" x14ac:dyDescent="0.25">
      <c r="A3460" s="58">
        <v>391780200277</v>
      </c>
      <c r="B3460" s="59" t="s">
        <v>9372</v>
      </c>
      <c r="C3460" s="60" t="s">
        <v>9373</v>
      </c>
      <c r="D3460" s="60" t="s">
        <v>7726</v>
      </c>
      <c r="E3460" s="60" t="s">
        <v>994</v>
      </c>
      <c r="F3460" s="59" t="s">
        <v>451</v>
      </c>
      <c r="G3460" s="61">
        <v>12691</v>
      </c>
      <c r="H3460" s="123">
        <f t="shared" si="54"/>
        <v>2.5842250481067817</v>
      </c>
    </row>
    <row r="3461" spans="1:8" x14ac:dyDescent="0.25">
      <c r="A3461" s="58">
        <v>395081000527</v>
      </c>
      <c r="B3461" s="59" t="s">
        <v>9374</v>
      </c>
      <c r="C3461" s="60" t="s">
        <v>9375</v>
      </c>
      <c r="D3461" s="60" t="s">
        <v>9376</v>
      </c>
      <c r="E3461" s="60" t="s">
        <v>738</v>
      </c>
      <c r="F3461" s="59" t="s">
        <v>451</v>
      </c>
      <c r="G3461" s="61">
        <v>12691</v>
      </c>
      <c r="H3461" s="123">
        <f t="shared" si="54"/>
        <v>2.5842250481067817</v>
      </c>
    </row>
    <row r="3462" spans="1:8" x14ac:dyDescent="0.25">
      <c r="A3462" s="58">
        <v>395120200547</v>
      </c>
      <c r="B3462" s="59" t="s">
        <v>9377</v>
      </c>
      <c r="C3462" s="60" t="s">
        <v>9378</v>
      </c>
      <c r="D3462" s="60" t="s">
        <v>9379</v>
      </c>
      <c r="E3462" s="60" t="s">
        <v>753</v>
      </c>
      <c r="F3462" s="59" t="s">
        <v>451</v>
      </c>
      <c r="G3462" s="61">
        <v>12691</v>
      </c>
      <c r="H3462" s="123">
        <f t="shared" si="54"/>
        <v>2.5842250481067817</v>
      </c>
    </row>
    <row r="3463" spans="1:8" x14ac:dyDescent="0.25">
      <c r="A3463" s="58">
        <v>395141000718</v>
      </c>
      <c r="B3463" s="59" t="s">
        <v>9380</v>
      </c>
      <c r="C3463" s="60" t="s">
        <v>9381</v>
      </c>
      <c r="D3463" s="60" t="s">
        <v>9382</v>
      </c>
      <c r="E3463" s="60" t="s">
        <v>753</v>
      </c>
      <c r="F3463" s="59" t="s">
        <v>451</v>
      </c>
      <c r="G3463" s="61">
        <v>12691</v>
      </c>
      <c r="H3463" s="123">
        <f t="shared" si="54"/>
        <v>2.5842250481067817</v>
      </c>
    </row>
    <row r="3464" spans="1:8" x14ac:dyDescent="0.25">
      <c r="A3464" s="58">
        <v>400960220259</v>
      </c>
      <c r="B3464" s="59" t="s">
        <v>9383</v>
      </c>
      <c r="C3464" s="60" t="s">
        <v>9384</v>
      </c>
      <c r="D3464" s="60" t="s">
        <v>9385</v>
      </c>
      <c r="E3464" s="60" t="s">
        <v>1061</v>
      </c>
      <c r="F3464" s="59" t="s">
        <v>451</v>
      </c>
      <c r="G3464" s="61">
        <v>12683</v>
      </c>
      <c r="H3464" s="123">
        <f t="shared" si="54"/>
        <v>2.5825960353903015</v>
      </c>
    </row>
    <row r="3465" spans="1:8" x14ac:dyDescent="0.25">
      <c r="A3465" s="58">
        <v>400950120728</v>
      </c>
      <c r="B3465" s="59" t="s">
        <v>9386</v>
      </c>
      <c r="C3465" s="60" t="s">
        <v>9387</v>
      </c>
      <c r="D3465" s="60" t="s">
        <v>9388</v>
      </c>
      <c r="E3465" s="60" t="s">
        <v>726</v>
      </c>
      <c r="F3465" s="59" t="s">
        <v>451</v>
      </c>
      <c r="G3465" s="61">
        <v>12164</v>
      </c>
      <c r="H3465" s="123">
        <f t="shared" si="54"/>
        <v>2.4769138354086278</v>
      </c>
    </row>
    <row r="3466" spans="1:8" x14ac:dyDescent="0.25">
      <c r="A3466" s="58">
        <v>400000900301</v>
      </c>
      <c r="B3466" s="59" t="s">
        <v>9389</v>
      </c>
      <c r="C3466" s="60" t="s">
        <v>9390</v>
      </c>
      <c r="D3466" s="60" t="s">
        <v>9391</v>
      </c>
      <c r="E3466" s="60" t="s">
        <v>726</v>
      </c>
      <c r="F3466" s="59" t="s">
        <v>451</v>
      </c>
      <c r="G3466" s="61">
        <v>11827</v>
      </c>
      <c r="H3466" s="123">
        <f t="shared" si="54"/>
        <v>2.4082916747268861</v>
      </c>
    </row>
    <row r="3467" spans="1:8" x14ac:dyDescent="0.25">
      <c r="A3467" s="58">
        <v>400820200134</v>
      </c>
      <c r="B3467" s="59" t="s">
        <v>9392</v>
      </c>
      <c r="C3467" s="60" t="s">
        <v>9393</v>
      </c>
      <c r="D3467" s="60" t="s">
        <v>5369</v>
      </c>
      <c r="E3467" s="60" t="s">
        <v>726</v>
      </c>
      <c r="F3467" s="59" t="s">
        <v>451</v>
      </c>
      <c r="G3467" s="61">
        <v>11275</v>
      </c>
      <c r="H3467" s="123">
        <f t="shared" si="54"/>
        <v>2.2958897972897301</v>
      </c>
    </row>
    <row r="3468" spans="1:8" x14ac:dyDescent="0.25">
      <c r="A3468" s="58">
        <v>371940702206</v>
      </c>
      <c r="B3468" s="59" t="s">
        <v>9394</v>
      </c>
      <c r="C3468" s="60" t="s">
        <v>9395</v>
      </c>
      <c r="D3468" s="60" t="s">
        <v>9396</v>
      </c>
      <c r="E3468" s="60" t="s">
        <v>4166</v>
      </c>
      <c r="F3468" s="59" t="s">
        <v>451</v>
      </c>
      <c r="G3468" s="61">
        <v>11121</v>
      </c>
      <c r="H3468" s="123">
        <f t="shared" si="54"/>
        <v>2.2645313024974802</v>
      </c>
    </row>
    <row r="3469" spans="1:8" x14ac:dyDescent="0.25">
      <c r="A3469" s="58">
        <v>400811100496</v>
      </c>
      <c r="B3469" s="59" t="s">
        <v>9397</v>
      </c>
      <c r="C3469" s="60" t="s">
        <v>9398</v>
      </c>
      <c r="D3469" s="60" t="s">
        <v>9399</v>
      </c>
      <c r="E3469" s="60" t="s">
        <v>726</v>
      </c>
      <c r="F3469" s="59" t="s">
        <v>451</v>
      </c>
      <c r="G3469" s="61">
        <v>10739</v>
      </c>
      <c r="H3469" s="123">
        <f t="shared" si="54"/>
        <v>2.1867459452855353</v>
      </c>
    </row>
    <row r="3470" spans="1:8" x14ac:dyDescent="0.25">
      <c r="A3470" s="58">
        <v>390920200098</v>
      </c>
      <c r="B3470" s="59" t="s">
        <v>9400</v>
      </c>
      <c r="C3470" s="60" t="s">
        <v>9401</v>
      </c>
      <c r="D3470" s="60" t="s">
        <v>9402</v>
      </c>
      <c r="E3470" s="60" t="s">
        <v>1542</v>
      </c>
      <c r="F3470" s="59" t="s">
        <v>451</v>
      </c>
      <c r="G3470" s="61">
        <v>10670</v>
      </c>
      <c r="H3470" s="123">
        <f t="shared" si="54"/>
        <v>2.1726957106058911</v>
      </c>
    </row>
    <row r="3471" spans="1:8" x14ac:dyDescent="0.25">
      <c r="A3471" s="58">
        <v>390030411237</v>
      </c>
      <c r="B3471" s="59" t="s">
        <v>9403</v>
      </c>
      <c r="C3471" s="60" t="s">
        <v>4168</v>
      </c>
      <c r="D3471" s="60" t="s">
        <v>9404</v>
      </c>
      <c r="E3471" s="60" t="s">
        <v>1542</v>
      </c>
      <c r="F3471" s="59" t="s">
        <v>451</v>
      </c>
      <c r="G3471" s="61">
        <v>10244</v>
      </c>
      <c r="H3471" s="123">
        <f t="shared" si="54"/>
        <v>2.0859507834533035</v>
      </c>
    </row>
    <row r="3472" spans="1:8" x14ac:dyDescent="0.25">
      <c r="A3472" s="58">
        <v>395090200288</v>
      </c>
      <c r="B3472" s="59" t="s">
        <v>9405</v>
      </c>
      <c r="C3472" s="60" t="s">
        <v>9406</v>
      </c>
      <c r="D3472" s="60" t="s">
        <v>9407</v>
      </c>
      <c r="E3472" s="60" t="s">
        <v>753</v>
      </c>
      <c r="F3472" s="59" t="s">
        <v>451</v>
      </c>
      <c r="G3472" s="61">
        <v>10241</v>
      </c>
      <c r="H3472" s="123">
        <f t="shared" si="54"/>
        <v>2.0853399036846234</v>
      </c>
    </row>
    <row r="3473" spans="1:8" x14ac:dyDescent="0.25">
      <c r="A3473" s="58">
        <v>371010100320</v>
      </c>
      <c r="B3473" s="59" t="s">
        <v>9408</v>
      </c>
      <c r="C3473" s="60" t="s">
        <v>9409</v>
      </c>
      <c r="D3473" s="60" t="s">
        <v>9410</v>
      </c>
      <c r="E3473" s="60" t="s">
        <v>4166</v>
      </c>
      <c r="F3473" s="59" t="s">
        <v>451</v>
      </c>
      <c r="G3473" s="61">
        <v>10240</v>
      </c>
      <c r="H3473" s="123">
        <f t="shared" si="54"/>
        <v>2.0851362770950632</v>
      </c>
    </row>
    <row r="3474" spans="1:8" x14ac:dyDescent="0.25">
      <c r="A3474" s="58">
        <v>371880201113</v>
      </c>
      <c r="B3474" s="59" t="s">
        <v>9411</v>
      </c>
      <c r="C3474" s="60" t="s">
        <v>9412</v>
      </c>
      <c r="D3474" s="60" t="s">
        <v>9413</v>
      </c>
      <c r="E3474" s="60" t="s">
        <v>1439</v>
      </c>
      <c r="F3474" s="59" t="s">
        <v>451</v>
      </c>
      <c r="G3474" s="61">
        <v>10240</v>
      </c>
      <c r="H3474" s="123">
        <f t="shared" si="54"/>
        <v>2.0851362770950632</v>
      </c>
    </row>
    <row r="3475" spans="1:8" x14ac:dyDescent="0.25">
      <c r="A3475" s="58">
        <v>371891101935</v>
      </c>
      <c r="B3475" s="59" t="s">
        <v>9414</v>
      </c>
      <c r="C3475" s="60" t="s">
        <v>9415</v>
      </c>
      <c r="D3475" s="60" t="s">
        <v>9416</v>
      </c>
      <c r="E3475" s="60" t="s">
        <v>1439</v>
      </c>
      <c r="F3475" s="59" t="s">
        <v>451</v>
      </c>
      <c r="G3475" s="61">
        <v>10240</v>
      </c>
      <c r="H3475" s="123">
        <f t="shared" si="54"/>
        <v>2.0851362770950632</v>
      </c>
    </row>
    <row r="3476" spans="1:8" x14ac:dyDescent="0.25">
      <c r="A3476" s="58">
        <v>371891200224</v>
      </c>
      <c r="B3476" s="59" t="s">
        <v>9417</v>
      </c>
      <c r="C3476" s="60" t="s">
        <v>9418</v>
      </c>
      <c r="D3476" s="60" t="s">
        <v>9419</v>
      </c>
      <c r="E3476" s="60" t="s">
        <v>1439</v>
      </c>
      <c r="F3476" s="59" t="s">
        <v>451</v>
      </c>
      <c r="G3476" s="61">
        <v>10240</v>
      </c>
      <c r="H3476" s="123">
        <f t="shared" si="54"/>
        <v>2.0851362770950632</v>
      </c>
    </row>
    <row r="3477" spans="1:8" x14ac:dyDescent="0.25">
      <c r="A3477" s="58">
        <v>373091101778</v>
      </c>
      <c r="B3477" s="59" t="s">
        <v>9420</v>
      </c>
      <c r="C3477" s="60" t="s">
        <v>9421</v>
      </c>
      <c r="D3477" s="60" t="s">
        <v>9422</v>
      </c>
      <c r="E3477" s="60" t="s">
        <v>726</v>
      </c>
      <c r="F3477" s="59" t="s">
        <v>451</v>
      </c>
      <c r="G3477" s="61">
        <v>10240</v>
      </c>
      <c r="H3477" s="123">
        <f t="shared" si="54"/>
        <v>2.0851362770950632</v>
      </c>
    </row>
    <row r="3478" spans="1:8" x14ac:dyDescent="0.25">
      <c r="A3478" s="58">
        <v>373960407271</v>
      </c>
      <c r="B3478" s="59" t="s">
        <v>9423</v>
      </c>
      <c r="C3478" s="60" t="s">
        <v>9424</v>
      </c>
      <c r="D3478" s="60" t="s">
        <v>9425</v>
      </c>
      <c r="E3478" s="60" t="s">
        <v>5409</v>
      </c>
      <c r="F3478" s="59" t="s">
        <v>451</v>
      </c>
      <c r="G3478" s="61">
        <v>10240</v>
      </c>
      <c r="H3478" s="123">
        <f t="shared" si="54"/>
        <v>2.0851362770950632</v>
      </c>
    </row>
    <row r="3479" spans="1:8" x14ac:dyDescent="0.25">
      <c r="A3479" s="58">
        <v>389090100194</v>
      </c>
      <c r="B3479" s="59" t="s">
        <v>9426</v>
      </c>
      <c r="C3479" s="60" t="s">
        <v>9427</v>
      </c>
      <c r="D3479" s="60" t="s">
        <v>9428</v>
      </c>
      <c r="E3479" s="60" t="s">
        <v>9429</v>
      </c>
      <c r="F3479" s="59" t="s">
        <v>451</v>
      </c>
      <c r="G3479" s="61">
        <v>10240</v>
      </c>
      <c r="H3479" s="123">
        <f t="shared" si="54"/>
        <v>2.0851362770950632</v>
      </c>
    </row>
    <row r="3480" spans="1:8" x14ac:dyDescent="0.25">
      <c r="A3480" s="58">
        <v>389150400044</v>
      </c>
      <c r="B3480" s="59" t="s">
        <v>9430</v>
      </c>
      <c r="C3480" s="60" t="s">
        <v>9431</v>
      </c>
      <c r="D3480" s="60" t="s">
        <v>9432</v>
      </c>
      <c r="E3480" s="60" t="s">
        <v>1499</v>
      </c>
      <c r="F3480" s="59" t="s">
        <v>451</v>
      </c>
      <c r="G3480" s="61">
        <v>10240</v>
      </c>
      <c r="H3480" s="123">
        <f t="shared" si="54"/>
        <v>2.0851362770950632</v>
      </c>
    </row>
    <row r="3481" spans="1:8" x14ac:dyDescent="0.25">
      <c r="A3481" s="58">
        <v>389920400170</v>
      </c>
      <c r="B3481" s="59" t="s">
        <v>9433</v>
      </c>
      <c r="C3481" s="60" t="s">
        <v>9434</v>
      </c>
      <c r="D3481" s="60" t="s">
        <v>9435</v>
      </c>
      <c r="E3481" s="60" t="s">
        <v>1456</v>
      </c>
      <c r="F3481" s="59" t="s">
        <v>451</v>
      </c>
      <c r="G3481" s="61">
        <v>10240</v>
      </c>
      <c r="H3481" s="123">
        <f t="shared" si="54"/>
        <v>2.0851362770950632</v>
      </c>
    </row>
    <row r="3482" spans="1:8" x14ac:dyDescent="0.25">
      <c r="A3482" s="58">
        <v>389980810415</v>
      </c>
      <c r="B3482" s="59" t="s">
        <v>9436</v>
      </c>
      <c r="C3482" s="60" t="s">
        <v>9437</v>
      </c>
      <c r="D3482" s="60" t="s">
        <v>9438</v>
      </c>
      <c r="E3482" s="60" t="s">
        <v>9346</v>
      </c>
      <c r="F3482" s="59" t="s">
        <v>451</v>
      </c>
      <c r="G3482" s="61">
        <v>10240</v>
      </c>
      <c r="H3482" s="123">
        <f t="shared" si="54"/>
        <v>2.0851362770950632</v>
      </c>
    </row>
    <row r="3483" spans="1:8" x14ac:dyDescent="0.25">
      <c r="A3483" s="58">
        <v>390010511693</v>
      </c>
      <c r="B3483" s="59" t="s">
        <v>9439</v>
      </c>
      <c r="C3483" s="60" t="s">
        <v>9440</v>
      </c>
      <c r="D3483" s="60" t="s">
        <v>9441</v>
      </c>
      <c r="E3483" s="60" t="s">
        <v>1791</v>
      </c>
      <c r="F3483" s="59" t="s">
        <v>451</v>
      </c>
      <c r="G3483" s="61">
        <v>10240</v>
      </c>
      <c r="H3483" s="123">
        <f t="shared" si="54"/>
        <v>2.0851362770950632</v>
      </c>
    </row>
    <row r="3484" spans="1:8" x14ac:dyDescent="0.25">
      <c r="A3484" s="58">
        <v>390050901125</v>
      </c>
      <c r="B3484" s="59" t="s">
        <v>9442</v>
      </c>
      <c r="C3484" s="60" t="s">
        <v>9443</v>
      </c>
      <c r="D3484" s="60" t="s">
        <v>9444</v>
      </c>
      <c r="E3484" s="60" t="s">
        <v>1542</v>
      </c>
      <c r="F3484" s="59" t="s">
        <v>451</v>
      </c>
      <c r="G3484" s="61">
        <v>10240</v>
      </c>
      <c r="H3484" s="123">
        <f t="shared" si="54"/>
        <v>2.0851362770950632</v>
      </c>
    </row>
    <row r="3485" spans="1:8" x14ac:dyDescent="0.25">
      <c r="A3485" s="58">
        <v>390100700410</v>
      </c>
      <c r="B3485" s="59" t="s">
        <v>9445</v>
      </c>
      <c r="C3485" s="60" t="s">
        <v>9446</v>
      </c>
      <c r="D3485" s="60" t="s">
        <v>9447</v>
      </c>
      <c r="E3485" s="60" t="s">
        <v>1065</v>
      </c>
      <c r="F3485" s="59" t="s">
        <v>451</v>
      </c>
      <c r="G3485" s="61">
        <v>10240</v>
      </c>
      <c r="H3485" s="123">
        <f t="shared" si="54"/>
        <v>2.0851362770950632</v>
      </c>
    </row>
    <row r="3486" spans="1:8" x14ac:dyDescent="0.25">
      <c r="A3486" s="58">
        <v>390110900611</v>
      </c>
      <c r="B3486" s="59" t="s">
        <v>9448</v>
      </c>
      <c r="C3486" s="60" t="s">
        <v>9449</v>
      </c>
      <c r="D3486" s="60" t="s">
        <v>9450</v>
      </c>
      <c r="E3486" s="60" t="s">
        <v>1225</v>
      </c>
      <c r="F3486" s="59" t="s">
        <v>451</v>
      </c>
      <c r="G3486" s="61">
        <v>10240</v>
      </c>
      <c r="H3486" s="123">
        <f t="shared" si="54"/>
        <v>2.0851362770950632</v>
      </c>
    </row>
    <row r="3487" spans="1:8" x14ac:dyDescent="0.25">
      <c r="A3487" s="58">
        <v>390161000119</v>
      </c>
      <c r="B3487" s="59" t="s">
        <v>9451</v>
      </c>
      <c r="C3487" s="60" t="s">
        <v>9452</v>
      </c>
      <c r="D3487" s="60" t="s">
        <v>9453</v>
      </c>
      <c r="E3487" s="60" t="s">
        <v>1542</v>
      </c>
      <c r="F3487" s="59" t="s">
        <v>451</v>
      </c>
      <c r="G3487" s="61">
        <v>10240</v>
      </c>
      <c r="H3487" s="123">
        <f t="shared" si="54"/>
        <v>2.0851362770950632</v>
      </c>
    </row>
    <row r="3488" spans="1:8" x14ac:dyDescent="0.25">
      <c r="A3488" s="58">
        <v>390751100585</v>
      </c>
      <c r="B3488" s="59" t="s">
        <v>9454</v>
      </c>
      <c r="C3488" s="60" t="s">
        <v>9455</v>
      </c>
      <c r="D3488" s="60" t="s">
        <v>9456</v>
      </c>
      <c r="E3488" s="60" t="s">
        <v>1542</v>
      </c>
      <c r="F3488" s="59" t="s">
        <v>451</v>
      </c>
      <c r="G3488" s="61">
        <v>10240</v>
      </c>
      <c r="H3488" s="123">
        <f t="shared" si="54"/>
        <v>2.0851362770950632</v>
      </c>
    </row>
    <row r="3489" spans="1:8" x14ac:dyDescent="0.25">
      <c r="A3489" s="58">
        <v>390751100747</v>
      </c>
      <c r="B3489" s="59" t="s">
        <v>9457</v>
      </c>
      <c r="C3489" s="60" t="s">
        <v>9458</v>
      </c>
      <c r="D3489" s="60" t="s">
        <v>9459</v>
      </c>
      <c r="E3489" s="60" t="s">
        <v>1542</v>
      </c>
      <c r="F3489" s="59" t="s">
        <v>451</v>
      </c>
      <c r="G3489" s="61">
        <v>10240</v>
      </c>
      <c r="H3489" s="123">
        <f t="shared" si="54"/>
        <v>2.0851362770950632</v>
      </c>
    </row>
    <row r="3490" spans="1:8" x14ac:dyDescent="0.25">
      <c r="A3490" s="58">
        <v>390760100024</v>
      </c>
      <c r="B3490" s="59" t="s">
        <v>9460</v>
      </c>
      <c r="C3490" s="60" t="s">
        <v>8111</v>
      </c>
      <c r="D3490" s="60" t="s">
        <v>3545</v>
      </c>
      <c r="E3490" s="60" t="s">
        <v>1542</v>
      </c>
      <c r="F3490" s="59" t="s">
        <v>451</v>
      </c>
      <c r="G3490" s="61">
        <v>10240</v>
      </c>
      <c r="H3490" s="123">
        <f t="shared" si="54"/>
        <v>2.0851362770950632</v>
      </c>
    </row>
    <row r="3491" spans="1:8" x14ac:dyDescent="0.25">
      <c r="A3491" s="58">
        <v>390760800140</v>
      </c>
      <c r="B3491" s="59" t="s">
        <v>9461</v>
      </c>
      <c r="C3491" s="60" t="s">
        <v>9462</v>
      </c>
      <c r="D3491" s="60" t="s">
        <v>9463</v>
      </c>
      <c r="E3491" s="60" t="s">
        <v>1542</v>
      </c>
      <c r="F3491" s="59" t="s">
        <v>451</v>
      </c>
      <c r="G3491" s="61">
        <v>10240</v>
      </c>
      <c r="H3491" s="123">
        <f t="shared" si="54"/>
        <v>2.0851362770950632</v>
      </c>
    </row>
    <row r="3492" spans="1:8" x14ac:dyDescent="0.25">
      <c r="A3492" s="58">
        <v>390770900185</v>
      </c>
      <c r="B3492" s="59" t="s">
        <v>9464</v>
      </c>
      <c r="C3492" s="60" t="s">
        <v>9465</v>
      </c>
      <c r="D3492" s="60" t="s">
        <v>3559</v>
      </c>
      <c r="E3492" s="60" t="s">
        <v>1542</v>
      </c>
      <c r="F3492" s="59" t="s">
        <v>451</v>
      </c>
      <c r="G3492" s="61">
        <v>10240</v>
      </c>
      <c r="H3492" s="123">
        <f t="shared" si="54"/>
        <v>2.0851362770950632</v>
      </c>
    </row>
    <row r="3493" spans="1:8" x14ac:dyDescent="0.25">
      <c r="A3493" s="58">
        <v>390780300194</v>
      </c>
      <c r="B3493" s="59" t="s">
        <v>9466</v>
      </c>
      <c r="C3493" s="60" t="s">
        <v>9467</v>
      </c>
      <c r="D3493" s="60" t="s">
        <v>9468</v>
      </c>
      <c r="E3493" s="60" t="s">
        <v>1542</v>
      </c>
      <c r="F3493" s="59" t="s">
        <v>451</v>
      </c>
      <c r="G3493" s="61">
        <v>10240</v>
      </c>
      <c r="H3493" s="123">
        <f t="shared" si="54"/>
        <v>2.0851362770950632</v>
      </c>
    </row>
    <row r="3494" spans="1:8" x14ac:dyDescent="0.25">
      <c r="A3494" s="58">
        <v>390780600015</v>
      </c>
      <c r="B3494" s="59" t="s">
        <v>9469</v>
      </c>
      <c r="C3494" s="60" t="s">
        <v>8111</v>
      </c>
      <c r="D3494" s="60" t="s">
        <v>5509</v>
      </c>
      <c r="E3494" s="60" t="s">
        <v>1542</v>
      </c>
      <c r="F3494" s="59" t="s">
        <v>451</v>
      </c>
      <c r="G3494" s="61">
        <v>10240</v>
      </c>
      <c r="H3494" s="123">
        <f t="shared" si="54"/>
        <v>2.0851362770950632</v>
      </c>
    </row>
    <row r="3495" spans="1:8" x14ac:dyDescent="0.25">
      <c r="A3495" s="58">
        <v>390791000516</v>
      </c>
      <c r="B3495" s="59" t="s">
        <v>9470</v>
      </c>
      <c r="C3495" s="60" t="s">
        <v>9471</v>
      </c>
      <c r="D3495" s="60" t="s">
        <v>9472</v>
      </c>
      <c r="E3495" s="60" t="s">
        <v>1542</v>
      </c>
      <c r="F3495" s="59" t="s">
        <v>451</v>
      </c>
      <c r="G3495" s="61">
        <v>10240</v>
      </c>
      <c r="H3495" s="123">
        <f t="shared" si="54"/>
        <v>2.0851362770950632</v>
      </c>
    </row>
    <row r="3496" spans="1:8" x14ac:dyDescent="0.25">
      <c r="A3496" s="58">
        <v>390810500282</v>
      </c>
      <c r="B3496" s="59" t="s">
        <v>9473</v>
      </c>
      <c r="C3496" s="60" t="s">
        <v>8111</v>
      </c>
      <c r="D3496" s="60" t="s">
        <v>5509</v>
      </c>
      <c r="E3496" s="60" t="s">
        <v>1542</v>
      </c>
      <c r="F3496" s="59" t="s">
        <v>451</v>
      </c>
      <c r="G3496" s="61">
        <v>10240</v>
      </c>
      <c r="H3496" s="123">
        <f t="shared" si="54"/>
        <v>2.0851362770950632</v>
      </c>
    </row>
    <row r="3497" spans="1:8" x14ac:dyDescent="0.25">
      <c r="A3497" s="58">
        <v>390821000699</v>
      </c>
      <c r="B3497" s="59" t="s">
        <v>9474</v>
      </c>
      <c r="C3497" s="60" t="s">
        <v>9475</v>
      </c>
      <c r="D3497" s="60" t="s">
        <v>9476</v>
      </c>
      <c r="E3497" s="60" t="s">
        <v>1542</v>
      </c>
      <c r="F3497" s="59" t="s">
        <v>451</v>
      </c>
      <c r="G3497" s="61">
        <v>10240</v>
      </c>
      <c r="H3497" s="123">
        <f t="shared" si="54"/>
        <v>2.0851362770950632</v>
      </c>
    </row>
    <row r="3498" spans="1:8" x14ac:dyDescent="0.25">
      <c r="A3498" s="58">
        <v>390821100171</v>
      </c>
      <c r="B3498" s="59" t="s">
        <v>9477</v>
      </c>
      <c r="C3498" s="60" t="s">
        <v>9478</v>
      </c>
      <c r="D3498" s="60" t="s">
        <v>3414</v>
      </c>
      <c r="E3498" s="60" t="s">
        <v>1542</v>
      </c>
      <c r="F3498" s="59" t="s">
        <v>451</v>
      </c>
      <c r="G3498" s="61">
        <v>10240</v>
      </c>
      <c r="H3498" s="123">
        <f t="shared" si="54"/>
        <v>2.0851362770950632</v>
      </c>
    </row>
    <row r="3499" spans="1:8" x14ac:dyDescent="0.25">
      <c r="A3499" s="58">
        <v>390830400152</v>
      </c>
      <c r="B3499" s="59" t="s">
        <v>9479</v>
      </c>
      <c r="C3499" s="60" t="s">
        <v>9480</v>
      </c>
      <c r="D3499" s="60" t="s">
        <v>9481</v>
      </c>
      <c r="E3499" s="60" t="s">
        <v>1542</v>
      </c>
      <c r="F3499" s="59" t="s">
        <v>451</v>
      </c>
      <c r="G3499" s="61">
        <v>10240</v>
      </c>
      <c r="H3499" s="123">
        <f t="shared" si="54"/>
        <v>2.0851362770950632</v>
      </c>
    </row>
    <row r="3500" spans="1:8" x14ac:dyDescent="0.25">
      <c r="A3500" s="58">
        <v>390831000948</v>
      </c>
      <c r="B3500" s="59" t="s">
        <v>9482</v>
      </c>
      <c r="C3500" s="60" t="s">
        <v>9483</v>
      </c>
      <c r="D3500" s="60" t="s">
        <v>9484</v>
      </c>
      <c r="E3500" s="60" t="s">
        <v>1542</v>
      </c>
      <c r="F3500" s="59" t="s">
        <v>451</v>
      </c>
      <c r="G3500" s="61">
        <v>10240</v>
      </c>
      <c r="H3500" s="123">
        <f t="shared" si="54"/>
        <v>2.0851362770950632</v>
      </c>
    </row>
    <row r="3501" spans="1:8" x14ac:dyDescent="0.25">
      <c r="A3501" s="58">
        <v>390861001639</v>
      </c>
      <c r="B3501" s="59" t="s">
        <v>9485</v>
      </c>
      <c r="C3501" s="60" t="s">
        <v>9486</v>
      </c>
      <c r="D3501" s="60" t="s">
        <v>9487</v>
      </c>
      <c r="E3501" s="60" t="s">
        <v>1542</v>
      </c>
      <c r="F3501" s="59" t="s">
        <v>451</v>
      </c>
      <c r="G3501" s="61">
        <v>10240</v>
      </c>
      <c r="H3501" s="123">
        <f t="shared" si="54"/>
        <v>2.0851362770950632</v>
      </c>
    </row>
    <row r="3502" spans="1:8" x14ac:dyDescent="0.25">
      <c r="A3502" s="58">
        <v>390960210193</v>
      </c>
      <c r="B3502" s="59" t="s">
        <v>9488</v>
      </c>
      <c r="C3502" s="60" t="s">
        <v>9489</v>
      </c>
      <c r="D3502" s="60" t="s">
        <v>9490</v>
      </c>
      <c r="E3502" s="60" t="s">
        <v>1542</v>
      </c>
      <c r="F3502" s="59" t="s">
        <v>451</v>
      </c>
      <c r="G3502" s="61">
        <v>10240</v>
      </c>
      <c r="H3502" s="123">
        <f t="shared" si="54"/>
        <v>2.0851362770950632</v>
      </c>
    </row>
    <row r="3503" spans="1:8" x14ac:dyDescent="0.25">
      <c r="A3503" s="58">
        <v>390960310830</v>
      </c>
      <c r="B3503" s="59" t="s">
        <v>9491</v>
      </c>
      <c r="C3503" s="60" t="s">
        <v>9492</v>
      </c>
      <c r="D3503" s="60" t="s">
        <v>9493</v>
      </c>
      <c r="E3503" s="60" t="s">
        <v>1542</v>
      </c>
      <c r="F3503" s="59" t="s">
        <v>451</v>
      </c>
      <c r="G3503" s="61">
        <v>10240</v>
      </c>
      <c r="H3503" s="123">
        <f t="shared" si="54"/>
        <v>2.0851362770950632</v>
      </c>
    </row>
    <row r="3504" spans="1:8" x14ac:dyDescent="0.25">
      <c r="A3504" s="58">
        <v>390980610571</v>
      </c>
      <c r="B3504" s="59" t="s">
        <v>9494</v>
      </c>
      <c r="C3504" s="60" t="s">
        <v>9495</v>
      </c>
      <c r="D3504" s="60" t="s">
        <v>9496</v>
      </c>
      <c r="E3504" s="60" t="s">
        <v>1225</v>
      </c>
      <c r="F3504" s="59" t="s">
        <v>451</v>
      </c>
      <c r="G3504" s="61">
        <v>10240</v>
      </c>
      <c r="H3504" s="123">
        <f t="shared" si="54"/>
        <v>2.0851362770950632</v>
      </c>
    </row>
    <row r="3505" spans="1:8" x14ac:dyDescent="0.25">
      <c r="A3505" s="58">
        <v>390990111076</v>
      </c>
      <c r="B3505" s="59" t="s">
        <v>9497</v>
      </c>
      <c r="C3505" s="60" t="s">
        <v>9498</v>
      </c>
      <c r="D3505" s="60" t="s">
        <v>9499</v>
      </c>
      <c r="E3505" s="60" t="s">
        <v>1542</v>
      </c>
      <c r="F3505" s="59" t="s">
        <v>451</v>
      </c>
      <c r="G3505" s="61">
        <v>10240</v>
      </c>
      <c r="H3505" s="123">
        <f t="shared" si="54"/>
        <v>2.0851362770950632</v>
      </c>
    </row>
    <row r="3506" spans="1:8" x14ac:dyDescent="0.25">
      <c r="A3506" s="58">
        <v>391071110248</v>
      </c>
      <c r="B3506" s="59" t="s">
        <v>9500</v>
      </c>
      <c r="C3506" s="60" t="s">
        <v>9501</v>
      </c>
      <c r="D3506" s="60" t="s">
        <v>9502</v>
      </c>
      <c r="E3506" s="60" t="s">
        <v>994</v>
      </c>
      <c r="F3506" s="59" t="s">
        <v>451</v>
      </c>
      <c r="G3506" s="61">
        <v>10240</v>
      </c>
      <c r="H3506" s="123">
        <f t="shared" si="54"/>
        <v>2.0851362770950632</v>
      </c>
    </row>
    <row r="3507" spans="1:8" x14ac:dyDescent="0.25">
      <c r="A3507" s="58">
        <v>391101200042</v>
      </c>
      <c r="B3507" s="59" t="s">
        <v>9503</v>
      </c>
      <c r="C3507" s="60" t="s">
        <v>9504</v>
      </c>
      <c r="D3507" s="60" t="s">
        <v>9505</v>
      </c>
      <c r="E3507" s="60" t="s">
        <v>1535</v>
      </c>
      <c r="F3507" s="59" t="s">
        <v>451</v>
      </c>
      <c r="G3507" s="61">
        <v>10240</v>
      </c>
      <c r="H3507" s="123">
        <f t="shared" si="54"/>
        <v>2.0851362770950632</v>
      </c>
    </row>
    <row r="3508" spans="1:8" x14ac:dyDescent="0.25">
      <c r="A3508" s="58">
        <v>391110200110</v>
      </c>
      <c r="B3508" s="59" t="s">
        <v>9506</v>
      </c>
      <c r="C3508" s="60" t="s">
        <v>9507</v>
      </c>
      <c r="D3508" s="60" t="s">
        <v>9508</v>
      </c>
      <c r="E3508" s="60" t="s">
        <v>1426</v>
      </c>
      <c r="F3508" s="59" t="s">
        <v>451</v>
      </c>
      <c r="G3508" s="61">
        <v>10240</v>
      </c>
      <c r="H3508" s="123">
        <f t="shared" si="54"/>
        <v>2.0851362770950632</v>
      </c>
    </row>
    <row r="3509" spans="1:8" x14ac:dyDescent="0.25">
      <c r="A3509" s="58">
        <v>391161000034</v>
      </c>
      <c r="B3509" s="59" t="s">
        <v>9509</v>
      </c>
      <c r="C3509" s="60" t="s">
        <v>9510</v>
      </c>
      <c r="D3509" s="60" t="s">
        <v>9511</v>
      </c>
      <c r="E3509" s="60" t="s">
        <v>1426</v>
      </c>
      <c r="F3509" s="59" t="s">
        <v>451</v>
      </c>
      <c r="G3509" s="61">
        <v>10240</v>
      </c>
      <c r="H3509" s="123">
        <f t="shared" si="54"/>
        <v>2.0851362770950632</v>
      </c>
    </row>
    <row r="3510" spans="1:8" x14ac:dyDescent="0.25">
      <c r="A3510" s="58">
        <v>391750200094</v>
      </c>
      <c r="B3510" s="59" t="s">
        <v>9512</v>
      </c>
      <c r="C3510" s="60" t="s">
        <v>9513</v>
      </c>
      <c r="D3510" s="60" t="s">
        <v>9514</v>
      </c>
      <c r="E3510" s="60" t="s">
        <v>1426</v>
      </c>
      <c r="F3510" s="59" t="s">
        <v>451</v>
      </c>
      <c r="G3510" s="61">
        <v>10240</v>
      </c>
      <c r="H3510" s="123">
        <f t="shared" si="54"/>
        <v>2.0851362770950632</v>
      </c>
    </row>
    <row r="3511" spans="1:8" x14ac:dyDescent="0.25">
      <c r="A3511" s="58">
        <v>391980301116</v>
      </c>
      <c r="B3511" s="59" t="s">
        <v>9515</v>
      </c>
      <c r="C3511" s="60" t="s">
        <v>9516</v>
      </c>
      <c r="D3511" s="60" t="s">
        <v>9517</v>
      </c>
      <c r="E3511" s="60" t="s">
        <v>994</v>
      </c>
      <c r="F3511" s="59" t="s">
        <v>451</v>
      </c>
      <c r="G3511" s="61">
        <v>10240</v>
      </c>
      <c r="H3511" s="123">
        <f t="shared" si="54"/>
        <v>2.0851362770950632</v>
      </c>
    </row>
    <row r="3512" spans="1:8" x14ac:dyDescent="0.25">
      <c r="A3512" s="58">
        <v>393030110261</v>
      </c>
      <c r="B3512" s="59" t="s">
        <v>9518</v>
      </c>
      <c r="C3512" s="60" t="s">
        <v>9519</v>
      </c>
      <c r="D3512" s="60" t="s">
        <v>9520</v>
      </c>
      <c r="E3512" s="60" t="s">
        <v>1215</v>
      </c>
      <c r="F3512" s="59" t="s">
        <v>451</v>
      </c>
      <c r="G3512" s="61">
        <v>10240</v>
      </c>
      <c r="H3512" s="123">
        <f t="shared" si="54"/>
        <v>2.0851362770950632</v>
      </c>
    </row>
    <row r="3513" spans="1:8" x14ac:dyDescent="0.25">
      <c r="A3513" s="58">
        <v>393030710322</v>
      </c>
      <c r="B3513" s="59" t="s">
        <v>9521</v>
      </c>
      <c r="C3513" s="60" t="s">
        <v>9522</v>
      </c>
      <c r="D3513" s="60" t="s">
        <v>9523</v>
      </c>
      <c r="E3513" s="60" t="s">
        <v>3431</v>
      </c>
      <c r="F3513" s="59" t="s">
        <v>451</v>
      </c>
      <c r="G3513" s="61">
        <v>10240</v>
      </c>
      <c r="H3513" s="123">
        <f t="shared" si="54"/>
        <v>2.0851362770950632</v>
      </c>
    </row>
    <row r="3514" spans="1:8" x14ac:dyDescent="0.25">
      <c r="A3514" s="58">
        <v>395000600509</v>
      </c>
      <c r="B3514" s="59" t="s">
        <v>9524</v>
      </c>
      <c r="C3514" s="60" t="s">
        <v>9525</v>
      </c>
      <c r="D3514" s="60" t="s">
        <v>9526</v>
      </c>
      <c r="E3514" s="60" t="s">
        <v>738</v>
      </c>
      <c r="F3514" s="59" t="s">
        <v>451</v>
      </c>
      <c r="G3514" s="61">
        <v>10240</v>
      </c>
      <c r="H3514" s="123">
        <f t="shared" si="54"/>
        <v>2.0851362770950632</v>
      </c>
    </row>
    <row r="3515" spans="1:8" x14ac:dyDescent="0.25">
      <c r="A3515" s="58">
        <v>395000902271</v>
      </c>
      <c r="B3515" s="59" t="s">
        <v>9527</v>
      </c>
      <c r="C3515" s="60" t="s">
        <v>9528</v>
      </c>
      <c r="D3515" s="60" t="s">
        <v>5797</v>
      </c>
      <c r="E3515" s="60" t="s">
        <v>738</v>
      </c>
      <c r="F3515" s="59" t="s">
        <v>451</v>
      </c>
      <c r="G3515" s="61">
        <v>10240</v>
      </c>
      <c r="H3515" s="123">
        <f t="shared" si="54"/>
        <v>2.0851362770950632</v>
      </c>
    </row>
    <row r="3516" spans="1:8" x14ac:dyDescent="0.25">
      <c r="A3516" s="58">
        <v>395001200369</v>
      </c>
      <c r="B3516" s="59" t="s">
        <v>9529</v>
      </c>
      <c r="C3516" s="60" t="s">
        <v>9530</v>
      </c>
      <c r="D3516" s="60" t="s">
        <v>2557</v>
      </c>
      <c r="E3516" s="60" t="s">
        <v>753</v>
      </c>
      <c r="F3516" s="59" t="s">
        <v>451</v>
      </c>
      <c r="G3516" s="61">
        <v>10240</v>
      </c>
      <c r="H3516" s="123">
        <f t="shared" si="54"/>
        <v>2.0851362770950632</v>
      </c>
    </row>
    <row r="3517" spans="1:8" x14ac:dyDescent="0.25">
      <c r="A3517" s="58">
        <v>395010403108</v>
      </c>
      <c r="B3517" s="59" t="s">
        <v>9531</v>
      </c>
      <c r="C3517" s="60" t="s">
        <v>5128</v>
      </c>
      <c r="D3517" s="60" t="s">
        <v>3181</v>
      </c>
      <c r="E3517" s="60" t="s">
        <v>738</v>
      </c>
      <c r="F3517" s="59" t="s">
        <v>451</v>
      </c>
      <c r="G3517" s="61">
        <v>10240</v>
      </c>
      <c r="H3517" s="123">
        <f t="shared" si="54"/>
        <v>2.0851362770950632</v>
      </c>
    </row>
    <row r="3518" spans="1:8" x14ac:dyDescent="0.25">
      <c r="A3518" s="58">
        <v>395010803033</v>
      </c>
      <c r="B3518" s="59" t="s">
        <v>9532</v>
      </c>
      <c r="C3518" s="60" t="s">
        <v>9533</v>
      </c>
      <c r="D3518" s="60" t="s">
        <v>9534</v>
      </c>
      <c r="E3518" s="60" t="s">
        <v>753</v>
      </c>
      <c r="F3518" s="59" t="s">
        <v>451</v>
      </c>
      <c r="G3518" s="61">
        <v>10240</v>
      </c>
      <c r="H3518" s="123">
        <f t="shared" si="54"/>
        <v>2.0851362770950632</v>
      </c>
    </row>
    <row r="3519" spans="1:8" x14ac:dyDescent="0.25">
      <c r="A3519" s="58">
        <v>395020201279</v>
      </c>
      <c r="B3519" s="59" t="s">
        <v>9535</v>
      </c>
      <c r="C3519" s="60" t="s">
        <v>9536</v>
      </c>
      <c r="D3519" s="60" t="s">
        <v>9537</v>
      </c>
      <c r="E3519" s="60" t="s">
        <v>738</v>
      </c>
      <c r="F3519" s="59" t="s">
        <v>451</v>
      </c>
      <c r="G3519" s="61">
        <v>10240</v>
      </c>
      <c r="H3519" s="123">
        <f t="shared" si="54"/>
        <v>2.0851362770950632</v>
      </c>
    </row>
    <row r="3520" spans="1:8" x14ac:dyDescent="0.25">
      <c r="A3520" s="58">
        <v>395021001885</v>
      </c>
      <c r="B3520" s="59" t="s">
        <v>9538</v>
      </c>
      <c r="C3520" s="60" t="s">
        <v>9539</v>
      </c>
      <c r="D3520" s="60" t="s">
        <v>9540</v>
      </c>
      <c r="E3520" s="60" t="s">
        <v>753</v>
      </c>
      <c r="F3520" s="59" t="s">
        <v>451</v>
      </c>
      <c r="G3520" s="61">
        <v>10240</v>
      </c>
      <c r="H3520" s="123">
        <f t="shared" si="54"/>
        <v>2.0851362770950632</v>
      </c>
    </row>
    <row r="3521" spans="1:8" x14ac:dyDescent="0.25">
      <c r="A3521" s="58">
        <v>395051001243</v>
      </c>
      <c r="B3521" s="59" t="s">
        <v>9541</v>
      </c>
      <c r="C3521" s="60" t="s">
        <v>7898</v>
      </c>
      <c r="D3521" s="60" t="s">
        <v>9542</v>
      </c>
      <c r="E3521" s="60" t="s">
        <v>738</v>
      </c>
      <c r="F3521" s="59" t="s">
        <v>451</v>
      </c>
      <c r="G3521" s="61">
        <v>10240</v>
      </c>
      <c r="H3521" s="123">
        <f t="shared" si="54"/>
        <v>2.0851362770950632</v>
      </c>
    </row>
    <row r="3522" spans="1:8" x14ac:dyDescent="0.25">
      <c r="A3522" s="58">
        <v>395070301657</v>
      </c>
      <c r="B3522" s="59" t="s">
        <v>9543</v>
      </c>
      <c r="C3522" s="60" t="s">
        <v>9544</v>
      </c>
      <c r="D3522" s="60" t="s">
        <v>8834</v>
      </c>
      <c r="E3522" s="60" t="s">
        <v>4173</v>
      </c>
      <c r="F3522" s="59" t="s">
        <v>451</v>
      </c>
      <c r="G3522" s="61">
        <v>10240</v>
      </c>
      <c r="H3522" s="123">
        <f t="shared" si="54"/>
        <v>2.0851362770950632</v>
      </c>
    </row>
    <row r="3523" spans="1:8" x14ac:dyDescent="0.25">
      <c r="A3523" s="58">
        <v>395070800785</v>
      </c>
      <c r="B3523" s="59" t="s">
        <v>9545</v>
      </c>
      <c r="C3523" s="60" t="s">
        <v>9546</v>
      </c>
      <c r="D3523" s="60" t="s">
        <v>9547</v>
      </c>
      <c r="E3523" s="60" t="s">
        <v>753</v>
      </c>
      <c r="F3523" s="59" t="s">
        <v>451</v>
      </c>
      <c r="G3523" s="61">
        <v>10240</v>
      </c>
      <c r="H3523" s="123">
        <f t="shared" ref="H3523:H3586" si="55">G3523/4910.95</f>
        <v>2.0851362770950632</v>
      </c>
    </row>
    <row r="3524" spans="1:8" x14ac:dyDescent="0.25">
      <c r="A3524" s="58">
        <v>395080300381</v>
      </c>
      <c r="B3524" s="59" t="s">
        <v>9548</v>
      </c>
      <c r="C3524" s="60" t="s">
        <v>9549</v>
      </c>
      <c r="D3524" s="60" t="s">
        <v>9550</v>
      </c>
      <c r="E3524" s="60" t="s">
        <v>753</v>
      </c>
      <c r="F3524" s="59" t="s">
        <v>451</v>
      </c>
      <c r="G3524" s="61">
        <v>10240</v>
      </c>
      <c r="H3524" s="123">
        <f t="shared" si="55"/>
        <v>2.0851362770950632</v>
      </c>
    </row>
    <row r="3525" spans="1:8" x14ac:dyDescent="0.25">
      <c r="A3525" s="58">
        <v>395080401293</v>
      </c>
      <c r="B3525" s="59" t="s">
        <v>9551</v>
      </c>
      <c r="C3525" s="60" t="s">
        <v>9552</v>
      </c>
      <c r="D3525" s="60" t="s">
        <v>9553</v>
      </c>
      <c r="E3525" s="60" t="s">
        <v>738</v>
      </c>
      <c r="F3525" s="59" t="s">
        <v>451</v>
      </c>
      <c r="G3525" s="61">
        <v>10240</v>
      </c>
      <c r="H3525" s="123">
        <f t="shared" si="55"/>
        <v>2.0851362770950632</v>
      </c>
    </row>
    <row r="3526" spans="1:8" x14ac:dyDescent="0.25">
      <c r="A3526" s="58">
        <v>395080701751</v>
      </c>
      <c r="B3526" s="59" t="s">
        <v>9554</v>
      </c>
      <c r="C3526" s="60" t="s">
        <v>9555</v>
      </c>
      <c r="D3526" s="60" t="s">
        <v>9556</v>
      </c>
      <c r="E3526" s="60" t="s">
        <v>753</v>
      </c>
      <c r="F3526" s="59" t="s">
        <v>451</v>
      </c>
      <c r="G3526" s="61">
        <v>10240</v>
      </c>
      <c r="H3526" s="123">
        <f t="shared" si="55"/>
        <v>2.0851362770950632</v>
      </c>
    </row>
    <row r="3527" spans="1:8" x14ac:dyDescent="0.25">
      <c r="A3527" s="58">
        <v>395100101089</v>
      </c>
      <c r="B3527" s="59" t="s">
        <v>9557</v>
      </c>
      <c r="C3527" s="60" t="s">
        <v>9558</v>
      </c>
      <c r="D3527" s="60" t="s">
        <v>9559</v>
      </c>
      <c r="E3527" s="60" t="s">
        <v>753</v>
      </c>
      <c r="F3527" s="59" t="s">
        <v>451</v>
      </c>
      <c r="G3527" s="61">
        <v>10240</v>
      </c>
      <c r="H3527" s="123">
        <f t="shared" si="55"/>
        <v>2.0851362770950632</v>
      </c>
    </row>
    <row r="3528" spans="1:8" x14ac:dyDescent="0.25">
      <c r="A3528" s="58">
        <v>395110100404</v>
      </c>
      <c r="B3528" s="59" t="s">
        <v>9560</v>
      </c>
      <c r="C3528" s="60" t="s">
        <v>9561</v>
      </c>
      <c r="D3528" s="60" t="s">
        <v>4424</v>
      </c>
      <c r="E3528" s="60" t="s">
        <v>738</v>
      </c>
      <c r="F3528" s="59" t="s">
        <v>451</v>
      </c>
      <c r="G3528" s="61">
        <v>10240</v>
      </c>
      <c r="H3528" s="123">
        <f t="shared" si="55"/>
        <v>2.0851362770950632</v>
      </c>
    </row>
    <row r="3529" spans="1:8" x14ac:dyDescent="0.25">
      <c r="A3529" s="58">
        <v>395110301876</v>
      </c>
      <c r="B3529" s="59" t="s">
        <v>9562</v>
      </c>
      <c r="C3529" s="60" t="s">
        <v>9563</v>
      </c>
      <c r="D3529" s="60" t="s">
        <v>9564</v>
      </c>
      <c r="E3529" s="60" t="s">
        <v>738</v>
      </c>
      <c r="F3529" s="59" t="s">
        <v>451</v>
      </c>
      <c r="G3529" s="61">
        <v>10240</v>
      </c>
      <c r="H3529" s="123">
        <f t="shared" si="55"/>
        <v>2.0851362770950632</v>
      </c>
    </row>
    <row r="3530" spans="1:8" x14ac:dyDescent="0.25">
      <c r="A3530" s="58">
        <v>395110302252</v>
      </c>
      <c r="B3530" s="59" t="s">
        <v>9565</v>
      </c>
      <c r="C3530" s="60" t="s">
        <v>8324</v>
      </c>
      <c r="D3530" s="60" t="s">
        <v>9566</v>
      </c>
      <c r="E3530" s="60" t="s">
        <v>738</v>
      </c>
      <c r="F3530" s="59" t="s">
        <v>451</v>
      </c>
      <c r="G3530" s="61">
        <v>10240</v>
      </c>
      <c r="H3530" s="123">
        <f t="shared" si="55"/>
        <v>2.0851362770950632</v>
      </c>
    </row>
    <row r="3531" spans="1:8" x14ac:dyDescent="0.25">
      <c r="A3531" s="58">
        <v>395110800881</v>
      </c>
      <c r="B3531" s="59" t="s">
        <v>9567</v>
      </c>
      <c r="C3531" s="60" t="s">
        <v>9568</v>
      </c>
      <c r="D3531" s="60" t="s">
        <v>9569</v>
      </c>
      <c r="E3531" s="60" t="s">
        <v>738</v>
      </c>
      <c r="F3531" s="59" t="s">
        <v>451</v>
      </c>
      <c r="G3531" s="61">
        <v>10240</v>
      </c>
      <c r="H3531" s="123">
        <f t="shared" si="55"/>
        <v>2.0851362770950632</v>
      </c>
    </row>
    <row r="3532" spans="1:8" x14ac:dyDescent="0.25">
      <c r="A3532" s="58">
        <v>395120300207</v>
      </c>
      <c r="B3532" s="59" t="s">
        <v>9570</v>
      </c>
      <c r="C3532" s="60" t="s">
        <v>9571</v>
      </c>
      <c r="D3532" s="60" t="s">
        <v>5146</v>
      </c>
      <c r="E3532" s="60" t="s">
        <v>738</v>
      </c>
      <c r="F3532" s="59" t="s">
        <v>451</v>
      </c>
      <c r="G3532" s="61">
        <v>10240</v>
      </c>
      <c r="H3532" s="123">
        <f t="shared" si="55"/>
        <v>2.0851362770950632</v>
      </c>
    </row>
    <row r="3533" spans="1:8" x14ac:dyDescent="0.25">
      <c r="A3533" s="58">
        <v>395120400139</v>
      </c>
      <c r="B3533" s="59" t="s">
        <v>9572</v>
      </c>
      <c r="C3533" s="60" t="s">
        <v>9573</v>
      </c>
      <c r="D3533" s="60" t="s">
        <v>9574</v>
      </c>
      <c r="E3533" s="60" t="s">
        <v>753</v>
      </c>
      <c r="F3533" s="59" t="s">
        <v>487</v>
      </c>
      <c r="G3533" s="61">
        <v>10240</v>
      </c>
      <c r="H3533" s="123">
        <f t="shared" si="55"/>
        <v>2.0851362770950632</v>
      </c>
    </row>
    <row r="3534" spans="1:8" x14ac:dyDescent="0.25">
      <c r="A3534" s="58">
        <v>395121001602</v>
      </c>
      <c r="B3534" s="59" t="s">
        <v>9575</v>
      </c>
      <c r="C3534" s="60" t="s">
        <v>9576</v>
      </c>
      <c r="D3534" s="60" t="s">
        <v>9577</v>
      </c>
      <c r="E3534" s="60" t="s">
        <v>738</v>
      </c>
      <c r="F3534" s="59" t="s">
        <v>451</v>
      </c>
      <c r="G3534" s="61">
        <v>10240</v>
      </c>
      <c r="H3534" s="123">
        <f t="shared" si="55"/>
        <v>2.0851362770950632</v>
      </c>
    </row>
    <row r="3535" spans="1:8" x14ac:dyDescent="0.25">
      <c r="A3535" s="58">
        <v>395130101202</v>
      </c>
      <c r="B3535" s="59" t="s">
        <v>9578</v>
      </c>
      <c r="C3535" s="60" t="s">
        <v>9579</v>
      </c>
      <c r="D3535" s="60" t="s">
        <v>9580</v>
      </c>
      <c r="E3535" s="60" t="s">
        <v>753</v>
      </c>
      <c r="F3535" s="59" t="s">
        <v>451</v>
      </c>
      <c r="G3535" s="61">
        <v>10240</v>
      </c>
      <c r="H3535" s="123">
        <f t="shared" si="55"/>
        <v>2.0851362770950632</v>
      </c>
    </row>
    <row r="3536" spans="1:8" x14ac:dyDescent="0.25">
      <c r="A3536" s="58">
        <v>395130900253</v>
      </c>
      <c r="B3536" s="59" t="s">
        <v>9581</v>
      </c>
      <c r="C3536" s="60" t="s">
        <v>9582</v>
      </c>
      <c r="D3536" s="60" t="s">
        <v>9583</v>
      </c>
      <c r="E3536" s="60" t="s">
        <v>753</v>
      </c>
      <c r="F3536" s="59" t="s">
        <v>451</v>
      </c>
      <c r="G3536" s="61">
        <v>10240</v>
      </c>
      <c r="H3536" s="123">
        <f t="shared" si="55"/>
        <v>2.0851362770950632</v>
      </c>
    </row>
    <row r="3537" spans="1:8" x14ac:dyDescent="0.25">
      <c r="A3537" s="58">
        <v>395131200956</v>
      </c>
      <c r="B3537" s="59" t="s">
        <v>9584</v>
      </c>
      <c r="C3537" s="60" t="s">
        <v>9585</v>
      </c>
      <c r="D3537" s="60" t="s">
        <v>5602</v>
      </c>
      <c r="E3537" s="60" t="s">
        <v>753</v>
      </c>
      <c r="F3537" s="59" t="s">
        <v>451</v>
      </c>
      <c r="G3537" s="61">
        <v>10240</v>
      </c>
      <c r="H3537" s="123">
        <f t="shared" si="55"/>
        <v>2.0851362770950632</v>
      </c>
    </row>
    <row r="3538" spans="1:8" x14ac:dyDescent="0.25">
      <c r="A3538" s="58">
        <v>395170700591</v>
      </c>
      <c r="B3538" s="59" t="s">
        <v>9586</v>
      </c>
      <c r="C3538" s="60" t="s">
        <v>4487</v>
      </c>
      <c r="D3538" s="60" t="s">
        <v>9587</v>
      </c>
      <c r="E3538" s="60" t="s">
        <v>753</v>
      </c>
      <c r="F3538" s="59" t="s">
        <v>451</v>
      </c>
      <c r="G3538" s="61">
        <v>10240</v>
      </c>
      <c r="H3538" s="123">
        <f t="shared" si="55"/>
        <v>2.0851362770950632</v>
      </c>
    </row>
    <row r="3539" spans="1:8" x14ac:dyDescent="0.25">
      <c r="A3539" s="58">
        <v>395190700130</v>
      </c>
      <c r="B3539" s="59" t="s">
        <v>9588</v>
      </c>
      <c r="C3539" s="60" t="s">
        <v>9589</v>
      </c>
      <c r="D3539" s="60" t="s">
        <v>9590</v>
      </c>
      <c r="E3539" s="60" t="s">
        <v>753</v>
      </c>
      <c r="F3539" s="59" t="s">
        <v>451</v>
      </c>
      <c r="G3539" s="61">
        <v>10240</v>
      </c>
      <c r="H3539" s="123">
        <f t="shared" si="55"/>
        <v>2.0851362770950632</v>
      </c>
    </row>
    <row r="3540" spans="1:8" x14ac:dyDescent="0.25">
      <c r="A3540" s="58">
        <v>395740405211</v>
      </c>
      <c r="B3540" s="59" t="s">
        <v>9591</v>
      </c>
      <c r="C3540" s="60" t="s">
        <v>9592</v>
      </c>
      <c r="D3540" s="60" t="s">
        <v>2158</v>
      </c>
      <c r="E3540" s="60" t="s">
        <v>753</v>
      </c>
      <c r="F3540" s="59" t="s">
        <v>451</v>
      </c>
      <c r="G3540" s="61">
        <v>10240</v>
      </c>
      <c r="H3540" s="123">
        <f t="shared" si="55"/>
        <v>2.0851362770950632</v>
      </c>
    </row>
    <row r="3541" spans="1:8" x14ac:dyDescent="0.25">
      <c r="A3541" s="58">
        <v>395940851216</v>
      </c>
      <c r="B3541" s="59" t="s">
        <v>9593</v>
      </c>
      <c r="C3541" s="60" t="s">
        <v>9594</v>
      </c>
      <c r="D3541" s="60" t="s">
        <v>8985</v>
      </c>
      <c r="E3541" s="60" t="s">
        <v>753</v>
      </c>
      <c r="F3541" s="59" t="s">
        <v>451</v>
      </c>
      <c r="G3541" s="61">
        <v>10240</v>
      </c>
      <c r="H3541" s="123">
        <f t="shared" si="55"/>
        <v>2.0851362770950632</v>
      </c>
    </row>
    <row r="3542" spans="1:8" x14ac:dyDescent="0.25">
      <c r="A3542" s="58">
        <v>395970751151</v>
      </c>
      <c r="B3542" s="59" t="s">
        <v>9595</v>
      </c>
      <c r="C3542" s="60" t="s">
        <v>9596</v>
      </c>
      <c r="D3542" s="60" t="s">
        <v>8997</v>
      </c>
      <c r="E3542" s="60" t="s">
        <v>753</v>
      </c>
      <c r="F3542" s="59" t="s">
        <v>451</v>
      </c>
      <c r="G3542" s="61">
        <v>10240</v>
      </c>
      <c r="H3542" s="123">
        <f t="shared" si="55"/>
        <v>2.0851362770950632</v>
      </c>
    </row>
    <row r="3543" spans="1:8" x14ac:dyDescent="0.25">
      <c r="A3543" s="58">
        <v>395981020051</v>
      </c>
      <c r="B3543" s="59" t="s">
        <v>9597</v>
      </c>
      <c r="C3543" s="60" t="s">
        <v>8391</v>
      </c>
      <c r="D3543" s="60" t="s">
        <v>3201</v>
      </c>
      <c r="E3543" s="60" t="s">
        <v>738</v>
      </c>
      <c r="F3543" s="59" t="s">
        <v>451</v>
      </c>
      <c r="G3543" s="61">
        <v>10240</v>
      </c>
      <c r="H3543" s="123">
        <f t="shared" si="55"/>
        <v>2.0851362770950632</v>
      </c>
    </row>
    <row r="3544" spans="1:8" x14ac:dyDescent="0.25">
      <c r="A3544" s="58">
        <v>395990620037</v>
      </c>
      <c r="B3544" s="59" t="s">
        <v>9598</v>
      </c>
      <c r="C3544" s="60" t="s">
        <v>9599</v>
      </c>
      <c r="D3544" s="60" t="s">
        <v>5805</v>
      </c>
      <c r="E3544" s="60" t="s">
        <v>738</v>
      </c>
      <c r="F3544" s="59" t="s">
        <v>451</v>
      </c>
      <c r="G3544" s="61">
        <v>10240</v>
      </c>
      <c r="H3544" s="123">
        <f t="shared" si="55"/>
        <v>2.0851362770950632</v>
      </c>
    </row>
    <row r="3545" spans="1:8" x14ac:dyDescent="0.25">
      <c r="A3545" s="58">
        <v>396000801993</v>
      </c>
      <c r="B3545" s="59" t="s">
        <v>545</v>
      </c>
      <c r="C3545" s="60" t="s">
        <v>546</v>
      </c>
      <c r="D3545" s="60" t="s">
        <v>547</v>
      </c>
      <c r="E3545" s="60" t="s">
        <v>450</v>
      </c>
      <c r="F3545" s="59" t="s">
        <v>451</v>
      </c>
      <c r="G3545" s="61">
        <v>10240</v>
      </c>
      <c r="H3545" s="123">
        <f t="shared" si="55"/>
        <v>2.0851362770950632</v>
      </c>
    </row>
    <row r="3546" spans="1:8" x14ac:dyDescent="0.25">
      <c r="A3546" s="58">
        <v>396020401011</v>
      </c>
      <c r="B3546" s="59" t="s">
        <v>9600</v>
      </c>
      <c r="C3546" s="60" t="s">
        <v>9601</v>
      </c>
      <c r="D3546" s="60" t="s">
        <v>9602</v>
      </c>
      <c r="E3546" s="60" t="s">
        <v>9603</v>
      </c>
      <c r="F3546" s="59" t="s">
        <v>451</v>
      </c>
      <c r="G3546" s="61">
        <v>10240</v>
      </c>
      <c r="H3546" s="123">
        <f t="shared" si="55"/>
        <v>2.0851362770950632</v>
      </c>
    </row>
    <row r="3547" spans="1:8" x14ac:dyDescent="0.25">
      <c r="A3547" s="58">
        <v>396060901181</v>
      </c>
      <c r="B3547" s="59" t="s">
        <v>228</v>
      </c>
      <c r="C3547" s="60" t="s">
        <v>9604</v>
      </c>
      <c r="D3547" s="60" t="s">
        <v>9605</v>
      </c>
      <c r="E3547" s="60" t="s">
        <v>450</v>
      </c>
      <c r="F3547" s="59" t="s">
        <v>451</v>
      </c>
      <c r="G3547" s="61">
        <v>10240</v>
      </c>
      <c r="H3547" s="123">
        <f t="shared" si="55"/>
        <v>2.0851362770950632</v>
      </c>
    </row>
    <row r="3548" spans="1:8" x14ac:dyDescent="0.25">
      <c r="A3548" s="58">
        <v>396121001544</v>
      </c>
      <c r="B3548" s="59" t="s">
        <v>388</v>
      </c>
      <c r="C3548" s="60" t="s">
        <v>9606</v>
      </c>
      <c r="D3548" s="60" t="s">
        <v>9607</v>
      </c>
      <c r="E3548" s="60" t="s">
        <v>450</v>
      </c>
      <c r="F3548" s="59" t="s">
        <v>451</v>
      </c>
      <c r="G3548" s="61">
        <v>10240</v>
      </c>
      <c r="H3548" s="123">
        <f t="shared" si="55"/>
        <v>2.0851362770950632</v>
      </c>
    </row>
    <row r="3549" spans="1:8" x14ac:dyDescent="0.25">
      <c r="A3549" s="58">
        <v>396940530599</v>
      </c>
      <c r="B3549" s="59" t="s">
        <v>210</v>
      </c>
      <c r="C3549" s="60" t="s">
        <v>9608</v>
      </c>
      <c r="D3549" s="60" t="s">
        <v>9609</v>
      </c>
      <c r="E3549" s="60" t="s">
        <v>450</v>
      </c>
      <c r="F3549" s="59" t="s">
        <v>451</v>
      </c>
      <c r="G3549" s="61">
        <v>10240</v>
      </c>
      <c r="H3549" s="123">
        <f t="shared" si="55"/>
        <v>2.0851362770950632</v>
      </c>
    </row>
    <row r="3550" spans="1:8" x14ac:dyDescent="0.25">
      <c r="A3550" s="58">
        <v>397110600019</v>
      </c>
      <c r="B3550" s="59" t="s">
        <v>9610</v>
      </c>
      <c r="C3550" s="60" t="s">
        <v>9611</v>
      </c>
      <c r="D3550" s="60" t="s">
        <v>9612</v>
      </c>
      <c r="E3550" s="60" t="s">
        <v>6264</v>
      </c>
      <c r="F3550" s="59" t="s">
        <v>451</v>
      </c>
      <c r="G3550" s="61">
        <v>10240</v>
      </c>
      <c r="H3550" s="123">
        <f t="shared" si="55"/>
        <v>2.0851362770950632</v>
      </c>
    </row>
    <row r="3551" spans="1:8" x14ac:dyDescent="0.25">
      <c r="A3551" s="58">
        <v>397150400284</v>
      </c>
      <c r="B3551" s="59" t="s">
        <v>9613</v>
      </c>
      <c r="C3551" s="60" t="s">
        <v>9614</v>
      </c>
      <c r="D3551" s="60" t="s">
        <v>9615</v>
      </c>
      <c r="E3551" s="60" t="s">
        <v>738</v>
      </c>
      <c r="F3551" s="59" t="s">
        <v>451</v>
      </c>
      <c r="G3551" s="61">
        <v>10240</v>
      </c>
      <c r="H3551" s="123">
        <f t="shared" si="55"/>
        <v>2.0851362770950632</v>
      </c>
    </row>
    <row r="3552" spans="1:8" x14ac:dyDescent="0.25">
      <c r="A3552" s="58">
        <v>398000705814</v>
      </c>
      <c r="B3552" s="59" t="s">
        <v>9616</v>
      </c>
      <c r="C3552" s="60" t="s">
        <v>9617</v>
      </c>
      <c r="D3552" s="60" t="s">
        <v>9618</v>
      </c>
      <c r="E3552" s="60" t="s">
        <v>1061</v>
      </c>
      <c r="F3552" s="59" t="s">
        <v>451</v>
      </c>
      <c r="G3552" s="61">
        <v>10240</v>
      </c>
      <c r="H3552" s="123">
        <f t="shared" si="55"/>
        <v>2.0851362770950632</v>
      </c>
    </row>
    <row r="3553" spans="1:8" x14ac:dyDescent="0.25">
      <c r="A3553" s="58">
        <v>398000705989</v>
      </c>
      <c r="B3553" s="59" t="s">
        <v>9619</v>
      </c>
      <c r="C3553" s="60" t="s">
        <v>9620</v>
      </c>
      <c r="D3553" s="60" t="s">
        <v>3633</v>
      </c>
      <c r="E3553" s="60" t="s">
        <v>3633</v>
      </c>
      <c r="F3553" s="59" t="s">
        <v>451</v>
      </c>
      <c r="G3553" s="61">
        <v>10240</v>
      </c>
      <c r="H3553" s="123">
        <f t="shared" si="55"/>
        <v>2.0851362770950632</v>
      </c>
    </row>
    <row r="3554" spans="1:8" x14ac:dyDescent="0.25">
      <c r="A3554" s="58">
        <v>398000805070</v>
      </c>
      <c r="B3554" s="59" t="s">
        <v>9621</v>
      </c>
      <c r="C3554" s="60" t="s">
        <v>9622</v>
      </c>
      <c r="D3554" s="60" t="s">
        <v>6387</v>
      </c>
      <c r="E3554" s="60" t="s">
        <v>2743</v>
      </c>
      <c r="F3554" s="59" t="s">
        <v>451</v>
      </c>
      <c r="G3554" s="61">
        <v>10240</v>
      </c>
      <c r="H3554" s="123">
        <f t="shared" si="55"/>
        <v>2.0851362770950632</v>
      </c>
    </row>
    <row r="3555" spans="1:8" x14ac:dyDescent="0.25">
      <c r="A3555" s="58">
        <v>398001106281</v>
      </c>
      <c r="B3555" s="59" t="s">
        <v>9623</v>
      </c>
      <c r="C3555" s="60" t="s">
        <v>9624</v>
      </c>
      <c r="D3555" s="60" t="s">
        <v>9625</v>
      </c>
      <c r="E3555" s="60" t="s">
        <v>2233</v>
      </c>
      <c r="F3555" s="59" t="s">
        <v>451</v>
      </c>
      <c r="G3555" s="61">
        <v>10240</v>
      </c>
      <c r="H3555" s="123">
        <f t="shared" si="55"/>
        <v>2.0851362770950632</v>
      </c>
    </row>
    <row r="3556" spans="1:8" x14ac:dyDescent="0.25">
      <c r="A3556" s="58">
        <v>398030201802</v>
      </c>
      <c r="B3556" s="59" t="s">
        <v>9626</v>
      </c>
      <c r="C3556" s="60" t="s">
        <v>9627</v>
      </c>
      <c r="D3556" s="60" t="s">
        <v>9628</v>
      </c>
      <c r="E3556" s="60" t="s">
        <v>5261</v>
      </c>
      <c r="F3556" s="59" t="s">
        <v>451</v>
      </c>
      <c r="G3556" s="61">
        <v>10240</v>
      </c>
      <c r="H3556" s="123">
        <f t="shared" si="55"/>
        <v>2.0851362770950632</v>
      </c>
    </row>
    <row r="3557" spans="1:8" x14ac:dyDescent="0.25">
      <c r="A3557" s="58">
        <v>398030500630</v>
      </c>
      <c r="B3557" s="59" t="s">
        <v>9629</v>
      </c>
      <c r="C3557" s="60" t="s">
        <v>9630</v>
      </c>
      <c r="D3557" s="60" t="s">
        <v>9631</v>
      </c>
      <c r="E3557" s="60" t="s">
        <v>726</v>
      </c>
      <c r="F3557" s="59" t="s">
        <v>451</v>
      </c>
      <c r="G3557" s="61">
        <v>10240</v>
      </c>
      <c r="H3557" s="123">
        <f t="shared" si="55"/>
        <v>2.0851362770950632</v>
      </c>
    </row>
    <row r="3558" spans="1:8" x14ac:dyDescent="0.25">
      <c r="A3558" s="58">
        <v>398100401022</v>
      </c>
      <c r="B3558" s="59" t="s">
        <v>9632</v>
      </c>
      <c r="C3558" s="60" t="s">
        <v>9633</v>
      </c>
      <c r="D3558" s="60" t="s">
        <v>9634</v>
      </c>
      <c r="E3558" s="60" t="s">
        <v>2237</v>
      </c>
      <c r="F3558" s="59" t="s">
        <v>451</v>
      </c>
      <c r="G3558" s="61">
        <v>10240</v>
      </c>
      <c r="H3558" s="123">
        <f t="shared" si="55"/>
        <v>2.0851362770950632</v>
      </c>
    </row>
    <row r="3559" spans="1:8" x14ac:dyDescent="0.25">
      <c r="A3559" s="58">
        <v>398110900027</v>
      </c>
      <c r="B3559" s="59" t="s">
        <v>9635</v>
      </c>
      <c r="C3559" s="60" t="s">
        <v>8478</v>
      </c>
      <c r="D3559" s="60" t="s">
        <v>9636</v>
      </c>
      <c r="E3559" s="60" t="s">
        <v>753</v>
      </c>
      <c r="F3559" s="59" t="s">
        <v>451</v>
      </c>
      <c r="G3559" s="61">
        <v>10240</v>
      </c>
      <c r="H3559" s="123">
        <f t="shared" si="55"/>
        <v>2.0851362770950632</v>
      </c>
    </row>
    <row r="3560" spans="1:8" x14ac:dyDescent="0.25">
      <c r="A3560" s="58">
        <v>398110900043</v>
      </c>
      <c r="B3560" s="59" t="s">
        <v>9637</v>
      </c>
      <c r="C3560" s="60" t="s">
        <v>9638</v>
      </c>
      <c r="D3560" s="60" t="s">
        <v>9639</v>
      </c>
      <c r="E3560" s="60" t="s">
        <v>2237</v>
      </c>
      <c r="F3560" s="59" t="s">
        <v>451</v>
      </c>
      <c r="G3560" s="61">
        <v>10240</v>
      </c>
      <c r="H3560" s="123">
        <f t="shared" si="55"/>
        <v>2.0851362770950632</v>
      </c>
    </row>
    <row r="3561" spans="1:8" x14ac:dyDescent="0.25">
      <c r="A3561" s="58">
        <v>398111000321</v>
      </c>
      <c r="B3561" s="59" t="s">
        <v>9640</v>
      </c>
      <c r="C3561" s="60" t="s">
        <v>9641</v>
      </c>
      <c r="D3561" s="60" t="s">
        <v>9642</v>
      </c>
      <c r="E3561" s="60" t="s">
        <v>2170</v>
      </c>
      <c r="F3561" s="59" t="s">
        <v>451</v>
      </c>
      <c r="G3561" s="61">
        <v>10240</v>
      </c>
      <c r="H3561" s="123">
        <f t="shared" si="55"/>
        <v>2.0851362770950632</v>
      </c>
    </row>
    <row r="3562" spans="1:8" x14ac:dyDescent="0.25">
      <c r="A3562" s="58">
        <v>398130500122</v>
      </c>
      <c r="B3562" s="59" t="s">
        <v>9643</v>
      </c>
      <c r="C3562" s="60" t="s">
        <v>9644</v>
      </c>
      <c r="D3562" s="60" t="s">
        <v>9645</v>
      </c>
      <c r="E3562" s="60" t="s">
        <v>2826</v>
      </c>
      <c r="F3562" s="59" t="s">
        <v>451</v>
      </c>
      <c r="G3562" s="61">
        <v>10240</v>
      </c>
      <c r="H3562" s="123">
        <f t="shared" si="55"/>
        <v>2.0851362770950632</v>
      </c>
    </row>
    <row r="3563" spans="1:8" x14ac:dyDescent="0.25">
      <c r="A3563" s="58">
        <v>398130800282</v>
      </c>
      <c r="B3563" s="59" t="s">
        <v>9646</v>
      </c>
      <c r="C3563" s="60" t="s">
        <v>9647</v>
      </c>
      <c r="D3563" s="60" t="s">
        <v>9648</v>
      </c>
      <c r="E3563" s="60" t="s">
        <v>753</v>
      </c>
      <c r="F3563" s="59" t="s">
        <v>451</v>
      </c>
      <c r="G3563" s="61">
        <v>10240</v>
      </c>
      <c r="H3563" s="123">
        <f t="shared" si="55"/>
        <v>2.0851362770950632</v>
      </c>
    </row>
    <row r="3564" spans="1:8" x14ac:dyDescent="0.25">
      <c r="A3564" s="58">
        <v>398140300539</v>
      </c>
      <c r="B3564" s="59" t="s">
        <v>9649</v>
      </c>
      <c r="C3564" s="60" t="s">
        <v>9650</v>
      </c>
      <c r="D3564" s="60" t="s">
        <v>9651</v>
      </c>
      <c r="E3564" s="60" t="s">
        <v>1855</v>
      </c>
      <c r="F3564" s="59" t="s">
        <v>451</v>
      </c>
      <c r="G3564" s="61">
        <v>10240</v>
      </c>
      <c r="H3564" s="123">
        <f t="shared" si="55"/>
        <v>2.0851362770950632</v>
      </c>
    </row>
    <row r="3565" spans="1:8" x14ac:dyDescent="0.25">
      <c r="A3565" s="58">
        <v>398180800704</v>
      </c>
      <c r="B3565" s="59" t="s">
        <v>9652</v>
      </c>
      <c r="C3565" s="60" t="s">
        <v>3931</v>
      </c>
      <c r="D3565" s="60" t="s">
        <v>9653</v>
      </c>
      <c r="E3565" s="60" t="s">
        <v>753</v>
      </c>
      <c r="F3565" s="59" t="s">
        <v>487</v>
      </c>
      <c r="G3565" s="61">
        <v>10240</v>
      </c>
      <c r="H3565" s="123">
        <f t="shared" si="55"/>
        <v>2.0851362770950632</v>
      </c>
    </row>
    <row r="3566" spans="1:8" x14ac:dyDescent="0.25">
      <c r="A3566" s="58">
        <v>398900700222</v>
      </c>
      <c r="B3566" s="59" t="s">
        <v>9654</v>
      </c>
      <c r="C3566" s="60" t="s">
        <v>2165</v>
      </c>
      <c r="D3566" s="60" t="s">
        <v>9655</v>
      </c>
      <c r="E3566" s="60" t="s">
        <v>2047</v>
      </c>
      <c r="F3566" s="59" t="s">
        <v>451</v>
      </c>
      <c r="G3566" s="61">
        <v>10240</v>
      </c>
      <c r="H3566" s="123">
        <f t="shared" si="55"/>
        <v>2.0851362770950632</v>
      </c>
    </row>
    <row r="3567" spans="1:8" x14ac:dyDescent="0.25">
      <c r="A3567" s="58">
        <v>398961205569</v>
      </c>
      <c r="B3567" s="59" t="s">
        <v>9656</v>
      </c>
      <c r="C3567" s="60" t="s">
        <v>9657</v>
      </c>
      <c r="D3567" s="60" t="s">
        <v>9658</v>
      </c>
      <c r="E3567" s="60" t="s">
        <v>753</v>
      </c>
      <c r="F3567" s="59" t="s">
        <v>451</v>
      </c>
      <c r="G3567" s="61">
        <v>10240</v>
      </c>
      <c r="H3567" s="123">
        <f t="shared" si="55"/>
        <v>2.0851362770950632</v>
      </c>
    </row>
    <row r="3568" spans="1:8" x14ac:dyDescent="0.25">
      <c r="A3568" s="58">
        <v>398970110341</v>
      </c>
      <c r="B3568" s="59" t="s">
        <v>9659</v>
      </c>
      <c r="C3568" s="60" t="s">
        <v>7590</v>
      </c>
      <c r="D3568" s="60" t="s">
        <v>9660</v>
      </c>
      <c r="E3568" s="60" t="s">
        <v>753</v>
      </c>
      <c r="F3568" s="59" t="s">
        <v>451</v>
      </c>
      <c r="G3568" s="61">
        <v>10240</v>
      </c>
      <c r="H3568" s="123">
        <f t="shared" si="55"/>
        <v>2.0851362770950632</v>
      </c>
    </row>
    <row r="3569" spans="1:8" x14ac:dyDescent="0.25">
      <c r="A3569" s="58">
        <v>398990411232</v>
      </c>
      <c r="B3569" s="59" t="s">
        <v>9661</v>
      </c>
      <c r="C3569" s="60" t="s">
        <v>9662</v>
      </c>
      <c r="D3569" s="60" t="s">
        <v>1664</v>
      </c>
      <c r="E3569" s="60" t="s">
        <v>2233</v>
      </c>
      <c r="F3569" s="59" t="s">
        <v>451</v>
      </c>
      <c r="G3569" s="61">
        <v>10240</v>
      </c>
      <c r="H3569" s="123">
        <f t="shared" si="55"/>
        <v>2.0851362770950632</v>
      </c>
    </row>
    <row r="3570" spans="1:8" x14ac:dyDescent="0.25">
      <c r="A3570" s="58">
        <v>400000101514</v>
      </c>
      <c r="B3570" s="59" t="s">
        <v>9663</v>
      </c>
      <c r="C3570" s="60" t="s">
        <v>4633</v>
      </c>
      <c r="D3570" s="60" t="s">
        <v>6150</v>
      </c>
      <c r="E3570" s="60" t="s">
        <v>726</v>
      </c>
      <c r="F3570" s="59" t="s">
        <v>451</v>
      </c>
      <c r="G3570" s="61">
        <v>10240</v>
      </c>
      <c r="H3570" s="123">
        <f t="shared" si="55"/>
        <v>2.0851362770950632</v>
      </c>
    </row>
    <row r="3571" spans="1:8" x14ac:dyDescent="0.25">
      <c r="A3571" s="58">
        <v>400000401887</v>
      </c>
      <c r="B3571" s="59" t="s">
        <v>9664</v>
      </c>
      <c r="C3571" s="60" t="s">
        <v>9665</v>
      </c>
      <c r="D3571" s="60" t="s">
        <v>5642</v>
      </c>
      <c r="E3571" s="60" t="s">
        <v>726</v>
      </c>
      <c r="F3571" s="59" t="s">
        <v>451</v>
      </c>
      <c r="G3571" s="61">
        <v>10240</v>
      </c>
      <c r="H3571" s="123">
        <f t="shared" si="55"/>
        <v>2.0851362770950632</v>
      </c>
    </row>
    <row r="3572" spans="1:8" x14ac:dyDescent="0.25">
      <c r="A3572" s="58">
        <v>400000801826</v>
      </c>
      <c r="B3572" s="59" t="s">
        <v>9666</v>
      </c>
      <c r="C3572" s="60" t="s">
        <v>9667</v>
      </c>
      <c r="D3572" s="60" t="s">
        <v>9668</v>
      </c>
      <c r="E3572" s="60" t="s">
        <v>726</v>
      </c>
      <c r="F3572" s="59" t="s">
        <v>451</v>
      </c>
      <c r="G3572" s="61">
        <v>10240</v>
      </c>
      <c r="H3572" s="123">
        <f t="shared" si="55"/>
        <v>2.0851362770950632</v>
      </c>
    </row>
    <row r="3573" spans="1:8" x14ac:dyDescent="0.25">
      <c r="A3573" s="58">
        <v>400010102764</v>
      </c>
      <c r="B3573" s="59" t="s">
        <v>9669</v>
      </c>
      <c r="C3573" s="60" t="s">
        <v>9670</v>
      </c>
      <c r="D3573" s="60" t="s">
        <v>7020</v>
      </c>
      <c r="E3573" s="60" t="s">
        <v>726</v>
      </c>
      <c r="F3573" s="59" t="s">
        <v>451</v>
      </c>
      <c r="G3573" s="61">
        <v>10240</v>
      </c>
      <c r="H3573" s="123">
        <f t="shared" si="55"/>
        <v>2.0851362770950632</v>
      </c>
    </row>
    <row r="3574" spans="1:8" x14ac:dyDescent="0.25">
      <c r="A3574" s="58">
        <v>400010200421</v>
      </c>
      <c r="B3574" s="59" t="s">
        <v>9671</v>
      </c>
      <c r="C3574" s="60" t="s">
        <v>9672</v>
      </c>
      <c r="D3574" s="60" t="s">
        <v>9673</v>
      </c>
      <c r="E3574" s="60" t="s">
        <v>726</v>
      </c>
      <c r="F3574" s="59" t="s">
        <v>451</v>
      </c>
      <c r="G3574" s="61">
        <v>10240</v>
      </c>
      <c r="H3574" s="123">
        <f t="shared" si="55"/>
        <v>2.0851362770950632</v>
      </c>
    </row>
    <row r="3575" spans="1:8" x14ac:dyDescent="0.25">
      <c r="A3575" s="58">
        <v>400020600657</v>
      </c>
      <c r="B3575" s="59" t="s">
        <v>9674</v>
      </c>
      <c r="C3575" s="60" t="s">
        <v>9675</v>
      </c>
      <c r="D3575" s="60" t="s">
        <v>7796</v>
      </c>
      <c r="E3575" s="60" t="s">
        <v>726</v>
      </c>
      <c r="F3575" s="59" t="s">
        <v>451</v>
      </c>
      <c r="G3575" s="61">
        <v>10240</v>
      </c>
      <c r="H3575" s="123">
        <f t="shared" si="55"/>
        <v>2.0851362770950632</v>
      </c>
    </row>
    <row r="3576" spans="1:8" x14ac:dyDescent="0.25">
      <c r="A3576" s="58">
        <v>400020701101</v>
      </c>
      <c r="B3576" s="59" t="s">
        <v>9676</v>
      </c>
      <c r="C3576" s="60" t="s">
        <v>9677</v>
      </c>
      <c r="D3576" s="60" t="s">
        <v>9678</v>
      </c>
      <c r="E3576" s="60" t="s">
        <v>726</v>
      </c>
      <c r="F3576" s="59" t="s">
        <v>451</v>
      </c>
      <c r="G3576" s="61">
        <v>10240</v>
      </c>
      <c r="H3576" s="123">
        <f t="shared" si="55"/>
        <v>2.0851362770950632</v>
      </c>
    </row>
    <row r="3577" spans="1:8" x14ac:dyDescent="0.25">
      <c r="A3577" s="58">
        <v>400021210275</v>
      </c>
      <c r="B3577" s="59" t="s">
        <v>9679</v>
      </c>
      <c r="C3577" s="60" t="s">
        <v>9680</v>
      </c>
      <c r="D3577" s="60" t="s">
        <v>7796</v>
      </c>
      <c r="E3577" s="60" t="s">
        <v>726</v>
      </c>
      <c r="F3577" s="59" t="s">
        <v>451</v>
      </c>
      <c r="G3577" s="61">
        <v>10240</v>
      </c>
      <c r="H3577" s="123">
        <f t="shared" si="55"/>
        <v>2.0851362770950632</v>
      </c>
    </row>
    <row r="3578" spans="1:8" x14ac:dyDescent="0.25">
      <c r="A3578" s="58">
        <v>400030201564</v>
      </c>
      <c r="B3578" s="59" t="s">
        <v>9681</v>
      </c>
      <c r="C3578" s="60" t="s">
        <v>9682</v>
      </c>
      <c r="D3578" s="60" t="s">
        <v>8585</v>
      </c>
      <c r="E3578" s="60" t="s">
        <v>726</v>
      </c>
      <c r="F3578" s="59" t="s">
        <v>451</v>
      </c>
      <c r="G3578" s="61">
        <v>10240</v>
      </c>
      <c r="H3578" s="123">
        <f t="shared" si="55"/>
        <v>2.0851362770950632</v>
      </c>
    </row>
    <row r="3579" spans="1:8" x14ac:dyDescent="0.25">
      <c r="A3579" s="58">
        <v>400030601643</v>
      </c>
      <c r="B3579" s="59" t="s">
        <v>9683</v>
      </c>
      <c r="C3579" s="60" t="s">
        <v>9684</v>
      </c>
      <c r="D3579" s="60" t="s">
        <v>9685</v>
      </c>
      <c r="E3579" s="60" t="s">
        <v>726</v>
      </c>
      <c r="F3579" s="59" t="s">
        <v>451</v>
      </c>
      <c r="G3579" s="61">
        <v>10240</v>
      </c>
      <c r="H3579" s="123">
        <f t="shared" si="55"/>
        <v>2.0851362770950632</v>
      </c>
    </row>
    <row r="3580" spans="1:8" x14ac:dyDescent="0.25">
      <c r="A3580" s="58">
        <v>400030601694</v>
      </c>
      <c r="B3580" s="59" t="s">
        <v>9686</v>
      </c>
      <c r="C3580" s="60" t="s">
        <v>9687</v>
      </c>
      <c r="D3580" s="60" t="s">
        <v>8585</v>
      </c>
      <c r="E3580" s="60" t="s">
        <v>726</v>
      </c>
      <c r="F3580" s="59" t="s">
        <v>451</v>
      </c>
      <c r="G3580" s="61">
        <v>10240</v>
      </c>
      <c r="H3580" s="123">
        <f t="shared" si="55"/>
        <v>2.0851362770950632</v>
      </c>
    </row>
    <row r="3581" spans="1:8" x14ac:dyDescent="0.25">
      <c r="A3581" s="58">
        <v>400040805042</v>
      </c>
      <c r="B3581" s="59" t="s">
        <v>9688</v>
      </c>
      <c r="C3581" s="60" t="s">
        <v>9689</v>
      </c>
      <c r="D3581" s="60" t="s">
        <v>8588</v>
      </c>
      <c r="E3581" s="60" t="s">
        <v>726</v>
      </c>
      <c r="F3581" s="59" t="s">
        <v>451</v>
      </c>
      <c r="G3581" s="61">
        <v>10240</v>
      </c>
      <c r="H3581" s="123">
        <f t="shared" si="55"/>
        <v>2.0851362770950632</v>
      </c>
    </row>
    <row r="3582" spans="1:8" x14ac:dyDescent="0.25">
      <c r="A3582" s="58">
        <v>400050606064</v>
      </c>
      <c r="B3582" s="59" t="s">
        <v>9690</v>
      </c>
      <c r="C3582" s="60" t="s">
        <v>9691</v>
      </c>
      <c r="D3582" s="60" t="s">
        <v>9692</v>
      </c>
      <c r="E3582" s="60" t="s">
        <v>726</v>
      </c>
      <c r="F3582" s="59" t="s">
        <v>451</v>
      </c>
      <c r="G3582" s="61">
        <v>10240</v>
      </c>
      <c r="H3582" s="123">
        <f t="shared" si="55"/>
        <v>2.0851362770950632</v>
      </c>
    </row>
    <row r="3583" spans="1:8" x14ac:dyDescent="0.25">
      <c r="A3583" s="58">
        <v>400070704399</v>
      </c>
      <c r="B3583" s="59" t="s">
        <v>9693</v>
      </c>
      <c r="C3583" s="60" t="s">
        <v>9694</v>
      </c>
      <c r="D3583" s="60" t="s">
        <v>9695</v>
      </c>
      <c r="E3583" s="60" t="s">
        <v>726</v>
      </c>
      <c r="F3583" s="59" t="s">
        <v>451</v>
      </c>
      <c r="G3583" s="61">
        <v>10240</v>
      </c>
      <c r="H3583" s="123">
        <f t="shared" si="55"/>
        <v>2.0851362770950632</v>
      </c>
    </row>
    <row r="3584" spans="1:8" x14ac:dyDescent="0.25">
      <c r="A3584" s="58">
        <v>400071103810</v>
      </c>
      <c r="B3584" s="59" t="s">
        <v>9696</v>
      </c>
      <c r="C3584" s="60" t="s">
        <v>9697</v>
      </c>
      <c r="D3584" s="60" t="s">
        <v>9698</v>
      </c>
      <c r="E3584" s="60" t="s">
        <v>726</v>
      </c>
      <c r="F3584" s="59" t="s">
        <v>451</v>
      </c>
      <c r="G3584" s="61">
        <v>10240</v>
      </c>
      <c r="H3584" s="123">
        <f t="shared" si="55"/>
        <v>2.0851362770950632</v>
      </c>
    </row>
    <row r="3585" spans="1:8" x14ac:dyDescent="0.25">
      <c r="A3585" s="58">
        <v>400101000174</v>
      </c>
      <c r="B3585" s="59" t="s">
        <v>9699</v>
      </c>
      <c r="C3585" s="60" t="s">
        <v>9700</v>
      </c>
      <c r="D3585" s="60" t="s">
        <v>5311</v>
      </c>
      <c r="E3585" s="60" t="s">
        <v>726</v>
      </c>
      <c r="F3585" s="59" t="s">
        <v>451</v>
      </c>
      <c r="G3585" s="61">
        <v>10240</v>
      </c>
      <c r="H3585" s="123">
        <f t="shared" si="55"/>
        <v>2.0851362770950632</v>
      </c>
    </row>
    <row r="3586" spans="1:8" x14ac:dyDescent="0.25">
      <c r="A3586" s="58">
        <v>400101006733</v>
      </c>
      <c r="B3586" s="59" t="s">
        <v>9701</v>
      </c>
      <c r="C3586" s="60" t="s">
        <v>7103</v>
      </c>
      <c r="D3586" s="60" t="s">
        <v>9702</v>
      </c>
      <c r="E3586" s="60" t="s">
        <v>726</v>
      </c>
      <c r="F3586" s="59" t="s">
        <v>451</v>
      </c>
      <c r="G3586" s="61">
        <v>10240</v>
      </c>
      <c r="H3586" s="123">
        <f t="shared" si="55"/>
        <v>2.0851362770950632</v>
      </c>
    </row>
    <row r="3587" spans="1:8" x14ac:dyDescent="0.25">
      <c r="A3587" s="58">
        <v>400110800248</v>
      </c>
      <c r="B3587" s="59" t="s">
        <v>9703</v>
      </c>
      <c r="C3587" s="60" t="s">
        <v>9704</v>
      </c>
      <c r="D3587" s="60" t="s">
        <v>9705</v>
      </c>
      <c r="E3587" s="60" t="s">
        <v>726</v>
      </c>
      <c r="F3587" s="59" t="s">
        <v>451</v>
      </c>
      <c r="G3587" s="61">
        <v>10240</v>
      </c>
      <c r="H3587" s="123">
        <f t="shared" ref="H3587:H3650" si="56">G3587/4910.95</f>
        <v>2.0851362770950632</v>
      </c>
    </row>
    <row r="3588" spans="1:8" x14ac:dyDescent="0.25">
      <c r="A3588" s="58">
        <v>400841101918</v>
      </c>
      <c r="B3588" s="59" t="s">
        <v>9706</v>
      </c>
      <c r="C3588" s="60" t="s">
        <v>9707</v>
      </c>
      <c r="D3588" s="60" t="s">
        <v>9708</v>
      </c>
      <c r="E3588" s="60" t="s">
        <v>726</v>
      </c>
      <c r="F3588" s="59" t="s">
        <v>451</v>
      </c>
      <c r="G3588" s="61">
        <v>10240</v>
      </c>
      <c r="H3588" s="123">
        <f t="shared" si="56"/>
        <v>2.0851362770950632</v>
      </c>
    </row>
    <row r="3589" spans="1:8" x14ac:dyDescent="0.25">
      <c r="A3589" s="58">
        <v>400871100401</v>
      </c>
      <c r="B3589" s="59" t="s">
        <v>9709</v>
      </c>
      <c r="C3589" s="60" t="s">
        <v>9710</v>
      </c>
      <c r="D3589" s="60" t="s">
        <v>4670</v>
      </c>
      <c r="E3589" s="60" t="s">
        <v>726</v>
      </c>
      <c r="F3589" s="59" t="s">
        <v>451</v>
      </c>
      <c r="G3589" s="61">
        <v>10240</v>
      </c>
      <c r="H3589" s="123">
        <f t="shared" si="56"/>
        <v>2.0851362770950632</v>
      </c>
    </row>
    <row r="3590" spans="1:8" x14ac:dyDescent="0.25">
      <c r="A3590" s="58">
        <v>400970920411</v>
      </c>
      <c r="B3590" s="59" t="s">
        <v>9711</v>
      </c>
      <c r="C3590" s="60" t="s">
        <v>9712</v>
      </c>
      <c r="D3590" s="60" t="s">
        <v>9713</v>
      </c>
      <c r="E3590" s="60" t="s">
        <v>726</v>
      </c>
      <c r="F3590" s="59" t="s">
        <v>451</v>
      </c>
      <c r="G3590" s="61">
        <v>10240</v>
      </c>
      <c r="H3590" s="123">
        <f t="shared" si="56"/>
        <v>2.0851362770950632</v>
      </c>
    </row>
    <row r="3591" spans="1:8" x14ac:dyDescent="0.25">
      <c r="A3591" s="58">
        <v>400980420432</v>
      </c>
      <c r="B3591" s="59" t="s">
        <v>9714</v>
      </c>
      <c r="C3591" s="60" t="s">
        <v>9715</v>
      </c>
      <c r="D3591" s="60" t="s">
        <v>6454</v>
      </c>
      <c r="E3591" s="60" t="s">
        <v>726</v>
      </c>
      <c r="F3591" s="59" t="s">
        <v>451</v>
      </c>
      <c r="G3591" s="61">
        <v>10240</v>
      </c>
      <c r="H3591" s="123">
        <f t="shared" si="56"/>
        <v>2.0851362770950632</v>
      </c>
    </row>
    <row r="3592" spans="1:8" x14ac:dyDescent="0.25">
      <c r="A3592" s="58">
        <v>400980421366</v>
      </c>
      <c r="B3592" s="59" t="s">
        <v>9716</v>
      </c>
      <c r="C3592" s="60" t="s">
        <v>9717</v>
      </c>
      <c r="D3592" s="60" t="s">
        <v>9718</v>
      </c>
      <c r="E3592" s="60" t="s">
        <v>8663</v>
      </c>
      <c r="F3592" s="59" t="s">
        <v>451</v>
      </c>
      <c r="G3592" s="61">
        <v>10240</v>
      </c>
      <c r="H3592" s="123">
        <f t="shared" si="56"/>
        <v>2.0851362770950632</v>
      </c>
    </row>
    <row r="3593" spans="1:8" x14ac:dyDescent="0.25">
      <c r="A3593" s="58">
        <v>400980820261</v>
      </c>
      <c r="B3593" s="59" t="s">
        <v>9719</v>
      </c>
      <c r="C3593" s="60" t="s">
        <v>9720</v>
      </c>
      <c r="D3593" s="60" t="s">
        <v>9721</v>
      </c>
      <c r="E3593" s="60" t="s">
        <v>2137</v>
      </c>
      <c r="F3593" s="59" t="s">
        <v>451</v>
      </c>
      <c r="G3593" s="61">
        <v>10240</v>
      </c>
      <c r="H3593" s="123">
        <f t="shared" si="56"/>
        <v>2.0851362770950632</v>
      </c>
    </row>
    <row r="3594" spans="1:8" x14ac:dyDescent="0.25">
      <c r="A3594" s="58">
        <v>400981021779</v>
      </c>
      <c r="B3594" s="59" t="s">
        <v>9722</v>
      </c>
      <c r="C3594" s="60" t="s">
        <v>9723</v>
      </c>
      <c r="D3594" s="60" t="s">
        <v>9724</v>
      </c>
      <c r="E3594" s="60" t="s">
        <v>726</v>
      </c>
      <c r="F3594" s="59" t="s">
        <v>451</v>
      </c>
      <c r="G3594" s="61">
        <v>10240</v>
      </c>
      <c r="H3594" s="123">
        <f t="shared" si="56"/>
        <v>2.0851362770950632</v>
      </c>
    </row>
    <row r="3595" spans="1:8" x14ac:dyDescent="0.25">
      <c r="A3595" s="58">
        <v>400990220423</v>
      </c>
      <c r="B3595" s="59" t="s">
        <v>9725</v>
      </c>
      <c r="C3595" s="60" t="s">
        <v>9726</v>
      </c>
      <c r="D3595" s="60" t="s">
        <v>5381</v>
      </c>
      <c r="E3595" s="60" t="s">
        <v>726</v>
      </c>
      <c r="F3595" s="59" t="s">
        <v>451</v>
      </c>
      <c r="G3595" s="61">
        <v>10240</v>
      </c>
      <c r="H3595" s="123">
        <f t="shared" si="56"/>
        <v>2.0851362770950632</v>
      </c>
    </row>
    <row r="3596" spans="1:8" x14ac:dyDescent="0.25">
      <c r="A3596" s="58">
        <v>400990221373</v>
      </c>
      <c r="B3596" s="59" t="s">
        <v>9727</v>
      </c>
      <c r="C3596" s="60" t="s">
        <v>9728</v>
      </c>
      <c r="D3596" s="60" t="s">
        <v>9729</v>
      </c>
      <c r="E3596" s="60" t="s">
        <v>726</v>
      </c>
      <c r="F3596" s="59" t="s">
        <v>451</v>
      </c>
      <c r="G3596" s="61">
        <v>10240</v>
      </c>
      <c r="H3596" s="123">
        <f t="shared" si="56"/>
        <v>2.0851362770950632</v>
      </c>
    </row>
    <row r="3597" spans="1:8" x14ac:dyDescent="0.25">
      <c r="A3597" s="58">
        <v>400990422204</v>
      </c>
      <c r="B3597" s="59" t="s">
        <v>9730</v>
      </c>
      <c r="C3597" s="60" t="s">
        <v>9731</v>
      </c>
      <c r="D3597" s="60" t="s">
        <v>9732</v>
      </c>
      <c r="E3597" s="60" t="s">
        <v>726</v>
      </c>
      <c r="F3597" s="59" t="s">
        <v>451</v>
      </c>
      <c r="G3597" s="61">
        <v>10240</v>
      </c>
      <c r="H3597" s="123">
        <f t="shared" si="56"/>
        <v>2.0851362770950632</v>
      </c>
    </row>
    <row r="3598" spans="1:8" x14ac:dyDescent="0.25">
      <c r="A3598" s="58">
        <v>400990521776</v>
      </c>
      <c r="B3598" s="59" t="s">
        <v>9733</v>
      </c>
      <c r="C3598" s="60" t="s">
        <v>9734</v>
      </c>
      <c r="D3598" s="60" t="s">
        <v>9735</v>
      </c>
      <c r="E3598" s="60" t="s">
        <v>726</v>
      </c>
      <c r="F3598" s="59" t="s">
        <v>451</v>
      </c>
      <c r="G3598" s="61">
        <v>10240</v>
      </c>
      <c r="H3598" s="123">
        <f t="shared" si="56"/>
        <v>2.0851362770950632</v>
      </c>
    </row>
    <row r="3599" spans="1:8" x14ac:dyDescent="0.25">
      <c r="A3599" s="58">
        <v>401080200492</v>
      </c>
      <c r="B3599" s="59" t="s">
        <v>9736</v>
      </c>
      <c r="C3599" s="60" t="s">
        <v>9737</v>
      </c>
      <c r="D3599" s="60" t="s">
        <v>9738</v>
      </c>
      <c r="E3599" s="60" t="s">
        <v>1535</v>
      </c>
      <c r="F3599" s="59" t="s">
        <v>451</v>
      </c>
      <c r="G3599" s="61">
        <v>10240</v>
      </c>
      <c r="H3599" s="123">
        <f t="shared" si="56"/>
        <v>2.0851362770950632</v>
      </c>
    </row>
    <row r="3600" spans="1:8" x14ac:dyDescent="0.25">
      <c r="A3600" s="58">
        <v>888770403473</v>
      </c>
      <c r="B3600" s="59" t="s">
        <v>9739</v>
      </c>
      <c r="C3600" s="60" t="s">
        <v>9740</v>
      </c>
      <c r="D3600" s="60" t="s">
        <v>9741</v>
      </c>
      <c r="E3600" s="60" t="s">
        <v>7836</v>
      </c>
      <c r="F3600" s="59" t="s">
        <v>451</v>
      </c>
      <c r="G3600" s="61">
        <v>10240</v>
      </c>
      <c r="H3600" s="123">
        <f t="shared" si="56"/>
        <v>2.0851362770950632</v>
      </c>
    </row>
    <row r="3601" spans="1:8" x14ac:dyDescent="0.25">
      <c r="A3601" s="58">
        <v>400841000721</v>
      </c>
      <c r="B3601" s="59" t="s">
        <v>9742</v>
      </c>
      <c r="C3601" s="60" t="s">
        <v>9743</v>
      </c>
      <c r="D3601" s="60" t="s">
        <v>4670</v>
      </c>
      <c r="E3601" s="60" t="s">
        <v>726</v>
      </c>
      <c r="F3601" s="59" t="s">
        <v>451</v>
      </c>
      <c r="G3601" s="61">
        <v>10218</v>
      </c>
      <c r="H3601" s="123">
        <f t="shared" si="56"/>
        <v>2.0806564921247417</v>
      </c>
    </row>
    <row r="3602" spans="1:8" x14ac:dyDescent="0.25">
      <c r="A3602" s="58">
        <v>400981120319</v>
      </c>
      <c r="B3602" s="59" t="s">
        <v>9744</v>
      </c>
      <c r="C3602" s="60" t="s">
        <v>9745</v>
      </c>
      <c r="D3602" s="60" t="s">
        <v>9746</v>
      </c>
      <c r="E3602" s="60" t="s">
        <v>726</v>
      </c>
      <c r="F3602" s="59" t="s">
        <v>451</v>
      </c>
      <c r="G3602" s="61">
        <v>10208</v>
      </c>
      <c r="H3602" s="123">
        <f t="shared" si="56"/>
        <v>2.0786202262291411</v>
      </c>
    </row>
    <row r="3603" spans="1:8" x14ac:dyDescent="0.25">
      <c r="A3603" s="58">
        <v>390991110456</v>
      </c>
      <c r="B3603" s="59" t="s">
        <v>9747</v>
      </c>
      <c r="C3603" s="60" t="s">
        <v>9748</v>
      </c>
      <c r="D3603" s="60" t="s">
        <v>9749</v>
      </c>
      <c r="E3603" s="60" t="s">
        <v>1542</v>
      </c>
      <c r="F3603" s="59" t="s">
        <v>451</v>
      </c>
      <c r="G3603" s="61">
        <v>9740</v>
      </c>
      <c r="H3603" s="123">
        <f t="shared" si="56"/>
        <v>1.9833229823150307</v>
      </c>
    </row>
    <row r="3604" spans="1:8" x14ac:dyDescent="0.25">
      <c r="A3604" s="58">
        <v>400850700425</v>
      </c>
      <c r="B3604" s="59" t="s">
        <v>9750</v>
      </c>
      <c r="C3604" s="60" t="s">
        <v>9751</v>
      </c>
      <c r="D3604" s="60" t="s">
        <v>9752</v>
      </c>
      <c r="E3604" s="60" t="s">
        <v>726</v>
      </c>
      <c r="F3604" s="59" t="s">
        <v>451</v>
      </c>
      <c r="G3604" s="61">
        <v>9717</v>
      </c>
      <c r="H3604" s="123">
        <f t="shared" si="56"/>
        <v>1.9786395707551492</v>
      </c>
    </row>
    <row r="3605" spans="1:8" x14ac:dyDescent="0.25">
      <c r="A3605" s="58">
        <v>400010501201</v>
      </c>
      <c r="B3605" s="59" t="s">
        <v>9753</v>
      </c>
      <c r="C3605" s="60" t="s">
        <v>9754</v>
      </c>
      <c r="D3605" s="60" t="s">
        <v>2950</v>
      </c>
      <c r="E3605" s="60" t="s">
        <v>726</v>
      </c>
      <c r="F3605" s="59" t="s">
        <v>451</v>
      </c>
      <c r="G3605" s="61">
        <v>9642</v>
      </c>
      <c r="H3605" s="123">
        <f t="shared" si="56"/>
        <v>1.9633675765381444</v>
      </c>
    </row>
    <row r="3606" spans="1:8" x14ac:dyDescent="0.25">
      <c r="A3606" s="58">
        <v>400970821358</v>
      </c>
      <c r="B3606" s="59" t="s">
        <v>9755</v>
      </c>
      <c r="C3606" s="60" t="s">
        <v>9756</v>
      </c>
      <c r="D3606" s="60" t="s">
        <v>1878</v>
      </c>
      <c r="E3606" s="60" t="s">
        <v>2137</v>
      </c>
      <c r="F3606" s="59" t="s">
        <v>451</v>
      </c>
      <c r="G3606" s="61">
        <v>9621</v>
      </c>
      <c r="H3606" s="123">
        <f t="shared" si="56"/>
        <v>1.9590914181573831</v>
      </c>
    </row>
    <row r="3607" spans="1:8" x14ac:dyDescent="0.25">
      <c r="A3607" s="58">
        <v>400981020195</v>
      </c>
      <c r="B3607" s="59" t="s">
        <v>9757</v>
      </c>
      <c r="C3607" s="60" t="s">
        <v>9758</v>
      </c>
      <c r="D3607" s="60" t="s">
        <v>9759</v>
      </c>
      <c r="E3607" s="60" t="s">
        <v>2137</v>
      </c>
      <c r="F3607" s="59" t="s">
        <v>451</v>
      </c>
      <c r="G3607" s="61">
        <v>9540</v>
      </c>
      <c r="H3607" s="123">
        <f t="shared" si="56"/>
        <v>1.9425976644030178</v>
      </c>
    </row>
    <row r="3608" spans="1:8" x14ac:dyDescent="0.25">
      <c r="A3608" s="58">
        <v>400821001135</v>
      </c>
      <c r="B3608" s="59" t="s">
        <v>9760</v>
      </c>
      <c r="C3608" s="60" t="s">
        <v>9761</v>
      </c>
      <c r="D3608" s="60" t="s">
        <v>9762</v>
      </c>
      <c r="E3608" s="60" t="s">
        <v>726</v>
      </c>
      <c r="F3608" s="59" t="s">
        <v>451</v>
      </c>
      <c r="G3608" s="61">
        <v>9480</v>
      </c>
      <c r="H3608" s="123">
        <f t="shared" si="56"/>
        <v>1.9303800690294139</v>
      </c>
    </row>
    <row r="3609" spans="1:8" x14ac:dyDescent="0.25">
      <c r="A3609" s="58">
        <v>390780100047</v>
      </c>
      <c r="B3609" s="59" t="s">
        <v>9763</v>
      </c>
      <c r="C3609" s="60" t="s">
        <v>4779</v>
      </c>
      <c r="D3609" s="60" t="s">
        <v>3545</v>
      </c>
      <c r="E3609" s="60" t="s">
        <v>1689</v>
      </c>
      <c r="F3609" s="59" t="s">
        <v>451</v>
      </c>
      <c r="G3609" s="61">
        <v>9478</v>
      </c>
      <c r="H3609" s="123">
        <f t="shared" si="56"/>
        <v>1.9299728158502938</v>
      </c>
    </row>
    <row r="3610" spans="1:8" x14ac:dyDescent="0.25">
      <c r="A3610" s="58">
        <v>400981220593</v>
      </c>
      <c r="B3610" s="59" t="s">
        <v>9764</v>
      </c>
      <c r="C3610" s="60" t="s">
        <v>9765</v>
      </c>
      <c r="D3610" s="60" t="s">
        <v>9766</v>
      </c>
      <c r="E3610" s="60" t="s">
        <v>726</v>
      </c>
      <c r="F3610" s="59" t="s">
        <v>451</v>
      </c>
      <c r="G3610" s="61">
        <v>8790</v>
      </c>
      <c r="H3610" s="123">
        <f t="shared" si="56"/>
        <v>1.7898777222329691</v>
      </c>
    </row>
    <row r="3611" spans="1:8" x14ac:dyDescent="0.25">
      <c r="A3611" s="58">
        <v>400970721841</v>
      </c>
      <c r="B3611" s="59" t="s">
        <v>9767</v>
      </c>
      <c r="C3611" s="60" t="s">
        <v>9768</v>
      </c>
      <c r="D3611" s="60" t="s">
        <v>6454</v>
      </c>
      <c r="E3611" s="60" t="s">
        <v>726</v>
      </c>
      <c r="F3611" s="59" t="s">
        <v>451</v>
      </c>
      <c r="G3611" s="61">
        <v>8739</v>
      </c>
      <c r="H3611" s="123">
        <f t="shared" si="56"/>
        <v>1.7794927661654059</v>
      </c>
    </row>
    <row r="3612" spans="1:8" x14ac:dyDescent="0.25">
      <c r="A3612" s="58">
        <v>371891214454</v>
      </c>
      <c r="B3612" s="59" t="s">
        <v>9769</v>
      </c>
      <c r="C3612" s="60" t="s">
        <v>9770</v>
      </c>
      <c r="D3612" s="60" t="s">
        <v>9771</v>
      </c>
      <c r="E3612" s="60" t="s">
        <v>2210</v>
      </c>
      <c r="F3612" s="59" t="s">
        <v>451</v>
      </c>
      <c r="G3612" s="61">
        <v>8324</v>
      </c>
      <c r="H3612" s="123">
        <f t="shared" si="56"/>
        <v>1.6949877314979791</v>
      </c>
    </row>
    <row r="3613" spans="1:8" x14ac:dyDescent="0.25">
      <c r="A3613" s="58">
        <v>390930700013</v>
      </c>
      <c r="B3613" s="59" t="s">
        <v>9772</v>
      </c>
      <c r="C3613" s="60" t="s">
        <v>9773</v>
      </c>
      <c r="D3613" s="60" t="s">
        <v>9774</v>
      </c>
      <c r="E3613" s="60" t="s">
        <v>1225</v>
      </c>
      <c r="F3613" s="59" t="s">
        <v>451</v>
      </c>
      <c r="G3613" s="61">
        <v>8202</v>
      </c>
      <c r="H3613" s="123">
        <f t="shared" si="56"/>
        <v>1.6701452875716511</v>
      </c>
    </row>
    <row r="3614" spans="1:8" x14ac:dyDescent="0.25">
      <c r="A3614" s="58">
        <v>400931001980</v>
      </c>
      <c r="B3614" s="59" t="s">
        <v>9775</v>
      </c>
      <c r="C3614" s="60" t="s">
        <v>9776</v>
      </c>
      <c r="D3614" s="60" t="s">
        <v>9777</v>
      </c>
      <c r="E3614" s="60" t="s">
        <v>2137</v>
      </c>
      <c r="F3614" s="59" t="s">
        <v>451</v>
      </c>
      <c r="G3614" s="61">
        <v>8166</v>
      </c>
      <c r="H3614" s="123">
        <f t="shared" si="56"/>
        <v>1.6628147303474889</v>
      </c>
    </row>
    <row r="3615" spans="1:8" x14ac:dyDescent="0.25">
      <c r="A3615" s="58">
        <v>400891002708</v>
      </c>
      <c r="B3615" s="59" t="s">
        <v>9778</v>
      </c>
      <c r="C3615" s="60" t="s">
        <v>6262</v>
      </c>
      <c r="D3615" s="60" t="s">
        <v>9779</v>
      </c>
      <c r="E3615" s="60" t="s">
        <v>6264</v>
      </c>
      <c r="F3615" s="59" t="s">
        <v>451</v>
      </c>
      <c r="G3615" s="61">
        <v>8015</v>
      </c>
      <c r="H3615" s="123">
        <f t="shared" si="56"/>
        <v>1.632067115323919</v>
      </c>
    </row>
    <row r="3616" spans="1:8" x14ac:dyDescent="0.25">
      <c r="A3616" s="58">
        <v>400971020308</v>
      </c>
      <c r="B3616" s="59" t="s">
        <v>9780</v>
      </c>
      <c r="C3616" s="60" t="s">
        <v>9781</v>
      </c>
      <c r="D3616" s="60" t="s">
        <v>9782</v>
      </c>
      <c r="E3616" s="60" t="s">
        <v>726</v>
      </c>
      <c r="F3616" s="59" t="s">
        <v>451</v>
      </c>
      <c r="G3616" s="61">
        <v>7952</v>
      </c>
      <c r="H3616" s="123">
        <f t="shared" si="56"/>
        <v>1.619238640181635</v>
      </c>
    </row>
    <row r="3617" spans="1:8" x14ac:dyDescent="0.25">
      <c r="A3617" s="58">
        <v>400940341491</v>
      </c>
      <c r="B3617" s="59" t="s">
        <v>9783</v>
      </c>
      <c r="C3617" s="60" t="s">
        <v>9784</v>
      </c>
      <c r="D3617" s="60" t="s">
        <v>9785</v>
      </c>
      <c r="E3617" s="60" t="s">
        <v>726</v>
      </c>
      <c r="F3617" s="59" t="s">
        <v>451</v>
      </c>
      <c r="G3617" s="61">
        <v>7822</v>
      </c>
      <c r="H3617" s="123">
        <f t="shared" si="56"/>
        <v>1.5927671835388266</v>
      </c>
    </row>
    <row r="3618" spans="1:8" x14ac:dyDescent="0.25">
      <c r="A3618" s="58">
        <v>371030200100</v>
      </c>
      <c r="B3618" s="59" t="s">
        <v>9786</v>
      </c>
      <c r="C3618" s="60" t="s">
        <v>9787</v>
      </c>
      <c r="D3618" s="60" t="s">
        <v>9788</v>
      </c>
      <c r="E3618" s="60" t="s">
        <v>3111</v>
      </c>
      <c r="F3618" s="59" t="s">
        <v>451</v>
      </c>
      <c r="G3618" s="61">
        <v>7790</v>
      </c>
      <c r="H3618" s="123">
        <f t="shared" si="56"/>
        <v>1.5862511326729045</v>
      </c>
    </row>
    <row r="3619" spans="1:8" x14ac:dyDescent="0.25">
      <c r="A3619" s="58">
        <v>389060500066</v>
      </c>
      <c r="B3619" s="59" t="s">
        <v>9789</v>
      </c>
      <c r="C3619" s="60" t="s">
        <v>9790</v>
      </c>
      <c r="D3619" s="60" t="s">
        <v>9791</v>
      </c>
      <c r="E3619" s="60" t="s">
        <v>9346</v>
      </c>
      <c r="F3619" s="59" t="s">
        <v>451</v>
      </c>
      <c r="G3619" s="61">
        <v>7790</v>
      </c>
      <c r="H3619" s="123">
        <f t="shared" si="56"/>
        <v>1.5862511326729045</v>
      </c>
    </row>
    <row r="3620" spans="1:8" x14ac:dyDescent="0.25">
      <c r="A3620" s="58">
        <v>390080200024</v>
      </c>
      <c r="B3620" s="59" t="s">
        <v>9792</v>
      </c>
      <c r="C3620" s="60" t="s">
        <v>9793</v>
      </c>
      <c r="D3620" s="60" t="s">
        <v>9794</v>
      </c>
      <c r="E3620" s="60" t="s">
        <v>1542</v>
      </c>
      <c r="F3620" s="59" t="s">
        <v>451</v>
      </c>
      <c r="G3620" s="61">
        <v>7790</v>
      </c>
      <c r="H3620" s="123">
        <f t="shared" si="56"/>
        <v>1.5862511326729045</v>
      </c>
    </row>
    <row r="3621" spans="1:8" x14ac:dyDescent="0.25">
      <c r="A3621" s="58">
        <v>395060702076</v>
      </c>
      <c r="B3621" s="59" t="s">
        <v>9795</v>
      </c>
      <c r="C3621" s="60" t="s">
        <v>7849</v>
      </c>
      <c r="D3621" s="60" t="s">
        <v>9796</v>
      </c>
      <c r="E3621" s="60" t="s">
        <v>753</v>
      </c>
      <c r="F3621" s="59" t="s">
        <v>487</v>
      </c>
      <c r="G3621" s="61">
        <v>7790</v>
      </c>
      <c r="H3621" s="123">
        <f t="shared" si="56"/>
        <v>1.5862511326729045</v>
      </c>
    </row>
    <row r="3622" spans="1:8" x14ac:dyDescent="0.25">
      <c r="A3622" s="58">
        <v>398020704768</v>
      </c>
      <c r="B3622" s="59" t="s">
        <v>9797</v>
      </c>
      <c r="C3622" s="60" t="s">
        <v>9798</v>
      </c>
      <c r="D3622" s="60" t="s">
        <v>6514</v>
      </c>
      <c r="E3622" s="60" t="s">
        <v>2047</v>
      </c>
      <c r="F3622" s="59" t="s">
        <v>451</v>
      </c>
      <c r="G3622" s="61">
        <v>7790</v>
      </c>
      <c r="H3622" s="123">
        <f t="shared" si="56"/>
        <v>1.5862511326729045</v>
      </c>
    </row>
    <row r="3623" spans="1:8" x14ac:dyDescent="0.25">
      <c r="A3623" s="58">
        <v>398770900020</v>
      </c>
      <c r="B3623" s="59" t="s">
        <v>9799</v>
      </c>
      <c r="C3623" s="60" t="s">
        <v>9800</v>
      </c>
      <c r="D3623" s="60" t="s">
        <v>9801</v>
      </c>
      <c r="E3623" s="60" t="s">
        <v>7005</v>
      </c>
      <c r="F3623" s="59" t="s">
        <v>451</v>
      </c>
      <c r="G3623" s="61">
        <v>7790</v>
      </c>
      <c r="H3623" s="123">
        <f t="shared" si="56"/>
        <v>1.5862511326729045</v>
      </c>
    </row>
    <row r="3624" spans="1:8" x14ac:dyDescent="0.25">
      <c r="A3624" s="58">
        <v>398960705371</v>
      </c>
      <c r="B3624" s="59" t="s">
        <v>9802</v>
      </c>
      <c r="C3624" s="60" t="s">
        <v>9803</v>
      </c>
      <c r="D3624" s="60" t="s">
        <v>9804</v>
      </c>
      <c r="E3624" s="60" t="s">
        <v>7005</v>
      </c>
      <c r="F3624" s="59" t="s">
        <v>487</v>
      </c>
      <c r="G3624" s="61">
        <v>7790</v>
      </c>
      <c r="H3624" s="123">
        <f t="shared" si="56"/>
        <v>1.5862511326729045</v>
      </c>
    </row>
    <row r="3625" spans="1:8" x14ac:dyDescent="0.25">
      <c r="A3625" s="58">
        <v>400120401031</v>
      </c>
      <c r="B3625" s="59" t="s">
        <v>9805</v>
      </c>
      <c r="C3625" s="60" t="s">
        <v>9806</v>
      </c>
      <c r="D3625" s="60" t="s">
        <v>9807</v>
      </c>
      <c r="E3625" s="60" t="s">
        <v>726</v>
      </c>
      <c r="F3625" s="59" t="s">
        <v>451</v>
      </c>
      <c r="G3625" s="61">
        <v>7790</v>
      </c>
      <c r="H3625" s="123">
        <f t="shared" si="56"/>
        <v>1.5862511326729045</v>
      </c>
    </row>
    <row r="3626" spans="1:8" x14ac:dyDescent="0.25">
      <c r="A3626" s="58">
        <v>371071001383</v>
      </c>
      <c r="B3626" s="59" t="s">
        <v>9808</v>
      </c>
      <c r="C3626" s="60" t="s">
        <v>9809</v>
      </c>
      <c r="D3626" s="60" t="s">
        <v>9810</v>
      </c>
      <c r="E3626" s="60" t="s">
        <v>4824</v>
      </c>
      <c r="F3626" s="59" t="s">
        <v>451</v>
      </c>
      <c r="G3626" s="61">
        <v>7789</v>
      </c>
      <c r="H3626" s="123">
        <f t="shared" si="56"/>
        <v>1.5860475060833443</v>
      </c>
    </row>
    <row r="3627" spans="1:8" x14ac:dyDescent="0.25">
      <c r="A3627" s="58">
        <v>371990100835</v>
      </c>
      <c r="B3627" s="59" t="s">
        <v>9811</v>
      </c>
      <c r="C3627" s="60" t="s">
        <v>9812</v>
      </c>
      <c r="D3627" s="60" t="s">
        <v>9813</v>
      </c>
      <c r="E3627" s="60" t="s">
        <v>3111</v>
      </c>
      <c r="F3627" s="59" t="s">
        <v>451</v>
      </c>
      <c r="G3627" s="61">
        <v>7789</v>
      </c>
      <c r="H3627" s="123">
        <f t="shared" si="56"/>
        <v>1.5860475060833443</v>
      </c>
    </row>
    <row r="3628" spans="1:8" x14ac:dyDescent="0.25">
      <c r="A3628" s="58">
        <v>390110200041</v>
      </c>
      <c r="B3628" s="59" t="s">
        <v>9814</v>
      </c>
      <c r="C3628" s="60" t="s">
        <v>9815</v>
      </c>
      <c r="D3628" s="60" t="s">
        <v>9816</v>
      </c>
      <c r="E3628" s="60" t="s">
        <v>1542</v>
      </c>
      <c r="F3628" s="59" t="s">
        <v>451</v>
      </c>
      <c r="G3628" s="61">
        <v>7789</v>
      </c>
      <c r="H3628" s="123">
        <f t="shared" si="56"/>
        <v>1.5860475060833443</v>
      </c>
    </row>
    <row r="3629" spans="1:8" x14ac:dyDescent="0.25">
      <c r="A3629" s="58">
        <v>390110500087</v>
      </c>
      <c r="B3629" s="59" t="s">
        <v>9817</v>
      </c>
      <c r="C3629" s="60" t="s">
        <v>9818</v>
      </c>
      <c r="D3629" s="60" t="s">
        <v>9819</v>
      </c>
      <c r="E3629" s="60" t="s">
        <v>1542</v>
      </c>
      <c r="F3629" s="59" t="s">
        <v>451</v>
      </c>
      <c r="G3629" s="61">
        <v>7789</v>
      </c>
      <c r="H3629" s="123">
        <f t="shared" si="56"/>
        <v>1.5860475060833443</v>
      </c>
    </row>
    <row r="3630" spans="1:8" x14ac:dyDescent="0.25">
      <c r="A3630" s="58">
        <v>390110900689</v>
      </c>
      <c r="B3630" s="59" t="s">
        <v>9820</v>
      </c>
      <c r="C3630" s="60" t="s">
        <v>9821</v>
      </c>
      <c r="D3630" s="60" t="s">
        <v>9822</v>
      </c>
      <c r="E3630" s="60" t="s">
        <v>1542</v>
      </c>
      <c r="F3630" s="59" t="s">
        <v>451</v>
      </c>
      <c r="G3630" s="61">
        <v>7789</v>
      </c>
      <c r="H3630" s="123">
        <f t="shared" si="56"/>
        <v>1.5860475060833443</v>
      </c>
    </row>
    <row r="3631" spans="1:8" x14ac:dyDescent="0.25">
      <c r="A3631" s="58">
        <v>390120500824</v>
      </c>
      <c r="B3631" s="59" t="s">
        <v>9823</v>
      </c>
      <c r="C3631" s="60" t="s">
        <v>9824</v>
      </c>
      <c r="D3631" s="60" t="s">
        <v>9825</v>
      </c>
      <c r="E3631" s="60" t="s">
        <v>1542</v>
      </c>
      <c r="F3631" s="59" t="s">
        <v>451</v>
      </c>
      <c r="G3631" s="61">
        <v>7789</v>
      </c>
      <c r="H3631" s="123">
        <f t="shared" si="56"/>
        <v>1.5860475060833443</v>
      </c>
    </row>
    <row r="3632" spans="1:8" x14ac:dyDescent="0.25">
      <c r="A3632" s="58">
        <v>390990920632</v>
      </c>
      <c r="B3632" s="59" t="s">
        <v>9826</v>
      </c>
      <c r="C3632" s="60" t="s">
        <v>9827</v>
      </c>
      <c r="D3632" s="60" t="s">
        <v>9828</v>
      </c>
      <c r="E3632" s="60" t="s">
        <v>1542</v>
      </c>
      <c r="F3632" s="59" t="s">
        <v>451</v>
      </c>
      <c r="G3632" s="61">
        <v>7789</v>
      </c>
      <c r="H3632" s="123">
        <f t="shared" si="56"/>
        <v>1.5860475060833443</v>
      </c>
    </row>
    <row r="3633" spans="1:8" x14ac:dyDescent="0.25">
      <c r="A3633" s="58">
        <v>391011210464</v>
      </c>
      <c r="B3633" s="59" t="s">
        <v>9829</v>
      </c>
      <c r="C3633" s="60" t="s">
        <v>9830</v>
      </c>
      <c r="D3633" s="60" t="s">
        <v>9831</v>
      </c>
      <c r="E3633" s="60" t="s">
        <v>994</v>
      </c>
      <c r="F3633" s="59" t="s">
        <v>451</v>
      </c>
      <c r="G3633" s="61">
        <v>7789</v>
      </c>
      <c r="H3633" s="123">
        <f t="shared" si="56"/>
        <v>1.5860475060833443</v>
      </c>
    </row>
    <row r="3634" spans="1:8" x14ac:dyDescent="0.25">
      <c r="A3634" s="58">
        <v>391120600078</v>
      </c>
      <c r="B3634" s="59" t="s">
        <v>9832</v>
      </c>
      <c r="C3634" s="60" t="s">
        <v>9833</v>
      </c>
      <c r="D3634" s="60" t="s">
        <v>9834</v>
      </c>
      <c r="E3634" s="60" t="s">
        <v>1426</v>
      </c>
      <c r="F3634" s="59" t="s">
        <v>451</v>
      </c>
      <c r="G3634" s="61">
        <v>7789</v>
      </c>
      <c r="H3634" s="123">
        <f t="shared" si="56"/>
        <v>1.5860475060833443</v>
      </c>
    </row>
    <row r="3635" spans="1:8" x14ac:dyDescent="0.25">
      <c r="A3635" s="58">
        <v>391130400018</v>
      </c>
      <c r="B3635" s="59" t="s">
        <v>9835</v>
      </c>
      <c r="C3635" s="60" t="s">
        <v>9836</v>
      </c>
      <c r="D3635" s="60" t="s">
        <v>9837</v>
      </c>
      <c r="E3635" s="60" t="s">
        <v>994</v>
      </c>
      <c r="F3635" s="59" t="s">
        <v>451</v>
      </c>
      <c r="G3635" s="61">
        <v>7789</v>
      </c>
      <c r="H3635" s="123">
        <f t="shared" si="56"/>
        <v>1.5860475060833443</v>
      </c>
    </row>
    <row r="3636" spans="1:8" x14ac:dyDescent="0.25">
      <c r="A3636" s="58">
        <v>391730100191</v>
      </c>
      <c r="B3636" s="59" t="s">
        <v>9838</v>
      </c>
      <c r="C3636" s="60" t="s">
        <v>9839</v>
      </c>
      <c r="D3636" s="60" t="s">
        <v>9840</v>
      </c>
      <c r="E3636" s="60" t="s">
        <v>1426</v>
      </c>
      <c r="F3636" s="59" t="s">
        <v>451</v>
      </c>
      <c r="G3636" s="61">
        <v>7789</v>
      </c>
      <c r="H3636" s="123">
        <f t="shared" si="56"/>
        <v>1.5860475060833443</v>
      </c>
    </row>
    <row r="3637" spans="1:8" x14ac:dyDescent="0.25">
      <c r="A3637" s="58">
        <v>391861200034</v>
      </c>
      <c r="B3637" s="59" t="s">
        <v>9841</v>
      </c>
      <c r="C3637" s="60" t="s">
        <v>9842</v>
      </c>
      <c r="D3637" s="60" t="s">
        <v>9843</v>
      </c>
      <c r="E3637" s="60" t="s">
        <v>994</v>
      </c>
      <c r="F3637" s="59" t="s">
        <v>451</v>
      </c>
      <c r="G3637" s="61">
        <v>7789</v>
      </c>
      <c r="H3637" s="123">
        <f t="shared" si="56"/>
        <v>1.5860475060833443</v>
      </c>
    </row>
    <row r="3638" spans="1:8" x14ac:dyDescent="0.25">
      <c r="A3638" s="58">
        <v>392020800301</v>
      </c>
      <c r="B3638" s="59" t="s">
        <v>9844</v>
      </c>
      <c r="C3638" s="60" t="s">
        <v>9845</v>
      </c>
      <c r="D3638" s="60" t="s">
        <v>9846</v>
      </c>
      <c r="E3638" s="60" t="s">
        <v>2488</v>
      </c>
      <c r="F3638" s="59" t="s">
        <v>451</v>
      </c>
      <c r="G3638" s="61">
        <v>7789</v>
      </c>
      <c r="H3638" s="123">
        <f t="shared" si="56"/>
        <v>1.5860475060833443</v>
      </c>
    </row>
    <row r="3639" spans="1:8" x14ac:dyDescent="0.25">
      <c r="A3639" s="58">
        <v>393130100084</v>
      </c>
      <c r="B3639" s="59" t="s">
        <v>9847</v>
      </c>
      <c r="C3639" s="60" t="s">
        <v>9848</v>
      </c>
      <c r="D3639" s="60" t="s">
        <v>9849</v>
      </c>
      <c r="E3639" s="60" t="s">
        <v>1215</v>
      </c>
      <c r="F3639" s="59" t="s">
        <v>487</v>
      </c>
      <c r="G3639" s="61">
        <v>7789</v>
      </c>
      <c r="H3639" s="123">
        <f t="shared" si="56"/>
        <v>1.5860475060833443</v>
      </c>
    </row>
    <row r="3640" spans="1:8" x14ac:dyDescent="0.25">
      <c r="A3640" s="58">
        <v>395000701968</v>
      </c>
      <c r="B3640" s="59" t="s">
        <v>9850</v>
      </c>
      <c r="C3640" s="60" t="s">
        <v>9851</v>
      </c>
      <c r="D3640" s="60" t="s">
        <v>5794</v>
      </c>
      <c r="E3640" s="60" t="s">
        <v>4173</v>
      </c>
      <c r="F3640" s="59" t="s">
        <v>451</v>
      </c>
      <c r="G3640" s="61">
        <v>7789</v>
      </c>
      <c r="H3640" s="123">
        <f t="shared" si="56"/>
        <v>1.5860475060833443</v>
      </c>
    </row>
    <row r="3641" spans="1:8" x14ac:dyDescent="0.25">
      <c r="A3641" s="58">
        <v>395000800541</v>
      </c>
      <c r="B3641" s="59" t="s">
        <v>9852</v>
      </c>
      <c r="C3641" s="60" t="s">
        <v>1063</v>
      </c>
      <c r="D3641" s="60" t="s">
        <v>9853</v>
      </c>
      <c r="E3641" s="60" t="s">
        <v>753</v>
      </c>
      <c r="F3641" s="59" t="s">
        <v>451</v>
      </c>
      <c r="G3641" s="61">
        <v>7789</v>
      </c>
      <c r="H3641" s="123">
        <f t="shared" si="56"/>
        <v>1.5860475060833443</v>
      </c>
    </row>
    <row r="3642" spans="1:8" x14ac:dyDescent="0.25">
      <c r="A3642" s="58">
        <v>395030202290</v>
      </c>
      <c r="B3642" s="59" t="s">
        <v>9854</v>
      </c>
      <c r="C3642" s="60" t="s">
        <v>9855</v>
      </c>
      <c r="D3642" s="60" t="s">
        <v>9856</v>
      </c>
      <c r="E3642" s="60" t="s">
        <v>753</v>
      </c>
      <c r="F3642" s="59" t="s">
        <v>451</v>
      </c>
      <c r="G3642" s="61">
        <v>7789</v>
      </c>
      <c r="H3642" s="123">
        <f t="shared" si="56"/>
        <v>1.5860475060833443</v>
      </c>
    </row>
    <row r="3643" spans="1:8" x14ac:dyDescent="0.25">
      <c r="A3643" s="58">
        <v>395030301697</v>
      </c>
      <c r="B3643" s="59" t="s">
        <v>9857</v>
      </c>
      <c r="C3643" s="60" t="s">
        <v>9858</v>
      </c>
      <c r="D3643" s="60" t="s">
        <v>3181</v>
      </c>
      <c r="E3643" s="60" t="s">
        <v>738</v>
      </c>
      <c r="F3643" s="59" t="s">
        <v>451</v>
      </c>
      <c r="G3643" s="61">
        <v>7789</v>
      </c>
      <c r="H3643" s="123">
        <f t="shared" si="56"/>
        <v>1.5860475060833443</v>
      </c>
    </row>
    <row r="3644" spans="1:8" x14ac:dyDescent="0.25">
      <c r="A3644" s="58">
        <v>395050800932</v>
      </c>
      <c r="B3644" s="59" t="s">
        <v>9859</v>
      </c>
      <c r="C3644" s="60" t="s">
        <v>9130</v>
      </c>
      <c r="D3644" s="60" t="s">
        <v>9860</v>
      </c>
      <c r="E3644" s="60" t="s">
        <v>753</v>
      </c>
      <c r="F3644" s="59" t="s">
        <v>451</v>
      </c>
      <c r="G3644" s="61">
        <v>7789</v>
      </c>
      <c r="H3644" s="123">
        <f t="shared" si="56"/>
        <v>1.5860475060833443</v>
      </c>
    </row>
    <row r="3645" spans="1:8" x14ac:dyDescent="0.25">
      <c r="A3645" s="58">
        <v>395070400931</v>
      </c>
      <c r="B3645" s="59" t="s">
        <v>9861</v>
      </c>
      <c r="C3645" s="60" t="s">
        <v>9862</v>
      </c>
      <c r="D3645" s="60" t="s">
        <v>9863</v>
      </c>
      <c r="E3645" s="60" t="s">
        <v>753</v>
      </c>
      <c r="F3645" s="59" t="s">
        <v>451</v>
      </c>
      <c r="G3645" s="61">
        <v>7789</v>
      </c>
      <c r="H3645" s="123">
        <f t="shared" si="56"/>
        <v>1.5860475060833443</v>
      </c>
    </row>
    <row r="3646" spans="1:8" x14ac:dyDescent="0.25">
      <c r="A3646" s="58">
        <v>395090701732</v>
      </c>
      <c r="B3646" s="59" t="s">
        <v>9864</v>
      </c>
      <c r="C3646" s="60" t="s">
        <v>9865</v>
      </c>
      <c r="D3646" s="60" t="s">
        <v>9866</v>
      </c>
      <c r="E3646" s="60" t="s">
        <v>753</v>
      </c>
      <c r="F3646" s="59" t="s">
        <v>451</v>
      </c>
      <c r="G3646" s="61">
        <v>7789</v>
      </c>
      <c r="H3646" s="123">
        <f t="shared" si="56"/>
        <v>1.5860475060833443</v>
      </c>
    </row>
    <row r="3647" spans="1:8" x14ac:dyDescent="0.25">
      <c r="A3647" s="58">
        <v>395101000529</v>
      </c>
      <c r="B3647" s="59" t="s">
        <v>9867</v>
      </c>
      <c r="C3647" s="60" t="s">
        <v>9868</v>
      </c>
      <c r="D3647" s="60" t="s">
        <v>9869</v>
      </c>
      <c r="E3647" s="60" t="s">
        <v>753</v>
      </c>
      <c r="F3647" s="59" t="s">
        <v>451</v>
      </c>
      <c r="G3647" s="61">
        <v>7789</v>
      </c>
      <c r="H3647" s="123">
        <f t="shared" si="56"/>
        <v>1.5860475060833443</v>
      </c>
    </row>
    <row r="3648" spans="1:8" x14ac:dyDescent="0.25">
      <c r="A3648" s="58">
        <v>395110402109</v>
      </c>
      <c r="B3648" s="59" t="s">
        <v>9870</v>
      </c>
      <c r="C3648" s="60" t="s">
        <v>9871</v>
      </c>
      <c r="D3648" s="60" t="s">
        <v>9872</v>
      </c>
      <c r="E3648" s="60" t="s">
        <v>738</v>
      </c>
      <c r="F3648" s="59" t="s">
        <v>451</v>
      </c>
      <c r="G3648" s="61">
        <v>7789</v>
      </c>
      <c r="H3648" s="123">
        <f t="shared" si="56"/>
        <v>1.5860475060833443</v>
      </c>
    </row>
    <row r="3649" spans="1:8" x14ac:dyDescent="0.25">
      <c r="A3649" s="58">
        <v>395110800121</v>
      </c>
      <c r="B3649" s="59" t="s">
        <v>9873</v>
      </c>
      <c r="C3649" s="60" t="s">
        <v>9874</v>
      </c>
      <c r="D3649" s="60" t="s">
        <v>9875</v>
      </c>
      <c r="E3649" s="60" t="s">
        <v>738</v>
      </c>
      <c r="F3649" s="59" t="s">
        <v>451</v>
      </c>
      <c r="G3649" s="61">
        <v>7789</v>
      </c>
      <c r="H3649" s="123">
        <f t="shared" si="56"/>
        <v>1.5860475060833443</v>
      </c>
    </row>
    <row r="3650" spans="1:8" x14ac:dyDescent="0.25">
      <c r="A3650" s="58">
        <v>395111101692</v>
      </c>
      <c r="B3650" s="59" t="s">
        <v>9876</v>
      </c>
      <c r="C3650" s="60" t="s">
        <v>9877</v>
      </c>
      <c r="D3650" s="60" t="s">
        <v>9878</v>
      </c>
      <c r="E3650" s="60" t="s">
        <v>753</v>
      </c>
      <c r="F3650" s="59" t="s">
        <v>451</v>
      </c>
      <c r="G3650" s="61">
        <v>7789</v>
      </c>
      <c r="H3650" s="123">
        <f t="shared" si="56"/>
        <v>1.5860475060833443</v>
      </c>
    </row>
    <row r="3651" spans="1:8" x14ac:dyDescent="0.25">
      <c r="A3651" s="58">
        <v>395120500371</v>
      </c>
      <c r="B3651" s="59" t="s">
        <v>9879</v>
      </c>
      <c r="C3651" s="60" t="s">
        <v>9880</v>
      </c>
      <c r="D3651" s="60" t="s">
        <v>9881</v>
      </c>
      <c r="E3651" s="60" t="s">
        <v>753</v>
      </c>
      <c r="F3651" s="59" t="s">
        <v>451</v>
      </c>
      <c r="G3651" s="61">
        <v>7789</v>
      </c>
      <c r="H3651" s="123">
        <f t="shared" ref="H3651:H3714" si="57">G3651/4910.95</f>
        <v>1.5860475060833443</v>
      </c>
    </row>
    <row r="3652" spans="1:8" x14ac:dyDescent="0.25">
      <c r="A3652" s="58">
        <v>395140900014</v>
      </c>
      <c r="B3652" s="59" t="s">
        <v>9882</v>
      </c>
      <c r="C3652" s="60" t="s">
        <v>9883</v>
      </c>
      <c r="D3652" s="60" t="s">
        <v>5812</v>
      </c>
      <c r="E3652" s="60" t="s">
        <v>753</v>
      </c>
      <c r="F3652" s="59" t="s">
        <v>451</v>
      </c>
      <c r="G3652" s="61">
        <v>7789</v>
      </c>
      <c r="H3652" s="123">
        <f t="shared" si="57"/>
        <v>1.5860475060833443</v>
      </c>
    </row>
    <row r="3653" spans="1:8" x14ac:dyDescent="0.25">
      <c r="A3653" s="58">
        <v>395160801136</v>
      </c>
      <c r="B3653" s="59" t="s">
        <v>9884</v>
      </c>
      <c r="C3653" s="60" t="s">
        <v>5828</v>
      </c>
      <c r="D3653" s="60" t="s">
        <v>9885</v>
      </c>
      <c r="E3653" s="60" t="s">
        <v>738</v>
      </c>
      <c r="F3653" s="59" t="s">
        <v>451</v>
      </c>
      <c r="G3653" s="61">
        <v>7789</v>
      </c>
      <c r="H3653" s="123">
        <f t="shared" si="57"/>
        <v>1.5860475060833443</v>
      </c>
    </row>
    <row r="3654" spans="1:8" x14ac:dyDescent="0.25">
      <c r="A3654" s="58">
        <v>395170301794</v>
      </c>
      <c r="B3654" s="59" t="s">
        <v>9886</v>
      </c>
      <c r="C3654" s="60" t="s">
        <v>9887</v>
      </c>
      <c r="D3654" s="60" t="s">
        <v>9888</v>
      </c>
      <c r="E3654" s="60" t="s">
        <v>753</v>
      </c>
      <c r="F3654" s="59" t="s">
        <v>451</v>
      </c>
      <c r="G3654" s="61">
        <v>7789</v>
      </c>
      <c r="H3654" s="123">
        <f t="shared" si="57"/>
        <v>1.5860475060833443</v>
      </c>
    </row>
    <row r="3655" spans="1:8" x14ac:dyDescent="0.25">
      <c r="A3655" s="58">
        <v>395180401274</v>
      </c>
      <c r="B3655" s="59" t="s">
        <v>9889</v>
      </c>
      <c r="C3655" s="60" t="s">
        <v>9890</v>
      </c>
      <c r="D3655" s="60" t="s">
        <v>9891</v>
      </c>
      <c r="E3655" s="60" t="s">
        <v>738</v>
      </c>
      <c r="F3655" s="59" t="s">
        <v>451</v>
      </c>
      <c r="G3655" s="61">
        <v>7789</v>
      </c>
      <c r="H3655" s="123">
        <f t="shared" si="57"/>
        <v>1.5860475060833443</v>
      </c>
    </row>
    <row r="3656" spans="1:8" x14ac:dyDescent="0.25">
      <c r="A3656" s="58">
        <v>395181001032</v>
      </c>
      <c r="B3656" s="59" t="s">
        <v>9892</v>
      </c>
      <c r="C3656" s="60" t="s">
        <v>9893</v>
      </c>
      <c r="D3656" s="60" t="s">
        <v>9894</v>
      </c>
      <c r="E3656" s="60" t="s">
        <v>738</v>
      </c>
      <c r="F3656" s="59" t="s">
        <v>451</v>
      </c>
      <c r="G3656" s="61">
        <v>7789</v>
      </c>
      <c r="H3656" s="123">
        <f t="shared" si="57"/>
        <v>1.5860475060833443</v>
      </c>
    </row>
    <row r="3657" spans="1:8" x14ac:dyDescent="0.25">
      <c r="A3657" s="58">
        <v>395770802711</v>
      </c>
      <c r="B3657" s="59" t="s">
        <v>9895</v>
      </c>
      <c r="C3657" s="60" t="s">
        <v>8177</v>
      </c>
      <c r="D3657" s="60" t="s">
        <v>9201</v>
      </c>
      <c r="E3657" s="60" t="s">
        <v>753</v>
      </c>
      <c r="F3657" s="59" t="s">
        <v>451</v>
      </c>
      <c r="G3657" s="61">
        <v>7789</v>
      </c>
      <c r="H3657" s="123">
        <f t="shared" si="57"/>
        <v>1.5860475060833443</v>
      </c>
    </row>
    <row r="3658" spans="1:8" x14ac:dyDescent="0.25">
      <c r="A3658" s="58">
        <v>395970951207</v>
      </c>
      <c r="B3658" s="59" t="s">
        <v>9896</v>
      </c>
      <c r="C3658" s="60" t="s">
        <v>9123</v>
      </c>
      <c r="D3658" s="60" t="s">
        <v>9897</v>
      </c>
      <c r="E3658" s="60" t="s">
        <v>753</v>
      </c>
      <c r="F3658" s="59" t="s">
        <v>451</v>
      </c>
      <c r="G3658" s="61">
        <v>7789</v>
      </c>
      <c r="H3658" s="123">
        <f t="shared" si="57"/>
        <v>1.5860475060833443</v>
      </c>
    </row>
    <row r="3659" spans="1:8" x14ac:dyDescent="0.25">
      <c r="A3659" s="58">
        <v>396040505246</v>
      </c>
      <c r="B3659" s="59" t="s">
        <v>415</v>
      </c>
      <c r="C3659" s="60" t="s">
        <v>9898</v>
      </c>
      <c r="D3659" s="60" t="s">
        <v>9899</v>
      </c>
      <c r="E3659" s="60" t="s">
        <v>450</v>
      </c>
      <c r="F3659" s="59" t="s">
        <v>451</v>
      </c>
      <c r="G3659" s="61">
        <v>7789</v>
      </c>
      <c r="H3659" s="123">
        <f t="shared" si="57"/>
        <v>1.5860475060833443</v>
      </c>
    </row>
    <row r="3660" spans="1:8" x14ac:dyDescent="0.25">
      <c r="A3660" s="58">
        <v>396130801391</v>
      </c>
      <c r="B3660" s="59" t="s">
        <v>403</v>
      </c>
      <c r="C3660" s="60" t="s">
        <v>9900</v>
      </c>
      <c r="D3660" s="60" t="s">
        <v>9901</v>
      </c>
      <c r="E3660" s="60" t="s">
        <v>450</v>
      </c>
      <c r="F3660" s="59" t="s">
        <v>451</v>
      </c>
      <c r="G3660" s="61">
        <v>7789</v>
      </c>
      <c r="H3660" s="123">
        <f t="shared" si="57"/>
        <v>1.5860475060833443</v>
      </c>
    </row>
    <row r="3661" spans="1:8" x14ac:dyDescent="0.25">
      <c r="A3661" s="58">
        <v>396960850140</v>
      </c>
      <c r="B3661" s="59" t="s">
        <v>156</v>
      </c>
      <c r="C3661" s="60" t="s">
        <v>9902</v>
      </c>
      <c r="D3661" s="60" t="s">
        <v>9903</v>
      </c>
      <c r="E3661" s="60" t="s">
        <v>450</v>
      </c>
      <c r="F3661" s="59" t="s">
        <v>451</v>
      </c>
      <c r="G3661" s="61">
        <v>7789</v>
      </c>
      <c r="H3661" s="123">
        <f t="shared" si="57"/>
        <v>1.5860475060833443</v>
      </c>
    </row>
    <row r="3662" spans="1:8" x14ac:dyDescent="0.25">
      <c r="A3662" s="58">
        <v>398000805614</v>
      </c>
      <c r="B3662" s="59" t="s">
        <v>9904</v>
      </c>
      <c r="C3662" s="60" t="s">
        <v>9905</v>
      </c>
      <c r="D3662" s="60" t="s">
        <v>7272</v>
      </c>
      <c r="E3662" s="60" t="s">
        <v>1061</v>
      </c>
      <c r="F3662" s="59" t="s">
        <v>451</v>
      </c>
      <c r="G3662" s="61">
        <v>7789</v>
      </c>
      <c r="H3662" s="123">
        <f t="shared" si="57"/>
        <v>1.5860475060833443</v>
      </c>
    </row>
    <row r="3663" spans="1:8" x14ac:dyDescent="0.25">
      <c r="A3663" s="58">
        <v>398010302041</v>
      </c>
      <c r="B3663" s="59" t="s">
        <v>9906</v>
      </c>
      <c r="C3663" s="60" t="s">
        <v>9907</v>
      </c>
      <c r="D3663" s="60" t="s">
        <v>9908</v>
      </c>
      <c r="E3663" s="60" t="s">
        <v>753</v>
      </c>
      <c r="F3663" s="59" t="s">
        <v>451</v>
      </c>
      <c r="G3663" s="61">
        <v>7789</v>
      </c>
      <c r="H3663" s="123">
        <f t="shared" si="57"/>
        <v>1.5860475060833443</v>
      </c>
    </row>
    <row r="3664" spans="1:8" x14ac:dyDescent="0.25">
      <c r="A3664" s="58">
        <v>398100600491</v>
      </c>
      <c r="B3664" s="59" t="s">
        <v>9909</v>
      </c>
      <c r="C3664" s="60" t="s">
        <v>9910</v>
      </c>
      <c r="D3664" s="60" t="s">
        <v>9911</v>
      </c>
      <c r="E3664" s="60" t="s">
        <v>2237</v>
      </c>
      <c r="F3664" s="59" t="s">
        <v>451</v>
      </c>
      <c r="G3664" s="61">
        <v>7789</v>
      </c>
      <c r="H3664" s="123">
        <f t="shared" si="57"/>
        <v>1.5860475060833443</v>
      </c>
    </row>
    <row r="3665" spans="1:8" x14ac:dyDescent="0.25">
      <c r="A3665" s="58">
        <v>398110900558</v>
      </c>
      <c r="B3665" s="59" t="s">
        <v>9912</v>
      </c>
      <c r="C3665" s="60" t="s">
        <v>9913</v>
      </c>
      <c r="D3665" s="60" t="s">
        <v>9914</v>
      </c>
      <c r="E3665" s="60" t="s">
        <v>1061</v>
      </c>
      <c r="F3665" s="59" t="s">
        <v>451</v>
      </c>
      <c r="G3665" s="61">
        <v>7789</v>
      </c>
      <c r="H3665" s="123">
        <f t="shared" si="57"/>
        <v>1.5860475060833443</v>
      </c>
    </row>
    <row r="3666" spans="1:8" x14ac:dyDescent="0.25">
      <c r="A3666" s="58">
        <v>398830900172</v>
      </c>
      <c r="B3666" s="59" t="s">
        <v>9915</v>
      </c>
      <c r="C3666" s="60" t="s">
        <v>9916</v>
      </c>
      <c r="D3666" s="60" t="s">
        <v>9917</v>
      </c>
      <c r="E3666" s="60" t="s">
        <v>2237</v>
      </c>
      <c r="F3666" s="59" t="s">
        <v>451</v>
      </c>
      <c r="G3666" s="61">
        <v>7789</v>
      </c>
      <c r="H3666" s="123">
        <f t="shared" si="57"/>
        <v>1.5860475060833443</v>
      </c>
    </row>
    <row r="3667" spans="1:8" x14ac:dyDescent="0.25">
      <c r="A3667" s="58">
        <v>398940720293</v>
      </c>
      <c r="B3667" s="59" t="s">
        <v>9918</v>
      </c>
      <c r="C3667" s="60" t="s">
        <v>9919</v>
      </c>
      <c r="D3667" s="60" t="s">
        <v>9920</v>
      </c>
      <c r="E3667" s="60" t="s">
        <v>7586</v>
      </c>
      <c r="F3667" s="59" t="s">
        <v>451</v>
      </c>
      <c r="G3667" s="61">
        <v>7789</v>
      </c>
      <c r="H3667" s="123">
        <f t="shared" si="57"/>
        <v>1.5860475060833443</v>
      </c>
    </row>
    <row r="3668" spans="1:8" x14ac:dyDescent="0.25">
      <c r="A3668" s="58">
        <v>398970310383</v>
      </c>
      <c r="B3668" s="59" t="s">
        <v>9921</v>
      </c>
      <c r="C3668" s="60" t="s">
        <v>9910</v>
      </c>
      <c r="D3668" s="60" t="s">
        <v>9922</v>
      </c>
      <c r="E3668" s="60" t="s">
        <v>2237</v>
      </c>
      <c r="F3668" s="59" t="s">
        <v>451</v>
      </c>
      <c r="G3668" s="61">
        <v>7789</v>
      </c>
      <c r="H3668" s="123">
        <f t="shared" si="57"/>
        <v>1.5860475060833443</v>
      </c>
    </row>
    <row r="3669" spans="1:8" x14ac:dyDescent="0.25">
      <c r="A3669" s="58">
        <v>400020901053</v>
      </c>
      <c r="B3669" s="59" t="s">
        <v>9923</v>
      </c>
      <c r="C3669" s="60" t="s">
        <v>9924</v>
      </c>
      <c r="D3669" s="60" t="s">
        <v>8860</v>
      </c>
      <c r="E3669" s="60" t="s">
        <v>726</v>
      </c>
      <c r="F3669" s="59" t="s">
        <v>451</v>
      </c>
      <c r="G3669" s="61">
        <v>7789</v>
      </c>
      <c r="H3669" s="123">
        <f t="shared" si="57"/>
        <v>1.5860475060833443</v>
      </c>
    </row>
    <row r="3670" spans="1:8" x14ac:dyDescent="0.25">
      <c r="A3670" s="58">
        <v>400060302152</v>
      </c>
      <c r="B3670" s="59" t="s">
        <v>9925</v>
      </c>
      <c r="C3670" s="60" t="s">
        <v>9926</v>
      </c>
      <c r="D3670" s="60" t="s">
        <v>9927</v>
      </c>
      <c r="E3670" s="60" t="s">
        <v>726</v>
      </c>
      <c r="F3670" s="59" t="s">
        <v>451</v>
      </c>
      <c r="G3670" s="61">
        <v>7789</v>
      </c>
      <c r="H3670" s="123">
        <f t="shared" si="57"/>
        <v>1.5860475060833443</v>
      </c>
    </row>
    <row r="3671" spans="1:8" x14ac:dyDescent="0.25">
      <c r="A3671" s="58">
        <v>400090501681</v>
      </c>
      <c r="B3671" s="59" t="s">
        <v>9928</v>
      </c>
      <c r="C3671" s="60" t="s">
        <v>9929</v>
      </c>
      <c r="D3671" s="60" t="s">
        <v>9930</v>
      </c>
      <c r="E3671" s="60" t="s">
        <v>726</v>
      </c>
      <c r="F3671" s="59" t="s">
        <v>451</v>
      </c>
      <c r="G3671" s="61">
        <v>7789</v>
      </c>
      <c r="H3671" s="123">
        <f t="shared" si="57"/>
        <v>1.5860475060833443</v>
      </c>
    </row>
    <row r="3672" spans="1:8" x14ac:dyDescent="0.25">
      <c r="A3672" s="58">
        <v>400090605664</v>
      </c>
      <c r="B3672" s="59" t="s">
        <v>9931</v>
      </c>
      <c r="C3672" s="60" t="s">
        <v>9932</v>
      </c>
      <c r="D3672" s="60" t="s">
        <v>9933</v>
      </c>
      <c r="E3672" s="60" t="s">
        <v>726</v>
      </c>
      <c r="F3672" s="59" t="s">
        <v>451</v>
      </c>
      <c r="G3672" s="61">
        <v>7789</v>
      </c>
      <c r="H3672" s="123">
        <f t="shared" si="57"/>
        <v>1.5860475060833443</v>
      </c>
    </row>
    <row r="3673" spans="1:8" x14ac:dyDescent="0.25">
      <c r="A3673" s="58">
        <v>400110202618</v>
      </c>
      <c r="B3673" s="59" t="s">
        <v>9934</v>
      </c>
      <c r="C3673" s="60" t="s">
        <v>9935</v>
      </c>
      <c r="D3673" s="60" t="s">
        <v>9936</v>
      </c>
      <c r="E3673" s="60" t="s">
        <v>726</v>
      </c>
      <c r="F3673" s="59" t="s">
        <v>451</v>
      </c>
      <c r="G3673" s="61">
        <v>7789</v>
      </c>
      <c r="H3673" s="123">
        <f t="shared" si="57"/>
        <v>1.5860475060833443</v>
      </c>
    </row>
    <row r="3674" spans="1:8" x14ac:dyDescent="0.25">
      <c r="A3674" s="58">
        <v>400130301591</v>
      </c>
      <c r="B3674" s="59" t="s">
        <v>9937</v>
      </c>
      <c r="C3674" s="60" t="s">
        <v>9938</v>
      </c>
      <c r="D3674" s="60" t="s">
        <v>8639</v>
      </c>
      <c r="E3674" s="60" t="s">
        <v>726</v>
      </c>
      <c r="F3674" s="59" t="s">
        <v>451</v>
      </c>
      <c r="G3674" s="61">
        <v>7789</v>
      </c>
      <c r="H3674" s="123">
        <f t="shared" si="57"/>
        <v>1.5860475060833443</v>
      </c>
    </row>
    <row r="3675" spans="1:8" x14ac:dyDescent="0.25">
      <c r="A3675" s="58">
        <v>400140102022</v>
      </c>
      <c r="B3675" s="59" t="s">
        <v>9939</v>
      </c>
      <c r="C3675" s="60" t="s">
        <v>9940</v>
      </c>
      <c r="D3675" s="60" t="s">
        <v>9941</v>
      </c>
      <c r="E3675" s="60" t="s">
        <v>726</v>
      </c>
      <c r="F3675" s="59" t="s">
        <v>451</v>
      </c>
      <c r="G3675" s="61">
        <v>7789</v>
      </c>
      <c r="H3675" s="123">
        <f t="shared" si="57"/>
        <v>1.5860475060833443</v>
      </c>
    </row>
    <row r="3676" spans="1:8" x14ac:dyDescent="0.25">
      <c r="A3676" s="58">
        <v>400680701146</v>
      </c>
      <c r="B3676" s="59" t="s">
        <v>9942</v>
      </c>
      <c r="C3676" s="60" t="s">
        <v>9943</v>
      </c>
      <c r="D3676" s="60" t="s">
        <v>9944</v>
      </c>
      <c r="E3676" s="60" t="s">
        <v>726</v>
      </c>
      <c r="F3676" s="59" t="s">
        <v>451</v>
      </c>
      <c r="G3676" s="61">
        <v>7789</v>
      </c>
      <c r="H3676" s="123">
        <f t="shared" si="57"/>
        <v>1.5860475060833443</v>
      </c>
    </row>
    <row r="3677" spans="1:8" x14ac:dyDescent="0.25">
      <c r="A3677" s="58">
        <v>414170903195</v>
      </c>
      <c r="B3677" s="59" t="s">
        <v>9945</v>
      </c>
      <c r="C3677" s="60" t="s">
        <v>9946</v>
      </c>
      <c r="D3677" s="60" t="s">
        <v>9947</v>
      </c>
      <c r="E3677" s="60" t="s">
        <v>4166</v>
      </c>
      <c r="F3677" s="59" t="s">
        <v>451</v>
      </c>
      <c r="G3677" s="61">
        <v>7789</v>
      </c>
      <c r="H3677" s="123">
        <f t="shared" si="57"/>
        <v>1.5860475060833443</v>
      </c>
    </row>
    <row r="3678" spans="1:8" x14ac:dyDescent="0.25">
      <c r="A3678" s="58">
        <v>400960522301</v>
      </c>
      <c r="B3678" s="59" t="s">
        <v>9948</v>
      </c>
      <c r="C3678" s="60" t="s">
        <v>9949</v>
      </c>
      <c r="D3678" s="60" t="s">
        <v>9950</v>
      </c>
      <c r="E3678" s="60" t="s">
        <v>726</v>
      </c>
      <c r="F3678" s="59" t="s">
        <v>451</v>
      </c>
      <c r="G3678" s="61">
        <v>7653</v>
      </c>
      <c r="H3678" s="123">
        <f t="shared" si="57"/>
        <v>1.5583542899031757</v>
      </c>
    </row>
    <row r="3679" spans="1:8" x14ac:dyDescent="0.25">
      <c r="A3679" s="58">
        <v>400881100167</v>
      </c>
      <c r="B3679" s="59" t="s">
        <v>9951</v>
      </c>
      <c r="C3679" s="60" t="s">
        <v>9952</v>
      </c>
      <c r="D3679" s="60" t="s">
        <v>9953</v>
      </c>
      <c r="E3679" s="60" t="s">
        <v>2137</v>
      </c>
      <c r="F3679" s="59" t="s">
        <v>451</v>
      </c>
      <c r="G3679" s="61">
        <v>7285</v>
      </c>
      <c r="H3679" s="123">
        <f t="shared" si="57"/>
        <v>1.4834197049450717</v>
      </c>
    </row>
    <row r="3680" spans="1:8" x14ac:dyDescent="0.25">
      <c r="A3680" s="58">
        <v>400991120261</v>
      </c>
      <c r="B3680" s="59" t="s">
        <v>9954</v>
      </c>
      <c r="C3680" s="60" t="s">
        <v>9955</v>
      </c>
      <c r="D3680" s="60" t="s">
        <v>9956</v>
      </c>
      <c r="E3680" s="60" t="s">
        <v>726</v>
      </c>
      <c r="F3680" s="59" t="s">
        <v>451</v>
      </c>
      <c r="G3680" s="61">
        <v>7054</v>
      </c>
      <c r="H3680" s="123">
        <f t="shared" si="57"/>
        <v>1.4363819627566967</v>
      </c>
    </row>
    <row r="3681" spans="1:8" x14ac:dyDescent="0.25">
      <c r="A3681" s="58">
        <v>390070510343</v>
      </c>
      <c r="B3681" s="59" t="s">
        <v>9957</v>
      </c>
      <c r="C3681" s="60" t="s">
        <v>9958</v>
      </c>
      <c r="D3681" s="60" t="s">
        <v>9959</v>
      </c>
      <c r="E3681" s="60" t="s">
        <v>1542</v>
      </c>
      <c r="F3681" s="59" t="s">
        <v>451</v>
      </c>
      <c r="G3681" s="61">
        <v>7008</v>
      </c>
      <c r="H3681" s="123">
        <f t="shared" si="57"/>
        <v>1.4270151396369339</v>
      </c>
    </row>
    <row r="3682" spans="1:8" x14ac:dyDescent="0.25">
      <c r="A3682" s="58">
        <v>393101000020</v>
      </c>
      <c r="B3682" s="59" t="s">
        <v>9960</v>
      </c>
      <c r="C3682" s="60" t="s">
        <v>9961</v>
      </c>
      <c r="D3682" s="60" t="s">
        <v>9962</v>
      </c>
      <c r="E3682" s="60" t="s">
        <v>1215</v>
      </c>
      <c r="F3682" s="59" t="s">
        <v>451</v>
      </c>
      <c r="G3682" s="61">
        <v>7008</v>
      </c>
      <c r="H3682" s="123">
        <f t="shared" si="57"/>
        <v>1.4270151396369339</v>
      </c>
    </row>
    <row r="3683" spans="1:8" x14ac:dyDescent="0.25">
      <c r="A3683" s="58">
        <v>396000801071</v>
      </c>
      <c r="B3683" s="59" t="s">
        <v>670</v>
      </c>
      <c r="C3683" s="60" t="s">
        <v>671</v>
      </c>
      <c r="D3683" s="60" t="s">
        <v>672</v>
      </c>
      <c r="E3683" s="60" t="s">
        <v>450</v>
      </c>
      <c r="F3683" s="59" t="s">
        <v>451</v>
      </c>
      <c r="G3683" s="61">
        <v>7008</v>
      </c>
      <c r="H3683" s="123">
        <f t="shared" si="57"/>
        <v>1.4270151396369339</v>
      </c>
    </row>
    <row r="3684" spans="1:8" x14ac:dyDescent="0.25">
      <c r="A3684" s="58">
        <v>400790700251</v>
      </c>
      <c r="B3684" s="59" t="s">
        <v>9963</v>
      </c>
      <c r="C3684" s="60" t="s">
        <v>9964</v>
      </c>
      <c r="D3684" s="60" t="s">
        <v>2433</v>
      </c>
      <c r="E3684" s="60" t="s">
        <v>726</v>
      </c>
      <c r="F3684" s="59" t="s">
        <v>451</v>
      </c>
      <c r="G3684" s="61">
        <v>6626</v>
      </c>
      <c r="H3684" s="123">
        <f t="shared" si="57"/>
        <v>1.349229782424989</v>
      </c>
    </row>
    <row r="3685" spans="1:8" x14ac:dyDescent="0.25">
      <c r="A3685" s="58">
        <v>400000302358</v>
      </c>
      <c r="B3685" s="59" t="s">
        <v>9965</v>
      </c>
      <c r="C3685" s="60" t="s">
        <v>9966</v>
      </c>
      <c r="D3685" s="60" t="s">
        <v>6401</v>
      </c>
      <c r="E3685" s="60" t="s">
        <v>726</v>
      </c>
      <c r="F3685" s="59" t="s">
        <v>451</v>
      </c>
      <c r="G3685" s="61">
        <v>6250</v>
      </c>
      <c r="H3685" s="123">
        <f t="shared" si="57"/>
        <v>1.2726661847504048</v>
      </c>
    </row>
    <row r="3686" spans="1:8" x14ac:dyDescent="0.25">
      <c r="A3686" s="58">
        <v>400970121020</v>
      </c>
      <c r="B3686" s="59" t="s">
        <v>9967</v>
      </c>
      <c r="C3686" s="60" t="s">
        <v>9968</v>
      </c>
      <c r="D3686" s="60" t="s">
        <v>9969</v>
      </c>
      <c r="E3686" s="60" t="s">
        <v>1061</v>
      </c>
      <c r="F3686" s="59" t="s">
        <v>451</v>
      </c>
      <c r="G3686" s="61">
        <v>6248</v>
      </c>
      <c r="H3686" s="123">
        <f t="shared" si="57"/>
        <v>1.2722589315712847</v>
      </c>
    </row>
    <row r="3687" spans="1:8" x14ac:dyDescent="0.25">
      <c r="A3687" s="58">
        <v>400170304223</v>
      </c>
      <c r="B3687" s="59" t="s">
        <v>9970</v>
      </c>
      <c r="C3687" s="60" t="s">
        <v>9971</v>
      </c>
      <c r="D3687" s="60" t="s">
        <v>9972</v>
      </c>
      <c r="E3687" s="60" t="s">
        <v>726</v>
      </c>
      <c r="F3687" s="59" t="s">
        <v>451</v>
      </c>
      <c r="G3687" s="61">
        <v>6170</v>
      </c>
      <c r="H3687" s="123">
        <f t="shared" si="57"/>
        <v>1.2563760575855996</v>
      </c>
    </row>
    <row r="3688" spans="1:8" x14ac:dyDescent="0.25">
      <c r="A3688" s="58">
        <v>400000301971</v>
      </c>
      <c r="B3688" s="59" t="s">
        <v>9973</v>
      </c>
      <c r="C3688" s="60" t="s">
        <v>9974</v>
      </c>
      <c r="D3688" s="60" t="s">
        <v>9975</v>
      </c>
      <c r="E3688" s="60" t="s">
        <v>726</v>
      </c>
      <c r="F3688" s="59" t="s">
        <v>451</v>
      </c>
      <c r="G3688" s="61">
        <v>5998</v>
      </c>
      <c r="H3688" s="123">
        <f t="shared" si="57"/>
        <v>1.2213522841812685</v>
      </c>
    </row>
    <row r="3689" spans="1:8" x14ac:dyDescent="0.25">
      <c r="A3689" s="58">
        <v>400890200492</v>
      </c>
      <c r="B3689" s="59" t="s">
        <v>9976</v>
      </c>
      <c r="C3689" s="60" t="s">
        <v>9977</v>
      </c>
      <c r="D3689" s="60" t="s">
        <v>4351</v>
      </c>
      <c r="E3689" s="60" t="s">
        <v>726</v>
      </c>
      <c r="F3689" s="59" t="s">
        <v>451</v>
      </c>
      <c r="G3689" s="61">
        <v>5667</v>
      </c>
      <c r="H3689" s="123">
        <f t="shared" si="57"/>
        <v>1.1539518830368869</v>
      </c>
    </row>
    <row r="3690" spans="1:8" x14ac:dyDescent="0.25">
      <c r="A3690" s="58">
        <v>400030502211</v>
      </c>
      <c r="B3690" s="59" t="s">
        <v>9978</v>
      </c>
      <c r="C3690" s="60" t="s">
        <v>9979</v>
      </c>
      <c r="D3690" s="60" t="s">
        <v>9980</v>
      </c>
      <c r="E3690" s="60" t="s">
        <v>726</v>
      </c>
      <c r="F3690" s="59" t="s">
        <v>451</v>
      </c>
      <c r="G3690" s="61">
        <v>5589</v>
      </c>
      <c r="H3690" s="123">
        <f t="shared" si="57"/>
        <v>1.138069009051202</v>
      </c>
    </row>
    <row r="3691" spans="1:8" x14ac:dyDescent="0.25">
      <c r="A3691" s="58">
        <v>400990321637</v>
      </c>
      <c r="B3691" s="59" t="s">
        <v>9981</v>
      </c>
      <c r="C3691" s="60" t="s">
        <v>9982</v>
      </c>
      <c r="D3691" s="60" t="s">
        <v>9983</v>
      </c>
      <c r="E3691" s="60" t="s">
        <v>726</v>
      </c>
      <c r="F3691" s="59" t="s">
        <v>451</v>
      </c>
      <c r="G3691" s="61">
        <v>5549</v>
      </c>
      <c r="H3691" s="123">
        <f t="shared" si="57"/>
        <v>1.1299239454687993</v>
      </c>
    </row>
    <row r="3692" spans="1:8" x14ac:dyDescent="0.25">
      <c r="A3692" s="58">
        <v>400000401429</v>
      </c>
      <c r="B3692" s="59" t="s">
        <v>9984</v>
      </c>
      <c r="C3692" s="60" t="s">
        <v>9985</v>
      </c>
      <c r="D3692" s="60" t="s">
        <v>9986</v>
      </c>
      <c r="E3692" s="60" t="s">
        <v>726</v>
      </c>
      <c r="F3692" s="59" t="s">
        <v>451</v>
      </c>
      <c r="G3692" s="61">
        <v>5400</v>
      </c>
      <c r="H3692" s="123">
        <f t="shared" si="57"/>
        <v>1.0995835836243497</v>
      </c>
    </row>
    <row r="3693" spans="1:8" x14ac:dyDescent="0.25">
      <c r="A3693" s="58">
        <v>400891101951</v>
      </c>
      <c r="B3693" s="59" t="s">
        <v>9987</v>
      </c>
      <c r="C3693" s="60" t="s">
        <v>9988</v>
      </c>
      <c r="D3693" s="60" t="s">
        <v>4670</v>
      </c>
      <c r="E3693" s="60" t="s">
        <v>726</v>
      </c>
      <c r="F3693" s="59" t="s">
        <v>451</v>
      </c>
      <c r="G3693" s="61">
        <v>5389</v>
      </c>
      <c r="H3693" s="123">
        <f t="shared" si="57"/>
        <v>1.0973436911391889</v>
      </c>
    </row>
    <row r="3694" spans="1:8" x14ac:dyDescent="0.25">
      <c r="A3694" s="58">
        <v>400020702336</v>
      </c>
      <c r="B3694" s="59" t="s">
        <v>9989</v>
      </c>
      <c r="C3694" s="60" t="s">
        <v>9990</v>
      </c>
      <c r="D3694" s="60" t="s">
        <v>8860</v>
      </c>
      <c r="E3694" s="60" t="s">
        <v>726</v>
      </c>
      <c r="F3694" s="59" t="s">
        <v>451</v>
      </c>
      <c r="G3694" s="61">
        <v>5356</v>
      </c>
      <c r="H3694" s="123">
        <f t="shared" si="57"/>
        <v>1.0906240136837069</v>
      </c>
    </row>
    <row r="3695" spans="1:8" x14ac:dyDescent="0.25">
      <c r="A3695" s="58">
        <v>371001101577</v>
      </c>
      <c r="B3695" s="59" t="s">
        <v>9991</v>
      </c>
      <c r="C3695" s="60" t="s">
        <v>9992</v>
      </c>
      <c r="D3695" s="60" t="s">
        <v>2209</v>
      </c>
      <c r="E3695" s="60" t="s">
        <v>2210</v>
      </c>
      <c r="F3695" s="59" t="s">
        <v>451</v>
      </c>
      <c r="G3695" s="61">
        <v>5339</v>
      </c>
      <c r="H3695" s="123">
        <f t="shared" si="57"/>
        <v>1.0871623616611858</v>
      </c>
    </row>
    <row r="3696" spans="1:8" x14ac:dyDescent="0.25">
      <c r="A3696" s="58">
        <v>371151100366</v>
      </c>
      <c r="B3696" s="59" t="s">
        <v>9993</v>
      </c>
      <c r="C3696" s="60" t="s">
        <v>9994</v>
      </c>
      <c r="D3696" s="60" t="s">
        <v>9995</v>
      </c>
      <c r="E3696" s="60" t="s">
        <v>1684</v>
      </c>
      <c r="F3696" s="59" t="s">
        <v>451</v>
      </c>
      <c r="G3696" s="61">
        <v>5339</v>
      </c>
      <c r="H3696" s="123">
        <f t="shared" si="57"/>
        <v>1.0871623616611858</v>
      </c>
    </row>
    <row r="3697" spans="1:8" x14ac:dyDescent="0.25">
      <c r="A3697" s="58">
        <v>373890205063</v>
      </c>
      <c r="B3697" s="59" t="s">
        <v>9996</v>
      </c>
      <c r="C3697" s="60" t="s">
        <v>9997</v>
      </c>
      <c r="D3697" s="60" t="s">
        <v>9998</v>
      </c>
      <c r="E3697" s="60" t="s">
        <v>2510</v>
      </c>
      <c r="F3697" s="59" t="s">
        <v>451</v>
      </c>
      <c r="G3697" s="61">
        <v>5339</v>
      </c>
      <c r="H3697" s="123">
        <f t="shared" si="57"/>
        <v>1.0871623616611858</v>
      </c>
    </row>
    <row r="3698" spans="1:8" x14ac:dyDescent="0.25">
      <c r="A3698" s="58">
        <v>389880500303</v>
      </c>
      <c r="B3698" s="59" t="s">
        <v>9999</v>
      </c>
      <c r="C3698" s="60" t="s">
        <v>10000</v>
      </c>
      <c r="D3698" s="60" t="s">
        <v>10001</v>
      </c>
      <c r="E3698" s="60" t="s">
        <v>1456</v>
      </c>
      <c r="F3698" s="59" t="s">
        <v>451</v>
      </c>
      <c r="G3698" s="61">
        <v>5339</v>
      </c>
      <c r="H3698" s="123">
        <f t="shared" si="57"/>
        <v>1.0871623616611858</v>
      </c>
    </row>
    <row r="3699" spans="1:8" x14ac:dyDescent="0.25">
      <c r="A3699" s="58">
        <v>390000611347</v>
      </c>
      <c r="B3699" s="59" t="s">
        <v>10002</v>
      </c>
      <c r="C3699" s="60" t="s">
        <v>10003</v>
      </c>
      <c r="D3699" s="60" t="s">
        <v>10004</v>
      </c>
      <c r="E3699" s="60" t="s">
        <v>1542</v>
      </c>
      <c r="F3699" s="59" t="s">
        <v>451</v>
      </c>
      <c r="G3699" s="61">
        <v>5339</v>
      </c>
      <c r="H3699" s="123">
        <f t="shared" si="57"/>
        <v>1.0871623616611858</v>
      </c>
    </row>
    <row r="3700" spans="1:8" x14ac:dyDescent="0.25">
      <c r="A3700" s="58">
        <v>390020310815</v>
      </c>
      <c r="B3700" s="59" t="s">
        <v>10005</v>
      </c>
      <c r="C3700" s="60" t="s">
        <v>10006</v>
      </c>
      <c r="D3700" s="60" t="s">
        <v>10007</v>
      </c>
      <c r="E3700" s="60" t="s">
        <v>1542</v>
      </c>
      <c r="F3700" s="59" t="s">
        <v>451</v>
      </c>
      <c r="G3700" s="61">
        <v>5339</v>
      </c>
      <c r="H3700" s="123">
        <f t="shared" si="57"/>
        <v>1.0871623616611858</v>
      </c>
    </row>
    <row r="3701" spans="1:8" x14ac:dyDescent="0.25">
      <c r="A3701" s="58">
        <v>390020800456</v>
      </c>
      <c r="B3701" s="59" t="s">
        <v>10008</v>
      </c>
      <c r="C3701" s="60" t="s">
        <v>10009</v>
      </c>
      <c r="D3701" s="60" t="s">
        <v>10010</v>
      </c>
      <c r="E3701" s="60" t="s">
        <v>1542</v>
      </c>
      <c r="F3701" s="59" t="s">
        <v>451</v>
      </c>
      <c r="G3701" s="61">
        <v>5339</v>
      </c>
      <c r="H3701" s="123">
        <f t="shared" si="57"/>
        <v>1.0871623616611858</v>
      </c>
    </row>
    <row r="3702" spans="1:8" x14ac:dyDescent="0.25">
      <c r="A3702" s="58">
        <v>390101100505</v>
      </c>
      <c r="B3702" s="59" t="s">
        <v>10011</v>
      </c>
      <c r="C3702" s="60" t="s">
        <v>10012</v>
      </c>
      <c r="D3702" s="60" t="s">
        <v>10013</v>
      </c>
      <c r="E3702" s="60" t="s">
        <v>1542</v>
      </c>
      <c r="F3702" s="59" t="s">
        <v>451</v>
      </c>
      <c r="G3702" s="61">
        <v>5339</v>
      </c>
      <c r="H3702" s="123">
        <f t="shared" si="57"/>
        <v>1.0871623616611858</v>
      </c>
    </row>
    <row r="3703" spans="1:8" x14ac:dyDescent="0.25">
      <c r="A3703" s="58">
        <v>390110100402</v>
      </c>
      <c r="B3703" s="59" t="s">
        <v>10014</v>
      </c>
      <c r="C3703" s="60" t="s">
        <v>10015</v>
      </c>
      <c r="D3703" s="60" t="s">
        <v>10016</v>
      </c>
      <c r="E3703" s="60" t="s">
        <v>1542</v>
      </c>
      <c r="F3703" s="59" t="s">
        <v>451</v>
      </c>
      <c r="G3703" s="61">
        <v>5339</v>
      </c>
      <c r="H3703" s="123">
        <f t="shared" si="57"/>
        <v>1.0871623616611858</v>
      </c>
    </row>
    <row r="3704" spans="1:8" x14ac:dyDescent="0.25">
      <c r="A3704" s="58">
        <v>390110100682</v>
      </c>
      <c r="B3704" s="59" t="s">
        <v>10017</v>
      </c>
      <c r="C3704" s="60" t="s">
        <v>10018</v>
      </c>
      <c r="D3704" s="60" t="s">
        <v>10019</v>
      </c>
      <c r="E3704" s="60" t="s">
        <v>1542</v>
      </c>
      <c r="F3704" s="59" t="s">
        <v>451</v>
      </c>
      <c r="G3704" s="61">
        <v>5339</v>
      </c>
      <c r="H3704" s="123">
        <f t="shared" si="57"/>
        <v>1.0871623616611858</v>
      </c>
    </row>
    <row r="3705" spans="1:8" x14ac:dyDescent="0.25">
      <c r="A3705" s="58">
        <v>390110200431</v>
      </c>
      <c r="B3705" s="59" t="s">
        <v>10020</v>
      </c>
      <c r="C3705" s="60" t="s">
        <v>10021</v>
      </c>
      <c r="D3705" s="60" t="s">
        <v>10022</v>
      </c>
      <c r="E3705" s="60" t="s">
        <v>1542</v>
      </c>
      <c r="F3705" s="59" t="s">
        <v>451</v>
      </c>
      <c r="G3705" s="61">
        <v>5339</v>
      </c>
      <c r="H3705" s="123">
        <f t="shared" si="57"/>
        <v>1.0871623616611858</v>
      </c>
    </row>
    <row r="3706" spans="1:8" x14ac:dyDescent="0.25">
      <c r="A3706" s="58">
        <v>390110700442</v>
      </c>
      <c r="B3706" s="59" t="s">
        <v>10023</v>
      </c>
      <c r="C3706" s="60" t="s">
        <v>10024</v>
      </c>
      <c r="D3706" s="60" t="s">
        <v>10025</v>
      </c>
      <c r="E3706" s="60" t="s">
        <v>1542</v>
      </c>
      <c r="F3706" s="59" t="s">
        <v>451</v>
      </c>
      <c r="G3706" s="61">
        <v>5339</v>
      </c>
      <c r="H3706" s="123">
        <f t="shared" si="57"/>
        <v>1.0871623616611858</v>
      </c>
    </row>
    <row r="3707" spans="1:8" x14ac:dyDescent="0.25">
      <c r="A3707" s="58">
        <v>390110800790</v>
      </c>
      <c r="B3707" s="59" t="s">
        <v>10026</v>
      </c>
      <c r="C3707" s="60" t="s">
        <v>10027</v>
      </c>
      <c r="D3707" s="60" t="s">
        <v>10028</v>
      </c>
      <c r="E3707" s="60" t="s">
        <v>1542</v>
      </c>
      <c r="F3707" s="59" t="s">
        <v>451</v>
      </c>
      <c r="G3707" s="61">
        <v>5339</v>
      </c>
      <c r="H3707" s="123">
        <f t="shared" si="57"/>
        <v>1.0871623616611858</v>
      </c>
    </row>
    <row r="3708" spans="1:8" x14ac:dyDescent="0.25">
      <c r="A3708" s="58">
        <v>390111100015</v>
      </c>
      <c r="B3708" s="59" t="s">
        <v>10029</v>
      </c>
      <c r="C3708" s="60" t="s">
        <v>10030</v>
      </c>
      <c r="D3708" s="60" t="s">
        <v>10031</v>
      </c>
      <c r="E3708" s="60" t="s">
        <v>1542</v>
      </c>
      <c r="F3708" s="59" t="s">
        <v>451</v>
      </c>
      <c r="G3708" s="61">
        <v>5339</v>
      </c>
      <c r="H3708" s="123">
        <f t="shared" si="57"/>
        <v>1.0871623616611858</v>
      </c>
    </row>
    <row r="3709" spans="1:8" x14ac:dyDescent="0.25">
      <c r="A3709" s="58">
        <v>390120300078</v>
      </c>
      <c r="B3709" s="59" t="s">
        <v>10032</v>
      </c>
      <c r="C3709" s="60" t="s">
        <v>10033</v>
      </c>
      <c r="D3709" s="60" t="s">
        <v>10034</v>
      </c>
      <c r="E3709" s="60" t="s">
        <v>1542</v>
      </c>
      <c r="F3709" s="59" t="s">
        <v>451</v>
      </c>
      <c r="G3709" s="61">
        <v>5339</v>
      </c>
      <c r="H3709" s="123">
        <f t="shared" si="57"/>
        <v>1.0871623616611858</v>
      </c>
    </row>
    <row r="3710" spans="1:8" x14ac:dyDescent="0.25">
      <c r="A3710" s="58">
        <v>390131000173</v>
      </c>
      <c r="B3710" s="59" t="s">
        <v>10035</v>
      </c>
      <c r="C3710" s="60" t="s">
        <v>10036</v>
      </c>
      <c r="D3710" s="60" t="s">
        <v>10037</v>
      </c>
      <c r="E3710" s="60" t="s">
        <v>2826</v>
      </c>
      <c r="F3710" s="59" t="s">
        <v>451</v>
      </c>
      <c r="G3710" s="61">
        <v>5339</v>
      </c>
      <c r="H3710" s="123">
        <f t="shared" si="57"/>
        <v>1.0871623616611858</v>
      </c>
    </row>
    <row r="3711" spans="1:8" x14ac:dyDescent="0.25">
      <c r="A3711" s="58">
        <v>390131010331</v>
      </c>
      <c r="B3711" s="59" t="s">
        <v>10038</v>
      </c>
      <c r="C3711" s="60" t="s">
        <v>10039</v>
      </c>
      <c r="D3711" s="60" t="s">
        <v>9487</v>
      </c>
      <c r="E3711" s="60" t="s">
        <v>1542</v>
      </c>
      <c r="F3711" s="59" t="s">
        <v>451</v>
      </c>
      <c r="G3711" s="61">
        <v>5339</v>
      </c>
      <c r="H3711" s="123">
        <f t="shared" si="57"/>
        <v>1.0871623616611858</v>
      </c>
    </row>
    <row r="3712" spans="1:8" x14ac:dyDescent="0.25">
      <c r="A3712" s="58">
        <v>390141000040</v>
      </c>
      <c r="B3712" s="59" t="s">
        <v>10040</v>
      </c>
      <c r="C3712" s="60" t="s">
        <v>10041</v>
      </c>
      <c r="D3712" s="60" t="s">
        <v>10042</v>
      </c>
      <c r="E3712" s="60" t="s">
        <v>1542</v>
      </c>
      <c r="F3712" s="59" t="s">
        <v>451</v>
      </c>
      <c r="G3712" s="61">
        <v>5339</v>
      </c>
      <c r="H3712" s="123">
        <f t="shared" si="57"/>
        <v>1.0871623616611858</v>
      </c>
    </row>
    <row r="3713" spans="1:8" x14ac:dyDescent="0.25">
      <c r="A3713" s="58">
        <v>390740900041</v>
      </c>
      <c r="B3713" s="59" t="s">
        <v>10043</v>
      </c>
      <c r="C3713" s="60" t="s">
        <v>10044</v>
      </c>
      <c r="D3713" s="60" t="s">
        <v>10045</v>
      </c>
      <c r="E3713" s="60" t="s">
        <v>1542</v>
      </c>
      <c r="F3713" s="59" t="s">
        <v>451</v>
      </c>
      <c r="G3713" s="61">
        <v>5339</v>
      </c>
      <c r="H3713" s="123">
        <f t="shared" si="57"/>
        <v>1.0871623616611858</v>
      </c>
    </row>
    <row r="3714" spans="1:8" x14ac:dyDescent="0.25">
      <c r="A3714" s="58">
        <v>390750100158</v>
      </c>
      <c r="B3714" s="59" t="s">
        <v>10046</v>
      </c>
      <c r="C3714" s="60" t="s">
        <v>10047</v>
      </c>
      <c r="D3714" s="60" t="s">
        <v>10048</v>
      </c>
      <c r="E3714" s="60" t="s">
        <v>1542</v>
      </c>
      <c r="F3714" s="59" t="s">
        <v>451</v>
      </c>
      <c r="G3714" s="61">
        <v>5339</v>
      </c>
      <c r="H3714" s="123">
        <f t="shared" si="57"/>
        <v>1.0871623616611858</v>
      </c>
    </row>
    <row r="3715" spans="1:8" x14ac:dyDescent="0.25">
      <c r="A3715" s="58">
        <v>390760300058</v>
      </c>
      <c r="B3715" s="59" t="s">
        <v>10049</v>
      </c>
      <c r="C3715" s="60" t="s">
        <v>10050</v>
      </c>
      <c r="D3715" s="60" t="s">
        <v>10051</v>
      </c>
      <c r="E3715" s="60" t="s">
        <v>1542</v>
      </c>
      <c r="F3715" s="59" t="s">
        <v>451</v>
      </c>
      <c r="G3715" s="61">
        <v>5339</v>
      </c>
      <c r="H3715" s="123">
        <f t="shared" ref="H3715:H3778" si="58">G3715/4910.95</f>
        <v>1.0871623616611858</v>
      </c>
    </row>
    <row r="3716" spans="1:8" x14ac:dyDescent="0.25">
      <c r="A3716" s="58">
        <v>390760600094</v>
      </c>
      <c r="B3716" s="59" t="s">
        <v>10052</v>
      </c>
      <c r="C3716" s="60" t="s">
        <v>10053</v>
      </c>
      <c r="D3716" s="60" t="s">
        <v>10054</v>
      </c>
      <c r="E3716" s="60" t="s">
        <v>1225</v>
      </c>
      <c r="F3716" s="59" t="s">
        <v>451</v>
      </c>
      <c r="G3716" s="61">
        <v>5339</v>
      </c>
      <c r="H3716" s="123">
        <f t="shared" si="58"/>
        <v>1.0871623616611858</v>
      </c>
    </row>
    <row r="3717" spans="1:8" x14ac:dyDescent="0.25">
      <c r="A3717" s="58">
        <v>390761100176</v>
      </c>
      <c r="B3717" s="59" t="s">
        <v>10055</v>
      </c>
      <c r="C3717" s="60" t="s">
        <v>10056</v>
      </c>
      <c r="D3717" s="60" t="s">
        <v>10057</v>
      </c>
      <c r="E3717" s="60" t="s">
        <v>1542</v>
      </c>
      <c r="F3717" s="59" t="s">
        <v>451</v>
      </c>
      <c r="G3717" s="61">
        <v>5339</v>
      </c>
      <c r="H3717" s="123">
        <f t="shared" si="58"/>
        <v>1.0871623616611858</v>
      </c>
    </row>
    <row r="3718" spans="1:8" x14ac:dyDescent="0.25">
      <c r="A3718" s="58">
        <v>390770200116</v>
      </c>
      <c r="B3718" s="59" t="s">
        <v>10058</v>
      </c>
      <c r="C3718" s="60" t="s">
        <v>10059</v>
      </c>
      <c r="D3718" s="60" t="s">
        <v>10060</v>
      </c>
      <c r="E3718" s="60" t="s">
        <v>1542</v>
      </c>
      <c r="F3718" s="59" t="s">
        <v>451</v>
      </c>
      <c r="G3718" s="61">
        <v>5339</v>
      </c>
      <c r="H3718" s="123">
        <f t="shared" si="58"/>
        <v>1.0871623616611858</v>
      </c>
    </row>
    <row r="3719" spans="1:8" x14ac:dyDescent="0.25">
      <c r="A3719" s="58">
        <v>390770700119</v>
      </c>
      <c r="B3719" s="59" t="s">
        <v>10061</v>
      </c>
      <c r="C3719" s="60" t="s">
        <v>10062</v>
      </c>
      <c r="D3719" s="60" t="s">
        <v>10063</v>
      </c>
      <c r="E3719" s="60" t="s">
        <v>1542</v>
      </c>
      <c r="F3719" s="59" t="s">
        <v>451</v>
      </c>
      <c r="G3719" s="61">
        <v>5339</v>
      </c>
      <c r="H3719" s="123">
        <f t="shared" si="58"/>
        <v>1.0871623616611858</v>
      </c>
    </row>
    <row r="3720" spans="1:8" x14ac:dyDescent="0.25">
      <c r="A3720" s="58">
        <v>390780800111</v>
      </c>
      <c r="B3720" s="59" t="s">
        <v>10064</v>
      </c>
      <c r="C3720" s="60" t="s">
        <v>10065</v>
      </c>
      <c r="D3720" s="60" t="s">
        <v>10066</v>
      </c>
      <c r="E3720" s="60" t="s">
        <v>1542</v>
      </c>
      <c r="F3720" s="59" t="s">
        <v>451</v>
      </c>
      <c r="G3720" s="61">
        <v>5339</v>
      </c>
      <c r="H3720" s="123">
        <f t="shared" si="58"/>
        <v>1.0871623616611858</v>
      </c>
    </row>
    <row r="3721" spans="1:8" x14ac:dyDescent="0.25">
      <c r="A3721" s="58">
        <v>390790500078</v>
      </c>
      <c r="B3721" s="59" t="s">
        <v>10067</v>
      </c>
      <c r="C3721" s="60" t="s">
        <v>10068</v>
      </c>
      <c r="D3721" s="60" t="s">
        <v>10069</v>
      </c>
      <c r="E3721" s="60" t="s">
        <v>1542</v>
      </c>
      <c r="F3721" s="59" t="s">
        <v>451</v>
      </c>
      <c r="G3721" s="61">
        <v>5339</v>
      </c>
      <c r="H3721" s="123">
        <f t="shared" si="58"/>
        <v>1.0871623616611858</v>
      </c>
    </row>
    <row r="3722" spans="1:8" x14ac:dyDescent="0.25">
      <c r="A3722" s="58">
        <v>390800101185</v>
      </c>
      <c r="B3722" s="59" t="s">
        <v>10070</v>
      </c>
      <c r="C3722" s="60" t="s">
        <v>10071</v>
      </c>
      <c r="D3722" s="60" t="s">
        <v>10072</v>
      </c>
      <c r="E3722" s="60" t="s">
        <v>1542</v>
      </c>
      <c r="F3722" s="59" t="s">
        <v>451</v>
      </c>
      <c r="G3722" s="61">
        <v>5339</v>
      </c>
      <c r="H3722" s="123">
        <f t="shared" si="58"/>
        <v>1.0871623616611858</v>
      </c>
    </row>
    <row r="3723" spans="1:8" x14ac:dyDescent="0.25">
      <c r="A3723" s="58">
        <v>390800102165</v>
      </c>
      <c r="B3723" s="59" t="s">
        <v>10073</v>
      </c>
      <c r="C3723" s="60" t="s">
        <v>10074</v>
      </c>
      <c r="D3723" s="60" t="s">
        <v>3559</v>
      </c>
      <c r="E3723" s="60" t="s">
        <v>1542</v>
      </c>
      <c r="F3723" s="59" t="s">
        <v>451</v>
      </c>
      <c r="G3723" s="61">
        <v>5339</v>
      </c>
      <c r="H3723" s="123">
        <f t="shared" si="58"/>
        <v>1.0871623616611858</v>
      </c>
    </row>
    <row r="3724" spans="1:8" x14ac:dyDescent="0.25">
      <c r="A3724" s="58">
        <v>390800200132</v>
      </c>
      <c r="B3724" s="59" t="s">
        <v>10075</v>
      </c>
      <c r="C3724" s="60" t="s">
        <v>3616</v>
      </c>
      <c r="D3724" s="60" t="s">
        <v>10076</v>
      </c>
      <c r="E3724" s="60" t="s">
        <v>1542</v>
      </c>
      <c r="F3724" s="59" t="s">
        <v>451</v>
      </c>
      <c r="G3724" s="61">
        <v>5339</v>
      </c>
      <c r="H3724" s="123">
        <f t="shared" si="58"/>
        <v>1.0871623616611858</v>
      </c>
    </row>
    <row r="3725" spans="1:8" x14ac:dyDescent="0.25">
      <c r="A3725" s="58">
        <v>390810200149</v>
      </c>
      <c r="B3725" s="59" t="s">
        <v>10077</v>
      </c>
      <c r="C3725" s="60" t="s">
        <v>10078</v>
      </c>
      <c r="D3725" s="60" t="s">
        <v>10079</v>
      </c>
      <c r="E3725" s="60" t="s">
        <v>1542</v>
      </c>
      <c r="F3725" s="59" t="s">
        <v>451</v>
      </c>
      <c r="G3725" s="61">
        <v>5339</v>
      </c>
      <c r="H3725" s="123">
        <f t="shared" si="58"/>
        <v>1.0871623616611858</v>
      </c>
    </row>
    <row r="3726" spans="1:8" x14ac:dyDescent="0.25">
      <c r="A3726" s="58">
        <v>390821000192</v>
      </c>
      <c r="B3726" s="59" t="s">
        <v>10080</v>
      </c>
      <c r="C3726" s="60" t="s">
        <v>10081</v>
      </c>
      <c r="D3726" s="60" t="s">
        <v>10082</v>
      </c>
      <c r="E3726" s="60" t="s">
        <v>1542</v>
      </c>
      <c r="F3726" s="59" t="s">
        <v>451</v>
      </c>
      <c r="G3726" s="61">
        <v>5339</v>
      </c>
      <c r="H3726" s="123">
        <f t="shared" si="58"/>
        <v>1.0871623616611858</v>
      </c>
    </row>
    <row r="3727" spans="1:8" x14ac:dyDescent="0.25">
      <c r="A3727" s="58">
        <v>390821000516</v>
      </c>
      <c r="B3727" s="59" t="s">
        <v>10083</v>
      </c>
      <c r="C3727" s="60" t="s">
        <v>10074</v>
      </c>
      <c r="D3727" s="60" t="s">
        <v>10084</v>
      </c>
      <c r="E3727" s="60" t="s">
        <v>1542</v>
      </c>
      <c r="F3727" s="59" t="s">
        <v>451</v>
      </c>
      <c r="G3727" s="61">
        <v>5339</v>
      </c>
      <c r="H3727" s="123">
        <f t="shared" si="58"/>
        <v>1.0871623616611858</v>
      </c>
    </row>
    <row r="3728" spans="1:8" x14ac:dyDescent="0.25">
      <c r="A3728" s="58">
        <v>390821200108</v>
      </c>
      <c r="B3728" s="59" t="s">
        <v>10085</v>
      </c>
      <c r="C3728" s="60" t="s">
        <v>10086</v>
      </c>
      <c r="D3728" s="60" t="s">
        <v>10087</v>
      </c>
      <c r="E3728" s="60" t="s">
        <v>1542</v>
      </c>
      <c r="F3728" s="59" t="s">
        <v>451</v>
      </c>
      <c r="G3728" s="61">
        <v>5339</v>
      </c>
      <c r="H3728" s="123">
        <f t="shared" si="58"/>
        <v>1.0871623616611858</v>
      </c>
    </row>
    <row r="3729" spans="1:8" x14ac:dyDescent="0.25">
      <c r="A3729" s="58">
        <v>390830400128</v>
      </c>
      <c r="B3729" s="59" t="s">
        <v>10088</v>
      </c>
      <c r="C3729" s="60" t="s">
        <v>10089</v>
      </c>
      <c r="D3729" s="60" t="s">
        <v>10090</v>
      </c>
      <c r="E3729" s="60" t="s">
        <v>1542</v>
      </c>
      <c r="F3729" s="59" t="s">
        <v>451</v>
      </c>
      <c r="G3729" s="61">
        <v>5339</v>
      </c>
      <c r="H3729" s="123">
        <f t="shared" si="58"/>
        <v>1.0871623616611858</v>
      </c>
    </row>
    <row r="3730" spans="1:8" x14ac:dyDescent="0.25">
      <c r="A3730" s="58">
        <v>390831000018</v>
      </c>
      <c r="B3730" s="59" t="s">
        <v>10091</v>
      </c>
      <c r="C3730" s="60" t="s">
        <v>10092</v>
      </c>
      <c r="D3730" s="60" t="s">
        <v>2822</v>
      </c>
      <c r="E3730" s="60" t="s">
        <v>1225</v>
      </c>
      <c r="F3730" s="59" t="s">
        <v>451</v>
      </c>
      <c r="G3730" s="61">
        <v>5339</v>
      </c>
      <c r="H3730" s="123">
        <f t="shared" si="58"/>
        <v>1.0871623616611858</v>
      </c>
    </row>
    <row r="3731" spans="1:8" x14ac:dyDescent="0.25">
      <c r="A3731" s="58">
        <v>390831100462</v>
      </c>
      <c r="B3731" s="59" t="s">
        <v>10093</v>
      </c>
      <c r="C3731" s="60" t="s">
        <v>10094</v>
      </c>
      <c r="D3731" s="60" t="s">
        <v>10095</v>
      </c>
      <c r="E3731" s="60" t="s">
        <v>1542</v>
      </c>
      <c r="F3731" s="59" t="s">
        <v>451</v>
      </c>
      <c r="G3731" s="61">
        <v>5339</v>
      </c>
      <c r="H3731" s="123">
        <f t="shared" si="58"/>
        <v>1.0871623616611858</v>
      </c>
    </row>
    <row r="3732" spans="1:8" x14ac:dyDescent="0.25">
      <c r="A3732" s="58">
        <v>390831200459</v>
      </c>
      <c r="B3732" s="59" t="s">
        <v>10096</v>
      </c>
      <c r="C3732" s="60" t="s">
        <v>10097</v>
      </c>
      <c r="D3732" s="60" t="s">
        <v>3559</v>
      </c>
      <c r="E3732" s="60" t="s">
        <v>1542</v>
      </c>
      <c r="F3732" s="59" t="s">
        <v>451</v>
      </c>
      <c r="G3732" s="61">
        <v>5339</v>
      </c>
      <c r="H3732" s="123">
        <f t="shared" si="58"/>
        <v>1.0871623616611858</v>
      </c>
    </row>
    <row r="3733" spans="1:8" x14ac:dyDescent="0.25">
      <c r="A3733" s="58">
        <v>390840100068</v>
      </c>
      <c r="B3733" s="59" t="s">
        <v>10098</v>
      </c>
      <c r="C3733" s="60" t="s">
        <v>10099</v>
      </c>
      <c r="D3733" s="60" t="s">
        <v>10100</v>
      </c>
      <c r="E3733" s="60" t="s">
        <v>1065</v>
      </c>
      <c r="F3733" s="59" t="s">
        <v>451</v>
      </c>
      <c r="G3733" s="61">
        <v>5339</v>
      </c>
      <c r="H3733" s="123">
        <f t="shared" si="58"/>
        <v>1.0871623616611858</v>
      </c>
    </row>
    <row r="3734" spans="1:8" x14ac:dyDescent="0.25">
      <c r="A3734" s="58">
        <v>390840100246</v>
      </c>
      <c r="B3734" s="59" t="s">
        <v>10101</v>
      </c>
      <c r="C3734" s="60" t="s">
        <v>10102</v>
      </c>
      <c r="D3734" s="60" t="s">
        <v>10103</v>
      </c>
      <c r="E3734" s="60" t="s">
        <v>1542</v>
      </c>
      <c r="F3734" s="59" t="s">
        <v>451</v>
      </c>
      <c r="G3734" s="61">
        <v>5339</v>
      </c>
      <c r="H3734" s="123">
        <f t="shared" si="58"/>
        <v>1.0871623616611858</v>
      </c>
    </row>
    <row r="3735" spans="1:8" x14ac:dyDescent="0.25">
      <c r="A3735" s="58">
        <v>390841100363</v>
      </c>
      <c r="B3735" s="59" t="s">
        <v>10104</v>
      </c>
      <c r="C3735" s="60" t="s">
        <v>10105</v>
      </c>
      <c r="D3735" s="60" t="s">
        <v>10106</v>
      </c>
      <c r="E3735" s="60" t="s">
        <v>1542</v>
      </c>
      <c r="F3735" s="59" t="s">
        <v>451</v>
      </c>
      <c r="G3735" s="61">
        <v>5339</v>
      </c>
      <c r="H3735" s="123">
        <f t="shared" si="58"/>
        <v>1.0871623616611858</v>
      </c>
    </row>
    <row r="3736" spans="1:8" x14ac:dyDescent="0.25">
      <c r="A3736" s="58">
        <v>390860600148</v>
      </c>
      <c r="B3736" s="59" t="s">
        <v>10107</v>
      </c>
      <c r="C3736" s="60" t="s">
        <v>8051</v>
      </c>
      <c r="D3736" s="60" t="s">
        <v>10108</v>
      </c>
      <c r="E3736" s="60" t="s">
        <v>1542</v>
      </c>
      <c r="F3736" s="59" t="s">
        <v>451</v>
      </c>
      <c r="G3736" s="61">
        <v>5339</v>
      </c>
      <c r="H3736" s="123">
        <f t="shared" si="58"/>
        <v>1.0871623616611858</v>
      </c>
    </row>
    <row r="3737" spans="1:8" x14ac:dyDescent="0.25">
      <c r="A3737" s="58">
        <v>390880600161</v>
      </c>
      <c r="B3737" s="59" t="s">
        <v>10109</v>
      </c>
      <c r="C3737" s="60" t="s">
        <v>10110</v>
      </c>
      <c r="D3737" s="60" t="s">
        <v>10111</v>
      </c>
      <c r="E3737" s="60" t="s">
        <v>1542</v>
      </c>
      <c r="F3737" s="59" t="s">
        <v>451</v>
      </c>
      <c r="G3737" s="61">
        <v>5339</v>
      </c>
      <c r="H3737" s="123">
        <f t="shared" si="58"/>
        <v>1.0871623616611858</v>
      </c>
    </row>
    <row r="3738" spans="1:8" x14ac:dyDescent="0.25">
      <c r="A3738" s="58">
        <v>390971211591</v>
      </c>
      <c r="B3738" s="59" t="s">
        <v>10112</v>
      </c>
      <c r="C3738" s="60" t="s">
        <v>10113</v>
      </c>
      <c r="D3738" s="60" t="s">
        <v>10114</v>
      </c>
      <c r="E3738" s="60" t="s">
        <v>1225</v>
      </c>
      <c r="F3738" s="59" t="s">
        <v>451</v>
      </c>
      <c r="G3738" s="61">
        <v>5339</v>
      </c>
      <c r="H3738" s="123">
        <f t="shared" si="58"/>
        <v>1.0871623616611858</v>
      </c>
    </row>
    <row r="3739" spans="1:8" x14ac:dyDescent="0.25">
      <c r="A3739" s="58">
        <v>390990610226</v>
      </c>
      <c r="B3739" s="59" t="s">
        <v>10115</v>
      </c>
      <c r="C3739" s="60" t="s">
        <v>10116</v>
      </c>
      <c r="D3739" s="60" t="s">
        <v>10117</v>
      </c>
      <c r="E3739" s="60" t="s">
        <v>1542</v>
      </c>
      <c r="F3739" s="59" t="s">
        <v>451</v>
      </c>
      <c r="G3739" s="61">
        <v>5339</v>
      </c>
      <c r="H3739" s="123">
        <f t="shared" si="58"/>
        <v>1.0871623616611858</v>
      </c>
    </row>
    <row r="3740" spans="1:8" x14ac:dyDescent="0.25">
      <c r="A3740" s="58">
        <v>391010410621</v>
      </c>
      <c r="B3740" s="59" t="s">
        <v>10118</v>
      </c>
      <c r="C3740" s="60" t="s">
        <v>10119</v>
      </c>
      <c r="D3740" s="60" t="s">
        <v>8117</v>
      </c>
      <c r="E3740" s="60" t="s">
        <v>994</v>
      </c>
      <c r="F3740" s="59" t="s">
        <v>451</v>
      </c>
      <c r="G3740" s="61">
        <v>5339</v>
      </c>
      <c r="H3740" s="123">
        <f t="shared" si="58"/>
        <v>1.0871623616611858</v>
      </c>
    </row>
    <row r="3741" spans="1:8" x14ac:dyDescent="0.25">
      <c r="A3741" s="58">
        <v>391060200024</v>
      </c>
      <c r="B3741" s="59" t="s">
        <v>10120</v>
      </c>
      <c r="C3741" s="60" t="s">
        <v>10121</v>
      </c>
      <c r="D3741" s="60" t="s">
        <v>8812</v>
      </c>
      <c r="E3741" s="60" t="s">
        <v>994</v>
      </c>
      <c r="F3741" s="59" t="s">
        <v>451</v>
      </c>
      <c r="G3741" s="61">
        <v>5339</v>
      </c>
      <c r="H3741" s="123">
        <f t="shared" si="58"/>
        <v>1.0871623616611858</v>
      </c>
    </row>
    <row r="3742" spans="1:8" x14ac:dyDescent="0.25">
      <c r="A3742" s="58">
        <v>391060900115</v>
      </c>
      <c r="B3742" s="59" t="s">
        <v>10122</v>
      </c>
      <c r="C3742" s="60" t="s">
        <v>10123</v>
      </c>
      <c r="D3742" s="60" t="s">
        <v>10124</v>
      </c>
      <c r="E3742" s="60" t="s">
        <v>994</v>
      </c>
      <c r="F3742" s="59" t="s">
        <v>451</v>
      </c>
      <c r="G3742" s="61">
        <v>5339</v>
      </c>
      <c r="H3742" s="123">
        <f t="shared" si="58"/>
        <v>1.0871623616611858</v>
      </c>
    </row>
    <row r="3743" spans="1:8" x14ac:dyDescent="0.25">
      <c r="A3743" s="58">
        <v>391090600353</v>
      </c>
      <c r="B3743" s="59" t="s">
        <v>10125</v>
      </c>
      <c r="C3743" s="60" t="s">
        <v>10126</v>
      </c>
      <c r="D3743" s="60" t="s">
        <v>10127</v>
      </c>
      <c r="E3743" s="60" t="s">
        <v>994</v>
      </c>
      <c r="F3743" s="59" t="s">
        <v>451</v>
      </c>
      <c r="G3743" s="61">
        <v>5339</v>
      </c>
      <c r="H3743" s="123">
        <f t="shared" si="58"/>
        <v>1.0871623616611858</v>
      </c>
    </row>
    <row r="3744" spans="1:8" x14ac:dyDescent="0.25">
      <c r="A3744" s="58">
        <v>391170700090</v>
      </c>
      <c r="B3744" s="59" t="s">
        <v>10128</v>
      </c>
      <c r="C3744" s="60" t="s">
        <v>10129</v>
      </c>
      <c r="D3744" s="60" t="s">
        <v>10130</v>
      </c>
      <c r="E3744" s="60" t="s">
        <v>994</v>
      </c>
      <c r="F3744" s="59" t="s">
        <v>451</v>
      </c>
      <c r="G3744" s="61">
        <v>5339</v>
      </c>
      <c r="H3744" s="123">
        <f t="shared" si="58"/>
        <v>1.0871623616611858</v>
      </c>
    </row>
    <row r="3745" spans="1:8" x14ac:dyDescent="0.25">
      <c r="A3745" s="58">
        <v>391861000043</v>
      </c>
      <c r="B3745" s="59" t="s">
        <v>10131</v>
      </c>
      <c r="C3745" s="60" t="s">
        <v>10132</v>
      </c>
      <c r="D3745" s="60" t="s">
        <v>10133</v>
      </c>
      <c r="E3745" s="60" t="s">
        <v>1798</v>
      </c>
      <c r="F3745" s="59" t="s">
        <v>451</v>
      </c>
      <c r="G3745" s="61">
        <v>5339</v>
      </c>
      <c r="H3745" s="123">
        <f t="shared" si="58"/>
        <v>1.0871623616611858</v>
      </c>
    </row>
    <row r="3746" spans="1:8" x14ac:dyDescent="0.25">
      <c r="A3746" s="58">
        <v>391870300017</v>
      </c>
      <c r="B3746" s="59" t="s">
        <v>10134</v>
      </c>
      <c r="C3746" s="60" t="s">
        <v>7253</v>
      </c>
      <c r="D3746" s="60" t="s">
        <v>10135</v>
      </c>
      <c r="E3746" s="60" t="s">
        <v>994</v>
      </c>
      <c r="F3746" s="59" t="s">
        <v>451</v>
      </c>
      <c r="G3746" s="61">
        <v>5339</v>
      </c>
      <c r="H3746" s="123">
        <f t="shared" si="58"/>
        <v>1.0871623616611858</v>
      </c>
    </row>
    <row r="3747" spans="1:8" x14ac:dyDescent="0.25">
      <c r="A3747" s="58">
        <v>393010710466</v>
      </c>
      <c r="B3747" s="59" t="s">
        <v>10136</v>
      </c>
      <c r="C3747" s="60" t="s">
        <v>10137</v>
      </c>
      <c r="D3747" s="60" t="s">
        <v>10138</v>
      </c>
      <c r="E3747" s="60" t="s">
        <v>6372</v>
      </c>
      <c r="F3747" s="59" t="s">
        <v>451</v>
      </c>
      <c r="G3747" s="61">
        <v>5339</v>
      </c>
      <c r="H3747" s="123">
        <f t="shared" si="58"/>
        <v>1.0871623616611858</v>
      </c>
    </row>
    <row r="3748" spans="1:8" x14ac:dyDescent="0.25">
      <c r="A3748" s="58">
        <v>393990110320</v>
      </c>
      <c r="B3748" s="59" t="s">
        <v>10139</v>
      </c>
      <c r="C3748" s="60" t="s">
        <v>10140</v>
      </c>
      <c r="D3748" s="60" t="s">
        <v>10141</v>
      </c>
      <c r="E3748" s="60" t="s">
        <v>2630</v>
      </c>
      <c r="F3748" s="59" t="s">
        <v>451</v>
      </c>
      <c r="G3748" s="61">
        <v>5339</v>
      </c>
      <c r="H3748" s="123">
        <f t="shared" si="58"/>
        <v>1.0871623616611858</v>
      </c>
    </row>
    <row r="3749" spans="1:8" x14ac:dyDescent="0.25">
      <c r="A3749" s="58">
        <v>395000200365</v>
      </c>
      <c r="B3749" s="59" t="s">
        <v>10142</v>
      </c>
      <c r="C3749" s="60" t="s">
        <v>10143</v>
      </c>
      <c r="D3749" s="60" t="s">
        <v>10144</v>
      </c>
      <c r="E3749" s="60" t="s">
        <v>753</v>
      </c>
      <c r="F3749" s="59" t="s">
        <v>451</v>
      </c>
      <c r="G3749" s="61">
        <v>5339</v>
      </c>
      <c r="H3749" s="123">
        <f t="shared" si="58"/>
        <v>1.0871623616611858</v>
      </c>
    </row>
    <row r="3750" spans="1:8" x14ac:dyDescent="0.25">
      <c r="A3750" s="58">
        <v>395020301583</v>
      </c>
      <c r="B3750" s="59" t="s">
        <v>10145</v>
      </c>
      <c r="C3750" s="60" t="s">
        <v>10146</v>
      </c>
      <c r="D3750" s="60" t="s">
        <v>6374</v>
      </c>
      <c r="E3750" s="60" t="s">
        <v>738</v>
      </c>
      <c r="F3750" s="59" t="s">
        <v>451</v>
      </c>
      <c r="G3750" s="61">
        <v>5339</v>
      </c>
      <c r="H3750" s="123">
        <f t="shared" si="58"/>
        <v>1.0871623616611858</v>
      </c>
    </row>
    <row r="3751" spans="1:8" x14ac:dyDescent="0.25">
      <c r="A3751" s="58">
        <v>395040701057</v>
      </c>
      <c r="B3751" s="59" t="s">
        <v>10147</v>
      </c>
      <c r="C3751" s="60" t="s">
        <v>10148</v>
      </c>
      <c r="D3751" s="60" t="s">
        <v>10149</v>
      </c>
      <c r="E3751" s="60" t="s">
        <v>738</v>
      </c>
      <c r="F3751" s="59" t="s">
        <v>451</v>
      </c>
      <c r="G3751" s="61">
        <v>5339</v>
      </c>
      <c r="H3751" s="123">
        <f t="shared" si="58"/>
        <v>1.0871623616611858</v>
      </c>
    </row>
    <row r="3752" spans="1:8" x14ac:dyDescent="0.25">
      <c r="A3752" s="58">
        <v>395060301748</v>
      </c>
      <c r="B3752" s="59" t="s">
        <v>10150</v>
      </c>
      <c r="C3752" s="60" t="s">
        <v>10151</v>
      </c>
      <c r="D3752" s="60" t="s">
        <v>10152</v>
      </c>
      <c r="E3752" s="60" t="s">
        <v>753</v>
      </c>
      <c r="F3752" s="59" t="s">
        <v>451</v>
      </c>
      <c r="G3752" s="61">
        <v>5339</v>
      </c>
      <c r="H3752" s="123">
        <f t="shared" si="58"/>
        <v>1.0871623616611858</v>
      </c>
    </row>
    <row r="3753" spans="1:8" x14ac:dyDescent="0.25">
      <c r="A3753" s="58">
        <v>395080201286</v>
      </c>
      <c r="B3753" s="59" t="s">
        <v>10153</v>
      </c>
      <c r="C3753" s="60" t="s">
        <v>9130</v>
      </c>
      <c r="D3753" s="60" t="s">
        <v>10154</v>
      </c>
      <c r="E3753" s="60" t="s">
        <v>753</v>
      </c>
      <c r="F3753" s="59" t="s">
        <v>451</v>
      </c>
      <c r="G3753" s="61">
        <v>5339</v>
      </c>
      <c r="H3753" s="123">
        <f t="shared" si="58"/>
        <v>1.0871623616611858</v>
      </c>
    </row>
    <row r="3754" spans="1:8" x14ac:dyDescent="0.25">
      <c r="A3754" s="58">
        <v>395090601657</v>
      </c>
      <c r="B3754" s="59" t="s">
        <v>10155</v>
      </c>
      <c r="C3754" s="60" t="s">
        <v>10156</v>
      </c>
      <c r="D3754" s="60" t="s">
        <v>10157</v>
      </c>
      <c r="E3754" s="60" t="s">
        <v>738</v>
      </c>
      <c r="F3754" s="59" t="s">
        <v>451</v>
      </c>
      <c r="G3754" s="61">
        <v>5339</v>
      </c>
      <c r="H3754" s="123">
        <f t="shared" si="58"/>
        <v>1.0871623616611858</v>
      </c>
    </row>
    <row r="3755" spans="1:8" x14ac:dyDescent="0.25">
      <c r="A3755" s="58">
        <v>395101200862</v>
      </c>
      <c r="B3755" s="59" t="s">
        <v>10158</v>
      </c>
      <c r="C3755" s="60" t="s">
        <v>10159</v>
      </c>
      <c r="D3755" s="60" t="s">
        <v>10160</v>
      </c>
      <c r="E3755" s="60" t="s">
        <v>753</v>
      </c>
      <c r="F3755" s="59" t="s">
        <v>451</v>
      </c>
      <c r="G3755" s="61">
        <v>5339</v>
      </c>
      <c r="H3755" s="123">
        <f t="shared" si="58"/>
        <v>1.0871623616611858</v>
      </c>
    </row>
    <row r="3756" spans="1:8" x14ac:dyDescent="0.25">
      <c r="A3756" s="58">
        <v>395110401765</v>
      </c>
      <c r="B3756" s="59" t="s">
        <v>10161</v>
      </c>
      <c r="C3756" s="60" t="s">
        <v>10162</v>
      </c>
      <c r="D3756" s="60" t="s">
        <v>10163</v>
      </c>
      <c r="E3756" s="60" t="s">
        <v>753</v>
      </c>
      <c r="F3756" s="59" t="s">
        <v>451</v>
      </c>
      <c r="G3756" s="61">
        <v>5339</v>
      </c>
      <c r="H3756" s="123">
        <f t="shared" si="58"/>
        <v>1.0871623616611858</v>
      </c>
    </row>
    <row r="3757" spans="1:8" x14ac:dyDescent="0.25">
      <c r="A3757" s="58">
        <v>395110500879</v>
      </c>
      <c r="B3757" s="59" t="s">
        <v>10164</v>
      </c>
      <c r="C3757" s="60" t="s">
        <v>10165</v>
      </c>
      <c r="D3757" s="60" t="s">
        <v>10166</v>
      </c>
      <c r="E3757" s="60" t="s">
        <v>753</v>
      </c>
      <c r="F3757" s="59" t="s">
        <v>451</v>
      </c>
      <c r="G3757" s="61">
        <v>5339</v>
      </c>
      <c r="H3757" s="123">
        <f t="shared" si="58"/>
        <v>1.0871623616611858</v>
      </c>
    </row>
    <row r="3758" spans="1:8" x14ac:dyDescent="0.25">
      <c r="A3758" s="58">
        <v>395111200089</v>
      </c>
      <c r="B3758" s="59" t="s">
        <v>10167</v>
      </c>
      <c r="C3758" s="60" t="s">
        <v>10168</v>
      </c>
      <c r="D3758" s="60" t="s">
        <v>10169</v>
      </c>
      <c r="E3758" s="60" t="s">
        <v>753</v>
      </c>
      <c r="F3758" s="59" t="s">
        <v>451</v>
      </c>
      <c r="G3758" s="61">
        <v>5339</v>
      </c>
      <c r="H3758" s="123">
        <f t="shared" si="58"/>
        <v>1.0871623616611858</v>
      </c>
    </row>
    <row r="3759" spans="1:8" x14ac:dyDescent="0.25">
      <c r="A3759" s="58">
        <v>395120401615</v>
      </c>
      <c r="B3759" s="59" t="s">
        <v>10170</v>
      </c>
      <c r="C3759" s="60" t="s">
        <v>10171</v>
      </c>
      <c r="D3759" s="60" t="s">
        <v>10172</v>
      </c>
      <c r="E3759" s="60" t="s">
        <v>753</v>
      </c>
      <c r="F3759" s="59" t="s">
        <v>451</v>
      </c>
      <c r="G3759" s="61">
        <v>5339</v>
      </c>
      <c r="H3759" s="123">
        <f t="shared" si="58"/>
        <v>1.0871623616611858</v>
      </c>
    </row>
    <row r="3760" spans="1:8" x14ac:dyDescent="0.25">
      <c r="A3760" s="58">
        <v>395121100279</v>
      </c>
      <c r="B3760" s="59" t="s">
        <v>10173</v>
      </c>
      <c r="C3760" s="60" t="s">
        <v>10174</v>
      </c>
      <c r="D3760" s="60" t="s">
        <v>10175</v>
      </c>
      <c r="E3760" s="60" t="s">
        <v>753</v>
      </c>
      <c r="F3760" s="59" t="s">
        <v>451</v>
      </c>
      <c r="G3760" s="61">
        <v>5339</v>
      </c>
      <c r="H3760" s="123">
        <f t="shared" si="58"/>
        <v>1.0871623616611858</v>
      </c>
    </row>
    <row r="3761" spans="1:8" x14ac:dyDescent="0.25">
      <c r="A3761" s="58">
        <v>395130401206</v>
      </c>
      <c r="B3761" s="59" t="s">
        <v>10176</v>
      </c>
      <c r="C3761" s="60" t="s">
        <v>10177</v>
      </c>
      <c r="D3761" s="60" t="s">
        <v>10178</v>
      </c>
      <c r="E3761" s="60" t="s">
        <v>753</v>
      </c>
      <c r="F3761" s="59" t="s">
        <v>451</v>
      </c>
      <c r="G3761" s="61">
        <v>5339</v>
      </c>
      <c r="H3761" s="123">
        <f t="shared" si="58"/>
        <v>1.0871623616611858</v>
      </c>
    </row>
    <row r="3762" spans="1:8" x14ac:dyDescent="0.25">
      <c r="A3762" s="58">
        <v>395130501634</v>
      </c>
      <c r="B3762" s="59" t="s">
        <v>10179</v>
      </c>
      <c r="C3762" s="60" t="s">
        <v>10180</v>
      </c>
      <c r="D3762" s="60" t="s">
        <v>10181</v>
      </c>
      <c r="E3762" s="60" t="s">
        <v>738</v>
      </c>
      <c r="F3762" s="59" t="s">
        <v>451</v>
      </c>
      <c r="G3762" s="61">
        <v>5339</v>
      </c>
      <c r="H3762" s="123">
        <f t="shared" si="58"/>
        <v>1.0871623616611858</v>
      </c>
    </row>
    <row r="3763" spans="1:8" x14ac:dyDescent="0.25">
      <c r="A3763" s="58">
        <v>395170201137</v>
      </c>
      <c r="B3763" s="59" t="s">
        <v>10182</v>
      </c>
      <c r="C3763" s="60" t="s">
        <v>9874</v>
      </c>
      <c r="D3763" s="60" t="s">
        <v>10183</v>
      </c>
      <c r="E3763" s="60" t="s">
        <v>738</v>
      </c>
      <c r="F3763" s="59" t="s">
        <v>451</v>
      </c>
      <c r="G3763" s="61">
        <v>5339</v>
      </c>
      <c r="H3763" s="123">
        <f t="shared" si="58"/>
        <v>1.0871623616611858</v>
      </c>
    </row>
    <row r="3764" spans="1:8" x14ac:dyDescent="0.25">
      <c r="A3764" s="58">
        <v>395770805206</v>
      </c>
      <c r="B3764" s="59" t="s">
        <v>10184</v>
      </c>
      <c r="C3764" s="60" t="s">
        <v>10185</v>
      </c>
      <c r="D3764" s="60" t="s">
        <v>10186</v>
      </c>
      <c r="E3764" s="60" t="s">
        <v>753</v>
      </c>
      <c r="F3764" s="59" t="s">
        <v>451</v>
      </c>
      <c r="G3764" s="61">
        <v>5339</v>
      </c>
      <c r="H3764" s="123">
        <f t="shared" si="58"/>
        <v>1.0871623616611858</v>
      </c>
    </row>
    <row r="3765" spans="1:8" x14ac:dyDescent="0.25">
      <c r="A3765" s="58">
        <v>395971250628</v>
      </c>
      <c r="B3765" s="59" t="s">
        <v>10187</v>
      </c>
      <c r="C3765" s="60" t="s">
        <v>10188</v>
      </c>
      <c r="D3765" s="60" t="s">
        <v>10189</v>
      </c>
      <c r="E3765" s="60" t="s">
        <v>753</v>
      </c>
      <c r="F3765" s="59" t="s">
        <v>451</v>
      </c>
      <c r="G3765" s="61">
        <v>5339</v>
      </c>
      <c r="H3765" s="123">
        <f t="shared" si="58"/>
        <v>1.0871623616611858</v>
      </c>
    </row>
    <row r="3766" spans="1:8" x14ac:dyDescent="0.25">
      <c r="A3766" s="58">
        <v>395980621001</v>
      </c>
      <c r="B3766" s="59" t="s">
        <v>10190</v>
      </c>
      <c r="C3766" s="60" t="s">
        <v>10191</v>
      </c>
      <c r="D3766" s="60" t="s">
        <v>10192</v>
      </c>
      <c r="E3766" s="60" t="s">
        <v>753</v>
      </c>
      <c r="F3766" s="59" t="s">
        <v>451</v>
      </c>
      <c r="G3766" s="61">
        <v>5339</v>
      </c>
      <c r="H3766" s="123">
        <f t="shared" si="58"/>
        <v>1.0871623616611858</v>
      </c>
    </row>
    <row r="3767" spans="1:8" x14ac:dyDescent="0.25">
      <c r="A3767" s="58">
        <v>395990752715</v>
      </c>
      <c r="B3767" s="59" t="s">
        <v>10193</v>
      </c>
      <c r="C3767" s="60" t="s">
        <v>10194</v>
      </c>
      <c r="D3767" s="60" t="s">
        <v>10195</v>
      </c>
      <c r="E3767" s="60" t="s">
        <v>753</v>
      </c>
      <c r="F3767" s="59" t="s">
        <v>451</v>
      </c>
      <c r="G3767" s="61">
        <v>5339</v>
      </c>
      <c r="H3767" s="123">
        <f t="shared" si="58"/>
        <v>1.0871623616611858</v>
      </c>
    </row>
    <row r="3768" spans="1:8" x14ac:dyDescent="0.25">
      <c r="A3768" s="58">
        <v>396030901054</v>
      </c>
      <c r="B3768" s="59" t="s">
        <v>220</v>
      </c>
      <c r="C3768" s="60" t="s">
        <v>10196</v>
      </c>
      <c r="D3768" s="60" t="s">
        <v>10197</v>
      </c>
      <c r="E3768" s="60" t="s">
        <v>450</v>
      </c>
      <c r="F3768" s="59" t="s">
        <v>451</v>
      </c>
      <c r="G3768" s="61">
        <v>5339</v>
      </c>
      <c r="H3768" s="123">
        <f t="shared" si="58"/>
        <v>1.0871623616611858</v>
      </c>
    </row>
    <row r="3769" spans="1:8" x14ac:dyDescent="0.25">
      <c r="A3769" s="58">
        <v>396140500764</v>
      </c>
      <c r="B3769" s="59" t="s">
        <v>400</v>
      </c>
      <c r="C3769" s="60" t="s">
        <v>10198</v>
      </c>
      <c r="D3769" s="60" t="s">
        <v>10199</v>
      </c>
      <c r="E3769" s="60" t="s">
        <v>450</v>
      </c>
      <c r="F3769" s="59" t="s">
        <v>451</v>
      </c>
      <c r="G3769" s="61">
        <v>5339</v>
      </c>
      <c r="H3769" s="123">
        <f t="shared" si="58"/>
        <v>1.0871623616611858</v>
      </c>
    </row>
    <row r="3770" spans="1:8" x14ac:dyDescent="0.25">
      <c r="A3770" s="58">
        <v>397000812037</v>
      </c>
      <c r="B3770" s="59" t="s">
        <v>10200</v>
      </c>
      <c r="C3770" s="60" t="s">
        <v>10201</v>
      </c>
      <c r="D3770" s="60" t="s">
        <v>10202</v>
      </c>
      <c r="E3770" s="60" t="s">
        <v>10203</v>
      </c>
      <c r="F3770" s="59" t="s">
        <v>451</v>
      </c>
      <c r="G3770" s="61">
        <v>5339</v>
      </c>
      <c r="H3770" s="123">
        <f t="shared" si="58"/>
        <v>1.0871623616611858</v>
      </c>
    </row>
    <row r="3771" spans="1:8" x14ac:dyDescent="0.25">
      <c r="A3771" s="58">
        <v>398000806211</v>
      </c>
      <c r="B3771" s="59" t="s">
        <v>10204</v>
      </c>
      <c r="C3771" s="60" t="s">
        <v>8619</v>
      </c>
      <c r="D3771" s="60" t="s">
        <v>10205</v>
      </c>
      <c r="E3771" s="60" t="s">
        <v>1061</v>
      </c>
      <c r="F3771" s="59" t="s">
        <v>451</v>
      </c>
      <c r="G3771" s="61">
        <v>5339</v>
      </c>
      <c r="H3771" s="123">
        <f t="shared" si="58"/>
        <v>1.0871623616611858</v>
      </c>
    </row>
    <row r="3772" spans="1:8" x14ac:dyDescent="0.25">
      <c r="A3772" s="58">
        <v>398980911458</v>
      </c>
      <c r="B3772" s="59" t="s">
        <v>10206</v>
      </c>
      <c r="C3772" s="60" t="s">
        <v>10207</v>
      </c>
      <c r="D3772" s="60" t="s">
        <v>10208</v>
      </c>
      <c r="E3772" s="60" t="s">
        <v>753</v>
      </c>
      <c r="F3772" s="59" t="s">
        <v>451</v>
      </c>
      <c r="G3772" s="61">
        <v>5339</v>
      </c>
      <c r="H3772" s="123">
        <f t="shared" si="58"/>
        <v>1.0871623616611858</v>
      </c>
    </row>
    <row r="3773" spans="1:8" x14ac:dyDescent="0.25">
      <c r="A3773" s="58">
        <v>400060605538</v>
      </c>
      <c r="B3773" s="59" t="s">
        <v>10209</v>
      </c>
      <c r="C3773" s="60" t="s">
        <v>10210</v>
      </c>
      <c r="D3773" s="60" t="s">
        <v>10211</v>
      </c>
      <c r="E3773" s="60" t="s">
        <v>726</v>
      </c>
      <c r="F3773" s="59" t="s">
        <v>451</v>
      </c>
      <c r="G3773" s="61">
        <v>5339</v>
      </c>
      <c r="H3773" s="123">
        <f t="shared" si="58"/>
        <v>1.0871623616611858</v>
      </c>
    </row>
    <row r="3774" spans="1:8" x14ac:dyDescent="0.25">
      <c r="A3774" s="58">
        <v>400080601466</v>
      </c>
      <c r="B3774" s="59" t="s">
        <v>10212</v>
      </c>
      <c r="C3774" s="60" t="s">
        <v>10213</v>
      </c>
      <c r="D3774" s="60" t="s">
        <v>10214</v>
      </c>
      <c r="E3774" s="60" t="s">
        <v>4824</v>
      </c>
      <c r="F3774" s="59" t="s">
        <v>451</v>
      </c>
      <c r="G3774" s="61">
        <v>5339</v>
      </c>
      <c r="H3774" s="123">
        <f t="shared" si="58"/>
        <v>1.0871623616611858</v>
      </c>
    </row>
    <row r="3775" spans="1:8" x14ac:dyDescent="0.25">
      <c r="A3775" s="58">
        <v>400130708585</v>
      </c>
      <c r="B3775" s="59" t="s">
        <v>10215</v>
      </c>
      <c r="C3775" s="60" t="s">
        <v>10216</v>
      </c>
      <c r="D3775" s="60" t="s">
        <v>8614</v>
      </c>
      <c r="E3775" s="60" t="s">
        <v>726</v>
      </c>
      <c r="F3775" s="59" t="s">
        <v>451</v>
      </c>
      <c r="G3775" s="61">
        <v>5339</v>
      </c>
      <c r="H3775" s="123">
        <f t="shared" si="58"/>
        <v>1.0871623616611858</v>
      </c>
    </row>
    <row r="3776" spans="1:8" x14ac:dyDescent="0.25">
      <c r="A3776" s="58">
        <v>400170203664</v>
      </c>
      <c r="B3776" s="59" t="s">
        <v>10217</v>
      </c>
      <c r="C3776" s="60" t="s">
        <v>10218</v>
      </c>
      <c r="D3776" s="60" t="s">
        <v>10219</v>
      </c>
      <c r="E3776" s="60" t="s">
        <v>726</v>
      </c>
      <c r="F3776" s="59" t="s">
        <v>451</v>
      </c>
      <c r="G3776" s="61">
        <v>5339</v>
      </c>
      <c r="H3776" s="123">
        <f t="shared" si="58"/>
        <v>1.0871623616611858</v>
      </c>
    </row>
    <row r="3777" spans="1:8" x14ac:dyDescent="0.25">
      <c r="A3777" s="58">
        <v>400181108973</v>
      </c>
      <c r="B3777" s="59" t="s">
        <v>10220</v>
      </c>
      <c r="C3777" s="60" t="s">
        <v>10221</v>
      </c>
      <c r="D3777" s="60" t="s">
        <v>10222</v>
      </c>
      <c r="E3777" s="60" t="s">
        <v>726</v>
      </c>
      <c r="F3777" s="59" t="s">
        <v>451</v>
      </c>
      <c r="G3777" s="61">
        <v>5339</v>
      </c>
      <c r="H3777" s="123">
        <f t="shared" si="58"/>
        <v>1.0871623616611858</v>
      </c>
    </row>
    <row r="3778" spans="1:8" x14ac:dyDescent="0.25">
      <c r="A3778" s="58">
        <v>400971221231</v>
      </c>
      <c r="B3778" s="59" t="s">
        <v>10223</v>
      </c>
      <c r="C3778" s="60" t="s">
        <v>10224</v>
      </c>
      <c r="D3778" s="60" t="s">
        <v>10225</v>
      </c>
      <c r="E3778" s="60" t="s">
        <v>726</v>
      </c>
      <c r="F3778" s="59" t="s">
        <v>451</v>
      </c>
      <c r="G3778" s="61">
        <v>5339</v>
      </c>
      <c r="H3778" s="123">
        <f t="shared" si="58"/>
        <v>1.0871623616611858</v>
      </c>
    </row>
    <row r="3779" spans="1:8" x14ac:dyDescent="0.25">
      <c r="A3779" s="58">
        <v>390890200039</v>
      </c>
      <c r="B3779" s="59" t="s">
        <v>10226</v>
      </c>
      <c r="C3779" s="60" t="s">
        <v>10227</v>
      </c>
      <c r="D3779" s="60" t="s">
        <v>10228</v>
      </c>
      <c r="E3779" s="60" t="s">
        <v>1065</v>
      </c>
      <c r="F3779" s="59" t="s">
        <v>451</v>
      </c>
      <c r="G3779" s="61">
        <v>5299</v>
      </c>
      <c r="H3779" s="123">
        <f t="shared" ref="H3779:H3842" si="59">G3779/4910.95</f>
        <v>1.0790172980787831</v>
      </c>
    </row>
    <row r="3780" spans="1:8" x14ac:dyDescent="0.25">
      <c r="A3780" s="58">
        <v>371970200612</v>
      </c>
      <c r="B3780" s="59" t="s">
        <v>10229</v>
      </c>
      <c r="C3780" s="60" t="s">
        <v>10230</v>
      </c>
      <c r="D3780" s="60" t="s">
        <v>10231</v>
      </c>
      <c r="E3780" s="60" t="s">
        <v>4166</v>
      </c>
      <c r="F3780" s="59" t="s">
        <v>451</v>
      </c>
      <c r="G3780" s="61">
        <v>5121</v>
      </c>
      <c r="H3780" s="123">
        <f t="shared" si="59"/>
        <v>1.0427717651370916</v>
      </c>
    </row>
    <row r="3781" spans="1:8" x14ac:dyDescent="0.25">
      <c r="A3781" s="58">
        <v>400990221772</v>
      </c>
      <c r="B3781" s="59" t="s">
        <v>10232</v>
      </c>
      <c r="C3781" s="60" t="s">
        <v>10233</v>
      </c>
      <c r="D3781" s="60" t="s">
        <v>10234</v>
      </c>
      <c r="E3781" s="60" t="s">
        <v>726</v>
      </c>
      <c r="F3781" s="59" t="s">
        <v>451</v>
      </c>
      <c r="G3781" s="61">
        <v>4816</v>
      </c>
      <c r="H3781" s="123">
        <f t="shared" si="59"/>
        <v>0.98066565532127192</v>
      </c>
    </row>
    <row r="3782" spans="1:8" x14ac:dyDescent="0.25">
      <c r="A3782" s="58">
        <v>391920600149</v>
      </c>
      <c r="B3782" s="59" t="s">
        <v>10235</v>
      </c>
      <c r="C3782" s="60" t="s">
        <v>10236</v>
      </c>
      <c r="D3782" s="60" t="s">
        <v>10237</v>
      </c>
      <c r="E3782" s="60" t="s">
        <v>1426</v>
      </c>
      <c r="F3782" s="59" t="s">
        <v>451</v>
      </c>
      <c r="G3782" s="61">
        <v>4637</v>
      </c>
      <c r="H3782" s="123">
        <f t="shared" si="59"/>
        <v>0.94421649579002032</v>
      </c>
    </row>
    <row r="3783" spans="1:8" x14ac:dyDescent="0.25">
      <c r="A3783" s="58">
        <v>400990122146</v>
      </c>
      <c r="B3783" s="59" t="s">
        <v>10238</v>
      </c>
      <c r="C3783" s="60" t="s">
        <v>10239</v>
      </c>
      <c r="D3783" s="60" t="s">
        <v>10240</v>
      </c>
      <c r="E3783" s="60" t="s">
        <v>726</v>
      </c>
      <c r="F3783" s="59" t="s">
        <v>451</v>
      </c>
      <c r="G3783" s="61">
        <v>4591</v>
      </c>
      <c r="H3783" s="123">
        <f t="shared" si="59"/>
        <v>0.93484967267025731</v>
      </c>
    </row>
    <row r="3784" spans="1:8" x14ac:dyDescent="0.25">
      <c r="A3784" s="58">
        <v>371010400013</v>
      </c>
      <c r="B3784" s="59" t="s">
        <v>10241</v>
      </c>
      <c r="C3784" s="60" t="s">
        <v>10242</v>
      </c>
      <c r="D3784" s="60" t="s">
        <v>10243</v>
      </c>
      <c r="E3784" s="60" t="s">
        <v>4166</v>
      </c>
      <c r="F3784" s="59" t="s">
        <v>451</v>
      </c>
      <c r="G3784" s="61">
        <v>4338</v>
      </c>
      <c r="H3784" s="123">
        <f t="shared" si="59"/>
        <v>0.88333214551156092</v>
      </c>
    </row>
    <row r="3785" spans="1:8" x14ac:dyDescent="0.25">
      <c r="A3785" s="58">
        <v>400030306781</v>
      </c>
      <c r="B3785" s="59" t="s">
        <v>10244</v>
      </c>
      <c r="C3785" s="60" t="s">
        <v>10245</v>
      </c>
      <c r="D3785" s="60" t="s">
        <v>10246</v>
      </c>
      <c r="E3785" s="60" t="s">
        <v>726</v>
      </c>
      <c r="F3785" s="59" t="s">
        <v>451</v>
      </c>
      <c r="G3785" s="61">
        <v>4247</v>
      </c>
      <c r="H3785" s="123">
        <f t="shared" si="59"/>
        <v>0.86480212586159499</v>
      </c>
    </row>
    <row r="3786" spans="1:8" x14ac:dyDescent="0.25">
      <c r="A3786" s="58">
        <v>395161100549</v>
      </c>
      <c r="B3786" s="59" t="s">
        <v>10247</v>
      </c>
      <c r="C3786" s="60" t="s">
        <v>6648</v>
      </c>
      <c r="D3786" s="60" t="s">
        <v>10248</v>
      </c>
      <c r="E3786" s="60" t="s">
        <v>738</v>
      </c>
      <c r="F3786" s="59" t="s">
        <v>451</v>
      </c>
      <c r="G3786" s="61">
        <v>4114</v>
      </c>
      <c r="H3786" s="123">
        <f t="shared" si="59"/>
        <v>0.83771978945010639</v>
      </c>
    </row>
    <row r="3787" spans="1:8" x14ac:dyDescent="0.25">
      <c r="A3787" s="58">
        <v>395180901536</v>
      </c>
      <c r="B3787" s="59" t="s">
        <v>10249</v>
      </c>
      <c r="C3787" s="60" t="s">
        <v>10250</v>
      </c>
      <c r="D3787" s="60" t="s">
        <v>10251</v>
      </c>
      <c r="E3787" s="60" t="s">
        <v>738</v>
      </c>
      <c r="F3787" s="59" t="s">
        <v>451</v>
      </c>
      <c r="G3787" s="61">
        <v>4114</v>
      </c>
      <c r="H3787" s="123">
        <f t="shared" si="59"/>
        <v>0.83771978945010639</v>
      </c>
    </row>
    <row r="3788" spans="1:8" x14ac:dyDescent="0.25">
      <c r="A3788" s="58">
        <v>372791204342</v>
      </c>
      <c r="B3788" s="59" t="s">
        <v>10252</v>
      </c>
      <c r="C3788" s="60" t="s">
        <v>10253</v>
      </c>
      <c r="D3788" s="60" t="s">
        <v>10254</v>
      </c>
      <c r="E3788" s="60" t="s">
        <v>6322</v>
      </c>
      <c r="F3788" s="59" t="s">
        <v>451</v>
      </c>
      <c r="G3788" s="61">
        <v>4113</v>
      </c>
      <c r="H3788" s="123">
        <f t="shared" si="59"/>
        <v>0.83751616286054631</v>
      </c>
    </row>
    <row r="3789" spans="1:8" x14ac:dyDescent="0.25">
      <c r="A3789" s="58">
        <v>390010810020</v>
      </c>
      <c r="B3789" s="59" t="s">
        <v>10255</v>
      </c>
      <c r="C3789" s="60" t="s">
        <v>10256</v>
      </c>
      <c r="D3789" s="60" t="s">
        <v>10257</v>
      </c>
      <c r="E3789" s="60" t="s">
        <v>1542</v>
      </c>
      <c r="F3789" s="59" t="s">
        <v>451</v>
      </c>
      <c r="G3789" s="61">
        <v>4113</v>
      </c>
      <c r="H3789" s="123">
        <f t="shared" si="59"/>
        <v>0.83751616286054631</v>
      </c>
    </row>
    <row r="3790" spans="1:8" x14ac:dyDescent="0.25">
      <c r="A3790" s="58">
        <v>390140300759</v>
      </c>
      <c r="B3790" s="59" t="s">
        <v>10258</v>
      </c>
      <c r="C3790" s="60" t="s">
        <v>10259</v>
      </c>
      <c r="D3790" s="60" t="s">
        <v>10260</v>
      </c>
      <c r="E3790" s="60" t="s">
        <v>1542</v>
      </c>
      <c r="F3790" s="59" t="s">
        <v>451</v>
      </c>
      <c r="G3790" s="61">
        <v>4113</v>
      </c>
      <c r="H3790" s="123">
        <f t="shared" si="59"/>
        <v>0.83751616286054631</v>
      </c>
    </row>
    <row r="3791" spans="1:8" x14ac:dyDescent="0.25">
      <c r="A3791" s="58">
        <v>390820900084</v>
      </c>
      <c r="B3791" s="59" t="s">
        <v>10261</v>
      </c>
      <c r="C3791" s="60" t="s">
        <v>10262</v>
      </c>
      <c r="D3791" s="60" t="s">
        <v>10263</v>
      </c>
      <c r="E3791" s="60" t="s">
        <v>1542</v>
      </c>
      <c r="F3791" s="59" t="s">
        <v>451</v>
      </c>
      <c r="G3791" s="61">
        <v>4113</v>
      </c>
      <c r="H3791" s="123">
        <f t="shared" si="59"/>
        <v>0.83751616286054631</v>
      </c>
    </row>
    <row r="3792" spans="1:8" x14ac:dyDescent="0.25">
      <c r="A3792" s="58">
        <v>391090600400</v>
      </c>
      <c r="B3792" s="59" t="s">
        <v>10264</v>
      </c>
      <c r="C3792" s="60" t="s">
        <v>10265</v>
      </c>
      <c r="D3792" s="60" t="s">
        <v>10266</v>
      </c>
      <c r="E3792" s="60" t="s">
        <v>1426</v>
      </c>
      <c r="F3792" s="59" t="s">
        <v>451</v>
      </c>
      <c r="G3792" s="61">
        <v>4113</v>
      </c>
      <c r="H3792" s="123">
        <f t="shared" si="59"/>
        <v>0.83751616286054631</v>
      </c>
    </row>
    <row r="3793" spans="1:8" x14ac:dyDescent="0.25">
      <c r="A3793" s="58">
        <v>414700801917</v>
      </c>
      <c r="B3793" s="59" t="s">
        <v>10267</v>
      </c>
      <c r="C3793" s="60" t="s">
        <v>10268</v>
      </c>
      <c r="D3793" s="60" t="s">
        <v>10269</v>
      </c>
      <c r="E3793" s="60" t="s">
        <v>2184</v>
      </c>
      <c r="F3793" s="59" t="s">
        <v>451</v>
      </c>
      <c r="G3793" s="61">
        <v>4101</v>
      </c>
      <c r="H3793" s="123">
        <f t="shared" si="59"/>
        <v>0.83507264378582557</v>
      </c>
    </row>
    <row r="3794" spans="1:8" x14ac:dyDescent="0.25">
      <c r="A3794" s="58">
        <v>398901200525</v>
      </c>
      <c r="B3794" s="59" t="s">
        <v>10270</v>
      </c>
      <c r="C3794" s="60" t="s">
        <v>10271</v>
      </c>
      <c r="D3794" s="60" t="s">
        <v>10272</v>
      </c>
      <c r="E3794" s="60" t="s">
        <v>2170</v>
      </c>
      <c r="F3794" s="59" t="s">
        <v>451</v>
      </c>
      <c r="G3794" s="61">
        <v>3825</v>
      </c>
      <c r="H3794" s="123">
        <f t="shared" si="59"/>
        <v>0.77887170506724768</v>
      </c>
    </row>
    <row r="3795" spans="1:8" x14ac:dyDescent="0.25">
      <c r="A3795" s="58">
        <v>400010400943</v>
      </c>
      <c r="B3795" s="59" t="s">
        <v>10273</v>
      </c>
      <c r="C3795" s="60" t="s">
        <v>10274</v>
      </c>
      <c r="D3795" s="60" t="s">
        <v>10275</v>
      </c>
      <c r="E3795" s="60" t="s">
        <v>726</v>
      </c>
      <c r="F3795" s="59" t="s">
        <v>451</v>
      </c>
      <c r="G3795" s="61">
        <v>3805</v>
      </c>
      <c r="H3795" s="123">
        <f t="shared" si="59"/>
        <v>0.77479917327604642</v>
      </c>
    </row>
    <row r="3796" spans="1:8" x14ac:dyDescent="0.25">
      <c r="A3796" s="58">
        <v>400891100921</v>
      </c>
      <c r="B3796" s="59" t="s">
        <v>10276</v>
      </c>
      <c r="C3796" s="60" t="s">
        <v>10277</v>
      </c>
      <c r="D3796" s="60" t="s">
        <v>10278</v>
      </c>
      <c r="E3796" s="60" t="s">
        <v>726</v>
      </c>
      <c r="F3796" s="59" t="s">
        <v>451</v>
      </c>
      <c r="G3796" s="61">
        <v>3614</v>
      </c>
      <c r="H3796" s="123">
        <f t="shared" si="59"/>
        <v>0.73590649467007407</v>
      </c>
    </row>
    <row r="3797" spans="1:8" x14ac:dyDescent="0.25">
      <c r="A3797" s="58">
        <v>400961030968</v>
      </c>
      <c r="B3797" s="59" t="s">
        <v>10279</v>
      </c>
      <c r="C3797" s="60" t="s">
        <v>10280</v>
      </c>
      <c r="D3797" s="60" t="s">
        <v>10281</v>
      </c>
      <c r="E3797" s="60" t="s">
        <v>726</v>
      </c>
      <c r="F3797" s="59" t="s">
        <v>451</v>
      </c>
      <c r="G3797" s="61">
        <v>3584</v>
      </c>
      <c r="H3797" s="123">
        <f t="shared" si="59"/>
        <v>0.72979769698327213</v>
      </c>
    </row>
    <row r="3798" spans="1:8" x14ac:dyDescent="0.25">
      <c r="A3798" s="58">
        <v>400990321416</v>
      </c>
      <c r="B3798" s="59" t="s">
        <v>10282</v>
      </c>
      <c r="C3798" s="60" t="s">
        <v>10283</v>
      </c>
      <c r="D3798" s="60" t="s">
        <v>10284</v>
      </c>
      <c r="E3798" s="60" t="s">
        <v>2137</v>
      </c>
      <c r="F3798" s="59" t="s">
        <v>451</v>
      </c>
      <c r="G3798" s="61">
        <v>3537</v>
      </c>
      <c r="H3798" s="123">
        <f t="shared" si="59"/>
        <v>0.72022724727394904</v>
      </c>
    </row>
    <row r="3799" spans="1:8" x14ac:dyDescent="0.25">
      <c r="A3799" s="58">
        <v>400860700245</v>
      </c>
      <c r="B3799" s="59" t="s">
        <v>10285</v>
      </c>
      <c r="C3799" s="60" t="s">
        <v>10286</v>
      </c>
      <c r="D3799" s="60" t="s">
        <v>10287</v>
      </c>
      <c r="E3799" s="60" t="s">
        <v>726</v>
      </c>
      <c r="F3799" s="59" t="s">
        <v>451</v>
      </c>
      <c r="G3799" s="61">
        <v>3506</v>
      </c>
      <c r="H3799" s="123">
        <f t="shared" si="59"/>
        <v>0.71391482299758702</v>
      </c>
    </row>
    <row r="3800" spans="1:8" x14ac:dyDescent="0.25">
      <c r="A3800" s="58">
        <v>400850200228</v>
      </c>
      <c r="B3800" s="59" t="s">
        <v>10288</v>
      </c>
      <c r="C3800" s="60" t="s">
        <v>10289</v>
      </c>
      <c r="D3800" s="60" t="s">
        <v>7908</v>
      </c>
      <c r="E3800" s="60" t="s">
        <v>726</v>
      </c>
      <c r="F3800" s="59" t="s">
        <v>451</v>
      </c>
      <c r="G3800" s="61">
        <v>3486</v>
      </c>
      <c r="H3800" s="123">
        <f t="shared" si="59"/>
        <v>0.70984229120638576</v>
      </c>
    </row>
    <row r="3801" spans="1:8" x14ac:dyDescent="0.25">
      <c r="A3801" s="58">
        <v>400960221921</v>
      </c>
      <c r="B3801" s="59" t="s">
        <v>10290</v>
      </c>
      <c r="C3801" s="60" t="s">
        <v>10291</v>
      </c>
      <c r="D3801" s="60" t="s">
        <v>4662</v>
      </c>
      <c r="E3801" s="60" t="s">
        <v>2137</v>
      </c>
      <c r="F3801" s="59" t="s">
        <v>451</v>
      </c>
      <c r="G3801" s="61">
        <v>3466</v>
      </c>
      <c r="H3801" s="123">
        <f t="shared" si="59"/>
        <v>0.70576975941518449</v>
      </c>
    </row>
    <row r="3802" spans="1:8" x14ac:dyDescent="0.25">
      <c r="A3802" s="58">
        <v>391891200055</v>
      </c>
      <c r="B3802" s="59" t="s">
        <v>10292</v>
      </c>
      <c r="C3802" s="60" t="s">
        <v>10293</v>
      </c>
      <c r="D3802" s="60" t="s">
        <v>10294</v>
      </c>
      <c r="E3802" s="60" t="s">
        <v>1426</v>
      </c>
      <c r="F3802" s="59" t="s">
        <v>451</v>
      </c>
      <c r="G3802" s="61">
        <v>3386</v>
      </c>
      <c r="H3802" s="123">
        <f t="shared" si="59"/>
        <v>0.68947963225037923</v>
      </c>
    </row>
    <row r="3803" spans="1:8" x14ac:dyDescent="0.25">
      <c r="A3803" s="58">
        <v>400000601118</v>
      </c>
      <c r="B3803" s="59" t="s">
        <v>10295</v>
      </c>
      <c r="C3803" s="60" t="s">
        <v>10296</v>
      </c>
      <c r="D3803" s="60" t="s">
        <v>10297</v>
      </c>
      <c r="E3803" s="60" t="s">
        <v>726</v>
      </c>
      <c r="F3803" s="59" t="s">
        <v>451</v>
      </c>
      <c r="G3803" s="61">
        <v>3227</v>
      </c>
      <c r="H3803" s="123">
        <f t="shared" si="59"/>
        <v>0.65710300451032899</v>
      </c>
    </row>
    <row r="3804" spans="1:8" x14ac:dyDescent="0.25">
      <c r="A3804" s="58">
        <v>400030306552</v>
      </c>
      <c r="B3804" s="59" t="s">
        <v>10298</v>
      </c>
      <c r="C3804" s="60" t="s">
        <v>10299</v>
      </c>
      <c r="D3804" s="60" t="s">
        <v>8860</v>
      </c>
      <c r="E3804" s="60" t="s">
        <v>726</v>
      </c>
      <c r="F3804" s="59" t="s">
        <v>451</v>
      </c>
      <c r="G3804" s="61">
        <v>3156</v>
      </c>
      <c r="H3804" s="123">
        <f t="shared" si="59"/>
        <v>0.64264551665156433</v>
      </c>
    </row>
    <row r="3805" spans="1:8" x14ac:dyDescent="0.25">
      <c r="A3805" s="58">
        <v>400960521381</v>
      </c>
      <c r="B3805" s="59" t="s">
        <v>10300</v>
      </c>
      <c r="C3805" s="60" t="s">
        <v>10301</v>
      </c>
      <c r="D3805" s="60" t="s">
        <v>10281</v>
      </c>
      <c r="E3805" s="60" t="s">
        <v>726</v>
      </c>
      <c r="F3805" s="59" t="s">
        <v>451</v>
      </c>
      <c r="G3805" s="61">
        <v>2985</v>
      </c>
      <c r="H3805" s="123">
        <f t="shared" si="59"/>
        <v>0.60782536983679336</v>
      </c>
    </row>
    <row r="3806" spans="1:8" x14ac:dyDescent="0.25">
      <c r="A3806" s="58">
        <v>372990700723</v>
      </c>
      <c r="B3806" s="59" t="s">
        <v>10302</v>
      </c>
      <c r="C3806" s="60" t="s">
        <v>10303</v>
      </c>
      <c r="D3806" s="60" t="s">
        <v>10304</v>
      </c>
      <c r="E3806" s="60" t="s">
        <v>10305</v>
      </c>
      <c r="F3806" s="59" t="s">
        <v>451</v>
      </c>
      <c r="G3806" s="61">
        <v>2889</v>
      </c>
      <c r="H3806" s="123">
        <f t="shared" si="59"/>
        <v>0.58827721723902704</v>
      </c>
    </row>
    <row r="3807" spans="1:8" x14ac:dyDescent="0.25">
      <c r="A3807" s="58">
        <v>390820500043</v>
      </c>
      <c r="B3807" s="59" t="s">
        <v>10306</v>
      </c>
      <c r="C3807" s="60" t="s">
        <v>9367</v>
      </c>
      <c r="D3807" s="60" t="s">
        <v>10307</v>
      </c>
      <c r="E3807" s="60" t="s">
        <v>1542</v>
      </c>
      <c r="F3807" s="59" t="s">
        <v>451</v>
      </c>
      <c r="G3807" s="61">
        <v>2889</v>
      </c>
      <c r="H3807" s="123">
        <f t="shared" si="59"/>
        <v>0.58827721723902704</v>
      </c>
    </row>
    <row r="3808" spans="1:8" x14ac:dyDescent="0.25">
      <c r="A3808" s="58">
        <v>390970611765</v>
      </c>
      <c r="B3808" s="59" t="s">
        <v>10308</v>
      </c>
      <c r="C3808" s="60" t="s">
        <v>10309</v>
      </c>
      <c r="D3808" s="60" t="s">
        <v>10310</v>
      </c>
      <c r="E3808" s="60" t="s">
        <v>1542</v>
      </c>
      <c r="F3808" s="59" t="s">
        <v>451</v>
      </c>
      <c r="G3808" s="61">
        <v>2889</v>
      </c>
      <c r="H3808" s="123">
        <f t="shared" si="59"/>
        <v>0.58827721723902704</v>
      </c>
    </row>
    <row r="3809" spans="1:8" x14ac:dyDescent="0.25">
      <c r="A3809" s="58">
        <v>394130600059</v>
      </c>
      <c r="B3809" s="59" t="s">
        <v>10311</v>
      </c>
      <c r="C3809" s="60" t="s">
        <v>10312</v>
      </c>
      <c r="D3809" s="60" t="s">
        <v>10313</v>
      </c>
      <c r="E3809" s="60" t="s">
        <v>3163</v>
      </c>
      <c r="F3809" s="59" t="s">
        <v>451</v>
      </c>
      <c r="G3809" s="61">
        <v>2889</v>
      </c>
      <c r="H3809" s="123">
        <f t="shared" si="59"/>
        <v>0.58827721723902704</v>
      </c>
    </row>
    <row r="3810" spans="1:8" x14ac:dyDescent="0.25">
      <c r="A3810" s="58">
        <v>371051200657</v>
      </c>
      <c r="B3810" s="59" t="s">
        <v>10314</v>
      </c>
      <c r="C3810" s="60" t="s">
        <v>10315</v>
      </c>
      <c r="D3810" s="60" t="s">
        <v>3481</v>
      </c>
      <c r="E3810" s="60" t="s">
        <v>3111</v>
      </c>
      <c r="F3810" s="59" t="s">
        <v>451</v>
      </c>
      <c r="G3810" s="61">
        <v>2888</v>
      </c>
      <c r="H3810" s="123">
        <f t="shared" si="59"/>
        <v>0.58807359064946707</v>
      </c>
    </row>
    <row r="3811" spans="1:8" x14ac:dyDescent="0.25">
      <c r="A3811" s="58">
        <v>390800102149</v>
      </c>
      <c r="B3811" s="59" t="s">
        <v>10316</v>
      </c>
      <c r="C3811" s="60" t="s">
        <v>10317</v>
      </c>
      <c r="D3811" s="60" t="s">
        <v>10318</v>
      </c>
      <c r="E3811" s="60" t="s">
        <v>1542</v>
      </c>
      <c r="F3811" s="59" t="s">
        <v>451</v>
      </c>
      <c r="G3811" s="61">
        <v>2888</v>
      </c>
      <c r="H3811" s="123">
        <f t="shared" si="59"/>
        <v>0.58807359064946707</v>
      </c>
    </row>
    <row r="3812" spans="1:8" x14ac:dyDescent="0.25">
      <c r="A3812" s="58">
        <v>391891100131</v>
      </c>
      <c r="B3812" s="59" t="s">
        <v>10319</v>
      </c>
      <c r="C3812" s="60" t="s">
        <v>10320</v>
      </c>
      <c r="D3812" s="60" t="s">
        <v>10321</v>
      </c>
      <c r="E3812" s="60" t="s">
        <v>3798</v>
      </c>
      <c r="F3812" s="59" t="s">
        <v>451</v>
      </c>
      <c r="G3812" s="61">
        <v>2888</v>
      </c>
      <c r="H3812" s="123">
        <f t="shared" si="59"/>
        <v>0.58807359064946707</v>
      </c>
    </row>
    <row r="3813" spans="1:8" x14ac:dyDescent="0.25">
      <c r="A3813" s="58">
        <v>400081003546</v>
      </c>
      <c r="B3813" s="59" t="s">
        <v>10322</v>
      </c>
      <c r="C3813" s="60" t="s">
        <v>10323</v>
      </c>
      <c r="D3813" s="60" t="s">
        <v>10324</v>
      </c>
      <c r="E3813" s="60" t="s">
        <v>726</v>
      </c>
      <c r="F3813" s="59" t="s">
        <v>451</v>
      </c>
      <c r="G3813" s="61">
        <v>2888</v>
      </c>
      <c r="H3813" s="123">
        <f t="shared" si="59"/>
        <v>0.58807359064946707</v>
      </c>
    </row>
    <row r="3814" spans="1:8" x14ac:dyDescent="0.25">
      <c r="A3814" s="58">
        <v>400131203231</v>
      </c>
      <c r="B3814" s="59" t="s">
        <v>10325</v>
      </c>
      <c r="C3814" s="60" t="s">
        <v>10326</v>
      </c>
      <c r="D3814" s="60" t="s">
        <v>10327</v>
      </c>
      <c r="E3814" s="60" t="s">
        <v>726</v>
      </c>
      <c r="F3814" s="59" t="s">
        <v>451</v>
      </c>
      <c r="G3814" s="61">
        <v>2888</v>
      </c>
      <c r="H3814" s="123">
        <f t="shared" si="59"/>
        <v>0.58807359064946707</v>
      </c>
    </row>
    <row r="3815" spans="1:8" x14ac:dyDescent="0.25">
      <c r="A3815" s="58">
        <v>400751100149</v>
      </c>
      <c r="B3815" s="59" t="s">
        <v>10328</v>
      </c>
      <c r="C3815" s="60" t="s">
        <v>10329</v>
      </c>
      <c r="D3815" s="60" t="s">
        <v>10330</v>
      </c>
      <c r="E3815" s="60" t="s">
        <v>726</v>
      </c>
      <c r="F3815" s="59" t="s">
        <v>451</v>
      </c>
      <c r="G3815" s="61">
        <v>2827</v>
      </c>
      <c r="H3815" s="123">
        <f t="shared" si="59"/>
        <v>0.5756523686863031</v>
      </c>
    </row>
    <row r="3816" spans="1:8" x14ac:dyDescent="0.25">
      <c r="A3816" s="58">
        <v>390840300202</v>
      </c>
      <c r="B3816" s="59" t="s">
        <v>10331</v>
      </c>
      <c r="C3816" s="60" t="s">
        <v>10332</v>
      </c>
      <c r="D3816" s="60" t="s">
        <v>10333</v>
      </c>
      <c r="E3816" s="60" t="s">
        <v>1542</v>
      </c>
      <c r="F3816" s="59" t="s">
        <v>451</v>
      </c>
      <c r="G3816" s="61">
        <v>2805</v>
      </c>
      <c r="H3816" s="123">
        <f t="shared" si="59"/>
        <v>0.57117258371598167</v>
      </c>
    </row>
    <row r="3817" spans="1:8" x14ac:dyDescent="0.25">
      <c r="A3817" s="58">
        <v>400980122385</v>
      </c>
      <c r="B3817" s="59" t="s">
        <v>10334</v>
      </c>
      <c r="C3817" s="60" t="s">
        <v>10335</v>
      </c>
      <c r="D3817" s="60" t="s">
        <v>10336</v>
      </c>
      <c r="E3817" s="60" t="s">
        <v>726</v>
      </c>
      <c r="F3817" s="59" t="s">
        <v>451</v>
      </c>
      <c r="G3817" s="61">
        <v>2727</v>
      </c>
      <c r="H3817" s="123">
        <f t="shared" si="59"/>
        <v>0.55528970973029657</v>
      </c>
    </row>
    <row r="3818" spans="1:8" x14ac:dyDescent="0.25">
      <c r="A3818" s="58">
        <v>400961230924</v>
      </c>
      <c r="B3818" s="59" t="s">
        <v>10337</v>
      </c>
      <c r="C3818" s="60" t="s">
        <v>10338</v>
      </c>
      <c r="D3818" s="60" t="s">
        <v>10339</v>
      </c>
      <c r="E3818" s="60" t="s">
        <v>726</v>
      </c>
      <c r="F3818" s="59" t="s">
        <v>451</v>
      </c>
      <c r="G3818" s="61">
        <v>2541</v>
      </c>
      <c r="H3818" s="123">
        <f t="shared" si="59"/>
        <v>0.51741516407212451</v>
      </c>
    </row>
    <row r="3819" spans="1:8" x14ac:dyDescent="0.25">
      <c r="A3819" s="58">
        <v>400980122814</v>
      </c>
      <c r="B3819" s="59" t="s">
        <v>10340</v>
      </c>
      <c r="C3819" s="60" t="s">
        <v>10341</v>
      </c>
      <c r="D3819" s="60" t="s">
        <v>9969</v>
      </c>
      <c r="E3819" s="60" t="s">
        <v>1061</v>
      </c>
      <c r="F3819" s="59" t="s">
        <v>451</v>
      </c>
      <c r="G3819" s="61">
        <v>2332</v>
      </c>
      <c r="H3819" s="123">
        <f t="shared" si="59"/>
        <v>0.47485720685407101</v>
      </c>
    </row>
    <row r="3820" spans="1:8" x14ac:dyDescent="0.25">
      <c r="A3820" s="58">
        <v>400010501235</v>
      </c>
      <c r="B3820" s="59" t="s">
        <v>10342</v>
      </c>
      <c r="C3820" s="60" t="s">
        <v>10343</v>
      </c>
      <c r="D3820" s="60" t="s">
        <v>10344</v>
      </c>
      <c r="E3820" s="60" t="s">
        <v>726</v>
      </c>
      <c r="F3820" s="59" t="s">
        <v>451</v>
      </c>
      <c r="G3820" s="61">
        <v>2232</v>
      </c>
      <c r="H3820" s="123">
        <f t="shared" si="59"/>
        <v>0.45449454789806454</v>
      </c>
    </row>
    <row r="3821" spans="1:8" x14ac:dyDescent="0.25">
      <c r="A3821" s="58">
        <v>391930900078</v>
      </c>
      <c r="B3821" s="59" t="s">
        <v>10345</v>
      </c>
      <c r="C3821" s="60" t="s">
        <v>10346</v>
      </c>
      <c r="D3821" s="60" t="s">
        <v>10347</v>
      </c>
      <c r="E3821" s="60" t="s">
        <v>1426</v>
      </c>
      <c r="F3821" s="59" t="s">
        <v>451</v>
      </c>
      <c r="G3821" s="61">
        <v>2213</v>
      </c>
      <c r="H3821" s="123">
        <f t="shared" si="59"/>
        <v>0.4506256426964233</v>
      </c>
    </row>
    <row r="3822" spans="1:8" x14ac:dyDescent="0.25">
      <c r="A3822" s="58">
        <v>400951231221</v>
      </c>
      <c r="B3822" s="59" t="s">
        <v>10348</v>
      </c>
      <c r="C3822" s="60" t="s">
        <v>10349</v>
      </c>
      <c r="D3822" s="60" t="s">
        <v>10350</v>
      </c>
      <c r="E3822" s="60" t="s">
        <v>726</v>
      </c>
      <c r="F3822" s="59" t="s">
        <v>451</v>
      </c>
      <c r="G3822" s="61">
        <v>2199</v>
      </c>
      <c r="H3822" s="123">
        <f t="shared" si="59"/>
        <v>0.44777487044258241</v>
      </c>
    </row>
    <row r="3823" spans="1:8" x14ac:dyDescent="0.25">
      <c r="A3823" s="58">
        <v>400910100414</v>
      </c>
      <c r="B3823" s="59" t="s">
        <v>10351</v>
      </c>
      <c r="C3823" s="60" t="s">
        <v>10352</v>
      </c>
      <c r="D3823" s="60" t="s">
        <v>10353</v>
      </c>
      <c r="E3823" s="60" t="s">
        <v>726</v>
      </c>
      <c r="F3823" s="59" t="s">
        <v>451</v>
      </c>
      <c r="G3823" s="61">
        <v>2149</v>
      </c>
      <c r="H3823" s="123">
        <f t="shared" si="59"/>
        <v>0.4375935409645792</v>
      </c>
    </row>
    <row r="3824" spans="1:8" x14ac:dyDescent="0.25">
      <c r="A3824" s="58">
        <v>390990410855</v>
      </c>
      <c r="B3824" s="59" t="s">
        <v>10354</v>
      </c>
      <c r="C3824" s="60" t="s">
        <v>10355</v>
      </c>
      <c r="D3824" s="60" t="s">
        <v>10356</v>
      </c>
      <c r="E3824" s="60" t="s">
        <v>1542</v>
      </c>
      <c r="F3824" s="59" t="s">
        <v>451</v>
      </c>
      <c r="G3824" s="61">
        <v>2092</v>
      </c>
      <c r="H3824" s="123">
        <f t="shared" si="59"/>
        <v>0.42598682535965549</v>
      </c>
    </row>
    <row r="3825" spans="1:8" x14ac:dyDescent="0.25">
      <c r="A3825" s="58">
        <v>400850900165</v>
      </c>
      <c r="B3825" s="59" t="s">
        <v>10357</v>
      </c>
      <c r="C3825" s="60" t="s">
        <v>10358</v>
      </c>
      <c r="D3825" s="60" t="s">
        <v>6454</v>
      </c>
      <c r="E3825" s="60" t="s">
        <v>726</v>
      </c>
      <c r="F3825" s="59" t="s">
        <v>451</v>
      </c>
      <c r="G3825" s="61">
        <v>2080</v>
      </c>
      <c r="H3825" s="123">
        <f t="shared" si="59"/>
        <v>0.4235433062849347</v>
      </c>
    </row>
    <row r="3826" spans="1:8" x14ac:dyDescent="0.25">
      <c r="A3826" s="58">
        <v>400961130539</v>
      </c>
      <c r="B3826" s="59" t="s">
        <v>10359</v>
      </c>
      <c r="C3826" s="60" t="s">
        <v>10360</v>
      </c>
      <c r="D3826" s="60" t="s">
        <v>3101</v>
      </c>
      <c r="E3826" s="60" t="s">
        <v>1061</v>
      </c>
      <c r="F3826" s="59" t="s">
        <v>451</v>
      </c>
      <c r="G3826" s="61">
        <v>1925</v>
      </c>
      <c r="H3826" s="123">
        <f t="shared" si="59"/>
        <v>0.39198118490312467</v>
      </c>
    </row>
    <row r="3827" spans="1:8" x14ac:dyDescent="0.25">
      <c r="A3827" s="58">
        <v>372791203133</v>
      </c>
      <c r="B3827" s="59" t="s">
        <v>10361</v>
      </c>
      <c r="C3827" s="60" t="s">
        <v>10362</v>
      </c>
      <c r="D3827" s="60" t="s">
        <v>3023</v>
      </c>
      <c r="E3827" s="60" t="s">
        <v>3024</v>
      </c>
      <c r="F3827" s="59" t="s">
        <v>451</v>
      </c>
      <c r="G3827" s="61">
        <v>1855</v>
      </c>
      <c r="H3827" s="123">
        <f t="shared" si="59"/>
        <v>0.37772732363392014</v>
      </c>
    </row>
    <row r="3828" spans="1:8" x14ac:dyDescent="0.25">
      <c r="A3828" s="58">
        <v>400991122000</v>
      </c>
      <c r="B3828" s="59" t="s">
        <v>10363</v>
      </c>
      <c r="C3828" s="60" t="s">
        <v>4703</v>
      </c>
      <c r="D3828" s="60" t="s">
        <v>10364</v>
      </c>
      <c r="E3828" s="60" t="s">
        <v>726</v>
      </c>
      <c r="F3828" s="59" t="s">
        <v>451</v>
      </c>
      <c r="G3828" s="61">
        <v>1761</v>
      </c>
      <c r="H3828" s="123">
        <f t="shared" si="59"/>
        <v>0.35858642421527404</v>
      </c>
    </row>
    <row r="3829" spans="1:8" x14ac:dyDescent="0.25">
      <c r="A3829" s="58">
        <v>400971221133</v>
      </c>
      <c r="B3829" s="59" t="s">
        <v>10365</v>
      </c>
      <c r="C3829" s="60" t="s">
        <v>10366</v>
      </c>
      <c r="D3829" s="60" t="s">
        <v>10367</v>
      </c>
      <c r="E3829" s="60" t="s">
        <v>1061</v>
      </c>
      <c r="F3829" s="59" t="s">
        <v>451</v>
      </c>
      <c r="G3829" s="61">
        <v>1669</v>
      </c>
      <c r="H3829" s="123">
        <f t="shared" si="59"/>
        <v>0.33985277797574809</v>
      </c>
    </row>
    <row r="3830" spans="1:8" x14ac:dyDescent="0.25">
      <c r="A3830" s="58">
        <v>400850200198</v>
      </c>
      <c r="B3830" s="59" t="s">
        <v>10368</v>
      </c>
      <c r="C3830" s="60" t="s">
        <v>10369</v>
      </c>
      <c r="D3830" s="60" t="s">
        <v>4670</v>
      </c>
      <c r="E3830" s="60" t="s">
        <v>726</v>
      </c>
      <c r="F3830" s="59" t="s">
        <v>451</v>
      </c>
      <c r="G3830" s="61">
        <v>1599</v>
      </c>
      <c r="H3830" s="123">
        <f t="shared" si="59"/>
        <v>0.32559891670654356</v>
      </c>
    </row>
    <row r="3831" spans="1:8" x14ac:dyDescent="0.25">
      <c r="A3831" s="58">
        <v>400990320371</v>
      </c>
      <c r="B3831" s="59" t="s">
        <v>10370</v>
      </c>
      <c r="C3831" s="60" t="s">
        <v>10371</v>
      </c>
      <c r="D3831" s="60" t="s">
        <v>5369</v>
      </c>
      <c r="E3831" s="60" t="s">
        <v>726</v>
      </c>
      <c r="F3831" s="59" t="s">
        <v>451</v>
      </c>
      <c r="G3831" s="61">
        <v>1539</v>
      </c>
      <c r="H3831" s="123">
        <f t="shared" si="59"/>
        <v>0.31338132133293967</v>
      </c>
    </row>
    <row r="3832" spans="1:8" x14ac:dyDescent="0.25">
      <c r="A3832" s="58">
        <v>390911000248</v>
      </c>
      <c r="B3832" s="59" t="s">
        <v>10372</v>
      </c>
      <c r="C3832" s="60" t="s">
        <v>10373</v>
      </c>
      <c r="D3832" s="60" t="s">
        <v>10100</v>
      </c>
      <c r="E3832" s="60" t="s">
        <v>1065</v>
      </c>
      <c r="F3832" s="59" t="s">
        <v>451</v>
      </c>
      <c r="G3832" s="61">
        <v>1509</v>
      </c>
      <c r="H3832" s="123">
        <f t="shared" si="59"/>
        <v>0.30727252364613772</v>
      </c>
    </row>
    <row r="3833" spans="1:8" x14ac:dyDescent="0.25">
      <c r="A3833" s="58">
        <v>390910900083</v>
      </c>
      <c r="B3833" s="59" t="s">
        <v>10374</v>
      </c>
      <c r="C3833" s="60" t="s">
        <v>8111</v>
      </c>
      <c r="D3833" s="60" t="s">
        <v>3545</v>
      </c>
      <c r="E3833" s="60" t="s">
        <v>1542</v>
      </c>
      <c r="F3833" s="59" t="s">
        <v>451</v>
      </c>
      <c r="G3833" s="61">
        <v>1455</v>
      </c>
      <c r="H3833" s="123">
        <f t="shared" si="59"/>
        <v>0.29627668780989425</v>
      </c>
    </row>
    <row r="3834" spans="1:8" x14ac:dyDescent="0.25">
      <c r="A3834" s="58">
        <v>400020404866</v>
      </c>
      <c r="B3834" s="59" t="s">
        <v>10375</v>
      </c>
      <c r="C3834" s="60" t="s">
        <v>10376</v>
      </c>
      <c r="D3834" s="60" t="s">
        <v>10377</v>
      </c>
      <c r="E3834" s="60" t="s">
        <v>726</v>
      </c>
      <c r="F3834" s="59" t="s">
        <v>451</v>
      </c>
      <c r="G3834" s="61">
        <v>1442</v>
      </c>
      <c r="H3834" s="123">
        <f t="shared" si="59"/>
        <v>0.29362954214561338</v>
      </c>
    </row>
    <row r="3835" spans="1:8" x14ac:dyDescent="0.25">
      <c r="A3835" s="58">
        <v>390940200108</v>
      </c>
      <c r="B3835" s="59" t="s">
        <v>10378</v>
      </c>
      <c r="C3835" s="60" t="s">
        <v>10379</v>
      </c>
      <c r="D3835" s="60" t="s">
        <v>10380</v>
      </c>
      <c r="E3835" s="60" t="s">
        <v>1542</v>
      </c>
      <c r="F3835" s="59" t="s">
        <v>451</v>
      </c>
      <c r="G3835" s="61">
        <v>1438</v>
      </c>
      <c r="H3835" s="123">
        <f t="shared" si="59"/>
        <v>0.29281503578737311</v>
      </c>
    </row>
    <row r="3836" spans="1:8" x14ac:dyDescent="0.25">
      <c r="A3836" s="58">
        <v>400800400862</v>
      </c>
      <c r="B3836" s="59" t="s">
        <v>10381</v>
      </c>
      <c r="C3836" s="60" t="s">
        <v>10382</v>
      </c>
      <c r="D3836" s="60" t="s">
        <v>10383</v>
      </c>
      <c r="E3836" s="60" t="s">
        <v>726</v>
      </c>
      <c r="F3836" s="59" t="s">
        <v>451</v>
      </c>
      <c r="G3836" s="61">
        <v>1391</v>
      </c>
      <c r="H3836" s="123">
        <f t="shared" si="59"/>
        <v>0.28324458607805009</v>
      </c>
    </row>
    <row r="3837" spans="1:8" x14ac:dyDescent="0.25">
      <c r="A3837" s="58">
        <v>400000102235</v>
      </c>
      <c r="B3837" s="59" t="s">
        <v>10384</v>
      </c>
      <c r="C3837" s="60" t="s">
        <v>10385</v>
      </c>
      <c r="D3837" s="60" t="s">
        <v>8904</v>
      </c>
      <c r="E3837" s="60" t="s">
        <v>726</v>
      </c>
      <c r="F3837" s="59" t="s">
        <v>451</v>
      </c>
      <c r="G3837" s="61">
        <v>1379</v>
      </c>
      <c r="H3837" s="123">
        <f t="shared" si="59"/>
        <v>0.2808010670033293</v>
      </c>
    </row>
    <row r="3838" spans="1:8" x14ac:dyDescent="0.25">
      <c r="A3838" s="58">
        <v>371960500286</v>
      </c>
      <c r="B3838" s="59" t="s">
        <v>10386</v>
      </c>
      <c r="C3838" s="60" t="s">
        <v>10387</v>
      </c>
      <c r="D3838" s="60" t="s">
        <v>10388</v>
      </c>
      <c r="E3838" s="60" t="s">
        <v>4166</v>
      </c>
      <c r="F3838" s="59" t="s">
        <v>451</v>
      </c>
      <c r="G3838" s="61">
        <v>1355</v>
      </c>
      <c r="H3838" s="123">
        <f t="shared" si="59"/>
        <v>0.27591402885388777</v>
      </c>
    </row>
    <row r="3839" spans="1:8" x14ac:dyDescent="0.25">
      <c r="A3839" s="58">
        <v>390890900031</v>
      </c>
      <c r="B3839" s="59" t="s">
        <v>10389</v>
      </c>
      <c r="C3839" s="60" t="s">
        <v>10390</v>
      </c>
      <c r="D3839" s="60" t="s">
        <v>10391</v>
      </c>
      <c r="E3839" s="60" t="s">
        <v>1065</v>
      </c>
      <c r="F3839" s="59" t="s">
        <v>451</v>
      </c>
      <c r="G3839" s="61">
        <v>1268</v>
      </c>
      <c r="H3839" s="123">
        <f t="shared" si="59"/>
        <v>0.25819851556216211</v>
      </c>
    </row>
    <row r="3840" spans="1:8" x14ac:dyDescent="0.25">
      <c r="A3840" s="58">
        <v>400950431057</v>
      </c>
      <c r="B3840" s="59" t="s">
        <v>10392</v>
      </c>
      <c r="C3840" s="60" t="s">
        <v>10393</v>
      </c>
      <c r="D3840" s="60" t="s">
        <v>10394</v>
      </c>
      <c r="E3840" s="60" t="s">
        <v>726</v>
      </c>
      <c r="F3840" s="59" t="s">
        <v>451</v>
      </c>
      <c r="G3840" s="61">
        <v>1246</v>
      </c>
      <c r="H3840" s="123">
        <f t="shared" si="59"/>
        <v>0.25371873059184069</v>
      </c>
    </row>
    <row r="3841" spans="1:8" x14ac:dyDescent="0.25">
      <c r="A3841" s="58">
        <v>371850204037</v>
      </c>
      <c r="B3841" s="59" t="s">
        <v>10395</v>
      </c>
      <c r="C3841" s="60" t="s">
        <v>3408</v>
      </c>
      <c r="D3841" s="60" t="s">
        <v>3743</v>
      </c>
      <c r="E3841" s="60" t="s">
        <v>2184</v>
      </c>
      <c r="F3841" s="59" t="s">
        <v>451</v>
      </c>
      <c r="G3841" s="61">
        <v>1110</v>
      </c>
      <c r="H3841" s="123">
        <f t="shared" si="59"/>
        <v>0.22602551441167187</v>
      </c>
    </row>
    <row r="3842" spans="1:8" x14ac:dyDescent="0.25">
      <c r="A3842" s="58">
        <v>390861000551</v>
      </c>
      <c r="B3842" s="59" t="s">
        <v>10396</v>
      </c>
      <c r="C3842" s="60" t="s">
        <v>10397</v>
      </c>
      <c r="D3842" s="60" t="s">
        <v>10398</v>
      </c>
      <c r="E3842" s="60" t="s">
        <v>1542</v>
      </c>
      <c r="F3842" s="59" t="s">
        <v>451</v>
      </c>
      <c r="G3842" s="61">
        <v>1074</v>
      </c>
      <c r="H3842" s="123">
        <f t="shared" si="59"/>
        <v>0.21869495718750956</v>
      </c>
    </row>
    <row r="3843" spans="1:8" x14ac:dyDescent="0.25">
      <c r="A3843" s="58">
        <v>400750500151</v>
      </c>
      <c r="B3843" s="59" t="s">
        <v>10399</v>
      </c>
      <c r="C3843" s="60" t="s">
        <v>10400</v>
      </c>
      <c r="D3843" s="60" t="s">
        <v>6406</v>
      </c>
      <c r="E3843" s="60" t="s">
        <v>726</v>
      </c>
      <c r="F3843" s="59" t="s">
        <v>451</v>
      </c>
      <c r="G3843" s="61">
        <v>1041</v>
      </c>
      <c r="H3843" s="123">
        <f t="shared" ref="H3843:H3857" si="60">G3843/4910.95</f>
        <v>0.21197527973202743</v>
      </c>
    </row>
    <row r="3844" spans="1:8" x14ac:dyDescent="0.25">
      <c r="A3844" s="58">
        <v>371030501088</v>
      </c>
      <c r="B3844" s="59" t="s">
        <v>10401</v>
      </c>
      <c r="C3844" s="60" t="s">
        <v>10402</v>
      </c>
      <c r="D3844" s="60" t="s">
        <v>10403</v>
      </c>
      <c r="E3844" s="60" t="s">
        <v>4166</v>
      </c>
      <c r="F3844" s="59" t="s">
        <v>451</v>
      </c>
      <c r="G3844" s="61">
        <v>903</v>
      </c>
      <c r="H3844" s="123">
        <f t="shared" si="60"/>
        <v>0.18387481037273848</v>
      </c>
    </row>
    <row r="3845" spans="1:8" x14ac:dyDescent="0.25">
      <c r="A3845" s="58">
        <v>390881000108</v>
      </c>
      <c r="B3845" s="59" t="s">
        <v>10404</v>
      </c>
      <c r="C3845" s="60" t="s">
        <v>10405</v>
      </c>
      <c r="D3845" s="60" t="s">
        <v>10406</v>
      </c>
      <c r="E3845" s="60" t="s">
        <v>1065</v>
      </c>
      <c r="F3845" s="59" t="s">
        <v>451</v>
      </c>
      <c r="G3845" s="61">
        <v>892</v>
      </c>
      <c r="H3845" s="123">
        <f t="shared" si="60"/>
        <v>0.18163491788757777</v>
      </c>
    </row>
    <row r="3846" spans="1:8" x14ac:dyDescent="0.25">
      <c r="A3846" s="58">
        <v>390920600266</v>
      </c>
      <c r="B3846" s="59" t="s">
        <v>10407</v>
      </c>
      <c r="C3846" s="60" t="s">
        <v>10408</v>
      </c>
      <c r="D3846" s="60" t="s">
        <v>10409</v>
      </c>
      <c r="E3846" s="60" t="s">
        <v>1542</v>
      </c>
      <c r="F3846" s="59" t="s">
        <v>451</v>
      </c>
      <c r="G3846" s="61">
        <v>877</v>
      </c>
      <c r="H3846" s="123">
        <f t="shared" si="60"/>
        <v>0.17858051904417679</v>
      </c>
    </row>
    <row r="3847" spans="1:8" x14ac:dyDescent="0.25">
      <c r="A3847" s="58">
        <v>390931100044</v>
      </c>
      <c r="B3847" s="59" t="s">
        <v>10410</v>
      </c>
      <c r="C3847" s="60" t="s">
        <v>5588</v>
      </c>
      <c r="D3847" s="60" t="s">
        <v>5589</v>
      </c>
      <c r="E3847" s="60" t="s">
        <v>1542</v>
      </c>
      <c r="F3847" s="59" t="s">
        <v>451</v>
      </c>
      <c r="G3847" s="61">
        <v>617</v>
      </c>
      <c r="H3847" s="123">
        <f t="shared" si="60"/>
        <v>0.12563760575855995</v>
      </c>
    </row>
    <row r="3848" spans="1:8" x14ac:dyDescent="0.25">
      <c r="A3848" s="58">
        <v>400851200451</v>
      </c>
      <c r="B3848" s="59" t="s">
        <v>10411</v>
      </c>
      <c r="C3848" s="60" t="s">
        <v>10412</v>
      </c>
      <c r="D3848" s="60" t="s">
        <v>10413</v>
      </c>
      <c r="E3848" s="60" t="s">
        <v>726</v>
      </c>
      <c r="F3848" s="59" t="s">
        <v>451</v>
      </c>
      <c r="G3848" s="61">
        <v>550</v>
      </c>
      <c r="H3848" s="123">
        <f t="shared" si="60"/>
        <v>0.11199462425803562</v>
      </c>
    </row>
    <row r="3849" spans="1:8" x14ac:dyDescent="0.25">
      <c r="A3849" s="58">
        <v>400860500190</v>
      </c>
      <c r="B3849" s="59" t="s">
        <v>10414</v>
      </c>
      <c r="C3849" s="60" t="s">
        <v>10415</v>
      </c>
      <c r="D3849" s="60" t="s">
        <v>7796</v>
      </c>
      <c r="E3849" s="60" t="s">
        <v>726</v>
      </c>
      <c r="F3849" s="59" t="s">
        <v>451</v>
      </c>
      <c r="G3849" s="61">
        <v>548</v>
      </c>
      <c r="H3849" s="123">
        <f t="shared" si="60"/>
        <v>0.11158737107891549</v>
      </c>
    </row>
    <row r="3850" spans="1:8" x14ac:dyDescent="0.25">
      <c r="A3850" s="58">
        <v>400990822938</v>
      </c>
      <c r="B3850" s="59" t="s">
        <v>10416</v>
      </c>
      <c r="C3850" s="60" t="s">
        <v>10417</v>
      </c>
      <c r="D3850" s="60" t="s">
        <v>10418</v>
      </c>
      <c r="E3850" s="60" t="s">
        <v>726</v>
      </c>
      <c r="F3850" s="59" t="s">
        <v>451</v>
      </c>
      <c r="G3850" s="61">
        <v>269</v>
      </c>
      <c r="H3850" s="123">
        <f t="shared" si="60"/>
        <v>5.4775552591657423E-2</v>
      </c>
    </row>
    <row r="3851" spans="1:8" x14ac:dyDescent="0.25">
      <c r="A3851" s="58">
        <v>390861200470</v>
      </c>
      <c r="B3851" s="59" t="s">
        <v>10419</v>
      </c>
      <c r="C3851" s="60" t="s">
        <v>10420</v>
      </c>
      <c r="D3851" s="60" t="s">
        <v>10421</v>
      </c>
      <c r="E3851" s="60" t="s">
        <v>1542</v>
      </c>
      <c r="F3851" s="59" t="s">
        <v>451</v>
      </c>
      <c r="G3851" s="61">
        <v>268</v>
      </c>
      <c r="H3851" s="123">
        <f t="shared" si="60"/>
        <v>5.4571926002097357E-2</v>
      </c>
    </row>
    <row r="3852" spans="1:8" x14ac:dyDescent="0.25">
      <c r="A3852" s="58">
        <v>391910900071</v>
      </c>
      <c r="B3852" s="59" t="s">
        <v>10422</v>
      </c>
      <c r="C3852" s="60" t="s">
        <v>10423</v>
      </c>
      <c r="D3852" s="60" t="s">
        <v>10424</v>
      </c>
      <c r="E3852" s="60" t="s">
        <v>994</v>
      </c>
      <c r="F3852" s="59" t="s">
        <v>451</v>
      </c>
      <c r="G3852" s="61">
        <v>267</v>
      </c>
      <c r="H3852" s="123">
        <f t="shared" si="60"/>
        <v>5.4368299412537291E-2</v>
      </c>
    </row>
    <row r="3853" spans="1:8" x14ac:dyDescent="0.25">
      <c r="A3853" s="58">
        <v>400950731077</v>
      </c>
      <c r="B3853" s="59" t="s">
        <v>10425</v>
      </c>
      <c r="C3853" s="60" t="s">
        <v>10426</v>
      </c>
      <c r="D3853" s="60" t="s">
        <v>10427</v>
      </c>
      <c r="E3853" s="60" t="s">
        <v>726</v>
      </c>
      <c r="F3853" s="59" t="s">
        <v>451</v>
      </c>
      <c r="G3853" s="61">
        <v>237</v>
      </c>
      <c r="H3853" s="123">
        <f t="shared" si="60"/>
        <v>4.825950172573535E-2</v>
      </c>
    </row>
    <row r="3854" spans="1:8" x14ac:dyDescent="0.25">
      <c r="A3854" s="58">
        <v>391711000053</v>
      </c>
      <c r="B3854" s="59" t="s">
        <v>10428</v>
      </c>
      <c r="C3854" s="60" t="s">
        <v>10429</v>
      </c>
      <c r="D3854" s="60" t="s">
        <v>10430</v>
      </c>
      <c r="E3854" s="60" t="s">
        <v>994</v>
      </c>
      <c r="F3854" s="59" t="s">
        <v>451</v>
      </c>
      <c r="G3854" s="61">
        <v>183</v>
      </c>
      <c r="H3854" s="123">
        <f t="shared" si="60"/>
        <v>3.726366588949185E-2</v>
      </c>
    </row>
    <row r="3855" spans="1:8" x14ac:dyDescent="0.25">
      <c r="A3855" s="58">
        <v>400980721696</v>
      </c>
      <c r="B3855" s="59" t="s">
        <v>10431</v>
      </c>
      <c r="C3855" s="60" t="s">
        <v>10432</v>
      </c>
      <c r="D3855" s="60" t="s">
        <v>10433</v>
      </c>
      <c r="E3855" s="60" t="s">
        <v>726</v>
      </c>
      <c r="F3855" s="59" t="s">
        <v>451</v>
      </c>
      <c r="G3855" s="61">
        <v>103</v>
      </c>
      <c r="H3855" s="123">
        <f t="shared" si="60"/>
        <v>2.0973538724686672E-2</v>
      </c>
    </row>
    <row r="3856" spans="1:8" x14ac:dyDescent="0.25">
      <c r="G3856" s="124">
        <v>228620</v>
      </c>
      <c r="H3856" s="123">
        <f t="shared" si="60"/>
        <v>46.553110905222006</v>
      </c>
    </row>
    <row r="3857" spans="7:8" x14ac:dyDescent="0.25">
      <c r="G3857" s="124">
        <v>26057</v>
      </c>
      <c r="H3857" s="125">
        <f t="shared" si="60"/>
        <v>5.3058980441666073</v>
      </c>
    </row>
    <row r="3859" spans="7:8" x14ac:dyDescent="0.25">
      <c r="H3859" s="62"/>
    </row>
  </sheetData>
  <autoFilter ref="A1:G3857" xr:uid="{00000000-0009-0000-0000-000005000000}"/>
  <pageMargins left="0.7" right="0.7" top="0.75" bottom="0.75" header="0.3" footer="0.3"/>
  <pageSetup paperSize="5"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D1:H574"/>
  <sheetViews>
    <sheetView workbookViewId="0">
      <selection activeCell="O7" sqref="O7"/>
    </sheetView>
  </sheetViews>
  <sheetFormatPr baseColWidth="10" defaultRowHeight="15" x14ac:dyDescent="0.25"/>
  <cols>
    <col min="5" max="5" width="14.42578125" customWidth="1"/>
    <col min="6" max="6" width="17.7109375" customWidth="1"/>
  </cols>
  <sheetData>
    <row r="1" spans="4:7" x14ac:dyDescent="0.25">
      <c r="D1" s="2"/>
      <c r="E1" s="2"/>
      <c r="G1" s="2"/>
    </row>
    <row r="2" spans="4:7" x14ac:dyDescent="0.25">
      <c r="D2" s="2"/>
      <c r="E2" s="2"/>
      <c r="G2" s="2"/>
    </row>
    <row r="3" spans="4:7" x14ac:dyDescent="0.25">
      <c r="D3" s="2"/>
      <c r="E3" s="2"/>
      <c r="G3" s="2"/>
    </row>
    <row r="4" spans="4:7" x14ac:dyDescent="0.25">
      <c r="D4" s="2"/>
      <c r="E4" s="2"/>
      <c r="G4" s="2"/>
    </row>
    <row r="5" spans="4:7" x14ac:dyDescent="0.25">
      <c r="D5" s="2"/>
      <c r="E5" s="2"/>
      <c r="G5" s="2"/>
    </row>
    <row r="6" spans="4:7" x14ac:dyDescent="0.25">
      <c r="D6" s="2"/>
      <c r="E6" s="2"/>
      <c r="G6" s="2"/>
    </row>
    <row r="7" spans="4:7" x14ac:dyDescent="0.25">
      <c r="D7" s="2"/>
      <c r="E7" s="2"/>
      <c r="G7" s="2"/>
    </row>
    <row r="8" spans="4:7" x14ac:dyDescent="0.25">
      <c r="D8" s="2"/>
      <c r="E8" s="2"/>
      <c r="G8" s="2"/>
    </row>
    <row r="9" spans="4:7" x14ac:dyDescent="0.25">
      <c r="D9" s="2"/>
      <c r="E9" s="2"/>
      <c r="G9" s="2"/>
    </row>
    <row r="10" spans="4:7" x14ac:dyDescent="0.25">
      <c r="D10" s="2"/>
      <c r="E10" s="2"/>
      <c r="G10" s="2"/>
    </row>
    <row r="11" spans="4:7" x14ac:dyDescent="0.25">
      <c r="D11" s="2"/>
      <c r="E11" s="2"/>
      <c r="G11" s="2"/>
    </row>
    <row r="12" spans="4:7" x14ac:dyDescent="0.25">
      <c r="D12" s="2"/>
      <c r="E12" s="2"/>
      <c r="G12" s="2"/>
    </row>
    <row r="13" spans="4:7" x14ac:dyDescent="0.25">
      <c r="D13" s="2"/>
      <c r="E13" s="2"/>
      <c r="G13" s="2"/>
    </row>
    <row r="14" spans="4:7" x14ac:dyDescent="0.25">
      <c r="D14" s="2"/>
      <c r="E14" s="2"/>
      <c r="G14" s="2"/>
    </row>
    <row r="15" spans="4:7" x14ac:dyDescent="0.25">
      <c r="D15" s="2"/>
      <c r="E15" s="2"/>
      <c r="G15" s="2"/>
    </row>
    <row r="16" spans="4:7" x14ac:dyDescent="0.25">
      <c r="D16" s="2"/>
      <c r="E16" s="2"/>
      <c r="G16" s="2"/>
    </row>
    <row r="17" spans="4:7" x14ac:dyDescent="0.25">
      <c r="D17" s="2"/>
      <c r="E17" s="2"/>
      <c r="G17" s="2"/>
    </row>
    <row r="18" spans="4:7" x14ac:dyDescent="0.25">
      <c r="D18" s="2"/>
      <c r="E18" s="2"/>
      <c r="G18" s="2"/>
    </row>
    <row r="19" spans="4:7" x14ac:dyDescent="0.25">
      <c r="D19" s="2"/>
      <c r="E19" s="2"/>
      <c r="G19" s="2"/>
    </row>
    <row r="20" spans="4:7" x14ac:dyDescent="0.25">
      <c r="D20" s="2"/>
      <c r="E20" s="2"/>
      <c r="G20" s="2"/>
    </row>
    <row r="21" spans="4:7" x14ac:dyDescent="0.25">
      <c r="D21" s="2"/>
      <c r="E21" s="2"/>
      <c r="G21" s="2"/>
    </row>
    <row r="22" spans="4:7" x14ac:dyDescent="0.25">
      <c r="D22" s="2"/>
      <c r="E22" s="2"/>
      <c r="G22" s="2"/>
    </row>
    <row r="23" spans="4:7" x14ac:dyDescent="0.25">
      <c r="D23" s="2"/>
      <c r="E23" s="2"/>
      <c r="G23" s="2"/>
    </row>
    <row r="24" spans="4:7" x14ac:dyDescent="0.25">
      <c r="D24" s="2"/>
      <c r="E24" s="2"/>
      <c r="G24" s="2"/>
    </row>
    <row r="25" spans="4:7" x14ac:dyDescent="0.25">
      <c r="D25" s="2"/>
      <c r="E25" s="2"/>
      <c r="G25" s="2"/>
    </row>
    <row r="26" spans="4:7" x14ac:dyDescent="0.25">
      <c r="D26" s="2"/>
      <c r="E26" s="2"/>
      <c r="G26" s="2"/>
    </row>
    <row r="27" spans="4:7" x14ac:dyDescent="0.25">
      <c r="D27" s="2"/>
      <c r="E27" s="2"/>
      <c r="G27" s="2"/>
    </row>
    <row r="28" spans="4:7" x14ac:dyDescent="0.25">
      <c r="D28" s="2"/>
      <c r="E28" s="2"/>
      <c r="G28" s="2"/>
    </row>
    <row r="29" spans="4:7" x14ac:dyDescent="0.25">
      <c r="D29" s="2"/>
      <c r="E29" s="2"/>
      <c r="G29" s="2"/>
    </row>
    <row r="30" spans="4:7" x14ac:dyDescent="0.25">
      <c r="D30" s="2"/>
      <c r="E30" s="2"/>
      <c r="G30" s="2"/>
    </row>
    <row r="31" spans="4:7" x14ac:dyDescent="0.25">
      <c r="D31" s="2"/>
      <c r="E31" s="2"/>
      <c r="G31" s="2"/>
    </row>
    <row r="32" spans="4:7" x14ac:dyDescent="0.25">
      <c r="D32" s="2"/>
      <c r="E32" s="2"/>
      <c r="G32" s="2"/>
    </row>
    <row r="33" spans="4:7" x14ac:dyDescent="0.25">
      <c r="D33" s="2"/>
      <c r="E33" s="2"/>
      <c r="G33" s="2"/>
    </row>
    <row r="34" spans="4:7" x14ac:dyDescent="0.25">
      <c r="D34" s="2"/>
      <c r="E34" s="2"/>
      <c r="G34" s="2"/>
    </row>
    <row r="35" spans="4:7" x14ac:dyDescent="0.25">
      <c r="D35" s="2"/>
      <c r="E35" s="2"/>
      <c r="G35" s="2"/>
    </row>
    <row r="36" spans="4:7" x14ac:dyDescent="0.25">
      <c r="D36" s="2"/>
      <c r="E36" s="2"/>
      <c r="G36" s="2"/>
    </row>
    <row r="37" spans="4:7" x14ac:dyDescent="0.25">
      <c r="D37" s="2"/>
      <c r="E37" s="2"/>
      <c r="G37" s="2"/>
    </row>
    <row r="38" spans="4:7" x14ac:dyDescent="0.25">
      <c r="D38" s="2"/>
      <c r="E38" s="2"/>
      <c r="G38" s="2"/>
    </row>
    <row r="39" spans="4:7" x14ac:dyDescent="0.25">
      <c r="D39" s="2"/>
      <c r="E39" s="2"/>
      <c r="G39" s="2"/>
    </row>
    <row r="40" spans="4:7" x14ac:dyDescent="0.25">
      <c r="D40" s="2"/>
      <c r="E40" s="2"/>
      <c r="G40" s="2"/>
    </row>
    <row r="41" spans="4:7" x14ac:dyDescent="0.25">
      <c r="D41" s="2"/>
      <c r="E41" s="2"/>
      <c r="G41" s="2"/>
    </row>
    <row r="42" spans="4:7" x14ac:dyDescent="0.25">
      <c r="D42" s="2"/>
      <c r="E42" s="2"/>
      <c r="G42" s="2"/>
    </row>
    <row r="43" spans="4:7" x14ac:dyDescent="0.25">
      <c r="D43" s="2"/>
      <c r="E43" s="2"/>
      <c r="G43" s="2"/>
    </row>
    <row r="44" spans="4:7" x14ac:dyDescent="0.25">
      <c r="D44" s="2"/>
      <c r="E44" s="2"/>
      <c r="G44" s="2"/>
    </row>
    <row r="45" spans="4:7" x14ac:dyDescent="0.25">
      <c r="D45" s="2"/>
      <c r="E45" s="2"/>
      <c r="G45" s="2"/>
    </row>
    <row r="46" spans="4:7" x14ac:dyDescent="0.25">
      <c r="D46" s="2"/>
      <c r="E46" s="2"/>
      <c r="G46" s="2"/>
    </row>
    <row r="47" spans="4:7" x14ac:dyDescent="0.25">
      <c r="D47" s="2"/>
      <c r="E47" s="2"/>
      <c r="G47" s="2"/>
    </row>
    <row r="48" spans="4:7" x14ac:dyDescent="0.25">
      <c r="D48" s="2"/>
      <c r="E48" s="2"/>
      <c r="G48" s="2"/>
    </row>
    <row r="49" spans="4:7" x14ac:dyDescent="0.25">
      <c r="D49" s="2"/>
      <c r="E49" s="2"/>
      <c r="G49" s="2"/>
    </row>
    <row r="50" spans="4:7" x14ac:dyDescent="0.25">
      <c r="D50" s="2"/>
      <c r="E50" s="2"/>
      <c r="G50" s="2"/>
    </row>
    <row r="51" spans="4:7" x14ac:dyDescent="0.25">
      <c r="D51" s="2"/>
      <c r="E51" s="2"/>
      <c r="G51" s="2"/>
    </row>
    <row r="52" spans="4:7" x14ac:dyDescent="0.25">
      <c r="D52" s="2"/>
      <c r="E52" s="2"/>
      <c r="G52" s="2"/>
    </row>
    <row r="53" spans="4:7" x14ac:dyDescent="0.25">
      <c r="D53" s="2"/>
      <c r="E53" s="2"/>
      <c r="G53" s="2"/>
    </row>
    <row r="54" spans="4:7" x14ac:dyDescent="0.25">
      <c r="D54" s="2"/>
      <c r="E54" s="2"/>
      <c r="G54" s="2"/>
    </row>
    <row r="55" spans="4:7" x14ac:dyDescent="0.25">
      <c r="D55" s="2"/>
      <c r="E55" s="2"/>
      <c r="G55" s="2"/>
    </row>
    <row r="56" spans="4:7" x14ac:dyDescent="0.25">
      <c r="D56" s="2"/>
      <c r="E56" s="2"/>
      <c r="G56" s="2"/>
    </row>
    <row r="57" spans="4:7" x14ac:dyDescent="0.25">
      <c r="D57" s="2"/>
      <c r="E57" s="2"/>
      <c r="G57" s="2"/>
    </row>
    <row r="58" spans="4:7" x14ac:dyDescent="0.25">
      <c r="D58" s="2"/>
      <c r="E58" s="2"/>
      <c r="G58" s="2"/>
    </row>
    <row r="59" spans="4:7" x14ac:dyDescent="0.25">
      <c r="D59" s="2"/>
      <c r="E59" s="2"/>
      <c r="G59" s="2"/>
    </row>
    <row r="60" spans="4:7" x14ac:dyDescent="0.25">
      <c r="D60" s="2"/>
      <c r="E60" s="2"/>
      <c r="G60" s="2"/>
    </row>
    <row r="61" spans="4:7" x14ac:dyDescent="0.25">
      <c r="D61" s="2"/>
      <c r="E61" s="2"/>
      <c r="G61" s="2"/>
    </row>
    <row r="62" spans="4:7" x14ac:dyDescent="0.25">
      <c r="D62" s="2"/>
      <c r="E62" s="2"/>
      <c r="G62" s="2"/>
    </row>
    <row r="63" spans="4:7" x14ac:dyDescent="0.25">
      <c r="D63" s="2"/>
      <c r="E63" s="2"/>
      <c r="G63" s="2"/>
    </row>
    <row r="64" spans="4:7" x14ac:dyDescent="0.25">
      <c r="D64" s="2"/>
      <c r="E64" s="2"/>
      <c r="G64" s="2"/>
    </row>
    <row r="65" spans="4:7" x14ac:dyDescent="0.25">
      <c r="D65" s="2"/>
      <c r="E65" s="2"/>
      <c r="G65" s="2"/>
    </row>
    <row r="66" spans="4:7" x14ac:dyDescent="0.25">
      <c r="D66" s="2"/>
      <c r="E66" s="2"/>
      <c r="G66" s="2"/>
    </row>
    <row r="67" spans="4:7" x14ac:dyDescent="0.25">
      <c r="D67" s="2"/>
      <c r="E67" s="2"/>
      <c r="G67" s="2"/>
    </row>
    <row r="68" spans="4:7" x14ac:dyDescent="0.25">
      <c r="D68" s="2"/>
      <c r="E68" s="2"/>
      <c r="G68" s="2"/>
    </row>
    <row r="69" spans="4:7" x14ac:dyDescent="0.25">
      <c r="D69" s="2"/>
      <c r="E69" s="2"/>
      <c r="G69" s="2"/>
    </row>
    <row r="70" spans="4:7" x14ac:dyDescent="0.25">
      <c r="D70" s="2"/>
      <c r="E70" s="2"/>
      <c r="G70" s="2"/>
    </row>
    <row r="71" spans="4:7" x14ac:dyDescent="0.25">
      <c r="D71" s="2"/>
      <c r="E71" s="2"/>
      <c r="G71" s="2"/>
    </row>
    <row r="72" spans="4:7" x14ac:dyDescent="0.25">
      <c r="D72" s="2"/>
      <c r="E72" s="2"/>
      <c r="G72" s="2"/>
    </row>
    <row r="73" spans="4:7" x14ac:dyDescent="0.25">
      <c r="D73" s="2"/>
      <c r="E73" s="2"/>
      <c r="G73" s="2"/>
    </row>
    <row r="74" spans="4:7" x14ac:dyDescent="0.25">
      <c r="D74" s="2"/>
      <c r="E74" s="2"/>
      <c r="G74" s="2"/>
    </row>
    <row r="75" spans="4:7" x14ac:dyDescent="0.25">
      <c r="D75" s="2"/>
      <c r="E75" s="2"/>
      <c r="G75" s="2"/>
    </row>
    <row r="76" spans="4:7" x14ac:dyDescent="0.25">
      <c r="D76" s="2"/>
      <c r="E76" s="2"/>
      <c r="G76" s="2"/>
    </row>
    <row r="77" spans="4:7" x14ac:dyDescent="0.25">
      <c r="D77" s="2"/>
      <c r="E77" s="2"/>
      <c r="G77" s="2"/>
    </row>
    <row r="78" spans="4:7" x14ac:dyDescent="0.25">
      <c r="D78" s="2"/>
      <c r="E78" s="2"/>
      <c r="G78" s="2"/>
    </row>
    <row r="79" spans="4:7" x14ac:dyDescent="0.25">
      <c r="D79" s="2"/>
      <c r="E79" s="2"/>
      <c r="G79" s="2"/>
    </row>
    <row r="80" spans="4:7" x14ac:dyDescent="0.25">
      <c r="D80" s="2"/>
      <c r="E80" s="2"/>
      <c r="G80" s="2"/>
    </row>
    <row r="81" spans="4:7" x14ac:dyDescent="0.25">
      <c r="D81" s="2"/>
      <c r="E81" s="2"/>
      <c r="G81" s="2"/>
    </row>
    <row r="82" spans="4:7" x14ac:dyDescent="0.25">
      <c r="D82" s="2"/>
      <c r="E82" s="2"/>
      <c r="G82" s="2"/>
    </row>
    <row r="83" spans="4:7" x14ac:dyDescent="0.25">
      <c r="D83" s="2"/>
      <c r="E83" s="2"/>
      <c r="G83" s="2"/>
    </row>
    <row r="84" spans="4:7" x14ac:dyDescent="0.25">
      <c r="D84" s="2"/>
      <c r="E84" s="2"/>
      <c r="G84" s="2"/>
    </row>
    <row r="85" spans="4:7" x14ac:dyDescent="0.25">
      <c r="D85" s="2"/>
      <c r="E85" s="2"/>
      <c r="G85" s="2"/>
    </row>
    <row r="86" spans="4:7" x14ac:dyDescent="0.25">
      <c r="D86" s="2"/>
      <c r="E86" s="2"/>
      <c r="G86" s="2"/>
    </row>
    <row r="87" spans="4:7" x14ac:dyDescent="0.25">
      <c r="D87" s="2"/>
      <c r="E87" s="2"/>
      <c r="G87" s="2"/>
    </row>
    <row r="88" spans="4:7" x14ac:dyDescent="0.25">
      <c r="D88" s="2"/>
      <c r="E88" s="2"/>
      <c r="G88" s="2"/>
    </row>
    <row r="89" spans="4:7" x14ac:dyDescent="0.25">
      <c r="D89" s="2"/>
      <c r="E89" s="2"/>
      <c r="G89" s="2"/>
    </row>
    <row r="90" spans="4:7" x14ac:dyDescent="0.25">
      <c r="D90" s="2"/>
      <c r="E90" s="2"/>
      <c r="G90" s="2"/>
    </row>
    <row r="91" spans="4:7" x14ac:dyDescent="0.25">
      <c r="D91" s="2"/>
      <c r="E91" s="2"/>
      <c r="G91" s="2"/>
    </row>
    <row r="92" spans="4:7" x14ac:dyDescent="0.25">
      <c r="D92" s="2"/>
      <c r="E92" s="2"/>
      <c r="G92" s="2"/>
    </row>
    <row r="93" spans="4:7" x14ac:dyDescent="0.25">
      <c r="D93" s="2"/>
      <c r="E93" s="2"/>
      <c r="G93" s="2"/>
    </row>
    <row r="94" spans="4:7" x14ac:dyDescent="0.25">
      <c r="D94" s="2"/>
      <c r="E94" s="2"/>
      <c r="G94" s="2"/>
    </row>
    <row r="95" spans="4:7" x14ac:dyDescent="0.25">
      <c r="D95" s="2"/>
      <c r="E95" s="2"/>
      <c r="G95" s="2"/>
    </row>
    <row r="96" spans="4:7" x14ac:dyDescent="0.25">
      <c r="D96" s="2"/>
      <c r="E96" s="2"/>
      <c r="G96" s="2"/>
    </row>
    <row r="97" spans="4:7" x14ac:dyDescent="0.25">
      <c r="D97" s="2"/>
      <c r="E97" s="2"/>
      <c r="G97" s="2"/>
    </row>
    <row r="98" spans="4:7" x14ac:dyDescent="0.25">
      <c r="D98" s="2"/>
      <c r="E98" s="2"/>
      <c r="G98" s="2"/>
    </row>
    <row r="99" spans="4:7" x14ac:dyDescent="0.25">
      <c r="D99" s="2"/>
      <c r="E99" s="2"/>
      <c r="G99" s="2"/>
    </row>
    <row r="100" spans="4:7" x14ac:dyDescent="0.25">
      <c r="D100" s="2"/>
      <c r="E100" s="2"/>
      <c r="G100" s="2"/>
    </row>
    <row r="101" spans="4:7" x14ac:dyDescent="0.25">
      <c r="D101" s="2"/>
      <c r="E101" s="2"/>
      <c r="G101" s="2"/>
    </row>
    <row r="102" spans="4:7" x14ac:dyDescent="0.25">
      <c r="D102" s="2"/>
      <c r="E102" s="2"/>
      <c r="G102" s="2"/>
    </row>
    <row r="103" spans="4:7" x14ac:dyDescent="0.25">
      <c r="D103" s="2"/>
      <c r="E103" s="2"/>
      <c r="G103" s="2"/>
    </row>
    <row r="104" spans="4:7" x14ac:dyDescent="0.25">
      <c r="D104" s="2"/>
      <c r="E104" s="2"/>
      <c r="G104" s="2"/>
    </row>
    <row r="105" spans="4:7" x14ac:dyDescent="0.25">
      <c r="D105" s="2"/>
      <c r="E105" s="2"/>
      <c r="G105" s="2"/>
    </row>
    <row r="106" spans="4:7" x14ac:dyDescent="0.25">
      <c r="D106" s="2"/>
      <c r="E106" s="2"/>
      <c r="G106" s="2"/>
    </row>
    <row r="107" spans="4:7" x14ac:dyDescent="0.25">
      <c r="D107" s="2"/>
      <c r="E107" s="2"/>
      <c r="G107" s="2"/>
    </row>
    <row r="108" spans="4:7" x14ac:dyDescent="0.25">
      <c r="D108" s="2"/>
      <c r="E108" s="2"/>
      <c r="G108" s="2"/>
    </row>
    <row r="109" spans="4:7" x14ac:dyDescent="0.25">
      <c r="D109" s="2"/>
      <c r="E109" s="2"/>
      <c r="G109" s="2"/>
    </row>
    <row r="110" spans="4:7" x14ac:dyDescent="0.25">
      <c r="D110" s="2"/>
      <c r="E110" s="2"/>
      <c r="G110" s="2"/>
    </row>
    <row r="111" spans="4:7" x14ac:dyDescent="0.25">
      <c r="D111" s="2"/>
      <c r="E111" s="2"/>
      <c r="G111" s="2"/>
    </row>
    <row r="112" spans="4:7" x14ac:dyDescent="0.25">
      <c r="D112" s="2"/>
      <c r="E112" s="2"/>
      <c r="G112" s="2"/>
    </row>
    <row r="113" spans="4:7" x14ac:dyDescent="0.25">
      <c r="D113" s="2"/>
      <c r="E113" s="2"/>
      <c r="G113" s="2"/>
    </row>
    <row r="114" spans="4:7" x14ac:dyDescent="0.25">
      <c r="D114" s="2"/>
      <c r="E114" s="2"/>
      <c r="G114" s="2"/>
    </row>
    <row r="115" spans="4:7" x14ac:dyDescent="0.25">
      <c r="D115" s="2"/>
      <c r="E115" s="2"/>
      <c r="G115" s="2"/>
    </row>
    <row r="116" spans="4:7" x14ac:dyDescent="0.25">
      <c r="D116" s="2"/>
      <c r="E116" s="2"/>
      <c r="G116" s="2"/>
    </row>
    <row r="117" spans="4:7" x14ac:dyDescent="0.25">
      <c r="D117" s="2"/>
      <c r="E117" s="2"/>
      <c r="G117" s="2"/>
    </row>
    <row r="118" spans="4:7" x14ac:dyDescent="0.25">
      <c r="D118" s="2"/>
      <c r="E118" s="2"/>
      <c r="G118" s="2"/>
    </row>
    <row r="119" spans="4:7" x14ac:dyDescent="0.25">
      <c r="D119" s="2"/>
      <c r="E119" s="2"/>
      <c r="G119" s="2"/>
    </row>
    <row r="120" spans="4:7" x14ac:dyDescent="0.25">
      <c r="D120" s="2"/>
      <c r="E120" s="2"/>
      <c r="G120" s="2"/>
    </row>
    <row r="121" spans="4:7" x14ac:dyDescent="0.25">
      <c r="D121" s="2"/>
      <c r="E121" s="2"/>
      <c r="G121" s="2"/>
    </row>
    <row r="122" spans="4:7" x14ac:dyDescent="0.25">
      <c r="D122" s="2"/>
      <c r="E122" s="2"/>
      <c r="G122" s="2"/>
    </row>
    <row r="123" spans="4:7" x14ac:dyDescent="0.25">
      <c r="D123" s="2"/>
      <c r="E123" s="2"/>
      <c r="G123" s="2"/>
    </row>
    <row r="124" spans="4:7" x14ac:dyDescent="0.25">
      <c r="D124" s="2"/>
      <c r="E124" s="2"/>
      <c r="G124" s="2"/>
    </row>
    <row r="125" spans="4:7" x14ac:dyDescent="0.25">
      <c r="D125" s="2"/>
      <c r="E125" s="2"/>
      <c r="G125" s="2"/>
    </row>
    <row r="126" spans="4:7" x14ac:dyDescent="0.25">
      <c r="D126" s="2"/>
      <c r="E126" s="2"/>
      <c r="G126" s="2"/>
    </row>
    <row r="127" spans="4:7" x14ac:dyDescent="0.25">
      <c r="D127" s="2"/>
      <c r="E127" s="2"/>
      <c r="G127" s="2"/>
    </row>
    <row r="128" spans="4:7" x14ac:dyDescent="0.25">
      <c r="D128" s="2"/>
      <c r="E128" s="2"/>
      <c r="G128" s="2"/>
    </row>
    <row r="129" spans="4:7" x14ac:dyDescent="0.25">
      <c r="D129" s="2"/>
      <c r="E129" s="2"/>
      <c r="G129" s="2"/>
    </row>
    <row r="130" spans="4:7" x14ac:dyDescent="0.25">
      <c r="D130" s="2"/>
      <c r="E130" s="2"/>
      <c r="G130" s="2"/>
    </row>
    <row r="131" spans="4:7" x14ac:dyDescent="0.25">
      <c r="D131" s="2"/>
      <c r="E131" s="2"/>
      <c r="G131" s="2"/>
    </row>
    <row r="132" spans="4:7" x14ac:dyDescent="0.25">
      <c r="D132" s="2"/>
      <c r="E132" s="2"/>
      <c r="G132" s="2"/>
    </row>
    <row r="133" spans="4:7" x14ac:dyDescent="0.25">
      <c r="D133" s="2"/>
      <c r="E133" s="2"/>
      <c r="G133" s="2"/>
    </row>
    <row r="134" spans="4:7" x14ac:dyDescent="0.25">
      <c r="D134" s="2"/>
      <c r="E134" s="2"/>
      <c r="G134" s="2"/>
    </row>
    <row r="135" spans="4:7" x14ac:dyDescent="0.25">
      <c r="D135" s="2"/>
      <c r="E135" s="2"/>
      <c r="G135" s="2"/>
    </row>
    <row r="136" spans="4:7" x14ac:dyDescent="0.25">
      <c r="D136" s="2"/>
      <c r="E136" s="2"/>
      <c r="G136" s="2"/>
    </row>
    <row r="137" spans="4:7" x14ac:dyDescent="0.25">
      <c r="D137" s="2"/>
      <c r="E137" s="2"/>
      <c r="G137" s="2"/>
    </row>
    <row r="138" spans="4:7" x14ac:dyDescent="0.25">
      <c r="D138" s="2"/>
      <c r="E138" s="2"/>
      <c r="G138" s="2"/>
    </row>
    <row r="139" spans="4:7" x14ac:dyDescent="0.25">
      <c r="D139" s="2"/>
      <c r="E139" s="2"/>
      <c r="G139" s="2"/>
    </row>
    <row r="140" spans="4:7" x14ac:dyDescent="0.25">
      <c r="D140" s="2"/>
      <c r="E140" s="2"/>
      <c r="G140" s="2"/>
    </row>
    <row r="141" spans="4:7" x14ac:dyDescent="0.25">
      <c r="D141" s="2"/>
      <c r="E141" s="2"/>
      <c r="G141" s="2"/>
    </row>
    <row r="142" spans="4:7" x14ac:dyDescent="0.25">
      <c r="D142" s="2"/>
      <c r="E142" s="2"/>
      <c r="G142" s="2"/>
    </row>
    <row r="143" spans="4:7" x14ac:dyDescent="0.25">
      <c r="D143" s="2"/>
      <c r="E143" s="2"/>
      <c r="G143" s="2"/>
    </row>
    <row r="144" spans="4:7" x14ac:dyDescent="0.25">
      <c r="D144" s="2"/>
      <c r="E144" s="2"/>
      <c r="G144" s="2"/>
    </row>
    <row r="145" spans="4:7" x14ac:dyDescent="0.25">
      <c r="D145" s="2"/>
      <c r="E145" s="2"/>
      <c r="G145" s="2"/>
    </row>
    <row r="146" spans="4:7" x14ac:dyDescent="0.25">
      <c r="D146" s="2"/>
      <c r="E146" s="2"/>
      <c r="G146" s="2"/>
    </row>
    <row r="147" spans="4:7" x14ac:dyDescent="0.25">
      <c r="D147" s="2"/>
      <c r="E147" s="2"/>
      <c r="G147" s="2"/>
    </row>
    <row r="148" spans="4:7" x14ac:dyDescent="0.25">
      <c r="D148" s="2"/>
      <c r="E148" s="2"/>
      <c r="G148" s="2"/>
    </row>
    <row r="149" spans="4:7" x14ac:dyDescent="0.25">
      <c r="D149" s="2"/>
      <c r="E149" s="2"/>
      <c r="G149" s="2"/>
    </row>
    <row r="150" spans="4:7" x14ac:dyDescent="0.25">
      <c r="D150" s="2"/>
      <c r="E150" s="2"/>
      <c r="G150" s="2"/>
    </row>
    <row r="151" spans="4:7" x14ac:dyDescent="0.25">
      <c r="D151" s="2"/>
      <c r="E151" s="2"/>
      <c r="G151" s="2"/>
    </row>
    <row r="152" spans="4:7" x14ac:dyDescent="0.25">
      <c r="D152" s="2"/>
      <c r="E152" s="2"/>
      <c r="G152" s="2"/>
    </row>
    <row r="153" spans="4:7" x14ac:dyDescent="0.25">
      <c r="D153" s="2"/>
      <c r="E153" s="2"/>
      <c r="G153" s="2"/>
    </row>
    <row r="154" spans="4:7" x14ac:dyDescent="0.25">
      <c r="D154" s="2"/>
      <c r="E154" s="2"/>
      <c r="G154" s="2"/>
    </row>
    <row r="155" spans="4:7" x14ac:dyDescent="0.25">
      <c r="D155" s="2"/>
      <c r="E155" s="2"/>
      <c r="G155" s="2"/>
    </row>
    <row r="156" spans="4:7" x14ac:dyDescent="0.25">
      <c r="D156" s="2"/>
      <c r="E156" s="2"/>
      <c r="G156" s="2"/>
    </row>
    <row r="157" spans="4:7" x14ac:dyDescent="0.25">
      <c r="D157" s="2"/>
      <c r="E157" s="2"/>
      <c r="G157" s="2"/>
    </row>
    <row r="158" spans="4:7" x14ac:dyDescent="0.25">
      <c r="D158" s="2"/>
      <c r="E158" s="2"/>
      <c r="G158" s="2"/>
    </row>
    <row r="159" spans="4:7" x14ac:dyDescent="0.25">
      <c r="D159" s="2"/>
      <c r="E159" s="2"/>
      <c r="G159" s="2"/>
    </row>
    <row r="160" spans="4:7" x14ac:dyDescent="0.25">
      <c r="D160" s="2"/>
      <c r="E160" s="2"/>
      <c r="G160" s="2"/>
    </row>
    <row r="161" spans="4:7" x14ac:dyDescent="0.25">
      <c r="D161" s="2"/>
      <c r="E161" s="2"/>
      <c r="G161" s="2"/>
    </row>
    <row r="162" spans="4:7" x14ac:dyDescent="0.25">
      <c r="D162" s="2"/>
      <c r="E162" s="2"/>
      <c r="G162" s="2"/>
    </row>
    <row r="163" spans="4:7" x14ac:dyDescent="0.25">
      <c r="D163" s="2"/>
      <c r="E163" s="2"/>
      <c r="G163" s="2"/>
    </row>
    <row r="164" spans="4:7" x14ac:dyDescent="0.25">
      <c r="D164" s="2"/>
      <c r="E164" s="2"/>
      <c r="G164" s="2"/>
    </row>
    <row r="165" spans="4:7" x14ac:dyDescent="0.25">
      <c r="D165" s="2"/>
      <c r="E165" s="2"/>
      <c r="G165" s="2"/>
    </row>
    <row r="166" spans="4:7" x14ac:dyDescent="0.25">
      <c r="D166" s="2"/>
      <c r="E166" s="2"/>
      <c r="G166" s="2"/>
    </row>
    <row r="167" spans="4:7" x14ac:dyDescent="0.25">
      <c r="D167" s="2"/>
      <c r="E167" s="2"/>
      <c r="G167" s="2"/>
    </row>
    <row r="168" spans="4:7" x14ac:dyDescent="0.25">
      <c r="D168" s="2"/>
      <c r="E168" s="2"/>
      <c r="G168" s="2"/>
    </row>
    <row r="169" spans="4:7" x14ac:dyDescent="0.25">
      <c r="D169" s="2"/>
      <c r="E169" s="2"/>
      <c r="G169" s="2"/>
    </row>
    <row r="170" spans="4:7" x14ac:dyDescent="0.25">
      <c r="D170" s="2"/>
      <c r="E170" s="2"/>
      <c r="G170" s="2"/>
    </row>
    <row r="171" spans="4:7" x14ac:dyDescent="0.25">
      <c r="D171" s="2"/>
      <c r="E171" s="2"/>
      <c r="G171" s="2"/>
    </row>
    <row r="172" spans="4:7" x14ac:dyDescent="0.25">
      <c r="D172" s="2"/>
      <c r="E172" s="2"/>
      <c r="G172" s="2"/>
    </row>
    <row r="173" spans="4:7" x14ac:dyDescent="0.25">
      <c r="D173" s="2"/>
      <c r="E173" s="2"/>
      <c r="G173" s="2"/>
    </row>
    <row r="174" spans="4:7" x14ac:dyDescent="0.25">
      <c r="D174" s="2"/>
      <c r="E174" s="2"/>
      <c r="G174" s="2"/>
    </row>
    <row r="175" spans="4:7" x14ac:dyDescent="0.25">
      <c r="D175" s="2"/>
      <c r="E175" s="2"/>
      <c r="G175" s="2"/>
    </row>
    <row r="176" spans="4:7" x14ac:dyDescent="0.25">
      <c r="D176" s="2"/>
      <c r="E176" s="2"/>
      <c r="G176" s="2"/>
    </row>
    <row r="177" spans="4:7" x14ac:dyDescent="0.25">
      <c r="D177" s="2"/>
      <c r="E177" s="2"/>
      <c r="G177" s="2"/>
    </row>
    <row r="178" spans="4:7" x14ac:dyDescent="0.25">
      <c r="D178" s="2"/>
      <c r="E178" s="2"/>
      <c r="G178" s="2"/>
    </row>
    <row r="179" spans="4:7" x14ac:dyDescent="0.25">
      <c r="D179" s="2"/>
      <c r="E179" s="2"/>
      <c r="G179" s="2"/>
    </row>
    <row r="180" spans="4:7" x14ac:dyDescent="0.25">
      <c r="D180" s="2"/>
      <c r="E180" s="2"/>
      <c r="G180" s="2"/>
    </row>
    <row r="181" spans="4:7" x14ac:dyDescent="0.25">
      <c r="D181" s="2"/>
      <c r="E181" s="2"/>
      <c r="G181" s="2"/>
    </row>
    <row r="182" spans="4:7" x14ac:dyDescent="0.25">
      <c r="D182" s="2"/>
      <c r="E182" s="2"/>
      <c r="G182" s="2"/>
    </row>
    <row r="183" spans="4:7" x14ac:dyDescent="0.25">
      <c r="D183" s="2"/>
      <c r="E183" s="2"/>
      <c r="G183" s="2"/>
    </row>
    <row r="184" spans="4:7" x14ac:dyDescent="0.25">
      <c r="D184" s="2"/>
      <c r="E184" s="2"/>
      <c r="G184" s="2"/>
    </row>
    <row r="185" spans="4:7" x14ac:dyDescent="0.25">
      <c r="D185" s="2"/>
      <c r="E185" s="2"/>
      <c r="G185" s="2"/>
    </row>
    <row r="186" spans="4:7" x14ac:dyDescent="0.25">
      <c r="D186" s="2"/>
      <c r="E186" s="2"/>
      <c r="G186" s="2"/>
    </row>
    <row r="187" spans="4:7" x14ac:dyDescent="0.25">
      <c r="D187" s="2"/>
      <c r="E187" s="2"/>
      <c r="G187" s="2"/>
    </row>
    <row r="188" spans="4:7" x14ac:dyDescent="0.25">
      <c r="D188" s="2"/>
      <c r="E188" s="2"/>
      <c r="G188" s="2"/>
    </row>
    <row r="189" spans="4:7" x14ac:dyDescent="0.25">
      <c r="D189" s="2"/>
      <c r="E189" s="2"/>
      <c r="G189" s="2"/>
    </row>
    <row r="190" spans="4:7" x14ac:dyDescent="0.25">
      <c r="D190" s="2"/>
      <c r="E190" s="2"/>
      <c r="G190" s="2"/>
    </row>
    <row r="191" spans="4:7" x14ac:dyDescent="0.25">
      <c r="D191" s="2"/>
      <c r="E191" s="2"/>
      <c r="G191" s="2"/>
    </row>
    <row r="192" spans="4:7" x14ac:dyDescent="0.25">
      <c r="D192" s="2"/>
      <c r="E192" s="2"/>
      <c r="G192" s="2"/>
    </row>
    <row r="193" spans="4:7" x14ac:dyDescent="0.25">
      <c r="D193" s="2"/>
      <c r="E193" s="2"/>
      <c r="G193" s="2"/>
    </row>
    <row r="194" spans="4:7" x14ac:dyDescent="0.25">
      <c r="D194" s="2"/>
      <c r="E194" s="2"/>
      <c r="G194" s="2"/>
    </row>
    <row r="195" spans="4:7" x14ac:dyDescent="0.25">
      <c r="D195" s="2"/>
      <c r="E195" s="2"/>
      <c r="G195" s="2"/>
    </row>
    <row r="196" spans="4:7" x14ac:dyDescent="0.25">
      <c r="D196" s="2"/>
      <c r="E196" s="2"/>
      <c r="G196" s="2"/>
    </row>
    <row r="197" spans="4:7" x14ac:dyDescent="0.25">
      <c r="D197" s="2"/>
      <c r="E197" s="2"/>
      <c r="G197" s="2"/>
    </row>
    <row r="198" spans="4:7" x14ac:dyDescent="0.25">
      <c r="D198" s="2"/>
      <c r="E198" s="2"/>
      <c r="G198" s="2"/>
    </row>
    <row r="199" spans="4:7" x14ac:dyDescent="0.25">
      <c r="D199" s="2"/>
      <c r="E199" s="2"/>
      <c r="G199" s="2"/>
    </row>
    <row r="200" spans="4:7" x14ac:dyDescent="0.25">
      <c r="D200" s="2"/>
      <c r="E200" s="2"/>
      <c r="G200" s="2"/>
    </row>
    <row r="201" spans="4:7" x14ac:dyDescent="0.25">
      <c r="D201" s="2"/>
      <c r="E201" s="2"/>
      <c r="G201" s="2"/>
    </row>
    <row r="202" spans="4:7" x14ac:dyDescent="0.25">
      <c r="D202" s="2"/>
      <c r="E202" s="2"/>
      <c r="G202" s="2"/>
    </row>
    <row r="203" spans="4:7" x14ac:dyDescent="0.25">
      <c r="D203" s="2"/>
      <c r="E203" s="2"/>
      <c r="G203" s="2"/>
    </row>
    <row r="204" spans="4:7" x14ac:dyDescent="0.25">
      <c r="D204" s="2"/>
      <c r="E204" s="2"/>
      <c r="G204" s="2"/>
    </row>
    <row r="205" spans="4:7" x14ac:dyDescent="0.25">
      <c r="D205" s="2"/>
      <c r="E205" s="2"/>
      <c r="G205" s="2"/>
    </row>
    <row r="206" spans="4:7" x14ac:dyDescent="0.25">
      <c r="D206" s="2"/>
      <c r="E206" s="2"/>
      <c r="G206" s="2"/>
    </row>
    <row r="207" spans="4:7" x14ac:dyDescent="0.25">
      <c r="D207" s="2"/>
      <c r="E207" s="2"/>
      <c r="G207" s="2"/>
    </row>
    <row r="208" spans="4:7" x14ac:dyDescent="0.25">
      <c r="D208" s="2"/>
      <c r="E208" s="2"/>
      <c r="G208" s="2"/>
    </row>
    <row r="209" spans="4:7" x14ac:dyDescent="0.25">
      <c r="D209" s="2"/>
      <c r="E209" s="2"/>
      <c r="G209" s="2"/>
    </row>
    <row r="210" spans="4:7" x14ac:dyDescent="0.25">
      <c r="D210" s="2"/>
      <c r="E210" s="2"/>
      <c r="G210" s="2"/>
    </row>
    <row r="211" spans="4:7" x14ac:dyDescent="0.25">
      <c r="D211" s="2"/>
      <c r="E211" s="2"/>
      <c r="G211" s="2"/>
    </row>
    <row r="212" spans="4:7" x14ac:dyDescent="0.25">
      <c r="D212" s="2"/>
      <c r="E212" s="2"/>
      <c r="G212" s="2"/>
    </row>
    <row r="213" spans="4:7" x14ac:dyDescent="0.25">
      <c r="D213" s="2"/>
      <c r="E213" s="2"/>
      <c r="G213" s="2"/>
    </row>
    <row r="214" spans="4:7" x14ac:dyDescent="0.25">
      <c r="D214" s="2"/>
      <c r="E214" s="2"/>
      <c r="G214" s="2"/>
    </row>
    <row r="215" spans="4:7" x14ac:dyDescent="0.25">
      <c r="D215" s="2"/>
      <c r="E215" s="2"/>
      <c r="G215" s="2"/>
    </row>
    <row r="216" spans="4:7" x14ac:dyDescent="0.25">
      <c r="D216" s="2"/>
      <c r="E216" s="2"/>
      <c r="G216" s="2"/>
    </row>
    <row r="217" spans="4:7" x14ac:dyDescent="0.25">
      <c r="D217" s="2"/>
      <c r="E217" s="2"/>
      <c r="G217" s="2"/>
    </row>
    <row r="218" spans="4:7" x14ac:dyDescent="0.25">
      <c r="D218" s="2"/>
      <c r="E218" s="2"/>
      <c r="G218" s="2"/>
    </row>
    <row r="219" spans="4:7" x14ac:dyDescent="0.25">
      <c r="D219" s="2"/>
      <c r="E219" s="2"/>
      <c r="G219" s="2"/>
    </row>
    <row r="220" spans="4:7" x14ac:dyDescent="0.25">
      <c r="D220" s="2"/>
      <c r="E220" s="2"/>
      <c r="G220" s="2"/>
    </row>
    <row r="221" spans="4:7" x14ac:dyDescent="0.25">
      <c r="D221" s="2"/>
      <c r="E221" s="2"/>
      <c r="G221" s="2"/>
    </row>
    <row r="222" spans="4:7" x14ac:dyDescent="0.25">
      <c r="D222" s="2"/>
      <c r="E222" s="2"/>
      <c r="G222" s="2"/>
    </row>
    <row r="223" spans="4:7" x14ac:dyDescent="0.25">
      <c r="D223" s="2"/>
      <c r="E223" s="2"/>
      <c r="G223" s="2"/>
    </row>
    <row r="224" spans="4:7" x14ac:dyDescent="0.25">
      <c r="D224" s="2"/>
      <c r="E224" s="2"/>
      <c r="G224" s="2"/>
    </row>
    <row r="225" spans="4:7" x14ac:dyDescent="0.25">
      <c r="D225" s="2"/>
      <c r="E225" s="2"/>
      <c r="G225" s="2"/>
    </row>
    <row r="226" spans="4:7" x14ac:dyDescent="0.25">
      <c r="D226" s="2"/>
      <c r="E226" s="2"/>
      <c r="G226" s="2"/>
    </row>
    <row r="227" spans="4:7" x14ac:dyDescent="0.25">
      <c r="D227" s="2"/>
      <c r="E227" s="2"/>
      <c r="G227" s="2"/>
    </row>
    <row r="228" spans="4:7" x14ac:dyDescent="0.25">
      <c r="D228" s="2"/>
      <c r="E228" s="2"/>
      <c r="G228" s="2"/>
    </row>
    <row r="229" spans="4:7" x14ac:dyDescent="0.25">
      <c r="D229" s="2"/>
      <c r="E229" s="2"/>
      <c r="G229" s="2"/>
    </row>
    <row r="230" spans="4:7" x14ac:dyDescent="0.25">
      <c r="D230" s="2"/>
      <c r="E230" s="2"/>
      <c r="G230" s="2"/>
    </row>
    <row r="231" spans="4:7" x14ac:dyDescent="0.25">
      <c r="D231" s="2"/>
      <c r="E231" s="2"/>
      <c r="G231" s="2"/>
    </row>
    <row r="232" spans="4:7" x14ac:dyDescent="0.25">
      <c r="D232" s="2"/>
      <c r="E232" s="2"/>
      <c r="G232" s="2"/>
    </row>
    <row r="233" spans="4:7" x14ac:dyDescent="0.25">
      <c r="D233" s="2"/>
      <c r="E233" s="2"/>
      <c r="G233" s="2"/>
    </row>
    <row r="234" spans="4:7" x14ac:dyDescent="0.25">
      <c r="D234" s="2"/>
      <c r="E234" s="2"/>
      <c r="G234" s="2"/>
    </row>
    <row r="235" spans="4:7" x14ac:dyDescent="0.25">
      <c r="D235" s="2"/>
      <c r="E235" s="2"/>
      <c r="G235" s="2"/>
    </row>
    <row r="236" spans="4:7" x14ac:dyDescent="0.25">
      <c r="D236" s="2"/>
      <c r="E236" s="2"/>
      <c r="G236" s="2"/>
    </row>
    <row r="237" spans="4:7" x14ac:dyDescent="0.25">
      <c r="D237" s="2"/>
      <c r="E237" s="2"/>
      <c r="G237" s="2"/>
    </row>
    <row r="238" spans="4:7" x14ac:dyDescent="0.25">
      <c r="D238" s="2"/>
      <c r="E238" s="2"/>
      <c r="G238" s="2"/>
    </row>
    <row r="239" spans="4:7" x14ac:dyDescent="0.25">
      <c r="D239" s="2"/>
      <c r="E239" s="2"/>
      <c r="G239" s="2"/>
    </row>
    <row r="240" spans="4:7" x14ac:dyDescent="0.25">
      <c r="D240" s="2"/>
      <c r="E240" s="2"/>
      <c r="G240" s="2"/>
    </row>
    <row r="241" spans="4:7" x14ac:dyDescent="0.25">
      <c r="D241" s="2"/>
      <c r="E241" s="2"/>
      <c r="G241" s="2"/>
    </row>
    <row r="242" spans="4:7" x14ac:dyDescent="0.25">
      <c r="D242" s="2"/>
      <c r="E242" s="2"/>
      <c r="G242" s="2"/>
    </row>
    <row r="243" spans="4:7" x14ac:dyDescent="0.25">
      <c r="D243" s="2"/>
      <c r="E243" s="2"/>
      <c r="G243" s="2"/>
    </row>
    <row r="244" spans="4:7" x14ac:dyDescent="0.25">
      <c r="D244" s="2"/>
      <c r="E244" s="2"/>
      <c r="G244" s="2"/>
    </row>
    <row r="245" spans="4:7" x14ac:dyDescent="0.25">
      <c r="D245" s="2"/>
      <c r="E245" s="2"/>
      <c r="G245" s="2"/>
    </row>
    <row r="246" spans="4:7" x14ac:dyDescent="0.25">
      <c r="D246" s="2"/>
      <c r="E246" s="2"/>
      <c r="G246" s="2"/>
    </row>
    <row r="247" spans="4:7" x14ac:dyDescent="0.25">
      <c r="D247" s="2"/>
      <c r="E247" s="2"/>
      <c r="G247" s="2"/>
    </row>
    <row r="248" spans="4:7" x14ac:dyDescent="0.25">
      <c r="D248" s="2"/>
      <c r="E248" s="2"/>
      <c r="G248" s="2"/>
    </row>
    <row r="249" spans="4:7" x14ac:dyDescent="0.25">
      <c r="D249" s="2"/>
      <c r="E249" s="2"/>
      <c r="G249" s="2"/>
    </row>
    <row r="250" spans="4:7" x14ac:dyDescent="0.25">
      <c r="D250" s="2"/>
      <c r="E250" s="2"/>
      <c r="G250" s="2"/>
    </row>
    <row r="251" spans="4:7" x14ac:dyDescent="0.25">
      <c r="D251" s="2"/>
      <c r="E251" s="2"/>
      <c r="G251" s="2"/>
    </row>
    <row r="252" spans="4:7" x14ac:dyDescent="0.25">
      <c r="D252" s="2"/>
      <c r="E252" s="2"/>
      <c r="G252" s="2"/>
    </row>
    <row r="253" spans="4:7" x14ac:dyDescent="0.25">
      <c r="D253" s="2"/>
      <c r="E253" s="2"/>
      <c r="G253" s="2"/>
    </row>
    <row r="254" spans="4:7" x14ac:dyDescent="0.25">
      <c r="D254" s="2"/>
      <c r="E254" s="2"/>
      <c r="G254" s="2"/>
    </row>
    <row r="255" spans="4:7" x14ac:dyDescent="0.25">
      <c r="D255" s="2"/>
      <c r="E255" s="2"/>
      <c r="G255" s="2"/>
    </row>
    <row r="256" spans="4:7" x14ac:dyDescent="0.25">
      <c r="D256" s="2"/>
      <c r="E256" s="2"/>
      <c r="G256" s="2"/>
    </row>
    <row r="257" spans="4:7" x14ac:dyDescent="0.25">
      <c r="D257" s="2"/>
      <c r="E257" s="2"/>
      <c r="G257" s="2"/>
    </row>
    <row r="258" spans="4:7" x14ac:dyDescent="0.25">
      <c r="D258" s="2"/>
      <c r="E258" s="2"/>
      <c r="G258" s="2"/>
    </row>
    <row r="259" spans="4:7" x14ac:dyDescent="0.25">
      <c r="D259" s="2"/>
      <c r="E259" s="2"/>
      <c r="G259" s="2"/>
    </row>
    <row r="260" spans="4:7" x14ac:dyDescent="0.25">
      <c r="D260" s="2"/>
      <c r="E260" s="2"/>
      <c r="G260" s="2"/>
    </row>
    <row r="261" spans="4:7" x14ac:dyDescent="0.25">
      <c r="D261" s="2"/>
      <c r="E261" s="2"/>
      <c r="G261" s="2"/>
    </row>
    <row r="262" spans="4:7" x14ac:dyDescent="0.25">
      <c r="D262" s="2"/>
      <c r="E262" s="2"/>
      <c r="G262" s="2"/>
    </row>
    <row r="263" spans="4:7" x14ac:dyDescent="0.25">
      <c r="D263" s="2"/>
      <c r="E263" s="2"/>
      <c r="G263" s="2"/>
    </row>
    <row r="264" spans="4:7" x14ac:dyDescent="0.25">
      <c r="D264" s="2"/>
      <c r="E264" s="2"/>
      <c r="G264" s="2"/>
    </row>
    <row r="265" spans="4:7" x14ac:dyDescent="0.25">
      <c r="D265" s="2"/>
      <c r="E265" s="2"/>
      <c r="G265" s="2"/>
    </row>
    <row r="266" spans="4:7" x14ac:dyDescent="0.25">
      <c r="D266" s="2"/>
      <c r="E266" s="2"/>
      <c r="G266" s="2"/>
    </row>
    <row r="267" spans="4:7" x14ac:dyDescent="0.25">
      <c r="D267" s="2"/>
      <c r="E267" s="2"/>
      <c r="G267" s="2"/>
    </row>
    <row r="268" spans="4:7" x14ac:dyDescent="0.25">
      <c r="D268" s="2"/>
      <c r="E268" s="2"/>
      <c r="G268" s="2"/>
    </row>
    <row r="269" spans="4:7" x14ac:dyDescent="0.25">
      <c r="D269" s="2"/>
      <c r="E269" s="2"/>
      <c r="G269" s="2"/>
    </row>
    <row r="270" spans="4:7" x14ac:dyDescent="0.25">
      <c r="D270" s="2"/>
      <c r="E270" s="2"/>
      <c r="G270" s="2"/>
    </row>
    <row r="271" spans="4:7" x14ac:dyDescent="0.25">
      <c r="D271" s="2"/>
      <c r="E271" s="2"/>
      <c r="G271" s="2"/>
    </row>
    <row r="272" spans="4:7" x14ac:dyDescent="0.25">
      <c r="D272" s="2"/>
      <c r="E272" s="2"/>
      <c r="G272" s="2"/>
    </row>
    <row r="273" spans="4:7" x14ac:dyDescent="0.25">
      <c r="D273" s="2"/>
      <c r="E273" s="2"/>
      <c r="G273" s="2"/>
    </row>
    <row r="274" spans="4:7" x14ac:dyDescent="0.25">
      <c r="D274" s="2"/>
      <c r="E274" s="2"/>
      <c r="G274" s="2"/>
    </row>
    <row r="275" spans="4:7" x14ac:dyDescent="0.25">
      <c r="D275" s="2"/>
      <c r="E275" s="2"/>
      <c r="G275" s="2"/>
    </row>
    <row r="276" spans="4:7" x14ac:dyDescent="0.25">
      <c r="D276" s="2"/>
      <c r="E276" s="2"/>
      <c r="G276" s="2"/>
    </row>
    <row r="277" spans="4:7" x14ac:dyDescent="0.25">
      <c r="D277" s="2"/>
      <c r="E277" s="2"/>
      <c r="G277" s="2"/>
    </row>
    <row r="278" spans="4:7" x14ac:dyDescent="0.25">
      <c r="D278" s="2"/>
      <c r="E278" s="2"/>
      <c r="G278" s="2"/>
    </row>
    <row r="279" spans="4:7" x14ac:dyDescent="0.25">
      <c r="D279" s="2"/>
      <c r="E279" s="2"/>
      <c r="G279" s="2"/>
    </row>
    <row r="280" spans="4:7" x14ac:dyDescent="0.25">
      <c r="D280" s="2"/>
      <c r="E280" s="2"/>
      <c r="G280" s="2"/>
    </row>
    <row r="281" spans="4:7" x14ac:dyDescent="0.25">
      <c r="D281" s="2"/>
      <c r="E281" s="2"/>
      <c r="G281" s="2"/>
    </row>
    <row r="282" spans="4:7" x14ac:dyDescent="0.25">
      <c r="D282" s="2"/>
      <c r="E282" s="2"/>
      <c r="G282" s="2"/>
    </row>
    <row r="283" spans="4:7" x14ac:dyDescent="0.25">
      <c r="D283" s="2"/>
      <c r="E283" s="2"/>
      <c r="G283" s="2"/>
    </row>
    <row r="284" spans="4:7" x14ac:dyDescent="0.25">
      <c r="D284" s="2"/>
      <c r="E284" s="2"/>
      <c r="G284" s="2"/>
    </row>
    <row r="285" spans="4:7" x14ac:dyDescent="0.25">
      <c r="D285" s="2"/>
      <c r="E285" s="2"/>
      <c r="G285" s="2"/>
    </row>
    <row r="286" spans="4:7" x14ac:dyDescent="0.25">
      <c r="D286" s="2"/>
      <c r="E286" s="2"/>
      <c r="G286" s="2"/>
    </row>
    <row r="287" spans="4:7" x14ac:dyDescent="0.25">
      <c r="D287" s="2"/>
      <c r="E287" s="2"/>
      <c r="G287" s="2"/>
    </row>
    <row r="288" spans="4:7" x14ac:dyDescent="0.25">
      <c r="D288" s="2"/>
      <c r="E288" s="2"/>
      <c r="G288" s="2"/>
    </row>
    <row r="289" spans="4:7" x14ac:dyDescent="0.25">
      <c r="D289" s="2"/>
      <c r="E289" s="2"/>
      <c r="G289" s="2"/>
    </row>
    <row r="290" spans="4:7" x14ac:dyDescent="0.25">
      <c r="D290" s="2"/>
      <c r="E290" s="2"/>
      <c r="G290" s="2"/>
    </row>
    <row r="291" spans="4:7" x14ac:dyDescent="0.25">
      <c r="D291" s="2"/>
      <c r="E291" s="2"/>
      <c r="G291" s="2"/>
    </row>
    <row r="292" spans="4:7" x14ac:dyDescent="0.25">
      <c r="D292" s="2"/>
      <c r="E292" s="2"/>
      <c r="G292" s="2"/>
    </row>
    <row r="293" spans="4:7" x14ac:dyDescent="0.25">
      <c r="D293" s="2"/>
      <c r="E293" s="2"/>
      <c r="G293" s="2"/>
    </row>
    <row r="294" spans="4:7" x14ac:dyDescent="0.25">
      <c r="D294" s="2"/>
      <c r="E294" s="2"/>
      <c r="G294" s="2"/>
    </row>
    <row r="295" spans="4:7" x14ac:dyDescent="0.25">
      <c r="D295" s="2"/>
      <c r="E295" s="2"/>
      <c r="G295" s="2"/>
    </row>
    <row r="296" spans="4:7" x14ac:dyDescent="0.25">
      <c r="D296" s="2"/>
      <c r="E296" s="2"/>
      <c r="G296" s="2"/>
    </row>
    <row r="297" spans="4:7" x14ac:dyDescent="0.25">
      <c r="D297" s="2"/>
      <c r="E297" s="2"/>
      <c r="G297" s="2"/>
    </row>
    <row r="298" spans="4:7" x14ac:dyDescent="0.25">
      <c r="D298" s="2"/>
      <c r="E298" s="2"/>
      <c r="G298" s="2"/>
    </row>
    <row r="299" spans="4:7" x14ac:dyDescent="0.25">
      <c r="D299" s="2"/>
      <c r="E299" s="2"/>
      <c r="G299" s="2"/>
    </row>
    <row r="300" spans="4:7" x14ac:dyDescent="0.25">
      <c r="D300" s="2"/>
      <c r="E300" s="2"/>
      <c r="G300" s="2"/>
    </row>
    <row r="301" spans="4:7" x14ac:dyDescent="0.25">
      <c r="D301" s="2"/>
      <c r="E301" s="2"/>
      <c r="G301" s="2"/>
    </row>
    <row r="302" spans="4:7" x14ac:dyDescent="0.25">
      <c r="D302" s="2"/>
      <c r="E302" s="2"/>
      <c r="G302" s="2"/>
    </row>
    <row r="303" spans="4:7" x14ac:dyDescent="0.25">
      <c r="D303" s="2"/>
      <c r="E303" s="2"/>
      <c r="G303" s="2"/>
    </row>
    <row r="304" spans="4:7" x14ac:dyDescent="0.25">
      <c r="D304" s="2"/>
      <c r="E304" s="2"/>
      <c r="G304" s="2"/>
    </row>
    <row r="305" spans="4:7" x14ac:dyDescent="0.25">
      <c r="D305" s="2"/>
      <c r="E305" s="2"/>
      <c r="G305" s="2"/>
    </row>
    <row r="306" spans="4:7" x14ac:dyDescent="0.25">
      <c r="D306" s="2"/>
      <c r="E306" s="2"/>
      <c r="G306" s="2"/>
    </row>
    <row r="307" spans="4:7" x14ac:dyDescent="0.25">
      <c r="D307" s="2"/>
      <c r="E307" s="2"/>
      <c r="G307" s="2"/>
    </row>
    <row r="308" spans="4:7" x14ac:dyDescent="0.25">
      <c r="D308" s="2"/>
      <c r="E308" s="2"/>
      <c r="G308" s="2"/>
    </row>
    <row r="309" spans="4:7" x14ac:dyDescent="0.25">
      <c r="D309" s="2"/>
      <c r="E309" s="2"/>
      <c r="G309" s="2"/>
    </row>
    <row r="310" spans="4:7" x14ac:dyDescent="0.25">
      <c r="D310" s="2"/>
      <c r="E310" s="2"/>
      <c r="G310" s="2"/>
    </row>
    <row r="311" spans="4:7" x14ac:dyDescent="0.25">
      <c r="D311" s="2"/>
      <c r="E311" s="2"/>
      <c r="G311" s="2"/>
    </row>
    <row r="312" spans="4:7" x14ac:dyDescent="0.25">
      <c r="D312" s="2"/>
      <c r="E312" s="2"/>
      <c r="G312" s="2"/>
    </row>
    <row r="313" spans="4:7" x14ac:dyDescent="0.25">
      <c r="D313" s="2"/>
      <c r="E313" s="2"/>
      <c r="G313" s="2"/>
    </row>
    <row r="314" spans="4:7" x14ac:dyDescent="0.25">
      <c r="D314" s="2"/>
      <c r="E314" s="2"/>
      <c r="G314" s="2"/>
    </row>
    <row r="315" spans="4:7" x14ac:dyDescent="0.25">
      <c r="D315" s="2"/>
      <c r="E315" s="2"/>
      <c r="G315" s="2"/>
    </row>
    <row r="316" spans="4:7" x14ac:dyDescent="0.25">
      <c r="D316" s="2"/>
      <c r="E316" s="2"/>
      <c r="G316" s="2"/>
    </row>
    <row r="317" spans="4:7" x14ac:dyDescent="0.25">
      <c r="D317" s="2"/>
      <c r="E317" s="2"/>
      <c r="G317" s="2"/>
    </row>
    <row r="318" spans="4:7" x14ac:dyDescent="0.25">
      <c r="D318" s="2"/>
      <c r="E318" s="2"/>
      <c r="G318" s="2"/>
    </row>
    <row r="319" spans="4:7" x14ac:dyDescent="0.25">
      <c r="D319" s="2"/>
      <c r="E319" s="2"/>
      <c r="G319" s="2"/>
    </row>
    <row r="320" spans="4:7" x14ac:dyDescent="0.25">
      <c r="D320" s="2"/>
      <c r="E320" s="2"/>
      <c r="G320" s="2"/>
    </row>
    <row r="321" spans="4:7" x14ac:dyDescent="0.25">
      <c r="D321" s="2"/>
      <c r="E321" s="2"/>
      <c r="G321" s="2"/>
    </row>
    <row r="322" spans="4:7" x14ac:dyDescent="0.25">
      <c r="D322" s="2"/>
      <c r="E322" s="2"/>
      <c r="G322" s="2"/>
    </row>
    <row r="323" spans="4:7" x14ac:dyDescent="0.25">
      <c r="D323" s="2"/>
      <c r="E323" s="2"/>
      <c r="G323" s="2"/>
    </row>
    <row r="324" spans="4:7" x14ac:dyDescent="0.25">
      <c r="D324" s="2"/>
      <c r="E324" s="2"/>
      <c r="G324" s="2"/>
    </row>
    <row r="325" spans="4:7" x14ac:dyDescent="0.25">
      <c r="D325" s="2"/>
      <c r="E325" s="2"/>
      <c r="G325" s="2"/>
    </row>
    <row r="326" spans="4:7" x14ac:dyDescent="0.25">
      <c r="D326" s="2"/>
      <c r="E326" s="2"/>
      <c r="G326" s="2"/>
    </row>
    <row r="327" spans="4:7" x14ac:dyDescent="0.25">
      <c r="D327" s="2"/>
      <c r="E327" s="2"/>
      <c r="G327" s="2"/>
    </row>
    <row r="328" spans="4:7" x14ac:dyDescent="0.25">
      <c r="D328" s="2"/>
      <c r="E328" s="2"/>
      <c r="G328" s="2"/>
    </row>
    <row r="329" spans="4:7" x14ac:dyDescent="0.25">
      <c r="D329" s="2"/>
      <c r="E329" s="2"/>
      <c r="G329" s="2"/>
    </row>
    <row r="330" spans="4:7" x14ac:dyDescent="0.25">
      <c r="D330" s="2"/>
      <c r="E330" s="2"/>
      <c r="G330" s="2"/>
    </row>
    <row r="331" spans="4:7" x14ac:dyDescent="0.25">
      <c r="D331" s="2"/>
      <c r="E331" s="2"/>
      <c r="G331" s="2"/>
    </row>
    <row r="332" spans="4:7" x14ac:dyDescent="0.25">
      <c r="D332" s="2"/>
      <c r="E332" s="2"/>
      <c r="G332" s="2"/>
    </row>
    <row r="333" spans="4:7" x14ac:dyDescent="0.25">
      <c r="D333" s="2"/>
      <c r="E333" s="2"/>
      <c r="G333" s="2"/>
    </row>
    <row r="334" spans="4:7" x14ac:dyDescent="0.25">
      <c r="D334" s="2"/>
      <c r="E334" s="2"/>
      <c r="G334" s="2"/>
    </row>
    <row r="335" spans="4:7" x14ac:dyDescent="0.25">
      <c r="D335" s="2"/>
      <c r="E335" s="2"/>
      <c r="G335" s="2"/>
    </row>
    <row r="336" spans="4:7" x14ac:dyDescent="0.25">
      <c r="D336" s="2"/>
      <c r="E336" s="2"/>
      <c r="G336" s="2"/>
    </row>
    <row r="337" spans="4:7" x14ac:dyDescent="0.25">
      <c r="D337" s="2"/>
      <c r="E337" s="2"/>
      <c r="G337" s="2"/>
    </row>
    <row r="338" spans="4:7" x14ac:dyDescent="0.25">
      <c r="D338" s="2"/>
      <c r="E338" s="2"/>
      <c r="G338" s="2"/>
    </row>
    <row r="339" spans="4:7" x14ac:dyDescent="0.25">
      <c r="D339" s="2"/>
      <c r="E339" s="2"/>
      <c r="G339" s="2"/>
    </row>
    <row r="340" spans="4:7" x14ac:dyDescent="0.25">
      <c r="D340" s="2"/>
      <c r="E340" s="2"/>
      <c r="G340" s="2"/>
    </row>
    <row r="341" spans="4:7" x14ac:dyDescent="0.25">
      <c r="D341" s="2"/>
      <c r="E341" s="2"/>
      <c r="G341" s="2"/>
    </row>
    <row r="342" spans="4:7" x14ac:dyDescent="0.25">
      <c r="D342" s="2"/>
      <c r="E342" s="2"/>
      <c r="G342" s="2"/>
    </row>
    <row r="343" spans="4:7" x14ac:dyDescent="0.25">
      <c r="D343" s="2"/>
      <c r="E343" s="2"/>
      <c r="G343" s="2"/>
    </row>
    <row r="344" spans="4:7" x14ac:dyDescent="0.25">
      <c r="D344" s="2"/>
      <c r="E344" s="2"/>
      <c r="G344" s="2"/>
    </row>
    <row r="345" spans="4:7" x14ac:dyDescent="0.25">
      <c r="D345" s="2"/>
      <c r="E345" s="2"/>
      <c r="G345" s="2"/>
    </row>
    <row r="346" spans="4:7" x14ac:dyDescent="0.25">
      <c r="D346" s="2"/>
      <c r="E346" s="2"/>
      <c r="G346" s="2"/>
    </row>
    <row r="347" spans="4:7" x14ac:dyDescent="0.25">
      <c r="D347" s="2"/>
      <c r="E347" s="2"/>
      <c r="G347" s="2"/>
    </row>
    <row r="348" spans="4:7" x14ac:dyDescent="0.25">
      <c r="D348" s="2"/>
      <c r="E348" s="2"/>
      <c r="G348" s="2"/>
    </row>
    <row r="349" spans="4:7" x14ac:dyDescent="0.25">
      <c r="D349" s="2"/>
      <c r="E349" s="2"/>
      <c r="G349" s="2"/>
    </row>
    <row r="350" spans="4:7" x14ac:dyDescent="0.25">
      <c r="D350" s="2"/>
      <c r="E350" s="2"/>
      <c r="G350" s="2"/>
    </row>
    <row r="351" spans="4:7" x14ac:dyDescent="0.25">
      <c r="D351" s="2"/>
      <c r="E351" s="2"/>
      <c r="G351" s="2"/>
    </row>
    <row r="352" spans="4:7" x14ac:dyDescent="0.25">
      <c r="D352" s="2"/>
      <c r="E352" s="2"/>
      <c r="G352" s="2"/>
    </row>
    <row r="353" spans="4:7" x14ac:dyDescent="0.25">
      <c r="D353" s="2"/>
      <c r="E353" s="2"/>
      <c r="G353" s="2"/>
    </row>
    <row r="354" spans="4:7" x14ac:dyDescent="0.25">
      <c r="D354" s="2"/>
      <c r="E354" s="2"/>
      <c r="G354" s="2"/>
    </row>
    <row r="355" spans="4:7" x14ac:dyDescent="0.25">
      <c r="D355" s="2"/>
      <c r="E355" s="2"/>
      <c r="G355" s="2"/>
    </row>
    <row r="356" spans="4:7" x14ac:dyDescent="0.25">
      <c r="D356" s="2"/>
      <c r="E356" s="2"/>
      <c r="G356" s="2"/>
    </row>
    <row r="357" spans="4:7" x14ac:dyDescent="0.25">
      <c r="D357" s="2"/>
      <c r="E357" s="2"/>
      <c r="G357" s="2"/>
    </row>
    <row r="358" spans="4:7" x14ac:dyDescent="0.25">
      <c r="D358" s="2"/>
      <c r="E358" s="2"/>
      <c r="G358" s="2"/>
    </row>
    <row r="359" spans="4:7" x14ac:dyDescent="0.25">
      <c r="D359" s="2"/>
      <c r="E359" s="2"/>
      <c r="G359" s="2"/>
    </row>
    <row r="360" spans="4:7" x14ac:dyDescent="0.25">
      <c r="D360" s="2"/>
      <c r="E360" s="2"/>
      <c r="G360" s="2"/>
    </row>
    <row r="361" spans="4:7" x14ac:dyDescent="0.25">
      <c r="D361" s="2"/>
      <c r="E361" s="2"/>
      <c r="G361" s="2"/>
    </row>
    <row r="362" spans="4:7" x14ac:dyDescent="0.25">
      <c r="D362" s="2"/>
      <c r="E362" s="2"/>
      <c r="G362" s="2"/>
    </row>
    <row r="363" spans="4:7" x14ac:dyDescent="0.25">
      <c r="D363" s="2"/>
      <c r="E363" s="2"/>
      <c r="G363" s="2"/>
    </row>
    <row r="364" spans="4:7" x14ac:dyDescent="0.25">
      <c r="D364" s="2"/>
      <c r="E364" s="2"/>
      <c r="G364" s="2"/>
    </row>
    <row r="365" spans="4:7" x14ac:dyDescent="0.25">
      <c r="D365" s="2"/>
      <c r="E365" s="2"/>
      <c r="G365" s="2"/>
    </row>
    <row r="366" spans="4:7" x14ac:dyDescent="0.25">
      <c r="D366" s="2"/>
      <c r="E366" s="2"/>
      <c r="G366" s="2"/>
    </row>
    <row r="367" spans="4:7" x14ac:dyDescent="0.25">
      <c r="D367" s="2"/>
      <c r="E367" s="2"/>
      <c r="G367" s="2"/>
    </row>
    <row r="368" spans="4:7" x14ac:dyDescent="0.25">
      <c r="D368" s="2"/>
      <c r="E368" s="2"/>
      <c r="G368" s="2"/>
    </row>
    <row r="369" spans="4:7" x14ac:dyDescent="0.25">
      <c r="D369" s="2"/>
      <c r="E369" s="2"/>
      <c r="G369" s="2"/>
    </row>
    <row r="370" spans="4:7" x14ac:dyDescent="0.25">
      <c r="D370" s="2"/>
      <c r="E370" s="2"/>
      <c r="G370" s="2"/>
    </row>
    <row r="371" spans="4:7" x14ac:dyDescent="0.25">
      <c r="D371" s="2"/>
      <c r="E371" s="2"/>
      <c r="G371" s="2"/>
    </row>
    <row r="372" spans="4:7" x14ac:dyDescent="0.25">
      <c r="D372" s="2"/>
      <c r="E372" s="2"/>
      <c r="G372" s="2"/>
    </row>
    <row r="373" spans="4:7" x14ac:dyDescent="0.25">
      <c r="D373" s="2"/>
      <c r="E373" s="2"/>
      <c r="G373" s="2"/>
    </row>
    <row r="374" spans="4:7" x14ac:dyDescent="0.25">
      <c r="D374" s="2"/>
      <c r="E374" s="2"/>
      <c r="G374" s="2"/>
    </row>
    <row r="375" spans="4:7" x14ac:dyDescent="0.25">
      <c r="D375" s="2"/>
      <c r="E375" s="2"/>
      <c r="G375" s="2"/>
    </row>
    <row r="376" spans="4:7" x14ac:dyDescent="0.25">
      <c r="D376" s="2"/>
      <c r="E376" s="2"/>
      <c r="G376" s="2"/>
    </row>
    <row r="377" spans="4:7" x14ac:dyDescent="0.25">
      <c r="D377" s="2"/>
      <c r="E377" s="2"/>
      <c r="G377" s="2"/>
    </row>
    <row r="378" spans="4:7" x14ac:dyDescent="0.25">
      <c r="D378" s="2"/>
      <c r="E378" s="2"/>
      <c r="G378" s="2"/>
    </row>
    <row r="379" spans="4:7" x14ac:dyDescent="0.25">
      <c r="D379" s="2"/>
      <c r="E379" s="2"/>
      <c r="G379" s="2"/>
    </row>
    <row r="380" spans="4:7" x14ac:dyDescent="0.25">
      <c r="D380" s="2"/>
      <c r="E380" s="2"/>
      <c r="G380" s="2"/>
    </row>
    <row r="381" spans="4:7" x14ac:dyDescent="0.25">
      <c r="D381" s="2"/>
      <c r="E381" s="2"/>
      <c r="G381" s="2"/>
    </row>
    <row r="382" spans="4:7" x14ac:dyDescent="0.25">
      <c r="D382" s="2"/>
      <c r="E382" s="2"/>
      <c r="G382" s="2"/>
    </row>
    <row r="383" spans="4:7" x14ac:dyDescent="0.25">
      <c r="D383" s="2"/>
      <c r="E383" s="2"/>
      <c r="G383" s="2"/>
    </row>
    <row r="384" spans="4:7" x14ac:dyDescent="0.25">
      <c r="D384" s="2"/>
      <c r="E384" s="2"/>
      <c r="G384" s="2"/>
    </row>
    <row r="385" spans="4:7" x14ac:dyDescent="0.25">
      <c r="D385" s="2"/>
      <c r="E385" s="2"/>
      <c r="G385" s="2"/>
    </row>
    <row r="386" spans="4:7" x14ac:dyDescent="0.25">
      <c r="D386" s="2"/>
      <c r="E386" s="2"/>
      <c r="G386" s="2"/>
    </row>
    <row r="387" spans="4:7" x14ac:dyDescent="0.25">
      <c r="D387" s="2"/>
      <c r="E387" s="2"/>
      <c r="G387" s="2"/>
    </row>
    <row r="388" spans="4:7" x14ac:dyDescent="0.25">
      <c r="D388" s="2"/>
      <c r="E388" s="2"/>
      <c r="G388" s="2"/>
    </row>
    <row r="389" spans="4:7" x14ac:dyDescent="0.25">
      <c r="D389" s="2"/>
      <c r="E389" s="2"/>
      <c r="G389" s="2"/>
    </row>
    <row r="390" spans="4:7" x14ac:dyDescent="0.25">
      <c r="D390" s="2"/>
      <c r="E390" s="2"/>
      <c r="G390" s="2"/>
    </row>
    <row r="391" spans="4:7" x14ac:dyDescent="0.25">
      <c r="D391" s="2"/>
      <c r="E391" s="2"/>
      <c r="G391" s="2"/>
    </row>
    <row r="392" spans="4:7" x14ac:dyDescent="0.25">
      <c r="D392" s="2"/>
      <c r="E392" s="2"/>
      <c r="G392" s="2"/>
    </row>
    <row r="393" spans="4:7" x14ac:dyDescent="0.25">
      <c r="D393" s="2"/>
      <c r="E393" s="2"/>
      <c r="G393" s="2"/>
    </row>
    <row r="394" spans="4:7" x14ac:dyDescent="0.25">
      <c r="D394" s="2"/>
      <c r="E394" s="2"/>
      <c r="G394" s="2"/>
    </row>
    <row r="395" spans="4:7" x14ac:dyDescent="0.25">
      <c r="D395" s="2"/>
      <c r="E395" s="2"/>
      <c r="G395" s="2"/>
    </row>
    <row r="396" spans="4:7" x14ac:dyDescent="0.25">
      <c r="D396" s="2"/>
      <c r="E396" s="2"/>
      <c r="G396" s="2"/>
    </row>
    <row r="397" spans="4:7" x14ac:dyDescent="0.25">
      <c r="D397" s="2"/>
      <c r="E397" s="2"/>
      <c r="G397" s="2"/>
    </row>
    <row r="398" spans="4:7" x14ac:dyDescent="0.25">
      <c r="D398" s="2"/>
      <c r="E398" s="2"/>
      <c r="G398" s="2"/>
    </row>
    <row r="399" spans="4:7" x14ac:dyDescent="0.25">
      <c r="D399" s="2"/>
      <c r="E399" s="2"/>
      <c r="G399" s="2"/>
    </row>
    <row r="400" spans="4:7" x14ac:dyDescent="0.25">
      <c r="D400" s="2"/>
      <c r="E400" s="2"/>
      <c r="G400" s="2"/>
    </row>
    <row r="401" spans="4:7" x14ac:dyDescent="0.25">
      <c r="D401" s="2"/>
      <c r="E401" s="2"/>
      <c r="G401" s="2"/>
    </row>
    <row r="402" spans="4:7" x14ac:dyDescent="0.25">
      <c r="D402" s="2"/>
      <c r="E402" s="2"/>
      <c r="G402" s="2"/>
    </row>
    <row r="403" spans="4:7" x14ac:dyDescent="0.25">
      <c r="D403" s="2"/>
      <c r="E403" s="2"/>
      <c r="G403" s="2"/>
    </row>
    <row r="404" spans="4:7" x14ac:dyDescent="0.25">
      <c r="D404" s="2"/>
      <c r="E404" s="2"/>
      <c r="G404" s="2"/>
    </row>
    <row r="405" spans="4:7" x14ac:dyDescent="0.25">
      <c r="D405" s="2"/>
      <c r="E405" s="2"/>
      <c r="G405" s="2"/>
    </row>
    <row r="406" spans="4:7" x14ac:dyDescent="0.25">
      <c r="D406" s="2"/>
      <c r="E406" s="2"/>
      <c r="G406" s="2"/>
    </row>
    <row r="407" spans="4:7" x14ac:dyDescent="0.25">
      <c r="D407" s="2"/>
      <c r="E407" s="2"/>
      <c r="G407" s="2"/>
    </row>
    <row r="408" spans="4:7" x14ac:dyDescent="0.25">
      <c r="D408" s="2"/>
      <c r="E408" s="2"/>
      <c r="G408" s="2"/>
    </row>
    <row r="409" spans="4:7" x14ac:dyDescent="0.25">
      <c r="D409" s="2"/>
      <c r="E409" s="2"/>
      <c r="G409" s="2"/>
    </row>
    <row r="410" spans="4:7" x14ac:dyDescent="0.25">
      <c r="D410" s="2"/>
      <c r="E410" s="2"/>
      <c r="G410" s="2"/>
    </row>
    <row r="411" spans="4:7" x14ac:dyDescent="0.25">
      <c r="D411" s="2"/>
      <c r="E411" s="2"/>
      <c r="G411" s="2"/>
    </row>
    <row r="412" spans="4:7" x14ac:dyDescent="0.25">
      <c r="D412" s="2"/>
      <c r="E412" s="2"/>
      <c r="G412" s="2"/>
    </row>
    <row r="413" spans="4:7" x14ac:dyDescent="0.25">
      <c r="D413" s="2"/>
      <c r="E413" s="2"/>
      <c r="G413" s="2"/>
    </row>
    <row r="414" spans="4:7" x14ac:dyDescent="0.25">
      <c r="D414" s="2"/>
      <c r="E414" s="2"/>
      <c r="G414" s="2"/>
    </row>
    <row r="415" spans="4:7" x14ac:dyDescent="0.25">
      <c r="D415" s="2"/>
      <c r="E415" s="2"/>
      <c r="G415" s="2"/>
    </row>
    <row r="416" spans="4:7" x14ac:dyDescent="0.25">
      <c r="D416" s="2"/>
      <c r="E416" s="2"/>
      <c r="G416" s="2"/>
    </row>
    <row r="417" spans="4:7" x14ac:dyDescent="0.25">
      <c r="D417" s="2"/>
      <c r="E417" s="2"/>
      <c r="G417" s="2"/>
    </row>
    <row r="418" spans="4:7" x14ac:dyDescent="0.25">
      <c r="D418" s="2"/>
      <c r="E418" s="2"/>
      <c r="G418" s="2"/>
    </row>
    <row r="419" spans="4:7" x14ac:dyDescent="0.25">
      <c r="D419" s="2"/>
      <c r="E419" s="2"/>
      <c r="G419" s="2"/>
    </row>
    <row r="420" spans="4:7" x14ac:dyDescent="0.25">
      <c r="D420" s="2"/>
      <c r="E420" s="2"/>
      <c r="G420" s="2"/>
    </row>
    <row r="421" spans="4:7" x14ac:dyDescent="0.25">
      <c r="D421" s="2"/>
      <c r="E421" s="2"/>
      <c r="G421" s="2"/>
    </row>
    <row r="422" spans="4:7" x14ac:dyDescent="0.25">
      <c r="D422" s="2"/>
      <c r="E422" s="2"/>
      <c r="G422" s="2"/>
    </row>
    <row r="423" spans="4:7" x14ac:dyDescent="0.25">
      <c r="D423" s="2"/>
      <c r="E423" s="2"/>
      <c r="G423" s="2"/>
    </row>
    <row r="424" spans="4:7" x14ac:dyDescent="0.25">
      <c r="D424" s="2"/>
      <c r="E424" s="2"/>
      <c r="G424" s="2"/>
    </row>
    <row r="425" spans="4:7" x14ac:dyDescent="0.25">
      <c r="D425" s="2"/>
      <c r="E425" s="2"/>
      <c r="G425" s="2"/>
    </row>
    <row r="426" spans="4:7" x14ac:dyDescent="0.25">
      <c r="D426" s="2"/>
      <c r="E426" s="2"/>
      <c r="G426" s="2"/>
    </row>
    <row r="427" spans="4:7" x14ac:dyDescent="0.25">
      <c r="D427" s="2"/>
      <c r="E427" s="2"/>
      <c r="G427" s="2"/>
    </row>
    <row r="428" spans="4:7" x14ac:dyDescent="0.25">
      <c r="D428" s="2"/>
      <c r="E428" s="2"/>
      <c r="G428" s="2"/>
    </row>
    <row r="429" spans="4:7" x14ac:dyDescent="0.25">
      <c r="D429" s="2"/>
      <c r="E429" s="2"/>
      <c r="G429" s="2"/>
    </row>
    <row r="430" spans="4:7" x14ac:dyDescent="0.25">
      <c r="D430" s="2"/>
      <c r="E430" s="2"/>
      <c r="G430" s="2"/>
    </row>
    <row r="431" spans="4:7" x14ac:dyDescent="0.25">
      <c r="D431" s="2"/>
      <c r="E431" s="2"/>
      <c r="G431" s="2"/>
    </row>
    <row r="432" spans="4:7" x14ac:dyDescent="0.25">
      <c r="D432" s="2"/>
      <c r="E432" s="2"/>
      <c r="G432" s="2"/>
    </row>
    <row r="433" spans="4:7" x14ac:dyDescent="0.25">
      <c r="D433" s="2"/>
      <c r="E433" s="2"/>
      <c r="G433" s="2"/>
    </row>
    <row r="434" spans="4:7" x14ac:dyDescent="0.25">
      <c r="D434" s="2"/>
      <c r="E434" s="2"/>
      <c r="G434" s="2"/>
    </row>
    <row r="435" spans="4:7" x14ac:dyDescent="0.25">
      <c r="D435" s="2"/>
      <c r="E435" s="2"/>
      <c r="G435" s="2"/>
    </row>
    <row r="436" spans="4:7" x14ac:dyDescent="0.25">
      <c r="D436" s="2"/>
      <c r="E436" s="2"/>
      <c r="G436" s="2"/>
    </row>
    <row r="437" spans="4:7" x14ac:dyDescent="0.25">
      <c r="D437" s="2"/>
      <c r="E437" s="2"/>
      <c r="G437" s="2"/>
    </row>
    <row r="438" spans="4:7" x14ac:dyDescent="0.25">
      <c r="D438" s="2"/>
      <c r="E438" s="2"/>
      <c r="G438" s="2"/>
    </row>
    <row r="439" spans="4:7" x14ac:dyDescent="0.25">
      <c r="D439" s="2"/>
      <c r="E439" s="2"/>
      <c r="G439" s="2"/>
    </row>
    <row r="440" spans="4:7" x14ac:dyDescent="0.25">
      <c r="D440" s="2"/>
      <c r="E440" s="2"/>
      <c r="G440" s="2"/>
    </row>
    <row r="441" spans="4:7" x14ac:dyDescent="0.25">
      <c r="D441" s="2"/>
      <c r="E441" s="2"/>
      <c r="G441" s="2"/>
    </row>
    <row r="442" spans="4:7" x14ac:dyDescent="0.25">
      <c r="D442" s="2"/>
      <c r="E442" s="2"/>
      <c r="G442" s="2"/>
    </row>
    <row r="443" spans="4:7" x14ac:dyDescent="0.25">
      <c r="D443" s="2"/>
      <c r="E443" s="2"/>
      <c r="G443" s="2"/>
    </row>
    <row r="444" spans="4:7" x14ac:dyDescent="0.25">
      <c r="D444" s="2"/>
      <c r="E444" s="2"/>
      <c r="G444" s="2"/>
    </row>
    <row r="445" spans="4:7" x14ac:dyDescent="0.25">
      <c r="D445" s="2"/>
      <c r="E445" s="2"/>
      <c r="G445" s="2"/>
    </row>
    <row r="446" spans="4:7" x14ac:dyDescent="0.25">
      <c r="D446" s="2"/>
      <c r="E446" s="2"/>
      <c r="G446" s="2"/>
    </row>
    <row r="447" spans="4:7" x14ac:dyDescent="0.25">
      <c r="D447" s="2"/>
      <c r="E447" s="2"/>
      <c r="G447" s="2"/>
    </row>
    <row r="448" spans="4:7" x14ac:dyDescent="0.25">
      <c r="D448" s="2"/>
      <c r="E448" s="2"/>
      <c r="G448" s="2"/>
    </row>
    <row r="449" spans="4:7" x14ac:dyDescent="0.25">
      <c r="D449" s="2"/>
      <c r="E449" s="2"/>
      <c r="G449" s="2"/>
    </row>
    <row r="450" spans="4:7" x14ac:dyDescent="0.25">
      <c r="D450" s="2"/>
      <c r="E450" s="2"/>
      <c r="G450" s="2"/>
    </row>
    <row r="451" spans="4:7" x14ac:dyDescent="0.25">
      <c r="D451" s="2"/>
      <c r="E451" s="2"/>
      <c r="G451" s="2"/>
    </row>
    <row r="452" spans="4:7" x14ac:dyDescent="0.25">
      <c r="D452" s="2"/>
      <c r="E452" s="2"/>
      <c r="G452" s="2"/>
    </row>
    <row r="453" spans="4:7" x14ac:dyDescent="0.25">
      <c r="D453" s="2"/>
      <c r="E453" s="2"/>
      <c r="G453" s="2"/>
    </row>
    <row r="454" spans="4:7" x14ac:dyDescent="0.25">
      <c r="D454" s="2"/>
      <c r="E454" s="2"/>
      <c r="G454" s="2"/>
    </row>
    <row r="455" spans="4:7" x14ac:dyDescent="0.25">
      <c r="D455" s="2"/>
      <c r="E455" s="2"/>
      <c r="G455" s="2"/>
    </row>
    <row r="456" spans="4:7" x14ac:dyDescent="0.25">
      <c r="D456" s="2"/>
      <c r="E456" s="2"/>
      <c r="G456" s="2"/>
    </row>
    <row r="457" spans="4:7" x14ac:dyDescent="0.25">
      <c r="D457" s="2"/>
      <c r="E457" s="2"/>
      <c r="G457" s="2"/>
    </row>
    <row r="458" spans="4:7" x14ac:dyDescent="0.25">
      <c r="D458" s="2"/>
      <c r="E458" s="2"/>
      <c r="G458" s="2"/>
    </row>
    <row r="459" spans="4:7" x14ac:dyDescent="0.25">
      <c r="D459" s="2"/>
      <c r="E459" s="2"/>
      <c r="G459" s="2"/>
    </row>
    <row r="460" spans="4:7" x14ac:dyDescent="0.25">
      <c r="D460" s="2"/>
      <c r="E460" s="2"/>
      <c r="G460" s="2"/>
    </row>
    <row r="461" spans="4:7" x14ac:dyDescent="0.25">
      <c r="D461" s="2"/>
      <c r="E461" s="2"/>
      <c r="G461" s="2"/>
    </row>
    <row r="462" spans="4:7" x14ac:dyDescent="0.25">
      <c r="D462" s="2"/>
      <c r="E462" s="2"/>
      <c r="G462" s="2"/>
    </row>
    <row r="463" spans="4:7" x14ac:dyDescent="0.25">
      <c r="D463" s="2"/>
      <c r="E463" s="2"/>
      <c r="G463" s="2"/>
    </row>
    <row r="464" spans="4:7" x14ac:dyDescent="0.25">
      <c r="D464" s="2"/>
      <c r="E464" s="2"/>
      <c r="G464" s="2"/>
    </row>
    <row r="465" spans="4:7" x14ac:dyDescent="0.25">
      <c r="D465" s="2"/>
      <c r="E465" s="2"/>
      <c r="G465" s="2"/>
    </row>
    <row r="466" spans="4:7" x14ac:dyDescent="0.25">
      <c r="D466" s="2"/>
      <c r="E466" s="2"/>
      <c r="G466" s="2"/>
    </row>
    <row r="467" spans="4:7" x14ac:dyDescent="0.25">
      <c r="D467" s="2"/>
      <c r="E467" s="2"/>
      <c r="G467" s="2"/>
    </row>
    <row r="468" spans="4:7" x14ac:dyDescent="0.25">
      <c r="D468" s="2"/>
      <c r="E468" s="2"/>
      <c r="G468" s="2"/>
    </row>
    <row r="469" spans="4:7" x14ac:dyDescent="0.25">
      <c r="D469" s="2"/>
      <c r="E469" s="2"/>
      <c r="G469" s="2"/>
    </row>
    <row r="470" spans="4:7" x14ac:dyDescent="0.25">
      <c r="D470" s="2"/>
      <c r="E470" s="2"/>
      <c r="G470" s="2"/>
    </row>
    <row r="471" spans="4:7" x14ac:dyDescent="0.25">
      <c r="D471" s="2"/>
      <c r="E471" s="2"/>
      <c r="G471" s="2"/>
    </row>
    <row r="472" spans="4:7" x14ac:dyDescent="0.25">
      <c r="D472" s="2"/>
      <c r="E472" s="2"/>
      <c r="G472" s="2"/>
    </row>
    <row r="473" spans="4:7" x14ac:dyDescent="0.25">
      <c r="D473" s="2"/>
      <c r="E473" s="2"/>
      <c r="G473" s="2"/>
    </row>
    <row r="474" spans="4:7" x14ac:dyDescent="0.25">
      <c r="D474" s="2"/>
      <c r="E474" s="2"/>
      <c r="G474" s="2"/>
    </row>
    <row r="475" spans="4:7" x14ac:dyDescent="0.25">
      <c r="D475" s="2"/>
      <c r="E475" s="2"/>
      <c r="G475" s="2"/>
    </row>
    <row r="476" spans="4:7" x14ac:dyDescent="0.25">
      <c r="D476" s="2"/>
      <c r="E476" s="2"/>
      <c r="G476" s="2"/>
    </row>
    <row r="477" spans="4:7" x14ac:dyDescent="0.25">
      <c r="D477" s="2"/>
      <c r="E477" s="2"/>
      <c r="G477" s="2"/>
    </row>
    <row r="478" spans="4:7" x14ac:dyDescent="0.25">
      <c r="D478" s="2"/>
      <c r="E478" s="2"/>
      <c r="G478" s="2"/>
    </row>
    <row r="479" spans="4:7" x14ac:dyDescent="0.25">
      <c r="D479" s="2"/>
      <c r="E479" s="2"/>
      <c r="G479" s="2"/>
    </row>
    <row r="480" spans="4:7" x14ac:dyDescent="0.25">
      <c r="D480" s="2"/>
      <c r="E480" s="2"/>
      <c r="G480" s="2"/>
    </row>
    <row r="481" spans="4:7" x14ac:dyDescent="0.25">
      <c r="D481" s="2"/>
      <c r="E481" s="2"/>
      <c r="G481" s="2"/>
    </row>
    <row r="482" spans="4:7" x14ac:dyDescent="0.25">
      <c r="D482" s="2"/>
      <c r="E482" s="2"/>
      <c r="G482" s="2"/>
    </row>
    <row r="483" spans="4:7" x14ac:dyDescent="0.25">
      <c r="D483" s="2"/>
      <c r="E483" s="2"/>
      <c r="G483" s="2"/>
    </row>
    <row r="484" spans="4:7" x14ac:dyDescent="0.25">
      <c r="D484" s="2"/>
      <c r="E484" s="2"/>
      <c r="G484" s="2"/>
    </row>
    <row r="485" spans="4:7" x14ac:dyDescent="0.25">
      <c r="D485" s="2"/>
      <c r="E485" s="2"/>
      <c r="G485" s="2"/>
    </row>
    <row r="486" spans="4:7" x14ac:dyDescent="0.25">
      <c r="D486" s="2"/>
      <c r="E486" s="2"/>
      <c r="G486" s="2"/>
    </row>
    <row r="487" spans="4:7" x14ac:dyDescent="0.25">
      <c r="D487" s="2"/>
      <c r="E487" s="2"/>
      <c r="G487" s="2"/>
    </row>
    <row r="488" spans="4:7" x14ac:dyDescent="0.25">
      <c r="D488" s="2"/>
      <c r="E488" s="2"/>
      <c r="G488" s="2"/>
    </row>
    <row r="489" spans="4:7" x14ac:dyDescent="0.25">
      <c r="D489" s="2"/>
      <c r="E489" s="2"/>
      <c r="G489" s="2"/>
    </row>
    <row r="490" spans="4:7" x14ac:dyDescent="0.25">
      <c r="D490" s="2"/>
      <c r="E490" s="2"/>
      <c r="G490" s="2"/>
    </row>
    <row r="491" spans="4:7" x14ac:dyDescent="0.25">
      <c r="D491" s="2"/>
      <c r="E491" s="2"/>
      <c r="G491" s="2"/>
    </row>
    <row r="492" spans="4:7" x14ac:dyDescent="0.25">
      <c r="D492" s="2"/>
      <c r="E492" s="2"/>
      <c r="G492" s="2"/>
    </row>
    <row r="493" spans="4:7" x14ac:dyDescent="0.25">
      <c r="D493" s="2"/>
      <c r="E493" s="2"/>
      <c r="G493" s="2"/>
    </row>
    <row r="494" spans="4:7" x14ac:dyDescent="0.25">
      <c r="D494" s="2"/>
      <c r="E494" s="2"/>
      <c r="G494" s="2"/>
    </row>
    <row r="495" spans="4:7" x14ac:dyDescent="0.25">
      <c r="D495" s="2"/>
      <c r="E495" s="2"/>
      <c r="G495" s="2"/>
    </row>
    <row r="496" spans="4:7" x14ac:dyDescent="0.25">
      <c r="D496" s="2"/>
      <c r="E496" s="2"/>
      <c r="G496" s="2"/>
    </row>
    <row r="497" spans="4:7" x14ac:dyDescent="0.25">
      <c r="D497" s="2"/>
      <c r="E497" s="2"/>
      <c r="G497" s="2"/>
    </row>
    <row r="498" spans="4:7" x14ac:dyDescent="0.25">
      <c r="D498" s="2"/>
      <c r="E498" s="2"/>
      <c r="G498" s="2"/>
    </row>
    <row r="499" spans="4:7" x14ac:dyDescent="0.25">
      <c r="D499" s="2"/>
      <c r="E499" s="2"/>
      <c r="G499" s="2"/>
    </row>
    <row r="500" spans="4:7" x14ac:dyDescent="0.25">
      <c r="D500" s="2"/>
      <c r="E500" s="2"/>
      <c r="G500" s="2"/>
    </row>
    <row r="501" spans="4:7" x14ac:dyDescent="0.25">
      <c r="D501" s="2"/>
      <c r="E501" s="2"/>
      <c r="G501" s="2"/>
    </row>
    <row r="502" spans="4:7" x14ac:dyDescent="0.25">
      <c r="D502" s="2"/>
      <c r="E502" s="2"/>
      <c r="G502" s="2"/>
    </row>
    <row r="503" spans="4:7" x14ac:dyDescent="0.25">
      <c r="D503" s="2"/>
      <c r="E503" s="2"/>
      <c r="G503" s="2"/>
    </row>
    <row r="504" spans="4:7" x14ac:dyDescent="0.25">
      <c r="D504" s="2"/>
      <c r="E504" s="2"/>
      <c r="G504" s="2"/>
    </row>
    <row r="505" spans="4:7" x14ac:dyDescent="0.25">
      <c r="D505" s="2"/>
      <c r="E505" s="2"/>
      <c r="G505" s="2"/>
    </row>
    <row r="506" spans="4:7" x14ac:dyDescent="0.25">
      <c r="D506" s="2"/>
      <c r="E506" s="2"/>
      <c r="G506" s="2"/>
    </row>
    <row r="507" spans="4:7" x14ac:dyDescent="0.25">
      <c r="D507" s="2"/>
      <c r="E507" s="2"/>
      <c r="G507" s="2"/>
    </row>
    <row r="508" spans="4:7" x14ac:dyDescent="0.25">
      <c r="D508" s="2"/>
      <c r="E508" s="2"/>
      <c r="G508" s="2"/>
    </row>
    <row r="509" spans="4:7" x14ac:dyDescent="0.25">
      <c r="D509" s="2"/>
      <c r="E509" s="2"/>
      <c r="G509" s="2"/>
    </row>
    <row r="510" spans="4:7" x14ac:dyDescent="0.25">
      <c r="D510" s="2"/>
      <c r="E510" s="2"/>
      <c r="G510" s="2"/>
    </row>
    <row r="511" spans="4:7" x14ac:dyDescent="0.25">
      <c r="D511" s="2"/>
      <c r="E511" s="2"/>
      <c r="G511" s="2"/>
    </row>
    <row r="512" spans="4:7" x14ac:dyDescent="0.25">
      <c r="D512" s="2"/>
      <c r="E512" s="2"/>
      <c r="G512" s="2"/>
    </row>
    <row r="513" spans="4:7" x14ac:dyDescent="0.25">
      <c r="D513" s="2"/>
      <c r="E513" s="2"/>
      <c r="G513" s="2"/>
    </row>
    <row r="514" spans="4:7" x14ac:dyDescent="0.25">
      <c r="D514" s="2"/>
      <c r="E514" s="2"/>
      <c r="G514" s="2"/>
    </row>
    <row r="515" spans="4:7" x14ac:dyDescent="0.25">
      <c r="D515" s="2"/>
      <c r="E515" s="2"/>
      <c r="G515" s="2"/>
    </row>
    <row r="516" spans="4:7" x14ac:dyDescent="0.25">
      <c r="D516" s="2"/>
      <c r="E516" s="2"/>
      <c r="G516" s="2"/>
    </row>
    <row r="517" spans="4:7" x14ac:dyDescent="0.25">
      <c r="D517" s="2"/>
      <c r="E517" s="2"/>
      <c r="G517" s="2"/>
    </row>
    <row r="518" spans="4:7" x14ac:dyDescent="0.25">
      <c r="D518" s="2"/>
      <c r="E518" s="2"/>
      <c r="G518" s="2"/>
    </row>
    <row r="519" spans="4:7" x14ac:dyDescent="0.25">
      <c r="D519" s="2"/>
      <c r="E519" s="2"/>
      <c r="G519" s="2"/>
    </row>
    <row r="520" spans="4:7" x14ac:dyDescent="0.25">
      <c r="D520" s="2"/>
      <c r="E520" s="2"/>
      <c r="G520" s="2"/>
    </row>
    <row r="521" spans="4:7" x14ac:dyDescent="0.25">
      <c r="D521" s="2"/>
      <c r="E521" s="2"/>
      <c r="G521" s="2"/>
    </row>
    <row r="522" spans="4:7" x14ac:dyDescent="0.25">
      <c r="D522" s="2"/>
      <c r="E522" s="2"/>
      <c r="G522" s="2"/>
    </row>
    <row r="523" spans="4:7" x14ac:dyDescent="0.25">
      <c r="D523" s="2"/>
      <c r="E523" s="2"/>
      <c r="G523" s="2"/>
    </row>
    <row r="524" spans="4:7" x14ac:dyDescent="0.25">
      <c r="D524" s="2"/>
      <c r="E524" s="2"/>
      <c r="G524" s="2"/>
    </row>
    <row r="525" spans="4:7" x14ac:dyDescent="0.25">
      <c r="D525" s="2"/>
      <c r="E525" s="2"/>
      <c r="G525" s="2"/>
    </row>
    <row r="526" spans="4:7" x14ac:dyDescent="0.25">
      <c r="D526" s="2"/>
      <c r="E526" s="2"/>
      <c r="G526" s="2"/>
    </row>
    <row r="527" spans="4:7" x14ac:dyDescent="0.25">
      <c r="D527" s="2"/>
      <c r="E527" s="2"/>
      <c r="G527" s="2"/>
    </row>
    <row r="528" spans="4:7" x14ac:dyDescent="0.25">
      <c r="D528" s="2"/>
      <c r="E528" s="2"/>
      <c r="G528" s="2"/>
    </row>
    <row r="529" spans="4:7" x14ac:dyDescent="0.25">
      <c r="D529" s="2"/>
      <c r="E529" s="2"/>
      <c r="G529" s="2"/>
    </row>
    <row r="530" spans="4:7" x14ac:dyDescent="0.25">
      <c r="D530" s="2"/>
      <c r="E530" s="2"/>
      <c r="G530" s="2"/>
    </row>
    <row r="531" spans="4:7" x14ac:dyDescent="0.25">
      <c r="D531" s="2"/>
      <c r="E531" s="2"/>
      <c r="G531" s="2"/>
    </row>
    <row r="532" spans="4:7" x14ac:dyDescent="0.25">
      <c r="D532" s="2"/>
      <c r="E532" s="2"/>
      <c r="G532" s="2"/>
    </row>
    <row r="533" spans="4:7" x14ac:dyDescent="0.25">
      <c r="D533" s="2"/>
      <c r="E533" s="2"/>
      <c r="G533" s="2"/>
    </row>
    <row r="534" spans="4:7" x14ac:dyDescent="0.25">
      <c r="D534" s="2"/>
      <c r="E534" s="2"/>
      <c r="G534" s="2"/>
    </row>
    <row r="535" spans="4:7" x14ac:dyDescent="0.25">
      <c r="D535" s="2"/>
      <c r="E535" s="2"/>
      <c r="G535" s="2"/>
    </row>
    <row r="536" spans="4:7" x14ac:dyDescent="0.25">
      <c r="D536" s="2"/>
      <c r="E536" s="2"/>
      <c r="G536" s="2"/>
    </row>
    <row r="537" spans="4:7" x14ac:dyDescent="0.25">
      <c r="D537" s="2"/>
      <c r="E537" s="2"/>
      <c r="G537" s="2"/>
    </row>
    <row r="538" spans="4:7" x14ac:dyDescent="0.25">
      <c r="D538" s="2"/>
      <c r="E538" s="2"/>
      <c r="G538" s="2"/>
    </row>
    <row r="539" spans="4:7" x14ac:dyDescent="0.25">
      <c r="D539" s="2"/>
      <c r="E539" s="2"/>
      <c r="G539" s="2"/>
    </row>
    <row r="540" spans="4:7" x14ac:dyDescent="0.25">
      <c r="D540" s="2"/>
      <c r="E540" s="2"/>
      <c r="G540" s="2"/>
    </row>
    <row r="541" spans="4:7" x14ac:dyDescent="0.25">
      <c r="D541" s="2"/>
      <c r="E541" s="2"/>
      <c r="G541" s="2"/>
    </row>
    <row r="542" spans="4:7" x14ac:dyDescent="0.25">
      <c r="D542" s="2"/>
      <c r="E542" s="2"/>
      <c r="G542" s="2"/>
    </row>
    <row r="543" spans="4:7" x14ac:dyDescent="0.25">
      <c r="D543" s="2"/>
      <c r="E543" s="2"/>
      <c r="G543" s="2"/>
    </row>
    <row r="544" spans="4:7" x14ac:dyDescent="0.25">
      <c r="D544" s="2"/>
      <c r="E544" s="2"/>
      <c r="G544" s="2"/>
    </row>
    <row r="545" spans="4:7" x14ac:dyDescent="0.25">
      <c r="D545" s="2"/>
      <c r="E545" s="2"/>
      <c r="G545" s="2"/>
    </row>
    <row r="546" spans="4:7" x14ac:dyDescent="0.25">
      <c r="D546" s="2"/>
      <c r="E546" s="2"/>
      <c r="G546" s="2"/>
    </row>
    <row r="547" spans="4:7" x14ac:dyDescent="0.25">
      <c r="D547" s="2"/>
      <c r="E547" s="2"/>
      <c r="G547" s="2"/>
    </row>
    <row r="548" spans="4:7" x14ac:dyDescent="0.25">
      <c r="D548" s="2"/>
      <c r="E548" s="2"/>
      <c r="G548" s="2"/>
    </row>
    <row r="549" spans="4:7" x14ac:dyDescent="0.25">
      <c r="D549" s="2"/>
      <c r="E549" s="2"/>
      <c r="G549" s="2"/>
    </row>
    <row r="550" spans="4:7" x14ac:dyDescent="0.25">
      <c r="D550" s="2"/>
      <c r="E550" s="2"/>
      <c r="G550" s="2"/>
    </row>
    <row r="551" spans="4:7" x14ac:dyDescent="0.25">
      <c r="D551" s="2"/>
      <c r="E551" s="2"/>
      <c r="G551" s="2"/>
    </row>
    <row r="552" spans="4:7" x14ac:dyDescent="0.25">
      <c r="D552" s="2"/>
      <c r="E552" s="2"/>
      <c r="G552" s="2"/>
    </row>
    <row r="553" spans="4:7" x14ac:dyDescent="0.25">
      <c r="D553" s="2"/>
      <c r="E553" s="2"/>
      <c r="G553" s="2"/>
    </row>
    <row r="554" spans="4:7" x14ac:dyDescent="0.25">
      <c r="D554" s="2"/>
      <c r="E554" s="2"/>
      <c r="G554" s="2"/>
    </row>
    <row r="555" spans="4:7" x14ac:dyDescent="0.25">
      <c r="D555" s="2"/>
      <c r="E555" s="2"/>
      <c r="G555" s="2"/>
    </row>
    <row r="556" spans="4:7" x14ac:dyDescent="0.25">
      <c r="D556" s="2"/>
      <c r="E556" s="2"/>
      <c r="G556" s="2"/>
    </row>
    <row r="557" spans="4:7" x14ac:dyDescent="0.25">
      <c r="D557" s="2"/>
      <c r="E557" s="2"/>
      <c r="G557" s="2"/>
    </row>
    <row r="558" spans="4:7" x14ac:dyDescent="0.25">
      <c r="D558" s="2"/>
      <c r="E558" s="2"/>
      <c r="G558" s="2"/>
    </row>
    <row r="559" spans="4:7" x14ac:dyDescent="0.25">
      <c r="D559" s="2"/>
      <c r="E559" s="2"/>
      <c r="G559" s="2"/>
    </row>
    <row r="560" spans="4:7" x14ac:dyDescent="0.25">
      <c r="D560" s="2"/>
      <c r="E560" s="2"/>
      <c r="G560" s="2"/>
    </row>
    <row r="561" spans="4:8" x14ac:dyDescent="0.25">
      <c r="D561" s="2"/>
      <c r="E561" s="2"/>
      <c r="G561" s="2"/>
    </row>
    <row r="562" spans="4:8" x14ac:dyDescent="0.25">
      <c r="D562" s="2"/>
      <c r="E562" s="2"/>
      <c r="G562" s="2"/>
    </row>
    <row r="563" spans="4:8" x14ac:dyDescent="0.25">
      <c r="D563" s="2"/>
      <c r="E563" s="2"/>
      <c r="G563" s="2"/>
    </row>
    <row r="564" spans="4:8" x14ac:dyDescent="0.25">
      <c r="D564" s="2"/>
      <c r="E564" s="2"/>
      <c r="G564" s="2"/>
    </row>
    <row r="565" spans="4:8" x14ac:dyDescent="0.25">
      <c r="D565" s="2"/>
      <c r="E565" s="2"/>
      <c r="G565" s="2"/>
    </row>
    <row r="566" spans="4:8" x14ac:dyDescent="0.25">
      <c r="D566" s="2"/>
      <c r="E566" s="2"/>
      <c r="G566" s="2"/>
    </row>
    <row r="567" spans="4:8" x14ac:dyDescent="0.25">
      <c r="D567" s="2"/>
      <c r="E567" s="2"/>
      <c r="G567" s="2"/>
    </row>
    <row r="568" spans="4:8" hidden="1" x14ac:dyDescent="0.25"/>
    <row r="569" spans="4:8" x14ac:dyDescent="0.25">
      <c r="D569" s="2"/>
      <c r="E569" s="2"/>
      <c r="G569" s="2"/>
    </row>
    <row r="570" spans="4:8" hidden="1" x14ac:dyDescent="0.25"/>
    <row r="571" spans="4:8" x14ac:dyDescent="0.25">
      <c r="D571" s="2"/>
      <c r="E571" s="2"/>
      <c r="G571" s="2"/>
    </row>
    <row r="572" spans="4:8" x14ac:dyDescent="0.25">
      <c r="D572" s="2"/>
      <c r="E572" s="2"/>
      <c r="G572" s="2"/>
    </row>
    <row r="573" spans="4:8" x14ac:dyDescent="0.25">
      <c r="D573" s="2"/>
      <c r="E573" s="2"/>
      <c r="G573" s="2"/>
    </row>
    <row r="574" spans="4:8" x14ac:dyDescent="0.25">
      <c r="D574" s="79"/>
      <c r="E574" s="79"/>
      <c r="F574" s="79"/>
      <c r="G574" s="79"/>
      <c r="H574" s="79"/>
    </row>
  </sheetData>
  <sortState xmlns:xlrd2="http://schemas.microsoft.com/office/spreadsheetml/2017/richdata2" ref="A1:C2">
    <sortCondition descending="1"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37</vt:i4>
      </vt:variant>
    </vt:vector>
  </HeadingPairs>
  <TitlesOfParts>
    <vt:vector size="44" baseType="lpstr">
      <vt:lpstr>DATOS</vt:lpstr>
      <vt:lpstr>REPORTE</vt:lpstr>
      <vt:lpstr>REINSCRIPCION</vt:lpstr>
      <vt:lpstr>reinscripcion2</vt:lpstr>
      <vt:lpstr>CHECKLIST</vt:lpstr>
      <vt:lpstr>padron cfe</vt:lpstr>
      <vt:lpstr>bombas</vt:lpstr>
      <vt:lpstr>ABRIR</vt:lpstr>
      <vt:lpstr>actualizarpy</vt:lpstr>
      <vt:lpstr>DATOS!Área_de_impresión</vt:lpstr>
      <vt:lpstr>REINSCRIPCION!Área_de_impresión</vt:lpstr>
      <vt:lpstr>reinscripcion2!Área_de_impresión</vt:lpstr>
      <vt:lpstr>REPORTE!Área_de_impresión</vt:lpstr>
      <vt:lpstr>carp</vt:lpstr>
      <vt:lpstr>CARPETA</vt:lpstr>
      <vt:lpstr>COPI</vt:lpstr>
      <vt:lpstr>COPIAR</vt:lpstr>
      <vt:lpstr>DIRECC</vt:lpstr>
      <vt:lpstr>DIRECCION</vt:lpstr>
      <vt:lpstr>DIREX</vt:lpstr>
      <vt:lpstr>editarpy</vt:lpstr>
      <vt:lpstr>emitirpy</vt:lpstr>
      <vt:lpstr>ERR</vt:lpstr>
      <vt:lpstr>ERROR</vt:lpstr>
      <vt:lpstr>ESS</vt:lpstr>
      <vt:lpstr>EXPEDIENTE</vt:lpstr>
      <vt:lpstr>FOLIOH</vt:lpstr>
      <vt:lpstr>INDEX</vt:lpstr>
      <vt:lpstr>integrarpy</vt:lpstr>
      <vt:lpstr>LISTA</vt:lpstr>
      <vt:lpstr>LISTA2</vt:lpstr>
      <vt:lpstr>mapapy</vt:lpstr>
      <vt:lpstr>NOMBRE</vt:lpstr>
      <vt:lpstr>NOMBREPER</vt:lpstr>
      <vt:lpstr>PATH</vt:lpstr>
      <vt:lpstr>reg_bomb</vt:lpstr>
      <vt:lpstr>reg_bomb_2</vt:lpstr>
      <vt:lpstr>registro</vt:lpstr>
      <vt:lpstr>registros</vt:lpstr>
      <vt:lpstr>REINSCRIPCION!RPU</vt:lpstr>
      <vt:lpstr>RPU</vt:lpstr>
      <vt:lpstr>CHECKLIST!Títulos_a_imprimir</vt:lpstr>
      <vt:lpstr>REINSCRIPCION!Títulos_a_imprimir</vt:lpstr>
      <vt:lpstr>WEWEWE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 FLORES VILLARREAL</cp:lastModifiedBy>
  <cp:lastPrinted>2023-10-04T20:24:18Z</cp:lastPrinted>
  <dcterms:created xsi:type="dcterms:W3CDTF">2019-10-18T13:17:58Z</dcterms:created>
  <dcterms:modified xsi:type="dcterms:W3CDTF">2023-11-01T03:19:31Z</dcterms:modified>
</cp:coreProperties>
</file>